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queryTables/queryTable1.xml" ContentType="application/vnd.openxmlformats-officedocument.spreadsheetml.queryTable+xml"/>
  <Override PartName="/xl/tables/table6.xml" ContentType="application/vnd.openxmlformats-officedocument.spreadsheetml.table+xml"/>
  <Override PartName="/xl/queryTables/queryTable2.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tables/table7.xml" ContentType="application/vnd.openxmlformats-officedocument.spreadsheetml.table+xml"/>
  <Override PartName="/xl/queryTables/queryTable3.xml" ContentType="application/vnd.openxmlformats-officedocument.spreadsheetml.queryTable+xml"/>
  <Override PartName="/xl/tables/table8.xml" ContentType="application/vnd.openxmlformats-officedocument.spreadsheetml.table+xml"/>
  <Override PartName="/xl/pivotTables/pivotTable1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2.xml" ContentType="application/vnd.openxmlformats-officedocument.spreadsheetml.pivotTable+xml"/>
  <Override PartName="/xl/tables/table9.xml" ContentType="application/vnd.openxmlformats-officedocument.spreadsheetml.table+xml"/>
  <Override PartName="/xl/queryTables/queryTable4.xml" ContentType="application/vnd.openxmlformats-officedocument.spreadsheetml.queryTable+xml"/>
  <Override PartName="/xl/pivotTables/pivotTable13.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tables/table10.xml" ContentType="application/vnd.openxmlformats-officedocument.spreadsheetml.table+xml"/>
  <Override PartName="/xl/queryTables/queryTable5.xml" ContentType="application/vnd.openxmlformats-officedocument.spreadsheetml.queryTable+xml"/>
  <Override PartName="/xl/pivotTables/pivotTable14.xml" ContentType="application/vnd.openxmlformats-officedocument.spreadsheetml.pivotTable+xml"/>
  <Override PartName="/xl/drawings/drawing5.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ables/table11.xml" ContentType="application/vnd.openxmlformats-officedocument.spreadsheetml.table+xml"/>
  <Override PartName="/xl/queryTables/queryTable6.xml" ContentType="application/vnd.openxmlformats-officedocument.spreadsheetml.query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tables/table12.xml" ContentType="application/vnd.openxmlformats-officedocument.spreadsheetml.table+xml"/>
  <Override PartName="/xl/queryTables/queryTable7.xml" ContentType="application/vnd.openxmlformats-officedocument.spreadsheetml.query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tables/table13.xml" ContentType="application/vnd.openxmlformats-officedocument.spreadsheetml.table+xml"/>
  <Override PartName="/xl/queryTables/queryTable8.xml" ContentType="application/vnd.openxmlformats-officedocument.spreadsheetml.query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tables/table14.xml" ContentType="application/vnd.openxmlformats-officedocument.spreadsheetml.table+xml"/>
  <Override PartName="/xl/queryTables/queryTable9.xml" ContentType="application/vnd.openxmlformats-officedocument.spreadsheetml.query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tables/table15.xml" ContentType="application/vnd.openxmlformats-officedocument.spreadsheetml.table+xml"/>
  <Override PartName="/xl/queryTables/queryTable10.xml" ContentType="application/vnd.openxmlformats-officedocument.spreadsheetml.queryTable+xml"/>
  <Override PartName="/xl/pivotTables/pivotTable37.xml" ContentType="application/vnd.openxmlformats-officedocument.spreadsheetml.pivotTable+xml"/>
  <Override PartName="/xl/tables/table16.xml" ContentType="application/vnd.openxmlformats-officedocument.spreadsheetml.table+xml"/>
  <Override PartName="/xl/queryTables/queryTable11.xml" ContentType="application/vnd.openxmlformats-officedocument.spreadsheetml.query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tables/table17.xml" ContentType="application/vnd.openxmlformats-officedocument.spreadsheetml.table+xml"/>
  <Override PartName="/xl/queryTables/queryTable12.xml" ContentType="application/vnd.openxmlformats-officedocument.spreadsheetml.query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hidePivotFieldList="1" defaultThemeVersion="124226"/>
  <bookViews>
    <workbookView xWindow="240" yWindow="105" windowWidth="9375" windowHeight="5880" tabRatio="990" firstSheet="1" activeTab="1"/>
  </bookViews>
  <sheets>
    <sheet name="Definition" sheetId="29" state="hidden" r:id="rId1"/>
    <sheet name="Dashboard" sheetId="36" r:id="rId2"/>
    <sheet name="Camp_Link" sheetId="39" r:id="rId3"/>
    <sheet name="Control" sheetId="38" state="hidden" r:id="rId4"/>
    <sheet name="Data_CCCM" sheetId="3" r:id="rId5"/>
    <sheet name="Data_SourceOfInfo" sheetId="37" r:id="rId6"/>
    <sheet name="CCCM (1)" sheetId="33" r:id="rId7"/>
    <sheet name="CCCM(2)" sheetId="15" r:id="rId8"/>
    <sheet name="Data_Demography" sheetId="4" r:id="rId9"/>
    <sheet name="Demography_Est" sheetId="35" state="hidden" r:id="rId10"/>
    <sheet name="Demography (1)" sheetId="34" r:id="rId11"/>
    <sheet name="Demography(2)" sheetId="16" r:id="rId12"/>
    <sheet name="Data_Gap" sheetId="5" r:id="rId13"/>
    <sheet name="Gap" sheetId="17" r:id="rId14"/>
    <sheet name="Data_Livelihood" sheetId="6" r:id="rId15"/>
    <sheet name="Livelihood" sheetId="18" r:id="rId16"/>
    <sheet name="Data_Protection" sheetId="7" r:id="rId17"/>
    <sheet name="Protection_t" sheetId="19" r:id="rId18"/>
    <sheet name="Data_Sector_Education" sheetId="8" r:id="rId19"/>
    <sheet name="Education" sheetId="20" r:id="rId20"/>
    <sheet name="Data_Sector_Food" sheetId="9" r:id="rId21"/>
    <sheet name="Food" sheetId="21" r:id="rId22"/>
    <sheet name="Data_Sector_Health" sheetId="10" r:id="rId23"/>
    <sheet name="Health" sheetId="22" r:id="rId24"/>
    <sheet name="Data_Sector_Shelter" sheetId="11" r:id="rId25"/>
    <sheet name="Shelter" sheetId="23" r:id="rId26"/>
    <sheet name="Data_Sector_Wash" sheetId="12" r:id="rId27"/>
    <sheet name="Wash" sheetId="24" r:id="rId28"/>
    <sheet name="Vulnerability" sheetId="25" r:id="rId29"/>
    <sheet name="CampList" sheetId="42" r:id="rId30"/>
    <sheet name="POO" sheetId="32" r:id="rId31"/>
  </sheets>
  <externalReferences>
    <externalReference r:id="rId32"/>
  </externalReferences>
  <definedNames>
    <definedName name="ExternalData_1" localSheetId="29" hidden="1">CampList!$A$1:$AK$242</definedName>
    <definedName name="ExternalData_1" localSheetId="4" hidden="1">Data_CCCM!$A$1:$DY$133</definedName>
    <definedName name="ExternalData_1" localSheetId="8" hidden="1">Data_Demography!$A$1:$O$5149</definedName>
    <definedName name="ExternalData_1" localSheetId="12" hidden="1">Data_Gap!$A$1:$R$1573</definedName>
    <definedName name="ExternalData_1" localSheetId="14" hidden="1">Data_Livelihood!$A$1:$R$1051</definedName>
    <definedName name="ExternalData_1" localSheetId="16" hidden="1">Data_Protection!$A$1:$AI$133</definedName>
    <definedName name="ExternalData_1" localSheetId="18" hidden="1">Data_Sector_Education!$A$1:$AZ$133</definedName>
    <definedName name="ExternalData_1" localSheetId="20" hidden="1">Data_Sector_Food!$A$1:$X$133</definedName>
    <definedName name="ExternalData_1" localSheetId="22" hidden="1">Data_Sector_Health!$A$1:$AG$133</definedName>
    <definedName name="ExternalData_1" localSheetId="24" hidden="1">Data_Sector_Shelter!$A$1:$Q$133</definedName>
    <definedName name="ExternalData_1" localSheetId="26" hidden="1">Data_Sector_Wash!$A$1:$AB$133</definedName>
    <definedName name="ExternalData_1" localSheetId="5" hidden="1">Data_SourceOfInfo!$A$1:$E$661</definedName>
    <definedName name="_xlnm.Print_Area" localSheetId="1">Dashboard!$A$1:$J$47</definedName>
    <definedName name="Profile_Finish" localSheetId="2">[1]Control!$A$2:$A$134</definedName>
    <definedName name="Profile_Finish">Control!$A$2:$A$134</definedName>
  </definedNames>
  <calcPr calcId="152511"/>
  <pivotCaches>
    <pivotCache cacheId="13" r:id="rId33"/>
    <pivotCache cacheId="14" r:id="rId34"/>
    <pivotCache cacheId="15" r:id="rId35"/>
    <pivotCache cacheId="16" r:id="rId36"/>
    <pivotCache cacheId="17" r:id="rId37"/>
    <pivotCache cacheId="18" r:id="rId38"/>
    <pivotCache cacheId="19" r:id="rId39"/>
    <pivotCache cacheId="20" r:id="rId40"/>
    <pivotCache cacheId="21" r:id="rId41"/>
    <pivotCache cacheId="22" r:id="rId42"/>
    <pivotCache cacheId="23" r:id="rId43"/>
    <pivotCache cacheId="24" r:id="rId44"/>
    <pivotCache cacheId="25" r:id="rId45"/>
  </pivotCaches>
</workbook>
</file>

<file path=xl/calcChain.xml><?xml version="1.0" encoding="utf-8"?>
<calcChain xmlns="http://schemas.openxmlformats.org/spreadsheetml/2006/main">
  <c r="L9" i="33" l="1"/>
  <c r="O11" i="33"/>
  <c r="C27" i="21"/>
  <c r="B27" i="21"/>
  <c r="B98" i="33" l="1"/>
  <c r="AQ2" i="42"/>
  <c r="AQ3" i="42"/>
  <c r="AQ4" i="42"/>
  <c r="AQ5" i="42"/>
  <c r="AQ6" i="42"/>
  <c r="AQ7" i="42"/>
  <c r="AQ8" i="42"/>
  <c r="AQ9" i="42"/>
  <c r="AQ10" i="42"/>
  <c r="AQ11" i="42"/>
  <c r="AQ12" i="42"/>
  <c r="AQ13" i="42"/>
  <c r="AQ14" i="42"/>
  <c r="AQ15" i="42"/>
  <c r="AQ16" i="42"/>
  <c r="AQ17" i="42"/>
  <c r="AQ18" i="42"/>
  <c r="AQ19" i="42"/>
  <c r="AQ20" i="42"/>
  <c r="AQ21" i="42"/>
  <c r="AQ22" i="42"/>
  <c r="AQ23" i="42"/>
  <c r="AQ24" i="42"/>
  <c r="AQ25" i="42"/>
  <c r="AQ26" i="42"/>
  <c r="AQ27" i="42"/>
  <c r="AQ28" i="42"/>
  <c r="AQ29" i="42"/>
  <c r="AQ30" i="42"/>
  <c r="AQ31" i="42"/>
  <c r="AQ32" i="42"/>
  <c r="AQ33" i="42"/>
  <c r="AQ34" i="42"/>
  <c r="AQ35" i="42"/>
  <c r="AQ36" i="42"/>
  <c r="AQ37" i="42"/>
  <c r="AQ38" i="42"/>
  <c r="AQ39" i="42"/>
  <c r="AQ40" i="42"/>
  <c r="AQ41" i="42"/>
  <c r="AQ42" i="42"/>
  <c r="AQ43" i="42"/>
  <c r="AQ44" i="42"/>
  <c r="AQ45" i="42"/>
  <c r="AQ46" i="42"/>
  <c r="AQ47" i="42"/>
  <c r="AQ48" i="42"/>
  <c r="AQ49" i="42"/>
  <c r="AQ50" i="42"/>
  <c r="AQ51" i="42"/>
  <c r="AQ52" i="42"/>
  <c r="AQ53" i="42"/>
  <c r="AQ54" i="42"/>
  <c r="AQ55" i="42"/>
  <c r="AQ56" i="42"/>
  <c r="AQ57" i="42"/>
  <c r="AQ58" i="42"/>
  <c r="AQ59" i="42"/>
  <c r="AQ60" i="42"/>
  <c r="AQ61" i="42"/>
  <c r="AQ62" i="42"/>
  <c r="AQ63" i="42"/>
  <c r="AQ64" i="42"/>
  <c r="AQ65" i="42"/>
  <c r="AQ66" i="42"/>
  <c r="AQ67" i="42"/>
  <c r="AQ68" i="42"/>
  <c r="AQ69" i="42"/>
  <c r="AQ70" i="42"/>
  <c r="AQ71" i="42"/>
  <c r="AQ72" i="42"/>
  <c r="AQ73" i="42"/>
  <c r="AQ74" i="42"/>
  <c r="AQ75" i="42"/>
  <c r="AQ76" i="42"/>
  <c r="AQ77" i="42"/>
  <c r="AQ78" i="42"/>
  <c r="AQ79" i="42"/>
  <c r="AQ80" i="42"/>
  <c r="AQ81" i="42"/>
  <c r="AQ82" i="42"/>
  <c r="AQ83" i="42"/>
  <c r="AQ84" i="42"/>
  <c r="AQ85" i="42"/>
  <c r="AQ86" i="42"/>
  <c r="AQ87" i="42"/>
  <c r="AQ88" i="42"/>
  <c r="AQ89" i="42"/>
  <c r="AQ90" i="42"/>
  <c r="AQ91" i="42"/>
  <c r="AQ92" i="42"/>
  <c r="AQ93" i="42"/>
  <c r="AQ94" i="42"/>
  <c r="AQ95" i="42"/>
  <c r="AQ96" i="42"/>
  <c r="AQ97" i="42"/>
  <c r="AQ98" i="42"/>
  <c r="AQ99" i="42"/>
  <c r="AQ100" i="42"/>
  <c r="AQ101" i="42"/>
  <c r="AQ102" i="42"/>
  <c r="AQ103" i="42"/>
  <c r="AQ104" i="42"/>
  <c r="AQ105" i="42"/>
  <c r="AQ106" i="42"/>
  <c r="AQ107" i="42"/>
  <c r="AQ108" i="42"/>
  <c r="AQ109" i="42"/>
  <c r="AQ110" i="42"/>
  <c r="AQ111" i="42"/>
  <c r="AQ112" i="42"/>
  <c r="AQ113" i="42"/>
  <c r="AQ114" i="42"/>
  <c r="AQ115" i="42"/>
  <c r="AQ116" i="42"/>
  <c r="AQ117" i="42"/>
  <c r="AQ118" i="42"/>
  <c r="AQ119" i="42"/>
  <c r="AQ120" i="42"/>
  <c r="AQ121" i="42"/>
  <c r="AQ122" i="42"/>
  <c r="AQ123" i="42"/>
  <c r="AQ124" i="42"/>
  <c r="AQ125" i="42"/>
  <c r="AQ126" i="42"/>
  <c r="AQ127" i="42"/>
  <c r="AQ128" i="42"/>
  <c r="AQ129" i="42"/>
  <c r="AQ130" i="42"/>
  <c r="AQ131" i="42"/>
  <c r="AQ132" i="42"/>
  <c r="AQ133" i="42"/>
  <c r="AQ134" i="42"/>
  <c r="AQ135" i="42"/>
  <c r="AQ136" i="42"/>
  <c r="AQ137" i="42"/>
  <c r="AQ138" i="42"/>
  <c r="AQ139" i="42"/>
  <c r="AQ140" i="42"/>
  <c r="AQ141" i="42"/>
  <c r="AQ142" i="42"/>
  <c r="AQ143" i="42"/>
  <c r="AQ144" i="42"/>
  <c r="AQ145" i="42"/>
  <c r="AQ146" i="42"/>
  <c r="AQ147" i="42"/>
  <c r="AQ148" i="42"/>
  <c r="AQ149" i="42"/>
  <c r="AQ150" i="42"/>
  <c r="AQ151" i="42"/>
  <c r="AQ152" i="42"/>
  <c r="AQ153" i="42"/>
  <c r="AQ154" i="42"/>
  <c r="AQ155" i="42"/>
  <c r="AQ156" i="42"/>
  <c r="AQ157" i="42"/>
  <c r="AQ158" i="42"/>
  <c r="AQ159" i="42"/>
  <c r="AQ160" i="42"/>
  <c r="AQ161" i="42"/>
  <c r="AQ162" i="42"/>
  <c r="AQ163" i="42"/>
  <c r="AQ164" i="42"/>
  <c r="AQ165" i="42"/>
  <c r="AQ166" i="42"/>
  <c r="AQ167" i="42"/>
  <c r="AQ168" i="42"/>
  <c r="AQ169" i="42"/>
  <c r="AQ170" i="42"/>
  <c r="AQ171" i="42"/>
  <c r="AQ172" i="42"/>
  <c r="AQ173" i="42"/>
  <c r="AQ174" i="42"/>
  <c r="AQ175" i="42"/>
  <c r="AQ176" i="42"/>
  <c r="AQ177" i="42"/>
  <c r="AQ178" i="42"/>
  <c r="AQ179" i="42"/>
  <c r="AQ180" i="42"/>
  <c r="AQ181" i="42"/>
  <c r="AQ182" i="42"/>
  <c r="AQ183" i="42"/>
  <c r="AQ184" i="42"/>
  <c r="AQ185" i="42"/>
  <c r="AQ186" i="42"/>
  <c r="AQ187" i="42"/>
  <c r="AQ188" i="42"/>
  <c r="AQ189" i="42"/>
  <c r="AQ190" i="42"/>
  <c r="AQ191" i="42"/>
  <c r="AQ192" i="42"/>
  <c r="AQ193" i="42"/>
  <c r="AQ194" i="42"/>
  <c r="AQ195" i="42"/>
  <c r="AQ196" i="42"/>
  <c r="AQ197" i="42"/>
  <c r="AQ198" i="42"/>
  <c r="AQ199" i="42"/>
  <c r="AQ200" i="42"/>
  <c r="AQ201" i="42"/>
  <c r="AQ202" i="42"/>
  <c r="AQ203" i="42"/>
  <c r="AQ204" i="42"/>
  <c r="AQ205" i="42"/>
  <c r="AQ206" i="42"/>
  <c r="AQ207" i="42"/>
  <c r="AQ208" i="42"/>
  <c r="AQ209" i="42"/>
  <c r="AQ210" i="42"/>
  <c r="AQ211" i="42"/>
  <c r="AQ212" i="42"/>
  <c r="AQ213" i="42"/>
  <c r="AQ214" i="42"/>
  <c r="AQ215" i="42"/>
  <c r="AQ216" i="42"/>
  <c r="AQ217" i="42"/>
  <c r="AQ218" i="42"/>
  <c r="AQ219" i="42"/>
  <c r="AQ220" i="42"/>
  <c r="AQ221" i="42"/>
  <c r="AQ222" i="42"/>
  <c r="AQ223" i="42"/>
  <c r="AQ224" i="42"/>
  <c r="AQ225" i="42"/>
  <c r="AQ226" i="42"/>
  <c r="AQ227" i="42"/>
  <c r="AQ228" i="42"/>
  <c r="AQ229" i="42"/>
  <c r="AQ230" i="42"/>
  <c r="AQ231" i="42"/>
  <c r="AQ232" i="42"/>
  <c r="AQ233" i="42"/>
  <c r="AQ234" i="42"/>
  <c r="AQ235" i="42"/>
  <c r="AQ236" i="42"/>
  <c r="AQ237" i="42"/>
  <c r="AQ238" i="42"/>
  <c r="AQ239" i="42"/>
  <c r="AQ240" i="42"/>
  <c r="AQ241" i="42"/>
  <c r="AQ242" i="42"/>
  <c r="AP2" i="42"/>
  <c r="AP3" i="42"/>
  <c r="AP4" i="42"/>
  <c r="AP5" i="42"/>
  <c r="AP6" i="42"/>
  <c r="AP7" i="42"/>
  <c r="AP8" i="42"/>
  <c r="AP9" i="42"/>
  <c r="AP10" i="42"/>
  <c r="AP11" i="42"/>
  <c r="AP12" i="42"/>
  <c r="AP13" i="42"/>
  <c r="AP14" i="42"/>
  <c r="AP15" i="42"/>
  <c r="AP16" i="42"/>
  <c r="AP17" i="42"/>
  <c r="AP18" i="42"/>
  <c r="AP19" i="42"/>
  <c r="AP20" i="42"/>
  <c r="AP21" i="42"/>
  <c r="AP22" i="42"/>
  <c r="AP23" i="42"/>
  <c r="AP24" i="42"/>
  <c r="AP25" i="42"/>
  <c r="AP26" i="42"/>
  <c r="AP27" i="42"/>
  <c r="AP28" i="42"/>
  <c r="AP29" i="42"/>
  <c r="AP30" i="42"/>
  <c r="AP31" i="42"/>
  <c r="AP32" i="42"/>
  <c r="AP33" i="42"/>
  <c r="AP34" i="42"/>
  <c r="AP35" i="42"/>
  <c r="AP36" i="42"/>
  <c r="AP37" i="42"/>
  <c r="AP38" i="42"/>
  <c r="AP39" i="42"/>
  <c r="AP40" i="42"/>
  <c r="AP41" i="42"/>
  <c r="AP42" i="42"/>
  <c r="AP43" i="42"/>
  <c r="AP44" i="42"/>
  <c r="AP45" i="42"/>
  <c r="AP46" i="42"/>
  <c r="AP47" i="42"/>
  <c r="AP48" i="42"/>
  <c r="AP49" i="42"/>
  <c r="AP50" i="42"/>
  <c r="AP51" i="42"/>
  <c r="AP52" i="42"/>
  <c r="AP53" i="42"/>
  <c r="AP54" i="42"/>
  <c r="AP55" i="42"/>
  <c r="AP56" i="42"/>
  <c r="AP57" i="42"/>
  <c r="AP58" i="42"/>
  <c r="AP59" i="42"/>
  <c r="AP60" i="42"/>
  <c r="AP61" i="42"/>
  <c r="AP62" i="42"/>
  <c r="AP63" i="42"/>
  <c r="AP64" i="42"/>
  <c r="AP65" i="42"/>
  <c r="AP66" i="42"/>
  <c r="AP67" i="42"/>
  <c r="AP68" i="42"/>
  <c r="AP69" i="42"/>
  <c r="AP70" i="42"/>
  <c r="AP71" i="42"/>
  <c r="AP72" i="42"/>
  <c r="AP73" i="42"/>
  <c r="AP74" i="42"/>
  <c r="AP75" i="42"/>
  <c r="AP76" i="42"/>
  <c r="AP77" i="42"/>
  <c r="AP78" i="42"/>
  <c r="AP79" i="42"/>
  <c r="AP80" i="42"/>
  <c r="AP81" i="42"/>
  <c r="AP82" i="42"/>
  <c r="AP83" i="42"/>
  <c r="AP84" i="42"/>
  <c r="AP85" i="42"/>
  <c r="AP86" i="42"/>
  <c r="AP87" i="42"/>
  <c r="AP88" i="42"/>
  <c r="AP89" i="42"/>
  <c r="AP90" i="42"/>
  <c r="AP91" i="42"/>
  <c r="AP92" i="42"/>
  <c r="AP93" i="42"/>
  <c r="AP94" i="42"/>
  <c r="AP95" i="42"/>
  <c r="AP96" i="42"/>
  <c r="AP97" i="42"/>
  <c r="AP98" i="42"/>
  <c r="AP99" i="42"/>
  <c r="AP100" i="42"/>
  <c r="AP101" i="42"/>
  <c r="AP102" i="42"/>
  <c r="AP103" i="42"/>
  <c r="AP104" i="42"/>
  <c r="AP105" i="42"/>
  <c r="AP106" i="42"/>
  <c r="AP107" i="42"/>
  <c r="AP108" i="42"/>
  <c r="AP109" i="42"/>
  <c r="AP110" i="42"/>
  <c r="AP111" i="42"/>
  <c r="AP112" i="42"/>
  <c r="AP113" i="42"/>
  <c r="AP114" i="42"/>
  <c r="AP115" i="42"/>
  <c r="AP116" i="42"/>
  <c r="AP117" i="42"/>
  <c r="AP118" i="42"/>
  <c r="AP119" i="42"/>
  <c r="AP120" i="42"/>
  <c r="AP121" i="42"/>
  <c r="AP122" i="42"/>
  <c r="AP123" i="42"/>
  <c r="AP124" i="42"/>
  <c r="AP125" i="42"/>
  <c r="AP126" i="42"/>
  <c r="AP127" i="42"/>
  <c r="AP128" i="42"/>
  <c r="AP129" i="42"/>
  <c r="AP130" i="42"/>
  <c r="AP131" i="42"/>
  <c r="AP132" i="42"/>
  <c r="AP133" i="42"/>
  <c r="AP134" i="42"/>
  <c r="AP135" i="42"/>
  <c r="AP136" i="42"/>
  <c r="AP137" i="42"/>
  <c r="AP138" i="42"/>
  <c r="AP139" i="42"/>
  <c r="AP140" i="42"/>
  <c r="AP141" i="42"/>
  <c r="AP142" i="42"/>
  <c r="AP143" i="42"/>
  <c r="AP144" i="42"/>
  <c r="AP145" i="42"/>
  <c r="AP146" i="42"/>
  <c r="AP147" i="42"/>
  <c r="AP148" i="42"/>
  <c r="AP149" i="42"/>
  <c r="AP150" i="42"/>
  <c r="AP151" i="42"/>
  <c r="AP152" i="42"/>
  <c r="AP153" i="42"/>
  <c r="AP154" i="42"/>
  <c r="AP155" i="42"/>
  <c r="AP156" i="42"/>
  <c r="AP157" i="42"/>
  <c r="AP158" i="42"/>
  <c r="AP159" i="42"/>
  <c r="AP160" i="42"/>
  <c r="AP161" i="42"/>
  <c r="AP162" i="42"/>
  <c r="AP163" i="42"/>
  <c r="AP164" i="42"/>
  <c r="AP165" i="42"/>
  <c r="AP166" i="42"/>
  <c r="AP167" i="42"/>
  <c r="AP168" i="42"/>
  <c r="AP169" i="42"/>
  <c r="AP170" i="42"/>
  <c r="AP171" i="42"/>
  <c r="AP172" i="42"/>
  <c r="AP173" i="42"/>
  <c r="AP174" i="42"/>
  <c r="AP175" i="42"/>
  <c r="AP176" i="42"/>
  <c r="AP177" i="42"/>
  <c r="AP178" i="42"/>
  <c r="AP179" i="42"/>
  <c r="AP180" i="42"/>
  <c r="AP181" i="42"/>
  <c r="AP182" i="42"/>
  <c r="AP183" i="42"/>
  <c r="AP184" i="42"/>
  <c r="AP185" i="42"/>
  <c r="AP186" i="42"/>
  <c r="AP187" i="42"/>
  <c r="AP188" i="42"/>
  <c r="AP189" i="42"/>
  <c r="AP190" i="42"/>
  <c r="AP191" i="42"/>
  <c r="AP192" i="42"/>
  <c r="AP193" i="42"/>
  <c r="AP194" i="42"/>
  <c r="AP195" i="42"/>
  <c r="AP196" i="42"/>
  <c r="AP197" i="42"/>
  <c r="AP198" i="42"/>
  <c r="AP199" i="42"/>
  <c r="AP200" i="42"/>
  <c r="AP201" i="42"/>
  <c r="AP202" i="42"/>
  <c r="AP203" i="42"/>
  <c r="AP204" i="42"/>
  <c r="AP205" i="42"/>
  <c r="AP206" i="42"/>
  <c r="AP207" i="42"/>
  <c r="AP208" i="42"/>
  <c r="AP209" i="42"/>
  <c r="AP210" i="42"/>
  <c r="AP211" i="42"/>
  <c r="AP212" i="42"/>
  <c r="AP213" i="42"/>
  <c r="AP214" i="42"/>
  <c r="AP215" i="42"/>
  <c r="AP216" i="42"/>
  <c r="AP217" i="42"/>
  <c r="AP218" i="42"/>
  <c r="AP219" i="42"/>
  <c r="AP220" i="42"/>
  <c r="AP221" i="42"/>
  <c r="AP222" i="42"/>
  <c r="AP223" i="42"/>
  <c r="AP224" i="42"/>
  <c r="AP225" i="42"/>
  <c r="AP226" i="42"/>
  <c r="AP227" i="42"/>
  <c r="AP228" i="42"/>
  <c r="AP229" i="42"/>
  <c r="AP230" i="42"/>
  <c r="AP231" i="42"/>
  <c r="AP232" i="42"/>
  <c r="AP233" i="42"/>
  <c r="AP234" i="42"/>
  <c r="AP235" i="42"/>
  <c r="AP236" i="42"/>
  <c r="AP237" i="42"/>
  <c r="AP238" i="42"/>
  <c r="AP239" i="42"/>
  <c r="AP240" i="42"/>
  <c r="AP241" i="42"/>
  <c r="AP242" i="42"/>
  <c r="AO2" i="42"/>
  <c r="AO3" i="42"/>
  <c r="AO4" i="42"/>
  <c r="AO5" i="42"/>
  <c r="AO6" i="42"/>
  <c r="AO7" i="42"/>
  <c r="AO8" i="42"/>
  <c r="AO9" i="42"/>
  <c r="AO10" i="42"/>
  <c r="AO11" i="42"/>
  <c r="AO12" i="42"/>
  <c r="AO13" i="42"/>
  <c r="AO14" i="42"/>
  <c r="AO15" i="42"/>
  <c r="AO16" i="42"/>
  <c r="AO17" i="42"/>
  <c r="AO18" i="42"/>
  <c r="AO19" i="42"/>
  <c r="AO20" i="42"/>
  <c r="AO21" i="42"/>
  <c r="AO22" i="42"/>
  <c r="AO23" i="42"/>
  <c r="AO24" i="42"/>
  <c r="AO25" i="42"/>
  <c r="AO26" i="42"/>
  <c r="AO27" i="42"/>
  <c r="AO28" i="42"/>
  <c r="AO29" i="42"/>
  <c r="AO30" i="42"/>
  <c r="AO31" i="42"/>
  <c r="AO32" i="42"/>
  <c r="AO33" i="42"/>
  <c r="AO34" i="42"/>
  <c r="AO35" i="42"/>
  <c r="AO36" i="42"/>
  <c r="AO37" i="42"/>
  <c r="AO38" i="42"/>
  <c r="AO39" i="42"/>
  <c r="AO40" i="42"/>
  <c r="AO41" i="42"/>
  <c r="AO42" i="42"/>
  <c r="AO43" i="42"/>
  <c r="AO44" i="42"/>
  <c r="AO45" i="42"/>
  <c r="AO46" i="42"/>
  <c r="AO47" i="42"/>
  <c r="AO48" i="42"/>
  <c r="AO49" i="42"/>
  <c r="AO50" i="42"/>
  <c r="AO51" i="42"/>
  <c r="AO52" i="42"/>
  <c r="AO53" i="42"/>
  <c r="AO54" i="42"/>
  <c r="AO55" i="42"/>
  <c r="AO56" i="42"/>
  <c r="AO57" i="42"/>
  <c r="AO58" i="42"/>
  <c r="AO59" i="42"/>
  <c r="AO60" i="42"/>
  <c r="AO61" i="42"/>
  <c r="AO62" i="42"/>
  <c r="AO63" i="42"/>
  <c r="AO64" i="42"/>
  <c r="AO65" i="42"/>
  <c r="AO66" i="42"/>
  <c r="AO67" i="42"/>
  <c r="AO68" i="42"/>
  <c r="AO69" i="42"/>
  <c r="AO70" i="42"/>
  <c r="AO71" i="42"/>
  <c r="AO72" i="42"/>
  <c r="AO73" i="42"/>
  <c r="AO74" i="42"/>
  <c r="AO75" i="42"/>
  <c r="AO76" i="42"/>
  <c r="AO77" i="42"/>
  <c r="AO78" i="42"/>
  <c r="AO79" i="42"/>
  <c r="AO80" i="42"/>
  <c r="AO81" i="42"/>
  <c r="AO82" i="42"/>
  <c r="AO83" i="42"/>
  <c r="AO84" i="42"/>
  <c r="AO85" i="42"/>
  <c r="AO86" i="42"/>
  <c r="AO87" i="42"/>
  <c r="AO88" i="42"/>
  <c r="AO89" i="42"/>
  <c r="AO90" i="42"/>
  <c r="AO91" i="42"/>
  <c r="AO92" i="42"/>
  <c r="AO93" i="42"/>
  <c r="AO94" i="42"/>
  <c r="AO95" i="42"/>
  <c r="AO96" i="42"/>
  <c r="AO97" i="42"/>
  <c r="AO98" i="42"/>
  <c r="AO99" i="42"/>
  <c r="AO100" i="42"/>
  <c r="AO101" i="42"/>
  <c r="AO102" i="42"/>
  <c r="AO103" i="42"/>
  <c r="AO104" i="42"/>
  <c r="AO105" i="42"/>
  <c r="AO106" i="42"/>
  <c r="AO107" i="42"/>
  <c r="AO108" i="42"/>
  <c r="AO109" i="42"/>
  <c r="AO110" i="42"/>
  <c r="AO111" i="42"/>
  <c r="AO112" i="42"/>
  <c r="AO113" i="42"/>
  <c r="AO114" i="42"/>
  <c r="AO115" i="42"/>
  <c r="AO116" i="42"/>
  <c r="AO117" i="42"/>
  <c r="AO118" i="42"/>
  <c r="AO119" i="42"/>
  <c r="AO120" i="42"/>
  <c r="AO121" i="42"/>
  <c r="AO122" i="42"/>
  <c r="AO123" i="42"/>
  <c r="AO124" i="42"/>
  <c r="AO125" i="42"/>
  <c r="AO126" i="42"/>
  <c r="AO127" i="42"/>
  <c r="AO128" i="42"/>
  <c r="AO129" i="42"/>
  <c r="AO130" i="42"/>
  <c r="AO131" i="42"/>
  <c r="AO132" i="42"/>
  <c r="AO133" i="42"/>
  <c r="AO134" i="42"/>
  <c r="AO135" i="42"/>
  <c r="AO136" i="42"/>
  <c r="AO137" i="42"/>
  <c r="AO138" i="42"/>
  <c r="AO139" i="42"/>
  <c r="AO140" i="42"/>
  <c r="AO141" i="42"/>
  <c r="AO142" i="42"/>
  <c r="AO143" i="42"/>
  <c r="AO144" i="42"/>
  <c r="AO145" i="42"/>
  <c r="AO146" i="42"/>
  <c r="AO147" i="42"/>
  <c r="AO148" i="42"/>
  <c r="AO149" i="42"/>
  <c r="AO150" i="42"/>
  <c r="AO151" i="42"/>
  <c r="AO152" i="42"/>
  <c r="AO153" i="42"/>
  <c r="AO154" i="42"/>
  <c r="AO155" i="42"/>
  <c r="AO156" i="42"/>
  <c r="AO157" i="42"/>
  <c r="AO158" i="42"/>
  <c r="AO159" i="42"/>
  <c r="AO160" i="42"/>
  <c r="AO161" i="42"/>
  <c r="AO162" i="42"/>
  <c r="AO163" i="42"/>
  <c r="AO164" i="42"/>
  <c r="AO165" i="42"/>
  <c r="AO166" i="42"/>
  <c r="AO167" i="42"/>
  <c r="AO168" i="42"/>
  <c r="AO169" i="42"/>
  <c r="AO170" i="42"/>
  <c r="AO171" i="42"/>
  <c r="AO172" i="42"/>
  <c r="AO173" i="42"/>
  <c r="AO174" i="42"/>
  <c r="AO175" i="42"/>
  <c r="AO176" i="42"/>
  <c r="AO177" i="42"/>
  <c r="AO178" i="42"/>
  <c r="AO179" i="42"/>
  <c r="AO180" i="42"/>
  <c r="AO181" i="42"/>
  <c r="AO182" i="42"/>
  <c r="AO183" i="42"/>
  <c r="AO184" i="42"/>
  <c r="AO185" i="42"/>
  <c r="AO186" i="42"/>
  <c r="AO187" i="42"/>
  <c r="AO188" i="42"/>
  <c r="AO189" i="42"/>
  <c r="AO190" i="42"/>
  <c r="AO191" i="42"/>
  <c r="AO192" i="42"/>
  <c r="AO193" i="42"/>
  <c r="AO194" i="42"/>
  <c r="AO195" i="42"/>
  <c r="AO196" i="42"/>
  <c r="AO197" i="42"/>
  <c r="AO198" i="42"/>
  <c r="AO199" i="42"/>
  <c r="AO200" i="42"/>
  <c r="AO201" i="42"/>
  <c r="AO202" i="42"/>
  <c r="AO203" i="42"/>
  <c r="AO204" i="42"/>
  <c r="AO205" i="42"/>
  <c r="AO206" i="42"/>
  <c r="AO207" i="42"/>
  <c r="AO208" i="42"/>
  <c r="AO209" i="42"/>
  <c r="AO210" i="42"/>
  <c r="AO211" i="42"/>
  <c r="AO212" i="42"/>
  <c r="AO213" i="42"/>
  <c r="AO214" i="42"/>
  <c r="AO215" i="42"/>
  <c r="AO216" i="42"/>
  <c r="AO217" i="42"/>
  <c r="AO218" i="42"/>
  <c r="AO219" i="42"/>
  <c r="AO220" i="42"/>
  <c r="AO221" i="42"/>
  <c r="AO222" i="42"/>
  <c r="AO223" i="42"/>
  <c r="AO224" i="42"/>
  <c r="AO225" i="42"/>
  <c r="AO226" i="42"/>
  <c r="AO227" i="42"/>
  <c r="AO228" i="42"/>
  <c r="AO229" i="42"/>
  <c r="AO230" i="42"/>
  <c r="AO231" i="42"/>
  <c r="AO232" i="42"/>
  <c r="AO233" i="42"/>
  <c r="AO234" i="42"/>
  <c r="AO235" i="42"/>
  <c r="AO236" i="42"/>
  <c r="AO237" i="42"/>
  <c r="AO238" i="42"/>
  <c r="AO239" i="42"/>
  <c r="AO240" i="42"/>
  <c r="AO241" i="42"/>
  <c r="AO242" i="42"/>
  <c r="AN2" i="42"/>
  <c r="AN3" i="42"/>
  <c r="AN4" i="42"/>
  <c r="AN5" i="42"/>
  <c r="AN6" i="42"/>
  <c r="AN7" i="42"/>
  <c r="AN8" i="42"/>
  <c r="AN9" i="42"/>
  <c r="AN10" i="42"/>
  <c r="AN11" i="42"/>
  <c r="AN12" i="42"/>
  <c r="AN13" i="42"/>
  <c r="AN14" i="42"/>
  <c r="AN15" i="42"/>
  <c r="AN16" i="42"/>
  <c r="AN17" i="42"/>
  <c r="AN18" i="42"/>
  <c r="AN19" i="42"/>
  <c r="AN20" i="42"/>
  <c r="AN21" i="42"/>
  <c r="AN22" i="42"/>
  <c r="AN23" i="42"/>
  <c r="AN24" i="42"/>
  <c r="AN25" i="42"/>
  <c r="AN26" i="42"/>
  <c r="AN27" i="42"/>
  <c r="AN28" i="42"/>
  <c r="AN29" i="42"/>
  <c r="AN30" i="42"/>
  <c r="AN31" i="42"/>
  <c r="AN32" i="42"/>
  <c r="AN33" i="42"/>
  <c r="AN34" i="42"/>
  <c r="AN35" i="42"/>
  <c r="AN36" i="42"/>
  <c r="AN37" i="42"/>
  <c r="AN38" i="42"/>
  <c r="AN39" i="42"/>
  <c r="AN40" i="42"/>
  <c r="AN41" i="42"/>
  <c r="AN42" i="42"/>
  <c r="AN43" i="42"/>
  <c r="AN44" i="42"/>
  <c r="AN45" i="42"/>
  <c r="AN46" i="42"/>
  <c r="AN47" i="42"/>
  <c r="AN48" i="42"/>
  <c r="AN49" i="42"/>
  <c r="AN50" i="42"/>
  <c r="AN51" i="42"/>
  <c r="AN52" i="42"/>
  <c r="AN53" i="42"/>
  <c r="AN54" i="42"/>
  <c r="AN55" i="42"/>
  <c r="AN56" i="42"/>
  <c r="AN57" i="42"/>
  <c r="AN58" i="42"/>
  <c r="AN59" i="42"/>
  <c r="AN60" i="42"/>
  <c r="AN61" i="42"/>
  <c r="AN62" i="42"/>
  <c r="AN63" i="42"/>
  <c r="AN64" i="42"/>
  <c r="AN65" i="42"/>
  <c r="AN66" i="42"/>
  <c r="AN67" i="42"/>
  <c r="AN68" i="42"/>
  <c r="AN69" i="42"/>
  <c r="AN70" i="42"/>
  <c r="AN71" i="42"/>
  <c r="AN72" i="42"/>
  <c r="AN73" i="42"/>
  <c r="AN74" i="42"/>
  <c r="AN75" i="42"/>
  <c r="AN76" i="42"/>
  <c r="AN77" i="42"/>
  <c r="AN78" i="42"/>
  <c r="AN79" i="42"/>
  <c r="AN80" i="42"/>
  <c r="AN81" i="42"/>
  <c r="AN82" i="42"/>
  <c r="AN83" i="42"/>
  <c r="AN84" i="42"/>
  <c r="AN85" i="42"/>
  <c r="AN86" i="42"/>
  <c r="AN87" i="42"/>
  <c r="AN88" i="42"/>
  <c r="AN89" i="42"/>
  <c r="AN90" i="42"/>
  <c r="AN91" i="42"/>
  <c r="AN92" i="42"/>
  <c r="AN93" i="42"/>
  <c r="AN94" i="42"/>
  <c r="AN95" i="42"/>
  <c r="AN96" i="42"/>
  <c r="AN97" i="42"/>
  <c r="AN98" i="42"/>
  <c r="AN99" i="42"/>
  <c r="AN100" i="42"/>
  <c r="AN101" i="42"/>
  <c r="AN102" i="42"/>
  <c r="AN103" i="42"/>
  <c r="AN104" i="42"/>
  <c r="AN105" i="42"/>
  <c r="AN106" i="42"/>
  <c r="AN107" i="42"/>
  <c r="AN108" i="42"/>
  <c r="AN109" i="42"/>
  <c r="AN110" i="42"/>
  <c r="AN111" i="42"/>
  <c r="AN112" i="42"/>
  <c r="AN113" i="42"/>
  <c r="AN114" i="42"/>
  <c r="AN115" i="42"/>
  <c r="AN116" i="42"/>
  <c r="AN117" i="42"/>
  <c r="AN118" i="42"/>
  <c r="AN119" i="42"/>
  <c r="AN120" i="42"/>
  <c r="AN121" i="42"/>
  <c r="AN122" i="42"/>
  <c r="AN123" i="42"/>
  <c r="AN124" i="42"/>
  <c r="AN125" i="42"/>
  <c r="AN126" i="42"/>
  <c r="AN127" i="42"/>
  <c r="AN128" i="42"/>
  <c r="AN129" i="42"/>
  <c r="AN130" i="42"/>
  <c r="AN131" i="42"/>
  <c r="AN132" i="42"/>
  <c r="AN133" i="42"/>
  <c r="AN134" i="42"/>
  <c r="AN135" i="42"/>
  <c r="AN136" i="42"/>
  <c r="AN137" i="42"/>
  <c r="AN138" i="42"/>
  <c r="AN139" i="42"/>
  <c r="AN140" i="42"/>
  <c r="AN141" i="42"/>
  <c r="AN142" i="42"/>
  <c r="AN143" i="42"/>
  <c r="AN144" i="42"/>
  <c r="AN145" i="42"/>
  <c r="AN146" i="42"/>
  <c r="AN147" i="42"/>
  <c r="AN148" i="42"/>
  <c r="AN149" i="42"/>
  <c r="AN150" i="42"/>
  <c r="AN151" i="42"/>
  <c r="AN152" i="42"/>
  <c r="AN153" i="42"/>
  <c r="AN154" i="42"/>
  <c r="AN155" i="42"/>
  <c r="AN156" i="42"/>
  <c r="AN157" i="42"/>
  <c r="AN158" i="42"/>
  <c r="AN159" i="42"/>
  <c r="AN160" i="42"/>
  <c r="AN161" i="42"/>
  <c r="AN162" i="42"/>
  <c r="AN163" i="42"/>
  <c r="AN164" i="42"/>
  <c r="AN165" i="42"/>
  <c r="AN166" i="42"/>
  <c r="AN167" i="42"/>
  <c r="AN168" i="42"/>
  <c r="AN169" i="42"/>
  <c r="AN170" i="42"/>
  <c r="AN171" i="42"/>
  <c r="AN172" i="42"/>
  <c r="AN173" i="42"/>
  <c r="AN174" i="42"/>
  <c r="AN175" i="42"/>
  <c r="AN176" i="42"/>
  <c r="AN177" i="42"/>
  <c r="AN178" i="42"/>
  <c r="AN179" i="42"/>
  <c r="AN180" i="42"/>
  <c r="AN181" i="42"/>
  <c r="AN182" i="42"/>
  <c r="AN183" i="42"/>
  <c r="AN184" i="42"/>
  <c r="AN185" i="42"/>
  <c r="AN186" i="42"/>
  <c r="AN187" i="42"/>
  <c r="AN188" i="42"/>
  <c r="AN189" i="42"/>
  <c r="AN190" i="42"/>
  <c r="AN191" i="42"/>
  <c r="AN192" i="42"/>
  <c r="AN193" i="42"/>
  <c r="AN194" i="42"/>
  <c r="AN195" i="42"/>
  <c r="AN196" i="42"/>
  <c r="AN197" i="42"/>
  <c r="AN198" i="42"/>
  <c r="AN199" i="42"/>
  <c r="AN200" i="42"/>
  <c r="AN201" i="42"/>
  <c r="AN202" i="42"/>
  <c r="AN203" i="42"/>
  <c r="AN204" i="42"/>
  <c r="AN205" i="42"/>
  <c r="AN206" i="42"/>
  <c r="AN207" i="42"/>
  <c r="AN208" i="42"/>
  <c r="AN209" i="42"/>
  <c r="AN210" i="42"/>
  <c r="AN211" i="42"/>
  <c r="AN212" i="42"/>
  <c r="AN213" i="42"/>
  <c r="AN214" i="42"/>
  <c r="AN215" i="42"/>
  <c r="AN216" i="42"/>
  <c r="AN217" i="42"/>
  <c r="AN218" i="42"/>
  <c r="AN219" i="42"/>
  <c r="AN220" i="42"/>
  <c r="AN221" i="42"/>
  <c r="AN222" i="42"/>
  <c r="AN223" i="42"/>
  <c r="AN224" i="42"/>
  <c r="AN225" i="42"/>
  <c r="AN226" i="42"/>
  <c r="AN227" i="42"/>
  <c r="AN228" i="42"/>
  <c r="AN229" i="42"/>
  <c r="AN230" i="42"/>
  <c r="AN231" i="42"/>
  <c r="AN232" i="42"/>
  <c r="AN233" i="42"/>
  <c r="AN234" i="42"/>
  <c r="AN235" i="42"/>
  <c r="AN236" i="42"/>
  <c r="AN237" i="42"/>
  <c r="AN238" i="42"/>
  <c r="AN239" i="42"/>
  <c r="AN240" i="42"/>
  <c r="AN241" i="42"/>
  <c r="AN242" i="42"/>
  <c r="AM2" i="42"/>
  <c r="AM3" i="42"/>
  <c r="AM4" i="42"/>
  <c r="AM5" i="42"/>
  <c r="AM6" i="42"/>
  <c r="AM7" i="42"/>
  <c r="AM8" i="42"/>
  <c r="AM9" i="42"/>
  <c r="AM10" i="42"/>
  <c r="AM11" i="42"/>
  <c r="AM12" i="42"/>
  <c r="AM13" i="42"/>
  <c r="AM14" i="42"/>
  <c r="AM15" i="42"/>
  <c r="AM16" i="42"/>
  <c r="AM17" i="42"/>
  <c r="AM18" i="42"/>
  <c r="AM19" i="42"/>
  <c r="AM20" i="42"/>
  <c r="AM21" i="42"/>
  <c r="AM22" i="42"/>
  <c r="AM23" i="42"/>
  <c r="AM24" i="42"/>
  <c r="AM25" i="42"/>
  <c r="AM26" i="42"/>
  <c r="AM27" i="42"/>
  <c r="AM28" i="42"/>
  <c r="AM29" i="42"/>
  <c r="AM30" i="42"/>
  <c r="AM31" i="42"/>
  <c r="AM32" i="42"/>
  <c r="AM33" i="42"/>
  <c r="AM34" i="42"/>
  <c r="AM35" i="42"/>
  <c r="AM36" i="42"/>
  <c r="AM37" i="42"/>
  <c r="AM38" i="42"/>
  <c r="AM39" i="42"/>
  <c r="AM40" i="42"/>
  <c r="AM41" i="42"/>
  <c r="AM42" i="42"/>
  <c r="AM43" i="42"/>
  <c r="AM44" i="42"/>
  <c r="AM45" i="42"/>
  <c r="AM46" i="42"/>
  <c r="AM47" i="42"/>
  <c r="AM48" i="42"/>
  <c r="AM49" i="42"/>
  <c r="AM50" i="42"/>
  <c r="AM51" i="42"/>
  <c r="AM52" i="42"/>
  <c r="AM53" i="42"/>
  <c r="AM54" i="42"/>
  <c r="AM55" i="42"/>
  <c r="AM56" i="42"/>
  <c r="AM57" i="42"/>
  <c r="AM58" i="42"/>
  <c r="AM59" i="42"/>
  <c r="AM60" i="42"/>
  <c r="AM61" i="42"/>
  <c r="AM62" i="42"/>
  <c r="AM63" i="42"/>
  <c r="AM64" i="42"/>
  <c r="AM65" i="42"/>
  <c r="AM66" i="42"/>
  <c r="AM67" i="42"/>
  <c r="AM68" i="42"/>
  <c r="AM69" i="42"/>
  <c r="AM70" i="42"/>
  <c r="AM71" i="42"/>
  <c r="AM72" i="42"/>
  <c r="AM73" i="42"/>
  <c r="AM74" i="42"/>
  <c r="AM75" i="42"/>
  <c r="AM76" i="42"/>
  <c r="AM77" i="42"/>
  <c r="AM78" i="42"/>
  <c r="AM79" i="42"/>
  <c r="AM80" i="42"/>
  <c r="AM81" i="42"/>
  <c r="AM82" i="42"/>
  <c r="AM83" i="42"/>
  <c r="AM84" i="42"/>
  <c r="AM85" i="42"/>
  <c r="AM86" i="42"/>
  <c r="AM87" i="42"/>
  <c r="AM88" i="42"/>
  <c r="AM89" i="42"/>
  <c r="AM90" i="42"/>
  <c r="AM91" i="42"/>
  <c r="AM92" i="42"/>
  <c r="AM93" i="42"/>
  <c r="AM94" i="42"/>
  <c r="AM95" i="42"/>
  <c r="AM96" i="42"/>
  <c r="AM97" i="42"/>
  <c r="AM98" i="42"/>
  <c r="AM99" i="42"/>
  <c r="AM100" i="42"/>
  <c r="AM101" i="42"/>
  <c r="AM102" i="42"/>
  <c r="AM103" i="42"/>
  <c r="AM104" i="42"/>
  <c r="AM105" i="42"/>
  <c r="AM106" i="42"/>
  <c r="AM107" i="42"/>
  <c r="AM108" i="42"/>
  <c r="AM109" i="42"/>
  <c r="AM110" i="42"/>
  <c r="AM111" i="42"/>
  <c r="AM112" i="42"/>
  <c r="AM113" i="42"/>
  <c r="AM114" i="42"/>
  <c r="AM115" i="42"/>
  <c r="AM116" i="42"/>
  <c r="AM117" i="42"/>
  <c r="AM118" i="42"/>
  <c r="AM119" i="42"/>
  <c r="AM120" i="42"/>
  <c r="AM121" i="42"/>
  <c r="AM122" i="42"/>
  <c r="AM123" i="42"/>
  <c r="AM124" i="42"/>
  <c r="AM125" i="42"/>
  <c r="AM126" i="42"/>
  <c r="AM127" i="42"/>
  <c r="AM128" i="42"/>
  <c r="AM129" i="42"/>
  <c r="AM130" i="42"/>
  <c r="AM131" i="42"/>
  <c r="AM132" i="42"/>
  <c r="AM133" i="42"/>
  <c r="AM134" i="42"/>
  <c r="AM135" i="42"/>
  <c r="AM136" i="42"/>
  <c r="AM137" i="42"/>
  <c r="AM138" i="42"/>
  <c r="AM139" i="42"/>
  <c r="AM140" i="42"/>
  <c r="AM141" i="42"/>
  <c r="AM142" i="42"/>
  <c r="AM143" i="42"/>
  <c r="AM144" i="42"/>
  <c r="AM145" i="42"/>
  <c r="AM146" i="42"/>
  <c r="AM147" i="42"/>
  <c r="AM148" i="42"/>
  <c r="AM149" i="42"/>
  <c r="AM150" i="42"/>
  <c r="AM151" i="42"/>
  <c r="AM152" i="42"/>
  <c r="AM153" i="42"/>
  <c r="AM154" i="42"/>
  <c r="AM155" i="42"/>
  <c r="AM156" i="42"/>
  <c r="AM157" i="42"/>
  <c r="AM158" i="42"/>
  <c r="AM159" i="42"/>
  <c r="AM160" i="42"/>
  <c r="AM161" i="42"/>
  <c r="AM162" i="42"/>
  <c r="AM163" i="42"/>
  <c r="AM164" i="42"/>
  <c r="AM165" i="42"/>
  <c r="AM166" i="42"/>
  <c r="AM167" i="42"/>
  <c r="AM168" i="42"/>
  <c r="AM169" i="42"/>
  <c r="AM170" i="42"/>
  <c r="AM171" i="42"/>
  <c r="AM172" i="42"/>
  <c r="AM173" i="42"/>
  <c r="AM174" i="42"/>
  <c r="AM175" i="42"/>
  <c r="AM176" i="42"/>
  <c r="AM177" i="42"/>
  <c r="AM178" i="42"/>
  <c r="AM179" i="42"/>
  <c r="AM180" i="42"/>
  <c r="AM181" i="42"/>
  <c r="AM182" i="42"/>
  <c r="AM183" i="42"/>
  <c r="AM184" i="42"/>
  <c r="AM185" i="42"/>
  <c r="AM186" i="42"/>
  <c r="AM187" i="42"/>
  <c r="AM188" i="42"/>
  <c r="AM189" i="42"/>
  <c r="AM190" i="42"/>
  <c r="AM191" i="42"/>
  <c r="AM192" i="42"/>
  <c r="AM193" i="42"/>
  <c r="AM194" i="42"/>
  <c r="AM195" i="42"/>
  <c r="AM196" i="42"/>
  <c r="AM197" i="42"/>
  <c r="AM198" i="42"/>
  <c r="AM199" i="42"/>
  <c r="AM200" i="42"/>
  <c r="AM201" i="42"/>
  <c r="AM202" i="42"/>
  <c r="AM203" i="42"/>
  <c r="AM204" i="42"/>
  <c r="AM205" i="42"/>
  <c r="AM206" i="42"/>
  <c r="AM207" i="42"/>
  <c r="AM208" i="42"/>
  <c r="AM209" i="42"/>
  <c r="AM210" i="42"/>
  <c r="AM211" i="42"/>
  <c r="AM212" i="42"/>
  <c r="AM213" i="42"/>
  <c r="AM214" i="42"/>
  <c r="AM215" i="42"/>
  <c r="AM216" i="42"/>
  <c r="AM217" i="42"/>
  <c r="AM218" i="42"/>
  <c r="AM219" i="42"/>
  <c r="AM220" i="42"/>
  <c r="AM221" i="42"/>
  <c r="AM222" i="42"/>
  <c r="AM223" i="42"/>
  <c r="AM224" i="42"/>
  <c r="AM225" i="42"/>
  <c r="AM226" i="42"/>
  <c r="AM227" i="42"/>
  <c r="AM228" i="42"/>
  <c r="AM229" i="42"/>
  <c r="AM230" i="42"/>
  <c r="AM231" i="42"/>
  <c r="AM232" i="42"/>
  <c r="AM233" i="42"/>
  <c r="AM234" i="42"/>
  <c r="AM235" i="42"/>
  <c r="AM236" i="42"/>
  <c r="AM237" i="42"/>
  <c r="AM238" i="42"/>
  <c r="AM239" i="42"/>
  <c r="AM240" i="42"/>
  <c r="AM241" i="42"/>
  <c r="AM242" i="42"/>
  <c r="AL2" i="42"/>
  <c r="AL3" i="42"/>
  <c r="AL4" i="42"/>
  <c r="AL5" i="42"/>
  <c r="AL6" i="42"/>
  <c r="AL7" i="42"/>
  <c r="AL8" i="42"/>
  <c r="AL9" i="42"/>
  <c r="AL10" i="42"/>
  <c r="AL11" i="42"/>
  <c r="AL12" i="42"/>
  <c r="AL13" i="42"/>
  <c r="AL14" i="42"/>
  <c r="AL15" i="42"/>
  <c r="AL16" i="42"/>
  <c r="AL17" i="42"/>
  <c r="AL18" i="42"/>
  <c r="AL19" i="42"/>
  <c r="AL20" i="42"/>
  <c r="AL21" i="42"/>
  <c r="AL22" i="42"/>
  <c r="AL23" i="42"/>
  <c r="AL24" i="42"/>
  <c r="AL25" i="42"/>
  <c r="AL26" i="42"/>
  <c r="AL27" i="42"/>
  <c r="AL28" i="42"/>
  <c r="AL29" i="42"/>
  <c r="AL30" i="42"/>
  <c r="AL31" i="42"/>
  <c r="AL32" i="42"/>
  <c r="AL33" i="42"/>
  <c r="AL34" i="42"/>
  <c r="AL35" i="42"/>
  <c r="AL36" i="42"/>
  <c r="AL37" i="42"/>
  <c r="AL38" i="42"/>
  <c r="AL39" i="42"/>
  <c r="AL40" i="42"/>
  <c r="AL41" i="42"/>
  <c r="AL42" i="42"/>
  <c r="AL43" i="42"/>
  <c r="AL44" i="42"/>
  <c r="AL45" i="42"/>
  <c r="AL46" i="42"/>
  <c r="AL47" i="42"/>
  <c r="AL48" i="42"/>
  <c r="AL49" i="42"/>
  <c r="AL50" i="42"/>
  <c r="AL51" i="42"/>
  <c r="AL52" i="42"/>
  <c r="AL53" i="42"/>
  <c r="AL54" i="42"/>
  <c r="AL55" i="42"/>
  <c r="AL56" i="42"/>
  <c r="AL57" i="42"/>
  <c r="AL58" i="42"/>
  <c r="AL59" i="42"/>
  <c r="AL60" i="42"/>
  <c r="AL61" i="42"/>
  <c r="AL62" i="42"/>
  <c r="AL63" i="42"/>
  <c r="AL64" i="42"/>
  <c r="AL65" i="42"/>
  <c r="AL66" i="42"/>
  <c r="AL67" i="42"/>
  <c r="AL68" i="42"/>
  <c r="AL69" i="42"/>
  <c r="AL70" i="42"/>
  <c r="AL71" i="42"/>
  <c r="AL72" i="42"/>
  <c r="AL73" i="42"/>
  <c r="AL74" i="42"/>
  <c r="AL75" i="42"/>
  <c r="AL76" i="42"/>
  <c r="AL77" i="42"/>
  <c r="AL78" i="42"/>
  <c r="AL79" i="42"/>
  <c r="AL80" i="42"/>
  <c r="AL81" i="42"/>
  <c r="AL82" i="42"/>
  <c r="AL83" i="42"/>
  <c r="AL84" i="42"/>
  <c r="AL85" i="42"/>
  <c r="AL86" i="42"/>
  <c r="AL87" i="42"/>
  <c r="AL88" i="42"/>
  <c r="AL89" i="42"/>
  <c r="AL90" i="42"/>
  <c r="AL91" i="42"/>
  <c r="AL92" i="42"/>
  <c r="AL93" i="42"/>
  <c r="AL94" i="42"/>
  <c r="AL95" i="42"/>
  <c r="AL96" i="42"/>
  <c r="AL97" i="42"/>
  <c r="AL98" i="42"/>
  <c r="AL99" i="42"/>
  <c r="AL100" i="42"/>
  <c r="AL101" i="42"/>
  <c r="AL102" i="42"/>
  <c r="AL103" i="42"/>
  <c r="AL104" i="42"/>
  <c r="AL105" i="42"/>
  <c r="AL106" i="42"/>
  <c r="AL107" i="42"/>
  <c r="AL108" i="42"/>
  <c r="AL109" i="42"/>
  <c r="AL110" i="42"/>
  <c r="AL111" i="42"/>
  <c r="AL112" i="42"/>
  <c r="AL113" i="42"/>
  <c r="AL114" i="42"/>
  <c r="AL115" i="42"/>
  <c r="AL116" i="42"/>
  <c r="AL117" i="42"/>
  <c r="AL118" i="42"/>
  <c r="AL119" i="42"/>
  <c r="AL120" i="42"/>
  <c r="AL121" i="42"/>
  <c r="AL122" i="42"/>
  <c r="AL123" i="42"/>
  <c r="AL124" i="42"/>
  <c r="AL125" i="42"/>
  <c r="AL126" i="42"/>
  <c r="AL127" i="42"/>
  <c r="AL128" i="42"/>
  <c r="AL129" i="42"/>
  <c r="AL130" i="42"/>
  <c r="AL131" i="42"/>
  <c r="AL132" i="42"/>
  <c r="AL133" i="42"/>
  <c r="AL134" i="42"/>
  <c r="AL135" i="42"/>
  <c r="AL136" i="42"/>
  <c r="AL137" i="42"/>
  <c r="AL138" i="42"/>
  <c r="AL139" i="42"/>
  <c r="AL140" i="42"/>
  <c r="AL141" i="42"/>
  <c r="AL142" i="42"/>
  <c r="AL143" i="42"/>
  <c r="AL144" i="42"/>
  <c r="AL145" i="42"/>
  <c r="AL146" i="42"/>
  <c r="AL147" i="42"/>
  <c r="AL148" i="42"/>
  <c r="AL149" i="42"/>
  <c r="AL150" i="42"/>
  <c r="AL151" i="42"/>
  <c r="AL152" i="42"/>
  <c r="AL153" i="42"/>
  <c r="AL154" i="42"/>
  <c r="AL155" i="42"/>
  <c r="AL156" i="42"/>
  <c r="AL157" i="42"/>
  <c r="AL158" i="42"/>
  <c r="AL159" i="42"/>
  <c r="AL160" i="42"/>
  <c r="AL161" i="42"/>
  <c r="AL162" i="42"/>
  <c r="AL163" i="42"/>
  <c r="AL164" i="42"/>
  <c r="AL165" i="42"/>
  <c r="AL166" i="42"/>
  <c r="AL167" i="42"/>
  <c r="AL168" i="42"/>
  <c r="AL169" i="42"/>
  <c r="AL170" i="42"/>
  <c r="AL171" i="42"/>
  <c r="AL172" i="42"/>
  <c r="AL173" i="42"/>
  <c r="AL174" i="42"/>
  <c r="AL175" i="42"/>
  <c r="AL176" i="42"/>
  <c r="AL177" i="42"/>
  <c r="AL178" i="42"/>
  <c r="AL179" i="42"/>
  <c r="AL180" i="42"/>
  <c r="AL181" i="42"/>
  <c r="AL182" i="42"/>
  <c r="AL183" i="42"/>
  <c r="AL184" i="42"/>
  <c r="AL185" i="42"/>
  <c r="AL186" i="42"/>
  <c r="AL187" i="42"/>
  <c r="AL188" i="42"/>
  <c r="AL189" i="42"/>
  <c r="AL190" i="42"/>
  <c r="AL191" i="42"/>
  <c r="AL192" i="42"/>
  <c r="AL193" i="42"/>
  <c r="AL194" i="42"/>
  <c r="AL195" i="42"/>
  <c r="AL196" i="42"/>
  <c r="AL197" i="42"/>
  <c r="AL198" i="42"/>
  <c r="AL199" i="42"/>
  <c r="AL200" i="42"/>
  <c r="AL201" i="42"/>
  <c r="AL202" i="42"/>
  <c r="AL203" i="42"/>
  <c r="AL204" i="42"/>
  <c r="AL205" i="42"/>
  <c r="AL206" i="42"/>
  <c r="AL207" i="42"/>
  <c r="AL208" i="42"/>
  <c r="AL209" i="42"/>
  <c r="AL210" i="42"/>
  <c r="AL211" i="42"/>
  <c r="AL212" i="42"/>
  <c r="AL213" i="42"/>
  <c r="AL214" i="42"/>
  <c r="AL215" i="42"/>
  <c r="AL216" i="42"/>
  <c r="AL217" i="42"/>
  <c r="AL218" i="42"/>
  <c r="AL219" i="42"/>
  <c r="AL220" i="42"/>
  <c r="AL221" i="42"/>
  <c r="AL222" i="42"/>
  <c r="AL223" i="42"/>
  <c r="AL224" i="42"/>
  <c r="AL225" i="42"/>
  <c r="AL226" i="42"/>
  <c r="AL227" i="42"/>
  <c r="AL228" i="42"/>
  <c r="AL229" i="42"/>
  <c r="AL230" i="42"/>
  <c r="AL231" i="42"/>
  <c r="AL232" i="42"/>
  <c r="AL233" i="42"/>
  <c r="AL234" i="42"/>
  <c r="AL235" i="42"/>
  <c r="AL236" i="42"/>
  <c r="AL237" i="42"/>
  <c r="AL238" i="42"/>
  <c r="AL239" i="42"/>
  <c r="AL240" i="42"/>
  <c r="AL241" i="42"/>
  <c r="AL242" i="42"/>
  <c r="C25" i="24" l="1"/>
  <c r="B25" i="24"/>
  <c r="C8" i="22"/>
  <c r="B8" i="22"/>
  <c r="D25" i="24" l="1"/>
  <c r="D8" i="22"/>
  <c r="D62" i="20" l="1"/>
  <c r="D53" i="20"/>
  <c r="D44" i="20"/>
  <c r="D35" i="20"/>
  <c r="H67" i="22"/>
  <c r="G67" i="22"/>
  <c r="C67" i="22"/>
  <c r="B67" i="22"/>
  <c r="H58" i="22"/>
  <c r="G58" i="22"/>
  <c r="C58" i="22"/>
  <c r="B58" i="22"/>
  <c r="H49" i="22"/>
  <c r="G49" i="22"/>
  <c r="C49" i="22"/>
  <c r="B49" i="22"/>
  <c r="H40" i="22"/>
  <c r="G40" i="22"/>
  <c r="C40" i="22"/>
  <c r="B40" i="22"/>
  <c r="H31" i="22"/>
  <c r="G31" i="22"/>
  <c r="C31" i="22"/>
  <c r="B31" i="22"/>
  <c r="E18" i="21"/>
  <c r="D18" i="21"/>
  <c r="C18" i="21"/>
  <c r="B18" i="21"/>
  <c r="C9" i="21"/>
  <c r="B9" i="21"/>
  <c r="C62" i="20"/>
  <c r="B62" i="20"/>
  <c r="C53" i="20"/>
  <c r="B53" i="20"/>
  <c r="C44" i="20"/>
  <c r="B44" i="20"/>
  <c r="I67" i="22" l="1"/>
  <c r="D67" i="22"/>
  <c r="I58" i="22"/>
  <c r="D58" i="22"/>
  <c r="I49" i="22"/>
  <c r="D49" i="22"/>
  <c r="I40" i="22"/>
  <c r="D40" i="22"/>
  <c r="I31" i="22"/>
  <c r="D31" i="22"/>
  <c r="F18" i="21"/>
  <c r="D27" i="21"/>
  <c r="D9" i="21"/>
  <c r="C35" i="20"/>
  <c r="B35" i="20"/>
  <c r="C24" i="20"/>
  <c r="B24" i="20"/>
  <c r="C9" i="34" l="1"/>
  <c r="E138" i="39" l="1"/>
  <c r="G138" i="39" s="1"/>
  <c r="E137" i="39"/>
  <c r="H137" i="39" s="1"/>
  <c r="E136" i="39"/>
  <c r="I136" i="39" s="1"/>
  <c r="E135" i="39"/>
  <c r="I135" i="39" s="1"/>
  <c r="E134" i="39"/>
  <c r="E133" i="39"/>
  <c r="G133" i="39" s="1"/>
  <c r="E132" i="39"/>
  <c r="I132" i="39" s="1"/>
  <c r="E131" i="39"/>
  <c r="I131" i="39" s="1"/>
  <c r="E130" i="39"/>
  <c r="E129" i="39"/>
  <c r="E128" i="39"/>
  <c r="E127" i="39"/>
  <c r="G127" i="39" s="1"/>
  <c r="E126" i="39"/>
  <c r="G126" i="39" s="1"/>
  <c r="E125" i="39"/>
  <c r="E124" i="39"/>
  <c r="H124" i="39" s="1"/>
  <c r="E123" i="39"/>
  <c r="E122" i="39"/>
  <c r="E121" i="39"/>
  <c r="I121" i="39" s="1"/>
  <c r="E120" i="39"/>
  <c r="I120" i="39" s="1"/>
  <c r="E119" i="39"/>
  <c r="E118" i="39"/>
  <c r="G118" i="39" s="1"/>
  <c r="E117" i="39"/>
  <c r="G117" i="39" s="1"/>
  <c r="E116" i="39"/>
  <c r="E115" i="39"/>
  <c r="I115" i="39" s="1"/>
  <c r="E114" i="39"/>
  <c r="G114" i="39" s="1"/>
  <c r="E113" i="39"/>
  <c r="E112" i="39"/>
  <c r="I112" i="39" s="1"/>
  <c r="E111" i="39"/>
  <c r="G111" i="39" s="1"/>
  <c r="E110" i="39"/>
  <c r="E109" i="39"/>
  <c r="H109" i="39" s="1"/>
  <c r="E108" i="39"/>
  <c r="I108" i="39" s="1"/>
  <c r="E107" i="39"/>
  <c r="E106" i="39"/>
  <c r="G106" i="39" s="1"/>
  <c r="E105" i="39"/>
  <c r="E104" i="39"/>
  <c r="E103" i="39"/>
  <c r="F103" i="39" s="1"/>
  <c r="E102" i="39"/>
  <c r="E101" i="39"/>
  <c r="G101" i="39" s="1"/>
  <c r="E100" i="39"/>
  <c r="E99" i="39"/>
  <c r="E98" i="39"/>
  <c r="H98" i="39" s="1"/>
  <c r="E97" i="39"/>
  <c r="E96" i="39"/>
  <c r="E95" i="39"/>
  <c r="H95" i="39" s="1"/>
  <c r="E94" i="39"/>
  <c r="E93" i="39"/>
  <c r="G93" i="39" s="1"/>
  <c r="E92" i="39"/>
  <c r="I92" i="39" s="1"/>
  <c r="E91" i="39"/>
  <c r="E90" i="39"/>
  <c r="H90" i="39" s="1"/>
  <c r="E89" i="39"/>
  <c r="E88" i="39"/>
  <c r="I88" i="39" s="1"/>
  <c r="E87" i="39"/>
  <c r="H87" i="39" s="1"/>
  <c r="E86" i="39"/>
  <c r="E85" i="39"/>
  <c r="G85" i="39" s="1"/>
  <c r="E84" i="39"/>
  <c r="I84" i="39" s="1"/>
  <c r="E83" i="39"/>
  <c r="E82" i="39"/>
  <c r="H82" i="39" s="1"/>
  <c r="E81" i="39"/>
  <c r="E80" i="39"/>
  <c r="I80" i="39" s="1"/>
  <c r="E79" i="39"/>
  <c r="H79" i="39" s="1"/>
  <c r="E78" i="39"/>
  <c r="E77" i="39"/>
  <c r="G77" i="39" s="1"/>
  <c r="E76" i="39"/>
  <c r="E75" i="39"/>
  <c r="E74" i="39"/>
  <c r="H74" i="39" s="1"/>
  <c r="E73" i="39"/>
  <c r="E72" i="39"/>
  <c r="E71" i="39"/>
  <c r="H71" i="39" s="1"/>
  <c r="E70" i="39"/>
  <c r="E69" i="39"/>
  <c r="G69" i="39" s="1"/>
  <c r="E68" i="39"/>
  <c r="E67" i="39"/>
  <c r="E66" i="39"/>
  <c r="H66" i="39" s="1"/>
  <c r="E65" i="39"/>
  <c r="E64" i="39"/>
  <c r="E63" i="39"/>
  <c r="H63" i="39" s="1"/>
  <c r="E62" i="39"/>
  <c r="E61" i="39"/>
  <c r="G61" i="39" s="1"/>
  <c r="E60" i="39"/>
  <c r="I60" i="39" s="1"/>
  <c r="E59" i="39"/>
  <c r="E58" i="39"/>
  <c r="H58" i="39" s="1"/>
  <c r="E57" i="39"/>
  <c r="E56" i="39"/>
  <c r="G56" i="39" s="1"/>
  <c r="E55" i="39"/>
  <c r="G55" i="39" s="1"/>
  <c r="E54" i="39"/>
  <c r="I54" i="39" s="1"/>
  <c r="E53" i="39"/>
  <c r="E52" i="39"/>
  <c r="E51" i="39"/>
  <c r="G51" i="39" s="1"/>
  <c r="E50" i="39"/>
  <c r="E49" i="39"/>
  <c r="E48" i="39"/>
  <c r="I48" i="39" s="1"/>
  <c r="E47" i="39"/>
  <c r="E46" i="39"/>
  <c r="I46" i="39" s="1"/>
  <c r="E45" i="39"/>
  <c r="I45" i="39" s="1"/>
  <c r="E44" i="39"/>
  <c r="E43" i="39"/>
  <c r="G43" i="39" s="1"/>
  <c r="E42" i="39"/>
  <c r="G42" i="39" s="1"/>
  <c r="E41" i="39"/>
  <c r="I41" i="39" s="1"/>
  <c r="E40" i="39"/>
  <c r="E39" i="39"/>
  <c r="G39" i="39" s="1"/>
  <c r="E38" i="39"/>
  <c r="I38" i="39" s="1"/>
  <c r="E37" i="39"/>
  <c r="F37" i="39" s="1"/>
  <c r="E36" i="39"/>
  <c r="E35" i="39"/>
  <c r="G35" i="39" s="1"/>
  <c r="E34" i="39"/>
  <c r="E33" i="39"/>
  <c r="E32" i="39"/>
  <c r="I32" i="39" s="1"/>
  <c r="E31" i="39"/>
  <c r="E30" i="39"/>
  <c r="I30" i="39" s="1"/>
  <c r="E29" i="39"/>
  <c r="I29" i="39" s="1"/>
  <c r="E28" i="39"/>
  <c r="E27" i="39"/>
  <c r="G27" i="39" s="1"/>
  <c r="E26" i="39"/>
  <c r="I26" i="39" s="1"/>
  <c r="E25" i="39"/>
  <c r="I25" i="39" s="1"/>
  <c r="E24" i="39"/>
  <c r="E23" i="39"/>
  <c r="E22" i="39"/>
  <c r="I22" i="39" s="1"/>
  <c r="E21" i="39"/>
  <c r="G21" i="39" s="1"/>
  <c r="E20" i="39"/>
  <c r="I20" i="39" s="1"/>
  <c r="E19" i="39"/>
  <c r="H19" i="39" s="1"/>
  <c r="E18" i="39"/>
  <c r="E17" i="39"/>
  <c r="F17" i="39" s="1"/>
  <c r="E16" i="39"/>
  <c r="I16" i="39" s="1"/>
  <c r="E15" i="39"/>
  <c r="G15" i="39" s="1"/>
  <c r="E14" i="39"/>
  <c r="E13" i="39"/>
  <c r="H13" i="39" s="1"/>
  <c r="E12" i="39"/>
  <c r="E11" i="39"/>
  <c r="H11" i="39" s="1"/>
  <c r="E10" i="39"/>
  <c r="I10" i="39" s="1"/>
  <c r="E9" i="39"/>
  <c r="I9" i="39" s="1"/>
  <c r="E8" i="39"/>
  <c r="I8" i="39" s="1"/>
  <c r="E7" i="39"/>
  <c r="E6" i="39"/>
  <c r="H6" i="39" s="1"/>
  <c r="E5" i="39"/>
  <c r="I5" i="39" s="1"/>
  <c r="E4" i="39"/>
  <c r="F4" i="39" s="1"/>
  <c r="E3" i="39"/>
  <c r="G3" i="39" s="1"/>
  <c r="E2" i="39"/>
  <c r="H2" i="39" s="1"/>
  <c r="C19" i="34"/>
  <c r="C18" i="34"/>
  <c r="C17" i="34"/>
  <c r="C16" i="34"/>
  <c r="C15" i="34"/>
  <c r="C14" i="34"/>
  <c r="C13" i="34"/>
  <c r="C12" i="34"/>
  <c r="C11" i="34"/>
  <c r="C10" i="34"/>
  <c r="C8" i="34"/>
  <c r="AA27" i="16"/>
  <c r="N27" i="16"/>
  <c r="H106" i="39" l="1"/>
  <c r="G26" i="39"/>
  <c r="F88" i="39"/>
  <c r="H17" i="39"/>
  <c r="G120" i="39"/>
  <c r="F25" i="39"/>
  <c r="G45" i="39"/>
  <c r="G60" i="39"/>
  <c r="G92" i="39"/>
  <c r="H103" i="39"/>
  <c r="F9" i="39"/>
  <c r="H25" i="39"/>
  <c r="G84" i="39"/>
  <c r="H9" i="39"/>
  <c r="H84" i="39"/>
  <c r="G41" i="39"/>
  <c r="I42" i="39"/>
  <c r="G5" i="39"/>
  <c r="G10" i="39"/>
  <c r="G25" i="39"/>
  <c r="G29" i="39"/>
  <c r="H41" i="39"/>
  <c r="F60" i="39"/>
  <c r="H80" i="39"/>
  <c r="H88" i="39"/>
  <c r="F120" i="39"/>
  <c r="F21" i="39"/>
  <c r="F41" i="39"/>
  <c r="H55" i="39"/>
  <c r="H60" i="39"/>
  <c r="H120" i="39"/>
  <c r="I133" i="39"/>
  <c r="G136" i="39"/>
  <c r="C20" i="34"/>
  <c r="G108" i="39"/>
  <c r="H112" i="39"/>
  <c r="H114" i="39"/>
  <c r="H126" i="39"/>
  <c r="H132" i="39"/>
  <c r="F5" i="39"/>
  <c r="G9" i="39"/>
  <c r="H15" i="39"/>
  <c r="H27" i="39"/>
  <c r="H29" i="39"/>
  <c r="H35" i="39"/>
  <c r="H43" i="39"/>
  <c r="H45" i="39"/>
  <c r="H51" i="39"/>
  <c r="G80" i="39"/>
  <c r="F92" i="39"/>
  <c r="H108" i="39"/>
  <c r="H118" i="39"/>
  <c r="H5" i="39"/>
  <c r="H39" i="39"/>
  <c r="G88" i="39"/>
  <c r="H92" i="39"/>
  <c r="F108" i="39"/>
  <c r="G109" i="39"/>
  <c r="G112" i="39"/>
  <c r="F114" i="39"/>
  <c r="F126" i="39"/>
  <c r="G132" i="39"/>
  <c r="H136" i="39"/>
  <c r="G23" i="39"/>
  <c r="F23" i="39"/>
  <c r="G47" i="39"/>
  <c r="H47" i="39"/>
  <c r="I49" i="39"/>
  <c r="G49" i="39"/>
  <c r="F49" i="39"/>
  <c r="I116" i="39"/>
  <c r="H116" i="39"/>
  <c r="G116" i="39"/>
  <c r="I14" i="39"/>
  <c r="G14" i="39"/>
  <c r="H23" i="39"/>
  <c r="G31" i="39"/>
  <c r="H31" i="39"/>
  <c r="I33" i="39"/>
  <c r="G33" i="39"/>
  <c r="F33" i="39"/>
  <c r="I40" i="39"/>
  <c r="G40" i="39"/>
  <c r="F47" i="39"/>
  <c r="H49" i="39"/>
  <c r="I52" i="39"/>
  <c r="G52" i="39"/>
  <c r="I64" i="39"/>
  <c r="H64" i="39"/>
  <c r="G64" i="39"/>
  <c r="I72" i="39"/>
  <c r="G72" i="39"/>
  <c r="F72" i="39"/>
  <c r="I96" i="39"/>
  <c r="H96" i="39"/>
  <c r="G96" i="39"/>
  <c r="I104" i="39"/>
  <c r="G104" i="39"/>
  <c r="F104" i="39"/>
  <c r="G110" i="39"/>
  <c r="H110" i="39"/>
  <c r="F110" i="39"/>
  <c r="F116" i="39"/>
  <c r="G122" i="39"/>
  <c r="H122" i="39"/>
  <c r="F122" i="39"/>
  <c r="I125" i="39"/>
  <c r="G125" i="39"/>
  <c r="G130" i="39"/>
  <c r="H130" i="39"/>
  <c r="F130" i="39"/>
  <c r="G134" i="39"/>
  <c r="H134" i="39"/>
  <c r="F134" i="39"/>
  <c r="F138" i="39"/>
  <c r="I13" i="39"/>
  <c r="F13" i="39"/>
  <c r="G20" i="39"/>
  <c r="I24" i="39"/>
  <c r="G24" i="39"/>
  <c r="F31" i="39"/>
  <c r="H33" i="39"/>
  <c r="I36" i="39"/>
  <c r="G36" i="39"/>
  <c r="I53" i="39"/>
  <c r="H53" i="39"/>
  <c r="G53" i="39"/>
  <c r="F64" i="39"/>
  <c r="I68" i="39"/>
  <c r="H68" i="39"/>
  <c r="G68" i="39"/>
  <c r="H72" i="39"/>
  <c r="I76" i="39"/>
  <c r="G76" i="39"/>
  <c r="F76" i="39"/>
  <c r="F96" i="39"/>
  <c r="I100" i="39"/>
  <c r="H100" i="39"/>
  <c r="G100" i="39"/>
  <c r="H104" i="39"/>
  <c r="F107" i="39"/>
  <c r="H107" i="39"/>
  <c r="I119" i="39"/>
  <c r="G119" i="39"/>
  <c r="I128" i="39"/>
  <c r="H128" i="39"/>
  <c r="G128" i="39"/>
  <c r="G8" i="39"/>
  <c r="G11" i="39"/>
  <c r="F11" i="39"/>
  <c r="G13" i="39"/>
  <c r="F15" i="39"/>
  <c r="I17" i="39"/>
  <c r="G17" i="39"/>
  <c r="G19" i="39"/>
  <c r="F19" i="39"/>
  <c r="I21" i="39"/>
  <c r="H21" i="39"/>
  <c r="I37" i="39"/>
  <c r="H37" i="39"/>
  <c r="G37" i="39"/>
  <c r="F53" i="39"/>
  <c r="F68" i="39"/>
  <c r="H76" i="39"/>
  <c r="F100" i="39"/>
  <c r="H105" i="39"/>
  <c r="G105" i="39"/>
  <c r="I124" i="39"/>
  <c r="G124" i="39"/>
  <c r="F124" i="39"/>
  <c r="F128" i="39"/>
  <c r="G135" i="39"/>
  <c r="F27" i="39"/>
  <c r="F29" i="39"/>
  <c r="G30" i="39"/>
  <c r="F35" i="39"/>
  <c r="F39" i="39"/>
  <c r="F43" i="39"/>
  <c r="F45" i="39"/>
  <c r="G46" i="39"/>
  <c r="F51" i="39"/>
  <c r="F55" i="39"/>
  <c r="F80" i="39"/>
  <c r="F84" i="39"/>
  <c r="F112" i="39"/>
  <c r="F118" i="39"/>
  <c r="F132" i="39"/>
  <c r="F136" i="39"/>
  <c r="G137" i="39"/>
  <c r="G7" i="39"/>
  <c r="I7" i="39"/>
  <c r="F12" i="39"/>
  <c r="H12" i="39"/>
  <c r="H18" i="39"/>
  <c r="F18" i="39"/>
  <c r="F28" i="39"/>
  <c r="H28" i="39"/>
  <c r="H34" i="39"/>
  <c r="F34" i="39"/>
  <c r="F44" i="39"/>
  <c r="H44" i="39"/>
  <c r="H50" i="39"/>
  <c r="F50" i="39"/>
  <c r="F123" i="39"/>
  <c r="H123" i="39"/>
  <c r="I123" i="39"/>
  <c r="G123" i="39"/>
  <c r="H129" i="39"/>
  <c r="F129" i="39"/>
  <c r="I129" i="39"/>
  <c r="G129" i="39"/>
  <c r="F2" i="39"/>
  <c r="F3" i="39"/>
  <c r="G4" i="39"/>
  <c r="F6" i="39"/>
  <c r="F7" i="39"/>
  <c r="G12" i="39"/>
  <c r="F16" i="39"/>
  <c r="H16" i="39"/>
  <c r="G18" i="39"/>
  <c r="H22" i="39"/>
  <c r="F22" i="39"/>
  <c r="G28" i="39"/>
  <c r="F32" i="39"/>
  <c r="H32" i="39"/>
  <c r="G34" i="39"/>
  <c r="H38" i="39"/>
  <c r="F38" i="39"/>
  <c r="G44" i="39"/>
  <c r="F48" i="39"/>
  <c r="H48" i="39"/>
  <c r="G50" i="39"/>
  <c r="H54" i="39"/>
  <c r="F54" i="39"/>
  <c r="H57" i="39"/>
  <c r="F57" i="39"/>
  <c r="I57" i="39"/>
  <c r="F59" i="39"/>
  <c r="G59" i="39"/>
  <c r="I59" i="39"/>
  <c r="G62" i="39"/>
  <c r="F62" i="39"/>
  <c r="I62" i="39"/>
  <c r="H65" i="39"/>
  <c r="F65" i="39"/>
  <c r="I65" i="39"/>
  <c r="F67" i="39"/>
  <c r="G67" i="39"/>
  <c r="I67" i="39"/>
  <c r="G70" i="39"/>
  <c r="F70" i="39"/>
  <c r="I70" i="39"/>
  <c r="H73" i="39"/>
  <c r="F73" i="39"/>
  <c r="I73" i="39"/>
  <c r="F75" i="39"/>
  <c r="G75" i="39"/>
  <c r="I75" i="39"/>
  <c r="G78" i="39"/>
  <c r="F78" i="39"/>
  <c r="I78" i="39"/>
  <c r="H81" i="39"/>
  <c r="F81" i="39"/>
  <c r="I81" i="39"/>
  <c r="F83" i="39"/>
  <c r="G83" i="39"/>
  <c r="I83" i="39"/>
  <c r="G86" i="39"/>
  <c r="F86" i="39"/>
  <c r="I86" i="39"/>
  <c r="H89" i="39"/>
  <c r="F89" i="39"/>
  <c r="I89" i="39"/>
  <c r="F91" i="39"/>
  <c r="G91" i="39"/>
  <c r="I91" i="39"/>
  <c r="G94" i="39"/>
  <c r="F94" i="39"/>
  <c r="I94" i="39"/>
  <c r="H97" i="39"/>
  <c r="F97" i="39"/>
  <c r="I97" i="39"/>
  <c r="F99" i="39"/>
  <c r="G99" i="39"/>
  <c r="I99" i="39"/>
  <c r="G102" i="39"/>
  <c r="F102" i="39"/>
  <c r="I102" i="39"/>
  <c r="G2" i="39"/>
  <c r="H3" i="39"/>
  <c r="H4" i="39"/>
  <c r="G6" i="39"/>
  <c r="H7" i="39"/>
  <c r="H10" i="39"/>
  <c r="F10" i="39"/>
  <c r="I12" i="39"/>
  <c r="G16" i="39"/>
  <c r="I18" i="39"/>
  <c r="F20" i="39"/>
  <c r="H20" i="39"/>
  <c r="G22" i="39"/>
  <c r="H26" i="39"/>
  <c r="F26" i="39"/>
  <c r="I28" i="39"/>
  <c r="G32" i="39"/>
  <c r="I34" i="39"/>
  <c r="F36" i="39"/>
  <c r="H36" i="39"/>
  <c r="G38" i="39"/>
  <c r="H42" i="39"/>
  <c r="F42" i="39"/>
  <c r="I44" i="39"/>
  <c r="G48" i="39"/>
  <c r="I50" i="39"/>
  <c r="F52" i="39"/>
  <c r="H52" i="39"/>
  <c r="G54" i="39"/>
  <c r="G57" i="39"/>
  <c r="H59" i="39"/>
  <c r="H62" i="39"/>
  <c r="G65" i="39"/>
  <c r="H67" i="39"/>
  <c r="H70" i="39"/>
  <c r="G73" i="39"/>
  <c r="H75" i="39"/>
  <c r="H78" i="39"/>
  <c r="G81" i="39"/>
  <c r="H83" i="39"/>
  <c r="H86" i="39"/>
  <c r="G89" i="39"/>
  <c r="H91" i="39"/>
  <c r="H94" i="39"/>
  <c r="G97" i="39"/>
  <c r="H99" i="39"/>
  <c r="H102" i="39"/>
  <c r="H113" i="39"/>
  <c r="F113" i="39"/>
  <c r="I113" i="39"/>
  <c r="G113" i="39"/>
  <c r="I2" i="39"/>
  <c r="I3" i="39"/>
  <c r="I4" i="39"/>
  <c r="I6" i="39"/>
  <c r="F8" i="39"/>
  <c r="H8" i="39"/>
  <c r="H14" i="39"/>
  <c r="F14" i="39"/>
  <c r="F24" i="39"/>
  <c r="H24" i="39"/>
  <c r="H30" i="39"/>
  <c r="F30" i="39"/>
  <c r="F40" i="39"/>
  <c r="H40" i="39"/>
  <c r="H46" i="39"/>
  <c r="F46" i="39"/>
  <c r="I56" i="39"/>
  <c r="F56" i="39"/>
  <c r="H56" i="39"/>
  <c r="G58" i="39"/>
  <c r="F58" i="39"/>
  <c r="I58" i="39"/>
  <c r="H61" i="39"/>
  <c r="F61" i="39"/>
  <c r="I61" i="39"/>
  <c r="F63" i="39"/>
  <c r="G63" i="39"/>
  <c r="I63" i="39"/>
  <c r="G66" i="39"/>
  <c r="F66" i="39"/>
  <c r="I66" i="39"/>
  <c r="H69" i="39"/>
  <c r="F69" i="39"/>
  <c r="I69" i="39"/>
  <c r="F71" i="39"/>
  <c r="G71" i="39"/>
  <c r="I71" i="39"/>
  <c r="G74" i="39"/>
  <c r="F74" i="39"/>
  <c r="I74" i="39"/>
  <c r="H77" i="39"/>
  <c r="F77" i="39"/>
  <c r="I77" i="39"/>
  <c r="F79" i="39"/>
  <c r="G79" i="39"/>
  <c r="I79" i="39"/>
  <c r="G82" i="39"/>
  <c r="F82" i="39"/>
  <c r="I82" i="39"/>
  <c r="H85" i="39"/>
  <c r="F85" i="39"/>
  <c r="I85" i="39"/>
  <c r="F87" i="39"/>
  <c r="G87" i="39"/>
  <c r="I87" i="39"/>
  <c r="G90" i="39"/>
  <c r="F90" i="39"/>
  <c r="I90" i="39"/>
  <c r="H93" i="39"/>
  <c r="F93" i="39"/>
  <c r="I93" i="39"/>
  <c r="F95" i="39"/>
  <c r="G95" i="39"/>
  <c r="I95" i="39"/>
  <c r="G98" i="39"/>
  <c r="F98" i="39"/>
  <c r="I98" i="39"/>
  <c r="H101" i="39"/>
  <c r="F101" i="39"/>
  <c r="I101" i="39"/>
  <c r="I11" i="39"/>
  <c r="I15" i="39"/>
  <c r="I19" i="39"/>
  <c r="I23" i="39"/>
  <c r="I27" i="39"/>
  <c r="I31" i="39"/>
  <c r="I35" i="39"/>
  <c r="I39" i="39"/>
  <c r="I43" i="39"/>
  <c r="I47" i="39"/>
  <c r="I51" i="39"/>
  <c r="I55" i="39"/>
  <c r="I103" i="39"/>
  <c r="I105" i="39"/>
  <c r="I106" i="39"/>
  <c r="I107" i="39"/>
  <c r="I109" i="39"/>
  <c r="F111" i="39"/>
  <c r="H111" i="39"/>
  <c r="H117" i="39"/>
  <c r="F117" i="39"/>
  <c r="F127" i="39"/>
  <c r="H127" i="39"/>
  <c r="H133" i="39"/>
  <c r="F133" i="39"/>
  <c r="F115" i="39"/>
  <c r="H115" i="39"/>
  <c r="H121" i="39"/>
  <c r="F121" i="39"/>
  <c r="F131" i="39"/>
  <c r="H131" i="39"/>
  <c r="G103" i="39"/>
  <c r="F105" i="39"/>
  <c r="F106" i="39"/>
  <c r="G107" i="39"/>
  <c r="F109" i="39"/>
  <c r="I111" i="39"/>
  <c r="G115" i="39"/>
  <c r="I117" i="39"/>
  <c r="F119" i="39"/>
  <c r="H119" i="39"/>
  <c r="G121" i="39"/>
  <c r="H125" i="39"/>
  <c r="F125" i="39"/>
  <c r="I127" i="39"/>
  <c r="G131" i="39"/>
  <c r="F135" i="39"/>
  <c r="H135" i="39"/>
  <c r="I137" i="39"/>
  <c r="H138" i="39"/>
  <c r="I110" i="39"/>
  <c r="I114" i="39"/>
  <c r="I118" i="39"/>
  <c r="I122" i="39"/>
  <c r="I126" i="39"/>
  <c r="I130" i="39"/>
  <c r="I134" i="39"/>
  <c r="F137" i="39"/>
  <c r="I138" i="39"/>
  <c r="I16" i="18"/>
  <c r="I14" i="18"/>
  <c r="I13" i="18"/>
  <c r="I12" i="18"/>
  <c r="I11" i="18"/>
  <c r="I8" i="18"/>
  <c r="I7" i="18"/>
  <c r="I9" i="18"/>
  <c r="I15" i="18"/>
  <c r="I6" i="18"/>
  <c r="H7" i="18"/>
  <c r="H8" i="18"/>
  <c r="H9" i="18"/>
  <c r="H10" i="18"/>
  <c r="H11" i="18"/>
  <c r="H12" i="18"/>
  <c r="H13" i="18"/>
  <c r="H14" i="18"/>
  <c r="H15" i="18"/>
  <c r="H16" i="18"/>
  <c r="G9" i="18"/>
  <c r="H6" i="18"/>
  <c r="G16" i="18"/>
  <c r="G15" i="18"/>
  <c r="G14" i="18"/>
  <c r="G13" i="18"/>
  <c r="G12" i="18"/>
  <c r="G11" i="18"/>
  <c r="G10" i="18"/>
  <c r="G8" i="18"/>
  <c r="G7" i="18"/>
  <c r="G6" i="18"/>
  <c r="AC26" i="16" l="1"/>
  <c r="D89" i="33"/>
  <c r="E88" i="33"/>
  <c r="AD19" i="16"/>
  <c r="AD7" i="16"/>
  <c r="AC25" i="16"/>
  <c r="AC24" i="16"/>
  <c r="AC23" i="16"/>
  <c r="AC22" i="16"/>
  <c r="AC21" i="16"/>
  <c r="AC20" i="16"/>
  <c r="AC18" i="16"/>
  <c r="AC17" i="16"/>
  <c r="AC16" i="16"/>
  <c r="AC15" i="16"/>
  <c r="AC14" i="16"/>
  <c r="AC13" i="16"/>
  <c r="AC12" i="16"/>
  <c r="AC11" i="16"/>
  <c r="AC10" i="16"/>
  <c r="AC9" i="16"/>
  <c r="AC8" i="16"/>
  <c r="AD26" i="16" l="1"/>
  <c r="C89" i="33"/>
  <c r="B89" i="33"/>
  <c r="E87" i="33"/>
  <c r="E86" i="33"/>
  <c r="E85" i="33"/>
  <c r="E84" i="33"/>
  <c r="E83" i="33"/>
  <c r="E82" i="33"/>
  <c r="E81" i="33"/>
  <c r="E80" i="33"/>
  <c r="E79" i="33"/>
  <c r="H29" i="33"/>
  <c r="H33" i="33"/>
  <c r="H37" i="33"/>
  <c r="H41" i="33"/>
  <c r="H45" i="33"/>
  <c r="L6" i="33"/>
  <c r="H30" i="33"/>
  <c r="H34" i="33"/>
  <c r="H38" i="33"/>
  <c r="H42" i="33"/>
  <c r="H46" i="33"/>
  <c r="L8" i="33"/>
  <c r="H31" i="33"/>
  <c r="H35" i="33"/>
  <c r="H39" i="33"/>
  <c r="H43" i="33"/>
  <c r="L4" i="33"/>
  <c r="L5" i="33"/>
  <c r="H32" i="33"/>
  <c r="H36" i="33"/>
  <c r="H40" i="33"/>
  <c r="H44" i="33"/>
  <c r="L7" i="33"/>
  <c r="C49" i="33"/>
  <c r="C48" i="33"/>
  <c r="V38" i="35" l="1"/>
  <c r="V37" i="35"/>
  <c r="V36" i="35"/>
  <c r="AF37" i="35" s="1"/>
  <c r="V35" i="35"/>
  <c r="AF36" i="35" s="1"/>
  <c r="V34" i="35"/>
  <c r="V33" i="35"/>
  <c r="V32" i="35"/>
  <c r="AF33" i="35" s="1"/>
  <c r="V31" i="35"/>
  <c r="AF32" i="35" s="1"/>
  <c r="V30" i="35"/>
  <c r="V29" i="35"/>
  <c r="V28" i="35"/>
  <c r="AF29" i="35" s="1"/>
  <c r="V27" i="35"/>
  <c r="AF28" i="35" s="1"/>
  <c r="V26" i="35"/>
  <c r="V25" i="35"/>
  <c r="V24" i="35"/>
  <c r="AF25" i="35" s="1"/>
  <c r="V23" i="35"/>
  <c r="AF24" i="35" s="1"/>
  <c r="V22" i="35"/>
  <c r="V21" i="35"/>
  <c r="V20" i="35"/>
  <c r="AF21" i="35" s="1"/>
  <c r="V19" i="35"/>
  <c r="AF20" i="35" s="1"/>
  <c r="V18" i="35"/>
  <c r="V17" i="35"/>
  <c r="V16" i="35"/>
  <c r="AF17" i="35" s="1"/>
  <c r="V15" i="35"/>
  <c r="AF16" i="35" s="1"/>
  <c r="V14" i="35"/>
  <c r="V13" i="35"/>
  <c r="U40" i="35"/>
  <c r="V40" i="35" s="1"/>
  <c r="U41" i="35"/>
  <c r="V41" i="35" s="1"/>
  <c r="U42" i="35"/>
  <c r="V42" i="35" s="1"/>
  <c r="U43" i="35"/>
  <c r="V43" i="35" s="1"/>
  <c r="U44" i="35"/>
  <c r="V44" i="35" s="1"/>
  <c r="U45" i="35"/>
  <c r="V45" i="35" s="1"/>
  <c r="U46" i="35"/>
  <c r="V46" i="35" s="1"/>
  <c r="U47" i="35"/>
  <c r="V47" i="35" s="1"/>
  <c r="U48" i="35"/>
  <c r="V48" i="35" s="1"/>
  <c r="U49" i="35"/>
  <c r="V49" i="35" s="1"/>
  <c r="U50" i="35"/>
  <c r="V50" i="35" s="1"/>
  <c r="U51" i="35"/>
  <c r="V51" i="35"/>
  <c r="U39" i="35"/>
  <c r="V39" i="35" s="1"/>
  <c r="AF27" i="35"/>
  <c r="AF30" i="35"/>
  <c r="AF31" i="35"/>
  <c r="AF34" i="35"/>
  <c r="AF35" i="35"/>
  <c r="AF38" i="35"/>
  <c r="AF39" i="35"/>
  <c r="AF26" i="35"/>
  <c r="AF14" i="35"/>
  <c r="AF15" i="35"/>
  <c r="AF18" i="35"/>
  <c r="AF19" i="35"/>
  <c r="AF22" i="35"/>
  <c r="AF23" i="35"/>
  <c r="AC52" i="35"/>
  <c r="AB52" i="35" s="1"/>
  <c r="AC51" i="35"/>
  <c r="AB51" i="35" s="1"/>
  <c r="AC50" i="35"/>
  <c r="AB50" i="35" s="1"/>
  <c r="AC48" i="35"/>
  <c r="AB48" i="35" s="1"/>
  <c r="AC47" i="35"/>
  <c r="AB47" i="35" s="1"/>
  <c r="AC46" i="35"/>
  <c r="AB46" i="35" s="1"/>
  <c r="AC44" i="35"/>
  <c r="AB44" i="35" s="1"/>
  <c r="AC43" i="35"/>
  <c r="AB43" i="35" s="1"/>
  <c r="AC41" i="35"/>
  <c r="AB41" i="35" s="1"/>
  <c r="AC40" i="35"/>
  <c r="AB40" i="35" s="1"/>
  <c r="AC38" i="35"/>
  <c r="AB38" i="35" s="1"/>
  <c r="X38" i="35"/>
  <c r="W38" i="35"/>
  <c r="AC37" i="35"/>
  <c r="AB37" i="35" s="1"/>
  <c r="X29" i="35"/>
  <c r="W29" i="35"/>
  <c r="AC36" i="35"/>
  <c r="AB36" i="35" s="1"/>
  <c r="X28" i="35"/>
  <c r="W28" i="35"/>
  <c r="AC35" i="35"/>
  <c r="AB35" i="35" s="1"/>
  <c r="X27" i="35"/>
  <c r="W27" i="35"/>
  <c r="AC34" i="35"/>
  <c r="AB34" i="35" s="1"/>
  <c r="X37" i="35"/>
  <c r="W37" i="35"/>
  <c r="AC33" i="35"/>
  <c r="AB33" i="35" s="1"/>
  <c r="X36" i="35"/>
  <c r="W36" i="35"/>
  <c r="AC32" i="35"/>
  <c r="AB32" i="35" s="1"/>
  <c r="X35" i="35"/>
  <c r="W35" i="35"/>
  <c r="AC31" i="35"/>
  <c r="AB31" i="35" s="1"/>
  <c r="X34" i="35"/>
  <c r="W34" i="35"/>
  <c r="AC30" i="35"/>
  <c r="AB30" i="35" s="1"/>
  <c r="X33" i="35"/>
  <c r="W33" i="35"/>
  <c r="AC29" i="35"/>
  <c r="AB29" i="35" s="1"/>
  <c r="X32" i="35"/>
  <c r="W32" i="35"/>
  <c r="AC28" i="35"/>
  <c r="AB28" i="35" s="1"/>
  <c r="X31" i="35"/>
  <c r="W31" i="35"/>
  <c r="AF40" i="35"/>
  <c r="AC27" i="35"/>
  <c r="AB27" i="35" s="1"/>
  <c r="X30" i="35"/>
  <c r="W30" i="35"/>
  <c r="AC26" i="35"/>
  <c r="AB26" i="35" s="1"/>
  <c r="X26" i="35"/>
  <c r="W26" i="35"/>
  <c r="AC25" i="35"/>
  <c r="AB25" i="35" s="1"/>
  <c r="X25" i="35"/>
  <c r="X51" i="35" s="1"/>
  <c r="W25" i="35"/>
  <c r="AC24" i="35"/>
  <c r="AB24" i="35" s="1"/>
  <c r="X16" i="35"/>
  <c r="X42" i="35" s="1"/>
  <c r="W16" i="35"/>
  <c r="W42" i="35" s="1"/>
  <c r="AC23" i="35"/>
  <c r="AB23" i="35" s="1"/>
  <c r="X15" i="35"/>
  <c r="X41" i="35" s="1"/>
  <c r="W15" i="35"/>
  <c r="W41" i="35" s="1"/>
  <c r="AC22" i="35"/>
  <c r="AB22" i="35" s="1"/>
  <c r="X14" i="35"/>
  <c r="X40" i="35" s="1"/>
  <c r="W14" i="35"/>
  <c r="W40" i="35" s="1"/>
  <c r="AC21" i="35"/>
  <c r="AB21" i="35" s="1"/>
  <c r="X24" i="35"/>
  <c r="X50" i="35" s="1"/>
  <c r="W24" i="35"/>
  <c r="W50" i="35" s="1"/>
  <c r="AC20" i="35"/>
  <c r="AB20" i="35" s="1"/>
  <c r="X23" i="35"/>
  <c r="X49" i="35" s="1"/>
  <c r="W23" i="35"/>
  <c r="W49" i="35" s="1"/>
  <c r="AC19" i="35"/>
  <c r="AB19" i="35" s="1"/>
  <c r="X22" i="35"/>
  <c r="X48" i="35" s="1"/>
  <c r="W22" i="35"/>
  <c r="W48" i="35" s="1"/>
  <c r="AC18" i="35"/>
  <c r="AB18" i="35"/>
  <c r="X21" i="35"/>
  <c r="X47" i="35" s="1"/>
  <c r="W21" i="35"/>
  <c r="W47" i="35" s="1"/>
  <c r="AC17" i="35"/>
  <c r="AB17" i="35" s="1"/>
  <c r="X20" i="35"/>
  <c r="X46" i="35" s="1"/>
  <c r="W20" i="35"/>
  <c r="W46" i="35" s="1"/>
  <c r="AC16" i="35"/>
  <c r="AB16" i="35" s="1"/>
  <c r="X19" i="35"/>
  <c r="W19" i="35"/>
  <c r="W45" i="35" s="1"/>
  <c r="AC15" i="35"/>
  <c r="AB15" i="35" s="1"/>
  <c r="X18" i="35"/>
  <c r="X44" i="35" s="1"/>
  <c r="W18" i="35"/>
  <c r="AC14" i="35"/>
  <c r="AB14" i="35" s="1"/>
  <c r="X17" i="35"/>
  <c r="X43" i="35" s="1"/>
  <c r="W17" i="35"/>
  <c r="W43" i="35" s="1"/>
  <c r="X13" i="35"/>
  <c r="W13" i="35"/>
  <c r="AA6" i="35"/>
  <c r="Z6" i="35"/>
  <c r="Y6" i="35"/>
  <c r="X6" i="35"/>
  <c r="W6" i="35"/>
  <c r="V6" i="35"/>
  <c r="U6" i="35"/>
  <c r="T6" i="35"/>
  <c r="S6" i="35"/>
  <c r="R6" i="35"/>
  <c r="Q6" i="35"/>
  <c r="P6" i="35"/>
  <c r="O6" i="35"/>
  <c r="N6" i="35"/>
  <c r="M6" i="35"/>
  <c r="L6" i="35"/>
  <c r="K6" i="35"/>
  <c r="J6" i="35"/>
  <c r="I6" i="35"/>
  <c r="H6" i="35"/>
  <c r="G6" i="35"/>
  <c r="F6" i="35"/>
  <c r="E6" i="35"/>
  <c r="D6" i="35"/>
  <c r="C6" i="35"/>
  <c r="B6" i="35"/>
  <c r="W44" i="35" l="1"/>
  <c r="X45" i="35"/>
  <c r="W39" i="35"/>
  <c r="X39" i="35"/>
  <c r="W51" i="35"/>
  <c r="AF50" i="35"/>
  <c r="AF46" i="35"/>
  <c r="AF47" i="35"/>
  <c r="AF48" i="35"/>
  <c r="AF49" i="35"/>
  <c r="AF42" i="35"/>
  <c r="AF41" i="35"/>
  <c r="AC39" i="35"/>
  <c r="AB39" i="35" s="1"/>
  <c r="AC42" i="35"/>
  <c r="AB42" i="35" s="1"/>
  <c r="AC45" i="35"/>
  <c r="AB45" i="35" s="1"/>
  <c r="AC49" i="35"/>
  <c r="AB49" i="35" s="1"/>
  <c r="AF52" i="35"/>
  <c r="AF43" i="35"/>
  <c r="AF44" i="35"/>
  <c r="AF51" i="35"/>
  <c r="AF45" i="35"/>
</calcChain>
</file>

<file path=xl/connections.xml><?xml version="1.0" encoding="utf-8"?>
<connections xmlns="http://schemas.openxmlformats.org/spreadsheetml/2006/main">
  <connection id="1" sourceFile="C:\Users\mannp\Desktop\kachin Mission\camp profile Kachin\Round 4\Camp Profile R4_MainDB.accdb" keepAlive="1" name="Connection" type="5" refreshedVersion="5" background="1" saveData="1">
    <dbPr connection="Provider=Microsoft.ACE.OLEDB.12.0;User ID=Admin;Data Source=C:\Users\mannp\Desktop\kachin Mission\camp profile Kachin\Round 4\Camp Profile R4_MainDB.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Demography" commandType="3"/>
  </connection>
  <connection id="2" sourceFile="C:\Users\mannp\Desktop\kachin Mission\camp profile Kachin\Round 4\Camp Profile R4_MainDB.accdb" keepAlive="1" name="Connection1" type="5" refreshedVersion="5" background="1" saveData="1">
    <dbPr connection="Provider=Microsoft.ACE.OLEDB.12.0;User ID=Admin;Data Source=C:\Users\mannp\Desktop\kachin Mission\camp profile Kachin\Round 4\Camp Profile R4_MainDB.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Livelihood" commandType="3"/>
  </connection>
  <connection id="3" sourceFile="C:\Users\mannp\Desktop\kachin Mission\camp profile Kachin\Round 4\Camp Profile R4_MainDB.accdb" keepAlive="1" name="Connection11" type="5" refreshedVersion="5" background="1" saveData="1">
    <dbPr connection="Provider=Microsoft.ACE.OLEDB.12.0;User ID=Admin;Data Source=C:\Users\mannp\Desktop\kachin Mission\camp profile Kachin\Round 4\Camp Profile R4_MainDB.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Gap" commandType="3"/>
  </connection>
  <connection id="4" sourceFile="C:\Users\mannp\Desktop\kachin Mission\camp profile Kachin\Round 4\Camp Profile R4_MainDB.accdb" keepAlive="1" name="Connection12" type="5" refreshedVersion="5" background="1" saveData="1">
    <dbPr connection="Provider=Microsoft.ACE.OLEDB.12.0;User ID=Admin;Data Source=C:\Users\mannp\Desktop\kachin Mission\camp profile Kachin\Round 4\Camp Profile R4_MainDB.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Source of Information Main" commandType="3"/>
  </connection>
  <connection id="5" sourceFile="C:\Users\mannp\Desktop\kachin Mission\camp profile Kachin\Round 4\Camp Profile R4_MainDB.accdb" keepAlive="1" name="Connection13" type="5" refreshedVersion="5" background="1" saveData="1">
    <dbPr connection="Provider=Microsoft.ACE.OLEDB.12.0;User ID=Admin;Data Source=C:\Users\mannp\Desktop\kachin Mission\camp profile Kachin\Round 4\Camp Profile R4_MainDB.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ry_CampList_Kachin" commandType="3"/>
  </connection>
  <connection id="6" sourceFile="C:\Users\mannp\Desktop\kachin Mission\camp profile Kachin\Round 4\Camp Profile R4_MainDB.accdb" keepAlive="1" name="Connection2" type="5" refreshedVersion="5" background="1" saveData="1">
    <dbPr connection="Provider=Microsoft.ACE.OLEDB.12.0;User ID=Admin;Data Source=C:\Users\mannp\Desktop\kachin Mission\camp profile Kachin\Round 4\Camp Profile R4_MainDB.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Protection" commandType="3"/>
  </connection>
  <connection id="7" sourceFile="C:\Users\mannp\Desktop\kachin Mission\camp profile Kachin\Round 4\Camp Profile R4_MainDB.accdb" keepAlive="1" name="Connection3" type="5" refreshedVersion="5" background="1" saveData="1">
    <dbPr connection="Provider=Microsoft.ACE.OLEDB.12.0;User ID=Admin;Data Source=C:\Users\mannp\Desktop\kachin Mission\camp profile Kachin\Round 4\Camp Profile R4_MainDB.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Sector_Education" commandType="3"/>
  </connection>
  <connection id="8" sourceFile="C:\Users\mannp\Desktop\kachin Mission\camp profile Kachin\Round 4\Camp Profile R4_MainDB.accdb" keepAlive="1" name="Connection4" type="5" refreshedVersion="5" background="1" saveData="1">
    <dbPr connection="Provider=Microsoft.ACE.OLEDB.12.0;User ID=Admin;Data Source=C:\Users\mannp\Desktop\kachin Mission\camp profile Kachin\Round 4\Camp Profile R4_MainDB.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Sector_Food" commandType="3"/>
  </connection>
  <connection id="9" sourceFile="C:\Users\mannp\Desktop\kachin Mission\camp profile Kachin\Round 4\Camp Profile R4_MainDB.accdb" keepAlive="1" name="Connection5" type="5" refreshedVersion="5" background="1" saveData="1">
    <dbPr connection="Provider=Microsoft.ACE.OLEDB.12.0;User ID=Admin;Data Source=C:\Users\mannp\Desktop\kachin Mission\camp profile Kachin\Round 4\Camp Profile R4_MainDB.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Sector_Health" commandType="3"/>
  </connection>
  <connection id="10" sourceFile="C:\Users\mannp\Desktop\kachin Mission\camp profile Kachin\Round 4\Camp Profile R4_MainDB.accdb" keepAlive="1" name="Connection6" type="5" refreshedVersion="5" background="1" saveData="1">
    <dbPr connection="Provider=Microsoft.ACE.OLEDB.12.0;User ID=Admin;Data Source=C:\Users\mannp\Desktop\kachin Mission\camp profile Kachin\Round 4\Camp Profile R4_MainDB.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Sector_Shelter" commandType="3"/>
  </connection>
  <connection id="11" sourceFile="C:\Users\mannp\Desktop\kachin Mission\camp profile Kachin\Round 4\Camp Profile R4_MainDB.accdb" keepAlive="1" name="Connection7" type="5" refreshedVersion="5" background="1" saveData="1">
    <dbPr connection="Provider=Microsoft.ACE.OLEDB.12.0;User ID=Admin;Data Source=C:\Users\mannp\Desktop\kachin Mission\camp profile Kachin\Round 4\Camp Profile R4_MainDB.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Sector_Wash" commandType="3"/>
  </connection>
  <connection id="12" sourceFile="C:\Users\mannp\Desktop\kachin Mission\camp profile Kachin\Round 4\Camp Profile R4_MainDB.accdb" keepAlive="1" name="Connection9" type="5" refreshedVersion="5" background="1" saveData="1">
    <dbPr connection="Provider=Microsoft.ACE.OLEDB.12.0;User ID=Admin;Data Source=C:\Users\mannp\Desktop\kachin Mission\camp profile Kachin\Round 4\Camp Profile R4_MainDB.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CampProfile_Analysis_CCCM" commandType="3"/>
  </connection>
</connections>
</file>

<file path=xl/sharedStrings.xml><?xml version="1.0" encoding="utf-8"?>
<sst xmlns="http://schemas.openxmlformats.org/spreadsheetml/2006/main" count="136029" uniqueCount="2934">
  <si>
    <t>Kachin</t>
  </si>
  <si>
    <t>Other</t>
  </si>
  <si>
    <t>Sex</t>
  </si>
  <si>
    <t>Shan_North</t>
  </si>
  <si>
    <t>Myitkyina</t>
  </si>
  <si>
    <t>Waingmaw</t>
  </si>
  <si>
    <t>Chipwi</t>
  </si>
  <si>
    <t>Bhamo</t>
  </si>
  <si>
    <t>Momauk</t>
  </si>
  <si>
    <t>Mansi</t>
  </si>
  <si>
    <t>Shwegu</t>
  </si>
  <si>
    <t>Mogaung</t>
  </si>
  <si>
    <t>Mohnyin</t>
  </si>
  <si>
    <t>Hpakant</t>
  </si>
  <si>
    <t>Namhkan</t>
  </si>
  <si>
    <t>Kutkai</t>
  </si>
  <si>
    <t>Manton</t>
  </si>
  <si>
    <t>Muse</t>
  </si>
  <si>
    <t>Namtu</t>
  </si>
  <si>
    <t>18-24</t>
  </si>
  <si>
    <t>60+</t>
  </si>
  <si>
    <t>F</t>
  </si>
  <si>
    <t>M</t>
  </si>
  <si>
    <t>T</t>
  </si>
  <si>
    <t>Gap</t>
  </si>
  <si>
    <t>Livelihood</t>
  </si>
  <si>
    <t>Education</t>
  </si>
  <si>
    <t>Vulnerability</t>
  </si>
  <si>
    <t>Physically Disabled</t>
  </si>
  <si>
    <t>Mentally Disabled</t>
  </si>
  <si>
    <t>Row Labels</t>
  </si>
  <si>
    <t>Grand Total</t>
  </si>
  <si>
    <t>Count of CP_PCode</t>
  </si>
  <si>
    <t>Column Labels</t>
  </si>
  <si>
    <t>(blank)</t>
  </si>
  <si>
    <t>Sum of Total</t>
  </si>
  <si>
    <t>Wash</t>
  </si>
  <si>
    <t>CCCM</t>
  </si>
  <si>
    <t>Food</t>
  </si>
  <si>
    <t>Health</t>
  </si>
  <si>
    <t>Shelter</t>
  </si>
  <si>
    <t>Birth</t>
  </si>
  <si>
    <t>Death</t>
  </si>
  <si>
    <t>Arrival Ind</t>
  </si>
  <si>
    <t>Deaparture Ind</t>
  </si>
  <si>
    <t>Sheet</t>
  </si>
  <si>
    <t>Demography</t>
  </si>
  <si>
    <t>Protection</t>
  </si>
  <si>
    <t>Sector</t>
  </si>
  <si>
    <t>qry</t>
  </si>
  <si>
    <t>Table</t>
  </si>
  <si>
    <t>Data_CCCM_t</t>
  </si>
  <si>
    <t>CampProfile_Analysis_Demography</t>
  </si>
  <si>
    <t>Data_Demography_t</t>
  </si>
  <si>
    <t>CampProfile_Analysis_Gap</t>
  </si>
  <si>
    <t>Data_Gap_t</t>
  </si>
  <si>
    <t>CampProfile_Analysis_Livelihood</t>
  </si>
  <si>
    <t>Data_Livelihood_t</t>
  </si>
  <si>
    <t>CampProfile_Analysis_Protection</t>
  </si>
  <si>
    <t>Data_Protection_t</t>
  </si>
  <si>
    <t>CampProfile_Analysis_Sector_Education</t>
  </si>
  <si>
    <t>Data_Sector_Education_t</t>
  </si>
  <si>
    <t>CampProfile_Analysis_Sector_Food</t>
  </si>
  <si>
    <t>Data_Food_t</t>
  </si>
  <si>
    <t>CampProfile_Analysis_Sector_Health</t>
  </si>
  <si>
    <t>Data_Health_t</t>
  </si>
  <si>
    <t>CampProfile_Analysis_Sector_Shelter</t>
  </si>
  <si>
    <t>Data_Shelter_t</t>
  </si>
  <si>
    <t>CampProfile_Analysis_Sector_Wash</t>
  </si>
  <si>
    <t>Data_Wash_t</t>
  </si>
  <si>
    <t>CampProfile_Analysis_Vulnerability</t>
  </si>
  <si>
    <t>Data_Vulnerability_t</t>
  </si>
  <si>
    <t>Data_CCCM</t>
  </si>
  <si>
    <t>Data_Demography</t>
  </si>
  <si>
    <t>Data_Gap</t>
  </si>
  <si>
    <t>Data_Livelihood</t>
  </si>
  <si>
    <t>Data_Protection</t>
  </si>
  <si>
    <t>Data_Sector_Education</t>
  </si>
  <si>
    <t>Data_Sector_Food</t>
  </si>
  <si>
    <t>Data_Sector_Health</t>
  </si>
  <si>
    <t>Data_Sector_Shelter</t>
  </si>
  <si>
    <t>Data_Sector_Wash</t>
  </si>
  <si>
    <t>Data_Sector_Vulnerability</t>
  </si>
  <si>
    <t>State</t>
  </si>
  <si>
    <t>Township</t>
  </si>
  <si>
    <t>Camp</t>
  </si>
  <si>
    <t>CP_PCode</t>
  </si>
  <si>
    <t>Accessibility</t>
  </si>
  <si>
    <t>Location_Type</t>
  </si>
  <si>
    <t>HS_Cluster</t>
  </si>
  <si>
    <t>Ind_Cluster</t>
  </si>
  <si>
    <t>HS_Living</t>
  </si>
  <si>
    <t>Ind_Living</t>
  </si>
  <si>
    <t>HS_Registered</t>
  </si>
  <si>
    <t>Ind_Registered</t>
  </si>
  <si>
    <t>Tat Kone Baptist Church</t>
  </si>
  <si>
    <t>MMR001CMP001</t>
  </si>
  <si>
    <t>GCA</t>
  </si>
  <si>
    <t>Urban</t>
  </si>
  <si>
    <t>Committee</t>
  </si>
  <si>
    <t>Yes</t>
  </si>
  <si>
    <t xml:space="preserve">Njang Dung Baptist Church </t>
  </si>
  <si>
    <t>MMR001CMP002</t>
  </si>
  <si>
    <t>Focal point</t>
  </si>
  <si>
    <t>Tat Kone Galile Baptist Church</t>
  </si>
  <si>
    <t>MMR001CMP003</t>
  </si>
  <si>
    <t>Tat Kone Emanuel Church</t>
  </si>
  <si>
    <t>MMR001CMP004</t>
  </si>
  <si>
    <t>Total</t>
  </si>
  <si>
    <t>Htoi San Church</t>
  </si>
  <si>
    <t>MMR001CMP052</t>
  </si>
  <si>
    <t>00-05</t>
  </si>
  <si>
    <t>25-49</t>
  </si>
  <si>
    <t>50-59</t>
  </si>
  <si>
    <t>06-11</t>
  </si>
  <si>
    <t>1</t>
  </si>
  <si>
    <t>2</t>
  </si>
  <si>
    <t>3-4</t>
  </si>
  <si>
    <t>5-10</t>
  </si>
  <si>
    <t>11-14</t>
  </si>
  <si>
    <t>15-17</t>
  </si>
  <si>
    <t>Momauk Baptist Church</t>
  </si>
  <si>
    <t>MMR001CMP056</t>
  </si>
  <si>
    <t>Loi Je Baptist Church</t>
  </si>
  <si>
    <t>MMR001CMP071</t>
  </si>
  <si>
    <t>Rural</t>
  </si>
  <si>
    <t xml:space="preserve">Nyaung Na Pin </t>
  </si>
  <si>
    <t>MMR001CMP072</t>
  </si>
  <si>
    <t xml:space="preserve">Seng Ja </t>
  </si>
  <si>
    <t>MMR001CMP073</t>
  </si>
  <si>
    <t>Phan Khar Kone</t>
  </si>
  <si>
    <t>MMR001CMP193</t>
  </si>
  <si>
    <t>Mixed</t>
  </si>
  <si>
    <t>Robert Church</t>
  </si>
  <si>
    <t>MMR001CMP047</t>
  </si>
  <si>
    <t>Maing Khaung</t>
  </si>
  <si>
    <t>MMR001CMP218</t>
  </si>
  <si>
    <t>Mansi Baptist Church</t>
  </si>
  <si>
    <t>MMR001CMP066</t>
  </si>
  <si>
    <t>Shwe Gu Baptist Church</t>
  </si>
  <si>
    <t>MMR001CMP067</t>
  </si>
  <si>
    <t>Loi Je Lisu Camp</t>
  </si>
  <si>
    <t>MMR001CMP070</t>
  </si>
  <si>
    <t>Aung Thar Church</t>
  </si>
  <si>
    <t>MMR001CMP194</t>
  </si>
  <si>
    <t>Man Hkring Baptist Church</t>
  </si>
  <si>
    <t>MMR001CMP008</t>
  </si>
  <si>
    <t>Shwe Zet Baptist Church</t>
  </si>
  <si>
    <t>MMR001CMP009</t>
  </si>
  <si>
    <t>Du Kahtawng Qtr. 4</t>
  </si>
  <si>
    <t>MMR001CMP010</t>
  </si>
  <si>
    <t>Du Kahtawng Qtr. 5</t>
  </si>
  <si>
    <t>MMR001CMP011</t>
  </si>
  <si>
    <t>Tat Kone San Pya Baptist Church</t>
  </si>
  <si>
    <t>MMR001CMP005</t>
  </si>
  <si>
    <t>Shatapru Sut Ngai Tawng</t>
  </si>
  <si>
    <t>MMR001CMP006</t>
  </si>
  <si>
    <t>Du Kahtawng Qtr. 14</t>
  </si>
  <si>
    <t>MMR001CMP012</t>
  </si>
  <si>
    <t>Kyun Pin Thar Baptist Church</t>
  </si>
  <si>
    <t>MMR001CMP013</t>
  </si>
  <si>
    <t xml:space="preserve">Le Kone Ziun Baptist Church </t>
  </si>
  <si>
    <t>MMR001CMP014</t>
  </si>
  <si>
    <t>Le Kone Bethlehem Church</t>
  </si>
  <si>
    <t>MMR001CMP015</t>
  </si>
  <si>
    <t>Maliyang Baptist Church</t>
  </si>
  <si>
    <t>MMR001CMP016</t>
  </si>
  <si>
    <t>Jan Mai Kawng Baptist Church</t>
  </si>
  <si>
    <t>MMR001CMP018</t>
  </si>
  <si>
    <t>Qtr. 2 Myoma Baptist Church</t>
  </si>
  <si>
    <t>MMR001CMP025</t>
  </si>
  <si>
    <t>Mading Baptist Church</t>
  </si>
  <si>
    <t>MMR001CMP027</t>
  </si>
  <si>
    <t>5 Ward RC Church(lon Khin)</t>
  </si>
  <si>
    <t>MMR001CMP168</t>
  </si>
  <si>
    <t>Baptist Church, Hmaw Si Sar(Lon Khin)</t>
  </si>
  <si>
    <t>MMR001CMP169</t>
  </si>
  <si>
    <t>Nant Hlaing Church</t>
  </si>
  <si>
    <t>MMR001CMP054</t>
  </si>
  <si>
    <t>Hmaw Wan, Anglican</t>
  </si>
  <si>
    <t>MMR001CMP191</t>
  </si>
  <si>
    <t>Nam Ma Phyit, COC</t>
  </si>
  <si>
    <t>MMR001CMP192</t>
  </si>
  <si>
    <t>Maina Lawang Baptist Church</t>
  </si>
  <si>
    <t>MMR001CMP039</t>
  </si>
  <si>
    <t>Maina KBC (Bawng Ring)</t>
  </si>
  <si>
    <t>MMR001CMP040</t>
  </si>
  <si>
    <t>Mang Hawng Baptist Church</t>
  </si>
  <si>
    <t>MMR001CMP077</t>
  </si>
  <si>
    <t xml:space="preserve">Kyun Taw Baptist Church </t>
  </si>
  <si>
    <t>MMR001CMP078</t>
  </si>
  <si>
    <t xml:space="preserve">Nat Gyi Kone Baptist Church </t>
  </si>
  <si>
    <t>MMR001CMP079</t>
  </si>
  <si>
    <t>Yumar Baptist Church</t>
  </si>
  <si>
    <t>MMR001CMP105</t>
  </si>
  <si>
    <t>Hlaing Naung Baptist</t>
  </si>
  <si>
    <t>MMR001CMP148</t>
  </si>
  <si>
    <t xml:space="preserve">Nawng Ing (Indawgyi) Baptist Church  </t>
  </si>
  <si>
    <t>MMR001CMP152</t>
  </si>
  <si>
    <t>5 Ward Baptist Church(lon Khin)</t>
  </si>
  <si>
    <t>MMR001CMP179</t>
  </si>
  <si>
    <t>Sai Nai Baptish Church, Maw Shan Vil., Seki Mu</t>
  </si>
  <si>
    <t>MMR001CMP183</t>
  </si>
  <si>
    <t xml:space="preserve">Ward 2 Sai Taung Baptist Church, Seik Mu </t>
  </si>
  <si>
    <t>MMR001CMP184</t>
  </si>
  <si>
    <t>Hpakant Baptist Church, Nam Ma Hpit</t>
  </si>
  <si>
    <t>MMR001CMP229</t>
  </si>
  <si>
    <t xml:space="preserve">Lana Zup Ja </t>
  </si>
  <si>
    <t>MMR001CMP128</t>
  </si>
  <si>
    <t>NGCA</t>
  </si>
  <si>
    <t xml:space="preserve">Pa Kahtawng </t>
  </si>
  <si>
    <t>MMR001CMP126</t>
  </si>
  <si>
    <t xml:space="preserve">Bum Tsit Pa </t>
  </si>
  <si>
    <t>MMR001CMP129</t>
  </si>
  <si>
    <t>AD-2000 Tharthana Compound</t>
  </si>
  <si>
    <t>MMR001CMP050</t>
  </si>
  <si>
    <t>Shwe Gu Catholic Church</t>
  </si>
  <si>
    <t>MMR001CMP068</t>
  </si>
  <si>
    <t>Loi Je Catholic Church</t>
  </si>
  <si>
    <t>MMR001CMP069</t>
  </si>
  <si>
    <t>Maing Khaung Catholic Church</t>
  </si>
  <si>
    <t>MMR001CMP223</t>
  </si>
  <si>
    <t>Man Wing Catholic Church</t>
  </si>
  <si>
    <t>MMR001CMP132</t>
  </si>
  <si>
    <t xml:space="preserve">Nhkawng Pa </t>
  </si>
  <si>
    <t>MMR001CMP131</t>
  </si>
  <si>
    <t>Nam Hkam Catholic Church ( St. Thomas I)</t>
  </si>
  <si>
    <t>MMR015CMP003</t>
  </si>
  <si>
    <t>Kutkai downtown (RC Church)</t>
  </si>
  <si>
    <t>MMR015CMP017</t>
  </si>
  <si>
    <t>Mandung - RC</t>
  </si>
  <si>
    <t>MMR015CMP209</t>
  </si>
  <si>
    <t>Muse Catholic Church</t>
  </si>
  <si>
    <t>MMR015CMP216</t>
  </si>
  <si>
    <t>Mungji Pa Dabang (Catholic Church)</t>
  </si>
  <si>
    <t>Maw Wan, Mu-yin Baptist Church</t>
  </si>
  <si>
    <t>MMR001CMP091</t>
  </si>
  <si>
    <t>Chin Church, Seik Mu</t>
  </si>
  <si>
    <t>MMR001CMP109</t>
  </si>
  <si>
    <t>Lisu Baptist Church, Maw Wan Ward</t>
  </si>
  <si>
    <t>MMR001CMP167</t>
  </si>
  <si>
    <t>Dhama Rakhita, Nyein Chan Tar Yar Ward(Lon Khin)</t>
  </si>
  <si>
    <t>MMR001CMP174</t>
  </si>
  <si>
    <t>AG Church, Hmaw Si Sa</t>
  </si>
  <si>
    <t>MMR001CMP176</t>
  </si>
  <si>
    <t>Lisu Baptist Church, Maw Shan Vil,. Seik Mu</t>
  </si>
  <si>
    <t>MMR001CMP181</t>
  </si>
  <si>
    <t>Rawan Baptist Church, Maw Shan Vil., Seik Mu</t>
  </si>
  <si>
    <t>MMR001CMP182</t>
  </si>
  <si>
    <t>AG Church, Maw Wan</t>
  </si>
  <si>
    <t>MMR001CMP190</t>
  </si>
  <si>
    <t>Shatapru Thida Aye Baptist Church</t>
  </si>
  <si>
    <t>MMR001CMP007</t>
  </si>
  <si>
    <t>Wun Tho Buddhist Monastery</t>
  </si>
  <si>
    <t>MMR001CMP022</t>
  </si>
  <si>
    <t>Qtr. 4 Monestry (Thargaya Thayett Taw)</t>
  </si>
  <si>
    <t>MMR001CMP026</t>
  </si>
  <si>
    <t>Maina AG Church</t>
  </si>
  <si>
    <t>MMR001CMP031</t>
  </si>
  <si>
    <t>Qtr. 2 Lhaovo Baptist Church</t>
  </si>
  <si>
    <t>MMR001CMP032</t>
  </si>
  <si>
    <t>Thargaya Lisu Baptist Church</t>
  </si>
  <si>
    <t>MMR001CMP037</t>
  </si>
  <si>
    <t>Maw Hpawng Hka Nan Baptist Church</t>
  </si>
  <si>
    <t>MMR001CMP020</t>
  </si>
  <si>
    <t>Maw Hpawng Lhaovo Baptist Church</t>
  </si>
  <si>
    <t>MMR001CMP021</t>
  </si>
  <si>
    <t xml:space="preserve">Hkat Cho </t>
  </si>
  <si>
    <t>MMR001CMP028</t>
  </si>
  <si>
    <t>Qtr. 3 Mu-yin  Baptist Church</t>
  </si>
  <si>
    <t>MMR001CMP030</t>
  </si>
  <si>
    <t>Nawng Hee Village</t>
  </si>
  <si>
    <t>MMR001CMP033</t>
  </si>
  <si>
    <t>Waingmaw AG Church</t>
  </si>
  <si>
    <t>MMR001CMP038</t>
  </si>
  <si>
    <t>Chipwi KBC camp</t>
  </si>
  <si>
    <t>MMR001CMP042</t>
  </si>
  <si>
    <t>Lhaovao Baptist Church (LBC)</t>
  </si>
  <si>
    <t>MMR001CMP195</t>
  </si>
  <si>
    <t>Priority</t>
  </si>
  <si>
    <t>Other_text</t>
  </si>
  <si>
    <t>Comment</t>
  </si>
  <si>
    <t/>
  </si>
  <si>
    <t>Period</t>
  </si>
  <si>
    <t>P2</t>
  </si>
  <si>
    <t>After Displacement</t>
  </si>
  <si>
    <t>Daily worker</t>
  </si>
  <si>
    <t>P1</t>
  </si>
  <si>
    <t>Before Displacement</t>
  </si>
  <si>
    <t>Farming</t>
  </si>
  <si>
    <t>Fishing</t>
  </si>
  <si>
    <t>Mining</t>
  </si>
  <si>
    <t>Trade (buying and selling)</t>
  </si>
  <si>
    <t>Manufacturing (Food processing)</t>
  </si>
  <si>
    <t>Handicrafts</t>
  </si>
  <si>
    <t>Livestock</t>
  </si>
  <si>
    <t>None</t>
  </si>
  <si>
    <t>Manucfacturing (Non Food)</t>
  </si>
  <si>
    <t>REG_Book</t>
  </si>
  <si>
    <t>REG_Freq</t>
  </si>
  <si>
    <t>REG_DOB</t>
  </si>
  <si>
    <t>REG_Age</t>
  </si>
  <si>
    <t>REG_EntryDate</t>
  </si>
  <si>
    <t>REG_Available_InCamp</t>
  </si>
  <si>
    <t>REG_Available_CampManagement</t>
  </si>
  <si>
    <t>REG_Available_No</t>
  </si>
  <si>
    <t>Birth_M</t>
  </si>
  <si>
    <t>Birth_F</t>
  </si>
  <si>
    <t>Birth_T</t>
  </si>
  <si>
    <t>Death_F</t>
  </si>
  <si>
    <t>Death_M</t>
  </si>
  <si>
    <t>Death_T</t>
  </si>
  <si>
    <t>Arrival_HS</t>
  </si>
  <si>
    <t>Arrival_Ind</t>
  </si>
  <si>
    <t>Arrival_From</t>
  </si>
  <si>
    <t>Departure_HS</t>
  </si>
  <si>
    <t>Deaparture_Ind</t>
  </si>
  <si>
    <t>Departure_To</t>
  </si>
  <si>
    <t>Complaint_Mechanism</t>
  </si>
  <si>
    <t>REG_Responsible</t>
  </si>
  <si>
    <t>REG_ChildCare_Protection</t>
  </si>
  <si>
    <t>At least Monthly</t>
  </si>
  <si>
    <t>Place of origin</t>
  </si>
  <si>
    <t>No</t>
  </si>
  <si>
    <t>Host families</t>
  </si>
  <si>
    <t>Don't know</t>
  </si>
  <si>
    <t>Other IDP camps</t>
  </si>
  <si>
    <t>Other?</t>
  </si>
  <si>
    <t>Less frequent than Monthly</t>
  </si>
  <si>
    <t>At least weekly</t>
  </si>
  <si>
    <t>With each population change</t>
  </si>
  <si>
    <t>Abroad</t>
  </si>
  <si>
    <t>Education_Resposible</t>
  </si>
  <si>
    <t>Nursery_Availability</t>
  </si>
  <si>
    <t>Nursery_Distance</t>
  </si>
  <si>
    <t>Nursery_Foot</t>
  </si>
  <si>
    <t>Nursery_Motor</t>
  </si>
  <si>
    <t>Nursery_Car</t>
  </si>
  <si>
    <t>Nursery_Water</t>
  </si>
  <si>
    <t>Pri_School_Availability</t>
  </si>
  <si>
    <t>Pri_School_Distance</t>
  </si>
  <si>
    <t>Pri_School_Foot</t>
  </si>
  <si>
    <t>Pri_School_Motor</t>
  </si>
  <si>
    <t>Pri_School_Car</t>
  </si>
  <si>
    <t>Pri_School_Water</t>
  </si>
  <si>
    <t>Sec_Scool_Availability</t>
  </si>
  <si>
    <t>Sec_Scool_Distance</t>
  </si>
  <si>
    <t>Sec_School_Foot</t>
  </si>
  <si>
    <t>Sec_School_Motor</t>
  </si>
  <si>
    <t>Sec_School_Car</t>
  </si>
  <si>
    <t>Sec_School_Water</t>
  </si>
  <si>
    <t>Hig_School_Availability</t>
  </si>
  <si>
    <t>Hig_School_Distance</t>
  </si>
  <si>
    <t>Hig_School_Foot</t>
  </si>
  <si>
    <t>Hig_School_Motor</t>
  </si>
  <si>
    <t>Hig_School_Car</t>
  </si>
  <si>
    <t>Hig_School_Water</t>
  </si>
  <si>
    <t>Kitchen_Type</t>
  </si>
  <si>
    <t>StorageFacility</t>
  </si>
  <si>
    <t>CampProfile_Data_Responsability.Responsible</t>
  </si>
  <si>
    <t>Responsability</t>
  </si>
  <si>
    <t>code_Responsible.Responsible</t>
  </si>
  <si>
    <t>Service</t>
  </si>
  <si>
    <t>Avaibility</t>
  </si>
  <si>
    <t>Distance</t>
  </si>
  <si>
    <t>Foot</t>
  </si>
  <si>
    <t>Motor</t>
  </si>
  <si>
    <t>Car</t>
  </si>
  <si>
    <t>Water</t>
  </si>
  <si>
    <t>Attached Kitchen</t>
  </si>
  <si>
    <t>Resp02</t>
  </si>
  <si>
    <t>Child Protection</t>
  </si>
  <si>
    <t>Regular market</t>
  </si>
  <si>
    <t>Resp01</t>
  </si>
  <si>
    <t>Communal</t>
  </si>
  <si>
    <t>Resp04</t>
  </si>
  <si>
    <t>RESP05</t>
  </si>
  <si>
    <t>Responsible</t>
  </si>
  <si>
    <t>Health_Facility</t>
  </si>
  <si>
    <t>Doctors</t>
  </si>
  <si>
    <t>Nurses</t>
  </si>
  <si>
    <t>Community_Workers</t>
  </si>
  <si>
    <t>Pychological_Support_Services</t>
  </si>
  <si>
    <t>Mid_Wives</t>
  </si>
  <si>
    <t>Vaccination</t>
  </si>
  <si>
    <t>Preventive_Health_Care</t>
  </si>
  <si>
    <t>Pre&amp;Post Natal_Care</t>
  </si>
  <si>
    <t>Reproductive_Heath_Care</t>
  </si>
  <si>
    <t>GBV related health care</t>
  </si>
  <si>
    <t>Community Based Protection</t>
  </si>
  <si>
    <t>Health facility</t>
  </si>
  <si>
    <t>Rural sub centre</t>
  </si>
  <si>
    <t>Clinic</t>
  </si>
  <si>
    <t>Hospital</t>
  </si>
  <si>
    <t>Rural centre</t>
  </si>
  <si>
    <t>Referre centre</t>
  </si>
  <si>
    <t>CampProfile_Analysis_qry.CP_Pcode</t>
  </si>
  <si>
    <t>CampProfile_Data_Sector_Shelter.CP_Pcode</t>
  </si>
  <si>
    <t>Emergency_Make_Shift</t>
  </si>
  <si>
    <t>Collective_Center</t>
  </si>
  <si>
    <t>Temporary_Shelter</t>
  </si>
  <si>
    <t>ShelterBuilt</t>
  </si>
  <si>
    <t>code_Responsible_1.Responsible</t>
  </si>
  <si>
    <t>Water_Need_coverage</t>
  </si>
  <si>
    <t>Total_Latrines_coverage</t>
  </si>
  <si>
    <t>Semi_Permanent_Latrines_coverage</t>
  </si>
  <si>
    <t>Bathing_Facilities_coverage</t>
  </si>
  <si>
    <t>Hand_Washing_Facilities_coverage</t>
  </si>
  <si>
    <t>Hygiene_Kit_coverage</t>
  </si>
  <si>
    <t>Update Date</t>
  </si>
  <si>
    <t>Drinking water source</t>
  </si>
  <si>
    <t>Unaccompanied Children (&lt;18)</t>
  </si>
  <si>
    <t>Separated Children (&lt;18)</t>
  </si>
  <si>
    <t>Pregnant women</t>
  </si>
  <si>
    <t>Lactating women</t>
  </si>
  <si>
    <t>Persons with serious Medical Condition</t>
  </si>
  <si>
    <t>Older person at risk</t>
  </si>
  <si>
    <t>Single Headed Households</t>
  </si>
  <si>
    <t>CampProfile_Analysis_CCCM</t>
  </si>
  <si>
    <t>B1_01</t>
  </si>
  <si>
    <t>B2_01</t>
  </si>
  <si>
    <t>B3_01</t>
  </si>
  <si>
    <t>B4_01</t>
  </si>
  <si>
    <t>B5_01</t>
  </si>
  <si>
    <t>B6_01</t>
  </si>
  <si>
    <t>B7_01</t>
  </si>
  <si>
    <t>B7_02</t>
  </si>
  <si>
    <t>B8_01</t>
  </si>
  <si>
    <t>C2_01</t>
  </si>
  <si>
    <t>ID</t>
  </si>
  <si>
    <t>REC</t>
  </si>
  <si>
    <t>ED_DY</t>
  </si>
  <si>
    <t>ED_MT</t>
  </si>
  <si>
    <t>ED_YR</t>
  </si>
  <si>
    <t>A1_01</t>
  </si>
  <si>
    <t>A1_02</t>
  </si>
  <si>
    <t>A2_01</t>
  </si>
  <si>
    <t>A2_02</t>
  </si>
  <si>
    <t>A3_01</t>
  </si>
  <si>
    <t>A3_02</t>
  </si>
  <si>
    <t>A3_03</t>
  </si>
  <si>
    <t>A3_11</t>
  </si>
  <si>
    <t>A3_12</t>
  </si>
  <si>
    <t>A3_13</t>
  </si>
  <si>
    <t>A4_01</t>
  </si>
  <si>
    <t>A5_01</t>
  </si>
  <si>
    <t>A5_02</t>
  </si>
  <si>
    <t>A5_03</t>
  </si>
  <si>
    <t>A5_04</t>
  </si>
  <si>
    <t>A5_11</t>
  </si>
  <si>
    <t>A5_12</t>
  </si>
  <si>
    <t>A5_13</t>
  </si>
  <si>
    <t>A5_14</t>
  </si>
  <si>
    <t>A5_21</t>
  </si>
  <si>
    <t>A5_22</t>
  </si>
  <si>
    <t>A5_23</t>
  </si>
  <si>
    <t>A5_24</t>
  </si>
  <si>
    <t>A5_31</t>
  </si>
  <si>
    <t>A5_32</t>
  </si>
  <si>
    <t>A5_33</t>
  </si>
  <si>
    <t>A5_34</t>
  </si>
  <si>
    <t>A5_41</t>
  </si>
  <si>
    <t>A5_42</t>
  </si>
  <si>
    <t>A5_43</t>
  </si>
  <si>
    <t>A5_44</t>
  </si>
  <si>
    <t>C1_01</t>
  </si>
  <si>
    <t>C1_02</t>
  </si>
  <si>
    <t>C5_01</t>
  </si>
  <si>
    <t>C5_02</t>
  </si>
  <si>
    <t>C5_03</t>
  </si>
  <si>
    <t>C5_04</t>
  </si>
  <si>
    <t>C5_11</t>
  </si>
  <si>
    <t>C5_12</t>
  </si>
  <si>
    <t>C5_13</t>
  </si>
  <si>
    <t>C5_14</t>
  </si>
  <si>
    <t>C3_01</t>
  </si>
  <si>
    <t>C4_01</t>
  </si>
  <si>
    <t>C4_02</t>
  </si>
  <si>
    <t>C4_03</t>
  </si>
  <si>
    <t>C11_01</t>
  </si>
  <si>
    <t>C12_01</t>
  </si>
  <si>
    <t>C13_01</t>
  </si>
  <si>
    <t>C13_02</t>
  </si>
  <si>
    <t>D1_01</t>
  </si>
  <si>
    <t>D2_01</t>
  </si>
  <si>
    <t>D3_01</t>
  </si>
  <si>
    <t>D3_02</t>
  </si>
  <si>
    <t>D3_03</t>
  </si>
  <si>
    <t>D4_01</t>
  </si>
  <si>
    <t>D4_02</t>
  </si>
  <si>
    <t>D4_03</t>
  </si>
  <si>
    <t>D11_01</t>
  </si>
  <si>
    <t>D11_02</t>
  </si>
  <si>
    <t>D11_03</t>
  </si>
  <si>
    <t>D12_01</t>
  </si>
  <si>
    <t>D12_02</t>
  </si>
  <si>
    <t>D12_03</t>
  </si>
  <si>
    <t>D14_01</t>
  </si>
  <si>
    <t>D14_02</t>
  </si>
  <si>
    <t>D13_01</t>
  </si>
  <si>
    <t>D20_01</t>
  </si>
  <si>
    <t>D20_02</t>
  </si>
  <si>
    <t>D21_01</t>
  </si>
  <si>
    <t>D21_02</t>
  </si>
  <si>
    <t>D22_01</t>
  </si>
  <si>
    <t>D22_02</t>
  </si>
  <si>
    <t>D23_01</t>
  </si>
  <si>
    <t>D23_02</t>
  </si>
  <si>
    <t>E2_01</t>
  </si>
  <si>
    <t>E2_02</t>
  </si>
  <si>
    <t>E3_01</t>
  </si>
  <si>
    <t>E4_01</t>
  </si>
  <si>
    <t>E4_02</t>
  </si>
  <si>
    <t>E4_03</t>
  </si>
  <si>
    <t>E4_04</t>
  </si>
  <si>
    <t>E4_05</t>
  </si>
  <si>
    <t>E4_06</t>
  </si>
  <si>
    <t>E5_01</t>
  </si>
  <si>
    <t>E5_02</t>
  </si>
  <si>
    <t>E6_01</t>
  </si>
  <si>
    <t>E6_02</t>
  </si>
  <si>
    <t>E6_03</t>
  </si>
  <si>
    <t>E6_04</t>
  </si>
  <si>
    <t>E6_05</t>
  </si>
  <si>
    <t>E6_06</t>
  </si>
  <si>
    <t>E6_07</t>
  </si>
  <si>
    <t>E6_08</t>
  </si>
  <si>
    <t>D15_01</t>
  </si>
  <si>
    <t>D15_02</t>
  </si>
  <si>
    <t>D16_01</t>
  </si>
  <si>
    <t>D16_02</t>
  </si>
  <si>
    <t>D17_01</t>
  </si>
  <si>
    <t>D17_02</t>
  </si>
  <si>
    <t>D18_01</t>
  </si>
  <si>
    <t>D18_02</t>
  </si>
  <si>
    <t>D19_01</t>
  </si>
  <si>
    <t>Myitkyina Town</t>
  </si>
  <si>
    <t>Tat Kone Ward</t>
  </si>
  <si>
    <t>KBC</t>
  </si>
  <si>
    <t>CCCM Focal Point</t>
  </si>
  <si>
    <t>Camp Manager</t>
  </si>
  <si>
    <t>Male</t>
  </si>
  <si>
    <t>N Jang Dung</t>
  </si>
  <si>
    <t>U Htin San</t>
  </si>
  <si>
    <t>SHALOM</t>
  </si>
  <si>
    <t>Shalom</t>
  </si>
  <si>
    <t>U Naw Seng</t>
  </si>
  <si>
    <t>Si Tar Pu Ward</t>
  </si>
  <si>
    <t>Female</t>
  </si>
  <si>
    <t>Man Khein Ward</t>
  </si>
  <si>
    <t>Shwe Set Ward</t>
  </si>
  <si>
    <t>Du Ka Htaung Ward</t>
  </si>
  <si>
    <t>Daw Mi Hkawn Ja</t>
  </si>
  <si>
    <t>Kyun Pin Thar Ward</t>
  </si>
  <si>
    <t>Lel Kone Ward</t>
  </si>
  <si>
    <t>myitkyina</t>
  </si>
  <si>
    <t>U Hawng Lum</t>
  </si>
  <si>
    <t>U Naw Tawng</t>
  </si>
  <si>
    <t>Maw Hpawng</t>
  </si>
  <si>
    <t>Myitkyia</t>
  </si>
  <si>
    <t>Kachin Su Ward</t>
  </si>
  <si>
    <t>U Myit Than</t>
  </si>
  <si>
    <t>Waingmaw Town</t>
  </si>
  <si>
    <t>No (2) Ward</t>
  </si>
  <si>
    <t>No (4) Ward</t>
  </si>
  <si>
    <t>Mading</t>
  </si>
  <si>
    <t>Mading_Hka Kun</t>
  </si>
  <si>
    <t>Hkat Shu</t>
  </si>
  <si>
    <t>Waing Maw</t>
  </si>
  <si>
    <t>U Thein Theik</t>
  </si>
  <si>
    <t>No (3) Ward</t>
  </si>
  <si>
    <t>Mai Na</t>
  </si>
  <si>
    <t>U Dai Lum</t>
  </si>
  <si>
    <t>Nawng Hee</t>
  </si>
  <si>
    <t>Daw Hkaw Myaw</t>
  </si>
  <si>
    <t>U Min Zaw</t>
  </si>
  <si>
    <t>Chipwi Town</t>
  </si>
  <si>
    <t>Bhamo Town</t>
  </si>
  <si>
    <t>Nyaung Pin Ward</t>
  </si>
  <si>
    <t>Moe Hping</t>
  </si>
  <si>
    <t>Thar Si</t>
  </si>
  <si>
    <t>KMSS-BMO</t>
  </si>
  <si>
    <t>Pauk Kone Ward</t>
  </si>
  <si>
    <t>Nam Hlaing</t>
  </si>
  <si>
    <t>Banmaw</t>
  </si>
  <si>
    <t>Momauk Town</t>
  </si>
  <si>
    <t>Ah Lin Kawng Ward</t>
  </si>
  <si>
    <t>Camp Resident</t>
  </si>
  <si>
    <t>Committee Member</t>
  </si>
  <si>
    <t>Enumerator from camp profiling  responsible organization</t>
  </si>
  <si>
    <t>Mansi Town</t>
  </si>
  <si>
    <t>Kawng Yar Ward</t>
  </si>
  <si>
    <t>Shwegu Town</t>
  </si>
  <si>
    <t>U Tu Ja</t>
  </si>
  <si>
    <t>09256246079</t>
  </si>
  <si>
    <t>Lwegel Town</t>
  </si>
  <si>
    <t>Loi Je</t>
  </si>
  <si>
    <t>Aung Zay Yar Ward</t>
  </si>
  <si>
    <t>Daw Lu Di</t>
  </si>
  <si>
    <t>15393926110</t>
  </si>
  <si>
    <t>Say Yone Kone</t>
  </si>
  <si>
    <t>Loi Je Town</t>
  </si>
  <si>
    <t>Nawng Kaing Htaw</t>
  </si>
  <si>
    <t>Ma Haung</t>
  </si>
  <si>
    <t>Mogawng</t>
  </si>
  <si>
    <t>Mogaung Town</t>
  </si>
  <si>
    <t>6 Ward</t>
  </si>
  <si>
    <t>Nat Gyi Kone Ward</t>
  </si>
  <si>
    <t>Hpakan Town</t>
  </si>
  <si>
    <t>Maw Wam Ward</t>
  </si>
  <si>
    <t>U Aung Tun Latt</t>
  </si>
  <si>
    <t>09259168789</t>
  </si>
  <si>
    <t>Seik Mu</t>
  </si>
  <si>
    <t>09400060149</t>
  </si>
  <si>
    <t>Kawng Hsa (Lwegel Sub-township)</t>
  </si>
  <si>
    <t>Mai Gyar Yang</t>
  </si>
  <si>
    <t>Mai Ja Yang</t>
  </si>
  <si>
    <t>In Ba Pa</t>
  </si>
  <si>
    <t>La Na</t>
  </si>
  <si>
    <t>Dum Buk</t>
  </si>
  <si>
    <t>13388824149</t>
  </si>
  <si>
    <t>Ba Lawng Kawng (Lwegel Sub-township)</t>
  </si>
  <si>
    <t>Hpa Lum</t>
  </si>
  <si>
    <t>Man Wein</t>
  </si>
  <si>
    <t>Nam Hkam</t>
  </si>
  <si>
    <t>La Gat Dawt</t>
  </si>
  <si>
    <t>Kamaing Town</t>
  </si>
  <si>
    <t>Htoi San Yang</t>
  </si>
  <si>
    <t>Ka Mai</t>
  </si>
  <si>
    <t>Nant Mon</t>
  </si>
  <si>
    <t>Indawgyi</t>
  </si>
  <si>
    <t>Hopin</t>
  </si>
  <si>
    <t>U Lae Mae Huu</t>
  </si>
  <si>
    <t>Lone Khin</t>
  </si>
  <si>
    <t>Hmaw Si Zar</t>
  </si>
  <si>
    <t>Nyein Chan Thar Yar</t>
  </si>
  <si>
    <t>0947036678</t>
  </si>
  <si>
    <t>096412972</t>
  </si>
  <si>
    <t>U Seng Awng</t>
  </si>
  <si>
    <t>Maw Shan</t>
  </si>
  <si>
    <t>Sai Taung (Ywar Haung)</t>
  </si>
  <si>
    <t>U Ngwar Yawhan</t>
  </si>
  <si>
    <t>U Naw San</t>
  </si>
  <si>
    <t>09403743873</t>
  </si>
  <si>
    <t>Nam Ma Hpyit</t>
  </si>
  <si>
    <t>09250387831</t>
  </si>
  <si>
    <t>Han Te</t>
  </si>
  <si>
    <t>Hpan Hkar Kone</t>
  </si>
  <si>
    <t>U Zaw Bawk</t>
  </si>
  <si>
    <t>09400046740</t>
  </si>
  <si>
    <t>Rit Law</t>
  </si>
  <si>
    <t>U Naw Mai</t>
  </si>
  <si>
    <t>18387503436</t>
  </si>
  <si>
    <t>Nawng Hkam</t>
  </si>
  <si>
    <t>KMSS-LSO</t>
  </si>
  <si>
    <t>Youth</t>
  </si>
  <si>
    <t>Kutkai Town</t>
  </si>
  <si>
    <t>Muse Town</t>
  </si>
  <si>
    <t>Ho Mun Ward</t>
  </si>
  <si>
    <t>Long Waun Nam Rein (Tarmoenye Sub-township)</t>
  </si>
  <si>
    <t>Mai Pong (Shu See)</t>
  </si>
  <si>
    <t>POO_t</t>
  </si>
  <si>
    <t>Durable_Solution</t>
  </si>
  <si>
    <t>167405</t>
  </si>
  <si>
    <t>167495</t>
  </si>
  <si>
    <t>167301</t>
  </si>
  <si>
    <t>165816</t>
  </si>
  <si>
    <t>165772</t>
  </si>
  <si>
    <t>166591</t>
  </si>
  <si>
    <t>MMR001009701504</t>
  </si>
  <si>
    <t>166773</t>
  </si>
  <si>
    <t>MMR001013701504</t>
  </si>
  <si>
    <t>167048</t>
  </si>
  <si>
    <t>MMR001009701501</t>
  </si>
  <si>
    <t>MMR001001701521</t>
  </si>
  <si>
    <t>166844</t>
  </si>
  <si>
    <t>MMR001010701513</t>
  </si>
  <si>
    <t>165730</t>
  </si>
  <si>
    <t>166355</t>
  </si>
  <si>
    <t>Data_POO</t>
  </si>
  <si>
    <t>CampProfile_Analysis_POO</t>
  </si>
  <si>
    <t>Nam Sang Yang</t>
  </si>
  <si>
    <t>Sa Ma</t>
  </si>
  <si>
    <t>Hpawt Dawt</t>
  </si>
  <si>
    <t>Waw Shung (Kan Paik Ti Sub-township)</t>
  </si>
  <si>
    <t>Hpa Re (Pang War Sub-township)</t>
  </si>
  <si>
    <t>Shwe Kyee Nar Ward</t>
  </si>
  <si>
    <t>Dawthponeyan  Town</t>
  </si>
  <si>
    <t>Jan Mai Kawng Catholic Church</t>
  </si>
  <si>
    <t>MMR001CMP019</t>
  </si>
  <si>
    <t>Jan Mai Kawng</t>
  </si>
  <si>
    <t>KMSS-MYT</t>
  </si>
  <si>
    <t>Nan Kway St. John Catholic Church</t>
  </si>
  <si>
    <t>MMR001CMP024</t>
  </si>
  <si>
    <t>Nam Koi</t>
  </si>
  <si>
    <t>09420320150</t>
  </si>
  <si>
    <t>Pa Dauk Myaing(Pa La Na)</t>
  </si>
  <si>
    <t>MMR001CMP162</t>
  </si>
  <si>
    <t>Pa La Na Sa Khan Myar</t>
  </si>
  <si>
    <t>Pi Tauk Myaing</t>
  </si>
  <si>
    <t>09401539564</t>
  </si>
  <si>
    <t>Border Post 8</t>
  </si>
  <si>
    <t>MMR001CMP113</t>
  </si>
  <si>
    <t>Saga Pa (Sadung Sub-township)</t>
  </si>
  <si>
    <t>Saga Pa</t>
  </si>
  <si>
    <t>Sadung</t>
  </si>
  <si>
    <t>IRRC</t>
  </si>
  <si>
    <t>8918562</t>
  </si>
  <si>
    <t>Laiza</t>
  </si>
  <si>
    <t xml:space="preserve">Maga Yang </t>
  </si>
  <si>
    <t>MMR001CMP119</t>
  </si>
  <si>
    <t>Nar Gu</t>
  </si>
  <si>
    <t>laiza</t>
  </si>
  <si>
    <t>Post 6 Camp</t>
  </si>
  <si>
    <t>MMR001CMP160</t>
  </si>
  <si>
    <t>Gyi Na</t>
  </si>
  <si>
    <t xml:space="preserve">Woi Chyai </t>
  </si>
  <si>
    <t>MMR001CMP116</t>
  </si>
  <si>
    <t>Pan Wa</t>
  </si>
  <si>
    <t>MMR001CMP210</t>
  </si>
  <si>
    <t>13388820126</t>
  </si>
  <si>
    <t>Saw Zam</t>
  </si>
  <si>
    <t>MMR001CMP225</t>
  </si>
  <si>
    <t xml:space="preserve">St. Patrick Catholic Church </t>
  </si>
  <si>
    <t>MMR001CMP080</t>
  </si>
  <si>
    <t>Nant Ma Hpit Catholic Church</t>
  </si>
  <si>
    <t>MMR001CMP103</t>
  </si>
  <si>
    <t>Lisu Boarding-House</t>
  </si>
  <si>
    <t>MMR001CMP049</t>
  </si>
  <si>
    <t>09400048602</t>
  </si>
  <si>
    <t>Mu-yin Baptist Church</t>
  </si>
  <si>
    <t>MMR001CMP051</t>
  </si>
  <si>
    <t>09258046345</t>
  </si>
  <si>
    <t>Ta Gun Taing Monastery (Shwe Kyi Na)</t>
  </si>
  <si>
    <t>MMR001CMP055</t>
  </si>
  <si>
    <t>Yoe Kyi Monastery</t>
  </si>
  <si>
    <t>MMR001CMP053</t>
  </si>
  <si>
    <t>Yoe Gyi</t>
  </si>
  <si>
    <t>0947017734</t>
  </si>
  <si>
    <t xml:space="preserve">Dum Bung </t>
  </si>
  <si>
    <t>MMR001CMP123</t>
  </si>
  <si>
    <t>Zee Wone Gawt</t>
  </si>
  <si>
    <t>Dum Bung</t>
  </si>
  <si>
    <t xml:space="preserve">Hpun Lum Yang </t>
  </si>
  <si>
    <t>MMR001CMP122</t>
  </si>
  <si>
    <t>In Baw Mai Kyin (Dawthponeyan Sub-township)</t>
  </si>
  <si>
    <t>Hpun Lum Yang</t>
  </si>
  <si>
    <t>Liaza</t>
  </si>
  <si>
    <t xml:space="preserve">Je Yang Hka </t>
  </si>
  <si>
    <t>MMR001CMP121</t>
  </si>
  <si>
    <t>Mandalay Monestry</t>
  </si>
  <si>
    <t>MMR001CMP058</t>
  </si>
  <si>
    <t>Ni Thaw Ka Monestry</t>
  </si>
  <si>
    <t>MMR001CMP059</t>
  </si>
  <si>
    <t>Daw Aye Hlaing</t>
  </si>
  <si>
    <t>0947020059</t>
  </si>
  <si>
    <t>Man Wing Baptist Church</t>
  </si>
  <si>
    <t>MMR001CMP133</t>
  </si>
  <si>
    <t>Namhkam</t>
  </si>
  <si>
    <t>Man Wing Baptist Church Cultural Compound</t>
  </si>
  <si>
    <t>MMR001CMP230</t>
  </si>
  <si>
    <t xml:space="preserve">Munekoe Pa (Giwang) - Hka San (Mung  Go  Pa ) </t>
  </si>
  <si>
    <t>MMR015CMP012</t>
  </si>
  <si>
    <t>Man Gyat (Monekoe Sub-township)</t>
  </si>
  <si>
    <t>Gwum Hsan</t>
  </si>
  <si>
    <t>Munggu</t>
  </si>
  <si>
    <t>Sr. Brang Awng</t>
  </si>
  <si>
    <t>Muse Baptist Church</t>
  </si>
  <si>
    <t>MMR015CMP213</t>
  </si>
  <si>
    <t>Ho Mon Ward</t>
  </si>
  <si>
    <t>15388829002</t>
  </si>
  <si>
    <t>Nam Hkawng</t>
  </si>
  <si>
    <t>MMR015CMP139</t>
  </si>
  <si>
    <t>Man Nway (Pang Hseng (Kyu Koke)) Sub-township</t>
  </si>
  <si>
    <t>Nam Hkawng Khu</t>
  </si>
  <si>
    <t>Namtau</t>
  </si>
  <si>
    <t>Nam Hkam - Nay Win Ni (Palawng)</t>
  </si>
  <si>
    <t>MMR015CMP004</t>
  </si>
  <si>
    <t>U Lay Maung</t>
  </si>
  <si>
    <t>09-403739539</t>
  </si>
  <si>
    <t>Nam Hkam (KBC Jaw Wang)</t>
  </si>
  <si>
    <t>MMR015CMP001</t>
  </si>
  <si>
    <t>Namsu Zau Yaw</t>
  </si>
  <si>
    <t>Nam Hkam (KBC Jaw Wang) II</t>
  </si>
  <si>
    <t>MMR015CMP214</t>
  </si>
  <si>
    <t>Namhkan - Pang Long KBC</t>
  </si>
  <si>
    <t>MMR015CMP215</t>
  </si>
  <si>
    <t>Kone Khem Camp</t>
  </si>
  <si>
    <t>MMR015CMP015</t>
  </si>
  <si>
    <t>Kar Lai Kone Hsar</t>
  </si>
  <si>
    <t>Kar Lai</t>
  </si>
  <si>
    <t>Kutkai downtown (KBC Church)</t>
  </si>
  <si>
    <t>MMR015CMP016</t>
  </si>
  <si>
    <t>No (5) Ward</t>
  </si>
  <si>
    <t>Mine Yu Lay village</t>
  </si>
  <si>
    <t>MMR015CMP018</t>
  </si>
  <si>
    <t>Mong Yu</t>
  </si>
  <si>
    <t>Nampakka</t>
  </si>
  <si>
    <t xml:space="preserve">Mungji Pa Dabang (Baptist Church)         </t>
  </si>
  <si>
    <t>MMR015CMP006</t>
  </si>
  <si>
    <t xml:space="preserve">Nam Hpak Ka Mare </t>
  </si>
  <si>
    <t>MMR015CMP007</t>
  </si>
  <si>
    <t>Nam Hpat Kar</t>
  </si>
  <si>
    <t>Nam Hpat Kar (Ho Pon + Pang Sa Lorp)</t>
  </si>
  <si>
    <t>Meriam</t>
  </si>
  <si>
    <t>09-256243380</t>
  </si>
  <si>
    <t>Zup Aung Camp</t>
  </si>
  <si>
    <t>MMR015CMP020</t>
  </si>
  <si>
    <t>09-31840743</t>
  </si>
  <si>
    <t>Nam Tu Baptist</t>
  </si>
  <si>
    <t>MMR015CMP014</t>
  </si>
  <si>
    <t>Namtu Town</t>
  </si>
  <si>
    <t>Namtu Ward</t>
  </si>
  <si>
    <t>Mandung - Jinghpaw</t>
  </si>
  <si>
    <t>MMR015CMP009</t>
  </si>
  <si>
    <t>Ward (2)</t>
  </si>
  <si>
    <t>Timber</t>
  </si>
  <si>
    <t>Resp03</t>
  </si>
  <si>
    <t>167086</t>
  </si>
  <si>
    <t>Shing Jai</t>
  </si>
  <si>
    <t>MMR001CMP041</t>
  </si>
  <si>
    <t>Shan Kyaing</t>
  </si>
  <si>
    <t>kanpaiti</t>
  </si>
  <si>
    <t>15393860881</t>
  </si>
  <si>
    <t>Hpare Hkyer - BP6</t>
  </si>
  <si>
    <t>MMR001CMP043</t>
  </si>
  <si>
    <t>Hpa Re Waw Jang</t>
  </si>
  <si>
    <t>sa ji</t>
  </si>
  <si>
    <t>Man Bung Catholic compound</t>
  </si>
  <si>
    <t>MMR001CMP062</t>
  </si>
  <si>
    <t>Man Pon</t>
  </si>
  <si>
    <t>Man Poke</t>
  </si>
  <si>
    <t>Tat Kone COC Baptist - Tat Kone Htoi San</t>
  </si>
  <si>
    <t>MMR001CMP023</t>
  </si>
  <si>
    <t>Hkau Shau (BP 12)</t>
  </si>
  <si>
    <t>MMR001CMP115</t>
  </si>
  <si>
    <t>Hkau Shau</t>
  </si>
  <si>
    <t>Pajau / Jan Mai</t>
  </si>
  <si>
    <t>MMR001CMP120</t>
  </si>
  <si>
    <t>Pa Jau</t>
  </si>
  <si>
    <t>Zai Awng / Mung Ga Zup</t>
  </si>
  <si>
    <t>MMR001CMP111</t>
  </si>
  <si>
    <t>Zai Aung</t>
  </si>
  <si>
    <t>sadung</t>
  </si>
  <si>
    <t>168236</t>
  </si>
  <si>
    <t>Age Category</t>
  </si>
  <si>
    <t>Maina Catholic Church (St. Joseph)</t>
  </si>
  <si>
    <t>MMR001CMP029</t>
  </si>
  <si>
    <t>03-04</t>
  </si>
  <si>
    <t>02</t>
  </si>
  <si>
    <t>01</t>
  </si>
  <si>
    <t>(All)</t>
  </si>
  <si>
    <t>S_Pcode</t>
  </si>
  <si>
    <t>Status</t>
  </si>
  <si>
    <t>T_Pcode</t>
  </si>
  <si>
    <t>VillageTracKTown</t>
  </si>
  <si>
    <t>VTT_Pcode</t>
  </si>
  <si>
    <t>VillageWard_Name</t>
  </si>
  <si>
    <t>VW_Pcode</t>
  </si>
  <si>
    <t>CP_Pcode</t>
  </si>
  <si>
    <t>Longitude</t>
  </si>
  <si>
    <t>Latitude</t>
  </si>
  <si>
    <t>Type of Accomodation</t>
  </si>
  <si>
    <t>Type of Location</t>
  </si>
  <si>
    <t>Opening Date</t>
  </si>
  <si>
    <t>Responsible Agency</t>
  </si>
  <si>
    <t>Same_State</t>
  </si>
  <si>
    <t>MMR015</t>
  </si>
  <si>
    <t>MMR015010</t>
  </si>
  <si>
    <t>MMR001</t>
  </si>
  <si>
    <t>Open</t>
  </si>
  <si>
    <t>MMR001013</t>
  </si>
  <si>
    <t>MMR001013021</t>
  </si>
  <si>
    <t>MMR015010010</t>
  </si>
  <si>
    <t>208353</t>
  </si>
  <si>
    <t>MMR001005</t>
  </si>
  <si>
    <t>MMR001001</t>
  </si>
  <si>
    <t>MMR001001701</t>
  </si>
  <si>
    <t>MMR001001701520</t>
  </si>
  <si>
    <t>MMR001002</t>
  </si>
  <si>
    <t>MMR001002006</t>
  </si>
  <si>
    <t>165740</t>
  </si>
  <si>
    <t>MMR001002024</t>
  </si>
  <si>
    <t>MMR001012</t>
  </si>
  <si>
    <t>MMR001012023</t>
  </si>
  <si>
    <t>Forest/bush</t>
  </si>
  <si>
    <t>MMR015009</t>
  </si>
  <si>
    <t>MMR015009036</t>
  </si>
  <si>
    <t>208182</t>
  </si>
  <si>
    <t>MMR015015</t>
  </si>
  <si>
    <t>MMR015011</t>
  </si>
  <si>
    <t>MMR015011005</t>
  </si>
  <si>
    <t>208557</t>
  </si>
  <si>
    <t>MMR015011030</t>
  </si>
  <si>
    <t>MMR015011701</t>
  </si>
  <si>
    <t>MMR015011701505</t>
  </si>
  <si>
    <t>MMR015019</t>
  </si>
  <si>
    <t>MMR015009048</t>
  </si>
  <si>
    <t>MMR001010</t>
  </si>
  <si>
    <t>MMR001002001</t>
  </si>
  <si>
    <t>Mading/Hka Kun</t>
  </si>
  <si>
    <t>MMR001002031</t>
  </si>
  <si>
    <t>165790</t>
  </si>
  <si>
    <t>MMR001002701</t>
  </si>
  <si>
    <t>MMR001002701504</t>
  </si>
  <si>
    <t>MMR001002040</t>
  </si>
  <si>
    <t>MMR001002701503</t>
  </si>
  <si>
    <t>MMR001001701510</t>
  </si>
  <si>
    <t>MMR001005701</t>
  </si>
  <si>
    <t>MMR015009701</t>
  </si>
  <si>
    <t>MMR015009701504</t>
  </si>
  <si>
    <t>MMR001009</t>
  </si>
  <si>
    <t>MMR001009701</t>
  </si>
  <si>
    <t>MMR001002701502</t>
  </si>
  <si>
    <t>MMR001002032</t>
  </si>
  <si>
    <t>Zai Awng - Mung Ga Zup</t>
  </si>
  <si>
    <t>MMR001001701518</t>
  </si>
  <si>
    <t>Ho Nar</t>
  </si>
  <si>
    <t>MMR015010002</t>
  </si>
  <si>
    <t>Pang Long</t>
  </si>
  <si>
    <t>208338</t>
  </si>
  <si>
    <t>MMR001001701504</t>
  </si>
  <si>
    <t>MMR001013012</t>
  </si>
  <si>
    <t>216948</t>
  </si>
  <si>
    <t>MMR001001701525</t>
  </si>
  <si>
    <t>MMR001001701519</t>
  </si>
  <si>
    <t>Wein  Hkam (Lwegel Sub-township)</t>
  </si>
  <si>
    <t>MMR001012039</t>
  </si>
  <si>
    <t>MMR001003</t>
  </si>
  <si>
    <t>Injangyang</t>
  </si>
  <si>
    <t>MMR001007</t>
  </si>
  <si>
    <t>MMR001009002</t>
  </si>
  <si>
    <t>166776</t>
  </si>
  <si>
    <t>MMR001013027</t>
  </si>
  <si>
    <t>MMR001010701</t>
  </si>
  <si>
    <t>MMR001010701508</t>
  </si>
  <si>
    <t>MMR001014</t>
  </si>
  <si>
    <t>Puta-O</t>
  </si>
  <si>
    <t>MMR001012702</t>
  </si>
  <si>
    <t>MMR001012701</t>
  </si>
  <si>
    <t>MR001009001</t>
  </si>
  <si>
    <t>Mohnyin Town</t>
  </si>
  <si>
    <t>MMR001007701</t>
  </si>
  <si>
    <t>MMR001010701506</t>
  </si>
  <si>
    <t>MMR001001007</t>
  </si>
  <si>
    <t>165698</t>
  </si>
  <si>
    <t>Ma Hkan Tee</t>
  </si>
  <si>
    <t>MMR001002009</t>
  </si>
  <si>
    <t>165745</t>
  </si>
  <si>
    <t>MMR001002003</t>
  </si>
  <si>
    <t>165735</t>
  </si>
  <si>
    <t>Nam Mun</t>
  </si>
  <si>
    <t>MMR001007016</t>
  </si>
  <si>
    <t>MMR001001701509</t>
  </si>
  <si>
    <t>Pajau - Jan Mai</t>
  </si>
  <si>
    <t>MMR001012033</t>
  </si>
  <si>
    <t>216913</t>
  </si>
  <si>
    <t>MMR001012001</t>
  </si>
  <si>
    <t>167009</t>
  </si>
  <si>
    <t>MMR001002035</t>
  </si>
  <si>
    <t>165845</t>
  </si>
  <si>
    <t>Waingmaw Baptist Zonal Office</t>
  </si>
  <si>
    <t>MMR001CMP036</t>
  </si>
  <si>
    <t>Boarding School</t>
  </si>
  <si>
    <t>MMR001009003</t>
  </si>
  <si>
    <t>166788</t>
  </si>
  <si>
    <t>MMR001002030</t>
  </si>
  <si>
    <t>Hpung Tang Kawng</t>
  </si>
  <si>
    <t>MMR001012030</t>
  </si>
  <si>
    <t>167138</t>
  </si>
  <si>
    <t>Sadung Town</t>
  </si>
  <si>
    <t>Ma Gaung</t>
  </si>
  <si>
    <t>MMR001005009</t>
  </si>
  <si>
    <t>MMR001005022</t>
  </si>
  <si>
    <t>Lang Jaw (Pang War Sub-township)</t>
  </si>
  <si>
    <t>MMR001005026</t>
  </si>
  <si>
    <t>Pang War Town</t>
  </si>
  <si>
    <t>MMR001013701</t>
  </si>
  <si>
    <t>MMR001008</t>
  </si>
  <si>
    <t>MMR001008701</t>
  </si>
  <si>
    <t>MMR001008701506</t>
  </si>
  <si>
    <t>MMR001008002</t>
  </si>
  <si>
    <t>166676</t>
  </si>
  <si>
    <t>MMR001009001</t>
  </si>
  <si>
    <t>Nam Si In (Karmaing Sub-township)</t>
  </si>
  <si>
    <t>MMR001009012</t>
  </si>
  <si>
    <t>166783</t>
  </si>
  <si>
    <t>166785</t>
  </si>
  <si>
    <t>166775</t>
  </si>
  <si>
    <t>MMR001009004</t>
  </si>
  <si>
    <t>Haung Par</t>
  </si>
  <si>
    <t>Hpakant Town</t>
  </si>
  <si>
    <t>Aye Mya Thar Yar Ward</t>
  </si>
  <si>
    <t>MMR001010015</t>
  </si>
  <si>
    <t>MMR001011</t>
  </si>
  <si>
    <t>MMR001011701</t>
  </si>
  <si>
    <t>MMR001011701504</t>
  </si>
  <si>
    <t>MMR001012701502</t>
  </si>
  <si>
    <t>MMR001012010</t>
  </si>
  <si>
    <t>Myo Thit</t>
  </si>
  <si>
    <t>MMR001012021</t>
  </si>
  <si>
    <t>Tar Li</t>
  </si>
  <si>
    <t>MMR001012702505</t>
  </si>
  <si>
    <t>MMR001012046</t>
  </si>
  <si>
    <t>Hpar Kei (Dawthponeyan Sub-township)</t>
  </si>
  <si>
    <t>MMR001012050</t>
  </si>
  <si>
    <t>Ton Hone Yang (Dawthponeyan Sub-township)</t>
  </si>
  <si>
    <t>MMR001012052</t>
  </si>
  <si>
    <t>Man Ping (Ping) (Dawthponeyan Sub-township)</t>
  </si>
  <si>
    <t>MMR001010024</t>
  </si>
  <si>
    <t>166854</t>
  </si>
  <si>
    <t>MMR001013014</t>
  </si>
  <si>
    <t>MMR001013018</t>
  </si>
  <si>
    <t>Mai Bat</t>
  </si>
  <si>
    <t>MMR001013037</t>
  </si>
  <si>
    <t>Nam Lin Pa</t>
  </si>
  <si>
    <t>MMR001013038</t>
  </si>
  <si>
    <t>Mung Ding Pa</t>
  </si>
  <si>
    <t>MMR001015</t>
  </si>
  <si>
    <t>Sumprabum</t>
  </si>
  <si>
    <t>Mali Yang</t>
  </si>
  <si>
    <t>MMR001015701</t>
  </si>
  <si>
    <t>Sumprabum Town</t>
  </si>
  <si>
    <t>MMR001018</t>
  </si>
  <si>
    <t>Khaunglanhpu</t>
  </si>
  <si>
    <t>MMR001018021</t>
  </si>
  <si>
    <t>La Ja Ga</t>
  </si>
  <si>
    <t>Lashio</t>
  </si>
  <si>
    <t>MMR015009038</t>
  </si>
  <si>
    <t>Man Pying (Pang Hseng (Kyu Koke)) Sub-township</t>
  </si>
  <si>
    <t>MMR015011701503</t>
  </si>
  <si>
    <t>MMR015011050</t>
  </si>
  <si>
    <t>MMR015011020</t>
  </si>
  <si>
    <t>MMR015015701</t>
  </si>
  <si>
    <t>MMR015015701501</t>
  </si>
  <si>
    <t>MMR015019701</t>
  </si>
  <si>
    <t>generated</t>
  </si>
  <si>
    <t>Maga Yang</t>
  </si>
  <si>
    <t>&lt; 6 M</t>
  </si>
  <si>
    <t>0.5-02</t>
  </si>
  <si>
    <t>02-04</t>
  </si>
  <si>
    <t>05-11</t>
  </si>
  <si>
    <t>12-17</t>
  </si>
  <si>
    <t>25-35</t>
  </si>
  <si>
    <t>36-59</t>
  </si>
  <si>
    <t>Je Yang Hka</t>
  </si>
  <si>
    <t>Age_Cat</t>
  </si>
  <si>
    <t>DA1</t>
  </si>
  <si>
    <t>DA10</t>
  </si>
  <si>
    <t>DA11</t>
  </si>
  <si>
    <t>DA12</t>
  </si>
  <si>
    <t>DA2</t>
  </si>
  <si>
    <t>DA3</t>
  </si>
  <si>
    <t>DA4</t>
  </si>
  <si>
    <t>DA5</t>
  </si>
  <si>
    <t>DA6</t>
  </si>
  <si>
    <t>DA7</t>
  </si>
  <si>
    <t>DA8</t>
  </si>
  <si>
    <t>DA9</t>
  </si>
  <si>
    <t>DAT</t>
  </si>
  <si>
    <t>MMR015CMP217</t>
  </si>
  <si>
    <t>Tar Moe Nye</t>
  </si>
  <si>
    <t>Pre_School_ECD_Male</t>
  </si>
  <si>
    <t>Pre_School_ECD_Female</t>
  </si>
  <si>
    <t>Primary_Male</t>
  </si>
  <si>
    <t>Primary_Female</t>
  </si>
  <si>
    <t>Middle_Male</t>
  </si>
  <si>
    <t>Middle_Female</t>
  </si>
  <si>
    <t>High_Male</t>
  </si>
  <si>
    <t>High_Female</t>
  </si>
  <si>
    <t>Preschool_Teachers</t>
  </si>
  <si>
    <t>Primary_Teachers</t>
  </si>
  <si>
    <t>Middle_Teachers</t>
  </si>
  <si>
    <t>High_Teachers</t>
  </si>
  <si>
    <t>Male_Total</t>
  </si>
  <si>
    <t>Female_Total</t>
  </si>
  <si>
    <t>Teachers_Total</t>
  </si>
  <si>
    <t>Man Wing Catholic Church I</t>
  </si>
  <si>
    <t>Man Wing Catholic Church II</t>
  </si>
  <si>
    <t>MMR001CMP228</t>
  </si>
  <si>
    <t>Ku Day Maw KBC</t>
  </si>
  <si>
    <t>MMR001CMP231</t>
  </si>
  <si>
    <t>Lung Sut</t>
  </si>
  <si>
    <t>MMR001CMP234</t>
  </si>
  <si>
    <t>Hseni</t>
  </si>
  <si>
    <t>Nam Sa Larp</t>
  </si>
  <si>
    <t>MMR015CMP218</t>
  </si>
  <si>
    <t>Group</t>
  </si>
  <si>
    <t>Sector_Mimu</t>
  </si>
  <si>
    <t>Camp manager</t>
  </si>
  <si>
    <t>Priority 1</t>
  </si>
  <si>
    <t>Basic Food</t>
  </si>
  <si>
    <t>Priority 2</t>
  </si>
  <si>
    <t>Environment</t>
  </si>
  <si>
    <t>Firewood / fuel</t>
  </si>
  <si>
    <t>Priority 3</t>
  </si>
  <si>
    <t>Hygiene Kits</t>
  </si>
  <si>
    <t>Camp resident -Men</t>
  </si>
  <si>
    <t>Transport to school</t>
  </si>
  <si>
    <t>Vocational training</t>
  </si>
  <si>
    <t>School materials / supplies</t>
  </si>
  <si>
    <t>Camp resident - women</t>
  </si>
  <si>
    <t>Cash/Money Assistance</t>
  </si>
  <si>
    <t>NonFoodItems</t>
  </si>
  <si>
    <t>Blankets/Winter Clothing</t>
  </si>
  <si>
    <t>Women NFIs (sanitary pads, underwear, etc.)</t>
  </si>
  <si>
    <t>Camp resident - Children</t>
  </si>
  <si>
    <t>Health facility / Clinic</t>
  </si>
  <si>
    <t>Latrines/Toilets</t>
  </si>
  <si>
    <t>Access to livelihood opportunities</t>
  </si>
  <si>
    <t>Complementary Food</t>
  </si>
  <si>
    <t>Individual Shelter/Houses</t>
  </si>
  <si>
    <t>Medicines</t>
  </si>
  <si>
    <t>Kitchen Sets</t>
  </si>
  <si>
    <t>School Facilities</t>
  </si>
  <si>
    <t>Partitions within shelters</t>
  </si>
  <si>
    <t>Bathing Spaces</t>
  </si>
  <si>
    <t>Medical staff (doctor, nurse, etc)</t>
  </si>
  <si>
    <t>Uniform,Writing Book</t>
  </si>
  <si>
    <t>Information on IDP rights</t>
  </si>
  <si>
    <t>Communal building</t>
  </si>
  <si>
    <t>Well / water tank</t>
  </si>
  <si>
    <t>Legal aid and advice</t>
  </si>
  <si>
    <t>women center</t>
  </si>
  <si>
    <t>it is the main food</t>
  </si>
  <si>
    <t>not enough hygienen kit in the  camp</t>
  </si>
  <si>
    <t>not enough rice</t>
  </si>
  <si>
    <t>need for students</t>
  </si>
  <si>
    <t>electric</t>
  </si>
  <si>
    <t>Baby care</t>
  </si>
  <si>
    <t>Work for firewood</t>
  </si>
  <si>
    <t>rented house</t>
  </si>
  <si>
    <t>Sar maw</t>
  </si>
  <si>
    <t>Marriage</t>
  </si>
  <si>
    <t>MR. Zau Tu</t>
  </si>
  <si>
    <t>0947019931</t>
  </si>
  <si>
    <t>KMSS_Myitkyina</t>
  </si>
  <si>
    <t>Sara La Ja</t>
  </si>
  <si>
    <t>0991042597</t>
  </si>
  <si>
    <t>14 HS is Host Families</t>
  </si>
  <si>
    <t>KMSS_Bhamo</t>
  </si>
  <si>
    <t>U Lazing Awng</t>
  </si>
  <si>
    <t>09400035851</t>
  </si>
  <si>
    <t>U Arr Hpi</t>
  </si>
  <si>
    <t>0947111241</t>
  </si>
  <si>
    <t>Some HH are living outsite of the camp becaues of their livelihood</t>
  </si>
  <si>
    <t>Lon Khan</t>
  </si>
  <si>
    <t>Mr Yaw Shu</t>
  </si>
  <si>
    <t>09261946588</t>
  </si>
  <si>
    <t>Yaw Ying</t>
  </si>
  <si>
    <t>Shelter Gap</t>
  </si>
  <si>
    <t>U Nhkum Yaw</t>
  </si>
  <si>
    <t>U L Mang Chye</t>
  </si>
  <si>
    <t>04774456</t>
  </si>
  <si>
    <t>Religious leader</t>
  </si>
  <si>
    <t>Daw Hkawng Nan</t>
  </si>
  <si>
    <t>09-47018639</t>
  </si>
  <si>
    <t>Some people are living outside of the camp becaues of not enogh shelter space.</t>
  </si>
  <si>
    <t>U Ngwar Si Sar</t>
  </si>
  <si>
    <t>09400046676</t>
  </si>
  <si>
    <t>30</t>
  </si>
  <si>
    <t>U Mi Tung Bawk Naw</t>
  </si>
  <si>
    <t>15368683649</t>
  </si>
  <si>
    <t>09-789743756</t>
  </si>
  <si>
    <t>KBC-NGCA</t>
  </si>
  <si>
    <t>U Gun Seng</t>
  </si>
  <si>
    <t>Travel/livinf in host family.</t>
  </si>
  <si>
    <t>Mr. Lahpai Hkun Aung</t>
  </si>
  <si>
    <t>0947034430</t>
  </si>
  <si>
    <t>Some HH are living outsite of the camp because of their livelihood, educaiton and health</t>
  </si>
  <si>
    <t>41</t>
  </si>
  <si>
    <t>Rev. Tu Ja</t>
  </si>
  <si>
    <t>09641336</t>
  </si>
  <si>
    <t>U Hkaw Bawm</t>
  </si>
  <si>
    <t>Hpaga Tang Gun</t>
  </si>
  <si>
    <t>18306979332</t>
  </si>
  <si>
    <t>KBC-BMO</t>
  </si>
  <si>
    <t>Sr. Tu Nan</t>
  </si>
  <si>
    <t>09-49150880</t>
  </si>
  <si>
    <t>Living in host family</t>
  </si>
  <si>
    <t>Mr. Naw Tawng</t>
  </si>
  <si>
    <t>0947012516</t>
  </si>
  <si>
    <t>Daw Roi Ja</t>
  </si>
  <si>
    <t>09790748420</t>
  </si>
  <si>
    <t>Kareng Tu Awng</t>
  </si>
  <si>
    <t>15308820564</t>
  </si>
  <si>
    <t>U Hkun Ban</t>
  </si>
  <si>
    <t>09-32740464</t>
  </si>
  <si>
    <t>Ku Day</t>
  </si>
  <si>
    <t>U La San</t>
  </si>
  <si>
    <t>0947099570</t>
  </si>
  <si>
    <t>Sarama D.d Htang Nan</t>
  </si>
  <si>
    <t>09-400048041</t>
  </si>
  <si>
    <t>KMSS_Lashio</t>
  </si>
  <si>
    <t>U Nau Latt</t>
  </si>
  <si>
    <t>09256426180</t>
  </si>
  <si>
    <t>Mr. Lahtaw Zau Seng</t>
  </si>
  <si>
    <t>09793816949</t>
  </si>
  <si>
    <t>There is no space for shelter construction. Therefore, 27 HH are living with Host Families.</t>
  </si>
  <si>
    <t>Mr. Zau Tang</t>
  </si>
  <si>
    <t>09256248109</t>
  </si>
  <si>
    <t>Mi She Tang</t>
  </si>
  <si>
    <t>Mr. Kumbu Naw Ja</t>
  </si>
  <si>
    <t>09792073461</t>
  </si>
  <si>
    <t>Not enough shelter in Camp. The rest HH are living with Host families</t>
  </si>
  <si>
    <t>Mr. Chyang Bom</t>
  </si>
  <si>
    <t>09972073454</t>
  </si>
  <si>
    <t>There is no free space for shelter. Therefore the rest HH of it are living with their Host Families</t>
  </si>
  <si>
    <t>U Ze Dai</t>
  </si>
  <si>
    <t>09-47102023</t>
  </si>
  <si>
    <t>Some HH are living outsite of the camp</t>
  </si>
  <si>
    <t>U Wo Si</t>
  </si>
  <si>
    <t>09250315762</t>
  </si>
  <si>
    <t>Some HH living outsite of the camp because of their livelihood and education</t>
  </si>
  <si>
    <t>0947126916</t>
  </si>
  <si>
    <t>Livelihood,Education,Business</t>
  </si>
  <si>
    <t>SHALOM-BMO</t>
  </si>
  <si>
    <t>Daw Nan Doi</t>
  </si>
  <si>
    <t>U Taung Tar</t>
  </si>
  <si>
    <t>15334347581</t>
  </si>
  <si>
    <t>9273853</t>
  </si>
  <si>
    <t>LIVING IN HOST FAMILY FOR THEIR HEALTH SATUATION</t>
  </si>
  <si>
    <t>Puta-O Town</t>
  </si>
  <si>
    <t>Lone Sut Ward</t>
  </si>
  <si>
    <t>Daw Nan Ram</t>
  </si>
  <si>
    <t>0949452877</t>
  </si>
  <si>
    <t>Mr. Naw Ja</t>
  </si>
  <si>
    <t>09400034935</t>
  </si>
  <si>
    <t>Doctor/Nurse/Midwife</t>
  </si>
  <si>
    <t>U Brang Seng</t>
  </si>
  <si>
    <t>15368961416</t>
  </si>
  <si>
    <t>Daw Ngwa Ma Tar</t>
  </si>
  <si>
    <t>09-47052236</t>
  </si>
  <si>
    <t>28 HH are new arrivals. General administrative Department don't allow to add that HH in the list</t>
  </si>
  <si>
    <t>40</t>
  </si>
  <si>
    <t>Nga Brang Awng</t>
  </si>
  <si>
    <t>09793015282</t>
  </si>
  <si>
    <t>Mr. Naw La</t>
  </si>
  <si>
    <t>09400032846</t>
  </si>
  <si>
    <t>Waimaw</t>
  </si>
  <si>
    <t>Mr. Lamung La Roi</t>
  </si>
  <si>
    <t>09400056210</t>
  </si>
  <si>
    <t>0949248278</t>
  </si>
  <si>
    <t>U Tang Gun</t>
  </si>
  <si>
    <t>0949706525</t>
  </si>
  <si>
    <t>0943187963</t>
  </si>
  <si>
    <t>U Tu Thang</t>
  </si>
  <si>
    <t>09265164127</t>
  </si>
  <si>
    <t>U Josep</t>
  </si>
  <si>
    <t>09400024182</t>
  </si>
  <si>
    <t>Sr. Tu Shan</t>
  </si>
  <si>
    <t>U Lamung Tangn Gun</t>
  </si>
  <si>
    <t>Man Waing</t>
  </si>
  <si>
    <t>U La Sam</t>
  </si>
  <si>
    <t>0936417752</t>
  </si>
  <si>
    <t>U Yaw Han</t>
  </si>
  <si>
    <t>09-47235147</t>
  </si>
  <si>
    <t>One H.H is a camp teacher and she only lived in down town</t>
  </si>
  <si>
    <t>Manton Town</t>
  </si>
  <si>
    <t>Pa Kha Laung</t>
  </si>
  <si>
    <t>CCCM Coordinator</t>
  </si>
  <si>
    <t>Gaung boung</t>
  </si>
  <si>
    <t>09.47302322</t>
  </si>
  <si>
    <t>the secretary of Lisu Party</t>
  </si>
  <si>
    <t>Mr. Marip Hkong Lum</t>
  </si>
  <si>
    <t>09259743537</t>
  </si>
  <si>
    <t>Sr.san Let Awng</t>
  </si>
  <si>
    <t>09-49301961</t>
  </si>
  <si>
    <t>U Ngwa Lay</t>
  </si>
  <si>
    <t>09-780063321</t>
  </si>
  <si>
    <t>U Gyung Dau</t>
  </si>
  <si>
    <t>09-36151912</t>
  </si>
  <si>
    <t>U Lai Sai</t>
  </si>
  <si>
    <t>09-258932044</t>
  </si>
  <si>
    <t>Some HH are travelling for buying and selling</t>
  </si>
  <si>
    <t>15969213885</t>
  </si>
  <si>
    <t>U Tang Nai</t>
  </si>
  <si>
    <t>09-47139737</t>
  </si>
  <si>
    <t>Kum Hpang</t>
  </si>
  <si>
    <t>09.31925752</t>
  </si>
  <si>
    <t>Hpauyu Naw Din</t>
  </si>
  <si>
    <t>Daw Dai Saw</t>
  </si>
  <si>
    <t>U LA WAWM</t>
  </si>
  <si>
    <t>082-62591</t>
  </si>
  <si>
    <t>DRC</t>
  </si>
  <si>
    <t>Daw Khung Sain</t>
  </si>
  <si>
    <t>09257832394</t>
  </si>
  <si>
    <t>Rev. Bawk Naw</t>
  </si>
  <si>
    <t>0692680943</t>
  </si>
  <si>
    <t>U K Yar Ku</t>
  </si>
  <si>
    <t>Rev. U La Gau</t>
  </si>
  <si>
    <t>0947301605</t>
  </si>
  <si>
    <t>U Brang Mai</t>
  </si>
  <si>
    <t>09-4915017</t>
  </si>
  <si>
    <t>Sr. Zau Gun</t>
  </si>
  <si>
    <t>09-256074151</t>
  </si>
  <si>
    <t>Daw lu Tawng</t>
  </si>
  <si>
    <t>The difference HH are living with Host Families</t>
  </si>
  <si>
    <t>Daw Aye Mun</t>
  </si>
  <si>
    <t>09259238324</t>
  </si>
  <si>
    <t>39</t>
  </si>
  <si>
    <t>Brang Shawng</t>
  </si>
  <si>
    <t>096413314</t>
  </si>
  <si>
    <t>Mr. Seng Hkum</t>
  </si>
  <si>
    <t>09400035242</t>
  </si>
  <si>
    <t>09-258758637</t>
  </si>
  <si>
    <t>Mr. Zinghtung Naw Tawng</t>
  </si>
  <si>
    <t>09265212282</t>
  </si>
  <si>
    <t>5 HH are living with Host Families.</t>
  </si>
  <si>
    <t>Loi je</t>
  </si>
  <si>
    <t>SLG-Kareng La Jar</t>
  </si>
  <si>
    <t>15368693982</t>
  </si>
  <si>
    <t>U La ja</t>
  </si>
  <si>
    <t>0936466051</t>
  </si>
  <si>
    <t>Over trip</t>
  </si>
  <si>
    <t>There is no shelter unit for (1)HH.  For other (2)HH, they have no parents to care them. Therefore, they are living with Host Families.</t>
  </si>
  <si>
    <t>Daw Kaw Hpang</t>
  </si>
  <si>
    <t>27</t>
  </si>
  <si>
    <t>U Shin Grau</t>
  </si>
  <si>
    <t>U mahka Gam Awng</t>
  </si>
  <si>
    <t>13378824017</t>
  </si>
  <si>
    <t>Daw Roi Nan</t>
  </si>
  <si>
    <t>15758906323</t>
  </si>
  <si>
    <t>Ward 2</t>
  </si>
  <si>
    <t>U Wang The Brang Ag</t>
  </si>
  <si>
    <t>53 HH are living in Communal building because of Insuffience shelters.</t>
  </si>
  <si>
    <t>Living in host family.</t>
  </si>
  <si>
    <t>Chang Sau</t>
  </si>
  <si>
    <t>6867908</t>
  </si>
  <si>
    <t>18 HS is HostFamilies</t>
  </si>
  <si>
    <t>09-794779931</t>
  </si>
  <si>
    <t>Mr Tu Nan</t>
  </si>
  <si>
    <t>09450050101</t>
  </si>
  <si>
    <t>Some HH are living outside of the camp</t>
  </si>
  <si>
    <t>U htoi Shawng</t>
  </si>
  <si>
    <t>09-259457147</t>
  </si>
  <si>
    <t>Some HH are living outside of the cmap because of not enough space inside the camp</t>
  </si>
  <si>
    <t>U Myit Aung</t>
  </si>
  <si>
    <t>09-400048796</t>
  </si>
  <si>
    <t>Daw Lun Bu</t>
  </si>
  <si>
    <t>0947135382</t>
  </si>
  <si>
    <t>Some HH are living outsite of the camp because of their livlihood</t>
  </si>
  <si>
    <t>Sara Awng Mai</t>
  </si>
  <si>
    <t>09-260558186</t>
  </si>
  <si>
    <t>Living in Host Family</t>
  </si>
  <si>
    <t>Mr Seng Hkum</t>
  </si>
  <si>
    <t>096506310</t>
  </si>
  <si>
    <t>Lan Jaw</t>
  </si>
  <si>
    <t>Bawm Sau</t>
  </si>
  <si>
    <t>15287526532</t>
  </si>
  <si>
    <t>U Naw Awng</t>
  </si>
  <si>
    <t>Travelling and living with Host Families</t>
  </si>
  <si>
    <t>U Zuk Dau</t>
  </si>
  <si>
    <t>09400024924</t>
  </si>
  <si>
    <t>U Jar Naw</t>
  </si>
  <si>
    <t>09-259459101</t>
  </si>
  <si>
    <t>U Kyang Ying</t>
  </si>
  <si>
    <t>33 HH are living with Host Families</t>
  </si>
  <si>
    <t>09400053092</t>
  </si>
  <si>
    <t>Some HH got their own houses.</t>
  </si>
  <si>
    <t>Ah Run Tu</t>
  </si>
  <si>
    <t>09263520471</t>
  </si>
  <si>
    <t>45</t>
  </si>
  <si>
    <t>Daw Lu San</t>
  </si>
  <si>
    <t>09259015249</t>
  </si>
  <si>
    <t>U Myint Htay</t>
  </si>
  <si>
    <t>09253622507</t>
  </si>
  <si>
    <t>U Tu Rin</t>
  </si>
  <si>
    <t>09400020325</t>
  </si>
  <si>
    <t>U Mun Latt</t>
  </si>
  <si>
    <t>09-258503821</t>
  </si>
  <si>
    <t>U Zaw Seng</t>
  </si>
  <si>
    <t>09-259409715</t>
  </si>
  <si>
    <t>09259043534</t>
  </si>
  <si>
    <t>0936067969</t>
  </si>
  <si>
    <t>Daw Aye Aye San</t>
  </si>
  <si>
    <t>09-263365386</t>
  </si>
  <si>
    <t>09-440007422</t>
  </si>
  <si>
    <t>Mr Yaw Htoi</t>
  </si>
  <si>
    <t>0947053549</t>
  </si>
  <si>
    <t>Teacher</t>
  </si>
  <si>
    <t>Authority</t>
  </si>
  <si>
    <t>Zaw Mai</t>
  </si>
  <si>
    <t>18088162140</t>
  </si>
  <si>
    <t>In case of not enough shelters</t>
  </si>
  <si>
    <t>09-256078149</t>
  </si>
  <si>
    <t>U Aye Lwin</t>
  </si>
  <si>
    <t>Ms Seng Yi</t>
  </si>
  <si>
    <t>U Chang Bawm</t>
  </si>
  <si>
    <t>U Lashi Hkang</t>
  </si>
  <si>
    <t>97.4113064583333</t>
  </si>
  <si>
    <t>25.360463125</t>
  </si>
  <si>
    <t>01/08/2011</t>
  </si>
  <si>
    <t>97.669558</t>
  </si>
  <si>
    <t>23.82852</t>
  </si>
  <si>
    <t>01/12/2011</t>
  </si>
  <si>
    <t>97.2291168115942</t>
  </si>
  <si>
    <t>24.268292826087</t>
  </si>
  <si>
    <t>01/07/2011</t>
  </si>
  <si>
    <t>97.568332</t>
  </si>
  <si>
    <t>24.688339</t>
  </si>
  <si>
    <t>01/06/2012</t>
  </si>
  <si>
    <t>97.58998</t>
  </si>
  <si>
    <t>23.83013</t>
  </si>
  <si>
    <t>01/02/2012</t>
  </si>
  <si>
    <t>98.220615</t>
  </si>
  <si>
    <t>23.400156</t>
  </si>
  <si>
    <t>01/09/2011</t>
  </si>
  <si>
    <t>98.320652</t>
  </si>
  <si>
    <t>24.101321</t>
  </si>
  <si>
    <t>01/07/2012</t>
  </si>
  <si>
    <t>97.4411663888889</t>
  </si>
  <si>
    <t>25.3540362037037</t>
  </si>
  <si>
    <t>97.83704</t>
  </si>
  <si>
    <t>23.38503</t>
  </si>
  <si>
    <t>01/12/2012</t>
  </si>
  <si>
    <t>MMR001012042</t>
  </si>
  <si>
    <t>167223</t>
  </si>
  <si>
    <t>97.573126</t>
  </si>
  <si>
    <t>24.661906</t>
  </si>
  <si>
    <t>01/06/2011</t>
  </si>
  <si>
    <t>97.79302</t>
  </si>
  <si>
    <t>23.58892</t>
  </si>
  <si>
    <t>01/01/2013</t>
  </si>
  <si>
    <t>97.546894</t>
  </si>
  <si>
    <t>24.755253</t>
  </si>
  <si>
    <t>97.4348558695652</t>
  </si>
  <si>
    <t>25.4118005797101</t>
  </si>
  <si>
    <t>97.389778</t>
  </si>
  <si>
    <t>25.417734</t>
  </si>
  <si>
    <t>97.451965</t>
  </si>
  <si>
    <t>25.356632</t>
  </si>
  <si>
    <t>01/05/2012</t>
  </si>
  <si>
    <t>MMR001001003</t>
  </si>
  <si>
    <t>165685</t>
  </si>
  <si>
    <t>97.4345</t>
  </si>
  <si>
    <t>25.49382</t>
  </si>
  <si>
    <t>96.3164</t>
  </si>
  <si>
    <t>25.61842</t>
  </si>
  <si>
    <t>96.316564</t>
  </si>
  <si>
    <t>25.615961</t>
  </si>
  <si>
    <t>01/08/2012</t>
  </si>
  <si>
    <t>96.283377</t>
  </si>
  <si>
    <t>25.582065</t>
  </si>
  <si>
    <t>01/08/2013</t>
  </si>
  <si>
    <t>97.70094</t>
  </si>
  <si>
    <t>23.841647</t>
  </si>
  <si>
    <t>04/11/2014</t>
  </si>
  <si>
    <t>96.341353</t>
  </si>
  <si>
    <t>25.613895</t>
  </si>
  <si>
    <t>97.71523</t>
  </si>
  <si>
    <t>24.98025</t>
  </si>
  <si>
    <t>97.590767</t>
  </si>
  <si>
    <t>23.829599</t>
  </si>
  <si>
    <t>96.31983</t>
  </si>
  <si>
    <t>25.6145</t>
  </si>
  <si>
    <t>96.31735</t>
  </si>
  <si>
    <t>25.616509</t>
  </si>
  <si>
    <t>96.92262</t>
  </si>
  <si>
    <t>25.30567</t>
  </si>
  <si>
    <t>98.12999</t>
  </si>
  <si>
    <t>25.88734</t>
  </si>
  <si>
    <t>97.419403</t>
  </si>
  <si>
    <t>25.440928</t>
  </si>
  <si>
    <t>MMR001001005</t>
  </si>
  <si>
    <t>165695</t>
  </si>
  <si>
    <t>97.35932018</t>
  </si>
  <si>
    <t>25.4105693</t>
  </si>
  <si>
    <t>01/01/2012</t>
  </si>
  <si>
    <t>97.404195925926</t>
  </si>
  <si>
    <t>25.3217107407407</t>
  </si>
  <si>
    <t>97.4442837301587</t>
  </si>
  <si>
    <t>25.3512503968254</t>
  </si>
  <si>
    <t>01/11/2011</t>
  </si>
  <si>
    <t>97.4038785</t>
  </si>
  <si>
    <t>25.3770381666667</t>
  </si>
  <si>
    <t>01/04/2012</t>
  </si>
  <si>
    <t>97.409035</t>
  </si>
  <si>
    <t>25.3624207575758</t>
  </si>
  <si>
    <t>01/03/2011</t>
  </si>
  <si>
    <t>97.3829975757576</t>
  </si>
  <si>
    <t>25.3959740909091</t>
  </si>
  <si>
    <t>97.4334192592593</t>
  </si>
  <si>
    <t>25.4245294444444</t>
  </si>
  <si>
    <t>01/07/2013</t>
  </si>
  <si>
    <t>97.382192</t>
  </si>
  <si>
    <t>25.404015</t>
  </si>
  <si>
    <t>97.373361</t>
  </si>
  <si>
    <t>25.403477</t>
  </si>
  <si>
    <t>97.394547</t>
  </si>
  <si>
    <t>25.422194</t>
  </si>
  <si>
    <t>97.432495</t>
  </si>
  <si>
    <t>25.350809</t>
  </si>
  <si>
    <t>97.399628</t>
  </si>
  <si>
    <t>25.412313</t>
  </si>
  <si>
    <t>97.4377825</t>
  </si>
  <si>
    <t>25.4156675</t>
  </si>
  <si>
    <t>01/06/2013</t>
  </si>
  <si>
    <t>97.2843958974359</t>
  </si>
  <si>
    <t>25.374343974359</t>
  </si>
  <si>
    <t>01/10/2011</t>
  </si>
  <si>
    <t>97.4034023076923</t>
  </si>
  <si>
    <t>25.3510167948718</t>
  </si>
  <si>
    <t>96.36495</t>
  </si>
  <si>
    <t>24.99835</t>
  </si>
  <si>
    <t>97.379595</t>
  </si>
  <si>
    <t>25.40106111</t>
  </si>
  <si>
    <t>97.345039</t>
  </si>
  <si>
    <t>25.351965</t>
  </si>
  <si>
    <t>97.377663</t>
  </si>
  <si>
    <t>25.404753</t>
  </si>
  <si>
    <t>97.4052027777778</t>
  </si>
  <si>
    <t>25.3660036111111</t>
  </si>
  <si>
    <t>97.418694</t>
  </si>
  <si>
    <t>25.428911</t>
  </si>
  <si>
    <t>97.418005</t>
  </si>
  <si>
    <t>25.423817</t>
  </si>
  <si>
    <t>97.290952037037</t>
  </si>
  <si>
    <t>25.3710494444444</t>
  </si>
  <si>
    <t>97.386719</t>
  </si>
  <si>
    <t>25.415482</t>
  </si>
  <si>
    <t>97.751389</t>
  </si>
  <si>
    <t>24.831944</t>
  </si>
  <si>
    <t>97.752667</t>
  </si>
  <si>
    <t>24.2744</t>
  </si>
  <si>
    <t>Hkat Cho</t>
  </si>
  <si>
    <t>97.915833</t>
  </si>
  <si>
    <t>25.220278</t>
  </si>
  <si>
    <t>97.990556</t>
  </si>
  <si>
    <t>25.265278</t>
  </si>
  <si>
    <t>97.4265369444445</t>
  </si>
  <si>
    <t>25.4096126851852</t>
  </si>
  <si>
    <t>97.4282511538461</t>
  </si>
  <si>
    <t>25.3336833333333</t>
  </si>
  <si>
    <t>97.4374726666667</t>
  </si>
  <si>
    <t>25.3459181666667</t>
  </si>
  <si>
    <t>97.5371</t>
  </si>
  <si>
    <t>24.461033</t>
  </si>
  <si>
    <t>97.625617</t>
  </si>
  <si>
    <t>24.056133</t>
  </si>
  <si>
    <t>97.4384323809524</t>
  </si>
  <si>
    <t>25.351725</t>
  </si>
  <si>
    <t>97.724483</t>
  </si>
  <si>
    <t>24.205417</t>
  </si>
  <si>
    <t>97.3847296296296</t>
  </si>
  <si>
    <t>25.4002701851852</t>
  </si>
  <si>
    <t>98.025663</t>
  </si>
  <si>
    <t>25.418084</t>
  </si>
  <si>
    <t>96.28668</t>
  </si>
  <si>
    <t>25.57756</t>
  </si>
  <si>
    <t>97.724567</t>
  </si>
  <si>
    <t>97.75679</t>
  </si>
  <si>
    <t>25.10667</t>
  </si>
  <si>
    <t>97.24064</t>
  </si>
  <si>
    <t>24.24953</t>
  </si>
  <si>
    <t>97.609833</t>
  </si>
  <si>
    <t>24.002433</t>
  </si>
  <si>
    <t>97.32502</t>
  </si>
  <si>
    <t>24.2451</t>
  </si>
  <si>
    <t>97.710864</t>
  </si>
  <si>
    <t>24.207333</t>
  </si>
  <si>
    <t>97.2401834615385</t>
  </si>
  <si>
    <t>24.2631743589744</t>
  </si>
  <si>
    <t>97.381325</t>
  </si>
  <si>
    <t>25.3964925</t>
  </si>
  <si>
    <t>97.57849</t>
  </si>
  <si>
    <t>23.83532</t>
  </si>
  <si>
    <t>97.807183</t>
  </si>
  <si>
    <t>25.200333</t>
  </si>
  <si>
    <t>96.94228</t>
  </si>
  <si>
    <t>25.29658</t>
  </si>
  <si>
    <t>96.94874</t>
  </si>
  <si>
    <t>25.30442</t>
  </si>
  <si>
    <t>01/03/2012</t>
  </si>
  <si>
    <t>97.717133</t>
  </si>
  <si>
    <t>24.200433</t>
  </si>
  <si>
    <t>97.34436</t>
  </si>
  <si>
    <t>24.25069</t>
  </si>
  <si>
    <t>98.13155</t>
  </si>
  <si>
    <t>25.88941</t>
  </si>
  <si>
    <t>98.37778</t>
  </si>
  <si>
    <t>25.60867</t>
  </si>
  <si>
    <t>98.35626</t>
  </si>
  <si>
    <t>25.64596</t>
  </si>
  <si>
    <t>166337</t>
  </si>
  <si>
    <t>98.47572</t>
  </si>
  <si>
    <t>25.75411</t>
  </si>
  <si>
    <t>97.25265</t>
  </si>
  <si>
    <t>24.260467</t>
  </si>
  <si>
    <t>97.387636875</t>
  </si>
  <si>
    <t>25.41091375</t>
  </si>
  <si>
    <t>97.29182</t>
  </si>
  <si>
    <t>24.12906</t>
  </si>
  <si>
    <t>01/11/2013</t>
  </si>
  <si>
    <t>96.35307</t>
  </si>
  <si>
    <t>25.65582</t>
  </si>
  <si>
    <t>96.35527</t>
  </si>
  <si>
    <t>25.65613</t>
  </si>
  <si>
    <t>96.34557</t>
  </si>
  <si>
    <t>25.6353</t>
  </si>
  <si>
    <t>96.306911</t>
  </si>
  <si>
    <t>25.59925</t>
  </si>
  <si>
    <t>96.2692</t>
  </si>
  <si>
    <t>25.56651</t>
  </si>
  <si>
    <t>96.2792</t>
  </si>
  <si>
    <t>25.56551</t>
  </si>
  <si>
    <t>96.35257</t>
  </si>
  <si>
    <t>25.63731</t>
  </si>
  <si>
    <t>96.33959</t>
  </si>
  <si>
    <t>25.617998</t>
  </si>
  <si>
    <t>216877</t>
  </si>
  <si>
    <t>15/01/2015</t>
  </si>
  <si>
    <t>96.31279</t>
  </si>
  <si>
    <t>25.61116</t>
  </si>
  <si>
    <t>96.34647</t>
  </si>
  <si>
    <t>25.64765</t>
  </si>
  <si>
    <t>96.70596</t>
  </si>
  <si>
    <t>25.51352</t>
  </si>
  <si>
    <t>01/10/2012</t>
  </si>
  <si>
    <t>96.35303</t>
  </si>
  <si>
    <t>25.6684</t>
  </si>
  <si>
    <t>97.23692</t>
  </si>
  <si>
    <t>24.24766</t>
  </si>
  <si>
    <t>97.22779</t>
  </si>
  <si>
    <t>24.29138</t>
  </si>
  <si>
    <t>96.807353</t>
  </si>
  <si>
    <t>24.200367</t>
  </si>
  <si>
    <t>24.200361</t>
  </si>
  <si>
    <t>97.23883</t>
  </si>
  <si>
    <t>24.26072</t>
  </si>
  <si>
    <t>96.36706</t>
  </si>
  <si>
    <t>24.7648</t>
  </si>
  <si>
    <t>97.34774</t>
  </si>
  <si>
    <t>24.25377</t>
  </si>
  <si>
    <t>97.669367</t>
  </si>
  <si>
    <t>24.378167</t>
  </si>
  <si>
    <t>97.31586</t>
  </si>
  <si>
    <t>24.32638</t>
  </si>
  <si>
    <t>97.2342</t>
  </si>
  <si>
    <t>24.253067</t>
  </si>
  <si>
    <t>97.718583</t>
  </si>
  <si>
    <t>24.200972</t>
  </si>
  <si>
    <t>97.34694</t>
  </si>
  <si>
    <t>24.25186</t>
  </si>
  <si>
    <t>24.22235</t>
  </si>
  <si>
    <t>97.225881</t>
  </si>
  <si>
    <t>23.972453</t>
  </si>
  <si>
    <t>97.227057</t>
  </si>
  <si>
    <t>23.976571</t>
  </si>
  <si>
    <t>97.68197</t>
  </si>
  <si>
    <t>23.82138</t>
  </si>
  <si>
    <t>01/12/2013</t>
  </si>
  <si>
    <t>MMR001013022</t>
  </si>
  <si>
    <t>Man Mawn</t>
  </si>
  <si>
    <t>97.67036</t>
  </si>
  <si>
    <t>23.82815</t>
  </si>
  <si>
    <t>97.578367</t>
  </si>
  <si>
    <t>23.833478</t>
  </si>
  <si>
    <t>MMR001014701</t>
  </si>
  <si>
    <t>MMR001014701509</t>
  </si>
  <si>
    <t>Doke Tan Ward</t>
  </si>
  <si>
    <t>MMR001014701510</t>
  </si>
  <si>
    <t>MMR001016</t>
  </si>
  <si>
    <t>Machanbaw</t>
  </si>
  <si>
    <t>97.94736</t>
  </si>
  <si>
    <t>23.46035</t>
  </si>
  <si>
    <t>MMR015002</t>
  </si>
  <si>
    <t>MMR015002021</t>
  </si>
  <si>
    <t>97.911647</t>
  </si>
  <si>
    <t>24.006789</t>
  </si>
  <si>
    <t>05/04/2014</t>
  </si>
  <si>
    <t>97.9094</t>
  </si>
  <si>
    <t>24.00632</t>
  </si>
  <si>
    <t>05/03/2014</t>
  </si>
  <si>
    <t>97.70988</t>
  </si>
  <si>
    <t>23.83819</t>
  </si>
  <si>
    <t>18/04/2014</t>
  </si>
  <si>
    <t>97.926814</t>
  </si>
  <si>
    <t>23.450914</t>
  </si>
  <si>
    <t>97.84853</t>
  </si>
  <si>
    <t>23.4008</t>
  </si>
  <si>
    <t>97.81898</t>
  </si>
  <si>
    <t>23.69413</t>
  </si>
  <si>
    <t>97.40409</t>
  </si>
  <si>
    <t>23.09429</t>
  </si>
  <si>
    <t>97.11668</t>
  </si>
  <si>
    <t>23.24661</t>
  </si>
  <si>
    <t>Aung Thar</t>
  </si>
  <si>
    <t>Sarama Htoi Bu</t>
  </si>
  <si>
    <t>09-26565042</t>
  </si>
  <si>
    <t>U SENG HPA</t>
  </si>
  <si>
    <t>09257458350</t>
  </si>
  <si>
    <t>Breakdown of camps profiled by state/township and by agencies</t>
  </si>
  <si>
    <t>State / Township</t>
  </si>
  <si>
    <t>Agencies</t>
  </si>
  <si>
    <t>Profiled Camps</t>
  </si>
  <si>
    <t>Profiled camps</t>
  </si>
  <si>
    <t>Individuals registered</t>
  </si>
  <si>
    <t>Individuals living</t>
  </si>
  <si>
    <t>Individuals Cluster</t>
  </si>
  <si>
    <t>Individuals Registered</t>
  </si>
  <si>
    <t>Individuals Living</t>
  </si>
  <si>
    <t>Difference - registered and living</t>
  </si>
  <si>
    <t>Registetered but living in host communities</t>
  </si>
  <si>
    <t>Registered but residing in boarding schools</t>
  </si>
  <si>
    <t>(Multiple Items)</t>
  </si>
  <si>
    <t>Township / Camp</t>
  </si>
  <si>
    <t>Difference between Cluster and profiling registered population</t>
  </si>
  <si>
    <t>Difference between registered and living population- based on camp profiling round 4</t>
  </si>
  <si>
    <t>People living in the camp and  awaiting registration</t>
  </si>
  <si>
    <t>Comparison of September Cluster population figures with camp profiling population figures</t>
  </si>
  <si>
    <t>Breakdown by agencies</t>
  </si>
  <si>
    <t>Breakdown of "people living the camp and awaiting registration" by Township/camp</t>
  </si>
  <si>
    <t># of People</t>
  </si>
  <si>
    <t>More detailed breakdowns:</t>
  </si>
  <si>
    <t>Agency/Township/Camp</t>
  </si>
  <si>
    <t>Detailed comparison of Cluster population figures with camp profiling population figures (by agency, township and camps)</t>
  </si>
  <si>
    <t>Key informant</t>
  </si>
  <si>
    <t>Gender</t>
  </si>
  <si>
    <t>Age</t>
  </si>
  <si>
    <t>50</t>
  </si>
  <si>
    <t>38</t>
  </si>
  <si>
    <t>51</t>
  </si>
  <si>
    <t>49</t>
  </si>
  <si>
    <t>23</t>
  </si>
  <si>
    <t>52</t>
  </si>
  <si>
    <t>33</t>
  </si>
  <si>
    <t>29</t>
  </si>
  <si>
    <t>42</t>
  </si>
  <si>
    <t>46</t>
  </si>
  <si>
    <t>32</t>
  </si>
  <si>
    <t>36</t>
  </si>
  <si>
    <t>31</t>
  </si>
  <si>
    <t>59</t>
  </si>
  <si>
    <t>43</t>
  </si>
  <si>
    <t>70</t>
  </si>
  <si>
    <t>20</t>
  </si>
  <si>
    <t>57</t>
  </si>
  <si>
    <t>47</t>
  </si>
  <si>
    <t>55</t>
  </si>
  <si>
    <t>35</t>
  </si>
  <si>
    <t>18</t>
  </si>
  <si>
    <t>48</t>
  </si>
  <si>
    <t>64</t>
  </si>
  <si>
    <t>53</t>
  </si>
  <si>
    <t>60</t>
  </si>
  <si>
    <t>37</t>
  </si>
  <si>
    <t>62</t>
  </si>
  <si>
    <t>44</t>
  </si>
  <si>
    <t>26</t>
  </si>
  <si>
    <t>24</t>
  </si>
  <si>
    <t>34</t>
  </si>
  <si>
    <t>63</t>
  </si>
  <si>
    <t>73</t>
  </si>
  <si>
    <t>28</t>
  </si>
  <si>
    <t>22</t>
  </si>
  <si>
    <t>54</t>
  </si>
  <si>
    <t>72</t>
  </si>
  <si>
    <t>Data_SourceOfInfo</t>
  </si>
  <si>
    <t>SOO_t</t>
  </si>
  <si>
    <t>CampProfile_Analysis_Source of Information Main</t>
  </si>
  <si>
    <t># of Respondents</t>
  </si>
  <si>
    <t xml:space="preserve">Breakdown of "Source of Information" by gender </t>
  </si>
  <si>
    <t>CampName</t>
  </si>
  <si>
    <t>AgencyName</t>
  </si>
  <si>
    <t>Count of CampName</t>
  </si>
  <si>
    <t>Percentage %</t>
  </si>
  <si>
    <t>Comparison of # of respondents vis-à-vis profiled camps</t>
  </si>
  <si>
    <t>Percentage</t>
  </si>
  <si>
    <t># of Displaced People</t>
  </si>
  <si>
    <t>Females</t>
  </si>
  <si>
    <t>Females Total</t>
  </si>
  <si>
    <t>Males</t>
  </si>
  <si>
    <t>Males Total</t>
  </si>
  <si>
    <t>State/Township</t>
  </si>
  <si>
    <t>Percentage by Township</t>
  </si>
  <si>
    <t>Percentage by 
State</t>
  </si>
  <si>
    <t>Breakdown of registered IDP population by State and Township - disaggregation by gender and age cohorts</t>
  </si>
  <si>
    <t>Livelihood Type</t>
  </si>
  <si>
    <t>Choose Gender</t>
  </si>
  <si>
    <t>TOTAL</t>
  </si>
  <si>
    <t>%</t>
  </si>
  <si>
    <t>Breakdown of "top three" identified priority gaps</t>
  </si>
  <si>
    <t>Breakdown of "top two" identified priority livelihoods - by gender and displacement period</t>
  </si>
  <si>
    <t>Priority Gaps</t>
  </si>
  <si>
    <t>after displacement</t>
  </si>
  <si>
    <t>Profile_Finish</t>
  </si>
  <si>
    <t>HH</t>
  </si>
  <si>
    <t>State1</t>
  </si>
  <si>
    <t>Township1</t>
  </si>
  <si>
    <t>VillageTract_Town</t>
  </si>
  <si>
    <t>Village_Ward</t>
  </si>
  <si>
    <t>Camp_Name</t>
  </si>
  <si>
    <t>CP_Pcode2</t>
  </si>
  <si>
    <t>Njang Dung Baptist Church</t>
  </si>
  <si>
    <t>Bum Tsit Pa Camp II</t>
  </si>
  <si>
    <t>MMR001CMP226</t>
  </si>
  <si>
    <t>Dawthponeyan Boarding School</t>
  </si>
  <si>
    <t>MMR001CMP240</t>
  </si>
  <si>
    <t>Le Kone Ziun Baptist Church</t>
  </si>
  <si>
    <t>Seng Ja</t>
  </si>
  <si>
    <t>Hopin Host Families</t>
  </si>
  <si>
    <t>MMR001CMP232</t>
  </si>
  <si>
    <t>Host Families</t>
  </si>
  <si>
    <t>MMR001CMP163</t>
  </si>
  <si>
    <t>MMR001CMP196</t>
  </si>
  <si>
    <t>MMR001CMP197</t>
  </si>
  <si>
    <t>MMR001CMP199</t>
  </si>
  <si>
    <t>Howa</t>
  </si>
  <si>
    <t>MMR015CMP010</t>
  </si>
  <si>
    <t>Hpai Kawng Mare</t>
  </si>
  <si>
    <t>MMR015CMP022</t>
  </si>
  <si>
    <t>Mr. Kyang Sau</t>
  </si>
  <si>
    <t>09256078034</t>
  </si>
  <si>
    <t>IDP Boarding School, A Len Bum</t>
  </si>
  <si>
    <t>MMR001CMP208</t>
  </si>
  <si>
    <t>Nyaung Na Pin</t>
  </si>
  <si>
    <t>Inn Lel Yan - Host Families</t>
  </si>
  <si>
    <t>MMR001CMP227</t>
  </si>
  <si>
    <t>Khun Sint Village</t>
  </si>
  <si>
    <t>MMR001CMP200</t>
  </si>
  <si>
    <t>St. Patrick Catholic Church</t>
  </si>
  <si>
    <t>Pa Kahtawng</t>
  </si>
  <si>
    <t>La Ja</t>
  </si>
  <si>
    <t>MMR001CMP074</t>
  </si>
  <si>
    <t>Laiza Muklum Hpyen  Yen Mungshawa ni</t>
  </si>
  <si>
    <t>MMR001CMP149</t>
  </si>
  <si>
    <t>Village</t>
  </si>
  <si>
    <t xml:space="preserve">Lan Jaw </t>
  </si>
  <si>
    <t>MMR001CMP045</t>
  </si>
  <si>
    <t>Lawk Awng Mare D. (Sinbo Area)</t>
  </si>
  <si>
    <t>MMR001CMP147</t>
  </si>
  <si>
    <t xml:space="preserve">Ma Hawng RC </t>
  </si>
  <si>
    <t>MMR001CMP237</t>
  </si>
  <si>
    <t>Kyun Taw Baptist Church</t>
  </si>
  <si>
    <t>Lana Zup Ja</t>
  </si>
  <si>
    <t>Nat Gyi Kone Baptist Church</t>
  </si>
  <si>
    <t xml:space="preserve">Mai Khat </t>
  </si>
  <si>
    <t>MMR001CMP064</t>
  </si>
  <si>
    <t>Woi Chyai</t>
  </si>
  <si>
    <t xml:space="preserve">Man Nawng </t>
  </si>
  <si>
    <t>MMR001CMP063</t>
  </si>
  <si>
    <t>Man Ting</t>
  </si>
  <si>
    <t>MMR001CMP198</t>
  </si>
  <si>
    <t>Man Wing Host Families</t>
  </si>
  <si>
    <t>MMR001CMP134</t>
  </si>
  <si>
    <t>Bum Tsit Pa</t>
  </si>
  <si>
    <t>Nhkawng Pa</t>
  </si>
  <si>
    <t>Nawng Ing (Indawgyi) Baptist Church</t>
  </si>
  <si>
    <t>Moenyin Host Families</t>
  </si>
  <si>
    <t>MMR001CMP233</t>
  </si>
  <si>
    <t xml:space="preserve">Mung Baw </t>
  </si>
  <si>
    <t>MMR015CMP005</t>
  </si>
  <si>
    <t>Ward 2 Sai Taung Baptist Church, Seik Mu</t>
  </si>
  <si>
    <t xml:space="preserve">Myo Thit </t>
  </si>
  <si>
    <t>MMR001CMP061</t>
  </si>
  <si>
    <t>Nam Hkyet</t>
  </si>
  <si>
    <t>MMR015CMP011</t>
  </si>
  <si>
    <t>Nam Tu RC</t>
  </si>
  <si>
    <t>MMR015CMP210</t>
  </si>
  <si>
    <t>Narte</t>
  </si>
  <si>
    <t>MMR015CMP207</t>
  </si>
  <si>
    <t>Mungji Pa Dabang (Baptist Church)</t>
  </si>
  <si>
    <t>Nam Hpak Ka Mare</t>
  </si>
  <si>
    <t>Ndup Yang</t>
  </si>
  <si>
    <t>MMR001CMP238</t>
  </si>
  <si>
    <t xml:space="preserve">New Pang Ku </t>
  </si>
  <si>
    <t>MMR015CMP219</t>
  </si>
  <si>
    <t>Munekoe Pa (Giwang) - Hka San (Mung  Go  Pa )</t>
  </si>
  <si>
    <t xml:space="preserve">Phar Kay/Nant Waing </t>
  </si>
  <si>
    <t>MMR001CMP065</t>
  </si>
  <si>
    <t>Salang Yang</t>
  </si>
  <si>
    <t>MMR001CMP239</t>
  </si>
  <si>
    <t>Sar Hmaw - ICM</t>
  </si>
  <si>
    <t>MMR001CMP235</t>
  </si>
  <si>
    <t>Sar Hmaw - KBC</t>
  </si>
  <si>
    <t>MMR001CMP236</t>
  </si>
  <si>
    <t>MMR001CMP206</t>
  </si>
  <si>
    <t xml:space="preserve">Tarli </t>
  </si>
  <si>
    <t>MMR001CMP060</t>
  </si>
  <si>
    <t>Tote Tan Ward</t>
  </si>
  <si>
    <t>MMR001CMP075</t>
  </si>
  <si>
    <t>Profiled</t>
  </si>
  <si>
    <t>Dashboard</t>
  </si>
  <si>
    <t>3W</t>
  </si>
  <si>
    <t>POO</t>
  </si>
  <si>
    <t>Form</t>
  </si>
  <si>
    <t>05-10</t>
  </si>
  <si>
    <t>Breakdown of registered IDP population by age cohort</t>
  </si>
  <si>
    <t>Breakdown of births, deaths, arrivals and departures by State and Township</t>
  </si>
  <si>
    <t>Electronic registration information</t>
  </si>
  <si>
    <t>Present in the camps</t>
  </si>
  <si>
    <t>Present with camp managemnet / responsible agency</t>
  </si>
  <si>
    <t>Not Present</t>
  </si>
  <si>
    <t># of camps</t>
  </si>
  <si>
    <t>Breakdown regarding complaints mechanism in the IDP camps</t>
  </si>
  <si>
    <t>Complaint Mechanism (yes/No)</t>
  </si>
  <si>
    <t>Pre-School / Nursery Availability</t>
  </si>
  <si>
    <t>Primary School Availability</t>
  </si>
  <si>
    <t>Middle / Secondary School Availability</t>
  </si>
  <si>
    <t>High School Availability</t>
  </si>
  <si>
    <t>Attending Male Students</t>
  </si>
  <si>
    <t>Attending Female Students</t>
  </si>
  <si>
    <t># of Teachers</t>
  </si>
  <si>
    <t>Breakdown of Students enrolled with number of teachers at all grades - by State and Township</t>
  </si>
  <si>
    <t>Breakdown of types of Kitchens in the camps</t>
  </si>
  <si>
    <t>Breakdown of availability of food storage facilities in the camps</t>
  </si>
  <si>
    <t>FALSE</t>
  </si>
  <si>
    <t>TRUE</t>
  </si>
  <si>
    <t>Community Workers</t>
  </si>
  <si>
    <t>Psychological Support Services</t>
  </si>
  <si>
    <t>Mid Wives</t>
  </si>
  <si>
    <t>Preventive Health Care</t>
  </si>
  <si>
    <t>Pre and Post Natal Care</t>
  </si>
  <si>
    <t>Reproductive Health Care</t>
  </si>
  <si>
    <t>GBV related Health Care</t>
  </si>
  <si>
    <t>Breakdown of availability of staffs or health services for the camp residents</t>
  </si>
  <si>
    <t>Breakdown of availability of education services within the camps</t>
  </si>
  <si>
    <t>Breakdown of accessible health facilities for camp residents</t>
  </si>
  <si>
    <t>Breakdown of availability of "Regular Market" within the camps</t>
  </si>
  <si>
    <t>HHs in Emergency_Make_Shift</t>
  </si>
  <si>
    <t>HHs in Collective_Center</t>
  </si>
  <si>
    <t>HHs in Temporary_Shelter</t>
  </si>
  <si>
    <t>Total Households_Living</t>
  </si>
  <si>
    <t>Breakdown of households living in different types of shelters</t>
  </si>
  <si>
    <t>Breakdown of available drinking water points for camp residents</t>
  </si>
  <si>
    <t>Breakdown of available  health facilities within the camps</t>
  </si>
  <si>
    <t xml:space="preserve"> Water_Need_coverage</t>
  </si>
  <si>
    <t xml:space="preserve"> Total_Latrines_coverage</t>
  </si>
  <si>
    <t xml:space="preserve">  Semi_Permanent_Latrines_coverage</t>
  </si>
  <si>
    <t xml:space="preserve"> Bathing_Facilities_coverage</t>
  </si>
  <si>
    <t xml:space="preserve"> Hand_Washing_Facilities_coverage</t>
  </si>
  <si>
    <t xml:space="preserve"> Hygiene_Kit_coverage</t>
  </si>
  <si>
    <t>Breakdown of WASH sector coverage - taken from WASH sector September report</t>
  </si>
  <si>
    <t>Vulnerability Type</t>
  </si>
  <si>
    <t>State / Vulnerability Type</t>
  </si>
  <si>
    <t>Population registered in the camp - breakdown by vulnerability</t>
  </si>
  <si>
    <t>Population registered in the camp - breakdown by state and vulnerability</t>
  </si>
  <si>
    <t>CampList</t>
  </si>
  <si>
    <t>Camp_List_t</t>
  </si>
  <si>
    <t>qry_CampList_Kachin</t>
  </si>
  <si>
    <t>District</t>
  </si>
  <si>
    <t>D_Pcode</t>
  </si>
  <si>
    <t>Altitude</t>
  </si>
  <si>
    <t>Avg</t>
  </si>
  <si>
    <t>Affected Population</t>
  </si>
  <si>
    <t>CM/FP</t>
  </si>
  <si>
    <t>Source</t>
  </si>
  <si>
    <t>Method</t>
  </si>
  <si>
    <t>Land Status</t>
  </si>
  <si>
    <t>Shelter Possible</t>
  </si>
  <si>
    <t>Nearest_Town</t>
  </si>
  <si>
    <t>Distance_Cat</t>
  </si>
  <si>
    <t>Closed</t>
  </si>
  <si>
    <t>MMR001D002</t>
  </si>
  <si>
    <t>1 Ward, Sein Yadanar Company(Lon Khin)</t>
  </si>
  <si>
    <t>MMR001CMP171</t>
  </si>
  <si>
    <t>96.35955</t>
  </si>
  <si>
    <t>25.65865</t>
  </si>
  <si>
    <t>IDP</t>
  </si>
  <si>
    <t xml:space="preserve"> </t>
  </si>
  <si>
    <t>0</t>
  </si>
  <si>
    <t>4.93506493506494</t>
  </si>
  <si>
    <t>IP</t>
  </si>
  <si>
    <t>14/10/2015</t>
  </si>
  <si>
    <t>14-Oct-15 Population update. Soruce; Hpakant Mission Report_WFP
25-Jun-15 Population update. Source: KBC
2-Apr-15 (Population update, Source: UNHCR CCCM Mission)
Population Update. Source: KBC.</t>
  </si>
  <si>
    <t>P4</t>
  </si>
  <si>
    <t>6.47533962484367</t>
  </si>
  <si>
    <t>317</t>
  </si>
  <si>
    <t>5.45945945945946</t>
  </si>
  <si>
    <t>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</si>
  <si>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74</t>
  </si>
  <si>
    <t>6.30394084117783</t>
  </si>
  <si>
    <t>MMR001D003</t>
  </si>
  <si>
    <t>4.66445182724252</t>
  </si>
  <si>
    <t>19/08/2015</t>
  </si>
  <si>
    <t>19-Aug-15 (Population Update. Data Source: KMSS-BMO)
Population update: Source: Camp Profile Round 2.</t>
  </si>
  <si>
    <t>131</t>
  </si>
  <si>
    <t>0.784400468385964</t>
  </si>
  <si>
    <t>5.22388059701493</t>
  </si>
  <si>
    <t>14-Oct-15 Population update. Soruce; Hpakant Mission Report_WFP
19-Aug-15 Population update. Source: Shalom
25-Jun-15 (Population update. Source: Shalom)
Population update: Source: Camp Profile Round 2.
2-Apr-15 (Population update, Source: UNHCR CCCM Mission)</t>
  </si>
  <si>
    <t>4.18424847102391</t>
  </si>
  <si>
    <t>264</t>
  </si>
  <si>
    <t>5.92857142857143</t>
  </si>
  <si>
    <t>4</t>
  </si>
  <si>
    <t>0.667331719001419</t>
  </si>
  <si>
    <t>Anglican Church, Hmaw Si Sar</t>
  </si>
  <si>
    <t>MMR001CMP173</t>
  </si>
  <si>
    <t>4.25</t>
  </si>
  <si>
    <t>25/06/2015</t>
  </si>
  <si>
    <t>25-Jun-15 Population update. Source: KBC
Population Update. Source: KBC.</t>
  </si>
  <si>
    <t>1.94892618229604</t>
  </si>
  <si>
    <t>Away Yar Rama Monastery, Ka Day village</t>
  </si>
  <si>
    <t>MMR001CMP170</t>
  </si>
  <si>
    <t>96.33987</t>
  </si>
  <si>
    <t>25.65599</t>
  </si>
  <si>
    <t xml:space="preserve">Aye Mya Tharyar Church of Christ </t>
  </si>
  <si>
    <t>MMR001CMP092</t>
  </si>
  <si>
    <t>Ban Hkung (School)</t>
  </si>
  <si>
    <t>MMR001CMP215</t>
  </si>
  <si>
    <t>03/03/2014</t>
  </si>
  <si>
    <t>Closed. Rellocated to Man Win and La Ga Yaung</t>
  </si>
  <si>
    <t>Ban Hkung Yang</t>
  </si>
  <si>
    <t>MMR001CMP216</t>
  </si>
  <si>
    <t>27/03/2015</t>
  </si>
  <si>
    <t>27-Mar-15 (Closed. Source: UNHCR-Bhamo)
New Camp</t>
  </si>
  <si>
    <t>Ban Hkung Yang (Boarding School)</t>
  </si>
  <si>
    <t>MMR001CMP214</t>
  </si>
  <si>
    <t>6.14285714285714</t>
  </si>
  <si>
    <t>25-Jun-15 Population update. Source: KBC
2-Apr-15 (Population update, Source: UNHCR CCCM Mission)</t>
  </si>
  <si>
    <t>15</t>
  </si>
  <si>
    <t>5.18448327053927</t>
  </si>
  <si>
    <t>Nawng Mi</t>
  </si>
  <si>
    <t>MMR001009008</t>
  </si>
  <si>
    <t>Nawng Myi</t>
  </si>
  <si>
    <t>166817</t>
  </si>
  <si>
    <t>Baptist Church, Naung Hmee VT</t>
  </si>
  <si>
    <t>MMR001CMP188</t>
  </si>
  <si>
    <t>96.673805</t>
  </si>
  <si>
    <t>25.728653</t>
  </si>
  <si>
    <t>02/04/2015</t>
  </si>
  <si>
    <t>19-Aug-15 Closed. IDP were provided with individual lands within Naung Hmee village and transit toward semi-permanent settlement. Source: CCCM Unit
2-Apr-15 (Population update, Source: UNHCR CCCM Mission)
Population update: Source: Camp Profile Round 2.</t>
  </si>
  <si>
    <t>23.2227397403536</t>
  </si>
  <si>
    <t>5</t>
  </si>
  <si>
    <t>Ma Sut Yang</t>
  </si>
  <si>
    <t>216880</t>
  </si>
  <si>
    <t>Baptist Church, Sai Ra village</t>
  </si>
  <si>
    <t>MMR001CMP172</t>
  </si>
  <si>
    <t>25.66847</t>
  </si>
  <si>
    <t>256</t>
  </si>
  <si>
    <t>RRD</t>
  </si>
  <si>
    <t>15/05/2014</t>
  </si>
  <si>
    <t>Only one HH left, included in Lon Khin Baptist distribution list.</t>
  </si>
  <si>
    <t>MMR001D001</t>
  </si>
  <si>
    <t>Border Post 10</t>
  </si>
  <si>
    <t>MMR001CMP114</t>
  </si>
  <si>
    <t>97.837778</t>
  </si>
  <si>
    <t>25.273333</t>
  </si>
  <si>
    <t>2404</t>
  </si>
  <si>
    <t>4.28387096774194</t>
  </si>
  <si>
    <t>3</t>
  </si>
  <si>
    <t>02/10/2015</t>
  </si>
  <si>
    <t>2-Oct-15 (Population update. Data sorce: Monthly report by KMSS-MYT)
19-Aug-15 (Population update. Data source: KMSS-MYT)
25-Jun-15 (Population update. KMSS-MYT)
Population Update. Source: KMSS-MYT</t>
  </si>
  <si>
    <t>18.1983359916264</t>
  </si>
  <si>
    <t>854</t>
  </si>
  <si>
    <t>6.81034482758621</t>
  </si>
  <si>
    <t>Population update: Source: KMSS-BMO
Population Update. Source: Save The Children.</t>
  </si>
  <si>
    <t>Namhkan Town</t>
  </si>
  <si>
    <t>19.7964074306385</t>
  </si>
  <si>
    <t>97.60825</t>
  </si>
  <si>
    <t>24.00025</t>
  </si>
  <si>
    <t>4.06849315068493</t>
  </si>
  <si>
    <t>18/07/2014</t>
  </si>
  <si>
    <t>Population Update. Source: Save The Children.</t>
  </si>
  <si>
    <t>99</t>
  </si>
  <si>
    <t>19.6317867321401</t>
  </si>
  <si>
    <t>14-Oct-15 Population update. Soruce; Hpakant Mission Report_WFP
19-Aug-15 Population update. Source: Shalom
2-Apr-15 (Population update, Source: UNHCR CCCM Mission)
Population update: Source: Camp Profile Round 2.</t>
  </si>
  <si>
    <t>4.47049630448822</t>
  </si>
  <si>
    <t>Chin(Zomi) Baptist Church</t>
  </si>
  <si>
    <t>MMR001CMP086</t>
  </si>
  <si>
    <t>304</t>
  </si>
  <si>
    <t>4.3728813559322</t>
  </si>
  <si>
    <t>19-Aug-15 Population updae. Source: Shalom
25-Jun-15 (Population update. Source : Shalom)
2-Apr-15 (Population update, Source: UNHCR CCCM Mission)
Update IDP population from Shalom data (Assistant CCCM Officer)</t>
  </si>
  <si>
    <t>11</t>
  </si>
  <si>
    <t>0.158096233707822</t>
  </si>
  <si>
    <t>Daw Hpum Yang Ninghtawn</t>
  </si>
  <si>
    <t>MMR001CMP153</t>
  </si>
  <si>
    <t>Estimation</t>
  </si>
  <si>
    <t>27/01/2014</t>
  </si>
  <si>
    <t>Closed : Source, OCHA</t>
  </si>
  <si>
    <t>277.6</t>
  </si>
  <si>
    <t>5.33846153846154</t>
  </si>
  <si>
    <t>14-Oct-15 Population update. Soruce; Hpakant Mission Report_WFP
19-Aug-15 Population update. Source: Shalom
25-Jun-15 (Population update. Source: Shalom)
2-Apr-15 (Population update, Source: UNHCR CCCM Mission)
Population update: Source: Camp Profile Round 2.</t>
  </si>
  <si>
    <t>4.88628326444782</t>
  </si>
  <si>
    <t>4.66666666666667</t>
  </si>
  <si>
    <t>1.52952447996815</t>
  </si>
  <si>
    <t>6.5</t>
  </si>
  <si>
    <t>1.19859696179646</t>
  </si>
  <si>
    <t>3.75</t>
  </si>
  <si>
    <t>15/01/2014</t>
  </si>
  <si>
    <t>Update population according to KBC data</t>
  </si>
  <si>
    <t>1.35104545490695</t>
  </si>
  <si>
    <t>360</t>
  </si>
  <si>
    <t>5.23478260869565</t>
  </si>
  <si>
    <t>2-Oct-15 (Population update. Data Source: Monthly report by KMSS-MYT)
19-Aug-15 (Population update. Data Source: KMSS-MYT)
25-Jun-15 (Population update. Source: KMSS-MYT)
Population Update. Source: KMSS-MYT</t>
  </si>
  <si>
    <t>18.6561724431927</t>
  </si>
  <si>
    <t>Ei Wan Gali Asso., Ward 1, Seik Mu</t>
  </si>
  <si>
    <t>MMR001CMP180</t>
  </si>
  <si>
    <t>Closed.</t>
  </si>
  <si>
    <t>Free Christian Asso., Ward 1, Seik Mu</t>
  </si>
  <si>
    <t>MMR001CMP186</t>
  </si>
  <si>
    <t>24/01/2014</t>
  </si>
  <si>
    <t>UNOCHA</t>
  </si>
  <si>
    <t>MMR015D002</t>
  </si>
  <si>
    <t>Galeng</t>
  </si>
  <si>
    <t>Galeng (Kachin)</t>
  </si>
  <si>
    <t>MMR015CMP211</t>
  </si>
  <si>
    <t>15/01/2013</t>
  </si>
  <si>
    <t>Close: Duplicate Camp (MMR015CMP020 - Zup Aung Camp) 21-Jan-14</t>
  </si>
  <si>
    <t>Galeng (Palaung)</t>
  </si>
  <si>
    <t>MMR015CMP212</t>
  </si>
  <si>
    <t>Close: Duplicate Camp (MMR015CMP015 - Kone Khem Camp) 21-Jan-14</t>
  </si>
  <si>
    <t>Gant Gwin</t>
  </si>
  <si>
    <t>MMR001CMP046</t>
  </si>
  <si>
    <t>2-Apr-15 (Closed. Source: GAD)
Responsible Agency update. KMSS-BMO to KMSS-MYT.</t>
  </si>
  <si>
    <t>4.62727272727273</t>
  </si>
  <si>
    <t>19-Aug-15. Population update. Source: Shalom.
25-Jun-15 Population update. Source : Shalom.
Population update: Source: Camp Profile Round 2.</t>
  </si>
  <si>
    <t>5.06550363298116</t>
  </si>
  <si>
    <t>1023</t>
  </si>
  <si>
    <t>7.19526627218935</t>
  </si>
  <si>
    <t>25-Jun-15 Population update. Source: KBC
Update population according to KBC data</t>
  </si>
  <si>
    <t>69</t>
  </si>
  <si>
    <t>21.2876046627701</t>
  </si>
  <si>
    <t>3.2</t>
  </si>
  <si>
    <t>19-Aug-15 Population update. Source: KBC.
25-Jun-15 Population update. Source: KBC
Update population according to KBC data</t>
  </si>
  <si>
    <t>1.15374624441679</t>
  </si>
  <si>
    <t>281</t>
  </si>
  <si>
    <t>5.38461538461539</t>
  </si>
  <si>
    <t>14-Oct-15 Population update. Soruce; Hpakant Mission Report_WFP
25-Jun-15 (Population update. Source: Shalom)
18-May-15 (Population update from field mission)
2-Apr-15 (Population update, Source: UNHCR CCCM Mission)
Population update: Source: Camp Profile Round 2.</t>
  </si>
  <si>
    <t>0.567717908145456</t>
  </si>
  <si>
    <t>Hmaw Wan, Baptist Christian Church</t>
  </si>
  <si>
    <t>MMR001CMP189</t>
  </si>
  <si>
    <t>96.52534</t>
  </si>
  <si>
    <t>24.99628</t>
  </si>
  <si>
    <t>19/03/2015</t>
  </si>
  <si>
    <t>19-Mar-2015 (WFP has been providing this host families since 2013.)</t>
  </si>
  <si>
    <t>97.228835</t>
  </si>
  <si>
    <t>24.263786</t>
  </si>
  <si>
    <t>4.40298507462687</t>
  </si>
  <si>
    <t>20/12/2013</t>
  </si>
  <si>
    <t>Update IDP increased in Oct and Nov 2013 from Angela (UNHCR - Bhamo)</t>
  </si>
  <si>
    <t>1.13540076414264</t>
  </si>
  <si>
    <t>97.298055</t>
  </si>
  <si>
    <t>24.118619</t>
  </si>
  <si>
    <t>3.69534050179211</t>
  </si>
  <si>
    <t>Update IDP increased in Oct and Nov 2013 from (UNHCR - Bhamo)</t>
  </si>
  <si>
    <t>0.514470523294587</t>
  </si>
  <si>
    <t>97.348405</t>
  </si>
  <si>
    <t>24.251232</t>
  </si>
  <si>
    <t>3.70863309352518</t>
  </si>
  <si>
    <t>10/02/2014</t>
  </si>
  <si>
    <t>0.606290491390068</t>
  </si>
  <si>
    <t>96.793177</t>
  </si>
  <si>
    <t>24.224831</t>
  </si>
  <si>
    <t>3.33333333333333</t>
  </si>
  <si>
    <t>2.37943316201692</t>
  </si>
  <si>
    <t>MMR015D003</t>
  </si>
  <si>
    <t>Hawwa</t>
  </si>
  <si>
    <t>98.116818</t>
  </si>
  <si>
    <t>23.917631</t>
  </si>
  <si>
    <t>Change to Host Families.</t>
  </si>
  <si>
    <t>P3</t>
  </si>
  <si>
    <t>Pang Hseng (Kyu Koke) Town</t>
  </si>
  <si>
    <t>18.4052835447729</t>
  </si>
  <si>
    <t>Hpai Kawng (Pang Hseng-Kyu Koke Sub-township</t>
  </si>
  <si>
    <t>MMR015009031</t>
  </si>
  <si>
    <t>Hpai Kawng</t>
  </si>
  <si>
    <t>208156</t>
  </si>
  <si>
    <t>98.11581</t>
  </si>
  <si>
    <t>24.08738</t>
  </si>
  <si>
    <t>5.84375</t>
  </si>
  <si>
    <t>5.59191361742</t>
  </si>
  <si>
    <t>4.56896551724138</t>
  </si>
  <si>
    <t>14-Oct-15 Population update. Soruce; Hpakant Mission Report_WFP
25-Jun-15 Population update. Source: KBC
18-May-15 (Population update from field mission)
3-Apr-15 (Population update. Source: Camp Profile Round 3)
New camp</t>
  </si>
  <si>
    <t>116</t>
  </si>
  <si>
    <t>0.19374952337077</t>
  </si>
  <si>
    <t>Maw Wan, Kyauk Hlaing Gu Pagoda Compound</t>
  </si>
  <si>
    <t>MMR001CMP084</t>
  </si>
  <si>
    <t>65</t>
  </si>
  <si>
    <t>5.2</t>
  </si>
  <si>
    <t>25-Jun-15 (Population update. Source : Shalom)
Population update: Source: Camp Profile Round 2.</t>
  </si>
  <si>
    <t>0.795777540072766</t>
  </si>
  <si>
    <t>Maw Wan, Myo Oo Pagoda</t>
  </si>
  <si>
    <t>MMR001CMP088</t>
  </si>
  <si>
    <t>May Di Ka Rama Monastery(Lon Khin)</t>
  </si>
  <si>
    <t>MMR001CMP178</t>
  </si>
  <si>
    <t>96.35931</t>
  </si>
  <si>
    <t>25.65144</t>
  </si>
  <si>
    <t>1012.5</t>
  </si>
  <si>
    <t>25-Jun-15 Population update. Source: KBC
Update population. Source: Camp Profile.</t>
  </si>
  <si>
    <t>21.0507426392517</t>
  </si>
  <si>
    <t>96.36692</t>
  </si>
  <si>
    <t>24.76496</t>
  </si>
  <si>
    <t>4.18181818181818</t>
  </si>
  <si>
    <t>Moke Lwe Village - Hkar Shi</t>
  </si>
  <si>
    <t>MMR001CMP035</t>
  </si>
  <si>
    <t>97.421104</t>
  </si>
  <si>
    <t>25.328987</t>
  </si>
  <si>
    <t>4.44309927360775</t>
  </si>
  <si>
    <t>25-Jun-2015 Update population. Data Source: KBC
Population update: Source: Camp Profile Round 2.</t>
  </si>
  <si>
    <t>137</t>
  </si>
  <si>
    <t>0.625135104186532</t>
  </si>
  <si>
    <t>Kyay Nan Waing Ward</t>
  </si>
  <si>
    <t>MMR001012701503</t>
  </si>
  <si>
    <t>Momauk Catholic Church (St. Patrick)</t>
  </si>
  <si>
    <t>MMR001CMP057</t>
  </si>
  <si>
    <t>97.34695</t>
  </si>
  <si>
    <t>24.25177</t>
  </si>
  <si>
    <t>28/11/2014</t>
  </si>
  <si>
    <t>Closed. Population relocated to Man Bung Catholic Compound (MMR001CMP062)</t>
  </si>
  <si>
    <t>2979</t>
  </si>
  <si>
    <t>4.875</t>
  </si>
  <si>
    <t>Monekoe Town</t>
  </si>
  <si>
    <t>1.7895743947827</t>
  </si>
  <si>
    <t>4.10714285714286</t>
  </si>
  <si>
    <t>19-Aug-15 Update population from KBC
25-Jun-2015 Update population from KBC.
Checked with KBC data</t>
  </si>
  <si>
    <t>3.88203290847322</t>
  </si>
  <si>
    <t>5.9</t>
  </si>
  <si>
    <t>0.77561767807575</t>
  </si>
  <si>
    <t>5.74418604651163</t>
  </si>
  <si>
    <t>2-Oct-15 (Pupulation update. Data Source: KMSS-MYT) and NFI Distribution List (New arrival)
19-Aug-15 (Population update. Data source: KMSS-MYT)
25-Jun-15 (Population update. Source: KMSS-MYT)
Population Update. Source: KMSS-MYT</t>
  </si>
  <si>
    <t>13</t>
  </si>
  <si>
    <t>12.6271889132446</t>
  </si>
  <si>
    <t>978</t>
  </si>
  <si>
    <t>3.86785714285714</t>
  </si>
  <si>
    <t>19-Aug-2015. Population Update. Data Source; KMSS-BMO
Population update: Source: Camp Profile Round 2.</t>
  </si>
  <si>
    <t>123</t>
  </si>
  <si>
    <t>8.95320493793857</t>
  </si>
  <si>
    <t>2330</t>
  </si>
  <si>
    <t>4.17391304347826</t>
  </si>
  <si>
    <t>149</t>
  </si>
  <si>
    <t>Laiza town</t>
  </si>
  <si>
    <t>20.5995120124855</t>
  </si>
  <si>
    <t>2345</t>
  </si>
  <si>
    <t>4.80882352941176</t>
  </si>
  <si>
    <t>19-Aug-2015 (Population update. Data Source: KMSS-MYT)
2-Apr-15 (Population update, Source: UNHCR CCCM Mission)
New Camp. KMSS-MYT</t>
  </si>
  <si>
    <t>68</t>
  </si>
  <si>
    <t>0.187102708818551</t>
  </si>
  <si>
    <t>Myo Ma Ward</t>
  </si>
  <si>
    <t>MMR001009701503</t>
  </si>
  <si>
    <t>Parami, Charity Office, MyoMa Quarter</t>
  </si>
  <si>
    <t>MMR001CMP102</t>
  </si>
  <si>
    <t>4.82840236686391</t>
  </si>
  <si>
    <t>25-Jun-15 Population update. Source: KBC
Population update: Source: Camp Profile Round 2.</t>
  </si>
  <si>
    <t>4.06748645265905</t>
  </si>
  <si>
    <t>Hpar Kei</t>
  </si>
  <si>
    <t>167242</t>
  </si>
  <si>
    <t>97.42986</t>
  </si>
  <si>
    <t>24.63086</t>
  </si>
  <si>
    <t>4.51282051282051</t>
  </si>
  <si>
    <t>07/01/2014</t>
  </si>
  <si>
    <t>Update from OCHA Data (2 Jan 2014)</t>
  </si>
  <si>
    <t>3.6887624513681</t>
  </si>
  <si>
    <t>2764</t>
  </si>
  <si>
    <t>5.84545454545455</t>
  </si>
  <si>
    <t>2-Oct-15 (Population update. Data source: Monthly report by KMSS-MYT)
19-Aug-15 (Population update. Data Source: KMSS-MYT)
25-Jun-15 (Population update. Source: KMSS-MYT)
Update population according to KBC data</t>
  </si>
  <si>
    <t>110</t>
  </si>
  <si>
    <t>17.0355154221235</t>
  </si>
  <si>
    <t>3.62765957446809</t>
  </si>
  <si>
    <t>19-Aug-15 Population update. Source: Shalom.
25-Jun-15 Population update. Source : Shalom.</t>
  </si>
  <si>
    <t>0.376842876094572</t>
  </si>
  <si>
    <t>4.84615384615385</t>
  </si>
  <si>
    <t>19-Aug-2015 Update population from KBC.
25-Jun-2015 Update population from KBC.
Checked with KBC data</t>
  </si>
  <si>
    <t>0.447420541602582</t>
  </si>
  <si>
    <t>5.48387096774194</t>
  </si>
  <si>
    <t>25-Jun-15 Population update. Source : Shalom.
Population update: Source: Camp Profile Round 2.</t>
  </si>
  <si>
    <t>0.778279127367801</t>
  </si>
  <si>
    <t>5.37078651685393</t>
  </si>
  <si>
    <t>19-Aug-15 Population update. Source: Shalom.
25-Jun-15 Population update. Source : Shalom.
Population update: Source: Camp Profile Round 2.</t>
  </si>
  <si>
    <t>1.03672020512852</t>
  </si>
  <si>
    <t>259</t>
  </si>
  <si>
    <t>3.9</t>
  </si>
  <si>
    <t>14-Oct-15 Population update. Soruce; Hpakant Mission Report_WFP
19-Aug-15 Population updae. Source: Shalom.
25-Jun-15 (Population update. Source Shalom)
Population update: Source: Camp Profile Round 2.</t>
  </si>
  <si>
    <t>6.20855643467062</t>
  </si>
  <si>
    <t>5.95562599049128</t>
  </si>
  <si>
    <t>206</t>
  </si>
  <si>
    <t>1.57979928008987</t>
  </si>
  <si>
    <t>Sa Baw Sarsana Parla Monastery</t>
  </si>
  <si>
    <t>MMR001CMP108</t>
  </si>
  <si>
    <t>14-Oct-15 Population update. Soruce; Hpakant Mission Report_WFP
25-Jun-15 Population update. Source: KBC
2-Apr-15 (Population update, Source: UNHCR CCCM Mission)
Update population according to KBC data</t>
  </si>
  <si>
    <t>7.41931268237388</t>
  </si>
  <si>
    <t>MMR001D004</t>
  </si>
  <si>
    <t>10/2/2015. New Camp. Data source: CCCM team-Ko Maran</t>
  </si>
  <si>
    <t>San Kyel, Masoe Yein Monestry</t>
  </si>
  <si>
    <t>MMR001CMP104</t>
  </si>
  <si>
    <t>Sar Hmaw</t>
  </si>
  <si>
    <t>MMR001008018</t>
  </si>
  <si>
    <t>166724</t>
  </si>
  <si>
    <t>3.45833333333333</t>
  </si>
  <si>
    <t>01/05/2015</t>
  </si>
  <si>
    <t>25-Jun-2015 (New host families. Source: RRD)</t>
  </si>
  <si>
    <t>4.1</t>
  </si>
  <si>
    <t>1945</t>
  </si>
  <si>
    <t>6.03333333333333</t>
  </si>
  <si>
    <t>19-Aug-15 (Population update. Data Source: KMSS-MYT)
2-Apr-15 (Population update, Source: UNHCR CCCM Mission)
Population Update. Source: KMSS-MYT</t>
  </si>
  <si>
    <t>Naypyitaw Town</t>
  </si>
  <si>
    <t>5.91304347826087</t>
  </si>
  <si>
    <t>6</t>
  </si>
  <si>
    <t>1.34315234496424</t>
  </si>
  <si>
    <t>3.93814432989691</t>
  </si>
  <si>
    <t>19-Aug-2015 Update population from KBC.
25-Jun-2015 Update population from KBC.
Update population according to KBC data</t>
  </si>
  <si>
    <t>2.91332540977121</t>
  </si>
  <si>
    <t>4.64285714285714</t>
  </si>
  <si>
    <t>19-Aug-15 Population update. Source Shalom.
25-Jun-15 Population update. Source Shalom.
Population update: Source: Camp Profile Round 2.</t>
  </si>
  <si>
    <t>4.90216969692208</t>
  </si>
  <si>
    <t>4.87209302325581</t>
  </si>
  <si>
    <t>25-Jun-2015 Update population. Data Source: KBC
Changed NGCA to GCA. Source: Programme Unit.</t>
  </si>
  <si>
    <t>Kan Paik Ti Town</t>
  </si>
  <si>
    <t>9.36097322311899</t>
  </si>
  <si>
    <t>3.475</t>
  </si>
  <si>
    <t>25-Jun-2015 Update population. Data Source: KBC
Population update: Source UNHCR-Bhamo</t>
  </si>
  <si>
    <t>0.743960394788644</t>
  </si>
  <si>
    <t>19 Aug 2015. Update Population. Data Source; KMSS-BMO
Population update: Source UNHCR-Bhamo</t>
  </si>
  <si>
    <t>0.743303662378127</t>
  </si>
  <si>
    <t>5.29885057471264</t>
  </si>
  <si>
    <t>19-Aug-15 - Update population from KBC.
25-Jun-2015 Update population from KBC.
Update population according to KBC data</t>
  </si>
  <si>
    <t>6.61980046897285</t>
  </si>
  <si>
    <t>Si Hkan Gyi</t>
  </si>
  <si>
    <t>MMR001CMP219</t>
  </si>
  <si>
    <t>13/01/2014</t>
  </si>
  <si>
    <t>Close (Source: OCHA)</t>
  </si>
  <si>
    <t>5.08333333333333</t>
  </si>
  <si>
    <t>2-Oct-15 (Population update. Data Source: Monthly report by KMSS-MYT)
19-Aug-15 (Population updata. Data Source: KMSS-MYT)
25-Jun-15 (Population update. Source KMSS-MYT)
Population Update. Source: KMSS-MYT</t>
  </si>
  <si>
    <t>1.70212737575234</t>
  </si>
  <si>
    <t>St. Patrick Church, Bhamo</t>
  </si>
  <si>
    <t>MMR001CMP222</t>
  </si>
  <si>
    <t>04/03/2014</t>
  </si>
  <si>
    <t>Closed. Rellocated next to AD 2000 Tharthana Compound and CCCM is under AD 2000</t>
  </si>
  <si>
    <t>97.568836</t>
  </si>
  <si>
    <t>26.54193</t>
  </si>
  <si>
    <t>1025</t>
  </si>
  <si>
    <t>6.4</t>
  </si>
  <si>
    <t>0.230044075108464</t>
  </si>
  <si>
    <t>4.11111111111111</t>
  </si>
  <si>
    <t>19-Aug-15 Population update. Source: Shalom.
25-Jun-15 (Population update. Source : Shalom)
Population update: Source: Camp Profile Round 2.</t>
  </si>
  <si>
    <t>4.10822879080237</t>
  </si>
  <si>
    <t>166794</t>
  </si>
  <si>
    <t>Tar Ma Hkan Buddhist Monastery, Haung Par</t>
  </si>
  <si>
    <t>MMR001CMP110</t>
  </si>
  <si>
    <t>97.416827</t>
  </si>
  <si>
    <t>24.492493</t>
  </si>
  <si>
    <t>3.8</t>
  </si>
  <si>
    <t>13/06/2014</t>
  </si>
  <si>
    <t>Geo-Info, HH/Pop data was updated from Google Earth.</t>
  </si>
  <si>
    <t>14.2365929769362</t>
  </si>
  <si>
    <t>5.05797101449275</t>
  </si>
  <si>
    <t>9</t>
  </si>
  <si>
    <t>3.1341427522963</t>
  </si>
  <si>
    <t>19-Aug-15 Update population. Source: Shalom
25-Jun-15 Population update. Source : Shalom.
Population update: Source: Camp Profile Round 2.</t>
  </si>
  <si>
    <t>2.6190942927115</t>
  </si>
  <si>
    <t>5.85714285714286</t>
  </si>
  <si>
    <t>19-Aug-15 Update Population. Source: Shalom.
25-Jun-2015 Update population. Source : Shalom.
Population update: Source: Camp Profile Round 2.</t>
  </si>
  <si>
    <t>3.36370108018536</t>
  </si>
  <si>
    <t>4.5625</t>
  </si>
  <si>
    <t>19-Aug-15 Update pouplation from KBC
25-Jun-2015 Update population from KBC.
Update population according to KBC data</t>
  </si>
  <si>
    <t>12</t>
  </si>
  <si>
    <t>2.30454782591254</t>
  </si>
  <si>
    <t>19-Aug-15 Update population from KBC.
25-Jun-2015 Update population from KBC.
Checked with KBC data</t>
  </si>
  <si>
    <t>2.01235274995893</t>
  </si>
  <si>
    <t>4.16666666666667</t>
  </si>
  <si>
    <t>2.41743077166623</t>
  </si>
  <si>
    <t>Tharthana Ahlin Yaung New Monastery</t>
  </si>
  <si>
    <t>MMR001CMP224</t>
  </si>
  <si>
    <t>97.23913</t>
  </si>
  <si>
    <t>24.22919</t>
  </si>
  <si>
    <t>126</t>
  </si>
  <si>
    <t>24/09/2014</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</si>
  <si>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</si>
  <si>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Thiri Mingalar Manizay Yone, Myoma Quarter</t>
  </si>
  <si>
    <t>MMR001CMP101</t>
  </si>
  <si>
    <t>Thu Kha Waddy</t>
  </si>
  <si>
    <t>MMR001CMP211</t>
  </si>
  <si>
    <t>Closed. Rellocated to Tharthana Ahlin Yaung.</t>
  </si>
  <si>
    <t>97.41529</t>
  </si>
  <si>
    <t>27.3117</t>
  </si>
  <si>
    <t>476.7</t>
  </si>
  <si>
    <t>4.57142857142857</t>
  </si>
  <si>
    <t>07/04/2014</t>
  </si>
  <si>
    <t>Changed Camp to Host Families. Source: Camp Profile Questionnaire.</t>
  </si>
  <si>
    <t>1.37592540005319</t>
  </si>
  <si>
    <t>476</t>
  </si>
  <si>
    <t>4.31764705882353</t>
  </si>
  <si>
    <t>0.150894721136502</t>
  </si>
  <si>
    <t>97.438259</t>
  </si>
  <si>
    <t>25.355842</t>
  </si>
  <si>
    <t>25-Jun-2015 Update population. Data Source: KBC
Changed to Boarding School.</t>
  </si>
  <si>
    <t>0.707254934008099</t>
  </si>
  <si>
    <t>Ward 2 Cahotlic Church, Seik Mu</t>
  </si>
  <si>
    <t>MMR001CMP185</t>
  </si>
  <si>
    <t>96.28825</t>
  </si>
  <si>
    <t>25.57921</t>
  </si>
  <si>
    <t>Move to Nant Ma Hpit Catholic Church.</t>
  </si>
  <si>
    <t>4.85365853658537</t>
  </si>
  <si>
    <t>14-Oct-15 Population update. Soruce; Hpakant Mission Report_WFP
25-Jun-15 Population update. Source: KBC
18-May-15 (Population update with field mission)
2-Apr-15 (Population update, Source: UNHCR CCCM Mission)
Update population according to KBC data</t>
  </si>
  <si>
    <t>4.67547125461493</t>
  </si>
  <si>
    <t>316</t>
  </si>
  <si>
    <t>5.02625482625483</t>
  </si>
  <si>
    <t>2-Oct-15 (Population update. Data Source: Monthly report by KMSS-MYT)
19-Aug-15 (Population update: Data Source: KMSS-MYT)
25-Jun-15 (Population update. Source: IRRC)
Population Update. Source: KMSS-MYT</t>
  </si>
  <si>
    <t>1135</t>
  </si>
  <si>
    <t>1.74204151644604</t>
  </si>
  <si>
    <t>Women's Affairs Association Building</t>
  </si>
  <si>
    <t>MMR001CMP044</t>
  </si>
  <si>
    <t>Ma Shi Ka Htaung Ward</t>
  </si>
  <si>
    <t>MMR001009701505</t>
  </si>
  <si>
    <t>Wrad(5) Christian Association</t>
  </si>
  <si>
    <t>MMR001CMP175</t>
  </si>
  <si>
    <t>1.78771483511047</t>
  </si>
  <si>
    <t>5.28571428571429</t>
  </si>
  <si>
    <t>19-Aug-15 Update population. Data Source: Shalom.
25-Jun-2015 Update population. Data Source: KBC
Population update: Source: Camp Profile Round 2.</t>
  </si>
  <si>
    <t>0.871476158798493</t>
  </si>
  <si>
    <t>4.42857142857143</t>
  </si>
  <si>
    <t>14-Oct-15 Population update. Soruce; Hpakant Mission Report_WFP
25-Jun-15 Population update. Source: KBC
2-Apr-15 (Population update, Source: UNHCR CCCM Mission)
Update population according to KBC data.</t>
  </si>
  <si>
    <t>1.59420187648155</t>
  </si>
  <si>
    <t>756</t>
  </si>
  <si>
    <t>4.0625</t>
  </si>
  <si>
    <t>19</t>
  </si>
  <si>
    <t>32.827754639407</t>
  </si>
  <si>
    <t>7</t>
  </si>
  <si>
    <t>Zomee Baptist Church camp, Hmaw Wan</t>
  </si>
  <si>
    <t>MMR001CMP201</t>
  </si>
  <si>
    <t>96.315602</t>
  </si>
  <si>
    <t>25.615006</t>
  </si>
  <si>
    <t>4.64606741573034</t>
  </si>
  <si>
    <t>25-Jun-15 Population update. Source: KBC
Population update. Source: KBC.</t>
  </si>
  <si>
    <t>93</t>
  </si>
  <si>
    <t>13.6320819029646</t>
  </si>
  <si>
    <t>2785</t>
  </si>
  <si>
    <t>5.70588235294118</t>
  </si>
  <si>
    <t>25-Jun-2015 Update population. Data Source: KBC
Update population according to KBC data</t>
  </si>
  <si>
    <t>153</t>
  </si>
  <si>
    <t>19.8349993424668</t>
  </si>
  <si>
    <t>415</t>
  </si>
  <si>
    <t>4.81045751633987</t>
  </si>
  <si>
    <t>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</si>
  <si>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10.9533476863311</t>
  </si>
  <si>
    <t>5.34090909090909</t>
  </si>
  <si>
    <t>0.847493047216354</t>
  </si>
  <si>
    <t>97.541794</t>
  </si>
  <si>
    <t>24.752471</t>
  </si>
  <si>
    <t>17/09/2014</t>
  </si>
  <si>
    <t>In 2014, this school is no longer accepting the lower grade students.</t>
  </si>
  <si>
    <t>2.33075682077647</t>
  </si>
  <si>
    <t>IDPs scattered in South Mansi</t>
  </si>
  <si>
    <t>MMR001CMP217</t>
  </si>
  <si>
    <t>07/02/2014</t>
  </si>
  <si>
    <t>Source OCHA</t>
  </si>
  <si>
    <t>Lang Taung</t>
  </si>
  <si>
    <t>MMR001014009</t>
  </si>
  <si>
    <t>Inn Lel Yan</t>
  </si>
  <si>
    <t>217032</t>
  </si>
  <si>
    <t>97.561106</t>
  </si>
  <si>
    <t>27.248965</t>
  </si>
  <si>
    <t>398</t>
  </si>
  <si>
    <t>5.6</t>
  </si>
  <si>
    <t>New host families.</t>
  </si>
  <si>
    <t>Machanbaw Town</t>
  </si>
  <si>
    <t>4.78946014683596</t>
  </si>
  <si>
    <t>5.51052631578947</t>
  </si>
  <si>
    <t>2.46473672114046</t>
  </si>
  <si>
    <t>4.68224299065421</t>
  </si>
  <si>
    <t>2 Oct 15 (Population update. Data Source: KMSS-MYT)
19-Aug-15 (Population update. Data Source: KMSS-MYT)
25-Jun-15 (Population update. Source : KMSS-MYT)
Population Update. Source: KMSS-MYT</t>
  </si>
  <si>
    <t>1.85637100101134</t>
  </si>
  <si>
    <t>314</t>
  </si>
  <si>
    <t>5.19775678866588</t>
  </si>
  <si>
    <t>2-Oct-15 (Population update. Data Source: KMSS-MYT)
19-Aug-15 (Population update. Data Source: KMSS-MYT)
25-Jun-15 (Population update. KMSS-MYT)
2015-03-16 (Population moved to Hpun Lum Yang as there was no land available)
Population Update. Source: KMSS-MYT</t>
  </si>
  <si>
    <t>499</t>
  </si>
  <si>
    <t>7.98534753301119</t>
  </si>
  <si>
    <t>Kannar Yeik Thar</t>
  </si>
  <si>
    <t>MMR001CMP048</t>
  </si>
  <si>
    <t>97.221556501</t>
  </si>
  <si>
    <t>24.262418021</t>
  </si>
  <si>
    <t>22/01/2014</t>
  </si>
  <si>
    <t>Closed: Source UNHCR-Bhamo</t>
  </si>
  <si>
    <t>Khon Sint</t>
  </si>
  <si>
    <t>MMR001012013</t>
  </si>
  <si>
    <t>167060</t>
  </si>
  <si>
    <t>97.343407</t>
  </si>
  <si>
    <t>24.377054</t>
  </si>
  <si>
    <t>13.4460327683507</t>
  </si>
  <si>
    <t>5.60919540229885</t>
  </si>
  <si>
    <t>11.6574388125968</t>
  </si>
  <si>
    <t>4.48148148148148</t>
  </si>
  <si>
    <t>25-Jun-15 Population update. Source: KBC
18-May-15 (Population update by field mission)
Source: CCCM Unit (Hpakant Assessement Mission)</t>
  </si>
  <si>
    <t>4336</t>
  </si>
  <si>
    <t>4.765625</t>
  </si>
  <si>
    <t>1.92814301632711</t>
  </si>
  <si>
    <t>4430</t>
  </si>
  <si>
    <t>4.63333333333333</t>
  </si>
  <si>
    <t>19-Aug-15 (Population update. Source: MKSS-LSO)
25-Jun-15 (Population update. Source: KMSS-LSO)
Population updated. Source: Shelter unit.</t>
  </si>
  <si>
    <t>0.422125583055265</t>
  </si>
  <si>
    <t>4.09090909090909</t>
  </si>
  <si>
    <t>2.81642507062229</t>
  </si>
  <si>
    <t>470</t>
  </si>
  <si>
    <t>3.91666666666667</t>
  </si>
  <si>
    <t>19-Aug-15 Update population from KBC.
25-Jun-2015 Update population. Data Source: KBC
Checked with KBC data</t>
  </si>
  <si>
    <t>1.81513959876734</t>
  </si>
  <si>
    <t>98.1445025</t>
  </si>
  <si>
    <t>26.890058</t>
  </si>
  <si>
    <t>1393</t>
  </si>
  <si>
    <t>1.54545454545455</t>
  </si>
  <si>
    <t>Update data from OCHA IDPs List</t>
  </si>
  <si>
    <t>Khaunglanhpu Town</t>
  </si>
  <si>
    <t>28.4223575004435</t>
  </si>
  <si>
    <t xml:space="preserve">Lagatyan </t>
  </si>
  <si>
    <t>MMR001CMP202</t>
  </si>
  <si>
    <t>97.601244</t>
  </si>
  <si>
    <t>23.867714</t>
  </si>
  <si>
    <t>755</t>
  </si>
  <si>
    <t>01/04/2013</t>
  </si>
  <si>
    <t>21/06/2014</t>
  </si>
  <si>
    <t>Closed. Source: Save The Children</t>
  </si>
  <si>
    <t>Laiza Market 3 - Laiza Gat</t>
  </si>
  <si>
    <t>MMR001CMP117</t>
  </si>
  <si>
    <t>97.551507</t>
  </si>
  <si>
    <t>24.747213</t>
  </si>
  <si>
    <t>221</t>
  </si>
  <si>
    <t>25-Jun-15 (Relocated to Hpum Lone Yan and Wai Choi)
Population Update. Source: UNHCR Cross-Line Mission Report. (July 2014)</t>
  </si>
  <si>
    <t>1.85751352261947</t>
  </si>
  <si>
    <t>Lai Zar</t>
  </si>
  <si>
    <t>97.718009</t>
  </si>
  <si>
    <t>25.108012</t>
  </si>
  <si>
    <t>12.5352112676056</t>
  </si>
  <si>
    <t>Crisis Affected</t>
  </si>
  <si>
    <t>2015-04-01 : According to UNICEF and WFP this location is a village. People are not IDP but are affected by the crisis. That s why it would remain in the list.
Geo-Info, HH/Pop data was updated from Google Earth.</t>
  </si>
  <si>
    <t>34.3446898816908</t>
  </si>
  <si>
    <t>Lang Jaw</t>
  </si>
  <si>
    <t>98.354147</t>
  </si>
  <si>
    <t>25.708763</t>
  </si>
  <si>
    <t>12.4860652241615</t>
  </si>
  <si>
    <t>866</t>
  </si>
  <si>
    <t>4.818853974122</t>
  </si>
  <si>
    <t>19-Aug-2015. Update Population. Data Source; KMSS-BMO
Population update: Source UNHCR-Bhamo</t>
  </si>
  <si>
    <t>18.6209035550626</t>
  </si>
  <si>
    <t>4.50933333333333</t>
  </si>
  <si>
    <t>Lawk Hkawng Ginwang</t>
  </si>
  <si>
    <t>MMR001CMP146</t>
  </si>
  <si>
    <t>14/03/2014</t>
  </si>
  <si>
    <t>Close. According to RRC's info, this camp does not include in reported list.</t>
  </si>
  <si>
    <t>5.45794392523364</t>
  </si>
  <si>
    <t>19-Aug-15 Update population from KBC.
25-Jun-2015 Update population from KBC.
Update population according to KBC data</t>
  </si>
  <si>
    <t>83</t>
  </si>
  <si>
    <t>3.36027114231181</t>
  </si>
  <si>
    <t>4.3680981595092</t>
  </si>
  <si>
    <t>19-Aug-15 Update population from KBC.
Update population according to KBC data</t>
  </si>
  <si>
    <t>4.26201836587814</t>
  </si>
  <si>
    <t>259.1</t>
  </si>
  <si>
    <t>4.60431654676259</t>
  </si>
  <si>
    <t>19-Aug-15 Population update. Source: Shalom
25-Jun-15 (Population update. Source: Shalom)
2-Apr-15 (Population update, Source: UNHCR CCCM Mission)
Population update: Source: Camp Profile Round 2.</t>
  </si>
  <si>
    <t>66</t>
  </si>
  <si>
    <t>278</t>
  </si>
  <si>
    <t>5.32</t>
  </si>
  <si>
    <t>6.70949199284839</t>
  </si>
  <si>
    <t>250</t>
  </si>
  <si>
    <t>4.93333333333333</t>
  </si>
  <si>
    <t>19-Aug-15 Population update. Source: Shalom
25-Jun-15 (Population update. Source : Shalom)
2-Apr-15 (Population update, Source: UNHCR CCCM Mission)
Population update: Source: Camp Profile Round 2.</t>
  </si>
  <si>
    <t>0.758421197725319</t>
  </si>
  <si>
    <t>5.68103448275862</t>
  </si>
  <si>
    <t>19-Aug-15 Population update. Source: Shalom
25-Jun-15 (Population update. Source : Shalom)
Population update: Source: Camp Profile Round 2.</t>
  </si>
  <si>
    <t>1.08764014209462</t>
  </si>
  <si>
    <t>5.83333333333333</t>
  </si>
  <si>
    <t>0.288298258668697</t>
  </si>
  <si>
    <t>8.7</t>
  </si>
  <si>
    <t>19 Aug 2015. Udate Population. Date Source; KMSS-BMO
Population update: Source: KMSS-BMO</t>
  </si>
  <si>
    <t>0.779787355782773</t>
  </si>
  <si>
    <t>5.38709677419355</t>
  </si>
  <si>
    <t>104</t>
  </si>
  <si>
    <t>0.389346926016966</t>
  </si>
  <si>
    <t>Lung Kawk  ( Hka Hkye Zup)</t>
  </si>
  <si>
    <t>MMR001CMP135</t>
  </si>
  <si>
    <t>97.585667</t>
  </si>
  <si>
    <t>23.9055</t>
  </si>
  <si>
    <t>745</t>
  </si>
  <si>
    <t>19-Aug-15 Close. Source: CCCM Unit.
Population source: KMSS-BMO</t>
  </si>
  <si>
    <t>12.3922890833961</t>
  </si>
  <si>
    <t>4.3956043956044</t>
  </si>
  <si>
    <t>19-Aug-15 Population update. Source KBC.
25-Jun-15 New camp. Data Source : KBC</t>
  </si>
  <si>
    <t>91</t>
  </si>
  <si>
    <t>4.33333333333333</t>
  </si>
  <si>
    <t>19-Aug-15 (Population Udate. Data Source: KMSS-MYT)
25-Jun-2015 (New host families. Source: RRD)</t>
  </si>
  <si>
    <t>Ma Mon</t>
  </si>
  <si>
    <t>166790</t>
  </si>
  <si>
    <t>Ma Mon Buddhist Monastery</t>
  </si>
  <si>
    <t>MMR001CMP107</t>
  </si>
  <si>
    <t>Machanbaw - KBC</t>
  </si>
  <si>
    <t>MMR001CMP221</t>
  </si>
  <si>
    <t>97.58647</t>
  </si>
  <si>
    <t>27.27406</t>
  </si>
  <si>
    <t>403</t>
  </si>
  <si>
    <t>01/09/2013</t>
  </si>
  <si>
    <t>25-Jun-15 (Relocate to Long Sut)
Geo-Info, HH/Pop data received from MIRA Form</t>
  </si>
  <si>
    <t>1.13658323854462</t>
  </si>
  <si>
    <t>19-Aug-2015 Update population from KBC.
25-Jun-2015 Update population from KBC.
Population updated. Source: Shelter unit.</t>
  </si>
  <si>
    <t>1.11349359400254</t>
  </si>
  <si>
    <t>984</t>
  </si>
  <si>
    <t>4.50819672131148</t>
  </si>
  <si>
    <t>2-Oct-15 (Population update. Data Source: Monthly Report by KMSS-MYT)
19-Aug-15 (Population update. Data source: KMSS-MYT)
25-Jun-15 (Population update. Source: KMSS-MYT)
Population Update. Source: KMSS-MYT</t>
  </si>
  <si>
    <t>28.8888565992042</t>
  </si>
  <si>
    <t>Pan Choe Hai</t>
  </si>
  <si>
    <t>MMR001012016</t>
  </si>
  <si>
    <t>97.409474</t>
  </si>
  <si>
    <t>24.441697</t>
  </si>
  <si>
    <t>4.5</t>
  </si>
  <si>
    <t>19.8602659758013</t>
  </si>
  <si>
    <t>5.6640625</t>
  </si>
  <si>
    <t>19-Aug-15 Population update. Source: Shalom.
25-Jun-15 Population update. Source : Shalom.
Update population. Source: Camp Profile.</t>
  </si>
  <si>
    <t>21</t>
  </si>
  <si>
    <t>5.97277394975592</t>
  </si>
  <si>
    <t>5.37860082304527</t>
  </si>
  <si>
    <t>2-Oct-15 (Pupulation update. Data Source: KMSS-MYT) and NFI Distribution List (New arrival)
19-Aug-15 (Population update. Data Source: KMSS-MYT)
25-Jun-15 (Population update. Source: KMSS-MYT)
Population Update. Source: KMSS-MYT</t>
  </si>
  <si>
    <t>5.70198344697565</t>
  </si>
  <si>
    <t>5.21445221445221</t>
  </si>
  <si>
    <t>19-Aug-15 Update population from KBC
25-Jun-2015 Update population. Data Source: KBC
Update population according to KBC data</t>
  </si>
  <si>
    <t>5.22389832991519</t>
  </si>
  <si>
    <t>4.28888888888889</t>
  </si>
  <si>
    <t>4.38874856732357</t>
  </si>
  <si>
    <t>466</t>
  </si>
  <si>
    <t>5.51207729468599</t>
  </si>
  <si>
    <t>2-Oct-14 Population update (New arrival). Data source: NFI distribution list from Bhamo.
19-Aug-15 Population update. Source: KBC.
25-Jun-15 Population update. Source: KBC
Population update: Source: Camp Profile Round 2.</t>
  </si>
  <si>
    <t>17.7310707773433</t>
  </si>
  <si>
    <t>478</t>
  </si>
  <si>
    <t>4.92561983471074</t>
  </si>
  <si>
    <t>19-Aug-15 Update population. Source KMSS-BMO
Geo-Info update.</t>
  </si>
  <si>
    <t>71</t>
  </si>
  <si>
    <t>12.2575529205826</t>
  </si>
  <si>
    <t>4.625</t>
  </si>
  <si>
    <t>3.33623073751278</t>
  </si>
  <si>
    <t>4.09056603773585</t>
  </si>
  <si>
    <t>19-Aug-2015. Population Update. Data Source; KMSS-BMO
Population increased. Relocated from Momauk Catholic Church (St. Patrick) - MMR001CMP057</t>
  </si>
  <si>
    <t>112</t>
  </si>
  <si>
    <t>2.44110718353055</t>
  </si>
  <si>
    <t>4.79569892473118</t>
  </si>
  <si>
    <t>19-Aug-15 Update population from KBC
25-Jun-2015 Update population from KBC.
Update population according to KBC data</t>
  </si>
  <si>
    <t>5.41453792306472</t>
  </si>
  <si>
    <t>Man Kawng</t>
  </si>
  <si>
    <t>167391</t>
  </si>
  <si>
    <t>Man Kawng Baptist Church</t>
  </si>
  <si>
    <t>MMR001CMP212</t>
  </si>
  <si>
    <t>97.71099</t>
  </si>
  <si>
    <t>24.18164</t>
  </si>
  <si>
    <t>Closed. Duplicate with Maing Khaung.</t>
  </si>
  <si>
    <t>Man Kawng Catholic Church</t>
  </si>
  <si>
    <t>MMR001CMP213</t>
  </si>
  <si>
    <t>Man Nawng</t>
  </si>
  <si>
    <t>MMR001012014</t>
  </si>
  <si>
    <t>167063</t>
  </si>
  <si>
    <t>97.32166</t>
  </si>
  <si>
    <t>24.410009</t>
  </si>
  <si>
    <t>4.85714285714286</t>
  </si>
  <si>
    <t>17.2825284462363</t>
  </si>
  <si>
    <t>Man Ping</t>
  </si>
  <si>
    <t>167270</t>
  </si>
  <si>
    <t>97.276592</t>
  </si>
  <si>
    <t>24.759552</t>
  </si>
  <si>
    <t>24.7016861411363</t>
  </si>
  <si>
    <t>741</t>
  </si>
  <si>
    <t>4.62608695652174</t>
  </si>
  <si>
    <t>25-Jun-15 Population update. Source: KBC
Population Update. Source: Save The Children.</t>
  </si>
  <si>
    <t>9.37043799478705</t>
  </si>
  <si>
    <t>4.91222570532915</t>
  </si>
  <si>
    <t>319</t>
  </si>
  <si>
    <t>9.29571891233359</t>
  </si>
  <si>
    <t>795</t>
  </si>
  <si>
    <t>4.87860082304527</t>
  </si>
  <si>
    <t>19-Aug-2015. Update Population. Data Source; KMSS-BMO
Population Update. Source: KMSS-BMO</t>
  </si>
  <si>
    <t>286</t>
  </si>
  <si>
    <t>10.5093754004805</t>
  </si>
  <si>
    <t>925</t>
  </si>
  <si>
    <t>4.36521739130435</t>
  </si>
  <si>
    <t>19-Aug-2015. Update Population. Data Source; KMSS-BMO
Responsible Agency update. KMSS-MYT to KMSS-BMO.</t>
  </si>
  <si>
    <t>115</t>
  </si>
  <si>
    <t>10.5275869475575</t>
  </si>
  <si>
    <t>97.588292</t>
  </si>
  <si>
    <t>23.827871</t>
  </si>
  <si>
    <t>4.04918032786885</t>
  </si>
  <si>
    <t>9.56503816235005</t>
  </si>
  <si>
    <t>Manau Compound</t>
  </si>
  <si>
    <t>MMR001CMP118</t>
  </si>
  <si>
    <t>97.550267</t>
  </si>
  <si>
    <t>24.747967</t>
  </si>
  <si>
    <t>Changed to closed</t>
  </si>
  <si>
    <t>19-Aug-15 Population update. Source: Shalom
25-Jun-15 (Population update. Source : Shalom)
Checked with Shalom data, IDPs figure do not change</t>
  </si>
  <si>
    <t>0.490344683195998</t>
  </si>
  <si>
    <t>Kyaukme</t>
  </si>
  <si>
    <t>97.124403</t>
  </si>
  <si>
    <t>23.250678</t>
  </si>
  <si>
    <t>1250</t>
  </si>
  <si>
    <t>4.31578947368421</t>
  </si>
  <si>
    <t>25-Jun-15 Population update. Source: KBC
Changed NGCA to GCA. Source: CCCM Unit</t>
  </si>
  <si>
    <t>0.438788554382858</t>
  </si>
  <si>
    <t>87.3</t>
  </si>
  <si>
    <t>6.16129032258065</t>
  </si>
  <si>
    <t>19-Aug-15 (Population update. Source: KMSS-LSO)
25-Jun-15 (Population update. Source: KMSS-LSO)
New Camp</t>
  </si>
  <si>
    <t>0.717628885003164</t>
  </si>
  <si>
    <t>8</t>
  </si>
  <si>
    <t>0.711414592371809</t>
  </si>
  <si>
    <t>4.97777777777778</t>
  </si>
  <si>
    <t>1.05765168506565</t>
  </si>
  <si>
    <t>Mashi Kahtawng Baptist  Church</t>
  </si>
  <si>
    <t>MMR001CMP094</t>
  </si>
  <si>
    <t>96.310928</t>
  </si>
  <si>
    <t>25.60918</t>
  </si>
  <si>
    <t>Mashi Kahtawng Catholic Church</t>
  </si>
  <si>
    <t>MMR001CMP093</t>
  </si>
  <si>
    <t>Mashi Kahtawng Evangelical Church</t>
  </si>
  <si>
    <t>MMR001CMP096</t>
  </si>
  <si>
    <t>Mashi Kahtawng Municipal Dammar Yone</t>
  </si>
  <si>
    <t>MMR001CMP098</t>
  </si>
  <si>
    <t>Mashi Kahtawng Myo Oo Taw Ya Monestry</t>
  </si>
  <si>
    <t>MMR001CMP099</t>
  </si>
  <si>
    <t>Mashi Kahtawng Rakhine traditional group</t>
  </si>
  <si>
    <t>MMR001CMP095</t>
  </si>
  <si>
    <t>Mashi Kahtawng Shan Traditional Monestry</t>
  </si>
  <si>
    <t>MMR001CMP100</t>
  </si>
  <si>
    <t>Mashi Kahtawng Yaung Chi Oo Thi la shin Monestry</t>
  </si>
  <si>
    <t>MMR001CMP097</t>
  </si>
  <si>
    <t>4.59090909090909</t>
  </si>
  <si>
    <t>19-Aug-15 Population update. Source: Shalom
25-Jun-15 Population update. Source : Shalom.
Population update: Source: Camp Profile Round 2.</t>
  </si>
  <si>
    <t>10.7447496966095</t>
  </si>
  <si>
    <t>5.21428571428571</t>
  </si>
  <si>
    <t>10.1522822945699</t>
  </si>
  <si>
    <t>Maw Si Zar, Thiriyardanar Sein, Damma Compound, Lone Khin</t>
  </si>
  <si>
    <t>MMR001CMP106</t>
  </si>
  <si>
    <t>96.34335</t>
  </si>
  <si>
    <t>25.6447</t>
  </si>
  <si>
    <t>Maw Wan, Catholic Church</t>
  </si>
  <si>
    <t>MMR001CMP090</t>
  </si>
  <si>
    <t>Maw Wan, Kachin Baptist Church</t>
  </si>
  <si>
    <t>MMR001CMP085</t>
  </si>
  <si>
    <t>96.316211</t>
  </si>
  <si>
    <t>25.619221</t>
  </si>
  <si>
    <t>MMR015009013</t>
  </si>
  <si>
    <t>98.054946</t>
  </si>
  <si>
    <t>24.008453</t>
  </si>
  <si>
    <t>3396</t>
  </si>
  <si>
    <t>4.08943089430894</t>
  </si>
  <si>
    <t>7.49029141744944</t>
  </si>
  <si>
    <t xml:space="preserve">Mung Ding Pa </t>
  </si>
  <si>
    <t>MMR015CMP023</t>
  </si>
  <si>
    <t>97.175</t>
  </si>
  <si>
    <t>23.867</t>
  </si>
  <si>
    <t>Closed. Same with (Namhkan St. Thomas 1)</t>
  </si>
  <si>
    <t>Mung Ding Pa  (Boarder)</t>
  </si>
  <si>
    <t>MMR001CMP203</t>
  </si>
  <si>
    <t>96.80885</t>
  </si>
  <si>
    <t>24.20645</t>
  </si>
  <si>
    <t>781.8</t>
  </si>
  <si>
    <t>3109</t>
  </si>
  <si>
    <t>5.09803921568627</t>
  </si>
  <si>
    <t>25-Jun-15 Population update. Source: KBC
27-Mar-15 (Changed to GCA. Source UNHCR-Bhamo)
Update population. Source: Camp Profile.</t>
  </si>
  <si>
    <t>Tarmoenye Town</t>
  </si>
  <si>
    <t>23.1723994628045</t>
  </si>
  <si>
    <t>5.09523809523809</t>
  </si>
  <si>
    <t>19-Aug-15 (Population update. Source KMSS-LSO)
25-Jun-15 (Population update. Source KMSS-LSO)
27-Mar-15 (Changed to GCA. Source UNHCR-Bhamo)
New camp. Source: KMSS-BMO</t>
  </si>
  <si>
    <t xml:space="preserve">Mungji Pa Dabang (RC Church)         </t>
  </si>
  <si>
    <t>MMR015CMP019</t>
  </si>
  <si>
    <t>98.213958</t>
  </si>
  <si>
    <t>23.391741</t>
  </si>
  <si>
    <t>Close. Same with Kutkai Down Town RC. Source UNHCR Bhamo</t>
  </si>
  <si>
    <t>Muring Baptist Church, Awng Ra, Wa Ra Zut VT</t>
  </si>
  <si>
    <t>MMR001CMP177</t>
  </si>
  <si>
    <t>96.35416</t>
  </si>
  <si>
    <t>25.65867</t>
  </si>
  <si>
    <t>812.7</t>
  </si>
  <si>
    <t>4.32786885245902</t>
  </si>
  <si>
    <t>25-Jun-15 Population update. Source: KBC
New camp.</t>
  </si>
  <si>
    <t>17</t>
  </si>
  <si>
    <t>1.98966859589941</t>
  </si>
  <si>
    <t>814</t>
  </si>
  <si>
    <t>6.26666666666667</t>
  </si>
  <si>
    <t>19-Aug-15 (Population update. Source: MKSS-LSO)
25-Jun-15 (Population update. Source: KMSS-LSO)
Population Update. Source: Save The Children.</t>
  </si>
  <si>
    <t>2.13623558257222</t>
  </si>
  <si>
    <t>3.60869565217391</t>
  </si>
  <si>
    <t>19-Aug-15 Population update. Source Shalom.
25-Jun-15 Population update. Source Shalom
Population update: Source: Camp Profile Round 2.</t>
  </si>
  <si>
    <t>0.208247279022949</t>
  </si>
  <si>
    <t>Myay Myint Ward</t>
  </si>
  <si>
    <t>MMR001001701517</t>
  </si>
  <si>
    <t>Myay Myint Baptist Church</t>
  </si>
  <si>
    <t>MMR001CMP017</t>
  </si>
  <si>
    <t>97.376672</t>
  </si>
  <si>
    <t>25.387863</t>
  </si>
  <si>
    <t>25-Jun-15 Relocate to Shatapru Thida Aye Baptist Church
Population update: Source: Camp Profile Round 2.</t>
  </si>
  <si>
    <t>1.37517942107411</t>
  </si>
  <si>
    <t>97.407788</t>
  </si>
  <si>
    <t>24.404877</t>
  </si>
  <si>
    <t>4.07692307692308</t>
  </si>
  <si>
    <t>17.6891233398991</t>
  </si>
  <si>
    <t>Nam Hka Mare (west of Man Wing)</t>
  </si>
  <si>
    <t>MMR001CMP136</t>
  </si>
  <si>
    <t>08/04/2014</t>
  </si>
  <si>
    <t>Closed. Move to Bum Tist Pa II and Man Wing. HH113/Pop837</t>
  </si>
  <si>
    <t>811.6</t>
  </si>
  <si>
    <t>4.98701298701299</t>
  </si>
  <si>
    <t>1.73695082872037</t>
  </si>
  <si>
    <t>740</t>
  </si>
  <si>
    <t>5.38356164383562</t>
  </si>
  <si>
    <t>1.56191496939965</t>
  </si>
  <si>
    <t>798</t>
  </si>
  <si>
    <t>5.21951219512195</t>
  </si>
  <si>
    <t>2.01410344194133</t>
  </si>
  <si>
    <t>751.8</t>
  </si>
  <si>
    <t>4.36</t>
  </si>
  <si>
    <t>19-Aug-15 (Population update. Source: KMSS-LSO)
25-Jun-15 (Population update. Source: KMSS-LSO)
Population update. Changed NGCA to GCA. Source: CCCM Unit</t>
  </si>
  <si>
    <t>1.5239325151406</t>
  </si>
  <si>
    <t>Nam Hkam Catholic Church ( St. Thomas II)</t>
  </si>
  <si>
    <t>MMR015CMP024</t>
  </si>
  <si>
    <t>97.6783</t>
  </si>
  <si>
    <t>23.82152</t>
  </si>
  <si>
    <t>813.4</t>
  </si>
  <si>
    <t>Closed. Source Cluster Coordinator</t>
  </si>
  <si>
    <t xml:space="preserve">Nam Hkam Malut Jak </t>
  </si>
  <si>
    <t>MMR015CMP002</t>
  </si>
  <si>
    <t>Closed. Same with (Nam Hkam Catholic Church  St. Thomas II)</t>
  </si>
  <si>
    <t>4.44444444444444</t>
  </si>
  <si>
    <t>Mone Paw Nam Chet (Zay) (Pang Hseng (Kyu Koke)) Sub-township</t>
  </si>
  <si>
    <t>MMR015009033</t>
  </si>
  <si>
    <t>Mone Paw Nam Chet</t>
  </si>
  <si>
    <t>208167</t>
  </si>
  <si>
    <t>98.129381</t>
  </si>
  <si>
    <t>23.978088</t>
  </si>
  <si>
    <t>12.7947007051043</t>
  </si>
  <si>
    <t>1135.7</t>
  </si>
  <si>
    <t>21.1486717722836</t>
  </si>
  <si>
    <t>Nam Lim Pa</t>
  </si>
  <si>
    <t>MMR001CMP204</t>
  </si>
  <si>
    <t>97.13234</t>
  </si>
  <si>
    <t>23.75817</t>
  </si>
  <si>
    <t>Nam Lim Pa    (Boarding School)</t>
  </si>
  <si>
    <t>MMR001CMP209</t>
  </si>
  <si>
    <t>Nam Lim Pa - Scattered IDPs in forest</t>
  </si>
  <si>
    <t>MMR001CMP137</t>
  </si>
  <si>
    <t xml:space="preserve">This IDP are registered in Nam Lim pa (Boarder) (MMR001CMP204). We should not calculate this number in total. </t>
  </si>
  <si>
    <t>3.625</t>
  </si>
  <si>
    <t>14-Oct-15 Population update. Soruce; Hpakant Mission Report_WFP
25-Jun-15 (Population update. Source Shalom)
2-Apr-15 (Population update, Source: UNHCR CCCM Mission)
Population update: Source: Camp Profile Round 2.</t>
  </si>
  <si>
    <t>2.81422508497667</t>
  </si>
  <si>
    <t>MMR015D001</t>
  </si>
  <si>
    <t>206352</t>
  </si>
  <si>
    <t>6.20454545454545</t>
  </si>
  <si>
    <t>534.3</t>
  </si>
  <si>
    <t>0.375883529614356</t>
  </si>
  <si>
    <t>97.398989</t>
  </si>
  <si>
    <t>23.088058</t>
  </si>
  <si>
    <t>1948</t>
  </si>
  <si>
    <t>4.40677966101695</t>
  </si>
  <si>
    <t>01/09/2014</t>
  </si>
  <si>
    <t>Change to Host Families. Source: Programme Unit.</t>
  </si>
  <si>
    <t>0.636266948562591</t>
  </si>
  <si>
    <t>829.8</t>
  </si>
  <si>
    <t>4.37857142857143</t>
  </si>
  <si>
    <t>2.85906384939824</t>
  </si>
  <si>
    <t>4.71014492753623</t>
  </si>
  <si>
    <t>19-Aug-15 (Population update. Data Source: KMSS-MYT) 
25-Jun-15 (Population update. Source: KMSS-MYT)</t>
  </si>
  <si>
    <t>4.03794069666581</t>
  </si>
  <si>
    <t>5.39130434782609</t>
  </si>
  <si>
    <t>19-Aug-2015. Update Population. Data Source; KMSS-BMO
Update population. Source UNHCR Bhamo</t>
  </si>
  <si>
    <t>8.3788619521763</t>
  </si>
  <si>
    <t>251</t>
  </si>
  <si>
    <t>4.98245614035088</t>
  </si>
  <si>
    <t>2-Oct-15 (Population update. Data Source: Monthly report by KMSS-MYT)
25-Jun-15 (Population update. Source: KMSS-MYT)
18-May-15 (Population update from field mission)
2-Apr-15 (Population update, Source: UNHCR CCCM Mission)</t>
  </si>
  <si>
    <t>2.93348526071843</t>
  </si>
  <si>
    <t>Nant Mun</t>
  </si>
  <si>
    <t>MMR001CMP081</t>
  </si>
  <si>
    <t>17/07/2014</t>
  </si>
  <si>
    <t>Closed. Duplicate with (Nawng Ing (Indawgyi) Baptist Church)</t>
  </si>
  <si>
    <t>Nar Tee</t>
  </si>
  <si>
    <t>MMR015002029</t>
  </si>
  <si>
    <t>206422</t>
  </si>
  <si>
    <t>98.35267</t>
  </si>
  <si>
    <t>23.37241</t>
  </si>
  <si>
    <t>617.6</t>
  </si>
  <si>
    <t>5.85074626865672</t>
  </si>
  <si>
    <t>Kunlong Town</t>
  </si>
  <si>
    <t>30.0377097023755</t>
  </si>
  <si>
    <t>100</t>
  </si>
  <si>
    <t>3.14285714285714</t>
  </si>
  <si>
    <t>19-Aug-15 Update population. Data Source: KBC.
25-Jun-2015 Update population. Data Source: KBC
Update population according to KBC data</t>
  </si>
  <si>
    <t>0.860423740613421</t>
  </si>
  <si>
    <t>Nawng Hkaing</t>
  </si>
  <si>
    <t>167567</t>
  </si>
  <si>
    <t>Naung Khaing</t>
  </si>
  <si>
    <t>MMR001CMP220</t>
  </si>
  <si>
    <t>97.58184</t>
  </si>
  <si>
    <t>27.2702</t>
  </si>
  <si>
    <t>372.9</t>
  </si>
  <si>
    <t>27/03/2014</t>
  </si>
  <si>
    <t>25-Jun-15 (Relocated to Lone Sut)
Geo-Info, HH/Pop data received from MIRA Form</t>
  </si>
  <si>
    <t>1.70056896996476</t>
  </si>
  <si>
    <t>4.55555555555556</t>
  </si>
  <si>
    <t>19-Aug-15 Population update. Source: Shalom.
Update population. Source: Camp Profile.</t>
  </si>
  <si>
    <t>6.02758817037139</t>
  </si>
  <si>
    <t>5.3</t>
  </si>
  <si>
    <t>Hopin Town</t>
  </si>
  <si>
    <t>16.6688257015836</t>
  </si>
  <si>
    <t>Nawng Si Paw</t>
  </si>
  <si>
    <t>MMR001002013</t>
  </si>
  <si>
    <t>165750</t>
  </si>
  <si>
    <t>Nawng Si Paw Village - Inn Lay</t>
  </si>
  <si>
    <t>MMR001CMP034</t>
  </si>
  <si>
    <t>4.41614906832298</t>
  </si>
  <si>
    <t>161</t>
  </si>
  <si>
    <t>Hnget Pyaw Taw Ward</t>
  </si>
  <si>
    <t>MMR001009701502</t>
  </si>
  <si>
    <t xml:space="preserve">Nga Pyaw Taw Baptist Nursery School </t>
  </si>
  <si>
    <t>MMR001CMP082</t>
  </si>
  <si>
    <t>Closed.Moved to Na Ma Pyit KBC.</t>
  </si>
  <si>
    <t>Nga Pyaw Taw Roman Catholic Church</t>
  </si>
  <si>
    <t>MMR001CMP083</t>
  </si>
  <si>
    <t>96.31326</t>
  </si>
  <si>
    <t>25.6119</t>
  </si>
  <si>
    <t>1149</t>
  </si>
  <si>
    <t>4.12621359223301</t>
  </si>
  <si>
    <t>19-Aug-2015. Update population. Data Source; KMSS-BMO
Population Update. Source: Save The Children.</t>
  </si>
  <si>
    <t>20.5582363607881</t>
  </si>
  <si>
    <t>3.68</t>
  </si>
  <si>
    <t>19-Aug-15 Population update. Source: Shalom
25-Jun-15 (Population update. Source : Shalom)
Population update: Source UNHCR-Bhamo</t>
  </si>
  <si>
    <t>0.328308071734873</t>
  </si>
  <si>
    <t>Total_POO</t>
  </si>
  <si>
    <t>Same_township</t>
  </si>
  <si>
    <t>Same_VTT</t>
  </si>
  <si>
    <t>Other_VTT</t>
  </si>
  <si>
    <t>Blank_Vtt</t>
  </si>
  <si>
    <t>#HH</t>
  </si>
  <si>
    <t>#POO</t>
  </si>
  <si>
    <t>#Same_State</t>
  </si>
  <si>
    <t>#Same_township</t>
  </si>
  <si>
    <t>#Same_VTT</t>
  </si>
  <si>
    <t>#Other_VTT</t>
  </si>
  <si>
    <t>#Blank_Vtt</t>
  </si>
  <si>
    <t>Sum of #HH_NotCovered</t>
  </si>
  <si>
    <t>DATA ANALYSIS OF PLACE OF ORIGIN (POO) INFORMATION</t>
  </si>
  <si>
    <t>Breakdown regarding electronic registration records in the IDP camps*</t>
  </si>
  <si>
    <t>*- data taken from Data_Protection sheet</t>
  </si>
  <si>
    <t>Camp Name</t>
  </si>
  <si>
    <t>Individuals</t>
  </si>
  <si>
    <t>Details of camps without electronic registration records</t>
  </si>
  <si>
    <t>Camps without drinking water points</t>
  </si>
  <si>
    <t xml:space="preserve">Total </t>
  </si>
  <si>
    <t xml:space="preserve">Yes </t>
  </si>
  <si>
    <t xml:space="preserve">No </t>
  </si>
  <si>
    <t xml:space="preserve"> Total</t>
  </si>
  <si>
    <t>Breakdown of total and profiled camps</t>
  </si>
  <si>
    <t>Accomodation Type</t>
  </si>
  <si>
    <t>months</t>
  </si>
  <si>
    <t>years</t>
  </si>
  <si>
    <t>NOTE: For more detailed POO information, please contact CCCM Cluster in Myitkyina, Kachin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</si>
</sst>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_(* #,##0_);_(* \(#,##0\);_(* &quot;-&quot;??_);_(@_)"/>
  </numFmts>
  <fonts count="19" x14ac:knownFonts="1">
    <font>
      <sz val="11"/>
      <color theme="1"/>
      <name val="Calibri"/>
      <family val="2"/>
      <scheme val="minor"/>
    </font>
    <font>
      <sz val="8"/>
      <color theme="1"/>
      <name val="Calibri"/>
      <family val="2"/>
      <scheme val="minor"/>
    </font>
    <font>
      <sz val="10"/>
      <color theme="1"/>
      <name val="Calibri"/>
      <family val="2"/>
      <scheme val="minor"/>
    </font>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b/>
      <sz val="14"/>
      <color theme="1"/>
      <name val="Calibri"/>
      <family val="2"/>
      <scheme val="minor"/>
    </font>
    <font>
      <b/>
      <sz val="16"/>
      <color theme="1"/>
      <name val="Calibri"/>
      <family val="2"/>
      <scheme val="minor"/>
    </font>
    <font>
      <b/>
      <sz val="11"/>
      <name val="Calibri"/>
      <family val="2"/>
      <scheme val="minor"/>
    </font>
    <font>
      <sz val="11"/>
      <color theme="0"/>
      <name val="Calibri"/>
      <family val="2"/>
      <scheme val="minor"/>
    </font>
    <font>
      <u/>
      <sz val="11"/>
      <color theme="10"/>
      <name val="Calibri"/>
      <family val="2"/>
      <scheme val="minor"/>
    </font>
    <font>
      <b/>
      <sz val="11"/>
      <color theme="0"/>
      <name val="Calibri"/>
      <family val="2"/>
      <scheme val="minor"/>
    </font>
    <font>
      <b/>
      <i/>
      <u/>
      <sz val="11"/>
      <color theme="1"/>
      <name val="Calibri"/>
      <family val="2"/>
      <scheme val="minor"/>
    </font>
    <font>
      <u/>
      <sz val="11"/>
      <color theme="1"/>
      <name val="Calibri"/>
      <family val="2"/>
      <scheme val="minor"/>
    </font>
    <font>
      <b/>
      <sz val="11"/>
      <color rgb="FFFF0000"/>
      <name val="Calibri"/>
      <family val="2"/>
      <scheme val="minor"/>
    </font>
    <font>
      <sz val="11"/>
      <name val="Calibri"/>
      <family val="2"/>
      <scheme val="minor"/>
    </font>
    <font>
      <sz val="16"/>
      <color theme="1"/>
      <name val="Calibri"/>
      <family val="2"/>
      <scheme val="minor"/>
    </font>
    <font>
      <b/>
      <sz val="14"/>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rgb="FF00B050"/>
        <bgColor indexed="64"/>
      </patternFill>
    </fill>
    <fill>
      <patternFill patternType="solid">
        <fgColor rgb="FF00B0F0"/>
        <bgColor indexed="64"/>
      </patternFill>
    </fill>
    <fill>
      <patternFill patternType="solid">
        <fgColor indexed="22"/>
        <bgColor indexed="0"/>
      </patternFill>
    </fill>
    <fill>
      <patternFill patternType="solid">
        <fgColor theme="4" tint="0.39997558519241921"/>
        <bgColor theme="4"/>
      </patternFill>
    </fill>
    <fill>
      <patternFill patternType="solid">
        <fgColor theme="4" tint="0.3999755851924192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249977111117893"/>
        <bgColor theme="4" tint="-0.249977111117893"/>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theme="4" tint="-0.249977111117893"/>
      </top>
      <bottom/>
      <diagonal/>
    </border>
    <border>
      <left/>
      <right/>
      <top style="thin">
        <color theme="4" tint="-0.249977111117893"/>
      </top>
      <bottom style="medium">
        <color theme="4" tint="-0.249977111117893"/>
      </bottom>
      <diagonal/>
    </border>
    <border>
      <left/>
      <right/>
      <top style="thin">
        <color theme="4" tint="0.39997558519241921"/>
      </top>
      <bottom style="thin">
        <color theme="4" tint="0.39997558519241921"/>
      </bottom>
      <diagonal/>
    </border>
    <border>
      <left/>
      <right/>
      <top/>
      <bottom style="thin">
        <color theme="4" tint="0.79998168889431442"/>
      </bottom>
      <diagonal/>
    </border>
    <border>
      <left/>
      <right/>
      <top style="thin">
        <color theme="4" tint="0.79998168889431442"/>
      </top>
      <bottom style="thin">
        <color theme="4" tint="0.79998168889431442"/>
      </bottom>
      <diagonal/>
    </border>
    <border>
      <left/>
      <right/>
      <top style="double">
        <color theme="4" tint="-0.249977111117893"/>
      </top>
      <bottom/>
      <diagonal/>
    </border>
    <border>
      <left/>
      <right/>
      <top/>
      <bottom style="thin">
        <color theme="4" tint="0.39997558519241921"/>
      </bottom>
      <diagonal/>
    </border>
    <border>
      <left/>
      <right/>
      <top style="thin">
        <color theme="4" tint="0.39997558519241921"/>
      </top>
      <bottom/>
      <diagonal/>
    </border>
  </borders>
  <cellStyleXfs count="4">
    <xf numFmtId="0" fontId="0" fillId="0" borderId="0"/>
    <xf numFmtId="9" fontId="3" fillId="0" borderId="0" applyFont="0" applyFill="0" applyBorder="0" applyAlignment="0" applyProtection="0"/>
    <xf numFmtId="0" fontId="5" fillId="0" borderId="0"/>
    <xf numFmtId="0" fontId="11" fillId="0" borderId="0" applyNumberFormat="0" applyFill="0" applyBorder="0" applyAlignment="0" applyProtection="0"/>
  </cellStyleXfs>
  <cellXfs count="125">
    <xf numFmtId="0" fontId="0" fillId="0" borderId="0" xfId="0"/>
    <xf numFmtId="0" fontId="0" fillId="0" borderId="0" xfId="0" applyNumberFormat="1"/>
    <xf numFmtId="0" fontId="1" fillId="0" borderId="0" xfId="0" applyFont="1"/>
    <xf numFmtId="0" fontId="2" fillId="0" borderId="0" xfId="0" applyFont="1"/>
    <xf numFmtId="164" fontId="0" fillId="0" borderId="0" xfId="1" applyNumberFormat="1" applyFont="1"/>
    <xf numFmtId="0" fontId="0" fillId="2" borderId="0" xfId="0" applyFill="1"/>
    <xf numFmtId="0" fontId="0" fillId="0" borderId="0" xfId="0"/>
    <xf numFmtId="22" fontId="0" fillId="0" borderId="0" xfId="0" applyNumberFormat="1"/>
    <xf numFmtId="49" fontId="0" fillId="0" borderId="0" xfId="0" applyNumberFormat="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0" xfId="0" applyAlignment="1">
      <alignment horizontal="right"/>
    </xf>
    <xf numFmtId="0" fontId="0" fillId="3" borderId="0" xfId="0" applyFill="1"/>
    <xf numFmtId="164" fontId="0" fillId="3" borderId="0" xfId="1" applyNumberFormat="1" applyFont="1" applyFill="1"/>
    <xf numFmtId="49" fontId="0" fillId="2" borderId="0" xfId="0" applyNumberFormat="1" applyFill="1"/>
    <xf numFmtId="0" fontId="0" fillId="4" borderId="0" xfId="0" applyFill="1"/>
    <xf numFmtId="0" fontId="0" fillId="5" borderId="0" xfId="0" applyFill="1"/>
    <xf numFmtId="0" fontId="4" fillId="0" borderId="1" xfId="2" applyFont="1" applyFill="1" applyBorder="1" applyAlignment="1">
      <alignment wrapText="1"/>
    </xf>
    <xf numFmtId="0" fontId="4" fillId="0" borderId="1" xfId="2" applyFont="1" applyFill="1" applyBorder="1" applyAlignment="1">
      <alignment horizontal="right" wrapText="1"/>
    </xf>
    <xf numFmtId="49" fontId="4" fillId="0" borderId="1" xfId="2" applyNumberFormat="1" applyFont="1" applyFill="1" applyBorder="1" applyAlignment="1">
      <alignment wrapText="1"/>
    </xf>
    <xf numFmtId="0" fontId="4" fillId="6" borderId="2" xfId="2" applyFont="1" applyFill="1" applyBorder="1" applyAlignment="1">
      <alignment horizontal="center"/>
    </xf>
    <xf numFmtId="0" fontId="4" fillId="0" borderId="3" xfId="2" applyFont="1" applyFill="1" applyBorder="1" applyAlignment="1">
      <alignment wrapText="1"/>
    </xf>
    <xf numFmtId="49" fontId="4" fillId="0" borderId="3" xfId="2" applyNumberFormat="1" applyFont="1" applyFill="1" applyBorder="1" applyAlignment="1">
      <alignment wrapText="1"/>
    </xf>
    <xf numFmtId="0" fontId="4" fillId="0" borderId="3" xfId="2" applyFont="1" applyFill="1" applyBorder="1" applyAlignment="1">
      <alignment horizontal="right" wrapText="1"/>
    </xf>
    <xf numFmtId="165" fontId="0" fillId="0" borderId="0" xfId="0" applyNumberFormat="1"/>
    <xf numFmtId="0" fontId="7" fillId="0" borderId="0" xfId="0" applyFont="1"/>
    <xf numFmtId="0" fontId="0" fillId="0" borderId="0" xfId="0" applyNumberFormat="1" applyFill="1"/>
    <xf numFmtId="0" fontId="0" fillId="0" borderId="0" xfId="0" applyAlignment="1">
      <alignment wrapText="1"/>
    </xf>
    <xf numFmtId="0" fontId="0" fillId="0" borderId="0" xfId="0" applyFill="1" applyAlignment="1">
      <alignment wrapText="1"/>
    </xf>
    <xf numFmtId="0" fontId="0" fillId="0" borderId="0" xfId="0" applyFill="1" applyAlignment="1">
      <alignment horizontal="left"/>
    </xf>
    <xf numFmtId="0" fontId="0" fillId="0" borderId="0" xfId="0" applyFill="1" applyAlignment="1">
      <alignment horizontal="left" indent="1"/>
    </xf>
    <xf numFmtId="0" fontId="0" fillId="0" borderId="0" xfId="0" applyFill="1" applyAlignment="1">
      <alignment horizontal="left" indent="2"/>
    </xf>
    <xf numFmtId="0" fontId="0" fillId="0" borderId="4" xfId="0" applyFill="1" applyBorder="1"/>
    <xf numFmtId="0" fontId="6" fillId="0" borderId="0" xfId="0" pivotButton="1" applyFont="1" applyAlignment="1">
      <alignment wrapText="1"/>
    </xf>
    <xf numFmtId="0" fontId="7" fillId="0" borderId="0" xfId="0" applyFont="1" applyAlignment="1"/>
    <xf numFmtId="0" fontId="8" fillId="0" borderId="0" xfId="0" applyFont="1"/>
    <xf numFmtId="10" fontId="0" fillId="0" borderId="0" xfId="0" applyNumberFormat="1"/>
    <xf numFmtId="1" fontId="0" fillId="0" borderId="0" xfId="0" applyNumberFormat="1"/>
    <xf numFmtId="0" fontId="0" fillId="0" borderId="6" xfId="0" applyBorder="1" applyAlignment="1">
      <alignment wrapText="1"/>
    </xf>
    <xf numFmtId="0" fontId="9" fillId="7" borderId="7" xfId="0" applyFont="1" applyFill="1" applyBorder="1" applyAlignment="1">
      <alignment wrapText="1"/>
    </xf>
    <xf numFmtId="0" fontId="9" fillId="7" borderId="0" xfId="0" applyFont="1" applyFill="1" applyBorder="1" applyAlignment="1">
      <alignment wrapText="1"/>
    </xf>
    <xf numFmtId="0" fontId="9" fillId="7" borderId="8" xfId="0" applyFont="1" applyFill="1" applyBorder="1" applyAlignment="1">
      <alignment wrapText="1"/>
    </xf>
    <xf numFmtId="0" fontId="9" fillId="7" borderId="12" xfId="0" applyFont="1" applyFill="1" applyBorder="1"/>
    <xf numFmtId="0" fontId="0" fillId="0" borderId="0" xfId="0" applyFont="1" applyAlignment="1">
      <alignment horizontal="left"/>
    </xf>
    <xf numFmtId="0" fontId="0" fillId="0" borderId="0" xfId="0" applyNumberFormat="1" applyFont="1"/>
    <xf numFmtId="0" fontId="0" fillId="0" borderId="0" xfId="0" pivotButton="1" applyFont="1"/>
    <xf numFmtId="0" fontId="0" fillId="0" borderId="0" xfId="0" applyFont="1"/>
    <xf numFmtId="9" fontId="9" fillId="7" borderId="9" xfId="0" applyNumberFormat="1" applyFont="1" applyFill="1" applyBorder="1"/>
    <xf numFmtId="9" fontId="9" fillId="7" borderId="4" xfId="0" applyNumberFormat="1" applyFont="1" applyFill="1" applyBorder="1"/>
    <xf numFmtId="9" fontId="9" fillId="7" borderId="0" xfId="0" applyNumberFormat="1" applyFont="1" applyFill="1" applyBorder="1" applyAlignment="1">
      <alignment wrapText="1"/>
    </xf>
    <xf numFmtId="9" fontId="9" fillId="7" borderId="15" xfId="0" applyNumberFormat="1" applyFont="1" applyFill="1" applyBorder="1" applyAlignment="1">
      <alignment wrapText="1"/>
    </xf>
    <xf numFmtId="9" fontId="9" fillId="7" borderId="16" xfId="0" applyNumberFormat="1" applyFont="1" applyFill="1" applyBorder="1" applyAlignment="1">
      <alignment wrapText="1"/>
    </xf>
    <xf numFmtId="9" fontId="9" fillId="7" borderId="9" xfId="0" applyNumberFormat="1" applyFont="1" applyFill="1" applyBorder="1" applyAlignment="1">
      <alignment wrapText="1"/>
    </xf>
    <xf numFmtId="0" fontId="8" fillId="0" borderId="0" xfId="0" applyFont="1" applyAlignment="1">
      <alignment horizontal="left"/>
    </xf>
    <xf numFmtId="0" fontId="9" fillId="7" borderId="17" xfId="0" applyFont="1" applyFill="1" applyBorder="1" applyAlignment="1">
      <alignment wrapText="1"/>
    </xf>
    <xf numFmtId="0" fontId="9" fillId="7" borderId="6" xfId="0" applyFont="1" applyFill="1" applyBorder="1" applyAlignment="1">
      <alignment horizontal="center" wrapText="1"/>
    </xf>
    <xf numFmtId="0" fontId="10" fillId="0" borderId="0" xfId="0" applyFont="1"/>
    <xf numFmtId="0" fontId="0" fillId="2" borderId="15" xfId="0" applyFill="1" applyBorder="1"/>
    <xf numFmtId="0" fontId="0" fillId="2" borderId="19" xfId="0" applyFill="1" applyBorder="1"/>
    <xf numFmtId="0" fontId="0" fillId="2" borderId="10" xfId="0" applyFill="1" applyBorder="1"/>
    <xf numFmtId="0" fontId="0" fillId="2" borderId="13" xfId="0" applyFill="1" applyBorder="1"/>
    <xf numFmtId="0" fontId="0" fillId="0" borderId="16" xfId="0" applyBorder="1"/>
    <xf numFmtId="0" fontId="0" fillId="0" borderId="20" xfId="0" applyBorder="1"/>
    <xf numFmtId="0" fontId="0" fillId="0" borderId="0" xfId="0" applyBorder="1"/>
    <xf numFmtId="0" fontId="0" fillId="0" borderId="14" xfId="0" applyBorder="1"/>
    <xf numFmtId="0" fontId="0" fillId="0" borderId="9" xfId="0" applyBorder="1"/>
    <xf numFmtId="0" fontId="0" fillId="0" borderId="21" xfId="0" applyBorder="1"/>
    <xf numFmtId="0" fontId="0" fillId="0" borderId="18" xfId="0" applyBorder="1"/>
    <xf numFmtId="0" fontId="0" fillId="0" borderId="7" xfId="0" applyBorder="1"/>
    <xf numFmtId="0" fontId="0" fillId="0" borderId="0" xfId="0" applyAlignment="1">
      <alignment horizontal="center" vertical="center"/>
    </xf>
    <xf numFmtId="0" fontId="11" fillId="0" borderId="0" xfId="3" applyNumberFormat="1"/>
    <xf numFmtId="0" fontId="9" fillId="7" borderId="11" xfId="0" applyFont="1" applyFill="1" applyBorder="1" applyAlignment="1">
      <alignment horizontal="right"/>
    </xf>
    <xf numFmtId="3" fontId="0" fillId="0" borderId="0" xfId="0" applyNumberFormat="1" applyFont="1"/>
    <xf numFmtId="0" fontId="6" fillId="0" borderId="23" xfId="0" applyFont="1" applyBorder="1" applyAlignment="1">
      <alignment horizontal="left"/>
    </xf>
    <xf numFmtId="0" fontId="0" fillId="0" borderId="0" xfId="0" applyFont="1" applyAlignment="1">
      <alignment horizontal="center"/>
    </xf>
    <xf numFmtId="0" fontId="6" fillId="0" borderId="23" xfId="0" applyNumberFormat="1" applyFont="1" applyBorder="1" applyAlignment="1">
      <alignment horizontal="center"/>
    </xf>
    <xf numFmtId="0" fontId="0" fillId="0" borderId="0" xfId="0" applyFont="1" applyAlignment="1">
      <alignment vertical="top" wrapText="1"/>
    </xf>
    <xf numFmtId="0" fontId="12" fillId="9" borderId="22" xfId="0" applyFont="1" applyFill="1" applyBorder="1" applyAlignment="1">
      <alignment horizontal="center"/>
    </xf>
    <xf numFmtId="0" fontId="12" fillId="9" borderId="22" xfId="0" applyFont="1" applyFill="1" applyBorder="1" applyAlignment="1">
      <alignment wrapText="1"/>
    </xf>
    <xf numFmtId="0" fontId="0" fillId="0" borderId="0" xfId="0" applyAlignment="1">
      <alignment horizontal="center"/>
    </xf>
    <xf numFmtId="9" fontId="0" fillId="0" borderId="0" xfId="0" applyNumberFormat="1"/>
    <xf numFmtId="0" fontId="13" fillId="0" borderId="0" xfId="0" applyFont="1"/>
    <xf numFmtId="0" fontId="14" fillId="0" borderId="0" xfId="0" applyFont="1"/>
    <xf numFmtId="0" fontId="13" fillId="0" borderId="0" xfId="0" applyFont="1" applyAlignment="1">
      <alignment horizontal="left"/>
    </xf>
    <xf numFmtId="0" fontId="0" fillId="0" borderId="0" xfId="0" applyAlignment="1">
      <alignment horizontal="left" indent="2"/>
    </xf>
    <xf numFmtId="0" fontId="0" fillId="10" borderId="24" xfId="0" applyFont="1" applyFill="1" applyBorder="1"/>
    <xf numFmtId="0" fontId="0" fillId="0" borderId="24" xfId="0" applyFont="1" applyBorder="1"/>
    <xf numFmtId="0" fontId="15" fillId="0" borderId="0" xfId="0" applyFont="1" applyAlignment="1">
      <alignment horizontal="left"/>
    </xf>
    <xf numFmtId="0" fontId="15" fillId="0" borderId="0" xfId="0" applyNumberFormat="1" applyFont="1"/>
    <xf numFmtId="0" fontId="16" fillId="0" borderId="0" xfId="0" applyNumberFormat="1" applyFont="1"/>
    <xf numFmtId="0" fontId="10" fillId="11" borderId="25" xfId="0" applyFont="1" applyFill="1" applyBorder="1"/>
    <xf numFmtId="0" fontId="15" fillId="0" borderId="26" xfId="0" applyNumberFormat="1" applyFont="1" applyBorder="1"/>
    <xf numFmtId="0" fontId="6" fillId="0" borderId="27" xfId="0" applyFont="1" applyBorder="1" applyAlignment="1">
      <alignment horizontal="left"/>
    </xf>
    <xf numFmtId="0" fontId="6" fillId="0" borderId="27" xfId="0" applyNumberFormat="1" applyFont="1" applyBorder="1"/>
    <xf numFmtId="0" fontId="0" fillId="0" borderId="0" xfId="0" pivotButton="1" applyAlignment="1">
      <alignment wrapText="1"/>
    </xf>
    <xf numFmtId="0" fontId="0" fillId="0" borderId="4" xfId="0" pivotButton="1" applyBorder="1"/>
    <xf numFmtId="0" fontId="0" fillId="0" borderId="5" xfId="0" applyBorder="1"/>
    <xf numFmtId="0" fontId="0" fillId="0" borderId="17" xfId="0" applyBorder="1" applyAlignment="1">
      <alignment wrapText="1"/>
    </xf>
    <xf numFmtId="0" fontId="12" fillId="9" borderId="0" xfId="0" applyFont="1" applyFill="1"/>
    <xf numFmtId="0" fontId="6" fillId="10" borderId="0" xfId="0" applyFont="1" applyFill="1" applyAlignment="1">
      <alignment horizontal="left"/>
    </xf>
    <xf numFmtId="0" fontId="6" fillId="10" borderId="0" xfId="0" applyNumberFormat="1" applyFont="1" applyFill="1"/>
    <xf numFmtId="0" fontId="6" fillId="0" borderId="23" xfId="0" applyNumberFormat="1" applyFont="1" applyBorder="1"/>
    <xf numFmtId="0" fontId="6" fillId="10" borderId="0" xfId="0" applyFont="1" applyFill="1" applyAlignment="1">
      <alignment horizontal="right"/>
    </xf>
    <xf numFmtId="0" fontId="6" fillId="10" borderId="28" xfId="0" applyFont="1" applyFill="1" applyBorder="1"/>
    <xf numFmtId="0" fontId="6" fillId="0" borderId="28" xfId="0" applyFont="1" applyBorder="1" applyAlignment="1">
      <alignment horizontal="left"/>
    </xf>
    <xf numFmtId="165" fontId="6" fillId="0" borderId="28" xfId="0" applyNumberFormat="1" applyFont="1" applyBorder="1"/>
    <xf numFmtId="0" fontId="6" fillId="10" borderId="29" xfId="0" applyFont="1" applyFill="1" applyBorder="1" applyAlignment="1">
      <alignment horizontal="left"/>
    </xf>
    <xf numFmtId="165" fontId="6" fillId="10" borderId="29" xfId="0" applyNumberFormat="1" applyFont="1" applyFill="1" applyBorder="1"/>
    <xf numFmtId="0" fontId="17" fillId="0" borderId="0" xfId="0" applyFont="1"/>
    <xf numFmtId="0" fontId="0" fillId="0" borderId="4" xfId="0" applyFill="1" applyBorder="1" applyAlignment="1">
      <alignment horizontal="left" wrapText="1"/>
    </xf>
    <xf numFmtId="0" fontId="9" fillId="7" borderId="10" xfId="0" applyFont="1" applyFill="1" applyBorder="1" applyAlignment="1">
      <alignment horizontal="center"/>
    </xf>
    <xf numFmtId="0" fontId="9" fillId="7" borderId="11" xfId="0" applyFont="1" applyFill="1" applyBorder="1" applyAlignment="1">
      <alignment horizontal="center"/>
    </xf>
    <xf numFmtId="0" fontId="1" fillId="0" borderId="0" xfId="0" applyFont="1" applyAlignment="1">
      <alignment horizontal="left" vertical="top" wrapText="1"/>
    </xf>
    <xf numFmtId="0" fontId="8" fillId="0" borderId="0" xfId="0" applyFont="1" applyAlignment="1">
      <alignment horizontal="left"/>
    </xf>
    <xf numFmtId="0" fontId="0" fillId="8" borderId="13" xfId="0" applyFill="1" applyBorder="1" applyAlignment="1">
      <alignment horizontal="center" wrapText="1"/>
    </xf>
    <xf numFmtId="0" fontId="0" fillId="8" borderId="14" xfId="0" applyFill="1" applyBorder="1" applyAlignment="1">
      <alignment horizontal="center" wrapText="1"/>
    </xf>
    <xf numFmtId="0" fontId="0" fillId="8" borderId="7" xfId="0" applyFill="1" applyBorder="1" applyAlignment="1">
      <alignment horizontal="center" wrapText="1"/>
    </xf>
    <xf numFmtId="0" fontId="0" fillId="8" borderId="15" xfId="0" applyFill="1" applyBorder="1" applyAlignment="1">
      <alignment horizontal="center" wrapText="1"/>
    </xf>
    <xf numFmtId="0" fontId="0" fillId="8" borderId="16" xfId="0" applyFill="1" applyBorder="1" applyAlignment="1">
      <alignment horizontal="center" wrapText="1"/>
    </xf>
    <xf numFmtId="0" fontId="0" fillId="8" borderId="9" xfId="0" applyFill="1" applyBorder="1" applyAlignment="1">
      <alignment horizontal="center" wrapText="1"/>
    </xf>
    <xf numFmtId="0" fontId="9" fillId="7" borderId="0" xfId="0" applyFont="1" applyFill="1" applyBorder="1" applyAlignment="1">
      <alignment horizontal="center" wrapText="1"/>
    </xf>
    <xf numFmtId="0" fontId="9" fillId="7" borderId="18" xfId="0" applyFont="1" applyFill="1" applyBorder="1" applyAlignment="1">
      <alignment horizontal="center" wrapText="1"/>
    </xf>
    <xf numFmtId="0" fontId="18" fillId="0" borderId="0" xfId="0" applyFont="1" applyAlignment="1">
      <alignment horizontal="left" wrapText="1"/>
    </xf>
  </cellXfs>
  <cellStyles count="4">
    <cellStyle name="Hyperlink" xfId="3" builtinId="8"/>
    <cellStyle name="Normal" xfId="0" builtinId="0"/>
    <cellStyle name="Normal_Demography" xfId="2"/>
    <cellStyle name="Percent" xfId="1" builtinId="5"/>
  </cellStyles>
  <dxfs count="87">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readingOrder="0"/>
    </dxf>
    <dxf>
      <numFmt numFmtId="165" formatCode="_(* #,##0_);_(* \(#,##0\);_(* &quot;-&quot;??_);_(@_)"/>
    </dxf>
    <dxf>
      <alignment horizontal="right" readingOrder="0"/>
    </dxf>
    <dxf>
      <alignment horizontal="right" readingOrder="0"/>
    </dxf>
    <dxf>
      <alignment horizontal="right" readingOrder="0"/>
    </dxf>
    <dxf>
      <numFmt numFmtId="3" formatCode="#,##0"/>
    </dxf>
    <dxf>
      <font>
        <sz val="11"/>
      </font>
    </dxf>
    <dxf>
      <font>
        <sz val="11"/>
      </font>
    </dxf>
    <dxf>
      <font>
        <sz val="11"/>
      </font>
    </dxf>
    <dxf>
      <font>
        <sz val="11"/>
      </font>
    </dxf>
    <dxf>
      <font>
        <sz val="11"/>
      </font>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rgb="FFC0C0C0"/>
        </top>
      </border>
    </dxf>
    <dxf>
      <border outline="0">
        <top style="thin">
          <color rgb="FF000000"/>
        </top>
        <bottom style="thin">
          <color rgb="FFC0C0C0"/>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alignment horizontal="general" vertical="bottom" textRotation="0" wrapText="1" indent="0" justifyLastLine="0" shrinkToFit="0" readingOrder="0"/>
    </dxf>
    <dxf>
      <border outline="0">
        <bottom style="thin">
          <color rgb="FF000000"/>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dxf>
    <dxf>
      <alignment wrapTex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wrapText="1" readingOrder="0"/>
    </dxf>
    <dxf>
      <alignment wrapText="1" readingOrder="0"/>
    </dxf>
    <dxf>
      <numFmt numFmtId="1" formatCode="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font>
        <b/>
      </font>
    </dxf>
    <dxf>
      <font>
        <b/>
      </font>
    </dxf>
    <dxf>
      <font>
        <color rgb="FFFF0000"/>
      </font>
    </dxf>
    <dxf>
      <font>
        <color rgb="FFFF0000"/>
      </font>
    </dxf>
    <dxf>
      <alignment horizontal="center" readingOrder="0"/>
    </dxf>
    <dxf>
      <alignment horizontal="right" readingOrder="0"/>
    </dxf>
    <dxf>
      <font>
        <b/>
      </font>
    </dxf>
    <dxf>
      <alignment wrapText="1" readingOrder="0"/>
    </dxf>
    <dxf>
      <alignment horizontal="right"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center" vertical="center" textRotation="0" wrapText="0" indent="0" justifyLastLine="0" shrinkToFit="0" readingOrder="0"/>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numFmt numFmtId="0" formatCode="General"/>
    </dxf>
  </dxfs>
  <tableStyles count="0" defaultTableStyle="TableStyleMedium2" defaultPivotStyle="PivotStyleMedium9"/>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42" Type="http://schemas.openxmlformats.org/officeDocument/2006/relationships/pivotCacheDefinition" Target="pivotCache/pivotCacheDefinition10.xml"/><Relationship Id="rId47" Type="http://schemas.openxmlformats.org/officeDocument/2006/relationships/connections" Target="connections.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pivotCacheDefinition" Target="pivotCache/pivotCacheDefinition6.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pivotCacheDefinition" Target="pivotCache/pivotCacheDefinition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pivotCacheDefinition" Target="pivotCache/pivotCacheDefinition5.xml"/><Relationship Id="rId40" Type="http://schemas.openxmlformats.org/officeDocument/2006/relationships/pivotCacheDefinition" Target="pivotCache/pivotCacheDefinition8.xml"/><Relationship Id="rId45" Type="http://schemas.openxmlformats.org/officeDocument/2006/relationships/pivotCacheDefinition" Target="pivotCache/pivotCacheDefinition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3.xml"/><Relationship Id="rId43" Type="http://schemas.openxmlformats.org/officeDocument/2006/relationships/pivotCacheDefinition" Target="pivotCache/pivotCacheDefinition11.xml"/><Relationship Id="rId48" Type="http://schemas.openxmlformats.org/officeDocument/2006/relationships/styles" Target="styles.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[CampProfile_Analysis_Kachin_Round4 external.xlsx]Demography (1)!PivotTable2</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'Demography (1)'!$B$7</c:f>
              <c:strCache>
                <c:ptCount val="1"/>
                <c:pt idx="0">
                  <c:v>Total</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'Demography (1)'!$A$8:$A$20</c:f>
              <c:strCache>
                <c:ptCount val="12"/>
                <c:pt idx="0">
                  <c:v>00-05</c:v>
                </c:pt>
                <c:pt idx="1">
                  <c:v>01</c:v>
                </c:pt>
                <c:pt idx="2">
                  <c:v>02</c:v>
                </c:pt>
                <c:pt idx="3">
                  <c:v>03-04</c:v>
                </c:pt>
                <c:pt idx="4">
                  <c:v>05-10</c:v>
                </c:pt>
                <c:pt idx="5">
                  <c:v>06-11</c:v>
                </c:pt>
                <c:pt idx="6">
                  <c:v>11-14</c:v>
                </c:pt>
                <c:pt idx="7">
                  <c:v>15-17</c:v>
                </c:pt>
                <c:pt idx="8">
                  <c:v>18-24</c:v>
                </c:pt>
                <c:pt idx="9">
                  <c:v>25-49</c:v>
                </c:pt>
                <c:pt idx="10">
                  <c:v>50-59</c:v>
                </c:pt>
                <c:pt idx="11">
                  <c:v>60+</c:v>
                </c:pt>
              </c:strCache>
            </c:strRef>
          </c:cat>
          <c:val>
            <c:numRef>
              <c:f>'Demography (1)'!$B$8:$B$20</c:f>
              <c:numCache>
                <c:formatCode>#,##0</c:formatCode>
                <c:ptCount val="12"/>
                <c:pt idx="0">
                  <c:v>1205</c:v>
                </c:pt>
                <c:pt idx="1">
                  <c:v>2992</c:v>
                </c:pt>
                <c:pt idx="2">
                  <c:v>3562</c:v>
                </c:pt>
                <c:pt idx="3">
                  <c:v>5048</c:v>
                </c:pt>
                <c:pt idx="4">
                  <c:v>13005</c:v>
                </c:pt>
                <c:pt idx="5">
                  <c:v>1701</c:v>
                </c:pt>
                <c:pt idx="6">
                  <c:v>9541</c:v>
                </c:pt>
                <c:pt idx="7">
                  <c:v>6543</c:v>
                </c:pt>
                <c:pt idx="8">
                  <c:v>9186</c:v>
                </c:pt>
                <c:pt idx="9">
                  <c:v>17577</c:v>
                </c:pt>
                <c:pt idx="10">
                  <c:v>6751</c:v>
                </c:pt>
                <c:pt idx="11">
                  <c:v>5893</c:v>
                </c:pt>
              </c:numCache>
            </c:numRef>
          </c:val>
        </c:ser>
        <c:dLbls>
          <c:showLegendKey val="0"/>
          <c:showVal val="0"/>
          <c:showCatName val="0"/>
          <c:showSerName val="0"/>
          <c:showPercent val="0"/>
          <c:showBubbleSize val="0"/>
        </c:dLbls>
        <c:gapWidth val="182"/>
        <c:axId val="421472424"/>
        <c:axId val="421471640"/>
      </c:barChart>
      <c:catAx>
        <c:axId val="421472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21471640"/>
        <c:crosses val="autoZero"/>
        <c:auto val="1"/>
        <c:lblAlgn val="ctr"/>
        <c:lblOffset val="100"/>
        <c:noMultiLvlLbl val="0"/>
      </c:catAx>
      <c:valAx>
        <c:axId val="42147164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472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[CampProfile_Analysis_Kachin_Round4 external.xlsx]Gap!PivotTable3</c:name>
    <c:fmtId val="0"/>
  </c:pivotSource>
  <c:chart>
    <c:autoTitleDeleted val="1"/>
    <c:pivotFmts>
      <c:pivotFmt>
        <c:idx val="0"/>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dLbl>
          <c:idx val="0"/>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cked"/>
        <c:varyColors val="0"/>
        <c:ser>
          <c:idx val="0"/>
          <c:order val="0"/>
          <c:tx>
            <c:strRef>
              <c:f>Gap!$B$3</c:f>
              <c:strCache>
                <c:ptCount val="1"/>
                <c:pt idx="0">
                  <c:v>Total</c:v>
                </c:pt>
              </c:strCache>
            </c:strRef>
          </c:tx>
          <c:dLbls>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Gap!$A$4:$A$29</c:f>
              <c:strCache>
                <c:ptCount val="25"/>
                <c:pt idx="0">
                  <c:v>Access to livelihood opportunities</c:v>
                </c:pt>
                <c:pt idx="1">
                  <c:v>Basic Food</c:v>
                </c:pt>
                <c:pt idx="2">
                  <c:v>Bathing Spaces</c:v>
                </c:pt>
                <c:pt idx="3">
                  <c:v>Blankets/Winter Clothing</c:v>
                </c:pt>
                <c:pt idx="4">
                  <c:v>Cash/Money Assistance</c:v>
                </c:pt>
                <c:pt idx="5">
                  <c:v>Communal building</c:v>
                </c:pt>
                <c:pt idx="6">
                  <c:v>Complementary Food</c:v>
                </c:pt>
                <c:pt idx="7">
                  <c:v>Firewood / fuel</c:v>
                </c:pt>
                <c:pt idx="8">
                  <c:v>Health facility / Clinic</c:v>
                </c:pt>
                <c:pt idx="9">
                  <c:v>Hygiene Kits</c:v>
                </c:pt>
                <c:pt idx="10">
                  <c:v>Individual Shelter/Houses</c:v>
                </c:pt>
                <c:pt idx="11">
                  <c:v>Information on IDP rights</c:v>
                </c:pt>
                <c:pt idx="12">
                  <c:v>Kitchen Sets</c:v>
                </c:pt>
                <c:pt idx="13">
                  <c:v>Latrines/Toilets</c:v>
                </c:pt>
                <c:pt idx="14">
                  <c:v>Legal aid and advice</c:v>
                </c:pt>
                <c:pt idx="15">
                  <c:v>Medical staff (doctor, nurse, etc)</c:v>
                </c:pt>
                <c:pt idx="16">
                  <c:v>Medicines</c:v>
                </c:pt>
                <c:pt idx="17">
                  <c:v>Other</c:v>
                </c:pt>
                <c:pt idx="18">
                  <c:v>Partitions within shelters</c:v>
                </c:pt>
                <c:pt idx="19">
                  <c:v>School Facilities</c:v>
                </c:pt>
                <c:pt idx="20">
                  <c:v>School materials / supplies</c:v>
                </c:pt>
                <c:pt idx="21">
                  <c:v>Transport to school</c:v>
                </c:pt>
                <c:pt idx="22">
                  <c:v>Vocational training</c:v>
                </c:pt>
                <c:pt idx="23">
                  <c:v>Well / water tank</c:v>
                </c:pt>
                <c:pt idx="24">
                  <c:v>Women NFIs (sanitary pads, underwear, etc.)</c:v>
                </c:pt>
              </c:strCache>
            </c:strRef>
          </c:cat>
          <c:val>
            <c:numRef>
              <c:f>Gap!$B$4:$B$29</c:f>
              <c:numCache>
                <c:formatCode>General</c:formatCode>
                <c:ptCount val="25"/>
                <c:pt idx="0">
                  <c:v>117</c:v>
                </c:pt>
                <c:pt idx="1">
                  <c:v>179</c:v>
                </c:pt>
                <c:pt idx="2">
                  <c:v>19</c:v>
                </c:pt>
                <c:pt idx="3">
                  <c:v>106</c:v>
                </c:pt>
                <c:pt idx="4">
                  <c:v>200</c:v>
                </c:pt>
                <c:pt idx="5">
                  <c:v>7</c:v>
                </c:pt>
                <c:pt idx="6">
                  <c:v>103</c:v>
                </c:pt>
                <c:pt idx="7">
                  <c:v>113</c:v>
                </c:pt>
                <c:pt idx="8">
                  <c:v>51</c:v>
                </c:pt>
                <c:pt idx="9">
                  <c:v>57</c:v>
                </c:pt>
                <c:pt idx="10">
                  <c:v>32</c:v>
                </c:pt>
                <c:pt idx="11">
                  <c:v>21</c:v>
                </c:pt>
                <c:pt idx="12">
                  <c:v>63</c:v>
                </c:pt>
                <c:pt idx="13">
                  <c:v>13</c:v>
                </c:pt>
                <c:pt idx="14">
                  <c:v>19</c:v>
                </c:pt>
                <c:pt idx="15">
                  <c:v>26</c:v>
                </c:pt>
                <c:pt idx="16">
                  <c:v>73</c:v>
                </c:pt>
                <c:pt idx="17">
                  <c:v>3</c:v>
                </c:pt>
                <c:pt idx="18">
                  <c:v>12</c:v>
                </c:pt>
                <c:pt idx="19">
                  <c:v>36</c:v>
                </c:pt>
                <c:pt idx="20">
                  <c:v>120</c:v>
                </c:pt>
                <c:pt idx="21">
                  <c:v>57</c:v>
                </c:pt>
                <c:pt idx="22">
                  <c:v>74</c:v>
                </c:pt>
                <c:pt idx="23">
                  <c:v>22</c:v>
                </c:pt>
                <c:pt idx="24">
                  <c:v>49</c:v>
                </c:pt>
              </c:numCache>
            </c:numRef>
          </c:val>
          <c:smooth val="0"/>
        </c:ser>
        <c:dLbls>
          <c:showLegendKey val="0"/>
          <c:showVal val="0"/>
          <c:showCatName val="0"/>
          <c:showSerName val="0"/>
          <c:showPercent val="0"/>
          <c:showBubbleSize val="0"/>
        </c:dLbls>
        <c:marker val="1"/>
        <c:smooth val="0"/>
        <c:axId val="556338256"/>
        <c:axId val="556335120"/>
      </c:lineChart>
      <c:catAx>
        <c:axId val="556338256"/>
        <c:scaling>
          <c:orientation val="minMax"/>
        </c:scaling>
        <c:delete val="0"/>
        <c:axPos val="b"/>
        <c:numFmt formatCode="General" sourceLinked="0"/>
        <c:majorTickMark val="out"/>
        <c:minorTickMark val="none"/>
        <c:tickLblPos val="nextTo"/>
        <c:txPr>
          <a:bodyPr rot="-5400000" vert="horz"/>
          <a:lstStyle/>
          <a:p>
            <a:pPr>
              <a:defRPr b="1"/>
            </a:pPr>
            <a:endParaRPr lang="en-US"/>
          </a:p>
        </c:txPr>
        <c:crossAx val="556335120"/>
        <c:crosses val="autoZero"/>
        <c:auto val="1"/>
        <c:lblAlgn val="ctr"/>
        <c:lblOffset val="100"/>
        <c:noMultiLvlLbl val="0"/>
      </c:catAx>
      <c:valAx>
        <c:axId val="556335120"/>
        <c:scaling>
          <c:orientation val="minMax"/>
        </c:scaling>
        <c:delete val="0"/>
        <c:axPos val="l"/>
        <c:majorGridlines/>
        <c:numFmt formatCode="General" sourceLinked="1"/>
        <c:majorTickMark val="out"/>
        <c:minorTickMark val="none"/>
        <c:tickLblPos val="nextTo"/>
        <c:txPr>
          <a:bodyPr/>
          <a:lstStyle/>
          <a:p>
            <a:pPr>
              <a:defRPr b="1"/>
            </a:pPr>
            <a:endParaRPr lang="en-US"/>
          </a:p>
        </c:txPr>
        <c:crossAx val="556338256"/>
        <c:crosses val="autoZero"/>
        <c:crossBetween val="between"/>
      </c:valAx>
    </c:plotArea>
    <c:legend>
      <c:legendPos val="r"/>
      <c:overlay val="0"/>
    </c:legend>
    <c:plotVisOnly val="1"/>
    <c:dispBlanksAs val="zero"/>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Comparison of priorities After displacement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Livelihood!$K$5</c:f>
              <c:strCache>
                <c:ptCount val="1"/>
                <c:pt idx="0">
                  <c:v>after displacement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Livelihood!$J$6:$J$16</c:f>
              <c:strCache>
                <c:ptCount val="11"/>
                <c:pt idx="0">
                  <c:v>Farming</c:v>
                </c:pt>
                <c:pt idx="1">
                  <c:v>Fishing</c:v>
                </c:pt>
                <c:pt idx="2">
                  <c:v>Handicrafts</c:v>
                </c:pt>
                <c:pt idx="3">
                  <c:v>Livestock</c:v>
                </c:pt>
                <c:pt idx="4">
                  <c:v>Manucfacturing (Non Food)</c:v>
                </c:pt>
                <c:pt idx="5">
                  <c:v>Manufacturing (Food processing)</c:v>
                </c:pt>
                <c:pt idx="6">
                  <c:v>Mining</c:v>
                </c:pt>
                <c:pt idx="7">
                  <c:v>None</c:v>
                </c:pt>
                <c:pt idx="8">
                  <c:v>Other</c:v>
                </c:pt>
                <c:pt idx="9">
                  <c:v>Trade (buying and selling)</c:v>
                </c:pt>
                <c:pt idx="10">
                  <c:v>Daily worker</c:v>
                </c:pt>
              </c:strCache>
            </c:strRef>
          </c:cat>
          <c:val>
            <c:numRef>
              <c:f>Livelihood!$K$6:$K$16</c:f>
              <c:numCache>
                <c:formatCode>General</c:formatCode>
                <c:ptCount val="11"/>
                <c:pt idx="0">
                  <c:v>113</c:v>
                </c:pt>
                <c:pt idx="1">
                  <c:v>14</c:v>
                </c:pt>
                <c:pt idx="2">
                  <c:v>23</c:v>
                </c:pt>
                <c:pt idx="3">
                  <c:v>73</c:v>
                </c:pt>
                <c:pt idx="4">
                  <c:v>4</c:v>
                </c:pt>
                <c:pt idx="5">
                  <c:v>5</c:v>
                </c:pt>
                <c:pt idx="6">
                  <c:v>28</c:v>
                </c:pt>
                <c:pt idx="7">
                  <c:v>23</c:v>
                </c:pt>
                <c:pt idx="8">
                  <c:v>16</c:v>
                </c:pt>
                <c:pt idx="9">
                  <c:v>22</c:v>
                </c:pt>
                <c:pt idx="10">
                  <c:v>203</c:v>
                </c:pt>
              </c:numCache>
            </c:numRef>
          </c:val>
        </c:ser>
        <c:dLbls>
          <c:showLegendKey val="0"/>
          <c:showVal val="0"/>
          <c:showCatName val="0"/>
          <c:showSerName val="0"/>
          <c:showPercent val="0"/>
          <c:showBubbleSize val="0"/>
        </c:dLbls>
        <c:gapWidth val="182"/>
        <c:axId val="556337472"/>
        <c:axId val="556337864"/>
      </c:barChart>
      <c:catAx>
        <c:axId val="556337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56337864"/>
        <c:crosses val="autoZero"/>
        <c:auto val="1"/>
        <c:lblAlgn val="ctr"/>
        <c:lblOffset val="100"/>
        <c:noMultiLvlLbl val="0"/>
      </c:catAx>
      <c:valAx>
        <c:axId val="556337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56337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hyperlink" Target="http://themimu.info/assessments-and-publications" TargetMode="External"/><Relationship Id="rId3" Type="http://schemas.openxmlformats.org/officeDocument/2006/relationships/image" Target="../media/image4.jpg"/><Relationship Id="rId7" Type="http://schemas.openxmlformats.org/officeDocument/2006/relationships/hyperlink" Target="http://www.sheltercluster.org/library/individual-camp-profiles-kachin" TargetMode="External"/><Relationship Id="rId2" Type="http://schemas.openxmlformats.org/officeDocument/2006/relationships/image" Target="../media/image3.jpg"/><Relationship Id="rId1" Type="http://schemas.openxmlformats.org/officeDocument/2006/relationships/image" Target="../media/image2.png"/><Relationship Id="rId6" Type="http://schemas.openxmlformats.org/officeDocument/2006/relationships/image" Target="../media/image7.jpg"/><Relationship Id="rId5" Type="http://schemas.openxmlformats.org/officeDocument/2006/relationships/image" Target="../media/image6.jpeg"/><Relationship Id="rId4" Type="http://schemas.openxmlformats.org/officeDocument/2006/relationships/image" Target="../media/image5.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276225</xdr:colOff>
          <xdr:row>2</xdr:row>
          <xdr:rowOff>104775</xdr:rowOff>
        </xdr:from>
        <xdr:to>
          <xdr:col>6</xdr:col>
          <xdr:colOff>485775</xdr:colOff>
          <xdr:row>4</xdr:row>
          <xdr:rowOff>47625</xdr:rowOff>
        </xdr:to>
        <xdr:sp macro="" textlink="">
          <xdr:nvSpPr>
            <xdr:cNvPr id="26625" name="CommandButton1" hidden="1">
              <a:extLst>
                <a:ext uri="{63B3BB69-23CF-44E3-9099-C40C66FF867C}">
                  <a14:compatExt spid="_x0000_s26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28575</xdr:rowOff>
    </xdr:from>
    <xdr:to>
      <xdr:col>9</xdr:col>
      <xdr:colOff>600075</xdr:colOff>
      <xdr:row>6</xdr:row>
      <xdr:rowOff>62345</xdr:rowOff>
    </xdr:to>
    <xdr:sp macro="" textlink="">
      <xdr:nvSpPr>
        <xdr:cNvPr id="2" name="Rounded Rectangle 1"/>
        <xdr:cNvSpPr/>
      </xdr:nvSpPr>
      <xdr:spPr>
        <a:xfrm>
          <a:off x="19050" y="28575"/>
          <a:ext cx="6316807" cy="111442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n-US" sz="1400" b="1" i="0" u="none" strike="noStrike">
              <a:solidFill>
                <a:schemeClr val="dk1"/>
              </a:solidFill>
              <a:effectLst/>
              <a:latin typeface="+mn-lt"/>
              <a:ea typeface="+mn-ea"/>
              <a:cs typeface="+mn-cs"/>
            </a:rPr>
            <a:t>Kachin &amp; Northern Shan</a:t>
          </a:r>
        </a:p>
        <a:p>
          <a:pPr algn="ctr"/>
          <a:r>
            <a:rPr lang="en-US" sz="1400" b="1" i="0" u="none" strike="noStrike">
              <a:solidFill>
                <a:schemeClr val="dk1"/>
              </a:solidFill>
              <a:effectLst/>
              <a:latin typeface="+mn-lt"/>
              <a:ea typeface="+mn-ea"/>
              <a:cs typeface="+mn-cs"/>
            </a:rPr>
            <a:t>Camp Profiling</a:t>
          </a:r>
        </a:p>
        <a:p>
          <a:pPr algn="ctr"/>
          <a:r>
            <a:rPr lang="en-US" sz="1400" b="1" i="0" u="none" strike="noStrike">
              <a:solidFill>
                <a:schemeClr val="dk1"/>
              </a:solidFill>
              <a:effectLst/>
              <a:latin typeface="+mn-lt"/>
              <a:ea typeface="+mn-ea"/>
              <a:cs typeface="+mn-cs"/>
            </a:rPr>
            <a:t>Round 4</a:t>
          </a:r>
        </a:p>
        <a:p>
          <a:pPr algn="ctr"/>
          <a:r>
            <a:rPr lang="en-US" sz="1400" b="1" i="0" u="none" strike="noStrike">
              <a:solidFill>
                <a:schemeClr val="dk1"/>
              </a:solidFill>
              <a:effectLst/>
              <a:latin typeface="+mn-lt"/>
              <a:ea typeface="+mn-ea"/>
              <a:cs typeface="+mn-cs"/>
            </a:rPr>
            <a:t>mid-Sep:</a:t>
          </a:r>
          <a:r>
            <a:rPr lang="en-US" sz="1400" b="1" i="0" u="none" strike="noStrike" baseline="0">
              <a:solidFill>
                <a:schemeClr val="dk1"/>
              </a:solidFill>
              <a:effectLst/>
              <a:latin typeface="+mn-lt"/>
              <a:ea typeface="+mn-ea"/>
              <a:cs typeface="+mn-cs"/>
            </a:rPr>
            <a:t> mid </a:t>
          </a:r>
          <a:r>
            <a:rPr lang="en-US" sz="1400" b="1" i="0" u="none" strike="noStrike">
              <a:solidFill>
                <a:schemeClr val="dk1"/>
              </a:solidFill>
              <a:effectLst/>
              <a:latin typeface="+mn-lt"/>
              <a:ea typeface="+mn-ea"/>
              <a:cs typeface="+mn-cs"/>
            </a:rPr>
            <a:t>Dec 2015</a:t>
          </a:r>
        </a:p>
        <a:p>
          <a:pPr algn="ctr"/>
          <a:endParaRPr lang="en-US" sz="1100" b="1"/>
        </a:p>
      </xdr:txBody>
    </xdr:sp>
    <xdr:clientData/>
  </xdr:twoCellAnchor>
  <xdr:twoCellAnchor>
    <xdr:from>
      <xdr:col>11</xdr:col>
      <xdr:colOff>104774</xdr:colOff>
      <xdr:row>3</xdr:row>
      <xdr:rowOff>171450</xdr:rowOff>
    </xdr:from>
    <xdr:to>
      <xdr:col>17</xdr:col>
      <xdr:colOff>552449</xdr:colOff>
      <xdr:row>6</xdr:row>
      <xdr:rowOff>66675</xdr:rowOff>
    </xdr:to>
    <xdr:sp macro="" textlink="">
      <xdr:nvSpPr>
        <xdr:cNvPr id="3" name="Rounded Rectangle 2"/>
        <xdr:cNvSpPr/>
      </xdr:nvSpPr>
      <xdr:spPr>
        <a:xfrm>
          <a:off x="7334249" y="742950"/>
          <a:ext cx="4391025" cy="46672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US" sz="1100" b="1" i="0" u="none" strike="noStrike">
              <a:solidFill>
                <a:schemeClr val="dk1"/>
              </a:solidFill>
              <a:effectLst/>
              <a:latin typeface="+mn-lt"/>
              <a:ea typeface="+mn-ea"/>
              <a:cs typeface="+mn-cs"/>
            </a:rPr>
            <a:t>Camp</a:t>
          </a:r>
          <a:r>
            <a:rPr lang="en-US" sz="1100" b="1" i="0" u="none" strike="noStrike" baseline="0">
              <a:solidFill>
                <a:schemeClr val="dk1"/>
              </a:solidFill>
              <a:effectLst/>
              <a:latin typeface="+mn-lt"/>
              <a:ea typeface="+mn-ea"/>
              <a:cs typeface="+mn-cs"/>
            </a:rPr>
            <a:t> Coordination &amp; Camp Management Cluster </a:t>
          </a:r>
        </a:p>
        <a:p>
          <a:pPr algn="l"/>
          <a:r>
            <a:rPr lang="en-US" sz="1100" b="1" i="0" u="none" strike="noStrike" baseline="0">
              <a:solidFill>
                <a:schemeClr val="dk1"/>
              </a:solidFill>
              <a:effectLst/>
              <a:latin typeface="+mn-lt"/>
              <a:ea typeface="+mn-ea"/>
              <a:cs typeface="+mn-cs"/>
            </a:rPr>
            <a:t>and Wash Cluster</a:t>
          </a:r>
          <a:endParaRPr lang="en-US" sz="1100" b="1" i="0" u="none" strike="noStrike">
            <a:solidFill>
              <a:schemeClr val="dk1"/>
            </a:solidFill>
            <a:effectLst/>
            <a:latin typeface="+mn-lt"/>
            <a:ea typeface="+mn-ea"/>
            <a:cs typeface="+mn-cs"/>
          </a:endParaRPr>
        </a:p>
        <a:p>
          <a:pPr algn="l"/>
          <a:endParaRPr lang="en-US" sz="1100"/>
        </a:p>
      </xdr:txBody>
    </xdr:sp>
    <xdr:clientData/>
  </xdr:twoCellAnchor>
  <xdr:twoCellAnchor editAs="oneCell">
    <xdr:from>
      <xdr:col>4</xdr:col>
      <xdr:colOff>438151</xdr:colOff>
      <xdr:row>6</xdr:row>
      <xdr:rowOff>161926</xdr:rowOff>
    </xdr:from>
    <xdr:to>
      <xdr:col>5</xdr:col>
      <xdr:colOff>404551</xdr:colOff>
      <xdr:row>9</xdr:row>
      <xdr:rowOff>166426</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6551" y="1304926"/>
          <a:ext cx="576000" cy="576000"/>
        </a:xfrm>
        <a:prstGeom prst="rect">
          <a:avLst/>
        </a:prstGeom>
      </xdr:spPr>
    </xdr:pic>
    <xdr:clientData/>
  </xdr:twoCellAnchor>
  <xdr:twoCellAnchor editAs="oneCell">
    <xdr:from>
      <xdr:col>2</xdr:col>
      <xdr:colOff>390525</xdr:colOff>
      <xdr:row>6</xdr:row>
      <xdr:rowOff>180975</xdr:rowOff>
    </xdr:from>
    <xdr:to>
      <xdr:col>3</xdr:col>
      <xdr:colOff>356925</xdr:colOff>
      <xdr:row>10</xdr:row>
      <xdr:rowOff>2595</xdr:rowOff>
    </xdr:to>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9725" y="1323975"/>
          <a:ext cx="576000" cy="576000"/>
        </a:xfrm>
        <a:prstGeom prst="rect">
          <a:avLst/>
        </a:prstGeom>
      </xdr:spPr>
    </xdr:pic>
    <xdr:clientData/>
  </xdr:twoCellAnchor>
  <xdr:twoCellAnchor editAs="oneCell">
    <xdr:from>
      <xdr:col>7</xdr:col>
      <xdr:colOff>47617</xdr:colOff>
      <xdr:row>6</xdr:row>
      <xdr:rowOff>142875</xdr:rowOff>
    </xdr:from>
    <xdr:to>
      <xdr:col>8</xdr:col>
      <xdr:colOff>89297</xdr:colOff>
      <xdr:row>9</xdr:row>
      <xdr:rowOff>147375</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14817" y="1285875"/>
          <a:ext cx="651280" cy="576000"/>
        </a:xfrm>
        <a:prstGeom prst="rect">
          <a:avLst/>
        </a:prstGeom>
      </xdr:spPr>
    </xdr:pic>
    <xdr:clientData/>
  </xdr:twoCellAnchor>
  <xdr:twoCellAnchor editAs="oneCell">
    <xdr:from>
      <xdr:col>0</xdr:col>
      <xdr:colOff>495300</xdr:colOff>
      <xdr:row>6</xdr:row>
      <xdr:rowOff>142875</xdr:rowOff>
    </xdr:from>
    <xdr:to>
      <xdr:col>1</xdr:col>
      <xdr:colOff>465316</xdr:colOff>
      <xdr:row>9</xdr:row>
      <xdr:rowOff>147375</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5300" y="1285875"/>
          <a:ext cx="579616" cy="576000"/>
        </a:xfrm>
        <a:prstGeom prst="rect">
          <a:avLst/>
        </a:prstGeom>
      </xdr:spPr>
    </xdr:pic>
    <xdr:clientData/>
  </xdr:twoCellAnchor>
  <xdr:twoCellAnchor>
    <xdr:from>
      <xdr:col>0</xdr:col>
      <xdr:colOff>44824</xdr:colOff>
      <xdr:row>10</xdr:row>
      <xdr:rowOff>53789</xdr:rowOff>
    </xdr:from>
    <xdr:to>
      <xdr:col>4</xdr:col>
      <xdr:colOff>480157</xdr:colOff>
      <xdr:row>18</xdr:row>
      <xdr:rowOff>60961</xdr:rowOff>
    </xdr:to>
    <xdr:grpSp>
      <xdr:nvGrpSpPr>
        <xdr:cNvPr id="10" name="Group 9"/>
        <xdr:cNvGrpSpPr/>
      </xdr:nvGrpSpPr>
      <xdr:grpSpPr>
        <a:xfrm>
          <a:off x="44824" y="1958789"/>
          <a:ext cx="3067697" cy="1531172"/>
          <a:chOff x="2752725" y="2819400"/>
          <a:chExt cx="4562475" cy="2679095"/>
        </a:xfrm>
      </xdr:grpSpPr>
      <xdr:sp macro="" textlink="">
        <xdr:nvSpPr>
          <xdr:cNvPr id="8" name="Rounded Rectangle 7"/>
          <xdr:cNvSpPr/>
        </xdr:nvSpPr>
        <xdr:spPr>
          <a:xfrm>
            <a:off x="2752725" y="3095624"/>
            <a:ext cx="4562475" cy="2402871"/>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lvl="0"/>
            <a:r>
              <a:rPr lang="en-US" sz="800" b="0">
                <a:solidFill>
                  <a:schemeClr val="dk1"/>
                </a:solidFill>
                <a:effectLst/>
                <a:latin typeface="+mn-lt"/>
                <a:ea typeface="+mn-ea"/>
                <a:cs typeface="+mn-cs"/>
              </a:rPr>
              <a:t>Provide a regularly updated overview of the situation in camps hosting IDPs, including disaggregated population estimates</a:t>
            </a:r>
          </a:p>
          <a:p>
            <a:pPr lvl="0"/>
            <a:r>
              <a:rPr lang="en-US" sz="800" b="0">
                <a:solidFill>
                  <a:schemeClr val="dk1"/>
                </a:solidFill>
                <a:effectLst/>
                <a:latin typeface="+mn-lt"/>
                <a:ea typeface="+mn-ea"/>
                <a:cs typeface="+mn-cs"/>
              </a:rPr>
              <a:t>Consolidate information for advocacy and fundraising</a:t>
            </a:r>
            <a:r>
              <a:rPr lang="en-US" sz="800" b="0" baseline="0">
                <a:solidFill>
                  <a:schemeClr val="dk1"/>
                </a:solidFill>
                <a:effectLst/>
                <a:latin typeface="+mn-lt"/>
                <a:ea typeface="+mn-ea"/>
                <a:cs typeface="+mn-cs"/>
              </a:rPr>
              <a:t> </a:t>
            </a:r>
            <a:r>
              <a:rPr lang="en-US" sz="800" b="0">
                <a:solidFill>
                  <a:schemeClr val="dk1"/>
                </a:solidFill>
                <a:effectLst/>
                <a:latin typeface="+mn-lt"/>
                <a:ea typeface="+mn-ea"/>
                <a:cs typeface="+mn-cs"/>
              </a:rPr>
              <a:t>efforts on behalf of IDPs living in camps</a:t>
            </a:r>
          </a:p>
          <a:p>
            <a:pPr lvl="0"/>
            <a:r>
              <a:rPr lang="en-US" sz="800" b="0">
                <a:solidFill>
                  <a:schemeClr val="dk1"/>
                </a:solidFill>
                <a:effectLst/>
                <a:latin typeface="+mn-lt"/>
                <a:ea typeface="+mn-ea"/>
                <a:cs typeface="+mn-cs"/>
              </a:rPr>
              <a:t>Indicate the need for more detailed thematic assessment</a:t>
            </a:r>
          </a:p>
          <a:p>
            <a:pPr lvl="0"/>
            <a:r>
              <a:rPr lang="en-US" sz="800" b="0">
                <a:solidFill>
                  <a:schemeClr val="dk1"/>
                </a:solidFill>
                <a:effectLst/>
                <a:latin typeface="+mn-lt"/>
                <a:ea typeface="+mn-ea"/>
                <a:cs typeface="+mn-cs"/>
              </a:rPr>
              <a:t>Strengthen coordination of camp level information collection, analysis and response</a:t>
            </a:r>
          </a:p>
          <a:p>
            <a:pPr lvl="0"/>
            <a:r>
              <a:rPr lang="en-US" sz="800" b="0">
                <a:solidFill>
                  <a:schemeClr val="dk1"/>
                </a:solidFill>
                <a:effectLst/>
                <a:latin typeface="+mn-lt"/>
                <a:ea typeface="+mn-ea"/>
                <a:cs typeface="+mn-cs"/>
              </a:rPr>
              <a:t>Support capacity building for camp managers over-time</a:t>
            </a:r>
          </a:p>
          <a:p>
            <a:pPr algn="l"/>
            <a:endParaRPr lang="en-US" sz="800"/>
          </a:p>
        </xdr:txBody>
      </xdr:sp>
      <xdr:sp macro="" textlink="">
        <xdr:nvSpPr>
          <xdr:cNvPr id="9" name="Rounded Rectangle 8"/>
          <xdr:cNvSpPr/>
        </xdr:nvSpPr>
        <xdr:spPr>
          <a:xfrm>
            <a:off x="3057525" y="2819400"/>
            <a:ext cx="4010025" cy="35242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Objectives</a:t>
            </a:r>
          </a:p>
        </xdr:txBody>
      </xdr:sp>
    </xdr:grpSp>
    <xdr:clientData/>
  </xdr:twoCellAnchor>
  <xdr:twoCellAnchor>
    <xdr:from>
      <xdr:col>5</xdr:col>
      <xdr:colOff>131909</xdr:colOff>
      <xdr:row>17</xdr:row>
      <xdr:rowOff>19218</xdr:rowOff>
    </xdr:from>
    <xdr:to>
      <xdr:col>9</xdr:col>
      <xdr:colOff>567242</xdr:colOff>
      <xdr:row>23</xdr:row>
      <xdr:rowOff>134783</xdr:rowOff>
    </xdr:to>
    <xdr:grpSp>
      <xdr:nvGrpSpPr>
        <xdr:cNvPr id="11" name="Group 10"/>
        <xdr:cNvGrpSpPr/>
      </xdr:nvGrpSpPr>
      <xdr:grpSpPr>
        <a:xfrm>
          <a:off x="3422364" y="3257718"/>
          <a:ext cx="3067696" cy="1258565"/>
          <a:chOff x="7759669" y="1342938"/>
          <a:chExt cx="4562475" cy="2333629"/>
        </a:xfrm>
      </xdr:grpSpPr>
      <xdr:sp macro="" textlink="">
        <xdr:nvSpPr>
          <xdr:cNvPr id="12" name="Rounded Rectangle 11"/>
          <xdr:cNvSpPr/>
        </xdr:nvSpPr>
        <xdr:spPr>
          <a:xfrm>
            <a:off x="7759669" y="1619163"/>
            <a:ext cx="4562475" cy="2057404"/>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1100">
                <a:solidFill>
                  <a:schemeClr val="dk1"/>
                </a:solidFill>
                <a:effectLst/>
                <a:latin typeface="+mn-lt"/>
                <a:ea typeface="+mn-ea"/>
                <a:cs typeface="+mn-cs"/>
              </a:rPr>
              <a:t> </a:t>
            </a:r>
            <a:r>
              <a:rPr lang="en-US" sz="800">
                <a:solidFill>
                  <a:schemeClr val="dk1"/>
                </a:solidFill>
                <a:effectLst/>
                <a:latin typeface="+mn-lt"/>
                <a:ea typeface="+mn-ea"/>
                <a:cs typeface="+mn-cs"/>
              </a:rPr>
              <a:t>The data collection is based on a questionnaire defined by stakeholders</a:t>
            </a:r>
            <a:r>
              <a:rPr lang="en-US" sz="800" baseline="0">
                <a:solidFill>
                  <a:schemeClr val="dk1"/>
                </a:solidFill>
                <a:effectLst/>
                <a:latin typeface="+mn-lt"/>
                <a:ea typeface="+mn-ea"/>
                <a:cs typeface="+mn-cs"/>
              </a:rPr>
              <a:t> in Kachin &amp; Northern Shan. D</a:t>
            </a:r>
            <a:r>
              <a:rPr lang="en-US" sz="800">
                <a:solidFill>
                  <a:schemeClr val="dk1"/>
                </a:solidFill>
                <a:effectLst/>
                <a:latin typeface="+mn-lt"/>
                <a:ea typeface="+mn-ea"/>
                <a:cs typeface="+mn-cs"/>
              </a:rPr>
              <a:t>ata was collected by trained and sponsored CCCM focal points who are working in each camp. Their role is to</a:t>
            </a:r>
            <a:r>
              <a:rPr lang="en-US" sz="800" baseline="0">
                <a:solidFill>
                  <a:schemeClr val="dk1"/>
                </a:solidFill>
                <a:effectLst/>
                <a:latin typeface="+mn-lt"/>
                <a:ea typeface="+mn-ea"/>
                <a:cs typeface="+mn-cs"/>
              </a:rPr>
              <a:t> interview key informants and residents. Metadata are also registered for tracability.</a:t>
            </a:r>
            <a:r>
              <a:rPr lang="en-US" sz="800">
                <a:solidFill>
                  <a:schemeClr val="dk1"/>
                </a:solidFill>
                <a:effectLst/>
                <a:latin typeface="+mn-lt"/>
                <a:ea typeface="+mn-ea"/>
                <a:cs typeface="+mn-cs"/>
              </a:rPr>
              <a:t>  Wash data are issued from the Wash 4w (September</a:t>
            </a:r>
            <a:r>
              <a:rPr lang="en-US" sz="800" baseline="0">
                <a:solidFill>
                  <a:schemeClr val="dk1"/>
                </a:solidFill>
                <a:effectLst/>
                <a:latin typeface="+mn-lt"/>
                <a:ea typeface="+mn-ea"/>
                <a:cs typeface="+mn-cs"/>
              </a:rPr>
              <a:t> 2015)</a:t>
            </a:r>
            <a:endParaRPr lang="en-US" sz="800"/>
          </a:p>
        </xdr:txBody>
      </xdr:sp>
      <xdr:sp macro="" textlink="">
        <xdr:nvSpPr>
          <xdr:cNvPr id="13" name="Rounded Rectangle 12"/>
          <xdr:cNvSpPr/>
        </xdr:nvSpPr>
        <xdr:spPr>
          <a:xfrm>
            <a:off x="8064469" y="1342938"/>
            <a:ext cx="4010026" cy="35242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Methodology</a:t>
            </a:r>
          </a:p>
        </xdr:txBody>
      </xdr:sp>
    </xdr:grpSp>
    <xdr:clientData/>
  </xdr:twoCellAnchor>
  <xdr:twoCellAnchor>
    <xdr:from>
      <xdr:col>5</xdr:col>
      <xdr:colOff>145304</xdr:colOff>
      <xdr:row>10</xdr:row>
      <xdr:rowOff>56320</xdr:rowOff>
    </xdr:from>
    <xdr:to>
      <xdr:col>9</xdr:col>
      <xdr:colOff>580637</xdr:colOff>
      <xdr:row>16</xdr:row>
      <xdr:rowOff>131619</xdr:rowOff>
    </xdr:to>
    <xdr:grpSp>
      <xdr:nvGrpSpPr>
        <xdr:cNvPr id="14" name="Group 13"/>
        <xdr:cNvGrpSpPr/>
      </xdr:nvGrpSpPr>
      <xdr:grpSpPr>
        <a:xfrm>
          <a:off x="3435759" y="1961320"/>
          <a:ext cx="3067696" cy="1218299"/>
          <a:chOff x="2752725" y="2719939"/>
          <a:chExt cx="4562475" cy="2436668"/>
        </a:xfrm>
      </xdr:grpSpPr>
      <xdr:sp macro="" textlink="">
        <xdr:nvSpPr>
          <xdr:cNvPr id="15" name="Rounded Rectangle 14"/>
          <xdr:cNvSpPr/>
        </xdr:nvSpPr>
        <xdr:spPr>
          <a:xfrm>
            <a:off x="2752725" y="2996162"/>
            <a:ext cx="4562475" cy="216044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800"/>
              <a:t>In March 2013 the CCCM cluster initiated the first camp profile</a:t>
            </a:r>
            <a:r>
              <a:rPr lang="en-US" sz="800" baseline="0"/>
              <a:t> with the support of JIPS. Joint IDP Profiling Service.</a:t>
            </a:r>
            <a:endParaRPr lang="en-US" sz="800"/>
          </a:p>
          <a:p>
            <a:pPr algn="l"/>
            <a:r>
              <a:rPr lang="en-US" sz="800"/>
              <a:t>March</a:t>
            </a:r>
            <a:r>
              <a:rPr lang="en-US" sz="800" baseline="0"/>
              <a:t> September 2013 : Camp Profile 1st Round</a:t>
            </a:r>
          </a:p>
          <a:p>
            <a:pPr marL="0" marR="0" indent="0" algn="l" defTabSz="914400" eaLnBrk="1" fontAlgn="auto" latinLnBrk="0" hangingPunct="1">
              <a:lnSpc>
                <a:spcPct val="100000"/>
              </a:lnSpc>
              <a:spcBef>
                <a:spcPts val="0"/>
              </a:spcBef>
              <a:spcAft>
                <a:spcPts val="0"/>
              </a:spcAft>
              <a:buClrTx/>
              <a:buSzTx/>
              <a:buFontTx/>
              <a:buNone/>
              <a:tabLst/>
              <a:defRPr/>
            </a:pPr>
            <a:r>
              <a:rPr lang="en-US" sz="800">
                <a:solidFill>
                  <a:schemeClr val="dk1"/>
                </a:solidFill>
                <a:effectLst/>
                <a:latin typeface="+mn-lt"/>
                <a:ea typeface="+mn-ea"/>
                <a:cs typeface="+mn-cs"/>
              </a:rPr>
              <a:t>February</a:t>
            </a:r>
            <a:r>
              <a:rPr lang="en-US" sz="800" baseline="0">
                <a:solidFill>
                  <a:schemeClr val="dk1"/>
                </a:solidFill>
                <a:effectLst/>
                <a:latin typeface="+mn-lt"/>
                <a:ea typeface="+mn-ea"/>
                <a:cs typeface="+mn-cs"/>
              </a:rPr>
              <a:t> - June 2014 : Camp Profile 2nd Round</a:t>
            </a:r>
          </a:p>
          <a:p>
            <a:pPr marL="0" marR="0" indent="0" algn="l" defTabSz="914400" eaLnBrk="1" fontAlgn="auto" latinLnBrk="0" hangingPunct="1">
              <a:lnSpc>
                <a:spcPct val="100000"/>
              </a:lnSpc>
              <a:spcBef>
                <a:spcPts val="0"/>
              </a:spcBef>
              <a:spcAft>
                <a:spcPts val="0"/>
              </a:spcAft>
              <a:buClrTx/>
              <a:buSzTx/>
              <a:buFontTx/>
              <a:buNone/>
              <a:tabLst/>
              <a:defRPr/>
            </a:pPr>
            <a:r>
              <a:rPr lang="en-US" sz="800">
                <a:solidFill>
                  <a:schemeClr val="dk1"/>
                </a:solidFill>
                <a:effectLst/>
                <a:latin typeface="+mn-lt"/>
                <a:ea typeface="+mn-ea"/>
                <a:cs typeface="+mn-cs"/>
              </a:rPr>
              <a:t>January</a:t>
            </a:r>
            <a:r>
              <a:rPr lang="en-US" sz="800" baseline="0">
                <a:solidFill>
                  <a:schemeClr val="dk1"/>
                </a:solidFill>
                <a:effectLst/>
                <a:latin typeface="+mn-lt"/>
                <a:ea typeface="+mn-ea"/>
                <a:cs typeface="+mn-cs"/>
              </a:rPr>
              <a:t>- May2015 : Camp Profile 3rd Round</a:t>
            </a:r>
          </a:p>
          <a:p>
            <a:pPr marL="0" marR="0" indent="0" algn="l" defTabSz="914400" eaLnBrk="1" fontAlgn="auto" latinLnBrk="0" hangingPunct="1">
              <a:lnSpc>
                <a:spcPct val="100000"/>
              </a:lnSpc>
              <a:spcBef>
                <a:spcPts val="0"/>
              </a:spcBef>
              <a:spcAft>
                <a:spcPts val="0"/>
              </a:spcAft>
              <a:buClrTx/>
              <a:buSzTx/>
              <a:buFontTx/>
              <a:buNone/>
              <a:tabLst/>
              <a:defRPr/>
            </a:pPr>
            <a:r>
              <a:rPr lang="en-US" sz="800" baseline="0">
                <a:solidFill>
                  <a:schemeClr val="dk1"/>
                </a:solidFill>
                <a:effectLst/>
                <a:latin typeface="+mn-lt"/>
                <a:ea typeface="+mn-ea"/>
                <a:cs typeface="+mn-cs"/>
              </a:rPr>
              <a:t>September - December 2015 : Camp Profile 4th Round</a:t>
            </a:r>
            <a:endParaRPr lang="en-US" sz="8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800">
              <a:effectLst/>
            </a:endParaRPr>
          </a:p>
          <a:p>
            <a:pPr algn="l"/>
            <a:endParaRPr lang="en-US" sz="800"/>
          </a:p>
        </xdr:txBody>
      </xdr:sp>
      <xdr:sp macro="" textlink="">
        <xdr:nvSpPr>
          <xdr:cNvPr id="16" name="Rounded Rectangle 15"/>
          <xdr:cNvSpPr/>
        </xdr:nvSpPr>
        <xdr:spPr>
          <a:xfrm>
            <a:off x="3057525" y="2719939"/>
            <a:ext cx="4010026" cy="35242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Key Dates</a:t>
            </a:r>
          </a:p>
        </xdr:txBody>
      </xdr:sp>
    </xdr:grpSp>
    <xdr:clientData/>
  </xdr:twoCellAnchor>
  <xdr:twoCellAnchor>
    <xdr:from>
      <xdr:col>5</xdr:col>
      <xdr:colOff>145304</xdr:colOff>
      <xdr:row>35</xdr:row>
      <xdr:rowOff>0</xdr:rowOff>
    </xdr:from>
    <xdr:to>
      <xdr:col>9</xdr:col>
      <xdr:colOff>580637</xdr:colOff>
      <xdr:row>44</xdr:row>
      <xdr:rowOff>43182</xdr:rowOff>
    </xdr:to>
    <xdr:grpSp>
      <xdr:nvGrpSpPr>
        <xdr:cNvPr id="26" name="Group 25"/>
        <xdr:cNvGrpSpPr/>
      </xdr:nvGrpSpPr>
      <xdr:grpSpPr>
        <a:xfrm>
          <a:off x="3435759" y="6667500"/>
          <a:ext cx="3067696" cy="1757682"/>
          <a:chOff x="2752725" y="2961902"/>
          <a:chExt cx="4562475" cy="3189720"/>
        </a:xfrm>
      </xdr:grpSpPr>
      <xdr:sp macro="" textlink="">
        <xdr:nvSpPr>
          <xdr:cNvPr id="27" name="Rounded Rectangle 26"/>
          <xdr:cNvSpPr/>
        </xdr:nvSpPr>
        <xdr:spPr>
          <a:xfrm>
            <a:off x="2752725" y="3190623"/>
            <a:ext cx="4562475" cy="2960999"/>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800"/>
              <a:t>For futher information you can contact :</a:t>
            </a:r>
          </a:p>
          <a:p>
            <a:pPr algn="l"/>
            <a:r>
              <a:rPr lang="en-US" sz="800"/>
              <a:t>Mr. Edward</a:t>
            </a:r>
            <a:r>
              <a:rPr lang="en-US" sz="800" baseline="0"/>
              <a:t> Benson - </a:t>
            </a:r>
            <a:r>
              <a:rPr lang="en-US" sz="800" b="0" i="0" u="sng" strike="noStrike">
                <a:solidFill>
                  <a:schemeClr val="dk1"/>
                </a:solidFill>
                <a:effectLst/>
                <a:latin typeface="+mn-lt"/>
                <a:ea typeface="+mn-ea"/>
                <a:cs typeface="+mn-cs"/>
                <a:hlinkClick xmlns:r="http://schemas.openxmlformats.org/officeDocument/2006/relationships" r:id=""/>
              </a:rPr>
              <a:t>benson@unhcr.org</a:t>
            </a:r>
            <a:r>
              <a:rPr lang="en-US" sz="800"/>
              <a:t> </a:t>
            </a:r>
            <a:endParaRPr lang="en-US" sz="800" baseline="0"/>
          </a:p>
          <a:p>
            <a:pPr algn="l"/>
            <a:r>
              <a:rPr lang="en-US" sz="700"/>
              <a:t>National CCCM cluster coordinator - Yangon</a:t>
            </a:r>
          </a:p>
          <a:p>
            <a:pPr algn="l"/>
            <a:r>
              <a:rPr lang="en-US" sz="800"/>
              <a:t>Mr.</a:t>
            </a:r>
            <a:r>
              <a:rPr lang="en-US" sz="800" baseline="0"/>
              <a:t> </a:t>
            </a:r>
            <a:r>
              <a:rPr lang="en-US" sz="800"/>
              <a:t>Tang Nau Maran - </a:t>
            </a:r>
            <a:r>
              <a:rPr lang="en-US" sz="800" b="0" i="0" u="sng" strike="noStrike">
                <a:solidFill>
                  <a:schemeClr val="dk1"/>
                </a:solidFill>
                <a:effectLst/>
                <a:latin typeface="+mn-lt"/>
                <a:ea typeface="+mn-ea"/>
                <a:cs typeface="+mn-cs"/>
                <a:hlinkClick xmlns:r="http://schemas.openxmlformats.org/officeDocument/2006/relationships" r:id=""/>
              </a:rPr>
              <a:t>maran@unhcr.org</a:t>
            </a:r>
            <a:r>
              <a:rPr lang="en-US" sz="800"/>
              <a:t> </a:t>
            </a:r>
          </a:p>
          <a:p>
            <a:pPr algn="l"/>
            <a:r>
              <a:rPr lang="en-US" sz="700"/>
              <a:t>CCCM cluster coordiantor - Myiktyina</a:t>
            </a:r>
          </a:p>
          <a:p>
            <a:pPr marL="0" indent="0" algn="l"/>
            <a:r>
              <a:rPr lang="en-US" sz="700"/>
              <a:t>Mr. Parveen Mann</a:t>
            </a:r>
            <a:r>
              <a:rPr lang="en-US" sz="700" baseline="0"/>
              <a:t> - </a:t>
            </a:r>
            <a:r>
              <a:rPr lang="en-US" sz="800" u="sng">
                <a:solidFill>
                  <a:schemeClr val="tx2"/>
                </a:solidFill>
                <a:latin typeface="+mn-lt"/>
                <a:ea typeface="+mn-ea"/>
                <a:cs typeface="+mn-cs"/>
              </a:rPr>
              <a:t>mannp@unhcr.org </a:t>
            </a:r>
          </a:p>
          <a:p>
            <a:pPr algn="l"/>
            <a:r>
              <a:rPr lang="en-US" sz="700"/>
              <a:t>Information Management Officer</a:t>
            </a:r>
            <a:r>
              <a:rPr lang="en-US" sz="700" baseline="0"/>
              <a:t> - Yangon</a:t>
            </a:r>
            <a:endParaRPr lang="en-US" sz="700"/>
          </a:p>
          <a:p>
            <a:pPr algn="l"/>
            <a:r>
              <a:rPr lang="en-US" sz="800"/>
              <a:t>Mr. Soe</a:t>
            </a:r>
            <a:r>
              <a:rPr lang="en-US" sz="800" baseline="0"/>
              <a:t> Paing </a:t>
            </a:r>
            <a:r>
              <a:rPr lang="en-US" sz="800"/>
              <a:t>- </a:t>
            </a:r>
            <a:r>
              <a:rPr lang="en-US" sz="800" u="sng">
                <a:solidFill>
                  <a:schemeClr val="tx2"/>
                </a:solidFill>
                <a:latin typeface="+mn-lt"/>
                <a:ea typeface="+mn-ea"/>
                <a:cs typeface="+mn-cs"/>
              </a:rPr>
              <a:t>paing@unhcr.org</a:t>
            </a:r>
            <a:r>
              <a:rPr lang="en-US" sz="800"/>
              <a:t> </a:t>
            </a:r>
          </a:p>
          <a:p>
            <a:pPr algn="l"/>
            <a:r>
              <a:rPr lang="en-US" sz="700">
                <a:solidFill>
                  <a:schemeClr val="dk1"/>
                </a:solidFill>
                <a:latin typeface="+mn-lt"/>
                <a:ea typeface="+mn-ea"/>
                <a:cs typeface="+mn-cs"/>
              </a:rPr>
              <a:t>Data </a:t>
            </a:r>
            <a:r>
              <a:rPr lang="en-US" sz="700"/>
              <a:t>Management Associate</a:t>
            </a:r>
            <a:r>
              <a:rPr lang="en-US" sz="700" baseline="0"/>
              <a:t> - Myitkyina</a:t>
            </a:r>
            <a:endParaRPr lang="en-US" sz="700"/>
          </a:p>
          <a:p>
            <a:pPr algn="l"/>
            <a:r>
              <a:rPr lang="en-US" sz="800"/>
              <a:t>Ms. Thi</a:t>
            </a:r>
            <a:r>
              <a:rPr lang="en-US" sz="800" baseline="0"/>
              <a:t> Thi Lwin - </a:t>
            </a:r>
            <a:r>
              <a:rPr lang="en-US" sz="800" b="0" i="0" u="sng" strike="noStrike">
                <a:solidFill>
                  <a:schemeClr val="dk1"/>
                </a:solidFill>
                <a:effectLst/>
                <a:latin typeface="+mn-lt"/>
                <a:ea typeface="+mn-ea"/>
                <a:cs typeface="+mn-cs"/>
                <a:hlinkClick xmlns:r="http://schemas.openxmlformats.org/officeDocument/2006/relationships" r:id=""/>
              </a:rPr>
              <a:t>lwint@unhcr.org</a:t>
            </a:r>
            <a:r>
              <a:rPr lang="en-US" sz="800"/>
              <a:t> </a:t>
            </a:r>
          </a:p>
          <a:p>
            <a:pPr algn="l"/>
            <a:r>
              <a:rPr lang="en-US" sz="700"/>
              <a:t>Assistant Information Management Officer - Yangon</a:t>
            </a:r>
          </a:p>
        </xdr:txBody>
      </xdr:sp>
      <xdr:sp macro="" textlink="">
        <xdr:nvSpPr>
          <xdr:cNvPr id="28" name="Rounded Rectangle 27"/>
          <xdr:cNvSpPr/>
        </xdr:nvSpPr>
        <xdr:spPr>
          <a:xfrm>
            <a:off x="3073511" y="2961902"/>
            <a:ext cx="4010026" cy="35242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Contacts</a:t>
            </a:r>
          </a:p>
        </xdr:txBody>
      </xdr:sp>
    </xdr:grpSp>
    <xdr:clientData/>
  </xdr:twoCellAnchor>
  <xdr:twoCellAnchor>
    <xdr:from>
      <xdr:col>0</xdr:col>
      <xdr:colOff>84344</xdr:colOff>
      <xdr:row>19</xdr:row>
      <xdr:rowOff>48913</xdr:rowOff>
    </xdr:from>
    <xdr:to>
      <xdr:col>4</xdr:col>
      <xdr:colOff>519677</xdr:colOff>
      <xdr:row>34</xdr:row>
      <xdr:rowOff>69669</xdr:rowOff>
    </xdr:to>
    <xdr:grpSp>
      <xdr:nvGrpSpPr>
        <xdr:cNvPr id="35" name="Group 34"/>
        <xdr:cNvGrpSpPr/>
      </xdr:nvGrpSpPr>
      <xdr:grpSpPr>
        <a:xfrm>
          <a:off x="84344" y="3668413"/>
          <a:ext cx="3067697" cy="2878256"/>
          <a:chOff x="-2224509" y="2941052"/>
          <a:chExt cx="4562475" cy="4315348"/>
        </a:xfrm>
      </xdr:grpSpPr>
      <xdr:sp macro="" textlink="">
        <xdr:nvSpPr>
          <xdr:cNvPr id="36" name="Rounded Rectangle 35"/>
          <xdr:cNvSpPr/>
        </xdr:nvSpPr>
        <xdr:spPr>
          <a:xfrm>
            <a:off x="-2224509" y="3070711"/>
            <a:ext cx="4562475" cy="4185689"/>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800"/>
              <a:t>132 camps have been profiled (95% of the IDP population in all camps)</a:t>
            </a:r>
          </a:p>
          <a:p>
            <a:pPr algn="l"/>
            <a:r>
              <a:rPr lang="en-US" sz="800"/>
              <a:t>The process</a:t>
            </a:r>
            <a:r>
              <a:rPr lang="en-US" sz="800" baseline="0"/>
              <a:t> had been handled by </a:t>
            </a:r>
            <a:r>
              <a:rPr lang="en-US" sz="800"/>
              <a:t>5 national partners involved</a:t>
            </a:r>
            <a:r>
              <a:rPr lang="en-US" sz="800" baseline="0"/>
              <a:t> in the questionnaire definition, data collection, data management under the supervision of the CCCM cluster.</a:t>
            </a:r>
          </a:p>
          <a:p>
            <a:pPr algn="l"/>
            <a:r>
              <a:rPr lang="en-US" sz="800" baseline="0"/>
              <a:t>The data has been collected for Protection.</a:t>
            </a:r>
          </a:p>
          <a:p>
            <a:pPr algn="l"/>
            <a:r>
              <a:rPr lang="en-US" sz="800" baseline="0"/>
              <a:t>Village Tract of origin had been collected for around 85,000 IDPs.</a:t>
            </a:r>
          </a:p>
          <a:p>
            <a:pPr algn="l"/>
            <a:r>
              <a:rPr lang="en-US" sz="800" baseline="0"/>
              <a:t>Use of the new standard disaggregation data definition similar like round 3</a:t>
            </a:r>
          </a:p>
          <a:p>
            <a:pPr algn="l"/>
            <a:r>
              <a:rPr lang="en-US" sz="800" baseline="0"/>
              <a:t>Analysis is done for the data collected for all the questions of the camp profiling questionnaire</a:t>
            </a:r>
          </a:p>
          <a:p>
            <a:pPr algn="l"/>
            <a:r>
              <a:rPr lang="en-US" sz="800" baseline="0"/>
              <a:t>The round 4 camp profiling exercise completed within the time bound of 3 months.	 </a:t>
            </a:r>
          </a:p>
          <a:p>
            <a:pPr algn="l"/>
            <a:endParaRPr lang="en-US" sz="800" baseline="0"/>
          </a:p>
          <a:p>
            <a:pPr algn="l"/>
            <a:endParaRPr lang="en-US" sz="800"/>
          </a:p>
          <a:p>
            <a:pPr algn="l"/>
            <a:endParaRPr lang="en-US" sz="800"/>
          </a:p>
          <a:p>
            <a:pPr algn="l"/>
            <a:endParaRPr lang="en-US" sz="800"/>
          </a:p>
        </xdr:txBody>
      </xdr:sp>
      <xdr:sp macro="" textlink="">
        <xdr:nvSpPr>
          <xdr:cNvPr id="37" name="Rounded Rectangle 36"/>
          <xdr:cNvSpPr/>
        </xdr:nvSpPr>
        <xdr:spPr>
          <a:xfrm>
            <a:off x="-1960022" y="2941052"/>
            <a:ext cx="4010024" cy="357804"/>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Achievements</a:t>
            </a:r>
          </a:p>
        </xdr:txBody>
      </xdr:sp>
    </xdr:grpSp>
    <xdr:clientData/>
  </xdr:twoCellAnchor>
  <xdr:twoCellAnchor editAs="oneCell">
    <xdr:from>
      <xdr:col>8</xdr:col>
      <xdr:colOff>19050</xdr:colOff>
      <xdr:row>0</xdr:row>
      <xdr:rowOff>104776</xdr:rowOff>
    </xdr:from>
    <xdr:to>
      <xdr:col>9</xdr:col>
      <xdr:colOff>381365</xdr:colOff>
      <xdr:row>4</xdr:row>
      <xdr:rowOff>180975</xdr:rowOff>
    </xdr:to>
    <xdr:pic>
      <xdr:nvPicPr>
        <xdr:cNvPr id="38" name="Picture 3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76850" y="104776"/>
          <a:ext cx="1019540" cy="838199"/>
        </a:xfrm>
        <a:prstGeom prst="rect">
          <a:avLst/>
        </a:prstGeom>
      </xdr:spPr>
    </xdr:pic>
    <xdr:clientData/>
  </xdr:twoCellAnchor>
  <xdr:twoCellAnchor editAs="oneCell">
    <xdr:from>
      <xdr:col>0</xdr:col>
      <xdr:colOff>104776</xdr:colOff>
      <xdr:row>0</xdr:row>
      <xdr:rowOff>114301</xdr:rowOff>
    </xdr:from>
    <xdr:to>
      <xdr:col>1</xdr:col>
      <xdr:colOff>609601</xdr:colOff>
      <xdr:row>4</xdr:row>
      <xdr:rowOff>124907</xdr:rowOff>
    </xdr:to>
    <xdr:pic>
      <xdr:nvPicPr>
        <xdr:cNvPr id="39" name="Picture 3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776" y="114301"/>
          <a:ext cx="1162050" cy="772606"/>
        </a:xfrm>
        <a:prstGeom prst="rect">
          <a:avLst/>
        </a:prstGeom>
      </xdr:spPr>
    </xdr:pic>
    <xdr:clientData/>
  </xdr:twoCellAnchor>
  <xdr:twoCellAnchor>
    <xdr:from>
      <xdr:col>5</xdr:col>
      <xdr:colOff>106297</xdr:colOff>
      <xdr:row>24</xdr:row>
      <xdr:rowOff>21657</xdr:rowOff>
    </xdr:from>
    <xdr:to>
      <xdr:col>9</xdr:col>
      <xdr:colOff>541630</xdr:colOff>
      <xdr:row>34</xdr:row>
      <xdr:rowOff>52251</xdr:rowOff>
    </xdr:to>
    <xdr:grpSp>
      <xdr:nvGrpSpPr>
        <xdr:cNvPr id="40" name="Group 39"/>
        <xdr:cNvGrpSpPr/>
      </xdr:nvGrpSpPr>
      <xdr:grpSpPr>
        <a:xfrm>
          <a:off x="3396752" y="4593657"/>
          <a:ext cx="3067696" cy="1935594"/>
          <a:chOff x="2686408" y="1726531"/>
          <a:chExt cx="4562475" cy="3111224"/>
        </a:xfrm>
      </xdr:grpSpPr>
      <xdr:sp macro="" textlink="">
        <xdr:nvSpPr>
          <xdr:cNvPr id="41" name="Rounded Rectangle 40"/>
          <xdr:cNvSpPr/>
        </xdr:nvSpPr>
        <xdr:spPr>
          <a:xfrm>
            <a:off x="2686408" y="2002756"/>
            <a:ext cx="4562475" cy="2834999"/>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800"/>
              <a:t>5 camps</a:t>
            </a:r>
            <a:r>
              <a:rPr lang="en-US" sz="800" baseline="0"/>
              <a:t> have not been profiled because of lack of access and insecurity.</a:t>
            </a:r>
          </a:p>
          <a:p>
            <a:pPr algn="l"/>
            <a:r>
              <a:rPr lang="en-US" sz="800" baseline="0"/>
              <a:t>The turn-over in CCCM focal point slow down the system and are source of misunderstandings.</a:t>
            </a:r>
          </a:p>
          <a:p>
            <a:pPr algn="l"/>
            <a:r>
              <a:rPr lang="en-US" sz="800" baseline="0"/>
              <a:t>The analysis and the use of the data by stakeholders could be improved.</a:t>
            </a:r>
          </a:p>
          <a:p>
            <a:pPr algn="l"/>
            <a:r>
              <a:rPr lang="en-US" sz="800" baseline="0"/>
              <a:t>The geographical locations are wider and that's why traveling time longer which delays data collection.</a:t>
            </a:r>
          </a:p>
          <a:p>
            <a:pPr algn="l"/>
            <a:r>
              <a:rPr lang="en-US" sz="800" baseline="0"/>
              <a:t>Verification of data in the filled in questionnaire is a challenge for the partner agencies in scenarios of discrepancies and not properly filled questionnaire. </a:t>
            </a:r>
          </a:p>
          <a:p>
            <a:pPr algn="l"/>
            <a:r>
              <a:rPr lang="en-US" sz="800" baseline="0"/>
              <a:t>Shelter information is not collected properly by the partners.	</a:t>
            </a:r>
            <a:endParaRPr lang="en-US" sz="800"/>
          </a:p>
        </xdr:txBody>
      </xdr:sp>
      <xdr:sp macro="" textlink="">
        <xdr:nvSpPr>
          <xdr:cNvPr id="42" name="Rounded Rectangle 41"/>
          <xdr:cNvSpPr/>
        </xdr:nvSpPr>
        <xdr:spPr>
          <a:xfrm>
            <a:off x="2991207" y="1726531"/>
            <a:ext cx="4010026" cy="352426"/>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Challenges</a:t>
            </a:r>
          </a:p>
        </xdr:txBody>
      </xdr:sp>
    </xdr:grpSp>
    <xdr:clientData/>
  </xdr:twoCellAnchor>
  <xdr:twoCellAnchor>
    <xdr:from>
      <xdr:col>0</xdr:col>
      <xdr:colOff>44824</xdr:colOff>
      <xdr:row>35</xdr:row>
      <xdr:rowOff>0</xdr:rowOff>
    </xdr:from>
    <xdr:to>
      <xdr:col>4</xdr:col>
      <xdr:colOff>493860</xdr:colOff>
      <xdr:row>43</xdr:row>
      <xdr:rowOff>137832</xdr:rowOff>
    </xdr:to>
    <xdr:grpSp>
      <xdr:nvGrpSpPr>
        <xdr:cNvPr id="49" name="Group 48"/>
        <xdr:cNvGrpSpPr/>
      </xdr:nvGrpSpPr>
      <xdr:grpSpPr>
        <a:xfrm>
          <a:off x="44824" y="6667500"/>
          <a:ext cx="3081400" cy="1661832"/>
          <a:chOff x="3070411" y="5249956"/>
          <a:chExt cx="2560616" cy="1695450"/>
        </a:xfrm>
      </xdr:grpSpPr>
      <xdr:grpSp>
        <xdr:nvGrpSpPr>
          <xdr:cNvPr id="29" name="Group 28"/>
          <xdr:cNvGrpSpPr/>
        </xdr:nvGrpSpPr>
        <xdr:grpSpPr>
          <a:xfrm>
            <a:off x="3070411" y="5249956"/>
            <a:ext cx="2536452" cy="1695450"/>
            <a:chOff x="2752725" y="2819400"/>
            <a:chExt cx="4562475" cy="2333625"/>
          </a:xfrm>
        </xdr:grpSpPr>
        <xdr:sp macro="" textlink="">
          <xdr:nvSpPr>
            <xdr:cNvPr id="30" name="Rounded Rectangle 29"/>
            <xdr:cNvSpPr/>
          </xdr:nvSpPr>
          <xdr:spPr>
            <a:xfrm>
              <a:off x="2752725" y="3095625"/>
              <a:ext cx="4562475" cy="2057400"/>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800"/>
                <a:t>Data are available under</a:t>
              </a:r>
              <a:r>
                <a:rPr lang="en-US" sz="800" baseline="0"/>
                <a:t> various format : Camp profile Analysis excel sheet, individual camp Dashboards, maps and questionnaire</a:t>
              </a:r>
            </a:p>
            <a:p>
              <a:pPr algn="l"/>
              <a:r>
                <a:rPr lang="en-US" sz="800" baseline="0"/>
                <a:t>Data can be downloaded through the Shelter cluster website:  </a:t>
              </a:r>
            </a:p>
            <a:p>
              <a:pPr algn="l"/>
              <a:endParaRPr lang="en-US" sz="800" baseline="0"/>
            </a:p>
            <a:p>
              <a:pPr algn="l"/>
              <a:r>
                <a:rPr lang="en-US" sz="800" baseline="0"/>
                <a:t>or through the Myanmar Information Management Unit (MIMU) website:</a:t>
              </a:r>
            </a:p>
            <a:p>
              <a:pPr algn="l"/>
              <a:endParaRPr lang="en-US" sz="800" baseline="0"/>
            </a:p>
            <a:p>
              <a:pPr algn="l"/>
              <a:r>
                <a:rPr lang="en-US" sz="800" baseline="0"/>
                <a:t>Or you can contact directly these people -&gt;</a:t>
              </a:r>
              <a:endParaRPr lang="en-US" sz="800"/>
            </a:p>
          </xdr:txBody>
        </xdr:sp>
        <xdr:sp macro="" textlink="">
          <xdr:nvSpPr>
            <xdr:cNvPr id="31" name="Rounded Rectangle 30"/>
            <xdr:cNvSpPr/>
          </xdr:nvSpPr>
          <xdr:spPr>
            <a:xfrm>
              <a:off x="3057523" y="2819400"/>
              <a:ext cx="4010025" cy="277483"/>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Data Availability </a:t>
              </a:r>
            </a:p>
          </xdr:txBody>
        </xdr:sp>
      </xdr:grpSp>
      <xdr:sp macro="" textlink="">
        <xdr:nvSpPr>
          <xdr:cNvPr id="46" name="TextBox 45">
            <a:hlinkClick xmlns:r="http://schemas.openxmlformats.org/officeDocument/2006/relationships" r:id="rId7"/>
          </xdr:cNvPr>
          <xdr:cNvSpPr txBox="1"/>
        </xdr:nvSpPr>
        <xdr:spPr>
          <a:xfrm>
            <a:off x="3126512" y="6050859"/>
            <a:ext cx="2504515" cy="17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72000" rIns="72000" bIns="72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700" u="sng">
                <a:solidFill>
                  <a:schemeClr val="accent1"/>
                </a:solidFill>
                <a:effectLst/>
                <a:latin typeface="+mn-lt"/>
                <a:ea typeface="+mn-ea"/>
                <a:cs typeface="+mn-cs"/>
              </a:rPr>
              <a:t>http://</a:t>
            </a:r>
            <a:r>
              <a:rPr lang="en-US" sz="700" u="sng">
                <a:ln>
                  <a:noFill/>
                </a:ln>
                <a:solidFill>
                  <a:schemeClr val="accent1"/>
                </a:solidFill>
                <a:effectLst/>
                <a:latin typeface="+mn-lt"/>
                <a:ea typeface="+mn-ea"/>
                <a:cs typeface="+mn-cs"/>
              </a:rPr>
              <a:t>www.sheltercluster.org/library/individual-camp-profiles-kachin</a:t>
            </a:r>
            <a:endParaRPr lang="en-US" sz="700">
              <a:ln>
                <a:noFill/>
              </a:ln>
              <a:solidFill>
                <a:schemeClr val="accent1"/>
              </a:solidFill>
              <a:effectLst/>
            </a:endParaRPr>
          </a:p>
          <a:p>
            <a:endParaRPr lang="en-US" sz="700"/>
          </a:p>
        </xdr:txBody>
      </xdr:sp>
      <xdr:sp macro="" textlink="">
        <xdr:nvSpPr>
          <xdr:cNvPr id="48" name="TextBox 47">
            <a:hlinkClick xmlns:r="http://schemas.openxmlformats.org/officeDocument/2006/relationships" r:id="rId8"/>
          </xdr:cNvPr>
          <xdr:cNvSpPr txBox="1"/>
        </xdr:nvSpPr>
        <xdr:spPr>
          <a:xfrm>
            <a:off x="3464165" y="6318934"/>
            <a:ext cx="1939304" cy="179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72000" rIns="72000" bIns="72000" rtlCol="0" anchor="t"/>
          <a:lstStyle/>
          <a:p>
            <a:r>
              <a:rPr lang="en-US" sz="800" u="sng">
                <a:solidFill>
                  <a:schemeClr val="accent1"/>
                </a:solidFill>
                <a:effectLst/>
                <a:latin typeface="+mn-lt"/>
                <a:ea typeface="+mn-ea"/>
                <a:cs typeface="+mn-cs"/>
              </a:rPr>
              <a:t>http://</a:t>
            </a:r>
            <a:r>
              <a:rPr lang="en-US" sz="700" u="sng">
                <a:solidFill>
                  <a:schemeClr val="accent1"/>
                </a:solidFill>
                <a:effectLst/>
                <a:latin typeface="+mn-lt"/>
                <a:ea typeface="+mn-ea"/>
                <a:cs typeface="+mn-cs"/>
              </a:rPr>
              <a:t>themimu.info/assessments-and-publications</a:t>
            </a:r>
            <a:endParaRPr lang="en-US" sz="700">
              <a:solidFill>
                <a:schemeClr val="accent1"/>
              </a:solidFill>
            </a:endParaRPr>
          </a:p>
        </xdr:txBody>
      </xdr:sp>
    </xdr:grpSp>
    <xdr:clientData/>
  </xdr:twoCellAnchor>
  <xdr:twoCellAnchor>
    <xdr:from>
      <xdr:col>2</xdr:col>
      <xdr:colOff>633062</xdr:colOff>
      <xdr:row>43</xdr:row>
      <xdr:rowOff>84859</xdr:rowOff>
    </xdr:from>
    <xdr:to>
      <xdr:col>6</xdr:col>
      <xdr:colOff>549017</xdr:colOff>
      <xdr:row>47</xdr:row>
      <xdr:rowOff>91920</xdr:rowOff>
    </xdr:to>
    <xdr:grpSp>
      <xdr:nvGrpSpPr>
        <xdr:cNvPr id="43" name="Group 42"/>
        <xdr:cNvGrpSpPr/>
      </xdr:nvGrpSpPr>
      <xdr:grpSpPr>
        <a:xfrm>
          <a:off x="1949244" y="8276359"/>
          <a:ext cx="2548318" cy="769061"/>
          <a:chOff x="2730461" y="3101585"/>
          <a:chExt cx="4562476" cy="1345215"/>
        </a:xfrm>
      </xdr:grpSpPr>
      <xdr:sp macro="" textlink="">
        <xdr:nvSpPr>
          <xdr:cNvPr id="44" name="Rounded Rectangle 43"/>
          <xdr:cNvSpPr/>
        </xdr:nvSpPr>
        <xdr:spPr>
          <a:xfrm>
            <a:off x="2730461" y="3312799"/>
            <a:ext cx="4562476" cy="1134001"/>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t"/>
          <a:lstStyle/>
          <a:p>
            <a:pPr algn="l"/>
            <a:r>
              <a:rPr lang="en-US" sz="800"/>
              <a:t>We hope these data will be used this time..</a:t>
            </a:r>
          </a:p>
          <a:p>
            <a:pPr algn="l"/>
            <a:r>
              <a:rPr lang="en-US" sz="800"/>
              <a:t>The next round would</a:t>
            </a:r>
            <a:r>
              <a:rPr lang="en-US" sz="800" baseline="0"/>
              <a:t> start in March 2016. The questionnaire will be reviewed in mid-February.</a:t>
            </a:r>
            <a:endParaRPr lang="en-US" sz="800"/>
          </a:p>
        </xdr:txBody>
      </xdr:sp>
      <xdr:sp macro="" textlink="">
        <xdr:nvSpPr>
          <xdr:cNvPr id="45" name="Rounded Rectangle 44"/>
          <xdr:cNvSpPr/>
        </xdr:nvSpPr>
        <xdr:spPr>
          <a:xfrm>
            <a:off x="3028527" y="3101585"/>
            <a:ext cx="4010024" cy="352426"/>
          </a:xfrm>
          <a:prstGeom prst="roundRect">
            <a:avLst/>
          </a:prstGeom>
          <a:solidFill>
            <a:srgbClr val="FF0000"/>
          </a:solidFill>
        </xdr:spPr>
        <xdr:style>
          <a:lnRef idx="1">
            <a:schemeClr val="accent1"/>
          </a:lnRef>
          <a:fillRef idx="2">
            <a:schemeClr val="accent1"/>
          </a:fillRef>
          <a:effectRef idx="1">
            <a:schemeClr val="accent1"/>
          </a:effectRef>
          <a:fontRef idx="minor">
            <a:schemeClr val="dk1"/>
          </a:fontRef>
        </xdr:style>
        <xdr:txBody>
          <a:bodyPr vertOverflow="clip" horzOverflow="clip" lIns="72000" tIns="72000" rIns="72000" bIns="72000" rtlCol="0" anchor="ctr"/>
          <a:lstStyle/>
          <a:p>
            <a:pPr algn="ctr"/>
            <a:r>
              <a:rPr lang="en-US" sz="1000" b="1"/>
              <a:t>Expectation</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20</xdr:row>
      <xdr:rowOff>175260</xdr:rowOff>
    </xdr:from>
    <xdr:to>
      <xdr:col>2</xdr:col>
      <xdr:colOff>1333500</xdr:colOff>
      <xdr:row>42</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266700</xdr:colOff>
      <xdr:row>1</xdr:row>
      <xdr:rowOff>83820</xdr:rowOff>
    </xdr:from>
    <xdr:to>
      <xdr:col>11</xdr:col>
      <xdr:colOff>182880</xdr:colOff>
      <xdr:row>36</xdr:row>
      <xdr:rowOff>167640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99060</xdr:colOff>
      <xdr:row>19</xdr:row>
      <xdr:rowOff>68580</xdr:rowOff>
    </xdr:from>
    <xdr:to>
      <xdr:col>4</xdr:col>
      <xdr:colOff>1341120</xdr:colOff>
      <xdr:row>37</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167640</xdr:colOff>
      <xdr:row>3</xdr:row>
      <xdr:rowOff>167640</xdr:rowOff>
    </xdr:from>
    <xdr:to>
      <xdr:col>18</xdr:col>
      <xdr:colOff>175260</xdr:colOff>
      <xdr:row>16</xdr:row>
      <xdr:rowOff>60960</xdr:rowOff>
    </xdr:to>
    <xdr:grpSp>
      <xdr:nvGrpSpPr>
        <xdr:cNvPr id="2" name="Group 1"/>
        <xdr:cNvGrpSpPr/>
      </xdr:nvGrpSpPr>
      <xdr:grpSpPr>
        <a:xfrm>
          <a:off x="9003909" y="812409"/>
          <a:ext cx="4784774" cy="2369820"/>
          <a:chOff x="8576310" y="1478145"/>
          <a:chExt cx="4914900" cy="3276416"/>
        </a:xfrm>
      </xdr:grpSpPr>
      <xdr:sp macro="" textlink="">
        <xdr:nvSpPr>
          <xdr:cNvPr id="3" name="Rounded Rectangle 2"/>
          <xdr:cNvSpPr/>
        </xdr:nvSpPr>
        <xdr:spPr>
          <a:xfrm>
            <a:off x="8576310" y="1813510"/>
            <a:ext cx="4914900" cy="2941051"/>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round 4 data collection started mid-September of 2015. For the second time, place of origin information have been collected.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As of 1st of October there were 17,645 IDP</a:t>
            </a:r>
            <a:r>
              <a:rPr lang="en-US" sz="1100" baseline="0">
                <a:solidFill>
                  <a:schemeClr val="dk1"/>
                </a:solidFill>
                <a:effectLst/>
                <a:latin typeface="+mn-lt"/>
                <a:ea typeface="+mn-ea"/>
                <a:cs typeface="+mn-cs"/>
              </a:rPr>
              <a:t> families </a:t>
            </a:r>
            <a:r>
              <a:rPr lang="en-US" sz="1100">
                <a:solidFill>
                  <a:schemeClr val="dk1"/>
                </a:solidFill>
                <a:effectLst/>
                <a:latin typeface="+mn-lt"/>
                <a:ea typeface="+mn-ea"/>
                <a:cs typeface="+mn-cs"/>
              </a:rPr>
              <a:t>in camps in Kachin and Northern Shan. The camp profiling round 4 managed to collect data on their place of origin for 17,503 families - which is 99 % of</a:t>
            </a:r>
            <a:r>
              <a:rPr lang="en-US" sz="1100" baseline="0">
                <a:solidFill>
                  <a:schemeClr val="dk1"/>
                </a:solidFill>
                <a:effectLst/>
                <a:latin typeface="+mn-lt"/>
                <a:ea typeface="+mn-ea"/>
                <a:cs typeface="+mn-cs"/>
              </a:rPr>
              <a:t> IDP population.</a:t>
            </a:r>
            <a:endParaRPr lang="en-US" sz="11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place of origin information is collected at the household level.</a:t>
            </a:r>
          </a:p>
          <a:p>
            <a:pPr marL="0" marR="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It is still difficult to get information from the village of origin because the MIMU list is not yet comprehensive and because of the local name and local language. So analysis is limited to the village track level.</a:t>
            </a:r>
          </a:p>
          <a:p>
            <a:pPr marL="0" marR="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sp macro="" textlink="">
        <xdr:nvSpPr>
          <xdr:cNvPr id="4" name="Rounded Rectangle 3"/>
          <xdr:cNvSpPr/>
        </xdr:nvSpPr>
        <xdr:spPr>
          <a:xfrm>
            <a:off x="9410700" y="1478145"/>
            <a:ext cx="3209925" cy="457200"/>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US" sz="1100" b="1"/>
              <a:t>Data collection and Limitation</a:t>
            </a:r>
          </a:p>
        </xdr:txBody>
      </xdr:sp>
    </xdr:grpSp>
    <xdr:clientData/>
  </xdr:twoCellAnchor>
  <xdr:twoCellAnchor>
    <xdr:from>
      <xdr:col>10</xdr:col>
      <xdr:colOff>190499</xdr:colOff>
      <xdr:row>17</xdr:row>
      <xdr:rowOff>175260</xdr:rowOff>
    </xdr:from>
    <xdr:to>
      <xdr:col>18</xdr:col>
      <xdr:colOff>182880</xdr:colOff>
      <xdr:row>22</xdr:row>
      <xdr:rowOff>169543</xdr:rowOff>
    </xdr:to>
    <xdr:grpSp>
      <xdr:nvGrpSpPr>
        <xdr:cNvPr id="5" name="Group 4"/>
        <xdr:cNvGrpSpPr/>
      </xdr:nvGrpSpPr>
      <xdr:grpSpPr>
        <a:xfrm>
          <a:off x="9026768" y="3487029"/>
          <a:ext cx="4769535" cy="946783"/>
          <a:chOff x="8748442" y="513728"/>
          <a:chExt cx="4716838" cy="820671"/>
        </a:xfrm>
      </xdr:grpSpPr>
      <xdr:sp macro="" textlink="">
        <xdr:nvSpPr>
          <xdr:cNvPr id="6" name="Rounded Rectangle 5"/>
          <xdr:cNvSpPr/>
        </xdr:nvSpPr>
        <xdr:spPr>
          <a:xfrm>
            <a:off x="8748442" y="768333"/>
            <a:ext cx="4716838" cy="566066"/>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100"/>
              <a:t>Only 466 families are from the other state.</a:t>
            </a:r>
            <a:r>
              <a:rPr lang="en-US" sz="1100" baseline="0"/>
              <a:t> These families stay in Namhkan, Momauk and Mansi.</a:t>
            </a:r>
            <a:endParaRPr lang="en-US" sz="1100"/>
          </a:p>
        </xdr:txBody>
      </xdr:sp>
      <xdr:sp macro="" textlink="">
        <xdr:nvSpPr>
          <xdr:cNvPr id="7" name="Rounded Rectangle 6"/>
          <xdr:cNvSpPr/>
        </xdr:nvSpPr>
        <xdr:spPr>
          <a:xfrm>
            <a:off x="9448800" y="513728"/>
            <a:ext cx="3209925" cy="321280"/>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r>
              <a:rPr lang="en-US" sz="1100" b="1">
                <a:solidFill>
                  <a:schemeClr val="dk1"/>
                </a:solidFill>
                <a:effectLst/>
                <a:latin typeface="+mn-lt"/>
                <a:ea typeface="+mn-ea"/>
                <a:cs typeface="+mn-cs"/>
              </a:rPr>
              <a:t>There are limited exchanges between the 2 states</a:t>
            </a:r>
            <a:endParaRPr lang="en-US" b="1">
              <a:effectLst/>
            </a:endParaRPr>
          </a:p>
        </xdr:txBody>
      </xdr:sp>
    </xdr:grpSp>
    <xdr:clientData/>
  </xdr:twoCellAnchor>
  <xdr:twoCellAnchor>
    <xdr:from>
      <xdr:col>10</xdr:col>
      <xdr:colOff>228600</xdr:colOff>
      <xdr:row>24</xdr:row>
      <xdr:rowOff>53340</xdr:rowOff>
    </xdr:from>
    <xdr:to>
      <xdr:col>18</xdr:col>
      <xdr:colOff>198120</xdr:colOff>
      <xdr:row>29</xdr:row>
      <xdr:rowOff>167640</xdr:rowOff>
    </xdr:to>
    <xdr:grpSp>
      <xdr:nvGrpSpPr>
        <xdr:cNvPr id="8" name="Group 7"/>
        <xdr:cNvGrpSpPr/>
      </xdr:nvGrpSpPr>
      <xdr:grpSpPr>
        <a:xfrm>
          <a:off x="9064869" y="4698609"/>
          <a:ext cx="4746674" cy="983273"/>
          <a:chOff x="13005635" y="-730403"/>
          <a:chExt cx="5838582" cy="952041"/>
        </a:xfrm>
      </xdr:grpSpPr>
      <xdr:sp macro="" textlink="">
        <xdr:nvSpPr>
          <xdr:cNvPr id="9" name="Rounded Rectangle 8"/>
          <xdr:cNvSpPr/>
        </xdr:nvSpPr>
        <xdr:spPr>
          <a:xfrm>
            <a:off x="13005635" y="-410401"/>
            <a:ext cx="5838582" cy="632039"/>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100"/>
              <a:t>Only 1,037 families are currently in their village Track of orgin (in camps</a:t>
            </a:r>
            <a:r>
              <a:rPr lang="en-US" sz="1100" baseline="0"/>
              <a:t> and not in their village of origin).  It could explain difficulties for families to benefit from their livelihood.</a:t>
            </a:r>
            <a:endParaRPr lang="en-US" sz="1100"/>
          </a:p>
        </xdr:txBody>
      </xdr:sp>
      <xdr:sp macro="" textlink="">
        <xdr:nvSpPr>
          <xdr:cNvPr id="10" name="Rounded Rectangle 9"/>
          <xdr:cNvSpPr/>
        </xdr:nvSpPr>
        <xdr:spPr>
          <a:xfrm>
            <a:off x="13835808" y="-730403"/>
            <a:ext cx="4059639" cy="386679"/>
          </a:xfrm>
          <a:prstGeom prst="round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r>
              <a:rPr lang="en-US" sz="1100" b="1">
                <a:solidFill>
                  <a:schemeClr val="dk1"/>
                </a:solidFill>
                <a:effectLst/>
                <a:latin typeface="+mn-lt"/>
                <a:ea typeface="+mn-ea"/>
                <a:cs typeface="+mn-cs"/>
              </a:rPr>
              <a:t>The majority of the IDP pop. is not in its</a:t>
            </a:r>
            <a:r>
              <a:rPr lang="en-US" sz="1100" b="1" baseline="0">
                <a:solidFill>
                  <a:schemeClr val="dk1"/>
                </a:solidFill>
                <a:effectLst/>
                <a:latin typeface="+mn-lt"/>
                <a:ea typeface="+mn-ea"/>
                <a:cs typeface="+mn-cs"/>
              </a:rPr>
              <a:t> Village track of origin</a:t>
            </a:r>
            <a:endParaRPr lang="en-US" b="1">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nnp\Desktop\kachin%20Mission\camp%20profile%20Kachin\Round%204\To_Release\Camp_Profile_Round_4_201501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_Link"/>
      <sheetName val="Profile_Stat"/>
      <sheetName val="Control"/>
      <sheetName val="Data_Gap"/>
      <sheetName val="Sheet1"/>
    </sheetNames>
    <sheetDataSet>
      <sheetData sheetId="0"/>
      <sheetData sheetId="1"/>
      <sheetData sheetId="2">
        <row r="2">
          <cell r="A2" t="str">
            <v>MMR001CMP001</v>
          </cell>
        </row>
        <row r="3">
          <cell r="A3" t="str">
            <v>MMR001CMP002</v>
          </cell>
        </row>
        <row r="4">
          <cell r="A4" t="str">
            <v>MMR001CMP003</v>
          </cell>
        </row>
        <row r="5">
          <cell r="A5" t="str">
            <v>MMR001CMP004</v>
          </cell>
        </row>
        <row r="6">
          <cell r="A6" t="str">
            <v>MMR001CMP005</v>
          </cell>
        </row>
        <row r="7">
          <cell r="A7" t="str">
            <v>MMR001CMP006</v>
          </cell>
        </row>
        <row r="8">
          <cell r="A8" t="str">
            <v>MMR001CMP007</v>
          </cell>
        </row>
        <row r="9">
          <cell r="A9" t="str">
            <v>MMR001CMP008</v>
          </cell>
        </row>
        <row r="10">
          <cell r="A10" t="str">
            <v>MMR001CMP009</v>
          </cell>
        </row>
        <row r="11">
          <cell r="A11" t="str">
            <v>MMR001CMP010</v>
          </cell>
        </row>
        <row r="12">
          <cell r="A12" t="str">
            <v>MMR001CMP011</v>
          </cell>
        </row>
        <row r="13">
          <cell r="A13" t="str">
            <v>MMR001CMP012</v>
          </cell>
        </row>
        <row r="14">
          <cell r="A14" t="str">
            <v>MMR001CMP013</v>
          </cell>
        </row>
        <row r="15">
          <cell r="A15" t="str">
            <v>MMR001CMP014</v>
          </cell>
        </row>
        <row r="16">
          <cell r="A16" t="str">
            <v>MMR001CMP015</v>
          </cell>
        </row>
        <row r="17">
          <cell r="A17" t="str">
            <v>MMR001CMP016</v>
          </cell>
        </row>
        <row r="18">
          <cell r="A18" t="str">
            <v>MMR001CMP018</v>
          </cell>
        </row>
        <row r="19">
          <cell r="A19" t="str">
            <v>MMR001CMP019</v>
          </cell>
        </row>
        <row r="20">
          <cell r="A20" t="str">
            <v>MMR001CMP020</v>
          </cell>
        </row>
        <row r="21">
          <cell r="A21" t="str">
            <v>MMR001CMP021</v>
          </cell>
        </row>
        <row r="22">
          <cell r="A22" t="str">
            <v>MMR001CMP022</v>
          </cell>
        </row>
        <row r="23">
          <cell r="A23" t="str">
            <v>MMR001CMP023</v>
          </cell>
        </row>
        <row r="24">
          <cell r="A24" t="str">
            <v>MMR001CMP024</v>
          </cell>
        </row>
        <row r="25">
          <cell r="A25" t="str">
            <v>MMR001CMP025</v>
          </cell>
        </row>
        <row r="26">
          <cell r="A26" t="str">
            <v>MMR001CMP026</v>
          </cell>
        </row>
        <row r="27">
          <cell r="A27" t="str">
            <v>MMR001CMP027</v>
          </cell>
        </row>
        <row r="28">
          <cell r="A28" t="str">
            <v>MMR001CMP028</v>
          </cell>
        </row>
        <row r="29">
          <cell r="A29" t="str">
            <v>MMR001CMP029</v>
          </cell>
        </row>
        <row r="30">
          <cell r="A30" t="str">
            <v>MMR001CMP030</v>
          </cell>
        </row>
        <row r="31">
          <cell r="A31" t="str">
            <v>MMR001CMP031</v>
          </cell>
        </row>
        <row r="32">
          <cell r="A32" t="str">
            <v>MMR001CMP032</v>
          </cell>
        </row>
        <row r="33">
          <cell r="A33" t="str">
            <v>MMR001CMP033</v>
          </cell>
        </row>
        <row r="34">
          <cell r="A34" t="str">
            <v>MMR001CMP036</v>
          </cell>
        </row>
        <row r="35">
          <cell r="A35" t="str">
            <v>MMR001CMP037</v>
          </cell>
        </row>
        <row r="36">
          <cell r="A36" t="str">
            <v>MMR001CMP038</v>
          </cell>
        </row>
        <row r="37">
          <cell r="A37" t="str">
            <v>MMR001CMP039</v>
          </cell>
        </row>
        <row r="38">
          <cell r="A38" t="str">
            <v>MMR001CMP040</v>
          </cell>
        </row>
        <row r="39">
          <cell r="A39" t="str">
            <v>MMR001CMP041</v>
          </cell>
        </row>
        <row r="40">
          <cell r="A40" t="str">
            <v>MMR001CMP042</v>
          </cell>
        </row>
        <row r="41">
          <cell r="A41" t="str">
            <v>MMR001CMP043</v>
          </cell>
        </row>
        <row r="42">
          <cell r="A42" t="str">
            <v>MMR001CMP047</v>
          </cell>
        </row>
        <row r="43">
          <cell r="A43" t="str">
            <v>MMR001CMP049</v>
          </cell>
        </row>
        <row r="44">
          <cell r="A44" t="str">
            <v>MMR001CMP050</v>
          </cell>
        </row>
        <row r="45">
          <cell r="A45" t="str">
            <v>MMR001CMP051</v>
          </cell>
        </row>
        <row r="46">
          <cell r="A46" t="str">
            <v>MMR001CMP052</v>
          </cell>
        </row>
        <row r="47">
          <cell r="A47" t="str">
            <v>MMR001CMP053</v>
          </cell>
        </row>
        <row r="48">
          <cell r="A48" t="str">
            <v>MMR001CMP054</v>
          </cell>
        </row>
        <row r="49">
          <cell r="A49" t="str">
            <v>MMR001CMP055</v>
          </cell>
        </row>
        <row r="50">
          <cell r="A50" t="str">
            <v>MMR001CMP056</v>
          </cell>
        </row>
        <row r="51">
          <cell r="A51" t="str">
            <v>MMR001CMP058</v>
          </cell>
        </row>
        <row r="52">
          <cell r="A52" t="str">
            <v>MMR001CMP059</v>
          </cell>
        </row>
        <row r="53">
          <cell r="A53" t="str">
            <v>MMR001CMP062</v>
          </cell>
        </row>
        <row r="54">
          <cell r="A54" t="str">
            <v>MMR001CMP066</v>
          </cell>
        </row>
        <row r="55">
          <cell r="A55" t="str">
            <v>MMR001CMP067</v>
          </cell>
        </row>
        <row r="56">
          <cell r="A56" t="str">
            <v>MMR001CMP068</v>
          </cell>
        </row>
        <row r="57">
          <cell r="A57" t="str">
            <v>MMR001CMP069</v>
          </cell>
        </row>
        <row r="58">
          <cell r="A58" t="str">
            <v>MMR001CMP070</v>
          </cell>
        </row>
        <row r="59">
          <cell r="A59" t="str">
            <v>MMR001CMP071</v>
          </cell>
        </row>
        <row r="60">
          <cell r="A60" t="str">
            <v>MMR001CMP072</v>
          </cell>
        </row>
        <row r="61">
          <cell r="A61" t="str">
            <v>MMR001CMP073</v>
          </cell>
        </row>
        <row r="62">
          <cell r="A62" t="str">
            <v>MMR001CMP077</v>
          </cell>
        </row>
        <row r="63">
          <cell r="A63" t="str">
            <v>MMR001CMP078</v>
          </cell>
        </row>
        <row r="64">
          <cell r="A64" t="str">
            <v>MMR001CMP079</v>
          </cell>
        </row>
        <row r="65">
          <cell r="A65" t="str">
            <v>MMR001CMP080</v>
          </cell>
        </row>
        <row r="66">
          <cell r="A66" t="str">
            <v>MMR001CMP091</v>
          </cell>
        </row>
        <row r="67">
          <cell r="A67" t="str">
            <v>MMR001CMP103</v>
          </cell>
        </row>
        <row r="68">
          <cell r="A68" t="str">
            <v>MMR001CMP105</v>
          </cell>
        </row>
        <row r="69">
          <cell r="A69" t="str">
            <v>MMR001CMP109</v>
          </cell>
        </row>
        <row r="70">
          <cell r="A70" t="str">
            <v>MMR001CMP111</v>
          </cell>
        </row>
        <row r="71">
          <cell r="A71" t="str">
            <v>MMR001CMP113</v>
          </cell>
        </row>
        <row r="72">
          <cell r="A72" t="str">
            <v>MMR001CMP115</v>
          </cell>
        </row>
        <row r="73">
          <cell r="A73" t="str">
            <v>MMR001CMP116</v>
          </cell>
        </row>
        <row r="74">
          <cell r="A74" t="str">
            <v>MMR001CMP119</v>
          </cell>
        </row>
        <row r="75">
          <cell r="A75" t="str">
            <v>MMR001CMP120</v>
          </cell>
        </row>
        <row r="76">
          <cell r="A76" t="str">
            <v>MMR001CMP121</v>
          </cell>
        </row>
        <row r="77">
          <cell r="A77" t="str">
            <v>MMR001CMP122</v>
          </cell>
        </row>
        <row r="78">
          <cell r="A78" t="str">
            <v>MMR001CMP123</v>
          </cell>
        </row>
        <row r="79">
          <cell r="A79" t="str">
            <v>MMR001CMP126</v>
          </cell>
        </row>
        <row r="80">
          <cell r="A80" t="str">
            <v>MMR001CMP128</v>
          </cell>
        </row>
        <row r="81">
          <cell r="A81" t="str">
            <v>MMR001CMP129</v>
          </cell>
        </row>
        <row r="82">
          <cell r="A82" t="str">
            <v>MMR001CMP131</v>
          </cell>
        </row>
        <row r="83">
          <cell r="A83" t="str">
            <v>MMR001CMP132</v>
          </cell>
        </row>
        <row r="84">
          <cell r="A84" t="str">
            <v>MMR001CMP133</v>
          </cell>
        </row>
        <row r="85">
          <cell r="A85" t="str">
            <v>MMR001CMP148</v>
          </cell>
        </row>
        <row r="86">
          <cell r="A86" t="str">
            <v>MMR001CMP152</v>
          </cell>
        </row>
        <row r="87">
          <cell r="A87" t="str">
            <v>MMR001CMP160</v>
          </cell>
        </row>
        <row r="88">
          <cell r="A88" t="str">
            <v>MMR001CMP162</v>
          </cell>
        </row>
        <row r="89">
          <cell r="A89" t="str">
            <v>MMR001CMP167</v>
          </cell>
        </row>
        <row r="90">
          <cell r="A90" t="str">
            <v>MMR001CMP168</v>
          </cell>
        </row>
        <row r="91">
          <cell r="A91" t="str">
            <v>MMR001CMP169</v>
          </cell>
        </row>
        <row r="92">
          <cell r="A92" t="str">
            <v>MMR001CMP174</v>
          </cell>
        </row>
        <row r="93">
          <cell r="A93" t="str">
            <v>MMR001CMP176</v>
          </cell>
        </row>
        <row r="94">
          <cell r="A94" t="str">
            <v>MMR001CMP179</v>
          </cell>
        </row>
        <row r="95">
          <cell r="A95" t="str">
            <v>MMR001CMP181</v>
          </cell>
        </row>
        <row r="96">
          <cell r="A96" t="str">
            <v>MMR001CMP182</v>
          </cell>
        </row>
        <row r="97">
          <cell r="A97" t="str">
            <v>MMR001CMP183</v>
          </cell>
        </row>
        <row r="98">
          <cell r="A98" t="str">
            <v>MMR001CMP184</v>
          </cell>
        </row>
        <row r="99">
          <cell r="A99" t="str">
            <v>MMR001CMP190</v>
          </cell>
        </row>
        <row r="100">
          <cell r="A100" t="str">
            <v>MMR001CMP191</v>
          </cell>
        </row>
        <row r="101">
          <cell r="A101" t="str">
            <v>MMR001CMP192</v>
          </cell>
        </row>
        <row r="102">
          <cell r="A102" t="str">
            <v>MMR001CMP193</v>
          </cell>
        </row>
        <row r="103">
          <cell r="A103" t="str">
            <v>MMR001CMP194</v>
          </cell>
        </row>
        <row r="104">
          <cell r="A104" t="str">
            <v>MMR001CMP195</v>
          </cell>
        </row>
        <row r="105">
          <cell r="A105" t="str">
            <v>MMR001CMP210</v>
          </cell>
        </row>
        <row r="106">
          <cell r="A106" t="str">
            <v>MMR001CMP218</v>
          </cell>
        </row>
        <row r="107">
          <cell r="A107" t="str">
            <v>MMR001CMP223</v>
          </cell>
        </row>
        <row r="108">
          <cell r="A108" t="str">
            <v>MMR001CMP225</v>
          </cell>
        </row>
        <row r="109">
          <cell r="A109" t="str">
            <v>MMR001CMP228</v>
          </cell>
        </row>
        <row r="110">
          <cell r="A110" t="str">
            <v>MMR001CMP229</v>
          </cell>
        </row>
        <row r="111">
          <cell r="A111" t="str">
            <v>MMR001CMP230</v>
          </cell>
        </row>
        <row r="112">
          <cell r="A112" t="str">
            <v>MMR001CMP231</v>
          </cell>
        </row>
        <row r="113">
          <cell r="A113" t="str">
            <v>MMR001CMP234</v>
          </cell>
        </row>
        <row r="114">
          <cell r="A114" t="str">
            <v>MMR015CMP001</v>
          </cell>
        </row>
        <row r="115">
          <cell r="A115" t="str">
            <v>MMR015CMP003</v>
          </cell>
        </row>
        <row r="116">
          <cell r="A116" t="str">
            <v>MMR015CMP004</v>
          </cell>
        </row>
        <row r="117">
          <cell r="A117" t="str">
            <v>MMR015CMP006</v>
          </cell>
        </row>
        <row r="118">
          <cell r="A118" t="str">
            <v>MMR015CMP007</v>
          </cell>
        </row>
        <row r="119">
          <cell r="A119" t="str">
            <v>MMR015CMP009</v>
          </cell>
        </row>
        <row r="120">
          <cell r="A120" t="str">
            <v>MMR015CMP012</v>
          </cell>
        </row>
        <row r="121">
          <cell r="A121" t="str">
            <v>MMR015CMP014</v>
          </cell>
        </row>
        <row r="122">
          <cell r="A122" t="str">
            <v>MMR015CMP015</v>
          </cell>
        </row>
        <row r="123">
          <cell r="A123" t="str">
            <v>MMR015CMP016</v>
          </cell>
        </row>
        <row r="124">
          <cell r="A124" t="str">
            <v>MMR015CMP017</v>
          </cell>
        </row>
        <row r="125">
          <cell r="A125" t="str">
            <v>MMR015CMP018</v>
          </cell>
        </row>
        <row r="126">
          <cell r="A126" t="str">
            <v>MMR015CMP020</v>
          </cell>
        </row>
        <row r="127">
          <cell r="A127" t="str">
            <v>MMR015CMP139</v>
          </cell>
        </row>
        <row r="128">
          <cell r="A128" t="str">
            <v>MMR015CMP209</v>
          </cell>
        </row>
        <row r="129">
          <cell r="A129" t="str">
            <v>MMR015CMP213</v>
          </cell>
        </row>
        <row r="130">
          <cell r="A130" t="str">
            <v>MMR015CMP214</v>
          </cell>
        </row>
        <row r="131">
          <cell r="A131" t="str">
            <v>MMR015CMP215</v>
          </cell>
        </row>
        <row r="132">
          <cell r="A132" t="str">
            <v>MMR015CMP216</v>
          </cell>
        </row>
        <row r="133">
          <cell r="A133" t="str">
            <v>MMR015CMP217</v>
          </cell>
        </row>
        <row r="134">
          <cell r="A134" t="str">
            <v>MMR015CMP218</v>
          </cell>
        </row>
      </sheetData>
      <sheetData sheetId="3"/>
      <sheetData sheetId="4"/>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CampProfile_Analysis_Kachin_Round4%20-%20Copy.xlsm"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2" Type="http://schemas.microsoft.com/office/2006/relationships/xlExternalLinkPath/xlPathMissing" Target="CampProfile_Analysis_Kachin_Round4.xlsm" TargetMode="External"/><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2" Type="http://schemas.microsoft.com/office/2006/relationships/xlExternalLinkPath/xlPathMissing" Target="CampProfile_Analysis_Kachin_Round4.xlsm" TargetMode="External"/><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2" Type="http://schemas.microsoft.com/office/2006/relationships/xlExternalLinkPath/xlPathMissing" Target="CampProfile_Analysis_Kachin_Round4.xlsm" TargetMode="External"/><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2" Type="http://schemas.microsoft.com/office/2006/relationships/xlExternalLinkPath/xlPathMissing" Target="CampProfile_Analysis_Kachin_Round4.xlsm" TargetMode="External"/><Relationship Id="rId1" Type="http://schemas.openxmlformats.org/officeDocument/2006/relationships/pivotCacheRecords" Target="pivotCacheRecords13.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CampProfile_Analysis_Kachin_Round4%20-%20Copy.xlsm"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CampProfile_Analysis_Kachin_Round4.xlsm"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CampProfile_Analysis_Kachin_Round4.xlsm"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microsoft.com/office/2006/relationships/xlExternalLinkPath/xlPathMissing" Target="CampProfile_Analysis_Kachin_Round4.xlsm"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microsoft.com/office/2006/relationships/xlExternalLinkPath/xlPathMissing" Target="CampProfile_Analysis_Kachin_Round4.xlsm"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microsoft.com/office/2006/relationships/xlExternalLinkPath/xlPathMissing" Target="CampProfile_Analysis_Kachin_Round4.xlsm"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CampProfile_Analysis_Kachin_Round4.xlsm"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microsoft.com/office/2006/relationships/xlExternalLinkPath/xlPathMissing" Target="CampProfile_Analysis_Kachin_Round4.xlsm"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Author" refreshedDate="42348.790623379631" createdVersion="5" refreshedVersion="5" minRefreshableVersion="3" recordCount="660">
  <cacheSource type="worksheet">
    <worksheetSource name="SOO_t" r:id="rId2"/>
  </cacheSource>
  <cacheFields count="5">
    <cacheField name="CampName" numFmtId="0">
      <sharedItems count="132">
        <s v="MMR001CMP001"/>
        <s v="MMR001CMP002"/>
        <s v="MMR001CMP003"/>
        <s v="MMR001CMP004"/>
        <s v="MMR001CMP005"/>
        <s v="MMR001CMP006"/>
        <s v="MMR001CMP007"/>
        <s v="MMR001CMP008"/>
        <s v="MMR001CMP009"/>
        <s v="MMR001CMP010"/>
        <s v="MMR001CMP011"/>
        <s v="MMR001CMP012"/>
        <s v="MMR001CMP013"/>
        <s v="MMR001CMP014"/>
        <s v="MMR001CMP015"/>
        <s v="MMR001CMP016"/>
        <s v="MMR001CMP018"/>
        <s v="MMR001CMP019"/>
        <s v="MMR001CMP020"/>
        <s v="MMR001CMP021"/>
        <s v="MMR001CMP022"/>
        <s v="MMR001CMP023"/>
        <s v="MMR001CMP024"/>
        <s v="MMR001CMP025"/>
        <s v="MMR001CMP026"/>
        <s v="MMR001CMP027"/>
        <s v="MMR001CMP028"/>
        <s v="MMR001CMP029"/>
        <s v="MMR001CMP030"/>
        <s v="MMR001CMP031"/>
        <s v="MMR001CMP032"/>
        <s v="MMR001CMP033"/>
        <s v="MMR001CMP037"/>
        <s v="MMR001CMP038"/>
        <s v="MMR001CMP039"/>
        <s v="MMR001CMP040"/>
        <s v="MMR001CMP041"/>
        <s v="MMR001CMP042"/>
        <s v="MMR001CMP043"/>
        <s v="MMR001CMP047"/>
        <s v="MMR001CMP049"/>
        <s v="MMR001CMP050"/>
        <s v="MMR001CMP051"/>
        <s v="MMR001CMP052"/>
        <s v="MMR001CMP053"/>
        <s v="MMR001CMP054"/>
        <s v="MMR001CMP055"/>
        <s v="MMR001CMP056"/>
        <s v="MMR001CMP058"/>
        <s v="MMR001CMP059"/>
        <s v="MMR001CMP062"/>
        <s v="MMR001CMP066"/>
        <s v="MMR001CMP067"/>
        <s v="MMR001CMP068"/>
        <s v="MMR001CMP069"/>
        <s v="MMR001CMP070"/>
        <s v="MMR001CMP071"/>
        <s v="MMR001CMP072"/>
        <s v="MMR001CMP073"/>
        <s v="MMR001CMP077"/>
        <s v="MMR001CMP078"/>
        <s v="MMR001CMP079"/>
        <s v="MMR001CMP080"/>
        <s v="MMR001CMP091"/>
        <s v="MMR001CMP103"/>
        <s v="MMR001CMP105"/>
        <s v="MMR001CMP109"/>
        <s v="MMR001CMP111"/>
        <s v="MMR001CMP113"/>
        <s v="MMR001CMP115"/>
        <s v="MMR001CMP116"/>
        <s v="MMR001CMP119"/>
        <s v="MMR001CMP120"/>
        <s v="MMR001CMP121"/>
        <s v="MMR001CMP122"/>
        <s v="MMR001CMP123"/>
        <s v="MMR001CMP126"/>
        <s v="MMR001CMP128"/>
        <s v="MMR001CMP129"/>
        <s v="MMR001CMP131"/>
        <s v="MMR001CMP132"/>
        <s v="MMR001CMP133"/>
        <s v="MMR001CMP148"/>
        <s v="MMR001CMP152"/>
        <s v="MMR001CMP160"/>
        <s v="MMR001CMP162"/>
        <s v="MMR001CMP167"/>
        <s v="MMR001CMP168"/>
        <s v="MMR001CMP169"/>
        <s v="MMR001CMP174"/>
        <s v="MMR001CMP176"/>
        <s v="MMR001CMP179"/>
        <s v="MMR001CMP181"/>
        <s v="MMR001CMP182"/>
        <s v="MMR001CMP183"/>
        <s v="MMR001CMP184"/>
        <s v="MMR001CMP190"/>
        <s v="MMR001CMP191"/>
        <s v="MMR001CMP192"/>
        <s v="MMR001CMP193"/>
        <s v="MMR001CMP194"/>
        <s v="MMR001CMP195"/>
        <s v="MMR001CMP210"/>
        <s v="MMR001CMP218"/>
        <s v="MMR001CMP223"/>
        <s v="MMR001CMP225"/>
        <s v="MMR001CMP228"/>
        <s v="MMR001CMP229"/>
        <s v="MMR001CMP230"/>
        <s v="MMR001CMP231"/>
        <s v="MMR001CMP234"/>
        <s v="MMR015CMP001"/>
        <s v="MMR015CMP003"/>
        <s v="MMR015CMP004"/>
        <s v="MMR015CMP006"/>
        <s v="MMR015CMP007"/>
        <s v="MMR015CMP009"/>
        <s v="MMR015CMP012"/>
        <s v="MMR015CMP014"/>
        <s v="MMR015CMP015"/>
        <s v="MMR015CMP016"/>
        <s v="MMR015CMP017"/>
        <s v="MMR015CMP018"/>
        <s v="MMR015CMP020"/>
        <s v="MMR015CMP139"/>
        <s v="MMR015CMP209"/>
        <s v="MMR015CMP213"/>
        <s v="MMR015CMP214"/>
        <s v="MMR015CMP215"/>
        <s v="MMR015CMP216"/>
        <s v="MMR015CMP217"/>
        <s v="MMR015CMP218"/>
      </sharedItems>
    </cacheField>
    <cacheField name="AgencyName" numFmtId="0">
      <sharedItems count="6">
        <s v="KBC"/>
        <s v="SHALOM"/>
        <s v="KMSS-MYT"/>
        <s v="KMSS-BMO"/>
        <s v="KMSS-LSO"/>
        <s v="DRC"/>
      </sharedItems>
    </cacheField>
    <cacheField name="Key informant" numFmtId="0">
      <sharedItems containsBlank="1" count="9">
        <s v="Camp Manager"/>
        <s v="Committee Member"/>
        <m/>
        <s v="Camp Resident"/>
        <s v="Religious leader"/>
        <s v="Doctor/Nurse/Midwife"/>
        <s v="Teacher"/>
        <s v="Authority"/>
        <s v="Other"/>
      </sharedItems>
    </cacheField>
    <cacheField name="Gender" numFmtId="0">
      <sharedItems containsBlank="1" count="4">
        <s v="Male"/>
        <s v="Female"/>
        <m/>
        <s v="30"/>
      </sharedItems>
    </cacheField>
    <cacheField name="Age" numFmtId="0">
      <sharedItems containsBlank="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r:id="rId1" refreshedBy="Author" refreshedDate="42351.724571527775" createdVersion="4" refreshedVersion="5" minRefreshableVersion="3" recordCount="132">
  <cacheSource type="worksheet">
    <worksheetSource name="Data_Shelter_t" r:id="rId2"/>
  </cacheSource>
  <cacheFields count="17">
    <cacheField name="State" numFmtId="0">
      <sharedItems count="2">
        <s v="Kachin"/>
        <s v="Shan_North"/>
      </sharedItems>
    </cacheField>
    <cacheField name="Township" numFmtId="0">
      <sharedItems count="18">
        <s v="Hpakant"/>
        <s v="Bhamo"/>
        <s v="Waingmaw"/>
        <s v="Mansi"/>
        <s v="Chipwi"/>
        <s v="Myitkyina"/>
        <s v="Momauk"/>
        <s v="Kutkai"/>
        <s v="Muse"/>
        <s v="Shwegu"/>
        <s v="Mohnyin"/>
        <s v="Mogaung"/>
        <s v="Puta-O"/>
        <s v="Manton"/>
        <s v="Namhkan"/>
        <s v="Hseni"/>
        <s v="Namtu"/>
        <s v="Machanbaw" u="1"/>
      </sharedItems>
    </cacheField>
    <cacheField name="Camp" numFmtId="0">
      <sharedItems/>
    </cacheField>
    <cacheField name="CampProfile_Analysis_qry.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3" maxValue="1694"/>
    </cacheField>
    <cacheField name="Ind_Cluster" numFmtId="0">
      <sharedItems containsSemiMixedTypes="0" containsString="0" containsNumber="1" containsInteger="1" minValue="13" maxValue="8805"/>
    </cacheField>
    <cacheField name="HS_Living" numFmtId="0">
      <sharedItems containsString="0" containsBlank="1" containsNumber="1" containsInteger="1" minValue="3" maxValue="1693" count="92">
        <n v="76"/>
        <n v="60"/>
        <n v="274"/>
        <n v="67"/>
        <n v="8"/>
        <n v="4"/>
        <n v="35"/>
        <n v="156"/>
        <n v="463"/>
        <n v="6"/>
        <n v="108"/>
        <n v="65"/>
        <n v="115"/>
        <n v="80"/>
        <n v="176"/>
        <n v="14"/>
        <n v="105"/>
        <n v="5"/>
        <n v="77"/>
        <n v="407"/>
        <n v="9"/>
        <n v="54"/>
        <n v="50"/>
        <n v="41"/>
        <n v="667"/>
        <n v="175"/>
        <n v="10"/>
        <n v="153"/>
        <n v="106"/>
        <n v="31"/>
        <n v="25"/>
        <n v="78"/>
        <n v="7"/>
        <n v="613"/>
        <n v="30"/>
        <n v="45"/>
        <n v="95"/>
        <n v="27"/>
        <n v="181"/>
        <n v="90"/>
        <n v="12"/>
        <n v="43"/>
        <n v="61"/>
        <n v="28"/>
        <n v="32"/>
        <m/>
        <n v="20"/>
        <n v="623"/>
        <n v="194"/>
        <n v="608"/>
        <n v="36"/>
        <n v="205"/>
        <n v="107"/>
        <n v="1693"/>
        <n v="86"/>
        <n v="63"/>
        <n v="18"/>
        <n v="15"/>
        <n v="545"/>
        <n v="84"/>
        <n v="127"/>
        <n v="22"/>
        <n v="116"/>
        <n v="124"/>
        <n v="183"/>
        <n v="609"/>
        <n v="100"/>
        <n v="227"/>
        <n v="429"/>
        <n v="48"/>
        <n v="352"/>
        <n v="129"/>
        <n v="72"/>
        <n v="260"/>
        <n v="91"/>
        <n v="133"/>
        <n v="488"/>
        <n v="123"/>
        <n v="3"/>
        <n v="37"/>
        <n v="51"/>
        <n v="55"/>
        <n v="24"/>
        <n v="23"/>
        <n v="79"/>
        <n v="73"/>
        <n v="53"/>
        <n v="71"/>
        <n v="40"/>
        <n v="137"/>
        <n v="13"/>
        <n v="375"/>
      </sharedItems>
    </cacheField>
    <cacheField name="Ind_Living" numFmtId="0">
      <sharedItems containsString="0" containsBlank="1" containsNumber="1" containsInteger="1" minValue="13" maxValue="8805"/>
    </cacheField>
    <cacheField name="HS_Registered" numFmtId="0">
      <sharedItems containsString="0" containsBlank="1" containsNumber="1" containsInteger="1" minValue="3" maxValue="1693" count="97">
        <n v="76"/>
        <n v="74"/>
        <n v="274"/>
        <n v="67"/>
        <n v="13"/>
        <n v="12"/>
        <n v="35"/>
        <n v="273"/>
        <n v="463"/>
        <n v="6"/>
        <n v="118"/>
        <n v="65"/>
        <n v="8"/>
        <n v="115"/>
        <n v="110"/>
        <n v="176"/>
        <n v="14"/>
        <n v="105"/>
        <n v="5"/>
        <n v="77"/>
        <n v="407"/>
        <n v="9"/>
        <n v="57"/>
        <n v="50"/>
        <n v="41"/>
        <n v="667"/>
        <n v="175"/>
        <n v="63"/>
        <n v="157"/>
        <n v="124"/>
        <n v="95"/>
        <n v="31"/>
        <n v="89"/>
        <n v="10"/>
        <n v="626"/>
        <n v="30"/>
        <n v="45"/>
        <n v="28"/>
        <n v="181"/>
        <n v="83"/>
        <n v="51"/>
        <n v="90"/>
        <n v="25"/>
        <n v="43"/>
        <n v="68"/>
        <n v="32"/>
        <n v="42"/>
        <n v="85"/>
        <n v="1351"/>
        <n v="20"/>
        <n v="623"/>
        <n v="194"/>
        <n v="153"/>
        <n v="608"/>
        <m/>
        <n v="107"/>
        <n v="1693"/>
        <n v="86"/>
        <n v="15"/>
        <n v="545"/>
        <n v="108"/>
        <n v="140"/>
        <n v="146"/>
        <n v="16"/>
        <n v="116"/>
        <n v="29"/>
        <n v="188"/>
        <n v="26"/>
        <n v="609"/>
        <n v="128"/>
        <n v="227"/>
        <n v="429"/>
        <n v="48"/>
        <n v="352"/>
        <n v="129"/>
        <n v="72"/>
        <n v="260"/>
        <n v="100"/>
        <n v="133"/>
        <n v="488"/>
        <n v="123"/>
        <n v="3"/>
        <n v="38"/>
        <n v="18"/>
        <n v="156"/>
        <n v="22"/>
        <n v="55"/>
        <n v="24"/>
        <n v="23"/>
        <n v="79"/>
        <n v="73"/>
        <n v="53"/>
        <n v="71"/>
        <n v="40"/>
        <n v="137"/>
        <n v="54"/>
        <n v="375"/>
      </sharedItems>
    </cacheField>
    <cacheField name="Ind_Registered" numFmtId="0">
      <sharedItems containsSemiMixedTypes="0" containsString="0" containsNumber="1" containsInteger="1" minValue="0" maxValue="9062"/>
    </cacheField>
    <cacheField name="CampProfile_Data_Sector_Shelter.CP_Pcode" numFmtId="0">
      <sharedItems/>
    </cacheField>
    <cacheField name="Emergency_Make_Shift" numFmtId="0">
      <sharedItems containsString="0" containsBlank="1" containsNumber="1" containsInteger="1" minValue="425" maxValue="463" count="3">
        <m/>
        <n v="463"/>
        <n v="425"/>
      </sharedItems>
    </cacheField>
    <cacheField name="Collective_Center" numFmtId="0">
      <sharedItems containsString="0" containsBlank="1" containsNumber="1" containsInteger="1" minValue="31" maxValue="54"/>
    </cacheField>
    <cacheField name="Temporary_Shelter" numFmtId="0">
      <sharedItems containsString="0" containsBlank="1" containsNumber="1" containsInteger="1" minValue="0" maxValue="276"/>
    </cacheField>
    <cacheField name="ShelterBuilt" numFmtId="0">
      <sharedItems containsString="0" containsBlank="1" containsNumber="1" containsInteger="1" minValue="0" maxValue="949"/>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r:id="rId1" refreshedBy="Author" refreshedDate="42351.804151273151" createdVersion="4" refreshedVersion="5" minRefreshableVersion="3" recordCount="132">
  <cacheSource type="worksheet">
    <worksheetSource name="Data_Wash_t" r:id="rId2"/>
  </cacheSource>
  <cacheFields count="28">
    <cacheField name="State" numFmtId="0">
      <sharedItems count="2">
        <s v="Kachin"/>
        <s v="Shan_North"/>
      </sharedItems>
    </cacheField>
    <cacheField name="Township" numFmtId="0">
      <sharedItems count="17">
        <s v="Mansi"/>
        <s v="Waingmaw"/>
        <s v="Momauk"/>
        <s v="Myitkyina"/>
        <s v="Chipwi"/>
        <s v="Namhkan"/>
        <s v="Kutkai"/>
        <s v="Bhamo"/>
        <s v="Hpakant"/>
        <s v="Mohnyin"/>
        <s v="Mogaung"/>
        <s v="Puta-O"/>
        <s v="Shwegu"/>
        <s v="Muse"/>
        <s v="Manton"/>
        <s v="Hseni"/>
        <s v="Namtu"/>
      </sharedItems>
    </cacheField>
    <cacheField name="Camp" numFmtId="0">
      <sharedItems count="132">
        <s v="Man Wing Catholic Church II"/>
        <s v="Shing Jai"/>
        <s v="Maina KBC (Bawng Ring)"/>
        <s v="Mandalay Monestry"/>
        <s v="Ni Thaw Ka Monestry"/>
        <s v="Shatapru Sut Ngai Tawng"/>
        <s v="Tat Kone Emanuel Church"/>
        <s v="Saw Zam"/>
        <s v="Hpare Hkyer - BP6"/>
        <s v="Namhkan - Pang Long KBC"/>
        <s v="Man Wing Baptist Church Cultural Compound"/>
        <s v="Nam Hkam (KBC Jaw Wang) II"/>
        <s v="Kone Khem Camp"/>
        <s v="Nam Hkam (KBC Jaw Wang)"/>
        <s v="Mading Baptist Church"/>
        <s v="Jan Mai Kawng Baptist Church"/>
        <s v="Tat Kone Galile Baptist Church"/>
        <s v="Pa Kahtawng "/>
        <s v="Qtr. 2 Myoma Baptist Church"/>
        <s v="Tat Kone COC Baptist - Tat Kone Htoi San"/>
        <s v="Wun Tho Buddhist Monastery"/>
        <s v="Jan Mai Kawng Catholic Church"/>
        <s v="Le Kone Bethlehem Church"/>
        <s v="Shatapru Thida Aye Baptist Church"/>
        <s v="Yoe Kyi Monastery"/>
        <s v="Chipwi KBC camp"/>
        <s v="Ta Gun Taing Monastery (Shwe Kyi Na)"/>
        <s v="Njang Dung Baptist Church "/>
        <s v="Momauk Baptist Church"/>
        <s v="Lisu Boarding-House"/>
        <s v="Htoi San Church"/>
        <s v="Tat Kone San Pya Baptist Church"/>
        <s v="Robert Church"/>
        <s v="5 Ward RC Church(lon Khin)"/>
        <s v="Qtr. 3 Mu-yin  Baptist Church"/>
        <s v="Bum Tsit Pa "/>
        <s v="Pan Wa"/>
        <s v="Man Wing Baptist Church"/>
        <s v="Nawng Ing (Indawgyi) Baptist Church  "/>
        <s v="Mine Yu Lay village"/>
        <s v="Pa Dauk Myaing(Pa La Na)"/>
        <s v="Maina Lawang Baptist Church"/>
        <s v="Man Bung Catholic compound"/>
        <s v="AG Church, Hmaw Si Sa"/>
        <s v="Nant Ma Hpit Catholic Church"/>
        <s v="Lisu Baptist Church, Maw Shan Vil,. Seik Mu"/>
        <s v="Hmaw Wan, Anglican"/>
        <s v="Nan Kway St. John Catholic Church"/>
        <s v="Post 6 Camp"/>
        <s v="Mang Hawng Baptist Church"/>
        <s v="Le Kone Ziun Baptist Church "/>
        <s v="Dhama Rakhita, Nyein Chan Tar Yar Ward(Lon Khin)"/>
        <s v="Kutkai downtown (KBC Church)"/>
        <s v="Lung Sut"/>
        <s v="Nhkawng Pa "/>
        <s v="Loi Je Catholic Church"/>
        <s v="Dum Bung "/>
        <s v="Nyaung Na Pin "/>
        <s v="Hpun Lum Yang "/>
        <s v="Mu-yin Baptist Church"/>
        <s v="St. Patrick Catholic Church "/>
        <s v="AD-2000 Tharthana Compound"/>
        <s v="Border Post 8"/>
        <s v="Maga Yang "/>
        <s v="Hkat Cho "/>
        <s v="Nant Hlaing Church"/>
        <s v="Hkau Shau (BP 12)"/>
        <s v="Nat Gyi Kone Baptist Church "/>
        <s v="Kyun Taw Baptist Church "/>
        <s v="Seng Ja "/>
        <s v="Loi Je Baptist Church"/>
        <s v="Loi Je Lisu Camp"/>
        <s v="Zup Aung Camp"/>
        <s v="Shwe Gu Baptist Church"/>
        <s v="Chin Church, Seik Mu"/>
        <s v="Nam Hkam - Nay Win Ni (Palawng)"/>
        <s v="Mungji Pa Dabang (Catholic Church)"/>
        <s v="Muse Catholic Church"/>
        <s v="Muse Baptist Church"/>
        <s v="Mandung - RC"/>
        <s v="Qtr. 4 Monestry (Thargaya Thayett Taw)"/>
        <s v="Shwe Gu Catholic Church"/>
        <s v="Je Yang Hka "/>
        <s v="Nam Sa Larp"/>
        <s v="Rawan Baptist Church, Maw Shan Vil., Seik Mu"/>
        <s v="5 Ward Baptist Church(lon Khin)"/>
        <s v="Baptist Church, Hmaw Si Sar(Lon Khin)"/>
        <s v="Lisu Baptist Church, Maw Wan Ward"/>
        <s v="Hlaing Naung Baptist"/>
        <s v="Maw Wan, Mu-yin Baptist Church"/>
        <s v="Lana Zup Ja "/>
        <s v="Tat Kone Baptist Church"/>
        <s v="Pajau / Jan Mai"/>
        <s v="Woi Chyai "/>
        <s v="Mansi Baptist Church"/>
        <s v="Zai Awng / Mung Ga Zup"/>
        <s v="AG Church, Maw Wan"/>
        <s v="Kutkai downtown (RC Church)"/>
        <s v="Man Wing Catholic Church I"/>
        <s v="Nawng Hee Village"/>
        <s v="Maina AG Church"/>
        <s v="Waingmaw AG Church"/>
        <s v="Thargaya Lisu Baptist Church"/>
        <s v="Maw Hpawng Lhaovo Baptist Church"/>
        <s v="Du Kahtawng Qtr. 4"/>
        <s v="Nam Hkawng"/>
        <s v="Du Kahtawng Qtr. 14"/>
        <s v="Nam Ma Phyit, COC"/>
        <s v="Kyun Pin Thar Baptist Church"/>
        <s v="Man Hkring Baptist Church"/>
        <s v="Qtr. 2 Lhaovo Baptist Church"/>
        <s v="Shwe Zet Baptist Church"/>
        <s v="Maliyang Baptist Church"/>
        <s v="Maina Catholic Church (St. Joseph)"/>
        <s v="Du Kahtawng Qtr. 5"/>
        <s v="Hpakant Baptist Church, Nam Ma Hpit"/>
        <s v="Nam Tu Baptist"/>
        <s v="Munekoe Pa (Giwang) - Hka San (Mung  Go  Pa ) "/>
        <s v="Mandung - Jinghpaw"/>
        <s v="Sai Nai Baptish Church, Maw Shan Vil., Seki Mu"/>
        <s v="Mungji Pa Dabang (Baptist Church)         "/>
        <s v="Ward 2 Sai Taung Baptist Church, Seik Mu "/>
        <s v="Nam Hpak Ka Mare "/>
        <s v="Ku Day Maw KBC"/>
        <s v="Yumar Baptist Church"/>
        <s v="Maing Khaung Catholic Church"/>
        <s v="Maing Khaung"/>
        <s v="Lhaovao Baptist Church (LBC)"/>
        <s v="Aung Thar Church"/>
        <s v="Phan Khar Kone"/>
        <s v="Maw Hpawng Hka Nan Baptist Church"/>
        <s v="Nam Hkam Catholic Church ( St. Thomas I)"/>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3" maxValue="1694"/>
    </cacheField>
    <cacheField name="Ind_Cluster" numFmtId="0">
      <sharedItems containsSemiMixedTypes="0" containsString="0" containsNumber="1" containsInteger="1" minValue="13" maxValue="8805"/>
    </cacheField>
    <cacheField name="HS_Living" numFmtId="0">
      <sharedItems containsString="0" containsBlank="1" containsNumber="1" containsInteger="1" minValue="3" maxValue="1693"/>
    </cacheField>
    <cacheField name="Ind_Living" numFmtId="0">
      <sharedItems containsString="0" containsBlank="1" containsNumber="1" containsInteger="1" minValue="13" maxValue="8805"/>
    </cacheField>
    <cacheField name="HS_Registered" numFmtId="0">
      <sharedItems containsString="0" containsBlank="1" containsNumber="1" containsInteger="1" minValue="3" maxValue="1693"/>
    </cacheField>
    <cacheField name="Ind_Registered" numFmtId="0">
      <sharedItems containsSemiMixedTypes="0" containsString="0" containsNumber="1" containsInteger="1" minValue="0" maxValue="9062"/>
    </cacheField>
    <cacheField name="code_Responsible.Responsible" numFmtId="0">
      <sharedItems/>
    </cacheField>
    <cacheField name="code_Responsible_1.Responsible" numFmtId="0">
      <sharedItems containsBlank="1"/>
    </cacheField>
    <cacheField name="Service" numFmtId="0">
      <sharedItems/>
    </cacheField>
    <cacheField name="Avaibility" numFmtId="0">
      <sharedItems count="2">
        <s v="Yes"/>
        <s v="No"/>
      </sharedItems>
    </cacheField>
    <cacheField name="Distance" numFmtId="0">
      <sharedItems containsString="0" containsBlank="1" containsNumber="1" minValue="0" maxValue="5"/>
    </cacheField>
    <cacheField name="Foot" numFmtId="0">
      <sharedItems containsString="0" containsBlank="1" containsNumber="1" containsInteger="1" minValue="0" maxValue="80"/>
    </cacheField>
    <cacheField name="Motor" numFmtId="0">
      <sharedItems containsString="0" containsBlank="1" containsNumber="1" containsInteger="1" minValue="0" maxValue="30"/>
    </cacheField>
    <cacheField name="Car" numFmtId="0">
      <sharedItems containsString="0" containsBlank="1" containsNumber="1" containsInteger="1" minValue="0" maxValue="30"/>
    </cacheField>
    <cacheField name="Water" numFmtId="0">
      <sharedItems containsNonDate="0" containsString="0" containsBlank="1"/>
    </cacheField>
    <cacheField name="Water_Need_coverage" numFmtId="0">
      <sharedItems containsString="0" containsBlank="1" containsNumber="1" minValue="0.43715846994535523" maxValue="1"/>
    </cacheField>
    <cacheField name="Total_Latrines_coverage" numFmtId="0">
      <sharedItems containsString="0" containsBlank="1" containsNumber="1" minValue="0.26315789473684209" maxValue="1"/>
    </cacheField>
    <cacheField name="Semi_Permanent_Latrines_coverage" numFmtId="0">
      <sharedItems containsString="0" containsBlank="1" containsNumber="1" minValue="0" maxValue="1"/>
    </cacheField>
    <cacheField name="Bathing_Facilities_coverage" numFmtId="0">
      <sharedItems containsString="0" containsBlank="1" containsNumber="1" minValue="0" maxValue="1"/>
    </cacheField>
    <cacheField name="Hand_Washing_Facilities_coverage" numFmtId="0">
      <sharedItems containsString="0" containsBlank="1" containsNumber="1" minValue="0" maxValue="1"/>
    </cacheField>
    <cacheField name="Hygiene_Kit_coverage" numFmtId="0">
      <sharedItems containsString="0" containsBlank="1" containsNumber="1" minValue="0" maxValue="1"/>
    </cacheField>
    <cacheField name="Update Date" numFmtId="0">
      <sharedItems containsString="0" containsBlank="1" containsNumber="1" containsInteger="1" minValue="42277" maxValue="42277"/>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r:id="rId1" refreshedBy="Author" refreshedDate="42353.891917592591" createdVersion="5" refreshedVersion="5" minRefreshableVersion="3" recordCount="241">
  <cacheSource type="worksheet">
    <worksheetSource name="Camp_List_t" r:id="rId2"/>
  </cacheSource>
  <cacheFields count="44">
    <cacheField name="Status" numFmtId="0">
      <sharedItems count="2">
        <s v="Closed"/>
        <s v="Open"/>
      </sharedItems>
    </cacheField>
    <cacheField name="State" numFmtId="0">
      <sharedItems count="2">
        <s v="Kachin"/>
        <s v="Shan_North"/>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unt="21">
        <s v="Hpakant"/>
        <s v="Bhamo"/>
        <s v="Mansi"/>
        <s v="Waingmaw"/>
        <s v="Chipwi"/>
        <s v="Myitkyina"/>
        <s v="Momauk"/>
        <s v="Kutkai"/>
        <s v="Mohnyin"/>
        <s v="Shwegu"/>
        <s v="Muse"/>
        <s v="Sumprabum"/>
        <s v="Mogaung"/>
        <s v="Puta-O"/>
        <s v="Khaunglanhpu"/>
        <s v="Injangyang"/>
        <s v="Machanbaw"/>
        <s v="Manton"/>
        <s v="Namhkan"/>
        <s v="Hseni"/>
        <s v="Namtu"/>
      </sharedItems>
    </cacheField>
    <cacheField name="T_Pcode" numFmtId="0">
      <sharedItems/>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acheField>
    <cacheField name="Camp" numFmtId="0">
      <sharedItems count="238">
        <s v="1 Ward, Sein Yadanar Company(Lon Khin)"/>
        <s v="5 Ward Baptist Church(lon Khin)"/>
        <s v="5 Ward RC Church(lon Khin)"/>
        <s v="AD-2000 Tharthana Compound"/>
        <s v="AG Church, Hmaw Si Sa"/>
        <s v="AG Church, Maw Wan"/>
        <s v="Anglican Church, Hmaw Si Sar"/>
        <s v="Aung Thar Church"/>
        <s v="Away Yar Rama Monastery, Ka Day village"/>
        <s v="Aye Mya Tharyar Church of Christ "/>
        <s v="Ban Hkung (School)"/>
        <s v="Ban Hkung Yang"/>
        <s v="Ban Hkung Yang (Boarding School)"/>
        <s v="Baptist Church, Hmaw Si Sar(Lon Khin)"/>
        <s v="Baptist Church, Naung Hmee VT"/>
        <s v="Baptist Church, Sai Ra village"/>
        <s v="Border Post 10"/>
        <s v="Border Post 8"/>
        <s v="Bum Tsit Pa "/>
        <s v="Bum Tsit Pa Camp II"/>
        <s v="Chin Church, Seik Mu"/>
        <s v="Chin(Zomi) Baptist Church"/>
        <s v="Chipwi KBC camp"/>
        <s v="Daw Hpum Yang Ninghtawn"/>
        <s v="Dhama Rakhita, Nyein Chan Tar Yar Ward(Lon Khin)"/>
        <s v="Du Kahtawng Qtr. 14"/>
        <s v="Du Kahtawng Qtr. 4"/>
        <s v="Du Kahtawng Qtr. 5"/>
        <s v="Dum Bung "/>
        <s v="Ei Wan Gali Asso., Ward 1, Seik Mu"/>
        <s v="Free Christian Asso., Ward 1, Seik Mu"/>
        <s v="Galeng (Kachin)"/>
        <s v="Galeng (Palaung)"/>
        <s v="Gant Gwin"/>
        <s v="Hkat Cho "/>
        <s v="Hkau Shau (BP 12)"/>
        <s v="Hlaing Naung Baptist"/>
        <s v="Hmaw Wan, Anglican"/>
        <s v="Hmaw Wan, Baptist Christian Church"/>
        <s v="Hopin Host Families"/>
        <s v="Host Families"/>
        <s v="Howa"/>
        <s v="Hpai Kawng Mare"/>
        <s v="Hpakant Baptist Church, Nam Ma Hpit"/>
        <s v="Maw Wan, Kyauk Hlaing Gu Pagoda Compound"/>
        <s v="Maw Wan, Mu-yin Baptist Church"/>
        <s v="Maw Wan, Myo Oo Pagoda"/>
        <s v="May Di Ka Rama Monastery(Lon Khin)"/>
        <s v="Mine Yu Lay village"/>
        <s v="Moenyin Host Families"/>
        <s v="Moke Lwe Village - Hkar Shi"/>
        <s v="Momauk Baptist Church"/>
        <s v="Momauk Catholic Church (St. Patrick)"/>
        <s v="Munekoe Pa (Giwang) - Hka San (Mung  Go  Pa ) "/>
        <s v="Njang Dung Baptist Church "/>
        <s v="Nyaung Na Pin "/>
        <s v="Pa Dauk Myaing(Pa La Na)"/>
        <s v="Pa Kahtawng "/>
        <s v="Pajau - Jan Mai"/>
        <s v="Pan Wa"/>
        <s v="Parami, Charity Office, MyoMa Quarter"/>
        <s v="Phan Khar Kone"/>
        <s v="Phar Kay/Nant Waing "/>
        <s v="Post 6 Camp"/>
        <s v="Qtr. 2 Lhaovo Baptist Church"/>
        <s v="Qtr. 2 Myoma Baptist Church"/>
        <s v="Qtr. 3 Mu-yin  Baptist Church"/>
        <s v="Qtr. 4 Monestry (Thargaya Thayett Taw)"/>
        <s v="Rawan Baptist Church, Maw Shan Vil., Seik Mu"/>
        <s v="Robert Church"/>
        <s v="Sa Baw Sarsana Parla Monastery"/>
        <s v="Sai Nai Baptish Church, Maw Shan Vil., Seki Mu"/>
        <s v="Salang Yang"/>
        <s v="San Kyel, Masoe Yein Monestry"/>
        <s v="Sar Hmaw - ICM"/>
        <s v="Sar Hmaw - KBC"/>
        <s v="Saw Zam"/>
        <s v="Seng Ja "/>
        <s v="Shatapru Sut Ngai Tawng"/>
        <s v="Shatapru Thida Aye Baptist Church"/>
        <s v="Shing Jai"/>
        <s v="Shwe Gu Baptist Church"/>
        <s v="Shwe Gu Catholic Church"/>
        <s v="Shwe Zet Baptist Church"/>
        <s v="Si Hkan Gyi"/>
        <s v="St. Patrick Catholic Church "/>
        <s v="St. Patrick Church, Bhamo"/>
        <s v="Sumprabum"/>
        <s v="Ta Gun Taing Monastery (Shwe Kyi Na)"/>
        <s v="Tar Ma Hkan Buddhist Monastery, Haung Par"/>
        <s v="Tarli "/>
        <s v="Tat Kone Baptist Church"/>
        <s v="Tat Kone COC Baptist - Tat Kone Htoi San"/>
        <s v="Tat Kone Emanuel Church"/>
        <s v="Tat Kone Galile Baptist Church"/>
        <s v="Tat Kone San Pya Baptist Church"/>
        <s v="Thargaya Lisu Baptist Church"/>
        <s v="Tharthana Ahlin Yaung New Monastery"/>
        <s v="Thiri Mingalar Manizay Yone, Myoma Quarter"/>
        <s v="Thu Kha Waddy"/>
        <s v="Tote Tan Ward"/>
        <s v="Waingmaw AG Church"/>
        <s v="Waingmaw Baptist Zonal Office"/>
        <s v="Ward 2 Cahotlic Church, Seik Mu"/>
        <s v="Ward 2 Sai Taung Baptist Church, Seik Mu "/>
        <s v="Woi Chyai "/>
        <s v="Women's Affairs Association Building"/>
        <s v="Wrad(5) Christian Association"/>
        <s v="Wun Tho Buddhist Monastery"/>
        <s v="Yoe Kyi Monastery"/>
        <s v="Yumar Baptist Church"/>
        <s v="Zai Awng - Mung Ga Zup"/>
        <s v="Zomee Baptist Church camp, Hmaw Wan"/>
        <s v="Zup Aung Camp"/>
        <s v="Hpare Hkyer - BP6"/>
        <s v="Hpun Lum Yang "/>
        <s v="Htoi San Church"/>
        <s v="IDP Boarding School, A Len Bum"/>
        <s v="IDPs scattered in South Mansi"/>
        <s v="Inn Lel Yan - Host Families"/>
        <s v="Jan Mai Kawng Baptist Church"/>
        <s v="Jan Mai Kawng Catholic Church"/>
        <s v="Je Yang Hka "/>
        <s v="Kannar Yeik Thar"/>
        <s v="Khun Sint Village"/>
        <s v="Kone Khem Camp"/>
        <s v="Ku Day Maw KBC"/>
        <s v="Kutkai downtown (KBC Church)"/>
        <s v="Kutkai downtown (RC Church)"/>
        <s v="Kyun Pin Thar Baptist Church"/>
        <s v="Kyun Taw Baptist Church "/>
        <s v="La Ja"/>
        <s v="Lagatyan "/>
        <s v="Laiza Market 3 - Laiza Gat"/>
        <s v="Laiza Muklum Hpyen  Yen Mungshawa ni"/>
        <s v="Lan Jaw "/>
        <s v="Lana Zup Ja "/>
        <s v="Lawk Awng Mare D. (Sinbo Area)"/>
        <s v="Lawk Hkawng Ginwang"/>
        <s v="Le Kone Bethlehem Church"/>
        <s v="Le Kone Ziun Baptist Church "/>
        <s v="Lhaovao Baptist Church (LBC)"/>
        <s v="Lisu Baptist Church, Maw Shan Vil,. Seik Mu"/>
        <s v="Lisu Baptist Church, Maw Wan Ward"/>
        <s v="Lisu Boarding-House"/>
        <s v="Loi Je Baptist Church"/>
        <s v="Loi Je Catholic Church"/>
        <s v="Loi Je Lisu Camp"/>
        <s v="Lung Kawk  ( Hka Hkye Zup)"/>
        <s v="Lung Sut"/>
        <s v="Ma Hawng RC "/>
        <s v="Ma Mon Buddhist Monastery"/>
        <s v="Machanbaw - KBC"/>
        <s v="Mading Baptist Church"/>
        <s v="Maga Yang "/>
        <s v="Mai Khat "/>
        <s v="Maina AG Church"/>
        <s v="Maina Catholic Church (St. Joseph)"/>
        <s v="Maina KBC (Bawng Ring)"/>
        <s v="Maina Lawang Baptist Church"/>
        <s v="Maing Khaung"/>
        <s v="Maing Khaung Catholic Church"/>
        <s v="Maliyang Baptist Church"/>
        <s v="Man Bung Catholic compound"/>
        <s v="Man Hkring Baptist Church"/>
        <s v="Man Kawng Baptist Church"/>
        <s v="Man Kawng Catholic Church"/>
        <s v="Man Nawng "/>
        <s v="Man Ting"/>
        <s v="Man Wing Baptist Church"/>
        <s v="Man Wing Baptist Church Cultural Compound"/>
        <s v="Man Wing Catholic Church"/>
        <s v="Man Wing Catholic Church II"/>
        <s v="Man Wing Host Families"/>
        <s v="Manau Compound"/>
        <s v="Mandalay Monestry"/>
        <s v="Mandung - Jinghpaw"/>
        <s v="Mandung - RC"/>
        <s v="Mang Hawng Baptist Church"/>
        <s v="Mansi Baptist Church"/>
        <s v="Mashi Kahtawng Baptist  Church"/>
        <s v="Mashi Kahtawng Catholic Church"/>
        <s v="Mashi Kahtawng Evangelical Church"/>
        <s v="Mashi Kahtawng Municipal Dammar Yone"/>
        <s v="Mashi Kahtawng Myo Oo Taw Ya Monestry"/>
        <s v="Mashi Kahtawng Rakhine traditional group"/>
        <s v="Mashi Kahtawng Shan Traditional Monestry"/>
        <s v="Mashi Kahtawng Yaung Chi Oo Thi la shin Monestry"/>
        <s v="Maw Hpawng Hka Nan Baptist Church"/>
        <s v="Maw Hpawng Lhaovo Baptist Church"/>
        <s v="Maw Si Zar, Thiriyardanar Sein, Damma Compound, Lone Khin"/>
        <s v="Maw Wan, Catholic Church"/>
        <s v="Maw Wan, Kachin Baptist Church"/>
        <s v="Mung Baw "/>
        <s v="Mung Ding Pa "/>
        <s v="Mung Ding Pa  (Boarder)"/>
        <s v="Mungji Pa Dabang (Baptist Church)         "/>
        <s v="Mungji Pa Dabang (Catholic Church)"/>
        <s v="Mungji Pa Dabang (RC Church)         "/>
        <s v="Muring Baptist Church, Awng Ra, Wa Ra Zut VT"/>
        <s v="Muse Baptist Church"/>
        <s v="Muse Catholic Church"/>
        <s v="Mu-yin Baptist Church"/>
        <s v="Myay Myint Baptist Church"/>
        <s v="Myo Thit "/>
        <s v="Nam Hka Mare (west of Man Wing)"/>
        <s v="Nam Hkam - Nay Win Ni (Palawng)"/>
        <s v="Nam Hkam (KBC Jaw Wang)"/>
        <s v="Nam Hkam (KBC Jaw Wang) II"/>
        <s v="Nam Hkam Catholic Church ( St. Thomas I)"/>
        <s v="Nam Hkam Catholic Church ( St. Thomas II)"/>
        <s v="Nam Hkam Malut Jak "/>
        <s v="Nam Hkawng"/>
        <s v="Nam Hkyet"/>
        <s v="Nam Hpak Ka Mare "/>
        <s v="Nam Lim Pa"/>
        <s v="Nam Lim Pa    (Boarding School)"/>
        <s v="Nam Lim Pa - Scattered IDPs in forest"/>
        <s v="Nam Ma Phyit, COC"/>
        <s v="Nam Sa Larp"/>
        <s v="Nam Tu Baptist"/>
        <s v="Nam Tu RC"/>
        <s v="Namhkan - Pang Long KBC"/>
        <s v="Nan Kway St. John Catholic Church"/>
        <s v="Nant Hlaing Church"/>
        <s v="Nant Ma Hpit Catholic Church"/>
        <s v="Nant Mun"/>
        <s v="Narte"/>
        <s v="Nat Gyi Kone Baptist Church "/>
        <s v="Naung Khaing"/>
        <s v="Nawng Hee Village"/>
        <s v="Nawng Ing (Indawgyi) Baptist Church  "/>
        <s v="Nawng Si Paw Village - Inn Lay"/>
        <s v="Ndup Yang"/>
        <s v="Nga Pyaw Taw Baptist Nursery School "/>
        <s v="Nga Pyaw Taw Roman Catholic Church"/>
        <s v="Nhkawng Pa "/>
        <s v="Ni Thaw Ka Monestry"/>
      </sharedItems>
    </cacheField>
    <cacheField name="CP_Pcode" numFmtId="0">
      <sharedItems/>
    </cacheField>
    <cacheField name="Longitude" numFmtId="0">
      <sharedItems containsBlank="1"/>
    </cacheField>
    <cacheField name="Latitude" numFmtId="0">
      <sharedItems containsBlank="1"/>
    </cacheField>
    <cacheField name="Altitude" numFmtId="0">
      <sharedItems containsBlank="1"/>
    </cacheField>
    <cacheField name="HH" numFmtId="0">
      <sharedItems containsString="0" containsBlank="1" containsNumber="1" containsInteger="1" minValue="0" maxValue="1694"/>
    </cacheField>
    <cacheField name="Total" numFmtId="0">
      <sharedItems containsString="0" containsBlank="1" containsNumber="1" containsInteger="1" minValue="0" maxValue="8805"/>
    </cacheField>
    <cacheField name="Avg" numFmtId="0">
      <sharedItems containsBlank="1"/>
    </cacheField>
    <cacheField name="Accessibility" numFmtId="0">
      <sharedItems/>
    </cacheField>
    <cacheField name="Affected Population" numFmtId="0">
      <sharedItems count="2">
        <s v="IDP"/>
        <s v="Crisis Affected"/>
      </sharedItems>
    </cacheField>
    <cacheField name="Type of Accomodation" numFmtId="0">
      <sharedItems count="5">
        <s v="Camp"/>
        <s v="Host Families"/>
        <s v="Boarding School"/>
        <s v="Rural"/>
        <s v="Village"/>
      </sharedItems>
    </cacheField>
    <cacheField name="Type of Location" numFmtId="0">
      <sharedItems containsBlank="1"/>
    </cacheField>
    <cacheField name="Opening Date" numFmtId="0">
      <sharedItems containsBlank="1"/>
    </cacheField>
    <cacheField name="CM/FP" numFmtId="0">
      <sharedItems containsBlank="1"/>
    </cacheField>
    <cacheField name="Responsible Agency" numFmtId="0">
      <sharedItems containsBlank="1"/>
    </cacheField>
    <cacheField name="Source" numFmtId="0">
      <sharedItems containsBlank="1"/>
    </cacheField>
    <cacheField name="Method" numFmtId="0">
      <sharedItems containsBlank="1"/>
    </cacheField>
    <cacheField name="Update Date" numFmtId="0">
      <sharedItems containsBlank="1"/>
    </cacheField>
    <cacheField name="Comment" numFmtId="0">
      <sharedItems containsBlank="1" longText="1"/>
    </cacheField>
    <cacheField name="Priority" numFmtId="0">
      <sharedItems containsBlank="1"/>
    </cacheField>
    <cacheField name="Shelter Gap" numFmtId="0">
      <sharedItems/>
    </cacheField>
    <cacheField name="Land Status" numFmtId="0">
      <sharedItems containsBlank="1"/>
    </cacheField>
    <cacheField name="Shelter Possible" numFmtId="0">
      <sharedItems/>
    </cacheField>
    <cacheField name="Nearest_Town" numFmtId="0">
      <sharedItems containsBlank="1"/>
    </cacheField>
    <cacheField name="Distance" numFmtId="0">
      <sharedItems containsBlank="1"/>
    </cacheField>
    <cacheField name="Distance_Cat" numFmtId="0">
      <sharedItems containsBlank="1"/>
    </cacheField>
    <cacheField name="Total_POO" numFmtId="0">
      <sharedItems containsSemiMixedTypes="0" containsString="0" containsNumber="1" containsInteger="1" minValue="0" maxValue="1698"/>
    </cacheField>
    <cacheField name="Same_State" numFmtId="0">
      <sharedItems containsSemiMixedTypes="0" containsString="0" containsNumber="1" containsInteger="1" minValue="0" maxValue="1696"/>
    </cacheField>
    <cacheField name="Same_township" numFmtId="0">
      <sharedItems containsSemiMixedTypes="0" containsString="0" containsNumber="1" containsInteger="1" minValue="0" maxValue="649"/>
    </cacheField>
    <cacheField name="Same_VTT" numFmtId="0">
      <sharedItems containsSemiMixedTypes="0" containsString="0" containsNumber="1" containsInteger="1" minValue="0" maxValue="187"/>
    </cacheField>
    <cacheField name="Other_VTT" numFmtId="0">
      <sharedItems containsSemiMixedTypes="0" containsString="0" containsNumber="1" containsInteger="1" minValue="0" maxValue="1578"/>
    </cacheField>
    <cacheField name="Blank_Vtt" numFmtId="0">
      <sharedItems containsSemiMixedTypes="0" containsString="0" containsNumber="1" containsInteger="1" minValue="0" maxValue="138"/>
    </cacheField>
    <cacheField name="#HH_NotCovered" numFmtId="0" formula="HH-Total_POO" databaseField="0"/>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r:id="rId1" refreshedBy="Author" refreshedDate="42354.455943402776" createdVersion="4" refreshedVersion="5" minRefreshableVersion="3" recordCount="132">
  <cacheSource type="worksheet">
    <worksheetSource name="Data_CCCM_t" r:id="rId2"/>
  </cacheSource>
  <cacheFields count="129">
    <cacheField name="State" numFmtId="0">
      <sharedItems count="2">
        <s v="Kachin"/>
        <s v="Shan_North"/>
      </sharedItems>
    </cacheField>
    <cacheField name="Township" numFmtId="0">
      <sharedItems count="17">
        <s v="Hpakant"/>
        <s v="Bhamo"/>
        <s v="Waingmaw"/>
        <s v="Mansi"/>
        <s v="Chipwi"/>
        <s v="Myitkyina"/>
        <s v="Momauk"/>
        <s v="Kutkai"/>
        <s v="Muse"/>
        <s v="Shwegu"/>
        <s v="Mohnyin"/>
        <s v="Mogaung"/>
        <s v="Puta-O"/>
        <s v="Manton"/>
        <s v="Namhkan"/>
        <s v="Hseni"/>
        <s v="Namtu"/>
      </sharedItems>
    </cacheField>
    <cacheField name="Camp" numFmtId="0">
      <sharedItems count="139">
        <s v="5 Ward Baptist Church(lon Khin)"/>
        <s v="5 Ward RC Church(lon Khin)"/>
        <s v="AD-2000 Tharthana Compound"/>
        <s v="AG Church, Hmaw Si Sa"/>
        <s v="AG Church, Maw Wan"/>
        <s v="Aung Thar Church"/>
        <s v="Baptist Church, Hmaw Si Sar(Lon Khin)"/>
        <s v="Border Post 8"/>
        <s v="Bum Tsit Pa "/>
        <s v="Chin Church, Seik Mu"/>
        <s v="Chipwi KBC camp"/>
        <s v="Dhama Rakhita, Nyein Chan Tar Yar Ward(Lon Khin)"/>
        <s v="Du Kahtawng Qtr. 14"/>
        <s v="Du Kahtawng Qtr. 4"/>
        <s v="Du Kahtawng Qtr. 5"/>
        <s v="Dum Bung "/>
        <s v="Hkat Cho "/>
        <s v="Hkau Shau (BP 12)"/>
        <s v="Hlaing Naung Baptist"/>
        <s v="Hmaw Wan, Anglican"/>
        <s v="Hpakant Baptist Church, Nam Ma Hpit"/>
        <s v="Maw Wan, Mu-yin Baptist Church"/>
        <s v="Mine Yu Lay village"/>
        <s v="Momauk Baptist Church"/>
        <s v="Munekoe Pa (Giwang) - Hka San (Mung  Go  Pa ) "/>
        <s v="Njang Dung Baptist Church "/>
        <s v="Nyaung Na Pin "/>
        <s v="Pa Dauk Myaing(Pa La Na)"/>
        <s v="Pa Kahtawng "/>
        <s v="Pajau / Jan Mai"/>
        <s v="Pan Wa"/>
        <s v="Phan Khar Kone"/>
        <s v="Post 6 Camp"/>
        <s v="Qtr. 2 Lhaovo Baptist Church"/>
        <s v="Qtr. 2 Myoma Baptist Church"/>
        <s v="Qtr. 3 Mu-yin  Baptist Church"/>
        <s v="Qtr. 4 Monestry (Thargaya Thayett Taw)"/>
        <s v="Rawan Baptist Church, Maw Shan Vil., Seik Mu"/>
        <s v="Robert Church"/>
        <s v="Sai Nai Baptish Church, Maw Shan Vil., Seki Mu"/>
        <s v="Saw Zam"/>
        <s v="Seng Ja "/>
        <s v="Shatapru Sut Ngai Tawng"/>
        <s v="Shatapru Thida Aye Baptist Church"/>
        <s v="Shing Jai"/>
        <s v="Shwe Gu Baptist Church"/>
        <s v="Shwe Gu Catholic Church"/>
        <s v="Shwe Zet Baptist Church"/>
        <s v="St. Patrick Catholic Church "/>
        <s v="Ta Gun Taing Monastery (Shwe Kyi Na)"/>
        <s v="Tat Kone Baptist Church"/>
        <s v="Tat Kone COC Baptist - Tat Kone Htoi San"/>
        <s v="Tat Kone Emanuel Church"/>
        <s v="Tat Kone Galile Baptist Church"/>
        <s v="Tat Kone San Pya Baptist Church"/>
        <s v="Thargaya Lisu Baptist Church"/>
        <s v="Waingmaw AG Church"/>
        <s v="Ward 2 Sai Taung Baptist Church, Seik Mu "/>
        <s v="Woi Chyai "/>
        <s v="Wun Tho Buddhist Monastery"/>
        <s v="Yoe Kyi Monastery"/>
        <s v="Yumar Baptist Church"/>
        <s v="Zai Awng / Mung Ga Zup"/>
        <s v="Zup Aung Camp"/>
        <s v="Hpare Hkyer - BP6"/>
        <s v="Hpun Lum Yang "/>
        <s v="Htoi San Church"/>
        <s v="Jan Mai Kawng Baptist Church"/>
        <s v="Jan Mai Kawng Catholic Church"/>
        <s v="Je Yang Hka "/>
        <s v="Kone Khem Camp"/>
        <s v="Ku Day Maw KBC"/>
        <s v="Kutkai downtown (KBC Church)"/>
        <s v="Kutkai downtown (RC Church)"/>
        <s v="Kyun Pin Thar Baptist Church"/>
        <s v="Kyun Taw Baptist Church "/>
        <s v="Lana Zup Ja "/>
        <s v="Le Kone Bethlehem Church"/>
        <s v="Le Kone Ziun Baptist Church "/>
        <s v="Lhaovao Baptist Church (LBC)"/>
        <s v="Lisu Baptist Church, Maw Shan Vil,. Seik Mu"/>
        <s v="Lisu Baptist Church, Maw Wan Ward"/>
        <s v="Lisu Boarding-House"/>
        <s v="Loi Je Baptist Church"/>
        <s v="Loi Je Catholic Church"/>
        <s v="Loi Je Lisu Camp"/>
        <s v="Lung Sut"/>
        <s v="Mading Baptist Church"/>
        <s v="Maga Yang "/>
        <s v="Maina AG Church"/>
        <s v="Maina Catholic Church (St. Joseph)"/>
        <s v="Maina KBC (Bawng Ring)"/>
        <s v="Maina Lawang Baptist Church"/>
        <s v="Maing Khaung"/>
        <s v="Maing Khaung Catholic Church"/>
        <s v="Maliyang Baptist Church"/>
        <s v="Man Bung Catholic compound"/>
        <s v="Man Hkring Baptist Church"/>
        <s v="Man Wing Baptist Church"/>
        <s v="Man Wing Baptist Church Cultural Compound"/>
        <s v="Man Wing Catholic Church I"/>
        <s v="Man Wing Catholic Church II"/>
        <s v="Mandalay Monestry"/>
        <s v="Mandung - Jinghpaw"/>
        <s v="Mandung - RC"/>
        <s v="Mang Hawng Baptist Church"/>
        <s v="Mansi Baptist Church"/>
        <s v="Maw Hpawng Hka Nan Baptist Church"/>
        <s v="Maw Hpawng Lhaovo Baptist Church"/>
        <s v="Mungji Pa Dabang (Baptist Church)         "/>
        <s v="Mungji Pa Dabang (Catholic Church)"/>
        <s v="Muse Baptist Church"/>
        <s v="Muse Catholic Church"/>
        <s v="Mu-yin Baptist Church"/>
        <s v="Nam Hkam - Nay Win Ni (Palawng)"/>
        <s v="Nam Hkam (KBC Jaw Wang)"/>
        <s v="Nam Hkam (KBC Jaw Wang) II"/>
        <s v="Nam Hkam Catholic Church ( St. Thomas I)"/>
        <s v="Nam Hkawng"/>
        <s v="Nam Hpak Ka Mare "/>
        <s v="Nam Ma Phyit, COC"/>
        <s v="Nam Sa Larp"/>
        <s v="Nam Tu Baptist"/>
        <s v="Namhkan - Pang Long KBC"/>
        <s v="Nan Kway St. John Catholic Church"/>
        <s v="Nant Hlaing Church"/>
        <s v="Nant Ma Hpit Catholic Church"/>
        <s v="Nat Gyi Kone Baptist Church "/>
        <s v="Nawng Hee Village"/>
        <s v="Nawng Ing (Indawgyi) Baptist Church  "/>
        <s v="Nhkawng Pa "/>
        <s v="Ni Thaw Ka Monestry"/>
        <s v="Man Wing Catholic Church" u="1"/>
        <s v="Bum Tsit Pa Camp II" u="1"/>
        <s v="Momauk Catholic Church (St. Patrick)" u="1"/>
        <s v="Laiza Market 3 / Laiza Gat" u="1"/>
        <s v="Myay Myint Baptist Church" u="1"/>
        <s v="Lung Kawk  ( Hka Hkye Zup)" u="1"/>
        <s v="Baptist Church, Naung Hmee VT" u="1"/>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3" maxValue="1694"/>
    </cacheField>
    <cacheField name="Ind_Cluster" numFmtId="0">
      <sharedItems containsSemiMixedTypes="0" containsString="0" containsNumber="1" containsInteger="1" minValue="13" maxValue="8805"/>
    </cacheField>
    <cacheField name="HS_Living" numFmtId="0">
      <sharedItems containsString="0" containsBlank="1" containsNumber="1" containsInteger="1" minValue="3" maxValue="1693"/>
    </cacheField>
    <cacheField name="Ind_Living" numFmtId="0">
      <sharedItems containsString="0" containsBlank="1" containsNumber="1" containsInteger="1" minValue="13" maxValue="8805"/>
    </cacheField>
    <cacheField name="HS_Registered" numFmtId="0">
      <sharedItems containsString="0" containsBlank="1" containsNumber="1" containsInteger="1" minValue="3" maxValue="1693"/>
    </cacheField>
    <cacheField name="Ind_Registered" numFmtId="0">
      <sharedItems containsSemiMixedTypes="0" containsString="0" containsNumber="1" containsInteger="1" minValue="0" maxValue="9062"/>
    </cacheField>
    <cacheField name="B1_01" numFmtId="0">
      <sharedItems/>
    </cacheField>
    <cacheField name="B2_01" numFmtId="0">
      <sharedItems/>
    </cacheField>
    <cacheField name="B3_01" numFmtId="0">
      <sharedItems containsBlank="1"/>
    </cacheField>
    <cacheField name="B4_01" numFmtId="0">
      <sharedItems containsBlank="1"/>
    </cacheField>
    <cacheField name="B5_01" numFmtId="0">
      <sharedItems/>
    </cacheField>
    <cacheField name="B6_01" numFmtId="0">
      <sharedItems/>
    </cacheField>
    <cacheField name="B7_01" numFmtId="0">
      <sharedItems containsString="0" containsBlank="1" containsNumber="1" minValue="96.269199999999998" maxValue="98.475719999999995"/>
    </cacheField>
    <cacheField name="B7_02" numFmtId="0">
      <sharedItems containsString="0" containsBlank="1" containsNumber="1" minValue="23.24661" maxValue="27.337499999999999"/>
    </cacheField>
    <cacheField name="B8_01" numFmtId="0">
      <sharedItems containsString="0" containsBlank="1" containsNumber="1" minValue="0" maxValue="4430"/>
    </cacheField>
    <cacheField name="C2_01" numFmtId="0">
      <sharedItems/>
    </cacheField>
    <cacheField name="ID" numFmtId="0">
      <sharedItems containsSemiMixedTypes="0" containsString="0" containsNumber="1" containsInteger="1" minValue="706" maxValue="988"/>
    </cacheField>
    <cacheField name="REC" numFmtId="0">
      <sharedItems containsBlank="1" count="13">
        <s v="KBC"/>
        <s v="KMSS_Myitkyina"/>
        <s v="KMSS_Bhamo"/>
        <s v="SHALOM"/>
        <s v="KBC-BMO"/>
        <s v="KBC-NGCA"/>
        <s v="SHALOM-BMO"/>
        <s v="KMSS_Lashio"/>
        <s v="KMSS-LSO"/>
        <m u="1"/>
        <s v="KMSS" u="1"/>
        <s v="KMSS-MYT" u="1"/>
        <s v="KMSS-Bhamo" u="1"/>
      </sharedItems>
    </cacheField>
    <cacheField name="ED_DY" numFmtId="0">
      <sharedItems containsSemiMixedTypes="0" containsString="0" containsNumber="1" containsInteger="1" minValue="1" maxValue="30"/>
    </cacheField>
    <cacheField name="ED_MT" numFmtId="0">
      <sharedItems containsSemiMixedTypes="0" containsString="0" containsNumber="1" containsInteger="1" minValue="5" maxValue="11"/>
    </cacheField>
    <cacheField name="ED_YR" numFmtId="0">
      <sharedItems containsSemiMixedTypes="0" containsString="0" containsNumber="1" containsInteger="1" minValue="15" maxValue="2015"/>
    </cacheField>
    <cacheField name="A1_01" numFmtId="0">
      <sharedItems count="6">
        <s v="KBC"/>
        <s v="KMSS-MYT"/>
        <s v="KMSS-BMO"/>
        <s v="SHALOM"/>
        <s v="KMSS-LSO"/>
        <s v="DRC" u="1"/>
      </sharedItems>
    </cacheField>
    <cacheField name="A1_02" numFmtId="0">
      <sharedItems containsNonDate="0" containsString="0" containsBlank="1"/>
    </cacheField>
    <cacheField name="A2_01" numFmtId="0">
      <sharedItems/>
    </cacheField>
    <cacheField name="A2_02" numFmtId="0">
      <sharedItems containsBlank="1"/>
    </cacheField>
    <cacheField name="A3_01" numFmtId="0">
      <sharedItems containsSemiMixedTypes="0" containsString="0" containsNumber="1" containsInteger="1" minValue="1" maxValue="30"/>
    </cacheField>
    <cacheField name="A3_02" numFmtId="0">
      <sharedItems containsSemiMixedTypes="0" containsString="0" containsNumber="1" containsInteger="1" minValue="8" maxValue="10"/>
    </cacheField>
    <cacheField name="A3_03" numFmtId="0">
      <sharedItems containsSemiMixedTypes="0" containsString="0" containsNumber="1" containsInteger="1" minValue="2015" maxValue="2015"/>
    </cacheField>
    <cacheField name="A3_11" numFmtId="0">
      <sharedItems containsSemiMixedTypes="0" containsString="0" containsNumber="1" containsInteger="1" minValue="1" maxValue="30"/>
    </cacheField>
    <cacheField name="A3_12" numFmtId="0">
      <sharedItems containsSemiMixedTypes="0" containsString="0" containsNumber="1" containsInteger="1" minValue="8" maxValue="11"/>
    </cacheField>
    <cacheField name="A3_13" numFmtId="0">
      <sharedItems containsSemiMixedTypes="0" containsString="0" containsNumber="1" containsInteger="1" minValue="2015" maxValue="2015"/>
    </cacheField>
    <cacheField name="A4_01" numFmtId="0">
      <sharedItems containsNonDate="0" containsString="0" containsBlank="1"/>
    </cacheField>
    <cacheField name="A5_01" numFmtId="0">
      <sharedItems containsBlank="1"/>
    </cacheField>
    <cacheField name="A5_02" numFmtId="0">
      <sharedItems containsBlank="1"/>
    </cacheField>
    <cacheField name="A5_03" numFmtId="0">
      <sharedItems containsString="0" containsBlank="1" containsNumber="1" containsInteger="1" minValue="24" maxValue="72"/>
    </cacheField>
    <cacheField name="A5_04" numFmtId="0">
      <sharedItems containsNonDate="0" containsString="0" containsBlank="1"/>
    </cacheField>
    <cacheField name="A5_11" numFmtId="0">
      <sharedItems containsBlank="1"/>
    </cacheField>
    <cacheField name="A5_12" numFmtId="0">
      <sharedItems containsBlank="1"/>
    </cacheField>
    <cacheField name="A5_13" numFmtId="0">
      <sharedItems containsString="0" containsBlank="1" containsNumber="1" containsInteger="1" minValue="18" maxValue="73"/>
    </cacheField>
    <cacheField name="A5_14" numFmtId="0">
      <sharedItems containsNonDate="0" containsString="0" containsBlank="1"/>
    </cacheField>
    <cacheField name="A5_21" numFmtId="0">
      <sharedItems containsBlank="1"/>
    </cacheField>
    <cacheField name="A5_22" numFmtId="0">
      <sharedItems containsBlank="1"/>
    </cacheField>
    <cacheField name="A5_23" numFmtId="0">
      <sharedItems containsString="0" containsBlank="1" containsNumber="1" containsInteger="1" minValue="28" maxValue="62"/>
    </cacheField>
    <cacheField name="A5_24" numFmtId="0">
      <sharedItems containsNonDate="0" containsString="0" containsBlank="1"/>
    </cacheField>
    <cacheField name="A5_31" numFmtId="0">
      <sharedItems containsBlank="1"/>
    </cacheField>
    <cacheField name="A5_32" numFmtId="0">
      <sharedItems containsBlank="1"/>
    </cacheField>
    <cacheField name="A5_33" numFmtId="0">
      <sharedItems containsString="0" containsBlank="1" containsNumber="1" containsInteger="1" minValue="18" maxValue="49"/>
    </cacheField>
    <cacheField name="A5_34" numFmtId="0">
      <sharedItems containsNonDate="0" containsString="0" containsBlank="1"/>
    </cacheField>
    <cacheField name="A5_41" numFmtId="0">
      <sharedItems containsBlank="1"/>
    </cacheField>
    <cacheField name="A5_42" numFmtId="0">
      <sharedItems containsBlank="1"/>
    </cacheField>
    <cacheField name="A5_43" numFmtId="0">
      <sharedItems containsBlank="1"/>
    </cacheField>
    <cacheField name="A5_44" numFmtId="0">
      <sharedItems containsNonDate="0" containsString="0" containsBlank="1"/>
    </cacheField>
    <cacheField name="C1_01" numFmtId="0">
      <sharedItems containsSemiMixedTypes="0" containsString="0" containsNumber="1" containsInteger="1" minValue="1" maxValue="12"/>
    </cacheField>
    <cacheField name="C1_02" numFmtId="0">
      <sharedItems containsSemiMixedTypes="0" containsString="0" containsNumber="1" containsInteger="1" minValue="2011" maxValue="2015"/>
    </cacheField>
    <cacheField name="C5_01" numFmtId="0">
      <sharedItems containsString="0" containsBlank="1" containsNumber="1" containsInteger="1" minValue="0" maxValue="1440"/>
    </cacheField>
    <cacheField name="C5_02" numFmtId="0">
      <sharedItems containsString="0" containsBlank="1" containsNumber="1" containsInteger="1" minValue="1" maxValue="1800"/>
    </cacheField>
    <cacheField name="C5_03" numFmtId="0">
      <sharedItems containsString="0" containsBlank="1" containsNumber="1" containsInteger="1" minValue="2" maxValue="900"/>
    </cacheField>
    <cacheField name="C5_04" numFmtId="0">
      <sharedItems containsString="0" containsBlank="1" containsNumber="1" containsInteger="1" minValue="0" maxValue="0"/>
    </cacheField>
    <cacheField name="C5_11" numFmtId="0">
      <sharedItems containsString="0" containsBlank="1" containsNumber="1" containsInteger="1" minValue="0" maxValue="1440"/>
    </cacheField>
    <cacheField name="C5_12" numFmtId="0">
      <sharedItems containsString="0" containsBlank="1" containsNumber="1" containsInteger="1" minValue="1" maxValue="1800"/>
    </cacheField>
    <cacheField name="C5_13" numFmtId="0">
      <sharedItems containsString="0" containsBlank="1" containsNumber="1" containsInteger="1" minValue="2" maxValue="900"/>
    </cacheField>
    <cacheField name="C5_14" numFmtId="0">
      <sharedItems containsString="0" containsBlank="1" containsNumber="1" containsInteger="1" minValue="0" maxValue="0"/>
    </cacheField>
    <cacheField name="C3_01" numFmtId="0">
      <sharedItems containsBlank="1"/>
    </cacheField>
    <cacheField name="C4_01" numFmtId="0">
      <sharedItems containsString="0" containsBlank="1" containsNumber="1" minValue="0" maxValue="100"/>
    </cacheField>
    <cacheField name="C4_02" numFmtId="0">
      <sharedItems containsNonDate="0" containsString="0" containsBlank="1"/>
    </cacheField>
    <cacheField name="C4_03" numFmtId="0">
      <sharedItems/>
    </cacheField>
    <cacheField name="C11_01" numFmtId="0">
      <sharedItems/>
    </cacheField>
    <cacheField name="C12_01" numFmtId="0">
      <sharedItems/>
    </cacheField>
    <cacheField name="C13_01" numFmtId="0">
      <sharedItems/>
    </cacheField>
    <cacheField name="C13_02" numFmtId="0">
      <sharedItems containsBlank="1"/>
    </cacheField>
    <cacheField name="D1_01" numFmtId="0">
      <sharedItems/>
    </cacheField>
    <cacheField name="D2_01" numFmtId="0">
      <sharedItems/>
    </cacheField>
    <cacheField name="D3_01" numFmtId="0">
      <sharedItems/>
    </cacheField>
    <cacheField name="D3_02" numFmtId="0">
      <sharedItems/>
    </cacheField>
    <cacheField name="D3_03" numFmtId="0">
      <sharedItems/>
    </cacheField>
    <cacheField name="D4_01" numFmtId="0">
      <sharedItems/>
    </cacheField>
    <cacheField name="D4_02" numFmtId="0">
      <sharedItems/>
    </cacheField>
    <cacheField name="D4_03" numFmtId="0">
      <sharedItems/>
    </cacheField>
    <cacheField name="D11_01" numFmtId="0">
      <sharedItems containsString="0" containsBlank="1" containsNumber="1" containsInteger="1" minValue="0" maxValue="40"/>
    </cacheField>
    <cacheField name="D11_02" numFmtId="0">
      <sharedItems containsString="0" containsBlank="1" containsNumber="1" containsInteger="1" minValue="0" maxValue="31"/>
    </cacheField>
    <cacheField name="D11_03" numFmtId="0">
      <sharedItems containsString="0" containsBlank="1" containsNumber="1" containsInteger="1" minValue="0" maxValue="71"/>
    </cacheField>
    <cacheField name="D12_01" numFmtId="0">
      <sharedItems containsString="0" containsBlank="1" containsNumber="1" containsInteger="1" minValue="0" maxValue="20"/>
    </cacheField>
    <cacheField name="D12_02" numFmtId="0">
      <sharedItems containsString="0" containsBlank="1" containsNumber="1" containsInteger="1" minValue="0" maxValue="13"/>
    </cacheField>
    <cacheField name="D12_03" numFmtId="0">
      <sharedItems containsString="0" containsBlank="1" containsNumber="1" containsInteger="1" minValue="0" maxValue="25"/>
    </cacheField>
    <cacheField name="D14_01" numFmtId="0">
      <sharedItems containsString="0" containsBlank="1" containsNumber="1" containsInteger="1" minValue="3" maxValue="1693"/>
    </cacheField>
    <cacheField name="D14_02" numFmtId="0">
      <sharedItems containsString="0" containsBlank="1" containsNumber="1" containsInteger="1" minValue="13" maxValue="8805"/>
    </cacheField>
    <cacheField name="D13_01" numFmtId="0">
      <sharedItems containsString="0" containsBlank="1" containsNumber="1" containsInteger="1" minValue="3" maxValue="1693"/>
    </cacheField>
    <cacheField name="D20_01" numFmtId="0">
      <sharedItems containsString="0" containsBlank="1" containsNumber="1" containsInteger="1" minValue="1" maxValue="425"/>
    </cacheField>
    <cacheField name="D20_02" numFmtId="0">
      <sharedItems containsString="0" containsBlank="1" containsNumber="1" containsInteger="1" minValue="1" maxValue="975"/>
    </cacheField>
    <cacheField name="D21_01" numFmtId="0">
      <sharedItems containsBlank="1"/>
    </cacheField>
    <cacheField name="D21_02" numFmtId="0">
      <sharedItems containsBlank="1"/>
    </cacheField>
    <cacheField name="D22_01" numFmtId="0">
      <sharedItems containsString="0" containsBlank="1" containsNumber="1" containsInteger="1" minValue="1" maxValue="20"/>
    </cacheField>
    <cacheField name="D22_02" numFmtId="0">
      <sharedItems containsString="0" containsBlank="1" containsNumber="1" containsInteger="1" minValue="1" maxValue="140"/>
    </cacheField>
    <cacheField name="D23_01" numFmtId="0">
      <sharedItems containsBlank="1"/>
    </cacheField>
    <cacheField name="D23_02" numFmtId="0">
      <sharedItems containsBlank="1"/>
    </cacheField>
    <cacheField name="E2_01" numFmtId="0">
      <sharedItems/>
    </cacheField>
    <cacheField name="E2_02" numFmtId="0">
      <sharedItems containsString="0" containsBlank="1" containsNumber="1" containsInteger="1" minValue="1" maxValue="74"/>
    </cacheField>
    <cacheField name="E3_01" numFmtId="0">
      <sharedItems/>
    </cacheField>
    <cacheField name="E4_01" numFmtId="0">
      <sharedItems containsString="0" containsBlank="1" containsNumber="1" containsInteger="1" minValue="0" maxValue="56"/>
    </cacheField>
    <cacheField name="E4_02" numFmtId="0">
      <sharedItems containsString="0" containsBlank="1" containsNumber="1" containsInteger="1" minValue="0" maxValue="42"/>
    </cacheField>
    <cacheField name="E4_03" numFmtId="0">
      <sharedItems containsString="0" containsBlank="1" containsNumber="1" containsInteger="1" minValue="0" maxValue="16"/>
    </cacheField>
    <cacheField name="E4_04" numFmtId="0">
      <sharedItems containsString="0" containsBlank="1" containsNumber="1" containsInteger="1" minValue="0" maxValue="7"/>
    </cacheField>
    <cacheField name="E4_05" numFmtId="0">
      <sharedItems containsString="0" containsBlank="1" containsNumber="1" containsInteger="1" minValue="1" maxValue="61"/>
    </cacheField>
    <cacheField name="E4_06" numFmtId="0">
      <sharedItems containsString="0" containsBlank="1" containsNumber="1" containsInteger="1" minValue="0" maxValue="43"/>
    </cacheField>
    <cacheField name="E5_01" numFmtId="0">
      <sharedItems containsString="0" containsBlank="1" containsNumber="1" containsInteger="1" minValue="0" maxValue="8"/>
    </cacheField>
    <cacheField name="E5_02" numFmtId="0">
      <sharedItems containsString="0" containsBlank="1" containsNumber="1" containsInteger="1" minValue="0" maxValue="7"/>
    </cacheField>
    <cacheField name="E6_01" numFmtId="0">
      <sharedItems/>
    </cacheField>
    <cacheField name="E6_02" numFmtId="0">
      <sharedItems/>
    </cacheField>
    <cacheField name="E6_03" numFmtId="0">
      <sharedItems/>
    </cacheField>
    <cacheField name="E6_04" numFmtId="0">
      <sharedItems/>
    </cacheField>
    <cacheField name="E6_05" numFmtId="0">
      <sharedItems/>
    </cacheField>
    <cacheField name="E6_06" numFmtId="0">
      <sharedItems/>
    </cacheField>
    <cacheField name="E6_07" numFmtId="0">
      <sharedItems/>
    </cacheField>
    <cacheField name="E6_08" numFmtId="0">
      <sharedItems containsBlank="1"/>
    </cacheField>
    <cacheField name="D15_01" numFmtId="0">
      <sharedItems/>
    </cacheField>
    <cacheField name="D15_02" numFmtId="0">
      <sharedItems containsString="0" containsBlank="1" containsNumber="1" containsInteger="1" minValue="1" maxValue="3842"/>
    </cacheField>
    <cacheField name="D16_01" numFmtId="0">
      <sharedItems/>
    </cacheField>
    <cacheField name="D16_02" numFmtId="0">
      <sharedItems containsString="0" containsBlank="1" containsNumber="1" containsInteger="1" minValue="1" maxValue="443"/>
    </cacheField>
    <cacheField name="D17_01" numFmtId="0">
      <sharedItems/>
    </cacheField>
    <cacheField name="D17_02" numFmtId="0">
      <sharedItems containsString="0" containsBlank="1" containsNumber="1" containsInteger="1" minValue="2" maxValue="420" count="11">
        <m/>
        <n v="55"/>
        <n v="10"/>
        <n v="25"/>
        <n v="5"/>
        <n v="45"/>
        <n v="60"/>
        <n v="420"/>
        <n v="300"/>
        <n v="2"/>
        <n v="13"/>
      </sharedItems>
    </cacheField>
    <cacheField name="D18_01" numFmtId="0">
      <sharedItems/>
    </cacheField>
    <cacheField name="D18_02" numFmtId="0">
      <sharedItems containsString="0" containsBlank="1" containsNumber="1" containsInteger="1" minValue="2" maxValue="1373"/>
    </cacheField>
    <cacheField name="D19_01"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2348.922224305556" createdVersion="5" refreshedVersion="5" minRefreshableVersion="3" recordCount="132">
  <cacheSource type="worksheet">
    <worksheetSource ref="U77:V209" sheet="CCCM (2)" r:id="rId2"/>
  </cacheSource>
  <cacheFields count="2">
    <cacheField name="Township / Camp" numFmtId="0">
      <sharedItems/>
    </cacheField>
    <cacheField name="Count of CampName" numFmtId="0">
      <sharedItems containsSemiMixedTypes="0" containsString="0" containsNumber="1" containsInteger="1" minValue="1" maxValue="5" count="5">
        <n v="2"/>
        <n v="1"/>
        <n v="4"/>
        <n v="3"/>
        <n v="5"/>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uthor" refreshedDate="42349.511623379629" missingItemsLimit="0" createdVersion="4" refreshedVersion="5" minRefreshableVersion="3" recordCount="5148">
  <cacheSource type="worksheet">
    <worksheetSource name="Data_Demography_t" r:id="rId2"/>
  </cacheSource>
  <cacheFields count="16">
    <cacheField name="State" numFmtId="0">
      <sharedItems count="2">
        <s v="Kachin"/>
        <s v="Shan_North"/>
      </sharedItems>
    </cacheField>
    <cacheField name="Township" numFmtId="0">
      <sharedItems count="17">
        <s v="Momauk"/>
        <s v="Bhamo"/>
        <s v="Waingmaw"/>
        <s v="Myitkyina"/>
        <s v="Hpakant"/>
        <s v="Mansi"/>
        <s v="Chipwi"/>
        <s v="Shwegu"/>
        <s v="Mohnyin"/>
        <s v="Mogaung"/>
        <s v="Namtu"/>
        <s v="Namhkan"/>
        <s v="Kutkai"/>
        <s v="Manton"/>
        <s v="Muse"/>
        <s v="Hseni"/>
        <s v="Puta-O"/>
      </sharedItems>
    </cacheField>
    <cacheField name="Camp" numFmtId="0">
      <sharedItems count="132">
        <s v="Hpun Lum Yang "/>
        <s v="Robert Church"/>
        <s v="Nawng Hee Village"/>
        <s v="Du Kahtawng Qtr. 5"/>
        <s v="Nant Ma Hpit Catholic Church"/>
        <s v="Je Yang Hka "/>
        <s v="Mansi Baptist Church"/>
        <s v="Lisu Boarding-House"/>
        <s v="Du Kahtawng Qtr. 4"/>
        <s v="Qtr. 2 Myoma Baptist Church"/>
        <s v="Maw Wan, Mu-yin Baptist Church"/>
        <s v="Kyun Pin Thar Baptist Church"/>
        <s v="Seng Ja "/>
        <s v="Thargaya Lisu Baptist Church"/>
        <s v="Shatapru Thida Aye Baptist Church"/>
        <s v="Hpare Hkyer - BP6"/>
        <s v="Pajau / Jan Mai"/>
        <s v="Nan Kway St. John Catholic Church"/>
        <s v="Shwe Gu Baptist Church"/>
        <s v="Du Kahtawng Qtr. 14"/>
        <s v="Nyaung Na Pin "/>
        <s v="St. Patrick Catholic Church "/>
        <s v="Pa Kahtawng "/>
        <s v="Mu-yin Baptist Church"/>
        <s v="Man Hkring Baptist Church"/>
        <s v="Mading Baptist Church"/>
        <s v="Man Bung Catholic compound"/>
        <s v="Qtr. 4 Monestry (Thargaya Thayett Taw)"/>
        <s v="Ni Thaw Ka Monestry"/>
        <s v="Qtr. 2 Lhaovo Baptist Church"/>
        <s v="Lana Zup Ja "/>
        <s v="Mang Hawng Baptist Church"/>
        <s v="Shwe Zet Baptist Church"/>
        <s v="Tat Kone Baptist Church"/>
        <s v="AD-2000 Tharthana Compound"/>
        <s v="Dum Bung "/>
        <s v="Hkau Shau (BP 12)"/>
        <s v="Waingmaw AG Church"/>
        <s v="Loi Je Baptist Church"/>
        <s v="Loi Je Lisu Camp"/>
        <s v="Jan Mai Kawng Catholic Church"/>
        <s v="Chin Church, Seik Mu"/>
        <s v="Maina KBC (Bawng Ring)"/>
        <s v="Border Post 8"/>
        <s v="Wun Tho Buddhist Monastery"/>
        <s v="Loi Je Catholic Church"/>
        <s v="Shing Jai"/>
        <s v="Jan Mai Kawng Baptist Church"/>
        <s v="Zai Awng / Mung Ga Zup"/>
        <s v="Maina Lawang Baptist Church"/>
        <s v="Maw Hpawng Lhaovo Baptist Church"/>
        <s v="Maw Hpawng Hka Nan Baptist Church"/>
        <s v="Yumar Baptist Church"/>
        <s v="Qtr. 3 Mu-yin  Baptist Church"/>
        <s v="Maga Yang "/>
        <s v="Shwe Gu Catholic Church"/>
        <s v="Chipwi KBC camp"/>
        <s v="Le Kone Bethlehem Church"/>
        <s v="Le Kone Ziun Baptist Church "/>
        <s v="Tat Kone COC Baptist - Tat Kone Htoi San"/>
        <s v="Maliyang Baptist Church"/>
        <s v="Woi Chyai "/>
        <s v="Shatapru Sut Ngai Tawng"/>
        <s v="Momauk Baptist Church"/>
        <s v="Ta Gun Taing Monastery (Shwe Kyi Na)"/>
        <s v="Tat Kone Galile Baptist Church"/>
        <s v="Bum Tsit Pa "/>
        <s v="Hkat Cho "/>
        <s v="Tat Kone Emanuel Church"/>
        <s v="Yoe Kyi Monastery"/>
        <s v="Kyun Taw Baptist Church "/>
        <s v="Maina AG Church"/>
        <s v="Njang Dung Baptist Church "/>
        <s v="Maina Catholic Church (St. Joseph)"/>
        <s v="Man Wing Baptist Church"/>
        <s v="Nhkawng Pa "/>
        <s v="Mandalay Monestry"/>
        <s v="Tat Kone San Pya Baptist Church"/>
        <s v="Man Wing Catholic Church I"/>
        <s v="Nat Gyi Kone Baptist Church "/>
        <s v="Htoi San Church"/>
        <s v="Nant Hlaing Church"/>
        <s v="5 Ward RC Church(lon Khin)"/>
        <s v="Phan Khar Kone"/>
        <s v="Nam Tu Baptist"/>
        <s v="Namhkan - Pang Long KBC"/>
        <s v="Lisu Baptist Church, Maw Wan Ward"/>
        <s v="Kone Khem Camp"/>
        <s v="Nam Ma Phyit, COC"/>
        <s v="Pa Dauk Myaing(Pa La Na)"/>
        <s v="Aung Thar Church"/>
        <s v="Hmaw Wan, Anglican"/>
        <s v="Kutkai downtown (KBC Church)"/>
        <s v="Nam Hkam (KBC Jaw Wang) II"/>
        <s v="Lhaovao Baptist Church (LBC)"/>
        <s v="Mandung - Jinghpaw"/>
        <s v="Pan Wa"/>
        <s v="Muse Catholic Church"/>
        <s v="Munekoe Pa (Giwang) - Hka San (Mung  Go  Pa ) "/>
        <s v="AG Church, Maw Wan"/>
        <s v="Nam Hkawng"/>
        <s v="Muse Baptist Church"/>
        <s v="Rawan Baptist Church, Maw Shan Vil., Seik Mu"/>
        <s v="Dhama Rakhita, Nyein Chan Tar Yar Ward(Lon Khin)"/>
        <s v="Zup Aung Camp"/>
        <s v="Lisu Baptist Church, Maw Shan Vil,. Seik Mu"/>
        <s v="5 Ward Baptist Church(lon Khin)"/>
        <s v="AG Church, Hmaw Si Sa"/>
        <s v="Mandung - RC"/>
        <s v="Ward 2 Sai Taung Baptist Church, Seik Mu "/>
        <s v="Kutkai downtown (RC Church)"/>
        <s v="Baptist Church, Hmaw Si Sar(Lon Khin)"/>
        <s v="Mine Yu Lay village"/>
        <s v="Sai Nai Baptish Church, Maw Shan Vil., Seki Mu"/>
        <s v="Mungji Pa Dabang (Catholic Church)"/>
        <s v="Nam Hkam - Nay Win Ni (Palawng)"/>
        <s v="Nawng Ing (Indawgyi) Baptist Church  "/>
        <s v="Nam Sa Larp"/>
        <s v="Man Wing Catholic Church II"/>
        <s v="Man Wing Baptist Church Cultural Compound"/>
        <s v="Saw Zam"/>
        <s v="Mungji Pa Dabang (Baptist Church)         "/>
        <s v="Nam Hkam (KBC Jaw Wang)"/>
        <s v="Nam Hkam Catholic Church ( St. Thomas I)"/>
        <s v="Ku Day Maw KBC"/>
        <s v="Post 6 Camp"/>
        <s v="Hlaing Naung Baptist"/>
        <s v="Hpakant Baptist Church, Nam Ma Hpit"/>
        <s v="Maing Khaung"/>
        <s v="Lung Sut"/>
        <s v="Maing Khaung Catholic Church"/>
        <s v="Nam Hpak Ka Mare "/>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3" maxValue="1694"/>
    </cacheField>
    <cacheField name="Ind_Cluster" numFmtId="0">
      <sharedItems containsSemiMixedTypes="0" containsString="0" containsNumber="1" containsInteger="1" minValue="13" maxValue="8805"/>
    </cacheField>
    <cacheField name="HS_Living" numFmtId="0">
      <sharedItems containsString="0" containsBlank="1" containsNumber="1" containsInteger="1" minValue="3" maxValue="1693"/>
    </cacheField>
    <cacheField name="Ind_Living" numFmtId="0">
      <sharedItems containsString="0" containsBlank="1" containsNumber="1" containsInteger="1" minValue="13" maxValue="8805"/>
    </cacheField>
    <cacheField name="HS_Registered" numFmtId="0">
      <sharedItems containsString="0" containsBlank="1" containsNumber="1" containsInteger="1" minValue="3" maxValue="1693"/>
    </cacheField>
    <cacheField name="Ind_Registered" numFmtId="0">
      <sharedItems containsSemiMixedTypes="0" containsString="0" containsNumber="1" containsInteger="1" minValue="0" maxValue="9062"/>
    </cacheField>
    <cacheField name="Age Category" numFmtId="0">
      <sharedItems count="13">
        <s v="00-05"/>
        <s v="06-11"/>
        <s v="1"/>
        <s v="2"/>
        <s v="3-4"/>
        <s v="5-10"/>
        <s v="11-14"/>
        <s v="15-17"/>
        <s v="18-24"/>
        <s v="25-49"/>
        <s v="50-59"/>
        <s v="60+"/>
        <s v="Total"/>
      </sharedItems>
      <fieldGroup par="15"/>
    </cacheField>
    <cacheField name="Sex" numFmtId="0">
      <sharedItems count="3">
        <s v="F"/>
        <s v="T"/>
        <s v="M"/>
      </sharedItems>
    </cacheField>
    <cacheField name="Total" numFmtId="0">
      <sharedItems containsSemiMixedTypes="0" containsString="0" containsNumber="1" containsInteger="1" minValue="0" maxValue="9062"/>
    </cacheField>
    <cacheField name="Age Category2" numFmtId="0" databaseField="0">
      <fieldGroup base="12">
        <discretePr count="13">
          <x v="1"/>
          <x v="1"/>
          <x v="1"/>
          <x v="1"/>
          <x v="1"/>
          <x v="1"/>
          <x v="1"/>
          <x v="1"/>
          <x v="1"/>
          <x v="1"/>
          <x v="1"/>
          <x v="1"/>
          <x v="0"/>
        </discretePr>
        <groupItems count="2">
          <s v="Total"/>
          <s v="Group1"/>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uthor" refreshedDate="42349.619654861111" createdVersion="4" refreshedVersion="5" minRefreshableVersion="3" recordCount="1050">
  <cacheSource type="worksheet">
    <worksheetSource name="Data_Livelihood_t" r:id="rId2"/>
  </cacheSource>
  <cacheFields count="18">
    <cacheField name="State" numFmtId="0">
      <sharedItems/>
    </cacheField>
    <cacheField name="Township" numFmtId="0">
      <sharedItems/>
    </cacheField>
    <cacheField name="Camp" numFmtId="0">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3" maxValue="1694"/>
    </cacheField>
    <cacheField name="Ind_Cluster" numFmtId="0">
      <sharedItems containsSemiMixedTypes="0" containsString="0" containsNumber="1" containsInteger="1" minValue="13" maxValue="8805"/>
    </cacheField>
    <cacheField name="HS_Living" numFmtId="0">
      <sharedItems containsString="0" containsBlank="1" containsNumber="1" containsInteger="1" minValue="3" maxValue="1693"/>
    </cacheField>
    <cacheField name="Ind_Living" numFmtId="0">
      <sharedItems containsString="0" containsBlank="1" containsNumber="1" containsInteger="1" minValue="13" maxValue="8805"/>
    </cacheField>
    <cacheField name="HS_Registered" numFmtId="0">
      <sharedItems containsString="0" containsBlank="1" containsNumber="1" containsInteger="1" minValue="3" maxValue="1693"/>
    </cacheField>
    <cacheField name="Ind_Registered" numFmtId="0">
      <sharedItems containsSemiMixedTypes="0" containsString="0" containsNumber="1" containsInteger="1" minValue="0" maxValue="9062"/>
    </cacheField>
    <cacheField name="Sex" numFmtId="0">
      <sharedItems count="2">
        <s v="F"/>
        <s v="M"/>
      </sharedItems>
    </cacheField>
    <cacheField name="Priority" numFmtId="0">
      <sharedItems/>
    </cacheField>
    <cacheField name="Period" numFmtId="0">
      <sharedItems count="4">
        <s v="After Displacement"/>
        <s v="Before Displacement"/>
        <s v="AD" u="1"/>
        <s v="BD" u="1"/>
      </sharedItems>
    </cacheField>
    <cacheField name="Livelihood" numFmtId="0">
      <sharedItems containsBlank="1" count="16">
        <s v="Livestock"/>
        <s v="Daily worker"/>
        <s v="Farming"/>
        <s v="Fishing"/>
        <s v="Mining"/>
        <s v="Trade (buying and selling)"/>
        <s v="Handicrafts"/>
        <s v="Other"/>
        <s v="Manufacturing (Food processing)"/>
        <s v="None"/>
        <s v="Manucfacturing (Non Food)"/>
        <m u="1"/>
        <s v="LVH_11" u="1"/>
        <s v="LVH_01" u="1"/>
        <s v="LVH_02" u="1"/>
        <s v="Daily casual labour" u="1"/>
      </sharedItems>
    </cacheField>
    <cacheField name="Other_text" numFmtId="0">
      <sharedItems containsBlank="1"/>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Author" refreshedDate="42350.70654201389" createdVersion="4" refreshedVersion="5" minRefreshableVersion="3" recordCount="1572">
  <cacheSource type="worksheet">
    <worksheetSource name="Data_Gap_t" r:id="rId2"/>
  </cacheSource>
  <cacheFields count="18">
    <cacheField name="State" numFmtId="0">
      <sharedItems count="2">
        <s v="Kachin"/>
        <s v="Shan_North"/>
      </sharedItems>
    </cacheField>
    <cacheField name="Township" numFmtId="0">
      <sharedItems count="18">
        <s v="Myitkyina"/>
        <s v="Waingmaw"/>
        <s v="Chipwi"/>
        <s v="Bhamo"/>
        <s v="Momauk"/>
        <s v="Mansi"/>
        <s v="Shwegu"/>
        <s v="Mogaung"/>
        <s v="Mohnyin"/>
        <s v="Hpakant"/>
        <s v="Puta-O"/>
        <s v="Namhkan"/>
        <s v="Kutkai"/>
        <s v="Manton"/>
        <s v="Muse"/>
        <s v="Namtu"/>
        <s v="Hseni"/>
        <s v="Machanbaw" u="1"/>
      </sharedItems>
    </cacheField>
    <cacheField name="Camp" numFmtId="0">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3" maxValue="1694"/>
    </cacheField>
    <cacheField name="Ind_Cluster" numFmtId="0">
      <sharedItems containsSemiMixedTypes="0" containsString="0" containsNumber="1" containsInteger="1" minValue="13" maxValue="8805"/>
    </cacheField>
    <cacheField name="HS_Living" numFmtId="0">
      <sharedItems containsString="0" containsBlank="1" containsNumber="1" containsInteger="1" minValue="3" maxValue="1693"/>
    </cacheField>
    <cacheField name="Ind_Living" numFmtId="0">
      <sharedItems containsString="0" containsBlank="1" containsNumber="1" containsInteger="1" minValue="13" maxValue="8805"/>
    </cacheField>
    <cacheField name="HS_Registered" numFmtId="0">
      <sharedItems containsString="0" containsBlank="1" containsNumber="1" containsInteger="1" minValue="3" maxValue="1693"/>
    </cacheField>
    <cacheField name="Ind_Registered" numFmtId="0">
      <sharedItems containsSemiMixedTypes="0" containsString="0" containsNumber="1" containsInteger="1" minValue="0" maxValue="9062"/>
    </cacheField>
    <cacheField name="Group" numFmtId="0">
      <sharedItems/>
    </cacheField>
    <cacheField name="Priority" numFmtId="0">
      <sharedItems/>
    </cacheField>
    <cacheField name="Sector_Mimu" numFmtId="0">
      <sharedItems/>
    </cacheField>
    <cacheField name="Gap" numFmtId="0">
      <sharedItems count="25">
        <s v="Basic Food"/>
        <s v="Firewood / fuel"/>
        <s v="Hygiene Kits"/>
        <s v="Transport to school"/>
        <s v="Vocational training"/>
        <s v="School materials / supplies"/>
        <s v="Cash/Money Assistance"/>
        <s v="Blankets/Winter Clothing"/>
        <s v="Women NFIs (sanitary pads, underwear, etc.)"/>
        <s v="Health facility / Clinic"/>
        <s v="Latrines/Toilets"/>
        <s v="Access to livelihood opportunities"/>
        <s v="Complementary Food"/>
        <s v="Individual Shelter/Houses"/>
        <s v="Medicines"/>
        <s v="Kitchen Sets"/>
        <s v="School Facilities"/>
        <s v="Partitions within shelters"/>
        <s v="Bathing Spaces"/>
        <s v="Medical staff (doctor, nurse, etc)"/>
        <s v="Information on IDP rights"/>
        <s v="Communal building"/>
        <s v="Well / water tank"/>
        <s v="Legal aid and advice"/>
        <s v="Other"/>
      </sharedItems>
    </cacheField>
    <cacheField name="Other_text" numFmtId="0">
      <sharedItems containsBlank="1"/>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Author" refreshedDate="42350.79017615741" createdVersion="4" refreshedVersion="5" minRefreshableVersion="3" recordCount="132">
  <cacheSource type="worksheet">
    <worksheetSource name="Data_Protection_t" r:id="rId2"/>
  </cacheSource>
  <cacheFields count="35">
    <cacheField name="State" numFmtId="0">
      <sharedItems count="2">
        <s v="Kachin"/>
        <s v="Shan_North"/>
      </sharedItems>
    </cacheField>
    <cacheField name="Township" numFmtId="0">
      <sharedItems count="18">
        <s v="Hpakant"/>
        <s v="Bhamo"/>
        <s v="Waingmaw"/>
        <s v="Mansi"/>
        <s v="Chipwi"/>
        <s v="Myitkyina"/>
        <s v="Momauk"/>
        <s v="Kutkai"/>
        <s v="Muse"/>
        <s v="Shwegu"/>
        <s v="Mohnyin"/>
        <s v="Mogaung"/>
        <s v="Puta-O"/>
        <s v="Manton"/>
        <s v="Namhkan"/>
        <s v="Hseni"/>
        <s v="Namtu"/>
        <s v="Machanbaw" u="1"/>
      </sharedItems>
    </cacheField>
    <cacheField name="Camp" numFmtId="0">
      <sharedItems count="132">
        <s v="5 Ward Baptist Church(lon Khin)"/>
        <s v="5 Ward RC Church(lon Khin)"/>
        <s v="AD-2000 Tharthana Compound"/>
        <s v="AG Church, Hmaw Si Sa"/>
        <s v="AG Church, Maw Wan"/>
        <s v="Aung Thar Church"/>
        <s v="Baptist Church, Hmaw Si Sar(Lon Khin)"/>
        <s v="Border Post 8"/>
        <s v="Bum Tsit Pa "/>
        <s v="Chin Church, Seik Mu"/>
        <s v="Chipwi KBC camp"/>
        <s v="Dhama Rakhita, Nyein Chan Tar Yar Ward(Lon Khin)"/>
        <s v="Du Kahtawng Qtr. 14"/>
        <s v="Du Kahtawng Qtr. 4"/>
        <s v="Du Kahtawng Qtr. 5"/>
        <s v="Dum Bung "/>
        <s v="Hkat Cho "/>
        <s v="Hkau Shau (BP 12)"/>
        <s v="Hlaing Naung Baptist"/>
        <s v="Hmaw Wan, Anglican"/>
        <s v="Hpakant Baptist Church, Nam Ma Hpit"/>
        <s v="Maw Wan, Mu-yin Baptist Church"/>
        <s v="Mine Yu Lay village"/>
        <s v="Momauk Baptist Church"/>
        <s v="Munekoe Pa (Giwang) - Hka San (Mung  Go  Pa ) "/>
        <s v="Njang Dung Baptist Church "/>
        <s v="Nyaung Na Pin "/>
        <s v="Pa Dauk Myaing(Pa La Na)"/>
        <s v="Pa Kahtawng "/>
        <s v="Pajau / Jan Mai"/>
        <s v="Pan Wa"/>
        <s v="Phan Khar Kone"/>
        <s v="Post 6 Camp"/>
        <s v="Qtr. 2 Lhaovo Baptist Church"/>
        <s v="Qtr. 2 Myoma Baptist Church"/>
        <s v="Qtr. 3 Mu-yin  Baptist Church"/>
        <s v="Qtr. 4 Monestry (Thargaya Thayett Taw)"/>
        <s v="Rawan Baptist Church, Maw Shan Vil., Seik Mu"/>
        <s v="Robert Church"/>
        <s v="Sai Nai Baptish Church, Maw Shan Vil., Seki Mu"/>
        <s v="Saw Zam"/>
        <s v="Seng Ja "/>
        <s v="Shatapru Sut Ngai Tawng"/>
        <s v="Shatapru Thida Aye Baptist Church"/>
        <s v="Shing Jai"/>
        <s v="Shwe Gu Baptist Church"/>
        <s v="Shwe Gu Catholic Church"/>
        <s v="Shwe Zet Baptist Church"/>
        <s v="St. Patrick Catholic Church "/>
        <s v="Ta Gun Taing Monastery (Shwe Kyi Na)"/>
        <s v="Tat Kone Baptist Church"/>
        <s v="Tat Kone COC Baptist - Tat Kone Htoi San"/>
        <s v="Tat Kone Emanuel Church"/>
        <s v="Tat Kone Galile Baptist Church"/>
        <s v="Tat Kone San Pya Baptist Church"/>
        <s v="Thargaya Lisu Baptist Church"/>
        <s v="Waingmaw AG Church"/>
        <s v="Ward 2 Sai Taung Baptist Church, Seik Mu "/>
        <s v="Woi Chyai "/>
        <s v="Wun Tho Buddhist Monastery"/>
        <s v="Yoe Kyi Monastery"/>
        <s v="Yumar Baptist Church"/>
        <s v="Zai Awng / Mung Ga Zup"/>
        <s v="Zup Aung Camp"/>
        <s v="Hpare Hkyer - BP6"/>
        <s v="Hpun Lum Yang "/>
        <s v="Htoi San Church"/>
        <s v="Jan Mai Kawng Baptist Church"/>
        <s v="Jan Mai Kawng Catholic Church"/>
        <s v="Je Yang Hka "/>
        <s v="Kone Khem Camp"/>
        <s v="Ku Day Maw KBC"/>
        <s v="Kutkai downtown (KBC Church)"/>
        <s v="Kutkai downtown (RC Church)"/>
        <s v="Kyun Pin Thar Baptist Church"/>
        <s v="Kyun Taw Baptist Church "/>
        <s v="Lana Zup Ja "/>
        <s v="Le Kone Bethlehem Church"/>
        <s v="Le Kone Ziun Baptist Church "/>
        <s v="Lhaovao Baptist Church (LBC)"/>
        <s v="Lisu Baptist Church, Maw Shan Vil,. Seik Mu"/>
        <s v="Lisu Baptist Church, Maw Wan Ward"/>
        <s v="Lisu Boarding-House"/>
        <s v="Loi Je Baptist Church"/>
        <s v="Loi Je Catholic Church"/>
        <s v="Loi Je Lisu Camp"/>
        <s v="Lung Sut"/>
        <s v="Mading Baptist Church"/>
        <s v="Maga Yang "/>
        <s v="Maina AG Church"/>
        <s v="Maina Catholic Church (St. Joseph)"/>
        <s v="Maina KBC (Bawng Ring)"/>
        <s v="Maina Lawang Baptist Church"/>
        <s v="Maing Khaung"/>
        <s v="Maing Khaung Catholic Church"/>
        <s v="Maliyang Baptist Church"/>
        <s v="Man Bung Catholic compound"/>
        <s v="Man Hkring Baptist Church"/>
        <s v="Man Wing Baptist Church"/>
        <s v="Man Wing Baptist Church Cultural Compound"/>
        <s v="Man Wing Catholic Church I"/>
        <s v="Man Wing Catholic Church II"/>
        <s v="Mandalay Monestry"/>
        <s v="Mandung - Jinghpaw"/>
        <s v="Mandung - RC"/>
        <s v="Mang Hawng Baptist Church"/>
        <s v="Mansi Baptist Church"/>
        <s v="Maw Hpawng Hka Nan Baptist Church"/>
        <s v="Maw Hpawng Lhaovo Baptist Church"/>
        <s v="Mungji Pa Dabang (Baptist Church)         "/>
        <s v="Mungji Pa Dabang (Catholic Church)"/>
        <s v="Muse Baptist Church"/>
        <s v="Muse Catholic Church"/>
        <s v="Mu-yin Baptist Church"/>
        <s v="Nam Hkam - Nay Win Ni (Palawng)"/>
        <s v="Nam Hkam (KBC Jaw Wang)"/>
        <s v="Nam Hkam (KBC Jaw Wang) II"/>
        <s v="Nam Hkam Catholic Church ( St. Thomas I)"/>
        <s v="Nam Hkawng"/>
        <s v="Nam Hpak Ka Mare "/>
        <s v="Nam Ma Phyit, COC"/>
        <s v="Nam Sa Larp"/>
        <s v="Nam Tu Baptist"/>
        <s v="Namhkan - Pang Long KBC"/>
        <s v="Nan Kway St. John Catholic Church"/>
        <s v="Nant Hlaing Church"/>
        <s v="Nant Ma Hpit Catholic Church"/>
        <s v="Nat Gyi Kone Baptist Church "/>
        <s v="Nawng Hee Village"/>
        <s v="Nawng Ing (Indawgyi) Baptist Church  "/>
        <s v="Nhkawng Pa "/>
        <s v="Ni Thaw Ka Monestry"/>
      </sharedItems>
    </cacheField>
    <cacheField name="CP_PCode" numFmtId="0">
      <sharedItems count="132">
        <s v="MMR001CMP179"/>
        <s v="MMR001CMP168"/>
        <s v="MMR001CMP050"/>
        <s v="MMR001CMP176"/>
        <s v="MMR001CMP190"/>
        <s v="MMR001CMP194"/>
        <s v="MMR001CMP169"/>
        <s v="MMR001CMP113"/>
        <s v="MMR001CMP129"/>
        <s v="MMR001CMP109"/>
        <s v="MMR001CMP042"/>
        <s v="MMR001CMP174"/>
        <s v="MMR001CMP012"/>
        <s v="MMR001CMP010"/>
        <s v="MMR001CMP011"/>
        <s v="MMR001CMP123"/>
        <s v="MMR001CMP028"/>
        <s v="MMR001CMP115"/>
        <s v="MMR001CMP148"/>
        <s v="MMR001CMP191"/>
        <s v="MMR001CMP229"/>
        <s v="MMR001CMP091"/>
        <s v="MMR015CMP018"/>
        <s v="MMR001CMP056"/>
        <s v="MMR015CMP012"/>
        <s v="MMR001CMP002"/>
        <s v="MMR001CMP072"/>
        <s v="MMR001CMP162"/>
        <s v="MMR001CMP126"/>
        <s v="MMR001CMP120"/>
        <s v="MMR001CMP210"/>
        <s v="MMR001CMP193"/>
        <s v="MMR001CMP160"/>
        <s v="MMR001CMP032"/>
        <s v="MMR001CMP025"/>
        <s v="MMR001CMP030"/>
        <s v="MMR001CMP026"/>
        <s v="MMR001CMP182"/>
        <s v="MMR001CMP047"/>
        <s v="MMR001CMP183"/>
        <s v="MMR001CMP225"/>
        <s v="MMR001CMP073"/>
        <s v="MMR001CMP006"/>
        <s v="MMR001CMP007"/>
        <s v="MMR001CMP041"/>
        <s v="MMR001CMP067"/>
        <s v="MMR001CMP068"/>
        <s v="MMR001CMP009"/>
        <s v="MMR001CMP080"/>
        <s v="MMR001CMP055"/>
        <s v="MMR001CMP001"/>
        <s v="MMR001CMP023"/>
        <s v="MMR001CMP004"/>
        <s v="MMR001CMP003"/>
        <s v="MMR001CMP005"/>
        <s v="MMR001CMP037"/>
        <s v="MMR001CMP038"/>
        <s v="MMR001CMP184"/>
        <s v="MMR001CMP116"/>
        <s v="MMR001CMP022"/>
        <s v="MMR001CMP053"/>
        <s v="MMR001CMP105"/>
        <s v="MMR001CMP111"/>
        <s v="MMR015CMP020"/>
        <s v="MMR001CMP043"/>
        <s v="MMR001CMP122"/>
        <s v="MMR001CMP052"/>
        <s v="MMR001CMP018"/>
        <s v="MMR001CMP019"/>
        <s v="MMR001CMP121"/>
        <s v="MMR015CMP015"/>
        <s v="MMR001CMP231"/>
        <s v="MMR015CMP016"/>
        <s v="MMR015CMP017"/>
        <s v="MMR001CMP013"/>
        <s v="MMR001CMP078"/>
        <s v="MMR001CMP128"/>
        <s v="MMR001CMP015"/>
        <s v="MMR001CMP014"/>
        <s v="MMR001CMP195"/>
        <s v="MMR001CMP181"/>
        <s v="MMR001CMP167"/>
        <s v="MMR001CMP049"/>
        <s v="MMR001CMP071"/>
        <s v="MMR001CMP069"/>
        <s v="MMR001CMP070"/>
        <s v="MMR001CMP234"/>
        <s v="MMR001CMP027"/>
        <s v="MMR001CMP119"/>
        <s v="MMR001CMP031"/>
        <s v="MMR001CMP029"/>
        <s v="MMR001CMP040"/>
        <s v="MMR001CMP039"/>
        <s v="MMR001CMP218"/>
        <s v="MMR001CMP223"/>
        <s v="MMR001CMP016"/>
        <s v="MMR001CMP062"/>
        <s v="MMR001CMP008"/>
        <s v="MMR001CMP133"/>
        <s v="MMR001CMP230"/>
        <s v="MMR001CMP132"/>
        <s v="MMR001CMP228"/>
        <s v="MMR001CMP058"/>
        <s v="MMR015CMP009"/>
        <s v="MMR015CMP209"/>
        <s v="MMR001CMP077"/>
        <s v="MMR001CMP066"/>
        <s v="MMR001CMP020"/>
        <s v="MMR001CMP021"/>
        <s v="MMR015CMP006"/>
        <s v="MMR015CMP217"/>
        <s v="MMR015CMP213"/>
        <s v="MMR015CMP216"/>
        <s v="MMR001CMP051"/>
        <s v="MMR015CMP004"/>
        <s v="MMR015CMP001"/>
        <s v="MMR015CMP214"/>
        <s v="MMR015CMP003"/>
        <s v="MMR015CMP139"/>
        <s v="MMR015CMP007"/>
        <s v="MMR001CMP192"/>
        <s v="MMR015CMP218"/>
        <s v="MMR015CMP014"/>
        <s v="MMR015CMP215"/>
        <s v="MMR001CMP024"/>
        <s v="MMR001CMP054"/>
        <s v="MMR001CMP103"/>
        <s v="MMR001CMP079"/>
        <s v="MMR001CMP033"/>
        <s v="MMR001CMP152"/>
        <s v="MMR001CMP131"/>
        <s v="MMR001CMP059"/>
      </sharedItems>
    </cacheField>
    <cacheField name="Accessibility" numFmtId="0">
      <sharedItems/>
    </cacheField>
    <cacheField name="Location_Type" numFmtId="0">
      <sharedItems/>
    </cacheField>
    <cacheField name="HS_Cluster" numFmtId="0">
      <sharedItems containsSemiMixedTypes="0" containsString="0" containsNumber="1" containsInteger="1" minValue="3" maxValue="1694"/>
    </cacheField>
    <cacheField name="Ind_Cluster" numFmtId="0">
      <sharedItems containsSemiMixedTypes="0" containsString="0" containsNumber="1" containsInteger="1" minValue="13" maxValue="8805"/>
    </cacheField>
    <cacheField name="HS_Living" numFmtId="0">
      <sharedItems containsString="0" containsBlank="1" containsNumber="1" containsInteger="1" minValue="3" maxValue="1693"/>
    </cacheField>
    <cacheField name="Ind_Living" numFmtId="0">
      <sharedItems containsString="0" containsBlank="1" containsNumber="1" containsInteger="1" minValue="13" maxValue="8805"/>
    </cacheField>
    <cacheField name="HS_Registered" numFmtId="0">
      <sharedItems containsString="0" containsBlank="1" containsNumber="1" containsInteger="1" minValue="3" maxValue="1693"/>
    </cacheField>
    <cacheField name="Ind_Registered" numFmtId="0">
      <sharedItems containsSemiMixedTypes="0" containsString="0" containsNumber="1" containsInteger="1" minValue="0" maxValue="9062"/>
    </cacheField>
    <cacheField name="REG_Book" numFmtId="0">
      <sharedItems/>
    </cacheField>
    <cacheField name="REG_Freq" numFmtId="0">
      <sharedItems/>
    </cacheField>
    <cacheField name="REG_DOB" numFmtId="0">
      <sharedItems/>
    </cacheField>
    <cacheField name="REG_Age" numFmtId="0">
      <sharedItems/>
    </cacheField>
    <cacheField name="REG_EntryDate" numFmtId="0">
      <sharedItems/>
    </cacheField>
    <cacheField name="REG_Available_InCamp" numFmtId="0">
      <sharedItems count="2">
        <b v="0"/>
        <b v="1"/>
      </sharedItems>
    </cacheField>
    <cacheField name="REG_Available_CampManagement" numFmtId="0">
      <sharedItems count="2">
        <b v="0"/>
        <b v="1"/>
      </sharedItems>
    </cacheField>
    <cacheField name="REG_Available_No" numFmtId="0">
      <sharedItems count="2">
        <b v="1"/>
        <b v="0"/>
      </sharedItems>
    </cacheField>
    <cacheField name="Birth_M" numFmtId="0">
      <sharedItems containsString="0" containsBlank="1" containsNumber="1" containsInteger="1" minValue="0" maxValue="40"/>
    </cacheField>
    <cacheField name="Birth_F" numFmtId="0">
      <sharedItems containsString="0" containsBlank="1" containsNumber="1" containsInteger="1" minValue="0" maxValue="31"/>
    </cacheField>
    <cacheField name="Birth_T" numFmtId="0">
      <sharedItems containsString="0" containsBlank="1" containsNumber="1" containsInteger="1" minValue="0" maxValue="71"/>
    </cacheField>
    <cacheField name="Death_F" numFmtId="0">
      <sharedItems containsString="0" containsBlank="1" containsNumber="1" containsInteger="1" minValue="0" maxValue="20"/>
    </cacheField>
    <cacheField name="Death_M" numFmtId="0">
      <sharedItems containsString="0" containsBlank="1" containsNumber="1" containsInteger="1" minValue="0" maxValue="13"/>
    </cacheField>
    <cacheField name="Death_T" numFmtId="0">
      <sharedItems containsString="0" containsBlank="1" containsNumber="1" containsInteger="1" minValue="0" maxValue="25"/>
    </cacheField>
    <cacheField name="Arrival_HS" numFmtId="0">
      <sharedItems containsString="0" containsBlank="1" containsNumber="1" containsInteger="1" minValue="1" maxValue="425"/>
    </cacheField>
    <cacheField name="Arrival_Ind" numFmtId="0">
      <sharedItems containsString="0" containsBlank="1" containsNumber="1" containsInteger="1" minValue="1" maxValue="975"/>
    </cacheField>
    <cacheField name="Arrival_From" numFmtId="0">
      <sharedItems containsBlank="1"/>
    </cacheField>
    <cacheField name="Departure_HS" numFmtId="0">
      <sharedItems containsString="0" containsBlank="1" containsNumber="1" containsInteger="1" minValue="1" maxValue="20"/>
    </cacheField>
    <cacheField name="Deaparture_Ind" numFmtId="0">
      <sharedItems containsString="0" containsBlank="1" containsNumber="1" containsInteger="1" minValue="1" maxValue="140"/>
    </cacheField>
    <cacheField name="Departure_To" numFmtId="0">
      <sharedItems containsBlank="1"/>
    </cacheField>
    <cacheField name="Complaint_Mechanism" numFmtId="0">
      <sharedItems count="2">
        <s v="Yes"/>
        <s v="No"/>
      </sharedItems>
    </cacheField>
    <cacheField name="REG_Responsible" numFmtId="0">
      <sharedItems/>
    </cacheField>
    <cacheField name="REG_ChildCare_Protection" numFmtId="0">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Author" refreshedDate="42351.492350810186" createdVersion="4" refreshedVersion="5" minRefreshableVersion="3" recordCount="132">
  <cacheSource type="worksheet">
    <worksheetSource name="Data_Sector_Education_t" r:id="rId2"/>
  </cacheSource>
  <cacheFields count="52">
    <cacheField name="State" numFmtId="0">
      <sharedItems count="2">
        <s v="Kachin"/>
        <s v="Shan_North"/>
      </sharedItems>
    </cacheField>
    <cacheField name="Township" numFmtId="0">
      <sharedItems count="17">
        <s v="Myitkyina"/>
        <s v="Waingmaw"/>
        <s v="Chipwi"/>
        <s v="Bhamo"/>
        <s v="Momauk"/>
        <s v="Mansi"/>
        <s v="Shwegu"/>
        <s v="Mogaung"/>
        <s v="Mohnyin"/>
        <s v="Hpakant"/>
        <s v="Puta-O"/>
        <s v="Namhkan"/>
        <s v="Kutkai"/>
        <s v="Manton"/>
        <s v="Muse"/>
        <s v="Namtu"/>
        <s v="Hseni"/>
      </sharedItems>
    </cacheField>
    <cacheField name="Camp" numFmtId="0">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3" maxValue="1694"/>
    </cacheField>
    <cacheField name="Ind_Cluster" numFmtId="0">
      <sharedItems containsSemiMixedTypes="0" containsString="0" containsNumber="1" containsInteger="1" minValue="13" maxValue="8805"/>
    </cacheField>
    <cacheField name="HS_Living" numFmtId="0">
      <sharedItems containsString="0" containsBlank="1" containsNumber="1" containsInteger="1" minValue="3" maxValue="1693"/>
    </cacheField>
    <cacheField name="Ind_Living" numFmtId="0">
      <sharedItems containsString="0" containsBlank="1" containsNumber="1" containsInteger="1" minValue="13" maxValue="8805"/>
    </cacheField>
    <cacheField name="HS_Registered" numFmtId="0">
      <sharedItems containsString="0" containsBlank="1" containsNumber="1" containsInteger="1" minValue="3" maxValue="1693"/>
    </cacheField>
    <cacheField name="Ind_Registered" numFmtId="0">
      <sharedItems containsSemiMixedTypes="0" containsString="0" containsNumber="1" containsInteger="1" minValue="0" maxValue="9062"/>
    </cacheField>
    <cacheField name="Education_Resposible" numFmtId="0">
      <sharedItems/>
    </cacheField>
    <cacheField name="Nursery_Availability" numFmtId="0">
      <sharedItems count="2">
        <s v="No"/>
        <s v="Yes"/>
      </sharedItems>
    </cacheField>
    <cacheField name="Nursery_Distance" numFmtId="0">
      <sharedItems containsString="0" containsBlank="1" containsNumber="1" minValue="0" maxValue="5"/>
    </cacheField>
    <cacheField name="Nursery_Foot" numFmtId="0">
      <sharedItems containsString="0" containsBlank="1" containsNumber="1" containsInteger="1" minValue="0" maxValue="60"/>
    </cacheField>
    <cacheField name="Nursery_Motor" numFmtId="0">
      <sharedItems containsString="0" containsBlank="1" containsNumber="1" containsInteger="1" minValue="1" maxValue="30"/>
    </cacheField>
    <cacheField name="Nursery_Car" numFmtId="0">
      <sharedItems containsString="0" containsBlank="1" containsNumber="1" containsInteger="1" minValue="1" maxValue="15"/>
    </cacheField>
    <cacheField name="Nursery_Water" numFmtId="0">
      <sharedItems containsNonDate="0" containsString="0" containsBlank="1"/>
    </cacheField>
    <cacheField name="Pri_School_Availability" numFmtId="0">
      <sharedItems count="2">
        <s v="No"/>
        <s v="Yes"/>
      </sharedItems>
    </cacheField>
    <cacheField name="Pri_School_Distance" numFmtId="0">
      <sharedItems containsString="0" containsBlank="1" containsNumber="1" minValue="0" maxValue="3"/>
    </cacheField>
    <cacheField name="Pri_School_Foot" numFmtId="0">
      <sharedItems containsString="0" containsBlank="1" containsNumber="1" containsInteger="1" minValue="3" maxValue="180"/>
    </cacheField>
    <cacheField name="Pri_School_Motor" numFmtId="0">
      <sharedItems containsString="0" containsBlank="1" containsNumber="1" containsInteger="1" minValue="2" maxValue="40"/>
    </cacheField>
    <cacheField name="Pri_School_Car" numFmtId="0">
      <sharedItems containsString="0" containsBlank="1" containsNumber="1" containsInteger="1" minValue="2" maxValue="40"/>
    </cacheField>
    <cacheField name="Pri_School_Water" numFmtId="0">
      <sharedItems containsNonDate="0" containsString="0" containsBlank="1"/>
    </cacheField>
    <cacheField name="Sec_Scool_Availability" numFmtId="0">
      <sharedItems count="2">
        <s v="No"/>
        <s v="Yes"/>
      </sharedItems>
    </cacheField>
    <cacheField name="Sec_Scool_Distance" numFmtId="0">
      <sharedItems containsString="0" containsBlank="1" containsNumber="1" minValue="0" maxValue="60"/>
    </cacheField>
    <cacheField name="Sec_School_Foot" numFmtId="0">
      <sharedItems containsString="0" containsBlank="1" containsNumber="1" containsInteger="1" minValue="5" maxValue="180"/>
    </cacheField>
    <cacheField name="Sec_School_Motor" numFmtId="0">
      <sharedItems containsString="0" containsBlank="1" containsNumber="1" containsInteger="1" minValue="2" maxValue="180"/>
    </cacheField>
    <cacheField name="Sec_School_Car" numFmtId="0">
      <sharedItems containsString="0" containsBlank="1" containsNumber="1" containsInteger="1" minValue="2" maxValue="80"/>
    </cacheField>
    <cacheField name="Sec_School_Water" numFmtId="0">
      <sharedItems containsNonDate="0" containsString="0" containsBlank="1"/>
    </cacheField>
    <cacheField name="Hig_School_Availability" numFmtId="0">
      <sharedItems count="2">
        <s v="No"/>
        <s v="Yes"/>
      </sharedItems>
    </cacheField>
    <cacheField name="Hig_School_Distance" numFmtId="0">
      <sharedItems containsString="0" containsBlank="1" containsNumber="1" minValue="0" maxValue="100"/>
    </cacheField>
    <cacheField name="Hig_School_Foot" numFmtId="0">
      <sharedItems containsString="0" containsBlank="1" containsNumber="1" containsInteger="1" minValue="5" maxValue="240"/>
    </cacheField>
    <cacheField name="Hig_School_Motor" numFmtId="0">
      <sharedItems containsString="0" containsBlank="1" containsNumber="1" containsInteger="1" minValue="2" maxValue="300"/>
    </cacheField>
    <cacheField name="Hig_School_Car" numFmtId="0">
      <sharedItems containsString="0" containsBlank="1" containsNumber="1" containsInteger="1" minValue="2" maxValue="150"/>
    </cacheField>
    <cacheField name="Hig_School_Water" numFmtId="0">
      <sharedItems containsNonDate="0" containsString="0" containsBlank="1"/>
    </cacheField>
    <cacheField name="Pre_School_ECD_Male" numFmtId="0">
      <sharedItems containsString="0" containsBlank="1" containsNumber="1" containsInteger="1" minValue="0" maxValue="295"/>
    </cacheField>
    <cacheField name="Pre_School_ECD_Female" numFmtId="0">
      <sharedItems containsSemiMixedTypes="0" containsString="0" containsNumber="1" containsInteger="1" minValue="0" maxValue="247"/>
    </cacheField>
    <cacheField name="Primary_Male" numFmtId="0">
      <sharedItems containsSemiMixedTypes="0" containsString="0" containsNumber="1" containsInteger="1" minValue="0" maxValue="720"/>
    </cacheField>
    <cacheField name="Primary_Female" numFmtId="0">
      <sharedItems containsSemiMixedTypes="0" containsString="0" containsNumber="1" containsInteger="1" minValue="0" maxValue="612"/>
    </cacheField>
    <cacheField name="Middle_Male" numFmtId="0">
      <sharedItems containsSemiMixedTypes="0" containsString="0" containsNumber="1" containsInteger="1" minValue="0" maxValue="423"/>
    </cacheField>
    <cacheField name="Middle_Female" numFmtId="0">
      <sharedItems containsSemiMixedTypes="0" containsString="0" containsNumber="1" containsInteger="1" minValue="0" maxValue="540"/>
    </cacheField>
    <cacheField name="High_Male" numFmtId="0">
      <sharedItems containsSemiMixedTypes="0" containsString="0" containsNumber="1" containsInteger="1" minValue="0" maxValue="150"/>
    </cacheField>
    <cacheField name="High_Female" numFmtId="0">
      <sharedItems containsSemiMixedTypes="0" containsString="0" containsNumber="1" containsInteger="1" minValue="0" maxValue="140"/>
    </cacheField>
    <cacheField name="Preschool_Teachers" numFmtId="0">
      <sharedItems containsString="0" containsBlank="1" containsNumber="1" containsInteger="1" minValue="0" maxValue="43"/>
    </cacheField>
    <cacheField name="Primary_Teachers" numFmtId="0">
      <sharedItems containsSemiMixedTypes="0" containsString="0" containsNumber="1" containsInteger="1" minValue="0" maxValue="82"/>
    </cacheField>
    <cacheField name="Middle_Teachers" numFmtId="0">
      <sharedItems containsSemiMixedTypes="0" containsString="0" containsNumber="1" containsInteger="1" minValue="0" maxValue="53"/>
    </cacheField>
    <cacheField name="High_Teachers" numFmtId="0">
      <sharedItems containsString="0" containsBlank="1" containsNumber="1" containsInteger="1" minValue="0" maxValue="30"/>
    </cacheField>
    <cacheField name="Male_Total" numFmtId="0">
      <sharedItems containsSemiMixedTypes="0" containsString="0" containsNumber="1" containsInteger="1" minValue="0" maxValue="1224"/>
    </cacheField>
    <cacheField name="Female_Total" numFmtId="0">
      <sharedItems containsSemiMixedTypes="0" containsString="0" containsNumber="1" containsInteger="1" minValue="0" maxValue="1035"/>
    </cacheField>
    <cacheField name="Teachers_Total" numFmtId="0">
      <sharedItems containsSemiMixedTypes="0" containsString="0" containsNumber="1" containsInteger="1" minValue="0" maxValue="178"/>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Author" refreshedDate="42351.641177777776" createdVersion="4" refreshedVersion="5" minRefreshableVersion="3" recordCount="132">
  <cacheSource type="worksheet">
    <worksheetSource name="Data_Food_t" r:id="rId2"/>
  </cacheSource>
  <cacheFields count="24">
    <cacheField name="State" numFmtId="0">
      <sharedItems containsBlank="1" count="3">
        <s v="Kachin"/>
        <s v="Shan_North"/>
        <m u="1"/>
      </sharedItems>
    </cacheField>
    <cacheField name="Township" numFmtId="0">
      <sharedItems containsBlank="1" count="19">
        <s v="Waingmaw"/>
        <s v="Hpakant"/>
        <s v="Bhamo"/>
        <s v="Momauk"/>
        <s v="Chipwi"/>
        <s v="Mansi"/>
        <s v="Myitkyina"/>
        <s v="Namhkan"/>
        <s v="Kutkai"/>
        <s v="Manton"/>
        <s v="Namtu"/>
        <s v="Muse"/>
        <s v="Mohnyin"/>
        <s v="Mogaung"/>
        <s v="Shwegu"/>
        <s v="Hseni"/>
        <s v="Puta-O"/>
        <m u="1"/>
        <s v="Machanbaw" u="1"/>
      </sharedItems>
    </cacheField>
    <cacheField name="Camp" numFmtId="0">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3" maxValue="1694"/>
    </cacheField>
    <cacheField name="Ind_Cluster" numFmtId="0">
      <sharedItems containsSemiMixedTypes="0" containsString="0" containsNumber="1" containsInteger="1" minValue="13" maxValue="8805"/>
    </cacheField>
    <cacheField name="HS_Living" numFmtId="0">
      <sharedItems containsString="0" containsBlank="1" containsNumber="1" containsInteger="1" minValue="3" maxValue="1693"/>
    </cacheField>
    <cacheField name="Ind_Living" numFmtId="0">
      <sharedItems containsString="0" containsBlank="1" containsNumber="1" containsInteger="1" minValue="13" maxValue="8805"/>
    </cacheField>
    <cacheField name="HS_Registered" numFmtId="0">
      <sharedItems containsString="0" containsBlank="1" containsNumber="1" containsInteger="1" minValue="3" maxValue="1693"/>
    </cacheField>
    <cacheField name="Ind_Registered" numFmtId="0">
      <sharedItems containsSemiMixedTypes="0" containsString="0" containsNumber="1" containsInteger="1" minValue="0" maxValue="9062"/>
    </cacheField>
    <cacheField name="Kitchen_Type" numFmtId="0">
      <sharedItems containsBlank="1" count="4">
        <s v="Attached Kitchen"/>
        <s v="Mixed"/>
        <m/>
        <s v="Communal"/>
      </sharedItems>
    </cacheField>
    <cacheField name="StorageFacility" numFmtId="0">
      <sharedItems count="2">
        <s v="Yes"/>
        <s v="No"/>
      </sharedItems>
    </cacheField>
    <cacheField name="CampProfile_Data_Responsability.Responsible" numFmtId="0">
      <sharedItems/>
    </cacheField>
    <cacheField name="Responsability" numFmtId="0">
      <sharedItems/>
    </cacheField>
    <cacheField name="code_Responsible.Responsible" numFmtId="0">
      <sharedItems/>
    </cacheField>
    <cacheField name="Service" numFmtId="0">
      <sharedItems/>
    </cacheField>
    <cacheField name="Avaibility" numFmtId="0">
      <sharedItems count="2">
        <s v="No"/>
        <s v="Yes"/>
      </sharedItems>
    </cacheField>
    <cacheField name="Distance" numFmtId="0">
      <sharedItems containsString="0" containsBlank="1" containsNumber="1" minValue="0" maxValue="60"/>
    </cacheField>
    <cacheField name="Foot" numFmtId="0">
      <sharedItems containsString="0" containsBlank="1" containsNumber="1" containsInteger="1" minValue="0" maxValue="180"/>
    </cacheField>
    <cacheField name="Motor" numFmtId="0">
      <sharedItems containsString="0" containsBlank="1" containsNumber="1" containsInteger="1" minValue="1" maxValue="150"/>
    </cacheField>
    <cacheField name="Car" numFmtId="0">
      <sharedItems containsString="0" containsBlank="1" containsNumber="1" containsInteger="1" minValue="2" maxValue="160"/>
    </cacheField>
    <cacheField name="Water"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Author" refreshedDate="42351.691996064816" createdVersion="4" refreshedVersion="5" minRefreshableVersion="3" recordCount="132">
  <cacheSource type="worksheet">
    <worksheetSource name="Data_Health_t" r:id="rId2"/>
  </cacheSource>
  <cacheFields count="33">
    <cacheField name="State" numFmtId="0">
      <sharedItems containsBlank="1" count="3">
        <s v="Kachin"/>
        <s v="Shan_North"/>
        <m u="1"/>
      </sharedItems>
    </cacheField>
    <cacheField name="Township" numFmtId="0">
      <sharedItems containsBlank="1" count="19">
        <s v="Waingmaw"/>
        <s v="Bhamo"/>
        <s v="Muse"/>
        <s v="Chipwi"/>
        <s v="Hpakant"/>
        <s v="Manton"/>
        <s v="Myitkyina"/>
        <s v="Kutkai"/>
        <s v="Momauk"/>
        <s v="Namtu"/>
        <s v="Mansi"/>
        <s v="Mohnyin"/>
        <s v="Shwegu"/>
        <s v="Mogaung"/>
        <s v="Namhkan"/>
        <s v="Puta-O"/>
        <s v="Hseni"/>
        <m u="1"/>
        <s v="Machanbaw" u="1"/>
      </sharedItems>
    </cacheField>
    <cacheField name="Camp" numFmtId="0">
      <sharedItems count="132">
        <s v="Thargaya Lisu Baptist Church"/>
        <s v="AD-2000 Tharthana Compound"/>
        <s v="Lisu Boarding-House"/>
        <s v="Nam Hkawng"/>
        <s v="Chipwi KBC camp"/>
        <s v="Qtr. 2 Myoma Baptist Church"/>
        <s v="Hpakant Baptist Church, Nam Ma Hpit"/>
        <s v="Waingmaw AG Church"/>
        <s v="Nant Hlaing Church"/>
        <s v="Nawng Hee Village"/>
        <s v="Qtr. 2 Lhaovo Baptist Church"/>
        <s v="Maina AG Church"/>
        <s v="Maina Catholic Church (St. Joseph)"/>
        <s v="Pan Wa"/>
        <s v="Mading Baptist Church"/>
        <s v="Mandung - RC"/>
        <s v="Njang Dung Baptist Church "/>
        <s v="Nant Ma Hpit Catholic Church"/>
        <s v="Shwe Zet Baptist Church"/>
        <s v="Man Hkring Baptist Church"/>
        <s v="Muse Catholic Church"/>
        <s v="Shatapru Sut Ngai Tawng"/>
        <s v="Tat Kone San Pya Baptist Church"/>
        <s v="Mu-yin Baptist Church"/>
        <s v="Tat Kone Galile Baptist Church"/>
        <s v="Zup Aung Camp"/>
        <s v="Kyun Pin Thar Baptist Church"/>
        <s v="Maina KBC (Bawng Ring)"/>
        <s v="Man Bung Catholic compound"/>
        <s v="Chin Church, Seik Mu"/>
        <s v="Ta Gun Taing Monastery (Shwe Kyi Na)"/>
        <s v="Nam Tu Baptist"/>
        <s v="Mungji Pa Dabang (Catholic Church)"/>
        <s v="Man Wing Catholic Church I"/>
        <s v="Zai Awng / Mung Ga Zup"/>
        <s v="Lhaovao Baptist Church (LBC)"/>
        <s v="Hkau Shau (BP 12)"/>
        <s v="Maga Yang "/>
        <s v="Pajau / Jan Mai"/>
        <s v="Muse Baptist Church"/>
        <s v="Hpun Lum Yang "/>
        <s v="Nyaung Na Pin "/>
        <s v="Post 6 Camp"/>
        <s v="Pa Dauk Myaing(Pa La Na)"/>
        <s v="5 Ward RC Church(lon Khin)"/>
        <s v="5 Ward Baptist Church(lon Khin)"/>
        <s v="Lisu Baptist Church, Maw Shan Vil,. Seik Mu"/>
        <s v="Phan Khar Kone"/>
        <s v="Je Yang Hka "/>
        <s v="Shing Jai"/>
        <s v="Ku Day Maw KBC"/>
        <s v="Man Wing Catholic Church II"/>
        <s v="Border Post 8"/>
        <s v="Tat Kone Emanuel Church"/>
        <s v="Shatapru Thida Aye Baptist Church"/>
        <s v="Maw Hpawng Lhaovo Baptist Church"/>
        <s v="Yumar Baptist Church"/>
        <s v="Maina Lawang Baptist Church"/>
        <s v="St. Patrick Catholic Church "/>
        <s v="Hpare Hkyer - BP6"/>
        <s v="Htoi San Church"/>
        <s v="Mandalay Monestry"/>
        <s v="Shwe Gu Baptist Church"/>
        <s v="Loi Je Lisu Camp"/>
        <s v="Du Kahtawng Qtr. 14"/>
        <s v="Qtr. 3 Mu-yin  Baptist Church"/>
        <s v="Maw Wan, Mu-yin Baptist Church"/>
        <s v="Seng Ja "/>
        <s v="Nam Hpak Ka Mare "/>
        <s v="Kutkai downtown (KBC Church)"/>
        <s v="Munekoe Pa (Giwang) - Hka San (Mung  Go  Pa ) "/>
        <s v="Mandung - Jinghpaw"/>
        <s v="Nawng Ing (Indawgyi) Baptist Church  "/>
        <s v="Tat Kone Baptist Church"/>
        <s v="Momauk Baptist Church"/>
        <s v="Nat Gyi Kone Baptist Church "/>
        <s v="Woi Chyai "/>
        <s v="Mang Hawng Baptist Church"/>
        <s v="Loi Je Catholic Church"/>
        <s v="Shwe Gu Catholic Church"/>
        <s v="Du Kahtawng Qtr. 4"/>
        <s v="Mungji Pa Dabang (Baptist Church)         "/>
        <s v="Maw Hpawng Hka Nan Baptist Church"/>
        <s v="Nam Hkam (KBC Jaw Wang)"/>
        <s v="Namhkan - Pang Long KBC"/>
        <s v="Ward 2 Sai Taung Baptist Church, Seik Mu "/>
        <s v="Mine Yu Lay village"/>
        <s v="Nam Hkam (KBC Jaw Wang) II"/>
        <s v="Kone Khem Camp"/>
        <s v="Aung Thar Church"/>
        <s v="Robert Church"/>
        <s v="Nam Ma Phyit, COC"/>
        <s v="Lung Sut"/>
        <s v="Le Kone Ziun Baptist Church "/>
        <s v="Yoe Kyi Monastery"/>
        <s v="Man Wing Baptist Church Cultural Compound"/>
        <s v="Loi Je Baptist Church"/>
        <s v="Maing Khaung"/>
        <s v="Nam Sa Larp"/>
        <s v="Tat Kone COC Baptist - Tat Kone Htoi San"/>
        <s v="Kutkai downtown (RC Church)"/>
        <s v="Nam Hkam Catholic Church ( St. Thomas I)"/>
        <s v="Baptist Church, Hmaw Si Sar(Lon Khin)"/>
        <s v="Du Kahtawng Qtr. 5"/>
        <s v="Qtr. 4 Monestry (Thargaya Thayett Taw)"/>
        <s v="Kyun Taw Baptist Church "/>
        <s v="Nan Kway St. John Catholic Church"/>
        <s v="Lana Zup Ja "/>
        <s v="Wun Tho Buddhist Monastery"/>
        <s v="Jan Mai Kawng Catholic Church"/>
        <s v="Jan Mai Kawng Baptist Church"/>
        <s v="Maliyang Baptist Church"/>
        <s v="Le Kone Bethlehem Church"/>
        <s v="Hkat Cho "/>
        <s v="Mansi Baptist Church"/>
        <s v="Dum Bung "/>
        <s v="Hmaw Wan, Anglican"/>
        <s v="AG Church, Maw Wan"/>
        <s v="Sai Nai Baptish Church, Maw Shan Vil., Seki Mu"/>
        <s v="Rawan Baptist Church, Maw Shan Vil., Seik Mu"/>
        <s v="Maing Khaung Catholic Church"/>
        <s v="Saw Zam"/>
        <s v="Pa Kahtawng "/>
        <s v="Dhama Rakhita, Nyein Chan Tar Yar Ward(Lon Khin)"/>
        <s v="Ni Thaw Ka Monestry"/>
        <s v="Lisu Baptist Church, Maw Wan Ward"/>
        <s v="Nam Hkam - Nay Win Ni (Palawng)"/>
        <s v="Hlaing Naung Baptist"/>
        <s v="Nhkawng Pa "/>
        <s v="Bum Tsit Pa "/>
        <s v="Man Wing Baptist Church"/>
        <s v="AG Church, Hmaw Si Sa"/>
      </sharedItems>
    </cacheField>
    <cacheField name="CP_PCode" numFmtId="0">
      <sharedItems/>
    </cacheField>
    <cacheField name="Accessibility" numFmtId="0">
      <sharedItems/>
    </cacheField>
    <cacheField name="Location_Type" numFmtId="0">
      <sharedItems/>
    </cacheField>
    <cacheField name="HS_Cluster" numFmtId="0">
      <sharedItems containsSemiMixedTypes="0" containsString="0" containsNumber="1" containsInteger="1" minValue="3" maxValue="1694"/>
    </cacheField>
    <cacheField name="Ind_Cluster" numFmtId="0">
      <sharedItems containsSemiMixedTypes="0" containsString="0" containsNumber="1" containsInteger="1" minValue="13" maxValue="8805"/>
    </cacheField>
    <cacheField name="HS_Living" numFmtId="0">
      <sharedItems containsString="0" containsBlank="1" containsNumber="1" containsInteger="1" minValue="3" maxValue="1693"/>
    </cacheField>
    <cacheField name="Ind_Living" numFmtId="0">
      <sharedItems containsString="0" containsBlank="1" containsNumber="1" containsInteger="1" minValue="13" maxValue="8805"/>
    </cacheField>
    <cacheField name="HS_Registered" numFmtId="0">
      <sharedItems containsString="0" containsBlank="1" containsNumber="1" containsInteger="1" minValue="3" maxValue="1693"/>
    </cacheField>
    <cacheField name="Ind_Registered" numFmtId="0">
      <sharedItems containsSemiMixedTypes="0" containsString="0" containsNumber="1" containsInteger="1" minValue="0" maxValue="9062"/>
    </cacheField>
    <cacheField name="Responsability" numFmtId="0">
      <sharedItems/>
    </cacheField>
    <cacheField name="Responsible" numFmtId="0">
      <sharedItems/>
    </cacheField>
    <cacheField name="Service" numFmtId="0">
      <sharedItems count="1">
        <s v="Health facility"/>
      </sharedItems>
    </cacheField>
    <cacheField name="Avaibility" numFmtId="0">
      <sharedItems count="2">
        <s v="Yes"/>
        <s v="No"/>
      </sharedItems>
    </cacheField>
    <cacheField name="Distance" numFmtId="0">
      <sharedItems containsString="0" containsBlank="1" containsNumber="1" minValue="0" maxValue="11"/>
    </cacheField>
    <cacheField name="Foot" numFmtId="0">
      <sharedItems containsString="0" containsBlank="1" containsNumber="1" containsInteger="1" minValue="0" maxValue="180"/>
    </cacheField>
    <cacheField name="Motor" numFmtId="0">
      <sharedItems containsString="0" containsBlank="1" containsNumber="1" containsInteger="1" minValue="0" maxValue="120"/>
    </cacheField>
    <cacheField name="Car" numFmtId="0">
      <sharedItems containsString="0" containsBlank="1" containsNumber="1" containsInteger="1" minValue="0" maxValue="40"/>
    </cacheField>
    <cacheField name="Water" numFmtId="0">
      <sharedItems containsNonDate="0" containsString="0" containsBlank="1"/>
    </cacheField>
    <cacheField name="Health_Facility" numFmtId="0">
      <sharedItems containsBlank="1" count="6">
        <s v="Clinic"/>
        <s v="Hospital"/>
        <s v="Referre centre"/>
        <s v="Rural centre"/>
        <s v="Rural sub centre"/>
        <m/>
      </sharedItems>
    </cacheField>
    <cacheField name="Other" numFmtId="0">
      <sharedItems containsNonDate="0" containsString="0" containsBlank="1"/>
    </cacheField>
    <cacheField name="Doctors" numFmtId="0">
      <sharedItems/>
    </cacheField>
    <cacheField name="Nurses" numFmtId="0">
      <sharedItems count="2">
        <b v="1"/>
        <b v="0"/>
      </sharedItems>
    </cacheField>
    <cacheField name="Community_Workers" numFmtId="0">
      <sharedItems count="2">
        <b v="0"/>
        <b v="1"/>
      </sharedItems>
    </cacheField>
    <cacheField name="Pychological_Support_Services" numFmtId="0">
      <sharedItems count="2">
        <b v="0"/>
        <b v="1"/>
      </sharedItems>
    </cacheField>
    <cacheField name="Mid_Wives" numFmtId="0">
      <sharedItems count="2">
        <b v="0"/>
        <b v="1"/>
      </sharedItems>
    </cacheField>
    <cacheField name="Vaccination" numFmtId="0">
      <sharedItems count="2">
        <b v="0"/>
        <b v="1"/>
      </sharedItems>
    </cacheField>
    <cacheField name="Preventive_Health_Care" numFmtId="0">
      <sharedItems count="2">
        <b v="0"/>
        <b v="1"/>
      </sharedItems>
    </cacheField>
    <cacheField name="Pre&amp;Post Natal_Care" numFmtId="0">
      <sharedItems count="2">
        <b v="0"/>
        <b v="1"/>
      </sharedItems>
    </cacheField>
    <cacheField name="Reproductive_Heath_Care" numFmtId="0">
      <sharedItems count="2">
        <b v="1"/>
        <b v="0"/>
      </sharedItems>
    </cacheField>
    <cacheField name="GBV related health care" numFmtId="0">
      <sharedItems count="2">
        <b v="1"/>
        <b v="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60">
  <r>
    <x v="0"/>
    <x v="0"/>
    <x v="0"/>
    <x v="0"/>
    <s v="53"/>
  </r>
  <r>
    <x v="1"/>
    <x v="0"/>
    <x v="0"/>
    <x v="0"/>
    <s v="60"/>
  </r>
  <r>
    <x v="2"/>
    <x v="0"/>
    <x v="0"/>
    <x v="0"/>
    <s v="64"/>
  </r>
  <r>
    <x v="3"/>
    <x v="1"/>
    <x v="1"/>
    <x v="0"/>
    <s v="40"/>
  </r>
  <r>
    <x v="4"/>
    <x v="0"/>
    <x v="0"/>
    <x v="0"/>
    <s v="43"/>
  </r>
  <r>
    <x v="5"/>
    <x v="0"/>
    <x v="0"/>
    <x v="0"/>
    <s v="40"/>
  </r>
  <r>
    <x v="6"/>
    <x v="1"/>
    <x v="1"/>
    <x v="0"/>
    <s v="45"/>
  </r>
  <r>
    <x v="7"/>
    <x v="0"/>
    <x v="0"/>
    <x v="0"/>
    <s v="63"/>
  </r>
  <r>
    <x v="8"/>
    <x v="0"/>
    <x v="0"/>
    <x v="0"/>
    <s v="52"/>
  </r>
  <r>
    <x v="9"/>
    <x v="0"/>
    <x v="0"/>
    <x v="1"/>
    <s v="47"/>
  </r>
  <r>
    <x v="10"/>
    <x v="0"/>
    <x v="0"/>
    <x v="1"/>
    <s v="47"/>
  </r>
  <r>
    <x v="11"/>
    <x v="0"/>
    <x v="0"/>
    <x v="1"/>
    <s v="47"/>
  </r>
  <r>
    <x v="12"/>
    <x v="0"/>
    <x v="0"/>
    <x v="0"/>
    <s v="60"/>
  </r>
  <r>
    <x v="13"/>
    <x v="0"/>
    <x v="0"/>
    <x v="0"/>
    <s v="63"/>
  </r>
  <r>
    <x v="14"/>
    <x v="0"/>
    <x v="0"/>
    <x v="0"/>
    <s v="46"/>
  </r>
  <r>
    <x v="15"/>
    <x v="0"/>
    <x v="0"/>
    <x v="0"/>
    <s v="55"/>
  </r>
  <r>
    <x v="16"/>
    <x v="0"/>
    <x v="0"/>
    <x v="0"/>
    <s v="47"/>
  </r>
  <r>
    <x v="17"/>
    <x v="2"/>
    <x v="0"/>
    <x v="1"/>
    <s v="40"/>
  </r>
  <r>
    <x v="18"/>
    <x v="1"/>
    <x v="1"/>
    <x v="1"/>
    <m/>
  </r>
  <r>
    <x v="19"/>
    <x v="1"/>
    <x v="1"/>
    <x v="0"/>
    <s v="50"/>
  </r>
  <r>
    <x v="20"/>
    <x v="1"/>
    <x v="1"/>
    <x v="0"/>
    <s v="50"/>
  </r>
  <r>
    <x v="21"/>
    <x v="1"/>
    <x v="1"/>
    <x v="0"/>
    <s v="53"/>
  </r>
  <r>
    <x v="22"/>
    <x v="2"/>
    <x v="0"/>
    <x v="1"/>
    <s v="43"/>
  </r>
  <r>
    <x v="23"/>
    <x v="0"/>
    <x v="0"/>
    <x v="0"/>
    <s v="46"/>
  </r>
  <r>
    <x v="24"/>
    <x v="1"/>
    <x v="1"/>
    <x v="0"/>
    <s v="40"/>
  </r>
  <r>
    <x v="25"/>
    <x v="0"/>
    <x v="0"/>
    <x v="0"/>
    <s v="46"/>
  </r>
  <r>
    <x v="26"/>
    <x v="1"/>
    <x v="1"/>
    <x v="0"/>
    <s v="55"/>
  </r>
  <r>
    <x v="27"/>
    <x v="2"/>
    <x v="0"/>
    <x v="0"/>
    <s v="43"/>
  </r>
  <r>
    <x v="28"/>
    <x v="1"/>
    <x v="1"/>
    <x v="1"/>
    <s v="45"/>
  </r>
  <r>
    <x v="29"/>
    <x v="1"/>
    <x v="1"/>
    <x v="0"/>
    <s v="43"/>
  </r>
  <r>
    <x v="30"/>
    <x v="1"/>
    <x v="1"/>
    <x v="0"/>
    <s v="45"/>
  </r>
  <r>
    <x v="31"/>
    <x v="1"/>
    <x v="1"/>
    <x v="0"/>
    <s v="35"/>
  </r>
  <r>
    <x v="32"/>
    <x v="1"/>
    <x v="1"/>
    <x v="0"/>
    <s v="41"/>
  </r>
  <r>
    <x v="33"/>
    <x v="1"/>
    <x v="1"/>
    <x v="0"/>
    <s v="40"/>
  </r>
  <r>
    <x v="34"/>
    <x v="0"/>
    <x v="0"/>
    <x v="0"/>
    <s v="27"/>
  </r>
  <r>
    <x v="35"/>
    <x v="0"/>
    <x v="0"/>
    <x v="0"/>
    <s v="32"/>
  </r>
  <r>
    <x v="36"/>
    <x v="0"/>
    <x v="0"/>
    <x v="0"/>
    <s v="44"/>
  </r>
  <r>
    <x v="37"/>
    <x v="1"/>
    <x v="0"/>
    <x v="0"/>
    <s v="70"/>
  </r>
  <r>
    <x v="38"/>
    <x v="0"/>
    <x v="0"/>
    <x v="0"/>
    <s v="49"/>
  </r>
  <r>
    <x v="39"/>
    <x v="0"/>
    <x v="0"/>
    <x v="0"/>
    <s v="41"/>
  </r>
  <r>
    <x v="40"/>
    <x v="1"/>
    <x v="0"/>
    <x v="0"/>
    <s v="50"/>
  </r>
  <r>
    <x v="41"/>
    <x v="3"/>
    <x v="0"/>
    <x v="0"/>
    <s v="50"/>
  </r>
  <r>
    <x v="42"/>
    <x v="1"/>
    <x v="0"/>
    <x v="0"/>
    <s v="54"/>
  </r>
  <r>
    <x v="43"/>
    <x v="0"/>
    <x v="0"/>
    <x v="0"/>
    <s v="52"/>
  </r>
  <r>
    <x v="44"/>
    <x v="1"/>
    <x v="0"/>
    <x v="0"/>
    <s v="45"/>
  </r>
  <r>
    <x v="45"/>
    <x v="3"/>
    <x v="0"/>
    <x v="1"/>
    <s v="27"/>
  </r>
  <r>
    <x v="46"/>
    <x v="1"/>
    <x v="0"/>
    <x v="0"/>
    <s v="43"/>
  </r>
  <r>
    <x v="47"/>
    <x v="0"/>
    <x v="0"/>
    <x v="0"/>
    <s v="43"/>
  </r>
  <r>
    <x v="48"/>
    <x v="1"/>
    <x v="0"/>
    <x v="0"/>
    <s v="45"/>
  </r>
  <r>
    <x v="49"/>
    <x v="1"/>
    <x v="0"/>
    <x v="1"/>
    <s v="49"/>
  </r>
  <r>
    <x v="50"/>
    <x v="3"/>
    <x v="0"/>
    <x v="0"/>
    <s v="53"/>
  </r>
  <r>
    <x v="51"/>
    <x v="0"/>
    <x v="0"/>
    <x v="0"/>
    <s v="27"/>
  </r>
  <r>
    <x v="52"/>
    <x v="0"/>
    <x v="0"/>
    <x v="0"/>
    <s v="33"/>
  </r>
  <r>
    <x v="53"/>
    <x v="3"/>
    <x v="0"/>
    <x v="0"/>
    <s v="46"/>
  </r>
  <r>
    <x v="54"/>
    <x v="3"/>
    <x v="0"/>
    <x v="0"/>
    <s v="26"/>
  </r>
  <r>
    <x v="55"/>
    <x v="0"/>
    <x v="0"/>
    <x v="0"/>
    <s v="53"/>
  </r>
  <r>
    <x v="56"/>
    <x v="0"/>
    <x v="0"/>
    <x v="1"/>
    <s v="62"/>
  </r>
  <r>
    <x v="57"/>
    <x v="0"/>
    <x v="0"/>
    <x v="1"/>
    <s v="59"/>
  </r>
  <r>
    <x v="58"/>
    <x v="0"/>
    <x v="0"/>
    <x v="0"/>
    <s v="43"/>
  </r>
  <r>
    <x v="59"/>
    <x v="0"/>
    <x v="0"/>
    <x v="0"/>
    <s v="33"/>
  </r>
  <r>
    <x v="60"/>
    <x v="0"/>
    <x v="0"/>
    <x v="0"/>
    <s v="35"/>
  </r>
  <r>
    <x v="61"/>
    <x v="0"/>
    <x v="0"/>
    <x v="0"/>
    <s v="40"/>
  </r>
  <r>
    <x v="62"/>
    <x v="2"/>
    <x v="0"/>
    <x v="1"/>
    <s v="26"/>
  </r>
  <r>
    <x v="63"/>
    <x v="1"/>
    <x v="0"/>
    <x v="0"/>
    <s v="41"/>
  </r>
  <r>
    <x v="64"/>
    <x v="2"/>
    <x v="0"/>
    <x v="0"/>
    <s v="50"/>
  </r>
  <r>
    <x v="65"/>
    <x v="0"/>
    <x v="0"/>
    <x v="1"/>
    <s v="30"/>
  </r>
  <r>
    <x v="66"/>
    <x v="1"/>
    <x v="0"/>
    <x v="0"/>
    <s v="45"/>
  </r>
  <r>
    <x v="67"/>
    <x v="0"/>
    <x v="0"/>
    <x v="0"/>
    <s v="30"/>
  </r>
  <r>
    <x v="68"/>
    <x v="2"/>
    <x v="0"/>
    <x v="0"/>
    <s v="36"/>
  </r>
  <r>
    <x v="69"/>
    <x v="0"/>
    <x v="0"/>
    <x v="0"/>
    <s v="35"/>
  </r>
  <r>
    <x v="70"/>
    <x v="2"/>
    <x v="0"/>
    <x v="0"/>
    <s v="50"/>
  </r>
  <r>
    <x v="71"/>
    <x v="2"/>
    <x v="0"/>
    <x v="0"/>
    <s v="35"/>
  </r>
  <r>
    <x v="72"/>
    <x v="0"/>
    <x v="0"/>
    <x v="1"/>
    <s v="31"/>
  </r>
  <r>
    <x v="73"/>
    <x v="2"/>
    <x v="0"/>
    <x v="0"/>
    <s v="47"/>
  </r>
  <r>
    <x v="74"/>
    <x v="2"/>
    <x v="0"/>
    <x v="0"/>
    <s v="26"/>
  </r>
  <r>
    <x v="75"/>
    <x v="2"/>
    <x v="0"/>
    <x v="0"/>
    <s v="30"/>
  </r>
  <r>
    <x v="76"/>
    <x v="3"/>
    <x v="0"/>
    <x v="0"/>
    <s v="50"/>
  </r>
  <r>
    <x v="77"/>
    <x v="3"/>
    <x v="0"/>
    <x v="0"/>
    <s v="32"/>
  </r>
  <r>
    <x v="78"/>
    <x v="3"/>
    <x v="0"/>
    <x v="0"/>
    <s v="59"/>
  </r>
  <r>
    <x v="79"/>
    <x v="3"/>
    <x v="0"/>
    <x v="0"/>
    <s v="28"/>
  </r>
  <r>
    <x v="80"/>
    <x v="3"/>
    <x v="0"/>
    <x v="0"/>
    <s v="36"/>
  </r>
  <r>
    <x v="81"/>
    <x v="0"/>
    <x v="0"/>
    <x v="0"/>
    <s v="39"/>
  </r>
  <r>
    <x v="82"/>
    <x v="0"/>
    <x v="0"/>
    <x v="0"/>
    <s v="45"/>
  </r>
  <r>
    <x v="83"/>
    <x v="0"/>
    <x v="0"/>
    <x v="0"/>
    <s v="55"/>
  </r>
  <r>
    <x v="84"/>
    <x v="2"/>
    <x v="0"/>
    <x v="0"/>
    <s v="60"/>
  </r>
  <r>
    <x v="85"/>
    <x v="2"/>
    <x v="0"/>
    <x v="0"/>
    <s v="51"/>
  </r>
  <r>
    <x v="86"/>
    <x v="1"/>
    <x v="0"/>
    <x v="0"/>
    <s v="39"/>
  </r>
  <r>
    <x v="87"/>
    <x v="2"/>
    <x v="0"/>
    <x v="0"/>
    <s v="49"/>
  </r>
  <r>
    <x v="88"/>
    <x v="0"/>
    <x v="0"/>
    <x v="0"/>
    <s v="42"/>
  </r>
  <r>
    <x v="89"/>
    <x v="1"/>
    <x v="0"/>
    <x v="0"/>
    <s v="57"/>
  </r>
  <r>
    <x v="90"/>
    <x v="1"/>
    <x v="0"/>
    <x v="0"/>
    <s v="52"/>
  </r>
  <r>
    <x v="91"/>
    <x v="0"/>
    <x v="0"/>
    <x v="1"/>
    <s v="40"/>
  </r>
  <r>
    <x v="92"/>
    <x v="1"/>
    <x v="0"/>
    <x v="0"/>
    <s v="28"/>
  </r>
  <r>
    <x v="93"/>
    <x v="1"/>
    <x v="0"/>
    <x v="1"/>
    <s v="32"/>
  </r>
  <r>
    <x v="94"/>
    <x v="0"/>
    <x v="0"/>
    <x v="0"/>
    <s v="36"/>
  </r>
  <r>
    <x v="95"/>
    <x v="0"/>
    <x v="0"/>
    <x v="0"/>
    <s v="36"/>
  </r>
  <r>
    <x v="96"/>
    <x v="1"/>
    <x v="0"/>
    <x v="0"/>
    <s v="39"/>
  </r>
  <r>
    <x v="97"/>
    <x v="1"/>
    <x v="0"/>
    <x v="0"/>
    <s v="36"/>
  </r>
  <r>
    <x v="98"/>
    <x v="1"/>
    <x v="0"/>
    <x v="0"/>
    <s v="46"/>
  </r>
  <r>
    <x v="99"/>
    <x v="0"/>
    <x v="0"/>
    <x v="0"/>
    <s v="57"/>
  </r>
  <r>
    <x v="100"/>
    <x v="0"/>
    <x v="0"/>
    <x v="1"/>
    <s v="29"/>
  </r>
  <r>
    <x v="101"/>
    <x v="1"/>
    <x v="0"/>
    <x v="0"/>
    <s v="50"/>
  </r>
  <r>
    <x v="102"/>
    <x v="2"/>
    <x v="0"/>
    <x v="0"/>
    <s v="41"/>
  </r>
  <r>
    <x v="103"/>
    <x v="0"/>
    <x v="0"/>
    <x v="0"/>
    <s v="37"/>
  </r>
  <r>
    <x v="104"/>
    <x v="3"/>
    <x v="0"/>
    <x v="0"/>
    <s v="36"/>
  </r>
  <r>
    <x v="105"/>
    <x v="2"/>
    <x v="0"/>
    <x v="0"/>
    <s v="40"/>
  </r>
  <r>
    <x v="106"/>
    <x v="3"/>
    <x v="0"/>
    <x v="0"/>
    <s v="45"/>
  </r>
  <r>
    <x v="107"/>
    <x v="0"/>
    <x v="0"/>
    <x v="0"/>
    <s v="55"/>
  </r>
  <r>
    <x v="108"/>
    <x v="0"/>
    <x v="0"/>
    <x v="0"/>
    <s v="52"/>
  </r>
  <r>
    <x v="109"/>
    <x v="0"/>
    <x v="0"/>
    <x v="0"/>
    <s v="32"/>
  </r>
  <r>
    <x v="110"/>
    <x v="0"/>
    <x v="0"/>
    <x v="1"/>
    <s v="29"/>
  </r>
  <r>
    <x v="111"/>
    <x v="0"/>
    <x v="0"/>
    <x v="0"/>
    <m/>
  </r>
  <r>
    <x v="112"/>
    <x v="4"/>
    <x v="2"/>
    <x v="2"/>
    <m/>
  </r>
  <r>
    <x v="113"/>
    <x v="0"/>
    <x v="0"/>
    <x v="0"/>
    <s v="43"/>
  </r>
  <r>
    <x v="114"/>
    <x v="0"/>
    <x v="0"/>
    <x v="0"/>
    <s v="41"/>
  </r>
  <r>
    <x v="115"/>
    <x v="0"/>
    <x v="0"/>
    <x v="1"/>
    <s v="50"/>
  </r>
  <r>
    <x v="116"/>
    <x v="0"/>
    <x v="1"/>
    <x v="1"/>
    <s v="38"/>
  </r>
  <r>
    <x v="117"/>
    <x v="0"/>
    <x v="0"/>
    <x v="0"/>
    <s v="35"/>
  </r>
  <r>
    <x v="118"/>
    <x v="0"/>
    <x v="0"/>
    <x v="0"/>
    <s v="44"/>
  </r>
  <r>
    <x v="119"/>
    <x v="0"/>
    <x v="1"/>
    <x v="0"/>
    <s v="45"/>
  </r>
  <r>
    <x v="120"/>
    <x v="0"/>
    <x v="0"/>
    <x v="1"/>
    <s v="38"/>
  </r>
  <r>
    <x v="121"/>
    <x v="4"/>
    <x v="0"/>
    <x v="0"/>
    <s v="38"/>
  </r>
  <r>
    <x v="122"/>
    <x v="0"/>
    <x v="0"/>
    <x v="0"/>
    <s v="64"/>
  </r>
  <r>
    <x v="123"/>
    <x v="0"/>
    <x v="0"/>
    <x v="0"/>
    <s v="53"/>
  </r>
  <r>
    <x v="124"/>
    <x v="0"/>
    <x v="0"/>
    <x v="0"/>
    <s v="40"/>
  </r>
  <r>
    <x v="125"/>
    <x v="4"/>
    <x v="1"/>
    <x v="0"/>
    <m/>
  </r>
  <r>
    <x v="126"/>
    <x v="0"/>
    <x v="1"/>
    <x v="0"/>
    <s v="26"/>
  </r>
  <r>
    <x v="127"/>
    <x v="5"/>
    <x v="0"/>
    <x v="0"/>
    <s v="72"/>
  </r>
  <r>
    <x v="128"/>
    <x v="0"/>
    <x v="0"/>
    <x v="0"/>
    <s v="45"/>
  </r>
  <r>
    <x v="129"/>
    <x v="4"/>
    <x v="1"/>
    <x v="1"/>
    <s v="24"/>
  </r>
  <r>
    <x v="130"/>
    <x v="4"/>
    <x v="0"/>
    <x v="0"/>
    <s v="53"/>
  </r>
  <r>
    <x v="131"/>
    <x v="0"/>
    <x v="0"/>
    <x v="0"/>
    <s v="62"/>
  </r>
  <r>
    <x v="0"/>
    <x v="0"/>
    <x v="1"/>
    <x v="1"/>
    <s v="24"/>
  </r>
  <r>
    <x v="1"/>
    <x v="0"/>
    <x v="0"/>
    <x v="0"/>
    <s v="50"/>
  </r>
  <r>
    <x v="2"/>
    <x v="0"/>
    <x v="2"/>
    <x v="2"/>
    <m/>
  </r>
  <r>
    <x v="3"/>
    <x v="1"/>
    <x v="1"/>
    <x v="1"/>
    <s v="45"/>
  </r>
  <r>
    <x v="4"/>
    <x v="0"/>
    <x v="2"/>
    <x v="2"/>
    <m/>
  </r>
  <r>
    <x v="5"/>
    <x v="0"/>
    <x v="1"/>
    <x v="0"/>
    <s v="45"/>
  </r>
  <r>
    <x v="6"/>
    <x v="1"/>
    <x v="1"/>
    <x v="0"/>
    <s v="45"/>
  </r>
  <r>
    <x v="7"/>
    <x v="0"/>
    <x v="2"/>
    <x v="2"/>
    <m/>
  </r>
  <r>
    <x v="8"/>
    <x v="0"/>
    <x v="1"/>
    <x v="1"/>
    <s v="35"/>
  </r>
  <r>
    <x v="9"/>
    <x v="0"/>
    <x v="2"/>
    <x v="2"/>
    <m/>
  </r>
  <r>
    <x v="10"/>
    <x v="0"/>
    <x v="2"/>
    <x v="2"/>
    <m/>
  </r>
  <r>
    <x v="11"/>
    <x v="0"/>
    <x v="2"/>
    <x v="2"/>
    <m/>
  </r>
  <r>
    <x v="12"/>
    <x v="0"/>
    <x v="2"/>
    <x v="2"/>
    <m/>
  </r>
  <r>
    <x v="13"/>
    <x v="0"/>
    <x v="2"/>
    <x v="2"/>
    <m/>
  </r>
  <r>
    <x v="14"/>
    <x v="0"/>
    <x v="2"/>
    <x v="2"/>
    <m/>
  </r>
  <r>
    <x v="15"/>
    <x v="0"/>
    <x v="2"/>
    <x v="2"/>
    <m/>
  </r>
  <r>
    <x v="16"/>
    <x v="0"/>
    <x v="1"/>
    <x v="1"/>
    <s v="40"/>
  </r>
  <r>
    <x v="17"/>
    <x v="2"/>
    <x v="1"/>
    <x v="1"/>
    <s v="44"/>
  </r>
  <r>
    <x v="18"/>
    <x v="1"/>
    <x v="2"/>
    <x v="2"/>
    <m/>
  </r>
  <r>
    <x v="19"/>
    <x v="1"/>
    <x v="2"/>
    <x v="2"/>
    <m/>
  </r>
  <r>
    <x v="20"/>
    <x v="1"/>
    <x v="1"/>
    <x v="1"/>
    <s v="50"/>
  </r>
  <r>
    <x v="21"/>
    <x v="1"/>
    <x v="2"/>
    <x v="2"/>
    <m/>
  </r>
  <r>
    <x v="22"/>
    <x v="2"/>
    <x v="3"/>
    <x v="0"/>
    <s v="39"/>
  </r>
  <r>
    <x v="23"/>
    <x v="0"/>
    <x v="2"/>
    <x v="2"/>
    <m/>
  </r>
  <r>
    <x v="24"/>
    <x v="1"/>
    <x v="1"/>
    <x v="0"/>
    <s v="40"/>
  </r>
  <r>
    <x v="25"/>
    <x v="0"/>
    <x v="2"/>
    <x v="2"/>
    <m/>
  </r>
  <r>
    <x v="26"/>
    <x v="1"/>
    <x v="2"/>
    <x v="2"/>
    <m/>
  </r>
  <r>
    <x v="27"/>
    <x v="2"/>
    <x v="3"/>
    <x v="0"/>
    <s v="39"/>
  </r>
  <r>
    <x v="28"/>
    <x v="1"/>
    <x v="1"/>
    <x v="0"/>
    <s v="45"/>
  </r>
  <r>
    <x v="29"/>
    <x v="1"/>
    <x v="1"/>
    <x v="1"/>
    <s v="43"/>
  </r>
  <r>
    <x v="30"/>
    <x v="1"/>
    <x v="3"/>
    <x v="0"/>
    <s v="45"/>
  </r>
  <r>
    <x v="31"/>
    <x v="1"/>
    <x v="2"/>
    <x v="2"/>
    <m/>
  </r>
  <r>
    <x v="32"/>
    <x v="1"/>
    <x v="4"/>
    <x v="0"/>
    <s v="41"/>
  </r>
  <r>
    <x v="33"/>
    <x v="1"/>
    <x v="2"/>
    <x v="2"/>
    <m/>
  </r>
  <r>
    <x v="34"/>
    <x v="0"/>
    <x v="3"/>
    <x v="1"/>
    <s v="52"/>
  </r>
  <r>
    <x v="35"/>
    <x v="0"/>
    <x v="2"/>
    <x v="2"/>
    <m/>
  </r>
  <r>
    <x v="36"/>
    <x v="0"/>
    <x v="2"/>
    <x v="2"/>
    <m/>
  </r>
  <r>
    <x v="37"/>
    <x v="1"/>
    <x v="1"/>
    <x v="0"/>
    <s v="50"/>
  </r>
  <r>
    <x v="38"/>
    <x v="0"/>
    <x v="2"/>
    <x v="2"/>
    <m/>
  </r>
  <r>
    <x v="39"/>
    <x v="0"/>
    <x v="2"/>
    <x v="2"/>
    <m/>
  </r>
  <r>
    <x v="40"/>
    <x v="1"/>
    <x v="2"/>
    <x v="2"/>
    <m/>
  </r>
  <r>
    <x v="41"/>
    <x v="3"/>
    <x v="2"/>
    <x v="2"/>
    <m/>
  </r>
  <r>
    <x v="42"/>
    <x v="1"/>
    <x v="2"/>
    <x v="2"/>
    <m/>
  </r>
  <r>
    <x v="43"/>
    <x v="0"/>
    <x v="2"/>
    <x v="2"/>
    <m/>
  </r>
  <r>
    <x v="44"/>
    <x v="1"/>
    <x v="2"/>
    <x v="2"/>
    <m/>
  </r>
  <r>
    <x v="45"/>
    <x v="3"/>
    <x v="2"/>
    <x v="2"/>
    <m/>
  </r>
  <r>
    <x v="46"/>
    <x v="1"/>
    <x v="2"/>
    <x v="2"/>
    <m/>
  </r>
  <r>
    <x v="47"/>
    <x v="0"/>
    <x v="3"/>
    <x v="1"/>
    <s v="50"/>
  </r>
  <r>
    <x v="48"/>
    <x v="1"/>
    <x v="1"/>
    <x v="1"/>
    <s v="40"/>
  </r>
  <r>
    <x v="49"/>
    <x v="1"/>
    <x v="1"/>
    <x v="1"/>
    <s v="48"/>
  </r>
  <r>
    <x v="50"/>
    <x v="3"/>
    <x v="2"/>
    <x v="2"/>
    <m/>
  </r>
  <r>
    <x v="51"/>
    <x v="0"/>
    <x v="2"/>
    <x v="2"/>
    <m/>
  </r>
  <r>
    <x v="52"/>
    <x v="0"/>
    <x v="2"/>
    <x v="2"/>
    <m/>
  </r>
  <r>
    <x v="53"/>
    <x v="3"/>
    <x v="2"/>
    <x v="2"/>
    <m/>
  </r>
  <r>
    <x v="54"/>
    <x v="3"/>
    <x v="2"/>
    <x v="2"/>
    <m/>
  </r>
  <r>
    <x v="55"/>
    <x v="0"/>
    <x v="2"/>
    <x v="2"/>
    <m/>
  </r>
  <r>
    <x v="56"/>
    <x v="0"/>
    <x v="2"/>
    <x v="2"/>
    <m/>
  </r>
  <r>
    <x v="57"/>
    <x v="0"/>
    <x v="2"/>
    <x v="2"/>
    <m/>
  </r>
  <r>
    <x v="58"/>
    <x v="0"/>
    <x v="2"/>
    <x v="2"/>
    <m/>
  </r>
  <r>
    <x v="59"/>
    <x v="0"/>
    <x v="2"/>
    <x v="2"/>
    <m/>
  </r>
  <r>
    <x v="60"/>
    <x v="0"/>
    <x v="2"/>
    <x v="2"/>
    <m/>
  </r>
  <r>
    <x v="61"/>
    <x v="0"/>
    <x v="2"/>
    <x v="2"/>
    <m/>
  </r>
  <r>
    <x v="62"/>
    <x v="2"/>
    <x v="3"/>
    <x v="1"/>
    <s v="43"/>
  </r>
  <r>
    <x v="63"/>
    <x v="1"/>
    <x v="1"/>
    <x v="0"/>
    <s v="48"/>
  </r>
  <r>
    <x v="64"/>
    <x v="2"/>
    <x v="3"/>
    <x v="0"/>
    <s v="35"/>
  </r>
  <r>
    <x v="65"/>
    <x v="0"/>
    <x v="1"/>
    <x v="0"/>
    <s v="26"/>
  </r>
  <r>
    <x v="66"/>
    <x v="1"/>
    <x v="1"/>
    <x v="1"/>
    <s v="43"/>
  </r>
  <r>
    <x v="67"/>
    <x v="0"/>
    <x v="2"/>
    <x v="2"/>
    <m/>
  </r>
  <r>
    <x v="68"/>
    <x v="2"/>
    <x v="3"/>
    <x v="0"/>
    <s v="41"/>
  </r>
  <r>
    <x v="69"/>
    <x v="0"/>
    <x v="2"/>
    <x v="2"/>
    <m/>
  </r>
  <r>
    <x v="70"/>
    <x v="2"/>
    <x v="4"/>
    <x v="0"/>
    <s v="40"/>
  </r>
  <r>
    <x v="71"/>
    <x v="2"/>
    <x v="4"/>
    <x v="0"/>
    <s v="45"/>
  </r>
  <r>
    <x v="72"/>
    <x v="0"/>
    <x v="2"/>
    <x v="2"/>
    <m/>
  </r>
  <r>
    <x v="73"/>
    <x v="2"/>
    <x v="1"/>
    <x v="0"/>
    <s v="60"/>
  </r>
  <r>
    <x v="74"/>
    <x v="2"/>
    <x v="3"/>
    <x v="0"/>
    <s v="45"/>
  </r>
  <r>
    <x v="75"/>
    <x v="2"/>
    <x v="1"/>
    <x v="0"/>
    <s v="52"/>
  </r>
  <r>
    <x v="76"/>
    <x v="3"/>
    <x v="2"/>
    <x v="2"/>
    <m/>
  </r>
  <r>
    <x v="77"/>
    <x v="3"/>
    <x v="2"/>
    <x v="2"/>
    <m/>
  </r>
  <r>
    <x v="78"/>
    <x v="3"/>
    <x v="3"/>
    <x v="1"/>
    <s v="31"/>
  </r>
  <r>
    <x v="79"/>
    <x v="3"/>
    <x v="2"/>
    <x v="2"/>
    <m/>
  </r>
  <r>
    <x v="80"/>
    <x v="3"/>
    <x v="2"/>
    <x v="2"/>
    <m/>
  </r>
  <r>
    <x v="81"/>
    <x v="0"/>
    <x v="2"/>
    <x v="2"/>
    <m/>
  </r>
  <r>
    <x v="82"/>
    <x v="0"/>
    <x v="2"/>
    <x v="2"/>
    <m/>
  </r>
  <r>
    <x v="83"/>
    <x v="0"/>
    <x v="2"/>
    <x v="2"/>
    <m/>
  </r>
  <r>
    <x v="84"/>
    <x v="2"/>
    <x v="3"/>
    <x v="0"/>
    <s v="45"/>
  </r>
  <r>
    <x v="85"/>
    <x v="2"/>
    <x v="3"/>
    <x v="0"/>
    <s v="46"/>
  </r>
  <r>
    <x v="86"/>
    <x v="1"/>
    <x v="1"/>
    <x v="0"/>
    <s v="35"/>
  </r>
  <r>
    <x v="87"/>
    <x v="2"/>
    <x v="3"/>
    <x v="0"/>
    <s v="51"/>
  </r>
  <r>
    <x v="88"/>
    <x v="0"/>
    <x v="1"/>
    <x v="1"/>
    <s v="46"/>
  </r>
  <r>
    <x v="89"/>
    <x v="1"/>
    <x v="1"/>
    <x v="0"/>
    <s v="20"/>
  </r>
  <r>
    <x v="90"/>
    <x v="1"/>
    <x v="1"/>
    <x v="1"/>
    <s v="23"/>
  </r>
  <r>
    <x v="91"/>
    <x v="0"/>
    <x v="1"/>
    <x v="0"/>
    <s v="50"/>
  </r>
  <r>
    <x v="92"/>
    <x v="1"/>
    <x v="1"/>
    <x v="0"/>
    <s v="48"/>
  </r>
  <r>
    <x v="93"/>
    <x v="1"/>
    <x v="1"/>
    <x v="0"/>
    <s v="31"/>
  </r>
  <r>
    <x v="94"/>
    <x v="0"/>
    <x v="3"/>
    <x v="1"/>
    <s v="40"/>
  </r>
  <r>
    <x v="95"/>
    <x v="0"/>
    <x v="3"/>
    <x v="1"/>
    <s v="40"/>
  </r>
  <r>
    <x v="96"/>
    <x v="1"/>
    <x v="1"/>
    <x v="1"/>
    <s v="33"/>
  </r>
  <r>
    <x v="97"/>
    <x v="1"/>
    <x v="1"/>
    <x v="1"/>
    <s v="40"/>
  </r>
  <r>
    <x v="98"/>
    <x v="1"/>
    <x v="1"/>
    <x v="1"/>
    <s v="50"/>
  </r>
  <r>
    <x v="99"/>
    <x v="0"/>
    <x v="2"/>
    <x v="2"/>
    <m/>
  </r>
  <r>
    <x v="100"/>
    <x v="0"/>
    <x v="2"/>
    <x v="2"/>
    <m/>
  </r>
  <r>
    <x v="101"/>
    <x v="1"/>
    <x v="1"/>
    <x v="0"/>
    <s v="73"/>
  </r>
  <r>
    <x v="102"/>
    <x v="2"/>
    <x v="3"/>
    <x v="0"/>
    <s v="53"/>
  </r>
  <r>
    <x v="103"/>
    <x v="0"/>
    <x v="2"/>
    <x v="2"/>
    <m/>
  </r>
  <r>
    <x v="104"/>
    <x v="3"/>
    <x v="2"/>
    <x v="2"/>
    <m/>
  </r>
  <r>
    <x v="105"/>
    <x v="2"/>
    <x v="3"/>
    <x v="0"/>
    <s v="43"/>
  </r>
  <r>
    <x v="106"/>
    <x v="3"/>
    <x v="2"/>
    <x v="2"/>
    <m/>
  </r>
  <r>
    <x v="107"/>
    <x v="0"/>
    <x v="1"/>
    <x v="1"/>
    <s v="18"/>
  </r>
  <r>
    <x v="108"/>
    <x v="0"/>
    <x v="2"/>
    <x v="2"/>
    <m/>
  </r>
  <r>
    <x v="109"/>
    <x v="0"/>
    <x v="3"/>
    <x v="0"/>
    <s v="43"/>
  </r>
  <r>
    <x v="110"/>
    <x v="0"/>
    <x v="1"/>
    <x v="0"/>
    <s v="42"/>
  </r>
  <r>
    <x v="111"/>
    <x v="0"/>
    <x v="2"/>
    <x v="2"/>
    <m/>
  </r>
  <r>
    <x v="112"/>
    <x v="4"/>
    <x v="3"/>
    <x v="1"/>
    <s v="48"/>
  </r>
  <r>
    <x v="113"/>
    <x v="0"/>
    <x v="2"/>
    <x v="2"/>
    <m/>
  </r>
  <r>
    <x v="114"/>
    <x v="0"/>
    <x v="2"/>
    <x v="2"/>
    <m/>
  </r>
  <r>
    <x v="115"/>
    <x v="0"/>
    <x v="2"/>
    <x v="2"/>
    <m/>
  </r>
  <r>
    <x v="116"/>
    <x v="0"/>
    <x v="2"/>
    <x v="2"/>
    <m/>
  </r>
  <r>
    <x v="117"/>
    <x v="0"/>
    <x v="2"/>
    <x v="2"/>
    <m/>
  </r>
  <r>
    <x v="118"/>
    <x v="0"/>
    <x v="2"/>
    <x v="2"/>
    <m/>
  </r>
  <r>
    <x v="119"/>
    <x v="0"/>
    <x v="2"/>
    <x v="2"/>
    <m/>
  </r>
  <r>
    <x v="120"/>
    <x v="0"/>
    <x v="1"/>
    <x v="1"/>
    <s v="24"/>
  </r>
  <r>
    <x v="121"/>
    <x v="4"/>
    <x v="2"/>
    <x v="2"/>
    <m/>
  </r>
  <r>
    <x v="122"/>
    <x v="0"/>
    <x v="2"/>
    <x v="2"/>
    <m/>
  </r>
  <r>
    <x v="123"/>
    <x v="0"/>
    <x v="1"/>
    <x v="1"/>
    <s v="34"/>
  </r>
  <r>
    <x v="124"/>
    <x v="0"/>
    <x v="2"/>
    <x v="2"/>
    <m/>
  </r>
  <r>
    <x v="125"/>
    <x v="4"/>
    <x v="2"/>
    <x v="2"/>
    <m/>
  </r>
  <r>
    <x v="126"/>
    <x v="0"/>
    <x v="2"/>
    <x v="2"/>
    <m/>
  </r>
  <r>
    <x v="127"/>
    <x v="5"/>
    <x v="2"/>
    <x v="2"/>
    <m/>
  </r>
  <r>
    <x v="128"/>
    <x v="0"/>
    <x v="2"/>
    <x v="2"/>
    <m/>
  </r>
  <r>
    <x v="129"/>
    <x v="4"/>
    <x v="2"/>
    <x v="2"/>
    <m/>
  </r>
  <r>
    <x v="130"/>
    <x v="4"/>
    <x v="2"/>
    <x v="2"/>
    <m/>
  </r>
  <r>
    <x v="131"/>
    <x v="0"/>
    <x v="2"/>
    <x v="2"/>
    <m/>
  </r>
  <r>
    <x v="0"/>
    <x v="0"/>
    <x v="2"/>
    <x v="2"/>
    <m/>
  </r>
  <r>
    <x v="1"/>
    <x v="0"/>
    <x v="2"/>
    <x v="2"/>
    <m/>
  </r>
  <r>
    <x v="2"/>
    <x v="0"/>
    <x v="2"/>
    <x v="2"/>
    <m/>
  </r>
  <r>
    <x v="3"/>
    <x v="1"/>
    <x v="2"/>
    <x v="2"/>
    <m/>
  </r>
  <r>
    <x v="4"/>
    <x v="0"/>
    <x v="2"/>
    <x v="2"/>
    <m/>
  </r>
  <r>
    <x v="5"/>
    <x v="0"/>
    <x v="2"/>
    <x v="2"/>
    <m/>
  </r>
  <r>
    <x v="6"/>
    <x v="1"/>
    <x v="1"/>
    <x v="1"/>
    <s v="45"/>
  </r>
  <r>
    <x v="7"/>
    <x v="0"/>
    <x v="2"/>
    <x v="2"/>
    <m/>
  </r>
  <r>
    <x v="8"/>
    <x v="0"/>
    <x v="1"/>
    <x v="1"/>
    <s v="42"/>
  </r>
  <r>
    <x v="9"/>
    <x v="0"/>
    <x v="2"/>
    <x v="2"/>
    <m/>
  </r>
  <r>
    <x v="10"/>
    <x v="0"/>
    <x v="2"/>
    <x v="2"/>
    <m/>
  </r>
  <r>
    <x v="11"/>
    <x v="0"/>
    <x v="2"/>
    <x v="2"/>
    <m/>
  </r>
  <r>
    <x v="12"/>
    <x v="0"/>
    <x v="2"/>
    <x v="2"/>
    <m/>
  </r>
  <r>
    <x v="13"/>
    <x v="0"/>
    <x v="2"/>
    <x v="2"/>
    <m/>
  </r>
  <r>
    <x v="14"/>
    <x v="0"/>
    <x v="2"/>
    <x v="2"/>
    <m/>
  </r>
  <r>
    <x v="15"/>
    <x v="0"/>
    <x v="2"/>
    <x v="2"/>
    <m/>
  </r>
  <r>
    <x v="16"/>
    <x v="0"/>
    <x v="1"/>
    <x v="1"/>
    <s v="38"/>
  </r>
  <r>
    <x v="17"/>
    <x v="2"/>
    <x v="1"/>
    <x v="0"/>
    <s v="36"/>
  </r>
  <r>
    <x v="18"/>
    <x v="1"/>
    <x v="2"/>
    <x v="2"/>
    <m/>
  </r>
  <r>
    <x v="19"/>
    <x v="1"/>
    <x v="2"/>
    <x v="2"/>
    <m/>
  </r>
  <r>
    <x v="20"/>
    <x v="1"/>
    <x v="2"/>
    <x v="2"/>
    <m/>
  </r>
  <r>
    <x v="21"/>
    <x v="1"/>
    <x v="2"/>
    <x v="2"/>
    <m/>
  </r>
  <r>
    <x v="22"/>
    <x v="2"/>
    <x v="1"/>
    <x v="1"/>
    <s v="28"/>
  </r>
  <r>
    <x v="23"/>
    <x v="0"/>
    <x v="2"/>
    <x v="2"/>
    <m/>
  </r>
  <r>
    <x v="24"/>
    <x v="1"/>
    <x v="2"/>
    <x v="2"/>
    <m/>
  </r>
  <r>
    <x v="25"/>
    <x v="0"/>
    <x v="2"/>
    <x v="2"/>
    <m/>
  </r>
  <r>
    <x v="26"/>
    <x v="1"/>
    <x v="2"/>
    <x v="2"/>
    <m/>
  </r>
  <r>
    <x v="27"/>
    <x v="2"/>
    <x v="3"/>
    <x v="1"/>
    <s v="39"/>
  </r>
  <r>
    <x v="28"/>
    <x v="1"/>
    <x v="2"/>
    <x v="2"/>
    <m/>
  </r>
  <r>
    <x v="29"/>
    <x v="1"/>
    <x v="2"/>
    <x v="2"/>
    <m/>
  </r>
  <r>
    <x v="30"/>
    <x v="1"/>
    <x v="4"/>
    <x v="1"/>
    <s v="45"/>
  </r>
  <r>
    <x v="31"/>
    <x v="1"/>
    <x v="2"/>
    <x v="2"/>
    <m/>
  </r>
  <r>
    <x v="32"/>
    <x v="1"/>
    <x v="5"/>
    <x v="1"/>
    <s v="35"/>
  </r>
  <r>
    <x v="33"/>
    <x v="1"/>
    <x v="2"/>
    <x v="2"/>
    <m/>
  </r>
  <r>
    <x v="34"/>
    <x v="0"/>
    <x v="1"/>
    <x v="0"/>
    <s v="48"/>
  </r>
  <r>
    <x v="35"/>
    <x v="0"/>
    <x v="2"/>
    <x v="2"/>
    <m/>
  </r>
  <r>
    <x v="36"/>
    <x v="0"/>
    <x v="2"/>
    <x v="2"/>
    <m/>
  </r>
  <r>
    <x v="37"/>
    <x v="1"/>
    <x v="4"/>
    <x v="0"/>
    <s v="50"/>
  </r>
  <r>
    <x v="38"/>
    <x v="0"/>
    <x v="2"/>
    <x v="2"/>
    <m/>
  </r>
  <r>
    <x v="39"/>
    <x v="0"/>
    <x v="2"/>
    <x v="2"/>
    <m/>
  </r>
  <r>
    <x v="40"/>
    <x v="1"/>
    <x v="2"/>
    <x v="2"/>
    <m/>
  </r>
  <r>
    <x v="41"/>
    <x v="3"/>
    <x v="2"/>
    <x v="2"/>
    <m/>
  </r>
  <r>
    <x v="42"/>
    <x v="1"/>
    <x v="2"/>
    <x v="2"/>
    <m/>
  </r>
  <r>
    <x v="43"/>
    <x v="0"/>
    <x v="2"/>
    <x v="2"/>
    <m/>
  </r>
  <r>
    <x v="44"/>
    <x v="1"/>
    <x v="2"/>
    <x v="2"/>
    <m/>
  </r>
  <r>
    <x v="45"/>
    <x v="3"/>
    <x v="2"/>
    <x v="2"/>
    <m/>
  </r>
  <r>
    <x v="46"/>
    <x v="1"/>
    <x v="2"/>
    <x v="2"/>
    <m/>
  </r>
  <r>
    <x v="47"/>
    <x v="0"/>
    <x v="1"/>
    <x v="0"/>
    <s v="53"/>
  </r>
  <r>
    <x v="48"/>
    <x v="1"/>
    <x v="2"/>
    <x v="2"/>
    <m/>
  </r>
  <r>
    <x v="49"/>
    <x v="1"/>
    <x v="2"/>
    <x v="2"/>
    <m/>
  </r>
  <r>
    <x v="50"/>
    <x v="3"/>
    <x v="2"/>
    <x v="2"/>
    <m/>
  </r>
  <r>
    <x v="51"/>
    <x v="0"/>
    <x v="2"/>
    <x v="2"/>
    <m/>
  </r>
  <r>
    <x v="52"/>
    <x v="0"/>
    <x v="2"/>
    <x v="2"/>
    <m/>
  </r>
  <r>
    <x v="53"/>
    <x v="3"/>
    <x v="2"/>
    <x v="2"/>
    <m/>
  </r>
  <r>
    <x v="54"/>
    <x v="3"/>
    <x v="2"/>
    <x v="2"/>
    <m/>
  </r>
  <r>
    <x v="55"/>
    <x v="0"/>
    <x v="2"/>
    <x v="2"/>
    <m/>
  </r>
  <r>
    <x v="56"/>
    <x v="0"/>
    <x v="2"/>
    <x v="2"/>
    <m/>
  </r>
  <r>
    <x v="57"/>
    <x v="0"/>
    <x v="2"/>
    <x v="2"/>
    <m/>
  </r>
  <r>
    <x v="58"/>
    <x v="0"/>
    <x v="2"/>
    <x v="2"/>
    <m/>
  </r>
  <r>
    <x v="59"/>
    <x v="0"/>
    <x v="2"/>
    <x v="2"/>
    <m/>
  </r>
  <r>
    <x v="60"/>
    <x v="0"/>
    <x v="2"/>
    <x v="2"/>
    <m/>
  </r>
  <r>
    <x v="61"/>
    <x v="0"/>
    <x v="2"/>
    <x v="2"/>
    <m/>
  </r>
  <r>
    <x v="62"/>
    <x v="2"/>
    <x v="3"/>
    <x v="1"/>
    <s v="46"/>
  </r>
  <r>
    <x v="63"/>
    <x v="1"/>
    <x v="2"/>
    <x v="2"/>
    <m/>
  </r>
  <r>
    <x v="64"/>
    <x v="2"/>
    <x v="3"/>
    <x v="1"/>
    <s v="43"/>
  </r>
  <r>
    <x v="65"/>
    <x v="0"/>
    <x v="3"/>
    <x v="1"/>
    <s v="34"/>
  </r>
  <r>
    <x v="66"/>
    <x v="1"/>
    <x v="2"/>
    <x v="2"/>
    <m/>
  </r>
  <r>
    <x v="67"/>
    <x v="0"/>
    <x v="2"/>
    <x v="2"/>
    <m/>
  </r>
  <r>
    <x v="68"/>
    <x v="2"/>
    <x v="1"/>
    <x v="1"/>
    <s v="32"/>
  </r>
  <r>
    <x v="69"/>
    <x v="0"/>
    <x v="2"/>
    <x v="2"/>
    <m/>
  </r>
  <r>
    <x v="70"/>
    <x v="2"/>
    <x v="6"/>
    <x v="1"/>
    <s v="38"/>
  </r>
  <r>
    <x v="71"/>
    <x v="2"/>
    <x v="5"/>
    <x v="1"/>
    <s v="30"/>
  </r>
  <r>
    <x v="72"/>
    <x v="0"/>
    <x v="2"/>
    <x v="2"/>
    <m/>
  </r>
  <r>
    <x v="73"/>
    <x v="2"/>
    <x v="4"/>
    <x v="0"/>
    <s v="50"/>
  </r>
  <r>
    <x v="74"/>
    <x v="2"/>
    <x v="3"/>
    <x v="1"/>
    <s v="40"/>
  </r>
  <r>
    <x v="75"/>
    <x v="2"/>
    <x v="1"/>
    <x v="1"/>
    <s v="43"/>
  </r>
  <r>
    <x v="76"/>
    <x v="3"/>
    <x v="2"/>
    <x v="2"/>
    <m/>
  </r>
  <r>
    <x v="77"/>
    <x v="3"/>
    <x v="2"/>
    <x v="2"/>
    <m/>
  </r>
  <r>
    <x v="78"/>
    <x v="3"/>
    <x v="2"/>
    <x v="2"/>
    <m/>
  </r>
  <r>
    <x v="79"/>
    <x v="3"/>
    <x v="2"/>
    <x v="2"/>
    <m/>
  </r>
  <r>
    <x v="80"/>
    <x v="3"/>
    <x v="2"/>
    <x v="2"/>
    <m/>
  </r>
  <r>
    <x v="81"/>
    <x v="0"/>
    <x v="2"/>
    <x v="2"/>
    <m/>
  </r>
  <r>
    <x v="82"/>
    <x v="0"/>
    <x v="2"/>
    <x v="2"/>
    <m/>
  </r>
  <r>
    <x v="83"/>
    <x v="0"/>
    <x v="2"/>
    <x v="2"/>
    <m/>
  </r>
  <r>
    <x v="84"/>
    <x v="2"/>
    <x v="3"/>
    <x v="0"/>
    <s v="39"/>
  </r>
  <r>
    <x v="85"/>
    <x v="2"/>
    <x v="3"/>
    <x v="1"/>
    <s v="30"/>
  </r>
  <r>
    <x v="86"/>
    <x v="1"/>
    <x v="1"/>
    <x v="1"/>
    <s v="35"/>
  </r>
  <r>
    <x v="87"/>
    <x v="2"/>
    <x v="1"/>
    <x v="1"/>
    <s v="40"/>
  </r>
  <r>
    <x v="88"/>
    <x v="0"/>
    <x v="3"/>
    <x v="0"/>
    <s v="40"/>
  </r>
  <r>
    <x v="89"/>
    <x v="1"/>
    <x v="2"/>
    <x v="2"/>
    <m/>
  </r>
  <r>
    <x v="90"/>
    <x v="1"/>
    <x v="2"/>
    <x v="2"/>
    <m/>
  </r>
  <r>
    <x v="91"/>
    <x v="0"/>
    <x v="3"/>
    <x v="1"/>
    <s v="38"/>
  </r>
  <r>
    <x v="92"/>
    <x v="1"/>
    <x v="2"/>
    <x v="2"/>
    <m/>
  </r>
  <r>
    <x v="93"/>
    <x v="1"/>
    <x v="2"/>
    <x v="2"/>
    <m/>
  </r>
  <r>
    <x v="94"/>
    <x v="0"/>
    <x v="1"/>
    <x v="0"/>
    <s v="52"/>
  </r>
  <r>
    <x v="95"/>
    <x v="0"/>
    <x v="1"/>
    <x v="0"/>
    <s v="42"/>
  </r>
  <r>
    <x v="96"/>
    <x v="1"/>
    <x v="2"/>
    <x v="2"/>
    <m/>
  </r>
  <r>
    <x v="97"/>
    <x v="1"/>
    <x v="2"/>
    <x v="2"/>
    <m/>
  </r>
  <r>
    <x v="98"/>
    <x v="1"/>
    <x v="2"/>
    <x v="2"/>
    <m/>
  </r>
  <r>
    <x v="99"/>
    <x v="0"/>
    <x v="2"/>
    <x v="2"/>
    <m/>
  </r>
  <r>
    <x v="100"/>
    <x v="0"/>
    <x v="2"/>
    <x v="2"/>
    <m/>
  </r>
  <r>
    <x v="101"/>
    <x v="1"/>
    <x v="0"/>
    <x v="0"/>
    <s v="29"/>
  </r>
  <r>
    <x v="102"/>
    <x v="2"/>
    <x v="1"/>
    <x v="1"/>
    <s v="39"/>
  </r>
  <r>
    <x v="103"/>
    <x v="0"/>
    <x v="2"/>
    <x v="2"/>
    <m/>
  </r>
  <r>
    <x v="104"/>
    <x v="3"/>
    <x v="2"/>
    <x v="2"/>
    <m/>
  </r>
  <r>
    <x v="105"/>
    <x v="2"/>
    <x v="1"/>
    <x v="0"/>
    <s v="62"/>
  </r>
  <r>
    <x v="106"/>
    <x v="3"/>
    <x v="2"/>
    <x v="2"/>
    <m/>
  </r>
  <r>
    <x v="107"/>
    <x v="0"/>
    <x v="3"/>
    <x v="0"/>
    <s v="46"/>
  </r>
  <r>
    <x v="108"/>
    <x v="0"/>
    <x v="2"/>
    <x v="2"/>
    <m/>
  </r>
  <r>
    <x v="109"/>
    <x v="0"/>
    <x v="1"/>
    <x v="1"/>
    <s v="45"/>
  </r>
  <r>
    <x v="110"/>
    <x v="0"/>
    <x v="1"/>
    <x v="0"/>
    <s v="35"/>
  </r>
  <r>
    <x v="111"/>
    <x v="0"/>
    <x v="2"/>
    <x v="2"/>
    <m/>
  </r>
  <r>
    <x v="112"/>
    <x v="4"/>
    <x v="2"/>
    <x v="2"/>
    <m/>
  </r>
  <r>
    <x v="113"/>
    <x v="0"/>
    <x v="2"/>
    <x v="2"/>
    <m/>
  </r>
  <r>
    <x v="114"/>
    <x v="0"/>
    <x v="2"/>
    <x v="2"/>
    <m/>
  </r>
  <r>
    <x v="115"/>
    <x v="0"/>
    <x v="2"/>
    <x v="2"/>
    <m/>
  </r>
  <r>
    <x v="116"/>
    <x v="0"/>
    <x v="2"/>
    <x v="2"/>
    <m/>
  </r>
  <r>
    <x v="117"/>
    <x v="0"/>
    <x v="2"/>
    <x v="2"/>
    <m/>
  </r>
  <r>
    <x v="118"/>
    <x v="0"/>
    <x v="2"/>
    <x v="2"/>
    <m/>
  </r>
  <r>
    <x v="119"/>
    <x v="0"/>
    <x v="2"/>
    <x v="2"/>
    <m/>
  </r>
  <r>
    <x v="120"/>
    <x v="0"/>
    <x v="2"/>
    <x v="2"/>
    <m/>
  </r>
  <r>
    <x v="121"/>
    <x v="4"/>
    <x v="2"/>
    <x v="2"/>
    <m/>
  </r>
  <r>
    <x v="122"/>
    <x v="0"/>
    <x v="2"/>
    <x v="2"/>
    <m/>
  </r>
  <r>
    <x v="123"/>
    <x v="0"/>
    <x v="2"/>
    <x v="2"/>
    <m/>
  </r>
  <r>
    <x v="124"/>
    <x v="0"/>
    <x v="2"/>
    <x v="2"/>
    <m/>
  </r>
  <r>
    <x v="125"/>
    <x v="4"/>
    <x v="2"/>
    <x v="2"/>
    <m/>
  </r>
  <r>
    <x v="126"/>
    <x v="0"/>
    <x v="2"/>
    <x v="2"/>
    <m/>
  </r>
  <r>
    <x v="127"/>
    <x v="5"/>
    <x v="2"/>
    <x v="2"/>
    <m/>
  </r>
  <r>
    <x v="128"/>
    <x v="0"/>
    <x v="2"/>
    <x v="2"/>
    <m/>
  </r>
  <r>
    <x v="129"/>
    <x v="4"/>
    <x v="2"/>
    <x v="2"/>
    <m/>
  </r>
  <r>
    <x v="130"/>
    <x v="4"/>
    <x v="2"/>
    <x v="2"/>
    <m/>
  </r>
  <r>
    <x v="131"/>
    <x v="0"/>
    <x v="2"/>
    <x v="2"/>
    <m/>
  </r>
  <r>
    <x v="0"/>
    <x v="0"/>
    <x v="2"/>
    <x v="2"/>
    <m/>
  </r>
  <r>
    <x v="1"/>
    <x v="0"/>
    <x v="2"/>
    <x v="2"/>
    <m/>
  </r>
  <r>
    <x v="2"/>
    <x v="0"/>
    <x v="2"/>
    <x v="2"/>
    <m/>
  </r>
  <r>
    <x v="3"/>
    <x v="1"/>
    <x v="2"/>
    <x v="2"/>
    <m/>
  </r>
  <r>
    <x v="4"/>
    <x v="0"/>
    <x v="2"/>
    <x v="2"/>
    <m/>
  </r>
  <r>
    <x v="5"/>
    <x v="0"/>
    <x v="2"/>
    <x v="2"/>
    <m/>
  </r>
  <r>
    <x v="6"/>
    <x v="1"/>
    <x v="1"/>
    <x v="1"/>
    <s v="45"/>
  </r>
  <r>
    <x v="7"/>
    <x v="0"/>
    <x v="2"/>
    <x v="2"/>
    <m/>
  </r>
  <r>
    <x v="8"/>
    <x v="0"/>
    <x v="2"/>
    <x v="2"/>
    <m/>
  </r>
  <r>
    <x v="9"/>
    <x v="0"/>
    <x v="2"/>
    <x v="2"/>
    <m/>
  </r>
  <r>
    <x v="10"/>
    <x v="0"/>
    <x v="2"/>
    <x v="2"/>
    <m/>
  </r>
  <r>
    <x v="11"/>
    <x v="0"/>
    <x v="2"/>
    <x v="2"/>
    <m/>
  </r>
  <r>
    <x v="12"/>
    <x v="0"/>
    <x v="2"/>
    <x v="2"/>
    <m/>
  </r>
  <r>
    <x v="13"/>
    <x v="0"/>
    <x v="2"/>
    <x v="2"/>
    <m/>
  </r>
  <r>
    <x v="14"/>
    <x v="0"/>
    <x v="2"/>
    <x v="2"/>
    <m/>
  </r>
  <r>
    <x v="15"/>
    <x v="0"/>
    <x v="2"/>
    <x v="2"/>
    <m/>
  </r>
  <r>
    <x v="16"/>
    <x v="0"/>
    <x v="2"/>
    <x v="2"/>
    <m/>
  </r>
  <r>
    <x v="17"/>
    <x v="2"/>
    <x v="2"/>
    <x v="2"/>
    <m/>
  </r>
  <r>
    <x v="18"/>
    <x v="1"/>
    <x v="2"/>
    <x v="2"/>
    <m/>
  </r>
  <r>
    <x v="19"/>
    <x v="1"/>
    <x v="2"/>
    <x v="2"/>
    <m/>
  </r>
  <r>
    <x v="20"/>
    <x v="1"/>
    <x v="2"/>
    <x v="2"/>
    <m/>
  </r>
  <r>
    <x v="21"/>
    <x v="1"/>
    <x v="2"/>
    <x v="2"/>
    <m/>
  </r>
  <r>
    <x v="22"/>
    <x v="2"/>
    <x v="2"/>
    <x v="2"/>
    <m/>
  </r>
  <r>
    <x v="23"/>
    <x v="0"/>
    <x v="2"/>
    <x v="2"/>
    <m/>
  </r>
  <r>
    <x v="24"/>
    <x v="1"/>
    <x v="2"/>
    <x v="2"/>
    <m/>
  </r>
  <r>
    <x v="25"/>
    <x v="0"/>
    <x v="2"/>
    <x v="2"/>
    <m/>
  </r>
  <r>
    <x v="26"/>
    <x v="1"/>
    <x v="2"/>
    <x v="2"/>
    <m/>
  </r>
  <r>
    <x v="27"/>
    <x v="2"/>
    <x v="1"/>
    <x v="0"/>
    <s v="22"/>
  </r>
  <r>
    <x v="28"/>
    <x v="1"/>
    <x v="2"/>
    <x v="2"/>
    <m/>
  </r>
  <r>
    <x v="29"/>
    <x v="1"/>
    <x v="2"/>
    <x v="2"/>
    <m/>
  </r>
  <r>
    <x v="30"/>
    <x v="1"/>
    <x v="4"/>
    <x v="1"/>
    <s v="45"/>
  </r>
  <r>
    <x v="31"/>
    <x v="1"/>
    <x v="2"/>
    <x v="2"/>
    <m/>
  </r>
  <r>
    <x v="32"/>
    <x v="1"/>
    <x v="2"/>
    <x v="2"/>
    <m/>
  </r>
  <r>
    <x v="33"/>
    <x v="1"/>
    <x v="2"/>
    <x v="2"/>
    <m/>
  </r>
  <r>
    <x v="34"/>
    <x v="0"/>
    <x v="4"/>
    <x v="0"/>
    <s v="46"/>
  </r>
  <r>
    <x v="35"/>
    <x v="0"/>
    <x v="2"/>
    <x v="2"/>
    <m/>
  </r>
  <r>
    <x v="36"/>
    <x v="0"/>
    <x v="2"/>
    <x v="2"/>
    <m/>
  </r>
  <r>
    <x v="37"/>
    <x v="1"/>
    <x v="2"/>
    <x v="0"/>
    <s v="49"/>
  </r>
  <r>
    <x v="38"/>
    <x v="0"/>
    <x v="2"/>
    <x v="2"/>
    <m/>
  </r>
  <r>
    <x v="39"/>
    <x v="0"/>
    <x v="2"/>
    <x v="2"/>
    <m/>
  </r>
  <r>
    <x v="40"/>
    <x v="1"/>
    <x v="2"/>
    <x v="2"/>
    <m/>
  </r>
  <r>
    <x v="41"/>
    <x v="3"/>
    <x v="2"/>
    <x v="2"/>
    <m/>
  </r>
  <r>
    <x v="42"/>
    <x v="1"/>
    <x v="2"/>
    <x v="2"/>
    <m/>
  </r>
  <r>
    <x v="43"/>
    <x v="0"/>
    <x v="2"/>
    <x v="2"/>
    <m/>
  </r>
  <r>
    <x v="44"/>
    <x v="1"/>
    <x v="2"/>
    <x v="2"/>
    <m/>
  </r>
  <r>
    <x v="45"/>
    <x v="3"/>
    <x v="2"/>
    <x v="2"/>
    <m/>
  </r>
  <r>
    <x v="46"/>
    <x v="1"/>
    <x v="2"/>
    <x v="2"/>
    <m/>
  </r>
  <r>
    <x v="47"/>
    <x v="0"/>
    <x v="2"/>
    <x v="2"/>
    <m/>
  </r>
  <r>
    <x v="48"/>
    <x v="1"/>
    <x v="2"/>
    <x v="2"/>
    <m/>
  </r>
  <r>
    <x v="49"/>
    <x v="1"/>
    <x v="2"/>
    <x v="2"/>
    <m/>
  </r>
  <r>
    <x v="50"/>
    <x v="3"/>
    <x v="2"/>
    <x v="2"/>
    <m/>
  </r>
  <r>
    <x v="51"/>
    <x v="0"/>
    <x v="2"/>
    <x v="2"/>
    <m/>
  </r>
  <r>
    <x v="52"/>
    <x v="0"/>
    <x v="2"/>
    <x v="2"/>
    <m/>
  </r>
  <r>
    <x v="53"/>
    <x v="3"/>
    <x v="2"/>
    <x v="2"/>
    <m/>
  </r>
  <r>
    <x v="54"/>
    <x v="3"/>
    <x v="2"/>
    <x v="2"/>
    <m/>
  </r>
  <r>
    <x v="55"/>
    <x v="0"/>
    <x v="2"/>
    <x v="2"/>
    <m/>
  </r>
  <r>
    <x v="56"/>
    <x v="0"/>
    <x v="2"/>
    <x v="2"/>
    <m/>
  </r>
  <r>
    <x v="57"/>
    <x v="0"/>
    <x v="2"/>
    <x v="2"/>
    <m/>
  </r>
  <r>
    <x v="58"/>
    <x v="0"/>
    <x v="2"/>
    <x v="2"/>
    <m/>
  </r>
  <r>
    <x v="59"/>
    <x v="0"/>
    <x v="2"/>
    <x v="2"/>
    <m/>
  </r>
  <r>
    <x v="60"/>
    <x v="0"/>
    <x v="2"/>
    <x v="2"/>
    <m/>
  </r>
  <r>
    <x v="61"/>
    <x v="0"/>
    <x v="2"/>
    <x v="2"/>
    <m/>
  </r>
  <r>
    <x v="62"/>
    <x v="2"/>
    <x v="1"/>
    <x v="0"/>
    <s v="40"/>
  </r>
  <r>
    <x v="63"/>
    <x v="1"/>
    <x v="2"/>
    <x v="2"/>
    <m/>
  </r>
  <r>
    <x v="64"/>
    <x v="2"/>
    <x v="1"/>
    <x v="0"/>
    <s v="30"/>
  </r>
  <r>
    <x v="65"/>
    <x v="0"/>
    <x v="2"/>
    <x v="2"/>
    <m/>
  </r>
  <r>
    <x v="66"/>
    <x v="1"/>
    <x v="2"/>
    <x v="2"/>
    <m/>
  </r>
  <r>
    <x v="67"/>
    <x v="0"/>
    <x v="2"/>
    <x v="2"/>
    <m/>
  </r>
  <r>
    <x v="68"/>
    <x v="2"/>
    <x v="2"/>
    <x v="2"/>
    <m/>
  </r>
  <r>
    <x v="69"/>
    <x v="0"/>
    <x v="2"/>
    <x v="2"/>
    <m/>
  </r>
  <r>
    <x v="70"/>
    <x v="2"/>
    <x v="7"/>
    <x v="0"/>
    <s v="45"/>
  </r>
  <r>
    <x v="71"/>
    <x v="2"/>
    <x v="8"/>
    <x v="1"/>
    <s v="18"/>
  </r>
  <r>
    <x v="72"/>
    <x v="0"/>
    <x v="2"/>
    <x v="2"/>
    <m/>
  </r>
  <r>
    <x v="73"/>
    <x v="2"/>
    <x v="1"/>
    <x v="1"/>
    <s v="35"/>
  </r>
  <r>
    <x v="74"/>
    <x v="2"/>
    <x v="1"/>
    <x v="1"/>
    <s v="43"/>
  </r>
  <r>
    <x v="75"/>
    <x v="2"/>
    <x v="4"/>
    <x v="3"/>
    <m/>
  </r>
  <r>
    <x v="76"/>
    <x v="3"/>
    <x v="2"/>
    <x v="2"/>
    <m/>
  </r>
  <r>
    <x v="77"/>
    <x v="3"/>
    <x v="2"/>
    <x v="2"/>
    <m/>
  </r>
  <r>
    <x v="78"/>
    <x v="3"/>
    <x v="2"/>
    <x v="2"/>
    <m/>
  </r>
  <r>
    <x v="79"/>
    <x v="3"/>
    <x v="2"/>
    <x v="2"/>
    <m/>
  </r>
  <r>
    <x v="80"/>
    <x v="3"/>
    <x v="2"/>
    <x v="2"/>
    <m/>
  </r>
  <r>
    <x v="81"/>
    <x v="0"/>
    <x v="2"/>
    <x v="2"/>
    <m/>
  </r>
  <r>
    <x v="82"/>
    <x v="0"/>
    <x v="2"/>
    <x v="2"/>
    <m/>
  </r>
  <r>
    <x v="83"/>
    <x v="0"/>
    <x v="2"/>
    <x v="2"/>
    <m/>
  </r>
  <r>
    <x v="84"/>
    <x v="2"/>
    <x v="1"/>
    <x v="1"/>
    <s v="48"/>
  </r>
  <r>
    <x v="85"/>
    <x v="2"/>
    <x v="1"/>
    <x v="0"/>
    <s v="31"/>
  </r>
  <r>
    <x v="86"/>
    <x v="1"/>
    <x v="2"/>
    <x v="2"/>
    <m/>
  </r>
  <r>
    <x v="87"/>
    <x v="2"/>
    <x v="2"/>
    <x v="2"/>
    <m/>
  </r>
  <r>
    <x v="88"/>
    <x v="0"/>
    <x v="2"/>
    <x v="2"/>
    <m/>
  </r>
  <r>
    <x v="89"/>
    <x v="1"/>
    <x v="2"/>
    <x v="2"/>
    <m/>
  </r>
  <r>
    <x v="90"/>
    <x v="1"/>
    <x v="2"/>
    <x v="2"/>
    <m/>
  </r>
  <r>
    <x v="91"/>
    <x v="0"/>
    <x v="2"/>
    <x v="2"/>
    <m/>
  </r>
  <r>
    <x v="92"/>
    <x v="1"/>
    <x v="2"/>
    <x v="2"/>
    <m/>
  </r>
  <r>
    <x v="93"/>
    <x v="1"/>
    <x v="2"/>
    <x v="2"/>
    <m/>
  </r>
  <r>
    <x v="94"/>
    <x v="0"/>
    <x v="1"/>
    <x v="1"/>
    <s v="37"/>
  </r>
  <r>
    <x v="95"/>
    <x v="0"/>
    <x v="2"/>
    <x v="2"/>
    <m/>
  </r>
  <r>
    <x v="96"/>
    <x v="1"/>
    <x v="2"/>
    <x v="2"/>
    <m/>
  </r>
  <r>
    <x v="97"/>
    <x v="1"/>
    <x v="2"/>
    <x v="2"/>
    <m/>
  </r>
  <r>
    <x v="98"/>
    <x v="1"/>
    <x v="2"/>
    <x v="2"/>
    <m/>
  </r>
  <r>
    <x v="99"/>
    <x v="0"/>
    <x v="2"/>
    <x v="2"/>
    <m/>
  </r>
  <r>
    <x v="100"/>
    <x v="0"/>
    <x v="2"/>
    <x v="2"/>
    <m/>
  </r>
  <r>
    <x v="101"/>
    <x v="1"/>
    <x v="0"/>
    <x v="0"/>
    <s v="33"/>
  </r>
  <r>
    <x v="102"/>
    <x v="2"/>
    <x v="8"/>
    <x v="1"/>
    <s v="30"/>
  </r>
  <r>
    <x v="103"/>
    <x v="0"/>
    <x v="2"/>
    <x v="2"/>
    <m/>
  </r>
  <r>
    <x v="104"/>
    <x v="3"/>
    <x v="2"/>
    <x v="2"/>
    <m/>
  </r>
  <r>
    <x v="105"/>
    <x v="2"/>
    <x v="8"/>
    <x v="1"/>
    <s v="39"/>
  </r>
  <r>
    <x v="106"/>
    <x v="3"/>
    <x v="2"/>
    <x v="2"/>
    <m/>
  </r>
  <r>
    <x v="107"/>
    <x v="0"/>
    <x v="1"/>
    <x v="0"/>
    <s v="46"/>
  </r>
  <r>
    <x v="108"/>
    <x v="0"/>
    <x v="2"/>
    <x v="2"/>
    <m/>
  </r>
  <r>
    <x v="109"/>
    <x v="0"/>
    <x v="3"/>
    <x v="1"/>
    <s v="38"/>
  </r>
  <r>
    <x v="110"/>
    <x v="0"/>
    <x v="2"/>
    <x v="2"/>
    <m/>
  </r>
  <r>
    <x v="111"/>
    <x v="0"/>
    <x v="2"/>
    <x v="2"/>
    <m/>
  </r>
  <r>
    <x v="112"/>
    <x v="4"/>
    <x v="2"/>
    <x v="2"/>
    <m/>
  </r>
  <r>
    <x v="113"/>
    <x v="0"/>
    <x v="2"/>
    <x v="2"/>
    <m/>
  </r>
  <r>
    <x v="114"/>
    <x v="0"/>
    <x v="2"/>
    <x v="2"/>
    <m/>
  </r>
  <r>
    <x v="115"/>
    <x v="0"/>
    <x v="2"/>
    <x v="2"/>
    <m/>
  </r>
  <r>
    <x v="116"/>
    <x v="0"/>
    <x v="2"/>
    <x v="2"/>
    <m/>
  </r>
  <r>
    <x v="117"/>
    <x v="0"/>
    <x v="2"/>
    <x v="2"/>
    <m/>
  </r>
  <r>
    <x v="118"/>
    <x v="0"/>
    <x v="2"/>
    <x v="2"/>
    <m/>
  </r>
  <r>
    <x v="119"/>
    <x v="0"/>
    <x v="2"/>
    <x v="2"/>
    <m/>
  </r>
  <r>
    <x v="120"/>
    <x v="0"/>
    <x v="2"/>
    <x v="2"/>
    <m/>
  </r>
  <r>
    <x v="121"/>
    <x v="4"/>
    <x v="2"/>
    <x v="2"/>
    <m/>
  </r>
  <r>
    <x v="122"/>
    <x v="0"/>
    <x v="2"/>
    <x v="2"/>
    <m/>
  </r>
  <r>
    <x v="123"/>
    <x v="0"/>
    <x v="2"/>
    <x v="2"/>
    <m/>
  </r>
  <r>
    <x v="124"/>
    <x v="0"/>
    <x v="2"/>
    <x v="2"/>
    <m/>
  </r>
  <r>
    <x v="125"/>
    <x v="4"/>
    <x v="2"/>
    <x v="2"/>
    <m/>
  </r>
  <r>
    <x v="126"/>
    <x v="0"/>
    <x v="2"/>
    <x v="2"/>
    <m/>
  </r>
  <r>
    <x v="127"/>
    <x v="5"/>
    <x v="2"/>
    <x v="2"/>
    <m/>
  </r>
  <r>
    <x v="128"/>
    <x v="0"/>
    <x v="2"/>
    <x v="2"/>
    <m/>
  </r>
  <r>
    <x v="129"/>
    <x v="4"/>
    <x v="2"/>
    <x v="2"/>
    <m/>
  </r>
  <r>
    <x v="130"/>
    <x v="4"/>
    <x v="2"/>
    <x v="2"/>
    <m/>
  </r>
  <r>
    <x v="131"/>
    <x v="0"/>
    <x v="2"/>
    <x v="2"/>
    <m/>
  </r>
  <r>
    <x v="0"/>
    <x v="0"/>
    <x v="2"/>
    <x v="2"/>
    <m/>
  </r>
  <r>
    <x v="1"/>
    <x v="0"/>
    <x v="2"/>
    <x v="2"/>
    <m/>
  </r>
  <r>
    <x v="2"/>
    <x v="0"/>
    <x v="2"/>
    <x v="2"/>
    <m/>
  </r>
  <r>
    <x v="3"/>
    <x v="1"/>
    <x v="2"/>
    <x v="2"/>
    <m/>
  </r>
  <r>
    <x v="4"/>
    <x v="0"/>
    <x v="2"/>
    <x v="2"/>
    <m/>
  </r>
  <r>
    <x v="5"/>
    <x v="0"/>
    <x v="2"/>
    <x v="2"/>
    <m/>
  </r>
  <r>
    <x v="6"/>
    <x v="1"/>
    <x v="2"/>
    <x v="2"/>
    <m/>
  </r>
  <r>
    <x v="7"/>
    <x v="0"/>
    <x v="2"/>
    <x v="2"/>
    <m/>
  </r>
  <r>
    <x v="8"/>
    <x v="0"/>
    <x v="2"/>
    <x v="2"/>
    <m/>
  </r>
  <r>
    <x v="9"/>
    <x v="0"/>
    <x v="2"/>
    <x v="2"/>
    <m/>
  </r>
  <r>
    <x v="10"/>
    <x v="0"/>
    <x v="2"/>
    <x v="2"/>
    <m/>
  </r>
  <r>
    <x v="11"/>
    <x v="0"/>
    <x v="2"/>
    <x v="2"/>
    <m/>
  </r>
  <r>
    <x v="12"/>
    <x v="0"/>
    <x v="2"/>
    <x v="2"/>
    <m/>
  </r>
  <r>
    <x v="13"/>
    <x v="0"/>
    <x v="2"/>
    <x v="2"/>
    <m/>
  </r>
  <r>
    <x v="14"/>
    <x v="0"/>
    <x v="2"/>
    <x v="2"/>
    <m/>
  </r>
  <r>
    <x v="15"/>
    <x v="0"/>
    <x v="2"/>
    <x v="2"/>
    <m/>
  </r>
  <r>
    <x v="16"/>
    <x v="0"/>
    <x v="2"/>
    <x v="2"/>
    <m/>
  </r>
  <r>
    <x v="17"/>
    <x v="2"/>
    <x v="2"/>
    <x v="2"/>
    <m/>
  </r>
  <r>
    <x v="18"/>
    <x v="1"/>
    <x v="2"/>
    <x v="2"/>
    <m/>
  </r>
  <r>
    <x v="19"/>
    <x v="1"/>
    <x v="2"/>
    <x v="2"/>
    <m/>
  </r>
  <r>
    <x v="20"/>
    <x v="1"/>
    <x v="2"/>
    <x v="2"/>
    <m/>
  </r>
  <r>
    <x v="21"/>
    <x v="1"/>
    <x v="2"/>
    <x v="2"/>
    <m/>
  </r>
  <r>
    <x v="22"/>
    <x v="2"/>
    <x v="2"/>
    <x v="2"/>
    <m/>
  </r>
  <r>
    <x v="23"/>
    <x v="0"/>
    <x v="2"/>
    <x v="2"/>
    <m/>
  </r>
  <r>
    <x v="24"/>
    <x v="1"/>
    <x v="2"/>
    <x v="2"/>
    <m/>
  </r>
  <r>
    <x v="25"/>
    <x v="0"/>
    <x v="2"/>
    <x v="2"/>
    <m/>
  </r>
  <r>
    <x v="26"/>
    <x v="1"/>
    <x v="2"/>
    <x v="2"/>
    <m/>
  </r>
  <r>
    <x v="27"/>
    <x v="2"/>
    <x v="1"/>
    <x v="1"/>
    <s v="40"/>
  </r>
  <r>
    <x v="28"/>
    <x v="1"/>
    <x v="2"/>
    <x v="2"/>
    <m/>
  </r>
  <r>
    <x v="29"/>
    <x v="1"/>
    <x v="2"/>
    <x v="2"/>
    <m/>
  </r>
  <r>
    <x v="30"/>
    <x v="1"/>
    <x v="2"/>
    <x v="2"/>
    <m/>
  </r>
  <r>
    <x v="31"/>
    <x v="1"/>
    <x v="2"/>
    <x v="2"/>
    <m/>
  </r>
  <r>
    <x v="32"/>
    <x v="1"/>
    <x v="2"/>
    <x v="2"/>
    <m/>
  </r>
  <r>
    <x v="33"/>
    <x v="1"/>
    <x v="2"/>
    <x v="2"/>
    <m/>
  </r>
  <r>
    <x v="34"/>
    <x v="0"/>
    <x v="2"/>
    <x v="2"/>
    <m/>
  </r>
  <r>
    <x v="35"/>
    <x v="0"/>
    <x v="2"/>
    <x v="2"/>
    <m/>
  </r>
  <r>
    <x v="36"/>
    <x v="0"/>
    <x v="2"/>
    <x v="2"/>
    <m/>
  </r>
  <r>
    <x v="37"/>
    <x v="1"/>
    <x v="2"/>
    <x v="2"/>
    <m/>
  </r>
  <r>
    <x v="38"/>
    <x v="0"/>
    <x v="2"/>
    <x v="2"/>
    <m/>
  </r>
  <r>
    <x v="39"/>
    <x v="0"/>
    <x v="2"/>
    <x v="2"/>
    <m/>
  </r>
  <r>
    <x v="40"/>
    <x v="1"/>
    <x v="2"/>
    <x v="2"/>
    <m/>
  </r>
  <r>
    <x v="41"/>
    <x v="3"/>
    <x v="2"/>
    <x v="2"/>
    <m/>
  </r>
  <r>
    <x v="42"/>
    <x v="1"/>
    <x v="2"/>
    <x v="2"/>
    <m/>
  </r>
  <r>
    <x v="43"/>
    <x v="0"/>
    <x v="2"/>
    <x v="2"/>
    <m/>
  </r>
  <r>
    <x v="44"/>
    <x v="1"/>
    <x v="2"/>
    <x v="2"/>
    <m/>
  </r>
  <r>
    <x v="45"/>
    <x v="3"/>
    <x v="2"/>
    <x v="2"/>
    <m/>
  </r>
  <r>
    <x v="46"/>
    <x v="1"/>
    <x v="2"/>
    <x v="2"/>
    <m/>
  </r>
  <r>
    <x v="47"/>
    <x v="0"/>
    <x v="2"/>
    <x v="2"/>
    <m/>
  </r>
  <r>
    <x v="48"/>
    <x v="1"/>
    <x v="2"/>
    <x v="2"/>
    <m/>
  </r>
  <r>
    <x v="49"/>
    <x v="1"/>
    <x v="2"/>
    <x v="2"/>
    <m/>
  </r>
  <r>
    <x v="50"/>
    <x v="3"/>
    <x v="2"/>
    <x v="2"/>
    <m/>
  </r>
  <r>
    <x v="51"/>
    <x v="0"/>
    <x v="2"/>
    <x v="2"/>
    <m/>
  </r>
  <r>
    <x v="52"/>
    <x v="0"/>
    <x v="2"/>
    <x v="2"/>
    <m/>
  </r>
  <r>
    <x v="53"/>
    <x v="3"/>
    <x v="2"/>
    <x v="2"/>
    <m/>
  </r>
  <r>
    <x v="54"/>
    <x v="3"/>
    <x v="2"/>
    <x v="2"/>
    <m/>
  </r>
  <r>
    <x v="55"/>
    <x v="0"/>
    <x v="2"/>
    <x v="2"/>
    <m/>
  </r>
  <r>
    <x v="56"/>
    <x v="0"/>
    <x v="2"/>
    <x v="2"/>
    <m/>
  </r>
  <r>
    <x v="57"/>
    <x v="0"/>
    <x v="2"/>
    <x v="2"/>
    <m/>
  </r>
  <r>
    <x v="58"/>
    <x v="0"/>
    <x v="2"/>
    <x v="2"/>
    <m/>
  </r>
  <r>
    <x v="59"/>
    <x v="0"/>
    <x v="2"/>
    <x v="2"/>
    <m/>
  </r>
  <r>
    <x v="60"/>
    <x v="0"/>
    <x v="2"/>
    <x v="2"/>
    <m/>
  </r>
  <r>
    <x v="61"/>
    <x v="0"/>
    <x v="2"/>
    <x v="2"/>
    <m/>
  </r>
  <r>
    <x v="62"/>
    <x v="2"/>
    <x v="1"/>
    <x v="1"/>
    <s v="45"/>
  </r>
  <r>
    <x v="63"/>
    <x v="1"/>
    <x v="2"/>
    <x v="2"/>
    <m/>
  </r>
  <r>
    <x v="64"/>
    <x v="2"/>
    <x v="4"/>
    <x v="0"/>
    <s v="39"/>
  </r>
  <r>
    <x v="65"/>
    <x v="0"/>
    <x v="2"/>
    <x v="2"/>
    <m/>
  </r>
  <r>
    <x v="66"/>
    <x v="1"/>
    <x v="2"/>
    <x v="2"/>
    <m/>
  </r>
  <r>
    <x v="67"/>
    <x v="0"/>
    <x v="2"/>
    <x v="2"/>
    <m/>
  </r>
  <r>
    <x v="68"/>
    <x v="2"/>
    <x v="2"/>
    <x v="2"/>
    <m/>
  </r>
  <r>
    <x v="69"/>
    <x v="0"/>
    <x v="2"/>
    <x v="2"/>
    <m/>
  </r>
  <r>
    <x v="70"/>
    <x v="2"/>
    <x v="2"/>
    <x v="2"/>
    <m/>
  </r>
  <r>
    <x v="71"/>
    <x v="2"/>
    <x v="2"/>
    <x v="2"/>
    <m/>
  </r>
  <r>
    <x v="72"/>
    <x v="0"/>
    <x v="2"/>
    <x v="2"/>
    <m/>
  </r>
  <r>
    <x v="73"/>
    <x v="2"/>
    <x v="2"/>
    <x v="2"/>
    <m/>
  </r>
  <r>
    <x v="74"/>
    <x v="2"/>
    <x v="2"/>
    <x v="2"/>
    <m/>
  </r>
  <r>
    <x v="75"/>
    <x v="2"/>
    <x v="2"/>
    <x v="2"/>
    <m/>
  </r>
  <r>
    <x v="76"/>
    <x v="3"/>
    <x v="2"/>
    <x v="2"/>
    <m/>
  </r>
  <r>
    <x v="77"/>
    <x v="3"/>
    <x v="2"/>
    <x v="2"/>
    <m/>
  </r>
  <r>
    <x v="78"/>
    <x v="3"/>
    <x v="2"/>
    <x v="2"/>
    <m/>
  </r>
  <r>
    <x v="79"/>
    <x v="3"/>
    <x v="2"/>
    <x v="2"/>
    <m/>
  </r>
  <r>
    <x v="80"/>
    <x v="3"/>
    <x v="2"/>
    <x v="2"/>
    <m/>
  </r>
  <r>
    <x v="81"/>
    <x v="0"/>
    <x v="2"/>
    <x v="2"/>
    <m/>
  </r>
  <r>
    <x v="82"/>
    <x v="0"/>
    <x v="2"/>
    <x v="2"/>
    <m/>
  </r>
  <r>
    <x v="83"/>
    <x v="0"/>
    <x v="2"/>
    <x v="2"/>
    <m/>
  </r>
  <r>
    <x v="84"/>
    <x v="2"/>
    <x v="2"/>
    <x v="2"/>
    <m/>
  </r>
  <r>
    <x v="85"/>
    <x v="2"/>
    <x v="1"/>
    <x v="1"/>
    <s v="27"/>
  </r>
  <r>
    <x v="86"/>
    <x v="1"/>
    <x v="2"/>
    <x v="2"/>
    <m/>
  </r>
  <r>
    <x v="87"/>
    <x v="2"/>
    <x v="2"/>
    <x v="2"/>
    <m/>
  </r>
  <r>
    <x v="88"/>
    <x v="0"/>
    <x v="2"/>
    <x v="2"/>
    <m/>
  </r>
  <r>
    <x v="89"/>
    <x v="1"/>
    <x v="2"/>
    <x v="2"/>
    <m/>
  </r>
  <r>
    <x v="90"/>
    <x v="1"/>
    <x v="2"/>
    <x v="2"/>
    <m/>
  </r>
  <r>
    <x v="91"/>
    <x v="0"/>
    <x v="2"/>
    <x v="2"/>
    <m/>
  </r>
  <r>
    <x v="92"/>
    <x v="1"/>
    <x v="2"/>
    <x v="2"/>
    <m/>
  </r>
  <r>
    <x v="93"/>
    <x v="1"/>
    <x v="2"/>
    <x v="2"/>
    <m/>
  </r>
  <r>
    <x v="94"/>
    <x v="0"/>
    <x v="2"/>
    <x v="2"/>
    <m/>
  </r>
  <r>
    <x v="95"/>
    <x v="0"/>
    <x v="2"/>
    <x v="2"/>
    <m/>
  </r>
  <r>
    <x v="96"/>
    <x v="1"/>
    <x v="2"/>
    <x v="2"/>
    <m/>
  </r>
  <r>
    <x v="97"/>
    <x v="1"/>
    <x v="2"/>
    <x v="2"/>
    <m/>
  </r>
  <r>
    <x v="98"/>
    <x v="1"/>
    <x v="2"/>
    <x v="2"/>
    <m/>
  </r>
  <r>
    <x v="99"/>
    <x v="0"/>
    <x v="2"/>
    <x v="2"/>
    <m/>
  </r>
  <r>
    <x v="100"/>
    <x v="0"/>
    <x v="2"/>
    <x v="2"/>
    <m/>
  </r>
  <r>
    <x v="101"/>
    <x v="1"/>
    <x v="2"/>
    <x v="2"/>
    <m/>
  </r>
  <r>
    <x v="102"/>
    <x v="2"/>
    <x v="2"/>
    <x v="2"/>
    <m/>
  </r>
  <r>
    <x v="103"/>
    <x v="0"/>
    <x v="2"/>
    <x v="2"/>
    <m/>
  </r>
  <r>
    <x v="104"/>
    <x v="3"/>
    <x v="2"/>
    <x v="2"/>
    <m/>
  </r>
  <r>
    <x v="105"/>
    <x v="2"/>
    <x v="2"/>
    <x v="2"/>
    <m/>
  </r>
  <r>
    <x v="106"/>
    <x v="3"/>
    <x v="2"/>
    <x v="2"/>
    <m/>
  </r>
  <r>
    <x v="107"/>
    <x v="0"/>
    <x v="3"/>
    <x v="1"/>
    <s v="41"/>
  </r>
  <r>
    <x v="108"/>
    <x v="0"/>
    <x v="2"/>
    <x v="2"/>
    <m/>
  </r>
  <r>
    <x v="109"/>
    <x v="0"/>
    <x v="2"/>
    <x v="2"/>
    <m/>
  </r>
  <r>
    <x v="110"/>
    <x v="0"/>
    <x v="2"/>
    <x v="2"/>
    <m/>
  </r>
  <r>
    <x v="111"/>
    <x v="0"/>
    <x v="2"/>
    <x v="2"/>
    <m/>
  </r>
  <r>
    <x v="112"/>
    <x v="4"/>
    <x v="2"/>
    <x v="2"/>
    <m/>
  </r>
  <r>
    <x v="113"/>
    <x v="0"/>
    <x v="2"/>
    <x v="2"/>
    <m/>
  </r>
  <r>
    <x v="114"/>
    <x v="0"/>
    <x v="2"/>
    <x v="2"/>
    <m/>
  </r>
  <r>
    <x v="115"/>
    <x v="0"/>
    <x v="2"/>
    <x v="2"/>
    <m/>
  </r>
  <r>
    <x v="116"/>
    <x v="0"/>
    <x v="2"/>
    <x v="2"/>
    <m/>
  </r>
  <r>
    <x v="117"/>
    <x v="0"/>
    <x v="2"/>
    <x v="2"/>
    <m/>
  </r>
  <r>
    <x v="118"/>
    <x v="0"/>
    <x v="2"/>
    <x v="2"/>
    <m/>
  </r>
  <r>
    <x v="119"/>
    <x v="0"/>
    <x v="2"/>
    <x v="2"/>
    <m/>
  </r>
  <r>
    <x v="120"/>
    <x v="0"/>
    <x v="2"/>
    <x v="2"/>
    <m/>
  </r>
  <r>
    <x v="121"/>
    <x v="4"/>
    <x v="2"/>
    <x v="2"/>
    <m/>
  </r>
  <r>
    <x v="122"/>
    <x v="0"/>
    <x v="2"/>
    <x v="2"/>
    <m/>
  </r>
  <r>
    <x v="123"/>
    <x v="0"/>
    <x v="2"/>
    <x v="2"/>
    <m/>
  </r>
  <r>
    <x v="124"/>
    <x v="0"/>
    <x v="2"/>
    <x v="2"/>
    <m/>
  </r>
  <r>
    <x v="125"/>
    <x v="4"/>
    <x v="2"/>
    <x v="2"/>
    <m/>
  </r>
  <r>
    <x v="126"/>
    <x v="0"/>
    <x v="2"/>
    <x v="2"/>
    <m/>
  </r>
  <r>
    <x v="127"/>
    <x v="5"/>
    <x v="2"/>
    <x v="2"/>
    <m/>
  </r>
  <r>
    <x v="128"/>
    <x v="0"/>
    <x v="2"/>
    <x v="2"/>
    <m/>
  </r>
  <r>
    <x v="129"/>
    <x v="4"/>
    <x v="2"/>
    <x v="2"/>
    <m/>
  </r>
  <r>
    <x v="130"/>
    <x v="4"/>
    <x v="2"/>
    <x v="2"/>
    <m/>
  </r>
  <r>
    <x v="131"/>
    <x v="0"/>
    <x v="2"/>
    <x v="2"/>
    <m/>
  </r>
</pivotCacheRecords>
</file>

<file path=xl/pivotCache/pivotCacheRecords10.xml><?xml version="1.0" encoding="utf-8"?>
<pivotCacheRecords xmlns="http://schemas.openxmlformats.org/spreadsheetml/2006/main" xmlns:r="http://schemas.openxmlformats.org/officeDocument/2006/relationships" count="132">
  <r>
    <x v="0"/>
    <x v="0"/>
    <s v="5 Ward Baptist Church(lon Khin)"/>
    <s v="MMR001CMP179"/>
    <s v="GCA"/>
    <s v="Rural"/>
    <n v="77"/>
    <n v="380"/>
    <x v="0"/>
    <n v="342"/>
    <x v="0"/>
    <n v="344"/>
    <s v="MMR001CMP179"/>
    <x v="0"/>
    <m/>
    <m/>
    <n v="20"/>
  </r>
  <r>
    <x v="0"/>
    <x v="0"/>
    <s v="5 Ward RC Church(lon Khin)"/>
    <s v="MMR001CMP168"/>
    <s v="GCA"/>
    <s v="Rural"/>
    <n v="74"/>
    <n v="404"/>
    <x v="1"/>
    <n v="330"/>
    <x v="1"/>
    <n v="369"/>
    <s v="MMR001CMP168"/>
    <x v="0"/>
    <m/>
    <m/>
    <m/>
  </r>
  <r>
    <x v="0"/>
    <x v="1"/>
    <s v="AD-2000 Tharthana Compound"/>
    <s v="MMR001CMP050"/>
    <s v="GCA"/>
    <s v="Urban"/>
    <n v="301"/>
    <n v="1404"/>
    <x v="2"/>
    <n v="1347"/>
    <x v="2"/>
    <n v="1347"/>
    <s v="MMR001CMP050"/>
    <x v="0"/>
    <m/>
    <m/>
    <n v="170"/>
  </r>
  <r>
    <x v="0"/>
    <x v="0"/>
    <s v="AG Church, Hmaw Si Sa"/>
    <s v="MMR001CMP176"/>
    <s v="GCA"/>
    <s v="Urban"/>
    <n v="67"/>
    <n v="350"/>
    <x v="3"/>
    <n v="350"/>
    <x v="3"/>
    <n v="350"/>
    <s v="MMR001CMP176"/>
    <x v="0"/>
    <m/>
    <m/>
    <n v="15"/>
  </r>
  <r>
    <x v="0"/>
    <x v="0"/>
    <s v="AG Church, Maw Wan"/>
    <s v="MMR001CMP190"/>
    <s v="GCA"/>
    <s v="Urban"/>
    <n v="14"/>
    <n v="83"/>
    <x v="4"/>
    <n v="35"/>
    <x v="4"/>
    <n v="82"/>
    <s v="MMR001CMP190"/>
    <x v="0"/>
    <m/>
    <m/>
    <n v="0"/>
  </r>
  <r>
    <x v="0"/>
    <x v="1"/>
    <s v="Aung Thar Church"/>
    <s v="MMR001CMP194"/>
    <s v="GCA"/>
    <s v="Mixed"/>
    <n v="12"/>
    <n v="51"/>
    <x v="5"/>
    <n v="20"/>
    <x v="5"/>
    <n v="52"/>
    <s v="MMR001CMP194"/>
    <x v="0"/>
    <m/>
    <m/>
    <n v="42"/>
  </r>
  <r>
    <x v="0"/>
    <x v="0"/>
    <s v="Baptist Church, Hmaw Si Sar(Lon Khin)"/>
    <s v="MMR001CMP169"/>
    <s v="GCA"/>
    <s v="Rural"/>
    <n v="35"/>
    <n v="215"/>
    <x v="6"/>
    <n v="211"/>
    <x v="6"/>
    <n v="212"/>
    <s v="MMR001CMP169"/>
    <x v="0"/>
    <m/>
    <m/>
    <n v="20"/>
  </r>
  <r>
    <x v="0"/>
    <x v="2"/>
    <s v="Border Post 8"/>
    <s v="MMR001CMP113"/>
    <s v="NGCA"/>
    <s v="Rural"/>
    <n v="155"/>
    <n v="664"/>
    <x v="7"/>
    <n v="641"/>
    <x v="7"/>
    <n v="0"/>
    <s v="MMR001CMP113"/>
    <x v="0"/>
    <m/>
    <m/>
    <n v="237"/>
  </r>
  <r>
    <x v="0"/>
    <x v="3"/>
    <s v="Bum Tsit Pa "/>
    <s v="MMR001CMP129"/>
    <s v="NGCA"/>
    <s v="Rural"/>
    <n v="174"/>
    <n v="1185"/>
    <x v="8"/>
    <n v="2123"/>
    <x v="8"/>
    <n v="2114"/>
    <s v="MMR001CMP129"/>
    <x v="1"/>
    <m/>
    <m/>
    <n v="100"/>
  </r>
  <r>
    <x v="0"/>
    <x v="0"/>
    <s v="Chin Church, Seik Mu"/>
    <s v="MMR001CMP109"/>
    <s v="GCA"/>
    <s v="Urban"/>
    <n v="6"/>
    <n v="30"/>
    <x v="9"/>
    <n v="30"/>
    <x v="9"/>
    <n v="30"/>
    <s v="MMR001CMP109"/>
    <x v="0"/>
    <m/>
    <m/>
    <n v="4"/>
  </r>
  <r>
    <x v="0"/>
    <x v="4"/>
    <s v="Chipwi KBC camp"/>
    <s v="MMR001CMP042"/>
    <s v="GCA"/>
    <s v="Urban"/>
    <n v="118"/>
    <n v="516"/>
    <x v="10"/>
    <n v="470"/>
    <x v="10"/>
    <n v="520"/>
    <s v="MMR001CMP042"/>
    <x v="0"/>
    <m/>
    <n v="87"/>
    <n v="82"/>
  </r>
  <r>
    <x v="0"/>
    <x v="0"/>
    <s v="Dhama Rakhita, Nyein Chan Tar Yar Ward(Lon Khin)"/>
    <s v="MMR001CMP174"/>
    <s v="GCA"/>
    <s v="Urban"/>
    <n v="65"/>
    <n v="347"/>
    <x v="11"/>
    <n v="347"/>
    <x v="11"/>
    <n v="347"/>
    <s v="MMR001CMP174"/>
    <x v="0"/>
    <m/>
    <m/>
    <n v="0"/>
  </r>
  <r>
    <x v="0"/>
    <x v="5"/>
    <s v="Du Kahtawng Qtr. 14"/>
    <s v="MMR001CMP012"/>
    <s v="GCA"/>
    <s v="Urban"/>
    <n v="6"/>
    <n v="28"/>
    <x v="9"/>
    <n v="30"/>
    <x v="9"/>
    <n v="30"/>
    <s v="MMR001CMP012"/>
    <x v="0"/>
    <m/>
    <m/>
    <n v="3"/>
  </r>
  <r>
    <x v="0"/>
    <x v="5"/>
    <s v="Du Kahtawng Qtr. 4"/>
    <s v="MMR001CMP010"/>
    <s v="GCA"/>
    <s v="Urban"/>
    <n v="6"/>
    <n v="39"/>
    <x v="9"/>
    <n v="39"/>
    <x v="9"/>
    <n v="39"/>
    <s v="MMR001CMP010"/>
    <x v="0"/>
    <m/>
    <m/>
    <n v="6"/>
  </r>
  <r>
    <x v="0"/>
    <x v="5"/>
    <s v="Du Kahtawng Qtr. 5"/>
    <s v="MMR001CMP011"/>
    <s v="GCA"/>
    <s v="Urban"/>
    <n v="8"/>
    <n v="30"/>
    <x v="4"/>
    <n v="32"/>
    <x v="12"/>
    <n v="32"/>
    <s v="MMR001CMP011"/>
    <x v="0"/>
    <m/>
    <m/>
    <n v="3"/>
  </r>
  <r>
    <x v="0"/>
    <x v="6"/>
    <s v="Dum Bung "/>
    <s v="MMR001CMP123"/>
    <s v="NGCA"/>
    <s v="Rural"/>
    <n v="115"/>
    <n v="602"/>
    <x v="12"/>
    <n v="594"/>
    <x v="13"/>
    <n v="88"/>
    <s v="MMR001CMP123"/>
    <x v="0"/>
    <m/>
    <m/>
    <n v="123"/>
  </r>
  <r>
    <x v="0"/>
    <x v="2"/>
    <s v="Hkat Cho "/>
    <s v="MMR001CMP028"/>
    <s v="GCA"/>
    <s v="Rural"/>
    <n v="110"/>
    <n v="509"/>
    <x v="13"/>
    <n v="324"/>
    <x v="14"/>
    <n v="506"/>
    <s v="MMR001CMP028"/>
    <x v="0"/>
    <m/>
    <m/>
    <n v="105"/>
  </r>
  <r>
    <x v="0"/>
    <x v="2"/>
    <s v="Hkau Shau (BP 12)"/>
    <s v="MMR001CMP115"/>
    <s v="NGCA"/>
    <s v="Rural"/>
    <n v="169"/>
    <n v="1216"/>
    <x v="14"/>
    <n v="1216"/>
    <x v="15"/>
    <n v="1216"/>
    <s v="MMR001CMP115"/>
    <x v="0"/>
    <m/>
    <m/>
    <n v="100"/>
  </r>
  <r>
    <x v="0"/>
    <x v="0"/>
    <s v="Hlaing Naung Baptist"/>
    <s v="MMR001CMP148"/>
    <s v="GCA"/>
    <s v="Mixed"/>
    <n v="20"/>
    <n v="64"/>
    <x v="15"/>
    <n v="52"/>
    <x v="16"/>
    <n v="52"/>
    <s v="MMR001CMP148"/>
    <x v="0"/>
    <m/>
    <m/>
    <m/>
  </r>
  <r>
    <x v="0"/>
    <x v="0"/>
    <s v="Hmaw Wan, Anglican"/>
    <s v="MMR001CMP191"/>
    <s v="GCA"/>
    <s v="Rural"/>
    <n v="13"/>
    <n v="70"/>
    <x v="4"/>
    <n v="49"/>
    <x v="5"/>
    <n v="70"/>
    <s v="MMR001CMP191"/>
    <x v="0"/>
    <m/>
    <m/>
    <n v="5"/>
  </r>
  <r>
    <x v="0"/>
    <x v="0"/>
    <s v="Hpakant Baptist Church, Nam Ma Hpit"/>
    <s v="MMR001CMP229"/>
    <s v="GCA"/>
    <s v="Rural"/>
    <n v="116"/>
    <n v="530"/>
    <x v="16"/>
    <n v="464"/>
    <x v="17"/>
    <n v="492"/>
    <s v="MMR001CMP229"/>
    <x v="0"/>
    <m/>
    <m/>
    <m/>
  </r>
  <r>
    <x v="0"/>
    <x v="0"/>
    <s v="Maw Wan, Mu-yin Baptist Church"/>
    <s v="MMR001CMP091"/>
    <s v="GCA"/>
    <s v="Urban"/>
    <n v="5"/>
    <n v="26"/>
    <x v="17"/>
    <n v="27"/>
    <x v="18"/>
    <n v="27"/>
    <s v="MMR001CMP091"/>
    <x v="0"/>
    <m/>
    <m/>
    <n v="10"/>
  </r>
  <r>
    <x v="1"/>
    <x v="7"/>
    <s v="Mine Yu Lay village"/>
    <s v="MMR015CMP018"/>
    <s v="GCA"/>
    <s v="Rural"/>
    <n v="78"/>
    <n v="390"/>
    <x v="18"/>
    <n v="384"/>
    <x v="19"/>
    <n v="384"/>
    <s v="MMR015CMP018"/>
    <x v="0"/>
    <m/>
    <m/>
    <n v="63"/>
  </r>
  <r>
    <x v="0"/>
    <x v="6"/>
    <s v="Momauk Baptist Church"/>
    <s v="MMR001CMP056"/>
    <s v="GCA"/>
    <s v="Urban"/>
    <n v="413"/>
    <n v="1835"/>
    <x v="19"/>
    <n v="1858"/>
    <x v="20"/>
    <n v="1858"/>
    <s v="MMR001CMP056"/>
    <x v="0"/>
    <m/>
    <m/>
    <n v="270"/>
  </r>
  <r>
    <x v="1"/>
    <x v="8"/>
    <s v="Munekoe Pa (Giwang) - Hka San (Mung  Go  Pa ) "/>
    <s v="MMR015CMP012"/>
    <s v="NGCA"/>
    <s v="Rural"/>
    <n v="32"/>
    <n v="156"/>
    <x v="20"/>
    <n v="58"/>
    <x v="21"/>
    <n v="58"/>
    <s v="MMR015CMP012"/>
    <x v="0"/>
    <m/>
    <m/>
    <m/>
  </r>
  <r>
    <x v="0"/>
    <x v="5"/>
    <s v="Njang Dung Baptist Church "/>
    <s v="MMR001CMP002"/>
    <s v="GCA"/>
    <s v="Urban"/>
    <n v="56"/>
    <n v="230"/>
    <x v="21"/>
    <n v="221"/>
    <x v="22"/>
    <n v="232"/>
    <s v="MMR001CMP002"/>
    <x v="0"/>
    <m/>
    <m/>
    <n v="52"/>
  </r>
  <r>
    <x v="0"/>
    <x v="6"/>
    <s v="Nyaung Na Pin "/>
    <s v="MMR001CMP072"/>
    <s v="GCA"/>
    <s v="Mixed"/>
    <n v="50"/>
    <n v="295"/>
    <x v="22"/>
    <n v="293"/>
    <x v="23"/>
    <n v="293"/>
    <s v="MMR001CMP072"/>
    <x v="0"/>
    <m/>
    <m/>
    <n v="45"/>
  </r>
  <r>
    <x v="0"/>
    <x v="5"/>
    <s v="Pa Dauk Myaing(Pa La Na)"/>
    <s v="MMR001CMP162"/>
    <s v="GCA"/>
    <s v="Rural"/>
    <n v="43"/>
    <n v="247"/>
    <x v="23"/>
    <n v="232"/>
    <x v="24"/>
    <n v="9"/>
    <s v="MMR001CMP162"/>
    <x v="0"/>
    <m/>
    <m/>
    <n v="30"/>
  </r>
  <r>
    <x v="0"/>
    <x v="6"/>
    <s v="Pa Kahtawng "/>
    <s v="MMR001CMP126"/>
    <s v="NGCA"/>
    <s v="Mixed"/>
    <n v="840"/>
    <n v="3249"/>
    <x v="24"/>
    <n v="3657"/>
    <x v="25"/>
    <n v="3657"/>
    <s v="MMR001CMP126"/>
    <x v="0"/>
    <m/>
    <m/>
    <n v="681"/>
  </r>
  <r>
    <x v="0"/>
    <x v="2"/>
    <s v="Pajau / Jan Mai"/>
    <s v="MMR001CMP120"/>
    <s v="NGCA"/>
    <s v="Rural"/>
    <n v="184"/>
    <n v="768"/>
    <x v="25"/>
    <n v="828"/>
    <x v="26"/>
    <n v="828"/>
    <s v="MMR001CMP120"/>
    <x v="0"/>
    <m/>
    <m/>
    <n v="35"/>
  </r>
  <r>
    <x v="0"/>
    <x v="4"/>
    <s v="Pan Wa"/>
    <s v="MMR001CMP210"/>
    <s v="GCA"/>
    <s v="Mixed"/>
    <n v="68"/>
    <n v="327"/>
    <x v="26"/>
    <n v="20"/>
    <x v="27"/>
    <n v="307"/>
    <s v="MMR001CMP210"/>
    <x v="0"/>
    <m/>
    <m/>
    <n v="0"/>
  </r>
  <r>
    <x v="0"/>
    <x v="1"/>
    <s v="Phan Khar Kone"/>
    <s v="MMR001CMP193"/>
    <s v="GCA"/>
    <s v="Rural"/>
    <n v="169"/>
    <n v="816"/>
    <x v="27"/>
    <n v="754"/>
    <x v="28"/>
    <n v="761"/>
    <s v="MMR001CMP193"/>
    <x v="0"/>
    <m/>
    <m/>
    <n v="116"/>
  </r>
  <r>
    <x v="0"/>
    <x v="2"/>
    <s v="Post 6 Camp"/>
    <s v="MMR001CMP160"/>
    <s v="NGCA"/>
    <s v="Rural"/>
    <n v="110"/>
    <n v="643"/>
    <x v="28"/>
    <m/>
    <x v="29"/>
    <n v="0"/>
    <s v="MMR001CMP160"/>
    <x v="0"/>
    <m/>
    <m/>
    <n v="0"/>
  </r>
  <r>
    <x v="0"/>
    <x v="2"/>
    <s v="Qtr. 2 Lhaovo Baptist Church"/>
    <s v="MMR001CMP032"/>
    <s v="GCA"/>
    <s v="Urban"/>
    <n v="94"/>
    <n v="341"/>
    <x v="11"/>
    <n v="240"/>
    <x v="30"/>
    <n v="343"/>
    <s v="MMR001CMP032"/>
    <x v="0"/>
    <m/>
    <m/>
    <n v="60"/>
  </r>
  <r>
    <x v="0"/>
    <x v="2"/>
    <s v="Qtr. 2 Myoma Baptist Church"/>
    <s v="MMR001CMP025"/>
    <s v="GCA"/>
    <s v="Urban"/>
    <n v="65"/>
    <n v="315"/>
    <x v="29"/>
    <n v="171"/>
    <x v="11"/>
    <n v="323"/>
    <s v="MMR001CMP025"/>
    <x v="0"/>
    <m/>
    <m/>
    <n v="38"/>
  </r>
  <r>
    <x v="0"/>
    <x v="2"/>
    <s v="Qtr. 3 Mu-yin  Baptist Church"/>
    <s v="MMR001CMP030"/>
    <s v="GCA"/>
    <s v="Urban"/>
    <n v="31"/>
    <n v="170"/>
    <x v="30"/>
    <n v="125"/>
    <x v="31"/>
    <n v="170"/>
    <s v="MMR001CMP030"/>
    <x v="0"/>
    <m/>
    <m/>
    <n v="23"/>
  </r>
  <r>
    <x v="0"/>
    <x v="2"/>
    <s v="Qtr. 4 Monestry (Thargaya Thayett Taw)"/>
    <s v="MMR001CMP026"/>
    <s v="GCA"/>
    <s v="Urban"/>
    <n v="89"/>
    <n v="478"/>
    <x v="31"/>
    <n v="415"/>
    <x v="32"/>
    <n v="465"/>
    <s v="MMR001CMP026"/>
    <x v="0"/>
    <m/>
    <m/>
    <n v="100"/>
  </r>
  <r>
    <x v="0"/>
    <x v="0"/>
    <s v="Rawan Baptist Church, Maw Shan Vil., Seik Mu"/>
    <s v="MMR001CMP182"/>
    <s v="GCA"/>
    <s v="Urban"/>
    <n v="10"/>
    <n v="39"/>
    <x v="32"/>
    <n v="25"/>
    <x v="33"/>
    <n v="39"/>
    <s v="MMR001CMP182"/>
    <x v="0"/>
    <m/>
    <m/>
    <n v="5"/>
  </r>
  <r>
    <x v="0"/>
    <x v="1"/>
    <s v="Robert Church"/>
    <s v="MMR001CMP047"/>
    <s v="GCA"/>
    <s v="Urban"/>
    <n v="631"/>
    <n v="3758"/>
    <x v="33"/>
    <n v="3721"/>
    <x v="34"/>
    <n v="3786"/>
    <s v="MMR001CMP047"/>
    <x v="0"/>
    <m/>
    <m/>
    <n v="425"/>
  </r>
  <r>
    <x v="0"/>
    <x v="0"/>
    <s v="Sai Nai Baptish Church, Maw Shan Vil., Seki Mu"/>
    <s v="MMR001CMP183"/>
    <s v="GCA"/>
    <s v="Mixed"/>
    <n v="8"/>
    <n v="40"/>
    <x v="4"/>
    <n v="28"/>
    <x v="12"/>
    <n v="40"/>
    <s v="MMR001CMP183"/>
    <x v="0"/>
    <m/>
    <m/>
    <n v="5"/>
  </r>
  <r>
    <x v="0"/>
    <x v="4"/>
    <s v="Saw Zam"/>
    <s v="MMR001CMP225"/>
    <s v="GCA"/>
    <s v="Rural"/>
    <n v="30"/>
    <n v="181"/>
    <x v="34"/>
    <n v="181"/>
    <x v="35"/>
    <n v="181"/>
    <s v="MMR001CMP225"/>
    <x v="0"/>
    <m/>
    <m/>
    <m/>
  </r>
  <r>
    <x v="0"/>
    <x v="6"/>
    <s v="Seng Ja "/>
    <s v="MMR001CMP073"/>
    <s v="GCA"/>
    <s v="Rural"/>
    <n v="46"/>
    <n v="272"/>
    <x v="35"/>
    <n v="257"/>
    <x v="36"/>
    <n v="269"/>
    <s v="MMR001CMP073"/>
    <x v="0"/>
    <m/>
    <m/>
    <n v="40"/>
  </r>
  <r>
    <x v="0"/>
    <x v="5"/>
    <s v="Shatapru Sut Ngai Tawng"/>
    <s v="MMR001CMP006"/>
    <s v="GCA"/>
    <s v="Urban"/>
    <n v="97"/>
    <n v="382"/>
    <x v="36"/>
    <n v="386"/>
    <x v="30"/>
    <n v="386"/>
    <s v="MMR001CMP006"/>
    <x v="0"/>
    <m/>
    <m/>
    <n v="64"/>
  </r>
  <r>
    <x v="0"/>
    <x v="5"/>
    <s v="Shatapru Thida Aye Baptist Church"/>
    <s v="MMR001CMP007"/>
    <s v="GCA"/>
    <s v="Urban"/>
    <n v="28"/>
    <n v="130"/>
    <x v="37"/>
    <n v="121"/>
    <x v="37"/>
    <n v="130"/>
    <s v="MMR001CMP007"/>
    <x v="0"/>
    <m/>
    <m/>
    <m/>
  </r>
  <r>
    <x v="0"/>
    <x v="2"/>
    <s v="Shing Jai"/>
    <s v="MMR001CMP041"/>
    <s v="GCA"/>
    <s v="Rural"/>
    <n v="172"/>
    <n v="838"/>
    <x v="38"/>
    <n v="910"/>
    <x v="38"/>
    <n v="910"/>
    <s v="MMR001CMP041"/>
    <x v="0"/>
    <m/>
    <m/>
    <n v="170"/>
  </r>
  <r>
    <x v="0"/>
    <x v="9"/>
    <s v="Shwe Gu Baptist Church"/>
    <s v="MMR001CMP067"/>
    <s v="GCA"/>
    <s v="Urban"/>
    <n v="80"/>
    <n v="278"/>
    <x v="22"/>
    <n v="200"/>
    <x v="39"/>
    <n v="293"/>
    <s v="MMR001CMP067"/>
    <x v="0"/>
    <m/>
    <m/>
    <n v="42"/>
  </r>
  <r>
    <x v="0"/>
    <x v="9"/>
    <s v="Shwe Gu Catholic Church"/>
    <s v="MMR001CMP068"/>
    <s v="GCA"/>
    <s v="Urban"/>
    <n v="40"/>
    <n v="208"/>
    <x v="23"/>
    <n v="208"/>
    <x v="40"/>
    <n v="208"/>
    <s v="MMR001CMP068"/>
    <x v="0"/>
    <m/>
    <m/>
    <n v="46"/>
  </r>
  <r>
    <x v="0"/>
    <x v="5"/>
    <s v="Shwe Zet Baptist Church"/>
    <s v="MMR001CMP009"/>
    <s v="GCA"/>
    <s v="Urban"/>
    <n v="87"/>
    <n v="461"/>
    <x v="39"/>
    <n v="489"/>
    <x v="41"/>
    <n v="489"/>
    <s v="MMR001CMP009"/>
    <x v="0"/>
    <m/>
    <m/>
    <n v="50"/>
  </r>
  <r>
    <x v="0"/>
    <x v="10"/>
    <s v="St. Patrick Catholic Church "/>
    <s v="MMR001CMP080"/>
    <s v="GCA"/>
    <s v="Urban"/>
    <n v="12"/>
    <n v="61"/>
    <x v="40"/>
    <n v="62"/>
    <x v="5"/>
    <n v="61"/>
    <s v="MMR001CMP080"/>
    <x v="0"/>
    <m/>
    <m/>
    <n v="12"/>
  </r>
  <r>
    <x v="0"/>
    <x v="1"/>
    <s v="Ta Gun Taing Monastery (Shwe Kyi Na)"/>
    <s v="MMR001CMP055"/>
    <s v="GCA"/>
    <s v="Urban"/>
    <n v="27"/>
    <n v="111"/>
    <x v="30"/>
    <n v="104"/>
    <x v="42"/>
    <n v="104"/>
    <s v="MMR001CMP055"/>
    <x v="0"/>
    <m/>
    <m/>
    <n v="40"/>
  </r>
  <r>
    <x v="0"/>
    <x v="5"/>
    <s v="Tat Kone Baptist Church"/>
    <s v="MMR001CMP001"/>
    <s v="GCA"/>
    <s v="Urban"/>
    <n v="69"/>
    <n v="349"/>
    <x v="41"/>
    <n v="361"/>
    <x v="43"/>
    <n v="361"/>
    <s v="MMR001CMP001"/>
    <x v="0"/>
    <m/>
    <m/>
    <n v="60"/>
  </r>
  <r>
    <x v="0"/>
    <x v="5"/>
    <s v="Tat Kone COC Baptist - Tat Kone Htoi San"/>
    <s v="MMR001CMP023"/>
    <s v="GCA"/>
    <s v="Urban"/>
    <n v="68"/>
    <n v="340"/>
    <x v="42"/>
    <n v="315"/>
    <x v="44"/>
    <n v="340"/>
    <s v="MMR001CMP023"/>
    <x v="0"/>
    <m/>
    <m/>
    <n v="52"/>
  </r>
  <r>
    <x v="0"/>
    <x v="5"/>
    <s v="Tat Kone Emanuel Church"/>
    <s v="MMR001CMP004"/>
    <s v="GCA"/>
    <s v="Urban"/>
    <n v="7"/>
    <n v="41"/>
    <x v="26"/>
    <n v="47"/>
    <x v="5"/>
    <n v="56"/>
    <s v="MMR001CMP004"/>
    <x v="0"/>
    <m/>
    <m/>
    <n v="15"/>
  </r>
  <r>
    <x v="0"/>
    <x v="5"/>
    <s v="Tat Kone Galile Baptist Church"/>
    <s v="MMR001CMP003"/>
    <s v="GCA"/>
    <s v="Urban"/>
    <n v="32"/>
    <n v="146"/>
    <x v="43"/>
    <n v="131"/>
    <x v="45"/>
    <n v="148"/>
    <s v="MMR001CMP003"/>
    <x v="0"/>
    <m/>
    <m/>
    <n v="20"/>
  </r>
  <r>
    <x v="0"/>
    <x v="5"/>
    <s v="Tat Kone San Pya Baptist Church"/>
    <s v="MMR001CMP005"/>
    <s v="GCA"/>
    <s v="Urban"/>
    <n v="35"/>
    <n v="175"/>
    <x v="44"/>
    <n v="173"/>
    <x v="43"/>
    <n v="212"/>
    <s v="MMR001CMP005"/>
    <x v="0"/>
    <m/>
    <m/>
    <n v="24"/>
  </r>
  <r>
    <x v="0"/>
    <x v="2"/>
    <s v="Thargaya Lisu Baptist Church"/>
    <s v="MMR001CMP037"/>
    <s v="GCA"/>
    <s v="Urban"/>
    <n v="42"/>
    <n v="175"/>
    <x v="37"/>
    <n v="131"/>
    <x v="46"/>
    <n v="175"/>
    <s v="MMR001CMP037"/>
    <x v="0"/>
    <m/>
    <m/>
    <n v="69"/>
  </r>
  <r>
    <x v="0"/>
    <x v="2"/>
    <s v="Waingmaw AG Church"/>
    <s v="MMR001CMP038"/>
    <s v="GCA"/>
    <s v="Urban"/>
    <n v="85"/>
    <n v="367"/>
    <x v="13"/>
    <n v="337"/>
    <x v="47"/>
    <n v="367"/>
    <s v="MMR001CMP038"/>
    <x v="0"/>
    <m/>
    <m/>
    <n v="49"/>
  </r>
  <r>
    <x v="0"/>
    <x v="0"/>
    <s v="Ward 2 Sai Taung Baptist Church, Seik Mu "/>
    <s v="MMR001CMP184"/>
    <s v="GCA"/>
    <s v="Rural"/>
    <n v="41"/>
    <n v="199"/>
    <x v="23"/>
    <n v="196"/>
    <x v="24"/>
    <n v="201"/>
    <s v="MMR001CMP184"/>
    <x v="0"/>
    <m/>
    <m/>
    <n v="15"/>
  </r>
  <r>
    <x v="0"/>
    <x v="2"/>
    <s v="Woi Chyai "/>
    <s v="MMR001CMP116"/>
    <s v="NGCA"/>
    <s v="Urban"/>
    <n v="1295"/>
    <n v="6509"/>
    <x v="45"/>
    <n v="6258"/>
    <x v="48"/>
    <n v="6868"/>
    <s v="MMR001CMP116"/>
    <x v="2"/>
    <n v="54"/>
    <n v="276"/>
    <n v="160"/>
  </r>
  <r>
    <x v="0"/>
    <x v="5"/>
    <s v="Wun Tho Buddhist Monastery"/>
    <s v="MMR001CMP022"/>
    <s v="GCA"/>
    <s v="Urban"/>
    <n v="6"/>
    <n v="36"/>
    <x v="9"/>
    <n v="36"/>
    <x v="9"/>
    <n v="36"/>
    <s v="MMR001CMP022"/>
    <x v="0"/>
    <m/>
    <m/>
    <n v="24"/>
  </r>
  <r>
    <x v="0"/>
    <x v="1"/>
    <s v="Yoe Kyi Monastery"/>
    <s v="MMR001CMP053"/>
    <s v="GCA"/>
    <s v="Urban"/>
    <n v="14"/>
    <n v="74"/>
    <x v="15"/>
    <n v="68"/>
    <x v="16"/>
    <n v="68"/>
    <s v="MMR001CMP053"/>
    <x v="0"/>
    <m/>
    <m/>
    <n v="52"/>
  </r>
  <r>
    <x v="0"/>
    <x v="0"/>
    <s v="Yumar Baptist Church"/>
    <s v="MMR001CMP105"/>
    <s v="GCA"/>
    <s v="Rural"/>
    <n v="21"/>
    <n v="93"/>
    <x v="46"/>
    <n v="78"/>
    <x v="49"/>
    <n v="80"/>
    <s v="MMR001CMP105"/>
    <x v="0"/>
    <m/>
    <m/>
    <n v="10"/>
  </r>
  <r>
    <x v="0"/>
    <x v="2"/>
    <s v="Zai Awng / Mung Ga Zup"/>
    <s v="MMR001CMP111"/>
    <s v="NGCA"/>
    <s v="Rural"/>
    <n v="640"/>
    <n v="2600"/>
    <x v="47"/>
    <n v="2635"/>
    <x v="50"/>
    <n v="2635"/>
    <s v="MMR001CMP111"/>
    <x v="0"/>
    <m/>
    <m/>
    <n v="545"/>
  </r>
  <r>
    <x v="1"/>
    <x v="7"/>
    <s v="Zup Aung Camp"/>
    <s v="MMR015CMP020"/>
    <s v="GCA"/>
    <s v="Rural"/>
    <n v="178"/>
    <n v="827"/>
    <x v="48"/>
    <n v="890"/>
    <x v="51"/>
    <n v="890"/>
    <s v="MMR015CMP020"/>
    <x v="0"/>
    <m/>
    <m/>
    <n v="85"/>
  </r>
  <r>
    <x v="0"/>
    <x v="4"/>
    <s v="Hpare Hkyer - BP6"/>
    <s v="MMR001CMP043"/>
    <s v="NGCA"/>
    <s v="Mixed"/>
    <n v="153"/>
    <n v="873"/>
    <x v="27"/>
    <n v="922"/>
    <x v="52"/>
    <n v="922"/>
    <s v="MMR001CMP043"/>
    <x v="0"/>
    <m/>
    <m/>
    <m/>
  </r>
  <r>
    <x v="0"/>
    <x v="6"/>
    <s v="Hpun Lum Yang "/>
    <s v="MMR001CMP122"/>
    <s v="NGCA"/>
    <s v="Rural"/>
    <n v="612"/>
    <n v="2944"/>
    <x v="49"/>
    <n v="2914"/>
    <x v="53"/>
    <n v="2944"/>
    <s v="MMR001CMP122"/>
    <x v="0"/>
    <m/>
    <m/>
    <n v="338"/>
  </r>
  <r>
    <x v="0"/>
    <x v="1"/>
    <s v="Htoi San Church"/>
    <s v="MMR001CMP052"/>
    <s v="GCA"/>
    <s v="Urban"/>
    <n v="44"/>
    <n v="235"/>
    <x v="50"/>
    <n v="194"/>
    <x v="43"/>
    <n v="242"/>
    <s v="MMR001CMP052"/>
    <x v="0"/>
    <m/>
    <m/>
    <n v="38"/>
  </r>
  <r>
    <x v="0"/>
    <x v="5"/>
    <s v="Jan Mai Kawng Baptist Church"/>
    <s v="MMR001CMP018"/>
    <s v="GCA"/>
    <s v="Urban"/>
    <n v="190"/>
    <n v="1047"/>
    <x v="51"/>
    <n v="1072"/>
    <x v="54"/>
    <n v="1072"/>
    <s v="MMR001CMP018"/>
    <x v="0"/>
    <m/>
    <m/>
    <n v="150"/>
  </r>
  <r>
    <x v="0"/>
    <x v="5"/>
    <s v="Jan Mai Kawng Catholic Church"/>
    <s v="MMR001CMP019"/>
    <s v="GCA"/>
    <s v="Urban"/>
    <n v="107"/>
    <n v="501"/>
    <x v="52"/>
    <n v="503"/>
    <x v="55"/>
    <n v="497"/>
    <s v="MMR001CMP019"/>
    <x v="0"/>
    <m/>
    <m/>
    <n v="80"/>
  </r>
  <r>
    <x v="0"/>
    <x v="6"/>
    <s v="Je Yang Hka "/>
    <s v="MMR001CMP121"/>
    <s v="NGCA"/>
    <s v="Rural"/>
    <n v="1694"/>
    <n v="8805"/>
    <x v="53"/>
    <n v="8805"/>
    <x v="56"/>
    <n v="9062"/>
    <s v="MMR001CMP121"/>
    <x v="0"/>
    <m/>
    <m/>
    <n v="949"/>
  </r>
  <r>
    <x v="1"/>
    <x v="7"/>
    <s v="Kone Khem Camp"/>
    <s v="MMR015CMP015"/>
    <s v="GCA"/>
    <s v="Rural"/>
    <n v="87"/>
    <n v="488"/>
    <x v="54"/>
    <n v="472"/>
    <x v="57"/>
    <n v="472"/>
    <s v="MMR015CMP015"/>
    <x v="0"/>
    <m/>
    <m/>
    <n v="121"/>
  </r>
  <r>
    <x v="0"/>
    <x v="0"/>
    <s v="Ku Day Maw KBC"/>
    <s v="MMR001CMP231"/>
    <s v="GCA"/>
    <s v="Rural"/>
    <n v="54"/>
    <n v="242"/>
    <x v="22"/>
    <n v="219"/>
    <x v="23"/>
    <n v="227"/>
    <s v="MMR001CMP231"/>
    <x v="0"/>
    <m/>
    <m/>
    <m/>
  </r>
  <r>
    <x v="1"/>
    <x v="7"/>
    <s v="Kutkai downtown (KBC Church)"/>
    <s v="MMR015CMP016"/>
    <s v="GCA"/>
    <s v="Urban"/>
    <n v="64"/>
    <n v="305"/>
    <x v="55"/>
    <n v="304"/>
    <x v="27"/>
    <n v="304"/>
    <s v="MMR015CMP016"/>
    <x v="0"/>
    <m/>
    <m/>
    <n v="80"/>
  </r>
  <r>
    <x v="1"/>
    <x v="7"/>
    <s v="Kutkai downtown (RC Church)"/>
    <s v="MMR015CMP017"/>
    <s v="GCA"/>
    <s v="Urban"/>
    <n v="30"/>
    <n v="139"/>
    <x v="29"/>
    <n v="140"/>
    <x v="31"/>
    <n v="140"/>
    <s v="MMR015CMP017"/>
    <x v="0"/>
    <m/>
    <n v="0"/>
    <n v="48"/>
  </r>
  <r>
    <x v="0"/>
    <x v="5"/>
    <s v="Kyun Pin Thar Baptist Church"/>
    <s v="MMR001CMP013"/>
    <s v="GCA"/>
    <s v="Urban"/>
    <n v="44"/>
    <n v="180"/>
    <x v="56"/>
    <n v="68"/>
    <x v="36"/>
    <n v="194"/>
    <s v="MMR001CMP013"/>
    <x v="0"/>
    <m/>
    <m/>
    <n v="5"/>
  </r>
  <r>
    <x v="0"/>
    <x v="11"/>
    <s v="Kyun Taw Baptist Church "/>
    <s v="MMR001CMP078"/>
    <s v="GCA"/>
    <s v="Mixed"/>
    <n v="12"/>
    <n v="47"/>
    <x v="57"/>
    <n v="69"/>
    <x v="58"/>
    <n v="69"/>
    <s v="MMR001CMP078"/>
    <x v="0"/>
    <m/>
    <m/>
    <n v="15"/>
  </r>
  <r>
    <x v="0"/>
    <x v="3"/>
    <s v="Lana Zup Ja "/>
    <s v="MMR001CMP128"/>
    <s v="NGCA"/>
    <s v="Rural"/>
    <n v="541"/>
    <n v="2607"/>
    <x v="58"/>
    <n v="2544"/>
    <x v="59"/>
    <n v="2545"/>
    <s v="MMR001CMP128"/>
    <x v="0"/>
    <m/>
    <m/>
    <n v="376"/>
  </r>
  <r>
    <x v="0"/>
    <x v="5"/>
    <s v="Le Kone Bethlehem Church"/>
    <s v="MMR001CMP015"/>
    <s v="GCA"/>
    <s v="Urban"/>
    <n v="107"/>
    <n v="584"/>
    <x v="34"/>
    <n v="174"/>
    <x v="60"/>
    <n v="605"/>
    <s v="MMR001CMP015"/>
    <x v="0"/>
    <m/>
    <m/>
    <n v="24"/>
  </r>
  <r>
    <x v="0"/>
    <x v="5"/>
    <s v="Le Kone Ziun Baptist Church "/>
    <s v="MMR001CMP014"/>
    <s v="GCA"/>
    <s v="Urban"/>
    <n v="163"/>
    <n v="712"/>
    <x v="59"/>
    <n v="452"/>
    <x v="61"/>
    <n v="707"/>
    <s v="MMR001CMP014"/>
    <x v="0"/>
    <m/>
    <n v="9"/>
    <n v="125"/>
  </r>
  <r>
    <x v="0"/>
    <x v="4"/>
    <s v="Lhaovao Baptist Church (LBC)"/>
    <s v="MMR001CMP195"/>
    <s v="GCA"/>
    <s v="Urban"/>
    <n v="139"/>
    <n v="640"/>
    <x v="60"/>
    <n v="578"/>
    <x v="62"/>
    <n v="640"/>
    <s v="MMR001CMP195"/>
    <x v="0"/>
    <m/>
    <m/>
    <n v="70"/>
  </r>
  <r>
    <x v="0"/>
    <x v="0"/>
    <s v="Lisu Baptist Church, Maw Shan Vil,. Seik Mu"/>
    <s v="MMR001CMP181"/>
    <s v="GCA"/>
    <s v="Urban"/>
    <n v="25"/>
    <n v="133"/>
    <x v="61"/>
    <n v="95"/>
    <x v="42"/>
    <n v="134"/>
    <s v="MMR001CMP181"/>
    <x v="0"/>
    <m/>
    <m/>
    <n v="5"/>
  </r>
  <r>
    <x v="0"/>
    <x v="0"/>
    <s v="Lisu Baptist Church, Maw Wan Ward"/>
    <s v="MMR001CMP167"/>
    <s v="GCA"/>
    <s v="Urban"/>
    <n v="15"/>
    <n v="74"/>
    <x v="40"/>
    <n v="60"/>
    <x v="63"/>
    <n v="74"/>
    <s v="MMR001CMP167"/>
    <x v="0"/>
    <m/>
    <m/>
    <n v="0"/>
  </r>
  <r>
    <x v="0"/>
    <x v="1"/>
    <s v="Lisu Boarding-House"/>
    <s v="MMR001CMP049"/>
    <s v="GCA"/>
    <s v="Urban"/>
    <n v="116"/>
    <n v="659"/>
    <x v="62"/>
    <n v="659"/>
    <x v="64"/>
    <n v="659"/>
    <s v="MMR001CMP049"/>
    <x v="0"/>
    <m/>
    <m/>
    <n v="67"/>
  </r>
  <r>
    <x v="0"/>
    <x v="6"/>
    <s v="Loi Je Baptist Church"/>
    <s v="MMR001CMP071"/>
    <s v="GCA"/>
    <s v="Urban"/>
    <n v="30"/>
    <n v="175"/>
    <x v="56"/>
    <n v="120"/>
    <x v="65"/>
    <n v="182"/>
    <s v="MMR001CMP071"/>
    <x v="0"/>
    <m/>
    <m/>
    <n v="12"/>
  </r>
  <r>
    <x v="0"/>
    <x v="6"/>
    <s v="Loi Je Catholic Church"/>
    <s v="MMR001CMP069"/>
    <s v="GCA"/>
    <s v="Urban"/>
    <n v="70"/>
    <n v="609"/>
    <x v="63"/>
    <n v="644"/>
    <x v="29"/>
    <n v="644"/>
    <s v="MMR001CMP069"/>
    <x v="0"/>
    <m/>
    <m/>
    <n v="46"/>
  </r>
  <r>
    <x v="0"/>
    <x v="6"/>
    <s v="Loi Je Lisu Camp"/>
    <s v="MMR001CMP070"/>
    <s v="GCA"/>
    <s v="Urban"/>
    <n v="186"/>
    <n v="1002"/>
    <x v="64"/>
    <n v="971"/>
    <x v="66"/>
    <n v="1003"/>
    <s v="MMR001CMP070"/>
    <x v="0"/>
    <m/>
    <m/>
    <n v="57"/>
  </r>
  <r>
    <x v="0"/>
    <x v="12"/>
    <s v="Lung Sut"/>
    <s v="MMR001CMP234"/>
    <s v="GCA"/>
    <s v="Urban"/>
    <n v="91"/>
    <n v="400"/>
    <x v="1"/>
    <n v="228"/>
    <x v="1"/>
    <n v="228"/>
    <s v="MMR001CMP234"/>
    <x v="0"/>
    <m/>
    <m/>
    <m/>
  </r>
  <r>
    <x v="0"/>
    <x v="2"/>
    <s v="Mading Baptist Church"/>
    <s v="MMR001CMP027"/>
    <s v="GCA"/>
    <s v="Mixed"/>
    <n v="21"/>
    <n v="111"/>
    <x v="61"/>
    <n v="116"/>
    <x v="67"/>
    <n v="116"/>
    <s v="MMR001CMP027"/>
    <x v="0"/>
    <m/>
    <m/>
    <n v="25"/>
  </r>
  <r>
    <x v="0"/>
    <x v="2"/>
    <s v="Maga Yang "/>
    <s v="MMR001CMP119"/>
    <s v="NGCA"/>
    <s v="Mixed"/>
    <n v="610"/>
    <n v="2750"/>
    <x v="65"/>
    <n v="2630"/>
    <x v="68"/>
    <n v="2630"/>
    <s v="MMR001CMP119"/>
    <x v="0"/>
    <m/>
    <m/>
    <n v="604"/>
  </r>
  <r>
    <x v="0"/>
    <x v="2"/>
    <s v="Maina AG Church"/>
    <s v="MMR001CMP031"/>
    <s v="GCA"/>
    <s v="Urban"/>
    <n v="128"/>
    <n v="725"/>
    <x v="66"/>
    <n v="608"/>
    <x v="69"/>
    <n v="746"/>
    <s v="MMR001CMP031"/>
    <x v="0"/>
    <m/>
    <m/>
    <n v="72"/>
  </r>
  <r>
    <x v="0"/>
    <x v="2"/>
    <s v="Maina Catholic Church (St. Joseph)"/>
    <s v="MMR001CMP029"/>
    <s v="GCA"/>
    <s v="Mixed"/>
    <n v="243"/>
    <n v="1307"/>
    <x v="67"/>
    <n v="1227"/>
    <x v="70"/>
    <n v="1227"/>
    <s v="MMR001CMP029"/>
    <x v="0"/>
    <m/>
    <m/>
    <n v="210"/>
  </r>
  <r>
    <x v="0"/>
    <x v="2"/>
    <s v="Maina KBC (Bawng Ring)"/>
    <s v="MMR001CMP040"/>
    <s v="GCA"/>
    <s v="Rural"/>
    <n v="429"/>
    <n v="2237"/>
    <x v="68"/>
    <n v="2221"/>
    <x v="71"/>
    <n v="2221"/>
    <s v="MMR001CMP040"/>
    <x v="0"/>
    <m/>
    <m/>
    <n v="460"/>
  </r>
  <r>
    <x v="0"/>
    <x v="2"/>
    <s v="Maina Lawang Baptist Church"/>
    <s v="MMR001CMP039"/>
    <s v="GCA"/>
    <s v="Rural"/>
    <n v="45"/>
    <n v="193"/>
    <x v="69"/>
    <n v="196"/>
    <x v="72"/>
    <n v="196"/>
    <s v="MMR001CMP039"/>
    <x v="0"/>
    <m/>
    <m/>
    <n v="40"/>
  </r>
  <r>
    <x v="0"/>
    <x v="3"/>
    <s v="Maing Khaung"/>
    <s v="MMR001CMP218"/>
    <s v="GCA"/>
    <s v="Rural"/>
    <n v="207"/>
    <n v="1141"/>
    <x v="70"/>
    <n v="1386"/>
    <x v="73"/>
    <n v="1386"/>
    <s v="MMR001CMP218"/>
    <x v="0"/>
    <m/>
    <m/>
    <n v="219"/>
  </r>
  <r>
    <x v="0"/>
    <x v="3"/>
    <s v="Maing Khaung Catholic Church"/>
    <s v="MMR001CMP223"/>
    <s v="GCA"/>
    <s v="Rural"/>
    <n v="121"/>
    <n v="596"/>
    <x v="71"/>
    <n v="575"/>
    <x v="74"/>
    <n v="575"/>
    <s v="MMR001CMP223"/>
    <x v="0"/>
    <m/>
    <m/>
    <n v="50"/>
  </r>
  <r>
    <x v="0"/>
    <x v="5"/>
    <s v="Maliyang Baptist Church"/>
    <s v="MMR001CMP016"/>
    <s v="GCA"/>
    <s v="Urban"/>
    <n v="72"/>
    <n v="333"/>
    <x v="72"/>
    <n v="332"/>
    <x v="75"/>
    <n v="332"/>
    <s v="MMR001CMP016"/>
    <x v="0"/>
    <m/>
    <m/>
    <n v="20"/>
  </r>
  <r>
    <x v="0"/>
    <x v="6"/>
    <s v="Man Bung Catholic compound"/>
    <s v="MMR001CMP062"/>
    <s v="GCA"/>
    <s v="Urban"/>
    <n v="265"/>
    <n v="1084"/>
    <x v="73"/>
    <n v="1140"/>
    <x v="76"/>
    <n v="1140"/>
    <s v="MMR001CMP062"/>
    <x v="0"/>
    <m/>
    <m/>
    <n v="78"/>
  </r>
  <r>
    <x v="0"/>
    <x v="5"/>
    <s v="Man Hkring Baptist Church"/>
    <s v="MMR001CMP008"/>
    <s v="GCA"/>
    <s v="Urban"/>
    <n v="93"/>
    <n v="446"/>
    <x v="74"/>
    <n v="482"/>
    <x v="77"/>
    <n v="523"/>
    <s v="MMR001CMP008"/>
    <x v="0"/>
    <m/>
    <n v="13"/>
    <n v="80"/>
  </r>
  <r>
    <x v="0"/>
    <x v="3"/>
    <s v="Man Wing Baptist Church"/>
    <s v="MMR001CMP133"/>
    <s v="GCA"/>
    <s v="Rural"/>
    <n v="115"/>
    <n v="532"/>
    <x v="12"/>
    <n v="537"/>
    <x v="13"/>
    <n v="537"/>
    <s v="MMR001CMP133"/>
    <x v="0"/>
    <m/>
    <m/>
    <n v="54"/>
  </r>
  <r>
    <x v="0"/>
    <x v="3"/>
    <s v="Man Wing Baptist Church Cultural Compound"/>
    <s v="MMR001CMP230"/>
    <s v="GCA"/>
    <s v="Rural"/>
    <n v="319"/>
    <n v="1567"/>
    <x v="75"/>
    <n v="499"/>
    <x v="78"/>
    <n v="499"/>
    <s v="MMR001CMP230"/>
    <x v="0"/>
    <m/>
    <m/>
    <m/>
  </r>
  <r>
    <x v="0"/>
    <x v="3"/>
    <s v="Man Wing Catholic Church I"/>
    <s v="MMR001CMP132"/>
    <s v="GCA"/>
    <s v="Rural"/>
    <n v="486"/>
    <n v="2371"/>
    <x v="76"/>
    <n v="2325"/>
    <x v="79"/>
    <n v="2325"/>
    <s v="MMR001CMP132"/>
    <x v="0"/>
    <m/>
    <m/>
    <n v="200"/>
  </r>
  <r>
    <x v="0"/>
    <x v="3"/>
    <s v="Man Wing Catholic Church II"/>
    <s v="MMR001CMP228"/>
    <s v="GCA"/>
    <s v="Rural"/>
    <n v="115"/>
    <n v="502"/>
    <x v="77"/>
    <n v="555"/>
    <x v="80"/>
    <n v="555"/>
    <s v="MMR001CMP228"/>
    <x v="0"/>
    <m/>
    <m/>
    <m/>
  </r>
  <r>
    <x v="0"/>
    <x v="6"/>
    <s v="Mandalay Monestry"/>
    <s v="MMR001CMP058"/>
    <s v="GCA"/>
    <s v="Urban"/>
    <n v="3"/>
    <n v="13"/>
    <x v="78"/>
    <n v="13"/>
    <x v="81"/>
    <n v="13"/>
    <s v="MMR001CMP058"/>
    <x v="0"/>
    <m/>
    <m/>
    <n v="6"/>
  </r>
  <r>
    <x v="1"/>
    <x v="13"/>
    <s v="Mandung - Jinghpaw"/>
    <s v="MMR015CMP009"/>
    <s v="GCA"/>
    <s v="Urban"/>
    <n v="38"/>
    <n v="164"/>
    <x v="79"/>
    <n v="155"/>
    <x v="82"/>
    <n v="4"/>
    <s v="MMR015CMP009"/>
    <x v="0"/>
    <m/>
    <m/>
    <n v="10"/>
  </r>
  <r>
    <x v="1"/>
    <x v="13"/>
    <s v="Mandung - RC"/>
    <s v="MMR015CMP209"/>
    <s v="GCA"/>
    <s v="Urban"/>
    <n v="31"/>
    <n v="191"/>
    <x v="29"/>
    <n v="183"/>
    <x v="31"/>
    <n v="183"/>
    <s v="MMR015CMP209"/>
    <x v="0"/>
    <n v="31"/>
    <m/>
    <m/>
  </r>
  <r>
    <x v="0"/>
    <x v="11"/>
    <s v="Mang Hawng Baptist Church"/>
    <s v="MMR001CMP077"/>
    <s v="GCA"/>
    <s v="Mixed"/>
    <n v="18"/>
    <n v="78"/>
    <x v="56"/>
    <n v="79"/>
    <x v="83"/>
    <n v="77"/>
    <s v="MMR001CMP077"/>
    <x v="0"/>
    <m/>
    <m/>
    <n v="10"/>
  </r>
  <r>
    <x v="0"/>
    <x v="3"/>
    <s v="Mansi Baptist Church"/>
    <s v="MMR001CMP066"/>
    <s v="GCA"/>
    <s v="Urban"/>
    <n v="135"/>
    <n v="672"/>
    <x v="7"/>
    <n v="704"/>
    <x v="84"/>
    <n v="704"/>
    <s v="MMR001CMP066"/>
    <x v="0"/>
    <m/>
    <m/>
    <n v="105"/>
  </r>
  <r>
    <x v="0"/>
    <x v="5"/>
    <s v="Maw Hpawng Hka Nan Baptist Church"/>
    <s v="MMR001CMP020"/>
    <s v="GCA"/>
    <s v="Rural"/>
    <n v="22"/>
    <n v="101"/>
    <x v="56"/>
    <n v="91"/>
    <x v="85"/>
    <n v="103"/>
    <s v="MMR001CMP020"/>
    <x v="0"/>
    <m/>
    <m/>
    <n v="27"/>
  </r>
  <r>
    <x v="0"/>
    <x v="5"/>
    <s v="Maw Hpawng Lhaovo Baptist Church"/>
    <s v="MMR001CMP021"/>
    <s v="GCA"/>
    <s v="Rural"/>
    <n v="14"/>
    <n v="73"/>
    <x v="40"/>
    <n v="61"/>
    <x v="16"/>
    <n v="72"/>
    <s v="MMR001CMP021"/>
    <x v="0"/>
    <m/>
    <m/>
    <n v="19"/>
  </r>
  <r>
    <x v="1"/>
    <x v="7"/>
    <s v="Mungji Pa Dabang (Baptist Church)         "/>
    <s v="MMR015CMP006"/>
    <s v="GCA"/>
    <s v="Rural"/>
    <n v="51"/>
    <n v="260"/>
    <x v="80"/>
    <n v="263"/>
    <x v="40"/>
    <n v="263"/>
    <s v="MMR015CMP006"/>
    <x v="0"/>
    <m/>
    <m/>
    <m/>
  </r>
  <r>
    <x v="1"/>
    <x v="7"/>
    <s v="Mungji Pa Dabang (Catholic Church)"/>
    <s v="MMR015CMP217"/>
    <s v="GCA"/>
    <s v="Mixed"/>
    <n v="21"/>
    <n v="107"/>
    <x v="61"/>
    <n v="108"/>
    <x v="85"/>
    <n v="0"/>
    <s v="MMR015CMP217"/>
    <x v="0"/>
    <m/>
    <m/>
    <m/>
  </r>
  <r>
    <x v="1"/>
    <x v="8"/>
    <s v="Muse Baptist Church"/>
    <s v="MMR015CMP213"/>
    <s v="GCA"/>
    <s v="Urban"/>
    <n v="61"/>
    <n v="264"/>
    <x v="81"/>
    <n v="251"/>
    <x v="86"/>
    <n v="251"/>
    <s v="MMR015CMP213"/>
    <x v="0"/>
    <m/>
    <m/>
    <n v="20"/>
  </r>
  <r>
    <x v="1"/>
    <x v="8"/>
    <s v="Muse Catholic Church"/>
    <s v="MMR015CMP216"/>
    <s v="GCA"/>
    <s v="Urban"/>
    <n v="30"/>
    <n v="188"/>
    <x v="82"/>
    <n v="112"/>
    <x v="87"/>
    <n v="112"/>
    <s v="MMR015CMP216"/>
    <x v="0"/>
    <m/>
    <m/>
    <n v="0"/>
  </r>
  <r>
    <x v="0"/>
    <x v="1"/>
    <s v="Mu-yin Baptist Church"/>
    <s v="MMR001CMP051"/>
    <s v="GCA"/>
    <s v="Urban"/>
    <n v="23"/>
    <n v="83"/>
    <x v="83"/>
    <n v="85"/>
    <x v="88"/>
    <n v="78"/>
    <s v="MMR001CMP051"/>
    <x v="0"/>
    <m/>
    <m/>
    <n v="13"/>
  </r>
  <r>
    <x v="1"/>
    <x v="14"/>
    <s v="Nam Hkam - Nay Win Ni (Palawng)"/>
    <s v="MMR015CMP004"/>
    <s v="GCA"/>
    <s v="Urban"/>
    <n v="77"/>
    <n v="384"/>
    <x v="84"/>
    <n v="394"/>
    <x v="89"/>
    <n v="394"/>
    <s v="MMR015CMP004"/>
    <x v="0"/>
    <m/>
    <m/>
    <n v="98"/>
  </r>
  <r>
    <x v="1"/>
    <x v="14"/>
    <s v="Nam Hkam (KBC Jaw Wang)"/>
    <s v="MMR015CMP001"/>
    <s v="GCA"/>
    <s v="Urban"/>
    <n v="73"/>
    <n v="393"/>
    <x v="85"/>
    <n v="393"/>
    <x v="90"/>
    <n v="393"/>
    <s v="MMR015CMP001"/>
    <x v="0"/>
    <m/>
    <m/>
    <n v="30"/>
  </r>
  <r>
    <x v="1"/>
    <x v="14"/>
    <s v="Nam Hkam (KBC Jaw Wang) II"/>
    <s v="MMR015CMP214"/>
    <s v="GCA"/>
    <s v="Urban"/>
    <n v="41"/>
    <n v="214"/>
    <x v="23"/>
    <n v="214"/>
    <x v="24"/>
    <n v="214"/>
    <s v="MMR015CMP214"/>
    <x v="0"/>
    <m/>
    <m/>
    <n v="5"/>
  </r>
  <r>
    <x v="1"/>
    <x v="14"/>
    <s v="Nam Hkam Catholic Church ( St. Thomas I)"/>
    <s v="MMR015CMP003"/>
    <s v="GCA"/>
    <s v="Urban"/>
    <n v="50"/>
    <n v="218"/>
    <x v="86"/>
    <n v="217"/>
    <x v="91"/>
    <n v="217"/>
    <s v="MMR015CMP003"/>
    <x v="0"/>
    <m/>
    <m/>
    <m/>
  </r>
  <r>
    <x v="1"/>
    <x v="8"/>
    <s v="Nam Hkawng"/>
    <s v="MMR015CMP139"/>
    <s v="NGCA"/>
    <s v="Rural"/>
    <n v="9"/>
    <n v="40"/>
    <x v="20"/>
    <n v="43"/>
    <x v="21"/>
    <n v="43"/>
    <s v="MMR015CMP139"/>
    <x v="0"/>
    <m/>
    <m/>
    <m/>
  </r>
  <r>
    <x v="1"/>
    <x v="7"/>
    <s v="Nam Hpak Ka Mare "/>
    <s v="MMR015CMP007"/>
    <s v="GCA"/>
    <s v="Rural"/>
    <n v="70"/>
    <n v="273"/>
    <x v="87"/>
    <n v="278"/>
    <x v="92"/>
    <n v="278"/>
    <s v="MMR015CMP007"/>
    <x v="0"/>
    <m/>
    <m/>
    <n v="26"/>
  </r>
  <r>
    <x v="0"/>
    <x v="0"/>
    <s v="Nam Ma Phyit, COC"/>
    <s v="MMR001CMP192"/>
    <s v="GCA"/>
    <s v="Urban"/>
    <n v="16"/>
    <n v="58"/>
    <x v="26"/>
    <n v="45"/>
    <x v="63"/>
    <n v="58"/>
    <s v="MMR001CMP192"/>
    <x v="0"/>
    <m/>
    <m/>
    <n v="10"/>
  </r>
  <r>
    <x v="1"/>
    <x v="15"/>
    <s v="Nam Sa Larp"/>
    <s v="MMR015CMP218"/>
    <s v="GCA"/>
    <s v="Rural"/>
    <n v="44"/>
    <n v="273"/>
    <x v="88"/>
    <n v="208"/>
    <x v="93"/>
    <n v="208"/>
    <s v="MMR015CMP218"/>
    <x v="0"/>
    <m/>
    <m/>
    <m/>
  </r>
  <r>
    <x v="1"/>
    <x v="16"/>
    <s v="Nam Tu Baptist"/>
    <s v="MMR015CMP014"/>
    <s v="GCA"/>
    <s v="Urban"/>
    <n v="12"/>
    <n v="52"/>
    <x v="26"/>
    <n v="44"/>
    <x v="33"/>
    <n v="44"/>
    <s v="MMR015CMP014"/>
    <x v="0"/>
    <m/>
    <m/>
    <n v="10"/>
  </r>
  <r>
    <x v="1"/>
    <x v="14"/>
    <s v="Namhkan - Pang Long KBC"/>
    <s v="MMR015CMP215"/>
    <s v="GCA"/>
    <s v="Urban"/>
    <n v="140"/>
    <n v="613"/>
    <x v="89"/>
    <n v="622"/>
    <x v="94"/>
    <n v="622"/>
    <s v="MMR015CMP215"/>
    <x v="0"/>
    <m/>
    <m/>
    <n v="30"/>
  </r>
  <r>
    <x v="0"/>
    <x v="5"/>
    <s v="Nan Kway St. John Catholic Church"/>
    <s v="MMR001CMP024"/>
    <s v="GCA"/>
    <s v="Rural"/>
    <n v="69"/>
    <n v="325"/>
    <x v="11"/>
    <n v="325"/>
    <x v="92"/>
    <n v="322"/>
    <s v="MMR001CMP024"/>
    <x v="0"/>
    <m/>
    <m/>
    <n v="67"/>
  </r>
  <r>
    <x v="0"/>
    <x v="1"/>
    <s v="Nant Hlaing Church"/>
    <s v="MMR001CMP054"/>
    <s v="GCA"/>
    <s v="Rural"/>
    <n v="23"/>
    <n v="124"/>
    <x v="46"/>
    <n v="110"/>
    <x v="49"/>
    <n v="110"/>
    <s v="MMR001CMP054"/>
    <x v="0"/>
    <m/>
    <m/>
    <n v="10"/>
  </r>
  <r>
    <x v="0"/>
    <x v="0"/>
    <s v="Nant Ma Hpit Catholic Church"/>
    <s v="MMR001CMP103"/>
    <s v="GCA"/>
    <s v="Rural"/>
    <n v="57"/>
    <n v="284"/>
    <x v="21"/>
    <n v="262"/>
    <x v="95"/>
    <n v="262"/>
    <s v="MMR001CMP103"/>
    <x v="0"/>
    <m/>
    <m/>
    <n v="40"/>
  </r>
  <r>
    <x v="0"/>
    <x v="11"/>
    <s v="Nat Gyi Kone Baptist Church "/>
    <s v="MMR001CMP079"/>
    <s v="GCA"/>
    <s v="Urban"/>
    <n v="14"/>
    <n v="44"/>
    <x v="15"/>
    <n v="44"/>
    <x v="16"/>
    <n v="44"/>
    <s v="MMR001CMP079"/>
    <x v="0"/>
    <m/>
    <m/>
    <n v="15"/>
  </r>
  <r>
    <x v="0"/>
    <x v="2"/>
    <s v="Nawng Hee Village"/>
    <s v="MMR001CMP033"/>
    <s v="GCA"/>
    <s v="Rural"/>
    <n v="18"/>
    <n v="82"/>
    <x v="56"/>
    <n v="82"/>
    <x v="83"/>
    <n v="80"/>
    <s v="MMR001CMP033"/>
    <x v="0"/>
    <m/>
    <m/>
    <n v="0"/>
  </r>
  <r>
    <x v="0"/>
    <x v="10"/>
    <s v="Nawng Ing (Indawgyi) Baptist Church  "/>
    <s v="MMR001CMP152"/>
    <s v="GCA"/>
    <s v="Rural"/>
    <n v="20"/>
    <n v="106"/>
    <x v="90"/>
    <n v="94"/>
    <x v="83"/>
    <n v="94"/>
    <s v="MMR001CMP152"/>
    <x v="0"/>
    <m/>
    <m/>
    <n v="30"/>
  </r>
  <r>
    <x v="0"/>
    <x v="6"/>
    <s v="Nhkawng Pa "/>
    <s v="MMR001CMP131"/>
    <s v="NGCA"/>
    <s v="Rural"/>
    <n v="412"/>
    <n v="1700"/>
    <x v="91"/>
    <n v="1598"/>
    <x v="96"/>
    <n v="1598"/>
    <s v="MMR001CMP131"/>
    <x v="0"/>
    <m/>
    <m/>
    <n v="450"/>
  </r>
  <r>
    <x v="0"/>
    <x v="6"/>
    <s v="Ni Thaw Ka Monestry"/>
    <s v="MMR001CMP059"/>
    <s v="GCA"/>
    <s v="Urban"/>
    <n v="25"/>
    <n v="92"/>
    <x v="82"/>
    <n v="89"/>
    <x v="87"/>
    <n v="89"/>
    <s v="MMR001CMP059"/>
    <x v="0"/>
    <m/>
    <m/>
    <n v="27"/>
  </r>
</pivotCacheRecords>
</file>

<file path=xl/pivotCache/pivotCacheRecords11.xml><?xml version="1.0" encoding="utf-8"?>
<pivotCacheRecords xmlns="http://schemas.openxmlformats.org/spreadsheetml/2006/main" xmlns:r="http://schemas.openxmlformats.org/officeDocument/2006/relationships" count="132">
  <r>
    <x v="0"/>
    <x v="0"/>
    <x v="0"/>
    <s v="MMR001CMP228"/>
    <s v="GCA"/>
    <s v="Rural"/>
    <n v="115"/>
    <n v="502"/>
    <n v="123"/>
    <n v="555"/>
    <n v="123"/>
    <n v="555"/>
    <s v="Focal point"/>
    <s v="Focal point"/>
    <s v="Drinking water source"/>
    <x v="0"/>
    <n v="0"/>
    <m/>
    <m/>
    <m/>
    <m/>
    <n v="1"/>
    <n v="0.58287795992714031"/>
    <n v="0.14571948998178508"/>
    <n v="0.36429872495446264"/>
    <n v="0.36429872495446264"/>
    <n v="1"/>
    <n v="42277"/>
  </r>
  <r>
    <x v="0"/>
    <x v="1"/>
    <x v="1"/>
    <s v="MMR001CMP041"/>
    <s v="GCA"/>
    <s v="Rural"/>
    <n v="172"/>
    <n v="838"/>
    <n v="181"/>
    <n v="910"/>
    <n v="181"/>
    <n v="910"/>
    <s v="Committee"/>
    <s v="Committee"/>
    <s v="Drinking water source"/>
    <x v="0"/>
    <n v="0"/>
    <m/>
    <m/>
    <m/>
    <m/>
    <n v="1"/>
    <n v="0.87042532146389717"/>
    <n v="0"/>
    <n v="0.59347181008902072"/>
    <n v="0"/>
    <n v="1"/>
    <n v="42277"/>
  </r>
  <r>
    <x v="0"/>
    <x v="1"/>
    <x v="2"/>
    <s v="MMR001CMP040"/>
    <s v="GCA"/>
    <s v="Rural"/>
    <n v="429"/>
    <n v="2237"/>
    <n v="429"/>
    <n v="2221"/>
    <n v="429"/>
    <n v="2221"/>
    <s v="Committee"/>
    <s v="Committee"/>
    <s v="Drinking water source"/>
    <x v="0"/>
    <n v="0"/>
    <m/>
    <m/>
    <m/>
    <m/>
    <n v="1"/>
    <n v="1"/>
    <n v="1"/>
    <n v="0.28971511347175277"/>
    <n v="0"/>
    <n v="0.98574821852731587"/>
    <n v="42277"/>
  </r>
  <r>
    <x v="0"/>
    <x v="2"/>
    <x v="3"/>
    <s v="MMR001CMP058"/>
    <s v="GCA"/>
    <s v="Urban"/>
    <n v="3"/>
    <n v="13"/>
    <n v="3"/>
    <n v="13"/>
    <n v="3"/>
    <n v="13"/>
    <s v="Committee"/>
    <s v="Committee"/>
    <s v="Drinking water source"/>
    <x v="0"/>
    <n v="0"/>
    <m/>
    <m/>
    <m/>
    <m/>
    <n v="1"/>
    <n v="1"/>
    <n v="1"/>
    <n v="1"/>
    <n v="1"/>
    <n v="0"/>
    <n v="42277"/>
  </r>
  <r>
    <x v="0"/>
    <x v="2"/>
    <x v="4"/>
    <s v="MMR001CMP059"/>
    <s v="GCA"/>
    <s v="Urban"/>
    <n v="25"/>
    <n v="92"/>
    <n v="24"/>
    <n v="89"/>
    <n v="24"/>
    <n v="89"/>
    <s v="Committee"/>
    <s v="Focal point"/>
    <s v="Drinking water source"/>
    <x v="0"/>
    <n v="0"/>
    <n v="5"/>
    <n v="2"/>
    <n v="2"/>
    <m/>
    <n v="1"/>
    <n v="0.86956521739130432"/>
    <n v="0.65217391304347827"/>
    <n v="1"/>
    <n v="1"/>
    <n v="0"/>
    <n v="42277"/>
  </r>
  <r>
    <x v="0"/>
    <x v="3"/>
    <x v="5"/>
    <s v="MMR001CMP006"/>
    <s v="GCA"/>
    <s v="Urban"/>
    <n v="97"/>
    <n v="382"/>
    <n v="95"/>
    <n v="386"/>
    <n v="95"/>
    <n v="386"/>
    <s v="Committee"/>
    <s v="Committee"/>
    <s v="Drinking water source"/>
    <x v="0"/>
    <n v="0"/>
    <m/>
    <m/>
    <m/>
    <m/>
    <n v="1"/>
    <n v="0.75376884422110557"/>
    <n v="0.75376884422110557"/>
    <n v="0.50251256281407031"/>
    <n v="0"/>
    <n v="1"/>
    <n v="42277"/>
  </r>
  <r>
    <x v="0"/>
    <x v="3"/>
    <x v="6"/>
    <s v="MMR001CMP004"/>
    <s v="GCA"/>
    <s v="Urban"/>
    <n v="7"/>
    <n v="41"/>
    <n v="10"/>
    <n v="47"/>
    <n v="12"/>
    <n v="56"/>
    <s v="Focal point"/>
    <s v="Committee"/>
    <s v="Drinking water source"/>
    <x v="0"/>
    <n v="0"/>
    <m/>
    <m/>
    <m/>
    <m/>
    <n v="1"/>
    <n v="0.70175438596491224"/>
    <n v="0.70175438596491224"/>
    <n v="1"/>
    <n v="1"/>
    <n v="0.58333333333333337"/>
    <n v="42277"/>
  </r>
  <r>
    <x v="0"/>
    <x v="4"/>
    <x v="7"/>
    <s v="MMR001CMP225"/>
    <s v="GCA"/>
    <s v="Rural"/>
    <n v="30"/>
    <n v="181"/>
    <n v="30"/>
    <n v="181"/>
    <n v="30"/>
    <n v="181"/>
    <s v="Focal point"/>
    <s v="Committee"/>
    <s v="Drinking water source"/>
    <x v="0"/>
    <n v="0"/>
    <m/>
    <m/>
    <m/>
    <m/>
    <n v="1"/>
    <n v="0.48484848484848486"/>
    <n v="0"/>
    <n v="0"/>
    <n v="0"/>
    <n v="0"/>
    <n v="42277"/>
  </r>
  <r>
    <x v="0"/>
    <x v="4"/>
    <x v="8"/>
    <s v="MMR001CMP043"/>
    <s v="NGCA"/>
    <s v="Mixed"/>
    <n v="153"/>
    <n v="873"/>
    <n v="153"/>
    <n v="922"/>
    <n v="153"/>
    <n v="922"/>
    <s v="Committee"/>
    <s v="Committee"/>
    <s v="Drinking water source"/>
    <x v="1"/>
    <n v="5"/>
    <m/>
    <n v="20"/>
    <m/>
    <m/>
    <n v="1"/>
    <n v="1"/>
    <n v="0"/>
    <n v="0.45819014891179838"/>
    <n v="0"/>
    <n v="1"/>
    <n v="42277"/>
  </r>
  <r>
    <x v="1"/>
    <x v="5"/>
    <x v="9"/>
    <s v="MMR015CMP215"/>
    <s v="GCA"/>
    <s v="Urban"/>
    <n v="140"/>
    <n v="613"/>
    <n v="137"/>
    <n v="622"/>
    <n v="137"/>
    <n v="622"/>
    <s v="Focal point"/>
    <s v="Focal point"/>
    <s v="Drinking water source"/>
    <x v="0"/>
    <n v="0"/>
    <m/>
    <m/>
    <m/>
    <m/>
    <n v="1"/>
    <n v="0.77834179357021993"/>
    <n v="0.40609137055837563"/>
    <n v="1"/>
    <n v="0.84602368866328259"/>
    <n v="1"/>
    <n v="42277"/>
  </r>
  <r>
    <x v="0"/>
    <x v="0"/>
    <x v="10"/>
    <s v="MMR001CMP230"/>
    <s v="GCA"/>
    <s v="Rural"/>
    <n v="319"/>
    <n v="1567"/>
    <n v="133"/>
    <n v="499"/>
    <n v="133"/>
    <n v="499"/>
    <s v="Focal point"/>
    <s v="Focal point"/>
    <s v="Drinking water source"/>
    <x v="0"/>
    <n v="0"/>
    <m/>
    <m/>
    <m/>
    <m/>
    <n v="1"/>
    <n v="0.36072144288577157"/>
    <n v="0.36072144288577157"/>
    <n v="1"/>
    <n v="0.80160320641282568"/>
    <n v="0"/>
    <n v="42277"/>
  </r>
  <r>
    <x v="1"/>
    <x v="5"/>
    <x v="11"/>
    <s v="MMR015CMP214"/>
    <s v="GCA"/>
    <s v="Urban"/>
    <n v="41"/>
    <n v="214"/>
    <n v="41"/>
    <n v="214"/>
    <n v="41"/>
    <n v="214"/>
    <s v="Focal point"/>
    <s v="Focal point"/>
    <s v="Drinking water source"/>
    <x v="0"/>
    <n v="0"/>
    <m/>
    <m/>
    <m/>
    <m/>
    <n v="1"/>
    <n v="0.58536585365853655"/>
    <n v="0"/>
    <n v="1"/>
    <n v="1"/>
    <n v="1"/>
    <n v="42277"/>
  </r>
  <r>
    <x v="1"/>
    <x v="6"/>
    <x v="12"/>
    <s v="MMR015CMP015"/>
    <s v="GCA"/>
    <s v="Rural"/>
    <n v="87"/>
    <n v="488"/>
    <n v="86"/>
    <n v="472"/>
    <n v="86"/>
    <n v="472"/>
    <s v="Focal point"/>
    <s v="Focal point"/>
    <s v="Drinking water source"/>
    <x v="0"/>
    <n v="0"/>
    <m/>
    <m/>
    <m/>
    <m/>
    <n v="1"/>
    <n v="1"/>
    <n v="0"/>
    <n v="0.21367521367521367"/>
    <n v="0"/>
    <n v="0.95348837209302328"/>
    <n v="42277"/>
  </r>
  <r>
    <x v="1"/>
    <x v="5"/>
    <x v="13"/>
    <s v="MMR015CMP001"/>
    <s v="GCA"/>
    <s v="Urban"/>
    <n v="73"/>
    <n v="393"/>
    <n v="73"/>
    <n v="393"/>
    <n v="73"/>
    <n v="393"/>
    <s v="Focal point"/>
    <s v="Focal point"/>
    <s v="Drinking water source"/>
    <x v="0"/>
    <n v="0"/>
    <m/>
    <m/>
    <m/>
    <m/>
    <n v="1"/>
    <n v="0.6872852233676976"/>
    <n v="0.6872852233676976"/>
    <n v="0.6872852233676976"/>
    <n v="1"/>
    <n v="1"/>
    <n v="42277"/>
  </r>
  <r>
    <x v="0"/>
    <x v="1"/>
    <x v="14"/>
    <s v="MMR001CMP027"/>
    <s v="GCA"/>
    <s v="Mixed"/>
    <n v="21"/>
    <n v="111"/>
    <n v="22"/>
    <n v="116"/>
    <n v="26"/>
    <n v="116"/>
    <s v="Committee"/>
    <s v="Focal point"/>
    <s v="Drinking water source"/>
    <x v="0"/>
    <n v="0"/>
    <m/>
    <m/>
    <m/>
    <m/>
    <n v="1"/>
    <n v="1"/>
    <n v="1"/>
    <n v="1"/>
    <n v="0"/>
    <n v="0.95454545454545459"/>
    <n v="42277"/>
  </r>
  <r>
    <x v="0"/>
    <x v="3"/>
    <x v="15"/>
    <s v="MMR001CMP018"/>
    <s v="GCA"/>
    <s v="Urban"/>
    <n v="190"/>
    <n v="1047"/>
    <n v="205"/>
    <n v="1072"/>
    <m/>
    <n v="1072"/>
    <s v="Focal point"/>
    <s v="Focal point"/>
    <s v="Drinking water source"/>
    <x v="0"/>
    <n v="0"/>
    <m/>
    <m/>
    <m/>
    <m/>
    <n v="1"/>
    <n v="1"/>
    <n v="1"/>
    <n v="0.43149946062567424"/>
    <n v="0"/>
    <n v="1"/>
    <n v="42277"/>
  </r>
  <r>
    <x v="0"/>
    <x v="3"/>
    <x v="16"/>
    <s v="MMR001CMP003"/>
    <s v="GCA"/>
    <s v="Urban"/>
    <n v="32"/>
    <n v="146"/>
    <n v="28"/>
    <n v="131"/>
    <n v="32"/>
    <n v="148"/>
    <s v="Committee"/>
    <s v="Committee"/>
    <s v="Drinking water source"/>
    <x v="0"/>
    <n v="0"/>
    <m/>
    <m/>
    <m/>
    <m/>
    <n v="1"/>
    <n v="0.92715231788079466"/>
    <n v="0.92715231788079466"/>
    <n v="1"/>
    <n v="0"/>
    <n v="1"/>
    <n v="42277"/>
  </r>
  <r>
    <x v="0"/>
    <x v="2"/>
    <x v="17"/>
    <s v="MMR001CMP126"/>
    <s v="NGCA"/>
    <s v="Mixed"/>
    <n v="840"/>
    <n v="3249"/>
    <n v="667"/>
    <n v="3657"/>
    <n v="667"/>
    <n v="3657"/>
    <s v="Focal point"/>
    <s v="Committee"/>
    <s v="Drinking water source"/>
    <x v="0"/>
    <n v="0"/>
    <m/>
    <m/>
    <m/>
    <m/>
    <n v="1"/>
    <n v="1"/>
    <n v="1"/>
    <n v="0.63084190678803387"/>
    <n v="1"/>
    <n v="1"/>
    <n v="42277"/>
  </r>
  <r>
    <x v="0"/>
    <x v="1"/>
    <x v="18"/>
    <s v="MMR001CMP025"/>
    <s v="GCA"/>
    <s v="Urban"/>
    <n v="65"/>
    <n v="315"/>
    <n v="31"/>
    <n v="171"/>
    <n v="65"/>
    <n v="323"/>
    <s v="Committee"/>
    <s v="Committee"/>
    <s v="Drinking water source"/>
    <x v="0"/>
    <n v="0"/>
    <m/>
    <m/>
    <m/>
    <m/>
    <n v="1"/>
    <n v="0.77922077922077926"/>
    <n v="0.77922077922077926"/>
    <n v="0.64935064935064934"/>
    <n v="0"/>
    <n v="0.95714285714285718"/>
    <n v="42277"/>
  </r>
  <r>
    <x v="0"/>
    <x v="3"/>
    <x v="19"/>
    <s v="MMR001CMP023"/>
    <s v="GCA"/>
    <s v="Urban"/>
    <n v="68"/>
    <n v="340"/>
    <n v="61"/>
    <n v="315"/>
    <n v="68"/>
    <n v="340"/>
    <s v="Committee"/>
    <s v="Committee"/>
    <s v="Drinking water source"/>
    <x v="0"/>
    <n v="0"/>
    <m/>
    <m/>
    <m/>
    <m/>
    <n v="1"/>
    <n v="0.91322314049586772"/>
    <n v="0.83057851239669422"/>
    <n v="0.91322314049586772"/>
    <n v="0.91322314049586772"/>
    <n v="0.83333333333333326"/>
    <n v="42277"/>
  </r>
  <r>
    <x v="0"/>
    <x v="3"/>
    <x v="20"/>
    <s v="MMR001CMP022"/>
    <s v="GCA"/>
    <s v="Urban"/>
    <n v="6"/>
    <n v="36"/>
    <n v="6"/>
    <n v="36"/>
    <n v="6"/>
    <n v="36"/>
    <s v="Committee"/>
    <s v="Committee"/>
    <s v="Drinking water source"/>
    <x v="0"/>
    <n v="0"/>
    <m/>
    <m/>
    <m/>
    <m/>
    <n v="1"/>
    <n v="1"/>
    <n v="1"/>
    <n v="1"/>
    <n v="1"/>
    <n v="0.8571428571428571"/>
    <n v="42277"/>
  </r>
  <r>
    <x v="0"/>
    <x v="3"/>
    <x v="21"/>
    <s v="MMR001CMP019"/>
    <s v="GCA"/>
    <s v="Urban"/>
    <n v="107"/>
    <n v="501"/>
    <n v="107"/>
    <n v="503"/>
    <n v="107"/>
    <n v="497"/>
    <s v="Committee"/>
    <s v="Committee"/>
    <s v="Drinking water source"/>
    <x v="0"/>
    <n v="0"/>
    <m/>
    <m/>
    <m/>
    <m/>
    <n v="1"/>
    <n v="0.85470085470085466"/>
    <n v="0.85470085470085466"/>
    <n v="0.21367521367521367"/>
    <n v="0.85470085470085466"/>
    <n v="0"/>
    <n v="42277"/>
  </r>
  <r>
    <x v="0"/>
    <x v="3"/>
    <x v="22"/>
    <s v="MMR001CMP015"/>
    <s v="GCA"/>
    <s v="Urban"/>
    <n v="107"/>
    <n v="584"/>
    <n v="30"/>
    <n v="174"/>
    <n v="108"/>
    <n v="605"/>
    <s v="Committee"/>
    <s v="Committee"/>
    <s v="Drinking water source"/>
    <x v="0"/>
    <n v="0"/>
    <m/>
    <m/>
    <m/>
    <m/>
    <n v="1"/>
    <n v="0.6097560975609756"/>
    <n v="0.6097560975609756"/>
    <n v="0.3048780487804878"/>
    <n v="0"/>
    <n v="1"/>
    <n v="42277"/>
  </r>
  <r>
    <x v="0"/>
    <x v="3"/>
    <x v="23"/>
    <s v="MMR001CMP007"/>
    <s v="GCA"/>
    <s v="Urban"/>
    <n v="28"/>
    <n v="130"/>
    <n v="27"/>
    <n v="121"/>
    <n v="28"/>
    <n v="130"/>
    <s v="Committee"/>
    <s v="Focal point"/>
    <s v="Drinking water source"/>
    <x v="0"/>
    <n v="0"/>
    <m/>
    <m/>
    <m/>
    <m/>
    <n v="1"/>
    <n v="1"/>
    <n v="1"/>
    <n v="1"/>
    <n v="1"/>
    <n v="1"/>
    <n v="42277"/>
  </r>
  <r>
    <x v="0"/>
    <x v="7"/>
    <x v="24"/>
    <s v="MMR001CMP053"/>
    <s v="GCA"/>
    <s v="Urban"/>
    <n v="14"/>
    <n v="74"/>
    <n v="14"/>
    <n v="68"/>
    <n v="14"/>
    <n v="68"/>
    <s v="Committee"/>
    <s v="Committee"/>
    <s v="Drinking water source"/>
    <x v="0"/>
    <n v="0"/>
    <n v="0"/>
    <n v="0"/>
    <n v="0"/>
    <m/>
    <n v="1"/>
    <n v="1"/>
    <n v="1"/>
    <n v="1"/>
    <n v="1"/>
    <n v="0"/>
    <n v="42277"/>
  </r>
  <r>
    <x v="0"/>
    <x v="4"/>
    <x v="25"/>
    <s v="MMR001CMP042"/>
    <s v="GCA"/>
    <s v="Urban"/>
    <n v="118"/>
    <n v="516"/>
    <n v="108"/>
    <n v="470"/>
    <n v="118"/>
    <n v="520"/>
    <s v="Committee"/>
    <s v="Focal point"/>
    <s v="Drinking water source"/>
    <x v="0"/>
    <n v="0"/>
    <m/>
    <m/>
    <m/>
    <m/>
    <n v="1"/>
    <n v="0.69498069498069504"/>
    <n v="0.27027027027027029"/>
    <n v="0.77220077220077221"/>
    <n v="0.5791505791505791"/>
    <n v="1"/>
    <n v="42277"/>
  </r>
  <r>
    <x v="0"/>
    <x v="7"/>
    <x v="26"/>
    <s v="MMR001CMP055"/>
    <s v="GCA"/>
    <s v="Urban"/>
    <n v="27"/>
    <n v="111"/>
    <n v="25"/>
    <n v="104"/>
    <n v="25"/>
    <n v="104"/>
    <s v="Committee"/>
    <s v="Committee"/>
    <s v="Drinking water source"/>
    <x v="0"/>
    <n v="0"/>
    <m/>
    <m/>
    <m/>
    <m/>
    <n v="1"/>
    <n v="1"/>
    <n v="1"/>
    <n v="1"/>
    <n v="1"/>
    <n v="0"/>
    <n v="42277"/>
  </r>
  <r>
    <x v="0"/>
    <x v="3"/>
    <x v="27"/>
    <s v="MMR001CMP002"/>
    <s v="GCA"/>
    <s v="Urban"/>
    <n v="56"/>
    <n v="230"/>
    <n v="54"/>
    <n v="221"/>
    <n v="57"/>
    <n v="232"/>
    <s v="Committee"/>
    <s v="Committee"/>
    <s v="Drinking water source"/>
    <x v="0"/>
    <n v="0"/>
    <m/>
    <m/>
    <m/>
    <m/>
    <n v="1"/>
    <n v="0.72398190045248867"/>
    <n v="0.72398190045248867"/>
    <n v="0.90497737556561086"/>
    <n v="0"/>
    <n v="1"/>
    <n v="42277"/>
  </r>
  <r>
    <x v="0"/>
    <x v="2"/>
    <x v="28"/>
    <s v="MMR001CMP056"/>
    <s v="GCA"/>
    <s v="Urban"/>
    <n v="413"/>
    <n v="1835"/>
    <n v="407"/>
    <n v="1858"/>
    <n v="407"/>
    <n v="1858"/>
    <s v="Committee"/>
    <s v="Focal point"/>
    <s v="Drinking water source"/>
    <x v="0"/>
    <n v="0"/>
    <m/>
    <m/>
    <m/>
    <m/>
    <n v="1"/>
    <n v="0.89588735677356846"/>
    <n v="0.63732463677921147"/>
    <n v="0.78582451670608011"/>
    <n v="0.96506189821182942"/>
    <n v="0"/>
    <n v="42277"/>
  </r>
  <r>
    <x v="0"/>
    <x v="7"/>
    <x v="29"/>
    <s v="MMR001CMP049"/>
    <s v="GCA"/>
    <s v="Urban"/>
    <n v="116"/>
    <n v="659"/>
    <n v="116"/>
    <n v="659"/>
    <n v="116"/>
    <n v="659"/>
    <s v="Committee"/>
    <s v="Committee"/>
    <s v="Drinking water source"/>
    <x v="0"/>
    <n v="0"/>
    <m/>
    <m/>
    <m/>
    <m/>
    <n v="1"/>
    <n v="0.65522620904836193"/>
    <n v="0.43681747269890797"/>
    <n v="0.78003120124804992"/>
    <n v="1"/>
    <n v="0"/>
    <n v="42277"/>
  </r>
  <r>
    <x v="0"/>
    <x v="7"/>
    <x v="30"/>
    <s v="MMR001CMP052"/>
    <s v="GCA"/>
    <s v="Urban"/>
    <n v="44"/>
    <n v="235"/>
    <n v="36"/>
    <n v="194"/>
    <n v="43"/>
    <n v="242"/>
    <s v="Committee"/>
    <s v="Focal point"/>
    <s v="Drinking water source"/>
    <x v="0"/>
    <n v="0"/>
    <m/>
    <m/>
    <m/>
    <m/>
    <n v="1"/>
    <n v="0.58091286307053946"/>
    <n v="0.58091286307053946"/>
    <n v="0.82987551867219922"/>
    <n v="0.82987551867219922"/>
    <n v="0"/>
    <n v="42277"/>
  </r>
  <r>
    <x v="0"/>
    <x v="3"/>
    <x v="31"/>
    <s v="MMR001CMP005"/>
    <s v="GCA"/>
    <s v="Urban"/>
    <n v="35"/>
    <n v="175"/>
    <n v="32"/>
    <n v="173"/>
    <n v="43"/>
    <n v="212"/>
    <s v="Focal point"/>
    <s v="Committee"/>
    <s v="Drinking water source"/>
    <x v="0"/>
    <n v="0"/>
    <m/>
    <m/>
    <m/>
    <m/>
    <n v="1"/>
    <n v="0.898876404494382"/>
    <n v="0.898876404494382"/>
    <n v="0.5617977528089888"/>
    <n v="0"/>
    <n v="0.97058823529411764"/>
    <n v="42277"/>
  </r>
  <r>
    <x v="0"/>
    <x v="7"/>
    <x v="32"/>
    <s v="MMR001CMP047"/>
    <s v="GCA"/>
    <s v="Urban"/>
    <n v="631"/>
    <n v="3758"/>
    <n v="613"/>
    <n v="3721"/>
    <n v="626"/>
    <n v="3786"/>
    <s v="Committee"/>
    <s v="Committee"/>
    <s v="Drinking water source"/>
    <x v="0"/>
    <n v="0"/>
    <m/>
    <m/>
    <m/>
    <m/>
    <n v="1"/>
    <n v="0.79873049457815393"/>
    <n v="0.5606982279820153"/>
    <n v="0.26448029621793179"/>
    <n v="0.89923300714096799"/>
    <n v="0"/>
    <n v="42277"/>
  </r>
  <r>
    <x v="0"/>
    <x v="8"/>
    <x v="33"/>
    <s v="MMR001CMP168"/>
    <s v="GCA"/>
    <s v="Rural"/>
    <n v="74"/>
    <n v="404"/>
    <n v="60"/>
    <n v="330"/>
    <n v="74"/>
    <n v="369"/>
    <s v="Focal point"/>
    <s v="Committee"/>
    <s v="Drinking water source"/>
    <x v="0"/>
    <n v="0"/>
    <m/>
    <m/>
    <m/>
    <m/>
    <n v="1"/>
    <n v="0.47058823529411764"/>
    <n v="0.47058823529411764"/>
    <n v="0.47058823529411764"/>
    <n v="0.47058823529411764"/>
    <n v="0"/>
    <n v="42277"/>
  </r>
  <r>
    <x v="0"/>
    <x v="1"/>
    <x v="34"/>
    <s v="MMR001CMP030"/>
    <s v="GCA"/>
    <s v="Urban"/>
    <n v="31"/>
    <n v="170"/>
    <n v="25"/>
    <n v="125"/>
    <n v="31"/>
    <n v="170"/>
    <s v="Focal point"/>
    <s v="Focal point"/>
    <s v="Drinking water source"/>
    <x v="0"/>
    <n v="0"/>
    <m/>
    <m/>
    <m/>
    <m/>
    <n v="1"/>
    <n v="0.94117647058823528"/>
    <n v="0.70588235294117652"/>
    <n v="1"/>
    <n v="1"/>
    <n v="1"/>
    <n v="42277"/>
  </r>
  <r>
    <x v="0"/>
    <x v="0"/>
    <x v="35"/>
    <s v="MMR001CMP129"/>
    <s v="NGCA"/>
    <s v="Rural"/>
    <n v="174"/>
    <n v="1185"/>
    <n v="463"/>
    <n v="2123"/>
    <n v="463"/>
    <n v="2114"/>
    <s v="Focal point"/>
    <s v="Committee"/>
    <s v="Drinking water source"/>
    <x v="1"/>
    <n v="4"/>
    <n v="2"/>
    <n v="30"/>
    <n v="30"/>
    <m/>
    <n v="1"/>
    <n v="1"/>
    <n v="0.68867924528301883"/>
    <n v="0.76954177897574128"/>
    <n v="0.56738544474393526"/>
    <n v="0.44339622641509435"/>
    <n v="42277"/>
  </r>
  <r>
    <x v="0"/>
    <x v="4"/>
    <x v="36"/>
    <s v="MMR001CMP210"/>
    <s v="GCA"/>
    <s v="Mixed"/>
    <n v="68"/>
    <n v="327"/>
    <n v="10"/>
    <n v="20"/>
    <n v="63"/>
    <n v="307"/>
    <s v="Focal point"/>
    <s v="Committee"/>
    <s v="Drinking water source"/>
    <x v="0"/>
    <n v="0"/>
    <m/>
    <m/>
    <m/>
    <m/>
    <n v="1"/>
    <n v="0.99071207430340558"/>
    <n v="0.99071207430340558"/>
    <n v="0.61919504643962853"/>
    <n v="0.61919504643962853"/>
    <n v="0"/>
    <n v="42277"/>
  </r>
  <r>
    <x v="0"/>
    <x v="0"/>
    <x v="37"/>
    <s v="MMR001CMP133"/>
    <s v="GCA"/>
    <s v="Rural"/>
    <n v="115"/>
    <n v="532"/>
    <n v="115"/>
    <n v="537"/>
    <n v="115"/>
    <n v="537"/>
    <s v="Focal point"/>
    <s v="Focal point"/>
    <s v="Drinking water source"/>
    <x v="0"/>
    <n v="0"/>
    <m/>
    <m/>
    <m/>
    <m/>
    <n v="1"/>
    <n v="0.41176470588235292"/>
    <n v="0.41176470588235292"/>
    <n v="0.29411764705882354"/>
    <n v="0.29411764705882354"/>
    <n v="1"/>
    <n v="42277"/>
  </r>
  <r>
    <x v="0"/>
    <x v="9"/>
    <x v="38"/>
    <s v="MMR001CMP152"/>
    <s v="GCA"/>
    <s v="Rural"/>
    <n v="20"/>
    <n v="106"/>
    <n v="13"/>
    <n v="94"/>
    <n v="18"/>
    <n v="94"/>
    <s v="Focal point"/>
    <s v="Focal point"/>
    <s v="Drinking water source"/>
    <x v="0"/>
    <n v="0"/>
    <m/>
    <m/>
    <m/>
    <m/>
    <n v="1"/>
    <n v="1"/>
    <n v="1"/>
    <n v="1"/>
    <n v="0"/>
    <n v="1"/>
    <n v="42277"/>
  </r>
  <r>
    <x v="1"/>
    <x v="6"/>
    <x v="39"/>
    <s v="MMR015CMP018"/>
    <s v="GCA"/>
    <s v="Rural"/>
    <n v="78"/>
    <n v="390"/>
    <n v="77"/>
    <n v="384"/>
    <n v="77"/>
    <n v="384"/>
    <s v="Focal point"/>
    <s v="Focal point"/>
    <s v="Drinking water source"/>
    <x v="0"/>
    <n v="0"/>
    <m/>
    <m/>
    <m/>
    <m/>
    <n v="1"/>
    <n v="1"/>
    <n v="0"/>
    <n v="1"/>
    <n v="0"/>
    <n v="1"/>
    <n v="42277"/>
  </r>
  <r>
    <x v="0"/>
    <x v="3"/>
    <x v="40"/>
    <s v="MMR001CMP162"/>
    <s v="GCA"/>
    <s v="Rural"/>
    <n v="43"/>
    <n v="247"/>
    <n v="41"/>
    <n v="232"/>
    <n v="41"/>
    <n v="9"/>
    <s v="Focal point"/>
    <s v="Committee"/>
    <s v="Drinking water source"/>
    <x v="0"/>
    <m/>
    <m/>
    <m/>
    <m/>
    <m/>
    <n v="1"/>
    <n v="1"/>
    <n v="1"/>
    <n v="1"/>
    <n v="1"/>
    <n v="0"/>
    <n v="42277"/>
  </r>
  <r>
    <x v="0"/>
    <x v="1"/>
    <x v="41"/>
    <s v="MMR001CMP039"/>
    <s v="GCA"/>
    <s v="Rural"/>
    <n v="45"/>
    <n v="193"/>
    <n v="48"/>
    <n v="196"/>
    <n v="48"/>
    <n v="196"/>
    <s v="Focal point"/>
    <s v="Focal point"/>
    <s v="Drinking water source"/>
    <x v="0"/>
    <n v="0"/>
    <m/>
    <m/>
    <m/>
    <m/>
    <n v="1"/>
    <n v="1"/>
    <n v="1"/>
    <n v="1"/>
    <n v="0"/>
    <n v="0.95652173913043481"/>
    <n v="42277"/>
  </r>
  <r>
    <x v="0"/>
    <x v="2"/>
    <x v="42"/>
    <s v="MMR001CMP062"/>
    <s v="GCA"/>
    <s v="Urban"/>
    <n v="265"/>
    <n v="1084"/>
    <n v="260"/>
    <n v="1140"/>
    <n v="260"/>
    <n v="1140"/>
    <s v="Focal point"/>
    <s v="Committee"/>
    <s v="Drinking water source"/>
    <x v="0"/>
    <n v="0"/>
    <m/>
    <m/>
    <m/>
    <m/>
    <n v="1"/>
    <n v="1"/>
    <n v="0.96385542168674698"/>
    <n v="0.64874884151992585"/>
    <n v="1"/>
    <n v="0"/>
    <n v="42277"/>
  </r>
  <r>
    <x v="0"/>
    <x v="8"/>
    <x v="43"/>
    <s v="MMR001CMP176"/>
    <s v="GCA"/>
    <s v="Urban"/>
    <n v="67"/>
    <n v="350"/>
    <n v="67"/>
    <n v="350"/>
    <n v="67"/>
    <n v="350"/>
    <s v="Focal point"/>
    <s v="Committee"/>
    <s v="Drinking water source"/>
    <x v="0"/>
    <n v="0"/>
    <m/>
    <m/>
    <m/>
    <m/>
    <n v="1"/>
    <n v="0.8571428571428571"/>
    <n v="0.8571428571428571"/>
    <n v="0.5714285714285714"/>
    <n v="0.8571428571428571"/>
    <n v="0"/>
    <n v="42277"/>
  </r>
  <r>
    <x v="0"/>
    <x v="8"/>
    <x v="44"/>
    <s v="MMR001CMP103"/>
    <s v="GCA"/>
    <s v="Rural"/>
    <n v="57"/>
    <n v="284"/>
    <n v="54"/>
    <n v="262"/>
    <n v="54"/>
    <n v="262"/>
    <s v="Focal point"/>
    <s v="Committee"/>
    <s v="Drinking water source"/>
    <x v="0"/>
    <n v="0"/>
    <m/>
    <m/>
    <m/>
    <m/>
    <n v="1"/>
    <n v="0.73529411764705888"/>
    <n v="0.73529411764705888"/>
    <n v="0.73529411764705888"/>
    <n v="1"/>
    <n v="0"/>
    <n v="42277"/>
  </r>
  <r>
    <x v="0"/>
    <x v="8"/>
    <x v="45"/>
    <s v="MMR001CMP181"/>
    <s v="GCA"/>
    <s v="Urban"/>
    <n v="25"/>
    <n v="133"/>
    <n v="22"/>
    <n v="95"/>
    <n v="25"/>
    <n v="134"/>
    <s v="Focal point"/>
    <s v="Committee"/>
    <s v="Drinking water source"/>
    <x v="0"/>
    <n v="0"/>
    <m/>
    <m/>
    <m/>
    <m/>
    <n v="1"/>
    <n v="1"/>
    <n v="0.90225563909774431"/>
    <n v="1"/>
    <n v="1"/>
    <n v="0"/>
    <n v="42277"/>
  </r>
  <r>
    <x v="0"/>
    <x v="8"/>
    <x v="46"/>
    <s v="MMR001CMP191"/>
    <s v="GCA"/>
    <s v="Rural"/>
    <n v="13"/>
    <n v="70"/>
    <n v="8"/>
    <n v="49"/>
    <n v="12"/>
    <n v="70"/>
    <s v="Focal point"/>
    <s v="Committee"/>
    <s v="Drinking water source"/>
    <x v="0"/>
    <n v="0"/>
    <m/>
    <m/>
    <m/>
    <m/>
    <n v="1"/>
    <n v="1"/>
    <n v="1"/>
    <n v="1"/>
    <n v="1"/>
    <n v="0"/>
    <n v="42277"/>
  </r>
  <r>
    <x v="0"/>
    <x v="3"/>
    <x v="47"/>
    <s v="MMR001CMP024"/>
    <s v="GCA"/>
    <s v="Rural"/>
    <n v="69"/>
    <n v="325"/>
    <n v="65"/>
    <n v="325"/>
    <n v="71"/>
    <n v="322"/>
    <s v="Focal point"/>
    <s v="Committee"/>
    <s v="Drinking water source"/>
    <x v="0"/>
    <n v="0"/>
    <m/>
    <m/>
    <m/>
    <m/>
    <n v="1"/>
    <n v="1"/>
    <n v="0.38961038961038963"/>
    <n v="0.97402597402597402"/>
    <n v="1"/>
    <n v="0"/>
    <n v="42277"/>
  </r>
  <r>
    <x v="0"/>
    <x v="1"/>
    <x v="48"/>
    <s v="MMR001CMP160"/>
    <s v="NGCA"/>
    <s v="Rural"/>
    <n v="110"/>
    <n v="643"/>
    <n v="106"/>
    <m/>
    <n v="124"/>
    <n v="0"/>
    <s v="Focal point"/>
    <s v="Committee"/>
    <s v="Drinking water source"/>
    <x v="0"/>
    <n v="0"/>
    <m/>
    <m/>
    <m/>
    <m/>
    <n v="1"/>
    <n v="1"/>
    <n v="0.4375"/>
    <n v="0.3125"/>
    <n v="0.625"/>
    <n v="1"/>
    <n v="42277"/>
  </r>
  <r>
    <x v="0"/>
    <x v="10"/>
    <x v="49"/>
    <s v="MMR001CMP077"/>
    <s v="GCA"/>
    <s v="Mixed"/>
    <n v="18"/>
    <n v="78"/>
    <n v="18"/>
    <n v="79"/>
    <n v="18"/>
    <n v="77"/>
    <s v="Focal point"/>
    <s v="Focal point"/>
    <s v="Drinking water source"/>
    <x v="0"/>
    <n v="0"/>
    <m/>
    <m/>
    <m/>
    <m/>
    <n v="1"/>
    <n v="1"/>
    <n v="1"/>
    <n v="1"/>
    <n v="0"/>
    <n v="0.92307692307692313"/>
    <n v="42277"/>
  </r>
  <r>
    <x v="0"/>
    <x v="3"/>
    <x v="50"/>
    <s v="MMR001CMP014"/>
    <s v="GCA"/>
    <s v="Urban"/>
    <n v="163"/>
    <n v="712"/>
    <n v="84"/>
    <n v="452"/>
    <n v="140"/>
    <n v="707"/>
    <s v="Focal point"/>
    <s v="Focal point"/>
    <s v="Drinking water source"/>
    <x v="0"/>
    <n v="0"/>
    <m/>
    <m/>
    <m/>
    <m/>
    <n v="1"/>
    <n v="1"/>
    <n v="1"/>
    <n v="0.64935064935064934"/>
    <n v="0"/>
    <n v="0.97945205479452058"/>
    <n v="42277"/>
  </r>
  <r>
    <x v="0"/>
    <x v="8"/>
    <x v="51"/>
    <s v="MMR001CMP174"/>
    <s v="GCA"/>
    <s v="Urban"/>
    <n v="65"/>
    <n v="347"/>
    <n v="65"/>
    <n v="347"/>
    <n v="65"/>
    <n v="347"/>
    <s v="Focal point"/>
    <s v="Focal point"/>
    <s v="Drinking water source"/>
    <x v="1"/>
    <n v="0.25"/>
    <n v="10"/>
    <n v="5"/>
    <m/>
    <m/>
    <n v="1"/>
    <n v="0.97982708933717577"/>
    <n v="0.97982708933717577"/>
    <n v="0.86455331412103742"/>
    <n v="1"/>
    <n v="0"/>
    <n v="42277"/>
  </r>
  <r>
    <x v="1"/>
    <x v="6"/>
    <x v="52"/>
    <s v="MMR015CMP016"/>
    <s v="GCA"/>
    <s v="Urban"/>
    <n v="64"/>
    <n v="305"/>
    <n v="63"/>
    <n v="304"/>
    <n v="63"/>
    <n v="304"/>
    <s v="Focal point"/>
    <s v="Focal point"/>
    <s v="Drinking water source"/>
    <x v="0"/>
    <n v="0"/>
    <m/>
    <m/>
    <m/>
    <m/>
    <n v="0.43715846994535523"/>
    <n v="0.39344262295081966"/>
    <n v="0"/>
    <n v="0.65573770491803274"/>
    <n v="0.65573770491803274"/>
    <n v="0"/>
    <n v="42277"/>
  </r>
  <r>
    <x v="0"/>
    <x v="11"/>
    <x v="53"/>
    <s v="MMR001CMP234"/>
    <s v="GCA"/>
    <s v="Urban"/>
    <n v="91"/>
    <n v="400"/>
    <n v="60"/>
    <n v="228"/>
    <n v="74"/>
    <n v="228"/>
    <s v="Focal point"/>
    <s v="Focal point"/>
    <s v="Drinking water source"/>
    <x v="0"/>
    <n v="0"/>
    <m/>
    <m/>
    <m/>
    <m/>
    <n v="1"/>
    <n v="0.5161290322580645"/>
    <n v="0"/>
    <n v="0"/>
    <n v="0"/>
    <n v="1"/>
    <n v="42277"/>
  </r>
  <r>
    <x v="0"/>
    <x v="2"/>
    <x v="54"/>
    <s v="MMR001CMP131"/>
    <s v="NGCA"/>
    <s v="Rural"/>
    <n v="412"/>
    <n v="1700"/>
    <n v="375"/>
    <n v="1598"/>
    <n v="375"/>
    <n v="1598"/>
    <s v="Focal point"/>
    <s v="Committee"/>
    <s v="Drinking water source"/>
    <x v="0"/>
    <n v="0"/>
    <m/>
    <m/>
    <m/>
    <m/>
    <n v="1"/>
    <n v="1"/>
    <n v="0.66135946111451316"/>
    <n v="0.42865890998162892"/>
    <n v="0.61236987140232702"/>
    <n v="1"/>
    <n v="42277"/>
  </r>
  <r>
    <x v="0"/>
    <x v="2"/>
    <x v="55"/>
    <s v="MMR001CMP069"/>
    <s v="GCA"/>
    <s v="Urban"/>
    <n v="70"/>
    <n v="609"/>
    <n v="124"/>
    <n v="644"/>
    <n v="124"/>
    <n v="644"/>
    <s v="Focal point"/>
    <s v="Focal point"/>
    <s v="Drinking water source"/>
    <x v="0"/>
    <n v="0"/>
    <m/>
    <m/>
    <m/>
    <m/>
    <n v="1"/>
    <n v="1"/>
    <n v="1"/>
    <n v="1"/>
    <n v="1"/>
    <n v="0"/>
    <n v="42277"/>
  </r>
  <r>
    <x v="0"/>
    <x v="2"/>
    <x v="56"/>
    <s v="MMR001CMP123"/>
    <s v="NGCA"/>
    <s v="Rural"/>
    <n v="115"/>
    <n v="602"/>
    <n v="115"/>
    <n v="594"/>
    <n v="115"/>
    <n v="88"/>
    <s v="Focal point"/>
    <s v="Committee"/>
    <s v="Drinking water source"/>
    <x v="0"/>
    <n v="0"/>
    <m/>
    <m/>
    <m/>
    <m/>
    <n v="1"/>
    <n v="1"/>
    <n v="1"/>
    <n v="0.64516129032258063"/>
    <n v="1"/>
    <n v="1"/>
    <n v="42277"/>
  </r>
  <r>
    <x v="0"/>
    <x v="2"/>
    <x v="57"/>
    <s v="MMR001CMP072"/>
    <s v="GCA"/>
    <s v="Mixed"/>
    <n v="50"/>
    <n v="295"/>
    <n v="50"/>
    <n v="293"/>
    <n v="50"/>
    <n v="293"/>
    <s v="Focal point"/>
    <s v="Focal point"/>
    <s v="Drinking water source"/>
    <x v="0"/>
    <n v="0"/>
    <m/>
    <m/>
    <m/>
    <m/>
    <n v="1"/>
    <n v="1"/>
    <n v="0.81355932203389836"/>
    <n v="1"/>
    <n v="1"/>
    <n v="0"/>
    <n v="42277"/>
  </r>
  <r>
    <x v="0"/>
    <x v="2"/>
    <x v="58"/>
    <s v="MMR001CMP122"/>
    <s v="NGCA"/>
    <s v="Rural"/>
    <n v="612"/>
    <n v="2944"/>
    <n v="608"/>
    <n v="2914"/>
    <n v="608"/>
    <n v="2944"/>
    <s v="Focal point"/>
    <s v="Committee"/>
    <s v="Drinking water source"/>
    <x v="0"/>
    <n v="0"/>
    <m/>
    <m/>
    <m/>
    <m/>
    <n v="1"/>
    <n v="1"/>
    <n v="1"/>
    <n v="0.26223776223776224"/>
    <n v="1"/>
    <n v="0"/>
    <n v="42277"/>
  </r>
  <r>
    <x v="0"/>
    <x v="7"/>
    <x v="59"/>
    <s v="MMR001CMP051"/>
    <s v="GCA"/>
    <s v="Urban"/>
    <n v="23"/>
    <n v="83"/>
    <n v="23"/>
    <n v="85"/>
    <n v="23"/>
    <n v="78"/>
    <s v="Focal point"/>
    <s v="Focal point"/>
    <s v="Drinking water source"/>
    <x v="0"/>
    <n v="0"/>
    <m/>
    <m/>
    <m/>
    <m/>
    <n v="1"/>
    <n v="0.86021505376344087"/>
    <n v="0.86021505376344087"/>
    <n v="1"/>
    <n v="1"/>
    <n v="0"/>
    <n v="42277"/>
  </r>
  <r>
    <x v="0"/>
    <x v="9"/>
    <x v="60"/>
    <s v="MMR001CMP080"/>
    <s v="GCA"/>
    <s v="Urban"/>
    <n v="12"/>
    <n v="61"/>
    <n v="12"/>
    <n v="62"/>
    <n v="12"/>
    <n v="61"/>
    <s v="Focal point"/>
    <s v="Committee"/>
    <s v="Drinking water source"/>
    <x v="0"/>
    <m/>
    <m/>
    <m/>
    <m/>
    <m/>
    <n v="1"/>
    <n v="1"/>
    <n v="1"/>
    <n v="1"/>
    <n v="1"/>
    <n v="0"/>
    <n v="42277"/>
  </r>
  <r>
    <x v="0"/>
    <x v="7"/>
    <x v="61"/>
    <s v="MMR001CMP050"/>
    <s v="GCA"/>
    <s v="Urban"/>
    <n v="301"/>
    <n v="1404"/>
    <n v="274"/>
    <n v="1347"/>
    <n v="274"/>
    <n v="1347"/>
    <s v="Focal point"/>
    <s v="Focal point"/>
    <s v="Drinking water source"/>
    <x v="0"/>
    <n v="0"/>
    <m/>
    <m/>
    <m/>
    <m/>
    <n v="1"/>
    <n v="0.63114538812349275"/>
    <n v="0.50557532055108523"/>
    <n v="0.38585516105155082"/>
    <n v="0.82352379360569228"/>
    <n v="0"/>
    <n v="42277"/>
  </r>
  <r>
    <x v="0"/>
    <x v="1"/>
    <x v="62"/>
    <s v="MMR001CMP113"/>
    <s v="NGCA"/>
    <s v="Rural"/>
    <n v="155"/>
    <n v="664"/>
    <n v="156"/>
    <n v="641"/>
    <n v="273"/>
    <n v="0"/>
    <s v="Focal point"/>
    <s v="Committee"/>
    <s v="Drinking water source"/>
    <x v="0"/>
    <n v="0"/>
    <m/>
    <m/>
    <m/>
    <m/>
    <n v="1"/>
    <n v="1"/>
    <n v="0.24806201550387597"/>
    <n v="0.15503875968992248"/>
    <n v="0.62015503875968991"/>
    <n v="1"/>
    <n v="42277"/>
  </r>
  <r>
    <x v="0"/>
    <x v="1"/>
    <x v="63"/>
    <s v="MMR001CMP119"/>
    <s v="NGCA"/>
    <s v="Mixed"/>
    <n v="610"/>
    <n v="2750"/>
    <n v="609"/>
    <n v="2630"/>
    <n v="609"/>
    <n v="2630"/>
    <s v="Focal point"/>
    <s v="Committee"/>
    <s v="Drinking water source"/>
    <x v="0"/>
    <n v="0"/>
    <m/>
    <m/>
    <m/>
    <m/>
    <n v="1"/>
    <n v="1"/>
    <n v="0"/>
    <n v="0.99274532264222981"/>
    <n v="0"/>
    <n v="0.9817351598173516"/>
    <n v="42277"/>
  </r>
  <r>
    <x v="0"/>
    <x v="1"/>
    <x v="64"/>
    <s v="MMR001CMP028"/>
    <s v="GCA"/>
    <s v="Rural"/>
    <n v="110"/>
    <n v="509"/>
    <n v="80"/>
    <n v="324"/>
    <n v="110"/>
    <n v="506"/>
    <s v="Committee"/>
    <s v="Focal point"/>
    <s v="Drinking water source"/>
    <x v="0"/>
    <n v="0"/>
    <m/>
    <m/>
    <m/>
    <m/>
    <n v="1"/>
    <n v="0.94488188976377951"/>
    <n v="0.86614173228346458"/>
    <n v="0.78740157480314965"/>
    <n v="1"/>
    <n v="1"/>
    <n v="42277"/>
  </r>
  <r>
    <x v="0"/>
    <x v="7"/>
    <x v="65"/>
    <s v="MMR001CMP054"/>
    <s v="GCA"/>
    <s v="Rural"/>
    <n v="23"/>
    <n v="124"/>
    <n v="20"/>
    <n v="110"/>
    <n v="20"/>
    <n v="110"/>
    <s v="Focal point"/>
    <s v="Focal point"/>
    <s v="Drinking water source"/>
    <x v="0"/>
    <n v="0"/>
    <m/>
    <m/>
    <m/>
    <m/>
    <n v="1"/>
    <n v="1"/>
    <n v="1"/>
    <n v="1"/>
    <n v="0.81300813008130079"/>
    <n v="0"/>
    <n v="42277"/>
  </r>
  <r>
    <x v="0"/>
    <x v="1"/>
    <x v="66"/>
    <s v="MMR001CMP115"/>
    <s v="NGCA"/>
    <s v="Rural"/>
    <n v="169"/>
    <n v="1216"/>
    <n v="176"/>
    <n v="1216"/>
    <n v="176"/>
    <n v="1216"/>
    <s v="Committee"/>
    <s v="Committee"/>
    <s v="Drinking water source"/>
    <x v="0"/>
    <n v="0"/>
    <m/>
    <m/>
    <m/>
    <m/>
    <n v="1"/>
    <n v="1"/>
    <n v="0"/>
    <n v="0.24752475247524752"/>
    <n v="0"/>
    <n v="0.98837209302325579"/>
    <n v="42277"/>
  </r>
  <r>
    <x v="0"/>
    <x v="10"/>
    <x v="67"/>
    <s v="MMR001CMP079"/>
    <s v="GCA"/>
    <s v="Urban"/>
    <n v="14"/>
    <n v="44"/>
    <n v="14"/>
    <n v="44"/>
    <n v="14"/>
    <n v="44"/>
    <s v="Committee"/>
    <s v="Focal point"/>
    <s v="Drinking water source"/>
    <x v="0"/>
    <n v="0"/>
    <m/>
    <m/>
    <m/>
    <m/>
    <n v="1"/>
    <n v="1"/>
    <n v="1"/>
    <n v="1"/>
    <n v="1"/>
    <n v="1"/>
    <n v="42277"/>
  </r>
  <r>
    <x v="0"/>
    <x v="10"/>
    <x v="68"/>
    <s v="MMR001CMP078"/>
    <s v="GCA"/>
    <s v="Mixed"/>
    <n v="12"/>
    <n v="47"/>
    <n v="15"/>
    <n v="69"/>
    <n v="15"/>
    <n v="69"/>
    <s v="Committee"/>
    <s v="Focal point"/>
    <s v="Drinking water source"/>
    <x v="0"/>
    <n v="0"/>
    <m/>
    <m/>
    <m/>
    <m/>
    <n v="1"/>
    <n v="1"/>
    <n v="1"/>
    <n v="1"/>
    <n v="0"/>
    <n v="1"/>
    <n v="42277"/>
  </r>
  <r>
    <x v="0"/>
    <x v="2"/>
    <x v="69"/>
    <s v="MMR001CMP073"/>
    <s v="GCA"/>
    <s v="Rural"/>
    <n v="46"/>
    <n v="272"/>
    <n v="45"/>
    <n v="257"/>
    <n v="45"/>
    <n v="269"/>
    <s v="Committee"/>
    <s v="Committee"/>
    <s v="Drinking water source"/>
    <x v="0"/>
    <n v="0"/>
    <m/>
    <m/>
    <m/>
    <m/>
    <n v="1"/>
    <n v="1"/>
    <n v="1"/>
    <n v="1"/>
    <n v="1"/>
    <n v="0"/>
    <n v="42277"/>
  </r>
  <r>
    <x v="0"/>
    <x v="2"/>
    <x v="70"/>
    <s v="MMR001CMP071"/>
    <s v="GCA"/>
    <s v="Urban"/>
    <n v="30"/>
    <n v="175"/>
    <n v="18"/>
    <n v="120"/>
    <n v="29"/>
    <n v="182"/>
    <s v="Committee"/>
    <s v="Focal point"/>
    <s v="Drinking water source"/>
    <x v="0"/>
    <n v="0"/>
    <m/>
    <m/>
    <m/>
    <m/>
    <n v="1"/>
    <n v="1"/>
    <n v="1"/>
    <n v="1"/>
    <n v="1"/>
    <n v="0"/>
    <n v="42277"/>
  </r>
  <r>
    <x v="0"/>
    <x v="2"/>
    <x v="71"/>
    <s v="MMR001CMP070"/>
    <s v="GCA"/>
    <s v="Urban"/>
    <n v="186"/>
    <n v="1002"/>
    <n v="183"/>
    <n v="971"/>
    <n v="188"/>
    <n v="1003"/>
    <s v="Committee"/>
    <s v="Focal point"/>
    <s v="Drinking water source"/>
    <x v="0"/>
    <m/>
    <m/>
    <m/>
    <m/>
    <m/>
    <n v="1"/>
    <n v="0.82451669845969877"/>
    <n v="0.74842974193795953"/>
    <n v="0.59332018286048149"/>
    <n v="0.94433134982774813"/>
    <n v="0"/>
    <n v="42277"/>
  </r>
  <r>
    <x v="1"/>
    <x v="6"/>
    <x v="72"/>
    <s v="MMR015CMP020"/>
    <s v="GCA"/>
    <s v="Rural"/>
    <n v="178"/>
    <n v="827"/>
    <n v="194"/>
    <n v="890"/>
    <n v="194"/>
    <n v="890"/>
    <s v="Committee"/>
    <s v="Focal point"/>
    <s v="Drinking water source"/>
    <x v="1"/>
    <n v="1"/>
    <n v="35"/>
    <n v="20"/>
    <n v="20"/>
    <m/>
    <m/>
    <m/>
    <m/>
    <m/>
    <m/>
    <m/>
    <m/>
  </r>
  <r>
    <x v="0"/>
    <x v="12"/>
    <x v="73"/>
    <s v="MMR001CMP067"/>
    <s v="GCA"/>
    <s v="Urban"/>
    <n v="80"/>
    <n v="278"/>
    <n v="50"/>
    <n v="200"/>
    <n v="83"/>
    <n v="293"/>
    <s v="Committee"/>
    <s v="Focal point"/>
    <s v="Drinking water source"/>
    <x v="0"/>
    <n v="0"/>
    <m/>
    <m/>
    <m/>
    <m/>
    <n v="1"/>
    <n v="1"/>
    <n v="0.92436974789915971"/>
    <n v="1"/>
    <n v="1"/>
    <n v="0"/>
    <n v="42277"/>
  </r>
  <r>
    <x v="0"/>
    <x v="8"/>
    <x v="74"/>
    <s v="MMR001CMP109"/>
    <s v="GCA"/>
    <s v="Urban"/>
    <n v="6"/>
    <n v="30"/>
    <n v="6"/>
    <n v="30"/>
    <n v="6"/>
    <n v="30"/>
    <s v="Committee"/>
    <s v="Focal point"/>
    <s v="Drinking water source"/>
    <x v="1"/>
    <n v="0"/>
    <m/>
    <m/>
    <m/>
    <m/>
    <n v="1"/>
    <n v="1"/>
    <n v="1"/>
    <n v="1"/>
    <n v="1"/>
    <n v="0"/>
    <n v="42277"/>
  </r>
  <r>
    <x v="1"/>
    <x v="5"/>
    <x v="75"/>
    <s v="MMR015CMP004"/>
    <s v="GCA"/>
    <s v="Urban"/>
    <n v="77"/>
    <n v="384"/>
    <n v="79"/>
    <n v="394"/>
    <n v="79"/>
    <n v="394"/>
    <s v="Committee"/>
    <s v="Focal point"/>
    <s v="Drinking water source"/>
    <x v="0"/>
    <n v="0"/>
    <m/>
    <m/>
    <m/>
    <m/>
    <n v="1"/>
    <n v="0.95238095238095233"/>
    <n v="0"/>
    <n v="0.52910052910052907"/>
    <n v="0.79365079365079361"/>
    <n v="0.98717948717948723"/>
    <n v="42277"/>
  </r>
  <r>
    <x v="1"/>
    <x v="6"/>
    <x v="76"/>
    <s v="MMR015CMP217"/>
    <s v="GCA"/>
    <s v="Mixed"/>
    <n v="21"/>
    <n v="107"/>
    <n v="22"/>
    <n v="108"/>
    <n v="22"/>
    <n v="0"/>
    <s v="Committee"/>
    <s v="Committee"/>
    <s v="Drinking water source"/>
    <x v="0"/>
    <n v="0"/>
    <m/>
    <m/>
    <m/>
    <m/>
    <m/>
    <m/>
    <m/>
    <m/>
    <m/>
    <m/>
    <m/>
  </r>
  <r>
    <x v="1"/>
    <x v="13"/>
    <x v="77"/>
    <s v="MMR015CMP216"/>
    <s v="GCA"/>
    <s v="Urban"/>
    <n v="30"/>
    <n v="188"/>
    <n v="24"/>
    <n v="112"/>
    <n v="24"/>
    <n v="112"/>
    <s v="Committee"/>
    <s v="Committee"/>
    <s v="Drinking water source"/>
    <x v="0"/>
    <n v="0"/>
    <m/>
    <m/>
    <m/>
    <m/>
    <n v="0.52493438320209973"/>
    <n v="1"/>
    <n v="0"/>
    <n v="1"/>
    <n v="0"/>
    <n v="0"/>
    <n v="42277"/>
  </r>
  <r>
    <x v="1"/>
    <x v="13"/>
    <x v="78"/>
    <s v="MMR015CMP213"/>
    <s v="GCA"/>
    <s v="Urban"/>
    <n v="61"/>
    <n v="264"/>
    <n v="55"/>
    <n v="251"/>
    <n v="55"/>
    <n v="251"/>
    <s v="Committee"/>
    <s v="Focal point"/>
    <s v="Drinking water source"/>
    <x v="0"/>
    <n v="0"/>
    <m/>
    <m/>
    <m/>
    <m/>
    <n v="1"/>
    <n v="0.8"/>
    <n v="0"/>
    <n v="1"/>
    <n v="0.8"/>
    <n v="1"/>
    <n v="42277"/>
  </r>
  <r>
    <x v="1"/>
    <x v="14"/>
    <x v="79"/>
    <s v="MMR015CMP209"/>
    <s v="GCA"/>
    <s v="Urban"/>
    <n v="31"/>
    <n v="191"/>
    <n v="31"/>
    <n v="183"/>
    <n v="31"/>
    <n v="183"/>
    <s v="Committee"/>
    <s v="Committee"/>
    <s v="Drinking water source"/>
    <x v="0"/>
    <n v="0"/>
    <m/>
    <m/>
    <m/>
    <m/>
    <n v="1"/>
    <n v="1"/>
    <n v="0.43478260869565216"/>
    <n v="1"/>
    <n v="0"/>
    <n v="0"/>
    <n v="42277"/>
  </r>
  <r>
    <x v="0"/>
    <x v="1"/>
    <x v="80"/>
    <s v="MMR001CMP026"/>
    <s v="GCA"/>
    <s v="Urban"/>
    <n v="89"/>
    <n v="478"/>
    <n v="78"/>
    <n v="415"/>
    <n v="89"/>
    <n v="465"/>
    <s v="Committee"/>
    <s v="Committee"/>
    <s v="Drinking water source"/>
    <x v="0"/>
    <n v="0"/>
    <m/>
    <m/>
    <m/>
    <m/>
    <n v="1"/>
    <n v="1"/>
    <n v="0.80338266384778012"/>
    <n v="0.63424947145877375"/>
    <n v="0.42283298097251587"/>
    <n v="1"/>
    <n v="42277"/>
  </r>
  <r>
    <x v="0"/>
    <x v="12"/>
    <x v="81"/>
    <s v="MMR001CMP068"/>
    <s v="GCA"/>
    <s v="Urban"/>
    <n v="40"/>
    <n v="208"/>
    <n v="41"/>
    <n v="208"/>
    <n v="51"/>
    <n v="208"/>
    <s v="Committee"/>
    <s v="Committee"/>
    <s v="Drinking water source"/>
    <x v="0"/>
    <n v="0"/>
    <m/>
    <m/>
    <m/>
    <m/>
    <n v="1"/>
    <n v="1"/>
    <n v="1"/>
    <n v="1"/>
    <n v="1"/>
    <n v="0"/>
    <n v="42277"/>
  </r>
  <r>
    <x v="0"/>
    <x v="2"/>
    <x v="82"/>
    <s v="MMR001CMP121"/>
    <s v="NGCA"/>
    <s v="Rural"/>
    <n v="1694"/>
    <n v="8805"/>
    <n v="1693"/>
    <n v="8805"/>
    <n v="1693"/>
    <n v="9062"/>
    <s v="Committee"/>
    <s v="Committee"/>
    <s v="Drinking water source"/>
    <x v="0"/>
    <n v="0"/>
    <m/>
    <m/>
    <m/>
    <m/>
    <n v="1"/>
    <n v="1"/>
    <n v="1"/>
    <n v="0.77273354491513735"/>
    <n v="1"/>
    <n v="0"/>
    <n v="42277"/>
  </r>
  <r>
    <x v="1"/>
    <x v="15"/>
    <x v="83"/>
    <s v="MMR015CMP218"/>
    <s v="GCA"/>
    <s v="Rural"/>
    <n v="44"/>
    <n v="273"/>
    <n v="40"/>
    <n v="208"/>
    <n v="40"/>
    <n v="208"/>
    <s v="Committee"/>
    <s v="Committee"/>
    <s v="Drinking water source"/>
    <x v="0"/>
    <n v="0"/>
    <m/>
    <m/>
    <m/>
    <m/>
    <n v="1"/>
    <n v="0.89686098654708524"/>
    <n v="0.89686098654708524"/>
    <n v="0"/>
    <n v="1"/>
    <n v="1"/>
    <n v="42277"/>
  </r>
  <r>
    <x v="0"/>
    <x v="8"/>
    <x v="84"/>
    <s v="MMR001CMP182"/>
    <s v="GCA"/>
    <s v="Urban"/>
    <n v="10"/>
    <n v="39"/>
    <n v="7"/>
    <n v="25"/>
    <n v="10"/>
    <n v="39"/>
    <s v="Committee"/>
    <s v="Committee"/>
    <s v="Drinking water source"/>
    <x v="0"/>
    <n v="0"/>
    <m/>
    <m/>
    <m/>
    <m/>
    <n v="1"/>
    <n v="1"/>
    <n v="1"/>
    <n v="1"/>
    <n v="1"/>
    <n v="0"/>
    <n v="42277"/>
  </r>
  <r>
    <x v="0"/>
    <x v="8"/>
    <x v="85"/>
    <s v="MMR001CMP179"/>
    <s v="GCA"/>
    <s v="Rural"/>
    <n v="77"/>
    <n v="380"/>
    <n v="76"/>
    <n v="342"/>
    <n v="76"/>
    <n v="344"/>
    <s v="Committee"/>
    <s v=""/>
    <s v="Drinking water source"/>
    <x v="0"/>
    <n v="0"/>
    <n v="0"/>
    <n v="0"/>
    <n v="0"/>
    <m/>
    <n v="1"/>
    <n v="0.26315789473684209"/>
    <n v="0.26315789473684209"/>
    <n v="0.52631578947368418"/>
    <n v="1"/>
    <n v="0"/>
    <n v="42277"/>
  </r>
  <r>
    <x v="0"/>
    <x v="8"/>
    <x v="86"/>
    <s v="MMR001CMP169"/>
    <s v="GCA"/>
    <s v="Rural"/>
    <n v="35"/>
    <n v="215"/>
    <n v="35"/>
    <n v="211"/>
    <n v="35"/>
    <n v="212"/>
    <s v="Committee"/>
    <s v="Committee"/>
    <s v="Drinking water source"/>
    <x v="0"/>
    <n v="0"/>
    <m/>
    <m/>
    <m/>
    <m/>
    <n v="1"/>
    <n v="0.92592592592592593"/>
    <n v="0.92592592592592593"/>
    <n v="0.92592592592592593"/>
    <n v="1"/>
    <n v="0"/>
    <n v="42277"/>
  </r>
  <r>
    <x v="0"/>
    <x v="8"/>
    <x v="87"/>
    <s v="MMR001CMP167"/>
    <s v="GCA"/>
    <s v="Urban"/>
    <n v="15"/>
    <n v="74"/>
    <n v="12"/>
    <n v="60"/>
    <n v="16"/>
    <n v="74"/>
    <s v="Committee"/>
    <s v="Committee"/>
    <s v="Drinking water source"/>
    <x v="0"/>
    <n v="0"/>
    <n v="0"/>
    <m/>
    <m/>
    <m/>
    <n v="1"/>
    <n v="1"/>
    <n v="1"/>
    <n v="1"/>
    <n v="1"/>
    <n v="0"/>
    <n v="42277"/>
  </r>
  <r>
    <x v="0"/>
    <x v="8"/>
    <x v="88"/>
    <s v="MMR001CMP148"/>
    <s v="GCA"/>
    <s v="Mixed"/>
    <n v="20"/>
    <n v="64"/>
    <n v="14"/>
    <n v="52"/>
    <n v="14"/>
    <n v="52"/>
    <s v="Committee"/>
    <s v="Focal point"/>
    <s v="Drinking water source"/>
    <x v="0"/>
    <n v="0"/>
    <m/>
    <m/>
    <m/>
    <m/>
    <n v="1"/>
    <n v="1"/>
    <n v="1"/>
    <n v="1"/>
    <n v="0"/>
    <n v="0.8"/>
    <n v="42277"/>
  </r>
  <r>
    <x v="0"/>
    <x v="8"/>
    <x v="89"/>
    <s v="MMR001CMP091"/>
    <s v="GCA"/>
    <s v="Urban"/>
    <n v="5"/>
    <n v="26"/>
    <n v="5"/>
    <n v="27"/>
    <n v="5"/>
    <n v="27"/>
    <s v="Committee"/>
    <s v="Committee"/>
    <s v="Drinking water source"/>
    <x v="1"/>
    <n v="0.125"/>
    <n v="10"/>
    <m/>
    <m/>
    <m/>
    <n v="1"/>
    <n v="1"/>
    <n v="0.76923076923076927"/>
    <n v="1"/>
    <n v="1"/>
    <n v="0"/>
    <n v="42277"/>
  </r>
  <r>
    <x v="0"/>
    <x v="0"/>
    <x v="90"/>
    <s v="MMR001CMP128"/>
    <s v="NGCA"/>
    <s v="Rural"/>
    <n v="541"/>
    <n v="2607"/>
    <n v="545"/>
    <n v="2544"/>
    <n v="545"/>
    <n v="2545"/>
    <s v="Committee"/>
    <s v="Committee"/>
    <s v="Drinking water source"/>
    <x v="0"/>
    <n v="0"/>
    <m/>
    <m/>
    <m/>
    <m/>
    <n v="1"/>
    <n v="0.79656384224912147"/>
    <n v="0.64037485357282309"/>
    <n v="0.11714174150722374"/>
    <n v="0"/>
    <n v="1"/>
    <n v="42277"/>
  </r>
  <r>
    <x v="0"/>
    <x v="3"/>
    <x v="91"/>
    <s v="MMR001CMP001"/>
    <s v="GCA"/>
    <s v="Urban"/>
    <n v="69"/>
    <n v="349"/>
    <n v="43"/>
    <n v="361"/>
    <n v="43"/>
    <n v="361"/>
    <s v="Committee"/>
    <s v="Committee"/>
    <s v="Drinking water source"/>
    <x v="0"/>
    <n v="0"/>
    <m/>
    <m/>
    <m/>
    <m/>
    <n v="1"/>
    <n v="0.69620253164556967"/>
    <n v="0.69620253164556967"/>
    <n v="0.63291139240506333"/>
    <n v="0"/>
    <n v="1"/>
    <n v="42277"/>
  </r>
  <r>
    <x v="0"/>
    <x v="1"/>
    <x v="92"/>
    <s v="MMR001CMP120"/>
    <s v="NGCA"/>
    <s v="Rural"/>
    <n v="184"/>
    <n v="768"/>
    <n v="175"/>
    <n v="828"/>
    <n v="175"/>
    <n v="828"/>
    <s v="Committee"/>
    <s v="Committee"/>
    <s v="Drinking water source"/>
    <x v="0"/>
    <n v="0"/>
    <m/>
    <m/>
    <m/>
    <m/>
    <n v="1"/>
    <n v="1"/>
    <n v="0"/>
    <n v="0.78534031413612571"/>
    <n v="0"/>
    <n v="1"/>
    <n v="42277"/>
  </r>
  <r>
    <x v="0"/>
    <x v="1"/>
    <x v="93"/>
    <s v="MMR001CMP116"/>
    <s v="NGCA"/>
    <s v="Urban"/>
    <n v="1295"/>
    <n v="6509"/>
    <m/>
    <n v="6258"/>
    <n v="1351"/>
    <n v="6868"/>
    <s v="Committee"/>
    <s v="Committee"/>
    <s v="Drinking water source"/>
    <x v="0"/>
    <n v="0"/>
    <m/>
    <m/>
    <m/>
    <m/>
    <n v="1"/>
    <n v="1"/>
    <n v="0.84550195567144715"/>
    <n v="1"/>
    <n v="0.72816166883963496"/>
    <n v="0"/>
    <n v="42277"/>
  </r>
  <r>
    <x v="0"/>
    <x v="0"/>
    <x v="94"/>
    <s v="MMR001CMP066"/>
    <s v="GCA"/>
    <s v="Urban"/>
    <n v="135"/>
    <n v="672"/>
    <n v="156"/>
    <n v="704"/>
    <n v="156"/>
    <n v="704"/>
    <s v="Committee"/>
    <s v="Committee"/>
    <s v="Drinking water source"/>
    <x v="0"/>
    <n v="0"/>
    <m/>
    <m/>
    <m/>
    <m/>
    <n v="1"/>
    <n v="0.97701149425287359"/>
    <n v="0.68965517241379315"/>
    <n v="0.86206896551724133"/>
    <n v="1"/>
    <n v="0"/>
    <n v="42277"/>
  </r>
  <r>
    <x v="0"/>
    <x v="1"/>
    <x v="95"/>
    <s v="MMR001CMP111"/>
    <s v="NGCA"/>
    <s v="Rural"/>
    <n v="640"/>
    <n v="2600"/>
    <n v="623"/>
    <n v="2635"/>
    <n v="623"/>
    <n v="2635"/>
    <s v="Committee"/>
    <s v="Committee"/>
    <s v="Drinking water source"/>
    <x v="0"/>
    <n v="0"/>
    <m/>
    <m/>
    <m/>
    <m/>
    <n v="1"/>
    <n v="1"/>
    <n v="0"/>
    <n v="0.46403712296983757"/>
    <n v="1"/>
    <n v="0.96851574212893554"/>
    <n v="42277"/>
  </r>
  <r>
    <x v="0"/>
    <x v="8"/>
    <x v="96"/>
    <s v="MMR001CMP190"/>
    <s v="GCA"/>
    <s v="Urban"/>
    <n v="14"/>
    <n v="83"/>
    <n v="8"/>
    <n v="35"/>
    <n v="13"/>
    <n v="82"/>
    <s v="Committee"/>
    <s v="Focal point"/>
    <s v="Drinking water source"/>
    <x v="0"/>
    <n v="0"/>
    <m/>
    <m/>
    <m/>
    <m/>
    <n v="1"/>
    <n v="0.96385542168674698"/>
    <n v="0.96385542168674698"/>
    <n v="1"/>
    <n v="1"/>
    <n v="0"/>
    <n v="42277"/>
  </r>
  <r>
    <x v="1"/>
    <x v="6"/>
    <x v="97"/>
    <s v="MMR015CMP017"/>
    <s v="GCA"/>
    <s v="Urban"/>
    <n v="30"/>
    <n v="139"/>
    <n v="31"/>
    <n v="140"/>
    <n v="31"/>
    <n v="140"/>
    <s v="Committee"/>
    <s v="Committee"/>
    <s v="Drinking water source"/>
    <x v="0"/>
    <n v="0"/>
    <m/>
    <m/>
    <m/>
    <m/>
    <n v="1"/>
    <n v="1"/>
    <n v="1"/>
    <n v="1"/>
    <n v="0"/>
    <n v="0"/>
    <n v="42277"/>
  </r>
  <r>
    <x v="0"/>
    <x v="0"/>
    <x v="98"/>
    <s v="MMR001CMP132"/>
    <s v="GCA"/>
    <s v="Rural"/>
    <n v="486"/>
    <n v="2371"/>
    <n v="488"/>
    <n v="2325"/>
    <n v="488"/>
    <n v="2325"/>
    <s v="Committee"/>
    <s v="Committee"/>
    <s v="Drinking water source"/>
    <x v="1"/>
    <n v="9.9999997764825821E-3"/>
    <n v="10"/>
    <m/>
    <m/>
    <m/>
    <n v="1"/>
    <n v="1"/>
    <n v="0.96144693003331749"/>
    <n v="0.38077106139933364"/>
    <n v="0.19038553069966682"/>
    <n v="0.94268774703557312"/>
    <n v="42277"/>
  </r>
  <r>
    <x v="0"/>
    <x v="1"/>
    <x v="99"/>
    <s v="MMR001CMP033"/>
    <s v="GCA"/>
    <s v="Rural"/>
    <n v="18"/>
    <n v="82"/>
    <n v="18"/>
    <n v="82"/>
    <n v="18"/>
    <n v="80"/>
    <s v="Committee"/>
    <s v="Focal point"/>
    <s v="Drinking water source"/>
    <x v="0"/>
    <n v="0"/>
    <m/>
    <m/>
    <m/>
    <m/>
    <n v="1"/>
    <n v="1"/>
    <n v="0.73170731707317072"/>
    <n v="1"/>
    <n v="1"/>
    <n v="1"/>
    <n v="42277"/>
  </r>
  <r>
    <x v="0"/>
    <x v="1"/>
    <x v="100"/>
    <s v="MMR001CMP031"/>
    <s v="GCA"/>
    <s v="Urban"/>
    <n v="128"/>
    <n v="725"/>
    <n v="100"/>
    <n v="608"/>
    <n v="128"/>
    <n v="746"/>
    <s v="Committee"/>
    <s v="Focal point"/>
    <s v="Drinking water source"/>
    <x v="0"/>
    <n v="0"/>
    <m/>
    <m/>
    <m/>
    <m/>
    <n v="1"/>
    <n v="0.65934065934065933"/>
    <n v="0.60439560439560436"/>
    <n v="0.5494505494505495"/>
    <n v="0.5494505494505495"/>
    <n v="1"/>
    <n v="42277"/>
  </r>
  <r>
    <x v="0"/>
    <x v="1"/>
    <x v="101"/>
    <s v="MMR001CMP038"/>
    <s v="GCA"/>
    <s v="Urban"/>
    <n v="85"/>
    <n v="367"/>
    <n v="80"/>
    <n v="337"/>
    <n v="85"/>
    <n v="367"/>
    <s v="Committee"/>
    <s v="Focal point"/>
    <s v="Drinking water source"/>
    <x v="0"/>
    <n v="0"/>
    <m/>
    <m/>
    <m/>
    <m/>
    <n v="1"/>
    <n v="0.59945504087193457"/>
    <n v="0.59945504087193457"/>
    <n v="1"/>
    <n v="0.54495912806539515"/>
    <n v="1"/>
    <n v="42277"/>
  </r>
  <r>
    <x v="0"/>
    <x v="1"/>
    <x v="102"/>
    <s v="MMR001CMP037"/>
    <s v="GCA"/>
    <s v="Urban"/>
    <n v="42"/>
    <n v="175"/>
    <n v="27"/>
    <n v="131"/>
    <n v="42"/>
    <n v="175"/>
    <s v="Committee"/>
    <s v="Committee"/>
    <s v="Drinking water source"/>
    <x v="0"/>
    <n v="0"/>
    <m/>
    <m/>
    <m/>
    <m/>
    <n v="1"/>
    <n v="1"/>
    <n v="1"/>
    <n v="1"/>
    <n v="1"/>
    <n v="1"/>
    <n v="42277"/>
  </r>
  <r>
    <x v="0"/>
    <x v="3"/>
    <x v="103"/>
    <s v="MMR001CMP021"/>
    <s v="GCA"/>
    <s v="Rural"/>
    <n v="14"/>
    <n v="73"/>
    <n v="12"/>
    <n v="61"/>
    <n v="14"/>
    <n v="72"/>
    <s v="Committee"/>
    <s v="Committee"/>
    <s v="Drinking water source"/>
    <x v="0"/>
    <n v="0"/>
    <m/>
    <m/>
    <m/>
    <m/>
    <n v="1"/>
    <n v="1"/>
    <n v="1"/>
    <n v="1"/>
    <n v="1"/>
    <n v="1"/>
    <n v="42277"/>
  </r>
  <r>
    <x v="0"/>
    <x v="3"/>
    <x v="104"/>
    <s v="MMR001CMP010"/>
    <s v="GCA"/>
    <s v="Urban"/>
    <n v="6"/>
    <n v="39"/>
    <n v="6"/>
    <n v="39"/>
    <n v="6"/>
    <n v="39"/>
    <s v="Committee"/>
    <s v="Committee"/>
    <s v="Drinking water source"/>
    <x v="0"/>
    <n v="0"/>
    <m/>
    <m/>
    <m/>
    <m/>
    <n v="1"/>
    <n v="1"/>
    <n v="1"/>
    <n v="1"/>
    <n v="0"/>
    <n v="1"/>
    <n v="42277"/>
  </r>
  <r>
    <x v="1"/>
    <x v="13"/>
    <x v="105"/>
    <s v="MMR015CMP139"/>
    <s v="NGCA"/>
    <s v="Rural"/>
    <n v="9"/>
    <n v="40"/>
    <n v="9"/>
    <n v="43"/>
    <n v="9"/>
    <n v="43"/>
    <s v="Committee"/>
    <s v="Focal point"/>
    <s v="Drinking water source"/>
    <x v="0"/>
    <n v="0"/>
    <m/>
    <m/>
    <m/>
    <m/>
    <n v="1"/>
    <n v="1"/>
    <n v="0"/>
    <n v="1"/>
    <n v="0"/>
    <n v="1"/>
    <n v="42277"/>
  </r>
  <r>
    <x v="0"/>
    <x v="3"/>
    <x v="106"/>
    <s v="MMR001CMP012"/>
    <s v="GCA"/>
    <s v="Urban"/>
    <n v="6"/>
    <n v="28"/>
    <n v="6"/>
    <n v="30"/>
    <n v="6"/>
    <n v="30"/>
    <s v="Committee"/>
    <s v="Committee"/>
    <s v="Drinking water source"/>
    <x v="0"/>
    <n v="0"/>
    <m/>
    <m/>
    <m/>
    <m/>
    <n v="1"/>
    <n v="0.7407407407407407"/>
    <n v="0.7407407407407407"/>
    <n v="1"/>
    <n v="0"/>
    <n v="1"/>
    <n v="42277"/>
  </r>
  <r>
    <x v="0"/>
    <x v="8"/>
    <x v="107"/>
    <s v="MMR001CMP192"/>
    <s v="GCA"/>
    <s v="Urban"/>
    <n v="16"/>
    <n v="58"/>
    <n v="10"/>
    <n v="45"/>
    <n v="16"/>
    <n v="58"/>
    <s v="Committee"/>
    <s v="Committee"/>
    <s v="Drinking water source"/>
    <x v="1"/>
    <n v="1.25"/>
    <n v="45"/>
    <m/>
    <m/>
    <m/>
    <n v="1"/>
    <n v="1"/>
    <n v="0.9375"/>
    <n v="1"/>
    <n v="1"/>
    <n v="0"/>
    <n v="42277"/>
  </r>
  <r>
    <x v="0"/>
    <x v="3"/>
    <x v="108"/>
    <s v="MMR001CMP013"/>
    <s v="GCA"/>
    <s v="Urban"/>
    <n v="44"/>
    <n v="180"/>
    <n v="18"/>
    <n v="68"/>
    <n v="45"/>
    <n v="194"/>
    <s v="Committee"/>
    <s v="Committee"/>
    <s v="Drinking water source"/>
    <x v="0"/>
    <n v="0"/>
    <m/>
    <m/>
    <m/>
    <m/>
    <n v="1"/>
    <n v="0.82901554404145072"/>
    <n v="0.82901554404145072"/>
    <n v="1"/>
    <n v="0"/>
    <n v="0.95652173913043481"/>
    <n v="42277"/>
  </r>
  <r>
    <x v="0"/>
    <x v="3"/>
    <x v="109"/>
    <s v="MMR001CMP008"/>
    <s v="GCA"/>
    <s v="Urban"/>
    <n v="93"/>
    <n v="446"/>
    <n v="91"/>
    <n v="482"/>
    <n v="100"/>
    <n v="523"/>
    <s v="Committee"/>
    <s v="Committee"/>
    <s v="Drinking water source"/>
    <x v="0"/>
    <n v="0"/>
    <m/>
    <m/>
    <m/>
    <m/>
    <n v="1"/>
    <n v="1"/>
    <n v="1"/>
    <n v="0.54347826086956519"/>
    <n v="0"/>
    <n v="1"/>
    <n v="42277"/>
  </r>
  <r>
    <x v="0"/>
    <x v="1"/>
    <x v="110"/>
    <s v="MMR001CMP032"/>
    <s v="GCA"/>
    <s v="Urban"/>
    <n v="94"/>
    <n v="341"/>
    <n v="65"/>
    <n v="240"/>
    <n v="95"/>
    <n v="343"/>
    <s v="Committee"/>
    <s v="Focal point"/>
    <s v="Drinking water source"/>
    <x v="0"/>
    <n v="0"/>
    <m/>
    <m/>
    <m/>
    <m/>
    <n v="1"/>
    <n v="0.5865102639296188"/>
    <n v="0.5865102639296188"/>
    <n v="0.87976539589442815"/>
    <n v="0.87976539589442815"/>
    <n v="1"/>
    <n v="42277"/>
  </r>
  <r>
    <x v="0"/>
    <x v="3"/>
    <x v="111"/>
    <s v="MMR001CMP009"/>
    <s v="GCA"/>
    <s v="Urban"/>
    <n v="87"/>
    <n v="461"/>
    <n v="90"/>
    <n v="489"/>
    <n v="90"/>
    <n v="489"/>
    <s v="Committee"/>
    <s v="Committee"/>
    <s v="Drinking water source"/>
    <x v="0"/>
    <n v="0"/>
    <m/>
    <m/>
    <m/>
    <m/>
    <n v="1"/>
    <n v="0.76555023923444976"/>
    <n v="0.76555023923444976"/>
    <n v="0.4784688995215311"/>
    <n v="0"/>
    <n v="1"/>
    <n v="42277"/>
  </r>
  <r>
    <x v="0"/>
    <x v="3"/>
    <x v="112"/>
    <s v="MMR001CMP016"/>
    <s v="GCA"/>
    <s v="Urban"/>
    <n v="72"/>
    <n v="333"/>
    <n v="72"/>
    <n v="332"/>
    <n v="72"/>
    <n v="332"/>
    <s v="Committee"/>
    <s v="Committee"/>
    <s v="Drinking water source"/>
    <x v="0"/>
    <n v="0"/>
    <m/>
    <m/>
    <m/>
    <m/>
    <n v="1"/>
    <n v="0.75471698113207553"/>
    <n v="0.75471698113207553"/>
    <n v="0.62893081761006286"/>
    <n v="0"/>
    <n v="0.9726027397260274"/>
    <n v="42277"/>
  </r>
  <r>
    <x v="0"/>
    <x v="1"/>
    <x v="113"/>
    <s v="MMR001CMP029"/>
    <s v="GCA"/>
    <s v="Mixed"/>
    <n v="243"/>
    <n v="1307"/>
    <n v="227"/>
    <n v="1227"/>
    <n v="227"/>
    <n v="1227"/>
    <s v="Committee"/>
    <s v="Committee"/>
    <s v="Drinking water source"/>
    <x v="0"/>
    <n v="0"/>
    <m/>
    <m/>
    <m/>
    <m/>
    <n v="1"/>
    <n v="0.77795786061588335"/>
    <n v="0.2593192868719611"/>
    <n v="0.32414910858995138"/>
    <n v="0"/>
    <n v="0"/>
    <n v="42277"/>
  </r>
  <r>
    <x v="0"/>
    <x v="3"/>
    <x v="114"/>
    <s v="MMR001CMP011"/>
    <s v="GCA"/>
    <s v="Urban"/>
    <n v="8"/>
    <n v="30"/>
    <n v="8"/>
    <n v="32"/>
    <n v="8"/>
    <n v="32"/>
    <s v="Committee"/>
    <s v="Committee"/>
    <s v="Drinking water source"/>
    <x v="0"/>
    <n v="0"/>
    <m/>
    <m/>
    <m/>
    <m/>
    <n v="1"/>
    <n v="0.76923076923076927"/>
    <n v="0.76923076923076927"/>
    <n v="1"/>
    <n v="0"/>
    <n v="1"/>
    <n v="42277"/>
  </r>
  <r>
    <x v="0"/>
    <x v="8"/>
    <x v="115"/>
    <s v="MMR001CMP229"/>
    <s v="GCA"/>
    <s v="Rural"/>
    <n v="116"/>
    <n v="530"/>
    <n v="105"/>
    <n v="464"/>
    <n v="105"/>
    <n v="492"/>
    <s v="Committee"/>
    <s v=""/>
    <s v="Drinking water source"/>
    <x v="1"/>
    <n v="0"/>
    <m/>
    <m/>
    <m/>
    <m/>
    <n v="1"/>
    <n v="0.61538461538461542"/>
    <n v="0.61538461538461542"/>
    <n v="0.57692307692307687"/>
    <n v="0.57692307692307687"/>
    <n v="0"/>
    <n v="42277"/>
  </r>
  <r>
    <x v="1"/>
    <x v="16"/>
    <x v="116"/>
    <s v="MMR015CMP014"/>
    <s v="GCA"/>
    <s v="Urban"/>
    <n v="12"/>
    <n v="52"/>
    <n v="10"/>
    <n v="44"/>
    <n v="10"/>
    <n v="44"/>
    <s v="Committee"/>
    <s v="Focal point"/>
    <s v="Drinking water source"/>
    <x v="0"/>
    <n v="0"/>
    <m/>
    <m/>
    <m/>
    <m/>
    <m/>
    <m/>
    <m/>
    <m/>
    <m/>
    <m/>
    <m/>
  </r>
  <r>
    <x v="1"/>
    <x v="13"/>
    <x v="117"/>
    <s v="MMR015CMP012"/>
    <s v="NGCA"/>
    <s v="Rural"/>
    <n v="32"/>
    <n v="156"/>
    <n v="9"/>
    <n v="58"/>
    <n v="9"/>
    <n v="58"/>
    <s v="Committee"/>
    <s v="Committee"/>
    <s v="Drinking water source"/>
    <x v="0"/>
    <n v="0"/>
    <m/>
    <m/>
    <m/>
    <m/>
    <m/>
    <m/>
    <m/>
    <m/>
    <m/>
    <m/>
    <m/>
  </r>
  <r>
    <x v="1"/>
    <x v="14"/>
    <x v="118"/>
    <s v="MMR015CMP009"/>
    <s v="GCA"/>
    <s v="Urban"/>
    <n v="38"/>
    <n v="164"/>
    <n v="37"/>
    <n v="155"/>
    <n v="38"/>
    <n v="4"/>
    <s v="Committee"/>
    <s v="Focal point"/>
    <s v="Drinking water source"/>
    <x v="0"/>
    <n v="0"/>
    <m/>
    <m/>
    <m/>
    <m/>
    <n v="1"/>
    <n v="1"/>
    <n v="0"/>
    <n v="1"/>
    <n v="0.63694267515923564"/>
    <n v="1"/>
    <n v="42277"/>
  </r>
  <r>
    <x v="0"/>
    <x v="8"/>
    <x v="119"/>
    <s v="MMR001CMP183"/>
    <s v="GCA"/>
    <s v="Mixed"/>
    <n v="8"/>
    <n v="40"/>
    <n v="8"/>
    <n v="28"/>
    <n v="8"/>
    <n v="40"/>
    <s v="Committee"/>
    <m/>
    <s v="Drinking water source"/>
    <x v="0"/>
    <n v="0"/>
    <n v="5"/>
    <n v="2"/>
    <n v="2"/>
    <m/>
    <n v="1"/>
    <n v="1"/>
    <n v="1"/>
    <n v="1"/>
    <n v="1"/>
    <n v="0"/>
    <n v="42277"/>
  </r>
  <r>
    <x v="1"/>
    <x v="6"/>
    <x v="120"/>
    <s v="MMR015CMP006"/>
    <s v="GCA"/>
    <s v="Rural"/>
    <n v="51"/>
    <n v="260"/>
    <n v="51"/>
    <n v="263"/>
    <n v="51"/>
    <n v="263"/>
    <s v="Committee"/>
    <s v="Focal point"/>
    <s v="Drinking water source"/>
    <x v="0"/>
    <n v="0"/>
    <m/>
    <m/>
    <m/>
    <m/>
    <n v="0.92961487383798147"/>
    <n v="1"/>
    <n v="0"/>
    <n v="1"/>
    <n v="0"/>
    <n v="0.96078431372549022"/>
    <n v="42277"/>
  </r>
  <r>
    <x v="0"/>
    <x v="8"/>
    <x v="121"/>
    <s v="MMR001CMP184"/>
    <s v="GCA"/>
    <s v="Rural"/>
    <n v="41"/>
    <n v="199"/>
    <n v="41"/>
    <n v="196"/>
    <n v="41"/>
    <n v="201"/>
    <s v="Committee"/>
    <m/>
    <s v="Drinking water source"/>
    <x v="1"/>
    <n v="4"/>
    <n v="80"/>
    <n v="30"/>
    <n v="30"/>
    <m/>
    <n v="1"/>
    <n v="0.90452261306532666"/>
    <n v="0.4020100502512563"/>
    <n v="1"/>
    <n v="1"/>
    <n v="0"/>
    <n v="42277"/>
  </r>
  <r>
    <x v="1"/>
    <x v="6"/>
    <x v="122"/>
    <s v="MMR015CMP007"/>
    <s v="GCA"/>
    <s v="Rural"/>
    <n v="70"/>
    <n v="273"/>
    <n v="71"/>
    <n v="278"/>
    <n v="71"/>
    <n v="278"/>
    <s v="Committee"/>
    <s v="Focal point"/>
    <s v="Drinking water source"/>
    <x v="0"/>
    <n v="0"/>
    <m/>
    <m/>
    <m/>
    <m/>
    <m/>
    <m/>
    <m/>
    <m/>
    <m/>
    <m/>
    <m/>
  </r>
  <r>
    <x v="0"/>
    <x v="8"/>
    <x v="123"/>
    <s v="MMR001CMP231"/>
    <s v="GCA"/>
    <s v="Rural"/>
    <n v="54"/>
    <n v="242"/>
    <n v="50"/>
    <n v="219"/>
    <n v="50"/>
    <n v="227"/>
    <s v="Committee"/>
    <s v="Committee"/>
    <s v="Drinking water source"/>
    <x v="1"/>
    <n v="1.5"/>
    <n v="30"/>
    <n v="8"/>
    <n v="8"/>
    <m/>
    <n v="1"/>
    <n v="0.51502145922746778"/>
    <n v="0.51502145922746778"/>
    <n v="0.42918454935622319"/>
    <n v="0"/>
    <n v="0"/>
    <n v="42277"/>
  </r>
  <r>
    <x v="0"/>
    <x v="8"/>
    <x v="124"/>
    <s v="MMR001CMP105"/>
    <s v="GCA"/>
    <s v="Rural"/>
    <n v="21"/>
    <n v="93"/>
    <n v="20"/>
    <n v="78"/>
    <n v="20"/>
    <n v="80"/>
    <s v="Committee"/>
    <s v="Focal point"/>
    <s v="Drinking water source"/>
    <x v="1"/>
    <n v="1.5"/>
    <n v="45"/>
    <n v="15"/>
    <n v="10"/>
    <m/>
    <n v="1"/>
    <n v="1"/>
    <n v="0.25974025974025972"/>
    <n v="1"/>
    <n v="1"/>
    <n v="0"/>
    <n v="42277"/>
  </r>
  <r>
    <x v="0"/>
    <x v="0"/>
    <x v="125"/>
    <s v="MMR001CMP223"/>
    <s v="GCA"/>
    <s v="Rural"/>
    <n v="121"/>
    <n v="596"/>
    <n v="129"/>
    <n v="575"/>
    <n v="129"/>
    <n v="575"/>
    <s v="Committee"/>
    <s v="Focal point"/>
    <s v="Drinking water source"/>
    <x v="0"/>
    <n v="0"/>
    <m/>
    <m/>
    <m/>
    <m/>
    <m/>
    <m/>
    <m/>
    <m/>
    <m/>
    <m/>
    <m/>
  </r>
  <r>
    <x v="0"/>
    <x v="0"/>
    <x v="126"/>
    <s v="MMR001CMP218"/>
    <s v="GCA"/>
    <s v="Rural"/>
    <n v="207"/>
    <n v="1141"/>
    <n v="352"/>
    <n v="1386"/>
    <n v="352"/>
    <n v="1386"/>
    <s v="Committee"/>
    <s v="Focal point"/>
    <s v="Drinking water source"/>
    <x v="0"/>
    <n v="0"/>
    <m/>
    <m/>
    <m/>
    <m/>
    <m/>
    <m/>
    <m/>
    <m/>
    <m/>
    <m/>
    <m/>
  </r>
  <r>
    <x v="0"/>
    <x v="4"/>
    <x v="127"/>
    <s v="MMR001CMP195"/>
    <s v="GCA"/>
    <s v="Urban"/>
    <n v="139"/>
    <n v="640"/>
    <n v="127"/>
    <n v="578"/>
    <n v="146"/>
    <n v="640"/>
    <s v="Committee"/>
    <s v="Focal point"/>
    <s v="Drinking water source"/>
    <x v="0"/>
    <n v="0"/>
    <m/>
    <m/>
    <m/>
    <m/>
    <n v="1"/>
    <n v="1"/>
    <n v="0.875"/>
    <n v="0.9375"/>
    <n v="1"/>
    <n v="1"/>
    <n v="42277"/>
  </r>
  <r>
    <x v="0"/>
    <x v="7"/>
    <x v="128"/>
    <s v="MMR001CMP194"/>
    <s v="GCA"/>
    <s v="Mixed"/>
    <n v="12"/>
    <n v="51"/>
    <n v="4"/>
    <n v="20"/>
    <n v="12"/>
    <n v="52"/>
    <s v="Committee"/>
    <s v="Committee"/>
    <s v="Drinking water source"/>
    <x v="0"/>
    <n v="0"/>
    <m/>
    <m/>
    <m/>
    <m/>
    <n v="1"/>
    <n v="1"/>
    <n v="0"/>
    <n v="0"/>
    <n v="1"/>
    <n v="0"/>
    <n v="42277"/>
  </r>
  <r>
    <x v="0"/>
    <x v="7"/>
    <x v="129"/>
    <s v="MMR001CMP193"/>
    <s v="GCA"/>
    <s v="Rural"/>
    <n v="169"/>
    <n v="816"/>
    <n v="153"/>
    <n v="754"/>
    <n v="157"/>
    <n v="761"/>
    <s v="Committee"/>
    <s v="Committee"/>
    <s v="Drinking water source"/>
    <x v="0"/>
    <n v="0"/>
    <m/>
    <m/>
    <m/>
    <m/>
    <n v="1"/>
    <n v="1"/>
    <n v="0.58744993324432582"/>
    <n v="1"/>
    <n v="1"/>
    <n v="0"/>
    <n v="42277"/>
  </r>
  <r>
    <x v="0"/>
    <x v="3"/>
    <x v="130"/>
    <s v="MMR001CMP020"/>
    <s v="GCA"/>
    <s v="Rural"/>
    <n v="22"/>
    <n v="101"/>
    <n v="18"/>
    <n v="91"/>
    <n v="22"/>
    <n v="103"/>
    <s v="Don't know"/>
    <s v="Committee"/>
    <s v="Drinking water source"/>
    <x v="0"/>
    <n v="0"/>
    <m/>
    <m/>
    <m/>
    <m/>
    <n v="1"/>
    <n v="1"/>
    <n v="0.970873786407767"/>
    <n v="1"/>
    <n v="1"/>
    <n v="1"/>
    <n v="42277"/>
  </r>
  <r>
    <x v="1"/>
    <x v="5"/>
    <x v="131"/>
    <s v="MMR015CMP003"/>
    <s v="GCA"/>
    <s v="Urban"/>
    <n v="50"/>
    <n v="218"/>
    <n v="53"/>
    <n v="217"/>
    <n v="53"/>
    <n v="217"/>
    <s v="Committee"/>
    <s v="Committee"/>
    <s v="Drinking water source"/>
    <x v="0"/>
    <n v="0"/>
    <m/>
    <m/>
    <m/>
    <m/>
    <n v="1"/>
    <n v="0.92165898617511521"/>
    <n v="0.92165898617511521"/>
    <n v="0.92165898617511521"/>
    <n v="0"/>
    <n v="1"/>
    <n v="42277"/>
  </r>
</pivotCacheRecords>
</file>

<file path=xl/pivotCache/pivotCacheRecords12.xml><?xml version="1.0" encoding="utf-8"?>
<pivotCacheRecords xmlns="http://schemas.openxmlformats.org/spreadsheetml/2006/main" xmlns:r="http://schemas.openxmlformats.org/officeDocument/2006/relationships" count="241">
  <r>
    <x v="0"/>
    <x v="0"/>
    <s v="MMR001"/>
    <s v="Mohnyin"/>
    <s v="MMR001D002"/>
    <x v="0"/>
    <s v="MMR001009"/>
    <s v="Lone Khin"/>
    <s v="MMR001009001"/>
    <s v="Lone Khin"/>
    <s v="166773"/>
    <x v="0"/>
    <s v="MMR001CMP171"/>
    <s v="96.35955"/>
    <s v="25.65865"/>
    <m/>
    <n v="0"/>
    <n v="0"/>
    <m/>
    <s v="GCA"/>
    <x v="0"/>
    <x v="0"/>
    <m/>
    <m/>
    <m/>
    <m/>
    <m/>
    <m/>
    <m/>
    <s v=" "/>
    <m/>
    <s v="0"/>
    <m/>
    <s v="0"/>
    <m/>
    <m/>
    <m/>
    <n v="0"/>
    <n v="0"/>
    <n v="0"/>
    <n v="0"/>
    <n v="0"/>
    <n v="0"/>
  </r>
  <r>
    <x v="1"/>
    <x v="0"/>
    <s v="MMR001"/>
    <s v="Mohnyin"/>
    <s v="MMR001D002"/>
    <x v="0"/>
    <s v="MMR001009"/>
    <s v="Lone Khin"/>
    <s v="MMR001009001"/>
    <s v="Lone Khin"/>
    <s v="166773"/>
    <x v="1"/>
    <s v="MMR001CMP179"/>
    <s v="96.35527"/>
    <s v="25.65613"/>
    <s v="0"/>
    <n v="77"/>
    <n v="380"/>
    <s v="4.93506493506494"/>
    <s v="GCA"/>
    <x v="0"/>
    <x v="0"/>
    <s v="Rural"/>
    <s v="01/01/2013"/>
    <s v="2"/>
    <s v="KBC"/>
    <s v="IP"/>
    <m/>
    <s v="14/10/2015"/>
    <s v="14-Oct-15 Population update. Soruce; Hpakant Mission Report_WFP_x000a_25-Jun-15 Population update. Source: KBC_x000a_2-Apr-15 (Population update, Source: UNHCR CCCM Mission)_x000a_Population Update. Source: KBC."/>
    <s v="P4"/>
    <s v="57"/>
    <m/>
    <s v="57"/>
    <s v="Hpakant Town"/>
    <s v="6.47533962484367"/>
    <s v="2"/>
    <n v="66"/>
    <n v="66"/>
    <n v="61"/>
    <n v="61"/>
    <n v="5"/>
    <n v="0"/>
  </r>
  <r>
    <x v="1"/>
    <x v="0"/>
    <s v="MMR001"/>
    <s v="Mohnyin"/>
    <s v="MMR001D002"/>
    <x v="0"/>
    <s v="MMR001009"/>
    <s v="Lone Khin"/>
    <s v="MMR001009001"/>
    <s v="Lone Khin"/>
    <s v="166773"/>
    <x v="2"/>
    <s v="MMR001CMP168"/>
    <s v="96.35307"/>
    <s v="25.65582"/>
    <s v="317"/>
    <n v="74"/>
    <n v="404"/>
    <s v="5.45945945945946"/>
    <s v="GCA"/>
    <x v="0"/>
    <x v="0"/>
    <s v="Rural"/>
    <s v="01/01/2013"/>
    <m/>
    <s v="KMSS-MYT"/>
    <s v="IP"/>
    <m/>
    <s v="14/10/2015"/>
    <s v="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s v="74"/>
    <m/>
    <s v="74"/>
    <s v="Hpakant Town"/>
    <s v="6.30394084117783"/>
    <s v="2"/>
    <n v="74"/>
    <n v="74"/>
    <n v="74"/>
    <n v="74"/>
    <n v="0"/>
    <n v="0"/>
  </r>
  <r>
    <x v="1"/>
    <x v="0"/>
    <s v="MMR001"/>
    <s v="Bhamo"/>
    <s v="MMR001D003"/>
    <x v="1"/>
    <s v="MMR001010"/>
    <s v="Bhamo Town"/>
    <s v="MMR001010701"/>
    <m/>
    <m/>
    <x v="3"/>
    <s v="MMR001CMP050"/>
    <s v="97.23883"/>
    <s v="24.26072"/>
    <m/>
    <n v="301"/>
    <n v="1404"/>
    <s v="4.66445182724252"/>
    <s v="GCA"/>
    <x v="0"/>
    <x v="0"/>
    <s v="Urban"/>
    <s v="01/11/2011"/>
    <s v="2"/>
    <s v="KMSS-BMO"/>
    <s v="IP"/>
    <m/>
    <s v="19/08/2015"/>
    <s v="19-Aug-15 (Population Update. Data Source: KMSS-BMO)_x000a_Population update: Source: Camp Profile Round 2."/>
    <s v="P4"/>
    <s v="131"/>
    <s v="20"/>
    <s v="20"/>
    <s v="Bhamo Town"/>
    <s v="0.784400468385964"/>
    <s v="1"/>
    <n v="274"/>
    <n v="274"/>
    <n v="0"/>
    <n v="0"/>
    <n v="274"/>
    <n v="0"/>
  </r>
  <r>
    <x v="1"/>
    <x v="0"/>
    <s v="MMR001"/>
    <s v="Mohnyin"/>
    <s v="MMR001D002"/>
    <x v="0"/>
    <s v="MMR001009"/>
    <s v="Hpakan Town"/>
    <s v="MMR001009701"/>
    <m/>
    <m/>
    <x v="4"/>
    <s v="MMR001CMP176"/>
    <s v="96.34557"/>
    <s v="25.6353"/>
    <s v="0"/>
    <n v="67"/>
    <n v="350"/>
    <s v="5.22388059701493"/>
    <s v="GCA"/>
    <x v="0"/>
    <x v="0"/>
    <s v="Urban"/>
    <s v="01/01/2013"/>
    <s v="1"/>
    <s v="Shalom"/>
    <s v="IP"/>
    <m/>
    <s v="14/10/2015"/>
    <s v="14-Oct-15 Population update. Soruce; Hpakant Mission Report_WFP_x000a_19-Aug-15 Population update. Source: Shalom_x000a_25-Jun-15 (Population update. Source: Shalom)_x000a_Population update: Source: Camp Profile Round 2._x000a_2-Apr-15 (Population update, Source: UNHCR CCCM Mission)"/>
    <s v="P4"/>
    <s v="22"/>
    <m/>
    <s v="22"/>
    <s v="Hpakant Town"/>
    <s v="4.18424847102391"/>
    <s v="1"/>
    <n v="67"/>
    <n v="67"/>
    <n v="67"/>
    <n v="0"/>
    <n v="67"/>
    <n v="0"/>
  </r>
  <r>
    <x v="1"/>
    <x v="0"/>
    <s v="MMR001"/>
    <s v="Mohnyin"/>
    <s v="MMR001D002"/>
    <x v="0"/>
    <s v="MMR001009"/>
    <s v="Hpakan Town"/>
    <s v="MMR001009701"/>
    <s v="Maw Wam Ward"/>
    <s v="MMR001009701501"/>
    <x v="5"/>
    <s v="MMR001CMP190"/>
    <s v="96.31735"/>
    <s v="25.616509"/>
    <s v="264"/>
    <n v="14"/>
    <n v="83"/>
    <s v="5.92857142857143"/>
    <s v="GCA"/>
    <x v="0"/>
    <x v="0"/>
    <s v="Urban"/>
    <s v="01/01/2013"/>
    <s v="1"/>
    <s v="Shalom"/>
    <s v="IP"/>
    <m/>
    <s v="14/10/2015"/>
    <s v="14-Oct-15 Population update. Soruce; Hpakant Mission Report_WFP_x000a_19-Aug-15 Population update. Source: Shalom_x000a_25-Jun-15 (Population update. Source: Shalom)_x000a_Population update: Source: Camp Profile Round 2._x000a_2-Apr-15 (Population update, Source: UNHCR CCCM Mission)"/>
    <s v="P4"/>
    <s v="4"/>
    <m/>
    <s v="4"/>
    <s v="Hpakant Town"/>
    <s v="0.667331719001419"/>
    <s v="1"/>
    <n v="13"/>
    <n v="13"/>
    <n v="13"/>
    <n v="0"/>
    <n v="12"/>
    <n v="1"/>
  </r>
  <r>
    <x v="0"/>
    <x v="0"/>
    <s v="MMR001"/>
    <s v="Mohnyin"/>
    <s v="MMR001D002"/>
    <x v="0"/>
    <s v="MMR001009"/>
    <s v="Lone Khin"/>
    <s v="MMR001009001"/>
    <s v="Hmaw Si Zar"/>
    <s v="166775"/>
    <x v="6"/>
    <s v="MMR001CMP173"/>
    <m/>
    <m/>
    <m/>
    <n v="0"/>
    <n v="0"/>
    <m/>
    <s v="GCA"/>
    <x v="0"/>
    <x v="0"/>
    <m/>
    <m/>
    <m/>
    <m/>
    <m/>
    <m/>
    <m/>
    <s v=" "/>
    <m/>
    <s v="0"/>
    <m/>
    <s v="0"/>
    <m/>
    <m/>
    <m/>
    <n v="0"/>
    <n v="0"/>
    <n v="0"/>
    <n v="0"/>
    <n v="0"/>
    <n v="0"/>
  </r>
  <r>
    <x v="1"/>
    <x v="0"/>
    <s v="MMR001"/>
    <s v="Bhamo"/>
    <s v="MMR001D003"/>
    <x v="1"/>
    <s v="MMR001010"/>
    <s v="Bhamo Town"/>
    <s v="MMR001010701"/>
    <m/>
    <m/>
    <x v="7"/>
    <s v="MMR001CMP194"/>
    <s v="97.25265"/>
    <s v="24.260467"/>
    <s v="0"/>
    <n v="12"/>
    <n v="51"/>
    <s v="4.25"/>
    <s v="GCA"/>
    <x v="0"/>
    <x v="0"/>
    <s v="Urban"/>
    <s v="01/09/2011"/>
    <s v="1"/>
    <s v="KBC"/>
    <s v="IP"/>
    <m/>
    <s v="25/06/2015"/>
    <s v="25-Jun-15 Population update. Source: KBC_x000a_Population Update. Source: KBC."/>
    <s v="P4"/>
    <s v="0"/>
    <m/>
    <s v="0"/>
    <s v="Bhamo Town"/>
    <s v="1.94892618229604"/>
    <s v="1"/>
    <n v="52"/>
    <n v="12"/>
    <n v="0"/>
    <n v="0"/>
    <n v="52"/>
    <n v="0"/>
  </r>
  <r>
    <x v="0"/>
    <x v="0"/>
    <s v="MMR001"/>
    <s v="Mohnyin"/>
    <s v="MMR001D002"/>
    <x v="0"/>
    <s v="MMR001009"/>
    <s v="Lone Khin"/>
    <s v="MMR001009001"/>
    <s v="Ku Day"/>
    <s v="216877"/>
    <x v="8"/>
    <s v="MMR001CMP170"/>
    <s v="96.33987"/>
    <s v="25.65599"/>
    <m/>
    <n v="0"/>
    <n v="0"/>
    <m/>
    <s v="GCA"/>
    <x v="0"/>
    <x v="0"/>
    <m/>
    <m/>
    <m/>
    <m/>
    <m/>
    <m/>
    <m/>
    <s v=" "/>
    <m/>
    <s v="0"/>
    <m/>
    <s v="0"/>
    <m/>
    <m/>
    <m/>
    <n v="0"/>
    <n v="0"/>
    <n v="0"/>
    <n v="0"/>
    <n v="0"/>
    <n v="0"/>
  </r>
  <r>
    <x v="0"/>
    <x v="0"/>
    <s v="MMR001"/>
    <s v="Mohnyin"/>
    <s v="MMR001D002"/>
    <x v="0"/>
    <s v="MMR001009"/>
    <s v="Hpakan Town"/>
    <s v="MMR001009701"/>
    <s v="Aye Mya Thar Yar Ward"/>
    <s v="MMR001009701504"/>
    <x v="9"/>
    <s v="MMR001CMP092"/>
    <m/>
    <m/>
    <m/>
    <n v="0"/>
    <n v="0"/>
    <m/>
    <s v="GCA"/>
    <x v="0"/>
    <x v="0"/>
    <m/>
    <m/>
    <m/>
    <m/>
    <m/>
    <m/>
    <m/>
    <s v=" "/>
    <m/>
    <s v="0"/>
    <m/>
    <s v="0"/>
    <m/>
    <m/>
    <m/>
    <n v="0"/>
    <n v="0"/>
    <n v="0"/>
    <n v="0"/>
    <n v="0"/>
    <n v="0"/>
  </r>
  <r>
    <x v="0"/>
    <x v="0"/>
    <s v="MMR001"/>
    <s v="Bhamo"/>
    <s v="MMR001D003"/>
    <x v="2"/>
    <s v="MMR001013"/>
    <m/>
    <m/>
    <m/>
    <m/>
    <x v="10"/>
    <s v="MMR001CMP215"/>
    <m/>
    <m/>
    <m/>
    <n v="0"/>
    <n v="0"/>
    <m/>
    <s v="GCA"/>
    <x v="0"/>
    <x v="0"/>
    <m/>
    <m/>
    <m/>
    <m/>
    <s v="IP"/>
    <m/>
    <s v="03/03/2014"/>
    <s v="Closed. Rellocated to Man Win and La Ga Yaung"/>
    <m/>
    <s v="0"/>
    <m/>
    <s v="0"/>
    <m/>
    <m/>
    <m/>
    <n v="0"/>
    <n v="0"/>
    <n v="0"/>
    <n v="0"/>
    <n v="0"/>
    <n v="0"/>
  </r>
  <r>
    <x v="0"/>
    <x v="0"/>
    <s v="MMR001"/>
    <s v="Bhamo"/>
    <s v="MMR001D003"/>
    <x v="2"/>
    <s v="MMR001013"/>
    <m/>
    <m/>
    <m/>
    <m/>
    <x v="11"/>
    <s v="MMR001CMP216"/>
    <m/>
    <m/>
    <m/>
    <n v="0"/>
    <n v="0"/>
    <m/>
    <s v="GCA"/>
    <x v="0"/>
    <x v="1"/>
    <s v="Rural"/>
    <m/>
    <m/>
    <m/>
    <s v="IP"/>
    <m/>
    <s v="27/03/2015"/>
    <s v="27-Mar-15 (Closed. Source: UNHCR-Bhamo)_x000a_New Camp"/>
    <s v="P4"/>
    <s v="0"/>
    <m/>
    <s v="0"/>
    <m/>
    <m/>
    <m/>
    <n v="0"/>
    <n v="0"/>
    <n v="0"/>
    <n v="0"/>
    <n v="0"/>
    <n v="0"/>
  </r>
  <r>
    <x v="0"/>
    <x v="0"/>
    <s v="MMR001"/>
    <s v="Bhamo"/>
    <s v="MMR001D003"/>
    <x v="2"/>
    <s v="MMR001013"/>
    <m/>
    <m/>
    <m/>
    <m/>
    <x v="12"/>
    <s v="MMR001CMP214"/>
    <m/>
    <m/>
    <m/>
    <n v="0"/>
    <n v="0"/>
    <m/>
    <s v="GCA"/>
    <x v="0"/>
    <x v="0"/>
    <m/>
    <m/>
    <m/>
    <m/>
    <s v="IP"/>
    <m/>
    <s v="03/03/2014"/>
    <s v="Closed. Rellocated to Man Win and La Ga Yaung"/>
    <m/>
    <s v="0"/>
    <m/>
    <s v="0"/>
    <m/>
    <m/>
    <m/>
    <n v="0"/>
    <n v="0"/>
    <n v="0"/>
    <n v="0"/>
    <n v="0"/>
    <n v="0"/>
  </r>
  <r>
    <x v="1"/>
    <x v="0"/>
    <s v="MMR001"/>
    <s v="Mohnyin"/>
    <s v="MMR001D002"/>
    <x v="0"/>
    <s v="MMR001009"/>
    <s v="Lone Khin"/>
    <s v="MMR001009001"/>
    <s v="Hmaw Si Zar"/>
    <s v="166775"/>
    <x v="13"/>
    <s v="MMR001CMP169"/>
    <s v="96.34647"/>
    <s v="25.64765"/>
    <s v="0"/>
    <n v="35"/>
    <n v="215"/>
    <s v="6.14285714285714"/>
    <s v="GCA"/>
    <x v="0"/>
    <x v="0"/>
    <s v="Rural"/>
    <s v="01/01/2013"/>
    <s v="2"/>
    <s v="KBC"/>
    <s v="IP"/>
    <m/>
    <s v="25/06/2015"/>
    <s v="25-Jun-15 Population update. Source: KBC_x000a_2-Apr-15 (Population update, Source: UNHCR CCCM Mission)"/>
    <s v="P4"/>
    <s v="15"/>
    <m/>
    <s v="15"/>
    <s v="Hpakant Town"/>
    <s v="5.18448327053927"/>
    <s v="2"/>
    <n v="35"/>
    <n v="35"/>
    <n v="35"/>
    <n v="35"/>
    <n v="0"/>
    <n v="0"/>
  </r>
  <r>
    <x v="0"/>
    <x v="0"/>
    <s v="MMR001"/>
    <s v="Mohnyin"/>
    <s v="MMR001D002"/>
    <x v="0"/>
    <s v="MMR001009"/>
    <s v="Nawng Mi"/>
    <s v="MMR001009008"/>
    <s v="Nawng Myi"/>
    <s v="166817"/>
    <x v="14"/>
    <s v="MMR001CMP188"/>
    <s v="96.673805"/>
    <s v="25.728653"/>
    <m/>
    <n v="0"/>
    <n v="0"/>
    <m/>
    <s v="GCA"/>
    <x v="0"/>
    <x v="0"/>
    <s v="Rural"/>
    <m/>
    <s v="1"/>
    <s v="Shalom"/>
    <s v="IP"/>
    <m/>
    <s v="02/04/2015"/>
    <s v="19-Aug-15 Closed. IDP were provided with individual lands within Naung Hmee village and transit toward semi-permanent settlement. Source: CCCM Unit_x000a_2-Apr-15 (Population update, Source: UNHCR CCCM Mission)_x000a_Population update: Source: Camp Profile Round 2."/>
    <s v="P4"/>
    <s v="0"/>
    <m/>
    <s v="0"/>
    <s v="Kamaing Town"/>
    <s v="23.2227397403536"/>
    <s v="5"/>
    <n v="0"/>
    <n v="0"/>
    <n v="0"/>
    <n v="0"/>
    <n v="0"/>
    <n v="0"/>
  </r>
  <r>
    <x v="0"/>
    <x v="0"/>
    <s v="MMR001"/>
    <s v="Mohnyin"/>
    <s v="MMR001D002"/>
    <x v="0"/>
    <s v="MMR001009"/>
    <s v="Lone Khin"/>
    <s v="MMR001009001"/>
    <s v="Ma Sut Yang"/>
    <s v="216880"/>
    <x v="15"/>
    <s v="MMR001CMP172"/>
    <s v="96.35307"/>
    <s v="25.66847"/>
    <s v="256"/>
    <n v="0"/>
    <n v="0"/>
    <m/>
    <s v="GCA"/>
    <x v="0"/>
    <x v="0"/>
    <s v="Rural"/>
    <s v="01/01/2013"/>
    <m/>
    <m/>
    <s v="RRD"/>
    <m/>
    <s v="15/05/2014"/>
    <s v="Only one HH left, included in Lon Khin Baptist distribution list."/>
    <m/>
    <s v="0"/>
    <m/>
    <s v="0"/>
    <m/>
    <m/>
    <m/>
    <n v="0"/>
    <n v="0"/>
    <n v="0"/>
    <n v="0"/>
    <n v="0"/>
    <n v="0"/>
  </r>
  <r>
    <x v="0"/>
    <x v="0"/>
    <s v="MMR001"/>
    <s v="Myitkyina"/>
    <s v="MMR001D001"/>
    <x v="3"/>
    <s v="MMR001002"/>
    <s v="Saga Pa (Sadung Sub-township)"/>
    <m/>
    <m/>
    <m/>
    <x v="16"/>
    <s v="MMR001CMP114"/>
    <s v="97.837778"/>
    <s v="25.273333"/>
    <m/>
    <n v="0"/>
    <n v="0"/>
    <m/>
    <s v="NGCA"/>
    <x v="0"/>
    <x v="0"/>
    <m/>
    <m/>
    <m/>
    <m/>
    <m/>
    <m/>
    <m/>
    <m/>
    <m/>
    <s v="0"/>
    <m/>
    <s v="0"/>
    <m/>
    <m/>
    <m/>
    <n v="0"/>
    <n v="0"/>
    <n v="0"/>
    <n v="0"/>
    <n v="0"/>
    <n v="0"/>
  </r>
  <r>
    <x v="1"/>
    <x v="0"/>
    <s v="MMR001"/>
    <s v="Myitkyina"/>
    <s v="MMR001D001"/>
    <x v="3"/>
    <s v="MMR001002"/>
    <s v="Saga Pa (Sadung Sub-township)"/>
    <s v="MMR001002040"/>
    <s v="Saga Pa"/>
    <m/>
    <x v="17"/>
    <s v="MMR001CMP113"/>
    <s v="97.915833"/>
    <s v="25.220278"/>
    <s v="2404"/>
    <n v="155"/>
    <n v="664"/>
    <s v="4.28387096774194"/>
    <s v="NGCA"/>
    <x v="0"/>
    <x v="0"/>
    <s v="Forest/bush"/>
    <s v="01/11/2011"/>
    <s v="3"/>
    <s v="KMSS-MYT"/>
    <s v="IP"/>
    <m/>
    <s v="02/10/2015"/>
    <s v="2-Oct-15 (Population update. Data sorce: Monthly report by KMSS-MYT)_x000a_19-Aug-15 (Population update. Data source: KMSS-MYT)_x000a_25-Jun-15 (Population update. KMSS-MYT)_x000a_Population Update. Source: KMSS-MYT"/>
    <s v="P1"/>
    <s v="0"/>
    <m/>
    <s v="0"/>
    <s v="Sadung Town"/>
    <s v="18.1983359916264"/>
    <s v="4"/>
    <n v="156"/>
    <n v="156"/>
    <n v="146"/>
    <n v="102"/>
    <n v="54"/>
    <n v="0"/>
  </r>
  <r>
    <x v="1"/>
    <x v="0"/>
    <s v="MMR001"/>
    <s v="Bhamo"/>
    <s v="MMR001D003"/>
    <x v="2"/>
    <s v="MMR001013"/>
    <s v="Dum Buk"/>
    <s v="MMR001013014"/>
    <s v="Dum Buk"/>
    <s v="Dum Buk"/>
    <x v="18"/>
    <s v="MMR001CMP129"/>
    <s v="97.609833"/>
    <s v="24.002433"/>
    <s v="854"/>
    <n v="174"/>
    <n v="1185"/>
    <s v="6.81034482758621"/>
    <s v="NGCA"/>
    <x v="0"/>
    <x v="0"/>
    <s v="Rural"/>
    <s v="01/10/2011"/>
    <s v="2"/>
    <s v="KMSS-BMO"/>
    <s v="IP"/>
    <m/>
    <s v="19/08/2015"/>
    <s v="Population update: Source: KMSS-BMO_x000a_Population Update. Source: Save The Children."/>
    <s v="P2"/>
    <s v="0"/>
    <m/>
    <s v="0"/>
    <s v="Namhkan Town"/>
    <s v="19.7964074306385"/>
    <s v="4"/>
    <n v="461"/>
    <n v="461"/>
    <n v="453"/>
    <n v="0"/>
    <n v="461"/>
    <n v="0"/>
  </r>
  <r>
    <x v="1"/>
    <x v="0"/>
    <s v="MMR001"/>
    <s v="Bhamo"/>
    <s v="MMR001D003"/>
    <x v="2"/>
    <s v="MMR001013"/>
    <s v="Dum Buk"/>
    <s v="MMR001013014"/>
    <s v="Dum Buk"/>
    <s v="Dum Buk"/>
    <x v="19"/>
    <s v="MMR001CMP226"/>
    <s v="97.60825"/>
    <s v="24.00025"/>
    <m/>
    <n v="219"/>
    <n v="891"/>
    <s v="4.06849315068493"/>
    <s v="NGCA"/>
    <x v="0"/>
    <x v="0"/>
    <s v="Rural"/>
    <m/>
    <m/>
    <s v="KMSS-BMO"/>
    <s v="IP"/>
    <m/>
    <s v="18/07/2014"/>
    <s v="Population Update. Source: Save The Children."/>
    <s v="P2"/>
    <s v="99"/>
    <m/>
    <s v="99"/>
    <s v="Namhkan Town"/>
    <s v="19.6317867321401"/>
    <s v="4"/>
    <n v="0"/>
    <n v="0"/>
    <n v="0"/>
    <n v="0"/>
    <n v="0"/>
    <n v="0"/>
  </r>
  <r>
    <x v="1"/>
    <x v="0"/>
    <s v="MMR001"/>
    <s v="Mohnyin"/>
    <s v="MMR001D002"/>
    <x v="0"/>
    <s v="MMR001009"/>
    <s v="Seik Mu"/>
    <s v="MMR001009003"/>
    <s v="Seik Mu"/>
    <s v="166783"/>
    <x v="20"/>
    <s v="MMR001CMP109"/>
    <s v="96.283377"/>
    <s v="25.582065"/>
    <s v="0"/>
    <n v="6"/>
    <n v="30"/>
    <s v="5"/>
    <s v="GCA"/>
    <x v="0"/>
    <x v="0"/>
    <s v="Urban"/>
    <s v="01/08/2013"/>
    <s v="1"/>
    <s v="Shalom"/>
    <s v="IP"/>
    <m/>
    <s v="14/10/2015"/>
    <s v="14-Oct-15 Population update. Soruce; Hpakant Mission Report_WFP_x000a_19-Aug-15 Population update. Source: Shalom_x000a_2-Apr-15 (Population update, Source: UNHCR CCCM Mission)_x000a_Population update: Source: Camp Profile Round 2."/>
    <s v="P4"/>
    <s v="0"/>
    <m/>
    <s v="0"/>
    <s v="Hpakant Town"/>
    <s v="4.47049630448822"/>
    <s v="1"/>
    <n v="6"/>
    <n v="6"/>
    <n v="6"/>
    <n v="0"/>
    <n v="5"/>
    <n v="1"/>
  </r>
  <r>
    <x v="0"/>
    <x v="0"/>
    <s v="MMR001"/>
    <s v="Mohnyin"/>
    <s v="MMR001D002"/>
    <x v="0"/>
    <s v="MMR001009"/>
    <m/>
    <m/>
    <m/>
    <m/>
    <x v="21"/>
    <s v="MMR001CMP086"/>
    <m/>
    <m/>
    <m/>
    <n v="0"/>
    <n v="0"/>
    <m/>
    <s v="GCA"/>
    <x v="0"/>
    <x v="0"/>
    <m/>
    <m/>
    <m/>
    <m/>
    <m/>
    <m/>
    <m/>
    <s v=" "/>
    <m/>
    <s v="0"/>
    <m/>
    <s v="0"/>
    <m/>
    <m/>
    <m/>
    <n v="0"/>
    <n v="0"/>
    <n v="0"/>
    <n v="0"/>
    <n v="0"/>
    <n v="0"/>
  </r>
  <r>
    <x v="1"/>
    <x v="0"/>
    <s v="MMR001"/>
    <s v="Myitkyina"/>
    <s v="MMR001D001"/>
    <x v="4"/>
    <s v="MMR001005"/>
    <s v="Chipwi Town"/>
    <s v="MMR001005701"/>
    <m/>
    <m/>
    <x v="22"/>
    <s v="MMR001CMP042"/>
    <s v="98.13155"/>
    <s v="25.88941"/>
    <s v="304"/>
    <n v="118"/>
    <n v="516"/>
    <s v="4.3728813559322"/>
    <s v="GCA"/>
    <x v="0"/>
    <x v="0"/>
    <s v="Urban"/>
    <s v="01/12/2012"/>
    <s v="1"/>
    <s v="Shalom"/>
    <s v="IP"/>
    <m/>
    <s v="19/08/2015"/>
    <s v="19-Aug-15 Population updae. Source: Shalom_x000a_25-Jun-15 (Population update. Source : Shalom)_x000a_2-Apr-15 (Population update, Source: UNHCR CCCM Mission)_x000a_Update IDP population from Shalom data (Assistant CCCM Officer)"/>
    <s v="P1"/>
    <s v="11"/>
    <m/>
    <s v="11"/>
    <s v="Chipwi Town"/>
    <s v="0.158096233707822"/>
    <s v="1"/>
    <n v="142"/>
    <n v="142"/>
    <n v="142"/>
    <n v="48"/>
    <n v="94"/>
    <n v="0"/>
  </r>
  <r>
    <x v="0"/>
    <x v="0"/>
    <s v="MMR001"/>
    <s v="Bhamo"/>
    <s v="MMR001D003"/>
    <x v="1"/>
    <s v="MMR001010"/>
    <m/>
    <m/>
    <m/>
    <m/>
    <x v="23"/>
    <s v="MMR001CMP153"/>
    <m/>
    <m/>
    <m/>
    <n v="0"/>
    <n v="0"/>
    <m/>
    <s v="GCA"/>
    <x v="0"/>
    <x v="1"/>
    <m/>
    <m/>
    <m/>
    <m/>
    <m/>
    <s v="Estimation"/>
    <s v="27/01/2014"/>
    <s v="Closed : Source, OCHA"/>
    <m/>
    <s v="0"/>
    <m/>
    <s v="0"/>
    <m/>
    <m/>
    <m/>
    <n v="0"/>
    <n v="0"/>
    <n v="0"/>
    <n v="0"/>
    <n v="0"/>
    <n v="0"/>
  </r>
  <r>
    <x v="1"/>
    <x v="0"/>
    <s v="MMR001"/>
    <s v="Mohnyin"/>
    <s v="MMR001D002"/>
    <x v="0"/>
    <s v="MMR001009"/>
    <s v="Hpakan Town"/>
    <s v="MMR001009701"/>
    <m/>
    <m/>
    <x v="24"/>
    <s v="MMR001CMP174"/>
    <s v="96.35257"/>
    <s v="25.63731"/>
    <s v="277.6"/>
    <n v="65"/>
    <n v="347"/>
    <s v="5.33846153846154"/>
    <s v="GCA"/>
    <x v="0"/>
    <x v="0"/>
    <s v="Urban"/>
    <s v="01/01/2013"/>
    <s v="1"/>
    <s v="Shalom"/>
    <s v="IP"/>
    <m/>
    <s v="14/10/2015"/>
    <s v="14-Oct-15 Population update. Soruce; Hpakant Mission Report_WFP_x000a_19-Aug-15 Population update. Source: Shalom_x000a_25-Jun-15 (Population update. Source: Shalom)_x000a_2-Apr-15 (Population update, Source: UNHCR CCCM Mission)_x000a_Population update: Source: Camp Profile Round 2."/>
    <s v="P4"/>
    <s v="0"/>
    <m/>
    <s v="0"/>
    <s v="Hpakant Town"/>
    <s v="4.88628326444782"/>
    <s v="1"/>
    <n v="65"/>
    <n v="65"/>
    <n v="65"/>
    <n v="0"/>
    <n v="65"/>
    <n v="0"/>
  </r>
  <r>
    <x v="1"/>
    <x v="0"/>
    <s v="MMR001"/>
    <s v="Myitkyina"/>
    <s v="MMR001D001"/>
    <x v="5"/>
    <s v="MMR001001"/>
    <s v="Myitkyina Town"/>
    <s v="MMR001001701"/>
    <s v="Du Ka Htaung Ward"/>
    <s v="MMR001001701504"/>
    <x v="25"/>
    <s v="MMR001CMP012"/>
    <s v="97.3847296296296"/>
    <s v="25.4002701851852"/>
    <s v="0"/>
    <n v="6"/>
    <n v="28"/>
    <s v="4.66666666666667"/>
    <s v="GCA"/>
    <x v="0"/>
    <x v="0"/>
    <s v="Urban"/>
    <s v="01/06/2011"/>
    <m/>
    <s v="KBC"/>
    <s v="RRD"/>
    <m/>
    <m/>
    <s v=" "/>
    <s v="P4"/>
    <s v="3"/>
    <m/>
    <s v="3"/>
    <s v="Myitkyina Town"/>
    <s v="1.52952447996815"/>
    <s v="1"/>
    <n v="6"/>
    <n v="6"/>
    <n v="0"/>
    <n v="0"/>
    <n v="6"/>
    <n v="0"/>
  </r>
  <r>
    <x v="1"/>
    <x v="0"/>
    <s v="MMR001"/>
    <s v="Myitkyina"/>
    <s v="MMR001D001"/>
    <x v="5"/>
    <s v="MMR001001"/>
    <s v="Myitkyina Town"/>
    <s v="MMR001001701"/>
    <s v="Du Ka Htaung Ward"/>
    <s v="MMR001001701504"/>
    <x v="26"/>
    <s v="MMR001CMP010"/>
    <s v="97.3829975757576"/>
    <s v="25.3959740909091"/>
    <s v="0"/>
    <n v="6"/>
    <n v="39"/>
    <s v="6.5"/>
    <s v="GCA"/>
    <x v="0"/>
    <x v="0"/>
    <s v="Urban"/>
    <s v="01/06/2011"/>
    <m/>
    <s v="KBC"/>
    <s v="RRD"/>
    <m/>
    <m/>
    <s v=" "/>
    <s v="P4"/>
    <s v="0"/>
    <m/>
    <s v="0"/>
    <s v="Myitkyina Town"/>
    <s v="1.19859696179646"/>
    <s v="1"/>
    <n v="6"/>
    <n v="6"/>
    <n v="5"/>
    <n v="0"/>
    <n v="6"/>
    <n v="0"/>
  </r>
  <r>
    <x v="1"/>
    <x v="0"/>
    <s v="MMR001"/>
    <s v="Myitkyina"/>
    <s v="MMR001D001"/>
    <x v="5"/>
    <s v="MMR001001"/>
    <s v="Myitkyina Town"/>
    <s v="MMR001001701"/>
    <s v="Du Ka Htaung Ward"/>
    <s v="MMR001001701504"/>
    <x v="27"/>
    <s v="MMR001CMP011"/>
    <s v="97.381325"/>
    <s v="25.3964925"/>
    <s v="0"/>
    <n v="8"/>
    <n v="30"/>
    <s v="3.75"/>
    <s v="GCA"/>
    <x v="0"/>
    <x v="0"/>
    <s v="Urban"/>
    <s v="01/06/2011"/>
    <s v="2"/>
    <s v="KBC"/>
    <s v="IP"/>
    <m/>
    <s v="15/01/2014"/>
    <s v="Update population according to KBC data"/>
    <s v="P4"/>
    <s v="5"/>
    <m/>
    <s v="5"/>
    <s v="Myitkyina Town"/>
    <s v="1.35104545490695"/>
    <s v="1"/>
    <n v="8"/>
    <n v="8"/>
    <n v="0"/>
    <n v="0"/>
    <n v="8"/>
    <n v="0"/>
  </r>
  <r>
    <x v="1"/>
    <x v="0"/>
    <s v="MMR001"/>
    <s v="Bhamo"/>
    <s v="MMR001D003"/>
    <x v="6"/>
    <s v="MMR001012"/>
    <s v="Zee Wone Gawt"/>
    <s v="MMR001012023"/>
    <s v="Dum Bung"/>
    <m/>
    <x v="28"/>
    <s v="MMR001CMP123"/>
    <s v="97.5371"/>
    <s v="24.461033"/>
    <s v="360"/>
    <n v="115"/>
    <n v="602"/>
    <s v="5.23478260869565"/>
    <s v="NGCA"/>
    <x v="0"/>
    <x v="0"/>
    <s v="Forest/bush"/>
    <s v="01/08/2011"/>
    <s v="4"/>
    <s v="KMSS-MYT"/>
    <s v="IP"/>
    <m/>
    <s v="02/10/2015"/>
    <s v="2-Oct-15 (Population update. Data Source: Monthly report by KMSS-MYT)_x000a_19-Aug-15 (Population update. Data Source: KMSS-MYT)_x000a_25-Jun-15 (Population update. Source: KMSS-MYT)_x000a_Population Update. Source: KMSS-MYT"/>
    <s v="P2"/>
    <s v="0"/>
    <m/>
    <s v="0"/>
    <s v="Dawthponeyan  Town"/>
    <s v="18.6561724431927"/>
    <s v="4"/>
    <n v="115"/>
    <n v="115"/>
    <n v="77"/>
    <n v="0"/>
    <n v="115"/>
    <n v="0"/>
  </r>
  <r>
    <x v="0"/>
    <x v="0"/>
    <s v="MMR001"/>
    <s v="Mohnyin"/>
    <s v="MMR001D002"/>
    <x v="0"/>
    <s v="MMR001009"/>
    <s v="Seik Mu"/>
    <s v="MMR001009003"/>
    <s v="Seik Mu"/>
    <s v="166783"/>
    <x v="29"/>
    <s v="MMR001CMP180"/>
    <m/>
    <m/>
    <m/>
    <n v="0"/>
    <n v="0"/>
    <m/>
    <s v="GCA"/>
    <x v="0"/>
    <x v="0"/>
    <s v="Rural"/>
    <m/>
    <m/>
    <m/>
    <s v="IP"/>
    <m/>
    <s v="15/05/2014"/>
    <s v="Closed."/>
    <m/>
    <s v="0"/>
    <m/>
    <s v="0"/>
    <m/>
    <m/>
    <m/>
    <n v="0"/>
    <n v="0"/>
    <n v="0"/>
    <n v="0"/>
    <n v="0"/>
    <n v="0"/>
  </r>
  <r>
    <x v="0"/>
    <x v="0"/>
    <s v="MMR001"/>
    <s v="Mohnyin"/>
    <s v="MMR001D002"/>
    <x v="0"/>
    <s v="MMR001009"/>
    <s v="Seik Mu"/>
    <s v="MMR001009003"/>
    <s v="Seik Mu"/>
    <s v="166783"/>
    <x v="30"/>
    <s v="MMR001CMP186"/>
    <m/>
    <m/>
    <m/>
    <n v="0"/>
    <n v="0"/>
    <m/>
    <s v="GCA"/>
    <x v="0"/>
    <x v="0"/>
    <m/>
    <m/>
    <m/>
    <m/>
    <s v="RRD"/>
    <m/>
    <s v="24/01/2014"/>
    <s v="UNOCHA"/>
    <m/>
    <s v="0"/>
    <m/>
    <s v="0"/>
    <m/>
    <m/>
    <m/>
    <n v="0"/>
    <n v="0"/>
    <n v="0"/>
    <n v="0"/>
    <n v="0"/>
    <n v="0"/>
  </r>
  <r>
    <x v="0"/>
    <x v="1"/>
    <s v="MMR015"/>
    <s v="Muse"/>
    <s v="MMR015D002"/>
    <x v="7"/>
    <s v="MMR015011"/>
    <s v="Galeng"/>
    <m/>
    <s v="Galeng"/>
    <m/>
    <x v="31"/>
    <s v="MMR015CMP211"/>
    <m/>
    <m/>
    <m/>
    <n v="0"/>
    <n v="0"/>
    <m/>
    <s v="NGCA"/>
    <x v="0"/>
    <x v="0"/>
    <s v="Rural"/>
    <m/>
    <m/>
    <m/>
    <s v="IP"/>
    <m/>
    <s v="15/01/2013"/>
    <s v="Close: Duplicate Camp (MMR015CMP020 - Zup Aung Camp) 21-Jan-14"/>
    <m/>
    <s v="0"/>
    <m/>
    <s v="0"/>
    <m/>
    <m/>
    <m/>
    <n v="0"/>
    <n v="0"/>
    <n v="0"/>
    <n v="0"/>
    <n v="0"/>
    <n v="0"/>
  </r>
  <r>
    <x v="0"/>
    <x v="1"/>
    <s v="MMR015"/>
    <s v="Muse"/>
    <s v="MMR015D002"/>
    <x v="7"/>
    <s v="MMR015011"/>
    <s v="Galeng"/>
    <m/>
    <s v="Galeng"/>
    <m/>
    <x v="32"/>
    <s v="MMR015CMP212"/>
    <m/>
    <m/>
    <m/>
    <n v="0"/>
    <n v="0"/>
    <m/>
    <s v="NGCA"/>
    <x v="0"/>
    <x v="0"/>
    <s v="Rural"/>
    <m/>
    <m/>
    <m/>
    <s v="IP"/>
    <m/>
    <s v="15/01/2013"/>
    <s v="Close: Duplicate Camp (MMR015CMP015 - Kone Khem Camp) 21-Jan-14"/>
    <m/>
    <s v="0"/>
    <m/>
    <s v="0"/>
    <m/>
    <m/>
    <m/>
    <n v="0"/>
    <n v="0"/>
    <n v="0"/>
    <n v="0"/>
    <n v="0"/>
    <n v="0"/>
  </r>
  <r>
    <x v="0"/>
    <x v="0"/>
    <s v="MMR001"/>
    <s v="Myitkyina"/>
    <s v="MMR001D001"/>
    <x v="4"/>
    <s v="MMR001005"/>
    <m/>
    <m/>
    <m/>
    <m/>
    <x v="33"/>
    <s v="MMR001CMP046"/>
    <m/>
    <m/>
    <m/>
    <m/>
    <m/>
    <m/>
    <s v="GCA"/>
    <x v="0"/>
    <x v="0"/>
    <s v="Rural"/>
    <m/>
    <m/>
    <s v="KMSS-MYT"/>
    <s v="IP"/>
    <m/>
    <s v="02/04/2015"/>
    <s v="2-Apr-15 (Closed. Source: GAD)_x000a_Responsible Agency update. KMSS-BMO to KMSS-MYT."/>
    <s v="P1"/>
    <s v="0"/>
    <m/>
    <s v="0"/>
    <m/>
    <m/>
    <m/>
    <n v="0"/>
    <n v="0"/>
    <n v="0"/>
    <n v="0"/>
    <n v="0"/>
    <n v="0"/>
  </r>
  <r>
    <x v="1"/>
    <x v="0"/>
    <s v="MMR001"/>
    <s v="Myitkyina"/>
    <s v="MMR001D001"/>
    <x v="3"/>
    <s v="MMR001002"/>
    <s v="Hkat Shu"/>
    <s v="MMR001002003"/>
    <s v="Hkat Shu"/>
    <s v="165735"/>
    <x v="34"/>
    <s v="MMR001CMP028"/>
    <s v="97.404195925926"/>
    <s v="25.3217107407407"/>
    <s v="0"/>
    <n v="110"/>
    <n v="509"/>
    <s v="4.62727272727273"/>
    <s v="GCA"/>
    <x v="0"/>
    <x v="0"/>
    <s v="Rural"/>
    <s v="01/06/2011"/>
    <s v="2"/>
    <s v="Shalom"/>
    <s v="IP"/>
    <m/>
    <s v="19/08/2015"/>
    <s v="19-Aug-15. Population update. Source: Shalom._x000a_25-Jun-15 Population update. Source : Shalom._x000a_Population update: Source: Camp Profile Round 2."/>
    <s v="P4"/>
    <s v="5"/>
    <m/>
    <s v="5"/>
    <s v="Waingmaw Town"/>
    <s v="5.06550363298116"/>
    <s v="2"/>
    <n v="111"/>
    <n v="111"/>
    <n v="82"/>
    <n v="0"/>
    <n v="111"/>
    <n v="0"/>
  </r>
  <r>
    <x v="1"/>
    <x v="0"/>
    <s v="MMR001"/>
    <s v="Myitkyina"/>
    <s v="MMR001D001"/>
    <x v="3"/>
    <s v="MMR001002"/>
    <s v="Hpung Tang Kawng"/>
    <s v="MMR001002030"/>
    <m/>
    <m/>
    <x v="35"/>
    <s v="MMR001CMP115"/>
    <s v="97.807183"/>
    <s v="25.200333"/>
    <s v="1023"/>
    <n v="169"/>
    <n v="1216"/>
    <s v="7.19526627218935"/>
    <s v="NGCA"/>
    <x v="0"/>
    <x v="0"/>
    <s v="Rural"/>
    <s v="01/12/2011"/>
    <s v="3"/>
    <s v="KBC"/>
    <s v="IP"/>
    <m/>
    <s v="25/06/2015"/>
    <s v="25-Jun-15 Population update. Source: KBC_x000a_Update population according to KBC data"/>
    <s v="P1"/>
    <s v="69"/>
    <m/>
    <s v="69"/>
    <s v="Sadung Town"/>
    <s v="21.2876046627701"/>
    <s v="5"/>
    <n v="176"/>
    <n v="176"/>
    <n v="176"/>
    <n v="0"/>
    <n v="176"/>
    <n v="0"/>
  </r>
  <r>
    <x v="1"/>
    <x v="0"/>
    <s v="MMR001"/>
    <s v="Mohnyin"/>
    <s v="MMR001D002"/>
    <x v="0"/>
    <s v="MMR001009"/>
    <s v="Nam Si In (Karmaing Sub-township)"/>
    <s v="MMR001009012"/>
    <m/>
    <m/>
    <x v="36"/>
    <s v="MMR001CMP148"/>
    <s v="96.70596"/>
    <s v="25.51352"/>
    <s v="0"/>
    <n v="20"/>
    <n v="64"/>
    <s v="3.2"/>
    <s v="GCA"/>
    <x v="0"/>
    <x v="0"/>
    <s v="Urban"/>
    <s v="01/10/2012"/>
    <s v="1"/>
    <s v="KBC"/>
    <s v="IP"/>
    <m/>
    <s v="19/08/2015"/>
    <s v="19-Aug-15 Population update. Source: KBC._x000a_25-Jun-15 Population update. Source: KBC_x000a_Update population according to KBC data"/>
    <s v="P4"/>
    <s v="20"/>
    <m/>
    <s v="20"/>
    <s v="Kamaing Town"/>
    <s v="1.15374624441679"/>
    <s v="1"/>
    <n v="14"/>
    <n v="14"/>
    <n v="14"/>
    <n v="10"/>
    <n v="4"/>
    <n v="0"/>
  </r>
  <r>
    <x v="1"/>
    <x v="0"/>
    <s v="MMR001"/>
    <s v="Mohnyin"/>
    <s v="MMR001D002"/>
    <x v="0"/>
    <s v="MMR001009"/>
    <s v="Hpakan Town"/>
    <s v="MMR001009701"/>
    <s v="Maw Wam Ward"/>
    <s v="MMR001009701501"/>
    <x v="37"/>
    <s v="MMR001CMP191"/>
    <s v="96.316564"/>
    <s v="25.615961"/>
    <s v="281"/>
    <n v="13"/>
    <n v="70"/>
    <s v="5.38461538461539"/>
    <s v="GCA"/>
    <x v="0"/>
    <x v="0"/>
    <s v="Urban"/>
    <s v="01/08/2012"/>
    <s v="1"/>
    <s v="Shalom"/>
    <s v="IP"/>
    <m/>
    <s v="14/10/2015"/>
    <s v="14-Oct-15 Population update. Soruce; Hpakant Mission Report_WFP_x000a_25-Jun-15 (Population update. Source: Shalom)_x000a_18-May-15 (Population update from field mission)_x000a_2-Apr-15 (Population update, Source: UNHCR CCCM Mission)_x000a_Population update: Source: Camp Profile Round 2."/>
    <s v="P4"/>
    <s v="0"/>
    <m/>
    <s v="0"/>
    <s v="Hpakant Town"/>
    <s v="0.567717908145456"/>
    <s v="1"/>
    <n v="12"/>
    <n v="12"/>
    <n v="12"/>
    <n v="0"/>
    <n v="11"/>
    <n v="1"/>
  </r>
  <r>
    <x v="0"/>
    <x v="0"/>
    <s v="MMR001"/>
    <s v="Mohnyin"/>
    <s v="MMR001D002"/>
    <x v="0"/>
    <s v="MMR001009"/>
    <s v="Hpakan Town"/>
    <s v="MMR001009701"/>
    <s v="Maw Wam Ward"/>
    <s v="MMR001009701501"/>
    <x v="38"/>
    <s v="MMR001CMP189"/>
    <m/>
    <m/>
    <m/>
    <n v="0"/>
    <n v="0"/>
    <m/>
    <s v="GCA"/>
    <x v="0"/>
    <x v="0"/>
    <m/>
    <m/>
    <m/>
    <m/>
    <m/>
    <m/>
    <m/>
    <m/>
    <m/>
    <s v="0"/>
    <m/>
    <s v="0"/>
    <m/>
    <m/>
    <m/>
    <n v="0"/>
    <n v="0"/>
    <n v="0"/>
    <n v="0"/>
    <n v="0"/>
    <n v="0"/>
  </r>
  <r>
    <x v="1"/>
    <x v="0"/>
    <s v="MMR001"/>
    <s v="Mohnyin"/>
    <s v="MMR001D002"/>
    <x v="8"/>
    <s v="MMR001007"/>
    <s v="Mohnyin Town"/>
    <s v="MMR001007701"/>
    <m/>
    <m/>
    <x v="39"/>
    <s v="MMR001CMP232"/>
    <s v="96.52534"/>
    <s v="24.99628"/>
    <m/>
    <n v="36"/>
    <n v="153"/>
    <s v="4.25"/>
    <s v="GCA"/>
    <x v="0"/>
    <x v="1"/>
    <m/>
    <m/>
    <m/>
    <m/>
    <s v="IP"/>
    <m/>
    <s v="19/03/2015"/>
    <s v="19-Mar-2015 (WFP has been providing this host families since 2013.)"/>
    <m/>
    <s v="0"/>
    <m/>
    <s v="0"/>
    <m/>
    <m/>
    <m/>
    <n v="0"/>
    <n v="0"/>
    <n v="0"/>
    <n v="0"/>
    <n v="0"/>
    <n v="0"/>
  </r>
  <r>
    <x v="1"/>
    <x v="0"/>
    <s v="MMR001"/>
    <s v="Bhamo"/>
    <s v="MMR001D003"/>
    <x v="1"/>
    <s v="MMR001010"/>
    <s v="Bhamo Town"/>
    <s v="MMR001010701"/>
    <m/>
    <m/>
    <x v="40"/>
    <s v="MMR001CMP163"/>
    <s v="97.228835"/>
    <s v="24.263786"/>
    <m/>
    <n v="335"/>
    <n v="1475"/>
    <s v="4.40298507462687"/>
    <s v="GCA"/>
    <x v="0"/>
    <x v="1"/>
    <s v="Urban"/>
    <m/>
    <m/>
    <m/>
    <s v="IP"/>
    <m/>
    <s v="20/12/2013"/>
    <s v="Update IDP increased in Oct and Nov 2013 from Angela (UNHCR - Bhamo)"/>
    <s v="P4"/>
    <s v="0"/>
    <m/>
    <s v="0"/>
    <s v="Bhamo Town"/>
    <s v="1.13540076414264"/>
    <s v="1"/>
    <n v="0"/>
    <n v="0"/>
    <n v="0"/>
    <n v="0"/>
    <n v="0"/>
    <n v="0"/>
  </r>
  <r>
    <x v="1"/>
    <x v="0"/>
    <s v="MMR001"/>
    <s v="Bhamo"/>
    <s v="MMR001D003"/>
    <x v="2"/>
    <s v="MMR001013"/>
    <s v="Mansi Town"/>
    <s v="MMR001013701"/>
    <m/>
    <m/>
    <x v="40"/>
    <s v="MMR001CMP196"/>
    <s v="97.298055"/>
    <s v="24.118619"/>
    <m/>
    <n v="279"/>
    <n v="1031"/>
    <s v="3.69534050179211"/>
    <s v="GCA"/>
    <x v="0"/>
    <x v="1"/>
    <s v="Urban"/>
    <m/>
    <m/>
    <m/>
    <s v="IP"/>
    <m/>
    <s v="20/12/2013"/>
    <s v="Update IDP increased in Oct and Nov 2013 from (UNHCR - Bhamo)"/>
    <s v="P4"/>
    <s v="0"/>
    <m/>
    <s v="0"/>
    <s v="Mansi Town"/>
    <s v="0.514470523294587"/>
    <s v="1"/>
    <n v="0"/>
    <n v="0"/>
    <n v="0"/>
    <n v="0"/>
    <n v="0"/>
    <n v="0"/>
  </r>
  <r>
    <x v="1"/>
    <x v="0"/>
    <s v="MMR001"/>
    <s v="Bhamo"/>
    <s v="MMR001D003"/>
    <x v="6"/>
    <s v="MMR001012"/>
    <s v="Momauk Town"/>
    <s v="MMR001012701"/>
    <m/>
    <m/>
    <x v="40"/>
    <s v="MMR001CMP197"/>
    <s v="97.348405"/>
    <s v="24.251232"/>
    <m/>
    <n v="278"/>
    <n v="1031"/>
    <s v="3.70863309352518"/>
    <s v="GCA"/>
    <x v="0"/>
    <x v="1"/>
    <s v="Urban"/>
    <m/>
    <m/>
    <m/>
    <s v="RRD"/>
    <m/>
    <s v="10/02/2014"/>
    <m/>
    <s v="P4"/>
    <s v="0"/>
    <m/>
    <s v="0"/>
    <s v="Momauk Town"/>
    <s v="0.606290491390068"/>
    <s v="1"/>
    <n v="0"/>
    <n v="0"/>
    <n v="0"/>
    <n v="0"/>
    <n v="0"/>
    <n v="0"/>
  </r>
  <r>
    <x v="1"/>
    <x v="0"/>
    <s v="MMR001"/>
    <s v="Bhamo"/>
    <s v="MMR001D003"/>
    <x v="9"/>
    <s v="MMR001011"/>
    <s v="Shwegu Town"/>
    <s v="MMR001011701"/>
    <m/>
    <m/>
    <x v="40"/>
    <s v="MMR001CMP199"/>
    <s v="96.793177"/>
    <s v="24.224831"/>
    <m/>
    <n v="9"/>
    <n v="30"/>
    <s v="3.33333333333333"/>
    <s v="GCA"/>
    <x v="0"/>
    <x v="1"/>
    <s v="Urban"/>
    <m/>
    <m/>
    <m/>
    <s v="RRD"/>
    <m/>
    <m/>
    <m/>
    <s v="P4"/>
    <s v="0"/>
    <m/>
    <s v="0"/>
    <s v="Shwegu Town"/>
    <s v="2.37943316201692"/>
    <s v="1"/>
    <n v="0"/>
    <n v="0"/>
    <n v="0"/>
    <n v="0"/>
    <n v="0"/>
    <n v="0"/>
  </r>
  <r>
    <x v="1"/>
    <x v="1"/>
    <s v="MMR015"/>
    <s v="Muse"/>
    <s v="MMR015D003"/>
    <x v="10"/>
    <s v="MMR015019"/>
    <s v="Man Pying (Pang Hseng (Kyu Koke)) Sub-township"/>
    <s v="MMR015009038"/>
    <s v="Hawwa"/>
    <m/>
    <x v="41"/>
    <s v="MMR015CMP010"/>
    <s v="98.116818"/>
    <s v="23.917631"/>
    <m/>
    <n v="32"/>
    <m/>
    <s v="0"/>
    <s v="GCA"/>
    <x v="0"/>
    <x v="1"/>
    <s v="Rural"/>
    <m/>
    <m/>
    <m/>
    <m/>
    <m/>
    <s v="03/03/2014"/>
    <s v="Change to Host Families."/>
    <s v="P3"/>
    <s v="0"/>
    <m/>
    <s v="0"/>
    <s v="Pang Hseng (Kyu Koke) Town"/>
    <s v="18.4052835447729"/>
    <s v="4"/>
    <n v="0"/>
    <n v="0"/>
    <n v="0"/>
    <n v="0"/>
    <n v="0"/>
    <n v="0"/>
  </r>
  <r>
    <x v="1"/>
    <x v="1"/>
    <s v="MMR015"/>
    <s v="Muse"/>
    <s v="MMR015D002"/>
    <x v="10"/>
    <s v="MMR015009"/>
    <s v="Hpai Kawng (Pang Hseng-Kyu Koke Sub-township"/>
    <s v="MMR015009031"/>
    <s v="Hpai Kawng"/>
    <s v="208156"/>
    <x v="42"/>
    <s v="MMR015CMP022"/>
    <s v="98.11581"/>
    <s v="24.08738"/>
    <m/>
    <n v="32"/>
    <n v="187"/>
    <s v="5.84375"/>
    <s v="NGCA"/>
    <x v="0"/>
    <x v="1"/>
    <s v="Rural"/>
    <m/>
    <m/>
    <m/>
    <s v="IRRC"/>
    <m/>
    <s v="03/03/2014"/>
    <s v="Change to Host Families."/>
    <s v="P4"/>
    <s v="0"/>
    <m/>
    <s v="0"/>
    <s v="Pang Hseng (Kyu Koke) Town"/>
    <s v="5.59191361742"/>
    <s v="2"/>
    <n v="0"/>
    <n v="0"/>
    <n v="0"/>
    <n v="0"/>
    <n v="0"/>
    <n v="0"/>
  </r>
  <r>
    <x v="1"/>
    <x v="0"/>
    <s v="MMR001"/>
    <s v="Mohnyin"/>
    <s v="MMR001D002"/>
    <x v="0"/>
    <s v="MMR001009"/>
    <s v="Nam Ma Hpyit"/>
    <s v="MMR001009002"/>
    <s v="Nam Ma Hpyit"/>
    <s v="166776"/>
    <x v="43"/>
    <s v="MMR001CMP229"/>
    <s v="96.31279"/>
    <s v="25.61116"/>
    <m/>
    <n v="116"/>
    <n v="530"/>
    <s v="4.56896551724138"/>
    <s v="GCA"/>
    <x v="0"/>
    <x v="0"/>
    <s v="Urban"/>
    <m/>
    <m/>
    <s v="KBC"/>
    <s v="IP"/>
    <m/>
    <s v="14/10/2015"/>
    <s v="14-Oct-15 Population update. Soruce; Hpakant Mission Report_WFP_x000a_25-Jun-15 Population update. Source: KBC_x000a_18-May-15 (Population update from field mission)_x000a_3-Apr-15 (Population update. Source: Camp Profile Round 3)_x000a_New camp"/>
    <s v="P4"/>
    <s v="116"/>
    <m/>
    <s v="116"/>
    <s v="Hpakant Town"/>
    <s v="0.19374952337077"/>
    <s v="1"/>
    <n v="75"/>
    <n v="75"/>
    <n v="75"/>
    <n v="0"/>
    <n v="75"/>
    <n v="0"/>
  </r>
  <r>
    <x v="0"/>
    <x v="0"/>
    <s v="MMR001"/>
    <s v="Mohnyin"/>
    <s v="MMR001D002"/>
    <x v="0"/>
    <s v="MMR001009"/>
    <s v="Hpakan Town"/>
    <s v="MMR001009701"/>
    <s v="Maw Wam Ward"/>
    <s v="MMR001009701501"/>
    <x v="44"/>
    <s v="MMR001CMP084"/>
    <m/>
    <m/>
    <m/>
    <n v="0"/>
    <n v="0"/>
    <m/>
    <s v="GCA"/>
    <x v="0"/>
    <x v="0"/>
    <m/>
    <m/>
    <m/>
    <m/>
    <m/>
    <m/>
    <m/>
    <s v=" "/>
    <m/>
    <s v="0"/>
    <m/>
    <s v="0"/>
    <m/>
    <m/>
    <m/>
    <n v="0"/>
    <n v="0"/>
    <n v="0"/>
    <n v="0"/>
    <n v="0"/>
    <n v="0"/>
  </r>
  <r>
    <x v="1"/>
    <x v="0"/>
    <s v="MMR001"/>
    <s v="Mohnyin"/>
    <s v="MMR001D002"/>
    <x v="0"/>
    <s v="MMR001009"/>
    <s v="Hpakan Town"/>
    <s v="MMR001009701"/>
    <s v="Maw Wam Ward"/>
    <s v="MMR001009701501"/>
    <x v="45"/>
    <s v="MMR001CMP091"/>
    <s v="96.31983"/>
    <s v="25.6145"/>
    <s v="65"/>
    <n v="5"/>
    <n v="26"/>
    <s v="5.2"/>
    <s v="GCA"/>
    <x v="0"/>
    <x v="0"/>
    <s v="Urban"/>
    <s v="01/08/2012"/>
    <s v="1"/>
    <s v="Shalom"/>
    <s v="IP"/>
    <m/>
    <s v="25/06/2015"/>
    <s v="25-Jun-15 (Population update. Source : Shalom)_x000a_Population update: Source: Camp Profile Round 2."/>
    <s v="P4"/>
    <s v="0"/>
    <m/>
    <s v="0"/>
    <s v="Hpakant Town"/>
    <s v="0.795777540072766"/>
    <s v="1"/>
    <n v="5"/>
    <n v="5"/>
    <n v="5"/>
    <n v="0"/>
    <n v="2"/>
    <n v="3"/>
  </r>
  <r>
    <x v="0"/>
    <x v="0"/>
    <s v="MMR001"/>
    <s v="Mohnyin"/>
    <s v="MMR001D002"/>
    <x v="0"/>
    <s v="MMR001009"/>
    <s v="Hpakan Town"/>
    <s v="MMR001009701"/>
    <s v="Maw Wam Ward"/>
    <s v="MMR001009701501"/>
    <x v="46"/>
    <s v="MMR001CMP088"/>
    <m/>
    <m/>
    <m/>
    <n v="0"/>
    <n v="0"/>
    <m/>
    <s v="GCA"/>
    <x v="0"/>
    <x v="0"/>
    <m/>
    <m/>
    <m/>
    <m/>
    <m/>
    <m/>
    <m/>
    <s v=" "/>
    <m/>
    <s v="0"/>
    <m/>
    <s v="0"/>
    <m/>
    <m/>
    <m/>
    <n v="0"/>
    <n v="0"/>
    <n v="0"/>
    <n v="0"/>
    <n v="0"/>
    <n v="0"/>
  </r>
  <r>
    <x v="0"/>
    <x v="0"/>
    <s v="MMR001"/>
    <s v="Mohnyin"/>
    <s v="MMR001D002"/>
    <x v="0"/>
    <s v="MMR001009"/>
    <s v="Lone Khin"/>
    <s v="MMR001009001"/>
    <s v="Lone Khin"/>
    <s v="166773"/>
    <x v="47"/>
    <s v="MMR001CMP178"/>
    <s v="96.35931"/>
    <s v="25.65144"/>
    <m/>
    <n v="0"/>
    <n v="0"/>
    <m/>
    <s v="GCA"/>
    <x v="0"/>
    <x v="0"/>
    <m/>
    <m/>
    <m/>
    <m/>
    <m/>
    <m/>
    <m/>
    <s v=" "/>
    <m/>
    <s v="0"/>
    <m/>
    <s v="0"/>
    <m/>
    <m/>
    <m/>
    <n v="0"/>
    <n v="0"/>
    <n v="0"/>
    <n v="0"/>
    <n v="0"/>
    <n v="0"/>
  </r>
  <r>
    <x v="1"/>
    <x v="1"/>
    <s v="MMR015"/>
    <s v="Muse"/>
    <s v="MMR015D002"/>
    <x v="7"/>
    <s v="MMR015011"/>
    <s v="Mong Yu"/>
    <s v="MMR015011030"/>
    <s v="Mong Yu"/>
    <m/>
    <x v="48"/>
    <s v="MMR015CMP018"/>
    <s v="97.79302"/>
    <s v="23.58892"/>
    <s v="1012.5"/>
    <n v="78"/>
    <n v="390"/>
    <s v="5"/>
    <s v="GCA"/>
    <x v="0"/>
    <x v="0"/>
    <s v="Rural"/>
    <s v="01/01/2013"/>
    <s v="2"/>
    <s v="KBC"/>
    <s v="IP"/>
    <m/>
    <s v="25/06/2015"/>
    <s v="25-Jun-15 Population update. Source: KBC_x000a_Update population. Source: Camp Profile."/>
    <s v="P3"/>
    <s v="15"/>
    <m/>
    <s v="15"/>
    <s v="Kutkai Town"/>
    <s v="21.0507426392517"/>
    <s v="5"/>
    <n v="77"/>
    <n v="77"/>
    <n v="77"/>
    <n v="0"/>
    <n v="66"/>
    <n v="11"/>
  </r>
  <r>
    <x v="1"/>
    <x v="0"/>
    <s v="MMR001"/>
    <s v="Mohnyin"/>
    <s v="MMR001D002"/>
    <x v="8"/>
    <s v="MMR001007"/>
    <s v="Mohnyin Town"/>
    <s v="MMR001007701"/>
    <m/>
    <m/>
    <x v="49"/>
    <s v="MMR001CMP233"/>
    <s v="96.36692"/>
    <s v="24.76496"/>
    <m/>
    <n v="44"/>
    <n v="184"/>
    <s v="4.18181818181818"/>
    <s v="GCA"/>
    <x v="0"/>
    <x v="1"/>
    <m/>
    <m/>
    <m/>
    <m/>
    <s v="IP"/>
    <m/>
    <s v="19/03/2015"/>
    <s v="19-Mar-2015 (WFP has been providing this host families since 2013.)"/>
    <m/>
    <s v="0"/>
    <m/>
    <s v="0"/>
    <m/>
    <m/>
    <m/>
    <n v="0"/>
    <n v="0"/>
    <n v="0"/>
    <n v="0"/>
    <n v="0"/>
    <n v="0"/>
  </r>
  <r>
    <x v="0"/>
    <x v="0"/>
    <s v="MMR001"/>
    <s v="Myitkyina"/>
    <s v="MMR001D001"/>
    <x v="3"/>
    <s v="MMR001002"/>
    <s v="Hkat Shu"/>
    <s v="MMR001002003"/>
    <s v="Hkat Shu"/>
    <s v="165735"/>
    <x v="50"/>
    <s v="MMR001CMP035"/>
    <s v="97.421104"/>
    <s v="25.328987"/>
    <m/>
    <n v="0"/>
    <n v="0"/>
    <m/>
    <s v="GCA"/>
    <x v="0"/>
    <x v="0"/>
    <m/>
    <m/>
    <m/>
    <m/>
    <m/>
    <m/>
    <m/>
    <s v=" "/>
    <m/>
    <s v="0"/>
    <m/>
    <s v="0"/>
    <m/>
    <m/>
    <m/>
    <n v="0"/>
    <n v="0"/>
    <n v="0"/>
    <n v="0"/>
    <n v="0"/>
    <n v="0"/>
  </r>
  <r>
    <x v="1"/>
    <x v="0"/>
    <s v="MMR001"/>
    <s v="Bhamo"/>
    <s v="MMR001D003"/>
    <x v="6"/>
    <s v="MMR001012"/>
    <s v="Momauk Town"/>
    <s v="MMR001012701"/>
    <s v="Ah Lin Kawng Ward"/>
    <s v="MMR001012701502"/>
    <x v="51"/>
    <s v="MMR001CMP056"/>
    <s v="97.34436"/>
    <s v="24.25069"/>
    <s v="0"/>
    <n v="413"/>
    <n v="1835"/>
    <s v="4.44309927360775"/>
    <s v="GCA"/>
    <x v="0"/>
    <x v="0"/>
    <s v="Urban"/>
    <s v="01/06/2011"/>
    <s v="3"/>
    <s v="KBC"/>
    <s v="IP"/>
    <m/>
    <s v="25/06/2015"/>
    <s v="25-Jun-2015 Update population. Data Source: KBC_x000a_Population update: Source: Camp Profile Round 2."/>
    <s v="P4"/>
    <s v="137"/>
    <m/>
    <s v="137"/>
    <s v="Momauk Town"/>
    <s v="0.625135104186532"/>
    <s v="1"/>
    <n v="407"/>
    <n v="407"/>
    <n v="329"/>
    <n v="0"/>
    <n v="407"/>
    <n v="0"/>
  </r>
  <r>
    <x v="0"/>
    <x v="0"/>
    <s v="MMR001"/>
    <s v="Bhamo"/>
    <s v="MMR001D003"/>
    <x v="6"/>
    <s v="MMR001012"/>
    <s v="Momauk Town"/>
    <s v="MMR001012701"/>
    <s v="Kyay Nan Waing Ward"/>
    <s v="MMR001012701503"/>
    <x v="52"/>
    <s v="MMR001CMP057"/>
    <s v="97.34695"/>
    <s v="24.25177"/>
    <s v="0"/>
    <m/>
    <m/>
    <m/>
    <s v="GCA"/>
    <x v="0"/>
    <x v="0"/>
    <s v="Urban"/>
    <s v="01/08/2011"/>
    <s v="2"/>
    <s v="KMSS-BMO"/>
    <s v="IP"/>
    <m/>
    <s v="28/11/2014"/>
    <s v="Closed. Population relocated to Man Bung Catholic Compound (MMR001CMP062)"/>
    <s v="P4"/>
    <s v="0"/>
    <m/>
    <s v="0"/>
    <m/>
    <m/>
    <m/>
    <n v="0"/>
    <n v="0"/>
    <n v="0"/>
    <n v="0"/>
    <n v="0"/>
    <n v="0"/>
  </r>
  <r>
    <x v="1"/>
    <x v="1"/>
    <s v="MMR015"/>
    <s v="Muse"/>
    <s v="MMR015D002"/>
    <x v="10"/>
    <s v="MMR015009"/>
    <s v="Man Gyat (Monekoe Sub-township)"/>
    <s v="MMR015009048"/>
    <s v="Gwum Hsan"/>
    <m/>
    <x v="53"/>
    <s v="MMR015CMP012"/>
    <s v="98.320652"/>
    <s v="24.101321"/>
    <s v="2979"/>
    <n v="32"/>
    <n v="156"/>
    <s v="4.875"/>
    <s v="NGCA"/>
    <x v="0"/>
    <x v="0"/>
    <s v="Urban"/>
    <s v="01/07/2012"/>
    <s v="1"/>
    <s v="KBC"/>
    <s v="IP"/>
    <m/>
    <s v="25/06/2015"/>
    <s v="25-Jun-15 Population update. Source: KBC_x000a_Update population. Source: Camp Profile."/>
    <s v="P1"/>
    <s v="32"/>
    <m/>
    <s v="32"/>
    <s v="Monekoe Town"/>
    <s v="1.7895743947827"/>
    <s v="1"/>
    <n v="10"/>
    <n v="10"/>
    <n v="10"/>
    <n v="1"/>
    <n v="1"/>
    <n v="8"/>
  </r>
  <r>
    <x v="1"/>
    <x v="0"/>
    <s v="MMR001"/>
    <s v="Myitkyina"/>
    <s v="MMR001D001"/>
    <x v="5"/>
    <s v="MMR001001"/>
    <s v="Myitkyina Town"/>
    <s v="MMR001001701"/>
    <s v="N Jang Dung"/>
    <m/>
    <x v="54"/>
    <s v="MMR001CMP002"/>
    <s v="97.394547"/>
    <s v="25.422194"/>
    <s v="0"/>
    <n v="56"/>
    <n v="230"/>
    <s v="4.10714285714286"/>
    <s v="GCA"/>
    <x v="0"/>
    <x v="0"/>
    <s v="Urban"/>
    <s v="01/06/2011"/>
    <s v="1"/>
    <s v="KBC"/>
    <s v="IP"/>
    <m/>
    <s v="19/08/2015"/>
    <s v="19-Aug-15 Update population from KBC_x000a_25-Jun-2015 Update population from KBC._x000a_Checked with KBC data"/>
    <s v="P4"/>
    <s v="4"/>
    <m/>
    <s v="4"/>
    <s v="Myitkyina Town"/>
    <s v="3.88203290847322"/>
    <s v="1"/>
    <n v="57"/>
    <n v="57"/>
    <n v="2"/>
    <n v="0"/>
    <n v="57"/>
    <n v="0"/>
  </r>
  <r>
    <x v="1"/>
    <x v="0"/>
    <s v="MMR001"/>
    <s v="Bhamo"/>
    <s v="MMR001D003"/>
    <x v="6"/>
    <s v="MMR001012"/>
    <s v="Wein  Hkam (Lwegel Sub-township)"/>
    <s v="MMR001012039"/>
    <m/>
    <m/>
    <x v="55"/>
    <s v="MMR001CMP072"/>
    <s v="97.724483"/>
    <s v="24.205417"/>
    <s v="0"/>
    <n v="50"/>
    <n v="295"/>
    <s v="5.9"/>
    <s v="GCA"/>
    <x v="0"/>
    <x v="0"/>
    <s v="Urban"/>
    <s v="01/08/2012"/>
    <s v="1"/>
    <s v="KBC"/>
    <s v="IP"/>
    <m/>
    <s v="25/06/2015"/>
    <s v="25-Jun-2015 Update population. Data Source: KBC_x000a_Population update: Source: Camp Profile Round 2."/>
    <s v="P3"/>
    <s v="5"/>
    <m/>
    <s v="5"/>
    <s v="Lwegel Town"/>
    <s v="0.77561767807575"/>
    <s v="1"/>
    <n v="50"/>
    <n v="50"/>
    <n v="39"/>
    <n v="1"/>
    <n v="49"/>
    <n v="0"/>
  </r>
  <r>
    <x v="1"/>
    <x v="0"/>
    <s v="MMR001"/>
    <s v="Myitkyina"/>
    <s v="MMR001D001"/>
    <x v="5"/>
    <s v="MMR001001"/>
    <s v="Pa La Na Sa Khan Myar"/>
    <s v="MMR001001003"/>
    <s v="Pi Tauk Myaing"/>
    <s v="165685"/>
    <x v="56"/>
    <s v="MMR001CMP162"/>
    <s v="97.4345"/>
    <s v="25.49382"/>
    <m/>
    <n v="43"/>
    <n v="247"/>
    <s v="5.74418604651163"/>
    <s v="GCA"/>
    <x v="0"/>
    <x v="0"/>
    <s v="Urban"/>
    <s v="01/12/2012"/>
    <m/>
    <s v="KMSS-MYT"/>
    <s v="IP"/>
    <m/>
    <s v="02/10/2015"/>
    <s v="2-Oct-15 (Pupulation update. Data Source: KMSS-MYT) and NFI Distribution List (New arrival)_x000a_19-Aug-15 (Population update. Data source: KMSS-MYT)_x000a_25-Jun-15 (Population update. Source: KMSS-MYT)_x000a_Population Update. Source: KMSS-MYT"/>
    <s v="P4"/>
    <s v="13"/>
    <m/>
    <s v="13"/>
    <s v="Myitkyina Town"/>
    <s v="12.6271889132446"/>
    <s v="3"/>
    <n v="41"/>
    <n v="41"/>
    <n v="0"/>
    <n v="0"/>
    <n v="23"/>
    <n v="18"/>
  </r>
  <r>
    <x v="1"/>
    <x v="0"/>
    <s v="MMR001"/>
    <s v="Bhamo"/>
    <s v="MMR001D003"/>
    <x v="6"/>
    <s v="MMR001012"/>
    <s v="Kawng Hsa (Lwegel Sub-township)"/>
    <s v="MMR001012033"/>
    <s v="Mai Gyar Yang"/>
    <s v="216913"/>
    <x v="57"/>
    <s v="MMR001CMP126"/>
    <s v="97.752667"/>
    <s v="24.2744"/>
    <s v="978"/>
    <n v="840"/>
    <n v="3249"/>
    <s v="3.86785714285714"/>
    <s v="NGCA"/>
    <x v="0"/>
    <x v="0"/>
    <s v="Rural"/>
    <s v="01/04/2012"/>
    <s v="2"/>
    <s v="KMSS-BMO"/>
    <s v="IP"/>
    <m/>
    <s v="19/08/2015"/>
    <s v="19-Aug-2015. Population Update. Data Source; KMSS-BMO_x000a_Population update: Source: Camp Profile Round 2."/>
    <s v="P2"/>
    <s v="123"/>
    <m/>
    <s v="123"/>
    <s v="Lwegel Town"/>
    <s v="8.95320493793857"/>
    <s v="2"/>
    <n v="671"/>
    <n v="484"/>
    <n v="418"/>
    <n v="0"/>
    <n v="671"/>
    <n v="0"/>
  </r>
  <r>
    <x v="1"/>
    <x v="0"/>
    <s v="MMR001"/>
    <s v="Myitkyina"/>
    <s v="MMR001D001"/>
    <x v="3"/>
    <s v="MMR001002"/>
    <s v="Sa Ma"/>
    <s v="MMR001002031"/>
    <s v="Pa Jau"/>
    <m/>
    <x v="58"/>
    <s v="MMR001CMP120"/>
    <s v="97.751389"/>
    <s v="24.831944"/>
    <s v="2330"/>
    <n v="184"/>
    <n v="768"/>
    <s v="4.17391304347826"/>
    <s v="NGCA"/>
    <x v="0"/>
    <x v="0"/>
    <s v="Rural"/>
    <s v="01/07/2011"/>
    <s v="3"/>
    <s v="KBC"/>
    <s v="IP"/>
    <m/>
    <s v="25/06/2015"/>
    <s v="25-Jun-15 Population update. Source: KBC_x000a_Update population according to KBC data"/>
    <s v="P1"/>
    <s v="149"/>
    <m/>
    <s v="149"/>
    <s v="Laiza town"/>
    <s v="20.5995120124855"/>
    <s v="5"/>
    <n v="179"/>
    <n v="178"/>
    <n v="162"/>
    <n v="47"/>
    <n v="132"/>
    <n v="0"/>
  </r>
  <r>
    <x v="1"/>
    <x v="0"/>
    <s v="MMR001"/>
    <s v="Myitkyina"/>
    <s v="MMR001D001"/>
    <x v="4"/>
    <s v="MMR001005"/>
    <s v="Ma Gaung"/>
    <s v="MMR001005009"/>
    <m/>
    <m/>
    <x v="59"/>
    <s v="MMR001CMP210"/>
    <s v="98.37778"/>
    <s v="25.60867"/>
    <s v="2345"/>
    <n v="68"/>
    <n v="327"/>
    <s v="4.80882352941176"/>
    <s v="GCA"/>
    <x v="0"/>
    <x v="0"/>
    <s v="Rural"/>
    <m/>
    <s v="1"/>
    <s v="KMSS-MYT"/>
    <s v="IP"/>
    <m/>
    <s v="19/08/2015"/>
    <s v="19-Aug-2015 (Population update. Data Source: KMSS-MYT)_x000a_2-Apr-15 (Population update, Source: UNHCR CCCM Mission)_x000a_New Camp. KMSS-MYT"/>
    <s v="P1"/>
    <s v="68"/>
    <m/>
    <s v="68"/>
    <s v="Pang War Town"/>
    <s v="0.187102708818551"/>
    <s v="1"/>
    <n v="63"/>
    <n v="63"/>
    <n v="63"/>
    <n v="0"/>
    <n v="63"/>
    <n v="0"/>
  </r>
  <r>
    <x v="0"/>
    <x v="0"/>
    <s v="MMR001"/>
    <s v="Mohnyin"/>
    <s v="MMR001D002"/>
    <x v="0"/>
    <s v="MMR001009"/>
    <s v="Hpakan Town"/>
    <s v="MMR001009701"/>
    <s v="Myo Ma Ward"/>
    <s v="MMR001009701503"/>
    <x v="60"/>
    <s v="MMR001CMP102"/>
    <m/>
    <m/>
    <m/>
    <n v="0"/>
    <n v="0"/>
    <m/>
    <s v="GCA"/>
    <x v="0"/>
    <x v="0"/>
    <m/>
    <m/>
    <m/>
    <m/>
    <m/>
    <m/>
    <m/>
    <s v=" "/>
    <m/>
    <s v="0"/>
    <m/>
    <s v="0"/>
    <m/>
    <m/>
    <m/>
    <n v="0"/>
    <n v="0"/>
    <n v="0"/>
    <n v="0"/>
    <n v="0"/>
    <n v="0"/>
  </r>
  <r>
    <x v="1"/>
    <x v="0"/>
    <s v="MMR001"/>
    <s v="Bhamo"/>
    <s v="MMR001D003"/>
    <x v="1"/>
    <s v="MMR001010"/>
    <s v="Han Te"/>
    <s v="MMR001010024"/>
    <s v="Hpan Hkar Kone"/>
    <s v="166854"/>
    <x v="61"/>
    <s v="MMR001CMP193"/>
    <s v="97.25265"/>
    <s v="24.22235"/>
    <s v="0"/>
    <n v="169"/>
    <n v="816"/>
    <s v="4.82840236686391"/>
    <s v="GCA"/>
    <x v="0"/>
    <x v="0"/>
    <s v="Urban"/>
    <s v="01/01/2013"/>
    <s v="1"/>
    <s v="KBC"/>
    <s v="IP"/>
    <m/>
    <s v="25/06/2015"/>
    <s v="25-Jun-15 Population update. Source: KBC_x000a_Population update: Source: Camp Profile Round 2."/>
    <s v="P4"/>
    <s v="43"/>
    <m/>
    <s v="43"/>
    <s v="Bhamo Town"/>
    <s v="4.06748645265905"/>
    <s v="1"/>
    <n v="157"/>
    <n v="157"/>
    <n v="0"/>
    <n v="0"/>
    <n v="157"/>
    <n v="0"/>
  </r>
  <r>
    <x v="1"/>
    <x v="0"/>
    <s v="MMR001"/>
    <s v="Bhamo"/>
    <s v="MMR001D003"/>
    <x v="6"/>
    <s v="MMR001012"/>
    <s v="Hpar Kei (Dawthponeyan Sub-township)"/>
    <s v="MMR001012046"/>
    <s v="Hpar Kei"/>
    <s v="167242"/>
    <x v="62"/>
    <s v="MMR001CMP065"/>
    <s v="97.42986"/>
    <s v="24.63086"/>
    <m/>
    <n v="39"/>
    <n v="176"/>
    <s v="4.51282051282051"/>
    <s v="GCA"/>
    <x v="0"/>
    <x v="1"/>
    <s v="Rural"/>
    <m/>
    <m/>
    <m/>
    <s v="RRD"/>
    <m/>
    <s v="07/01/2014"/>
    <s v="Update from OCHA Data (2 Jan 2014)"/>
    <s v="P4"/>
    <s v="0"/>
    <m/>
    <s v="0"/>
    <s v="Dawthponeyan  Town"/>
    <s v="3.6887624513681"/>
    <s v="1"/>
    <n v="0"/>
    <n v="0"/>
    <n v="0"/>
    <n v="0"/>
    <n v="0"/>
    <n v="0"/>
  </r>
  <r>
    <x v="1"/>
    <x v="0"/>
    <s v="MMR001"/>
    <s v="Myitkyina"/>
    <s v="MMR001D001"/>
    <x v="3"/>
    <s v="MMR001002"/>
    <s v="Saga Pa (Sadung Sub-township)"/>
    <s v="MMR001002040"/>
    <m/>
    <m/>
    <x v="63"/>
    <s v="MMR001CMP160"/>
    <s v="97.990556"/>
    <s v="25.265278"/>
    <s v="2764"/>
    <n v="110"/>
    <n v="643"/>
    <s v="5.84545454545455"/>
    <s v="NGCA"/>
    <x v="0"/>
    <x v="0"/>
    <s v="Forest/bush"/>
    <s v="01/11/2011"/>
    <s v="2"/>
    <s v="KMSS-MYT"/>
    <s v="IP"/>
    <m/>
    <s v="02/10/2015"/>
    <s v="2-Oct-15 (Population update. Data source: Monthly report by KMSS-MYT)_x000a_19-Aug-15 (Population update. Data Source: KMSS-MYT)_x000a_25-Jun-15 (Population update. Source: KMSS-MYT)_x000a_Update population according to KBC data"/>
    <s v="P1"/>
    <s v="110"/>
    <m/>
    <s v="110"/>
    <s v="Sadung Town"/>
    <s v="17.0355154221235"/>
    <s v="4"/>
    <n v="111"/>
    <n v="111"/>
    <n v="84"/>
    <n v="0"/>
    <n v="111"/>
    <n v="0"/>
  </r>
  <r>
    <x v="1"/>
    <x v="0"/>
    <s v="MMR001"/>
    <s v="Myitkyina"/>
    <s v="MMR001D001"/>
    <x v="3"/>
    <s v="MMR001002"/>
    <s v="Waingmaw Town"/>
    <s v="MMR001002701"/>
    <s v="No (2) Ward"/>
    <s v="MMR001002701502"/>
    <x v="64"/>
    <s v="MMR001CMP032"/>
    <s v="97.4411663888889"/>
    <s v="25.3540362037037"/>
    <s v="0"/>
    <n v="94"/>
    <n v="341"/>
    <s v="3.62765957446809"/>
    <s v="GCA"/>
    <x v="0"/>
    <x v="0"/>
    <s v="Urban"/>
    <s v="01/07/2011"/>
    <s v="2"/>
    <s v="Shalom"/>
    <s v="IP"/>
    <m/>
    <s v="19/08/2015"/>
    <s v="19-Aug-15 Population update. Source: Shalom._x000a_25-Jun-15 Population update. Source : Shalom."/>
    <s v="P4"/>
    <s v="0"/>
    <m/>
    <s v="0"/>
    <s v="Waingmaw Town"/>
    <s v="0.376842876094572"/>
    <s v="1"/>
    <n v="101"/>
    <n v="99"/>
    <n v="40"/>
    <n v="0"/>
    <n v="94"/>
    <n v="7"/>
  </r>
  <r>
    <x v="1"/>
    <x v="0"/>
    <s v="MMR001"/>
    <s v="Myitkyina"/>
    <s v="MMR001D001"/>
    <x v="3"/>
    <s v="MMR001002"/>
    <s v="Waingmaw Town"/>
    <s v="MMR001002701"/>
    <s v="No (2) Ward"/>
    <s v="MMR001002701502"/>
    <x v="65"/>
    <s v="MMR001CMP025"/>
    <s v="97.4384323809524"/>
    <s v="25.351725"/>
    <s v="0"/>
    <n v="65"/>
    <n v="315"/>
    <s v="4.84615384615385"/>
    <s v="GCA"/>
    <x v="0"/>
    <x v="0"/>
    <s v="Urban"/>
    <s v="01/06/2011"/>
    <s v="2"/>
    <s v="KBC"/>
    <s v="IP"/>
    <m/>
    <s v="19/08/2015"/>
    <s v="19-Aug-2015 Update population from KBC._x000a_25-Jun-2015 Update population from KBC._x000a_Checked with KBC data"/>
    <s v="P4"/>
    <s v="27"/>
    <m/>
    <s v="27"/>
    <s v="Waingmaw Town"/>
    <s v="0.447420541602582"/>
    <s v="1"/>
    <n v="65"/>
    <n v="65"/>
    <n v="60"/>
    <n v="0"/>
    <n v="65"/>
    <n v="0"/>
  </r>
  <r>
    <x v="1"/>
    <x v="0"/>
    <s v="MMR001"/>
    <s v="Myitkyina"/>
    <s v="MMR001D001"/>
    <x v="3"/>
    <s v="MMR001002"/>
    <s v="Waingmaw Town"/>
    <s v="MMR001002701"/>
    <s v="No (3) Ward"/>
    <s v="MMR001002701503"/>
    <x v="66"/>
    <s v="MMR001CMP030"/>
    <s v="97.4374726666667"/>
    <s v="25.3459181666667"/>
    <m/>
    <n v="31"/>
    <n v="170"/>
    <s v="5.48387096774194"/>
    <s v="GCA"/>
    <x v="0"/>
    <x v="0"/>
    <s v="Urban"/>
    <s v="01/06/2011"/>
    <s v="1"/>
    <s v="Shalom"/>
    <s v="IP"/>
    <m/>
    <s v="25/06/2015"/>
    <s v="25-Jun-15 Population update. Source : Shalom._x000a_Population update: Source: Camp Profile Round 2."/>
    <s v="P4"/>
    <s v="0"/>
    <m/>
    <s v="0"/>
    <s v="Waingmaw Town"/>
    <s v="0.778279127367801"/>
    <s v="1"/>
    <n v="31"/>
    <n v="31"/>
    <n v="31"/>
    <n v="0"/>
    <n v="31"/>
    <n v="0"/>
  </r>
  <r>
    <x v="1"/>
    <x v="0"/>
    <s v="MMR001"/>
    <s v="Myitkyina"/>
    <s v="MMR001D001"/>
    <x v="3"/>
    <s v="MMR001002"/>
    <s v="Waingmaw Town"/>
    <s v="MMR001002701"/>
    <s v="No (4) Ward"/>
    <s v="MMR001002701504"/>
    <x v="67"/>
    <s v="MMR001CMP026"/>
    <s v="97.432495"/>
    <s v="25.350809"/>
    <s v="0"/>
    <n v="89"/>
    <n v="478"/>
    <s v="5.37078651685393"/>
    <s v="GCA"/>
    <x v="0"/>
    <x v="0"/>
    <s v="Urban"/>
    <s v="01/02/2012"/>
    <s v="1"/>
    <s v="Shalom"/>
    <s v="IP"/>
    <m/>
    <s v="19/08/2015"/>
    <s v="19-Aug-15 Population update. Source: Shalom._x000a_25-Jun-15 Population update. Source : Shalom._x000a_Population update: Source: Camp Profile Round 2."/>
    <s v="P4"/>
    <s v="0"/>
    <m/>
    <s v="0"/>
    <s v="Waingmaw Town"/>
    <s v="1.03672020512852"/>
    <s v="1"/>
    <n v="90"/>
    <n v="90"/>
    <n v="76"/>
    <n v="0"/>
    <n v="90"/>
    <n v="0"/>
  </r>
  <r>
    <x v="1"/>
    <x v="0"/>
    <s v="MMR001"/>
    <s v="Mohnyin"/>
    <s v="MMR001D002"/>
    <x v="0"/>
    <s v="MMR001009"/>
    <s v="Seik Mu"/>
    <s v="MMR001009003"/>
    <s v="Maw Shan"/>
    <s v="166785"/>
    <x v="68"/>
    <s v="MMR001CMP182"/>
    <s v="96.2792"/>
    <s v="25.56551"/>
    <s v="259"/>
    <n v="10"/>
    <n v="39"/>
    <s v="3.9"/>
    <s v="GCA"/>
    <x v="0"/>
    <x v="0"/>
    <s v="Rural"/>
    <s v="01/01/2013"/>
    <s v="1"/>
    <s v="Shalom"/>
    <s v="IP"/>
    <m/>
    <s v="14/10/2015"/>
    <s v="14-Oct-15 Population update. Soruce; Hpakant Mission Report_WFP_x000a_19-Aug-15 Population updae. Source: Shalom._x000a_25-Jun-15 (Population update. Source Shalom)_x000a_Population update: Source: Camp Profile Round 2."/>
    <s v="P4"/>
    <s v="0"/>
    <m/>
    <s v="0"/>
    <s v="Hpakant Town"/>
    <s v="6.20855643467062"/>
    <s v="2"/>
    <n v="11"/>
    <n v="11"/>
    <n v="11"/>
    <n v="7"/>
    <n v="4"/>
    <n v="0"/>
  </r>
  <r>
    <x v="1"/>
    <x v="0"/>
    <s v="MMR001"/>
    <s v="Bhamo"/>
    <s v="MMR001D003"/>
    <x v="1"/>
    <s v="MMR001010"/>
    <s v="Bhamo Town"/>
    <s v="MMR001010701"/>
    <s v="Nyaung Pin Ward"/>
    <s v="MMR001010701508"/>
    <x v="69"/>
    <s v="MMR001CMP047"/>
    <s v="97.2291168115942"/>
    <s v="24.268292826087"/>
    <m/>
    <n v="631"/>
    <n v="3758"/>
    <s v="5.95562599049128"/>
    <s v="GCA"/>
    <x v="0"/>
    <x v="0"/>
    <s v="Urban"/>
    <s v="01/07/2011"/>
    <s v="3"/>
    <s v="KBC"/>
    <s v="IP"/>
    <m/>
    <s v="25/06/2015"/>
    <s v="25-Jun-2015 Update population. Data Source: KBC_x000a_Population update: Source: Camp Profile Round 2."/>
    <s v="P4"/>
    <s v="206"/>
    <m/>
    <s v="206"/>
    <s v="Bhamo Town"/>
    <s v="1.57979928008987"/>
    <s v="1"/>
    <n v="625"/>
    <n v="625"/>
    <n v="2"/>
    <n v="0"/>
    <n v="624"/>
    <n v="1"/>
  </r>
  <r>
    <x v="0"/>
    <x v="0"/>
    <s v="MMR001"/>
    <s v="Mohnyin"/>
    <s v="MMR001D002"/>
    <x v="0"/>
    <s v="MMR001009"/>
    <m/>
    <m/>
    <m/>
    <m/>
    <x v="70"/>
    <s v="MMR001CMP108"/>
    <m/>
    <m/>
    <m/>
    <n v="0"/>
    <n v="0"/>
    <m/>
    <s v="GCA"/>
    <x v="0"/>
    <x v="0"/>
    <m/>
    <m/>
    <m/>
    <m/>
    <m/>
    <m/>
    <m/>
    <m/>
    <m/>
    <s v="0"/>
    <m/>
    <s v="0"/>
    <m/>
    <m/>
    <m/>
    <n v="0"/>
    <n v="0"/>
    <n v="0"/>
    <n v="0"/>
    <n v="0"/>
    <n v="0"/>
  </r>
  <r>
    <x v="1"/>
    <x v="0"/>
    <s v="MMR001"/>
    <s v="Mohnyin"/>
    <s v="MMR001D002"/>
    <x v="0"/>
    <s v="MMR001009"/>
    <s v="Lone Khin"/>
    <s v="MR001009001"/>
    <m/>
    <m/>
    <x v="71"/>
    <s v="MMR001CMP183"/>
    <s v="96.35303"/>
    <s v="25.6684"/>
    <s v="0"/>
    <n v="8"/>
    <n v="40"/>
    <s v="5"/>
    <s v="GCA"/>
    <x v="0"/>
    <x v="0"/>
    <s v="Rural"/>
    <s v="01/01/2013"/>
    <s v="1"/>
    <s v="KBC"/>
    <s v="IP"/>
    <m/>
    <s v="14/10/2015"/>
    <s v="14-Oct-15 Population update. Soruce; Hpakant Mission Report_WFP_x000a_25-Jun-15 Population update. Source: KBC_x000a_2-Apr-15 (Population update, Source: UNHCR CCCM Mission)_x000a_Update population according to KBC data"/>
    <s v="P4"/>
    <s v="3"/>
    <m/>
    <s v="3"/>
    <s v="Hpakant Town"/>
    <s v="7.41931268237388"/>
    <s v="2"/>
    <n v="4"/>
    <n v="4"/>
    <n v="4"/>
    <n v="0"/>
    <n v="4"/>
    <n v="0"/>
  </r>
  <r>
    <x v="1"/>
    <x v="0"/>
    <s v="MMR001"/>
    <s v="Puta-O"/>
    <s v="MMR001D004"/>
    <x v="11"/>
    <s v="MMR001015"/>
    <m/>
    <m/>
    <m/>
    <m/>
    <x v="72"/>
    <s v="MMR001CMP239"/>
    <m/>
    <m/>
    <m/>
    <m/>
    <n v="489"/>
    <m/>
    <s v="GCA"/>
    <x v="0"/>
    <x v="0"/>
    <m/>
    <m/>
    <m/>
    <m/>
    <m/>
    <m/>
    <s v="02/10/2015"/>
    <s v="10/2/2015. New Camp. Data source: CCCM team-Ko Maran"/>
    <m/>
    <s v="0"/>
    <m/>
    <s v="0"/>
    <m/>
    <m/>
    <m/>
    <n v="0"/>
    <n v="0"/>
    <n v="0"/>
    <n v="0"/>
    <n v="0"/>
    <n v="0"/>
  </r>
  <r>
    <x v="0"/>
    <x v="0"/>
    <s v="MMR001"/>
    <s v="Mohnyin"/>
    <s v="MMR001D002"/>
    <x v="0"/>
    <s v="MMR001009"/>
    <m/>
    <m/>
    <m/>
    <m/>
    <x v="73"/>
    <s v="MMR001CMP104"/>
    <m/>
    <m/>
    <m/>
    <n v="0"/>
    <n v="0"/>
    <m/>
    <s v="GCA"/>
    <x v="0"/>
    <x v="0"/>
    <m/>
    <m/>
    <m/>
    <m/>
    <m/>
    <m/>
    <m/>
    <s v=" "/>
    <m/>
    <s v="0"/>
    <m/>
    <s v="0"/>
    <m/>
    <m/>
    <m/>
    <n v="0"/>
    <n v="0"/>
    <n v="0"/>
    <n v="0"/>
    <n v="0"/>
    <n v="0"/>
  </r>
  <r>
    <x v="1"/>
    <x v="0"/>
    <m/>
    <m/>
    <m/>
    <x v="12"/>
    <s v="MMR001008"/>
    <s v="Sar Hmaw"/>
    <s v="MMR001008018"/>
    <s v="Sar Hmaw"/>
    <s v="166724"/>
    <x v="74"/>
    <s v="MMR001CMP235"/>
    <m/>
    <m/>
    <m/>
    <n v="24"/>
    <n v="83"/>
    <s v="3.45833333333333"/>
    <s v="GCA"/>
    <x v="0"/>
    <x v="1"/>
    <s v="Rural"/>
    <s v="01/05/2015"/>
    <m/>
    <m/>
    <s v="RRD"/>
    <m/>
    <s v="25/06/2015"/>
    <s v="25-Jun-2015 (New host families. Source: RRD)"/>
    <m/>
    <s v="0"/>
    <m/>
    <s v="0"/>
    <m/>
    <m/>
    <m/>
    <n v="0"/>
    <n v="0"/>
    <n v="0"/>
    <n v="0"/>
    <n v="0"/>
    <n v="0"/>
  </r>
  <r>
    <x v="1"/>
    <x v="0"/>
    <m/>
    <m/>
    <m/>
    <x v="12"/>
    <s v="MMR001008"/>
    <s v="Sar Hmaw"/>
    <s v="MMR001008018"/>
    <s v="Sar Hmaw"/>
    <s v="166724"/>
    <x v="75"/>
    <s v="MMR001CMP236"/>
    <m/>
    <m/>
    <m/>
    <n v="20"/>
    <n v="82"/>
    <s v="4.1"/>
    <s v="GCA"/>
    <x v="0"/>
    <x v="1"/>
    <s v="Rural"/>
    <s v="01/05/2015"/>
    <m/>
    <m/>
    <s v="RRD"/>
    <m/>
    <s v="25/06/2015"/>
    <s v="25-Jun-2015 (New host families. Source: RRD)"/>
    <m/>
    <s v="0"/>
    <m/>
    <s v="0"/>
    <m/>
    <m/>
    <m/>
    <n v="0"/>
    <n v="0"/>
    <n v="0"/>
    <n v="0"/>
    <n v="0"/>
    <n v="0"/>
  </r>
  <r>
    <x v="1"/>
    <x v="0"/>
    <s v="MMR001"/>
    <s v="Myitkyina"/>
    <s v="MMR001D001"/>
    <x v="4"/>
    <s v="MMR001005"/>
    <m/>
    <m/>
    <m/>
    <m/>
    <x v="76"/>
    <s v="MMR001CMP225"/>
    <s v="98.35626"/>
    <s v="25.64596"/>
    <s v="1945"/>
    <n v="30"/>
    <n v="181"/>
    <s v="6.03333333333333"/>
    <s v="GCA"/>
    <x v="0"/>
    <x v="0"/>
    <s v="Urban"/>
    <m/>
    <m/>
    <s v="KMSS-MYT"/>
    <s v="IP"/>
    <m/>
    <s v="19/08/2015"/>
    <s v="19-Aug-15 (Population update. Data Source: KMSS-MYT)_x000a_2-Apr-15 (Population update, Source: UNHCR CCCM Mission)_x000a_Population Update. Source: KMSS-MYT"/>
    <s v="P1"/>
    <s v="30"/>
    <m/>
    <s v="30"/>
    <s v="Naypyitaw Town"/>
    <s v="0"/>
    <s v="1"/>
    <n v="30"/>
    <n v="30"/>
    <n v="30"/>
    <n v="0"/>
    <n v="30"/>
    <n v="0"/>
  </r>
  <r>
    <x v="1"/>
    <x v="0"/>
    <s v="MMR001"/>
    <s v="Bhamo"/>
    <s v="MMR001D003"/>
    <x v="6"/>
    <s v="MMR001012"/>
    <s v="Wein  Hkam (Lwegel Sub-township)"/>
    <s v="MMR001012039"/>
    <m/>
    <m/>
    <x v="77"/>
    <s v="MMR001CMP073"/>
    <s v="97.710864"/>
    <s v="24.207333"/>
    <s v="0"/>
    <n v="46"/>
    <n v="272"/>
    <s v="5.91304347826087"/>
    <s v="GCA"/>
    <x v="0"/>
    <x v="0"/>
    <s v="Urban"/>
    <s v="01/08/2012"/>
    <s v="1"/>
    <s v="KBC"/>
    <s v="IP"/>
    <m/>
    <s v="25/06/2015"/>
    <s v="25-Jun-2015 Update population. Data Source: KBC_x000a_Population update: Source: Camp Profile Round 2."/>
    <s v="P3"/>
    <s v="6"/>
    <m/>
    <s v="6"/>
    <s v="Lwegel Town"/>
    <s v="1.34315234496424"/>
    <s v="1"/>
    <n v="45"/>
    <n v="45"/>
    <n v="39"/>
    <n v="0"/>
    <n v="45"/>
    <n v="0"/>
  </r>
  <r>
    <x v="1"/>
    <x v="0"/>
    <s v="MMR001"/>
    <s v="Myitkyina"/>
    <s v="MMR001D001"/>
    <x v="5"/>
    <s v="MMR001001"/>
    <s v="Myitkyina Town"/>
    <s v="MMR001001701"/>
    <s v="Si Tar Pu Ward"/>
    <s v="MMR001001701521"/>
    <x v="78"/>
    <s v="MMR001CMP006"/>
    <s v="97.399628"/>
    <s v="25.412313"/>
    <s v="0"/>
    <n v="97"/>
    <n v="382"/>
    <s v="3.93814432989691"/>
    <s v="GCA"/>
    <x v="0"/>
    <x v="0"/>
    <s v="Urban"/>
    <s v="01/08/2011"/>
    <s v="2"/>
    <s v="KBC"/>
    <s v="IP"/>
    <m/>
    <s v="19/08/2015"/>
    <s v="19-Aug-2015 Update population from KBC._x000a_25-Jun-2015 Update population from KBC._x000a_Update population according to KBC data"/>
    <s v="P4"/>
    <s v="33"/>
    <m/>
    <s v="33"/>
    <s v="Myitkyina Town"/>
    <s v="2.91332540977121"/>
    <s v="1"/>
    <n v="97"/>
    <n v="97"/>
    <n v="39"/>
    <n v="0"/>
    <n v="97"/>
    <n v="0"/>
  </r>
  <r>
    <x v="1"/>
    <x v="0"/>
    <s v="MMR001"/>
    <s v="Myitkyina"/>
    <s v="MMR001D001"/>
    <x v="5"/>
    <s v="MMR001001"/>
    <s v="Myitkyina Town"/>
    <s v="MMR001001701"/>
    <s v="Si Tar Pu Ward"/>
    <s v="MMR001001701521"/>
    <x v="79"/>
    <s v="MMR001CMP007"/>
    <s v="97.418005"/>
    <s v="25.423817"/>
    <s v="0"/>
    <n v="28"/>
    <n v="130"/>
    <s v="4.64285714285714"/>
    <s v="GCA"/>
    <x v="0"/>
    <x v="0"/>
    <s v="Urban"/>
    <s v="01/01/2012"/>
    <s v="1"/>
    <s v="Shalom"/>
    <s v="IP"/>
    <m/>
    <s v="19/08/2015"/>
    <s v="19-Aug-15 Population update. Source Shalom._x000a_25-Jun-15 Population update. Source Shalom._x000a_Population update: Source: Camp Profile Round 2."/>
    <s v="P4"/>
    <s v="28"/>
    <m/>
    <s v="28"/>
    <s v="Myitkyina Town"/>
    <s v="4.90216969692208"/>
    <s v="1"/>
    <n v="28"/>
    <n v="28"/>
    <n v="12"/>
    <n v="0"/>
    <n v="28"/>
    <n v="0"/>
  </r>
  <r>
    <x v="1"/>
    <x v="0"/>
    <s v="MMR001"/>
    <s v="Myitkyina"/>
    <s v="MMR001D001"/>
    <x v="3"/>
    <s v="MMR001002"/>
    <s v="Waw Shung (Kan Paik Ti Sub-township)"/>
    <s v="MMR001002035"/>
    <s v="Shan Kyaing"/>
    <s v="165845"/>
    <x v="80"/>
    <s v="MMR001CMP041"/>
    <s v="98.025663"/>
    <s v="25.418084"/>
    <m/>
    <n v="172"/>
    <n v="838"/>
    <s v="4.87209302325581"/>
    <s v="GCA"/>
    <x v="0"/>
    <x v="0"/>
    <s v="Rural"/>
    <m/>
    <s v="2"/>
    <s v="KBC"/>
    <s v="IP"/>
    <m/>
    <s v="25/06/2015"/>
    <s v="25-Jun-2015 Update population. Data Source: KBC_x000a_Changed NGCA to GCA. Source: Programme Unit."/>
    <s v="P1"/>
    <s v="0"/>
    <m/>
    <s v="0"/>
    <s v="Kan Paik Ti Town"/>
    <s v="9.36097322311899"/>
    <s v="2"/>
    <n v="181"/>
    <n v="181"/>
    <n v="181"/>
    <n v="1"/>
    <n v="180"/>
    <n v="0"/>
  </r>
  <r>
    <x v="1"/>
    <x v="0"/>
    <s v="MMR001"/>
    <s v="Bhamo"/>
    <s v="MMR001D003"/>
    <x v="9"/>
    <s v="MMR001011"/>
    <s v="Shwegu Town"/>
    <s v="MMR001011701"/>
    <s v="Shwegu Town"/>
    <s v="MMR001011701504"/>
    <x v="81"/>
    <s v="MMR001CMP067"/>
    <s v="96.807353"/>
    <s v="24.200361"/>
    <s v="0"/>
    <n v="80"/>
    <n v="278"/>
    <s v="3.475"/>
    <s v="GCA"/>
    <x v="0"/>
    <x v="0"/>
    <s v="Urban"/>
    <s v="01/07/2011"/>
    <s v="1"/>
    <s v="KBC"/>
    <s v="IP"/>
    <m/>
    <s v="25/06/2015"/>
    <s v="25-Jun-2015 Update population. Data Source: KBC_x000a_Population update: Source UNHCR-Bhamo"/>
    <s v="P4"/>
    <s v="38"/>
    <m/>
    <s v="38"/>
    <s v="Shwegu Town"/>
    <s v="0.743960394788644"/>
    <s v="1"/>
    <n v="83"/>
    <n v="83"/>
    <n v="83"/>
    <n v="0"/>
    <n v="83"/>
    <n v="0"/>
  </r>
  <r>
    <x v="1"/>
    <x v="0"/>
    <s v="MMR001"/>
    <s v="Bhamo"/>
    <s v="MMR001D003"/>
    <x v="9"/>
    <s v="MMR001011"/>
    <s v="Shwegu Town"/>
    <s v="MMR001011701"/>
    <s v="Shwegu Town"/>
    <s v="MMR001011701504"/>
    <x v="82"/>
    <s v="MMR001CMP068"/>
    <s v="96.807353"/>
    <s v="24.200367"/>
    <m/>
    <n v="40"/>
    <n v="208"/>
    <s v="5.2"/>
    <s v="GCA"/>
    <x v="0"/>
    <x v="0"/>
    <s v="Urban"/>
    <s v="01/07/2011"/>
    <s v="2"/>
    <s v="KMSS-BMO"/>
    <s v="IP"/>
    <m/>
    <s v="19/08/2015"/>
    <s v="19 Aug 2015. Update Population. Data Source; KMSS-BMO_x000a_Population update: Source UNHCR-Bhamo"/>
    <s v="P4"/>
    <s v="0"/>
    <m/>
    <s v="0"/>
    <s v="Shwegu Town"/>
    <s v="0.743303662378127"/>
    <s v="1"/>
    <n v="51"/>
    <n v="51"/>
    <n v="51"/>
    <n v="0"/>
    <n v="51"/>
    <n v="0"/>
  </r>
  <r>
    <x v="1"/>
    <x v="0"/>
    <s v="MMR001"/>
    <s v="Myitkyina"/>
    <s v="MMR001D001"/>
    <x v="5"/>
    <s v="MMR001001"/>
    <s v="Myitkyina Town"/>
    <s v="MMR001001701"/>
    <s v="Shwe Set Ward"/>
    <s v="MMR001001701518"/>
    <x v="83"/>
    <s v="MMR001CMP009"/>
    <s v="97.419403"/>
    <s v="25.440928"/>
    <s v="0"/>
    <n v="87"/>
    <n v="461"/>
    <s v="5.29885057471264"/>
    <s v="GCA"/>
    <x v="0"/>
    <x v="0"/>
    <s v="Urban"/>
    <s v="01/07/2011"/>
    <s v="2"/>
    <s v="KBC"/>
    <s v="IP"/>
    <m/>
    <s v="19/08/2015"/>
    <s v="19-Aug-15 - Update population from KBC._x000a_25-Jun-2015 Update population from KBC._x000a_Update population according to KBC data"/>
    <s v="P4"/>
    <s v="37"/>
    <m/>
    <s v="37"/>
    <s v="Myitkyina Town"/>
    <s v="6.61980046897285"/>
    <s v="2"/>
    <n v="91"/>
    <n v="91"/>
    <n v="60"/>
    <n v="0"/>
    <n v="89"/>
    <n v="2"/>
  </r>
  <r>
    <x v="0"/>
    <x v="0"/>
    <s v="MMR001"/>
    <s v="Bhamo"/>
    <s v="MMR001D003"/>
    <x v="2"/>
    <s v="MMR001013"/>
    <m/>
    <m/>
    <m/>
    <m/>
    <x v="84"/>
    <s v="MMR001CMP219"/>
    <m/>
    <m/>
    <m/>
    <n v="0"/>
    <n v="0"/>
    <m/>
    <s v="GCA"/>
    <x v="0"/>
    <x v="0"/>
    <s v="Rural"/>
    <m/>
    <m/>
    <m/>
    <s v="IP"/>
    <m/>
    <s v="13/01/2014"/>
    <s v="Close (Source: OCHA)"/>
    <m/>
    <s v="0"/>
    <m/>
    <s v="0"/>
    <m/>
    <m/>
    <m/>
    <n v="0"/>
    <n v="0"/>
    <n v="0"/>
    <n v="0"/>
    <n v="0"/>
    <n v="0"/>
  </r>
  <r>
    <x v="1"/>
    <x v="0"/>
    <s v="MMR001"/>
    <s v="Mohnyin"/>
    <s v="MMR001D002"/>
    <x v="8"/>
    <s v="MMR001007"/>
    <s v="Mohnyin Town"/>
    <s v="MMR001007701"/>
    <m/>
    <m/>
    <x v="85"/>
    <s v="MMR001CMP080"/>
    <s v="96.36706"/>
    <s v="24.7648"/>
    <m/>
    <n v="12"/>
    <n v="61"/>
    <s v="5.08333333333333"/>
    <s v="GCA"/>
    <x v="0"/>
    <x v="0"/>
    <s v="Urban"/>
    <m/>
    <m/>
    <s v="KMSS-MYT"/>
    <s v="IP"/>
    <m/>
    <s v="02/10/2015"/>
    <s v="2-Oct-15 (Population update. Data Source: Monthly report by KMSS-MYT)_x000a_19-Aug-15 (Population updata. Data Source: KMSS-MYT)_x000a_25-Jun-15 (Population update. Source KMSS-MYT)_x000a_Population Update. Source: KMSS-MYT"/>
    <s v="P4"/>
    <s v="0"/>
    <m/>
    <s v="0"/>
    <s v="Mohnyin Town"/>
    <s v="1.70212737575234"/>
    <s v="1"/>
    <n v="12"/>
    <n v="12"/>
    <n v="0"/>
    <n v="0"/>
    <n v="12"/>
    <n v="0"/>
  </r>
  <r>
    <x v="0"/>
    <x v="0"/>
    <s v="MMR001"/>
    <s v="Bhamo"/>
    <s v="MMR001D003"/>
    <x v="1"/>
    <s v="MMR001010"/>
    <m/>
    <m/>
    <m/>
    <m/>
    <x v="86"/>
    <s v="MMR001CMP222"/>
    <m/>
    <m/>
    <m/>
    <n v="0"/>
    <n v="0"/>
    <m/>
    <s v="GCA"/>
    <x v="0"/>
    <x v="0"/>
    <s v="Urban"/>
    <m/>
    <m/>
    <m/>
    <s v="IP"/>
    <m/>
    <s v="04/03/2014"/>
    <s v="Closed. Rellocated next to AD 2000 Tharthana Compound and CCCM is under AD 2000"/>
    <m/>
    <s v="0"/>
    <m/>
    <s v="0"/>
    <m/>
    <m/>
    <m/>
    <n v="0"/>
    <n v="0"/>
    <n v="0"/>
    <n v="0"/>
    <n v="0"/>
    <n v="0"/>
  </r>
  <r>
    <x v="1"/>
    <x v="0"/>
    <s v="MMR001"/>
    <s v="Puta-O"/>
    <s v="MMR001D004"/>
    <x v="11"/>
    <s v="MMR001015"/>
    <s v="Sumprabum Town"/>
    <s v="MMR001015701"/>
    <m/>
    <m/>
    <x v="87"/>
    <s v="MMR001CMP206"/>
    <s v="97.568836"/>
    <s v="26.54193"/>
    <s v="1025"/>
    <n v="5"/>
    <n v="32"/>
    <s v="6.4"/>
    <s v="GCA"/>
    <x v="0"/>
    <x v="0"/>
    <s v="Rural"/>
    <m/>
    <m/>
    <m/>
    <s v="RRD"/>
    <m/>
    <m/>
    <s v=" "/>
    <s v="P4"/>
    <s v="5"/>
    <m/>
    <s v="5"/>
    <s v="Sumprabum Town"/>
    <s v="0.230044075108464"/>
    <s v="1"/>
    <n v="0"/>
    <n v="0"/>
    <n v="0"/>
    <n v="0"/>
    <n v="0"/>
    <n v="0"/>
  </r>
  <r>
    <x v="1"/>
    <x v="0"/>
    <s v="MMR001"/>
    <s v="Bhamo"/>
    <s v="MMR001D003"/>
    <x v="1"/>
    <s v="MMR001010"/>
    <s v="Bhamo Town"/>
    <s v="MMR001010701"/>
    <s v="Shwe Kyee Nar Ward"/>
    <s v="MMR001010701513"/>
    <x v="88"/>
    <s v="MMR001CMP055"/>
    <s v="97.22779"/>
    <s v="24.29138"/>
    <s v="0"/>
    <n v="27"/>
    <n v="111"/>
    <s v="4.11111111111111"/>
    <s v="GCA"/>
    <x v="0"/>
    <x v="0"/>
    <s v="Urban"/>
    <s v="01/05/2012"/>
    <s v="2"/>
    <s v="Shalom"/>
    <s v="IP"/>
    <m/>
    <s v="19/08/2015"/>
    <s v="19-Aug-15 Population update. Source: Shalom._x000a_25-Jun-15 (Population update. Source : Shalom)_x000a_Population update: Source: Camp Profile Round 2."/>
    <s v="P4"/>
    <s v="0"/>
    <s v="0"/>
    <s v="0"/>
    <s v="Bhamo Town"/>
    <s v="4.10822879080237"/>
    <s v="1"/>
    <n v="25"/>
    <n v="25"/>
    <n v="1"/>
    <n v="0"/>
    <n v="25"/>
    <n v="0"/>
  </r>
  <r>
    <x v="0"/>
    <x v="0"/>
    <s v="MMR001"/>
    <s v="Mohnyin"/>
    <s v="MMR001D002"/>
    <x v="0"/>
    <s v="MMR001009"/>
    <s v="Haung Par"/>
    <s v="MMR001009004"/>
    <s v="Haung Par"/>
    <s v="166794"/>
    <x v="89"/>
    <s v="MMR001CMP110"/>
    <m/>
    <m/>
    <m/>
    <n v="0"/>
    <n v="0"/>
    <m/>
    <s v="GCA"/>
    <x v="0"/>
    <x v="0"/>
    <m/>
    <m/>
    <m/>
    <m/>
    <m/>
    <m/>
    <m/>
    <m/>
    <m/>
    <s v="0"/>
    <m/>
    <s v="0"/>
    <m/>
    <m/>
    <m/>
    <n v="0"/>
    <n v="0"/>
    <n v="0"/>
    <n v="0"/>
    <n v="0"/>
    <n v="0"/>
  </r>
  <r>
    <x v="1"/>
    <x v="0"/>
    <s v="MMR001"/>
    <s v="Bhamo"/>
    <s v="MMR001D003"/>
    <x v="6"/>
    <s v="MMR001012"/>
    <s v="Tar Li"/>
    <s v="MMR001012021"/>
    <s v="Tar Li"/>
    <s v="167086"/>
    <x v="90"/>
    <s v="MMR001CMP060"/>
    <s v="97.416827"/>
    <s v="24.492493"/>
    <m/>
    <n v="10"/>
    <n v="38"/>
    <s v="3.8"/>
    <s v="GCA"/>
    <x v="0"/>
    <x v="1"/>
    <s v="Rural"/>
    <m/>
    <m/>
    <m/>
    <s v="RRD"/>
    <m/>
    <s v="13/06/2014"/>
    <s v="Geo-Info, HH/Pop data was updated from Google Earth."/>
    <s v="P4"/>
    <s v="0"/>
    <m/>
    <s v="0"/>
    <s v="Dawthponeyan  Town"/>
    <s v="14.2365929769362"/>
    <s v="3"/>
    <n v="0"/>
    <n v="0"/>
    <n v="0"/>
    <n v="0"/>
    <n v="0"/>
    <n v="0"/>
  </r>
  <r>
    <x v="1"/>
    <x v="0"/>
    <s v="MMR001"/>
    <s v="Myitkyina"/>
    <s v="MMR001D001"/>
    <x v="5"/>
    <s v="MMR001001"/>
    <s v="Myitkyina Town"/>
    <s v="MMR001001701"/>
    <s v="Tat Kone Ward"/>
    <s v="MMR001001701520"/>
    <x v="91"/>
    <s v="MMR001CMP001"/>
    <s v="97.386719"/>
    <s v="25.415482"/>
    <s v="0"/>
    <n v="69"/>
    <n v="349"/>
    <s v="5.05797101449275"/>
    <s v="GCA"/>
    <x v="0"/>
    <x v="0"/>
    <s v="Urban"/>
    <s v="01/06/2011"/>
    <s v="1"/>
    <s v="KBC"/>
    <s v="IP"/>
    <m/>
    <s v="19/08/2015"/>
    <s v="19-Aug-15 Update population from KBC_x000a_25-Jun-2015 Update population from KBC._x000a_Checked with KBC data"/>
    <s v="P4"/>
    <s v="9"/>
    <m/>
    <s v="9"/>
    <s v="Myitkyina Town"/>
    <s v="3.1341427522963"/>
    <s v="1"/>
    <n v="97"/>
    <n v="97"/>
    <n v="2"/>
    <n v="0"/>
    <n v="97"/>
    <n v="0"/>
  </r>
  <r>
    <x v="1"/>
    <x v="0"/>
    <s v="MMR001"/>
    <s v="Myitkyina"/>
    <s v="MMR001D001"/>
    <x v="5"/>
    <s v="MMR001001"/>
    <s v="Myitkyina Town"/>
    <s v="MMR001001701"/>
    <s v="Tat Kone Ward"/>
    <s v="MMR001001701520"/>
    <x v="92"/>
    <s v="MMR001CMP023"/>
    <s v="97.387636875"/>
    <s v="25.41091375"/>
    <s v="0"/>
    <n v="68"/>
    <n v="340"/>
    <s v="5"/>
    <s v="GCA"/>
    <x v="0"/>
    <x v="0"/>
    <s v="Urban"/>
    <s v="01/04/2012"/>
    <s v="1"/>
    <s v="Shalom"/>
    <s v="IP"/>
    <m/>
    <s v="19/08/2015"/>
    <s v="19-Aug-15 Update population. Source: Shalom_x000a_25-Jun-15 Population update. Source : Shalom._x000a_Population update: Source: Camp Profile Round 2."/>
    <s v="P4"/>
    <s v="0"/>
    <m/>
    <s v="0"/>
    <s v="Myitkyina Town"/>
    <s v="2.6190942927115"/>
    <s v="1"/>
    <n v="68"/>
    <n v="68"/>
    <n v="0"/>
    <n v="0"/>
    <n v="68"/>
    <n v="0"/>
  </r>
  <r>
    <x v="1"/>
    <x v="0"/>
    <s v="MMR001"/>
    <s v="Myitkyina"/>
    <s v="MMR001D001"/>
    <x v="5"/>
    <s v="MMR001001"/>
    <s v="Myitkyina Town"/>
    <s v="MMR001001701"/>
    <s v="Tat Kone Ward"/>
    <s v="MMR001001701520"/>
    <x v="93"/>
    <s v="MMR001CMP004"/>
    <s v="97.389778"/>
    <s v="25.417734"/>
    <s v="0"/>
    <n v="7"/>
    <n v="41"/>
    <s v="5.85714285714286"/>
    <s v="GCA"/>
    <x v="0"/>
    <x v="0"/>
    <s v="Urban"/>
    <s v="01/08/2011"/>
    <s v="1"/>
    <s v="Shalom"/>
    <s v="IP"/>
    <m/>
    <s v="19/08/2015"/>
    <s v="19-Aug-15 Update Population. Source: Shalom._x000a_25-Jun-2015 Update population. Source : Shalom._x000a_Population update: Source: Camp Profile Round 2."/>
    <s v="P4"/>
    <s v="0"/>
    <m/>
    <s v="0"/>
    <s v="Myitkyina Town"/>
    <s v="3.36370108018536"/>
    <s v="1"/>
    <n v="12"/>
    <n v="12"/>
    <n v="0"/>
    <n v="0"/>
    <n v="7"/>
    <n v="5"/>
  </r>
  <r>
    <x v="1"/>
    <x v="0"/>
    <s v="MMR001"/>
    <s v="Myitkyina"/>
    <s v="MMR001D001"/>
    <x v="5"/>
    <s v="MMR001001"/>
    <s v="Myitkyina Town"/>
    <s v="MMR001001701"/>
    <s v="Tat Kone Ward"/>
    <s v="MMR001001701520"/>
    <x v="94"/>
    <s v="MMR001CMP003"/>
    <s v="97.377663"/>
    <s v="25.404753"/>
    <s v="0"/>
    <n v="32"/>
    <n v="146"/>
    <s v="4.5625"/>
    <s v="GCA"/>
    <x v="0"/>
    <x v="0"/>
    <s v="Urban"/>
    <s v="01/07/2011"/>
    <s v="1"/>
    <s v="KBC"/>
    <s v="IP"/>
    <m/>
    <s v="19/08/2015"/>
    <s v="19-Aug-15 Update pouplation from KBC_x000a_25-Jun-2015 Update population from KBC._x000a_Update population according to KBC data"/>
    <s v="P4"/>
    <s v="12"/>
    <m/>
    <s v="12"/>
    <s v="Myitkyina Town"/>
    <s v="2.30454782591254"/>
    <s v="1"/>
    <n v="32"/>
    <n v="32"/>
    <n v="3"/>
    <n v="0"/>
    <n v="32"/>
    <n v="0"/>
  </r>
  <r>
    <x v="1"/>
    <x v="0"/>
    <s v="MMR001"/>
    <s v="Myitkyina"/>
    <s v="MMR001D001"/>
    <x v="5"/>
    <s v="MMR001001"/>
    <s v="Myitkyina Town"/>
    <s v="MMR001001701"/>
    <s v="Tat Kone Ward"/>
    <s v="MMR001001701520"/>
    <x v="95"/>
    <s v="MMR001CMP005"/>
    <s v="97.382192"/>
    <s v="25.404015"/>
    <s v="0"/>
    <n v="35"/>
    <n v="175"/>
    <s v="5"/>
    <s v="GCA"/>
    <x v="0"/>
    <x v="0"/>
    <s v="Urban"/>
    <m/>
    <s v="1"/>
    <s v="KBC"/>
    <s v="IP"/>
    <m/>
    <s v="19/08/2015"/>
    <s v="19-Aug-15 Update population from KBC._x000a_25-Jun-2015 Update population from KBC._x000a_Checked with KBC data"/>
    <s v="P4"/>
    <s v="3"/>
    <m/>
    <s v="3"/>
    <s v="Myitkyina Town"/>
    <s v="2.01235274995893"/>
    <s v="1"/>
    <n v="43"/>
    <n v="42"/>
    <n v="32"/>
    <n v="0"/>
    <n v="43"/>
    <n v="0"/>
  </r>
  <r>
    <x v="1"/>
    <x v="0"/>
    <s v="MMR001"/>
    <s v="Myitkyina"/>
    <s v="MMR001D001"/>
    <x v="3"/>
    <s v="MMR001002"/>
    <s v="Waingmaw Town"/>
    <s v="MMR001002701"/>
    <s v="No (4) Ward"/>
    <s v="MMR001002701504"/>
    <x v="96"/>
    <s v="MMR001CMP037"/>
    <s v="97.4282511538461"/>
    <s v="25.3336833333333"/>
    <m/>
    <n v="42"/>
    <n v="175"/>
    <s v="4.16666666666667"/>
    <s v="GCA"/>
    <x v="0"/>
    <x v="0"/>
    <s v="Urban"/>
    <m/>
    <s v="1"/>
    <s v="Shalom"/>
    <s v="IP"/>
    <m/>
    <s v="19/08/2015"/>
    <s v="19-Aug-15 Population update. Source: Shalom._x000a_25-Jun-15 Population update. Source : Shalom._x000a_Population update: Source: Camp Profile Round 2."/>
    <s v="P4"/>
    <s v="0"/>
    <m/>
    <s v="0"/>
    <s v="Waingmaw Town"/>
    <s v="2.41743077166623"/>
    <s v="1"/>
    <n v="42"/>
    <n v="42"/>
    <n v="40"/>
    <n v="0"/>
    <n v="42"/>
    <n v="0"/>
  </r>
  <r>
    <x v="0"/>
    <x v="0"/>
    <s v="MMR001"/>
    <s v="Bhamo"/>
    <s v="MMR001D003"/>
    <x v="1"/>
    <s v="MMR001010"/>
    <s v="Han Te"/>
    <s v="MMR001010024"/>
    <m/>
    <m/>
    <x v="97"/>
    <s v="MMR001CMP224"/>
    <s v="97.23913"/>
    <s v="24.22919"/>
    <s v="126"/>
    <n v="0"/>
    <n v="0"/>
    <m/>
    <s v="GCA"/>
    <x v="0"/>
    <x v="0"/>
    <s v="Urban"/>
    <m/>
    <m/>
    <s v="Shalom"/>
    <s v="IP"/>
    <m/>
    <s v="24/09/2014"/>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s v="0"/>
    <m/>
    <s v="0"/>
    <m/>
    <m/>
    <m/>
    <n v="0"/>
    <n v="0"/>
    <n v="0"/>
    <n v="0"/>
    <n v="0"/>
    <n v="0"/>
  </r>
  <r>
    <x v="0"/>
    <x v="0"/>
    <s v="MMR001"/>
    <s v="Mohnyin"/>
    <s v="MMR001D002"/>
    <x v="0"/>
    <s v="MMR001009"/>
    <s v="Hpakan Town"/>
    <s v="MMR001009701"/>
    <s v="Myo Ma Ward"/>
    <s v="MMR001009701503"/>
    <x v="98"/>
    <s v="MMR001CMP101"/>
    <m/>
    <m/>
    <m/>
    <n v="0"/>
    <n v="0"/>
    <m/>
    <s v="GCA"/>
    <x v="0"/>
    <x v="0"/>
    <m/>
    <m/>
    <m/>
    <m/>
    <m/>
    <m/>
    <m/>
    <s v=" "/>
    <m/>
    <s v="0"/>
    <m/>
    <s v="0"/>
    <m/>
    <m/>
    <m/>
    <n v="0"/>
    <n v="0"/>
    <n v="0"/>
    <n v="0"/>
    <n v="0"/>
    <n v="0"/>
  </r>
  <r>
    <x v="0"/>
    <x v="0"/>
    <s v="MMR001"/>
    <s v="Bhamo"/>
    <s v="MMR001D003"/>
    <x v="1"/>
    <s v="MMR001010"/>
    <m/>
    <m/>
    <m/>
    <m/>
    <x v="99"/>
    <s v="MMR001CMP211"/>
    <m/>
    <m/>
    <m/>
    <n v="0"/>
    <n v="0"/>
    <m/>
    <s v="GCA"/>
    <x v="0"/>
    <x v="0"/>
    <s v="Urban"/>
    <m/>
    <m/>
    <m/>
    <s v="IP"/>
    <m/>
    <s v="03/03/2014"/>
    <s v="Closed. Rellocated to Tharthana Ahlin Yaung."/>
    <m/>
    <s v="0"/>
    <m/>
    <s v="0"/>
    <m/>
    <m/>
    <m/>
    <n v="0"/>
    <n v="0"/>
    <n v="0"/>
    <n v="0"/>
    <n v="0"/>
    <n v="0"/>
  </r>
  <r>
    <x v="1"/>
    <x v="0"/>
    <s v="MMR001"/>
    <s v="Puta-O"/>
    <s v="MMR001D004"/>
    <x v="13"/>
    <s v="MMR001014"/>
    <s v="Puta-O Town"/>
    <s v="MMR001014701"/>
    <s v="Doke Tan Ward"/>
    <s v="MMR001014701509"/>
    <x v="100"/>
    <s v="MMR001CMP075"/>
    <s v="97.41529"/>
    <s v="27.3117"/>
    <s v="476.7"/>
    <n v="14"/>
    <n v="64"/>
    <s v="4.57142857142857"/>
    <s v="GCA"/>
    <x v="0"/>
    <x v="1"/>
    <s v="Rural"/>
    <m/>
    <m/>
    <m/>
    <s v="IP"/>
    <m/>
    <s v="07/04/2014"/>
    <s v="Changed Camp to Host Families. Source: Camp Profile Questionnaire."/>
    <s v="P3"/>
    <s v="0"/>
    <m/>
    <s v="0"/>
    <s v="Puta-O Town"/>
    <s v="1.37592540005319"/>
    <s v="1"/>
    <n v="0"/>
    <n v="0"/>
    <n v="0"/>
    <n v="0"/>
    <n v="0"/>
    <n v="0"/>
  </r>
  <r>
    <x v="1"/>
    <x v="0"/>
    <s v="MMR001"/>
    <s v="Myitkyina"/>
    <s v="MMR001D001"/>
    <x v="3"/>
    <s v="MMR001002"/>
    <s v="Waingmaw Town"/>
    <s v="MMR001002701"/>
    <s v="No (3) Ward"/>
    <s v="MMR001002701503"/>
    <x v="101"/>
    <s v="MMR001CMP038"/>
    <s v="97.4442837301587"/>
    <s v="25.3512503968254"/>
    <s v="476"/>
    <n v="85"/>
    <n v="367"/>
    <s v="4.31764705882353"/>
    <s v="GCA"/>
    <x v="0"/>
    <x v="0"/>
    <s v="Urban"/>
    <s v="01/11/2011"/>
    <s v="1"/>
    <s v="Shalom"/>
    <s v="IP"/>
    <m/>
    <s v="19/08/2015"/>
    <s v="19-Aug-15 Population update. Source: Shalom._x000a_25-Jun-15 Population update. Source : Shalom._x000a_Population update: Source: Camp Profile Round 2."/>
    <s v="P4"/>
    <s v="30"/>
    <m/>
    <s v="30"/>
    <s v="Waingmaw Town"/>
    <s v="0.150894721136502"/>
    <s v="1"/>
    <n v="129"/>
    <n v="129"/>
    <n v="30"/>
    <n v="0"/>
    <n v="129"/>
    <n v="0"/>
  </r>
  <r>
    <x v="1"/>
    <x v="0"/>
    <s v="MMR001"/>
    <s v="Myitkyina"/>
    <s v="MMR001D001"/>
    <x v="3"/>
    <s v="MMR001002"/>
    <s v="Waingmaw Town"/>
    <s v="MMR001002701"/>
    <s v="No (2) Ward"/>
    <s v="MMR001002701502"/>
    <x v="102"/>
    <s v="MMR001CMP036"/>
    <s v="97.438259"/>
    <s v="25.355842"/>
    <s v="0"/>
    <n v="0"/>
    <n v="83"/>
    <m/>
    <s v="GCA"/>
    <x v="0"/>
    <x v="2"/>
    <s v="Urban"/>
    <s v="01/11/2011"/>
    <s v="1"/>
    <s v="KBC"/>
    <s v="IP"/>
    <m/>
    <s v="25/06/2015"/>
    <s v="25-Jun-2015 Update population. Data Source: KBC_x000a_Changed to Boarding School."/>
    <s v="P4"/>
    <s v="0"/>
    <m/>
    <s v="0"/>
    <s v="Waingmaw Town"/>
    <s v="0.707254934008099"/>
    <s v="1"/>
    <n v="0"/>
    <n v="0"/>
    <n v="0"/>
    <n v="0"/>
    <n v="0"/>
    <n v="0"/>
  </r>
  <r>
    <x v="0"/>
    <x v="0"/>
    <s v="MMR001"/>
    <s v="Mohnyin"/>
    <s v="MMR001D002"/>
    <x v="0"/>
    <s v="MMR001009"/>
    <s v="Seik Mu"/>
    <s v="MMR001009003"/>
    <s v="Seik Mu"/>
    <s v="166783"/>
    <x v="103"/>
    <s v="MMR001CMP185"/>
    <s v="96.28825"/>
    <s v="25.57921"/>
    <s v="0"/>
    <n v="0"/>
    <n v="0"/>
    <m/>
    <s v="GCA"/>
    <x v="0"/>
    <x v="0"/>
    <s v="Rural"/>
    <s v="01/01/2013"/>
    <m/>
    <s v="KMSS-MYT"/>
    <s v="RRD"/>
    <m/>
    <s v="07/04/2014"/>
    <s v="Move to Nant Ma Hpit Catholic Church."/>
    <m/>
    <s v="0"/>
    <m/>
    <s v="0"/>
    <m/>
    <m/>
    <m/>
    <n v="0"/>
    <n v="0"/>
    <n v="0"/>
    <n v="0"/>
    <n v="0"/>
    <n v="0"/>
  </r>
  <r>
    <x v="1"/>
    <x v="0"/>
    <s v="MMR001"/>
    <s v="Mohnyin"/>
    <s v="MMR001D002"/>
    <x v="0"/>
    <s v="MMR001009"/>
    <s v="Seik Mu"/>
    <s v="MMR001009003"/>
    <s v="Sai Taung (Ywar Haung)"/>
    <s v="166788"/>
    <x v="104"/>
    <s v="MMR001CMP184"/>
    <s v="96.28668"/>
    <s v="25.57756"/>
    <s v="0"/>
    <n v="41"/>
    <n v="199"/>
    <s v="4.85365853658537"/>
    <s v="GCA"/>
    <x v="0"/>
    <x v="0"/>
    <s v="Urban"/>
    <s v="01/01/2013"/>
    <s v="2"/>
    <s v="KBC"/>
    <s v="IP"/>
    <m/>
    <s v="14/10/2015"/>
    <s v="14-Oct-15 Population update. Soruce; Hpakant Mission Report_WFP_x000a_25-Jun-15 Population update. Source: KBC_x000a_18-May-15 (Population update with field mission)_x000a_2-Apr-15 (Population update, Source: UNHCR CCCM Mission)_x000a_Update population according to KBC data"/>
    <s v="P4"/>
    <s v="26"/>
    <m/>
    <s v="26"/>
    <s v="Hpakant Town"/>
    <s v="4.67547125461493"/>
    <s v="1"/>
    <n v="41"/>
    <n v="41"/>
    <n v="38"/>
    <n v="11"/>
    <n v="30"/>
    <n v="0"/>
  </r>
  <r>
    <x v="1"/>
    <x v="0"/>
    <s v="MMR001"/>
    <s v="Myitkyina"/>
    <s v="MMR001D001"/>
    <x v="3"/>
    <s v="MMR001002"/>
    <s v="Nam Sang Yang"/>
    <s v="MMR001002024"/>
    <s v="Nam Sang Yang"/>
    <s v="165772"/>
    <x v="105"/>
    <s v="MMR001CMP116"/>
    <s v="97.546894"/>
    <s v="24.755253"/>
    <s v="316"/>
    <n v="1295"/>
    <n v="6509"/>
    <s v="5.02625482625483"/>
    <s v="NGCA"/>
    <x v="0"/>
    <x v="0"/>
    <s v="Urban"/>
    <s v="01/06/2011"/>
    <s v="5"/>
    <s v="KMSS-MYT"/>
    <s v="IRRC"/>
    <m/>
    <s v="02/10/2015"/>
    <s v="2-Oct-15 (Population update. Data Source: Monthly report by KMSS-MYT)_x000a_19-Aug-15 (Population update: Data Source: KMSS-MYT)_x000a_25-Jun-15 (Population update. Source: IRRC)_x000a_Population Update. Source: KMSS-MYT"/>
    <s v="P4"/>
    <s v="1135"/>
    <m/>
    <s v="1135"/>
    <s v="Laiza town"/>
    <s v="1.74204151644604"/>
    <s v="1"/>
    <n v="1416"/>
    <n v="1416"/>
    <n v="518"/>
    <n v="114"/>
    <n v="1301"/>
    <n v="1"/>
  </r>
  <r>
    <x v="0"/>
    <x v="0"/>
    <s v="MMR001"/>
    <s v="Myitkyina"/>
    <s v="MMR001D001"/>
    <x v="4"/>
    <s v="MMR001005"/>
    <m/>
    <m/>
    <m/>
    <m/>
    <x v="106"/>
    <s v="MMR001CMP044"/>
    <m/>
    <m/>
    <m/>
    <n v="0"/>
    <n v="0"/>
    <m/>
    <s v="GCA"/>
    <x v="0"/>
    <x v="0"/>
    <m/>
    <m/>
    <m/>
    <m/>
    <m/>
    <m/>
    <m/>
    <s v=" "/>
    <m/>
    <s v="0"/>
    <m/>
    <s v="0"/>
    <m/>
    <m/>
    <m/>
    <n v="0"/>
    <n v="0"/>
    <n v="0"/>
    <n v="0"/>
    <n v="0"/>
    <n v="0"/>
  </r>
  <r>
    <x v="0"/>
    <x v="0"/>
    <s v="MMR001"/>
    <s v="Mohnyin"/>
    <s v="MMR001D002"/>
    <x v="0"/>
    <s v="MMR001009"/>
    <s v="Hpakan Town"/>
    <s v="MMR001009701"/>
    <s v="Ma Shi Ka Htaung Ward"/>
    <s v="MMR001009701505"/>
    <x v="107"/>
    <s v="MMR001CMP175"/>
    <m/>
    <m/>
    <m/>
    <n v="0"/>
    <n v="0"/>
    <m/>
    <s v="GCA"/>
    <x v="0"/>
    <x v="0"/>
    <m/>
    <m/>
    <m/>
    <m/>
    <m/>
    <m/>
    <m/>
    <s v=" "/>
    <m/>
    <s v="0"/>
    <m/>
    <s v="0"/>
    <m/>
    <m/>
    <m/>
    <n v="0"/>
    <n v="0"/>
    <n v="0"/>
    <n v="0"/>
    <n v="0"/>
    <n v="0"/>
  </r>
  <r>
    <x v="1"/>
    <x v="0"/>
    <s v="MMR001"/>
    <s v="Myitkyina"/>
    <s v="MMR001D001"/>
    <x v="5"/>
    <s v="MMR001001"/>
    <s v="Myitkyina Town"/>
    <s v="MMR001001701"/>
    <s v="Kachin Su Ward"/>
    <s v="MMR001001701509"/>
    <x v="108"/>
    <s v="MMR001CMP022"/>
    <s v="97.4038785"/>
    <s v="25.3770381666667"/>
    <s v="0"/>
    <n v="6"/>
    <n v="36"/>
    <s v="6"/>
    <s v="GCA"/>
    <x v="0"/>
    <x v="0"/>
    <s v="Urban"/>
    <s v="01/04/2012"/>
    <s v="1"/>
    <s v="Shalom"/>
    <s v="IP"/>
    <m/>
    <s v="25/06/2015"/>
    <s v="25-Jun-15 Population update. Source : Shalom._x000a_Population update: Source: Camp Profile Round 2."/>
    <s v="P4"/>
    <s v="0"/>
    <m/>
    <s v="0"/>
    <s v="Myitkyina Town"/>
    <s v="1.78771483511047"/>
    <s v="1"/>
    <n v="6"/>
    <n v="6"/>
    <n v="5"/>
    <n v="0"/>
    <n v="6"/>
    <n v="0"/>
  </r>
  <r>
    <x v="1"/>
    <x v="0"/>
    <s v="MMR001"/>
    <s v="Bhamo"/>
    <s v="MMR001D003"/>
    <x v="1"/>
    <s v="MMR001010"/>
    <s v="Bhamo Town"/>
    <s v="MMR001010701"/>
    <m/>
    <m/>
    <x v="109"/>
    <s v="MMR001CMP053"/>
    <s v="97.24064"/>
    <s v="24.24953"/>
    <s v="0"/>
    <n v="14"/>
    <n v="74"/>
    <s v="5.28571428571429"/>
    <s v="GCA"/>
    <x v="0"/>
    <x v="0"/>
    <s v="Urban"/>
    <s v="01/08/2012"/>
    <s v="1"/>
    <s v="Shalom"/>
    <s v="IP"/>
    <m/>
    <s v="19/08/2015"/>
    <s v="19-Aug-15 Update population. Data Source: Shalom._x000a_25-Jun-2015 Update population. Data Source: KBC_x000a_Population update: Source: Camp Profile Round 2."/>
    <s v="P4"/>
    <s v="0"/>
    <s v="0"/>
    <s v="0"/>
    <s v="Bhamo Town"/>
    <s v="0.871476158798493"/>
    <s v="1"/>
    <n v="13"/>
    <n v="13"/>
    <n v="1"/>
    <n v="0"/>
    <n v="13"/>
    <n v="0"/>
  </r>
  <r>
    <x v="1"/>
    <x v="0"/>
    <s v="MMR001"/>
    <s v="Mohnyin"/>
    <s v="MMR001D002"/>
    <x v="0"/>
    <s v="MMR001009"/>
    <s v="Nam Ma Hpyit"/>
    <s v="MMR001009002"/>
    <m/>
    <m/>
    <x v="110"/>
    <s v="MMR001CMP105"/>
    <s v="96.306911"/>
    <s v="25.59925"/>
    <s v="0"/>
    <n v="21"/>
    <n v="93"/>
    <s v="4.42857142857143"/>
    <s v="GCA"/>
    <x v="0"/>
    <x v="0"/>
    <s v="Urban"/>
    <s v="01/08/2012"/>
    <s v="1"/>
    <s v="KBC"/>
    <s v="IP"/>
    <m/>
    <s v="14/10/2015"/>
    <s v="14-Oct-15 Population update. Soruce; Hpakant Mission Report_WFP_x000a_25-Jun-15 Population update. Source: KBC_x000a_2-Apr-15 (Population update, Source: UNHCR CCCM Mission)_x000a_Update population according to KBC data."/>
    <s v="P4"/>
    <s v="11"/>
    <m/>
    <s v="11"/>
    <s v="Hpakant Town"/>
    <s v="1.59420187648155"/>
    <s v="1"/>
    <n v="13"/>
    <n v="13"/>
    <n v="11"/>
    <n v="2"/>
    <n v="11"/>
    <n v="0"/>
  </r>
  <r>
    <x v="1"/>
    <x v="0"/>
    <s v="MMR001"/>
    <s v="Myitkyina"/>
    <s v="MMR001D001"/>
    <x v="3"/>
    <s v="MMR001002"/>
    <s v="Hpawt Dawt"/>
    <s v="MMR001002032"/>
    <s v="Zai Aung"/>
    <m/>
    <x v="111"/>
    <s v="MMR001CMP111"/>
    <s v="97.75679"/>
    <s v="25.10667"/>
    <s v="756"/>
    <n v="640"/>
    <n v="2600"/>
    <s v="4.0625"/>
    <s v="NGCA"/>
    <x v="0"/>
    <x v="0"/>
    <s v="Rural"/>
    <s v="01/11/2011"/>
    <s v="3"/>
    <s v="KBC"/>
    <s v="IP"/>
    <m/>
    <s v="25/06/2015"/>
    <s v="25-Jun-15 Population update. Source: KBC_x000a_Update population according to KBC data"/>
    <s v="P2"/>
    <s v="19"/>
    <m/>
    <s v="19"/>
    <s v="Sadung Town"/>
    <s v="32.827754639407"/>
    <s v="7"/>
    <n v="623"/>
    <n v="623"/>
    <n v="623"/>
    <n v="187"/>
    <n v="436"/>
    <n v="0"/>
  </r>
  <r>
    <x v="0"/>
    <x v="0"/>
    <s v="MMR001"/>
    <s v="Mohnyin"/>
    <s v="MMR001D002"/>
    <x v="0"/>
    <s v="MMR001009"/>
    <s v="Hpakan Town"/>
    <s v="MMR001009701"/>
    <s v="Maw Wam Ward"/>
    <s v="MMR001009701501"/>
    <x v="112"/>
    <s v="MMR001CMP201"/>
    <s v="96.315602"/>
    <s v="25.615006"/>
    <m/>
    <n v="0"/>
    <n v="0"/>
    <m/>
    <s v="GCA"/>
    <x v="0"/>
    <x v="0"/>
    <m/>
    <m/>
    <m/>
    <m/>
    <m/>
    <m/>
    <m/>
    <s v=" "/>
    <m/>
    <s v="0"/>
    <m/>
    <s v="0"/>
    <m/>
    <m/>
    <m/>
    <n v="0"/>
    <n v="0"/>
    <n v="0"/>
    <n v="0"/>
    <n v="0"/>
    <n v="0"/>
  </r>
  <r>
    <x v="1"/>
    <x v="1"/>
    <s v="MMR015"/>
    <s v="Muse"/>
    <s v="MMR015D002"/>
    <x v="7"/>
    <s v="MMR015011"/>
    <s v="Kar Lai Kone Hsar"/>
    <s v="MMR015011005"/>
    <s v="Kar Lai"/>
    <s v="208557"/>
    <x v="113"/>
    <s v="MMR015CMP020"/>
    <s v="97.83704"/>
    <s v="23.38503"/>
    <s v="0"/>
    <n v="178"/>
    <n v="827"/>
    <s v="4.64606741573034"/>
    <s v="GCA"/>
    <x v="0"/>
    <x v="0"/>
    <s v="Rural"/>
    <s v="01/12/2012"/>
    <m/>
    <s v="KBC"/>
    <s v="IP"/>
    <m/>
    <s v="25/06/2015"/>
    <s v="25-Jun-15 Population update. Source: KBC_x000a_Population update. Source: KBC."/>
    <s v="P3"/>
    <s v="93"/>
    <m/>
    <s v="93"/>
    <s v="Kutkai Town"/>
    <s v="13.6320819029646"/>
    <s v="3"/>
    <n v="194"/>
    <n v="194"/>
    <n v="194"/>
    <n v="0"/>
    <n v="187"/>
    <n v="7"/>
  </r>
  <r>
    <x v="1"/>
    <x v="0"/>
    <s v="MMR001"/>
    <s v="Myitkyina"/>
    <s v="MMR001D001"/>
    <x v="4"/>
    <s v="MMR001005"/>
    <s v="Hpa Re (Pang War Sub-township)"/>
    <s v="MMR001005026"/>
    <s v="Hpa Re Waw Jang"/>
    <s v="166355"/>
    <x v="114"/>
    <s v="MMR001CMP043"/>
    <s v="98.47572"/>
    <s v="25.75411"/>
    <s v="2785"/>
    <n v="153"/>
    <n v="873"/>
    <s v="5.70588235294118"/>
    <s v="NGCA"/>
    <x v="0"/>
    <x v="0"/>
    <s v="Forest/bush"/>
    <s v="01/05/2012"/>
    <s v="2"/>
    <s v="KBC"/>
    <s v="IP"/>
    <m/>
    <s v="25/06/2015"/>
    <s v="25-Jun-2015 Update population. Data Source: KBC_x000a_Update population according to KBC data"/>
    <s v="P1"/>
    <s v="153"/>
    <m/>
    <s v="153"/>
    <s v="Pang War Town"/>
    <s v="19.8349993424668"/>
    <s v="4"/>
    <n v="153"/>
    <n v="153"/>
    <n v="153"/>
    <n v="153"/>
    <n v="0"/>
    <n v="0"/>
  </r>
  <r>
    <x v="1"/>
    <x v="0"/>
    <s v="MMR001"/>
    <s v="Bhamo"/>
    <s v="MMR001D003"/>
    <x v="6"/>
    <s v="MMR001012"/>
    <s v="In Baw Mai Kyin (Dawthponeyan Sub-township)"/>
    <s v="MMR001012042"/>
    <s v="Hpun Lum Yang"/>
    <s v="167223"/>
    <x v="115"/>
    <s v="MMR001CMP122"/>
    <s v="97.573126"/>
    <s v="24.661906"/>
    <s v="415"/>
    <n v="612"/>
    <n v="2944"/>
    <s v="4.81045751633987"/>
    <s v="NGCA"/>
    <x v="0"/>
    <x v="0"/>
    <s v="Rural"/>
    <s v="01/06/2011"/>
    <s v="5"/>
    <s v="KMSS-MYT"/>
    <s v="IRRC"/>
    <m/>
    <s v="02/10/2015"/>
    <s v="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s v="0"/>
    <m/>
    <s v="0"/>
    <s v="Laiza town"/>
    <s v="10.9533476863311"/>
    <s v="3"/>
    <n v="613"/>
    <n v="611"/>
    <n v="384"/>
    <n v="1"/>
    <n v="610"/>
    <n v="2"/>
  </r>
  <r>
    <x v="1"/>
    <x v="0"/>
    <s v="MMR001"/>
    <s v="Bhamo"/>
    <s v="MMR001D003"/>
    <x v="1"/>
    <s v="MMR001010"/>
    <s v="Bhamo Town"/>
    <s v="MMR001010701"/>
    <s v="Pauk Kone Ward"/>
    <s v="MMR001010701506"/>
    <x v="116"/>
    <s v="MMR001CMP052"/>
    <s v="97.23692"/>
    <s v="24.24766"/>
    <s v="0"/>
    <n v="44"/>
    <n v="235"/>
    <s v="5.34090909090909"/>
    <s v="GCA"/>
    <x v="0"/>
    <x v="0"/>
    <s v="Urban"/>
    <s v="01/12/2011"/>
    <s v="1"/>
    <s v="KBC"/>
    <s v="IP"/>
    <m/>
    <s v="25/06/2015"/>
    <s v="25-Jun-2015 Update population. Data Source: KBC_x000a_Population update: Source: Camp Profile Round 2."/>
    <s v="P4"/>
    <s v="6"/>
    <m/>
    <s v="6"/>
    <s v="Bhamo Town"/>
    <s v="0.847493047216354"/>
    <s v="1"/>
    <n v="43"/>
    <n v="43"/>
    <n v="0"/>
    <n v="0"/>
    <n v="43"/>
    <n v="0"/>
  </r>
  <r>
    <x v="1"/>
    <x v="0"/>
    <s v="MMR001"/>
    <s v="Myitkyina"/>
    <s v="MMR001D001"/>
    <x v="3"/>
    <s v="MMR001002"/>
    <s v="Nam Sang Yang"/>
    <s v="MMR001002024"/>
    <m/>
    <m/>
    <x v="117"/>
    <s v="MMR001CMP208"/>
    <s v="97.541794"/>
    <s v="24.752471"/>
    <m/>
    <m/>
    <n v="1047"/>
    <m/>
    <s v="NGCA"/>
    <x v="0"/>
    <x v="2"/>
    <s v="Urban"/>
    <m/>
    <m/>
    <m/>
    <s v="IRRC"/>
    <m/>
    <s v="17/09/2014"/>
    <s v="In 2014, this school is no longer accepting the lower grade students."/>
    <s v="P2"/>
    <s v="0"/>
    <m/>
    <s v="0"/>
    <s v="Laiza town"/>
    <s v="2.33075682077647"/>
    <s v="1"/>
    <n v="0"/>
    <n v="0"/>
    <n v="0"/>
    <n v="0"/>
    <n v="0"/>
    <n v="0"/>
  </r>
  <r>
    <x v="0"/>
    <x v="0"/>
    <s v="MMR001"/>
    <s v="Bhamo"/>
    <s v="MMR001D003"/>
    <x v="2"/>
    <s v="MMR001013"/>
    <m/>
    <m/>
    <m/>
    <m/>
    <x v="118"/>
    <s v="MMR001CMP217"/>
    <m/>
    <m/>
    <m/>
    <n v="0"/>
    <n v="0"/>
    <m/>
    <s v="GCA"/>
    <x v="0"/>
    <x v="3"/>
    <m/>
    <m/>
    <m/>
    <m/>
    <s v="IP"/>
    <m/>
    <s v="07/02/2014"/>
    <s v="Source OCHA"/>
    <m/>
    <s v="0"/>
    <m/>
    <s v="0"/>
    <m/>
    <m/>
    <m/>
    <n v="0"/>
    <n v="0"/>
    <n v="0"/>
    <n v="0"/>
    <n v="0"/>
    <n v="0"/>
  </r>
  <r>
    <x v="1"/>
    <x v="0"/>
    <s v="MMR001"/>
    <s v="Puta-O"/>
    <s v="MMR001D004"/>
    <x v="13"/>
    <s v="MMR001014"/>
    <s v="Lang Taung"/>
    <s v="MMR001014009"/>
    <s v="Inn Lel Yan"/>
    <s v="217032"/>
    <x v="119"/>
    <s v="MMR001CMP227"/>
    <s v="97.561106"/>
    <s v="27.248965"/>
    <s v="398"/>
    <n v="10"/>
    <n v="56"/>
    <s v="5.6"/>
    <s v="GCA"/>
    <x v="0"/>
    <x v="1"/>
    <s v="Rural"/>
    <s v="01/08/2013"/>
    <m/>
    <m/>
    <s v="IP"/>
    <m/>
    <s v="07/04/2014"/>
    <s v="New host families."/>
    <s v="P3"/>
    <s v="0"/>
    <m/>
    <s v="0"/>
    <s v="Machanbaw Town"/>
    <s v="4.78946014683596"/>
    <s v="1"/>
    <n v="0"/>
    <n v="0"/>
    <n v="0"/>
    <n v="0"/>
    <n v="0"/>
    <n v="0"/>
  </r>
  <r>
    <x v="1"/>
    <x v="0"/>
    <s v="MMR001"/>
    <s v="Myitkyina"/>
    <s v="MMR001D001"/>
    <x v="5"/>
    <s v="MMR001001"/>
    <s v="Myitkyina Town"/>
    <s v="MMR001001701"/>
    <m/>
    <m/>
    <x v="120"/>
    <s v="MMR001CMP018"/>
    <s v="97.373361"/>
    <s v="25.403477"/>
    <s v="0"/>
    <n v="190"/>
    <n v="1047"/>
    <s v="5.51052631578947"/>
    <s v="GCA"/>
    <x v="0"/>
    <x v="0"/>
    <s v="Urban"/>
    <s v="01/07/2011"/>
    <s v="2"/>
    <s v="KBC"/>
    <s v="IP"/>
    <m/>
    <s v="19/08/2015"/>
    <s v="19-Aug-15 Update population from KBC._x000a_25-Jun-2015 Update population from KBC._x000a_Checked with KBC data"/>
    <s v="P4"/>
    <s v="30"/>
    <m/>
    <s v="30"/>
    <s v="Myitkyina Town"/>
    <s v="2.46473672114046"/>
    <s v="1"/>
    <n v="205"/>
    <n v="205"/>
    <n v="125"/>
    <n v="0"/>
    <n v="205"/>
    <n v="0"/>
  </r>
  <r>
    <x v="1"/>
    <x v="0"/>
    <s v="MMR001"/>
    <s v="Myitkyina"/>
    <s v="MMR001D001"/>
    <x v="5"/>
    <s v="MMR001001"/>
    <s v="Myitkyina Town"/>
    <s v="MMR001001701"/>
    <s v="Jan Mai Kawng"/>
    <m/>
    <x v="121"/>
    <s v="MMR001CMP019"/>
    <s v="97.379595"/>
    <s v="25.40106111"/>
    <m/>
    <n v="107"/>
    <n v="501"/>
    <s v="4.68224299065421"/>
    <s v="GCA"/>
    <x v="0"/>
    <x v="0"/>
    <s v="Urban"/>
    <s v="01/07/2011"/>
    <s v="3"/>
    <s v="KMSS-MYT"/>
    <s v="IP"/>
    <m/>
    <s v="02/10/2015"/>
    <s v="2 Oct 15 (Population update. Data Source: KMSS-MYT)_x000a_19-Aug-15 (Population update. Data Source: KMSS-MYT)_x000a_25-Jun-15 (Population update. Source : KMSS-MYT)_x000a_Population Update. Source: KMSS-MYT"/>
    <s v="P4"/>
    <s v="27"/>
    <m/>
    <s v="27"/>
    <s v="Myitkyina Town"/>
    <s v="1.85637100101134"/>
    <s v="1"/>
    <n v="108"/>
    <n v="108"/>
    <n v="88"/>
    <n v="0"/>
    <n v="108"/>
    <n v="0"/>
  </r>
  <r>
    <x v="1"/>
    <x v="0"/>
    <s v="MMR001"/>
    <s v="Bhamo"/>
    <s v="MMR001D003"/>
    <x v="6"/>
    <s v="MMR001012"/>
    <s v="Ton Hone Yang (Dawthponeyan Sub-township)"/>
    <s v="MMR001012050"/>
    <m/>
    <m/>
    <x v="122"/>
    <s v="MMR001CMP121"/>
    <s v="97.568332"/>
    <s v="24.688339"/>
    <s v="314"/>
    <n v="1694"/>
    <n v="8805"/>
    <s v="5.19775678866588"/>
    <s v="NGCA"/>
    <x v="0"/>
    <x v="0"/>
    <s v="Rural"/>
    <s v="01/06/2012"/>
    <s v="7"/>
    <s v="KMSS-MYT"/>
    <s v="IP"/>
    <m/>
    <s v="02/10/2015"/>
    <s v="2-Oct-15 (Population update. Data Source: KMSS-MYT)_x000a_19-Aug-15 (Population update. Data Source: KMSS-MYT)_x000a_25-Jun-15 (Population update. KMSS-MYT)_x000a_2015-03-16 (Population moved to Hpun Lum Yang as there was no land available)_x000a_Population Update. Source: KMSS-MYT"/>
    <s v="P2"/>
    <s v="499"/>
    <m/>
    <s v="499"/>
    <s v="Laiza town"/>
    <s v="7.98534753301119"/>
    <s v="2"/>
    <n v="1698"/>
    <n v="1696"/>
    <n v="649"/>
    <n v="0"/>
    <n v="1578"/>
    <n v="120"/>
  </r>
  <r>
    <x v="0"/>
    <x v="0"/>
    <s v="MMR001"/>
    <s v="Bhamo"/>
    <s v="MMR001D003"/>
    <x v="1"/>
    <s v="MMR001010"/>
    <m/>
    <m/>
    <m/>
    <m/>
    <x v="123"/>
    <s v="MMR001CMP048"/>
    <s v="97.221556501"/>
    <s v="24.262418021"/>
    <m/>
    <n v="0"/>
    <n v="0"/>
    <m/>
    <s v="GCA"/>
    <x v="0"/>
    <x v="0"/>
    <m/>
    <m/>
    <m/>
    <m/>
    <s v="IP"/>
    <m/>
    <s v="22/01/2014"/>
    <s v="Closed: Source UNHCR-Bhamo"/>
    <m/>
    <s v="0"/>
    <m/>
    <s v="0"/>
    <m/>
    <m/>
    <m/>
    <n v="0"/>
    <n v="0"/>
    <n v="0"/>
    <n v="0"/>
    <n v="0"/>
    <n v="0"/>
  </r>
  <r>
    <x v="1"/>
    <x v="0"/>
    <s v="MMR001"/>
    <s v="Bhamo"/>
    <s v="MMR001D003"/>
    <x v="6"/>
    <s v="MMR001012"/>
    <s v="Khon Sint"/>
    <s v="MMR001012013"/>
    <s v="Khon Sint"/>
    <s v="167060"/>
    <x v="124"/>
    <s v="MMR001CMP200"/>
    <s v="97.343407"/>
    <s v="24.377054"/>
    <m/>
    <n v="4"/>
    <n v="26"/>
    <s v="6.5"/>
    <s v="GCA"/>
    <x v="0"/>
    <x v="1"/>
    <s v="Rural"/>
    <m/>
    <m/>
    <m/>
    <s v="RRD"/>
    <m/>
    <s v="03/03/2014"/>
    <s v="Change to Host Families."/>
    <s v="P4"/>
    <s v="0"/>
    <m/>
    <s v="0"/>
    <s v="Momauk Town"/>
    <s v="13.4460327683507"/>
    <s v="3"/>
    <n v="0"/>
    <n v="0"/>
    <n v="0"/>
    <n v="0"/>
    <n v="0"/>
    <n v="0"/>
  </r>
  <r>
    <x v="1"/>
    <x v="1"/>
    <s v="MMR015"/>
    <s v="Muse"/>
    <s v="MMR015D002"/>
    <x v="7"/>
    <s v="MMR015011"/>
    <s v="Kar Lai Kone Hsar"/>
    <s v="MMR015011005"/>
    <s v="Kar Lai"/>
    <s v="208557"/>
    <x v="125"/>
    <s v="MMR015CMP015"/>
    <s v="97.84853"/>
    <s v="23.4008"/>
    <s v="0"/>
    <n v="87"/>
    <n v="488"/>
    <s v="5.60919540229885"/>
    <s v="GCA"/>
    <x v="0"/>
    <x v="0"/>
    <s v="Rural"/>
    <s v="01/01/2013"/>
    <m/>
    <s v="KBC"/>
    <s v="IP"/>
    <m/>
    <s v="25/06/2015"/>
    <s v="25-Jun-15 Population update. Source: KBC_x000a_Update population. Source: Camp Profile."/>
    <s v="P3"/>
    <s v="0"/>
    <m/>
    <s v="0"/>
    <s v="Kutkai Town"/>
    <s v="11.6574388125968"/>
    <s v="3"/>
    <n v="86"/>
    <n v="86"/>
    <n v="86"/>
    <n v="0"/>
    <n v="86"/>
    <n v="0"/>
  </r>
  <r>
    <x v="1"/>
    <x v="0"/>
    <s v="MMR001"/>
    <s v="Mohnyin"/>
    <s v="MMR001D002"/>
    <x v="0"/>
    <s v="MMR001009"/>
    <s v="Lone Khin"/>
    <s v="MR001009001"/>
    <s v="Ku Day"/>
    <s v="216877"/>
    <x v="126"/>
    <s v="MMR001CMP231"/>
    <m/>
    <m/>
    <m/>
    <n v="54"/>
    <n v="242"/>
    <s v="4.48148148148148"/>
    <s v="GCA"/>
    <x v="0"/>
    <x v="0"/>
    <s v="Rural"/>
    <s v="15/01/2015"/>
    <m/>
    <s v="KBC"/>
    <s v="IP"/>
    <m/>
    <s v="25/06/2015"/>
    <s v="25-Jun-15 Population update. Source: KBC_x000a_18-May-15 (Population update by field mission)_x000a_Source: CCCM Unit (Hpakant Assessement Mission)"/>
    <m/>
    <s v="4"/>
    <m/>
    <s v="4"/>
    <m/>
    <m/>
    <m/>
    <n v="15"/>
    <n v="15"/>
    <n v="15"/>
    <n v="0"/>
    <n v="15"/>
    <n v="0"/>
  </r>
  <r>
    <x v="1"/>
    <x v="1"/>
    <s v="MMR015"/>
    <s v="Muse"/>
    <s v="MMR015D002"/>
    <x v="7"/>
    <s v="MMR015011"/>
    <s v="Kutkai Town"/>
    <s v="MMR015011701"/>
    <s v="No (5) Ward"/>
    <s v="MMR015011701505"/>
    <x v="127"/>
    <s v="MMR015CMP016"/>
    <s v="97.926814"/>
    <s v="23.450914"/>
    <s v="4336"/>
    <n v="64"/>
    <n v="305"/>
    <s v="4.765625"/>
    <s v="GCA"/>
    <x v="0"/>
    <x v="0"/>
    <s v="Urban"/>
    <s v="01/12/2012"/>
    <s v="2"/>
    <s v="KBC"/>
    <s v="IP"/>
    <m/>
    <s v="25/06/2015"/>
    <s v="25-Jun-15 Population update. Source: KBC_x000a_Update population. Source: Camp Profile."/>
    <s v="P3"/>
    <s v="0"/>
    <m/>
    <s v="0"/>
    <s v="Kutkai Town"/>
    <s v="1.92814301632711"/>
    <s v="1"/>
    <n v="61"/>
    <n v="61"/>
    <n v="61"/>
    <n v="0"/>
    <n v="61"/>
    <n v="0"/>
  </r>
  <r>
    <x v="1"/>
    <x v="1"/>
    <s v="MMR015"/>
    <s v="Muse"/>
    <s v="MMR015D002"/>
    <x v="7"/>
    <s v="MMR015011"/>
    <s v="Kutkai Town"/>
    <s v="MMR015011701"/>
    <s v="No (3) Ward"/>
    <s v="MMR015011701503"/>
    <x v="128"/>
    <s v="MMR015CMP017"/>
    <s v="97.94736"/>
    <s v="23.46035"/>
    <s v="4430"/>
    <n v="30"/>
    <n v="139"/>
    <s v="4.63333333333333"/>
    <s v="GCA"/>
    <x v="0"/>
    <x v="0"/>
    <s v="Urban"/>
    <s v="01/12/2012"/>
    <m/>
    <s v="KMSS-LSO"/>
    <s v="IP"/>
    <m/>
    <s v="19/08/2015"/>
    <s v="19-Aug-15 (Population update. Source: MKSS-LSO)_x000a_25-Jun-15 (Population update. Source: KMSS-LSO)_x000a_Population updated. Source: Shelter unit."/>
    <s v="P3"/>
    <s v="0"/>
    <m/>
    <s v="0"/>
    <s v="Kutkai Town"/>
    <s v="0.422125583055265"/>
    <s v="1"/>
    <n v="31"/>
    <n v="31"/>
    <n v="29"/>
    <n v="0"/>
    <n v="31"/>
    <n v="0"/>
  </r>
  <r>
    <x v="1"/>
    <x v="0"/>
    <s v="MMR001"/>
    <s v="Myitkyina"/>
    <s v="MMR001D001"/>
    <x v="5"/>
    <s v="MMR001001"/>
    <s v="Myitkyina Town"/>
    <s v="MMR001001701"/>
    <s v="Kyun Pin Thar Ward"/>
    <s v="MMR001001701510"/>
    <x v="129"/>
    <s v="MMR001CMP013"/>
    <s v="97.4052027777778"/>
    <s v="25.3660036111111"/>
    <s v="0"/>
    <n v="44"/>
    <n v="180"/>
    <s v="4.09090909090909"/>
    <s v="GCA"/>
    <x v="0"/>
    <x v="0"/>
    <s v="Urban"/>
    <s v="01/01/2012"/>
    <s v="1"/>
    <s v="KBC"/>
    <s v="IP"/>
    <m/>
    <s v="19/08/2015"/>
    <s v="19-Aug-2015 Update population from KBC._x000a_25-Jun-2015 Update population from KBC._x000a_Update population according to KBC data"/>
    <s v="P4"/>
    <s v="39"/>
    <m/>
    <s v="39"/>
    <s v="Myitkyina Town"/>
    <s v="2.81642507062229"/>
    <s v="1"/>
    <n v="45"/>
    <n v="45"/>
    <n v="13"/>
    <n v="0"/>
    <n v="45"/>
    <n v="0"/>
  </r>
  <r>
    <x v="1"/>
    <x v="0"/>
    <s v="MMR001"/>
    <s v="Mohnyin"/>
    <s v="MMR001D002"/>
    <x v="12"/>
    <s v="MMR001008"/>
    <s v="Mogaung Town"/>
    <s v="MMR001008701"/>
    <m/>
    <m/>
    <x v="130"/>
    <s v="MMR001CMP078"/>
    <s v="96.92262"/>
    <s v="25.30567"/>
    <s v="470"/>
    <n v="12"/>
    <n v="47"/>
    <s v="3.91666666666667"/>
    <s v="GCA"/>
    <x v="0"/>
    <x v="0"/>
    <s v="Urban"/>
    <s v="01/05/2012"/>
    <s v="1"/>
    <s v="KBC"/>
    <s v="IP"/>
    <m/>
    <s v="19/08/2015"/>
    <s v="19-Aug-15 Update population from KBC._x000a_25-Jun-2015 Update population. Data Source: KBC_x000a_Checked with KBC data"/>
    <s v="P4"/>
    <s v="0"/>
    <m/>
    <s v="0"/>
    <s v="Mogaung Town"/>
    <s v="1.81513959876734"/>
    <s v="1"/>
    <n v="15"/>
    <n v="15"/>
    <n v="0"/>
    <n v="0"/>
    <n v="15"/>
    <n v="0"/>
  </r>
  <r>
    <x v="1"/>
    <x v="0"/>
    <s v="MMR001"/>
    <s v="Puta-O"/>
    <s v="MMR001D004"/>
    <x v="14"/>
    <s v="MMR001018"/>
    <s v="La Ja Ga"/>
    <s v="MMR001018021"/>
    <s v="La Ja"/>
    <s v="168236"/>
    <x v="131"/>
    <s v="MMR001CMP074"/>
    <s v="98.1445025"/>
    <s v="26.890058"/>
    <s v="1393"/>
    <n v="11"/>
    <n v="17"/>
    <s v="1.54545454545455"/>
    <s v="GCA"/>
    <x v="0"/>
    <x v="0"/>
    <s v="Rural"/>
    <m/>
    <m/>
    <m/>
    <s v="RRD"/>
    <m/>
    <s v="07/01/2014"/>
    <s v="Update data from OCHA IDPs List"/>
    <s v="P4"/>
    <s v="11"/>
    <m/>
    <s v="11"/>
    <s v="Khaunglanhpu Town"/>
    <s v="28.4223575004435"/>
    <s v="6"/>
    <n v="0"/>
    <n v="0"/>
    <n v="0"/>
    <n v="0"/>
    <n v="0"/>
    <n v="0"/>
  </r>
  <r>
    <x v="0"/>
    <x v="0"/>
    <s v="MMR001"/>
    <s v="Bhamo"/>
    <s v="MMR001D003"/>
    <x v="2"/>
    <s v="MMR001013"/>
    <s v="Man Mawn"/>
    <s v="MMR001013022"/>
    <m/>
    <m/>
    <x v="132"/>
    <s v="MMR001CMP202"/>
    <s v="97.601244"/>
    <s v="23.867714"/>
    <s v="755"/>
    <n v="0"/>
    <n v="0"/>
    <m/>
    <s v="NGCA"/>
    <x v="0"/>
    <x v="0"/>
    <s v="Rural"/>
    <s v="01/04/2013"/>
    <s v="2"/>
    <s v="KMSS-BMO"/>
    <s v="IP"/>
    <m/>
    <s v="21/06/2014"/>
    <s v="Closed. Source: Save The Children"/>
    <s v="P4"/>
    <s v="0"/>
    <m/>
    <s v="0"/>
    <m/>
    <m/>
    <m/>
    <n v="0"/>
    <n v="0"/>
    <n v="0"/>
    <n v="0"/>
    <n v="0"/>
    <n v="0"/>
  </r>
  <r>
    <x v="0"/>
    <x v="0"/>
    <s v="MMR001"/>
    <s v="Myitkyina"/>
    <s v="MMR001D001"/>
    <x v="3"/>
    <s v="MMR001002"/>
    <s v="Nam Sang Yang"/>
    <s v="MMR001002024"/>
    <s v="Nam Sang Yang"/>
    <s v="165772"/>
    <x v="133"/>
    <s v="MMR001CMP117"/>
    <s v="97.551507"/>
    <s v="24.747213"/>
    <s v="221"/>
    <n v="0"/>
    <n v="0"/>
    <m/>
    <s v="NGCA"/>
    <x v="0"/>
    <x v="0"/>
    <s v="Rural"/>
    <s v="01/06/2011"/>
    <s v="3"/>
    <s v="KMSS-MYT"/>
    <s v="IP"/>
    <m/>
    <s v="25/06/2015"/>
    <s v="25-Jun-15 (Relocated to Hpum Lone Yan and Wai Choi)_x000a_Population Update. Source: UNHCR Cross-Line Mission Report. (July 2014)"/>
    <s v="P2"/>
    <s v="0"/>
    <s v="0"/>
    <s v="0"/>
    <s v="Laiza town"/>
    <s v="1.85751352261947"/>
    <s v="1"/>
    <n v="0"/>
    <n v="0"/>
    <n v="0"/>
    <n v="0"/>
    <n v="0"/>
    <n v="0"/>
  </r>
  <r>
    <x v="1"/>
    <x v="0"/>
    <s v="MMR001"/>
    <s v="Myitkyina"/>
    <s v="MMR001D001"/>
    <x v="3"/>
    <s v="MMR001002"/>
    <s v="Hpawt Dawt"/>
    <s v="MMR001002032"/>
    <s v="Lai Zar"/>
    <s v="165816"/>
    <x v="134"/>
    <s v="MMR001CMP149"/>
    <s v="97.718009"/>
    <s v="25.108012"/>
    <m/>
    <n v="355"/>
    <n v="4450"/>
    <s v="12.5352112676056"/>
    <s v="NGCA"/>
    <x v="1"/>
    <x v="4"/>
    <s v="Urban"/>
    <m/>
    <m/>
    <m/>
    <s v="IRRC"/>
    <m/>
    <s v="13/06/2014"/>
    <s v="2015-04-01 : According to UNICEF and WFP this location is a village. People are not IDP but are affected by the crisis. That s why it would remain in the list._x000a_Geo-Info, HH/Pop data was updated from Google Earth."/>
    <s v="P4"/>
    <s v="0"/>
    <m/>
    <s v="0"/>
    <s v="Sadung Town"/>
    <s v="34.3446898816908"/>
    <s v="7"/>
    <n v="0"/>
    <n v="0"/>
    <n v="0"/>
    <n v="0"/>
    <n v="0"/>
    <n v="0"/>
  </r>
  <r>
    <x v="1"/>
    <x v="0"/>
    <s v="MMR001"/>
    <s v="Myitkyina"/>
    <s v="MMR001D001"/>
    <x v="4"/>
    <s v="MMR001005"/>
    <s v="Lang Jaw (Pang War Sub-township)"/>
    <s v="MMR001005022"/>
    <s v="Lang Jaw"/>
    <s v="166337"/>
    <x v="135"/>
    <s v="MMR001CMP045"/>
    <s v="98.354147"/>
    <s v="25.708763"/>
    <m/>
    <m/>
    <m/>
    <m/>
    <s v="GCA"/>
    <x v="0"/>
    <x v="1"/>
    <s v="Rural"/>
    <m/>
    <m/>
    <m/>
    <m/>
    <m/>
    <m/>
    <m/>
    <s v="P1"/>
    <s v="0"/>
    <m/>
    <s v="0"/>
    <s v="Pang War Town"/>
    <s v="12.4860652241615"/>
    <s v="3"/>
    <n v="0"/>
    <n v="0"/>
    <n v="0"/>
    <n v="0"/>
    <n v="0"/>
    <n v="0"/>
  </r>
  <r>
    <x v="1"/>
    <x v="0"/>
    <s v="MMR001"/>
    <s v="Bhamo"/>
    <s v="MMR001D003"/>
    <x v="2"/>
    <s v="MMR001013"/>
    <s v="In Ba Pa"/>
    <s v="MMR001013012"/>
    <s v="La Na"/>
    <s v="216948"/>
    <x v="136"/>
    <s v="MMR001CMP128"/>
    <s v="97.625617"/>
    <s v="24.056133"/>
    <s v="866"/>
    <n v="541"/>
    <n v="2607"/>
    <s v="4.818853974122"/>
    <s v="NGCA"/>
    <x v="0"/>
    <x v="0"/>
    <s v="Rural"/>
    <s v="01/10/2011"/>
    <s v="2"/>
    <s v="KMSS-BMO"/>
    <s v="IP"/>
    <m/>
    <s v="19/08/2015"/>
    <s v="19-Aug-2015. Update Population. Data Source; KMSS-BMO_x000a_Population update: Source UNHCR-Bhamo"/>
    <s v="P2"/>
    <s v="47"/>
    <m/>
    <s v="47"/>
    <s v="Lwegel Town"/>
    <s v="18.6209035550626"/>
    <s v="4"/>
    <n v="556"/>
    <n v="553"/>
    <n v="538"/>
    <n v="0"/>
    <n v="556"/>
    <n v="0"/>
  </r>
  <r>
    <x v="1"/>
    <x v="0"/>
    <s v="MMR001"/>
    <s v="Bhamo"/>
    <s v="MMR001D003"/>
    <x v="9"/>
    <s v="MMR001011"/>
    <m/>
    <m/>
    <m/>
    <m/>
    <x v="137"/>
    <s v="MMR001CMP147"/>
    <m/>
    <m/>
    <m/>
    <n v="375"/>
    <n v="1691"/>
    <s v="4.50933333333333"/>
    <s v="NGCA"/>
    <x v="0"/>
    <x v="1"/>
    <s v="Rural"/>
    <m/>
    <m/>
    <m/>
    <s v="IRRC"/>
    <m/>
    <s v="03/03/2014"/>
    <s v="Change to Host Families."/>
    <s v="P4"/>
    <s v="0"/>
    <m/>
    <s v="0"/>
    <m/>
    <m/>
    <m/>
    <n v="0"/>
    <n v="0"/>
    <n v="0"/>
    <n v="0"/>
    <n v="0"/>
    <n v="0"/>
  </r>
  <r>
    <x v="0"/>
    <x v="0"/>
    <s v="MMR001"/>
    <s v="Myitkyina"/>
    <s v="MMR001D001"/>
    <x v="15"/>
    <s v="MMR001003"/>
    <m/>
    <m/>
    <m/>
    <m/>
    <x v="138"/>
    <s v="MMR001CMP146"/>
    <m/>
    <m/>
    <m/>
    <n v="0"/>
    <n v="0"/>
    <m/>
    <s v="GCA"/>
    <x v="0"/>
    <x v="0"/>
    <m/>
    <m/>
    <m/>
    <m/>
    <m/>
    <m/>
    <s v="14/03/2014"/>
    <s v="Close. According to RRC's info, this camp does not include in reported list."/>
    <m/>
    <s v="0"/>
    <m/>
    <s v="0"/>
    <m/>
    <m/>
    <m/>
    <n v="0"/>
    <n v="0"/>
    <n v="0"/>
    <n v="0"/>
    <n v="0"/>
    <n v="0"/>
  </r>
  <r>
    <x v="1"/>
    <x v="0"/>
    <s v="MMR001"/>
    <s v="Myitkyina"/>
    <s v="MMR001D001"/>
    <x v="5"/>
    <s v="MMR001001"/>
    <s v="Myitkyina Town"/>
    <s v="MMR001001701"/>
    <s v="Lel Kone Ward"/>
    <s v="MMR001001701525"/>
    <x v="139"/>
    <s v="MMR001CMP015"/>
    <s v="97.409035"/>
    <s v="25.3624207575758"/>
    <s v="0"/>
    <n v="107"/>
    <n v="584"/>
    <s v="5.45794392523364"/>
    <s v="GCA"/>
    <x v="0"/>
    <x v="0"/>
    <s v="Urban"/>
    <s v="01/03/2011"/>
    <s v="2"/>
    <s v="KBC"/>
    <s v="IP"/>
    <m/>
    <s v="19/08/2015"/>
    <s v="19-Aug-15 Update population from KBC._x000a_25-Jun-2015 Update population from KBC._x000a_Update population according to KBC data"/>
    <s v="P4"/>
    <s v="83"/>
    <m/>
    <s v="83"/>
    <s v="Myitkyina Town"/>
    <s v="3.36027114231181"/>
    <s v="1"/>
    <n v="113"/>
    <n v="112"/>
    <n v="2"/>
    <n v="0"/>
    <n v="113"/>
    <n v="0"/>
  </r>
  <r>
    <x v="1"/>
    <x v="0"/>
    <s v="MMR001"/>
    <s v="Myitkyina"/>
    <s v="MMR001D001"/>
    <x v="5"/>
    <s v="MMR001001"/>
    <s v="Myitkyina Town"/>
    <s v="MMR001001701"/>
    <s v="Lel Kone Ward"/>
    <s v="MMR001001701525"/>
    <x v="140"/>
    <s v="MMR001CMP014"/>
    <s v="97.4034023076923"/>
    <s v="25.3510167948718"/>
    <s v="0"/>
    <n v="163"/>
    <n v="712"/>
    <s v="4.3680981595092"/>
    <s v="GCA"/>
    <x v="0"/>
    <x v="0"/>
    <s v="Urban"/>
    <s v="01/06/2011"/>
    <s v="2"/>
    <s v="KBC"/>
    <s v="IP"/>
    <m/>
    <s v="19/08/2015"/>
    <s v="19-Aug-15 Update population from KBC._x000a_Update population according to KBC data"/>
    <s v="P4"/>
    <s v="38"/>
    <m/>
    <s v="38"/>
    <s v="Myitkyina Town"/>
    <s v="4.26201836587814"/>
    <s v="1"/>
    <n v="140"/>
    <n v="140"/>
    <n v="20"/>
    <n v="0"/>
    <n v="140"/>
    <n v="0"/>
  </r>
  <r>
    <x v="1"/>
    <x v="0"/>
    <s v="MMR001"/>
    <s v="Myitkyina"/>
    <s v="MMR001D001"/>
    <x v="4"/>
    <s v="MMR001005"/>
    <s v="Urban"/>
    <s v="MMR001005701"/>
    <s v="Rit Law"/>
    <m/>
    <x v="141"/>
    <s v="MMR001CMP195"/>
    <s v="98.12999"/>
    <s v="25.88734"/>
    <s v="259.1"/>
    <n v="139"/>
    <n v="640"/>
    <s v="4.60431654676259"/>
    <s v="GCA"/>
    <x v="0"/>
    <x v="0"/>
    <s v="Rural"/>
    <s v="01/02/2012"/>
    <s v="1"/>
    <s v="Shalom"/>
    <s v="IP"/>
    <m/>
    <s v="19/08/2015"/>
    <s v="19-Aug-15 Population update. Source: Shalom_x000a_25-Jun-15 (Population update. Source: Shalom)_x000a_2-Apr-15 (Population update, Source: UNHCR CCCM Mission)_x000a_Population update: Source: Camp Profile Round 2."/>
    <s v="P1"/>
    <s v="66"/>
    <m/>
    <s v="66"/>
    <m/>
    <m/>
    <m/>
    <n v="153"/>
    <n v="153"/>
    <n v="143"/>
    <n v="18"/>
    <n v="130"/>
    <n v="5"/>
  </r>
  <r>
    <x v="1"/>
    <x v="0"/>
    <s v="MMR001"/>
    <s v="Mohnyin"/>
    <s v="MMR001D002"/>
    <x v="0"/>
    <s v="MMR001009"/>
    <s v="Seik Mu"/>
    <s v="MMR001009003"/>
    <s v="Maw Shan"/>
    <s v="166785"/>
    <x v="142"/>
    <s v="MMR001CMP181"/>
    <s v="96.2692"/>
    <s v="25.56651"/>
    <s v="278"/>
    <n v="25"/>
    <n v="133"/>
    <s v="5.32"/>
    <s v="GCA"/>
    <x v="0"/>
    <x v="0"/>
    <s v="Rural"/>
    <s v="01/01/2013"/>
    <s v="1"/>
    <s v="Shalom"/>
    <s v="IP"/>
    <m/>
    <s v="14/10/2015"/>
    <s v="14-Oct-15 Population update. Soruce; Hpakant Mission Report_WFP_x000a_19-Aug-15 Population update. Source: Shalom_x000a_2-Apr-15 (Population update, Source: UNHCR CCCM Mission)_x000a_Population update: Source: Camp Profile Round 2."/>
    <s v="P4"/>
    <s v="0"/>
    <m/>
    <s v="0"/>
    <s v="Hpakant Town"/>
    <s v="6.70949199284839"/>
    <s v="2"/>
    <n v="25"/>
    <n v="25"/>
    <n v="25"/>
    <n v="0"/>
    <n v="25"/>
    <n v="0"/>
  </r>
  <r>
    <x v="1"/>
    <x v="0"/>
    <s v="MMR001"/>
    <s v="Mohnyin"/>
    <s v="MMR001D002"/>
    <x v="0"/>
    <s v="MMR001009"/>
    <s v="Hpakan Town"/>
    <s v="MMR001009701"/>
    <s v="Maw Wam Ward"/>
    <s v="MMR001009701501"/>
    <x v="143"/>
    <s v="MMR001CMP167"/>
    <s v="96.3164"/>
    <s v="25.61842"/>
    <s v="250"/>
    <n v="15"/>
    <n v="74"/>
    <s v="4.93333333333333"/>
    <s v="GCA"/>
    <x v="0"/>
    <x v="0"/>
    <s v="Urban"/>
    <s v="01/01/2013"/>
    <s v="1"/>
    <s v="Shalom"/>
    <s v="IP"/>
    <m/>
    <s v="19/08/2015"/>
    <s v="19-Aug-15 Population update. Source: Shalom_x000a_25-Jun-15 (Population update. Source : Shalom)_x000a_2-Apr-15 (Population update, Source: UNHCR CCCM Mission)_x000a_Population update: Source: Camp Profile Round 2."/>
    <s v="P4"/>
    <s v="0"/>
    <m/>
    <s v="0"/>
    <s v="Hpakant Town"/>
    <s v="0.758421197725319"/>
    <s v="1"/>
    <n v="15"/>
    <n v="15"/>
    <n v="15"/>
    <n v="0"/>
    <n v="3"/>
    <n v="12"/>
  </r>
  <r>
    <x v="1"/>
    <x v="0"/>
    <s v="MMR001"/>
    <s v="Bhamo"/>
    <s v="MMR001D003"/>
    <x v="1"/>
    <s v="MMR001010"/>
    <s v="Bhamo Town"/>
    <s v="MMR001010701"/>
    <m/>
    <m/>
    <x v="144"/>
    <s v="MMR001CMP049"/>
    <s v="97.2401834615385"/>
    <s v="24.2631743589744"/>
    <s v="0"/>
    <n v="116"/>
    <n v="659"/>
    <s v="5.68103448275862"/>
    <s v="GCA"/>
    <x v="0"/>
    <x v="0"/>
    <s v="Urban"/>
    <s v="01/06/2011"/>
    <s v="2"/>
    <s v="Shalom"/>
    <s v="IP"/>
    <m/>
    <s v="19/08/2015"/>
    <s v="19-Aug-15 Population update. Source: Shalom_x000a_25-Jun-15 (Population update. Source : Shalom)_x000a_Population update: Source: Camp Profile Round 2."/>
    <s v="P4"/>
    <s v="29"/>
    <m/>
    <s v="29"/>
    <s v="Bhamo Town"/>
    <s v="1.08764014209462"/>
    <s v="1"/>
    <n v="125"/>
    <n v="125"/>
    <n v="0"/>
    <n v="0"/>
    <n v="125"/>
    <n v="0"/>
  </r>
  <r>
    <x v="1"/>
    <x v="0"/>
    <s v="MMR001"/>
    <s v="Bhamo"/>
    <s v="MMR001D003"/>
    <x v="6"/>
    <s v="MMR001012"/>
    <s v="Lwegel Town"/>
    <s v="MMR001012702"/>
    <m/>
    <m/>
    <x v="145"/>
    <s v="MMR001CMP071"/>
    <s v="97.718583"/>
    <s v="24.200972"/>
    <m/>
    <n v="30"/>
    <n v="175"/>
    <s v="5.83333333333333"/>
    <s v="GCA"/>
    <x v="0"/>
    <x v="0"/>
    <s v="Urban"/>
    <m/>
    <s v="1"/>
    <s v="KBC"/>
    <s v="IP"/>
    <m/>
    <s v="25/06/2015"/>
    <s v="25-Jun-2015 Update population. Data Source: KBC_x000a_Population update: Source: Camp Profile Round 2."/>
    <s v="P3"/>
    <s v="0"/>
    <m/>
    <s v="0"/>
    <s v="Lwegel Town"/>
    <s v="0.288298258668697"/>
    <s v="1"/>
    <n v="0"/>
    <n v="0"/>
    <n v="0"/>
    <n v="0"/>
    <n v="0"/>
    <n v="0"/>
  </r>
  <r>
    <x v="1"/>
    <x v="0"/>
    <s v="MMR001"/>
    <s v="Bhamo"/>
    <s v="MMR001D003"/>
    <x v="6"/>
    <s v="MMR001012"/>
    <s v="Lwegel Town"/>
    <s v="MMR001012702"/>
    <s v="Loi Je"/>
    <m/>
    <x v="146"/>
    <s v="MMR001CMP069"/>
    <s v="97.724567"/>
    <s v="24.205417"/>
    <m/>
    <n v="70"/>
    <n v="609"/>
    <s v="8.7"/>
    <s v="GCA"/>
    <x v="0"/>
    <x v="0"/>
    <s v="Urban"/>
    <s v="01/11/2011"/>
    <s v="2"/>
    <s v="KMSS-BMO"/>
    <s v="IP"/>
    <m/>
    <s v="19/08/2015"/>
    <s v="19 Aug 2015. Udate Population. Date Source; KMSS-BMO_x000a_Population update: Source: KMSS-BMO"/>
    <s v="P3"/>
    <s v="3"/>
    <m/>
    <s v="3"/>
    <s v="Lwegel Town"/>
    <s v="0.779787355782773"/>
    <s v="1"/>
    <n v="248"/>
    <n v="248"/>
    <n v="170"/>
    <n v="0"/>
    <n v="248"/>
    <n v="0"/>
  </r>
  <r>
    <x v="1"/>
    <x v="0"/>
    <s v="MMR001"/>
    <s v="Bhamo"/>
    <s v="MMR001D003"/>
    <x v="6"/>
    <s v="MMR001012"/>
    <s v="Lwegel Town"/>
    <s v="MMR001012702"/>
    <s v="Aung Zay Yar Ward"/>
    <s v="MMR001012702505"/>
    <x v="147"/>
    <s v="MMR001CMP070"/>
    <s v="97.717133"/>
    <s v="24.200433"/>
    <s v="0"/>
    <n v="186"/>
    <n v="1002"/>
    <s v="5.38709677419355"/>
    <s v="GCA"/>
    <x v="0"/>
    <x v="0"/>
    <s v="Urban"/>
    <s v="01/04/2012"/>
    <s v="2"/>
    <s v="KBC"/>
    <s v="IP"/>
    <m/>
    <s v="25/06/2015"/>
    <s v="25-Jun-2015 Update population. Data Source: KBC_x000a_Population update: Source: Camp Profile Round 2."/>
    <s v="P3"/>
    <s v="104"/>
    <m/>
    <s v="104"/>
    <s v="Lwegel Town"/>
    <s v="0.389346926016966"/>
    <s v="1"/>
    <n v="188"/>
    <n v="188"/>
    <n v="162"/>
    <n v="0"/>
    <n v="188"/>
    <n v="0"/>
  </r>
  <r>
    <x v="0"/>
    <x v="0"/>
    <s v="MMR001"/>
    <s v="Bhamo"/>
    <s v="MMR001D003"/>
    <x v="2"/>
    <s v="MMR001013"/>
    <s v="La Gat Dawt"/>
    <s v="MMR001013027"/>
    <m/>
    <m/>
    <x v="148"/>
    <s v="MMR001CMP135"/>
    <s v="97.585667"/>
    <s v="23.9055"/>
    <s v="745"/>
    <n v="0"/>
    <n v="0"/>
    <m/>
    <s v="NGCA"/>
    <x v="0"/>
    <x v="0"/>
    <s v="Forest/bush"/>
    <s v="01/08/2012"/>
    <s v="2"/>
    <s v="KMSS-BMO"/>
    <s v="IP"/>
    <m/>
    <s v="19/08/2015"/>
    <s v="19-Aug-15 Close. Source: CCCM Unit._x000a_Population source: KMSS-BMO"/>
    <s v="P2"/>
    <s v="0"/>
    <m/>
    <s v="0"/>
    <s v="Namhkan Town"/>
    <s v="12.3922890833961"/>
    <s v="3"/>
    <n v="0"/>
    <n v="0"/>
    <n v="0"/>
    <n v="0"/>
    <n v="0"/>
    <n v="0"/>
  </r>
  <r>
    <x v="1"/>
    <x v="0"/>
    <s v="MMR001"/>
    <s v="Puta-O"/>
    <s v="MMR001D004"/>
    <x v="13"/>
    <s v="MMR001014"/>
    <s v="Puta-O Town"/>
    <s v="MMR001014701"/>
    <s v="Lone Sut Ward"/>
    <s v="MMR001014701510"/>
    <x v="149"/>
    <s v="MMR001CMP234"/>
    <m/>
    <m/>
    <m/>
    <n v="91"/>
    <n v="400"/>
    <s v="4.3956043956044"/>
    <s v="GCA"/>
    <x v="0"/>
    <x v="0"/>
    <s v="Urban"/>
    <m/>
    <m/>
    <s v="KBC"/>
    <s v="IP"/>
    <m/>
    <s v="19/08/2015"/>
    <s v="19-Aug-15 Population update. Source KBC._x000a_25-Jun-15 New camp. Data Source : KBC"/>
    <m/>
    <s v="91"/>
    <m/>
    <s v="91"/>
    <m/>
    <m/>
    <m/>
    <n v="60"/>
    <n v="60"/>
    <n v="0"/>
    <n v="0"/>
    <n v="60"/>
    <n v="0"/>
  </r>
  <r>
    <x v="1"/>
    <x v="0"/>
    <m/>
    <m/>
    <m/>
    <x v="12"/>
    <s v="MMR001008"/>
    <s v="Nawng Kaing Htaw"/>
    <s v="MMR001008002"/>
    <s v="Ma Haung"/>
    <s v="166676"/>
    <x v="150"/>
    <s v="MMR001CMP237"/>
    <m/>
    <m/>
    <m/>
    <n v="9"/>
    <n v="39"/>
    <s v="4.33333333333333"/>
    <s v="GCA"/>
    <x v="0"/>
    <x v="1"/>
    <s v="Rural"/>
    <s v="01/05/2015"/>
    <m/>
    <m/>
    <s v="RRD"/>
    <m/>
    <s v="19/08/2015"/>
    <s v="19-Aug-15 (Population Udate. Data Source: KMSS-MYT)_x000a_25-Jun-2015 (New host families. Source: RRD)"/>
    <m/>
    <s v="0"/>
    <m/>
    <s v="0"/>
    <m/>
    <m/>
    <m/>
    <n v="0"/>
    <n v="0"/>
    <n v="0"/>
    <n v="0"/>
    <n v="0"/>
    <n v="0"/>
  </r>
  <r>
    <x v="0"/>
    <x v="0"/>
    <s v="MMR001"/>
    <s v="Mohnyin"/>
    <s v="MMR001D002"/>
    <x v="0"/>
    <s v="MMR001009"/>
    <s v="Seik Mu"/>
    <s v="MMR001009003"/>
    <s v="Ma Mon"/>
    <s v="166790"/>
    <x v="151"/>
    <s v="MMR001CMP107"/>
    <m/>
    <m/>
    <m/>
    <n v="0"/>
    <n v="0"/>
    <m/>
    <s v="GCA"/>
    <x v="0"/>
    <x v="0"/>
    <m/>
    <m/>
    <m/>
    <m/>
    <m/>
    <m/>
    <m/>
    <s v=" "/>
    <m/>
    <s v="0"/>
    <m/>
    <s v="0"/>
    <m/>
    <m/>
    <m/>
    <n v="0"/>
    <n v="0"/>
    <n v="0"/>
    <n v="0"/>
    <n v="0"/>
    <n v="0"/>
  </r>
  <r>
    <x v="0"/>
    <x v="0"/>
    <s v="MMR001"/>
    <s v="Puta-O"/>
    <s v="MMR001D004"/>
    <x v="16"/>
    <s v="MMR001016"/>
    <m/>
    <m/>
    <m/>
    <m/>
    <x v="152"/>
    <s v="MMR001CMP221"/>
    <s v="97.58647"/>
    <s v="27.27406"/>
    <s v="403"/>
    <n v="0"/>
    <n v="0"/>
    <m/>
    <s v="GCA"/>
    <x v="0"/>
    <x v="0"/>
    <s v="Rural"/>
    <s v="01/09/2013"/>
    <m/>
    <m/>
    <s v="IP"/>
    <m/>
    <s v="25/06/2015"/>
    <s v="25-Jun-15 (Relocate to Long Sut)_x000a_Geo-Info, HH/Pop data received from MIRA Form"/>
    <s v="P3"/>
    <s v="0"/>
    <m/>
    <s v="0"/>
    <s v="Machanbaw Town"/>
    <s v="1.13658323854462"/>
    <s v="1"/>
    <n v="0"/>
    <n v="0"/>
    <n v="0"/>
    <n v="0"/>
    <n v="0"/>
    <n v="0"/>
  </r>
  <r>
    <x v="1"/>
    <x v="0"/>
    <s v="MMR001"/>
    <s v="Myitkyina"/>
    <s v="MMR001D001"/>
    <x v="3"/>
    <s v="MMR001002"/>
    <s v="Mading"/>
    <s v="MMR001002001"/>
    <s v="Mading/Hka Kun"/>
    <s v="165730"/>
    <x v="153"/>
    <s v="MMR001CMP027"/>
    <s v="97.451965"/>
    <s v="25.356632"/>
    <s v="0"/>
    <n v="21"/>
    <n v="111"/>
    <s v="5.28571428571429"/>
    <s v="GCA"/>
    <x v="0"/>
    <x v="0"/>
    <s v="Urban"/>
    <s v="01/05/2012"/>
    <s v="1"/>
    <s v="KBC"/>
    <s v="IP"/>
    <m/>
    <s v="19/08/2015"/>
    <s v="19-Aug-2015 Update population from KBC._x000a_25-Jun-2015 Update population from KBC._x000a_Population updated. Source: Shelter unit."/>
    <s v="P4"/>
    <s v="0"/>
    <m/>
    <s v="0"/>
    <s v="Waingmaw Town"/>
    <s v="1.11349359400254"/>
    <s v="1"/>
    <n v="26"/>
    <n v="26"/>
    <n v="23"/>
    <n v="0"/>
    <n v="25"/>
    <n v="1"/>
  </r>
  <r>
    <x v="1"/>
    <x v="0"/>
    <s v="MMR001"/>
    <s v="Myitkyina"/>
    <s v="MMR001D001"/>
    <x v="3"/>
    <s v="MMR001002"/>
    <s v="Sa Ma"/>
    <s v="MMR001002031"/>
    <s v="Nar Gu"/>
    <s v="165790"/>
    <x v="154"/>
    <s v="MMR001CMP119"/>
    <s v="97.71523"/>
    <s v="24.98025"/>
    <s v="984"/>
    <n v="610"/>
    <n v="2750"/>
    <s v="4.50819672131148"/>
    <s v="NGCA"/>
    <x v="0"/>
    <x v="0"/>
    <s v="Rural"/>
    <s v="01/06/2011"/>
    <s v="5"/>
    <s v="KMSS-MYT"/>
    <s v="IP"/>
    <m/>
    <s v="02/10/2015"/>
    <s v="2-Oct-15 (Population update. Data Source: Monthly Report by KMSS-MYT)_x000a_19-Aug-15 (Population update. Data source: KMSS-MYT)_x000a_25-Jun-15 (Population update. Source: KMSS-MYT)_x000a_Population Update. Source: KMSS-MYT"/>
    <s v="P2"/>
    <s v="6"/>
    <m/>
    <s v="6"/>
    <s v="Laiza town"/>
    <s v="28.8888565992042"/>
    <s v="6"/>
    <n v="610"/>
    <n v="610"/>
    <n v="598"/>
    <n v="109"/>
    <n v="363"/>
    <n v="138"/>
  </r>
  <r>
    <x v="1"/>
    <x v="0"/>
    <s v="MMR001"/>
    <s v="Bhamo"/>
    <s v="MMR001D003"/>
    <x v="6"/>
    <s v="MMR001012"/>
    <s v="Pan Choe Hai"/>
    <s v="MMR001012016"/>
    <m/>
    <m/>
    <x v="155"/>
    <s v="MMR001CMP064"/>
    <s v="97.409474"/>
    <s v="24.441697"/>
    <m/>
    <n v="2"/>
    <n v="9"/>
    <s v="4.5"/>
    <s v="GCA"/>
    <x v="0"/>
    <x v="1"/>
    <s v="Rural"/>
    <m/>
    <m/>
    <m/>
    <s v="RRD"/>
    <m/>
    <s v="13/06/2014"/>
    <s v="Geo-Info, HH/Pop data was updated from Google Earth."/>
    <s v="P4"/>
    <s v="0"/>
    <m/>
    <s v="0"/>
    <s v="Dawthponeyan  Town"/>
    <s v="19.8602659758013"/>
    <s v="4"/>
    <n v="0"/>
    <n v="0"/>
    <n v="0"/>
    <n v="0"/>
    <n v="0"/>
    <n v="0"/>
  </r>
  <r>
    <x v="1"/>
    <x v="0"/>
    <s v="MMR001"/>
    <s v="Myitkyina"/>
    <s v="MMR001D001"/>
    <x v="3"/>
    <s v="MMR001002"/>
    <s v="Mai Na"/>
    <s v="MMR001002006"/>
    <s v="Mai Na"/>
    <s v="165740"/>
    <x v="156"/>
    <s v="MMR001CMP031"/>
    <s v="97.4334192592593"/>
    <s v="25.4245294444444"/>
    <s v="0"/>
    <n v="128"/>
    <n v="725"/>
    <s v="5.6640625"/>
    <s v="GCA"/>
    <x v="0"/>
    <x v="0"/>
    <s v="Rural"/>
    <s v="01/07/2013"/>
    <s v="1"/>
    <s v="Shalom"/>
    <s v="IP"/>
    <m/>
    <s v="19/08/2015"/>
    <s v="19-Aug-15 Population update. Source: Shalom._x000a_25-Jun-15 Population update. Source : Shalom._x000a_Update population. Source: Camp Profile."/>
    <s v="P4"/>
    <s v="21"/>
    <m/>
    <s v="21"/>
    <s v="Myitkyina Town"/>
    <s v="5.97277394975592"/>
    <s v="2"/>
    <n v="128"/>
    <n v="128"/>
    <n v="69"/>
    <n v="0"/>
    <n v="128"/>
    <n v="0"/>
  </r>
  <r>
    <x v="1"/>
    <x v="0"/>
    <s v="MMR001"/>
    <s v="Myitkyina"/>
    <s v="MMR001D001"/>
    <x v="3"/>
    <s v="MMR001002"/>
    <s v="Mai Na"/>
    <s v="MMR001002006"/>
    <s v="Mai Na"/>
    <s v="165740"/>
    <x v="157"/>
    <s v="MMR001CMP029"/>
    <s v="97.4377825"/>
    <s v="25.4156675"/>
    <m/>
    <n v="243"/>
    <n v="1307"/>
    <s v="5.37860082304527"/>
    <s v="GCA"/>
    <x v="0"/>
    <x v="0"/>
    <s v="Urban"/>
    <s v="01/06/2013"/>
    <s v="4"/>
    <s v="KMSS-MYT"/>
    <s v="IP"/>
    <m/>
    <s v="02/10/2015"/>
    <s v="2-Oct-15 (Pupulation update. Data Source: KMSS-MYT) and NFI Distribution List (New arrival)_x000a_19-Aug-15 (Population update. Data Source: KMSS-MYT)_x000a_25-Jun-15 (Population update. Source: KMSS-MYT)_x000a_Population Update. Source: KMSS-MYT"/>
    <s v="P4"/>
    <s v="33"/>
    <m/>
    <s v="33"/>
    <s v="Myitkyina Town"/>
    <s v="5.70198344697565"/>
    <s v="2"/>
    <n v="227"/>
    <n v="227"/>
    <n v="214"/>
    <n v="0"/>
    <n v="227"/>
    <n v="0"/>
  </r>
  <r>
    <x v="1"/>
    <x v="0"/>
    <s v="MMR001"/>
    <s v="Myitkyina"/>
    <s v="MMR001D001"/>
    <x v="3"/>
    <s v="MMR001002"/>
    <s v="Mai Na"/>
    <s v="MMR001002006"/>
    <s v="Mai Na"/>
    <s v="165740"/>
    <x v="158"/>
    <s v="MMR001CMP040"/>
    <s v="97.4348558695652"/>
    <s v="25.4118005797101"/>
    <s v="0"/>
    <n v="429"/>
    <n v="2237"/>
    <s v="5.21445221445221"/>
    <s v="GCA"/>
    <x v="0"/>
    <x v="0"/>
    <s v="Rural"/>
    <s v="01/06/2012"/>
    <s v="3"/>
    <s v="KBC"/>
    <s v="IP"/>
    <m/>
    <s v="19/08/2015"/>
    <s v="19-Aug-15 Update population from KBC_x000a_25-Jun-2015 Update population. Data Source: KBC_x000a_Update population according to KBC data"/>
    <s v="P4"/>
    <s v="0"/>
    <m/>
    <s v="0"/>
    <s v="Myitkyina Town"/>
    <s v="5.22389832991519"/>
    <s v="2"/>
    <n v="445"/>
    <n v="445"/>
    <n v="397"/>
    <n v="0"/>
    <n v="419"/>
    <n v="26"/>
  </r>
  <r>
    <x v="1"/>
    <x v="0"/>
    <s v="MMR001"/>
    <s v="Myitkyina"/>
    <s v="MMR001D001"/>
    <x v="3"/>
    <s v="MMR001002"/>
    <s v="Mai Na"/>
    <s v="MMR001002006"/>
    <s v="Mai Na"/>
    <s v="165740"/>
    <x v="159"/>
    <s v="MMR001CMP039"/>
    <s v="97.4265369444445"/>
    <s v="25.4096126851852"/>
    <s v="0"/>
    <n v="45"/>
    <n v="193"/>
    <s v="4.28888888888889"/>
    <s v="GCA"/>
    <x v="0"/>
    <x v="0"/>
    <s v="Urban"/>
    <s v="01/12/2011"/>
    <s v="1"/>
    <s v="KBC"/>
    <s v="IP"/>
    <m/>
    <s v="19/08/2015"/>
    <s v="19-Aug-15 Update population from KBC_x000a_25-Jun-2015 Update population. Data Source: KBC_x000a_Update population according to KBC data"/>
    <s v="P4"/>
    <s v="5"/>
    <m/>
    <s v="5"/>
    <s v="Myitkyina Town"/>
    <s v="4.38874856732357"/>
    <s v="1"/>
    <n v="48"/>
    <n v="48"/>
    <n v="46"/>
    <n v="0"/>
    <n v="48"/>
    <n v="0"/>
  </r>
  <r>
    <x v="1"/>
    <x v="0"/>
    <s v="MMR001"/>
    <s v="Bhamo"/>
    <s v="MMR001D003"/>
    <x v="2"/>
    <s v="MMR001013"/>
    <s v="Maing Khaung"/>
    <s v="167301"/>
    <s v="Maing Khaung"/>
    <m/>
    <x v="160"/>
    <s v="MMR001CMP218"/>
    <s v="97.225881"/>
    <s v="23.972453"/>
    <s v="466"/>
    <n v="207"/>
    <n v="1141"/>
    <s v="5.51207729468599"/>
    <s v="GCA"/>
    <x v="0"/>
    <x v="0"/>
    <s v="Rural"/>
    <m/>
    <s v="2"/>
    <s v="KBC"/>
    <s v="IP"/>
    <m/>
    <s v="02/10/2015"/>
    <s v="2-Oct-14 Population update (New arrival). Data source: NFI distribution list from Bhamo._x000a_19-Aug-15 Population update. Source: KBC._x000a_25-Jun-15 Population update. Source: KBC_x000a_Population update: Source: Camp Profile Round 2."/>
    <s v="P4"/>
    <s v="0"/>
    <m/>
    <s v="0"/>
    <s v="Mansi Town"/>
    <s v="17.7310707773433"/>
    <s v="4"/>
    <n v="352"/>
    <n v="348"/>
    <n v="348"/>
    <n v="0"/>
    <n v="352"/>
    <n v="0"/>
  </r>
  <r>
    <x v="1"/>
    <x v="0"/>
    <s v="MMR001"/>
    <s v="Bhamo"/>
    <s v="MMR001D003"/>
    <x v="2"/>
    <s v="MMR001013"/>
    <s v="Maing Khaung"/>
    <s v="167301"/>
    <s v="Maing Khaung"/>
    <m/>
    <x v="161"/>
    <s v="MMR001CMP223"/>
    <s v="97.227057"/>
    <s v="23.976571"/>
    <s v="478"/>
    <n v="121"/>
    <n v="596"/>
    <s v="4.92561983471074"/>
    <s v="GCA"/>
    <x v="0"/>
    <x v="0"/>
    <s v="Rural"/>
    <m/>
    <s v="2"/>
    <s v="KMSS-BMO"/>
    <s v="IP"/>
    <m/>
    <s v="19/08/2015"/>
    <s v="19-Aug-15 Update population. Source KMSS-BMO_x000a_Geo-Info update."/>
    <s v="P4"/>
    <s v="71"/>
    <m/>
    <s v="71"/>
    <s v="Kamaing Town"/>
    <s v="12.2575529205826"/>
    <s v="3"/>
    <n v="129"/>
    <n v="129"/>
    <n v="129"/>
    <n v="0"/>
    <n v="129"/>
    <n v="0"/>
  </r>
  <r>
    <x v="1"/>
    <x v="0"/>
    <s v="MMR001"/>
    <s v="Myitkyina"/>
    <s v="MMR001D001"/>
    <x v="5"/>
    <s v="MMR001001"/>
    <s v="Myitkyina Town"/>
    <s v="MMR001001701"/>
    <m/>
    <m/>
    <x v="162"/>
    <s v="MMR001CMP016"/>
    <s v="97.4113064583333"/>
    <s v="25.360463125"/>
    <s v="0"/>
    <n v="72"/>
    <n v="333"/>
    <s v="4.625"/>
    <s v="GCA"/>
    <x v="0"/>
    <x v="0"/>
    <s v="Urban"/>
    <s v="01/08/2011"/>
    <s v="2"/>
    <s v="KBC"/>
    <s v="IP"/>
    <m/>
    <s v="19/08/2015"/>
    <s v="19-Aug-15 Update population from KBC._x000a_25-Jun-2015 Update population from KBC._x000a_Update population according to KBC data"/>
    <s v="P4"/>
    <s v="52"/>
    <m/>
    <s v="52"/>
    <s v="Waingmaw Town"/>
    <s v="3.33623073751278"/>
    <s v="1"/>
    <n v="72"/>
    <n v="71"/>
    <n v="3"/>
    <n v="0"/>
    <n v="69"/>
    <n v="3"/>
  </r>
  <r>
    <x v="1"/>
    <x v="0"/>
    <s v="MMR001"/>
    <s v="Bhamo"/>
    <s v="MMR001D003"/>
    <x v="6"/>
    <s v="MMR001012"/>
    <s v="Man Pon"/>
    <s v="MMR001012001"/>
    <s v="Man Pon"/>
    <s v="167009"/>
    <x v="163"/>
    <s v="MMR001CMP062"/>
    <s v="97.32502"/>
    <s v="24.2451"/>
    <m/>
    <n v="265"/>
    <n v="1084"/>
    <s v="4.09056603773585"/>
    <s v="GCA"/>
    <x v="0"/>
    <x v="0"/>
    <s v="Urban"/>
    <s v="01/05/2012"/>
    <s v="2"/>
    <s v="KMSS-BMO"/>
    <s v="IP"/>
    <m/>
    <s v="19/08/2015"/>
    <s v="19-Aug-2015. Population Update. Data Source; KMSS-BMO_x000a_Population increased. Relocated from Momauk Catholic Church (St. Patrick) - MMR001CMP057"/>
    <s v="P4"/>
    <s v="112"/>
    <m/>
    <s v="112"/>
    <s v="Momauk Town"/>
    <s v="2.44110718353055"/>
    <s v="1"/>
    <n v="261"/>
    <n v="261"/>
    <n v="244"/>
    <n v="0"/>
    <n v="261"/>
    <n v="0"/>
  </r>
  <r>
    <x v="1"/>
    <x v="0"/>
    <s v="MMR001"/>
    <s v="Myitkyina"/>
    <s v="MMR001D001"/>
    <x v="5"/>
    <s v="MMR001001"/>
    <s v="Myitkyina Town"/>
    <s v="MMR001001701"/>
    <s v="Man Khein Ward"/>
    <s v="MMR001001701519"/>
    <x v="164"/>
    <s v="MMR001CMP008"/>
    <s v="97.418694"/>
    <s v="25.428911"/>
    <s v="0"/>
    <n v="93"/>
    <n v="446"/>
    <s v="4.79569892473118"/>
    <s v="GCA"/>
    <x v="0"/>
    <x v="0"/>
    <s v="Urban"/>
    <s v="01/07/2011"/>
    <s v="2"/>
    <s v="KBC"/>
    <s v="IP"/>
    <m/>
    <s v="19/08/2015"/>
    <s v="19-Aug-15 Update population from KBC_x000a_25-Jun-2015 Update population from KBC._x000a_Update population according to KBC data"/>
    <s v="P4"/>
    <s v="13"/>
    <m/>
    <s v="13"/>
    <s v="Myitkyina Town"/>
    <s v="5.41453792306472"/>
    <s v="2"/>
    <n v="99"/>
    <n v="99"/>
    <n v="19"/>
    <n v="0"/>
    <n v="99"/>
    <n v="0"/>
  </r>
  <r>
    <x v="0"/>
    <x v="0"/>
    <s v="MMR001"/>
    <s v="Bhamo"/>
    <s v="MMR001D003"/>
    <x v="2"/>
    <s v="MMR001013"/>
    <s v="Mai Bat"/>
    <s v="MMR001013018"/>
    <s v="Man Kawng"/>
    <s v="167391"/>
    <x v="165"/>
    <s v="MMR001CMP212"/>
    <s v="97.71099"/>
    <s v="24.18164"/>
    <m/>
    <n v="0"/>
    <n v="0"/>
    <m/>
    <s v="GCA"/>
    <x v="0"/>
    <x v="0"/>
    <m/>
    <m/>
    <m/>
    <m/>
    <s v="IP"/>
    <m/>
    <s v="03/03/2014"/>
    <s v="Closed. Duplicate with Maing Khaung."/>
    <m/>
    <s v="0"/>
    <m/>
    <s v="0"/>
    <m/>
    <m/>
    <m/>
    <n v="0"/>
    <n v="0"/>
    <n v="0"/>
    <n v="0"/>
    <n v="0"/>
    <n v="0"/>
  </r>
  <r>
    <x v="0"/>
    <x v="0"/>
    <s v="MMR001"/>
    <s v="Bhamo"/>
    <s v="MMR001D003"/>
    <x v="2"/>
    <s v="MMR001013"/>
    <s v="Mai Bat"/>
    <s v="MMR001013018"/>
    <s v="Man Kawng"/>
    <s v="167391"/>
    <x v="166"/>
    <s v="MMR001CMP213"/>
    <s v="97.71099"/>
    <s v="24.18164"/>
    <m/>
    <n v="0"/>
    <n v="0"/>
    <m/>
    <s v="GCA"/>
    <x v="0"/>
    <x v="0"/>
    <m/>
    <m/>
    <m/>
    <m/>
    <s v="IP"/>
    <m/>
    <s v="03/03/2014"/>
    <s v="Closed. Duplicate with Maing Khaung."/>
    <m/>
    <s v="0"/>
    <m/>
    <s v="0"/>
    <m/>
    <m/>
    <m/>
    <n v="0"/>
    <n v="0"/>
    <n v="0"/>
    <n v="0"/>
    <n v="0"/>
    <n v="0"/>
  </r>
  <r>
    <x v="1"/>
    <x v="0"/>
    <s v="MMR001"/>
    <s v="Bhamo"/>
    <s v="MMR001D003"/>
    <x v="6"/>
    <s v="MMR001012"/>
    <s v="Man Nawng"/>
    <s v="MMR001012014"/>
    <s v="Man Nawng"/>
    <s v="167063"/>
    <x v="167"/>
    <s v="MMR001CMP063"/>
    <s v="97.32166"/>
    <s v="24.410009"/>
    <m/>
    <n v="28"/>
    <n v="136"/>
    <s v="4.85714285714286"/>
    <s v="GCA"/>
    <x v="0"/>
    <x v="1"/>
    <s v="Rural"/>
    <m/>
    <m/>
    <m/>
    <s v="RRD"/>
    <m/>
    <m/>
    <m/>
    <s v="P4"/>
    <s v="0"/>
    <m/>
    <s v="0"/>
    <s v="Momauk Town"/>
    <s v="17.2825284462363"/>
    <s v="4"/>
    <n v="0"/>
    <n v="0"/>
    <n v="0"/>
    <n v="0"/>
    <n v="0"/>
    <n v="0"/>
  </r>
  <r>
    <x v="1"/>
    <x v="0"/>
    <s v="MMR001"/>
    <s v="Bhamo"/>
    <s v="MMR001D003"/>
    <x v="6"/>
    <s v="MMR001012"/>
    <s v="Man Ping (Ping) (Dawthponeyan Sub-township)"/>
    <s v="MMR001012052"/>
    <s v="Man Ping"/>
    <s v="167270"/>
    <x v="168"/>
    <s v="MMR001CMP198"/>
    <s v="97.276592"/>
    <s v="24.759552"/>
    <m/>
    <m/>
    <m/>
    <m/>
    <s v="GCA"/>
    <x v="0"/>
    <x v="1"/>
    <s v="Rural"/>
    <m/>
    <m/>
    <m/>
    <s v="RRD"/>
    <m/>
    <s v="13/06/2014"/>
    <s v="Geo-Info, HH/Pop data was updated from Google Earth."/>
    <s v="P4"/>
    <s v="0"/>
    <m/>
    <s v="0"/>
    <s v="Dawthponeyan  Town"/>
    <s v="24.7016861411363"/>
    <s v="5"/>
    <n v="0"/>
    <n v="0"/>
    <n v="0"/>
    <n v="0"/>
    <n v="0"/>
    <n v="0"/>
  </r>
  <r>
    <x v="1"/>
    <x v="0"/>
    <s v="MMR001"/>
    <s v="Bhamo"/>
    <s v="MMR001D003"/>
    <x v="2"/>
    <s v="MMR001013"/>
    <s v="Man Wein"/>
    <s v="MMR001013021"/>
    <m/>
    <m/>
    <x v="169"/>
    <s v="MMR001CMP133"/>
    <s v="97.58998"/>
    <s v="23.83013"/>
    <s v="741"/>
    <n v="115"/>
    <n v="532"/>
    <s v="4.62608695652174"/>
    <s v="GCA"/>
    <x v="0"/>
    <x v="0"/>
    <s v="Rural"/>
    <s v="01/02/2012"/>
    <s v="2"/>
    <s v="KBC"/>
    <s v="IP"/>
    <m/>
    <s v="25/06/2015"/>
    <s v="25-Jun-15 Population update. Source: KBC_x000a_Population Update. Source: Save The Children."/>
    <s v="P4"/>
    <s v="41"/>
    <m/>
    <s v="41"/>
    <s v="Namhkan Town"/>
    <s v="9.37043799478705"/>
    <s v="2"/>
    <n v="112"/>
    <n v="102"/>
    <n v="102"/>
    <n v="0"/>
    <n v="99"/>
    <n v="13"/>
  </r>
  <r>
    <x v="1"/>
    <x v="0"/>
    <s v="MMR001"/>
    <s v="Bhamo"/>
    <s v="MMR001D003"/>
    <x v="2"/>
    <s v="MMR001013"/>
    <s v="Man Wein"/>
    <s v="MMR001013021"/>
    <s v="Man Wein"/>
    <s v="167405"/>
    <x v="170"/>
    <s v="MMR001CMP230"/>
    <s v="97.590767"/>
    <s v="23.829599"/>
    <m/>
    <n v="319"/>
    <n v="1567"/>
    <s v="4.91222570532915"/>
    <s v="GCA"/>
    <x v="0"/>
    <x v="0"/>
    <s v="Rural"/>
    <m/>
    <m/>
    <s v="KBC"/>
    <s v="IP"/>
    <m/>
    <s v="25/06/2015"/>
    <s v="25-Jun-15 Population update. Source: KBC_x000a_Population Update. Source: Save The Children."/>
    <m/>
    <s v="319"/>
    <m/>
    <s v="319"/>
    <s v="Namhkan Town"/>
    <s v="9.29571891233359"/>
    <s v="2"/>
    <n v="113"/>
    <n v="106"/>
    <n v="106"/>
    <n v="0"/>
    <n v="109"/>
    <n v="4"/>
  </r>
  <r>
    <x v="1"/>
    <x v="0"/>
    <s v="MMR001"/>
    <s v="Bhamo"/>
    <s v="MMR001D003"/>
    <x v="2"/>
    <s v="MMR001013"/>
    <s v="Man Wein"/>
    <s v="MMR001013021"/>
    <m/>
    <m/>
    <x v="171"/>
    <s v="MMR001CMP132"/>
    <s v="97.57849"/>
    <s v="23.83532"/>
    <s v="795"/>
    <n v="486"/>
    <n v="2371"/>
    <s v="4.87860082304527"/>
    <s v="GCA"/>
    <x v="0"/>
    <x v="0"/>
    <s v="Rural"/>
    <s v="01/11/2011"/>
    <s v="2"/>
    <s v="KMSS-BMO"/>
    <s v="IP"/>
    <m/>
    <s v="19/08/2015"/>
    <s v="19-Aug-2015. Update Population. Data Source; KMSS-BMO_x000a_Population Update. Source: KMSS-BMO"/>
    <s v="P4"/>
    <s v="286"/>
    <m/>
    <s v="286"/>
    <s v="Namhkan Town"/>
    <s v="10.5093754004805"/>
    <s v="3"/>
    <n v="488"/>
    <n v="461"/>
    <n v="448"/>
    <n v="0"/>
    <n v="488"/>
    <n v="0"/>
  </r>
  <r>
    <x v="1"/>
    <x v="0"/>
    <s v="MMR001"/>
    <s v="Bhamo"/>
    <s v="MMR001D003"/>
    <x v="2"/>
    <s v="MMR001013"/>
    <s v="Man Wein"/>
    <s v="MMR001013021"/>
    <m/>
    <m/>
    <x v="172"/>
    <s v="MMR001CMP228"/>
    <s v="97.578367"/>
    <s v="23.833478"/>
    <s v="925"/>
    <n v="115"/>
    <n v="502"/>
    <s v="4.36521739130435"/>
    <s v="GCA"/>
    <x v="0"/>
    <x v="0"/>
    <s v="Rural"/>
    <m/>
    <m/>
    <s v="KMSS-BMO"/>
    <s v="IP"/>
    <m/>
    <s v="19/08/2015"/>
    <s v="19-Aug-2015. Update Population. Data Source; KMSS-BMO_x000a_Responsible Agency update. KMSS-MYT to KMSS-BMO."/>
    <s v="P4"/>
    <s v="115"/>
    <m/>
    <s v="115"/>
    <s v="Namhkan Town"/>
    <s v="10.5275869475575"/>
    <s v="3"/>
    <n v="123"/>
    <n v="123"/>
    <n v="123"/>
    <n v="0"/>
    <n v="123"/>
    <n v="0"/>
  </r>
  <r>
    <x v="1"/>
    <x v="0"/>
    <s v="MMR001"/>
    <s v="Bhamo"/>
    <s v="MMR001D003"/>
    <x v="2"/>
    <s v="MMR001013"/>
    <s v="Man Wein"/>
    <s v="MMR001013021"/>
    <s v="Man Wein"/>
    <s v="167405"/>
    <x v="173"/>
    <s v="MMR001CMP134"/>
    <s v="97.588292"/>
    <s v="23.827871"/>
    <m/>
    <n v="183"/>
    <n v="741"/>
    <s v="4.04918032786885"/>
    <s v="GCA"/>
    <x v="0"/>
    <x v="1"/>
    <s v="Rural"/>
    <m/>
    <m/>
    <m/>
    <s v="IP"/>
    <m/>
    <s v="18/07/2014"/>
    <s v="Population Update. Source: Save The Children."/>
    <s v="P4"/>
    <s v="0"/>
    <m/>
    <s v="0"/>
    <s v="Namhkan Town"/>
    <s v="9.56503816235005"/>
    <s v="2"/>
    <n v="0"/>
    <n v="0"/>
    <n v="0"/>
    <n v="0"/>
    <n v="0"/>
    <n v="0"/>
  </r>
  <r>
    <x v="0"/>
    <x v="0"/>
    <s v="MMR001"/>
    <s v="Myitkyina"/>
    <s v="MMR001D001"/>
    <x v="3"/>
    <s v="MMR001002"/>
    <s v="Nam Sang Yang"/>
    <s v="MMR001002024"/>
    <s v="Nam Sang Yang"/>
    <s v="165772"/>
    <x v="174"/>
    <s v="MMR001CMP118"/>
    <s v="97.550267"/>
    <s v="24.747967"/>
    <m/>
    <n v="0"/>
    <n v="0"/>
    <m/>
    <s v="GCA"/>
    <x v="0"/>
    <x v="0"/>
    <m/>
    <m/>
    <m/>
    <m/>
    <m/>
    <m/>
    <m/>
    <s v="Changed to closed"/>
    <m/>
    <s v="0"/>
    <m/>
    <s v="0"/>
    <m/>
    <m/>
    <m/>
    <n v="0"/>
    <n v="0"/>
    <n v="0"/>
    <n v="0"/>
    <n v="0"/>
    <n v="0"/>
  </r>
  <r>
    <x v="1"/>
    <x v="0"/>
    <s v="MMR001"/>
    <s v="Bhamo"/>
    <s v="MMR001D003"/>
    <x v="6"/>
    <s v="MMR001012"/>
    <s v="Momauk Town"/>
    <s v="MMR001012701"/>
    <s v="Ah Lin Kawng Ward"/>
    <s v="MMR001012701502"/>
    <x v="175"/>
    <s v="MMR001CMP058"/>
    <s v="97.34694"/>
    <s v="24.25186"/>
    <s v="0"/>
    <n v="3"/>
    <n v="13"/>
    <s v="4.33333333333333"/>
    <s v="GCA"/>
    <x v="0"/>
    <x v="0"/>
    <s v="Urban"/>
    <s v="01/10/2011"/>
    <s v="1"/>
    <s v="Shalom"/>
    <s v="IP"/>
    <m/>
    <s v="19/08/2015"/>
    <s v="19-Aug-15 Population update. Source: Shalom_x000a_25-Jun-15 (Population update. Source : Shalom)_x000a_Checked with Shalom data, IDPs figure do not change"/>
    <s v="P4"/>
    <s v="0"/>
    <m/>
    <s v="0"/>
    <s v="Momauk Town"/>
    <s v="0.490344683195998"/>
    <s v="1"/>
    <n v="3"/>
    <n v="3"/>
    <n v="3"/>
    <n v="0"/>
    <n v="3"/>
    <n v="0"/>
  </r>
  <r>
    <x v="1"/>
    <x v="1"/>
    <s v="MMR015"/>
    <s v="Kyaukme"/>
    <s v="MMR015D003"/>
    <x v="17"/>
    <s v="MMR015019"/>
    <s v="Urban"/>
    <s v="MMR015019701"/>
    <s v="Ward (2)"/>
    <m/>
    <x v="176"/>
    <s v="MMR015CMP009"/>
    <s v="97.124403"/>
    <s v="23.250678"/>
    <s v="1250"/>
    <n v="38"/>
    <n v="164"/>
    <s v="4.31578947368421"/>
    <s v="GCA"/>
    <x v="0"/>
    <x v="0"/>
    <s v="Urban"/>
    <s v="01/04/2012"/>
    <s v="1"/>
    <s v="KBC"/>
    <s v="IP"/>
    <m/>
    <s v="25/06/2015"/>
    <s v="25-Jun-15 Population update. Source: KBC_x000a_Changed NGCA to GCA. Source: CCCM Unit"/>
    <s v="P2"/>
    <s v="0"/>
    <m/>
    <s v="0"/>
    <s v="Manton Town"/>
    <s v="0.438788554382858"/>
    <s v="1"/>
    <n v="0"/>
    <n v="0"/>
    <n v="0"/>
    <n v="0"/>
    <n v="0"/>
    <n v="0"/>
  </r>
  <r>
    <x v="1"/>
    <x v="1"/>
    <s v="MMR015"/>
    <s v="Kyaukme"/>
    <s v="MMR015D003"/>
    <x v="17"/>
    <s v="MMR015019"/>
    <s v="Urban"/>
    <s v="MMR015019701"/>
    <m/>
    <m/>
    <x v="177"/>
    <s v="MMR015CMP209"/>
    <s v="97.11668"/>
    <s v="23.24661"/>
    <s v="87.3"/>
    <n v="31"/>
    <n v="191"/>
    <s v="6.16129032258065"/>
    <s v="GCA"/>
    <x v="0"/>
    <x v="0"/>
    <s v="Urban"/>
    <m/>
    <m/>
    <s v="KMSS-LSO"/>
    <s v="IP"/>
    <m/>
    <s v="19/08/2015"/>
    <s v="19-Aug-15 (Population update. Source: KMSS-LSO)_x000a_25-Jun-15 (Population update. Source: KMSS-LSO)_x000a_New Camp"/>
    <s v="P3"/>
    <s v="1"/>
    <m/>
    <s v="1"/>
    <s v="Manton Town"/>
    <s v="0.717628885003164"/>
    <s v="1"/>
    <n v="31"/>
    <n v="31"/>
    <n v="31"/>
    <n v="0"/>
    <n v="31"/>
    <n v="0"/>
  </r>
  <r>
    <x v="1"/>
    <x v="0"/>
    <s v="MMR001"/>
    <s v="Mohnyin"/>
    <s v="MMR001D002"/>
    <x v="12"/>
    <s v="MMR001008"/>
    <s v="Nawng Kaing Htaw"/>
    <s v="MMR001008002"/>
    <s v="Ma Haung"/>
    <s v="166676"/>
    <x v="178"/>
    <s v="MMR001CMP077"/>
    <s v="96.94228"/>
    <s v="25.29658"/>
    <s v="0"/>
    <n v="18"/>
    <n v="78"/>
    <s v="4.33333333333333"/>
    <s v="GCA"/>
    <x v="0"/>
    <x v="0"/>
    <s v="Urban"/>
    <s v="01/05/2012"/>
    <s v="1"/>
    <s v="KBC"/>
    <s v="IP"/>
    <m/>
    <s v="19/08/2015"/>
    <s v="19-Aug-15 Update population from KBC._x000a_25-Jun-2015 Update population. Data Source: KBC_x000a_Checked with KBC data"/>
    <s v="P4"/>
    <s v="8"/>
    <m/>
    <s v="8"/>
    <s v="Mogaung Town"/>
    <s v="0.711414592371809"/>
    <s v="1"/>
    <n v="18"/>
    <n v="18"/>
    <n v="0"/>
    <n v="0"/>
    <n v="18"/>
    <n v="0"/>
  </r>
  <r>
    <x v="1"/>
    <x v="0"/>
    <s v="MMR001"/>
    <s v="Bhamo"/>
    <s v="MMR001D003"/>
    <x v="2"/>
    <s v="MMR001013"/>
    <s v="Mansi Town"/>
    <s v="MMR001013701"/>
    <s v="Kawng Yar Ward"/>
    <s v="MMR001013701504"/>
    <x v="179"/>
    <s v="MMR001CMP066"/>
    <s v="97.29182"/>
    <s v="24.12906"/>
    <s v="0"/>
    <n v="135"/>
    <n v="672"/>
    <s v="4.97777777777778"/>
    <s v="GCA"/>
    <x v="0"/>
    <x v="0"/>
    <s v="Urban"/>
    <s v="01/11/2013"/>
    <s v="2"/>
    <s v="KBC"/>
    <s v="IP"/>
    <m/>
    <s v="25/06/2015"/>
    <s v="25-Jun-2015 Update population. Data Source: KBC_x000a_Population update: Source: Camp Profile Round 2."/>
    <s v="P4"/>
    <s v="30"/>
    <m/>
    <s v="30"/>
    <s v="Mansi Town"/>
    <s v="1.05765168506565"/>
    <s v="1"/>
    <n v="155"/>
    <n v="155"/>
    <n v="154"/>
    <n v="0"/>
    <n v="155"/>
    <n v="0"/>
  </r>
  <r>
    <x v="0"/>
    <x v="0"/>
    <s v="MMR001"/>
    <s v="Mohnyin"/>
    <s v="MMR001D002"/>
    <x v="0"/>
    <s v="MMR001009"/>
    <s v="Hpakan Town"/>
    <s v="MMR001009701"/>
    <s v="Ma Shi Ka Htaung Ward"/>
    <s v="MMR001009701505"/>
    <x v="180"/>
    <s v="MMR001CMP094"/>
    <s v="96.310928"/>
    <s v="25.60918"/>
    <m/>
    <n v="0"/>
    <n v="0"/>
    <m/>
    <s v="GCA"/>
    <x v="0"/>
    <x v="0"/>
    <m/>
    <m/>
    <m/>
    <m/>
    <m/>
    <m/>
    <m/>
    <s v=" "/>
    <m/>
    <s v="0"/>
    <m/>
    <s v="0"/>
    <m/>
    <m/>
    <m/>
    <n v="0"/>
    <n v="0"/>
    <n v="0"/>
    <n v="0"/>
    <n v="0"/>
    <n v="0"/>
  </r>
  <r>
    <x v="0"/>
    <x v="0"/>
    <s v="MMR001"/>
    <s v="Mohnyin"/>
    <s v="MMR001D002"/>
    <x v="0"/>
    <s v="MMR001009"/>
    <s v="Hpakan Town"/>
    <s v="MMR001009701"/>
    <s v="Ma Shi Ka Htaung Ward"/>
    <s v="MMR001009701505"/>
    <x v="181"/>
    <s v="MMR001CMP093"/>
    <m/>
    <m/>
    <m/>
    <n v="0"/>
    <n v="0"/>
    <m/>
    <s v="GCA"/>
    <x v="0"/>
    <x v="0"/>
    <m/>
    <m/>
    <m/>
    <m/>
    <m/>
    <m/>
    <m/>
    <s v=" "/>
    <m/>
    <s v="0"/>
    <m/>
    <s v="0"/>
    <m/>
    <m/>
    <m/>
    <n v="0"/>
    <n v="0"/>
    <n v="0"/>
    <n v="0"/>
    <n v="0"/>
    <n v="0"/>
  </r>
  <r>
    <x v="0"/>
    <x v="0"/>
    <s v="MMR001"/>
    <s v="Mohnyin"/>
    <s v="MMR001D002"/>
    <x v="0"/>
    <s v="MMR001009"/>
    <s v="Hpakan Town"/>
    <s v="MMR001009701"/>
    <s v="Ma Shi Ka Htaung Ward"/>
    <s v="MMR001009701505"/>
    <x v="182"/>
    <s v="MMR001CMP096"/>
    <m/>
    <m/>
    <m/>
    <n v="0"/>
    <n v="0"/>
    <m/>
    <s v="GCA"/>
    <x v="0"/>
    <x v="0"/>
    <m/>
    <m/>
    <m/>
    <m/>
    <m/>
    <m/>
    <m/>
    <s v=" "/>
    <m/>
    <s v="0"/>
    <m/>
    <s v="0"/>
    <m/>
    <m/>
    <m/>
    <n v="0"/>
    <n v="0"/>
    <n v="0"/>
    <n v="0"/>
    <n v="0"/>
    <n v="0"/>
  </r>
  <r>
    <x v="0"/>
    <x v="0"/>
    <s v="MMR001"/>
    <s v="Mohnyin"/>
    <s v="MMR001D002"/>
    <x v="0"/>
    <s v="MMR001009"/>
    <s v="Hpakan Town"/>
    <s v="MMR001009701"/>
    <s v="Ma Shi Ka Htaung Ward"/>
    <s v="MMR001009701505"/>
    <x v="183"/>
    <s v="MMR001CMP098"/>
    <m/>
    <m/>
    <m/>
    <n v="0"/>
    <n v="0"/>
    <m/>
    <s v="GCA"/>
    <x v="0"/>
    <x v="0"/>
    <m/>
    <m/>
    <m/>
    <m/>
    <m/>
    <m/>
    <m/>
    <s v=" "/>
    <m/>
    <s v="0"/>
    <m/>
    <s v="0"/>
    <m/>
    <m/>
    <m/>
    <n v="0"/>
    <n v="0"/>
    <n v="0"/>
    <n v="0"/>
    <n v="0"/>
    <n v="0"/>
  </r>
  <r>
    <x v="0"/>
    <x v="0"/>
    <s v="MMR001"/>
    <s v="Mohnyin"/>
    <s v="MMR001D002"/>
    <x v="0"/>
    <s v="MMR001009"/>
    <s v="Hpakan Town"/>
    <s v="MMR001009701"/>
    <s v="Ma Shi Ka Htaung Ward"/>
    <s v="MMR001009701505"/>
    <x v="184"/>
    <s v="MMR001CMP099"/>
    <m/>
    <m/>
    <m/>
    <n v="0"/>
    <n v="0"/>
    <m/>
    <s v="GCA"/>
    <x v="0"/>
    <x v="0"/>
    <m/>
    <m/>
    <m/>
    <m/>
    <m/>
    <m/>
    <m/>
    <s v=" "/>
    <m/>
    <s v="0"/>
    <m/>
    <s v="0"/>
    <m/>
    <m/>
    <m/>
    <n v="0"/>
    <n v="0"/>
    <n v="0"/>
    <n v="0"/>
    <n v="0"/>
    <n v="0"/>
  </r>
  <r>
    <x v="0"/>
    <x v="0"/>
    <s v="MMR001"/>
    <s v="Mohnyin"/>
    <s v="MMR001D002"/>
    <x v="0"/>
    <s v="MMR001009"/>
    <s v="Hpakan Town"/>
    <s v="MMR001009701"/>
    <s v="Ma Shi Ka Htaung Ward"/>
    <s v="MMR001009701505"/>
    <x v="185"/>
    <s v="MMR001CMP095"/>
    <m/>
    <m/>
    <m/>
    <n v="0"/>
    <n v="0"/>
    <m/>
    <s v="GCA"/>
    <x v="0"/>
    <x v="0"/>
    <m/>
    <m/>
    <m/>
    <m/>
    <m/>
    <m/>
    <m/>
    <s v=" "/>
    <m/>
    <s v="0"/>
    <m/>
    <s v="0"/>
    <m/>
    <m/>
    <m/>
    <n v="0"/>
    <n v="0"/>
    <n v="0"/>
    <n v="0"/>
    <n v="0"/>
    <n v="0"/>
  </r>
  <r>
    <x v="0"/>
    <x v="0"/>
    <s v="MMR001"/>
    <s v="Mohnyin"/>
    <s v="MMR001D002"/>
    <x v="0"/>
    <s v="MMR001009"/>
    <s v="Hpakan Town"/>
    <s v="MMR001009701"/>
    <s v="Ma Shi Ka Htaung Ward"/>
    <s v="MMR001009701505"/>
    <x v="186"/>
    <s v="MMR001CMP100"/>
    <m/>
    <m/>
    <m/>
    <n v="0"/>
    <n v="0"/>
    <m/>
    <s v="GCA"/>
    <x v="0"/>
    <x v="0"/>
    <m/>
    <m/>
    <m/>
    <m/>
    <m/>
    <m/>
    <m/>
    <s v=" "/>
    <m/>
    <s v="0"/>
    <m/>
    <s v="0"/>
    <m/>
    <m/>
    <m/>
    <n v="0"/>
    <n v="0"/>
    <n v="0"/>
    <n v="0"/>
    <n v="0"/>
    <n v="0"/>
  </r>
  <r>
    <x v="0"/>
    <x v="0"/>
    <s v="MMR001"/>
    <s v="Mohnyin"/>
    <s v="MMR001D002"/>
    <x v="0"/>
    <s v="MMR001009"/>
    <s v="Hpakan Town"/>
    <s v="MMR001009701"/>
    <s v="Ma Shi Ka Htaung Ward"/>
    <s v="MMR001009701505"/>
    <x v="187"/>
    <s v="MMR001CMP097"/>
    <m/>
    <m/>
    <m/>
    <n v="0"/>
    <n v="0"/>
    <m/>
    <s v="GCA"/>
    <x v="0"/>
    <x v="0"/>
    <m/>
    <m/>
    <m/>
    <m/>
    <m/>
    <m/>
    <m/>
    <s v=" "/>
    <m/>
    <s v="0"/>
    <m/>
    <s v="0"/>
    <m/>
    <m/>
    <m/>
    <n v="0"/>
    <n v="0"/>
    <n v="0"/>
    <n v="0"/>
    <n v="0"/>
    <n v="0"/>
  </r>
  <r>
    <x v="1"/>
    <x v="0"/>
    <s v="MMR001"/>
    <s v="Myitkyina"/>
    <s v="MMR001D001"/>
    <x v="5"/>
    <s v="MMR001001"/>
    <s v="Maw Hpawng"/>
    <s v="MMR001001007"/>
    <s v="Maw Hpawng"/>
    <s v="165698"/>
    <x v="188"/>
    <s v="MMR001CMP020"/>
    <s v="97.2843958974359"/>
    <s v="25.374343974359"/>
    <s v="0"/>
    <n v="22"/>
    <n v="101"/>
    <s v="4.59090909090909"/>
    <s v="GCA"/>
    <x v="0"/>
    <x v="0"/>
    <s v="Rural"/>
    <s v="01/10/2011"/>
    <s v="1"/>
    <s v="Shalom"/>
    <s v="IP"/>
    <m/>
    <s v="19/08/2015"/>
    <s v="19-Aug-15 Population update. Source: Shalom_x000a_25-Jun-15 Population update. Source : Shalom._x000a_Population update: Source: Camp Profile Round 2."/>
    <s v="P4"/>
    <s v="0"/>
    <m/>
    <s v="0"/>
    <s v="Myitkyina Town"/>
    <s v="10.7447496966095"/>
    <s v="3"/>
    <n v="22"/>
    <n v="22"/>
    <n v="16"/>
    <n v="0"/>
    <n v="22"/>
    <n v="0"/>
  </r>
  <r>
    <x v="1"/>
    <x v="0"/>
    <s v="MMR001"/>
    <s v="Myitkyina"/>
    <s v="MMR001D001"/>
    <x v="5"/>
    <s v="MMR001001"/>
    <s v="Maw Hpawng"/>
    <s v="MMR001001007"/>
    <s v="Maw Hpawng"/>
    <s v="165698"/>
    <x v="189"/>
    <s v="MMR001CMP021"/>
    <s v="97.290952037037"/>
    <s v="25.3710494444444"/>
    <s v="476"/>
    <n v="14"/>
    <n v="73"/>
    <s v="5.21428571428571"/>
    <s v="GCA"/>
    <x v="0"/>
    <x v="0"/>
    <s v="Rural"/>
    <s v="01/10/2011"/>
    <s v="1"/>
    <s v="Shalom"/>
    <s v="IP"/>
    <m/>
    <s v="25/06/2015"/>
    <s v="25-Jun-15 Population update. Source : Shalom._x000a_Population update: Source: Camp Profile Round 2."/>
    <s v="P4"/>
    <s v="0"/>
    <m/>
    <s v="0"/>
    <s v="Myitkyina Town"/>
    <s v="10.1522822945699"/>
    <s v="3"/>
    <n v="15"/>
    <n v="15"/>
    <n v="7"/>
    <n v="0"/>
    <n v="15"/>
    <n v="0"/>
  </r>
  <r>
    <x v="0"/>
    <x v="0"/>
    <s v="MMR001"/>
    <s v="Mohnyin"/>
    <s v="MMR001D002"/>
    <x v="0"/>
    <s v="MMR001009"/>
    <m/>
    <m/>
    <m/>
    <m/>
    <x v="190"/>
    <s v="MMR001CMP106"/>
    <s v="96.34335"/>
    <s v="25.6447"/>
    <m/>
    <n v="0"/>
    <n v="0"/>
    <m/>
    <s v="GCA"/>
    <x v="0"/>
    <x v="0"/>
    <m/>
    <m/>
    <m/>
    <m/>
    <m/>
    <m/>
    <m/>
    <s v=" "/>
    <m/>
    <s v="0"/>
    <m/>
    <s v="0"/>
    <m/>
    <m/>
    <m/>
    <n v="0"/>
    <n v="0"/>
    <n v="0"/>
    <n v="0"/>
    <n v="0"/>
    <n v="0"/>
  </r>
  <r>
    <x v="0"/>
    <x v="0"/>
    <s v="MMR001"/>
    <s v="Mohnyin"/>
    <s v="MMR001D002"/>
    <x v="0"/>
    <s v="MMR001009"/>
    <s v="Hpakan Town"/>
    <s v="MMR001009701"/>
    <s v="Maw Wam Ward"/>
    <s v="MMR001009701501"/>
    <x v="191"/>
    <s v="MMR001CMP090"/>
    <m/>
    <m/>
    <m/>
    <n v="0"/>
    <n v="0"/>
    <m/>
    <s v="GCA"/>
    <x v="0"/>
    <x v="0"/>
    <m/>
    <m/>
    <m/>
    <m/>
    <m/>
    <m/>
    <m/>
    <s v=" "/>
    <m/>
    <s v="0"/>
    <m/>
    <s v="0"/>
    <m/>
    <m/>
    <m/>
    <n v="0"/>
    <n v="0"/>
    <n v="0"/>
    <n v="0"/>
    <n v="0"/>
    <n v="0"/>
  </r>
  <r>
    <x v="0"/>
    <x v="0"/>
    <s v="MMR001"/>
    <s v="Mohnyin"/>
    <s v="MMR001D002"/>
    <x v="0"/>
    <s v="MMR001009"/>
    <s v="Hpakan Town"/>
    <s v="MMR001009701"/>
    <s v="Maw Wam Ward"/>
    <s v="MMR001009701501"/>
    <x v="192"/>
    <s v="MMR001CMP085"/>
    <s v="96.316211"/>
    <s v="25.619221"/>
    <m/>
    <n v="0"/>
    <n v="0"/>
    <m/>
    <s v="GCA"/>
    <x v="0"/>
    <x v="0"/>
    <m/>
    <m/>
    <m/>
    <m/>
    <m/>
    <m/>
    <m/>
    <s v=" "/>
    <m/>
    <s v="0"/>
    <m/>
    <s v="0"/>
    <m/>
    <m/>
    <m/>
    <n v="0"/>
    <n v="0"/>
    <n v="0"/>
    <n v="0"/>
    <n v="0"/>
    <n v="0"/>
  </r>
  <r>
    <x v="1"/>
    <x v="1"/>
    <s v="MMR015"/>
    <s v="Muse"/>
    <s v="MMR015D002"/>
    <x v="10"/>
    <s v="MMR015009"/>
    <s v="Mung Baw "/>
    <s v="MMR015009013"/>
    <s v="Mung Baw "/>
    <m/>
    <x v="193"/>
    <s v="MMR015CMP005"/>
    <s v="98.054946"/>
    <s v="24.008453"/>
    <s v="3396"/>
    <n v="123"/>
    <n v="503"/>
    <s v="4.08943089430894"/>
    <s v="NGCA"/>
    <x v="0"/>
    <x v="1"/>
    <s v="Rural"/>
    <m/>
    <m/>
    <m/>
    <s v="IRRC"/>
    <m/>
    <s v="03/03/2014"/>
    <s v="Change to Host Families."/>
    <s v="P1"/>
    <s v="0"/>
    <m/>
    <s v="0"/>
    <s v="Pang Hseng (Kyu Koke) Town"/>
    <s v="7.49029141744944"/>
    <s v="2"/>
    <n v="0"/>
    <n v="0"/>
    <n v="0"/>
    <n v="0"/>
    <n v="0"/>
    <n v="0"/>
  </r>
  <r>
    <x v="0"/>
    <x v="0"/>
    <s v="MMR001"/>
    <s v="Bhamo"/>
    <s v="MMR001D003"/>
    <x v="2"/>
    <s v="MMR001013"/>
    <s v="Mung Ding Pa"/>
    <s v="MMR001013038"/>
    <s v="Mung Ding Pa"/>
    <s v="167495"/>
    <x v="194"/>
    <s v="MMR015CMP023"/>
    <s v="97.175"/>
    <s v="23.867"/>
    <m/>
    <n v="0"/>
    <n v="0"/>
    <m/>
    <s v="NGCA"/>
    <x v="0"/>
    <x v="0"/>
    <m/>
    <m/>
    <m/>
    <m/>
    <m/>
    <m/>
    <s v="03/03/2014"/>
    <s v="Closed. Same with (Namhkan St. Thomas 1)"/>
    <m/>
    <s v="0"/>
    <m/>
    <s v="0"/>
    <m/>
    <m/>
    <m/>
    <n v="0"/>
    <n v="0"/>
    <n v="0"/>
    <n v="0"/>
    <n v="0"/>
    <n v="0"/>
  </r>
  <r>
    <x v="0"/>
    <x v="0"/>
    <s v="MMR001"/>
    <s v="Bhamo"/>
    <s v="MMR001D003"/>
    <x v="2"/>
    <s v="MMR001013"/>
    <s v="Mung Ding Pa"/>
    <s v="MMR001013038"/>
    <m/>
    <m/>
    <x v="195"/>
    <s v="MMR001CMP203"/>
    <s v="96.80885"/>
    <s v="24.20645"/>
    <s v="781.8"/>
    <n v="0"/>
    <n v="0"/>
    <m/>
    <s v="NGCA"/>
    <x v="0"/>
    <x v="0"/>
    <s v="Rural"/>
    <s v="01/07/2012"/>
    <m/>
    <m/>
    <s v="IP"/>
    <m/>
    <s v="22/01/2014"/>
    <s v="Closed: Source UNHCR-Bhamo"/>
    <m/>
    <s v="0"/>
    <m/>
    <s v="0"/>
    <m/>
    <m/>
    <m/>
    <n v="0"/>
    <n v="0"/>
    <n v="0"/>
    <n v="0"/>
    <n v="0"/>
    <n v="0"/>
  </r>
  <r>
    <x v="1"/>
    <x v="1"/>
    <s v="MMR015"/>
    <s v="Muse"/>
    <s v="MMR015D002"/>
    <x v="7"/>
    <s v="MMR015011"/>
    <s v="Long Waun Nam Rein (Tarmoenye Sub-township)"/>
    <s v="MMR015011050"/>
    <s v="Mai Pong (Shu See)"/>
    <m/>
    <x v="196"/>
    <s v="MMR015CMP006"/>
    <s v="98.220615"/>
    <s v="23.400156"/>
    <s v="3109"/>
    <n v="51"/>
    <n v="260"/>
    <s v="5.09803921568627"/>
    <s v="GCA"/>
    <x v="0"/>
    <x v="0"/>
    <s v="Rural"/>
    <s v="01/09/2011"/>
    <s v="1"/>
    <s v="KBC"/>
    <s v="IP"/>
    <m/>
    <s v="25/06/2015"/>
    <s v="25-Jun-15 Population update. Source: KBC_x000a_27-Mar-15 (Changed to GCA. Source UNHCR-Bhamo)_x000a_Update population. Source: Camp Profile."/>
    <s v="P1"/>
    <s v="46"/>
    <m/>
    <s v="46"/>
    <s v="Tarmoenye Town"/>
    <s v="23.1723994628045"/>
    <s v="5"/>
    <n v="49"/>
    <n v="49"/>
    <n v="49"/>
    <n v="0"/>
    <n v="36"/>
    <n v="13"/>
  </r>
  <r>
    <x v="1"/>
    <x v="1"/>
    <s v="MMR015"/>
    <s v="Muse"/>
    <s v="MMR015D002"/>
    <x v="7"/>
    <s v="MMR015011"/>
    <s v="Long Waun Nam Rein (Tarmoenye Sub-township)"/>
    <s v="MMR015011050"/>
    <s v="Mai Pong (Shu See)"/>
    <m/>
    <x v="197"/>
    <s v="MMR015CMP217"/>
    <m/>
    <m/>
    <m/>
    <n v="21"/>
    <n v="107"/>
    <s v="5.09523809523809"/>
    <s v="GCA"/>
    <x v="0"/>
    <x v="0"/>
    <s v="Rural"/>
    <m/>
    <m/>
    <s v="KMSS-LSO"/>
    <s v="IP"/>
    <m/>
    <s v="19/08/2015"/>
    <s v="19-Aug-15 (Population update. Source KMSS-LSO)_x000a_25-Jun-15 (Population update. Source KMSS-LSO)_x000a_27-Mar-15 (Changed to GCA. Source UNHCR-Bhamo)_x000a_New camp. Source: KMSS-BMO"/>
    <m/>
    <s v="21"/>
    <m/>
    <s v="21"/>
    <m/>
    <m/>
    <m/>
    <n v="22"/>
    <n v="22"/>
    <n v="22"/>
    <n v="0"/>
    <n v="22"/>
    <n v="0"/>
  </r>
  <r>
    <x v="0"/>
    <x v="1"/>
    <s v="MMR015"/>
    <s v="Muse"/>
    <s v="MMR015D002"/>
    <x v="7"/>
    <s v="MMR015011"/>
    <s v="Long Waun Nam Rein (Tarmoenye Sub-township)"/>
    <s v="MMR015011050"/>
    <s v="Mai Pong (Shu See)"/>
    <m/>
    <x v="198"/>
    <s v="MMR015CMP019"/>
    <s v="98.213958"/>
    <s v="23.391741"/>
    <s v="0"/>
    <n v="0"/>
    <n v="0"/>
    <m/>
    <s v="GCA"/>
    <x v="0"/>
    <x v="0"/>
    <s v="Rural"/>
    <s v="01/09/2011"/>
    <m/>
    <m/>
    <s v="IP"/>
    <m/>
    <s v="03/03/2014"/>
    <s v="Close. Same with Kutkai Down Town RC. Source UNHCR Bhamo"/>
    <m/>
    <s v="0"/>
    <m/>
    <s v="0"/>
    <m/>
    <m/>
    <m/>
    <n v="0"/>
    <n v="0"/>
    <n v="0"/>
    <n v="0"/>
    <n v="0"/>
    <n v="0"/>
  </r>
  <r>
    <x v="0"/>
    <x v="0"/>
    <s v="MMR001"/>
    <s v="Mohnyin"/>
    <s v="MMR001D002"/>
    <x v="0"/>
    <s v="MMR001009"/>
    <s v="Lone Khin"/>
    <s v="MMR001009001"/>
    <s v="Lone Khin"/>
    <s v="166773"/>
    <x v="199"/>
    <s v="MMR001CMP177"/>
    <s v="96.35416"/>
    <s v="25.65867"/>
    <s v="0"/>
    <n v="0"/>
    <n v="0"/>
    <m/>
    <s v="GCA"/>
    <x v="0"/>
    <x v="0"/>
    <s v="Rural"/>
    <s v="01/01/2013"/>
    <m/>
    <m/>
    <s v="RRD"/>
    <m/>
    <s v="15/05/2014"/>
    <s v="Closed."/>
    <m/>
    <s v="0"/>
    <m/>
    <s v="0"/>
    <m/>
    <m/>
    <m/>
    <n v="0"/>
    <n v="0"/>
    <n v="0"/>
    <n v="0"/>
    <n v="0"/>
    <n v="0"/>
  </r>
  <r>
    <x v="1"/>
    <x v="1"/>
    <s v="MMR015"/>
    <s v="Muse"/>
    <s v="MMR015D002"/>
    <x v="10"/>
    <s v="MMR015009"/>
    <s v="Muse Town"/>
    <s v="MMR015009701"/>
    <s v="Ho Mun Ward"/>
    <s v="MMR015009701504"/>
    <x v="200"/>
    <s v="MMR015CMP213"/>
    <s v="97.9094"/>
    <s v="24.00632"/>
    <s v="812.7"/>
    <n v="61"/>
    <n v="264"/>
    <s v="4.32786885245902"/>
    <s v="GCA"/>
    <x v="0"/>
    <x v="0"/>
    <s v="Urban"/>
    <s v="05/03/2014"/>
    <m/>
    <s v="KBC"/>
    <s v="IP"/>
    <m/>
    <s v="25/06/2015"/>
    <s v="25-Jun-15 Population update. Source: KBC_x000a_New camp."/>
    <s v="P4"/>
    <s v="17"/>
    <m/>
    <s v="17"/>
    <s v="Muse Town"/>
    <s v="1.98966859589941"/>
    <s v="1"/>
    <n v="53"/>
    <n v="53"/>
    <n v="53"/>
    <n v="0"/>
    <n v="53"/>
    <n v="0"/>
  </r>
  <r>
    <x v="1"/>
    <x v="1"/>
    <s v="MMR015"/>
    <s v="Muse"/>
    <s v="MMR015D002"/>
    <x v="10"/>
    <s v="MMR015009"/>
    <s v="Muse Town"/>
    <s v="MMR015009701"/>
    <s v="Ho Mun Ward"/>
    <s v="MMR015009701504"/>
    <x v="201"/>
    <s v="MMR015CMP216"/>
    <s v="97.911647"/>
    <s v="24.006789"/>
    <s v="814"/>
    <n v="30"/>
    <n v="188"/>
    <s v="6.26666666666667"/>
    <s v="GCA"/>
    <x v="0"/>
    <x v="0"/>
    <s v="Urban"/>
    <s v="05/04/2014"/>
    <m/>
    <s v="KMSS-LSO"/>
    <s v="IP"/>
    <m/>
    <s v="19/08/2015"/>
    <s v="19-Aug-15 (Population update. Source: MKSS-LSO)_x000a_25-Jun-15 (Population update. Source: KMSS-LSO)_x000a_Population Update. Source: Save The Children."/>
    <s v="P4"/>
    <s v="0"/>
    <m/>
    <s v="0"/>
    <s v="Muse Town"/>
    <s v="2.13623558257222"/>
    <s v="1"/>
    <n v="28"/>
    <n v="28"/>
    <n v="28"/>
    <n v="0"/>
    <n v="28"/>
    <n v="0"/>
  </r>
  <r>
    <x v="1"/>
    <x v="0"/>
    <s v="MMR001"/>
    <s v="Bhamo"/>
    <s v="MMR001D003"/>
    <x v="1"/>
    <s v="MMR001010"/>
    <s v="Bhamo Town"/>
    <s v="MMR001010701"/>
    <s v="Pauk Kone Ward"/>
    <s v="MMR001010701506"/>
    <x v="202"/>
    <s v="MMR001CMP051"/>
    <s v="97.2342"/>
    <s v="24.253067"/>
    <s v="0"/>
    <n v="23"/>
    <n v="83"/>
    <s v="3.60869565217391"/>
    <s v="GCA"/>
    <x v="0"/>
    <x v="0"/>
    <s v="Urban"/>
    <s v="01/10/2012"/>
    <s v="1"/>
    <s v="Shalom"/>
    <s v="IP"/>
    <m/>
    <s v="19/08/2015"/>
    <s v="19-Aug-15 Population update. Source Shalom._x000a_25-Jun-15 Population update. Source Shalom_x000a_Population update: Source: Camp Profile Round 2."/>
    <s v="P4"/>
    <s v="5"/>
    <m/>
    <s v="5"/>
    <s v="Bhamo Town"/>
    <s v="0.208247279022949"/>
    <s v="1"/>
    <n v="23"/>
    <n v="23"/>
    <n v="0"/>
    <n v="0"/>
    <n v="23"/>
    <n v="0"/>
  </r>
  <r>
    <x v="0"/>
    <x v="0"/>
    <s v="MMR001"/>
    <s v="Myitkyina"/>
    <s v="MMR001D001"/>
    <x v="5"/>
    <s v="MMR001001"/>
    <s v="Myitkyina Town"/>
    <s v="MMR001001701"/>
    <s v="Myay Myint Ward"/>
    <s v="MMR001001701517"/>
    <x v="203"/>
    <s v="MMR001CMP017"/>
    <s v="97.376672"/>
    <s v="25.387863"/>
    <s v="0"/>
    <n v="0"/>
    <n v="0"/>
    <m/>
    <s v="GCA"/>
    <x v="0"/>
    <x v="0"/>
    <s v="Urban"/>
    <s v="01/10/2011"/>
    <s v="1"/>
    <s v="Shalom"/>
    <s v="IP"/>
    <m/>
    <s v="25/06/2015"/>
    <s v="25-Jun-15 Relocate to Shatapru Thida Aye Baptist Church_x000a_Population update: Source: Camp Profile Round 2."/>
    <s v="P4"/>
    <s v="0"/>
    <m/>
    <s v="0"/>
    <s v="Myitkyina Town"/>
    <s v="1.37517942107411"/>
    <s v="1"/>
    <n v="0"/>
    <n v="0"/>
    <n v="0"/>
    <n v="0"/>
    <n v="0"/>
    <n v="0"/>
  </r>
  <r>
    <x v="1"/>
    <x v="0"/>
    <s v="MMR001"/>
    <s v="Bhamo"/>
    <s v="MMR001D003"/>
    <x v="6"/>
    <s v="MMR001012"/>
    <s v="Myo Thit"/>
    <s v="MMR001012010"/>
    <s v="Myo Thit"/>
    <s v="167048"/>
    <x v="204"/>
    <s v="MMR001CMP061"/>
    <s v="97.407788"/>
    <s v="24.404877"/>
    <m/>
    <n v="13"/>
    <n v="53"/>
    <s v="4.07692307692308"/>
    <s v="GCA"/>
    <x v="0"/>
    <x v="1"/>
    <s v="Rural"/>
    <m/>
    <m/>
    <m/>
    <s v="RRD"/>
    <m/>
    <s v="13/06/2014"/>
    <s v="Geo-Info, HH/Pop data was updated from Google Earth."/>
    <s v="P4"/>
    <s v="0"/>
    <m/>
    <s v="0"/>
    <s v="Momauk Town"/>
    <s v="17.6891233398991"/>
    <s v="4"/>
    <n v="0"/>
    <n v="0"/>
    <n v="0"/>
    <n v="0"/>
    <n v="0"/>
    <n v="0"/>
  </r>
  <r>
    <x v="0"/>
    <x v="0"/>
    <s v="MMR001"/>
    <s v="Bhamo"/>
    <s v="MMR001D003"/>
    <x v="2"/>
    <s v="MMR001013"/>
    <s v="Man Wein"/>
    <s v="MMR001013021"/>
    <m/>
    <m/>
    <x v="205"/>
    <s v="MMR001CMP136"/>
    <m/>
    <m/>
    <m/>
    <n v="0"/>
    <n v="0"/>
    <m/>
    <s v="NGCA"/>
    <x v="0"/>
    <x v="0"/>
    <m/>
    <m/>
    <m/>
    <m/>
    <s v="IP"/>
    <m/>
    <s v="08/04/2014"/>
    <s v="Closed. Move to Bum Tist Pa II and Man Wing. HH113/Pop837"/>
    <m/>
    <s v="0"/>
    <m/>
    <s v="0"/>
    <m/>
    <m/>
    <m/>
    <n v="0"/>
    <n v="0"/>
    <n v="0"/>
    <n v="0"/>
    <n v="0"/>
    <n v="0"/>
  </r>
  <r>
    <x v="1"/>
    <x v="1"/>
    <s v="MMR015"/>
    <s v="Muse"/>
    <s v="MMR015D002"/>
    <x v="18"/>
    <s v="MMR015010"/>
    <s v="Nawng Hkam"/>
    <s v="MMR015010010"/>
    <s v="Nawng Hkam"/>
    <s v="208353"/>
    <x v="206"/>
    <s v="MMR015CMP004"/>
    <s v="97.68197"/>
    <s v="23.82138"/>
    <s v="811.6"/>
    <n v="77"/>
    <n v="384"/>
    <s v="4.98701298701299"/>
    <s v="GCA"/>
    <x v="0"/>
    <x v="0"/>
    <s v="Urban"/>
    <s v="01/12/2013"/>
    <s v="2"/>
    <s v="KBC"/>
    <s v="IP"/>
    <m/>
    <s v="25/06/2015"/>
    <s v="25-Jun-15 Population update. Source: KBC_x000a_Population Update. Source: Save The Children."/>
    <s v="P3"/>
    <s v="0"/>
    <m/>
    <s v="0"/>
    <s v="Namhkan Town"/>
    <s v="1.73695082872037"/>
    <s v="1"/>
    <n v="79"/>
    <n v="0"/>
    <n v="0"/>
    <n v="0"/>
    <n v="79"/>
    <n v="0"/>
  </r>
  <r>
    <x v="1"/>
    <x v="1"/>
    <s v="MMR015"/>
    <s v="Muse"/>
    <s v="MMR015D002"/>
    <x v="18"/>
    <s v="MMR015010"/>
    <s v="Nawng Hkam"/>
    <s v="MMR015010010"/>
    <s v="Nawng Hkam"/>
    <s v="208353"/>
    <x v="207"/>
    <s v="MMR015CMP001"/>
    <s v="97.669558"/>
    <s v="23.82852"/>
    <s v="740"/>
    <n v="73"/>
    <n v="393"/>
    <s v="5.38356164383562"/>
    <s v="GCA"/>
    <x v="0"/>
    <x v="0"/>
    <s v="Urban"/>
    <s v="01/12/2011"/>
    <s v="2"/>
    <s v="KBC"/>
    <s v="IP"/>
    <m/>
    <s v="25/06/2015"/>
    <s v="25-Jun-15 Population update. Source: KBC_x000a_Population Update. Source: Save The Children."/>
    <s v="P3"/>
    <s v="43"/>
    <m/>
    <s v="43"/>
    <s v="Namhkan Town"/>
    <s v="1.56191496939965"/>
    <s v="1"/>
    <n v="64"/>
    <n v="24"/>
    <n v="24"/>
    <n v="0"/>
    <n v="40"/>
    <n v="24"/>
  </r>
  <r>
    <x v="1"/>
    <x v="1"/>
    <s v="MMR015"/>
    <s v="Muse"/>
    <s v="MMR015D002"/>
    <x v="18"/>
    <s v="MMR015010"/>
    <s v="Nawng Hkam"/>
    <s v="MMR015010010"/>
    <s v="Nawng Hkam"/>
    <s v="208353"/>
    <x v="208"/>
    <s v="MMR015CMP214"/>
    <s v="97.70094"/>
    <s v="23.841647"/>
    <s v="798"/>
    <n v="41"/>
    <n v="214"/>
    <s v="5.21951219512195"/>
    <s v="GCA"/>
    <x v="0"/>
    <x v="0"/>
    <s v="Urban"/>
    <s v="04/11/2014"/>
    <m/>
    <s v="KBC"/>
    <s v="IP"/>
    <m/>
    <s v="25/06/2015"/>
    <s v="25-Jun-15 Population update. Source: KBC_x000a_Population Update. Source: Save The Children."/>
    <s v="P4"/>
    <s v="29"/>
    <m/>
    <s v="29"/>
    <s v="Namhkan Town"/>
    <s v="2.01410344194133"/>
    <s v="1"/>
    <n v="40"/>
    <n v="34"/>
    <n v="34"/>
    <n v="0"/>
    <n v="35"/>
    <n v="5"/>
  </r>
  <r>
    <x v="1"/>
    <x v="1"/>
    <s v="MMR015"/>
    <s v="Muse"/>
    <s v="MMR015D002"/>
    <x v="18"/>
    <s v="MMR015010"/>
    <s v="Nawng Hkam"/>
    <s v="MMR015010010"/>
    <s v="Nawng Hkam"/>
    <s v="208353"/>
    <x v="209"/>
    <s v="MMR015CMP003"/>
    <s v="97.67036"/>
    <s v="23.82815"/>
    <s v="751.8"/>
    <n v="50"/>
    <n v="218"/>
    <s v="4.36"/>
    <s v="GCA"/>
    <x v="0"/>
    <x v="0"/>
    <s v="Urban"/>
    <s v="01/12/2011"/>
    <m/>
    <s v="KMSS-LSO"/>
    <s v="IP"/>
    <m/>
    <s v="19/08/2015"/>
    <s v="19-Aug-15 (Population update. Source: KMSS-LSO)_x000a_25-Jun-15 (Population update. Source: KMSS-LSO)_x000a_Population update. Changed NGCA to GCA. Source: CCCM Unit"/>
    <s v="P3"/>
    <s v="50"/>
    <m/>
    <s v="50"/>
    <s v="Namhkan Town"/>
    <s v="1.5239325151406"/>
    <s v="1"/>
    <n v="53"/>
    <n v="0"/>
    <n v="0"/>
    <n v="0"/>
    <n v="53"/>
    <n v="0"/>
  </r>
  <r>
    <x v="0"/>
    <x v="1"/>
    <s v="MMR015"/>
    <s v="Muse"/>
    <s v="MMR015D002"/>
    <x v="18"/>
    <s v="MMR015010"/>
    <s v="Nawng Hkam"/>
    <s v="MMR015010010"/>
    <s v="Nawng Hkam"/>
    <s v="208353"/>
    <x v="210"/>
    <s v="MMR015CMP024"/>
    <s v="97.6783"/>
    <s v="23.82152"/>
    <s v="813.4"/>
    <n v="0"/>
    <n v="0"/>
    <m/>
    <s v="NGCA"/>
    <x v="0"/>
    <x v="0"/>
    <m/>
    <m/>
    <m/>
    <s v="KMSS-BMO"/>
    <s v="IP"/>
    <m/>
    <s v="14/03/2014"/>
    <s v="Closed. Source Cluster Coordinator"/>
    <m/>
    <s v="0"/>
    <m/>
    <s v="0"/>
    <m/>
    <m/>
    <m/>
    <n v="0"/>
    <n v="0"/>
    <n v="0"/>
    <n v="0"/>
    <n v="0"/>
    <n v="0"/>
  </r>
  <r>
    <x v="0"/>
    <x v="1"/>
    <s v="MMR015"/>
    <s v="Muse"/>
    <s v="MMR015D002"/>
    <x v="18"/>
    <s v="MMR015010"/>
    <s v="Nawng Hkam"/>
    <s v="MMR015010010"/>
    <s v="Nawng Hkam"/>
    <s v="208353"/>
    <x v="211"/>
    <s v="MMR015CMP002"/>
    <m/>
    <m/>
    <m/>
    <n v="0"/>
    <n v="0"/>
    <m/>
    <s v="NGCA"/>
    <x v="0"/>
    <x v="0"/>
    <m/>
    <m/>
    <m/>
    <m/>
    <s v="IP"/>
    <m/>
    <s v="03/03/2014"/>
    <s v="Closed. Same with (Nam Hkam Catholic Church  St. Thomas II)"/>
    <m/>
    <s v="0"/>
    <m/>
    <s v="0"/>
    <m/>
    <m/>
    <m/>
    <n v="0"/>
    <n v="0"/>
    <n v="0"/>
    <n v="0"/>
    <n v="0"/>
    <n v="0"/>
  </r>
  <r>
    <x v="1"/>
    <x v="1"/>
    <s v="MMR015"/>
    <s v="Muse"/>
    <s v="MMR015D002"/>
    <x v="10"/>
    <s v="MMR015009"/>
    <s v="Man Nway (Pang Hseng (Kyu Koke)) Sub-township"/>
    <s v="MMR015009036"/>
    <s v="Nam Hkawng Khu"/>
    <s v="208182"/>
    <x v="212"/>
    <s v="MMR015CMP139"/>
    <m/>
    <m/>
    <s v="0"/>
    <n v="9"/>
    <n v="40"/>
    <s v="4.44444444444444"/>
    <s v="NGCA"/>
    <x v="0"/>
    <x v="0"/>
    <s v="Rural"/>
    <s v="01/09/2011"/>
    <s v="1"/>
    <s v="KBC"/>
    <s v="IP"/>
    <m/>
    <s v="25/06/2015"/>
    <s v="25-Jun-15 Population update. Source: KBC_x000a_Update population. Source: Camp Profile."/>
    <s v="P2"/>
    <s v="9"/>
    <m/>
    <s v="9"/>
    <m/>
    <m/>
    <m/>
    <n v="9"/>
    <n v="9"/>
    <n v="0"/>
    <n v="0"/>
    <n v="9"/>
    <n v="0"/>
  </r>
  <r>
    <x v="1"/>
    <x v="1"/>
    <s v="MMR015"/>
    <s v="Muse"/>
    <s v="MMR015D003"/>
    <x v="10"/>
    <s v="MMR015019"/>
    <s v="Mone Paw Nam Chet (Zay) (Pang Hseng (Kyu Koke)) Sub-township"/>
    <s v="MMR015009033"/>
    <s v="Mone Paw Nam Chet"/>
    <s v="208167"/>
    <x v="213"/>
    <s v="MMR015CMP011"/>
    <s v="98.129381"/>
    <s v="23.978088"/>
    <m/>
    <n v="6"/>
    <m/>
    <s v="0"/>
    <s v="GCA"/>
    <x v="0"/>
    <x v="1"/>
    <s v="Rural"/>
    <m/>
    <m/>
    <m/>
    <m/>
    <m/>
    <s v="03/03/2014"/>
    <s v="Change to Host Families."/>
    <s v="P3"/>
    <s v="0"/>
    <m/>
    <s v="0"/>
    <s v="Pang Hseng (Kyu Koke) Town"/>
    <s v="12.7947007051043"/>
    <s v="3"/>
    <n v="0"/>
    <n v="0"/>
    <n v="0"/>
    <n v="0"/>
    <n v="0"/>
    <n v="0"/>
  </r>
  <r>
    <x v="1"/>
    <x v="1"/>
    <s v="MMR015"/>
    <s v="Muse"/>
    <s v="MMR015D002"/>
    <x v="7"/>
    <s v="MMR015011"/>
    <s v="Nam Hpat Kar"/>
    <s v="MMR015011020"/>
    <s v="Nam Hpat Kar (Ho Pon + Pang Sa Lorp)"/>
    <m/>
    <x v="214"/>
    <s v="MMR015CMP007"/>
    <s v="97.81898"/>
    <s v="23.69413"/>
    <s v="1135.7"/>
    <n v="70"/>
    <n v="273"/>
    <s v="3.9"/>
    <s v="GCA"/>
    <x v="0"/>
    <x v="0"/>
    <s v="Rural"/>
    <s v="01/12/2011"/>
    <s v="1"/>
    <s v="KBC"/>
    <s v="IP"/>
    <m/>
    <s v="25/06/2015"/>
    <s v="25-Jun-15 Population update. Source: KBC_x000a_Update population. Source: Camp Profile."/>
    <s v="P3"/>
    <s v="44"/>
    <m/>
    <s v="44"/>
    <s v="Namhkan Town"/>
    <s v="21.1486717722836"/>
    <s v="5"/>
    <n v="70"/>
    <n v="70"/>
    <n v="66"/>
    <n v="0"/>
    <n v="70"/>
    <n v="0"/>
  </r>
  <r>
    <x v="0"/>
    <x v="0"/>
    <s v="MMR001"/>
    <s v="Bhamo"/>
    <s v="MMR001D003"/>
    <x v="2"/>
    <s v="MMR001013"/>
    <s v="Nam Lin Pa"/>
    <s v="MMR001013037"/>
    <m/>
    <m/>
    <x v="215"/>
    <s v="MMR001CMP204"/>
    <s v="97.13234"/>
    <s v="23.75817"/>
    <s v="781.8"/>
    <n v="0"/>
    <n v="0"/>
    <m/>
    <s v="NGCA"/>
    <x v="0"/>
    <x v="0"/>
    <s v="Rural"/>
    <s v="01/07/2012"/>
    <m/>
    <m/>
    <s v="IP"/>
    <m/>
    <m/>
    <s v="Closed: Source UNHCR-Bhamo"/>
    <m/>
    <s v="0"/>
    <m/>
    <s v="0"/>
    <m/>
    <m/>
    <m/>
    <n v="0"/>
    <n v="0"/>
    <n v="0"/>
    <n v="0"/>
    <n v="0"/>
    <n v="0"/>
  </r>
  <r>
    <x v="0"/>
    <x v="0"/>
    <s v="MMR001"/>
    <s v="Bhamo"/>
    <s v="MMR001D003"/>
    <x v="2"/>
    <s v="MMR001013"/>
    <s v="Nam Lin Pa"/>
    <s v="MMR001013037"/>
    <m/>
    <m/>
    <x v="216"/>
    <s v="MMR001CMP209"/>
    <m/>
    <m/>
    <m/>
    <n v="0"/>
    <n v="0"/>
    <m/>
    <s v="NGCA"/>
    <x v="0"/>
    <x v="0"/>
    <m/>
    <m/>
    <m/>
    <m/>
    <s v="IP"/>
    <m/>
    <m/>
    <s v="Closed: Source UNHCR-Bhamo"/>
    <m/>
    <s v="0"/>
    <m/>
    <s v="0"/>
    <m/>
    <m/>
    <m/>
    <n v="0"/>
    <n v="0"/>
    <n v="0"/>
    <n v="0"/>
    <n v="0"/>
    <n v="0"/>
  </r>
  <r>
    <x v="0"/>
    <x v="0"/>
    <s v="MMR001"/>
    <s v="Bhamo"/>
    <s v="MMR001D003"/>
    <x v="2"/>
    <s v="MMR001013"/>
    <s v="Nam Lin Pa"/>
    <s v="MMR001013037"/>
    <m/>
    <m/>
    <x v="217"/>
    <s v="MMR001CMP137"/>
    <s v="97.13234"/>
    <s v="23.75817"/>
    <m/>
    <n v="0"/>
    <n v="0"/>
    <m/>
    <s v="NGCA"/>
    <x v="0"/>
    <x v="0"/>
    <m/>
    <m/>
    <m/>
    <m/>
    <s v="IRRC"/>
    <m/>
    <m/>
    <s v="This IDP are registered in Nam Lim pa (Boarder) (MMR001CMP204). We should not calculate this number in total. "/>
    <m/>
    <s v="0"/>
    <m/>
    <s v="0"/>
    <m/>
    <m/>
    <m/>
    <n v="0"/>
    <n v="0"/>
    <n v="0"/>
    <n v="0"/>
    <n v="0"/>
    <n v="0"/>
  </r>
  <r>
    <x v="1"/>
    <x v="0"/>
    <s v="MMR001"/>
    <s v="Mohnyin"/>
    <s v="MMR001D002"/>
    <x v="0"/>
    <s v="MMR001009"/>
    <s v="Nam Ma Hpyit"/>
    <s v="MMR001009002"/>
    <s v="Nam Ma Hpyit"/>
    <s v="166776"/>
    <x v="218"/>
    <s v="MMR001CMP192"/>
    <s v="96.33959"/>
    <s v="25.617998"/>
    <m/>
    <n v="16"/>
    <n v="58"/>
    <s v="3.625"/>
    <s v="GCA"/>
    <x v="0"/>
    <x v="0"/>
    <s v="Urban"/>
    <s v="01/01/2013"/>
    <s v="1"/>
    <s v="Shalom"/>
    <s v="IP"/>
    <m/>
    <s v="14/10/2015"/>
    <s v="14-Oct-15 Population update. Soruce; Hpakant Mission Report_WFP_x000a_25-Jun-15 (Population update. Source Shalom)_x000a_2-Apr-15 (Population update, Source: UNHCR CCCM Mission)_x000a_Population update: Source: Camp Profile Round 2."/>
    <s v="P4"/>
    <s v="1"/>
    <m/>
    <s v="1"/>
    <s v="Hpakant Town"/>
    <s v="2.81422508497667"/>
    <s v="1"/>
    <n v="16"/>
    <n v="16"/>
    <n v="16"/>
    <n v="0"/>
    <n v="16"/>
    <n v="0"/>
  </r>
  <r>
    <x v="1"/>
    <x v="1"/>
    <s v="MMR015"/>
    <s v="Lashio"/>
    <s v="MMR015D001"/>
    <x v="19"/>
    <s v="MMR015002"/>
    <s v="Nam Sa Larp"/>
    <s v="MMR015002021"/>
    <s v="Nam Sa Larp"/>
    <s v="206352"/>
    <x v="219"/>
    <s v="MMR015CMP218"/>
    <m/>
    <m/>
    <m/>
    <n v="44"/>
    <n v="273"/>
    <s v="6.20454545454545"/>
    <s v="GCA"/>
    <x v="0"/>
    <x v="0"/>
    <s v="Rural"/>
    <m/>
    <m/>
    <s v="KBC"/>
    <s v="IP"/>
    <m/>
    <s v="19/08/2015"/>
    <s v="19-Aug-15 Population update. Source KBC._x000a_25-Jun-15 New camp. Data Source : KBC"/>
    <m/>
    <s v="34"/>
    <m/>
    <s v="34"/>
    <m/>
    <m/>
    <m/>
    <n v="0"/>
    <n v="0"/>
    <n v="0"/>
    <n v="0"/>
    <n v="0"/>
    <n v="0"/>
  </r>
  <r>
    <x v="1"/>
    <x v="1"/>
    <s v="MMR015"/>
    <s v="Kyaukme"/>
    <s v="MMR015D003"/>
    <x v="20"/>
    <s v="MMR015015"/>
    <s v="Namtu Town"/>
    <s v="MMR015015701"/>
    <s v="Namtu Ward"/>
    <s v="MMR015015701501"/>
    <x v="220"/>
    <s v="MMR015CMP014"/>
    <s v="97.40409"/>
    <s v="23.09429"/>
    <s v="534.3"/>
    <n v="12"/>
    <n v="52"/>
    <s v="4.33333333333333"/>
    <s v="GCA"/>
    <x v="0"/>
    <x v="0"/>
    <s v="Urban"/>
    <s v="01/04/2012"/>
    <s v="1"/>
    <s v="KBC"/>
    <s v="IP"/>
    <m/>
    <s v="25/06/2015"/>
    <s v="25-Jun-15 Population update. Source: KBC_x000a_Update population. Source: Camp Profile."/>
    <s v="P3"/>
    <s v="2"/>
    <m/>
    <s v="2"/>
    <s v="Namtu Town"/>
    <s v="0.375883529614356"/>
    <s v="1"/>
    <n v="9"/>
    <n v="9"/>
    <n v="2"/>
    <n v="0"/>
    <n v="9"/>
    <n v="0"/>
  </r>
  <r>
    <x v="1"/>
    <x v="1"/>
    <s v="MMR015"/>
    <s v="Kyaukme"/>
    <s v="MMR015D003"/>
    <x v="20"/>
    <s v="MMR015015"/>
    <s v="Namtu Town"/>
    <s v="MMR015015701"/>
    <s v="Namtu Ward"/>
    <s v="MMR015015701501"/>
    <x v="221"/>
    <s v="MMR015CMP210"/>
    <s v="97.398989"/>
    <s v="23.088058"/>
    <s v="1948"/>
    <n v="118"/>
    <n v="520"/>
    <s v="4.40677966101695"/>
    <s v="GCA"/>
    <x v="0"/>
    <x v="1"/>
    <s v="Urban"/>
    <m/>
    <m/>
    <m/>
    <s v="IP"/>
    <m/>
    <s v="01/09/2014"/>
    <s v="Change to Host Families. Source: Programme Unit."/>
    <s v="P3"/>
    <s v="0"/>
    <m/>
    <s v="0"/>
    <s v="Namtu Town"/>
    <s v="0.636266948562591"/>
    <s v="1"/>
    <n v="0"/>
    <n v="0"/>
    <n v="0"/>
    <n v="0"/>
    <n v="0"/>
    <n v="0"/>
  </r>
  <r>
    <x v="1"/>
    <x v="1"/>
    <s v="MMR015"/>
    <s v="Muse"/>
    <s v="MMR015D002"/>
    <x v="18"/>
    <s v="MMR015010"/>
    <s v="Ho Nar"/>
    <s v="MMR015010002"/>
    <s v="Pang Long"/>
    <s v="208338"/>
    <x v="222"/>
    <s v="MMR015CMP215"/>
    <s v="97.70988"/>
    <s v="23.83819"/>
    <s v="829.8"/>
    <n v="140"/>
    <n v="613"/>
    <s v="4.37857142857143"/>
    <s v="GCA"/>
    <x v="0"/>
    <x v="0"/>
    <s v="Urban"/>
    <s v="18/04/2014"/>
    <m/>
    <s v="KBC"/>
    <s v="IP"/>
    <m/>
    <s v="25/06/2015"/>
    <s v="25-Jun-15 Population update. Source: KBC_x000a_Population Update. Source: Save The Children."/>
    <s v="P4"/>
    <s v="104"/>
    <m/>
    <s v="104"/>
    <s v="Namhkan Town"/>
    <s v="2.85906384939824"/>
    <s v="1"/>
    <n v="141"/>
    <n v="141"/>
    <n v="141"/>
    <n v="0"/>
    <n v="141"/>
    <n v="0"/>
  </r>
  <r>
    <x v="1"/>
    <x v="0"/>
    <s v="MMR001"/>
    <s v="Myitkyina"/>
    <s v="MMR001D001"/>
    <x v="5"/>
    <s v="MMR001001"/>
    <s v="Nam Koi"/>
    <s v="MMR001001005"/>
    <s v="Nam Koi"/>
    <s v="165695"/>
    <x v="223"/>
    <s v="MMR001CMP024"/>
    <s v="97.35932018"/>
    <s v="25.4105693"/>
    <m/>
    <n v="69"/>
    <n v="325"/>
    <s v="4.71014492753623"/>
    <s v="GCA"/>
    <x v="0"/>
    <x v="0"/>
    <s v="Urban"/>
    <s v="01/01/2012"/>
    <m/>
    <s v="KMSS-MYT"/>
    <s v="IP"/>
    <m/>
    <s v="19/08/2015"/>
    <s v="19-Aug-15 (Population update. Data Source: KMSS-MYT) _x000a_25-Jun-15 (Population update. Source: KMSS-MYT)"/>
    <s v="P4"/>
    <s v="2"/>
    <m/>
    <s v="2"/>
    <s v="Myitkyina Town"/>
    <s v="4.03794069666581"/>
    <s v="1"/>
    <n v="70"/>
    <n v="70"/>
    <n v="58"/>
    <n v="0"/>
    <n v="69"/>
    <n v="1"/>
  </r>
  <r>
    <x v="1"/>
    <x v="0"/>
    <s v="MMR001"/>
    <s v="Bhamo"/>
    <s v="MMR001D003"/>
    <x v="1"/>
    <s v="MMR001010"/>
    <s v="Nam Hlaing"/>
    <s v="MMR001010015"/>
    <s v="Nam Hlaing"/>
    <s v="166844"/>
    <x v="224"/>
    <s v="MMR001CMP054"/>
    <s v="97.31586"/>
    <s v="24.32638"/>
    <m/>
    <n v="23"/>
    <n v="124"/>
    <s v="5.39130434782609"/>
    <s v="GCA"/>
    <x v="0"/>
    <x v="0"/>
    <s v="Urban"/>
    <s v="01/11/2011"/>
    <s v="2"/>
    <s v="KMSS-BMO"/>
    <s v="IP"/>
    <m/>
    <s v="19/08/2015"/>
    <s v="19-Aug-2015. Update Population. Data Source; KMSS-BMO_x000a_Update population. Source UNHCR Bhamo"/>
    <s v="P4"/>
    <s v="13"/>
    <m/>
    <s v="13"/>
    <s v="Momauk Town"/>
    <s v="8.3788619521763"/>
    <s v="2"/>
    <n v="40"/>
    <n v="40"/>
    <n v="0"/>
    <n v="0"/>
    <n v="40"/>
    <n v="0"/>
  </r>
  <r>
    <x v="1"/>
    <x v="0"/>
    <s v="MMR001"/>
    <s v="Mohnyin"/>
    <s v="MMR001D002"/>
    <x v="0"/>
    <s v="MMR001009"/>
    <s v="Nam Ma Hpyit"/>
    <s v="MMR001009002"/>
    <s v="Nam Ma Hpyit"/>
    <s v="166776"/>
    <x v="225"/>
    <s v="MMR001CMP103"/>
    <s v="96.341353"/>
    <s v="25.613895"/>
    <s v="251"/>
    <n v="57"/>
    <n v="284"/>
    <s v="4.98245614035088"/>
    <s v="GCA"/>
    <x v="0"/>
    <x v="0"/>
    <s v="Urban"/>
    <s v="01/08/2013"/>
    <s v="3"/>
    <s v="KMSS-MYT"/>
    <s v="IP"/>
    <m/>
    <s v="02/10/2015"/>
    <s v="2-Oct-15 (Population update. Data Source: Monthly report by KMSS-MYT)_x000a_25-Jun-15 (Population update. Source: KMSS-MYT)_x000a_18-May-15 (Population update from field mission)_x000a_2-Apr-15 (Population update, Source: UNHCR CCCM Mission)"/>
    <s v="P4"/>
    <s v="2"/>
    <m/>
    <s v="2"/>
    <s v="Hpakant Town"/>
    <s v="2.93348526071843"/>
    <s v="1"/>
    <n v="54"/>
    <n v="54"/>
    <n v="53"/>
    <n v="35"/>
    <n v="16"/>
    <n v="3"/>
  </r>
  <r>
    <x v="0"/>
    <x v="0"/>
    <s v="MMR001"/>
    <s v="Mohnyin"/>
    <s v="MMR001D002"/>
    <x v="8"/>
    <s v="MMR001007"/>
    <s v="Nam Mun"/>
    <s v="MMR001007016"/>
    <s v="Nam Mun"/>
    <s v="166591"/>
    <x v="226"/>
    <s v="MMR001CMP081"/>
    <s v="96.36495"/>
    <s v="24.99835"/>
    <s v="0"/>
    <n v="0"/>
    <n v="0"/>
    <m/>
    <s v="GCA"/>
    <x v="0"/>
    <x v="0"/>
    <s v="Rural"/>
    <s v="01/03/2012"/>
    <m/>
    <s v="KBC"/>
    <s v="RRD"/>
    <m/>
    <s v="17/07/2014"/>
    <s v="Closed. Duplicate with (Nawng Ing (Indawgyi) Baptist Church)"/>
    <s v="P4"/>
    <s v="0"/>
    <m/>
    <s v="0"/>
    <m/>
    <m/>
    <m/>
    <n v="0"/>
    <n v="0"/>
    <n v="0"/>
    <n v="0"/>
    <n v="0"/>
    <n v="0"/>
  </r>
  <r>
    <x v="1"/>
    <x v="1"/>
    <s v="MMR015"/>
    <s v="Lashio"/>
    <s v="MMR015D001"/>
    <x v="19"/>
    <s v="MMR015002"/>
    <s v="Nar Tee"/>
    <s v="MMR015002029"/>
    <s v="Nar Tee"/>
    <s v="206422"/>
    <x v="227"/>
    <s v="MMR015CMP207"/>
    <s v="98.35267"/>
    <s v="23.37241"/>
    <s v="617.6"/>
    <n v="67"/>
    <n v="392"/>
    <s v="5.85074626865672"/>
    <s v="NGCA"/>
    <x v="0"/>
    <x v="1"/>
    <s v="Rural"/>
    <s v="01/04/2013"/>
    <m/>
    <m/>
    <s v="IP"/>
    <m/>
    <s v="03/03/2014"/>
    <s v="Change to Host Families."/>
    <s v="P4"/>
    <s v="0"/>
    <m/>
    <s v="0"/>
    <s v="Kunlong Town"/>
    <s v="30.0377097023755"/>
    <s v="7"/>
    <n v="0"/>
    <n v="0"/>
    <n v="0"/>
    <n v="0"/>
    <n v="0"/>
    <n v="0"/>
  </r>
  <r>
    <x v="1"/>
    <x v="0"/>
    <s v="MMR001"/>
    <s v="Mohnyin"/>
    <s v="MMR001D002"/>
    <x v="12"/>
    <s v="MMR001008"/>
    <s v="Mogaung Town"/>
    <s v="MMR001008701"/>
    <s v="Nat Gyi Kone Ward"/>
    <s v="MMR001008701506"/>
    <x v="228"/>
    <s v="MMR001CMP079"/>
    <s v="96.94874"/>
    <s v="25.30442"/>
    <s v="100"/>
    <n v="14"/>
    <n v="44"/>
    <s v="3.14285714285714"/>
    <s v="GCA"/>
    <x v="0"/>
    <x v="0"/>
    <s v="Urban"/>
    <s v="01/03/2012"/>
    <s v="1"/>
    <s v="KBC"/>
    <s v="IP"/>
    <m/>
    <s v="19/08/2015"/>
    <s v="19-Aug-15 Update population. Data Source: KBC._x000a_25-Jun-2015 Update population. Data Source: KBC_x000a_Update population according to KBC data"/>
    <s v="P4"/>
    <s v="0"/>
    <m/>
    <s v="0"/>
    <s v="Mogaung Town"/>
    <s v="0.860423740613421"/>
    <s v="1"/>
    <n v="14"/>
    <n v="14"/>
    <n v="0"/>
    <n v="0"/>
    <n v="14"/>
    <n v="0"/>
  </r>
  <r>
    <x v="0"/>
    <x v="0"/>
    <s v="MMR001"/>
    <s v="Puta-O"/>
    <s v="MMR001D004"/>
    <x v="13"/>
    <s v="MMR001014"/>
    <s v="Lang Taung"/>
    <s v="MMR001014009"/>
    <s v="Nawng Hkaing"/>
    <s v="167567"/>
    <x v="229"/>
    <s v="MMR001CMP220"/>
    <s v="97.58184"/>
    <s v="27.2702"/>
    <s v="372.9"/>
    <n v="0"/>
    <n v="0"/>
    <m/>
    <s v="GCA"/>
    <x v="0"/>
    <x v="0"/>
    <s v="Rural"/>
    <s v="01/08/2013"/>
    <m/>
    <m/>
    <s v="IP"/>
    <m/>
    <s v="27/03/2014"/>
    <s v="25-Jun-15 (Relocated to Lone Sut)_x000a_Geo-Info, HH/Pop data received from MIRA Form"/>
    <s v="P3"/>
    <s v="0"/>
    <m/>
    <s v="0"/>
    <s v="Machanbaw Town"/>
    <s v="1.70056896996476"/>
    <s v="1"/>
    <n v="0"/>
    <n v="0"/>
    <n v="0"/>
    <n v="0"/>
    <n v="0"/>
    <n v="0"/>
  </r>
  <r>
    <x v="1"/>
    <x v="0"/>
    <s v="MMR001"/>
    <s v="Myitkyina"/>
    <s v="MMR001D001"/>
    <x v="3"/>
    <s v="MMR001002"/>
    <s v="Ma Hkan Tee"/>
    <s v="MMR001002009"/>
    <s v="Nawng Hee"/>
    <s v="165745"/>
    <x v="230"/>
    <s v="MMR001CMP033"/>
    <s v="97.345039"/>
    <s v="25.351965"/>
    <m/>
    <n v="18"/>
    <n v="82"/>
    <s v="4.55555555555556"/>
    <s v="GCA"/>
    <x v="0"/>
    <x v="0"/>
    <s v="Rural"/>
    <m/>
    <s v="1"/>
    <s v="Shalom"/>
    <s v="IP"/>
    <m/>
    <s v="19/08/2015"/>
    <s v="19-Aug-15 Population update. Source: Shalom._x000a_Update population. Source: Camp Profile."/>
    <s v="P4"/>
    <s v="0"/>
    <m/>
    <s v="0"/>
    <s v="Myitkyina Town"/>
    <s v="6.02758817037139"/>
    <s v="2"/>
    <n v="18"/>
    <n v="18"/>
    <n v="14"/>
    <n v="0"/>
    <n v="18"/>
    <n v="0"/>
  </r>
  <r>
    <x v="1"/>
    <x v="0"/>
    <s v="MMR001"/>
    <s v="Mohnyin"/>
    <s v="MMR001D002"/>
    <x v="8"/>
    <s v="MMR001007"/>
    <s v="Nam Mun"/>
    <s v="MMR001007016"/>
    <s v="Indawgyi"/>
    <m/>
    <x v="231"/>
    <s v="MMR001CMP152"/>
    <s v="96.36495"/>
    <s v="24.99835"/>
    <m/>
    <n v="20"/>
    <n v="106"/>
    <s v="5.3"/>
    <s v="GCA"/>
    <x v="0"/>
    <x v="0"/>
    <s v="Rural"/>
    <m/>
    <s v="1"/>
    <s v="KBC"/>
    <s v="IP"/>
    <m/>
    <s v="19/08/2015"/>
    <s v="19-Aug-15 Population update. Source: KBC._x000a_25-Jun-15 Population update. Source: KBC_x000a_Update population according to KBC data"/>
    <s v="P4"/>
    <s v="0"/>
    <m/>
    <s v="0"/>
    <s v="Hopin Town"/>
    <s v="16.6688257015836"/>
    <s v="4"/>
    <n v="18"/>
    <n v="18"/>
    <n v="14"/>
    <n v="0"/>
    <n v="18"/>
    <n v="0"/>
  </r>
  <r>
    <x v="0"/>
    <x v="0"/>
    <s v="MMR001"/>
    <s v="Myitkyina"/>
    <s v="MMR001D001"/>
    <x v="3"/>
    <s v="MMR001002"/>
    <s v="Nawng Si Paw"/>
    <s v="MMR001002013"/>
    <s v="Nawng Si Paw"/>
    <s v="165750"/>
    <x v="232"/>
    <s v="MMR001CMP034"/>
    <m/>
    <m/>
    <m/>
    <n v="0"/>
    <n v="0"/>
    <m/>
    <s v="GCA"/>
    <x v="0"/>
    <x v="0"/>
    <m/>
    <m/>
    <m/>
    <m/>
    <m/>
    <m/>
    <m/>
    <s v=" "/>
    <m/>
    <s v="0"/>
    <m/>
    <s v="0"/>
    <m/>
    <m/>
    <m/>
    <n v="0"/>
    <n v="0"/>
    <n v="0"/>
    <n v="0"/>
    <n v="0"/>
    <n v="0"/>
  </r>
  <r>
    <x v="1"/>
    <x v="0"/>
    <s v="MMR001"/>
    <s v="Puta-O"/>
    <s v="MMR001D004"/>
    <x v="11"/>
    <s v="MMR001015"/>
    <m/>
    <m/>
    <m/>
    <m/>
    <x v="233"/>
    <s v="MMR001CMP238"/>
    <m/>
    <m/>
    <m/>
    <n v="161"/>
    <n v="711"/>
    <s v="4.41614906832298"/>
    <s v="GCA"/>
    <x v="0"/>
    <x v="0"/>
    <m/>
    <m/>
    <m/>
    <m/>
    <m/>
    <m/>
    <s v="02/10/2015"/>
    <s v="10/2/2015. New Camp. Data source: CCCM team-Ko Maran"/>
    <m/>
    <s v="161"/>
    <m/>
    <s v="161"/>
    <m/>
    <m/>
    <m/>
    <n v="0"/>
    <n v="0"/>
    <n v="0"/>
    <n v="0"/>
    <n v="0"/>
    <n v="0"/>
  </r>
  <r>
    <x v="0"/>
    <x v="0"/>
    <s v="MMR001"/>
    <s v="Mohnyin"/>
    <s v="MMR001D002"/>
    <x v="0"/>
    <s v="MMR001009"/>
    <s v="Hpakan Town"/>
    <s v="MMR001009701"/>
    <s v="Hnget Pyaw Taw Ward"/>
    <s v="MMR001009701502"/>
    <x v="234"/>
    <s v="MMR001CMP082"/>
    <s v="96.31279"/>
    <s v="25.61116"/>
    <s v="0"/>
    <n v="0"/>
    <n v="0"/>
    <m/>
    <s v="GCA"/>
    <x v="0"/>
    <x v="0"/>
    <s v="Urban"/>
    <s v="01/08/2012"/>
    <s v="2"/>
    <s v="KBC"/>
    <s v="IP"/>
    <m/>
    <s v="15/05/2014"/>
    <s v="Closed.Moved to Na Ma Pyit KBC."/>
    <m/>
    <s v="0"/>
    <m/>
    <s v="0"/>
    <m/>
    <m/>
    <m/>
    <n v="0"/>
    <n v="0"/>
    <n v="0"/>
    <n v="0"/>
    <n v="0"/>
    <n v="0"/>
  </r>
  <r>
    <x v="0"/>
    <x v="0"/>
    <s v="MMR001"/>
    <s v="Mohnyin"/>
    <s v="MMR001D002"/>
    <x v="0"/>
    <s v="MMR001009"/>
    <s v="Hpakan Town"/>
    <s v="MMR001009701"/>
    <s v="Hnget Pyaw Taw Ward"/>
    <s v="MMR001009701502"/>
    <x v="235"/>
    <s v="MMR001CMP083"/>
    <s v="96.31326"/>
    <s v="25.6119"/>
    <m/>
    <n v="0"/>
    <n v="0"/>
    <m/>
    <s v="GCA"/>
    <x v="0"/>
    <x v="0"/>
    <m/>
    <m/>
    <m/>
    <m/>
    <m/>
    <m/>
    <m/>
    <s v=" "/>
    <m/>
    <s v="0"/>
    <m/>
    <s v="0"/>
    <m/>
    <m/>
    <m/>
    <n v="0"/>
    <n v="0"/>
    <n v="0"/>
    <n v="0"/>
    <n v="0"/>
    <n v="0"/>
  </r>
  <r>
    <x v="1"/>
    <x v="0"/>
    <s v="MMR001"/>
    <s v="Bhamo"/>
    <s v="MMR001D003"/>
    <x v="6"/>
    <s v="MMR001012"/>
    <s v="Ba Lawng Kawng (Lwegel Sub-township)"/>
    <s v="MMR001012030"/>
    <s v="Hpa Lum"/>
    <s v="167138"/>
    <x v="236"/>
    <s v="MMR001CMP131"/>
    <s v="97.669367"/>
    <s v="24.378167"/>
    <s v="1149"/>
    <n v="412"/>
    <n v="1700"/>
    <s v="4.12621359223301"/>
    <s v="NGCA"/>
    <x v="0"/>
    <x v="0"/>
    <s v="Rural"/>
    <s v="01/04/2012"/>
    <s v="2"/>
    <s v="KMSS-BMO"/>
    <s v="IP"/>
    <m/>
    <s v="19/08/2015"/>
    <s v="19-Aug-2015. Update population. Data Source; KMSS-BMO_x000a_Population Update. Source: Save The Children."/>
    <s v="P1"/>
    <s v="0"/>
    <m/>
    <s v="0"/>
    <s v="Lwegel Town"/>
    <s v="20.5582363607881"/>
    <s v="5"/>
    <n v="375"/>
    <n v="375"/>
    <n v="361"/>
    <n v="0"/>
    <n v="375"/>
    <n v="0"/>
  </r>
  <r>
    <x v="1"/>
    <x v="0"/>
    <s v="MMR001"/>
    <s v="Bhamo"/>
    <s v="MMR001D003"/>
    <x v="6"/>
    <s v="MMR001012"/>
    <s v="Momauk Town"/>
    <s v="MMR001012701"/>
    <s v="Ah Lin Kawng Ward"/>
    <s v="MMR001012701502"/>
    <x v="237"/>
    <s v="MMR001CMP059"/>
    <s v="97.34774"/>
    <s v="24.25377"/>
    <s v="0"/>
    <n v="25"/>
    <n v="92"/>
    <s v="3.68"/>
    <s v="GCA"/>
    <x v="0"/>
    <x v="0"/>
    <s v="Urban"/>
    <s v="01/10/2011"/>
    <s v="1"/>
    <s v="Shalom"/>
    <s v="IP"/>
    <m/>
    <s v="19/08/2015"/>
    <s v="19-Aug-15 Population update. Source: Shalom_x000a_25-Jun-15 (Population update. Source : Shalom)_x000a_Population update: Source UNHCR-Bhamo"/>
    <s v="P4"/>
    <s v="0"/>
    <m/>
    <s v="0"/>
    <s v="Momauk Town"/>
    <s v="0.328308071734873"/>
    <s v="1"/>
    <n v="24"/>
    <n v="24"/>
    <n v="24"/>
    <n v="0"/>
    <n v="24"/>
    <n v="0"/>
  </r>
</pivotCacheRecords>
</file>

<file path=xl/pivotCache/pivotCacheRecords13.xml><?xml version="1.0" encoding="utf-8"?>
<pivotCacheRecords xmlns="http://schemas.openxmlformats.org/spreadsheetml/2006/main" xmlns:r="http://schemas.openxmlformats.org/officeDocument/2006/relationships" count="132">
  <r>
    <x v="0"/>
    <x v="0"/>
    <x v="0"/>
    <s v="MMR001CMP179"/>
    <s v="GCA"/>
    <s v="Rural"/>
    <n v="77"/>
    <n v="380"/>
    <n v="76"/>
    <n v="342"/>
    <n v="76"/>
    <n v="344"/>
    <s v="Kachin"/>
    <s v="Hpakant"/>
    <s v="Lone Khin"/>
    <s v="Lone Khin"/>
    <s v="5 Ward Baptist Church(lon Khin)"/>
    <s v="MMR001CMP179"/>
    <n v="96.355270000000004"/>
    <n v="25.656130000000001"/>
    <n v="0"/>
    <s v="Rural"/>
    <n v="924"/>
    <x v="0"/>
    <n v="24"/>
    <n v="9"/>
    <n v="2015"/>
    <x v="0"/>
    <m/>
    <s v="CCCM Focal Point"/>
    <m/>
    <n v="24"/>
    <n v="9"/>
    <n v="2015"/>
    <n v="24"/>
    <n v="9"/>
    <n v="2015"/>
    <m/>
    <s v="Camp Manager"/>
    <s v="Female"/>
    <n v="40"/>
    <m/>
    <s v="Committee Member"/>
    <s v="Male"/>
    <n v="50"/>
    <m/>
    <s v="Camp Resident"/>
    <s v="Female"/>
    <n v="38"/>
    <m/>
    <m/>
    <m/>
    <m/>
    <m/>
    <m/>
    <m/>
    <m/>
    <m/>
    <n v="1"/>
    <n v="2013"/>
    <n v="90"/>
    <n v="30"/>
    <n v="30"/>
    <m/>
    <n v="90"/>
    <n v="30"/>
    <n v="30"/>
    <m/>
    <s v="Hpakant"/>
    <n v="7"/>
    <m/>
    <b v="0"/>
    <b v="1"/>
    <s v="KBC"/>
    <s v="MR. Zau Tu"/>
    <s v="0947019931"/>
    <b v="1"/>
    <s v="At least Monthly"/>
    <b v="0"/>
    <b v="0"/>
    <b v="1"/>
    <b v="1"/>
    <b v="1"/>
    <b v="0"/>
    <n v="1"/>
    <n v="1"/>
    <n v="2"/>
    <m/>
    <m/>
    <m/>
    <n v="76"/>
    <n v="342"/>
    <n v="76"/>
    <m/>
    <m/>
    <m/>
    <m/>
    <m/>
    <m/>
    <m/>
    <m/>
    <b v="1"/>
    <n v="1"/>
    <b v="1"/>
    <n v="1"/>
    <n v="4"/>
    <n v="3"/>
    <n v="1"/>
    <n v="4"/>
    <n v="5"/>
    <n v="1"/>
    <m/>
    <b v="1"/>
    <b v="1"/>
    <b v="0"/>
    <b v="0"/>
    <b v="1"/>
    <b v="0"/>
    <b v="0"/>
    <m/>
    <b v="0"/>
    <m/>
    <b v="1"/>
    <n v="2"/>
    <b v="0"/>
    <x v="0"/>
    <b v="0"/>
    <m/>
    <m/>
  </r>
  <r>
    <x v="0"/>
    <x v="0"/>
    <x v="1"/>
    <s v="MMR001CMP168"/>
    <s v="GCA"/>
    <s v="Rural"/>
    <n v="74"/>
    <n v="404"/>
    <n v="60"/>
    <n v="330"/>
    <n v="74"/>
    <n v="369"/>
    <s v="Kachin"/>
    <s v="Hpakant"/>
    <s v="Lone Khin"/>
    <s v="Lone Khin"/>
    <s v="5 Ward RC Church(lon Khin)"/>
    <s v="MMR001CMP168"/>
    <n v="96.353070000000002"/>
    <n v="25.655819999999999"/>
    <n v="0"/>
    <s v="Rural"/>
    <n v="884"/>
    <x v="1"/>
    <n v="30"/>
    <n v="10"/>
    <n v="2015"/>
    <x v="1"/>
    <m/>
    <s v="CCCM Focal Point"/>
    <m/>
    <n v="12"/>
    <n v="10"/>
    <n v="2015"/>
    <n v="12"/>
    <n v="10"/>
    <n v="2015"/>
    <m/>
    <s v="Camp Manager"/>
    <s v="Male"/>
    <n v="49"/>
    <m/>
    <s v="Camp Resident"/>
    <s v="Male"/>
    <n v="51"/>
    <m/>
    <s v="Committee Member"/>
    <s v="Female"/>
    <n v="40"/>
    <m/>
    <m/>
    <m/>
    <m/>
    <m/>
    <m/>
    <m/>
    <m/>
    <m/>
    <n v="1"/>
    <n v="2013"/>
    <n v="90"/>
    <n v="20"/>
    <n v="15"/>
    <m/>
    <n v="110"/>
    <n v="30"/>
    <n v="15"/>
    <m/>
    <s v="Hpakant"/>
    <n v="6"/>
    <m/>
    <b v="0"/>
    <b v="1"/>
    <s v="KMSS-MYT"/>
    <s v="Sara La Ja"/>
    <s v="0991042597"/>
    <b v="1"/>
    <s v="At least Monthly"/>
    <b v="0"/>
    <b v="0"/>
    <b v="0"/>
    <b v="1"/>
    <b v="1"/>
    <b v="1"/>
    <m/>
    <m/>
    <m/>
    <m/>
    <n v="1"/>
    <n v="1"/>
    <n v="60"/>
    <n v="330"/>
    <n v="74"/>
    <m/>
    <m/>
    <m/>
    <m/>
    <n v="1"/>
    <n v="4"/>
    <s v="Other?"/>
    <s v="rented house"/>
    <b v="1"/>
    <n v="1"/>
    <b v="1"/>
    <n v="6"/>
    <n v="3"/>
    <n v="1"/>
    <m/>
    <n v="7"/>
    <n v="3"/>
    <n v="1"/>
    <n v="2"/>
    <b v="0"/>
    <b v="1"/>
    <b v="0"/>
    <b v="0"/>
    <b v="1"/>
    <b v="0"/>
    <b v="0"/>
    <m/>
    <b v="1"/>
    <n v="119"/>
    <b v="1"/>
    <n v="58"/>
    <b v="0"/>
    <x v="0"/>
    <b v="1"/>
    <n v="16"/>
    <s v="14 HS is Host Families"/>
  </r>
  <r>
    <x v="0"/>
    <x v="1"/>
    <x v="2"/>
    <s v="MMR001CMP050"/>
    <s v="GCA"/>
    <s v="Urban"/>
    <n v="301"/>
    <n v="1404"/>
    <n v="274"/>
    <n v="1347"/>
    <n v="274"/>
    <n v="1347"/>
    <s v="Kachin"/>
    <s v="Bhamo"/>
    <s v="Moe Hping"/>
    <s v="Thar Si"/>
    <s v="AD-2000 Tharthana Compound"/>
    <s v="MMR001CMP050"/>
    <n v="97.238829999999993"/>
    <n v="24.260719999999999"/>
    <n v="0"/>
    <s v="Urban"/>
    <n v="896"/>
    <x v="2"/>
    <n v="27"/>
    <n v="10"/>
    <n v="2015"/>
    <x v="2"/>
    <m/>
    <s v="CCCM Focal Point"/>
    <m/>
    <n v="7"/>
    <n v="10"/>
    <n v="2015"/>
    <n v="8"/>
    <n v="10"/>
    <n v="2015"/>
    <m/>
    <s v="Camp Manager"/>
    <s v="Male"/>
    <n v="50"/>
    <m/>
    <m/>
    <m/>
    <m/>
    <m/>
    <m/>
    <m/>
    <m/>
    <m/>
    <m/>
    <m/>
    <m/>
    <m/>
    <m/>
    <m/>
    <m/>
    <m/>
    <n v="11"/>
    <n v="2011"/>
    <m/>
    <m/>
    <m/>
    <m/>
    <m/>
    <m/>
    <m/>
    <m/>
    <m/>
    <m/>
    <m/>
    <b v="0"/>
    <b v="1"/>
    <s v="KMSS-BMO"/>
    <s v="U Lazing Awng"/>
    <s v="09400035851"/>
    <b v="1"/>
    <s v="At least Monthly"/>
    <b v="1"/>
    <b v="0"/>
    <b v="0"/>
    <b v="1"/>
    <b v="1"/>
    <b v="1"/>
    <n v="2"/>
    <n v="4"/>
    <n v="6"/>
    <n v="1"/>
    <n v="1"/>
    <n v="2"/>
    <n v="274"/>
    <n v="1347"/>
    <n v="274"/>
    <m/>
    <m/>
    <m/>
    <m/>
    <n v="13"/>
    <n v="51"/>
    <s v="Other IDP camps"/>
    <m/>
    <b v="1"/>
    <m/>
    <b v="1"/>
    <n v="23"/>
    <n v="15"/>
    <m/>
    <m/>
    <n v="23"/>
    <n v="15"/>
    <n v="2"/>
    <m/>
    <b v="1"/>
    <b v="1"/>
    <b v="1"/>
    <b v="0"/>
    <b v="1"/>
    <b v="0"/>
    <b v="0"/>
    <m/>
    <b v="0"/>
    <m/>
    <b v="1"/>
    <n v="443"/>
    <b v="0"/>
    <x v="0"/>
    <b v="0"/>
    <m/>
    <m/>
  </r>
  <r>
    <x v="0"/>
    <x v="0"/>
    <x v="3"/>
    <s v="MMR001CMP176"/>
    <s v="GCA"/>
    <s v="Urban"/>
    <n v="67"/>
    <n v="350"/>
    <n v="67"/>
    <n v="350"/>
    <n v="67"/>
    <n v="350"/>
    <s v="Kachin"/>
    <s v="Hpakant"/>
    <s v="Lone Khin"/>
    <s v="Hmaw Si Zar"/>
    <s v="AG Church, Hmaw Si Sa"/>
    <s v="MMR001CMP176"/>
    <n v="96.345569999999995"/>
    <n v="25.635300000000001"/>
    <n v="0"/>
    <s v="Urban"/>
    <n v="865"/>
    <x v="3"/>
    <n v="1"/>
    <n v="10"/>
    <n v="2015"/>
    <x v="3"/>
    <m/>
    <s v="CCCM Focal Point"/>
    <m/>
    <n v="30"/>
    <n v="9"/>
    <n v="2015"/>
    <n v="30"/>
    <n v="9"/>
    <n v="2015"/>
    <m/>
    <s v="Camp Manager"/>
    <s v="Male"/>
    <n v="52"/>
    <m/>
    <s v="Committee Member"/>
    <s v="Female"/>
    <n v="23"/>
    <m/>
    <m/>
    <m/>
    <m/>
    <m/>
    <m/>
    <m/>
    <m/>
    <m/>
    <m/>
    <m/>
    <m/>
    <m/>
    <n v="1"/>
    <n v="2013"/>
    <m/>
    <m/>
    <m/>
    <m/>
    <m/>
    <m/>
    <m/>
    <m/>
    <m/>
    <m/>
    <m/>
    <b v="0"/>
    <b v="1"/>
    <s v="Shalom"/>
    <s v="U Arr Hpi"/>
    <s v="096412972"/>
    <b v="1"/>
    <s v="At least Monthly"/>
    <b v="0"/>
    <b v="1"/>
    <b v="0"/>
    <b v="1"/>
    <b v="1"/>
    <b v="1"/>
    <m/>
    <n v="4"/>
    <n v="4"/>
    <n v="1"/>
    <m/>
    <n v="1"/>
    <n v="67"/>
    <n v="350"/>
    <n v="67"/>
    <m/>
    <m/>
    <m/>
    <m/>
    <m/>
    <m/>
    <m/>
    <m/>
    <b v="0"/>
    <m/>
    <b v="1"/>
    <n v="10"/>
    <n v="2"/>
    <n v="1"/>
    <m/>
    <n v="11"/>
    <n v="2"/>
    <n v="1"/>
    <n v="1"/>
    <b v="1"/>
    <b v="1"/>
    <b v="1"/>
    <b v="0"/>
    <b v="0"/>
    <b v="0"/>
    <b v="0"/>
    <m/>
    <b v="1"/>
    <n v="103"/>
    <b v="1"/>
    <n v="10"/>
    <b v="0"/>
    <x v="0"/>
    <b v="0"/>
    <m/>
    <m/>
  </r>
  <r>
    <x v="0"/>
    <x v="0"/>
    <x v="4"/>
    <s v="MMR001CMP190"/>
    <s v="GCA"/>
    <s v="Urban"/>
    <n v="14"/>
    <n v="83"/>
    <n v="8"/>
    <n v="35"/>
    <n v="13"/>
    <n v="82"/>
    <s v="Kachin"/>
    <s v="Hpakant"/>
    <s v="Hpakan Town"/>
    <s v="Maw Wam Ward"/>
    <s v="AG Church, Maw Wan"/>
    <s v="MMR001CMP190"/>
    <n v="96.317350000000005"/>
    <n v="25.616509000000001"/>
    <n v="0"/>
    <s v="Urban"/>
    <n v="870"/>
    <x v="3"/>
    <n v="1"/>
    <n v="10"/>
    <n v="2015"/>
    <x v="3"/>
    <m/>
    <s v="CCCM Focal Point"/>
    <m/>
    <n v="30"/>
    <n v="9"/>
    <n v="2015"/>
    <n v="30"/>
    <n v="9"/>
    <n v="2015"/>
    <m/>
    <s v="Camp Manager"/>
    <s v="Male"/>
    <n v="39"/>
    <m/>
    <s v="Committee Member"/>
    <s v="Female"/>
    <n v="33"/>
    <m/>
    <m/>
    <m/>
    <m/>
    <m/>
    <m/>
    <m/>
    <m/>
    <m/>
    <m/>
    <m/>
    <m/>
    <m/>
    <n v="2"/>
    <n v="2011"/>
    <m/>
    <m/>
    <m/>
    <m/>
    <m/>
    <m/>
    <m/>
    <m/>
    <m/>
    <m/>
    <m/>
    <b v="0"/>
    <b v="1"/>
    <s v="Shalom"/>
    <s v="U Ngwar Yawhan"/>
    <s v="0947111241"/>
    <b v="1"/>
    <s v="At least Monthly"/>
    <b v="0"/>
    <b v="1"/>
    <b v="0"/>
    <b v="1"/>
    <b v="1"/>
    <b v="1"/>
    <n v="1"/>
    <m/>
    <n v="1"/>
    <m/>
    <m/>
    <m/>
    <n v="8"/>
    <n v="35"/>
    <n v="13"/>
    <m/>
    <m/>
    <m/>
    <m/>
    <n v="1"/>
    <n v="6"/>
    <s v="Place of origin"/>
    <m/>
    <b v="0"/>
    <m/>
    <b v="1"/>
    <n v="2"/>
    <m/>
    <n v="1"/>
    <n v="2"/>
    <n v="3"/>
    <n v="2"/>
    <n v="1"/>
    <n v="1"/>
    <b v="0"/>
    <b v="1"/>
    <b v="0"/>
    <b v="1"/>
    <b v="1"/>
    <b v="0"/>
    <b v="0"/>
    <m/>
    <b v="1"/>
    <n v="25"/>
    <b v="1"/>
    <n v="2"/>
    <b v="1"/>
    <x v="1"/>
    <b v="0"/>
    <m/>
    <s v="Some HH are living outsite of the camp becaues of their livelihood"/>
  </r>
  <r>
    <x v="0"/>
    <x v="1"/>
    <x v="5"/>
    <s v="MMR001CMP194"/>
    <s v="GCA"/>
    <s v="Mixed"/>
    <n v="12"/>
    <n v="51"/>
    <n v="4"/>
    <n v="20"/>
    <n v="12"/>
    <n v="52"/>
    <s v="Kachin"/>
    <s v="Bhamo"/>
    <s v="Aung Thar"/>
    <s v="Aung Thar"/>
    <s v="Aung Thar Church"/>
    <s v="MMR001CMP194"/>
    <n v="97.252650000000003"/>
    <n v="24.260466999999998"/>
    <n v="0"/>
    <s v="Mixed"/>
    <n v="969"/>
    <x v="4"/>
    <n v="13"/>
    <n v="10"/>
    <n v="2015"/>
    <x v="0"/>
    <m/>
    <s v="CCCM Focal Point"/>
    <m/>
    <n v="8"/>
    <n v="10"/>
    <n v="2015"/>
    <n v="8"/>
    <n v="10"/>
    <n v="2015"/>
    <m/>
    <s v="Camp Manager"/>
    <s v="Female"/>
    <n v="29"/>
    <m/>
    <m/>
    <m/>
    <m/>
    <m/>
    <m/>
    <m/>
    <m/>
    <m/>
    <m/>
    <m/>
    <m/>
    <m/>
    <m/>
    <m/>
    <m/>
    <m/>
    <n v="10"/>
    <n v="2011"/>
    <m/>
    <n v="10"/>
    <m/>
    <m/>
    <m/>
    <m/>
    <m/>
    <m/>
    <s v="Bhamo"/>
    <n v="2"/>
    <m/>
    <b v="0"/>
    <b v="1"/>
    <s v="KBC"/>
    <s v="Sarama Htoi Bu"/>
    <s v="09-26565042"/>
    <b v="1"/>
    <s v="Less frequent than Monthly"/>
    <b v="1"/>
    <b v="0"/>
    <b v="0"/>
    <b v="1"/>
    <b v="1"/>
    <b v="0"/>
    <n v="1"/>
    <n v="0"/>
    <n v="1"/>
    <m/>
    <m/>
    <m/>
    <n v="4"/>
    <n v="20"/>
    <n v="12"/>
    <m/>
    <m/>
    <m/>
    <m/>
    <m/>
    <m/>
    <m/>
    <m/>
    <b v="1"/>
    <m/>
    <b v="1"/>
    <n v="1"/>
    <n v="0"/>
    <n v="3"/>
    <n v="3"/>
    <n v="4"/>
    <n v="3"/>
    <n v="0"/>
    <n v="1"/>
    <b v="1"/>
    <b v="1"/>
    <b v="1"/>
    <b v="0"/>
    <b v="1"/>
    <b v="0"/>
    <b v="0"/>
    <m/>
    <b v="0"/>
    <m/>
    <b v="0"/>
    <m/>
    <b v="0"/>
    <x v="0"/>
    <b v="1"/>
    <m/>
    <s v="Living in Host Family"/>
  </r>
  <r>
    <x v="0"/>
    <x v="0"/>
    <x v="6"/>
    <s v="MMR001CMP169"/>
    <s v="GCA"/>
    <s v="Rural"/>
    <n v="35"/>
    <n v="215"/>
    <n v="35"/>
    <n v="211"/>
    <n v="35"/>
    <n v="212"/>
    <s v="Kachin"/>
    <s v="Hpakant"/>
    <s v="Lone Khin"/>
    <s v="Hmaw Si Zar"/>
    <s v="Baptist Church, Hmaw Si Sar(Lon Khin)"/>
    <s v="MMR001CMP169"/>
    <n v="96.346469999999997"/>
    <n v="25.647649999999999"/>
    <n v="0"/>
    <s v="Rural"/>
    <n v="927"/>
    <x v="0"/>
    <n v="5"/>
    <n v="10"/>
    <n v="2015"/>
    <x v="0"/>
    <m/>
    <s v="CCCM Focal Point"/>
    <m/>
    <n v="22"/>
    <n v="9"/>
    <n v="2015"/>
    <n v="22"/>
    <n v="9"/>
    <n v="2015"/>
    <m/>
    <s v="Camp Manager"/>
    <s v="Male"/>
    <n v="42"/>
    <m/>
    <s v="Committee Member"/>
    <s v="Female"/>
    <n v="46"/>
    <m/>
    <s v="Camp Resident"/>
    <s v="Male"/>
    <n v="40"/>
    <m/>
    <m/>
    <m/>
    <m/>
    <m/>
    <m/>
    <m/>
    <m/>
    <m/>
    <n v="11"/>
    <n v="2012"/>
    <n v="40"/>
    <n v="20"/>
    <n v="20"/>
    <m/>
    <n v="40"/>
    <n v="20"/>
    <n v="20"/>
    <m/>
    <s v="Lon Khan"/>
    <n v="2"/>
    <m/>
    <b v="0"/>
    <b v="1"/>
    <s v="KBC"/>
    <s v="Mr Yaw Shu"/>
    <s v="09261946588"/>
    <b v="1"/>
    <s v="At least Monthly"/>
    <b v="0"/>
    <b v="0"/>
    <b v="1"/>
    <b v="1"/>
    <b v="1"/>
    <b v="0"/>
    <m/>
    <m/>
    <m/>
    <n v="1"/>
    <m/>
    <n v="1"/>
    <n v="35"/>
    <n v="211"/>
    <n v="35"/>
    <m/>
    <m/>
    <m/>
    <m/>
    <m/>
    <m/>
    <m/>
    <m/>
    <b v="1"/>
    <m/>
    <b v="1"/>
    <n v="4"/>
    <n v="2"/>
    <n v="3"/>
    <n v="1"/>
    <n v="7"/>
    <n v="3"/>
    <m/>
    <m/>
    <b v="1"/>
    <b v="1"/>
    <b v="0"/>
    <b v="0"/>
    <b v="1"/>
    <b v="0"/>
    <b v="0"/>
    <m/>
    <b v="0"/>
    <m/>
    <b v="1"/>
    <n v="3"/>
    <b v="0"/>
    <x v="0"/>
    <b v="0"/>
    <m/>
    <m/>
  </r>
  <r>
    <x v="0"/>
    <x v="2"/>
    <x v="7"/>
    <s v="MMR001CMP113"/>
    <s v="NGCA"/>
    <s v="Rural"/>
    <n v="155"/>
    <n v="664"/>
    <n v="156"/>
    <n v="641"/>
    <n v="273"/>
    <n v="0"/>
    <s v="Kachin"/>
    <s v="Waingmaw"/>
    <s v="Saga Pa (Sadung Sub-township)"/>
    <s v="Saga Pa"/>
    <s v="Border Post 8"/>
    <s v="MMR001CMP113"/>
    <n v="97.915833000000006"/>
    <n v="25.220278"/>
    <n v="2404"/>
    <s v="Rural"/>
    <n v="879"/>
    <x v="1"/>
    <n v="30"/>
    <n v="10"/>
    <n v="2015"/>
    <x v="1"/>
    <m/>
    <s v="CCCM Focal Point"/>
    <m/>
    <n v="27"/>
    <n v="9"/>
    <n v="2015"/>
    <n v="27"/>
    <n v="9"/>
    <n v="2015"/>
    <m/>
    <s v="Camp Manager"/>
    <s v="Male"/>
    <n v="36"/>
    <m/>
    <s v="Camp Resident"/>
    <s v="Male"/>
    <n v="41"/>
    <m/>
    <s v="Committee Member"/>
    <s v="Female"/>
    <n v="32"/>
    <m/>
    <m/>
    <m/>
    <m/>
    <m/>
    <m/>
    <m/>
    <m/>
    <m/>
    <n v="11"/>
    <n v="2011"/>
    <m/>
    <n v="1800"/>
    <n v="900"/>
    <m/>
    <m/>
    <n v="1800"/>
    <n v="900"/>
    <m/>
    <s v="Sadung"/>
    <n v="30"/>
    <m/>
    <b v="1"/>
    <b v="1"/>
    <s v="KMSS-MYT"/>
    <s v="Yaw Ying"/>
    <s v="8918562"/>
    <b v="1"/>
    <s v="At least Monthly"/>
    <b v="1"/>
    <b v="0"/>
    <b v="0"/>
    <b v="0"/>
    <b v="1"/>
    <b v="1"/>
    <m/>
    <m/>
    <m/>
    <m/>
    <m/>
    <m/>
    <n v="156"/>
    <n v="641"/>
    <n v="273"/>
    <m/>
    <m/>
    <m/>
    <m/>
    <n v="2"/>
    <n v="10"/>
    <s v="Other IDP camps"/>
    <m/>
    <b v="1"/>
    <n v="1"/>
    <b v="1"/>
    <n v="8"/>
    <n v="4"/>
    <n v="2"/>
    <m/>
    <n v="10"/>
    <n v="4"/>
    <n v="1"/>
    <n v="3"/>
    <b v="1"/>
    <b v="0"/>
    <b v="0"/>
    <b v="0"/>
    <b v="1"/>
    <b v="0"/>
    <b v="0"/>
    <m/>
    <b v="1"/>
    <n v="200"/>
    <b v="1"/>
    <n v="20"/>
    <b v="0"/>
    <x v="0"/>
    <b v="0"/>
    <m/>
    <s v="Shelter Gap"/>
  </r>
  <r>
    <x v="0"/>
    <x v="3"/>
    <x v="8"/>
    <s v="MMR001CMP129"/>
    <s v="NGCA"/>
    <s v="Rural"/>
    <n v="174"/>
    <n v="1185"/>
    <n v="463"/>
    <n v="2123"/>
    <n v="463"/>
    <n v="2114"/>
    <s v="Kachin"/>
    <s v="Mansi"/>
    <s v="Dum Buk"/>
    <s v="Dum Buk"/>
    <s v="Bum Tsit Pa "/>
    <s v="MMR001CMP129"/>
    <n v="97.609832999999995"/>
    <n v="24.002433"/>
    <n v="854"/>
    <s v="Rural"/>
    <n v="894"/>
    <x v="2"/>
    <n v="26"/>
    <n v="9"/>
    <n v="2015"/>
    <x v="2"/>
    <m/>
    <s v="CCCM Focal Point"/>
    <m/>
    <n v="26"/>
    <n v="9"/>
    <n v="2015"/>
    <n v="27"/>
    <n v="9"/>
    <n v="2015"/>
    <m/>
    <s v="Camp Manager"/>
    <s v="Male"/>
    <n v="59"/>
    <m/>
    <s v="Camp Resident"/>
    <s v="Female"/>
    <n v="31"/>
    <m/>
    <m/>
    <m/>
    <m/>
    <m/>
    <m/>
    <m/>
    <m/>
    <m/>
    <m/>
    <m/>
    <m/>
    <m/>
    <n v="10"/>
    <n v="2011"/>
    <n v="90"/>
    <n v="45"/>
    <n v="45"/>
    <m/>
    <n v="90"/>
    <n v="60"/>
    <n v="60"/>
    <m/>
    <s v="Loi Je"/>
    <n v="21"/>
    <m/>
    <b v="1"/>
    <b v="1"/>
    <s v="IRRC"/>
    <s v="U Nhkum Yaw"/>
    <s v="13388824149"/>
    <b v="1"/>
    <s v="At least Monthly"/>
    <b v="0"/>
    <b v="0"/>
    <b v="0"/>
    <b v="0"/>
    <b v="1"/>
    <b v="1"/>
    <m/>
    <m/>
    <m/>
    <m/>
    <n v="1"/>
    <n v="1"/>
    <n v="463"/>
    <n v="2123"/>
    <n v="463"/>
    <m/>
    <m/>
    <m/>
    <m/>
    <m/>
    <m/>
    <m/>
    <m/>
    <b v="1"/>
    <m/>
    <b v="1"/>
    <n v="1"/>
    <n v="4"/>
    <n v="4"/>
    <m/>
    <n v="5"/>
    <n v="4"/>
    <n v="1"/>
    <n v="1"/>
    <b v="1"/>
    <b v="1"/>
    <b v="0"/>
    <b v="0"/>
    <b v="0"/>
    <b v="0"/>
    <b v="0"/>
    <m/>
    <b v="1"/>
    <m/>
    <b v="1"/>
    <m/>
    <b v="1"/>
    <x v="0"/>
    <b v="1"/>
    <m/>
    <m/>
  </r>
  <r>
    <x v="0"/>
    <x v="0"/>
    <x v="9"/>
    <s v="MMR001CMP109"/>
    <s v="GCA"/>
    <s v="Urban"/>
    <n v="6"/>
    <n v="30"/>
    <n v="6"/>
    <n v="30"/>
    <n v="6"/>
    <n v="30"/>
    <s v="Kachin"/>
    <s v="Hpakant"/>
    <s v="Seik Mu"/>
    <s v="Seik Mu"/>
    <s v="Chin Church, Seik Mu"/>
    <s v="MMR001CMP109"/>
    <n v="96.283377000000002"/>
    <n v="25.582065"/>
    <n v="0"/>
    <s v="Urban"/>
    <n v="873"/>
    <x v="3"/>
    <n v="2"/>
    <n v="10"/>
    <n v="2015"/>
    <x v="3"/>
    <m/>
    <s v="CCCM Focal Point"/>
    <m/>
    <n v="30"/>
    <n v="9"/>
    <n v="2015"/>
    <n v="30"/>
    <n v="9"/>
    <n v="2015"/>
    <m/>
    <s v="Camp Manager"/>
    <s v="Male"/>
    <n v="45"/>
    <m/>
    <s v="Committee Member"/>
    <s v="Female"/>
    <n v="43"/>
    <m/>
    <m/>
    <m/>
    <m/>
    <m/>
    <m/>
    <m/>
    <m/>
    <m/>
    <m/>
    <m/>
    <m/>
    <m/>
    <n v="8"/>
    <n v="2012"/>
    <m/>
    <m/>
    <m/>
    <m/>
    <m/>
    <m/>
    <m/>
    <m/>
    <m/>
    <m/>
    <m/>
    <b v="0"/>
    <b v="1"/>
    <s v="Shalom"/>
    <s v="U L Mang Chye"/>
    <s v="04774456"/>
    <b v="1"/>
    <s v="At least weekly"/>
    <b v="0"/>
    <b v="1"/>
    <b v="0"/>
    <b v="1"/>
    <b v="1"/>
    <b v="1"/>
    <m/>
    <m/>
    <m/>
    <m/>
    <m/>
    <m/>
    <n v="6"/>
    <n v="30"/>
    <n v="6"/>
    <m/>
    <m/>
    <m/>
    <m/>
    <m/>
    <m/>
    <m/>
    <m/>
    <b v="0"/>
    <m/>
    <b v="1"/>
    <m/>
    <m/>
    <n v="4"/>
    <n v="1"/>
    <n v="4"/>
    <n v="1"/>
    <n v="1"/>
    <m/>
    <b v="0"/>
    <b v="0"/>
    <b v="0"/>
    <b v="0"/>
    <b v="1"/>
    <b v="0"/>
    <b v="0"/>
    <m/>
    <b v="0"/>
    <m/>
    <b v="0"/>
    <m/>
    <b v="0"/>
    <x v="0"/>
    <b v="0"/>
    <m/>
    <m/>
  </r>
  <r>
    <x v="0"/>
    <x v="4"/>
    <x v="10"/>
    <s v="MMR001CMP042"/>
    <s v="GCA"/>
    <s v="Urban"/>
    <n v="118"/>
    <n v="516"/>
    <n v="108"/>
    <n v="470"/>
    <n v="118"/>
    <n v="520"/>
    <s v="Kachin"/>
    <s v="Chipwi"/>
    <s v="Chipwi Town"/>
    <m/>
    <s v="Chipwi KBC camp"/>
    <s v="MMR001CMP042"/>
    <n v="98.131264999999999"/>
    <n v="25.885922999999998"/>
    <n v="271"/>
    <s v="Urban"/>
    <n v="851"/>
    <x v="3"/>
    <n v="30"/>
    <n v="10"/>
    <n v="2015"/>
    <x v="3"/>
    <m/>
    <s v="CCCM Focal Point"/>
    <m/>
    <n v="24"/>
    <n v="9"/>
    <n v="2015"/>
    <n v="26"/>
    <n v="9"/>
    <n v="2015"/>
    <m/>
    <s v="Camp Manager"/>
    <s v="Male"/>
    <n v="70"/>
    <m/>
    <s v="Committee Member"/>
    <s v="Male"/>
    <n v="50"/>
    <m/>
    <s v="Religious leader"/>
    <s v="Male"/>
    <n v="50"/>
    <m/>
    <m/>
    <s v="Male"/>
    <n v="49"/>
    <m/>
    <m/>
    <m/>
    <m/>
    <m/>
    <n v="4"/>
    <n v="2012"/>
    <m/>
    <m/>
    <m/>
    <m/>
    <m/>
    <m/>
    <m/>
    <m/>
    <m/>
    <m/>
    <m/>
    <b v="0"/>
    <b v="1"/>
    <s v="Shalom"/>
    <s v="Daw Hkawng Nan"/>
    <s v="09-47018639"/>
    <b v="1"/>
    <s v="At least Monthly"/>
    <b v="1"/>
    <b v="0"/>
    <b v="0"/>
    <b v="1"/>
    <b v="1"/>
    <b v="1"/>
    <n v="1"/>
    <n v="2"/>
    <n v="3"/>
    <m/>
    <n v="1"/>
    <n v="1"/>
    <n v="108"/>
    <n v="470"/>
    <n v="118"/>
    <m/>
    <m/>
    <m/>
    <m/>
    <m/>
    <m/>
    <m/>
    <m/>
    <b v="1"/>
    <m/>
    <b v="1"/>
    <n v="1"/>
    <m/>
    <n v="6"/>
    <n v="2"/>
    <n v="7"/>
    <n v="2"/>
    <n v="1"/>
    <m/>
    <b v="1"/>
    <b v="1"/>
    <b v="0"/>
    <b v="0"/>
    <b v="1"/>
    <b v="0"/>
    <b v="0"/>
    <m/>
    <b v="0"/>
    <m/>
    <b v="1"/>
    <n v="4"/>
    <b v="0"/>
    <x v="0"/>
    <b v="1"/>
    <n v="44"/>
    <s v="Some people are living outside of the camp becaues of not enogh shelter space."/>
  </r>
  <r>
    <x v="0"/>
    <x v="0"/>
    <x v="11"/>
    <s v="MMR001CMP174"/>
    <s v="GCA"/>
    <s v="Urban"/>
    <n v="65"/>
    <n v="347"/>
    <n v="65"/>
    <n v="347"/>
    <n v="65"/>
    <n v="347"/>
    <s v="Kachin"/>
    <s v="Hpakant"/>
    <s v="Lone Khin"/>
    <s v="Nyein Chan Thar Yar"/>
    <s v="Dhama Rakhita, Nyein Chan Tar Yar Ward(Lon Khin)"/>
    <s v="MMR001CMP174"/>
    <n v="96.354929999999996"/>
    <n v="25.643090000000001"/>
    <n v="0"/>
    <s v="Urban"/>
    <n v="866"/>
    <x v="3"/>
    <n v="3"/>
    <n v="10"/>
    <n v="2015"/>
    <x v="3"/>
    <m/>
    <s v="CCCM Focal Point"/>
    <m/>
    <n v="30"/>
    <n v="9"/>
    <n v="2015"/>
    <n v="30"/>
    <n v="9"/>
    <n v="2015"/>
    <m/>
    <s v="Camp Manager"/>
    <s v="Male"/>
    <n v="57"/>
    <m/>
    <s v="Committee Member"/>
    <s v="Male"/>
    <n v="20"/>
    <m/>
    <m/>
    <m/>
    <m/>
    <m/>
    <m/>
    <m/>
    <m/>
    <m/>
    <m/>
    <m/>
    <m/>
    <m/>
    <n v="1"/>
    <n v="2013"/>
    <m/>
    <m/>
    <m/>
    <m/>
    <m/>
    <m/>
    <m/>
    <m/>
    <m/>
    <m/>
    <m/>
    <b v="0"/>
    <b v="1"/>
    <s v="Shalom"/>
    <s v="U Ngwar Si Sar"/>
    <s v="0947036678"/>
    <b v="1"/>
    <s v="At least Monthly"/>
    <b v="0"/>
    <b v="1"/>
    <b v="0"/>
    <b v="1"/>
    <b v="1"/>
    <b v="1"/>
    <m/>
    <n v="1"/>
    <m/>
    <m/>
    <n v="1"/>
    <m/>
    <n v="65"/>
    <n v="347"/>
    <n v="65"/>
    <m/>
    <m/>
    <m/>
    <m/>
    <m/>
    <m/>
    <m/>
    <m/>
    <b v="0"/>
    <m/>
    <b v="1"/>
    <n v="5"/>
    <n v="1"/>
    <m/>
    <m/>
    <n v="5"/>
    <n v="1"/>
    <n v="1"/>
    <n v="1"/>
    <b v="1"/>
    <b v="1"/>
    <b v="0"/>
    <b v="1"/>
    <b v="1"/>
    <b v="0"/>
    <b v="0"/>
    <m/>
    <b v="1"/>
    <n v="107"/>
    <b v="1"/>
    <n v="4"/>
    <b v="0"/>
    <x v="0"/>
    <b v="0"/>
    <m/>
    <m/>
  </r>
  <r>
    <x v="0"/>
    <x v="5"/>
    <x v="12"/>
    <s v="MMR001CMP012"/>
    <s v="GCA"/>
    <s v="Urban"/>
    <n v="6"/>
    <n v="28"/>
    <n v="6"/>
    <n v="30"/>
    <n v="6"/>
    <n v="30"/>
    <s v="Kachin"/>
    <s v="Myitkyina"/>
    <s v="Myitkyina Town"/>
    <s v="Du Ka Htaung Ward"/>
    <s v="Du Kahtawng Qtr. 14"/>
    <s v="MMR001CMP012"/>
    <n v="97.384729629629604"/>
    <n v="25.4002701851852"/>
    <n v="0"/>
    <s v="Urban"/>
    <n v="960"/>
    <x v="0"/>
    <n v="5"/>
    <n v="10"/>
    <n v="2015"/>
    <x v="0"/>
    <m/>
    <s v="CCCM Focal Point"/>
    <m/>
    <n v="14"/>
    <n v="9"/>
    <n v="2015"/>
    <n v="22"/>
    <n v="9"/>
    <n v="2015"/>
    <m/>
    <s v="Camp Manager"/>
    <s v="Female"/>
    <n v="47"/>
    <m/>
    <m/>
    <m/>
    <m/>
    <m/>
    <m/>
    <m/>
    <m/>
    <m/>
    <m/>
    <m/>
    <m/>
    <m/>
    <m/>
    <m/>
    <m/>
    <m/>
    <n v="6"/>
    <n v="2011"/>
    <m/>
    <m/>
    <m/>
    <m/>
    <m/>
    <m/>
    <m/>
    <m/>
    <m/>
    <m/>
    <m/>
    <b v="0"/>
    <b v="1"/>
    <s v="KBC"/>
    <s v="Daw Mi Hkawn Ja"/>
    <s v="09400046676"/>
    <b v="1"/>
    <s v="At least Monthly"/>
    <b v="0"/>
    <b v="1"/>
    <b v="0"/>
    <b v="0"/>
    <b v="0"/>
    <b v="0"/>
    <m/>
    <m/>
    <m/>
    <m/>
    <m/>
    <m/>
    <n v="6"/>
    <n v="30"/>
    <n v="6"/>
    <m/>
    <m/>
    <m/>
    <m/>
    <m/>
    <m/>
    <m/>
    <m/>
    <b v="1"/>
    <m/>
    <b v="1"/>
    <n v="1"/>
    <n v="2"/>
    <n v="1"/>
    <n v="2"/>
    <n v="2"/>
    <n v="4"/>
    <n v="1"/>
    <n v="1"/>
    <b v="0"/>
    <b v="1"/>
    <b v="1"/>
    <b v="1"/>
    <b v="0"/>
    <b v="0"/>
    <b v="0"/>
    <m/>
    <b v="0"/>
    <m/>
    <b v="1"/>
    <n v="2"/>
    <b v="0"/>
    <x v="0"/>
    <b v="0"/>
    <m/>
    <m/>
  </r>
  <r>
    <x v="0"/>
    <x v="5"/>
    <x v="13"/>
    <s v="MMR001CMP010"/>
    <s v="GCA"/>
    <s v="Urban"/>
    <n v="6"/>
    <n v="39"/>
    <n v="6"/>
    <n v="39"/>
    <n v="6"/>
    <n v="39"/>
    <s v="Kachin"/>
    <s v="Myitkyina"/>
    <s v="Myitkyina Town"/>
    <s v="Du Ka Htaung Ward"/>
    <s v="Du Kahtawng Qtr. 4"/>
    <s v="MMR001CMP010"/>
    <n v="97.382997575757599"/>
    <n v="25.3959740909091"/>
    <n v="0"/>
    <s v="Urban"/>
    <n v="961"/>
    <x v="0"/>
    <n v="5"/>
    <n v="10"/>
    <n v="2015"/>
    <x v="0"/>
    <m/>
    <s v="CCCM Focal Point"/>
    <m/>
    <n v="14"/>
    <n v="9"/>
    <n v="2015"/>
    <n v="22"/>
    <n v="9"/>
    <n v="2015"/>
    <m/>
    <s v="Camp Manager"/>
    <s v="Female"/>
    <n v="47"/>
    <m/>
    <m/>
    <m/>
    <m/>
    <m/>
    <m/>
    <m/>
    <m/>
    <m/>
    <m/>
    <m/>
    <m/>
    <m/>
    <m/>
    <m/>
    <m/>
    <m/>
    <n v="6"/>
    <n v="2011"/>
    <m/>
    <m/>
    <m/>
    <m/>
    <m/>
    <m/>
    <m/>
    <m/>
    <m/>
    <m/>
    <m/>
    <b v="0"/>
    <b v="0"/>
    <s v="KBC"/>
    <s v="Daw Mi Hkawn Ja"/>
    <s v="09400046676"/>
    <b v="1"/>
    <s v="At least Monthly"/>
    <b v="0"/>
    <b v="1"/>
    <b v="0"/>
    <b v="1"/>
    <b v="1"/>
    <b v="1"/>
    <m/>
    <m/>
    <m/>
    <m/>
    <m/>
    <m/>
    <n v="6"/>
    <n v="39"/>
    <n v="6"/>
    <m/>
    <m/>
    <m/>
    <m/>
    <m/>
    <m/>
    <m/>
    <m/>
    <b v="1"/>
    <n v="1"/>
    <b v="1"/>
    <n v="1"/>
    <n v="2"/>
    <n v="1"/>
    <n v="2"/>
    <n v="2"/>
    <n v="4"/>
    <n v="1"/>
    <n v="1"/>
    <b v="0"/>
    <b v="1"/>
    <b v="1"/>
    <b v="1"/>
    <b v="0"/>
    <b v="0"/>
    <b v="0"/>
    <m/>
    <b v="0"/>
    <m/>
    <b v="1"/>
    <m/>
    <b v="0"/>
    <x v="0"/>
    <b v="1"/>
    <n v="126"/>
    <m/>
  </r>
  <r>
    <x v="0"/>
    <x v="5"/>
    <x v="14"/>
    <s v="MMR001CMP011"/>
    <s v="GCA"/>
    <s v="Urban"/>
    <n v="8"/>
    <n v="30"/>
    <n v="8"/>
    <n v="32"/>
    <n v="8"/>
    <n v="32"/>
    <s v="Kachin"/>
    <s v="Myitkyina"/>
    <s v="Myitkyina Town"/>
    <s v="Du Ka Htaung Ward"/>
    <s v="Du Kahtawng Qtr. 5"/>
    <s v="MMR001CMP011"/>
    <n v="97.381325000000004"/>
    <n v="25.396492500000001"/>
    <n v="0"/>
    <s v="Urban"/>
    <n v="959"/>
    <x v="0"/>
    <n v="5"/>
    <n v="10"/>
    <n v="2015"/>
    <x v="0"/>
    <m/>
    <s v="CCCM Focal Point"/>
    <m/>
    <n v="14"/>
    <n v="9"/>
    <n v="2015"/>
    <n v="22"/>
    <n v="10"/>
    <n v="2015"/>
    <m/>
    <s v="Camp Manager"/>
    <s v="Female"/>
    <n v="47"/>
    <m/>
    <m/>
    <m/>
    <m/>
    <m/>
    <m/>
    <m/>
    <m/>
    <m/>
    <m/>
    <m/>
    <m/>
    <m/>
    <m/>
    <m/>
    <m/>
    <m/>
    <n v="6"/>
    <n v="2011"/>
    <m/>
    <m/>
    <m/>
    <m/>
    <m/>
    <m/>
    <m/>
    <m/>
    <m/>
    <m/>
    <m/>
    <b v="0"/>
    <b v="0"/>
    <s v="KBC"/>
    <s v="Daw Mi Hkawn Ja"/>
    <s v="09400046676"/>
    <b v="1"/>
    <s v="At least Monthly"/>
    <b v="0"/>
    <b v="0"/>
    <b v="0"/>
    <b v="1"/>
    <b v="1"/>
    <b v="1"/>
    <m/>
    <m/>
    <m/>
    <m/>
    <m/>
    <m/>
    <n v="8"/>
    <n v="32"/>
    <n v="8"/>
    <m/>
    <m/>
    <m/>
    <m/>
    <m/>
    <m/>
    <m/>
    <m/>
    <b v="1"/>
    <m/>
    <b v="1"/>
    <n v="1"/>
    <n v="2"/>
    <n v="1"/>
    <n v="2"/>
    <n v="2"/>
    <n v="4"/>
    <n v="1"/>
    <n v="1"/>
    <b v="0"/>
    <b v="1"/>
    <b v="1"/>
    <b v="1"/>
    <b v="0"/>
    <b v="0"/>
    <b v="0"/>
    <m/>
    <b v="0"/>
    <m/>
    <b v="1"/>
    <n v="2"/>
    <b v="0"/>
    <x v="0"/>
    <b v="1"/>
    <m/>
    <m/>
  </r>
  <r>
    <x v="0"/>
    <x v="6"/>
    <x v="15"/>
    <s v="MMR001CMP123"/>
    <s v="NGCA"/>
    <s v="Rural"/>
    <n v="115"/>
    <n v="602"/>
    <n v="115"/>
    <n v="594"/>
    <n v="115"/>
    <n v="88"/>
    <s v="Kachin"/>
    <s v="Momauk"/>
    <s v="Zee Wone Gawt"/>
    <s v="Dum Bung"/>
    <s v="Dum Bung "/>
    <s v="MMR001CMP123"/>
    <n v="97.537099999999995"/>
    <n v="24.461033"/>
    <n v="360"/>
    <s v="Rural"/>
    <n v="882"/>
    <x v="1"/>
    <n v="30"/>
    <n v="10"/>
    <n v="2015"/>
    <x v="1"/>
    <m/>
    <s v="CCCM Focal Point"/>
    <m/>
    <n v="26"/>
    <n v="9"/>
    <n v="2015"/>
    <n v="25"/>
    <n v="10"/>
    <n v="2015"/>
    <m/>
    <s v="Camp Manager"/>
    <s v="Male"/>
    <n v="30"/>
    <m/>
    <s v="Committee Member"/>
    <s v="Male"/>
    <n v="52"/>
    <m/>
    <s v="Committee Member"/>
    <s v="Female"/>
    <n v="43"/>
    <m/>
    <s v="Religious leader"/>
    <s v="30"/>
    <m/>
    <m/>
    <m/>
    <m/>
    <m/>
    <m/>
    <n v="8"/>
    <n v="2011"/>
    <m/>
    <n v="120"/>
    <n v="60"/>
    <m/>
    <m/>
    <n v="120"/>
    <n v="60"/>
    <m/>
    <s v="Laiza"/>
    <n v="28"/>
    <m/>
    <b v="1"/>
    <b v="1"/>
    <s v="IRRC"/>
    <s v="U Mi Tung Bawk Naw"/>
    <s v="15368683649"/>
    <b v="1"/>
    <s v="At least Monthly"/>
    <b v="0"/>
    <b v="0"/>
    <b v="0"/>
    <b v="1"/>
    <b v="1"/>
    <b v="0"/>
    <n v="7"/>
    <n v="3"/>
    <n v="10"/>
    <n v="1"/>
    <n v="0"/>
    <n v="1"/>
    <n v="115"/>
    <n v="594"/>
    <n v="115"/>
    <m/>
    <m/>
    <m/>
    <m/>
    <m/>
    <m/>
    <m/>
    <m/>
    <b v="1"/>
    <m/>
    <b v="1"/>
    <m/>
    <m/>
    <m/>
    <m/>
    <m/>
    <m/>
    <m/>
    <m/>
    <b v="0"/>
    <b v="1"/>
    <b v="1"/>
    <b v="0"/>
    <b v="0"/>
    <b v="0"/>
    <b v="0"/>
    <m/>
    <b v="0"/>
    <m/>
    <b v="1"/>
    <n v="36"/>
    <b v="0"/>
    <x v="0"/>
    <b v="0"/>
    <m/>
    <m/>
  </r>
  <r>
    <x v="0"/>
    <x v="2"/>
    <x v="16"/>
    <s v="MMR001CMP028"/>
    <s v="GCA"/>
    <s v="Rural"/>
    <n v="110"/>
    <n v="509"/>
    <n v="80"/>
    <n v="324"/>
    <n v="110"/>
    <n v="506"/>
    <s v="Kachin"/>
    <s v="Waingmaw"/>
    <s v="Hkat Shu"/>
    <s v="Hkat Shu"/>
    <s v="Hkat Cho "/>
    <s v="MMR001CMP028"/>
    <n v="97.404195925926004"/>
    <n v="25.321710740740698"/>
    <n v="0"/>
    <s v="Rural"/>
    <n v="852"/>
    <x v="3"/>
    <n v="22"/>
    <n v="10"/>
    <n v="2015"/>
    <x v="3"/>
    <m/>
    <s v="CCCM Focal Point"/>
    <m/>
    <n v="17"/>
    <n v="9"/>
    <n v="2015"/>
    <n v="19"/>
    <n v="9"/>
    <n v="2015"/>
    <m/>
    <s v="Committee Member"/>
    <s v="Male"/>
    <n v="55"/>
    <m/>
    <m/>
    <m/>
    <m/>
    <m/>
    <m/>
    <m/>
    <m/>
    <m/>
    <m/>
    <m/>
    <m/>
    <m/>
    <m/>
    <m/>
    <m/>
    <m/>
    <n v="5"/>
    <n v="2011"/>
    <m/>
    <n v="40"/>
    <m/>
    <m/>
    <m/>
    <n v="40"/>
    <m/>
    <m/>
    <s v="Waing Maw"/>
    <n v="4"/>
    <m/>
    <b v="0"/>
    <b v="1"/>
    <s v="Shalom"/>
    <s v="U Thein Theik"/>
    <s v="09-789743756"/>
    <b v="1"/>
    <s v="At least Monthly"/>
    <b v="1"/>
    <b v="0"/>
    <b v="0"/>
    <b v="1"/>
    <b v="1"/>
    <b v="0"/>
    <n v="3"/>
    <n v="2"/>
    <n v="5"/>
    <n v="1"/>
    <n v="1"/>
    <n v="2"/>
    <n v="80"/>
    <n v="324"/>
    <n v="110"/>
    <n v="1"/>
    <n v="6"/>
    <s v="Other IDP camps"/>
    <m/>
    <m/>
    <m/>
    <m/>
    <m/>
    <b v="1"/>
    <m/>
    <b v="1"/>
    <n v="7"/>
    <n v="2"/>
    <n v="1"/>
    <m/>
    <n v="8"/>
    <n v="2"/>
    <n v="1"/>
    <m/>
    <b v="1"/>
    <b v="0"/>
    <b v="0"/>
    <b v="0"/>
    <b v="0"/>
    <b v="0"/>
    <b v="0"/>
    <m/>
    <b v="0"/>
    <m/>
    <b v="0"/>
    <m/>
    <b v="0"/>
    <x v="0"/>
    <b v="1"/>
    <n v="182"/>
    <m/>
  </r>
  <r>
    <x v="0"/>
    <x v="2"/>
    <x v="17"/>
    <s v="MMR001CMP115"/>
    <s v="NGCA"/>
    <s v="Rural"/>
    <n v="169"/>
    <n v="1216"/>
    <n v="176"/>
    <n v="1216"/>
    <n v="176"/>
    <n v="1216"/>
    <s v="Kachin"/>
    <s v="Waingmaw"/>
    <s v="Saga Pa (Sadung Sub-township)"/>
    <s v="Hkau Shau"/>
    <s v="Hkau Shau (BP 12)"/>
    <s v="MMR001CMP115"/>
    <n v="97.807182999999995"/>
    <n v="25.200333000000001"/>
    <n v="1023"/>
    <s v="Rural"/>
    <n v="932"/>
    <x v="5"/>
    <n v="13"/>
    <n v="10"/>
    <n v="2015"/>
    <x v="0"/>
    <m/>
    <s v="CCCM Focal Point"/>
    <m/>
    <n v="20"/>
    <n v="9"/>
    <n v="2015"/>
    <n v="22"/>
    <n v="9"/>
    <n v="2015"/>
    <m/>
    <s v="Camp Manager"/>
    <s v="Male"/>
    <n v="35"/>
    <m/>
    <m/>
    <m/>
    <m/>
    <m/>
    <m/>
    <m/>
    <m/>
    <m/>
    <m/>
    <m/>
    <m/>
    <m/>
    <m/>
    <m/>
    <m/>
    <m/>
    <n v="7"/>
    <n v="2012"/>
    <m/>
    <n v="180"/>
    <m/>
    <m/>
    <m/>
    <n v="180"/>
    <m/>
    <m/>
    <s v="Sadung"/>
    <n v="65"/>
    <m/>
    <b v="1"/>
    <b v="1"/>
    <s v="KBC"/>
    <s v="U Gun Seng"/>
    <m/>
    <b v="1"/>
    <s v="At least Monthly"/>
    <b v="0"/>
    <b v="1"/>
    <b v="0"/>
    <b v="1"/>
    <b v="1"/>
    <b v="1"/>
    <n v="7"/>
    <n v="6"/>
    <n v="13"/>
    <n v="1"/>
    <n v="2"/>
    <n v="3"/>
    <n v="176"/>
    <n v="1216"/>
    <n v="176"/>
    <m/>
    <m/>
    <m/>
    <m/>
    <m/>
    <m/>
    <m/>
    <m/>
    <b v="1"/>
    <n v="1"/>
    <b v="1"/>
    <n v="11"/>
    <n v="14"/>
    <n v="2"/>
    <n v="2"/>
    <n v="13"/>
    <n v="16"/>
    <n v="2"/>
    <m/>
    <b v="0"/>
    <b v="0"/>
    <b v="1"/>
    <b v="0"/>
    <b v="1"/>
    <b v="0"/>
    <b v="0"/>
    <m/>
    <b v="0"/>
    <m/>
    <b v="0"/>
    <m/>
    <b v="1"/>
    <x v="0"/>
    <b v="1"/>
    <m/>
    <s v="Travel/livinf in host family."/>
  </r>
  <r>
    <x v="0"/>
    <x v="0"/>
    <x v="18"/>
    <s v="MMR001CMP148"/>
    <s v="GCA"/>
    <s v="Mixed"/>
    <n v="20"/>
    <n v="64"/>
    <n v="14"/>
    <n v="52"/>
    <n v="14"/>
    <n v="52"/>
    <s v="Kachin"/>
    <s v="Hpakant"/>
    <s v="Kamaing Town"/>
    <s v="Htoi San Yang"/>
    <s v="Hlaing Naung Baptist"/>
    <s v="MMR001CMP148"/>
    <n v="96.705960000000005"/>
    <n v="25.51352"/>
    <n v="0"/>
    <s v="Mixed"/>
    <n v="958"/>
    <x v="0"/>
    <n v="2"/>
    <n v="10"/>
    <n v="2015"/>
    <x v="0"/>
    <m/>
    <s v="CCCM Focal Point"/>
    <m/>
    <n v="17"/>
    <n v="9"/>
    <n v="2015"/>
    <n v="17"/>
    <n v="9"/>
    <n v="2015"/>
    <m/>
    <s v="Camp Manager"/>
    <s v="Male"/>
    <n v="45"/>
    <m/>
    <m/>
    <m/>
    <m/>
    <m/>
    <m/>
    <m/>
    <m/>
    <m/>
    <m/>
    <m/>
    <m/>
    <m/>
    <m/>
    <m/>
    <m/>
    <m/>
    <n v="10"/>
    <n v="2012"/>
    <m/>
    <m/>
    <m/>
    <m/>
    <m/>
    <m/>
    <m/>
    <m/>
    <s v="Ka Mai"/>
    <n v="1"/>
    <m/>
    <b v="0"/>
    <b v="1"/>
    <s v="KBC"/>
    <s v="Mr. Lahpai Hkun Aung"/>
    <s v="0947034430"/>
    <b v="1"/>
    <s v="At least Monthly"/>
    <b v="0"/>
    <b v="1"/>
    <b v="0"/>
    <b v="1"/>
    <b v="1"/>
    <b v="1"/>
    <n v="1"/>
    <n v="1"/>
    <n v="2"/>
    <m/>
    <n v="1"/>
    <n v="1"/>
    <n v="14"/>
    <n v="52"/>
    <n v="14"/>
    <m/>
    <n v="1"/>
    <s v="Place of origin"/>
    <m/>
    <m/>
    <m/>
    <m/>
    <m/>
    <b v="1"/>
    <m/>
    <b v="1"/>
    <n v="1"/>
    <n v="2"/>
    <n v="3"/>
    <n v="1"/>
    <n v="4"/>
    <n v="3"/>
    <m/>
    <m/>
    <b v="0"/>
    <b v="0"/>
    <b v="1"/>
    <b v="0"/>
    <b v="1"/>
    <b v="0"/>
    <b v="0"/>
    <m/>
    <b v="0"/>
    <m/>
    <b v="1"/>
    <n v="1"/>
    <b v="0"/>
    <x v="0"/>
    <b v="0"/>
    <m/>
    <m/>
  </r>
  <r>
    <x v="0"/>
    <x v="0"/>
    <x v="19"/>
    <s v="MMR001CMP191"/>
    <s v="GCA"/>
    <s v="Rural"/>
    <n v="13"/>
    <n v="70"/>
    <n v="8"/>
    <n v="49"/>
    <n v="12"/>
    <n v="70"/>
    <s v="Kachin"/>
    <s v="Hpakant"/>
    <s v="Hpakan Town"/>
    <s v="Maw Wam Ward"/>
    <s v="Hmaw Wan, Anglican"/>
    <s v="MMR001CMP191"/>
    <n v="96.316564"/>
    <n v="25.615960999999999"/>
    <n v="281"/>
    <s v="Rural"/>
    <n v="871"/>
    <x v="3"/>
    <n v="3"/>
    <n v="9"/>
    <n v="2015"/>
    <x v="3"/>
    <m/>
    <s v="CCCM Focal Point"/>
    <m/>
    <n v="30"/>
    <n v="9"/>
    <n v="2015"/>
    <n v="30"/>
    <n v="9"/>
    <n v="2015"/>
    <m/>
    <s v="Camp Manager"/>
    <s v="Male"/>
    <n v="36"/>
    <m/>
    <s v="Committee Member"/>
    <s v="Female"/>
    <n v="40"/>
    <m/>
    <m/>
    <m/>
    <m/>
    <m/>
    <m/>
    <m/>
    <m/>
    <m/>
    <m/>
    <m/>
    <m/>
    <m/>
    <n v="8"/>
    <n v="2012"/>
    <m/>
    <m/>
    <m/>
    <m/>
    <m/>
    <m/>
    <m/>
    <m/>
    <m/>
    <m/>
    <m/>
    <b v="0"/>
    <b v="1"/>
    <s v="Shalom"/>
    <s v="U Naw San"/>
    <s v="09403743873"/>
    <b v="1"/>
    <s v="At least Monthly"/>
    <b v="0"/>
    <b v="1"/>
    <b v="0"/>
    <b v="0"/>
    <b v="1"/>
    <b v="1"/>
    <m/>
    <m/>
    <m/>
    <m/>
    <m/>
    <m/>
    <n v="8"/>
    <n v="49"/>
    <n v="12"/>
    <m/>
    <m/>
    <m/>
    <m/>
    <m/>
    <m/>
    <m/>
    <m/>
    <b v="0"/>
    <m/>
    <b v="1"/>
    <n v="2"/>
    <n v="2"/>
    <n v="1"/>
    <m/>
    <n v="3"/>
    <n v="2"/>
    <n v="1"/>
    <m/>
    <b v="1"/>
    <b v="1"/>
    <b v="1"/>
    <b v="0"/>
    <b v="0"/>
    <b v="0"/>
    <b v="0"/>
    <m/>
    <b v="1"/>
    <n v="23"/>
    <b v="0"/>
    <m/>
    <b v="0"/>
    <x v="0"/>
    <b v="0"/>
    <m/>
    <s v="Some HH are living outsite of the camp because of their livelihood, educaiton and health"/>
  </r>
  <r>
    <x v="0"/>
    <x v="0"/>
    <x v="20"/>
    <s v="MMR001CMP229"/>
    <s v="GCA"/>
    <s v="Rural"/>
    <n v="116"/>
    <n v="530"/>
    <n v="105"/>
    <n v="464"/>
    <n v="105"/>
    <n v="492"/>
    <s v="Kachin"/>
    <s v="Hpakant"/>
    <s v="Nam Ma Hpyit"/>
    <s v="Nam Ma Hpyit"/>
    <s v="Hpakant Baptist Church, Nam Ma Hpit"/>
    <s v="MMR001CMP229"/>
    <n v="96.312790000000007"/>
    <n v="25.611160000000002"/>
    <m/>
    <s v="Rural"/>
    <n v="923"/>
    <x v="0"/>
    <n v="5"/>
    <n v="10"/>
    <n v="2015"/>
    <x v="0"/>
    <m/>
    <s v="CCCM Focal Point"/>
    <m/>
    <n v="22"/>
    <n v="9"/>
    <n v="2015"/>
    <n v="22"/>
    <n v="9"/>
    <n v="2015"/>
    <m/>
    <s v="Camp Manager"/>
    <s v="Male"/>
    <n v="55"/>
    <m/>
    <s v="Committee Member"/>
    <s v="Female"/>
    <n v="18"/>
    <m/>
    <s v="Camp Resident"/>
    <s v="Male"/>
    <n v="46"/>
    <m/>
    <s v="Committee Member"/>
    <s v="Male"/>
    <n v="46"/>
    <m/>
    <s v="Camp Resident"/>
    <s v="Female"/>
    <s v="41"/>
    <m/>
    <n v="8"/>
    <n v="2012"/>
    <n v="30"/>
    <n v="10"/>
    <n v="10"/>
    <m/>
    <n v="30"/>
    <n v="10"/>
    <n v="10"/>
    <m/>
    <s v="Hpakant"/>
    <n v="2"/>
    <m/>
    <b v="0"/>
    <b v="1"/>
    <s v="KBC"/>
    <s v="Rev. Tu Ja"/>
    <s v="09641336"/>
    <b v="1"/>
    <s v="At least Monthly"/>
    <b v="0"/>
    <b v="0"/>
    <b v="1"/>
    <b v="1"/>
    <b v="1"/>
    <b v="0"/>
    <n v="1"/>
    <n v="4"/>
    <n v="5"/>
    <m/>
    <m/>
    <m/>
    <n v="105"/>
    <n v="464"/>
    <n v="105"/>
    <m/>
    <m/>
    <m/>
    <m/>
    <n v="7"/>
    <n v="30"/>
    <s v="Host families"/>
    <m/>
    <b v="1"/>
    <m/>
    <b v="1"/>
    <n v="4"/>
    <n v="3"/>
    <n v="16"/>
    <n v="4"/>
    <n v="20"/>
    <n v="7"/>
    <n v="3"/>
    <m/>
    <b v="1"/>
    <b v="1"/>
    <b v="0"/>
    <b v="0"/>
    <b v="1"/>
    <b v="0"/>
    <b v="0"/>
    <m/>
    <b v="0"/>
    <m/>
    <b v="1"/>
    <n v="28"/>
    <b v="0"/>
    <x v="0"/>
    <b v="0"/>
    <m/>
    <m/>
  </r>
  <r>
    <x v="0"/>
    <x v="0"/>
    <x v="21"/>
    <s v="MMR001CMP091"/>
    <s v="GCA"/>
    <s v="Urban"/>
    <n v="5"/>
    <n v="26"/>
    <n v="5"/>
    <n v="27"/>
    <n v="5"/>
    <n v="27"/>
    <s v="Kachin"/>
    <s v="Hpakant"/>
    <s v="Hpakan Town"/>
    <s v="Maw Wam Ward"/>
    <s v="Maw Wan, Mu-yin Baptist Church"/>
    <s v="MMR001CMP091"/>
    <n v="96.319687999999999"/>
    <n v="25.615202"/>
    <n v="319"/>
    <s v="Urban"/>
    <n v="874"/>
    <x v="3"/>
    <n v="4"/>
    <n v="10"/>
    <n v="2015"/>
    <x v="3"/>
    <m/>
    <s v="CCCM Focal Point"/>
    <m/>
    <n v="30"/>
    <n v="9"/>
    <n v="2015"/>
    <n v="30"/>
    <n v="9"/>
    <n v="2015"/>
    <m/>
    <s v="Camp Manager"/>
    <s v="Male"/>
    <n v="41"/>
    <m/>
    <s v="Committee Member"/>
    <s v="Male"/>
    <n v="48"/>
    <m/>
    <m/>
    <m/>
    <m/>
    <m/>
    <m/>
    <m/>
    <m/>
    <m/>
    <m/>
    <m/>
    <m/>
    <m/>
    <n v="8"/>
    <n v="2012"/>
    <m/>
    <m/>
    <m/>
    <m/>
    <m/>
    <m/>
    <m/>
    <m/>
    <m/>
    <m/>
    <m/>
    <b v="0"/>
    <b v="1"/>
    <s v="Shalom"/>
    <s v="U Aung Tun Latt"/>
    <s v="09259168789"/>
    <b v="1"/>
    <s v="At least Monthly"/>
    <b v="1"/>
    <b v="0"/>
    <b v="0"/>
    <b v="1"/>
    <b v="1"/>
    <b v="1"/>
    <m/>
    <m/>
    <m/>
    <m/>
    <m/>
    <m/>
    <n v="5"/>
    <n v="27"/>
    <n v="5"/>
    <m/>
    <m/>
    <m/>
    <m/>
    <m/>
    <m/>
    <m/>
    <m/>
    <b v="0"/>
    <m/>
    <b v="1"/>
    <n v="2"/>
    <m/>
    <n v="3"/>
    <m/>
    <n v="5"/>
    <m/>
    <n v="1"/>
    <m/>
    <b v="1"/>
    <b v="1"/>
    <b v="0"/>
    <b v="0"/>
    <b v="1"/>
    <b v="0"/>
    <b v="0"/>
    <m/>
    <b v="1"/>
    <n v="13"/>
    <b v="0"/>
    <m/>
    <b v="0"/>
    <x v="0"/>
    <b v="0"/>
    <m/>
    <m/>
  </r>
  <r>
    <x v="1"/>
    <x v="7"/>
    <x v="22"/>
    <s v="MMR015CMP018"/>
    <s v="GCA"/>
    <s v="Rural"/>
    <n v="78"/>
    <n v="390"/>
    <n v="77"/>
    <n v="384"/>
    <n v="77"/>
    <n v="384"/>
    <s v="Shan_North"/>
    <s v="Kutkai"/>
    <s v="Mong Yu"/>
    <s v="Mong Yu"/>
    <s v="Mine Yu Lay village"/>
    <s v="MMR015CMP018"/>
    <n v="97.793306999999999"/>
    <n v="23.589089000000001"/>
    <n v="3457"/>
    <s v="Rural"/>
    <n v="976"/>
    <x v="0"/>
    <n v="28"/>
    <n v="11"/>
    <n v="2015"/>
    <x v="0"/>
    <m/>
    <s v="CCCM Focal Point"/>
    <m/>
    <n v="23"/>
    <n v="10"/>
    <n v="2015"/>
    <n v="5"/>
    <n v="11"/>
    <n v="2015"/>
    <m/>
    <s v="Camp Manager"/>
    <s v="Male"/>
    <n v="64"/>
    <m/>
    <m/>
    <m/>
    <m/>
    <m/>
    <m/>
    <m/>
    <m/>
    <m/>
    <m/>
    <m/>
    <m/>
    <m/>
    <m/>
    <m/>
    <m/>
    <m/>
    <n v="1"/>
    <n v="2013"/>
    <n v="120"/>
    <n v="45"/>
    <n v="45"/>
    <n v="0"/>
    <n v="120"/>
    <n v="45"/>
    <n v="45"/>
    <n v="0"/>
    <s v="Nampakka"/>
    <n v="3"/>
    <m/>
    <b v="0"/>
    <b v="1"/>
    <s v="KBC"/>
    <s v="U Lai Sai"/>
    <m/>
    <b v="1"/>
    <s v="At least Monthly"/>
    <b v="0"/>
    <b v="1"/>
    <b v="0"/>
    <b v="1"/>
    <b v="1"/>
    <b v="0"/>
    <m/>
    <m/>
    <m/>
    <m/>
    <m/>
    <m/>
    <n v="77"/>
    <n v="384"/>
    <n v="77"/>
    <m/>
    <m/>
    <m/>
    <m/>
    <m/>
    <m/>
    <m/>
    <m/>
    <b v="1"/>
    <m/>
    <b v="1"/>
    <m/>
    <m/>
    <m/>
    <m/>
    <m/>
    <m/>
    <m/>
    <m/>
    <b v="1"/>
    <b v="1"/>
    <b v="1"/>
    <b v="0"/>
    <b v="0"/>
    <b v="0"/>
    <b v="0"/>
    <m/>
    <b v="0"/>
    <m/>
    <b v="1"/>
    <m/>
    <b v="0"/>
    <x v="0"/>
    <b v="0"/>
    <m/>
    <m/>
  </r>
  <r>
    <x v="0"/>
    <x v="6"/>
    <x v="23"/>
    <s v="MMR001CMP056"/>
    <s v="GCA"/>
    <s v="Urban"/>
    <n v="413"/>
    <n v="1835"/>
    <n v="407"/>
    <n v="1858"/>
    <n v="407"/>
    <n v="1858"/>
    <s v="Kachin"/>
    <s v="Momauk"/>
    <s v="Momauk Town"/>
    <s v="Ah Lin Kawng Ward"/>
    <s v="Momauk Baptist Church"/>
    <s v="MMR001CMP056"/>
    <n v="97.344359999999995"/>
    <n v="24.250689999999999"/>
    <n v="0"/>
    <s v="Urban"/>
    <n v="967"/>
    <x v="4"/>
    <n v="14"/>
    <n v="10"/>
    <n v="2015"/>
    <x v="0"/>
    <m/>
    <s v="CCCM Focal Point"/>
    <m/>
    <n v="5"/>
    <n v="9"/>
    <n v="2015"/>
    <n v="5"/>
    <n v="9"/>
    <n v="2015"/>
    <m/>
    <s v="Camp Manager"/>
    <s v="Male"/>
    <n v="43"/>
    <m/>
    <s v="Camp Resident"/>
    <s v="Female"/>
    <n v="50"/>
    <m/>
    <s v="Committee Member"/>
    <s v="Male"/>
    <n v="53"/>
    <m/>
    <m/>
    <m/>
    <m/>
    <m/>
    <m/>
    <m/>
    <m/>
    <m/>
    <n v="12"/>
    <n v="2011"/>
    <m/>
    <m/>
    <m/>
    <m/>
    <m/>
    <m/>
    <m/>
    <m/>
    <m/>
    <m/>
    <m/>
    <b v="0"/>
    <b v="1"/>
    <s v="KBC"/>
    <s v="U Seng Awng"/>
    <s v="09-258932044"/>
    <b v="1"/>
    <s v="At least Monthly"/>
    <b v="1"/>
    <b v="0"/>
    <b v="0"/>
    <b v="1"/>
    <b v="1"/>
    <b v="1"/>
    <n v="15"/>
    <n v="17"/>
    <n v="32"/>
    <n v="2"/>
    <n v="2"/>
    <n v="4"/>
    <n v="407"/>
    <n v="1858"/>
    <n v="407"/>
    <m/>
    <m/>
    <m/>
    <m/>
    <m/>
    <m/>
    <m/>
    <m/>
    <b v="1"/>
    <m/>
    <b v="1"/>
    <n v="9"/>
    <n v="5"/>
    <n v="1"/>
    <m/>
    <n v="10"/>
    <n v="5"/>
    <n v="2"/>
    <n v="1"/>
    <b v="1"/>
    <b v="0"/>
    <b v="0"/>
    <b v="0"/>
    <b v="1"/>
    <b v="0"/>
    <b v="0"/>
    <m/>
    <b v="0"/>
    <m/>
    <b v="0"/>
    <m/>
    <b v="0"/>
    <x v="0"/>
    <b v="1"/>
    <n v="30"/>
    <s v="Some HH are travelling for buying and selling"/>
  </r>
  <r>
    <x v="1"/>
    <x v="8"/>
    <x v="24"/>
    <s v="MMR015CMP012"/>
    <s v="NGCA"/>
    <s v="Rural"/>
    <n v="32"/>
    <n v="156"/>
    <n v="9"/>
    <n v="58"/>
    <n v="9"/>
    <n v="58"/>
    <s v="Shan_North"/>
    <s v="Muse"/>
    <s v="Man Gyat (Monekoe Sub-township)"/>
    <s v="Gwum Hsan"/>
    <s v="Munekoe Pa (Giwang) - Hka San (Mung  Go  Pa ) "/>
    <s v="MMR015CMP012"/>
    <m/>
    <m/>
    <n v="3153"/>
    <s v="Rural"/>
    <n v="985"/>
    <x v="0"/>
    <n v="28"/>
    <n v="10"/>
    <n v="2015"/>
    <x v="0"/>
    <m/>
    <s v="CCCM Focal Point"/>
    <m/>
    <n v="28"/>
    <n v="10"/>
    <n v="2015"/>
    <n v="4"/>
    <n v="11"/>
    <n v="2015"/>
    <m/>
    <s v="Camp Manager"/>
    <s v="Male"/>
    <n v="35"/>
    <m/>
    <m/>
    <m/>
    <m/>
    <m/>
    <m/>
    <m/>
    <m/>
    <m/>
    <m/>
    <m/>
    <m/>
    <m/>
    <m/>
    <m/>
    <m/>
    <m/>
    <n v="7"/>
    <n v="2012"/>
    <n v="30"/>
    <n v="10"/>
    <n v="10"/>
    <n v="0"/>
    <n v="30"/>
    <n v="10"/>
    <n v="10"/>
    <n v="0"/>
    <s v="Munggu"/>
    <n v="1"/>
    <m/>
    <b v="1"/>
    <b v="1"/>
    <s v="KBC"/>
    <s v="Sr. Brang Awng"/>
    <s v="15969213885"/>
    <b v="1"/>
    <s v="Less frequent than Monthly"/>
    <b v="0"/>
    <b v="1"/>
    <b v="0"/>
    <b v="1"/>
    <b v="1"/>
    <b v="1"/>
    <m/>
    <m/>
    <m/>
    <m/>
    <m/>
    <m/>
    <n v="9"/>
    <n v="58"/>
    <n v="9"/>
    <m/>
    <m/>
    <m/>
    <m/>
    <m/>
    <m/>
    <m/>
    <m/>
    <b v="0"/>
    <m/>
    <b v="1"/>
    <m/>
    <m/>
    <n v="3"/>
    <n v="1"/>
    <n v="3"/>
    <n v="1"/>
    <n v="2"/>
    <n v="0"/>
    <b v="1"/>
    <b v="1"/>
    <b v="0"/>
    <b v="0"/>
    <b v="1"/>
    <b v="0"/>
    <b v="0"/>
    <m/>
    <b v="0"/>
    <m/>
    <b v="0"/>
    <m/>
    <b v="1"/>
    <x v="0"/>
    <b v="1"/>
    <m/>
    <m/>
  </r>
  <r>
    <x v="0"/>
    <x v="5"/>
    <x v="25"/>
    <s v="MMR001CMP002"/>
    <s v="GCA"/>
    <s v="Urban"/>
    <n v="56"/>
    <n v="230"/>
    <n v="54"/>
    <n v="221"/>
    <n v="57"/>
    <n v="232"/>
    <s v="Kachin"/>
    <s v="Myitkyina"/>
    <s v="Myitkyina Town"/>
    <s v="N Jang Dung"/>
    <s v="Njang Dung Baptist Church "/>
    <s v="MMR001CMP002"/>
    <n v="97.394547000000003"/>
    <n v="25.422194000000001"/>
    <n v="0"/>
    <s v="Urban"/>
    <n v="947"/>
    <x v="0"/>
    <n v="2"/>
    <n v="10"/>
    <n v="2015"/>
    <x v="0"/>
    <m/>
    <s v="CCCM Focal Point"/>
    <m/>
    <n v="9"/>
    <n v="8"/>
    <n v="2015"/>
    <n v="9"/>
    <n v="8"/>
    <n v="2015"/>
    <m/>
    <s v="Camp Manager"/>
    <s v="Male"/>
    <n v="60"/>
    <m/>
    <s v="Camp Manager"/>
    <s v="Male"/>
    <n v="50"/>
    <m/>
    <m/>
    <m/>
    <m/>
    <m/>
    <m/>
    <m/>
    <m/>
    <m/>
    <m/>
    <m/>
    <m/>
    <m/>
    <n v="6"/>
    <n v="2011"/>
    <m/>
    <m/>
    <m/>
    <m/>
    <m/>
    <m/>
    <m/>
    <m/>
    <m/>
    <m/>
    <m/>
    <b v="0"/>
    <b v="1"/>
    <s v="KBC"/>
    <s v="U La ja"/>
    <s v="0936466051"/>
    <b v="1"/>
    <s v="At least Monthly"/>
    <b v="0"/>
    <b v="1"/>
    <b v="0"/>
    <b v="1"/>
    <b v="1"/>
    <b v="1"/>
    <m/>
    <m/>
    <m/>
    <m/>
    <m/>
    <m/>
    <n v="54"/>
    <n v="221"/>
    <n v="57"/>
    <m/>
    <m/>
    <s v="Other?"/>
    <s v="Over trip"/>
    <m/>
    <m/>
    <m/>
    <m/>
    <b v="1"/>
    <m/>
    <b v="1"/>
    <n v="8"/>
    <n v="7"/>
    <n v="7"/>
    <n v="3"/>
    <n v="15"/>
    <n v="10"/>
    <n v="1"/>
    <n v="0"/>
    <b v="0"/>
    <b v="1"/>
    <b v="1"/>
    <b v="0"/>
    <b v="1"/>
    <b v="0"/>
    <b v="0"/>
    <m/>
    <b v="1"/>
    <n v="97"/>
    <b v="1"/>
    <n v="3"/>
    <b v="1"/>
    <x v="2"/>
    <b v="1"/>
    <n v="12"/>
    <s v="There is no shelter unit for (1)HH.  For other (2)HH, they have no parents to care them. Therefore, they are living with Host Families."/>
  </r>
  <r>
    <x v="0"/>
    <x v="6"/>
    <x v="26"/>
    <s v="MMR001CMP072"/>
    <s v="GCA"/>
    <s v="Mixed"/>
    <n v="50"/>
    <n v="295"/>
    <n v="50"/>
    <n v="293"/>
    <n v="50"/>
    <n v="293"/>
    <s v="Kachin"/>
    <s v="Momauk"/>
    <s v="Lwegel Town"/>
    <s v="Say Yone Kone"/>
    <s v="Nyaung Na Pin "/>
    <s v="MMR001CMP072"/>
    <n v="97.724483000000006"/>
    <n v="24.205417000000001"/>
    <n v="0"/>
    <s v="Mixed"/>
    <n v="968"/>
    <x v="4"/>
    <n v="13"/>
    <n v="10"/>
    <n v="2015"/>
    <x v="0"/>
    <m/>
    <s v="CCCM Focal Point"/>
    <m/>
    <n v="10"/>
    <n v="10"/>
    <n v="2015"/>
    <n v="12"/>
    <n v="10"/>
    <n v="2015"/>
    <m/>
    <s v="Camp Manager"/>
    <s v="Female"/>
    <n v="59"/>
    <m/>
    <m/>
    <m/>
    <m/>
    <m/>
    <m/>
    <m/>
    <m/>
    <m/>
    <m/>
    <m/>
    <m/>
    <m/>
    <m/>
    <m/>
    <m/>
    <m/>
    <n v="8"/>
    <n v="2012"/>
    <n v="20"/>
    <n v="10"/>
    <n v="10"/>
    <m/>
    <n v="20"/>
    <n v="10"/>
    <n v="10"/>
    <m/>
    <s v="Loi Je"/>
    <n v="0.2"/>
    <m/>
    <b v="1"/>
    <b v="1"/>
    <s v="KBC"/>
    <s v="Daw Kaw Hpang"/>
    <m/>
    <b v="1"/>
    <s v="Less frequent than Monthly"/>
    <b v="0"/>
    <b v="1"/>
    <b v="0"/>
    <b v="1"/>
    <b v="1"/>
    <b v="0"/>
    <n v="0"/>
    <n v="1"/>
    <n v="1"/>
    <n v="1"/>
    <n v="1"/>
    <n v="2"/>
    <n v="50"/>
    <n v="293"/>
    <n v="50"/>
    <m/>
    <m/>
    <m/>
    <m/>
    <m/>
    <m/>
    <m/>
    <m/>
    <b v="1"/>
    <m/>
    <b v="1"/>
    <n v="7"/>
    <n v="12"/>
    <m/>
    <m/>
    <n v="7"/>
    <n v="12"/>
    <n v="1"/>
    <n v="1"/>
    <b v="1"/>
    <b v="1"/>
    <b v="0"/>
    <b v="1"/>
    <b v="0"/>
    <b v="0"/>
    <b v="0"/>
    <m/>
    <b v="0"/>
    <m/>
    <b v="1"/>
    <n v="4"/>
    <b v="0"/>
    <x v="0"/>
    <b v="0"/>
    <m/>
    <m/>
  </r>
  <r>
    <x v="0"/>
    <x v="5"/>
    <x v="27"/>
    <s v="MMR001CMP162"/>
    <s v="GCA"/>
    <s v="Rural"/>
    <n v="43"/>
    <n v="247"/>
    <n v="41"/>
    <n v="232"/>
    <n v="41"/>
    <n v="9"/>
    <s v="Kachin"/>
    <s v="Myitkyina"/>
    <s v="Pa La Na Sa Khan Myar"/>
    <s v="Pi Tauk Myaing"/>
    <s v="Pa Dauk Myaing(Pa La Na)"/>
    <s v="MMR001CMP162"/>
    <n v="97.4345"/>
    <n v="25.493819999999999"/>
    <m/>
    <s v="Rural"/>
    <n v="888"/>
    <x v="1"/>
    <n v="30"/>
    <n v="10"/>
    <n v="2015"/>
    <x v="1"/>
    <m/>
    <s v="CCCM Focal Point"/>
    <m/>
    <n v="20"/>
    <n v="9"/>
    <n v="2015"/>
    <n v="21"/>
    <n v="9"/>
    <n v="2015"/>
    <m/>
    <s v="Camp Manager"/>
    <s v="Male"/>
    <n v="51"/>
    <m/>
    <s v="Camp Resident"/>
    <s v="Male"/>
    <n v="46"/>
    <m/>
    <s v="Camp Resident"/>
    <s v="Female"/>
    <n v="30"/>
    <m/>
    <s v="Committee Member"/>
    <s v="Male"/>
    <n v="31"/>
    <m/>
    <s v="Committee Member"/>
    <s v="Female"/>
    <s v="27"/>
    <m/>
    <n v="12"/>
    <n v="2012"/>
    <n v="180"/>
    <n v="40"/>
    <n v="30"/>
    <m/>
    <n v="180"/>
    <n v="40"/>
    <n v="30"/>
    <m/>
    <s v="Myitkyina"/>
    <n v="8"/>
    <m/>
    <b v="0"/>
    <b v="1"/>
    <s v="KMSS-MYT"/>
    <s v="U Shin Grau"/>
    <s v="09401539564"/>
    <b v="1"/>
    <s v="At least Monthly"/>
    <b v="0"/>
    <b v="0"/>
    <b v="1"/>
    <b v="1"/>
    <b v="1"/>
    <b v="1"/>
    <n v="1"/>
    <n v="2"/>
    <n v="3"/>
    <m/>
    <m/>
    <m/>
    <n v="41"/>
    <n v="232"/>
    <n v="41"/>
    <n v="11"/>
    <n v="35"/>
    <s v="Place of origin"/>
    <m/>
    <m/>
    <n v="4"/>
    <s v="Don't know"/>
    <m/>
    <b v="0"/>
    <m/>
    <b v="1"/>
    <n v="3"/>
    <n v="2"/>
    <n v="1"/>
    <n v="1"/>
    <n v="4"/>
    <n v="3"/>
    <n v="1"/>
    <n v="1"/>
    <b v="0"/>
    <b v="1"/>
    <b v="0"/>
    <b v="0"/>
    <b v="1"/>
    <b v="0"/>
    <b v="0"/>
    <m/>
    <b v="1"/>
    <n v="3"/>
    <b v="1"/>
    <n v="3"/>
    <b v="0"/>
    <x v="0"/>
    <b v="0"/>
    <m/>
    <m/>
  </r>
  <r>
    <x v="0"/>
    <x v="6"/>
    <x v="28"/>
    <s v="MMR001CMP126"/>
    <s v="NGCA"/>
    <s v="Mixed"/>
    <n v="840"/>
    <n v="3249"/>
    <n v="667"/>
    <n v="3657"/>
    <n v="667"/>
    <n v="3657"/>
    <s v="Kachin"/>
    <s v="Momauk"/>
    <s v="Kawng Hsa (Lwegel Sub-township)"/>
    <s v="Mai Gyar Yang"/>
    <s v="Pa Kahtawng "/>
    <s v="MMR001CMP126"/>
    <n v="97.752667000000002"/>
    <n v="24.2744"/>
    <n v="978"/>
    <s v="Mixed"/>
    <n v="891"/>
    <x v="2"/>
    <n v="26"/>
    <n v="10"/>
    <n v="2015"/>
    <x v="2"/>
    <m/>
    <s v="CCCM Focal Point"/>
    <m/>
    <n v="25"/>
    <n v="10"/>
    <n v="2015"/>
    <n v="26"/>
    <n v="10"/>
    <n v="2015"/>
    <m/>
    <s v="Camp Manager"/>
    <s v="Male"/>
    <n v="50"/>
    <m/>
    <m/>
    <m/>
    <m/>
    <m/>
    <m/>
    <m/>
    <m/>
    <m/>
    <m/>
    <m/>
    <m/>
    <m/>
    <m/>
    <m/>
    <m/>
    <m/>
    <n v="9"/>
    <n v="2011"/>
    <n v="30"/>
    <n v="10"/>
    <n v="10"/>
    <m/>
    <n v="30"/>
    <n v="10"/>
    <n v="10"/>
    <m/>
    <s v="Mai Ja Yang"/>
    <n v="0.8"/>
    <m/>
    <b v="1"/>
    <b v="1"/>
    <s v="KMSS-BMO"/>
    <s v="U mahka Gam Awng"/>
    <s v="13378824017"/>
    <b v="1"/>
    <s v="At least Monthly"/>
    <b v="0"/>
    <b v="0"/>
    <b v="1"/>
    <b v="0"/>
    <b v="1"/>
    <b v="0"/>
    <n v="3"/>
    <n v="10"/>
    <n v="13"/>
    <m/>
    <m/>
    <m/>
    <n v="667"/>
    <n v="3657"/>
    <n v="667"/>
    <n v="65"/>
    <n v="234"/>
    <s v="Don't know"/>
    <m/>
    <m/>
    <m/>
    <m/>
    <m/>
    <b v="1"/>
    <n v="23"/>
    <b v="1"/>
    <n v="56"/>
    <n v="42"/>
    <n v="5"/>
    <n v="1"/>
    <n v="61"/>
    <n v="43"/>
    <m/>
    <n v="2"/>
    <b v="1"/>
    <b v="1"/>
    <b v="1"/>
    <b v="1"/>
    <b v="1"/>
    <b v="0"/>
    <b v="0"/>
    <m/>
    <b v="1"/>
    <n v="3842"/>
    <b v="1"/>
    <n v="15"/>
    <b v="0"/>
    <x v="0"/>
    <b v="1"/>
    <n v="1373"/>
    <m/>
  </r>
  <r>
    <x v="0"/>
    <x v="2"/>
    <x v="29"/>
    <s v="MMR001CMP120"/>
    <s v="NGCA"/>
    <s v="Rural"/>
    <n v="184"/>
    <n v="768"/>
    <n v="175"/>
    <n v="828"/>
    <n v="175"/>
    <n v="828"/>
    <s v="Kachin"/>
    <s v="Waingmaw"/>
    <s v="Sa Ma"/>
    <s v="Pa Jau"/>
    <s v="Pajau / Jan Mai"/>
    <s v="MMR001CMP120"/>
    <n v="97.751389000000003"/>
    <n v="24.831944"/>
    <m/>
    <s v="Rural"/>
    <n v="933"/>
    <x v="5"/>
    <n v="13"/>
    <n v="10"/>
    <n v="2015"/>
    <x v="0"/>
    <m/>
    <s v="CCCM Focal Point"/>
    <m/>
    <n v="16"/>
    <n v="9"/>
    <n v="2015"/>
    <n v="20"/>
    <n v="9"/>
    <n v="2015"/>
    <m/>
    <s v="Camp Manager"/>
    <s v="Female"/>
    <n v="31"/>
    <m/>
    <m/>
    <m/>
    <m/>
    <m/>
    <m/>
    <m/>
    <m/>
    <m/>
    <m/>
    <m/>
    <m/>
    <m/>
    <m/>
    <m/>
    <m/>
    <m/>
    <n v="6"/>
    <n v="2011"/>
    <m/>
    <n v="120"/>
    <n v="150"/>
    <m/>
    <m/>
    <n v="120"/>
    <n v="150"/>
    <m/>
    <s v="Laiza"/>
    <n v="45"/>
    <m/>
    <b v="0"/>
    <b v="1"/>
    <s v="KBC"/>
    <s v="Daw Roi Nan"/>
    <s v="15758906323"/>
    <b v="1"/>
    <s v="At least Monthly"/>
    <b v="1"/>
    <b v="0"/>
    <b v="0"/>
    <b v="1"/>
    <b v="1"/>
    <b v="1"/>
    <n v="5"/>
    <n v="2"/>
    <n v="7"/>
    <n v="1"/>
    <n v="2"/>
    <n v="3"/>
    <n v="175"/>
    <n v="828"/>
    <n v="175"/>
    <m/>
    <m/>
    <m/>
    <m/>
    <n v="2"/>
    <n v="4"/>
    <s v="Other IDP camps"/>
    <m/>
    <b v="1"/>
    <n v="7"/>
    <b v="1"/>
    <n v="0"/>
    <n v="9"/>
    <n v="4"/>
    <n v="0"/>
    <n v="4"/>
    <n v="9"/>
    <n v="3"/>
    <m/>
    <b v="1"/>
    <b v="1"/>
    <b v="0"/>
    <b v="0"/>
    <b v="0"/>
    <b v="0"/>
    <b v="0"/>
    <m/>
    <b v="0"/>
    <m/>
    <b v="1"/>
    <n v="12"/>
    <b v="0"/>
    <x v="0"/>
    <b v="0"/>
    <m/>
    <m/>
  </r>
  <r>
    <x v="0"/>
    <x v="4"/>
    <x v="30"/>
    <s v="MMR001CMP210"/>
    <s v="GCA"/>
    <s v="Mixed"/>
    <n v="68"/>
    <n v="327"/>
    <n v="10"/>
    <n v="20"/>
    <n v="63"/>
    <n v="307"/>
    <s v="Kachin"/>
    <s v="Chipwi"/>
    <s v="Chipwi Town"/>
    <s v="Ward 2"/>
    <s v="Pan Wa"/>
    <s v="MMR001CMP210"/>
    <n v="98.376824999999997"/>
    <n v="25.598251999999999"/>
    <n v="2324"/>
    <s v="Mixed"/>
    <n v="886"/>
    <x v="1"/>
    <n v="30"/>
    <n v="10"/>
    <n v="2015"/>
    <x v="1"/>
    <m/>
    <s v="CCCM Focal Point"/>
    <m/>
    <n v="21"/>
    <n v="9"/>
    <n v="2015"/>
    <n v="21"/>
    <n v="9"/>
    <n v="2015"/>
    <m/>
    <s v="Camp Manager"/>
    <s v="Male"/>
    <n v="41"/>
    <m/>
    <s v="Camp Resident"/>
    <s v="Male"/>
    <n v="53"/>
    <m/>
    <s v="Committee Member"/>
    <s v="Female"/>
    <n v="39"/>
    <m/>
    <s v="Other"/>
    <s v="Female"/>
    <n v="30"/>
    <m/>
    <m/>
    <m/>
    <m/>
    <m/>
    <n v="7"/>
    <n v="2012"/>
    <m/>
    <m/>
    <n v="240"/>
    <m/>
    <m/>
    <m/>
    <n v="240"/>
    <m/>
    <s v="Chipwi"/>
    <n v="40"/>
    <m/>
    <b v="0"/>
    <b v="1"/>
    <s v="KMSS-MYT"/>
    <s v="U Wang The Brang Ag"/>
    <s v="13388820126"/>
    <b v="1"/>
    <s v="At least Monthly"/>
    <b v="0"/>
    <b v="0"/>
    <b v="1"/>
    <b v="1"/>
    <b v="1"/>
    <b v="1"/>
    <m/>
    <n v="3"/>
    <n v="3"/>
    <m/>
    <m/>
    <m/>
    <n v="10"/>
    <n v="20"/>
    <n v="63"/>
    <m/>
    <m/>
    <m/>
    <m/>
    <m/>
    <m/>
    <m/>
    <m/>
    <b v="1"/>
    <m/>
    <b v="1"/>
    <n v="1"/>
    <n v="2"/>
    <n v="2"/>
    <n v="2"/>
    <n v="3"/>
    <n v="4"/>
    <n v="1"/>
    <m/>
    <b v="1"/>
    <b v="0"/>
    <b v="1"/>
    <b v="0"/>
    <b v="1"/>
    <b v="1"/>
    <b v="0"/>
    <m/>
    <b v="0"/>
    <m/>
    <b v="0"/>
    <m/>
    <b v="0"/>
    <x v="0"/>
    <b v="1"/>
    <n v="20"/>
    <s v="53 HH are living in Communal building because of Insuffience shelters."/>
  </r>
  <r>
    <x v="0"/>
    <x v="1"/>
    <x v="31"/>
    <s v="MMR001CMP193"/>
    <s v="GCA"/>
    <s v="Rural"/>
    <n v="169"/>
    <n v="816"/>
    <n v="153"/>
    <n v="754"/>
    <n v="157"/>
    <n v="761"/>
    <s v="Kachin"/>
    <s v="Bhamo"/>
    <s v="Han Te"/>
    <s v="Hpan Hkar Kone"/>
    <s v="Phan Khar Kone"/>
    <s v="MMR001CMP193"/>
    <n v="97.252650000000003"/>
    <n v="24.222349999999999"/>
    <n v="0"/>
    <s v="Rural"/>
    <n v="935"/>
    <x v="4"/>
    <n v="14"/>
    <n v="10"/>
    <n v="2015"/>
    <x v="0"/>
    <m/>
    <s v="CCCM Focal Point"/>
    <m/>
    <n v="7"/>
    <n v="10"/>
    <n v="2015"/>
    <n v="8"/>
    <n v="10"/>
    <n v="2015"/>
    <m/>
    <s v="Camp Manager"/>
    <s v="Male"/>
    <n v="57"/>
    <m/>
    <m/>
    <m/>
    <m/>
    <m/>
    <m/>
    <m/>
    <m/>
    <m/>
    <m/>
    <m/>
    <m/>
    <m/>
    <m/>
    <m/>
    <m/>
    <m/>
    <n v="1"/>
    <n v="2013"/>
    <m/>
    <n v="20"/>
    <n v="20"/>
    <m/>
    <m/>
    <n v="20"/>
    <n v="20"/>
    <m/>
    <s v="Bhamo"/>
    <n v="8"/>
    <m/>
    <b v="0"/>
    <b v="1"/>
    <s v="KBC"/>
    <s v="U Zaw Bawk"/>
    <s v="09400046740"/>
    <b v="1"/>
    <s v="At least Monthly"/>
    <b v="1"/>
    <b v="0"/>
    <b v="0"/>
    <b v="1"/>
    <b v="1"/>
    <b v="1"/>
    <n v="3"/>
    <n v="2"/>
    <n v="5"/>
    <n v="2"/>
    <n v="1"/>
    <n v="3"/>
    <n v="153"/>
    <n v="754"/>
    <n v="157"/>
    <m/>
    <m/>
    <m/>
    <m/>
    <m/>
    <m/>
    <m/>
    <m/>
    <b v="1"/>
    <n v="5"/>
    <b v="1"/>
    <n v="5"/>
    <n v="4"/>
    <m/>
    <m/>
    <n v="5"/>
    <n v="4"/>
    <n v="1"/>
    <n v="1"/>
    <b v="1"/>
    <b v="1"/>
    <b v="1"/>
    <b v="1"/>
    <b v="1"/>
    <b v="0"/>
    <b v="0"/>
    <m/>
    <b v="1"/>
    <n v="242"/>
    <b v="1"/>
    <n v="15"/>
    <b v="1"/>
    <x v="3"/>
    <b v="1"/>
    <n v="43"/>
    <s v="Living in host family."/>
  </r>
  <r>
    <x v="0"/>
    <x v="2"/>
    <x v="32"/>
    <s v="MMR001CMP160"/>
    <s v="NGCA"/>
    <s v="Rural"/>
    <n v="110"/>
    <n v="643"/>
    <n v="106"/>
    <m/>
    <n v="124"/>
    <n v="0"/>
    <s v="Kachin"/>
    <s v="Waingmaw"/>
    <s v="Saga Pa (Sadung Sub-township)"/>
    <m/>
    <s v="Post 6 Camp"/>
    <s v="MMR001CMP160"/>
    <n v="97.990555999999998"/>
    <n v="25.265277999999999"/>
    <n v="2764"/>
    <s v="Rural"/>
    <n v="881"/>
    <x v="1"/>
    <n v="30"/>
    <n v="10"/>
    <n v="2015"/>
    <x v="1"/>
    <m/>
    <s v="CCCM Focal Point"/>
    <m/>
    <n v="26"/>
    <n v="9"/>
    <n v="2015"/>
    <n v="26"/>
    <n v="9"/>
    <n v="2015"/>
    <m/>
    <s v="Camp Manager"/>
    <s v="Male"/>
    <n v="60"/>
    <m/>
    <s v="Camp Resident"/>
    <s v="Male"/>
    <n v="45"/>
    <m/>
    <s v="Camp Resident"/>
    <s v="Male"/>
    <n v="39"/>
    <m/>
    <s v="Committee Member"/>
    <s v="Female"/>
    <n v="48"/>
    <m/>
    <m/>
    <m/>
    <m/>
    <m/>
    <n v="11"/>
    <n v="2011"/>
    <m/>
    <n v="90"/>
    <n v="60"/>
    <m/>
    <m/>
    <n v="90"/>
    <n v="60"/>
    <m/>
    <s v="Gyi Na"/>
    <n v="30"/>
    <m/>
    <b v="0"/>
    <b v="1"/>
    <s v="KMSS-MYT"/>
    <s v="Chang Sau"/>
    <s v="6867908"/>
    <b v="1"/>
    <s v="At least Monthly"/>
    <b v="1"/>
    <b v="0"/>
    <b v="0"/>
    <b v="1"/>
    <b v="1"/>
    <b v="1"/>
    <m/>
    <n v="5"/>
    <n v="5"/>
    <m/>
    <n v="1"/>
    <n v="1"/>
    <n v="106"/>
    <m/>
    <n v="124"/>
    <m/>
    <m/>
    <m/>
    <m/>
    <m/>
    <m/>
    <m/>
    <m/>
    <b v="0"/>
    <m/>
    <b v="1"/>
    <n v="13"/>
    <n v="3"/>
    <n v="3"/>
    <n v="1"/>
    <n v="16"/>
    <n v="4"/>
    <n v="4"/>
    <n v="5"/>
    <b v="0"/>
    <b v="1"/>
    <b v="0"/>
    <b v="0"/>
    <b v="0"/>
    <b v="1"/>
    <b v="0"/>
    <m/>
    <b v="1"/>
    <m/>
    <b v="1"/>
    <m/>
    <b v="0"/>
    <x v="0"/>
    <b v="0"/>
    <m/>
    <s v="18 HS is HostFamilies"/>
  </r>
  <r>
    <x v="0"/>
    <x v="2"/>
    <x v="33"/>
    <s v="MMR001CMP032"/>
    <s v="GCA"/>
    <s v="Urban"/>
    <n v="94"/>
    <n v="341"/>
    <n v="65"/>
    <n v="240"/>
    <n v="95"/>
    <n v="343"/>
    <s v="Kachin"/>
    <s v="Waingmaw"/>
    <s v="Waingmaw Town"/>
    <s v="No (2) Ward"/>
    <s v="Qtr. 2 Lhaovo Baptist Church"/>
    <s v="MMR001CMP032"/>
    <n v="97.441166388888902"/>
    <n v="25.3540362037037"/>
    <n v="0"/>
    <s v="Urban"/>
    <n v="853"/>
    <x v="3"/>
    <n v="26"/>
    <n v="10"/>
    <n v="2015"/>
    <x v="3"/>
    <m/>
    <s v="CCCM Focal Point"/>
    <m/>
    <n v="16"/>
    <n v="9"/>
    <n v="2015"/>
    <n v="18"/>
    <n v="9"/>
    <n v="2015"/>
    <m/>
    <s v="Committee Member"/>
    <s v="Male"/>
    <n v="45"/>
    <m/>
    <s v="Camp Resident"/>
    <s v="Male"/>
    <n v="45"/>
    <m/>
    <s v="Religious leader"/>
    <s v="Female"/>
    <n v="45"/>
    <m/>
    <s v="Religious leader"/>
    <s v="Female"/>
    <n v="45"/>
    <m/>
    <m/>
    <m/>
    <m/>
    <m/>
    <n v="7"/>
    <n v="2011"/>
    <m/>
    <m/>
    <m/>
    <m/>
    <m/>
    <m/>
    <m/>
    <m/>
    <m/>
    <m/>
    <m/>
    <b v="0"/>
    <b v="1"/>
    <s v="Shalom"/>
    <s v="U Dai Lum"/>
    <s v="09-794779931"/>
    <b v="1"/>
    <s v="At least Monthly"/>
    <b v="1"/>
    <b v="0"/>
    <b v="0"/>
    <b v="1"/>
    <b v="1"/>
    <b v="1"/>
    <m/>
    <m/>
    <m/>
    <n v="1"/>
    <m/>
    <n v="1"/>
    <n v="65"/>
    <n v="240"/>
    <n v="95"/>
    <n v="1"/>
    <n v="2"/>
    <s v="Host families"/>
    <m/>
    <m/>
    <m/>
    <m/>
    <m/>
    <b v="0"/>
    <m/>
    <b v="1"/>
    <n v="5"/>
    <n v="2"/>
    <n v="2"/>
    <n v="2"/>
    <n v="7"/>
    <n v="4"/>
    <n v="2"/>
    <n v="2"/>
    <b v="0"/>
    <b v="1"/>
    <b v="1"/>
    <b v="0"/>
    <b v="1"/>
    <b v="0"/>
    <b v="0"/>
    <m/>
    <b v="0"/>
    <m/>
    <b v="0"/>
    <m/>
    <b v="1"/>
    <x v="4"/>
    <b v="1"/>
    <n v="103"/>
    <m/>
  </r>
  <r>
    <x v="0"/>
    <x v="2"/>
    <x v="34"/>
    <s v="MMR001CMP025"/>
    <s v="GCA"/>
    <s v="Urban"/>
    <n v="65"/>
    <n v="315"/>
    <n v="31"/>
    <n v="171"/>
    <n v="65"/>
    <n v="323"/>
    <s v="Kachin"/>
    <s v="Waingmaw"/>
    <s v="Waingmaw Town"/>
    <s v="No (2) Ward"/>
    <s v="Qtr. 2 Myoma Baptist Church"/>
    <s v="MMR001CMP025"/>
    <n v="97.438432380952406"/>
    <n v="25.351724999999998"/>
    <n v="0"/>
    <s v="Urban"/>
    <n v="946"/>
    <x v="0"/>
    <n v="2"/>
    <n v="10"/>
    <n v="2015"/>
    <x v="0"/>
    <m/>
    <s v="CCCM Focal Point"/>
    <m/>
    <n v="29"/>
    <n v="9"/>
    <n v="2015"/>
    <n v="29"/>
    <n v="9"/>
    <n v="2015"/>
    <m/>
    <s v="Camp Manager"/>
    <s v="Male"/>
    <n v="46"/>
    <m/>
    <m/>
    <m/>
    <m/>
    <m/>
    <m/>
    <m/>
    <m/>
    <m/>
    <m/>
    <m/>
    <m/>
    <m/>
    <m/>
    <m/>
    <m/>
    <m/>
    <n v="6"/>
    <n v="2011"/>
    <m/>
    <m/>
    <m/>
    <m/>
    <m/>
    <m/>
    <m/>
    <m/>
    <m/>
    <m/>
    <m/>
    <b v="0"/>
    <b v="1"/>
    <s v="KBC"/>
    <s v="Mr Tu Nan"/>
    <s v="09450050101"/>
    <b v="1"/>
    <s v="At least Monthly"/>
    <b v="0"/>
    <b v="0"/>
    <b v="1"/>
    <b v="1"/>
    <b v="1"/>
    <b v="1"/>
    <n v="1"/>
    <n v="1"/>
    <n v="2"/>
    <n v="1"/>
    <m/>
    <n v="1"/>
    <n v="31"/>
    <n v="171"/>
    <n v="65"/>
    <m/>
    <m/>
    <m/>
    <m/>
    <m/>
    <m/>
    <m/>
    <m/>
    <b v="1"/>
    <m/>
    <b v="1"/>
    <n v="2"/>
    <n v="3"/>
    <n v="2"/>
    <n v="2"/>
    <n v="4"/>
    <n v="5"/>
    <n v="2"/>
    <m/>
    <b v="1"/>
    <b v="1"/>
    <b v="1"/>
    <b v="1"/>
    <b v="1"/>
    <b v="0"/>
    <b v="0"/>
    <m/>
    <b v="1"/>
    <n v="57"/>
    <b v="1"/>
    <n v="25"/>
    <b v="1"/>
    <x v="0"/>
    <b v="1"/>
    <n v="152"/>
    <s v="Some HH are living outside of the camp"/>
  </r>
  <r>
    <x v="0"/>
    <x v="2"/>
    <x v="35"/>
    <s v="MMR001CMP030"/>
    <s v="GCA"/>
    <s v="Urban"/>
    <n v="31"/>
    <n v="170"/>
    <n v="25"/>
    <n v="125"/>
    <n v="31"/>
    <n v="170"/>
    <s v="Kachin"/>
    <s v="Waingmaw"/>
    <s v="Waingmaw Town"/>
    <s v="No (3) Ward"/>
    <s v="Qtr. 3 Mu-yin  Baptist Church"/>
    <s v="MMR001CMP030"/>
    <n v="97.437472666666693"/>
    <n v="25.345918166666699"/>
    <m/>
    <s v="Urban"/>
    <n v="858"/>
    <x v="3"/>
    <n v="22"/>
    <n v="10"/>
    <n v="2015"/>
    <x v="3"/>
    <m/>
    <s v="CCCM Focal Point"/>
    <m/>
    <n v="18"/>
    <n v="9"/>
    <n v="2015"/>
    <n v="19"/>
    <n v="9"/>
    <n v="2015"/>
    <m/>
    <s v="Committee Member"/>
    <s v="Female"/>
    <n v="45"/>
    <m/>
    <s v="Committee Member"/>
    <s v="Male"/>
    <n v="45"/>
    <m/>
    <m/>
    <m/>
    <m/>
    <m/>
    <m/>
    <m/>
    <m/>
    <m/>
    <m/>
    <m/>
    <m/>
    <m/>
    <n v="6"/>
    <n v="2011"/>
    <m/>
    <m/>
    <m/>
    <m/>
    <m/>
    <m/>
    <m/>
    <m/>
    <m/>
    <m/>
    <m/>
    <b v="0"/>
    <b v="1"/>
    <s v="Shalom"/>
    <s v="U htoi Shawng"/>
    <s v="09-259457147"/>
    <b v="1"/>
    <s v="With each population change"/>
    <b v="1"/>
    <b v="0"/>
    <b v="0"/>
    <b v="1"/>
    <b v="1"/>
    <b v="1"/>
    <n v="1"/>
    <n v="1"/>
    <n v="2"/>
    <m/>
    <m/>
    <m/>
    <n v="25"/>
    <n v="125"/>
    <n v="31"/>
    <n v="2"/>
    <n v="7"/>
    <s v="Other IDP camps"/>
    <m/>
    <m/>
    <m/>
    <m/>
    <m/>
    <b v="1"/>
    <m/>
    <b v="1"/>
    <n v="5"/>
    <n v="2"/>
    <m/>
    <m/>
    <n v="5"/>
    <n v="2"/>
    <n v="1"/>
    <m/>
    <b v="1"/>
    <b v="1"/>
    <b v="0"/>
    <b v="0"/>
    <b v="0"/>
    <b v="0"/>
    <b v="0"/>
    <m/>
    <b v="1"/>
    <n v="1"/>
    <b v="1"/>
    <n v="15"/>
    <b v="0"/>
    <x v="0"/>
    <b v="1"/>
    <n v="30"/>
    <s v="Some HH are living outside of the cmap because of not enough space inside the camp"/>
  </r>
  <r>
    <x v="0"/>
    <x v="2"/>
    <x v="36"/>
    <s v="MMR001CMP026"/>
    <s v="GCA"/>
    <s v="Urban"/>
    <n v="89"/>
    <n v="478"/>
    <n v="78"/>
    <n v="415"/>
    <n v="89"/>
    <n v="465"/>
    <s v="Kachin"/>
    <s v="Waingmaw"/>
    <s v="Waingmaw Town"/>
    <s v="No (4) Ward"/>
    <s v="Qtr. 4 Monestry (Thargaya Thayett Taw)"/>
    <s v="MMR001CMP026"/>
    <n v="97.432495000000003"/>
    <n v="25.350809000000002"/>
    <n v="0"/>
    <s v="Urban"/>
    <n v="854"/>
    <x v="3"/>
    <n v="21"/>
    <n v="10"/>
    <n v="2015"/>
    <x v="3"/>
    <m/>
    <s v="CCCM Focal Point"/>
    <m/>
    <n v="18"/>
    <n v="9"/>
    <n v="2015"/>
    <n v="21"/>
    <n v="9"/>
    <n v="2015"/>
    <m/>
    <s v="Committee Member"/>
    <s v="Male"/>
    <n v="40"/>
    <m/>
    <s v="Committee Member"/>
    <s v="Male"/>
    <n v="40"/>
    <m/>
    <m/>
    <m/>
    <m/>
    <m/>
    <m/>
    <m/>
    <m/>
    <m/>
    <m/>
    <m/>
    <m/>
    <m/>
    <n v="6"/>
    <n v="2011"/>
    <m/>
    <m/>
    <m/>
    <m/>
    <m/>
    <m/>
    <m/>
    <m/>
    <m/>
    <m/>
    <m/>
    <b v="0"/>
    <b v="1"/>
    <s v="Shalom"/>
    <s v="U Myit Aung"/>
    <s v="09-400048796"/>
    <b v="1"/>
    <s v="At least Monthly"/>
    <b v="1"/>
    <b v="0"/>
    <b v="0"/>
    <b v="1"/>
    <b v="1"/>
    <b v="1"/>
    <n v="4"/>
    <m/>
    <n v="4"/>
    <n v="2"/>
    <m/>
    <n v="2"/>
    <n v="78"/>
    <n v="415"/>
    <n v="89"/>
    <m/>
    <m/>
    <m/>
    <m/>
    <n v="1"/>
    <n v="6"/>
    <s v="Other IDP camps"/>
    <m/>
    <b v="1"/>
    <m/>
    <b v="1"/>
    <n v="5"/>
    <n v="1"/>
    <m/>
    <m/>
    <n v="5"/>
    <n v="1"/>
    <n v="2"/>
    <m/>
    <b v="1"/>
    <b v="1"/>
    <b v="0"/>
    <b v="0"/>
    <b v="1"/>
    <b v="0"/>
    <b v="0"/>
    <m/>
    <b v="1"/>
    <m/>
    <b v="1"/>
    <n v="3"/>
    <b v="0"/>
    <x v="0"/>
    <b v="1"/>
    <n v="56"/>
    <s v="Some HH are living outside of the camp"/>
  </r>
  <r>
    <x v="0"/>
    <x v="0"/>
    <x v="37"/>
    <s v="MMR001CMP182"/>
    <s v="GCA"/>
    <s v="Urban"/>
    <n v="10"/>
    <n v="39"/>
    <n v="7"/>
    <n v="25"/>
    <n v="10"/>
    <n v="39"/>
    <s v="Kachin"/>
    <s v="Hpakant"/>
    <s v="Seik Mu"/>
    <s v="Maw Shan"/>
    <s v="Rawan Baptist Church, Maw Shan Vil., Seik Mu"/>
    <s v="MMR001CMP182"/>
    <n v="96.279200000000003"/>
    <n v="25.56551"/>
    <n v="259"/>
    <s v="Urban"/>
    <n v="872"/>
    <x v="3"/>
    <n v="4"/>
    <n v="9"/>
    <n v="2015"/>
    <x v="3"/>
    <m/>
    <s v="CCCM Focal Point"/>
    <m/>
    <n v="30"/>
    <n v="9"/>
    <n v="2015"/>
    <n v="30"/>
    <n v="9"/>
    <n v="2015"/>
    <m/>
    <s v="Camp Manager"/>
    <s v="Female"/>
    <n v="32"/>
    <m/>
    <s v="Committee Member"/>
    <s v="Male"/>
    <n v="31"/>
    <m/>
    <m/>
    <m/>
    <m/>
    <m/>
    <m/>
    <m/>
    <m/>
    <m/>
    <m/>
    <m/>
    <m/>
    <m/>
    <n v="1"/>
    <n v="2013"/>
    <m/>
    <m/>
    <m/>
    <m/>
    <m/>
    <m/>
    <m/>
    <m/>
    <m/>
    <m/>
    <m/>
    <b v="0"/>
    <b v="1"/>
    <s v="Shalom"/>
    <s v="Daw Lun Bu"/>
    <s v="0947135382"/>
    <b v="1"/>
    <s v="At least Monthly"/>
    <b v="0"/>
    <b v="0"/>
    <b v="0"/>
    <b v="1"/>
    <b v="1"/>
    <b v="1"/>
    <m/>
    <m/>
    <m/>
    <m/>
    <m/>
    <m/>
    <n v="7"/>
    <n v="25"/>
    <n v="10"/>
    <m/>
    <m/>
    <m/>
    <m/>
    <m/>
    <m/>
    <m/>
    <m/>
    <b v="0"/>
    <m/>
    <b v="0"/>
    <n v="3"/>
    <n v="3"/>
    <n v="1"/>
    <n v="0"/>
    <n v="4"/>
    <n v="3"/>
    <n v="1"/>
    <n v="1"/>
    <b v="1"/>
    <b v="1"/>
    <b v="0"/>
    <b v="0"/>
    <b v="1"/>
    <b v="0"/>
    <b v="0"/>
    <m/>
    <b v="1"/>
    <n v="15"/>
    <b v="1"/>
    <n v="1"/>
    <b v="0"/>
    <x v="0"/>
    <b v="0"/>
    <m/>
    <s v="Some HH are living outsite of the camp because of their livlihood"/>
  </r>
  <r>
    <x v="0"/>
    <x v="1"/>
    <x v="38"/>
    <s v="MMR001CMP047"/>
    <s v="GCA"/>
    <s v="Urban"/>
    <n v="631"/>
    <n v="3758"/>
    <n v="613"/>
    <n v="3721"/>
    <n v="626"/>
    <n v="3786"/>
    <s v="Kachin"/>
    <s v="Bhamo"/>
    <s v="Bhamo Town"/>
    <s v="Nyaung Pin Ward"/>
    <s v="Robert Church"/>
    <s v="MMR001CMP047"/>
    <n v="97.229116811594196"/>
    <n v="24.268292826086999"/>
    <n v="0"/>
    <s v="Urban"/>
    <n v="966"/>
    <x v="4"/>
    <n v="13"/>
    <n v="10"/>
    <n v="2015"/>
    <x v="0"/>
    <m/>
    <s v="CCCM Focal Point"/>
    <m/>
    <n v="8"/>
    <n v="10"/>
    <n v="2015"/>
    <n v="9"/>
    <n v="10"/>
    <n v="2015"/>
    <m/>
    <s v="Camp Manager"/>
    <s v="Male"/>
    <n v="41"/>
    <m/>
    <m/>
    <m/>
    <m/>
    <m/>
    <m/>
    <m/>
    <m/>
    <m/>
    <m/>
    <m/>
    <m/>
    <m/>
    <m/>
    <m/>
    <m/>
    <m/>
    <n v="7"/>
    <n v="2011"/>
    <m/>
    <m/>
    <m/>
    <m/>
    <m/>
    <m/>
    <m/>
    <m/>
    <m/>
    <m/>
    <m/>
    <b v="0"/>
    <b v="1"/>
    <s v="KBC"/>
    <s v="Sara Awng Mai"/>
    <s v="09-260558186"/>
    <b v="1"/>
    <s v="At least Monthly"/>
    <b v="1"/>
    <b v="0"/>
    <b v="0"/>
    <b v="0"/>
    <b v="1"/>
    <b v="1"/>
    <m/>
    <m/>
    <m/>
    <m/>
    <m/>
    <m/>
    <n v="613"/>
    <n v="3721"/>
    <n v="626"/>
    <m/>
    <m/>
    <m/>
    <m/>
    <n v="4"/>
    <n v="16"/>
    <s v="Other IDP camps"/>
    <m/>
    <b v="1"/>
    <m/>
    <b v="1"/>
    <n v="10"/>
    <n v="8"/>
    <m/>
    <m/>
    <n v="10"/>
    <n v="8"/>
    <n v="2"/>
    <n v="3"/>
    <b v="1"/>
    <b v="0"/>
    <b v="1"/>
    <b v="1"/>
    <b v="0"/>
    <b v="0"/>
    <b v="0"/>
    <m/>
    <b v="1"/>
    <n v="30"/>
    <b v="0"/>
    <m/>
    <b v="1"/>
    <x v="0"/>
    <b v="1"/>
    <n v="13"/>
    <s v="Living in Host Family"/>
  </r>
  <r>
    <x v="0"/>
    <x v="0"/>
    <x v="39"/>
    <s v="MMR001CMP183"/>
    <s v="GCA"/>
    <s v="Mixed"/>
    <n v="8"/>
    <n v="40"/>
    <n v="8"/>
    <n v="28"/>
    <n v="8"/>
    <n v="40"/>
    <s v="Kachin"/>
    <s v="Hpakant"/>
    <s v="Seik Mu"/>
    <s v="Maw Shan"/>
    <s v="Sai Nai Baptish Church, Maw Shan Vil., Seki Mu"/>
    <s v="MMR001CMP183"/>
    <n v="96.353030000000004"/>
    <n v="25.668399999999998"/>
    <n v="0"/>
    <s v="Mixed"/>
    <n v="929"/>
    <x v="0"/>
    <n v="5"/>
    <n v="10"/>
    <n v="2015"/>
    <x v="0"/>
    <m/>
    <s v="CCCM Focal Point"/>
    <m/>
    <n v="24"/>
    <n v="9"/>
    <n v="2015"/>
    <n v="24"/>
    <n v="9"/>
    <n v="2015"/>
    <m/>
    <s v="Camp Manager"/>
    <s v="Male"/>
    <n v="36"/>
    <m/>
    <s v="Camp Resident"/>
    <s v="Female"/>
    <n v="40"/>
    <m/>
    <s v="Committee Member"/>
    <s v="Male"/>
    <n v="52"/>
    <m/>
    <s v="Committee Member"/>
    <s v="Female"/>
    <n v="37"/>
    <m/>
    <m/>
    <m/>
    <m/>
    <m/>
    <n v="1"/>
    <n v="2013"/>
    <n v="80"/>
    <n v="25"/>
    <n v="20"/>
    <m/>
    <n v="80"/>
    <n v="25"/>
    <n v="20"/>
    <m/>
    <s v="Hpakant"/>
    <n v="4"/>
    <m/>
    <b v="0"/>
    <b v="1"/>
    <s v="KBC"/>
    <s v="Mr Seng Hkum"/>
    <s v="096506310"/>
    <b v="1"/>
    <s v="At least Monthly"/>
    <b v="0"/>
    <b v="0"/>
    <b v="1"/>
    <b v="1"/>
    <b v="1"/>
    <b v="0"/>
    <m/>
    <m/>
    <m/>
    <m/>
    <m/>
    <m/>
    <n v="8"/>
    <n v="28"/>
    <n v="8"/>
    <m/>
    <m/>
    <m/>
    <m/>
    <m/>
    <m/>
    <m/>
    <m/>
    <b v="1"/>
    <m/>
    <b v="1"/>
    <n v="1"/>
    <n v="1"/>
    <n v="5"/>
    <n v="3"/>
    <n v="6"/>
    <n v="4"/>
    <n v="1"/>
    <n v="0"/>
    <b v="1"/>
    <b v="1"/>
    <b v="0"/>
    <b v="0"/>
    <b v="1"/>
    <b v="0"/>
    <b v="0"/>
    <m/>
    <b v="0"/>
    <m/>
    <b v="1"/>
    <n v="5"/>
    <b v="0"/>
    <x v="0"/>
    <b v="0"/>
    <m/>
    <m/>
  </r>
  <r>
    <x v="0"/>
    <x v="4"/>
    <x v="40"/>
    <s v="MMR001CMP225"/>
    <s v="GCA"/>
    <s v="Rural"/>
    <n v="30"/>
    <n v="181"/>
    <n v="30"/>
    <n v="181"/>
    <n v="30"/>
    <n v="181"/>
    <s v="Kachin"/>
    <s v="Chipwi"/>
    <s v="Lan Jaw"/>
    <s v="Saw Zam"/>
    <s v="Saw Zam"/>
    <s v="MMR001CMP225"/>
    <n v="98.356260000000006"/>
    <n v="25.645959999999999"/>
    <n v="1945"/>
    <s v="Rural"/>
    <n v="889"/>
    <x v="1"/>
    <n v="30"/>
    <n v="10"/>
    <n v="2015"/>
    <x v="1"/>
    <m/>
    <s v="CCCM Focal Point"/>
    <m/>
    <n v="21"/>
    <n v="9"/>
    <n v="2015"/>
    <n v="21"/>
    <n v="9"/>
    <n v="2015"/>
    <m/>
    <s v="Camp Manager"/>
    <s v="Male"/>
    <n v="40"/>
    <m/>
    <s v="Camp Resident"/>
    <s v="Male"/>
    <n v="43"/>
    <m/>
    <s v="Committee Member"/>
    <s v="Male"/>
    <n v="62"/>
    <m/>
    <s v="Other"/>
    <s v="Female"/>
    <n v="39"/>
    <m/>
    <m/>
    <m/>
    <m/>
    <m/>
    <n v="7"/>
    <n v="2012"/>
    <m/>
    <n v="45"/>
    <n v="25"/>
    <m/>
    <m/>
    <n v="45"/>
    <n v="25"/>
    <m/>
    <s v="Pan Wa"/>
    <n v="5"/>
    <m/>
    <b v="0"/>
    <b v="1"/>
    <s v="KMSS-MYT"/>
    <s v="Bawm Sau"/>
    <s v="15287526532"/>
    <b v="1"/>
    <s v="At least Monthly"/>
    <b v="0"/>
    <b v="0"/>
    <b v="1"/>
    <b v="1"/>
    <b v="1"/>
    <b v="1"/>
    <m/>
    <m/>
    <m/>
    <m/>
    <m/>
    <m/>
    <n v="30"/>
    <n v="181"/>
    <n v="30"/>
    <m/>
    <n v="21"/>
    <s v="Host families"/>
    <m/>
    <m/>
    <m/>
    <m/>
    <m/>
    <b v="1"/>
    <m/>
    <b v="1"/>
    <n v="3"/>
    <n v="1"/>
    <n v="1"/>
    <m/>
    <n v="4"/>
    <n v="1"/>
    <m/>
    <m/>
    <b v="1"/>
    <b v="0"/>
    <b v="1"/>
    <b v="0"/>
    <b v="1"/>
    <b v="0"/>
    <b v="0"/>
    <m/>
    <b v="0"/>
    <m/>
    <b v="0"/>
    <m/>
    <b v="0"/>
    <x v="0"/>
    <b v="0"/>
    <m/>
    <m/>
  </r>
  <r>
    <x v="0"/>
    <x v="6"/>
    <x v="41"/>
    <s v="MMR001CMP073"/>
    <s v="GCA"/>
    <s v="Rural"/>
    <n v="46"/>
    <n v="272"/>
    <n v="45"/>
    <n v="257"/>
    <n v="45"/>
    <n v="269"/>
    <s v="Kachin"/>
    <s v="Momauk"/>
    <s v="Lwegel Town"/>
    <s v="Seng Ja "/>
    <s v="Seng Ja "/>
    <s v="MMR001CMP073"/>
    <n v="97.710864000000001"/>
    <n v="24.207332999999998"/>
    <n v="0"/>
    <s v="Rural"/>
    <n v="936"/>
    <x v="4"/>
    <n v="14"/>
    <n v="10"/>
    <n v="2015"/>
    <x v="0"/>
    <m/>
    <s v="CCCM Focal Point"/>
    <m/>
    <n v="12"/>
    <n v="10"/>
    <n v="2015"/>
    <n v="12"/>
    <n v="10"/>
    <n v="2015"/>
    <m/>
    <s v="Camp Manager"/>
    <s v="Male"/>
    <n v="43"/>
    <m/>
    <m/>
    <m/>
    <m/>
    <m/>
    <m/>
    <m/>
    <m/>
    <m/>
    <m/>
    <m/>
    <m/>
    <m/>
    <m/>
    <m/>
    <m/>
    <m/>
    <n v="8"/>
    <n v="2012"/>
    <m/>
    <n v="20"/>
    <n v="15"/>
    <m/>
    <m/>
    <n v="20"/>
    <n v="15"/>
    <m/>
    <s v="Loi Je Town"/>
    <n v="2"/>
    <m/>
    <b v="0"/>
    <b v="1"/>
    <s v="KBC"/>
    <s v="U Naw Awng"/>
    <m/>
    <b v="1"/>
    <s v="At least Monthly"/>
    <b v="1"/>
    <b v="0"/>
    <b v="0"/>
    <b v="1"/>
    <b v="1"/>
    <b v="1"/>
    <n v="2"/>
    <n v="2"/>
    <n v="4"/>
    <m/>
    <m/>
    <m/>
    <n v="45"/>
    <n v="257"/>
    <n v="45"/>
    <m/>
    <m/>
    <m/>
    <m/>
    <m/>
    <m/>
    <m/>
    <m/>
    <b v="1"/>
    <n v="2"/>
    <b v="1"/>
    <n v="3"/>
    <n v="4"/>
    <m/>
    <m/>
    <n v="3"/>
    <n v="4"/>
    <n v="1"/>
    <m/>
    <b v="1"/>
    <b v="1"/>
    <b v="1"/>
    <b v="0"/>
    <b v="0"/>
    <b v="0"/>
    <b v="0"/>
    <m/>
    <b v="0"/>
    <m/>
    <b v="1"/>
    <n v="13"/>
    <b v="0"/>
    <x v="0"/>
    <b v="0"/>
    <m/>
    <s v="Travelling and living with Host Families"/>
  </r>
  <r>
    <x v="0"/>
    <x v="5"/>
    <x v="42"/>
    <s v="MMR001CMP006"/>
    <s v="GCA"/>
    <s v="Urban"/>
    <n v="97"/>
    <n v="382"/>
    <n v="95"/>
    <n v="386"/>
    <n v="95"/>
    <n v="386"/>
    <s v="Kachin"/>
    <s v="Myitkyina"/>
    <s v="Myitkyina Town"/>
    <s v="Si Tar Pu Ward"/>
    <s v="Shatapru Sut Ngai Tawng"/>
    <s v="MMR001CMP006"/>
    <n v="97.399628000000007"/>
    <n v="25.412313000000001"/>
    <n v="0"/>
    <s v="Urban"/>
    <n v="942"/>
    <x v="0"/>
    <n v="6"/>
    <n v="10"/>
    <n v="2015"/>
    <x v="0"/>
    <m/>
    <s v="CCCM Focal Point"/>
    <m/>
    <n v="21"/>
    <n v="9"/>
    <n v="2015"/>
    <n v="28"/>
    <n v="9"/>
    <n v="2015"/>
    <m/>
    <s v="Camp Manager"/>
    <s v="Male"/>
    <n v="40"/>
    <m/>
    <s v="Committee Member"/>
    <s v="Male"/>
    <n v="45"/>
    <m/>
    <m/>
    <m/>
    <m/>
    <m/>
    <m/>
    <m/>
    <m/>
    <m/>
    <m/>
    <m/>
    <m/>
    <m/>
    <n v="8"/>
    <n v="2011"/>
    <m/>
    <m/>
    <m/>
    <m/>
    <m/>
    <m/>
    <m/>
    <m/>
    <m/>
    <m/>
    <m/>
    <b v="0"/>
    <b v="1"/>
    <s v="KBC"/>
    <s v="U Zuk Dau"/>
    <s v="09400024924"/>
    <b v="1"/>
    <s v="With each population change"/>
    <b v="1"/>
    <b v="0"/>
    <b v="0"/>
    <b v="1"/>
    <b v="1"/>
    <b v="1"/>
    <n v="3"/>
    <m/>
    <n v="3"/>
    <m/>
    <m/>
    <m/>
    <n v="95"/>
    <n v="386"/>
    <n v="95"/>
    <n v="4"/>
    <n v="11"/>
    <s v="Host families"/>
    <m/>
    <m/>
    <m/>
    <m/>
    <m/>
    <b v="1"/>
    <m/>
    <b v="1"/>
    <n v="2"/>
    <n v="0"/>
    <n v="2"/>
    <n v="0"/>
    <n v="4"/>
    <n v="0"/>
    <n v="5"/>
    <n v="0"/>
    <b v="1"/>
    <b v="0"/>
    <b v="0"/>
    <b v="0"/>
    <b v="0"/>
    <b v="0"/>
    <b v="0"/>
    <m/>
    <b v="1"/>
    <n v="169"/>
    <b v="1"/>
    <n v="14"/>
    <b v="0"/>
    <x v="0"/>
    <b v="0"/>
    <m/>
    <m/>
  </r>
  <r>
    <x v="0"/>
    <x v="5"/>
    <x v="43"/>
    <s v="MMR001CMP007"/>
    <s v="GCA"/>
    <s v="Urban"/>
    <n v="28"/>
    <n v="130"/>
    <n v="27"/>
    <n v="121"/>
    <n v="28"/>
    <n v="130"/>
    <s v="Kachin"/>
    <s v="Myitkyina"/>
    <s v="Myitkyina Town"/>
    <s v="Si Tar Pu Ward"/>
    <s v="Shatapru Thida Aye Baptist Church"/>
    <s v="MMR001CMP007"/>
    <n v="97.418004999999994"/>
    <n v="25.423817"/>
    <n v="0"/>
    <s v="Urban"/>
    <n v="859"/>
    <x v="3"/>
    <n v="21"/>
    <n v="10"/>
    <n v="2015"/>
    <x v="3"/>
    <m/>
    <s v="CCCM Focal Point"/>
    <m/>
    <n v="19"/>
    <n v="9"/>
    <n v="2015"/>
    <n v="20"/>
    <n v="9"/>
    <n v="2015"/>
    <m/>
    <s v="Committee Member"/>
    <s v="Male"/>
    <n v="45"/>
    <m/>
    <s v="Committee Member"/>
    <s v="Male"/>
    <n v="45"/>
    <m/>
    <s v="Committee Member"/>
    <s v="Female"/>
    <n v="45"/>
    <m/>
    <s v="Committee Member"/>
    <s v="Female"/>
    <n v="45"/>
    <m/>
    <m/>
    <m/>
    <m/>
    <m/>
    <n v="12"/>
    <n v="2012"/>
    <m/>
    <m/>
    <m/>
    <m/>
    <m/>
    <m/>
    <m/>
    <m/>
    <m/>
    <m/>
    <m/>
    <b v="0"/>
    <b v="1"/>
    <s v="Shalom"/>
    <s v="U Jar Naw"/>
    <s v="09-259459101"/>
    <b v="1"/>
    <s v="At least Monthly"/>
    <b v="1"/>
    <b v="0"/>
    <b v="0"/>
    <b v="1"/>
    <b v="1"/>
    <b v="1"/>
    <n v="1"/>
    <n v="1"/>
    <n v="2"/>
    <m/>
    <m/>
    <m/>
    <n v="27"/>
    <n v="121"/>
    <n v="28"/>
    <m/>
    <m/>
    <m/>
    <m/>
    <m/>
    <m/>
    <m/>
    <m/>
    <b v="1"/>
    <m/>
    <b v="1"/>
    <n v="4"/>
    <n v="2"/>
    <n v="2"/>
    <n v="1"/>
    <n v="6"/>
    <n v="3"/>
    <n v="1"/>
    <m/>
    <b v="1"/>
    <b v="1"/>
    <b v="0"/>
    <b v="0"/>
    <b v="0"/>
    <b v="0"/>
    <b v="0"/>
    <m/>
    <b v="0"/>
    <m/>
    <b v="1"/>
    <m/>
    <b v="0"/>
    <x v="0"/>
    <b v="1"/>
    <n v="9"/>
    <m/>
  </r>
  <r>
    <x v="0"/>
    <x v="2"/>
    <x v="44"/>
    <s v="MMR001CMP041"/>
    <s v="GCA"/>
    <s v="Rural"/>
    <n v="172"/>
    <n v="838"/>
    <n v="181"/>
    <n v="910"/>
    <n v="181"/>
    <n v="910"/>
    <s v="Kachin"/>
    <s v="Waingmaw"/>
    <s v="Waw Shung (Kan Paik Ti Sub-township)"/>
    <s v="Shan Kyaing"/>
    <s v="Shing Jai"/>
    <s v="MMR001CMP041"/>
    <n v="98.025662999999994"/>
    <n v="25.418084"/>
    <m/>
    <s v="Rural"/>
    <n v="931"/>
    <x v="5"/>
    <n v="13"/>
    <n v="10"/>
    <n v="2015"/>
    <x v="0"/>
    <m/>
    <s v="CCCM Focal Point"/>
    <m/>
    <n v="25"/>
    <n v="9"/>
    <n v="2015"/>
    <n v="26"/>
    <n v="9"/>
    <n v="2015"/>
    <m/>
    <s v="Camp Manager"/>
    <s v="Male"/>
    <n v="44"/>
    <m/>
    <m/>
    <m/>
    <m/>
    <m/>
    <m/>
    <m/>
    <m/>
    <m/>
    <m/>
    <m/>
    <m/>
    <m/>
    <m/>
    <m/>
    <m/>
    <m/>
    <n v="11"/>
    <n v="2011"/>
    <m/>
    <n v="45"/>
    <n v="30"/>
    <m/>
    <m/>
    <n v="45"/>
    <n v="30"/>
    <m/>
    <s v="kanpaiti"/>
    <n v="12"/>
    <m/>
    <b v="1"/>
    <b v="1"/>
    <s v="KBC"/>
    <s v="U Kyang Ying"/>
    <s v="15393860881"/>
    <b v="1"/>
    <s v="At least Monthly"/>
    <b v="0"/>
    <b v="1"/>
    <b v="0"/>
    <b v="1"/>
    <b v="1"/>
    <b v="1"/>
    <n v="10"/>
    <n v="9"/>
    <n v="19"/>
    <n v="2"/>
    <n v="2"/>
    <n v="4"/>
    <n v="181"/>
    <n v="910"/>
    <n v="181"/>
    <n v="2"/>
    <n v="13"/>
    <s v="Host families"/>
    <m/>
    <m/>
    <m/>
    <m/>
    <m/>
    <b v="1"/>
    <n v="10"/>
    <b v="1"/>
    <n v="18"/>
    <n v="3"/>
    <n v="2"/>
    <m/>
    <n v="20"/>
    <n v="3"/>
    <n v="3"/>
    <m/>
    <b v="1"/>
    <b v="1"/>
    <b v="0"/>
    <b v="0"/>
    <b v="0"/>
    <b v="0"/>
    <b v="0"/>
    <m/>
    <b v="1"/>
    <n v="45"/>
    <b v="1"/>
    <n v="45"/>
    <b v="1"/>
    <x v="5"/>
    <b v="0"/>
    <m/>
    <m/>
  </r>
  <r>
    <x v="0"/>
    <x v="9"/>
    <x v="45"/>
    <s v="MMR001CMP067"/>
    <s v="GCA"/>
    <s v="Urban"/>
    <n v="80"/>
    <n v="278"/>
    <n v="50"/>
    <n v="200"/>
    <n v="83"/>
    <n v="293"/>
    <s v="Kachin"/>
    <s v="Shwegu"/>
    <s v="Shwegu Town"/>
    <s v="Shwegu Town"/>
    <s v="Shwe Gu Baptist Church"/>
    <s v="MMR001CMP067"/>
    <n v="96.807353000000006"/>
    <n v="24.200361000000001"/>
    <n v="0"/>
    <s v="Urban"/>
    <n v="920"/>
    <x v="4"/>
    <n v="13"/>
    <n v="10"/>
    <n v="2015"/>
    <x v="0"/>
    <m/>
    <s v="CCCM Focal Point"/>
    <m/>
    <n v="30"/>
    <n v="9"/>
    <n v="2015"/>
    <n v="1"/>
    <n v="10"/>
    <n v="2015"/>
    <m/>
    <s v="Camp Manager"/>
    <s v="Male"/>
    <n v="33"/>
    <m/>
    <m/>
    <m/>
    <m/>
    <m/>
    <m/>
    <m/>
    <m/>
    <m/>
    <m/>
    <m/>
    <m/>
    <m/>
    <m/>
    <m/>
    <m/>
    <m/>
    <n v="7"/>
    <n v="2011"/>
    <m/>
    <m/>
    <m/>
    <m/>
    <m/>
    <m/>
    <m/>
    <m/>
    <m/>
    <m/>
    <m/>
    <b v="0"/>
    <b v="1"/>
    <s v="KBC"/>
    <s v="U Tu Ja"/>
    <s v="09256246079"/>
    <b v="1"/>
    <s v="Less frequent than Monthly"/>
    <b v="0"/>
    <b v="1"/>
    <b v="0"/>
    <b v="0"/>
    <b v="1"/>
    <b v="1"/>
    <n v="1"/>
    <n v="4"/>
    <n v="5"/>
    <m/>
    <m/>
    <m/>
    <n v="50"/>
    <n v="200"/>
    <n v="83"/>
    <m/>
    <m/>
    <m/>
    <m/>
    <m/>
    <m/>
    <m/>
    <m/>
    <b v="0"/>
    <m/>
    <b v="1"/>
    <n v="2"/>
    <n v="5"/>
    <n v="1"/>
    <m/>
    <n v="3"/>
    <n v="5"/>
    <n v="1"/>
    <n v="2"/>
    <b v="1"/>
    <b v="1"/>
    <b v="1"/>
    <b v="1"/>
    <b v="1"/>
    <b v="1"/>
    <b v="0"/>
    <m/>
    <b v="0"/>
    <m/>
    <b v="1"/>
    <n v="70"/>
    <b v="0"/>
    <x v="0"/>
    <b v="1"/>
    <n v="23"/>
    <s v="33 HH are living with Host Families"/>
  </r>
  <r>
    <x v="0"/>
    <x v="9"/>
    <x v="46"/>
    <s v="MMR001CMP068"/>
    <s v="GCA"/>
    <s v="Urban"/>
    <n v="40"/>
    <n v="208"/>
    <n v="41"/>
    <n v="208"/>
    <n v="51"/>
    <n v="208"/>
    <s v="Kachin"/>
    <s v="Shwegu"/>
    <s v="Shwegu Town"/>
    <s v="Shwegu Town"/>
    <s v="Shwe Gu Catholic Church"/>
    <s v="MMR001CMP068"/>
    <n v="96.807353000000006"/>
    <n v="24.200367"/>
    <n v="0"/>
    <s v="Urban"/>
    <n v="900"/>
    <x v="2"/>
    <n v="20"/>
    <n v="10"/>
    <n v="2015"/>
    <x v="2"/>
    <m/>
    <s v="CCCM Focal Point"/>
    <m/>
    <n v="16"/>
    <n v="10"/>
    <n v="2015"/>
    <n v="16"/>
    <n v="10"/>
    <n v="2015"/>
    <m/>
    <s v="Camp Manager"/>
    <s v="Male"/>
    <n v="46"/>
    <m/>
    <m/>
    <m/>
    <m/>
    <m/>
    <m/>
    <m/>
    <m/>
    <m/>
    <m/>
    <m/>
    <m/>
    <m/>
    <m/>
    <m/>
    <m/>
    <m/>
    <n v="7"/>
    <n v="2011"/>
    <m/>
    <m/>
    <m/>
    <m/>
    <m/>
    <m/>
    <m/>
    <m/>
    <m/>
    <m/>
    <m/>
    <b v="0"/>
    <b v="1"/>
    <s v="KMSS-BMO"/>
    <s v="U Tang Gun"/>
    <s v="09400053092"/>
    <b v="1"/>
    <s v="At least Monthly"/>
    <b v="0"/>
    <b v="0"/>
    <b v="0"/>
    <b v="1"/>
    <b v="1"/>
    <b v="1"/>
    <m/>
    <n v="1"/>
    <n v="1"/>
    <m/>
    <n v="1"/>
    <n v="1"/>
    <n v="41"/>
    <n v="208"/>
    <n v="51"/>
    <m/>
    <m/>
    <m/>
    <m/>
    <m/>
    <m/>
    <m/>
    <m/>
    <b v="1"/>
    <n v="2"/>
    <b v="1"/>
    <n v="2"/>
    <n v="6"/>
    <m/>
    <m/>
    <n v="2"/>
    <n v="6"/>
    <m/>
    <n v="2"/>
    <b v="0"/>
    <b v="0"/>
    <b v="0"/>
    <b v="0"/>
    <b v="1"/>
    <b v="0"/>
    <b v="0"/>
    <m/>
    <b v="0"/>
    <m/>
    <b v="1"/>
    <n v="18"/>
    <b v="0"/>
    <x v="0"/>
    <b v="1"/>
    <n v="19"/>
    <s v="Some HH got their own houses."/>
  </r>
  <r>
    <x v="0"/>
    <x v="5"/>
    <x v="47"/>
    <s v="MMR001CMP009"/>
    <s v="GCA"/>
    <s v="Urban"/>
    <n v="87"/>
    <n v="461"/>
    <n v="90"/>
    <n v="489"/>
    <n v="90"/>
    <n v="489"/>
    <s v="Kachin"/>
    <s v="Myitkyina"/>
    <s v="Myitkyina Town"/>
    <s v="Shwe Set Ward"/>
    <s v="Shwe Zet Baptist Church"/>
    <s v="MMR001CMP009"/>
    <n v="97.419403000000003"/>
    <n v="25.440928"/>
    <n v="0"/>
    <s v="Urban"/>
    <n v="943"/>
    <x v="0"/>
    <n v="28"/>
    <n v="9"/>
    <n v="2015"/>
    <x v="0"/>
    <m/>
    <s v="CCCM Focal Point"/>
    <m/>
    <n v="21"/>
    <n v="9"/>
    <n v="2015"/>
    <n v="28"/>
    <n v="9"/>
    <n v="2015"/>
    <m/>
    <s v="Camp Manager"/>
    <s v="Male"/>
    <n v="52"/>
    <m/>
    <s v="Committee Member"/>
    <s v="Female"/>
    <n v="35"/>
    <m/>
    <s v="Committee Member"/>
    <s v="Female"/>
    <n v="42"/>
    <m/>
    <m/>
    <m/>
    <m/>
    <m/>
    <m/>
    <m/>
    <m/>
    <m/>
    <n v="11"/>
    <n v="2011"/>
    <m/>
    <m/>
    <m/>
    <m/>
    <m/>
    <m/>
    <m/>
    <m/>
    <m/>
    <m/>
    <m/>
    <b v="0"/>
    <b v="1"/>
    <s v="KBC"/>
    <s v="Ah Run Tu"/>
    <s v="09263520471"/>
    <b v="1"/>
    <s v="With each population change"/>
    <b v="0"/>
    <b v="0"/>
    <b v="1"/>
    <b v="1"/>
    <b v="0"/>
    <b v="1"/>
    <m/>
    <m/>
    <m/>
    <m/>
    <m/>
    <m/>
    <n v="90"/>
    <n v="489"/>
    <n v="90"/>
    <m/>
    <m/>
    <m/>
    <m/>
    <m/>
    <m/>
    <m/>
    <m/>
    <b v="0"/>
    <m/>
    <b v="1"/>
    <n v="1"/>
    <n v="6"/>
    <n v="1"/>
    <m/>
    <n v="2"/>
    <n v="6"/>
    <n v="1"/>
    <m/>
    <b v="1"/>
    <b v="1"/>
    <b v="0"/>
    <b v="0"/>
    <b v="1"/>
    <b v="0"/>
    <b v="0"/>
    <m/>
    <b v="0"/>
    <m/>
    <b v="1"/>
    <n v="4"/>
    <b v="0"/>
    <x v="0"/>
    <b v="1"/>
    <n v="73"/>
    <m/>
  </r>
  <r>
    <x v="0"/>
    <x v="10"/>
    <x v="48"/>
    <s v="MMR001CMP080"/>
    <s v="GCA"/>
    <s v="Urban"/>
    <n v="12"/>
    <n v="61"/>
    <n v="12"/>
    <n v="62"/>
    <n v="12"/>
    <n v="61"/>
    <s v="Kachin"/>
    <s v="Mohnyin"/>
    <s v="Mohnyin Town"/>
    <m/>
    <s v="St. Patrick Catholic Church "/>
    <s v="MMR001CMP080"/>
    <n v="96.367059999999995"/>
    <n v="24.764800000000001"/>
    <m/>
    <s v="Urban"/>
    <n v="890"/>
    <x v="1"/>
    <n v="30"/>
    <n v="10"/>
    <n v="2015"/>
    <x v="1"/>
    <m/>
    <s v="CCCM Focal Point"/>
    <m/>
    <n v="21"/>
    <n v="9"/>
    <n v="2015"/>
    <n v="26"/>
    <n v="9"/>
    <n v="2015"/>
    <m/>
    <s v="Camp Manager"/>
    <s v="Female"/>
    <n v="26"/>
    <m/>
    <s v="Camp Resident"/>
    <s v="Female"/>
    <n v="43"/>
    <m/>
    <s v="Camp Resident"/>
    <s v="Female"/>
    <n v="46"/>
    <m/>
    <s v="Committee Member"/>
    <s v="Male"/>
    <n v="40"/>
    <m/>
    <s v="Committee Member"/>
    <s v="Female"/>
    <s v="45"/>
    <m/>
    <n v="6"/>
    <n v="2012"/>
    <m/>
    <m/>
    <m/>
    <m/>
    <m/>
    <m/>
    <m/>
    <m/>
    <m/>
    <m/>
    <m/>
    <b v="0"/>
    <b v="1"/>
    <s v="KMSS-MYT"/>
    <s v="Daw Lu San"/>
    <s v="09259015249"/>
    <b v="1"/>
    <s v="With each population change"/>
    <b v="1"/>
    <b v="0"/>
    <b v="0"/>
    <b v="1"/>
    <b v="1"/>
    <b v="1"/>
    <n v="1"/>
    <m/>
    <n v="1"/>
    <m/>
    <m/>
    <m/>
    <n v="12"/>
    <n v="62"/>
    <n v="12"/>
    <m/>
    <m/>
    <m/>
    <m/>
    <m/>
    <m/>
    <m/>
    <m/>
    <b v="1"/>
    <m/>
    <b v="1"/>
    <n v="1"/>
    <n v="3"/>
    <n v="2"/>
    <n v="3"/>
    <n v="3"/>
    <n v="6"/>
    <m/>
    <m/>
    <b v="1"/>
    <b v="1"/>
    <b v="0"/>
    <b v="1"/>
    <b v="1"/>
    <b v="1"/>
    <b v="0"/>
    <m/>
    <b v="0"/>
    <m/>
    <b v="0"/>
    <m/>
    <b v="0"/>
    <x v="0"/>
    <b v="0"/>
    <m/>
    <m/>
  </r>
  <r>
    <x v="0"/>
    <x v="1"/>
    <x v="49"/>
    <s v="MMR001CMP055"/>
    <s v="GCA"/>
    <s v="Urban"/>
    <n v="27"/>
    <n v="111"/>
    <n v="25"/>
    <n v="104"/>
    <n v="25"/>
    <n v="104"/>
    <s v="Kachin"/>
    <s v="Bhamo"/>
    <s v="Bhamo Town"/>
    <s v="Shwe Kyee Nar Ward"/>
    <s v="Ta Gun Taing Monastery (Shwe Kyi Na)"/>
    <s v="MMR001CMP055"/>
    <n v="97.227789999999999"/>
    <n v="24.29138"/>
    <n v="0"/>
    <s v="Urban"/>
    <n v="812"/>
    <x v="6"/>
    <n v="17"/>
    <n v="9"/>
    <n v="2015"/>
    <x v="3"/>
    <m/>
    <s v="CCCM Focal Point"/>
    <m/>
    <n v="14"/>
    <n v="9"/>
    <n v="2015"/>
    <n v="17"/>
    <n v="9"/>
    <n v="2015"/>
    <m/>
    <s v="Camp Manager"/>
    <s v="Male"/>
    <n v="43"/>
    <m/>
    <m/>
    <m/>
    <m/>
    <m/>
    <m/>
    <m/>
    <m/>
    <m/>
    <m/>
    <m/>
    <m/>
    <m/>
    <m/>
    <m/>
    <m/>
    <m/>
    <n v="5"/>
    <n v="2012"/>
    <m/>
    <m/>
    <m/>
    <m/>
    <m/>
    <m/>
    <m/>
    <m/>
    <m/>
    <m/>
    <m/>
    <b v="0"/>
    <b v="1"/>
    <s v="Shalom"/>
    <s v="U Myint Htay"/>
    <s v="09253622507"/>
    <b v="1"/>
    <s v="At least Monthly"/>
    <b v="0"/>
    <b v="0"/>
    <b v="0"/>
    <b v="1"/>
    <b v="1"/>
    <b v="1"/>
    <m/>
    <m/>
    <m/>
    <m/>
    <m/>
    <m/>
    <n v="25"/>
    <n v="104"/>
    <n v="25"/>
    <m/>
    <m/>
    <m/>
    <m/>
    <n v="2"/>
    <n v="7"/>
    <s v="Place of origin"/>
    <m/>
    <b v="0"/>
    <m/>
    <b v="1"/>
    <n v="4"/>
    <n v="3"/>
    <m/>
    <m/>
    <n v="4"/>
    <n v="3"/>
    <n v="2"/>
    <n v="1"/>
    <b v="1"/>
    <b v="0"/>
    <b v="0"/>
    <b v="0"/>
    <b v="0"/>
    <b v="0"/>
    <b v="0"/>
    <m/>
    <b v="0"/>
    <m/>
    <b v="1"/>
    <n v="2"/>
    <b v="0"/>
    <x v="0"/>
    <b v="0"/>
    <m/>
    <m/>
  </r>
  <r>
    <x v="0"/>
    <x v="5"/>
    <x v="50"/>
    <s v="MMR001CMP001"/>
    <s v="GCA"/>
    <s v="Urban"/>
    <n v="69"/>
    <n v="349"/>
    <n v="43"/>
    <n v="361"/>
    <n v="43"/>
    <n v="361"/>
    <s v="Kachin"/>
    <s v="Myitkyina"/>
    <s v="Myitkyina Town"/>
    <s v="Tat Kone Ward"/>
    <s v="Tat Kone Baptist Church"/>
    <s v="MMR001CMP001"/>
    <n v="97.386718999999999"/>
    <n v="25.415482000000001"/>
    <n v="0"/>
    <s v="Urban"/>
    <n v="950"/>
    <x v="0"/>
    <n v="7"/>
    <n v="10"/>
    <n v="2015"/>
    <x v="0"/>
    <m/>
    <s v="CCCM Focal Point"/>
    <m/>
    <n v="26"/>
    <n v="9"/>
    <n v="2015"/>
    <n v="28"/>
    <n v="9"/>
    <n v="2015"/>
    <m/>
    <s v="Camp Manager"/>
    <s v="Male"/>
    <n v="53"/>
    <m/>
    <s v="Committee Member"/>
    <s v="Female"/>
    <n v="24"/>
    <m/>
    <m/>
    <m/>
    <m/>
    <m/>
    <m/>
    <m/>
    <m/>
    <m/>
    <m/>
    <m/>
    <m/>
    <m/>
    <n v="6"/>
    <n v="2011"/>
    <m/>
    <m/>
    <m/>
    <m/>
    <m/>
    <m/>
    <m/>
    <m/>
    <m/>
    <m/>
    <m/>
    <b v="0"/>
    <b v="1"/>
    <s v="KBC"/>
    <s v="U Tu Rin"/>
    <s v="09400020325"/>
    <b v="1"/>
    <s v="At least Monthly"/>
    <b v="0"/>
    <b v="1"/>
    <b v="0"/>
    <b v="1"/>
    <b v="1"/>
    <b v="1"/>
    <n v="1"/>
    <n v="1"/>
    <n v="2"/>
    <n v="1"/>
    <n v="1"/>
    <n v="2"/>
    <n v="43"/>
    <n v="361"/>
    <n v="43"/>
    <m/>
    <m/>
    <m/>
    <m/>
    <n v="1"/>
    <n v="5"/>
    <s v="Place of origin"/>
    <m/>
    <b v="0"/>
    <m/>
    <b v="1"/>
    <n v="6"/>
    <n v="2"/>
    <n v="1"/>
    <n v="1"/>
    <n v="7"/>
    <n v="3"/>
    <n v="0"/>
    <n v="0"/>
    <b v="1"/>
    <b v="1"/>
    <b v="0"/>
    <b v="0"/>
    <b v="1"/>
    <b v="0"/>
    <b v="0"/>
    <m/>
    <b v="0"/>
    <m/>
    <b v="1"/>
    <n v="4"/>
    <b v="0"/>
    <x v="0"/>
    <b v="1"/>
    <n v="73"/>
    <m/>
  </r>
  <r>
    <x v="0"/>
    <x v="5"/>
    <x v="51"/>
    <s v="MMR001CMP023"/>
    <s v="GCA"/>
    <s v="Urban"/>
    <n v="68"/>
    <n v="340"/>
    <n v="61"/>
    <n v="315"/>
    <n v="68"/>
    <n v="340"/>
    <s v="Kachin"/>
    <s v="Myitkyina"/>
    <s v="Myitkyina Town"/>
    <s v="Tat Kone Ward"/>
    <s v="Tat Kone COC Baptist - Tat Kone Htoi San"/>
    <s v="MMR001CMP023"/>
    <n v="97.387636880000002"/>
    <n v="25.410913749999999"/>
    <m/>
    <s v="Urban"/>
    <n v="856"/>
    <x v="3"/>
    <n v="21"/>
    <n v="10"/>
    <n v="2015"/>
    <x v="3"/>
    <m/>
    <s v="CCCM Focal Point"/>
    <m/>
    <n v="18"/>
    <n v="9"/>
    <n v="2015"/>
    <n v="21"/>
    <n v="9"/>
    <n v="2015"/>
    <m/>
    <s v="Committee Member"/>
    <s v="Male"/>
    <n v="53"/>
    <m/>
    <m/>
    <m/>
    <m/>
    <m/>
    <m/>
    <m/>
    <m/>
    <m/>
    <m/>
    <m/>
    <m/>
    <m/>
    <m/>
    <m/>
    <m/>
    <m/>
    <n v="4"/>
    <n v="2012"/>
    <m/>
    <m/>
    <m/>
    <m/>
    <m/>
    <m/>
    <m/>
    <m/>
    <m/>
    <m/>
    <m/>
    <b v="0"/>
    <b v="1"/>
    <s v="Shalom"/>
    <s v="U Mun Latt"/>
    <s v="09-258503821"/>
    <b v="1"/>
    <s v="At least Monthly"/>
    <b v="1"/>
    <b v="0"/>
    <b v="0"/>
    <b v="1"/>
    <b v="1"/>
    <b v="1"/>
    <m/>
    <n v="2"/>
    <n v="2"/>
    <m/>
    <m/>
    <m/>
    <n v="61"/>
    <n v="315"/>
    <n v="68"/>
    <m/>
    <m/>
    <m/>
    <m/>
    <m/>
    <m/>
    <m/>
    <m/>
    <b v="0"/>
    <m/>
    <b v="1"/>
    <n v="4"/>
    <n v="3"/>
    <m/>
    <m/>
    <n v="4"/>
    <n v="3"/>
    <n v="2"/>
    <m/>
    <b v="1"/>
    <b v="1"/>
    <b v="0"/>
    <b v="0"/>
    <b v="1"/>
    <b v="0"/>
    <b v="0"/>
    <m/>
    <b v="0"/>
    <m/>
    <b v="0"/>
    <m/>
    <b v="0"/>
    <x v="0"/>
    <b v="1"/>
    <n v="25"/>
    <s v="Some HH are living outside of the camp"/>
  </r>
  <r>
    <x v="0"/>
    <x v="5"/>
    <x v="52"/>
    <s v="MMR001CMP004"/>
    <s v="GCA"/>
    <s v="Urban"/>
    <n v="7"/>
    <n v="41"/>
    <n v="10"/>
    <n v="47"/>
    <n v="12"/>
    <n v="56"/>
    <s v="Kachin"/>
    <s v="Myitkyina"/>
    <s v="Myitkyina Town"/>
    <s v="Tat Kone Ward"/>
    <s v="Tat Kone Emanuel Church"/>
    <s v="MMR001CMP004"/>
    <n v="97.389778000000007"/>
    <n v="25.417733999999999"/>
    <n v="0"/>
    <s v="Urban"/>
    <n v="863"/>
    <x v="3"/>
    <n v="21"/>
    <n v="10"/>
    <n v="2015"/>
    <x v="3"/>
    <m/>
    <s v="CCCM Focal Point"/>
    <m/>
    <n v="17"/>
    <n v="9"/>
    <n v="2015"/>
    <n v="18"/>
    <n v="9"/>
    <n v="2015"/>
    <m/>
    <s v="Committee Member"/>
    <s v="Male"/>
    <n v="40"/>
    <m/>
    <s v="Committee Member"/>
    <s v="Female"/>
    <n v="45"/>
    <m/>
    <m/>
    <m/>
    <m/>
    <m/>
    <m/>
    <m/>
    <m/>
    <m/>
    <m/>
    <m/>
    <m/>
    <m/>
    <n v="6"/>
    <n v="2012"/>
    <m/>
    <m/>
    <m/>
    <m/>
    <m/>
    <m/>
    <m/>
    <m/>
    <m/>
    <m/>
    <m/>
    <b v="0"/>
    <b v="1"/>
    <s v="Shalom"/>
    <s v="U Zaw Seng"/>
    <s v="09-259409715"/>
    <b v="1"/>
    <s v="At least Monthly"/>
    <b v="0"/>
    <b v="0"/>
    <b v="1"/>
    <b v="1"/>
    <b v="1"/>
    <b v="1"/>
    <n v="1"/>
    <n v="1"/>
    <n v="2"/>
    <m/>
    <m/>
    <m/>
    <n v="10"/>
    <n v="47"/>
    <n v="12"/>
    <n v="5"/>
    <n v="16"/>
    <s v="Place of origin"/>
    <m/>
    <m/>
    <m/>
    <m/>
    <m/>
    <b v="1"/>
    <m/>
    <b v="1"/>
    <m/>
    <n v="2"/>
    <n v="5"/>
    <m/>
    <n v="5"/>
    <n v="2"/>
    <m/>
    <m/>
    <b v="1"/>
    <b v="1"/>
    <b v="0"/>
    <b v="0"/>
    <b v="0"/>
    <b v="0"/>
    <b v="0"/>
    <m/>
    <b v="0"/>
    <m/>
    <b v="0"/>
    <m/>
    <b v="0"/>
    <x v="0"/>
    <b v="1"/>
    <n v="9"/>
    <m/>
  </r>
  <r>
    <x v="0"/>
    <x v="5"/>
    <x v="53"/>
    <s v="MMR001CMP003"/>
    <s v="GCA"/>
    <s v="Urban"/>
    <n v="32"/>
    <n v="146"/>
    <n v="28"/>
    <n v="131"/>
    <n v="32"/>
    <n v="148"/>
    <s v="Kachin"/>
    <s v="Myitkyina"/>
    <s v="Myitkyina Town"/>
    <s v="Tat Kone Ward"/>
    <s v="Tat Kone Galile Baptist Church"/>
    <s v="MMR001CMP003"/>
    <n v="97.377662999999998"/>
    <n v="25.404752999999999"/>
    <n v="0"/>
    <s v="Urban"/>
    <n v="952"/>
    <x v="0"/>
    <n v="30"/>
    <n v="9"/>
    <n v="2015"/>
    <x v="0"/>
    <m/>
    <s v="CCCM Focal Point"/>
    <m/>
    <n v="24"/>
    <n v="9"/>
    <n v="2015"/>
    <n v="28"/>
    <n v="9"/>
    <n v="2015"/>
    <m/>
    <s v="Camp Manager"/>
    <s v="Male"/>
    <n v="64"/>
    <m/>
    <m/>
    <m/>
    <m/>
    <m/>
    <m/>
    <m/>
    <m/>
    <m/>
    <m/>
    <m/>
    <m/>
    <m/>
    <m/>
    <m/>
    <m/>
    <m/>
    <n v="7"/>
    <n v="2011"/>
    <m/>
    <m/>
    <m/>
    <m/>
    <m/>
    <m/>
    <m/>
    <m/>
    <m/>
    <m/>
    <m/>
    <b v="0"/>
    <b v="1"/>
    <s v="KBC"/>
    <s v="U Htin San"/>
    <s v="09259043534"/>
    <b v="1"/>
    <s v="At least weekly"/>
    <b v="0"/>
    <b v="1"/>
    <b v="0"/>
    <b v="1"/>
    <b v="1"/>
    <b v="1"/>
    <n v="1"/>
    <m/>
    <n v="1"/>
    <m/>
    <m/>
    <m/>
    <n v="28"/>
    <n v="131"/>
    <n v="32"/>
    <m/>
    <m/>
    <m/>
    <m/>
    <m/>
    <n v="2"/>
    <s v="Host families"/>
    <m/>
    <b v="1"/>
    <m/>
    <b v="1"/>
    <n v="2"/>
    <n v="1"/>
    <n v="3"/>
    <n v="1"/>
    <n v="5"/>
    <n v="2"/>
    <n v="2"/>
    <n v="0"/>
    <b v="1"/>
    <b v="1"/>
    <b v="1"/>
    <b v="1"/>
    <b v="1"/>
    <b v="0"/>
    <b v="0"/>
    <m/>
    <b v="0"/>
    <m/>
    <b v="1"/>
    <n v="3"/>
    <b v="0"/>
    <x v="0"/>
    <b v="1"/>
    <n v="11"/>
    <m/>
  </r>
  <r>
    <x v="0"/>
    <x v="5"/>
    <x v="54"/>
    <s v="MMR001CMP005"/>
    <s v="GCA"/>
    <s v="Urban"/>
    <n v="35"/>
    <n v="175"/>
    <n v="32"/>
    <n v="173"/>
    <n v="43"/>
    <n v="212"/>
    <s v="Kachin"/>
    <s v="Myitkyina"/>
    <s v="Myitkyina Town"/>
    <s v="Tat Kone Ward"/>
    <s v="Tat Kone San Pya Baptist Church"/>
    <s v="MMR001CMP005"/>
    <n v="97.382192000000003"/>
    <n v="25.404015000000001"/>
    <n v="0"/>
    <s v="Urban"/>
    <n v="951"/>
    <x v="0"/>
    <n v="5"/>
    <n v="10"/>
    <n v="2015"/>
    <x v="0"/>
    <m/>
    <s v="CCCM Focal Point"/>
    <m/>
    <n v="15"/>
    <n v="9"/>
    <n v="2015"/>
    <n v="17"/>
    <n v="9"/>
    <n v="2015"/>
    <m/>
    <s v="Camp Manager"/>
    <s v="Male"/>
    <n v="43"/>
    <m/>
    <m/>
    <m/>
    <m/>
    <m/>
    <m/>
    <m/>
    <m/>
    <m/>
    <m/>
    <m/>
    <m/>
    <m/>
    <m/>
    <m/>
    <m/>
    <m/>
    <n v="10"/>
    <n v="2011"/>
    <m/>
    <m/>
    <m/>
    <m/>
    <m/>
    <m/>
    <m/>
    <m/>
    <m/>
    <m/>
    <m/>
    <b v="0"/>
    <b v="1"/>
    <s v="KBC"/>
    <s v="U Naw Seng"/>
    <s v="0936067969"/>
    <b v="1"/>
    <s v="At least Monthly"/>
    <b v="0"/>
    <b v="0"/>
    <b v="1"/>
    <b v="1"/>
    <b v="1"/>
    <b v="1"/>
    <n v="1"/>
    <n v="3"/>
    <n v="4"/>
    <n v="0"/>
    <n v="0"/>
    <n v="0"/>
    <n v="32"/>
    <n v="173"/>
    <n v="43"/>
    <m/>
    <m/>
    <m/>
    <m/>
    <m/>
    <m/>
    <m/>
    <m/>
    <b v="1"/>
    <m/>
    <b v="1"/>
    <n v="1"/>
    <n v="0"/>
    <n v="5"/>
    <n v="6"/>
    <n v="6"/>
    <n v="6"/>
    <n v="1"/>
    <n v="0"/>
    <b v="1"/>
    <b v="1"/>
    <b v="1"/>
    <b v="1"/>
    <b v="1"/>
    <b v="0"/>
    <b v="0"/>
    <m/>
    <b v="0"/>
    <m/>
    <b v="0"/>
    <m/>
    <b v="0"/>
    <x v="0"/>
    <b v="1"/>
    <m/>
    <m/>
  </r>
  <r>
    <x v="0"/>
    <x v="2"/>
    <x v="55"/>
    <s v="MMR001CMP037"/>
    <s v="GCA"/>
    <s v="Urban"/>
    <n v="42"/>
    <n v="175"/>
    <n v="27"/>
    <n v="131"/>
    <n v="42"/>
    <n v="175"/>
    <s v="Kachin"/>
    <s v="Waingmaw"/>
    <s v="Waingmaw Town"/>
    <s v="No (4) Ward"/>
    <s v="Thargaya Lisu Baptist Church"/>
    <s v="MMR001CMP037"/>
    <n v="97.428251153846105"/>
    <n v="25.333683333333301"/>
    <m/>
    <s v="Urban"/>
    <n v="857"/>
    <x v="3"/>
    <n v="22"/>
    <n v="10"/>
    <n v="2015"/>
    <x v="3"/>
    <m/>
    <s v="CCCM Focal Point"/>
    <m/>
    <n v="16"/>
    <n v="9"/>
    <n v="2015"/>
    <n v="21"/>
    <n v="9"/>
    <n v="2015"/>
    <m/>
    <s v="Committee Member"/>
    <s v="Male"/>
    <n v="41"/>
    <m/>
    <s v="Religious leader"/>
    <s v="Male"/>
    <n v="41"/>
    <m/>
    <s v="Doctor/Nurse/Midwife"/>
    <s v="Female"/>
    <n v="35"/>
    <m/>
    <m/>
    <m/>
    <m/>
    <m/>
    <m/>
    <m/>
    <m/>
    <m/>
    <n v="11"/>
    <n v="2011"/>
    <m/>
    <m/>
    <m/>
    <m/>
    <m/>
    <m/>
    <m/>
    <m/>
    <m/>
    <m/>
    <m/>
    <b v="0"/>
    <b v="1"/>
    <s v="Shalom"/>
    <s v="Daw Aye Aye San"/>
    <s v="09-263365386"/>
    <b v="1"/>
    <s v="At least Monthly"/>
    <b v="1"/>
    <b v="0"/>
    <b v="0"/>
    <b v="1"/>
    <b v="1"/>
    <b v="1"/>
    <m/>
    <n v="1"/>
    <n v="1"/>
    <m/>
    <n v="1"/>
    <n v="1"/>
    <n v="27"/>
    <n v="131"/>
    <n v="42"/>
    <m/>
    <m/>
    <m/>
    <m/>
    <m/>
    <m/>
    <m/>
    <m/>
    <b v="0"/>
    <m/>
    <b v="1"/>
    <n v="1"/>
    <n v="1"/>
    <m/>
    <m/>
    <n v="1"/>
    <n v="1"/>
    <n v="1"/>
    <n v="1"/>
    <b v="1"/>
    <b v="1"/>
    <b v="0"/>
    <b v="1"/>
    <b v="1"/>
    <b v="0"/>
    <b v="0"/>
    <m/>
    <b v="0"/>
    <m/>
    <b v="1"/>
    <n v="7"/>
    <b v="0"/>
    <x v="0"/>
    <b v="1"/>
    <n v="37"/>
    <m/>
  </r>
  <r>
    <x v="0"/>
    <x v="2"/>
    <x v="56"/>
    <s v="MMR001CMP038"/>
    <s v="GCA"/>
    <s v="Urban"/>
    <n v="85"/>
    <n v="367"/>
    <n v="80"/>
    <n v="337"/>
    <n v="85"/>
    <n v="367"/>
    <s v="Kachin"/>
    <s v="Waingmaw"/>
    <s v="Waingmaw Town"/>
    <s v="No (3) Ward"/>
    <s v="Waingmaw AG Church"/>
    <s v="MMR001CMP038"/>
    <n v="97.444283730158702"/>
    <n v="25.351250396825399"/>
    <n v="476"/>
    <s v="Urban"/>
    <n v="855"/>
    <x v="3"/>
    <n v="23"/>
    <n v="10"/>
    <n v="2015"/>
    <x v="3"/>
    <m/>
    <s v="CCCM Focal Point"/>
    <m/>
    <n v="16"/>
    <n v="9"/>
    <n v="2015"/>
    <n v="19"/>
    <n v="9"/>
    <n v="2015"/>
    <m/>
    <s v="Committee Member"/>
    <s v="Male"/>
    <n v="40"/>
    <m/>
    <m/>
    <m/>
    <m/>
    <m/>
    <m/>
    <m/>
    <m/>
    <m/>
    <m/>
    <m/>
    <m/>
    <m/>
    <m/>
    <m/>
    <m/>
    <m/>
    <n v="11"/>
    <n v="2011"/>
    <m/>
    <m/>
    <m/>
    <m/>
    <m/>
    <m/>
    <m/>
    <m/>
    <m/>
    <m/>
    <m/>
    <b v="0"/>
    <b v="1"/>
    <s v="Shalom"/>
    <s v="U Min Zaw"/>
    <s v="09-440007422"/>
    <b v="1"/>
    <s v="At least Monthly"/>
    <b v="0"/>
    <b v="0"/>
    <b v="1"/>
    <b v="1"/>
    <b v="1"/>
    <b v="1"/>
    <m/>
    <m/>
    <m/>
    <m/>
    <m/>
    <m/>
    <n v="80"/>
    <n v="337"/>
    <n v="85"/>
    <n v="1"/>
    <n v="3"/>
    <s v="Host families"/>
    <m/>
    <n v="1"/>
    <n v="6"/>
    <s v="Host families"/>
    <m/>
    <b v="1"/>
    <m/>
    <b v="1"/>
    <n v="2"/>
    <n v="1"/>
    <n v="3"/>
    <n v="1"/>
    <n v="5"/>
    <n v="2"/>
    <n v="1"/>
    <m/>
    <b v="0"/>
    <b v="1"/>
    <b v="0"/>
    <b v="0"/>
    <b v="0"/>
    <b v="0"/>
    <b v="0"/>
    <m/>
    <b v="0"/>
    <m/>
    <b v="1"/>
    <n v="5"/>
    <b v="0"/>
    <x v="0"/>
    <b v="1"/>
    <n v="25"/>
    <m/>
  </r>
  <r>
    <x v="0"/>
    <x v="0"/>
    <x v="57"/>
    <s v="MMR001CMP184"/>
    <s v="GCA"/>
    <s v="Rural"/>
    <n v="41"/>
    <n v="199"/>
    <n v="41"/>
    <n v="196"/>
    <n v="41"/>
    <n v="201"/>
    <s v="Kachin"/>
    <s v="Hpakant"/>
    <s v="Seik Mu"/>
    <s v="Sai Taung (Ywar Haung)"/>
    <s v="Ward 2 Sai Taung Baptist Church, Seik Mu "/>
    <s v="MMR001CMP184"/>
    <n v="96.286680000000004"/>
    <n v="25.577559999999998"/>
    <n v="0"/>
    <s v="Rural"/>
    <n v="926"/>
    <x v="0"/>
    <n v="5"/>
    <n v="10"/>
    <n v="2015"/>
    <x v="0"/>
    <m/>
    <s v="CCCM Focal Point"/>
    <m/>
    <n v="23"/>
    <n v="9"/>
    <n v="2015"/>
    <n v="23"/>
    <n v="9"/>
    <n v="2015"/>
    <m/>
    <s v="Camp Manager"/>
    <s v="Male"/>
    <n v="36"/>
    <m/>
    <s v="Camp Resident"/>
    <s v="Female"/>
    <n v="40"/>
    <m/>
    <s v="Committee Member"/>
    <s v="Male"/>
    <n v="42"/>
    <m/>
    <m/>
    <m/>
    <m/>
    <m/>
    <m/>
    <m/>
    <m/>
    <m/>
    <n v="1"/>
    <n v="2012"/>
    <n v="60"/>
    <n v="25"/>
    <n v="20"/>
    <m/>
    <n v="85"/>
    <n v="30"/>
    <n v="25"/>
    <m/>
    <s v="Hpakant"/>
    <n v="3"/>
    <m/>
    <b v="0"/>
    <b v="1"/>
    <s v="KBC"/>
    <s v="Mr Yaw Htoi"/>
    <s v="0947053549"/>
    <b v="1"/>
    <s v="At least Monthly"/>
    <b v="0"/>
    <b v="0"/>
    <b v="1"/>
    <b v="1"/>
    <b v="1"/>
    <b v="0"/>
    <n v="3"/>
    <n v="2"/>
    <n v="5"/>
    <m/>
    <m/>
    <m/>
    <n v="41"/>
    <n v="196"/>
    <n v="41"/>
    <m/>
    <m/>
    <m/>
    <m/>
    <m/>
    <m/>
    <m/>
    <m/>
    <b v="1"/>
    <m/>
    <b v="1"/>
    <n v="3"/>
    <n v="2"/>
    <n v="10"/>
    <n v="1"/>
    <n v="13"/>
    <n v="3"/>
    <m/>
    <n v="1"/>
    <b v="1"/>
    <b v="1"/>
    <b v="1"/>
    <b v="0"/>
    <b v="1"/>
    <b v="0"/>
    <b v="0"/>
    <m/>
    <b v="0"/>
    <m/>
    <b v="1"/>
    <n v="5"/>
    <b v="0"/>
    <x v="0"/>
    <b v="0"/>
    <m/>
    <m/>
  </r>
  <r>
    <x v="0"/>
    <x v="2"/>
    <x v="58"/>
    <s v="MMR001CMP116"/>
    <s v="NGCA"/>
    <s v="Urban"/>
    <n v="1295"/>
    <n v="6509"/>
    <m/>
    <n v="6258"/>
    <n v="1351"/>
    <n v="6868"/>
    <s v="Kachin"/>
    <s v="Waingmaw"/>
    <s v="Nam Sang Yang"/>
    <s v="Nam Sang Yang"/>
    <s v="Woi Chyai "/>
    <s v="MMR001CMP116"/>
    <n v="97.546893999999995"/>
    <n v="24.755253"/>
    <n v="316"/>
    <s v="Urban"/>
    <n v="876"/>
    <x v="1"/>
    <n v="30"/>
    <n v="10"/>
    <n v="2015"/>
    <x v="1"/>
    <m/>
    <s v="CCCM Focal Point"/>
    <m/>
    <n v="23"/>
    <n v="9"/>
    <n v="2015"/>
    <n v="24"/>
    <n v="9"/>
    <n v="2015"/>
    <m/>
    <s v="Camp Manager"/>
    <s v="Male"/>
    <n v="50"/>
    <m/>
    <s v="Religious leader"/>
    <s v="Male"/>
    <n v="40"/>
    <m/>
    <s v="Teacher"/>
    <s v="Female"/>
    <n v="38"/>
    <m/>
    <s v="Authority"/>
    <s v="Male"/>
    <n v="45"/>
    <m/>
    <m/>
    <m/>
    <m/>
    <m/>
    <n v="6"/>
    <n v="2011"/>
    <n v="20"/>
    <n v="5"/>
    <n v="2"/>
    <m/>
    <n v="20"/>
    <n v="5"/>
    <n v="2"/>
    <m/>
    <m/>
    <m/>
    <m/>
    <b v="1"/>
    <b v="1"/>
    <s v="IRRC"/>
    <s v="Zaw Mai"/>
    <s v="18088162140"/>
    <b v="1"/>
    <s v="At least Monthly"/>
    <b v="1"/>
    <b v="0"/>
    <b v="0"/>
    <b v="1"/>
    <b v="1"/>
    <b v="1"/>
    <m/>
    <m/>
    <m/>
    <m/>
    <m/>
    <m/>
    <m/>
    <n v="6258"/>
    <n v="1351"/>
    <n v="425"/>
    <n v="975"/>
    <s v="Place of origin"/>
    <m/>
    <n v="20"/>
    <n v="140"/>
    <s v="Other IDP camps"/>
    <m/>
    <b v="1"/>
    <n v="10"/>
    <b v="1"/>
    <n v="7"/>
    <n v="2"/>
    <n v="2"/>
    <m/>
    <n v="9"/>
    <n v="2"/>
    <n v="8"/>
    <n v="2"/>
    <b v="1"/>
    <b v="1"/>
    <b v="0"/>
    <b v="0"/>
    <b v="1"/>
    <b v="1"/>
    <b v="0"/>
    <m/>
    <b v="0"/>
    <m/>
    <b v="1"/>
    <n v="81"/>
    <b v="0"/>
    <x v="0"/>
    <b v="1"/>
    <m/>
    <s v="In case of not enough shelters"/>
  </r>
  <r>
    <x v="0"/>
    <x v="5"/>
    <x v="59"/>
    <s v="MMR001CMP022"/>
    <s v="GCA"/>
    <s v="Urban"/>
    <n v="6"/>
    <n v="36"/>
    <n v="6"/>
    <n v="36"/>
    <n v="6"/>
    <n v="36"/>
    <s v="Kachin"/>
    <s v="Myitkyina"/>
    <s v="Myitkyina Town"/>
    <s v="Kachin Su Ward"/>
    <s v="Wun Tho Buddhist Monastery"/>
    <s v="MMR001CMP022"/>
    <n v="97.403878500000005"/>
    <n v="25.377038166666701"/>
    <n v="0"/>
    <s v="Urban"/>
    <n v="864"/>
    <x v="3"/>
    <n v="20"/>
    <n v="10"/>
    <n v="2015"/>
    <x v="3"/>
    <m/>
    <s v="CCCM Focal Point"/>
    <m/>
    <n v="17"/>
    <n v="9"/>
    <n v="2015"/>
    <n v="20"/>
    <n v="9"/>
    <n v="2015"/>
    <m/>
    <s v="Committee Member"/>
    <s v="Male"/>
    <n v="50"/>
    <m/>
    <s v="Committee Member"/>
    <s v="Female"/>
    <n v="50"/>
    <m/>
    <m/>
    <m/>
    <m/>
    <m/>
    <m/>
    <m/>
    <m/>
    <m/>
    <m/>
    <m/>
    <m/>
    <m/>
    <n v="4"/>
    <n v="2012"/>
    <m/>
    <m/>
    <m/>
    <m/>
    <m/>
    <m/>
    <m/>
    <m/>
    <m/>
    <m/>
    <m/>
    <b v="0"/>
    <b v="1"/>
    <s v="Shalom"/>
    <s v="U Myit Than"/>
    <s v="09-256078149"/>
    <b v="1"/>
    <s v="At least Monthly"/>
    <b v="1"/>
    <b v="0"/>
    <b v="0"/>
    <b v="1"/>
    <b v="1"/>
    <b v="1"/>
    <m/>
    <m/>
    <m/>
    <m/>
    <m/>
    <m/>
    <n v="6"/>
    <n v="36"/>
    <n v="6"/>
    <m/>
    <m/>
    <m/>
    <m/>
    <m/>
    <m/>
    <m/>
    <m/>
    <b v="1"/>
    <m/>
    <b v="1"/>
    <n v="1"/>
    <n v="2"/>
    <m/>
    <m/>
    <n v="1"/>
    <n v="2"/>
    <n v="1"/>
    <n v="0"/>
    <b v="1"/>
    <b v="1"/>
    <b v="0"/>
    <b v="0"/>
    <b v="0"/>
    <b v="0"/>
    <b v="0"/>
    <m/>
    <b v="0"/>
    <m/>
    <b v="0"/>
    <m/>
    <b v="0"/>
    <x v="0"/>
    <b v="0"/>
    <m/>
    <m/>
  </r>
  <r>
    <x v="0"/>
    <x v="1"/>
    <x v="60"/>
    <s v="MMR001CMP053"/>
    <s v="GCA"/>
    <s v="Urban"/>
    <n v="14"/>
    <n v="74"/>
    <n v="14"/>
    <n v="68"/>
    <n v="14"/>
    <n v="68"/>
    <s v="Kachin"/>
    <s v="Bhamo"/>
    <s v="Han Te"/>
    <s v="Yoe Gyi"/>
    <s v="Yoe Kyi Monastery"/>
    <s v="MMR001CMP053"/>
    <n v="97.240639999999999"/>
    <n v="24.24953"/>
    <n v="0"/>
    <s v="Urban"/>
    <n v="815"/>
    <x v="6"/>
    <n v="16"/>
    <n v="9"/>
    <n v="2015"/>
    <x v="3"/>
    <m/>
    <s v="CCCM Focal Point"/>
    <m/>
    <n v="15"/>
    <n v="9"/>
    <n v="2015"/>
    <n v="16"/>
    <n v="9"/>
    <n v="2015"/>
    <m/>
    <s v="Camp Manager"/>
    <s v="Male"/>
    <n v="45"/>
    <m/>
    <m/>
    <m/>
    <m/>
    <m/>
    <m/>
    <m/>
    <m/>
    <m/>
    <m/>
    <m/>
    <m/>
    <m/>
    <m/>
    <m/>
    <m/>
    <m/>
    <n v="8"/>
    <n v="2011"/>
    <m/>
    <m/>
    <m/>
    <m/>
    <m/>
    <m/>
    <m/>
    <m/>
    <m/>
    <m/>
    <m/>
    <b v="0"/>
    <b v="1"/>
    <s v="Shalom"/>
    <s v="U Aye Lwin"/>
    <s v="0947017734"/>
    <b v="1"/>
    <s v="At least Monthly"/>
    <b v="0"/>
    <b v="0"/>
    <b v="0"/>
    <b v="1"/>
    <b v="1"/>
    <b v="1"/>
    <m/>
    <m/>
    <m/>
    <m/>
    <m/>
    <m/>
    <n v="14"/>
    <n v="68"/>
    <n v="14"/>
    <m/>
    <m/>
    <m/>
    <m/>
    <m/>
    <m/>
    <m/>
    <m/>
    <b v="1"/>
    <n v="1"/>
    <b v="1"/>
    <n v="4"/>
    <m/>
    <n v="1"/>
    <n v="1"/>
    <n v="5"/>
    <n v="1"/>
    <n v="1"/>
    <m/>
    <b v="1"/>
    <b v="0"/>
    <b v="0"/>
    <b v="0"/>
    <b v="0"/>
    <b v="0"/>
    <b v="0"/>
    <m/>
    <b v="0"/>
    <m/>
    <b v="0"/>
    <m/>
    <b v="0"/>
    <x v="0"/>
    <b v="0"/>
    <m/>
    <m/>
  </r>
  <r>
    <x v="0"/>
    <x v="0"/>
    <x v="61"/>
    <s v="MMR001CMP105"/>
    <s v="GCA"/>
    <s v="Rural"/>
    <n v="21"/>
    <n v="93"/>
    <n v="20"/>
    <n v="78"/>
    <n v="20"/>
    <n v="80"/>
    <s v="Kachin"/>
    <s v="Hpakant"/>
    <s v="Seik Mu"/>
    <s v="Seik Mu"/>
    <s v="Yumar Baptist Church"/>
    <s v="MMR001CMP105"/>
    <n v="96.306910999999999"/>
    <n v="25.599250000000001"/>
    <n v="0"/>
    <s v="Rural"/>
    <n v="928"/>
    <x v="0"/>
    <n v="1"/>
    <n v="10"/>
    <n v="2015"/>
    <x v="0"/>
    <m/>
    <s v="CCCM Focal Point"/>
    <m/>
    <n v="21"/>
    <n v="9"/>
    <n v="2015"/>
    <n v="21"/>
    <n v="9"/>
    <n v="2015"/>
    <m/>
    <s v="Camp Manager"/>
    <s v="Female"/>
    <n v="30"/>
    <m/>
    <s v="Committee Member"/>
    <s v="Male"/>
    <n v="26"/>
    <m/>
    <s v="Camp Resident"/>
    <s v="Female"/>
    <n v="34"/>
    <m/>
    <m/>
    <m/>
    <m/>
    <m/>
    <m/>
    <m/>
    <m/>
    <m/>
    <n v="8"/>
    <n v="2012"/>
    <n v="40"/>
    <n v="15"/>
    <n v="10"/>
    <m/>
    <n v="45"/>
    <n v="15"/>
    <n v="10"/>
    <m/>
    <s v="Hpakant"/>
    <n v="2"/>
    <m/>
    <b v="0"/>
    <b v="1"/>
    <s v="KBC"/>
    <s v="Ms Seng Yi"/>
    <s v="09400060149"/>
    <b v="1"/>
    <s v="At least Monthly"/>
    <b v="0"/>
    <b v="0"/>
    <b v="1"/>
    <b v="1"/>
    <b v="1"/>
    <b v="0"/>
    <n v="0"/>
    <n v="0"/>
    <n v="0"/>
    <n v="0"/>
    <n v="0"/>
    <n v="0"/>
    <n v="20"/>
    <n v="78"/>
    <n v="20"/>
    <m/>
    <m/>
    <m/>
    <m/>
    <n v="1"/>
    <n v="3"/>
    <s v="Other IDP camps"/>
    <m/>
    <b v="1"/>
    <m/>
    <b v="1"/>
    <m/>
    <n v="2"/>
    <n v="1"/>
    <n v="2"/>
    <n v="1"/>
    <n v="4"/>
    <m/>
    <n v="1"/>
    <b v="0"/>
    <b v="1"/>
    <b v="0"/>
    <b v="0"/>
    <b v="1"/>
    <b v="0"/>
    <b v="0"/>
    <m/>
    <b v="0"/>
    <m/>
    <b v="1"/>
    <n v="2"/>
    <b v="0"/>
    <x v="0"/>
    <b v="0"/>
    <m/>
    <m/>
  </r>
  <r>
    <x v="0"/>
    <x v="2"/>
    <x v="62"/>
    <s v="MMR001CMP111"/>
    <s v="NGCA"/>
    <s v="Rural"/>
    <n v="640"/>
    <n v="2600"/>
    <n v="623"/>
    <n v="2635"/>
    <n v="623"/>
    <n v="2635"/>
    <s v="Kachin"/>
    <s v="Waingmaw"/>
    <s v="Hpawt Dawt"/>
    <s v="Zai Aung"/>
    <s v="Zai Awng / Mung Ga Zup"/>
    <s v="MMR001CMP111"/>
    <n v="97.756789999999995"/>
    <n v="25.106670000000001"/>
    <m/>
    <s v="Rural"/>
    <n v="930"/>
    <x v="5"/>
    <n v="13"/>
    <n v="10"/>
    <n v="2015"/>
    <x v="0"/>
    <m/>
    <s v="CCCM Focal Point"/>
    <m/>
    <n v="19"/>
    <n v="9"/>
    <n v="2015"/>
    <n v="19"/>
    <n v="9"/>
    <n v="2015"/>
    <m/>
    <s v="Camp Manager"/>
    <s v="Male"/>
    <n v="30"/>
    <m/>
    <m/>
    <m/>
    <m/>
    <m/>
    <m/>
    <m/>
    <m/>
    <m/>
    <m/>
    <m/>
    <m/>
    <m/>
    <m/>
    <m/>
    <m/>
    <m/>
    <n v="11"/>
    <n v="2011"/>
    <m/>
    <n v="150"/>
    <n v="180"/>
    <m/>
    <m/>
    <n v="150"/>
    <n v="180"/>
    <m/>
    <s v="Sadung"/>
    <n v="50"/>
    <m/>
    <b v="0"/>
    <b v="1"/>
    <s v="KBC"/>
    <s v="U Chang Bawm"/>
    <m/>
    <b v="1"/>
    <s v="At least Monthly"/>
    <b v="1"/>
    <b v="0"/>
    <b v="0"/>
    <b v="1"/>
    <b v="1"/>
    <b v="1"/>
    <n v="16"/>
    <n v="17"/>
    <n v="33"/>
    <n v="5"/>
    <n v="3"/>
    <n v="8"/>
    <n v="623"/>
    <n v="2635"/>
    <n v="623"/>
    <n v="5"/>
    <n v="15"/>
    <s v="Place of origin"/>
    <m/>
    <n v="2"/>
    <n v="8"/>
    <s v="Host families"/>
    <m/>
    <b v="1"/>
    <n v="6"/>
    <b v="1"/>
    <n v="3"/>
    <n v="1"/>
    <n v="5"/>
    <m/>
    <n v="8"/>
    <n v="1"/>
    <n v="3"/>
    <m/>
    <b v="1"/>
    <b v="1"/>
    <b v="0"/>
    <b v="1"/>
    <b v="0"/>
    <b v="0"/>
    <b v="0"/>
    <m/>
    <b v="0"/>
    <m/>
    <b v="0"/>
    <m/>
    <b v="0"/>
    <x v="0"/>
    <b v="0"/>
    <m/>
    <m/>
  </r>
  <r>
    <x v="1"/>
    <x v="7"/>
    <x v="63"/>
    <s v="MMR015CMP020"/>
    <s v="GCA"/>
    <s v="Rural"/>
    <n v="178"/>
    <n v="827"/>
    <n v="194"/>
    <n v="890"/>
    <n v="194"/>
    <n v="890"/>
    <s v="Shan_North"/>
    <s v="Kutkai"/>
    <s v="Kar Lai Kone Hsar"/>
    <s v="Kar Lai"/>
    <s v="Zup Aung Camp"/>
    <s v="MMR015CMP020"/>
    <n v="97.837040000000002"/>
    <n v="23.38503"/>
    <n v="0"/>
    <s v="Rural"/>
    <n v="970"/>
    <x v="0"/>
    <n v="28"/>
    <n v="10"/>
    <n v="2015"/>
    <x v="0"/>
    <m/>
    <s v="CCCM Focal Point"/>
    <m/>
    <n v="11"/>
    <n v="10"/>
    <n v="2015"/>
    <n v="20"/>
    <n v="10"/>
    <n v="2015"/>
    <m/>
    <s v="Camp Manager"/>
    <s v="Male"/>
    <n v="53"/>
    <m/>
    <s v="Committee Member"/>
    <s v="Female"/>
    <n v="34"/>
    <m/>
    <m/>
    <m/>
    <m/>
    <m/>
    <m/>
    <m/>
    <m/>
    <m/>
    <m/>
    <m/>
    <m/>
    <m/>
    <n v="12"/>
    <n v="2012"/>
    <n v="3"/>
    <n v="30"/>
    <n v="30"/>
    <n v="0"/>
    <m/>
    <m/>
    <m/>
    <m/>
    <s v="Kutkai"/>
    <n v="9"/>
    <m/>
    <b v="0"/>
    <b v="1"/>
    <s v="KBC"/>
    <s v="U Lashi Hkang"/>
    <s v="09-31840743"/>
    <b v="1"/>
    <s v="With each population change"/>
    <b v="1"/>
    <b v="0"/>
    <b v="0"/>
    <b v="1"/>
    <b v="1"/>
    <b v="1"/>
    <n v="20"/>
    <n v="12"/>
    <n v="32"/>
    <n v="3"/>
    <n v="3"/>
    <n v="6"/>
    <n v="194"/>
    <n v="890"/>
    <n v="194"/>
    <n v="23"/>
    <n v="10"/>
    <s v="Place of origin"/>
    <m/>
    <m/>
    <m/>
    <m/>
    <m/>
    <b v="1"/>
    <n v="3"/>
    <b v="1"/>
    <n v="5"/>
    <n v="6"/>
    <n v="1"/>
    <n v="0"/>
    <n v="6"/>
    <n v="6"/>
    <n v="0"/>
    <n v="1"/>
    <b v="1"/>
    <b v="0"/>
    <b v="0"/>
    <b v="0"/>
    <b v="0"/>
    <b v="0"/>
    <b v="0"/>
    <m/>
    <b v="0"/>
    <m/>
    <b v="1"/>
    <n v="132"/>
    <b v="0"/>
    <x v="0"/>
    <b v="1"/>
    <m/>
    <m/>
  </r>
  <r>
    <x v="0"/>
    <x v="4"/>
    <x v="64"/>
    <s v="MMR001CMP043"/>
    <s v="NGCA"/>
    <s v="Mixed"/>
    <n v="153"/>
    <n v="873"/>
    <n v="153"/>
    <n v="922"/>
    <n v="153"/>
    <n v="922"/>
    <s v="Kachin"/>
    <s v="Chipwi"/>
    <s v="Hpa Re (Pang War Sub-township)"/>
    <s v="Hpa Re Waw Jang"/>
    <s v="Hpare Hkyer - BP6"/>
    <s v="MMR001CMP043"/>
    <n v="98.475719999999995"/>
    <n v="25.754110000000001"/>
    <n v="2785"/>
    <s v="Mixed"/>
    <n v="934"/>
    <x v="5"/>
    <n v="13"/>
    <n v="10"/>
    <n v="2015"/>
    <x v="0"/>
    <m/>
    <s v="CCCM Focal Point"/>
    <m/>
    <n v="25"/>
    <n v="9"/>
    <n v="2015"/>
    <n v="26"/>
    <n v="9"/>
    <n v="2015"/>
    <m/>
    <s v="Camp Manager"/>
    <s v="Male"/>
    <n v="49"/>
    <m/>
    <m/>
    <m/>
    <m/>
    <m/>
    <m/>
    <m/>
    <m/>
    <m/>
    <m/>
    <m/>
    <m/>
    <m/>
    <m/>
    <m/>
    <m/>
    <m/>
    <n v="4"/>
    <n v="2011"/>
    <m/>
    <n v="60"/>
    <m/>
    <m/>
    <m/>
    <n v="60"/>
    <m/>
    <m/>
    <s v="sa ji"/>
    <n v="20"/>
    <m/>
    <b v="1"/>
    <b v="1"/>
    <s v="KBC"/>
    <s v="U Hkaw Bawm"/>
    <m/>
    <b v="1"/>
    <s v="At least Monthly"/>
    <b v="0"/>
    <b v="1"/>
    <b v="0"/>
    <b v="1"/>
    <b v="1"/>
    <b v="1"/>
    <n v="5"/>
    <n v="6"/>
    <n v="11"/>
    <n v="2"/>
    <n v="3"/>
    <n v="5"/>
    <n v="153"/>
    <n v="922"/>
    <n v="153"/>
    <m/>
    <m/>
    <m/>
    <m/>
    <m/>
    <m/>
    <m/>
    <m/>
    <b v="1"/>
    <n v="5"/>
    <b v="1"/>
    <n v="5"/>
    <n v="5"/>
    <n v="3"/>
    <n v="1"/>
    <n v="8"/>
    <n v="6"/>
    <n v="2"/>
    <n v="1"/>
    <b v="1"/>
    <b v="1"/>
    <b v="0"/>
    <b v="0"/>
    <b v="0"/>
    <b v="0"/>
    <b v="0"/>
    <m/>
    <b v="0"/>
    <m/>
    <b v="1"/>
    <n v="10"/>
    <b v="0"/>
    <x v="0"/>
    <b v="0"/>
    <m/>
    <m/>
  </r>
  <r>
    <x v="0"/>
    <x v="6"/>
    <x v="65"/>
    <s v="MMR001CMP122"/>
    <s v="NGCA"/>
    <s v="Rural"/>
    <n v="612"/>
    <n v="2944"/>
    <n v="608"/>
    <n v="2914"/>
    <n v="608"/>
    <n v="2944"/>
    <s v="Kachin"/>
    <s v="Momauk"/>
    <s v="In Baw Mai Kyin (Dawthponeyan Sub-township)"/>
    <s v="Hpun Lum Yang"/>
    <s v="Hpun Lum Yang "/>
    <s v="MMR001CMP122"/>
    <n v="97.573126000000002"/>
    <n v="24.661905999999998"/>
    <n v="415"/>
    <s v="Rural"/>
    <n v="878"/>
    <x v="1"/>
    <n v="30"/>
    <n v="10"/>
    <n v="2015"/>
    <x v="1"/>
    <m/>
    <s v="CCCM Focal Point"/>
    <m/>
    <n v="23"/>
    <n v="9"/>
    <n v="2015"/>
    <n v="25"/>
    <n v="9"/>
    <n v="2015"/>
    <m/>
    <s v="Camp Manager"/>
    <s v="Male"/>
    <n v="26"/>
    <m/>
    <s v="Camp Resident"/>
    <s v="Male"/>
    <n v="45"/>
    <m/>
    <s v="Camp Resident"/>
    <s v="Female"/>
    <n v="40"/>
    <m/>
    <s v="Committee Member"/>
    <s v="Female"/>
    <n v="43"/>
    <m/>
    <m/>
    <m/>
    <m/>
    <m/>
    <n v="6"/>
    <n v="2011"/>
    <n v="360"/>
    <n v="45"/>
    <n v="30"/>
    <n v="0"/>
    <n v="360"/>
    <n v="50"/>
    <n v="30"/>
    <n v="0"/>
    <s v="Liaza"/>
    <n v="5"/>
    <m/>
    <b v="0"/>
    <b v="1"/>
    <s v="KMSS-MYT"/>
    <s v="Hpaga Tang Gun"/>
    <s v="18306979332"/>
    <b v="1"/>
    <s v="With each population change"/>
    <b v="1"/>
    <b v="0"/>
    <b v="0"/>
    <b v="1"/>
    <b v="1"/>
    <b v="1"/>
    <m/>
    <m/>
    <m/>
    <m/>
    <m/>
    <m/>
    <n v="608"/>
    <n v="2914"/>
    <n v="608"/>
    <n v="10"/>
    <n v="1"/>
    <s v="Other?"/>
    <m/>
    <n v="4"/>
    <m/>
    <s v="Don't know"/>
    <m/>
    <b v="0"/>
    <m/>
    <b v="1"/>
    <m/>
    <m/>
    <n v="3"/>
    <m/>
    <n v="3"/>
    <n v="0"/>
    <n v="2"/>
    <n v="1"/>
    <b v="0"/>
    <b v="1"/>
    <b v="0"/>
    <b v="0"/>
    <b v="1"/>
    <b v="0"/>
    <b v="0"/>
    <m/>
    <b v="1"/>
    <n v="20"/>
    <b v="1"/>
    <n v="133"/>
    <b v="0"/>
    <x v="0"/>
    <b v="0"/>
    <m/>
    <m/>
  </r>
  <r>
    <x v="0"/>
    <x v="1"/>
    <x v="66"/>
    <s v="MMR001CMP052"/>
    <s v="GCA"/>
    <s v="Urban"/>
    <n v="44"/>
    <n v="235"/>
    <n v="36"/>
    <n v="194"/>
    <n v="43"/>
    <n v="242"/>
    <s v="Kachin"/>
    <s v="Bhamo"/>
    <s v="Bhamo Town"/>
    <s v="Pauk Kone Ward"/>
    <s v="Htoi San Church"/>
    <s v="MMR001CMP052"/>
    <n v="97.236919999999998"/>
    <n v="24.24766"/>
    <n v="0"/>
    <s v="Urban"/>
    <n v="921"/>
    <x v="4"/>
    <n v="13"/>
    <n v="10"/>
    <n v="2015"/>
    <x v="0"/>
    <m/>
    <s v="CCCM Focal Point"/>
    <m/>
    <n v="17"/>
    <n v="9"/>
    <n v="2015"/>
    <n v="20"/>
    <n v="9"/>
    <n v="2015"/>
    <m/>
    <s v="Camp Manager"/>
    <s v="Male"/>
    <n v="52"/>
    <m/>
    <m/>
    <m/>
    <m/>
    <m/>
    <m/>
    <m/>
    <m/>
    <m/>
    <m/>
    <m/>
    <m/>
    <m/>
    <m/>
    <m/>
    <m/>
    <m/>
    <n v="12"/>
    <n v="2011"/>
    <m/>
    <m/>
    <m/>
    <m/>
    <m/>
    <m/>
    <m/>
    <m/>
    <m/>
    <m/>
    <m/>
    <b v="0"/>
    <b v="1"/>
    <s v="KBC"/>
    <s v="Sr. Tu Nan"/>
    <s v="09-49150880"/>
    <b v="1"/>
    <s v="With each population change"/>
    <b v="1"/>
    <b v="0"/>
    <b v="0"/>
    <b v="1"/>
    <b v="1"/>
    <b v="0"/>
    <n v="2"/>
    <m/>
    <n v="2"/>
    <n v="1"/>
    <m/>
    <n v="1"/>
    <n v="36"/>
    <n v="194"/>
    <n v="43"/>
    <m/>
    <m/>
    <m/>
    <m/>
    <n v="2"/>
    <n v="7"/>
    <s v="Place of origin"/>
    <m/>
    <b v="1"/>
    <n v="1"/>
    <b v="1"/>
    <n v="3"/>
    <n v="2"/>
    <n v="8"/>
    <n v="2"/>
    <n v="11"/>
    <n v="4"/>
    <n v="1"/>
    <n v="1"/>
    <b v="0"/>
    <b v="1"/>
    <b v="0"/>
    <b v="0"/>
    <b v="1"/>
    <b v="0"/>
    <b v="0"/>
    <m/>
    <b v="0"/>
    <m/>
    <b v="1"/>
    <n v="1"/>
    <b v="0"/>
    <x v="0"/>
    <b v="1"/>
    <n v="48"/>
    <s v="Living in Host Family"/>
  </r>
  <r>
    <x v="0"/>
    <x v="5"/>
    <x v="67"/>
    <s v="MMR001CMP018"/>
    <s v="GCA"/>
    <s v="Urban"/>
    <n v="190"/>
    <n v="1047"/>
    <n v="205"/>
    <n v="1072"/>
    <m/>
    <n v="1072"/>
    <s v="Kachin"/>
    <s v="Myitkyina"/>
    <s v="Myitkyina Town"/>
    <m/>
    <s v="Jan Mai Kawng Baptist Church"/>
    <s v="MMR001CMP018"/>
    <n v="97.373361000000003"/>
    <n v="25.403476999999999"/>
    <n v="0"/>
    <s v="Urban"/>
    <n v="962"/>
    <x v="0"/>
    <n v="5"/>
    <n v="10"/>
    <n v="15"/>
    <x v="0"/>
    <m/>
    <s v="CCCM Focal Point"/>
    <m/>
    <n v="21"/>
    <n v="9"/>
    <n v="2015"/>
    <n v="29"/>
    <n v="9"/>
    <n v="2015"/>
    <m/>
    <s v="Camp Manager"/>
    <s v="Male"/>
    <n v="47"/>
    <m/>
    <s v="Committee Member"/>
    <s v="Female"/>
    <n v="40"/>
    <m/>
    <s v="Committee Member"/>
    <s v="Female"/>
    <n v="38"/>
    <m/>
    <m/>
    <m/>
    <m/>
    <m/>
    <m/>
    <m/>
    <m/>
    <m/>
    <n v="7"/>
    <n v="2011"/>
    <m/>
    <m/>
    <m/>
    <m/>
    <m/>
    <m/>
    <m/>
    <m/>
    <m/>
    <m/>
    <m/>
    <b v="0"/>
    <b v="1"/>
    <s v="KBC"/>
    <s v="Mr. Naw Tawng"/>
    <s v="0947012516"/>
    <b v="1"/>
    <s v="Less frequent than Monthly"/>
    <b v="0"/>
    <b v="1"/>
    <b v="0"/>
    <b v="1"/>
    <b v="1"/>
    <b v="0"/>
    <n v="5"/>
    <n v="1"/>
    <n v="6"/>
    <m/>
    <n v="1"/>
    <n v="1"/>
    <n v="205"/>
    <n v="1072"/>
    <m/>
    <m/>
    <m/>
    <m/>
    <m/>
    <m/>
    <m/>
    <m/>
    <m/>
    <b v="1"/>
    <m/>
    <b v="1"/>
    <m/>
    <n v="1"/>
    <n v="1"/>
    <n v="1"/>
    <n v="1"/>
    <n v="2"/>
    <n v="1"/>
    <n v="2"/>
    <b v="1"/>
    <b v="1"/>
    <b v="0"/>
    <b v="0"/>
    <b v="1"/>
    <b v="0"/>
    <b v="0"/>
    <m/>
    <b v="0"/>
    <m/>
    <b v="1"/>
    <n v="20"/>
    <b v="1"/>
    <x v="6"/>
    <b v="0"/>
    <m/>
    <m/>
  </r>
  <r>
    <x v="0"/>
    <x v="5"/>
    <x v="68"/>
    <s v="MMR001CMP019"/>
    <s v="GCA"/>
    <s v="Urban"/>
    <n v="107"/>
    <n v="501"/>
    <n v="107"/>
    <n v="503"/>
    <n v="107"/>
    <n v="497"/>
    <s v="Kachin"/>
    <s v="Myitkyina"/>
    <s v="Myitkyina Town"/>
    <s v="Jan Mai Kawng"/>
    <s v="Jan Mai Kawng Catholic Church"/>
    <s v="MMR001CMP019"/>
    <n v="97.379594999999995"/>
    <n v="25.401061111111101"/>
    <n v="0"/>
    <s v="Urban"/>
    <n v="883"/>
    <x v="1"/>
    <n v="30"/>
    <n v="10"/>
    <n v="2015"/>
    <x v="1"/>
    <m/>
    <s v="CCCM Focal Point"/>
    <m/>
    <n v="29"/>
    <n v="9"/>
    <n v="2015"/>
    <n v="6"/>
    <n v="10"/>
    <n v="2015"/>
    <m/>
    <s v="Camp Manager"/>
    <s v="Female"/>
    <n v="40"/>
    <m/>
    <s v="Committee Member"/>
    <s v="Female"/>
    <n v="44"/>
    <m/>
    <s v="Committee Member"/>
    <s v="Male"/>
    <n v="36"/>
    <m/>
    <m/>
    <m/>
    <m/>
    <m/>
    <m/>
    <m/>
    <m/>
    <m/>
    <n v="10"/>
    <n v="2011"/>
    <m/>
    <m/>
    <m/>
    <m/>
    <m/>
    <m/>
    <m/>
    <m/>
    <s v="Myitkyina"/>
    <m/>
    <m/>
    <b v="0"/>
    <b v="1"/>
    <s v="KMSS-MYT"/>
    <s v="Daw Roi Ja"/>
    <s v="09790748420"/>
    <b v="1"/>
    <s v="At least Monthly"/>
    <b v="0"/>
    <b v="0"/>
    <b v="1"/>
    <b v="1"/>
    <b v="1"/>
    <b v="1"/>
    <n v="2"/>
    <n v="2"/>
    <n v="4"/>
    <n v="2"/>
    <n v="1"/>
    <n v="3"/>
    <n v="107"/>
    <n v="503"/>
    <n v="107"/>
    <n v="1"/>
    <n v="4"/>
    <s v="Other IDP camps"/>
    <m/>
    <m/>
    <m/>
    <m/>
    <m/>
    <b v="1"/>
    <m/>
    <b v="1"/>
    <n v="5"/>
    <n v="2"/>
    <n v="0"/>
    <n v="1"/>
    <n v="5"/>
    <n v="3"/>
    <n v="2"/>
    <n v="1"/>
    <b v="0"/>
    <b v="1"/>
    <b v="0"/>
    <b v="0"/>
    <b v="1"/>
    <b v="0"/>
    <b v="0"/>
    <m/>
    <b v="0"/>
    <m/>
    <b v="1"/>
    <n v="1"/>
    <b v="0"/>
    <x v="0"/>
    <b v="1"/>
    <n v="99"/>
    <m/>
  </r>
  <r>
    <x v="0"/>
    <x v="6"/>
    <x v="69"/>
    <s v="MMR001CMP121"/>
    <s v="NGCA"/>
    <s v="Rural"/>
    <n v="1694"/>
    <n v="8805"/>
    <n v="1693"/>
    <n v="8805"/>
    <n v="1693"/>
    <n v="9062"/>
    <s v="Kachin"/>
    <s v="Momauk"/>
    <s v="Dawthponeyan  Town"/>
    <s v="Laiza"/>
    <s v="Je Yang Hka "/>
    <s v="MMR001CMP121"/>
    <n v="97.568331999999998"/>
    <n v="24.688338999999999"/>
    <n v="314"/>
    <s v="Rural"/>
    <n v="875"/>
    <x v="1"/>
    <n v="30"/>
    <n v="10"/>
    <n v="2015"/>
    <x v="1"/>
    <m/>
    <s v="CCCM Focal Point"/>
    <m/>
    <n v="23"/>
    <n v="9"/>
    <n v="2015"/>
    <n v="30"/>
    <n v="9"/>
    <n v="2015"/>
    <m/>
    <s v="Camp Manager"/>
    <s v="Male"/>
    <n v="47"/>
    <m/>
    <s v="Committee Member"/>
    <s v="Male"/>
    <n v="60"/>
    <m/>
    <s v="Religious leader"/>
    <s v="Male"/>
    <n v="50"/>
    <m/>
    <s v="Committee Member"/>
    <s v="Female"/>
    <n v="35"/>
    <m/>
    <m/>
    <m/>
    <m/>
    <m/>
    <n v="6"/>
    <n v="2011"/>
    <n v="60"/>
    <n v="30"/>
    <n v="30"/>
    <m/>
    <n v="60"/>
    <n v="30"/>
    <n v="30"/>
    <m/>
    <s v="Liaza"/>
    <n v="5"/>
    <m/>
    <b v="0"/>
    <b v="1"/>
    <s v="IRRC"/>
    <s v="Kareng Tu Awng"/>
    <s v="15308820564"/>
    <b v="1"/>
    <s v="At least weekly"/>
    <b v="1"/>
    <b v="0"/>
    <b v="0"/>
    <b v="1"/>
    <b v="1"/>
    <b v="1"/>
    <n v="40"/>
    <n v="31"/>
    <n v="71"/>
    <n v="20"/>
    <n v="5"/>
    <n v="25"/>
    <n v="1693"/>
    <n v="8805"/>
    <n v="1693"/>
    <n v="70"/>
    <n v="390"/>
    <s v="Other IDP camps"/>
    <m/>
    <n v="6"/>
    <n v="31"/>
    <s v="Other IDP camps"/>
    <m/>
    <b v="1"/>
    <m/>
    <b v="1"/>
    <n v="11"/>
    <n v="4"/>
    <n v="4"/>
    <n v="1"/>
    <n v="15"/>
    <n v="5"/>
    <n v="2"/>
    <n v="5"/>
    <b v="0"/>
    <b v="1"/>
    <b v="0"/>
    <b v="0"/>
    <b v="1"/>
    <b v="0"/>
    <b v="0"/>
    <m/>
    <b v="1"/>
    <n v="1842"/>
    <b v="0"/>
    <m/>
    <b v="0"/>
    <x v="0"/>
    <b v="0"/>
    <m/>
    <m/>
  </r>
  <r>
    <x v="1"/>
    <x v="7"/>
    <x v="70"/>
    <s v="MMR015CMP015"/>
    <s v="GCA"/>
    <s v="Rural"/>
    <n v="87"/>
    <n v="488"/>
    <n v="86"/>
    <n v="472"/>
    <n v="86"/>
    <n v="472"/>
    <s v="Shan_North"/>
    <s v="Kutkai"/>
    <s v="Kar Lai Kone Hsar"/>
    <s v="Kar Lai"/>
    <s v="Kone Khem Camp"/>
    <s v="MMR015CMP015"/>
    <n v="97.848529999999997"/>
    <n v="23.4008"/>
    <n v="0"/>
    <s v="Rural"/>
    <n v="974"/>
    <x v="0"/>
    <n v="28"/>
    <n v="10"/>
    <n v="2015"/>
    <x v="0"/>
    <m/>
    <s v="CCCM Focal Point"/>
    <m/>
    <n v="13"/>
    <n v="10"/>
    <n v="2015"/>
    <n v="16"/>
    <n v="10"/>
    <n v="2015"/>
    <m/>
    <s v="Committee Member"/>
    <s v="Male"/>
    <n v="45"/>
    <m/>
    <m/>
    <m/>
    <m/>
    <m/>
    <m/>
    <m/>
    <m/>
    <m/>
    <m/>
    <m/>
    <m/>
    <m/>
    <m/>
    <m/>
    <m/>
    <m/>
    <n v="12"/>
    <n v="2012"/>
    <n v="180"/>
    <n v="30"/>
    <n v="30"/>
    <n v="0"/>
    <n v="180"/>
    <n v="30"/>
    <n v="30"/>
    <n v="0"/>
    <s v="Kutkai"/>
    <n v="9"/>
    <m/>
    <b v="0"/>
    <b v="1"/>
    <s v="KBC"/>
    <s v="U Hkun Ban"/>
    <s v="09-32740464"/>
    <b v="1"/>
    <s v="Less frequent than Monthly"/>
    <b v="0"/>
    <b v="1"/>
    <b v="0"/>
    <b v="1"/>
    <b v="1"/>
    <b v="1"/>
    <n v="2"/>
    <n v="3"/>
    <n v="5"/>
    <n v="1"/>
    <m/>
    <n v="1"/>
    <n v="86"/>
    <n v="472"/>
    <n v="86"/>
    <m/>
    <m/>
    <m/>
    <m/>
    <m/>
    <m/>
    <m/>
    <m/>
    <b v="1"/>
    <m/>
    <b v="1"/>
    <n v="4"/>
    <n v="2"/>
    <m/>
    <m/>
    <n v="4"/>
    <n v="2"/>
    <m/>
    <m/>
    <b v="1"/>
    <b v="1"/>
    <b v="0"/>
    <b v="0"/>
    <b v="0"/>
    <b v="0"/>
    <b v="0"/>
    <m/>
    <b v="0"/>
    <m/>
    <b v="1"/>
    <m/>
    <b v="0"/>
    <x v="0"/>
    <b v="0"/>
    <m/>
    <m/>
  </r>
  <r>
    <x v="0"/>
    <x v="0"/>
    <x v="71"/>
    <s v="MMR001CMP231"/>
    <s v="GCA"/>
    <s v="Rural"/>
    <n v="54"/>
    <n v="242"/>
    <n v="50"/>
    <n v="219"/>
    <n v="50"/>
    <n v="227"/>
    <s v="Kachin"/>
    <s v="Hpakant"/>
    <s v="Lone Khin"/>
    <s v="Ku Day"/>
    <s v="Ku Day Maw KBC"/>
    <s v="MMR001CMP231"/>
    <m/>
    <m/>
    <m/>
    <s v="Rural"/>
    <n v="925"/>
    <x v="0"/>
    <n v="5"/>
    <n v="10"/>
    <n v="2015"/>
    <x v="0"/>
    <m/>
    <s v="CCCM Focal Point"/>
    <m/>
    <n v="22"/>
    <n v="9"/>
    <n v="2015"/>
    <n v="22"/>
    <n v="9"/>
    <n v="2015"/>
    <m/>
    <s v="Camp Manager"/>
    <s v="Male"/>
    <n v="32"/>
    <m/>
    <s v="Camp Resident"/>
    <s v="Male"/>
    <n v="43"/>
    <m/>
    <s v="Committee Member"/>
    <s v="Female"/>
    <n v="45"/>
    <m/>
    <s v="Camp Resident"/>
    <s v="Female"/>
    <n v="38"/>
    <m/>
    <m/>
    <m/>
    <m/>
    <m/>
    <n v="1"/>
    <n v="2015"/>
    <m/>
    <m/>
    <m/>
    <m/>
    <m/>
    <m/>
    <m/>
    <m/>
    <m/>
    <m/>
    <m/>
    <b v="0"/>
    <b v="1"/>
    <s v="KBC"/>
    <s v="U La San"/>
    <s v="0947099570"/>
    <b v="1"/>
    <s v="With each population change"/>
    <b v="0"/>
    <b v="0"/>
    <b v="1"/>
    <b v="0"/>
    <b v="0"/>
    <b v="0"/>
    <m/>
    <n v="2"/>
    <n v="2"/>
    <n v="1"/>
    <m/>
    <n v="1"/>
    <n v="50"/>
    <n v="219"/>
    <n v="50"/>
    <n v="1"/>
    <n v="5"/>
    <s v="Place of origin"/>
    <m/>
    <m/>
    <m/>
    <m/>
    <m/>
    <b v="1"/>
    <m/>
    <b v="1"/>
    <n v="2"/>
    <n v="2"/>
    <n v="3"/>
    <m/>
    <n v="5"/>
    <n v="2"/>
    <m/>
    <m/>
    <b v="1"/>
    <b v="0"/>
    <b v="1"/>
    <b v="0"/>
    <b v="1"/>
    <b v="0"/>
    <b v="0"/>
    <m/>
    <b v="0"/>
    <m/>
    <b v="1"/>
    <n v="3"/>
    <b v="0"/>
    <x v="0"/>
    <b v="1"/>
    <n v="4"/>
    <m/>
  </r>
  <r>
    <x v="1"/>
    <x v="7"/>
    <x v="72"/>
    <s v="MMR015CMP016"/>
    <s v="GCA"/>
    <s v="Urban"/>
    <n v="64"/>
    <n v="305"/>
    <n v="63"/>
    <n v="304"/>
    <n v="63"/>
    <n v="304"/>
    <s v="Shan_North"/>
    <s v="Kutkai"/>
    <s v="Kutkai Town"/>
    <s v="No (5) Ward"/>
    <s v="Kutkai downtown (KBC Church)"/>
    <s v="MMR015CMP016"/>
    <n v="97.926813999999993"/>
    <n v="23.450914000000001"/>
    <n v="4336"/>
    <s v="Urban"/>
    <n v="979"/>
    <x v="0"/>
    <n v="28"/>
    <n v="10"/>
    <n v="2015"/>
    <x v="0"/>
    <m/>
    <s v="CCCM Focal Point"/>
    <m/>
    <n v="12"/>
    <n v="9"/>
    <n v="2015"/>
    <n v="20"/>
    <n v="9"/>
    <n v="2015"/>
    <m/>
    <s v="Camp Manager"/>
    <s v="Female"/>
    <n v="38"/>
    <m/>
    <s v="Committee Member"/>
    <s v="Female"/>
    <n v="24"/>
    <m/>
    <m/>
    <m/>
    <m/>
    <m/>
    <m/>
    <m/>
    <m/>
    <m/>
    <m/>
    <m/>
    <m/>
    <m/>
    <n v="12"/>
    <n v="2012"/>
    <m/>
    <m/>
    <m/>
    <m/>
    <m/>
    <m/>
    <m/>
    <m/>
    <m/>
    <m/>
    <m/>
    <b v="0"/>
    <b v="1"/>
    <s v="KBC"/>
    <s v="Sarama D.d Htang Nan"/>
    <s v="09-400048041"/>
    <b v="1"/>
    <s v="At least Monthly"/>
    <b v="1"/>
    <b v="0"/>
    <b v="0"/>
    <b v="1"/>
    <b v="1"/>
    <b v="1"/>
    <n v="6"/>
    <n v="1"/>
    <n v="7"/>
    <n v="1"/>
    <n v="1"/>
    <n v="2"/>
    <n v="63"/>
    <n v="304"/>
    <n v="63"/>
    <m/>
    <m/>
    <m/>
    <m/>
    <m/>
    <m/>
    <m/>
    <m/>
    <b v="1"/>
    <m/>
    <b v="1"/>
    <n v="4"/>
    <n v="5"/>
    <n v="1"/>
    <n v="3"/>
    <n v="5"/>
    <n v="8"/>
    <n v="0"/>
    <n v="0"/>
    <b v="1"/>
    <b v="1"/>
    <b v="0"/>
    <b v="0"/>
    <b v="1"/>
    <b v="0"/>
    <b v="0"/>
    <m/>
    <b v="0"/>
    <m/>
    <b v="1"/>
    <m/>
    <b v="0"/>
    <x v="0"/>
    <b v="0"/>
    <m/>
    <m/>
  </r>
  <r>
    <x v="1"/>
    <x v="7"/>
    <x v="73"/>
    <s v="MMR015CMP017"/>
    <s v="GCA"/>
    <s v="Urban"/>
    <n v="30"/>
    <n v="139"/>
    <n v="31"/>
    <n v="140"/>
    <n v="31"/>
    <n v="140"/>
    <s v="Shan_North"/>
    <s v="Kutkai"/>
    <s v="Kutkai Town"/>
    <s v="No (3) Ward"/>
    <s v="Kutkai downtown (RC Church)"/>
    <s v="MMR015CMP017"/>
    <n v="97.947360000000003"/>
    <n v="23.460349999999998"/>
    <n v="4430"/>
    <s v="Urban"/>
    <n v="786"/>
    <x v="7"/>
    <n v="13"/>
    <n v="9"/>
    <n v="2015"/>
    <x v="4"/>
    <m/>
    <s v="CCCM Focal Point"/>
    <m/>
    <n v="2"/>
    <n v="10"/>
    <n v="2015"/>
    <n v="2"/>
    <n v="10"/>
    <n v="2015"/>
    <m/>
    <s v="Camp Manager"/>
    <s v="Male"/>
    <n v="38"/>
    <m/>
    <m/>
    <m/>
    <m/>
    <m/>
    <m/>
    <m/>
    <m/>
    <m/>
    <m/>
    <m/>
    <m/>
    <m/>
    <m/>
    <m/>
    <m/>
    <m/>
    <n v="12"/>
    <n v="2012"/>
    <m/>
    <m/>
    <m/>
    <m/>
    <m/>
    <m/>
    <m/>
    <m/>
    <m/>
    <m/>
    <m/>
    <b v="0"/>
    <b v="1"/>
    <s v="KMSS-LSO"/>
    <s v="U Nau Latt"/>
    <s v="09256426180"/>
    <b v="1"/>
    <s v="At least Monthly"/>
    <b v="0"/>
    <b v="1"/>
    <b v="0"/>
    <b v="1"/>
    <b v="1"/>
    <b v="1"/>
    <n v="1"/>
    <n v="1"/>
    <n v="2"/>
    <m/>
    <m/>
    <m/>
    <n v="31"/>
    <n v="140"/>
    <n v="31"/>
    <n v="1"/>
    <n v="3"/>
    <s v="Host families"/>
    <m/>
    <m/>
    <n v="3"/>
    <s v="Don't know"/>
    <m/>
    <b v="1"/>
    <m/>
    <b v="1"/>
    <n v="3"/>
    <n v="2"/>
    <m/>
    <m/>
    <n v="3"/>
    <n v="2"/>
    <n v="2"/>
    <m/>
    <b v="1"/>
    <b v="0"/>
    <b v="1"/>
    <b v="0"/>
    <b v="1"/>
    <b v="1"/>
    <b v="0"/>
    <s v="Youth"/>
    <b v="0"/>
    <m/>
    <b v="1"/>
    <n v="2"/>
    <b v="0"/>
    <x v="0"/>
    <b v="0"/>
    <m/>
    <m/>
  </r>
  <r>
    <x v="0"/>
    <x v="5"/>
    <x v="74"/>
    <s v="MMR001CMP013"/>
    <s v="GCA"/>
    <s v="Urban"/>
    <n v="44"/>
    <n v="180"/>
    <n v="18"/>
    <n v="68"/>
    <n v="45"/>
    <n v="194"/>
    <s v="Kachin"/>
    <s v="Myitkyina"/>
    <s v="Myitkyina Town"/>
    <s v="Kyun Pin Thar Ward"/>
    <s v="Kyun Pin Thar Baptist Church"/>
    <s v="MMR001CMP013"/>
    <n v="97.405202777777802"/>
    <n v="25.3660036111111"/>
    <n v="0"/>
    <s v="Urban"/>
    <n v="949"/>
    <x v="0"/>
    <n v="30"/>
    <n v="10"/>
    <n v="2015"/>
    <x v="0"/>
    <m/>
    <s v="CCCM Focal Point"/>
    <m/>
    <n v="28"/>
    <n v="9"/>
    <n v="2015"/>
    <n v="30"/>
    <n v="9"/>
    <n v="2015"/>
    <m/>
    <s v="Camp Manager"/>
    <s v="Male"/>
    <n v="60"/>
    <m/>
    <m/>
    <m/>
    <m/>
    <m/>
    <m/>
    <m/>
    <m/>
    <m/>
    <m/>
    <m/>
    <m/>
    <m/>
    <m/>
    <m/>
    <m/>
    <m/>
    <n v="8"/>
    <n v="2012"/>
    <m/>
    <m/>
    <m/>
    <m/>
    <m/>
    <m/>
    <m/>
    <m/>
    <m/>
    <m/>
    <m/>
    <b v="0"/>
    <b v="1"/>
    <s v="KBC"/>
    <s v="Mr. Lahtaw Zau Seng"/>
    <s v="09793816949"/>
    <b v="1"/>
    <s v="At least Monthly"/>
    <b v="0"/>
    <b v="0"/>
    <b v="1"/>
    <b v="1"/>
    <b v="1"/>
    <b v="1"/>
    <m/>
    <m/>
    <m/>
    <m/>
    <n v="1"/>
    <n v="1"/>
    <n v="18"/>
    <n v="68"/>
    <n v="45"/>
    <n v="2"/>
    <n v="11"/>
    <s v="Other IDP camps"/>
    <m/>
    <n v="1"/>
    <n v="3"/>
    <s v="Host families"/>
    <m/>
    <b v="1"/>
    <n v="1"/>
    <b v="1"/>
    <n v="2"/>
    <n v="2"/>
    <n v="5"/>
    <n v="2"/>
    <n v="7"/>
    <n v="4"/>
    <n v="2"/>
    <n v="1"/>
    <b v="1"/>
    <b v="0"/>
    <b v="1"/>
    <b v="0"/>
    <b v="0"/>
    <b v="0"/>
    <b v="0"/>
    <m/>
    <b v="0"/>
    <m/>
    <b v="0"/>
    <m/>
    <b v="0"/>
    <x v="0"/>
    <b v="1"/>
    <n v="127"/>
    <s v="There is no space for shelter construction. Therefore, 27 HH are living with Host Families."/>
  </r>
  <r>
    <x v="0"/>
    <x v="11"/>
    <x v="75"/>
    <s v="MMR001CMP078"/>
    <s v="GCA"/>
    <s v="Mixed"/>
    <n v="12"/>
    <n v="47"/>
    <n v="15"/>
    <n v="69"/>
    <n v="15"/>
    <n v="69"/>
    <s v="Kachin"/>
    <s v="Mogaung"/>
    <s v="Mogaung Town"/>
    <s v="6 Ward"/>
    <s v="Kyun Taw Baptist Church "/>
    <s v="MMR001CMP078"/>
    <n v="96.922619999999995"/>
    <n v="25.305669999999999"/>
    <n v="470"/>
    <s v="Mixed"/>
    <n v="956"/>
    <x v="0"/>
    <n v="1"/>
    <n v="10"/>
    <n v="2015"/>
    <x v="0"/>
    <m/>
    <s v="CCCM Focal Point"/>
    <m/>
    <n v="16"/>
    <n v="9"/>
    <n v="2015"/>
    <n v="16"/>
    <n v="9"/>
    <n v="2015"/>
    <m/>
    <s v="Camp Manager"/>
    <s v="Male"/>
    <n v="35"/>
    <m/>
    <m/>
    <m/>
    <m/>
    <m/>
    <m/>
    <m/>
    <m/>
    <m/>
    <m/>
    <m/>
    <m/>
    <m/>
    <m/>
    <m/>
    <m/>
    <m/>
    <n v="5"/>
    <n v="2012"/>
    <m/>
    <m/>
    <m/>
    <m/>
    <m/>
    <m/>
    <m/>
    <m/>
    <s v="Mogawng"/>
    <n v="0.4"/>
    <m/>
    <b v="0"/>
    <b v="1"/>
    <s v="KBC"/>
    <s v="Mr. Zau Tang"/>
    <s v="09256248109"/>
    <b v="1"/>
    <s v="With each population change"/>
    <b v="0"/>
    <b v="1"/>
    <b v="0"/>
    <b v="1"/>
    <b v="1"/>
    <b v="1"/>
    <n v="1"/>
    <n v="1"/>
    <n v="2"/>
    <m/>
    <m/>
    <m/>
    <n v="15"/>
    <n v="69"/>
    <n v="15"/>
    <m/>
    <m/>
    <m/>
    <m/>
    <n v="1"/>
    <n v="1"/>
    <s v="Host families"/>
    <m/>
    <b v="1"/>
    <m/>
    <b v="1"/>
    <m/>
    <m/>
    <n v="10"/>
    <n v="4"/>
    <n v="10"/>
    <n v="4"/>
    <m/>
    <m/>
    <b v="1"/>
    <b v="1"/>
    <b v="0"/>
    <b v="0"/>
    <b v="1"/>
    <b v="0"/>
    <b v="0"/>
    <m/>
    <b v="0"/>
    <m/>
    <b v="1"/>
    <n v="1"/>
    <b v="0"/>
    <x v="0"/>
    <b v="0"/>
    <m/>
    <m/>
  </r>
  <r>
    <x v="0"/>
    <x v="3"/>
    <x v="76"/>
    <s v="MMR001CMP128"/>
    <s v="NGCA"/>
    <s v="Rural"/>
    <n v="541"/>
    <n v="2607"/>
    <n v="545"/>
    <n v="2544"/>
    <n v="545"/>
    <n v="2545"/>
    <s v="Kachin"/>
    <s v="Mansi"/>
    <s v="In Ba Pa"/>
    <s v="La Na"/>
    <s v="Lana Zup Ja "/>
    <s v="MMR001CMP128"/>
    <n v="97.625617000000005"/>
    <n v="24.056132999999999"/>
    <n v="866"/>
    <s v="Rural"/>
    <n v="892"/>
    <x v="2"/>
    <n v="14"/>
    <n v="10"/>
    <n v="2015"/>
    <x v="2"/>
    <m/>
    <s v="CCCM Focal Point"/>
    <m/>
    <n v="25"/>
    <n v="9"/>
    <n v="2015"/>
    <n v="26"/>
    <n v="9"/>
    <n v="2015"/>
    <m/>
    <s v="Camp Manager"/>
    <s v="Male"/>
    <n v="32"/>
    <m/>
    <m/>
    <m/>
    <m/>
    <m/>
    <m/>
    <m/>
    <m/>
    <m/>
    <m/>
    <m/>
    <m/>
    <m/>
    <m/>
    <m/>
    <m/>
    <m/>
    <n v="11"/>
    <n v="2011"/>
    <n v="240"/>
    <n v="45"/>
    <n v="45"/>
    <m/>
    <n v="240"/>
    <n v="45"/>
    <n v="45"/>
    <m/>
    <s v="Loi Je"/>
    <n v="21"/>
    <m/>
    <b v="0"/>
    <b v="1"/>
    <s v="IRRC"/>
    <s v="Mi She Tang"/>
    <s v="18387503436"/>
    <b v="1"/>
    <s v="At least Monthly"/>
    <b v="0"/>
    <b v="0"/>
    <b v="1"/>
    <b v="1"/>
    <b v="1"/>
    <b v="1"/>
    <n v="27"/>
    <n v="19"/>
    <n v="46"/>
    <n v="7"/>
    <n v="8"/>
    <n v="15"/>
    <n v="545"/>
    <n v="2544"/>
    <n v="545"/>
    <m/>
    <m/>
    <s v="Don't know"/>
    <m/>
    <m/>
    <m/>
    <s v="Other IDP camps"/>
    <m/>
    <b v="1"/>
    <m/>
    <b v="1"/>
    <n v="3"/>
    <n v="1"/>
    <n v="5"/>
    <m/>
    <n v="8"/>
    <n v="1"/>
    <n v="1"/>
    <n v="1"/>
    <b v="1"/>
    <b v="1"/>
    <b v="1"/>
    <b v="0"/>
    <b v="0"/>
    <b v="0"/>
    <b v="0"/>
    <m/>
    <b v="1"/>
    <m/>
    <b v="1"/>
    <m/>
    <b v="0"/>
    <x v="0"/>
    <b v="0"/>
    <m/>
    <m/>
  </r>
  <r>
    <x v="0"/>
    <x v="5"/>
    <x v="77"/>
    <s v="MMR001CMP015"/>
    <s v="GCA"/>
    <s v="Urban"/>
    <n v="107"/>
    <n v="584"/>
    <n v="30"/>
    <n v="174"/>
    <n v="108"/>
    <n v="605"/>
    <s v="Kachin"/>
    <s v="Myitkyina"/>
    <s v="Myitkyina Town"/>
    <s v="Lel Kone Ward"/>
    <s v="Le Kone Bethlehem Church"/>
    <s v="MMR001CMP015"/>
    <n v="97.409035000000003"/>
    <n v="25.362420757575801"/>
    <n v="0"/>
    <s v="Urban"/>
    <n v="940"/>
    <x v="0"/>
    <n v="30"/>
    <n v="9"/>
    <n v="2015"/>
    <x v="0"/>
    <m/>
    <s v="CCCM Focal Point"/>
    <m/>
    <n v="28"/>
    <n v="9"/>
    <n v="2015"/>
    <n v="30"/>
    <n v="9"/>
    <n v="2015"/>
    <m/>
    <s v="Camp Manager"/>
    <s v="Male"/>
    <n v="46"/>
    <m/>
    <m/>
    <m/>
    <m/>
    <m/>
    <m/>
    <m/>
    <m/>
    <m/>
    <m/>
    <m/>
    <m/>
    <m/>
    <m/>
    <m/>
    <m/>
    <m/>
    <n v="8"/>
    <n v="2011"/>
    <m/>
    <m/>
    <m/>
    <m/>
    <m/>
    <m/>
    <m/>
    <m/>
    <m/>
    <m/>
    <m/>
    <b v="0"/>
    <b v="1"/>
    <s v="KBC"/>
    <s v="Mr. Kumbu Naw Ja"/>
    <s v="09792073461"/>
    <b v="1"/>
    <s v="At least Monthly"/>
    <b v="1"/>
    <b v="0"/>
    <b v="0"/>
    <b v="1"/>
    <b v="1"/>
    <b v="1"/>
    <n v="1"/>
    <n v="1"/>
    <n v="2"/>
    <m/>
    <m/>
    <m/>
    <n v="30"/>
    <n v="174"/>
    <n v="108"/>
    <n v="2"/>
    <n v="10"/>
    <s v="Place of origin"/>
    <m/>
    <m/>
    <m/>
    <m/>
    <m/>
    <b v="1"/>
    <m/>
    <b v="1"/>
    <n v="1"/>
    <n v="2"/>
    <m/>
    <n v="1"/>
    <n v="1"/>
    <n v="3"/>
    <n v="2"/>
    <m/>
    <b v="1"/>
    <b v="1"/>
    <b v="0"/>
    <b v="0"/>
    <b v="1"/>
    <b v="0"/>
    <b v="0"/>
    <m/>
    <b v="0"/>
    <m/>
    <b v="1"/>
    <m/>
    <b v="0"/>
    <x v="0"/>
    <b v="1"/>
    <m/>
    <s v="Not enough shelter in Camp. The rest HH are living with Host families"/>
  </r>
  <r>
    <x v="0"/>
    <x v="5"/>
    <x v="78"/>
    <s v="MMR001CMP014"/>
    <s v="GCA"/>
    <s v="Urban"/>
    <n v="163"/>
    <n v="712"/>
    <n v="84"/>
    <n v="452"/>
    <n v="140"/>
    <n v="707"/>
    <s v="Kachin"/>
    <s v="Myitkyina"/>
    <s v="Myitkyina Town"/>
    <s v="Lel Kone Ward"/>
    <s v="Le Kone Ziun Baptist Church "/>
    <s v="MMR001CMP014"/>
    <n v="97.403402307692303"/>
    <n v="25.3510167948718"/>
    <n v="0"/>
    <s v="Urban"/>
    <n v="939"/>
    <x v="0"/>
    <n v="6"/>
    <n v="10"/>
    <n v="2015"/>
    <x v="0"/>
    <m/>
    <s v="CCCM Focal Point"/>
    <m/>
    <n v="15"/>
    <n v="9"/>
    <n v="2015"/>
    <n v="17"/>
    <n v="9"/>
    <n v="2015"/>
    <m/>
    <s v="Camp Manager"/>
    <s v="Male"/>
    <n v="63"/>
    <m/>
    <m/>
    <m/>
    <m/>
    <m/>
    <m/>
    <m/>
    <m/>
    <m/>
    <m/>
    <m/>
    <m/>
    <m/>
    <m/>
    <m/>
    <m/>
    <m/>
    <n v="6"/>
    <n v="2011"/>
    <m/>
    <m/>
    <m/>
    <m/>
    <m/>
    <m/>
    <m/>
    <m/>
    <m/>
    <m/>
    <m/>
    <b v="0"/>
    <b v="1"/>
    <s v="KBC"/>
    <s v="Mr. Chyang Bom"/>
    <s v="09972073454"/>
    <b v="1"/>
    <s v="At least Monthly"/>
    <b v="0"/>
    <b v="1"/>
    <b v="0"/>
    <b v="1"/>
    <b v="1"/>
    <b v="1"/>
    <n v="3"/>
    <n v="5"/>
    <n v="8"/>
    <n v="1"/>
    <m/>
    <n v="1"/>
    <n v="84"/>
    <n v="452"/>
    <n v="140"/>
    <m/>
    <m/>
    <m/>
    <m/>
    <m/>
    <m/>
    <m/>
    <m/>
    <b v="1"/>
    <m/>
    <b v="1"/>
    <n v="3"/>
    <n v="2"/>
    <n v="8"/>
    <m/>
    <n v="11"/>
    <n v="2"/>
    <n v="1"/>
    <m/>
    <b v="1"/>
    <b v="1"/>
    <b v="1"/>
    <b v="1"/>
    <b v="1"/>
    <b v="0"/>
    <b v="0"/>
    <m/>
    <b v="0"/>
    <m/>
    <b v="1"/>
    <n v="15"/>
    <b v="0"/>
    <x v="0"/>
    <b v="1"/>
    <n v="255"/>
    <s v="There is no free space for shelter. Therefore the rest HH of it are living with their Host Families"/>
  </r>
  <r>
    <x v="0"/>
    <x v="4"/>
    <x v="79"/>
    <s v="MMR001CMP195"/>
    <s v="GCA"/>
    <s v="Urban"/>
    <n v="139"/>
    <n v="640"/>
    <n v="127"/>
    <n v="578"/>
    <n v="146"/>
    <n v="640"/>
    <s v="Kachin"/>
    <s v="Chipwi"/>
    <s v="Urban"/>
    <s v="Rit Law"/>
    <s v="Lhaovao Baptist Church (LBC)"/>
    <s v="MMR001CMP195"/>
    <m/>
    <m/>
    <m/>
    <s v="Urban"/>
    <n v="849"/>
    <x v="3"/>
    <n v="28"/>
    <n v="10"/>
    <n v="2015"/>
    <x v="3"/>
    <m/>
    <s v="CCCM Focal Point"/>
    <m/>
    <n v="24"/>
    <n v="9"/>
    <n v="2015"/>
    <n v="26"/>
    <n v="9"/>
    <n v="2015"/>
    <m/>
    <s v="Camp Manager"/>
    <s v="Male"/>
    <n v="50"/>
    <m/>
    <s v="Committee Member"/>
    <s v="Male"/>
    <n v="73"/>
    <m/>
    <s v="Camp Manager"/>
    <s v="Male"/>
    <n v="29"/>
    <m/>
    <s v="Camp Manager"/>
    <s v="Male"/>
    <n v="33"/>
    <m/>
    <m/>
    <m/>
    <m/>
    <m/>
    <n v="2"/>
    <n v="2012"/>
    <m/>
    <m/>
    <m/>
    <m/>
    <m/>
    <m/>
    <m/>
    <m/>
    <m/>
    <m/>
    <m/>
    <b v="0"/>
    <b v="1"/>
    <s v="Shalom"/>
    <s v="U Ze Dai"/>
    <s v="09-47102023"/>
    <b v="1"/>
    <s v="At least Monthly"/>
    <b v="1"/>
    <b v="0"/>
    <b v="0"/>
    <b v="1"/>
    <b v="1"/>
    <b v="1"/>
    <n v="4"/>
    <n v="3"/>
    <n v="7"/>
    <n v="1"/>
    <m/>
    <n v="1"/>
    <n v="127"/>
    <n v="578"/>
    <n v="146"/>
    <m/>
    <m/>
    <m/>
    <m/>
    <m/>
    <m/>
    <m/>
    <m/>
    <b v="1"/>
    <n v="1"/>
    <b v="1"/>
    <n v="1"/>
    <n v="1"/>
    <n v="5"/>
    <m/>
    <n v="6"/>
    <n v="1"/>
    <n v="2"/>
    <m/>
    <b v="0"/>
    <b v="1"/>
    <b v="0"/>
    <b v="0"/>
    <b v="1"/>
    <b v="1"/>
    <b v="0"/>
    <m/>
    <b v="0"/>
    <m/>
    <b v="1"/>
    <n v="2"/>
    <b v="0"/>
    <x v="0"/>
    <b v="1"/>
    <n v="60"/>
    <s v="Some HH are living outsite of the camp"/>
  </r>
  <r>
    <x v="0"/>
    <x v="0"/>
    <x v="80"/>
    <s v="MMR001CMP181"/>
    <s v="GCA"/>
    <s v="Urban"/>
    <n v="25"/>
    <n v="133"/>
    <n v="22"/>
    <n v="95"/>
    <n v="25"/>
    <n v="134"/>
    <s v="Kachin"/>
    <s v="Hpakant"/>
    <s v="Seik Mu"/>
    <s v="Maw Shan"/>
    <s v="Lisu Baptist Church, Maw Shan Vil,. Seik Mu"/>
    <s v="MMR001CMP181"/>
    <n v="96.269199999999998"/>
    <n v="25.566510000000001"/>
    <n v="278"/>
    <s v="Urban"/>
    <n v="867"/>
    <x v="3"/>
    <n v="3"/>
    <n v="10"/>
    <n v="2015"/>
    <x v="3"/>
    <m/>
    <s v="CCCM Focal Point"/>
    <m/>
    <n v="30"/>
    <n v="9"/>
    <n v="2015"/>
    <n v="30"/>
    <n v="9"/>
    <n v="2015"/>
    <m/>
    <s v="Camp Manager"/>
    <s v="Male"/>
    <n v="28"/>
    <m/>
    <s v="Committee Member"/>
    <s v="Male"/>
    <n v="48"/>
    <m/>
    <m/>
    <m/>
    <m/>
    <m/>
    <m/>
    <m/>
    <m/>
    <m/>
    <m/>
    <m/>
    <m/>
    <m/>
    <n v="1"/>
    <n v="2013"/>
    <m/>
    <m/>
    <m/>
    <m/>
    <m/>
    <m/>
    <m/>
    <m/>
    <m/>
    <m/>
    <m/>
    <b v="0"/>
    <b v="1"/>
    <s v="Shalom"/>
    <s v="U Wo Si"/>
    <s v="09250315762"/>
    <b v="1"/>
    <s v="At least Monthly"/>
    <b v="0"/>
    <b v="1"/>
    <b v="0"/>
    <b v="1"/>
    <b v="1"/>
    <b v="1"/>
    <n v="1"/>
    <m/>
    <n v="1"/>
    <m/>
    <m/>
    <m/>
    <n v="22"/>
    <n v="95"/>
    <n v="25"/>
    <m/>
    <m/>
    <m/>
    <m/>
    <n v="1"/>
    <n v="4"/>
    <s v="Place of origin"/>
    <m/>
    <b v="0"/>
    <m/>
    <b v="1"/>
    <n v="3"/>
    <n v="1"/>
    <n v="3"/>
    <m/>
    <n v="6"/>
    <n v="1"/>
    <n v="1"/>
    <m/>
    <b v="1"/>
    <b v="1"/>
    <b v="1"/>
    <b v="1"/>
    <b v="1"/>
    <b v="0"/>
    <b v="0"/>
    <m/>
    <b v="1"/>
    <n v="28"/>
    <b v="1"/>
    <n v="11"/>
    <b v="0"/>
    <x v="0"/>
    <b v="0"/>
    <m/>
    <s v="Some HH living outsite of the camp because of their livelihood and education"/>
  </r>
  <r>
    <x v="0"/>
    <x v="0"/>
    <x v="81"/>
    <s v="MMR001CMP167"/>
    <s v="GCA"/>
    <s v="Urban"/>
    <n v="15"/>
    <n v="74"/>
    <n v="12"/>
    <n v="60"/>
    <n v="16"/>
    <n v="74"/>
    <s v="Kachin"/>
    <s v="Hpakant"/>
    <s v="Hpakan Town"/>
    <s v="Maw Wam Ward"/>
    <s v="Lisu Baptist Church, Maw Wan Ward"/>
    <s v="MMR001CMP167"/>
    <n v="96.316400000000002"/>
    <n v="25.61842"/>
    <n v="0"/>
    <s v="Urban"/>
    <n v="868"/>
    <x v="3"/>
    <n v="3"/>
    <n v="10"/>
    <n v="2015"/>
    <x v="3"/>
    <m/>
    <s v="CCCM Focal Point"/>
    <m/>
    <n v="30"/>
    <n v="9"/>
    <n v="2015"/>
    <n v="30"/>
    <n v="9"/>
    <n v="2015"/>
    <m/>
    <s v="Camp Manager"/>
    <s v="Male"/>
    <n v="39"/>
    <m/>
    <s v="Committee Member"/>
    <s v="Male"/>
    <n v="35"/>
    <m/>
    <s v="Committee Member"/>
    <s v="Female"/>
    <n v="35"/>
    <m/>
    <m/>
    <m/>
    <m/>
    <m/>
    <m/>
    <m/>
    <m/>
    <m/>
    <n v="1"/>
    <n v="2013"/>
    <m/>
    <m/>
    <m/>
    <m/>
    <m/>
    <m/>
    <m/>
    <m/>
    <m/>
    <m/>
    <m/>
    <b v="0"/>
    <b v="1"/>
    <s v="Shalom"/>
    <s v="U Lae Mae Huu"/>
    <s v="0947126916"/>
    <b v="1"/>
    <s v="At least Monthly"/>
    <b v="1"/>
    <b v="0"/>
    <b v="0"/>
    <b v="1"/>
    <b v="1"/>
    <b v="1"/>
    <m/>
    <m/>
    <m/>
    <m/>
    <m/>
    <m/>
    <n v="12"/>
    <n v="60"/>
    <n v="16"/>
    <m/>
    <m/>
    <m/>
    <m/>
    <m/>
    <m/>
    <m/>
    <m/>
    <b v="1"/>
    <m/>
    <b v="1"/>
    <n v="2"/>
    <n v="3"/>
    <n v="3"/>
    <n v="1"/>
    <n v="5"/>
    <n v="4"/>
    <n v="1"/>
    <m/>
    <b v="1"/>
    <b v="1"/>
    <b v="1"/>
    <b v="1"/>
    <b v="1"/>
    <b v="0"/>
    <b v="0"/>
    <m/>
    <b v="1"/>
    <n v="20"/>
    <b v="1"/>
    <n v="18"/>
    <b v="0"/>
    <x v="0"/>
    <b v="0"/>
    <m/>
    <s v="Livelihood,Education,Business"/>
  </r>
  <r>
    <x v="0"/>
    <x v="1"/>
    <x v="82"/>
    <s v="MMR001CMP049"/>
    <s v="GCA"/>
    <s v="Urban"/>
    <n v="116"/>
    <n v="659"/>
    <n v="116"/>
    <n v="659"/>
    <n v="116"/>
    <n v="659"/>
    <s v="Kachin"/>
    <s v="Bhamo"/>
    <s v="Moe Hping"/>
    <s v="Thar Si"/>
    <s v="Lisu Boarding-House"/>
    <s v="MMR001CMP049"/>
    <n v="97.240183461538507"/>
    <n v="24.2631743589744"/>
    <n v="0"/>
    <s v="Urban"/>
    <n v="811"/>
    <x v="6"/>
    <n v="18"/>
    <n v="9"/>
    <n v="2015"/>
    <x v="3"/>
    <m/>
    <s v="CCCM Focal Point"/>
    <m/>
    <n v="15"/>
    <n v="9"/>
    <n v="2015"/>
    <n v="18"/>
    <n v="9"/>
    <n v="2015"/>
    <m/>
    <s v="Camp Manager"/>
    <s v="Male"/>
    <n v="50"/>
    <m/>
    <m/>
    <m/>
    <m/>
    <m/>
    <m/>
    <m/>
    <m/>
    <m/>
    <m/>
    <m/>
    <m/>
    <m/>
    <m/>
    <m/>
    <m/>
    <m/>
    <n v="9"/>
    <n v="2011"/>
    <m/>
    <m/>
    <m/>
    <m/>
    <m/>
    <m/>
    <m/>
    <m/>
    <m/>
    <m/>
    <m/>
    <b v="0"/>
    <b v="1"/>
    <s v="Shalom"/>
    <s v="U Naw Tawng"/>
    <s v="09400048602"/>
    <b v="1"/>
    <s v="At least Monthly"/>
    <b v="0"/>
    <b v="0"/>
    <b v="0"/>
    <b v="1"/>
    <b v="1"/>
    <b v="1"/>
    <m/>
    <m/>
    <m/>
    <m/>
    <m/>
    <m/>
    <n v="116"/>
    <n v="659"/>
    <n v="116"/>
    <n v="2"/>
    <n v="13"/>
    <s v="Don't know"/>
    <m/>
    <n v="1"/>
    <n v="4"/>
    <s v="Don't know"/>
    <m/>
    <b v="1"/>
    <m/>
    <b v="1"/>
    <n v="5"/>
    <n v="20"/>
    <m/>
    <m/>
    <n v="5"/>
    <n v="20"/>
    <m/>
    <n v="2"/>
    <b v="1"/>
    <b v="0"/>
    <b v="0"/>
    <b v="0"/>
    <b v="0"/>
    <b v="0"/>
    <b v="0"/>
    <m/>
    <b v="0"/>
    <m/>
    <b v="1"/>
    <n v="10"/>
    <b v="0"/>
    <x v="0"/>
    <b v="0"/>
    <m/>
    <m/>
  </r>
  <r>
    <x v="0"/>
    <x v="6"/>
    <x v="83"/>
    <s v="MMR001CMP071"/>
    <s v="GCA"/>
    <s v="Urban"/>
    <n v="30"/>
    <n v="175"/>
    <n v="18"/>
    <n v="120"/>
    <n v="29"/>
    <n v="182"/>
    <s v="Kachin"/>
    <s v="Momauk"/>
    <s v="Lwegel Town"/>
    <m/>
    <s v="Loi Je Baptist Church"/>
    <s v="MMR001CMP071"/>
    <n v="97.718582999999995"/>
    <n v="24.200972"/>
    <m/>
    <s v="Urban"/>
    <n v="922"/>
    <x v="4"/>
    <n v="14"/>
    <n v="10"/>
    <n v="2015"/>
    <x v="0"/>
    <m/>
    <s v="CCCM Focal Point"/>
    <m/>
    <n v="24"/>
    <n v="10"/>
    <n v="2015"/>
    <n v="2"/>
    <n v="10"/>
    <n v="2015"/>
    <m/>
    <s v="Camp Manager"/>
    <s v="Female"/>
    <n v="62"/>
    <m/>
    <m/>
    <m/>
    <m/>
    <m/>
    <m/>
    <m/>
    <m/>
    <m/>
    <m/>
    <m/>
    <m/>
    <m/>
    <m/>
    <m/>
    <m/>
    <m/>
    <n v="5"/>
    <n v="2012"/>
    <m/>
    <m/>
    <m/>
    <m/>
    <m/>
    <m/>
    <m/>
    <m/>
    <m/>
    <m/>
    <m/>
    <b v="0"/>
    <b v="1"/>
    <s v="KBC"/>
    <s v="Daw Nan Doi"/>
    <s v="15393926110"/>
    <b v="1"/>
    <s v="At least Monthly"/>
    <b v="1"/>
    <b v="0"/>
    <b v="0"/>
    <b v="1"/>
    <b v="1"/>
    <b v="0"/>
    <m/>
    <n v="1"/>
    <n v="1"/>
    <n v="1"/>
    <m/>
    <n v="1"/>
    <n v="18"/>
    <n v="120"/>
    <n v="29"/>
    <m/>
    <m/>
    <m/>
    <m/>
    <n v="3"/>
    <n v="13"/>
    <s v="Don't know"/>
    <m/>
    <b v="1"/>
    <m/>
    <b v="1"/>
    <n v="3"/>
    <n v="6"/>
    <m/>
    <m/>
    <n v="3"/>
    <n v="6"/>
    <n v="1"/>
    <n v="1"/>
    <b v="1"/>
    <b v="0"/>
    <b v="0"/>
    <b v="0"/>
    <b v="1"/>
    <b v="0"/>
    <b v="0"/>
    <m/>
    <b v="0"/>
    <m/>
    <b v="1"/>
    <n v="5"/>
    <b v="0"/>
    <x v="0"/>
    <b v="1"/>
    <n v="62"/>
    <s v="Living in Host Family"/>
  </r>
  <r>
    <x v="0"/>
    <x v="6"/>
    <x v="84"/>
    <s v="MMR001CMP069"/>
    <s v="GCA"/>
    <s v="Urban"/>
    <n v="70"/>
    <n v="609"/>
    <n v="124"/>
    <n v="644"/>
    <n v="124"/>
    <n v="644"/>
    <s v="Kachin"/>
    <s v="Momauk"/>
    <s v="Lwegel Town"/>
    <s v="Loi Je"/>
    <s v="Loi Je Catholic Church"/>
    <s v="MMR001CMP069"/>
    <n v="97.724566999999993"/>
    <n v="24.205417000000001"/>
    <n v="0"/>
    <s v="Urban"/>
    <n v="716"/>
    <x v="2"/>
    <n v="13"/>
    <n v="10"/>
    <n v="2015"/>
    <x v="2"/>
    <m/>
    <s v="CCCM Focal Point"/>
    <m/>
    <n v="25"/>
    <n v="9"/>
    <n v="2015"/>
    <n v="25"/>
    <n v="9"/>
    <n v="2015"/>
    <m/>
    <s v="Camp Manager"/>
    <s v="Male"/>
    <n v="26"/>
    <m/>
    <m/>
    <m/>
    <m/>
    <m/>
    <m/>
    <m/>
    <m/>
    <m/>
    <m/>
    <m/>
    <m/>
    <m/>
    <m/>
    <m/>
    <m/>
    <m/>
    <n v="11"/>
    <n v="2011"/>
    <m/>
    <m/>
    <m/>
    <m/>
    <m/>
    <m/>
    <m/>
    <m/>
    <m/>
    <m/>
    <m/>
    <b v="0"/>
    <b v="1"/>
    <s v="KMSS-BMO"/>
    <s v="U Taung Tar"/>
    <s v="15334347581"/>
    <b v="1"/>
    <s v="At least weekly"/>
    <b v="0"/>
    <b v="0"/>
    <b v="1"/>
    <b v="1"/>
    <b v="1"/>
    <b v="1"/>
    <n v="4"/>
    <n v="5"/>
    <n v="9"/>
    <m/>
    <m/>
    <m/>
    <n v="124"/>
    <n v="644"/>
    <n v="124"/>
    <m/>
    <m/>
    <m/>
    <m/>
    <n v="2"/>
    <n v="9"/>
    <s v="Place of origin"/>
    <m/>
    <b v="1"/>
    <m/>
    <b v="1"/>
    <n v="4"/>
    <n v="4"/>
    <m/>
    <m/>
    <n v="4"/>
    <n v="4"/>
    <n v="2"/>
    <m/>
    <b v="1"/>
    <b v="0"/>
    <b v="0"/>
    <b v="0"/>
    <b v="0"/>
    <b v="0"/>
    <b v="0"/>
    <m/>
    <b v="1"/>
    <n v="36"/>
    <b v="0"/>
    <m/>
    <b v="0"/>
    <x v="0"/>
    <b v="0"/>
    <m/>
    <m/>
  </r>
  <r>
    <x v="0"/>
    <x v="6"/>
    <x v="85"/>
    <s v="MMR001CMP070"/>
    <s v="GCA"/>
    <s v="Urban"/>
    <n v="186"/>
    <n v="1002"/>
    <n v="183"/>
    <n v="971"/>
    <n v="188"/>
    <n v="1003"/>
    <s v="Kachin"/>
    <s v="Momauk"/>
    <s v="Lwegel Town"/>
    <s v="Aung Zay Yar Ward"/>
    <s v="Loi Je Lisu Camp"/>
    <s v="MMR001CMP070"/>
    <n v="97.717133000000004"/>
    <n v="24.200433"/>
    <n v="0"/>
    <s v="Urban"/>
    <n v="918"/>
    <x v="4"/>
    <n v="14"/>
    <n v="10"/>
    <n v="2015"/>
    <x v="0"/>
    <m/>
    <s v="CCCM Focal Point"/>
    <m/>
    <n v="2"/>
    <n v="10"/>
    <n v="2015"/>
    <n v="14"/>
    <n v="10"/>
    <n v="2015"/>
    <m/>
    <s v="Camp Manager"/>
    <s v="Male"/>
    <n v="53"/>
    <m/>
    <m/>
    <m/>
    <m/>
    <m/>
    <m/>
    <m/>
    <m/>
    <m/>
    <m/>
    <m/>
    <m/>
    <m/>
    <m/>
    <m/>
    <m/>
    <m/>
    <n v="6"/>
    <n v="2011"/>
    <m/>
    <m/>
    <m/>
    <m/>
    <m/>
    <m/>
    <m/>
    <m/>
    <m/>
    <m/>
    <m/>
    <b v="0"/>
    <b v="1"/>
    <s v="KBC"/>
    <s v="Daw Lu Di"/>
    <s v="9273853"/>
    <b v="1"/>
    <s v="At least Monthly"/>
    <b v="1"/>
    <b v="0"/>
    <b v="0"/>
    <b v="1"/>
    <b v="1"/>
    <b v="0"/>
    <n v="3"/>
    <n v="2"/>
    <n v="5"/>
    <m/>
    <m/>
    <m/>
    <n v="183"/>
    <n v="971"/>
    <n v="188"/>
    <n v="2"/>
    <n v="11"/>
    <s v="Other IDP camps"/>
    <m/>
    <n v="3"/>
    <n v="27"/>
    <s v="Abroad"/>
    <m/>
    <b v="1"/>
    <m/>
    <b v="1"/>
    <n v="3"/>
    <n v="6"/>
    <m/>
    <m/>
    <n v="3"/>
    <n v="6"/>
    <m/>
    <n v="3"/>
    <b v="1"/>
    <b v="1"/>
    <b v="0"/>
    <b v="1"/>
    <b v="1"/>
    <b v="0"/>
    <b v="0"/>
    <m/>
    <b v="1"/>
    <n v="1"/>
    <b v="0"/>
    <m/>
    <b v="0"/>
    <x v="0"/>
    <b v="1"/>
    <n v="5"/>
    <s v="LIVING IN HOST FAMILY FOR THEIR HEALTH SATUATION"/>
  </r>
  <r>
    <x v="0"/>
    <x v="12"/>
    <x v="86"/>
    <s v="MMR001CMP234"/>
    <s v="GCA"/>
    <s v="Urban"/>
    <n v="91"/>
    <n v="400"/>
    <n v="60"/>
    <n v="228"/>
    <n v="74"/>
    <n v="228"/>
    <s v="Kachin"/>
    <s v="Puta-O"/>
    <s v="Puta-O Town"/>
    <s v="Lone Sut Ward"/>
    <s v="Lung Sut"/>
    <s v="MMR001CMP234"/>
    <n v="97.416121000000004"/>
    <n v="27.337499999999999"/>
    <m/>
    <s v="Urban"/>
    <n v="944"/>
    <x v="0"/>
    <n v="27"/>
    <n v="10"/>
    <n v="2015"/>
    <x v="0"/>
    <m/>
    <s v="CCCM Focal Point"/>
    <m/>
    <n v="23"/>
    <n v="9"/>
    <n v="2015"/>
    <n v="24"/>
    <n v="9"/>
    <n v="2015"/>
    <m/>
    <s v="Camp Manager"/>
    <s v="Female"/>
    <n v="29"/>
    <m/>
    <s v="Committee Member"/>
    <s v="Male"/>
    <n v="42"/>
    <m/>
    <s v="Committee Member"/>
    <s v="Male"/>
    <n v="35"/>
    <m/>
    <m/>
    <m/>
    <m/>
    <m/>
    <m/>
    <m/>
    <m/>
    <m/>
    <n v="1"/>
    <n v="2015"/>
    <m/>
    <m/>
    <m/>
    <m/>
    <m/>
    <m/>
    <m/>
    <m/>
    <m/>
    <m/>
    <m/>
    <b v="0"/>
    <b v="1"/>
    <s v="KBC"/>
    <s v="Daw Nan Ram"/>
    <s v="0949452877"/>
    <b v="1"/>
    <s v="At least Monthly"/>
    <b v="0"/>
    <b v="1"/>
    <b v="0"/>
    <b v="1"/>
    <b v="1"/>
    <b v="0"/>
    <n v="1"/>
    <n v="0"/>
    <n v="1"/>
    <n v="1"/>
    <n v="1"/>
    <n v="2"/>
    <n v="60"/>
    <n v="228"/>
    <n v="74"/>
    <m/>
    <m/>
    <m/>
    <m/>
    <m/>
    <m/>
    <m/>
    <m/>
    <b v="0"/>
    <m/>
    <b v="1"/>
    <n v="3"/>
    <n v="1"/>
    <n v="3"/>
    <m/>
    <n v="6"/>
    <n v="1"/>
    <m/>
    <m/>
    <b v="0"/>
    <b v="1"/>
    <b v="1"/>
    <b v="0"/>
    <b v="1"/>
    <b v="0"/>
    <b v="0"/>
    <m/>
    <b v="1"/>
    <n v="64"/>
    <b v="1"/>
    <n v="6"/>
    <b v="0"/>
    <x v="0"/>
    <b v="1"/>
    <n v="34"/>
    <m/>
  </r>
  <r>
    <x v="0"/>
    <x v="2"/>
    <x v="87"/>
    <s v="MMR001CMP027"/>
    <s v="GCA"/>
    <s v="Mixed"/>
    <n v="21"/>
    <n v="111"/>
    <n v="22"/>
    <n v="116"/>
    <n v="26"/>
    <n v="116"/>
    <s v="Kachin"/>
    <s v="Waingmaw"/>
    <s v="Mading"/>
    <s v="Mading_Hka Kun"/>
    <s v="Mading Baptist Church"/>
    <s v="MMR001CMP027"/>
    <n v="97.451965000000001"/>
    <n v="25.356632000000001"/>
    <n v="0"/>
    <s v="Mixed"/>
    <n v="953"/>
    <x v="0"/>
    <n v="2"/>
    <n v="10"/>
    <n v="2015"/>
    <x v="0"/>
    <m/>
    <s v="CCCM Focal Point"/>
    <m/>
    <n v="28"/>
    <n v="9"/>
    <n v="2015"/>
    <n v="28"/>
    <n v="9"/>
    <n v="2015"/>
    <m/>
    <s v="Camp Manager"/>
    <s v="Male"/>
    <n v="46"/>
    <m/>
    <m/>
    <m/>
    <m/>
    <m/>
    <m/>
    <m/>
    <m/>
    <m/>
    <m/>
    <m/>
    <m/>
    <m/>
    <m/>
    <m/>
    <m/>
    <m/>
    <n v="6"/>
    <n v="2012"/>
    <m/>
    <m/>
    <m/>
    <m/>
    <m/>
    <m/>
    <m/>
    <m/>
    <s v="Waingmaw"/>
    <n v="1"/>
    <m/>
    <b v="0"/>
    <b v="1"/>
    <s v="KBC"/>
    <s v="Mr. Naw Ja"/>
    <s v="09400034935"/>
    <b v="1"/>
    <s v="At least Monthly"/>
    <b v="1"/>
    <b v="0"/>
    <b v="0"/>
    <b v="1"/>
    <b v="1"/>
    <b v="1"/>
    <n v="1"/>
    <n v="2"/>
    <n v="3"/>
    <n v="2"/>
    <m/>
    <n v="2"/>
    <n v="22"/>
    <n v="116"/>
    <n v="26"/>
    <n v="1"/>
    <n v="6"/>
    <s v="Other IDP camps"/>
    <m/>
    <m/>
    <m/>
    <m/>
    <m/>
    <b v="1"/>
    <m/>
    <b v="1"/>
    <n v="4"/>
    <n v="2"/>
    <n v="1"/>
    <m/>
    <n v="5"/>
    <n v="2"/>
    <n v="1"/>
    <m/>
    <b v="0"/>
    <b v="1"/>
    <b v="0"/>
    <b v="0"/>
    <b v="1"/>
    <b v="0"/>
    <b v="0"/>
    <m/>
    <b v="0"/>
    <m/>
    <b v="1"/>
    <n v="7"/>
    <b v="0"/>
    <x v="0"/>
    <b v="1"/>
    <n v="24"/>
    <m/>
  </r>
  <r>
    <x v="0"/>
    <x v="2"/>
    <x v="88"/>
    <s v="MMR001CMP119"/>
    <s v="NGCA"/>
    <s v="Mixed"/>
    <n v="610"/>
    <n v="2750"/>
    <n v="609"/>
    <n v="2630"/>
    <n v="609"/>
    <n v="2630"/>
    <s v="Kachin"/>
    <s v="Waingmaw"/>
    <s v="Sa Ma"/>
    <s v="Nar Gu"/>
    <s v="Maga Yang "/>
    <s v="MMR001CMP119"/>
    <n v="97.715230000000005"/>
    <n v="24.980250000000002"/>
    <n v="984"/>
    <s v="Mixed"/>
    <n v="877"/>
    <x v="1"/>
    <n v="30"/>
    <n v="10"/>
    <n v="2015"/>
    <x v="1"/>
    <m/>
    <s v="CCCM Focal Point"/>
    <m/>
    <n v="20"/>
    <n v="10"/>
    <n v="2015"/>
    <n v="22"/>
    <n v="10"/>
    <n v="2015"/>
    <m/>
    <s v="Camp Manager"/>
    <s v="Male"/>
    <n v="35"/>
    <m/>
    <s v="Religious leader"/>
    <s v="Male"/>
    <n v="45"/>
    <m/>
    <s v="Doctor/Nurse/Midwife"/>
    <s v="Female"/>
    <n v="30"/>
    <m/>
    <s v="Other"/>
    <s v="Female"/>
    <n v="18"/>
    <m/>
    <m/>
    <m/>
    <m/>
    <m/>
    <n v="6"/>
    <n v="2011"/>
    <m/>
    <n v="600"/>
    <n v="600"/>
    <m/>
    <m/>
    <n v="720"/>
    <n v="720"/>
    <m/>
    <s v="Laiza"/>
    <n v="100"/>
    <m/>
    <b v="1"/>
    <b v="1"/>
    <s v="KMSS-MYT"/>
    <s v="U Brang Seng"/>
    <s v="15368961416"/>
    <b v="1"/>
    <s v="At least Monthly"/>
    <b v="0"/>
    <b v="1"/>
    <b v="0"/>
    <b v="1"/>
    <b v="1"/>
    <b v="0"/>
    <n v="5"/>
    <n v="2"/>
    <n v="7"/>
    <n v="4"/>
    <n v="13"/>
    <n v="17"/>
    <n v="609"/>
    <n v="2630"/>
    <n v="609"/>
    <n v="1"/>
    <n v="3"/>
    <s v="Host families"/>
    <m/>
    <n v="10"/>
    <n v="44"/>
    <s v="Other IDP camps"/>
    <m/>
    <b v="1"/>
    <n v="74"/>
    <b v="1"/>
    <n v="10"/>
    <n v="2"/>
    <n v="2"/>
    <n v="1"/>
    <n v="12"/>
    <n v="3"/>
    <n v="3"/>
    <n v="1"/>
    <b v="1"/>
    <b v="1"/>
    <b v="0"/>
    <b v="0"/>
    <b v="1"/>
    <b v="0"/>
    <b v="0"/>
    <m/>
    <b v="0"/>
    <m/>
    <b v="1"/>
    <n v="60"/>
    <b v="0"/>
    <x v="0"/>
    <b v="1"/>
    <n v="451"/>
    <m/>
  </r>
  <r>
    <x v="0"/>
    <x v="2"/>
    <x v="89"/>
    <s v="MMR001CMP031"/>
    <s v="GCA"/>
    <s v="Urban"/>
    <n v="128"/>
    <n v="725"/>
    <n v="100"/>
    <n v="608"/>
    <n v="128"/>
    <n v="746"/>
    <s v="Kachin"/>
    <s v="Waingmaw"/>
    <s v="Mai Na"/>
    <s v="Mai Na"/>
    <s v="Maina AG Church"/>
    <s v="MMR001CMP031"/>
    <n v="97.433419259259296"/>
    <n v="25.424529444444399"/>
    <n v="0"/>
    <s v="Urban"/>
    <n v="850"/>
    <x v="3"/>
    <n v="21"/>
    <n v="10"/>
    <n v="2015"/>
    <x v="3"/>
    <m/>
    <s v="CCCM Focal Point"/>
    <m/>
    <n v="18"/>
    <n v="9"/>
    <n v="2015"/>
    <n v="18"/>
    <n v="9"/>
    <n v="2015"/>
    <m/>
    <s v="Committee Member"/>
    <s v="Male"/>
    <n v="43"/>
    <m/>
    <s v="Committee Member"/>
    <s v="Female"/>
    <n v="43"/>
    <m/>
    <m/>
    <m/>
    <m/>
    <m/>
    <m/>
    <m/>
    <m/>
    <m/>
    <m/>
    <m/>
    <m/>
    <m/>
    <n v="11"/>
    <n v="2011"/>
    <m/>
    <m/>
    <m/>
    <m/>
    <m/>
    <m/>
    <m/>
    <m/>
    <m/>
    <m/>
    <m/>
    <b v="0"/>
    <b v="1"/>
    <s v="Shalom"/>
    <s v="Daw Ngwa Ma Tar"/>
    <s v="09-47052236"/>
    <b v="1"/>
    <s v="At least Monthly"/>
    <b v="0"/>
    <b v="0"/>
    <b v="1"/>
    <b v="1"/>
    <b v="1"/>
    <b v="1"/>
    <n v="2"/>
    <n v="3"/>
    <n v="5"/>
    <m/>
    <n v="2"/>
    <n v="2"/>
    <n v="100"/>
    <n v="608"/>
    <n v="128"/>
    <n v="28"/>
    <n v="168"/>
    <s v="Other?"/>
    <m/>
    <n v="1"/>
    <n v="5"/>
    <s v="Host families"/>
    <m/>
    <b v="1"/>
    <m/>
    <b v="1"/>
    <n v="5"/>
    <n v="13"/>
    <n v="4"/>
    <m/>
    <n v="9"/>
    <n v="13"/>
    <n v="1"/>
    <n v="1"/>
    <b v="1"/>
    <b v="1"/>
    <b v="1"/>
    <b v="0"/>
    <b v="1"/>
    <b v="0"/>
    <b v="0"/>
    <m/>
    <b v="0"/>
    <m/>
    <b v="1"/>
    <n v="10"/>
    <b v="1"/>
    <x v="7"/>
    <b v="1"/>
    <n v="120"/>
    <s v="28 HH are new arrivals. General administrative Department don't allow to add that HH in the list"/>
  </r>
  <r>
    <x v="0"/>
    <x v="2"/>
    <x v="90"/>
    <s v="MMR001CMP029"/>
    <s v="GCA"/>
    <s v="Mixed"/>
    <n v="243"/>
    <n v="1307"/>
    <n v="227"/>
    <n v="1227"/>
    <n v="227"/>
    <n v="1227"/>
    <s v="Kachin"/>
    <s v="Waingmaw"/>
    <s v="Mai Na"/>
    <s v="Mai Na"/>
    <s v="Maina Catholic Church (St. Joseph)"/>
    <s v="MMR001CMP029"/>
    <n v="97.437782499999997"/>
    <n v="25.415667500000001"/>
    <m/>
    <s v="Mixed"/>
    <n v="880"/>
    <x v="1"/>
    <n v="30"/>
    <n v="10"/>
    <n v="2015"/>
    <x v="1"/>
    <m/>
    <s v="CCCM Focal Point"/>
    <m/>
    <n v="24"/>
    <n v="9"/>
    <n v="2015"/>
    <n v="26"/>
    <n v="9"/>
    <n v="2015"/>
    <m/>
    <s v="Camp Manager"/>
    <s v="Male"/>
    <n v="43"/>
    <m/>
    <s v="Camp Resident"/>
    <s v="Male"/>
    <n v="39"/>
    <m/>
    <s v="Camp Resident"/>
    <s v="Female"/>
    <n v="39"/>
    <m/>
    <s v="Committee Member"/>
    <s v="Male"/>
    <n v="22"/>
    <m/>
    <s v="Committee Member"/>
    <s v="Female"/>
    <s v="40"/>
    <m/>
    <n v="6"/>
    <n v="2011"/>
    <n v="90"/>
    <n v="30"/>
    <n v="15"/>
    <m/>
    <n v="90"/>
    <n v="30"/>
    <n v="15"/>
    <m/>
    <s v="Myitkyina"/>
    <n v="3"/>
    <m/>
    <b v="0"/>
    <b v="1"/>
    <s v="KMSS-MYT"/>
    <s v="Nga Brang Awng"/>
    <s v="09793015282"/>
    <b v="1"/>
    <s v="At least Monthly"/>
    <b v="0"/>
    <b v="0"/>
    <b v="1"/>
    <b v="1"/>
    <b v="1"/>
    <b v="1"/>
    <n v="6"/>
    <n v="6"/>
    <n v="12"/>
    <n v="1"/>
    <n v="1"/>
    <n v="2"/>
    <n v="227"/>
    <n v="1227"/>
    <n v="227"/>
    <m/>
    <n v="2"/>
    <s v="Other IDP camps"/>
    <m/>
    <n v="2"/>
    <n v="11"/>
    <s v="Don't know"/>
    <m/>
    <b v="1"/>
    <m/>
    <b v="1"/>
    <n v="7"/>
    <n v="5"/>
    <m/>
    <m/>
    <n v="7"/>
    <n v="5"/>
    <n v="2"/>
    <n v="2"/>
    <b v="1"/>
    <b v="1"/>
    <b v="0"/>
    <b v="0"/>
    <b v="1"/>
    <b v="0"/>
    <b v="0"/>
    <m/>
    <b v="0"/>
    <m/>
    <b v="1"/>
    <n v="91"/>
    <b v="0"/>
    <x v="0"/>
    <b v="1"/>
    <n v="47"/>
    <m/>
  </r>
  <r>
    <x v="0"/>
    <x v="2"/>
    <x v="91"/>
    <s v="MMR001CMP040"/>
    <s v="GCA"/>
    <s v="Rural"/>
    <n v="429"/>
    <n v="2237"/>
    <n v="429"/>
    <n v="2221"/>
    <n v="429"/>
    <n v="2221"/>
    <s v="Kachin"/>
    <s v="Waingmaw"/>
    <s v="Mai Na"/>
    <s v="Mai Na"/>
    <s v="Maina KBC (Bawng Ring)"/>
    <s v="MMR001CMP040"/>
    <n v="97.434855869565197"/>
    <n v="25.4118005797101"/>
    <n v="0"/>
    <s v="Rural"/>
    <n v="938"/>
    <x v="0"/>
    <n v="6"/>
    <n v="10"/>
    <n v="2015"/>
    <x v="0"/>
    <m/>
    <s v="CCCM Focal Point"/>
    <m/>
    <n v="25"/>
    <n v="9"/>
    <n v="2015"/>
    <n v="29"/>
    <n v="9"/>
    <n v="2015"/>
    <m/>
    <s v="Camp Manager"/>
    <s v="Male"/>
    <n v="32"/>
    <m/>
    <m/>
    <m/>
    <m/>
    <m/>
    <m/>
    <m/>
    <m/>
    <m/>
    <m/>
    <m/>
    <m/>
    <m/>
    <m/>
    <m/>
    <m/>
    <m/>
    <n v="6"/>
    <n v="2011"/>
    <m/>
    <m/>
    <m/>
    <m/>
    <m/>
    <m/>
    <m/>
    <m/>
    <s v="Myitkyina"/>
    <n v="1"/>
    <m/>
    <b v="0"/>
    <b v="1"/>
    <s v="KBC"/>
    <s v="Mr. Naw La"/>
    <s v="09400032846"/>
    <b v="1"/>
    <s v="At least Monthly"/>
    <b v="1"/>
    <b v="0"/>
    <b v="0"/>
    <b v="1"/>
    <b v="1"/>
    <b v="0"/>
    <n v="8"/>
    <n v="14"/>
    <n v="22"/>
    <n v="3"/>
    <n v="2"/>
    <n v="5"/>
    <n v="429"/>
    <n v="2221"/>
    <n v="429"/>
    <n v="7"/>
    <n v="40"/>
    <s v="Place of origin"/>
    <m/>
    <n v="4"/>
    <n v="10"/>
    <s v="Place of origin"/>
    <m/>
    <b v="1"/>
    <m/>
    <b v="0"/>
    <n v="19"/>
    <n v="17"/>
    <n v="3"/>
    <m/>
    <n v="22"/>
    <n v="17"/>
    <n v="2"/>
    <m/>
    <b v="1"/>
    <b v="1"/>
    <b v="1"/>
    <b v="0"/>
    <b v="1"/>
    <b v="0"/>
    <b v="0"/>
    <m/>
    <b v="0"/>
    <m/>
    <b v="1"/>
    <m/>
    <b v="0"/>
    <x v="0"/>
    <b v="0"/>
    <m/>
    <m/>
  </r>
  <r>
    <x v="0"/>
    <x v="2"/>
    <x v="92"/>
    <s v="MMR001CMP039"/>
    <s v="GCA"/>
    <s v="Rural"/>
    <n v="45"/>
    <n v="193"/>
    <n v="48"/>
    <n v="196"/>
    <n v="48"/>
    <n v="196"/>
    <s v="Kachin"/>
    <s v="Waingmaw"/>
    <s v="Mai Na"/>
    <s v="Mai Na"/>
    <s v="Maina Lawang Baptist Church"/>
    <s v="MMR001CMP039"/>
    <n v="97.426536944444507"/>
    <n v="25.409612685185198"/>
    <n v="0"/>
    <s v="Rural"/>
    <n v="948"/>
    <x v="0"/>
    <n v="17"/>
    <n v="9"/>
    <n v="2015"/>
    <x v="0"/>
    <m/>
    <s v="CCCM Focal Point"/>
    <m/>
    <n v="13"/>
    <n v="9"/>
    <n v="2015"/>
    <n v="17"/>
    <n v="9"/>
    <n v="2015"/>
    <m/>
    <s v="Camp Manager"/>
    <s v="Male"/>
    <n v="27"/>
    <m/>
    <s v="Camp Resident"/>
    <s v="Female"/>
    <n v="52"/>
    <m/>
    <s v="Committee Member"/>
    <s v="Male"/>
    <n v="48"/>
    <m/>
    <s v="Religious leader"/>
    <s v="Male"/>
    <n v="46"/>
    <m/>
    <m/>
    <m/>
    <m/>
    <m/>
    <n v="12"/>
    <n v="2011"/>
    <n v="50"/>
    <n v="15"/>
    <n v="15"/>
    <m/>
    <n v="50"/>
    <n v="15"/>
    <n v="15"/>
    <m/>
    <s v="Waimaw"/>
    <n v="1"/>
    <m/>
    <b v="0"/>
    <b v="1"/>
    <s v="KBC"/>
    <s v="Mr. Lamung La Roi"/>
    <s v="09400056210"/>
    <b v="1"/>
    <s v="With each population change"/>
    <b v="1"/>
    <b v="0"/>
    <b v="0"/>
    <b v="0"/>
    <b v="1"/>
    <b v="0"/>
    <n v="1"/>
    <n v="2"/>
    <n v="3"/>
    <n v="0"/>
    <n v="0"/>
    <n v="0"/>
    <n v="48"/>
    <n v="196"/>
    <n v="48"/>
    <m/>
    <m/>
    <m/>
    <m/>
    <m/>
    <m/>
    <m/>
    <m/>
    <b v="1"/>
    <n v="2"/>
    <b v="1"/>
    <n v="3"/>
    <n v="3"/>
    <n v="1"/>
    <n v="0"/>
    <n v="4"/>
    <n v="3"/>
    <n v="1"/>
    <n v="0"/>
    <b v="1"/>
    <b v="1"/>
    <b v="0"/>
    <b v="0"/>
    <b v="1"/>
    <b v="0"/>
    <b v="0"/>
    <m/>
    <b v="0"/>
    <m/>
    <b v="1"/>
    <n v="6"/>
    <b v="0"/>
    <x v="0"/>
    <b v="0"/>
    <m/>
    <m/>
  </r>
  <r>
    <x v="0"/>
    <x v="3"/>
    <x v="93"/>
    <s v="MMR001CMP218"/>
    <s v="GCA"/>
    <s v="Rural"/>
    <n v="207"/>
    <n v="1141"/>
    <n v="352"/>
    <n v="1386"/>
    <n v="352"/>
    <n v="1386"/>
    <s v="Kachin"/>
    <s v="Mansi"/>
    <s v="Maing Khaung"/>
    <s v="Maing Khaung"/>
    <s v="Maing Khaung"/>
    <s v="MMR001CMP218"/>
    <n v="97.225881000000001"/>
    <n v="23.972453000000002"/>
    <n v="466"/>
    <s v="Rural"/>
    <n v="937"/>
    <x v="4"/>
    <n v="9"/>
    <n v="10"/>
    <n v="2015"/>
    <x v="0"/>
    <m/>
    <s v="CCCM Focal Point"/>
    <m/>
    <n v="30"/>
    <n v="9"/>
    <n v="2015"/>
    <n v="30"/>
    <n v="9"/>
    <n v="2015"/>
    <m/>
    <s v="Camp Manager"/>
    <s v="Male"/>
    <n v="37"/>
    <m/>
    <m/>
    <m/>
    <m/>
    <m/>
    <m/>
    <m/>
    <m/>
    <m/>
    <m/>
    <m/>
    <m/>
    <m/>
    <m/>
    <m/>
    <m/>
    <m/>
    <n v="10"/>
    <n v="2013"/>
    <m/>
    <n v="150"/>
    <n v="150"/>
    <m/>
    <m/>
    <m/>
    <m/>
    <m/>
    <s v="Mansi"/>
    <n v="28"/>
    <m/>
    <b v="0"/>
    <b v="1"/>
    <s v="KBC"/>
    <s v="U Naw Mai"/>
    <s v="0949248278"/>
    <b v="1"/>
    <s v="Less frequent than Monthly"/>
    <b v="1"/>
    <b v="0"/>
    <b v="0"/>
    <b v="0"/>
    <b v="0"/>
    <b v="0"/>
    <n v="3"/>
    <n v="1"/>
    <n v="4"/>
    <m/>
    <m/>
    <m/>
    <n v="352"/>
    <n v="1386"/>
    <n v="352"/>
    <m/>
    <m/>
    <m/>
    <m/>
    <n v="1"/>
    <n v="2"/>
    <s v="Other IDP camps"/>
    <m/>
    <b v="1"/>
    <m/>
    <b v="1"/>
    <n v="3"/>
    <m/>
    <n v="6"/>
    <n v="5"/>
    <n v="9"/>
    <n v="5"/>
    <n v="3"/>
    <n v="3"/>
    <b v="1"/>
    <b v="1"/>
    <b v="1"/>
    <b v="0"/>
    <b v="1"/>
    <b v="0"/>
    <b v="0"/>
    <m/>
    <b v="1"/>
    <n v="1"/>
    <b v="1"/>
    <n v="4"/>
    <b v="0"/>
    <x v="0"/>
    <b v="1"/>
    <n v="30"/>
    <m/>
  </r>
  <r>
    <x v="0"/>
    <x v="3"/>
    <x v="94"/>
    <s v="MMR001CMP223"/>
    <s v="GCA"/>
    <s v="Rural"/>
    <n v="121"/>
    <n v="596"/>
    <n v="129"/>
    <n v="575"/>
    <n v="129"/>
    <n v="575"/>
    <s v="Kachin"/>
    <s v="Mansi"/>
    <s v="Maing Khaung"/>
    <s v="Maing Khaung"/>
    <s v="Maing Khaung Catholic Church"/>
    <s v="MMR001CMP223"/>
    <m/>
    <m/>
    <m/>
    <s v="Rural"/>
    <n v="898"/>
    <x v="2"/>
    <n v="14"/>
    <n v="10"/>
    <n v="2015"/>
    <x v="2"/>
    <m/>
    <s v="CCCM Focal Point"/>
    <m/>
    <n v="6"/>
    <n v="9"/>
    <n v="2015"/>
    <n v="6"/>
    <n v="9"/>
    <n v="2015"/>
    <m/>
    <s v="Camp Manager"/>
    <s v="Male"/>
    <n v="36"/>
    <m/>
    <m/>
    <m/>
    <m/>
    <m/>
    <m/>
    <m/>
    <m/>
    <m/>
    <m/>
    <m/>
    <m/>
    <m/>
    <m/>
    <m/>
    <m/>
    <m/>
    <n v="10"/>
    <n v="2013"/>
    <n v="240"/>
    <n v="90"/>
    <n v="90"/>
    <m/>
    <n v="240"/>
    <n v="90"/>
    <n v="90"/>
    <m/>
    <s v="Mansi"/>
    <n v="10"/>
    <m/>
    <b v="0"/>
    <b v="1"/>
    <s v="KMSS-BMO"/>
    <s v="U Tang Gun"/>
    <s v="0949706525"/>
    <b v="1"/>
    <s v="At least Monthly"/>
    <b v="0"/>
    <b v="0"/>
    <b v="0"/>
    <b v="1"/>
    <b v="1"/>
    <b v="1"/>
    <n v="3"/>
    <n v="5"/>
    <n v="8"/>
    <n v="3"/>
    <n v="2"/>
    <n v="5"/>
    <n v="129"/>
    <n v="575"/>
    <n v="129"/>
    <m/>
    <m/>
    <s v="Place of origin"/>
    <m/>
    <m/>
    <m/>
    <m/>
    <m/>
    <b v="1"/>
    <n v="2"/>
    <b v="1"/>
    <n v="9"/>
    <n v="2"/>
    <m/>
    <m/>
    <n v="9"/>
    <n v="2"/>
    <n v="1"/>
    <n v="1"/>
    <b v="1"/>
    <b v="0"/>
    <b v="0"/>
    <b v="0"/>
    <b v="0"/>
    <b v="0"/>
    <b v="0"/>
    <m/>
    <b v="0"/>
    <m/>
    <b v="0"/>
    <m/>
    <b v="0"/>
    <x v="0"/>
    <b v="0"/>
    <m/>
    <m/>
  </r>
  <r>
    <x v="0"/>
    <x v="5"/>
    <x v="95"/>
    <s v="MMR001CMP016"/>
    <s v="GCA"/>
    <s v="Urban"/>
    <n v="72"/>
    <n v="333"/>
    <n v="72"/>
    <n v="332"/>
    <n v="72"/>
    <n v="332"/>
    <s v="Kachin"/>
    <s v="Myitkyina"/>
    <s v="Myitkyina Town"/>
    <s v="Mali Yang"/>
    <s v="Maliyang Baptist Church"/>
    <s v="MMR001CMP016"/>
    <n v="97.4113064583333"/>
    <n v="25.360463124999999"/>
    <n v="0"/>
    <s v="Urban"/>
    <n v="945"/>
    <x v="0"/>
    <n v="28"/>
    <n v="9"/>
    <n v="2015"/>
    <x v="0"/>
    <m/>
    <s v="CCCM Focal Point"/>
    <m/>
    <n v="22"/>
    <n v="9"/>
    <n v="2015"/>
    <n v="28"/>
    <n v="9"/>
    <n v="2015"/>
    <m/>
    <s v="Camp Manager"/>
    <s v="Male"/>
    <n v="55"/>
    <m/>
    <m/>
    <m/>
    <m/>
    <m/>
    <m/>
    <m/>
    <m/>
    <m/>
    <m/>
    <m/>
    <m/>
    <m/>
    <m/>
    <m/>
    <m/>
    <m/>
    <n v="8"/>
    <n v="2011"/>
    <m/>
    <m/>
    <m/>
    <m/>
    <m/>
    <m/>
    <m/>
    <m/>
    <m/>
    <m/>
    <m/>
    <b v="0"/>
    <b v="1"/>
    <s v="KBC"/>
    <s v="U Hawng Lum"/>
    <s v="0943187963"/>
    <b v="1"/>
    <s v="With each population change"/>
    <b v="0"/>
    <b v="0"/>
    <b v="1"/>
    <b v="1"/>
    <b v="1"/>
    <b v="0"/>
    <n v="1"/>
    <n v="1"/>
    <n v="2"/>
    <n v="0"/>
    <n v="0"/>
    <n v="0"/>
    <n v="72"/>
    <n v="332"/>
    <n v="72"/>
    <n v="1"/>
    <n v="5"/>
    <s v="Other IDP camps"/>
    <m/>
    <m/>
    <m/>
    <m/>
    <m/>
    <b v="1"/>
    <m/>
    <b v="1"/>
    <m/>
    <n v="1"/>
    <n v="3"/>
    <n v="2"/>
    <n v="3"/>
    <n v="3"/>
    <n v="2"/>
    <m/>
    <b v="1"/>
    <b v="1"/>
    <b v="0"/>
    <b v="0"/>
    <b v="1"/>
    <b v="0"/>
    <b v="0"/>
    <m/>
    <b v="0"/>
    <m/>
    <b v="1"/>
    <n v="15"/>
    <b v="0"/>
    <x v="0"/>
    <b v="0"/>
    <m/>
    <m/>
  </r>
  <r>
    <x v="0"/>
    <x v="6"/>
    <x v="96"/>
    <s v="MMR001CMP062"/>
    <s v="GCA"/>
    <s v="Urban"/>
    <n v="265"/>
    <n v="1084"/>
    <n v="260"/>
    <n v="1140"/>
    <n v="260"/>
    <n v="1140"/>
    <s v="Kachin"/>
    <s v="Momauk"/>
    <s v="Man Pon"/>
    <s v="Man Poke"/>
    <s v="Man Bung Catholic compound"/>
    <s v="MMR001CMP062"/>
    <n v="97.325019999999995"/>
    <n v="24.245100000000001"/>
    <m/>
    <s v="Urban"/>
    <n v="897"/>
    <x v="2"/>
    <n v="14"/>
    <n v="10"/>
    <n v="2015"/>
    <x v="2"/>
    <m/>
    <s v="CCCM Focal Point"/>
    <m/>
    <n v="12"/>
    <n v="10"/>
    <n v="2015"/>
    <n v="12"/>
    <n v="10"/>
    <n v="2015"/>
    <m/>
    <s v="Camp Manager"/>
    <s v="Male"/>
    <n v="53"/>
    <m/>
    <m/>
    <m/>
    <m/>
    <m/>
    <m/>
    <m/>
    <m/>
    <m/>
    <m/>
    <m/>
    <m/>
    <m/>
    <m/>
    <m/>
    <m/>
    <m/>
    <n v="8"/>
    <n v="2011"/>
    <n v="30"/>
    <n v="10"/>
    <n v="10"/>
    <m/>
    <n v="30"/>
    <n v="10"/>
    <n v="10"/>
    <m/>
    <s v="Momauk"/>
    <n v="1"/>
    <m/>
    <b v="0"/>
    <b v="1"/>
    <s v="KMSS-BMO"/>
    <s v="U Tu Thang"/>
    <s v="09265164127"/>
    <b v="1"/>
    <s v="At least Monthly"/>
    <b v="1"/>
    <b v="0"/>
    <b v="0"/>
    <b v="1"/>
    <b v="1"/>
    <b v="0"/>
    <n v="4"/>
    <n v="6"/>
    <n v="10"/>
    <n v="2"/>
    <n v="1"/>
    <n v="3"/>
    <n v="260"/>
    <n v="1140"/>
    <n v="260"/>
    <m/>
    <m/>
    <m/>
    <m/>
    <m/>
    <m/>
    <m/>
    <m/>
    <b v="1"/>
    <m/>
    <b v="1"/>
    <n v="6"/>
    <n v="6"/>
    <m/>
    <m/>
    <n v="6"/>
    <n v="6"/>
    <n v="1"/>
    <n v="1"/>
    <b v="0"/>
    <b v="1"/>
    <b v="0"/>
    <b v="0"/>
    <b v="0"/>
    <b v="0"/>
    <b v="0"/>
    <m/>
    <b v="0"/>
    <m/>
    <b v="0"/>
    <m/>
    <b v="0"/>
    <x v="0"/>
    <b v="1"/>
    <n v="4"/>
    <m/>
  </r>
  <r>
    <x v="0"/>
    <x v="5"/>
    <x v="97"/>
    <s v="MMR001CMP008"/>
    <s v="GCA"/>
    <s v="Urban"/>
    <n v="93"/>
    <n v="446"/>
    <n v="91"/>
    <n v="482"/>
    <n v="100"/>
    <n v="523"/>
    <s v="Kachin"/>
    <s v="Myitkyina"/>
    <s v="Myitkyina Town"/>
    <s v="Man Khein Ward"/>
    <s v="Man Hkring Baptist Church"/>
    <s v="MMR001CMP008"/>
    <n v="97.418694000000002"/>
    <n v="25.428910999999999"/>
    <n v="0"/>
    <s v="Urban"/>
    <n v="941"/>
    <x v="0"/>
    <n v="6"/>
    <n v="10"/>
    <n v="2015"/>
    <x v="0"/>
    <m/>
    <s v="CCCM Focal Point"/>
    <m/>
    <n v="30"/>
    <n v="10"/>
    <n v="2015"/>
    <n v="30"/>
    <n v="10"/>
    <n v="2015"/>
    <m/>
    <s v="Camp Manager"/>
    <s v="Male"/>
    <n v="63"/>
    <m/>
    <m/>
    <m/>
    <m/>
    <m/>
    <m/>
    <m/>
    <m/>
    <m/>
    <m/>
    <m/>
    <m/>
    <m/>
    <m/>
    <m/>
    <m/>
    <m/>
    <n v="8"/>
    <n v="2011"/>
    <m/>
    <m/>
    <m/>
    <m/>
    <m/>
    <m/>
    <m/>
    <m/>
    <m/>
    <m/>
    <m/>
    <b v="0"/>
    <b v="1"/>
    <s v="KBC"/>
    <s v="U Josep"/>
    <s v="09400024182"/>
    <b v="1"/>
    <s v="At least Monthly"/>
    <b v="0"/>
    <b v="0"/>
    <b v="1"/>
    <b v="1"/>
    <b v="1"/>
    <b v="1"/>
    <m/>
    <m/>
    <m/>
    <m/>
    <m/>
    <m/>
    <n v="91"/>
    <n v="482"/>
    <n v="100"/>
    <m/>
    <m/>
    <m/>
    <m/>
    <m/>
    <m/>
    <m/>
    <m/>
    <b v="1"/>
    <m/>
    <b v="1"/>
    <n v="3"/>
    <n v="5"/>
    <n v="5"/>
    <n v="0"/>
    <n v="5"/>
    <n v="5"/>
    <n v="2"/>
    <n v="0"/>
    <b v="1"/>
    <b v="0"/>
    <b v="1"/>
    <b v="0"/>
    <b v="1"/>
    <b v="0"/>
    <b v="0"/>
    <m/>
    <b v="1"/>
    <n v="253"/>
    <b v="0"/>
    <m/>
    <b v="0"/>
    <x v="0"/>
    <b v="1"/>
    <m/>
    <m/>
  </r>
  <r>
    <x v="0"/>
    <x v="3"/>
    <x v="98"/>
    <s v="MMR001CMP133"/>
    <s v="GCA"/>
    <s v="Rural"/>
    <n v="115"/>
    <n v="532"/>
    <n v="115"/>
    <n v="537"/>
    <n v="115"/>
    <n v="537"/>
    <s v="Kachin"/>
    <s v="Mansi"/>
    <s v="Man Wein"/>
    <m/>
    <s v="Man Wing Baptist Church"/>
    <s v="MMR001CMP133"/>
    <n v="97.587900000000005"/>
    <n v="23.83"/>
    <n v="0"/>
    <s v="Rural"/>
    <n v="973"/>
    <x v="0"/>
    <n v="28"/>
    <n v="11"/>
    <n v="2015"/>
    <x v="0"/>
    <m/>
    <s v="CCCM Focal Point"/>
    <m/>
    <n v="10"/>
    <n v="10"/>
    <n v="2015"/>
    <n v="27"/>
    <n v="10"/>
    <n v="2015"/>
    <m/>
    <s v="Camp Manager"/>
    <s v="Male"/>
    <n v="39"/>
    <m/>
    <m/>
    <m/>
    <m/>
    <m/>
    <m/>
    <m/>
    <m/>
    <m/>
    <m/>
    <m/>
    <m/>
    <m/>
    <m/>
    <m/>
    <m/>
    <m/>
    <n v="4"/>
    <n v="2014"/>
    <n v="60"/>
    <n v="30"/>
    <n v="30"/>
    <n v="0"/>
    <n v="60"/>
    <n v="30"/>
    <n v="30"/>
    <n v="0"/>
    <s v="Namhkam"/>
    <n v="6"/>
    <m/>
    <b v="0"/>
    <b v="1"/>
    <s v="KBC"/>
    <s v="Sr. Tu Shan"/>
    <m/>
    <b v="1"/>
    <s v="At least Monthly"/>
    <b v="0"/>
    <b v="1"/>
    <b v="0"/>
    <b v="1"/>
    <b v="1"/>
    <b v="1"/>
    <n v="1"/>
    <m/>
    <n v="1"/>
    <n v="1"/>
    <m/>
    <n v="1"/>
    <n v="115"/>
    <n v="537"/>
    <n v="115"/>
    <m/>
    <m/>
    <m/>
    <m/>
    <m/>
    <m/>
    <m/>
    <m/>
    <b v="1"/>
    <m/>
    <b v="1"/>
    <m/>
    <m/>
    <m/>
    <m/>
    <n v="9"/>
    <n v="17"/>
    <n v="1"/>
    <n v="2"/>
    <b v="1"/>
    <b v="1"/>
    <b v="0"/>
    <b v="0"/>
    <b v="1"/>
    <b v="0"/>
    <b v="0"/>
    <m/>
    <b v="1"/>
    <m/>
    <b v="0"/>
    <m/>
    <b v="0"/>
    <x v="0"/>
    <b v="0"/>
    <m/>
    <m/>
  </r>
  <r>
    <x v="0"/>
    <x v="3"/>
    <x v="99"/>
    <s v="MMR001CMP230"/>
    <s v="GCA"/>
    <s v="Rural"/>
    <n v="319"/>
    <n v="1567"/>
    <n v="133"/>
    <n v="499"/>
    <n v="133"/>
    <n v="499"/>
    <s v="Kachin"/>
    <s v="Mansi"/>
    <m/>
    <m/>
    <s v="Man Wing Baptist Church Cultural Compound"/>
    <s v="MMR001CMP230"/>
    <m/>
    <m/>
    <m/>
    <s v="Rural"/>
    <n v="972"/>
    <x v="0"/>
    <n v="30"/>
    <n v="10"/>
    <n v="2015"/>
    <x v="0"/>
    <m/>
    <s v="CCCM Focal Point"/>
    <m/>
    <n v="18"/>
    <n v="9"/>
    <n v="2015"/>
    <n v="18"/>
    <n v="10"/>
    <n v="2015"/>
    <m/>
    <s v="Camp Manager"/>
    <s v="Male"/>
    <n v="52"/>
    <m/>
    <m/>
    <m/>
    <m/>
    <m/>
    <m/>
    <m/>
    <m/>
    <m/>
    <m/>
    <m/>
    <m/>
    <m/>
    <m/>
    <m/>
    <m/>
    <m/>
    <n v="4"/>
    <n v="2014"/>
    <n v="60"/>
    <n v="30"/>
    <n v="30"/>
    <n v="0"/>
    <n v="60"/>
    <n v="30"/>
    <n v="30"/>
    <n v="0"/>
    <s v="Namhkam"/>
    <n v="6"/>
    <m/>
    <b v="0"/>
    <b v="1"/>
    <s v="KBC"/>
    <s v="U Lamung Tangn Gun"/>
    <m/>
    <b v="1"/>
    <s v="At least Monthly"/>
    <b v="0"/>
    <b v="1"/>
    <b v="0"/>
    <b v="1"/>
    <b v="1"/>
    <b v="0"/>
    <n v="4"/>
    <m/>
    <n v="4"/>
    <m/>
    <n v="1"/>
    <n v="1"/>
    <n v="133"/>
    <n v="499"/>
    <n v="133"/>
    <m/>
    <m/>
    <m/>
    <m/>
    <m/>
    <m/>
    <m/>
    <m/>
    <b v="1"/>
    <m/>
    <b v="1"/>
    <m/>
    <m/>
    <m/>
    <m/>
    <m/>
    <m/>
    <m/>
    <m/>
    <b v="1"/>
    <b v="1"/>
    <b v="1"/>
    <b v="0"/>
    <b v="0"/>
    <b v="0"/>
    <b v="0"/>
    <m/>
    <b v="1"/>
    <m/>
    <b v="1"/>
    <m/>
    <b v="0"/>
    <x v="0"/>
    <b v="1"/>
    <m/>
    <m/>
  </r>
  <r>
    <x v="0"/>
    <x v="3"/>
    <x v="100"/>
    <s v="MMR001CMP132"/>
    <s v="GCA"/>
    <s v="Rural"/>
    <n v="486"/>
    <n v="2371"/>
    <n v="488"/>
    <n v="2325"/>
    <n v="488"/>
    <n v="2325"/>
    <s v="Kachin"/>
    <s v="Mansi"/>
    <s v="Man Wein"/>
    <s v="Man Waing"/>
    <s v="Man Wing Catholic Church I"/>
    <s v="MMR001CMP132"/>
    <n v="97.578367"/>
    <n v="23.833477999999999"/>
    <n v="0"/>
    <s v="Rural"/>
    <n v="893"/>
    <x v="2"/>
    <n v="14"/>
    <n v="10"/>
    <n v="2015"/>
    <x v="2"/>
    <m/>
    <s v="CCCM Focal Point"/>
    <m/>
    <n v="22"/>
    <n v="9"/>
    <n v="2015"/>
    <n v="23"/>
    <n v="9"/>
    <n v="2015"/>
    <m/>
    <s v="Camp Manager"/>
    <s v="Male"/>
    <n v="36"/>
    <m/>
    <m/>
    <m/>
    <m/>
    <m/>
    <m/>
    <m/>
    <m/>
    <m/>
    <m/>
    <m/>
    <m/>
    <m/>
    <m/>
    <m/>
    <m/>
    <m/>
    <n v="11"/>
    <n v="2011"/>
    <n v="60"/>
    <n v="30"/>
    <n v="20"/>
    <m/>
    <n v="60"/>
    <n v="30"/>
    <n v="20"/>
    <m/>
    <s v="Nam Hkam"/>
    <n v="7"/>
    <m/>
    <b v="1"/>
    <b v="1"/>
    <s v="KMSS-BMO"/>
    <s v="U La Sam"/>
    <s v="0936417752"/>
    <b v="1"/>
    <s v="At least Monthly"/>
    <b v="1"/>
    <b v="0"/>
    <b v="0"/>
    <b v="1"/>
    <b v="1"/>
    <b v="1"/>
    <n v="3"/>
    <n v="6"/>
    <n v="9"/>
    <n v="4"/>
    <m/>
    <n v="4"/>
    <n v="488"/>
    <n v="2325"/>
    <n v="488"/>
    <m/>
    <m/>
    <m/>
    <m/>
    <m/>
    <m/>
    <m/>
    <m/>
    <b v="1"/>
    <m/>
    <b v="1"/>
    <n v="27"/>
    <n v="19"/>
    <m/>
    <m/>
    <n v="27"/>
    <n v="19"/>
    <n v="1"/>
    <n v="2"/>
    <b v="1"/>
    <b v="1"/>
    <b v="1"/>
    <b v="0"/>
    <b v="1"/>
    <b v="0"/>
    <b v="0"/>
    <m/>
    <b v="1"/>
    <n v="700"/>
    <b v="1"/>
    <n v="80"/>
    <b v="1"/>
    <x v="8"/>
    <b v="0"/>
    <m/>
    <m/>
  </r>
  <r>
    <x v="0"/>
    <x v="3"/>
    <x v="101"/>
    <s v="MMR001CMP228"/>
    <s v="GCA"/>
    <s v="Rural"/>
    <n v="115"/>
    <n v="502"/>
    <n v="123"/>
    <n v="555"/>
    <n v="123"/>
    <n v="555"/>
    <s v="Kachin"/>
    <s v="Mansi"/>
    <s v="Man Wein"/>
    <s v="Man Waing"/>
    <s v="Man Wing Catholic Church II"/>
    <s v="MMR001CMP228"/>
    <n v="97.578367"/>
    <n v="23.833477999999999"/>
    <n v="0"/>
    <s v="Rural"/>
    <n v="899"/>
    <x v="2"/>
    <n v="14"/>
    <n v="10"/>
    <n v="2015"/>
    <x v="2"/>
    <m/>
    <s v="CCCM Focal Point"/>
    <m/>
    <n v="22"/>
    <n v="9"/>
    <n v="2015"/>
    <n v="23"/>
    <n v="9"/>
    <n v="2015"/>
    <m/>
    <s v="Camp Manager"/>
    <s v="Male"/>
    <n v="45"/>
    <m/>
    <m/>
    <m/>
    <m/>
    <m/>
    <m/>
    <m/>
    <m/>
    <m/>
    <m/>
    <m/>
    <m/>
    <m/>
    <m/>
    <m/>
    <m/>
    <m/>
    <n v="6"/>
    <n v="2014"/>
    <n v="60"/>
    <n v="30"/>
    <n v="20"/>
    <m/>
    <n v="60"/>
    <n v="30"/>
    <n v="20"/>
    <m/>
    <s v="Nam Hkam"/>
    <n v="7"/>
    <m/>
    <b v="1"/>
    <b v="1"/>
    <s v="KMSS-BMO"/>
    <s v="U La Sam"/>
    <s v="0936417752"/>
    <b v="1"/>
    <s v="At least Monthly"/>
    <b v="0"/>
    <b v="0"/>
    <b v="0"/>
    <b v="1"/>
    <b v="1"/>
    <b v="1"/>
    <m/>
    <n v="2"/>
    <n v="2"/>
    <m/>
    <m/>
    <m/>
    <n v="123"/>
    <n v="555"/>
    <n v="123"/>
    <m/>
    <m/>
    <m/>
    <m/>
    <m/>
    <m/>
    <m/>
    <m/>
    <b v="0"/>
    <m/>
    <b v="1"/>
    <n v="5"/>
    <m/>
    <m/>
    <m/>
    <n v="5"/>
    <m/>
    <n v="2"/>
    <m/>
    <b v="1"/>
    <b v="0"/>
    <b v="1"/>
    <b v="0"/>
    <b v="1"/>
    <b v="0"/>
    <b v="0"/>
    <m/>
    <b v="0"/>
    <m/>
    <b v="1"/>
    <n v="45"/>
    <b v="0"/>
    <x v="0"/>
    <b v="0"/>
    <m/>
    <m/>
  </r>
  <r>
    <x v="0"/>
    <x v="6"/>
    <x v="102"/>
    <s v="MMR001CMP058"/>
    <s v="GCA"/>
    <s v="Urban"/>
    <n v="3"/>
    <n v="13"/>
    <n v="3"/>
    <n v="13"/>
    <n v="3"/>
    <n v="13"/>
    <s v="Kachin"/>
    <s v="Momauk"/>
    <s v="Momauk Town"/>
    <s v="Ah Lin Kawng Ward"/>
    <s v="Mandalay Monestry"/>
    <s v="MMR001CMP058"/>
    <n v="97.346940000000004"/>
    <n v="24.251860000000001"/>
    <n v="0"/>
    <s v="Urban"/>
    <n v="816"/>
    <x v="6"/>
    <n v="17"/>
    <n v="9"/>
    <n v="2015"/>
    <x v="3"/>
    <m/>
    <s v="CCCM Focal Point"/>
    <m/>
    <n v="14"/>
    <n v="9"/>
    <n v="2015"/>
    <n v="17"/>
    <n v="9"/>
    <n v="2015"/>
    <m/>
    <s v="Camp Manager"/>
    <s v="Male"/>
    <n v="45"/>
    <m/>
    <s v="Committee Member"/>
    <s v="Female"/>
    <n v="40"/>
    <m/>
    <m/>
    <m/>
    <m/>
    <m/>
    <m/>
    <m/>
    <m/>
    <m/>
    <m/>
    <m/>
    <m/>
    <m/>
    <n v="9"/>
    <n v="2011"/>
    <m/>
    <m/>
    <m/>
    <m/>
    <m/>
    <m/>
    <m/>
    <m/>
    <m/>
    <m/>
    <m/>
    <b v="0"/>
    <b v="1"/>
    <s v="Shalom"/>
    <s v="U SENG HPA"/>
    <s v="09257458350"/>
    <b v="1"/>
    <s v="At least Monthly"/>
    <b v="0"/>
    <b v="0"/>
    <b v="0"/>
    <b v="1"/>
    <b v="1"/>
    <b v="1"/>
    <m/>
    <m/>
    <m/>
    <m/>
    <m/>
    <m/>
    <n v="3"/>
    <n v="13"/>
    <n v="3"/>
    <m/>
    <m/>
    <m/>
    <m/>
    <m/>
    <m/>
    <m/>
    <m/>
    <b v="0"/>
    <m/>
    <b v="1"/>
    <n v="2"/>
    <n v="2"/>
    <m/>
    <m/>
    <n v="2"/>
    <n v="2"/>
    <n v="1"/>
    <n v="2"/>
    <b v="1"/>
    <b v="0"/>
    <b v="0"/>
    <b v="0"/>
    <b v="0"/>
    <b v="0"/>
    <b v="0"/>
    <m/>
    <b v="0"/>
    <m/>
    <b v="0"/>
    <m/>
    <b v="0"/>
    <x v="0"/>
    <b v="0"/>
    <m/>
    <m/>
  </r>
  <r>
    <x v="1"/>
    <x v="13"/>
    <x v="103"/>
    <s v="MMR015CMP009"/>
    <s v="GCA"/>
    <s v="Urban"/>
    <n v="38"/>
    <n v="164"/>
    <n v="37"/>
    <n v="155"/>
    <n v="38"/>
    <n v="4"/>
    <s v="Shan_North"/>
    <s v="Manton"/>
    <s v="Urban"/>
    <s v="Ward (2)"/>
    <s v="Mandung - Jinghpaw"/>
    <s v="MMR015CMP009"/>
    <m/>
    <m/>
    <n v="0"/>
    <s v="Urban"/>
    <n v="983"/>
    <x v="0"/>
    <n v="28"/>
    <n v="10"/>
    <n v="2015"/>
    <x v="0"/>
    <m/>
    <s v="CCCM Focal Point"/>
    <m/>
    <n v="23"/>
    <n v="10"/>
    <n v="2015"/>
    <n v="23"/>
    <n v="10"/>
    <n v="2015"/>
    <m/>
    <s v="Committee Member"/>
    <s v="Female"/>
    <n v="38"/>
    <m/>
    <m/>
    <m/>
    <m/>
    <m/>
    <m/>
    <m/>
    <m/>
    <m/>
    <m/>
    <m/>
    <m/>
    <m/>
    <m/>
    <m/>
    <m/>
    <m/>
    <n v="4"/>
    <n v="2012"/>
    <m/>
    <m/>
    <m/>
    <m/>
    <m/>
    <m/>
    <m/>
    <m/>
    <m/>
    <m/>
    <m/>
    <b v="0"/>
    <b v="1"/>
    <s v="KBC"/>
    <s v="U Yaw Han"/>
    <s v="09-47235147"/>
    <b v="1"/>
    <s v="At least Monthly"/>
    <b v="0"/>
    <b v="1"/>
    <b v="0"/>
    <b v="1"/>
    <b v="1"/>
    <b v="1"/>
    <n v="2"/>
    <n v="2"/>
    <n v="4"/>
    <m/>
    <m/>
    <m/>
    <n v="37"/>
    <n v="155"/>
    <n v="38"/>
    <m/>
    <m/>
    <m/>
    <m/>
    <m/>
    <m/>
    <m/>
    <m/>
    <b v="1"/>
    <m/>
    <b v="1"/>
    <n v="2"/>
    <n v="3"/>
    <n v="2"/>
    <m/>
    <n v="4"/>
    <n v="3"/>
    <n v="1"/>
    <m/>
    <b v="1"/>
    <b v="1"/>
    <b v="0"/>
    <b v="0"/>
    <b v="0"/>
    <b v="0"/>
    <b v="0"/>
    <m/>
    <b v="0"/>
    <m/>
    <b v="1"/>
    <n v="10"/>
    <b v="0"/>
    <x v="0"/>
    <b v="0"/>
    <m/>
    <s v="One H.H is a camp teacher and she only lived in down town"/>
  </r>
  <r>
    <x v="1"/>
    <x v="13"/>
    <x v="104"/>
    <s v="MMR015CMP209"/>
    <s v="GCA"/>
    <s v="Urban"/>
    <n v="31"/>
    <n v="191"/>
    <n v="31"/>
    <n v="183"/>
    <n v="31"/>
    <n v="183"/>
    <s v="Shan_North"/>
    <s v="Manton"/>
    <s v="Manton Town"/>
    <s v="Pa Kha Laung"/>
    <s v="Mandung - RC"/>
    <s v="MMR015CMP209"/>
    <n v="97.116680000000002"/>
    <n v="23.24661"/>
    <n v="87.3"/>
    <s v="Urban"/>
    <n v="808"/>
    <x v="7"/>
    <n v="13"/>
    <n v="9"/>
    <n v="2015"/>
    <x v="4"/>
    <m/>
    <s v="Other"/>
    <s v="CCCM Coordinator"/>
    <n v="1"/>
    <n v="10"/>
    <n v="2015"/>
    <n v="1"/>
    <n v="10"/>
    <n v="2015"/>
    <m/>
    <s v="Committee Member"/>
    <s v="Male"/>
    <m/>
    <m/>
    <m/>
    <m/>
    <m/>
    <m/>
    <m/>
    <m/>
    <m/>
    <m/>
    <m/>
    <m/>
    <m/>
    <m/>
    <m/>
    <m/>
    <m/>
    <m/>
    <n v="5"/>
    <n v="2012"/>
    <m/>
    <m/>
    <m/>
    <m/>
    <m/>
    <m/>
    <m/>
    <m/>
    <m/>
    <m/>
    <m/>
    <b v="0"/>
    <b v="1"/>
    <s v="KMSS-LSO"/>
    <s v="Gaung boung"/>
    <s v="09.47302322"/>
    <b v="1"/>
    <s v="At least Monthly"/>
    <b v="0"/>
    <b v="1"/>
    <b v="0"/>
    <b v="1"/>
    <b v="1"/>
    <b v="1"/>
    <n v="1"/>
    <n v="3"/>
    <n v="4"/>
    <n v="1"/>
    <m/>
    <n v="1"/>
    <n v="31"/>
    <n v="183"/>
    <n v="31"/>
    <m/>
    <m/>
    <m/>
    <m/>
    <m/>
    <n v="5"/>
    <s v="Other?"/>
    <m/>
    <b v="1"/>
    <m/>
    <b v="1"/>
    <n v="5"/>
    <m/>
    <m/>
    <m/>
    <n v="5"/>
    <m/>
    <n v="2"/>
    <n v="1"/>
    <b v="1"/>
    <b v="1"/>
    <b v="1"/>
    <b v="1"/>
    <b v="0"/>
    <b v="1"/>
    <b v="0"/>
    <s v="the secretary of Lisu Party"/>
    <b v="0"/>
    <m/>
    <b v="1"/>
    <n v="5"/>
    <b v="0"/>
    <x v="0"/>
    <b v="1"/>
    <n v="2"/>
    <m/>
  </r>
  <r>
    <x v="0"/>
    <x v="11"/>
    <x v="105"/>
    <s v="MMR001CMP077"/>
    <s v="GCA"/>
    <s v="Mixed"/>
    <n v="18"/>
    <n v="78"/>
    <n v="18"/>
    <n v="79"/>
    <n v="18"/>
    <n v="77"/>
    <s v="Kachin"/>
    <s v="Mogaung"/>
    <s v="Nawng Kaing Htaw"/>
    <s v="Ma Haung"/>
    <s v="Mang Hawng Baptist Church"/>
    <s v="MMR001CMP077"/>
    <n v="96.942279999999997"/>
    <n v="25.296579999999999"/>
    <n v="0"/>
    <s v="Mixed"/>
    <n v="954"/>
    <x v="0"/>
    <n v="1"/>
    <n v="10"/>
    <n v="2015"/>
    <x v="0"/>
    <m/>
    <s v="CCCM Focal Point"/>
    <m/>
    <n v="18"/>
    <n v="9"/>
    <n v="2015"/>
    <n v="18"/>
    <n v="9"/>
    <n v="2015"/>
    <m/>
    <s v="Camp Manager"/>
    <s v="Male"/>
    <n v="33"/>
    <m/>
    <m/>
    <m/>
    <m/>
    <m/>
    <m/>
    <m/>
    <m/>
    <m/>
    <m/>
    <m/>
    <m/>
    <m/>
    <m/>
    <m/>
    <m/>
    <m/>
    <n v="5"/>
    <n v="2012"/>
    <m/>
    <m/>
    <m/>
    <m/>
    <m/>
    <m/>
    <m/>
    <m/>
    <s v="Mogawng"/>
    <n v="0.75"/>
    <m/>
    <b v="0"/>
    <b v="1"/>
    <s v="KBC"/>
    <s v="Mr. Marip Hkong Lum"/>
    <s v="09259743537"/>
    <b v="1"/>
    <s v="At least Monthly"/>
    <b v="1"/>
    <b v="0"/>
    <b v="0"/>
    <b v="1"/>
    <b v="1"/>
    <b v="1"/>
    <n v="1"/>
    <n v="2"/>
    <n v="3"/>
    <m/>
    <n v="1"/>
    <n v="1"/>
    <n v="18"/>
    <n v="79"/>
    <n v="18"/>
    <n v="6"/>
    <n v="24"/>
    <s v="Place of origin"/>
    <m/>
    <n v="2"/>
    <n v="2"/>
    <s v="Other IDP camps"/>
    <s v="Sar maw"/>
    <b v="1"/>
    <m/>
    <b v="1"/>
    <m/>
    <n v="3"/>
    <n v="4"/>
    <n v="3"/>
    <n v="4"/>
    <n v="6"/>
    <m/>
    <m/>
    <b v="1"/>
    <b v="0"/>
    <b v="0"/>
    <b v="0"/>
    <b v="1"/>
    <b v="0"/>
    <b v="0"/>
    <m/>
    <b v="1"/>
    <n v="1"/>
    <b v="1"/>
    <n v="2"/>
    <b v="0"/>
    <x v="0"/>
    <b v="0"/>
    <m/>
    <m/>
  </r>
  <r>
    <x v="0"/>
    <x v="3"/>
    <x v="106"/>
    <s v="MMR001CMP066"/>
    <s v="GCA"/>
    <s v="Urban"/>
    <n v="135"/>
    <n v="672"/>
    <n v="156"/>
    <n v="704"/>
    <n v="156"/>
    <n v="704"/>
    <s v="Kachin"/>
    <s v="Mansi"/>
    <s v="Mansi Town"/>
    <s v="Kawng Yar Ward"/>
    <s v="Mansi Baptist Church"/>
    <s v="MMR001CMP066"/>
    <n v="97.291820000000001"/>
    <n v="24.129059999999999"/>
    <n v="0"/>
    <s v="Urban"/>
    <n v="919"/>
    <x v="4"/>
    <n v="13"/>
    <n v="5"/>
    <n v="2015"/>
    <x v="0"/>
    <m/>
    <s v="CCCM Focal Point"/>
    <m/>
    <n v="5"/>
    <n v="10"/>
    <n v="2015"/>
    <n v="5"/>
    <n v="10"/>
    <n v="2015"/>
    <m/>
    <s v="Camp Manager"/>
    <s v="Male"/>
    <n v="27"/>
    <m/>
    <m/>
    <m/>
    <m/>
    <m/>
    <m/>
    <m/>
    <m/>
    <m/>
    <m/>
    <m/>
    <m/>
    <m/>
    <m/>
    <m/>
    <m/>
    <m/>
    <n v="11"/>
    <n v="2011"/>
    <m/>
    <m/>
    <m/>
    <m/>
    <m/>
    <m/>
    <m/>
    <m/>
    <m/>
    <m/>
    <m/>
    <b v="0"/>
    <b v="1"/>
    <s v="KBC"/>
    <s v="Sr.san Let Awng"/>
    <s v="09-49301961"/>
    <b v="1"/>
    <s v="At least weekly"/>
    <b v="1"/>
    <b v="0"/>
    <b v="0"/>
    <b v="1"/>
    <b v="1"/>
    <b v="0"/>
    <n v="2"/>
    <n v="6"/>
    <n v="8"/>
    <n v="1"/>
    <n v="3"/>
    <n v="4"/>
    <n v="156"/>
    <n v="704"/>
    <n v="156"/>
    <m/>
    <m/>
    <m/>
    <m/>
    <m/>
    <m/>
    <m/>
    <m/>
    <b v="1"/>
    <m/>
    <b v="1"/>
    <m/>
    <m/>
    <n v="5"/>
    <n v="2"/>
    <n v="5"/>
    <n v="2"/>
    <n v="1"/>
    <n v="1"/>
    <b v="1"/>
    <b v="1"/>
    <b v="1"/>
    <b v="0"/>
    <b v="1"/>
    <b v="0"/>
    <b v="0"/>
    <m/>
    <b v="0"/>
    <m/>
    <b v="1"/>
    <n v="5"/>
    <b v="0"/>
    <x v="0"/>
    <b v="0"/>
    <m/>
    <m/>
  </r>
  <r>
    <x v="0"/>
    <x v="5"/>
    <x v="107"/>
    <s v="MMR001CMP020"/>
    <s v="GCA"/>
    <s v="Rural"/>
    <n v="22"/>
    <n v="101"/>
    <n v="18"/>
    <n v="91"/>
    <n v="22"/>
    <n v="103"/>
    <s v="Kachin"/>
    <s v="Myitkyina"/>
    <s v="Maw Hpawng"/>
    <s v="Maw Hpawng"/>
    <s v="Maw Hpawng Hka Nan Baptist Church"/>
    <s v="MMR001CMP020"/>
    <n v="97.2843958974359"/>
    <n v="25.374343974359"/>
    <n v="0"/>
    <s v="Rural"/>
    <n v="860"/>
    <x v="3"/>
    <n v="13"/>
    <n v="10"/>
    <n v="2015"/>
    <x v="3"/>
    <m/>
    <s v="CCCM Focal Point"/>
    <m/>
    <n v="16"/>
    <n v="9"/>
    <n v="2015"/>
    <n v="17"/>
    <n v="9"/>
    <n v="2015"/>
    <m/>
    <s v="Committee Member"/>
    <s v="Female"/>
    <m/>
    <m/>
    <m/>
    <m/>
    <m/>
    <m/>
    <m/>
    <m/>
    <m/>
    <m/>
    <m/>
    <m/>
    <m/>
    <m/>
    <m/>
    <m/>
    <m/>
    <m/>
    <n v="10"/>
    <n v="2011"/>
    <m/>
    <n v="90"/>
    <m/>
    <m/>
    <m/>
    <n v="90"/>
    <m/>
    <m/>
    <s v="Myitkyina"/>
    <n v="7"/>
    <m/>
    <b v="0"/>
    <b v="1"/>
    <s v="Shalom"/>
    <s v="U Ngwa Lay"/>
    <s v="09-780063321"/>
    <b v="1"/>
    <s v="With each population change"/>
    <b v="1"/>
    <b v="0"/>
    <b v="1"/>
    <b v="1"/>
    <b v="1"/>
    <b v="1"/>
    <m/>
    <m/>
    <m/>
    <m/>
    <m/>
    <m/>
    <n v="18"/>
    <n v="91"/>
    <n v="22"/>
    <m/>
    <m/>
    <m/>
    <m/>
    <m/>
    <m/>
    <m/>
    <m/>
    <b v="1"/>
    <m/>
    <b v="1"/>
    <n v="2"/>
    <n v="3"/>
    <n v="1"/>
    <m/>
    <n v="3"/>
    <n v="3"/>
    <n v="1"/>
    <m/>
    <b v="1"/>
    <b v="0"/>
    <b v="1"/>
    <b v="1"/>
    <b v="0"/>
    <b v="1"/>
    <b v="0"/>
    <m/>
    <b v="0"/>
    <m/>
    <b v="0"/>
    <m/>
    <b v="0"/>
    <x v="0"/>
    <b v="1"/>
    <n v="12"/>
    <m/>
  </r>
  <r>
    <x v="0"/>
    <x v="5"/>
    <x v="108"/>
    <s v="MMR001CMP021"/>
    <s v="GCA"/>
    <s v="Rural"/>
    <n v="14"/>
    <n v="73"/>
    <n v="12"/>
    <n v="61"/>
    <n v="14"/>
    <n v="72"/>
    <s v="Kachin"/>
    <s v="Myitkyina"/>
    <s v="Maw Hpawng"/>
    <s v="Maw Hpawng"/>
    <s v="Maw Hpawng Lhaovo Baptist Church"/>
    <s v="MMR001CMP021"/>
    <n v="97.290952037037002"/>
    <n v="25.371049444444399"/>
    <n v="476"/>
    <s v="Rural"/>
    <n v="862"/>
    <x v="3"/>
    <n v="19"/>
    <n v="10"/>
    <n v="2015"/>
    <x v="3"/>
    <m/>
    <s v="CCCM Focal Point"/>
    <m/>
    <n v="16"/>
    <n v="9"/>
    <n v="2015"/>
    <n v="18"/>
    <n v="9"/>
    <n v="2015"/>
    <m/>
    <s v="Committee Member"/>
    <s v="Male"/>
    <n v="50"/>
    <m/>
    <m/>
    <m/>
    <m/>
    <m/>
    <m/>
    <m/>
    <m/>
    <m/>
    <m/>
    <m/>
    <m/>
    <m/>
    <m/>
    <m/>
    <m/>
    <m/>
    <n v="10"/>
    <n v="2011"/>
    <m/>
    <n v="90"/>
    <m/>
    <m/>
    <m/>
    <n v="90"/>
    <m/>
    <m/>
    <s v="Myitkyia"/>
    <n v="7"/>
    <m/>
    <b v="0"/>
    <b v="1"/>
    <s v="Shalom"/>
    <s v="U Gyung Dau"/>
    <s v="09-36151912"/>
    <b v="1"/>
    <s v="At least Monthly"/>
    <b v="1"/>
    <b v="0"/>
    <b v="0"/>
    <b v="1"/>
    <b v="1"/>
    <b v="1"/>
    <m/>
    <m/>
    <m/>
    <m/>
    <m/>
    <m/>
    <n v="12"/>
    <n v="61"/>
    <n v="14"/>
    <m/>
    <m/>
    <m/>
    <m/>
    <m/>
    <m/>
    <m/>
    <m/>
    <b v="1"/>
    <m/>
    <b v="1"/>
    <n v="1"/>
    <n v="3"/>
    <n v="4"/>
    <n v="1"/>
    <n v="5"/>
    <n v="4"/>
    <n v="2"/>
    <m/>
    <b v="1"/>
    <b v="1"/>
    <b v="0"/>
    <b v="0"/>
    <b v="0"/>
    <b v="0"/>
    <b v="0"/>
    <m/>
    <b v="0"/>
    <m/>
    <b v="1"/>
    <n v="1"/>
    <b v="0"/>
    <x v="0"/>
    <b v="1"/>
    <n v="11"/>
    <m/>
  </r>
  <r>
    <x v="1"/>
    <x v="7"/>
    <x v="109"/>
    <s v="MMR015CMP006"/>
    <s v="GCA"/>
    <s v="Rural"/>
    <n v="51"/>
    <n v="260"/>
    <n v="51"/>
    <n v="263"/>
    <n v="51"/>
    <n v="263"/>
    <s v="Shan_North"/>
    <s v="Kutkai"/>
    <s v="Long Waun Nam Rein (Tarmoenye Sub-township)"/>
    <s v="Mai Pong (Shu See)"/>
    <s v="Mungji Pa Dabang (Baptist Church)         "/>
    <s v="MMR015CMP006"/>
    <n v="98.220614999999995"/>
    <n v="23.400155999999999"/>
    <n v="3109"/>
    <s v="Rural"/>
    <n v="981"/>
    <x v="0"/>
    <n v="28"/>
    <n v="11"/>
    <n v="2015"/>
    <x v="0"/>
    <m/>
    <s v="CCCM Focal Point"/>
    <m/>
    <n v="12"/>
    <n v="10"/>
    <n v="2015"/>
    <n v="13"/>
    <n v="10"/>
    <n v="2015"/>
    <m/>
    <s v="Camp Manager"/>
    <s v="Male"/>
    <n v="41"/>
    <m/>
    <m/>
    <m/>
    <m/>
    <m/>
    <m/>
    <m/>
    <m/>
    <m/>
    <m/>
    <m/>
    <m/>
    <m/>
    <m/>
    <m/>
    <m/>
    <m/>
    <n v="10"/>
    <n v="2011"/>
    <n v="0"/>
    <n v="3"/>
    <n v="3"/>
    <n v="0"/>
    <n v="0"/>
    <n v="3"/>
    <n v="3"/>
    <n v="0"/>
    <s v="Kutkai"/>
    <n v="42"/>
    <m/>
    <b v="0"/>
    <b v="1"/>
    <s v="KBC"/>
    <s v="U Tang Nai"/>
    <s v="09-47139737"/>
    <b v="1"/>
    <s v="At least Monthly"/>
    <b v="1"/>
    <b v="0"/>
    <b v="0"/>
    <b v="1"/>
    <b v="1"/>
    <b v="1"/>
    <n v="1"/>
    <n v="2"/>
    <n v="3"/>
    <n v="1"/>
    <m/>
    <n v="1"/>
    <n v="51"/>
    <n v="263"/>
    <n v="51"/>
    <m/>
    <m/>
    <m/>
    <m/>
    <m/>
    <m/>
    <m/>
    <m/>
    <b v="1"/>
    <m/>
    <b v="1"/>
    <n v="3"/>
    <n v="2"/>
    <n v="7"/>
    <n v="4"/>
    <n v="10"/>
    <n v="6"/>
    <n v="1"/>
    <m/>
    <b v="1"/>
    <b v="1"/>
    <b v="1"/>
    <b v="0"/>
    <b v="1"/>
    <b v="0"/>
    <b v="0"/>
    <m/>
    <b v="0"/>
    <m/>
    <b v="1"/>
    <n v="1"/>
    <b v="0"/>
    <x v="0"/>
    <b v="0"/>
    <m/>
    <m/>
  </r>
  <r>
    <x v="1"/>
    <x v="7"/>
    <x v="110"/>
    <s v="MMR015CMP217"/>
    <s v="GCA"/>
    <s v="Mixed"/>
    <n v="21"/>
    <n v="107"/>
    <n v="22"/>
    <n v="108"/>
    <n v="22"/>
    <n v="0"/>
    <s v="Shan_North"/>
    <s v="Kutkai"/>
    <s v="Long Waun Nam Rein (Tarmoenye Sub-township)"/>
    <s v="Mai Pong (Shu See)"/>
    <s v="Mungji Pa Dabang (Catholic Church)"/>
    <s v="MMR015CMP217"/>
    <m/>
    <m/>
    <m/>
    <s v="Mixed"/>
    <n v="810"/>
    <x v="7"/>
    <n v="13"/>
    <n v="10"/>
    <n v="2015"/>
    <x v="4"/>
    <m/>
    <s v="Enumerator from camp profiling  responsible organization"/>
    <m/>
    <n v="30"/>
    <n v="9"/>
    <n v="2015"/>
    <n v="30"/>
    <n v="9"/>
    <n v="2015"/>
    <m/>
    <s v="Camp Manager"/>
    <s v="Male"/>
    <n v="53"/>
    <m/>
    <m/>
    <m/>
    <m/>
    <m/>
    <m/>
    <m/>
    <m/>
    <m/>
    <m/>
    <m/>
    <m/>
    <m/>
    <m/>
    <m/>
    <m/>
    <m/>
    <n v="9"/>
    <n v="2011"/>
    <n v="1440"/>
    <n v="192"/>
    <n v="192"/>
    <m/>
    <n v="1440"/>
    <n v="192"/>
    <n v="192"/>
    <m/>
    <s v="Tar Moe Nye"/>
    <n v="18"/>
    <m/>
    <b v="0"/>
    <b v="0"/>
    <s v="KMSS-LSO"/>
    <s v="Kum Hpang"/>
    <s v="09.31925752"/>
    <b v="1"/>
    <s v="At least Monthly"/>
    <b v="0"/>
    <b v="1"/>
    <b v="0"/>
    <b v="1"/>
    <b v="1"/>
    <b v="1"/>
    <m/>
    <m/>
    <m/>
    <m/>
    <m/>
    <m/>
    <n v="22"/>
    <n v="108"/>
    <n v="22"/>
    <m/>
    <n v="1"/>
    <s v="Host families"/>
    <m/>
    <n v="1"/>
    <n v="2"/>
    <s v="Host families"/>
    <m/>
    <b v="1"/>
    <n v="1"/>
    <b v="1"/>
    <n v="1"/>
    <n v="4"/>
    <m/>
    <m/>
    <n v="1"/>
    <n v="4"/>
    <m/>
    <m/>
    <b v="1"/>
    <b v="1"/>
    <b v="0"/>
    <b v="0"/>
    <b v="0"/>
    <b v="0"/>
    <b v="0"/>
    <m/>
    <b v="0"/>
    <m/>
    <b v="1"/>
    <n v="3"/>
    <b v="1"/>
    <x v="9"/>
    <b v="0"/>
    <m/>
    <m/>
  </r>
  <r>
    <x v="1"/>
    <x v="8"/>
    <x v="111"/>
    <s v="MMR015CMP213"/>
    <s v="GCA"/>
    <s v="Urban"/>
    <n v="61"/>
    <n v="264"/>
    <n v="55"/>
    <n v="251"/>
    <n v="55"/>
    <n v="251"/>
    <s v="Shan_North"/>
    <s v="Muse"/>
    <s v="Muse Town"/>
    <s v="Ho Mon Ward"/>
    <s v="Muse Baptist Church"/>
    <s v="MMR015CMP213"/>
    <m/>
    <m/>
    <m/>
    <s v="Urban"/>
    <n v="980"/>
    <x v="0"/>
    <n v="28"/>
    <n v="10"/>
    <n v="2015"/>
    <x v="0"/>
    <m/>
    <s v="CCCM Focal Point"/>
    <m/>
    <n v="27"/>
    <n v="10"/>
    <n v="2015"/>
    <n v="27"/>
    <n v="10"/>
    <n v="2015"/>
    <m/>
    <s v="Committee Member"/>
    <s v="Male"/>
    <n v="26"/>
    <m/>
    <m/>
    <m/>
    <m/>
    <m/>
    <m/>
    <m/>
    <m/>
    <m/>
    <m/>
    <m/>
    <m/>
    <m/>
    <m/>
    <m/>
    <m/>
    <m/>
    <n v="3"/>
    <n v="2014"/>
    <m/>
    <m/>
    <m/>
    <m/>
    <m/>
    <m/>
    <m/>
    <m/>
    <m/>
    <n v="0"/>
    <m/>
    <b v="0"/>
    <b v="1"/>
    <s v="KBC"/>
    <s v="Hpauyu Naw Din"/>
    <s v="15388829002"/>
    <b v="1"/>
    <s v="At least Monthly"/>
    <b v="1"/>
    <b v="0"/>
    <b v="0"/>
    <b v="1"/>
    <b v="1"/>
    <b v="1"/>
    <n v="1"/>
    <n v="1"/>
    <n v="2"/>
    <m/>
    <m/>
    <m/>
    <n v="55"/>
    <n v="251"/>
    <n v="55"/>
    <m/>
    <m/>
    <m/>
    <m/>
    <m/>
    <m/>
    <m/>
    <m/>
    <b v="1"/>
    <m/>
    <b v="1"/>
    <m/>
    <m/>
    <m/>
    <m/>
    <m/>
    <m/>
    <m/>
    <m/>
    <b v="1"/>
    <b v="1"/>
    <b v="1"/>
    <b v="0"/>
    <b v="0"/>
    <b v="0"/>
    <b v="0"/>
    <m/>
    <b v="0"/>
    <m/>
    <b v="1"/>
    <m/>
    <b v="0"/>
    <x v="0"/>
    <b v="0"/>
    <m/>
    <m/>
  </r>
  <r>
    <x v="1"/>
    <x v="8"/>
    <x v="112"/>
    <s v="MMR015CMP216"/>
    <s v="GCA"/>
    <s v="Urban"/>
    <n v="30"/>
    <n v="188"/>
    <n v="24"/>
    <n v="112"/>
    <n v="24"/>
    <n v="112"/>
    <s v="Shan_North"/>
    <s v="Muse"/>
    <s v="Muse Town"/>
    <s v="Ho Mun Ward"/>
    <s v="Muse Catholic Church"/>
    <s v="MMR015CMP216"/>
    <n v="97.911647000000002"/>
    <n v="24.006789000000001"/>
    <n v="814"/>
    <s v="Urban"/>
    <n v="809"/>
    <x v="7"/>
    <n v="13"/>
    <n v="9"/>
    <n v="2015"/>
    <x v="4"/>
    <m/>
    <s v="CCCM Focal Point"/>
    <m/>
    <n v="8"/>
    <n v="10"/>
    <n v="2015"/>
    <n v="8"/>
    <n v="10"/>
    <n v="2015"/>
    <m/>
    <s v="Committee Member"/>
    <s v="Female"/>
    <n v="24"/>
    <m/>
    <m/>
    <m/>
    <m/>
    <m/>
    <m/>
    <m/>
    <m/>
    <m/>
    <m/>
    <m/>
    <m/>
    <m/>
    <m/>
    <m/>
    <m/>
    <m/>
    <n v="5"/>
    <n v="2014"/>
    <m/>
    <m/>
    <m/>
    <m/>
    <m/>
    <m/>
    <m/>
    <m/>
    <m/>
    <m/>
    <m/>
    <b v="0"/>
    <b v="1"/>
    <s v="KMSS-LSO"/>
    <s v="Daw Dai Saw"/>
    <m/>
    <b v="1"/>
    <s v="At least Monthly"/>
    <b v="0"/>
    <b v="0"/>
    <b v="0"/>
    <b v="1"/>
    <b v="1"/>
    <b v="1"/>
    <m/>
    <n v="1"/>
    <n v="1"/>
    <m/>
    <m/>
    <m/>
    <n v="24"/>
    <n v="112"/>
    <n v="24"/>
    <m/>
    <m/>
    <m/>
    <m/>
    <m/>
    <n v="2"/>
    <s v="Place of origin"/>
    <m/>
    <b v="1"/>
    <m/>
    <b v="1"/>
    <n v="1"/>
    <n v="4"/>
    <m/>
    <m/>
    <m/>
    <m/>
    <m/>
    <m/>
    <b v="1"/>
    <b v="0"/>
    <b v="0"/>
    <b v="1"/>
    <b v="0"/>
    <b v="0"/>
    <b v="0"/>
    <m/>
    <b v="0"/>
    <m/>
    <b v="1"/>
    <n v="2"/>
    <b v="0"/>
    <x v="0"/>
    <b v="0"/>
    <m/>
    <m/>
  </r>
  <r>
    <x v="0"/>
    <x v="1"/>
    <x v="113"/>
    <s v="MMR001CMP051"/>
    <s v="GCA"/>
    <s v="Urban"/>
    <n v="23"/>
    <n v="83"/>
    <n v="23"/>
    <n v="85"/>
    <n v="23"/>
    <n v="78"/>
    <s v="Kachin"/>
    <s v="Bhamo"/>
    <s v="Bhamo Town"/>
    <s v="Pauk Kone Ward"/>
    <s v="Mu-yin Baptist Church"/>
    <s v="MMR001CMP051"/>
    <n v="97.234200000000001"/>
    <n v="24.253067000000001"/>
    <n v="0"/>
    <s v="Urban"/>
    <n v="814"/>
    <x v="6"/>
    <n v="15"/>
    <n v="9"/>
    <n v="2015"/>
    <x v="3"/>
    <m/>
    <s v="CCCM Focal Point"/>
    <m/>
    <n v="14"/>
    <n v="9"/>
    <n v="2015"/>
    <n v="15"/>
    <n v="9"/>
    <n v="2015"/>
    <m/>
    <s v="Camp Manager"/>
    <s v="Male"/>
    <n v="54"/>
    <m/>
    <m/>
    <m/>
    <m/>
    <m/>
    <m/>
    <m/>
    <m/>
    <m/>
    <m/>
    <m/>
    <m/>
    <m/>
    <m/>
    <m/>
    <m/>
    <m/>
    <n v="10"/>
    <n v="2011"/>
    <m/>
    <m/>
    <m/>
    <m/>
    <m/>
    <m/>
    <m/>
    <m/>
    <m/>
    <m/>
    <m/>
    <b v="0"/>
    <b v="1"/>
    <s v="Shalom"/>
    <s v="U LA WAWM"/>
    <s v="09258046345"/>
    <b v="1"/>
    <s v="At least Monthly"/>
    <b v="1"/>
    <b v="0"/>
    <b v="0"/>
    <b v="1"/>
    <b v="1"/>
    <b v="1"/>
    <m/>
    <m/>
    <m/>
    <m/>
    <m/>
    <m/>
    <n v="23"/>
    <n v="85"/>
    <n v="23"/>
    <m/>
    <m/>
    <m/>
    <m/>
    <m/>
    <m/>
    <m/>
    <m/>
    <b v="1"/>
    <m/>
    <b v="1"/>
    <m/>
    <n v="1"/>
    <n v="6"/>
    <n v="2"/>
    <n v="6"/>
    <n v="3"/>
    <m/>
    <m/>
    <b v="1"/>
    <b v="1"/>
    <b v="0"/>
    <b v="0"/>
    <b v="0"/>
    <b v="0"/>
    <b v="0"/>
    <m/>
    <b v="0"/>
    <m/>
    <b v="1"/>
    <n v="1"/>
    <b v="1"/>
    <x v="10"/>
    <b v="1"/>
    <n v="9"/>
    <m/>
  </r>
  <r>
    <x v="1"/>
    <x v="14"/>
    <x v="114"/>
    <s v="MMR015CMP004"/>
    <s v="GCA"/>
    <s v="Urban"/>
    <n v="77"/>
    <n v="384"/>
    <n v="79"/>
    <n v="394"/>
    <n v="79"/>
    <n v="394"/>
    <s v="Shan_North"/>
    <s v="Namhkan"/>
    <s v="Nawng Hkam"/>
    <s v="Nawng Hkam"/>
    <s v="Nam Hkam - Nay Win Ni (Palawng)"/>
    <s v="MMR015CMP004"/>
    <n v="97.681959000000006"/>
    <n v="23.821126"/>
    <n v="0"/>
    <s v="Urban"/>
    <n v="975"/>
    <x v="0"/>
    <n v="28"/>
    <n v="10"/>
    <n v="2015"/>
    <x v="0"/>
    <m/>
    <s v="CCCM Focal Point"/>
    <m/>
    <n v="17"/>
    <n v="10"/>
    <n v="2015"/>
    <n v="17"/>
    <n v="10"/>
    <n v="2015"/>
    <m/>
    <s v="Camp Manager"/>
    <s v="Male"/>
    <n v="43"/>
    <m/>
    <m/>
    <m/>
    <m/>
    <m/>
    <m/>
    <m/>
    <m/>
    <m/>
    <m/>
    <m/>
    <m/>
    <m/>
    <m/>
    <m/>
    <m/>
    <m/>
    <n v="12"/>
    <n v="2012"/>
    <m/>
    <m/>
    <m/>
    <m/>
    <m/>
    <m/>
    <m/>
    <m/>
    <m/>
    <m/>
    <m/>
    <b v="0"/>
    <b v="1"/>
    <s v="KBC"/>
    <s v="U Lay Maung"/>
    <s v="09-403739539"/>
    <b v="1"/>
    <s v="At least Monthly"/>
    <b v="0"/>
    <b v="1"/>
    <b v="0"/>
    <b v="1"/>
    <b v="1"/>
    <b v="1"/>
    <n v="4"/>
    <n v="3"/>
    <n v="7"/>
    <n v="1"/>
    <n v="1"/>
    <n v="2"/>
    <n v="79"/>
    <n v="394"/>
    <n v="79"/>
    <m/>
    <m/>
    <m/>
    <m/>
    <m/>
    <m/>
    <m/>
    <m/>
    <b v="1"/>
    <m/>
    <b v="1"/>
    <n v="1"/>
    <m/>
    <n v="3"/>
    <m/>
    <n v="4"/>
    <m/>
    <n v="2"/>
    <m/>
    <b v="1"/>
    <b v="1"/>
    <b v="1"/>
    <b v="0"/>
    <b v="0"/>
    <b v="0"/>
    <b v="0"/>
    <m/>
    <b v="0"/>
    <m/>
    <b v="1"/>
    <m/>
    <b v="0"/>
    <x v="0"/>
    <b v="0"/>
    <m/>
    <m/>
  </r>
  <r>
    <x v="1"/>
    <x v="14"/>
    <x v="115"/>
    <s v="MMR015CMP001"/>
    <s v="GCA"/>
    <s v="Urban"/>
    <n v="73"/>
    <n v="393"/>
    <n v="73"/>
    <n v="393"/>
    <n v="73"/>
    <n v="393"/>
    <s v="Shan_North"/>
    <s v="Namhkan"/>
    <s v="Nawng Hkam"/>
    <s v="Nawng Hkam"/>
    <s v="Nam Hkam (KBC Jaw Wang)"/>
    <s v="MMR015CMP001"/>
    <n v="97.669557999999995"/>
    <n v="23.828520000000001"/>
    <n v="0"/>
    <s v="Urban"/>
    <n v="977"/>
    <x v="0"/>
    <n v="28"/>
    <n v="11"/>
    <n v="2015"/>
    <x v="0"/>
    <m/>
    <s v="CCCM Focal Point"/>
    <m/>
    <n v="29"/>
    <n v="10"/>
    <n v="2015"/>
    <n v="30"/>
    <n v="10"/>
    <n v="2015"/>
    <m/>
    <s v="Camp Manager"/>
    <s v="Male"/>
    <m/>
    <m/>
    <m/>
    <m/>
    <m/>
    <m/>
    <m/>
    <m/>
    <m/>
    <m/>
    <m/>
    <m/>
    <m/>
    <m/>
    <m/>
    <m/>
    <m/>
    <m/>
    <n v="12"/>
    <n v="2011"/>
    <m/>
    <m/>
    <m/>
    <m/>
    <m/>
    <m/>
    <m/>
    <m/>
    <m/>
    <m/>
    <m/>
    <b v="0"/>
    <b v="1"/>
    <s v="KBC"/>
    <s v="Namsu Zau Yaw"/>
    <s v="082-62591"/>
    <b v="1"/>
    <s v="At least Monthly"/>
    <b v="0"/>
    <b v="1"/>
    <b v="0"/>
    <b v="1"/>
    <b v="1"/>
    <b v="1"/>
    <m/>
    <m/>
    <m/>
    <m/>
    <m/>
    <m/>
    <n v="73"/>
    <n v="393"/>
    <n v="73"/>
    <m/>
    <m/>
    <m/>
    <m/>
    <m/>
    <m/>
    <m/>
    <m/>
    <b v="1"/>
    <m/>
    <b v="1"/>
    <n v="5"/>
    <n v="5"/>
    <n v="3"/>
    <n v="1"/>
    <n v="8"/>
    <n v="6"/>
    <n v="3"/>
    <m/>
    <b v="1"/>
    <b v="1"/>
    <b v="0"/>
    <b v="0"/>
    <b v="1"/>
    <b v="0"/>
    <b v="0"/>
    <m/>
    <b v="0"/>
    <m/>
    <b v="1"/>
    <m/>
    <b v="0"/>
    <x v="0"/>
    <b v="1"/>
    <m/>
    <m/>
  </r>
  <r>
    <x v="1"/>
    <x v="14"/>
    <x v="116"/>
    <s v="MMR015CMP214"/>
    <s v="GCA"/>
    <s v="Urban"/>
    <n v="41"/>
    <n v="214"/>
    <n v="41"/>
    <n v="214"/>
    <n v="41"/>
    <n v="214"/>
    <s v="Shan_North"/>
    <s v="Namhkan"/>
    <m/>
    <m/>
    <s v="Nam Hkam (KBC Jaw Wang) II"/>
    <s v="MMR015CMP214"/>
    <m/>
    <m/>
    <m/>
    <s v="Urban"/>
    <n v="982"/>
    <x v="0"/>
    <n v="28"/>
    <n v="11"/>
    <n v="2015"/>
    <x v="0"/>
    <m/>
    <s v="CCCM Focal Point"/>
    <m/>
    <n v="20"/>
    <n v="10"/>
    <n v="2015"/>
    <n v="6"/>
    <n v="11"/>
    <n v="2015"/>
    <m/>
    <s v="Camp Manager"/>
    <s v="Male"/>
    <n v="72"/>
    <m/>
    <m/>
    <m/>
    <m/>
    <m/>
    <m/>
    <m/>
    <m/>
    <m/>
    <m/>
    <m/>
    <m/>
    <m/>
    <m/>
    <m/>
    <m/>
    <m/>
    <n v="11"/>
    <n v="2014"/>
    <m/>
    <m/>
    <m/>
    <m/>
    <m/>
    <m/>
    <m/>
    <m/>
    <m/>
    <m/>
    <m/>
    <b v="0"/>
    <b v="1"/>
    <s v="KBC"/>
    <s v="Namsu Zau Yaw"/>
    <s v="082-62591"/>
    <b v="1"/>
    <s v="At least Monthly"/>
    <b v="0"/>
    <b v="1"/>
    <b v="0"/>
    <b v="1"/>
    <b v="1"/>
    <b v="1"/>
    <n v="2"/>
    <m/>
    <n v="2"/>
    <m/>
    <m/>
    <m/>
    <n v="41"/>
    <n v="214"/>
    <n v="41"/>
    <m/>
    <m/>
    <m/>
    <m/>
    <m/>
    <m/>
    <m/>
    <m/>
    <b v="1"/>
    <m/>
    <b v="1"/>
    <m/>
    <m/>
    <m/>
    <m/>
    <m/>
    <m/>
    <m/>
    <m/>
    <b v="1"/>
    <b v="1"/>
    <b v="0"/>
    <b v="0"/>
    <b v="1"/>
    <b v="0"/>
    <b v="0"/>
    <m/>
    <b v="0"/>
    <m/>
    <b v="1"/>
    <m/>
    <b v="0"/>
    <x v="0"/>
    <b v="0"/>
    <m/>
    <m/>
  </r>
  <r>
    <x v="1"/>
    <x v="14"/>
    <x v="117"/>
    <s v="MMR015CMP003"/>
    <s v="GCA"/>
    <s v="Urban"/>
    <n v="50"/>
    <n v="218"/>
    <n v="53"/>
    <n v="217"/>
    <n v="53"/>
    <n v="217"/>
    <s v="Shan_North"/>
    <s v="Namhkan"/>
    <s v="Nawng Hkam"/>
    <s v="Nawng Hkam"/>
    <s v="Nam Hkam Catholic Church ( St. Thomas I)"/>
    <s v="MMR015CMP003"/>
    <n v="97.685199999999995"/>
    <n v="23.833100000000002"/>
    <m/>
    <s v="Urban"/>
    <n v="777"/>
    <x v="8"/>
    <n v="13"/>
    <n v="10"/>
    <n v="2015"/>
    <x v="4"/>
    <m/>
    <s v="CCCM Focal Point"/>
    <m/>
    <n v="8"/>
    <n v="10"/>
    <n v="2015"/>
    <n v="8"/>
    <n v="10"/>
    <n v="2015"/>
    <m/>
    <m/>
    <m/>
    <m/>
    <m/>
    <s v="Camp Resident"/>
    <s v="Female"/>
    <n v="48"/>
    <m/>
    <m/>
    <m/>
    <m/>
    <m/>
    <m/>
    <m/>
    <m/>
    <m/>
    <m/>
    <m/>
    <m/>
    <m/>
    <n v="11"/>
    <n v="2011"/>
    <m/>
    <m/>
    <m/>
    <m/>
    <m/>
    <m/>
    <m/>
    <m/>
    <m/>
    <m/>
    <m/>
    <b v="0"/>
    <b v="1"/>
    <s v="KMSS-LSO"/>
    <s v="Daw Khung Sain"/>
    <s v="09257832394"/>
    <b v="1"/>
    <s v="At least Monthly"/>
    <b v="1"/>
    <b v="0"/>
    <b v="0"/>
    <b v="1"/>
    <b v="1"/>
    <b v="1"/>
    <m/>
    <n v="3"/>
    <n v="3"/>
    <n v="1"/>
    <m/>
    <n v="1"/>
    <n v="53"/>
    <n v="217"/>
    <n v="53"/>
    <n v="1"/>
    <n v="2"/>
    <s v="Other IDP camps"/>
    <m/>
    <n v="1"/>
    <n v="4"/>
    <s v="Other IDP camps"/>
    <m/>
    <b v="1"/>
    <m/>
    <b v="1"/>
    <n v="3"/>
    <n v="2"/>
    <m/>
    <m/>
    <n v="3"/>
    <n v="2"/>
    <n v="3"/>
    <n v="2"/>
    <b v="1"/>
    <b v="0"/>
    <b v="1"/>
    <b v="0"/>
    <b v="0"/>
    <b v="0"/>
    <b v="0"/>
    <m/>
    <b v="0"/>
    <m/>
    <b v="1"/>
    <n v="6"/>
    <b v="0"/>
    <x v="0"/>
    <b v="0"/>
    <m/>
    <m/>
  </r>
  <r>
    <x v="1"/>
    <x v="8"/>
    <x v="118"/>
    <s v="MMR015CMP139"/>
    <s v="NGCA"/>
    <s v="Rural"/>
    <n v="9"/>
    <n v="40"/>
    <n v="9"/>
    <n v="43"/>
    <n v="9"/>
    <n v="43"/>
    <s v="Shan_North"/>
    <s v="Muse"/>
    <s v="Man Nway (Pang Hseng (Kyu Koke)) Sub-township"/>
    <s v="Nam Hkawng Khu"/>
    <s v="Nam Hkawng"/>
    <s v="MMR015CMP139"/>
    <m/>
    <m/>
    <n v="0"/>
    <s v="Rural"/>
    <n v="986"/>
    <x v="0"/>
    <n v="28"/>
    <n v="10"/>
    <n v="2015"/>
    <x v="0"/>
    <m/>
    <s v="CCCM Focal Point"/>
    <m/>
    <n v="7"/>
    <n v="9"/>
    <n v="2015"/>
    <n v="16"/>
    <n v="9"/>
    <n v="2015"/>
    <m/>
    <s v="Camp Manager"/>
    <s v="Male"/>
    <n v="40"/>
    <m/>
    <m/>
    <m/>
    <m/>
    <m/>
    <m/>
    <m/>
    <m/>
    <m/>
    <m/>
    <m/>
    <m/>
    <m/>
    <m/>
    <m/>
    <m/>
    <m/>
    <n v="9"/>
    <n v="2012"/>
    <n v="0"/>
    <n v="120"/>
    <n v="120"/>
    <n v="0"/>
    <n v="0"/>
    <n v="120"/>
    <n v="120"/>
    <n v="0"/>
    <s v="Namtau"/>
    <n v="11"/>
    <m/>
    <b v="0"/>
    <b v="1"/>
    <s v="KBC"/>
    <s v="Rev. Bawk Naw"/>
    <s v="0692680943"/>
    <b v="1"/>
    <s v="At least Monthly"/>
    <b v="0"/>
    <b v="1"/>
    <b v="0"/>
    <b v="1"/>
    <b v="1"/>
    <b v="1"/>
    <m/>
    <m/>
    <m/>
    <m/>
    <m/>
    <m/>
    <n v="9"/>
    <n v="43"/>
    <n v="9"/>
    <m/>
    <m/>
    <m/>
    <m/>
    <m/>
    <m/>
    <m/>
    <m/>
    <b v="0"/>
    <m/>
    <b v="1"/>
    <n v="1"/>
    <n v="1"/>
    <n v="4"/>
    <n v="1"/>
    <n v="5"/>
    <n v="2"/>
    <m/>
    <n v="1"/>
    <b v="1"/>
    <b v="1"/>
    <b v="0"/>
    <b v="0"/>
    <b v="1"/>
    <b v="0"/>
    <b v="0"/>
    <m/>
    <b v="1"/>
    <m/>
    <b v="0"/>
    <m/>
    <b v="0"/>
    <x v="0"/>
    <b v="1"/>
    <n v="2"/>
    <m/>
  </r>
  <r>
    <x v="1"/>
    <x v="7"/>
    <x v="119"/>
    <s v="MMR015CMP007"/>
    <s v="GCA"/>
    <s v="Rural"/>
    <n v="70"/>
    <n v="273"/>
    <n v="71"/>
    <n v="278"/>
    <n v="71"/>
    <n v="278"/>
    <s v="Shan_North"/>
    <s v="Kutkai"/>
    <s v="Nam Hpat Kar"/>
    <s v="Nam Hpat Kar (Ho Pon + Pang Sa Lorp)"/>
    <s v="Nam Hpak Ka Mare "/>
    <s v="MMR015CMP007"/>
    <n v="97.819062000000002"/>
    <n v="23.694047000000001"/>
    <n v="3715"/>
    <s v="Rural"/>
    <n v="978"/>
    <x v="0"/>
    <n v="28"/>
    <n v="10"/>
    <n v="2015"/>
    <x v="0"/>
    <m/>
    <s v="CCCM Focal Point"/>
    <m/>
    <n v="11"/>
    <n v="10"/>
    <n v="2015"/>
    <n v="11"/>
    <n v="10"/>
    <n v="2015"/>
    <m/>
    <s v="Camp Manager"/>
    <s v="Female"/>
    <n v="50"/>
    <m/>
    <m/>
    <m/>
    <m/>
    <m/>
    <m/>
    <m/>
    <m/>
    <m/>
    <m/>
    <m/>
    <m/>
    <m/>
    <m/>
    <m/>
    <m/>
    <m/>
    <n v="1"/>
    <n v="2012"/>
    <n v="24"/>
    <n v="120"/>
    <n v="120"/>
    <n v="0"/>
    <n v="24"/>
    <n v="120"/>
    <n v="120"/>
    <n v="0"/>
    <s v="Kutkai"/>
    <n v="32"/>
    <m/>
    <b v="0"/>
    <b v="1"/>
    <s v="KBC"/>
    <s v="Meriam"/>
    <s v="09-256243380"/>
    <b v="1"/>
    <s v="At least Monthly"/>
    <b v="0"/>
    <b v="1"/>
    <b v="0"/>
    <b v="1"/>
    <b v="1"/>
    <b v="1"/>
    <n v="2"/>
    <n v="1"/>
    <n v="3"/>
    <m/>
    <m/>
    <m/>
    <n v="71"/>
    <n v="278"/>
    <n v="71"/>
    <m/>
    <m/>
    <m/>
    <m/>
    <m/>
    <m/>
    <m/>
    <m/>
    <b v="1"/>
    <m/>
    <b v="1"/>
    <n v="2"/>
    <n v="2"/>
    <n v="5"/>
    <n v="4"/>
    <n v="7"/>
    <n v="6"/>
    <n v="2"/>
    <n v="3"/>
    <b v="1"/>
    <b v="1"/>
    <b v="0"/>
    <b v="0"/>
    <b v="1"/>
    <b v="0"/>
    <b v="0"/>
    <m/>
    <b v="1"/>
    <n v="134"/>
    <b v="1"/>
    <n v="2"/>
    <b v="0"/>
    <x v="0"/>
    <b v="0"/>
    <m/>
    <m/>
  </r>
  <r>
    <x v="0"/>
    <x v="0"/>
    <x v="120"/>
    <s v="MMR001CMP192"/>
    <s v="GCA"/>
    <s v="Urban"/>
    <n v="16"/>
    <n v="58"/>
    <n v="10"/>
    <n v="45"/>
    <n v="16"/>
    <n v="58"/>
    <s v="Kachin"/>
    <s v="Hpakant"/>
    <s v="Nam Ma Hpyit"/>
    <s v="Nam Ma Hpyit"/>
    <s v="Nam Ma Phyit, COC"/>
    <s v="MMR001CMP192"/>
    <n v="96.339590000000001"/>
    <n v="25.617998"/>
    <m/>
    <s v="Urban"/>
    <n v="869"/>
    <x v="3"/>
    <n v="2"/>
    <n v="10"/>
    <n v="2015"/>
    <x v="3"/>
    <m/>
    <s v="CCCM Focal Point"/>
    <m/>
    <n v="30"/>
    <n v="9"/>
    <n v="2015"/>
    <n v="30"/>
    <n v="9"/>
    <n v="2015"/>
    <m/>
    <s v="Camp Manager"/>
    <s v="Male"/>
    <n v="46"/>
    <m/>
    <s v="Committee Member"/>
    <s v="Female"/>
    <n v="50"/>
    <m/>
    <m/>
    <m/>
    <m/>
    <m/>
    <m/>
    <m/>
    <m/>
    <m/>
    <m/>
    <m/>
    <m/>
    <m/>
    <n v="1"/>
    <n v="2013"/>
    <m/>
    <m/>
    <m/>
    <m/>
    <m/>
    <m/>
    <m/>
    <m/>
    <m/>
    <m/>
    <m/>
    <b v="0"/>
    <b v="1"/>
    <s v="Shalom"/>
    <s v="U K Yar Ku"/>
    <s v="09250387831"/>
    <b v="1"/>
    <s v="At least Monthly"/>
    <b v="0"/>
    <b v="1"/>
    <b v="0"/>
    <b v="1"/>
    <b v="1"/>
    <b v="1"/>
    <m/>
    <m/>
    <m/>
    <m/>
    <m/>
    <m/>
    <n v="10"/>
    <n v="45"/>
    <n v="16"/>
    <m/>
    <m/>
    <m/>
    <m/>
    <m/>
    <m/>
    <m/>
    <m/>
    <b v="1"/>
    <m/>
    <b v="1"/>
    <n v="4"/>
    <m/>
    <n v="3"/>
    <m/>
    <n v="7"/>
    <m/>
    <n v="1"/>
    <m/>
    <b v="1"/>
    <b v="1"/>
    <b v="0"/>
    <b v="1"/>
    <b v="1"/>
    <b v="1"/>
    <b v="0"/>
    <m/>
    <b v="1"/>
    <n v="13"/>
    <b v="1"/>
    <n v="1"/>
    <b v="0"/>
    <x v="0"/>
    <b v="0"/>
    <m/>
    <m/>
  </r>
  <r>
    <x v="1"/>
    <x v="15"/>
    <x v="121"/>
    <s v="MMR015CMP218"/>
    <s v="GCA"/>
    <s v="Rural"/>
    <n v="44"/>
    <n v="273"/>
    <n v="40"/>
    <n v="208"/>
    <n v="40"/>
    <n v="208"/>
    <s v="Shan_North"/>
    <s v="Hseni"/>
    <s v="Nam Sa Larp"/>
    <s v="Nam Sa Larp"/>
    <s v="Nam Sa Larp"/>
    <s v="MMR015CMP218"/>
    <m/>
    <m/>
    <n v="0"/>
    <s v="Rural"/>
    <n v="988"/>
    <x v="0"/>
    <n v="25"/>
    <n v="10"/>
    <n v="2015"/>
    <x v="0"/>
    <m/>
    <s v="CCCM Focal Point"/>
    <m/>
    <n v="1"/>
    <n v="10"/>
    <n v="2015"/>
    <n v="7"/>
    <n v="10"/>
    <n v="2015"/>
    <m/>
    <s v="Camp Manager"/>
    <s v="Male"/>
    <n v="62"/>
    <m/>
    <m/>
    <m/>
    <m/>
    <m/>
    <m/>
    <m/>
    <m/>
    <m/>
    <m/>
    <m/>
    <m/>
    <m/>
    <m/>
    <m/>
    <m/>
    <m/>
    <n v="2"/>
    <n v="2015"/>
    <m/>
    <n v="1"/>
    <m/>
    <m/>
    <m/>
    <n v="1"/>
    <m/>
    <m/>
    <s v="Hseni"/>
    <n v="18"/>
    <m/>
    <b v="0"/>
    <b v="1"/>
    <s v="KBC"/>
    <s v="Rev. U La Gau"/>
    <s v="0947301605"/>
    <b v="1"/>
    <s v="At least Monthly"/>
    <b v="0"/>
    <b v="1"/>
    <b v="1"/>
    <b v="1"/>
    <b v="1"/>
    <b v="0"/>
    <n v="2"/>
    <m/>
    <n v="2"/>
    <n v="2"/>
    <m/>
    <n v="2"/>
    <n v="40"/>
    <n v="208"/>
    <n v="40"/>
    <n v="1"/>
    <n v="5"/>
    <s v="Place of origin"/>
    <m/>
    <n v="3"/>
    <n v="10"/>
    <s v="Place of origin"/>
    <m/>
    <b v="0"/>
    <m/>
    <b v="1"/>
    <n v="4"/>
    <n v="6"/>
    <n v="14"/>
    <n v="3"/>
    <n v="18"/>
    <n v="9"/>
    <n v="4"/>
    <m/>
    <b v="1"/>
    <b v="0"/>
    <b v="1"/>
    <b v="0"/>
    <b v="1"/>
    <b v="0"/>
    <b v="0"/>
    <m/>
    <b v="0"/>
    <m/>
    <b v="1"/>
    <n v="1"/>
    <b v="0"/>
    <x v="0"/>
    <b v="0"/>
    <m/>
    <m/>
  </r>
  <r>
    <x v="1"/>
    <x v="16"/>
    <x v="122"/>
    <s v="MMR015CMP014"/>
    <s v="GCA"/>
    <s v="Urban"/>
    <n v="12"/>
    <n v="52"/>
    <n v="10"/>
    <n v="44"/>
    <n v="10"/>
    <n v="44"/>
    <s v="Shan_North"/>
    <s v="Namtu"/>
    <s v="Namtu Town"/>
    <s v="Namtu Ward"/>
    <s v="Nam Tu Baptist"/>
    <s v="MMR015CMP014"/>
    <m/>
    <m/>
    <n v="0"/>
    <s v="Urban"/>
    <n v="984"/>
    <x v="0"/>
    <n v="28"/>
    <n v="11"/>
    <n v="2015"/>
    <x v="0"/>
    <m/>
    <s v="CCCM Focal Point"/>
    <m/>
    <n v="17"/>
    <n v="10"/>
    <n v="2015"/>
    <n v="9"/>
    <n v="11"/>
    <n v="2015"/>
    <m/>
    <s v="Camp Manager"/>
    <s v="Male"/>
    <n v="44"/>
    <m/>
    <m/>
    <m/>
    <m/>
    <m/>
    <m/>
    <m/>
    <m/>
    <m/>
    <m/>
    <m/>
    <m/>
    <m/>
    <m/>
    <m/>
    <m/>
    <m/>
    <n v="4"/>
    <n v="2011"/>
    <m/>
    <m/>
    <m/>
    <m/>
    <m/>
    <m/>
    <m/>
    <m/>
    <m/>
    <m/>
    <m/>
    <b v="0"/>
    <b v="1"/>
    <s v="KBC"/>
    <s v="U Brang Mai"/>
    <s v="09-4915017"/>
    <b v="1"/>
    <s v="With each population change"/>
    <b v="1"/>
    <b v="0"/>
    <b v="0"/>
    <b v="1"/>
    <b v="1"/>
    <b v="1"/>
    <m/>
    <m/>
    <m/>
    <m/>
    <m/>
    <m/>
    <n v="10"/>
    <n v="44"/>
    <n v="10"/>
    <m/>
    <m/>
    <m/>
    <m/>
    <m/>
    <m/>
    <m/>
    <m/>
    <b v="1"/>
    <m/>
    <b v="1"/>
    <n v="2"/>
    <n v="1"/>
    <n v="8"/>
    <n v="2"/>
    <n v="10"/>
    <n v="3"/>
    <n v="2"/>
    <m/>
    <b v="1"/>
    <b v="1"/>
    <b v="0"/>
    <b v="0"/>
    <b v="1"/>
    <b v="1"/>
    <b v="0"/>
    <m/>
    <b v="0"/>
    <m/>
    <b v="0"/>
    <m/>
    <b v="0"/>
    <x v="0"/>
    <b v="0"/>
    <m/>
    <m/>
  </r>
  <r>
    <x v="1"/>
    <x v="14"/>
    <x v="123"/>
    <s v="MMR015CMP215"/>
    <s v="GCA"/>
    <s v="Urban"/>
    <n v="140"/>
    <n v="613"/>
    <n v="137"/>
    <n v="622"/>
    <n v="137"/>
    <n v="622"/>
    <s v="Shan_North"/>
    <s v="Namhkan"/>
    <m/>
    <m/>
    <s v="Namhkan - Pang Long KBC"/>
    <s v="MMR015CMP215"/>
    <m/>
    <m/>
    <m/>
    <s v="Urban"/>
    <n v="971"/>
    <x v="0"/>
    <n v="28"/>
    <n v="10"/>
    <n v="2015"/>
    <x v="0"/>
    <m/>
    <s v="CCCM Focal Point"/>
    <m/>
    <n v="17"/>
    <n v="10"/>
    <n v="2015"/>
    <n v="17"/>
    <n v="10"/>
    <n v="2015"/>
    <m/>
    <s v="Camp Manager"/>
    <s v="Male"/>
    <n v="45"/>
    <m/>
    <m/>
    <m/>
    <m/>
    <m/>
    <m/>
    <m/>
    <m/>
    <m/>
    <m/>
    <m/>
    <m/>
    <m/>
    <m/>
    <m/>
    <m/>
    <m/>
    <n v="4"/>
    <n v="2014"/>
    <m/>
    <m/>
    <m/>
    <m/>
    <m/>
    <m/>
    <m/>
    <m/>
    <m/>
    <m/>
    <m/>
    <b v="0"/>
    <b v="1"/>
    <s v="KBC"/>
    <s v="Sr. Zau Gun"/>
    <s v="09-256074151"/>
    <b v="1"/>
    <s v="At least Monthly"/>
    <b v="0"/>
    <b v="1"/>
    <b v="0"/>
    <b v="1"/>
    <b v="1"/>
    <b v="1"/>
    <n v="4"/>
    <n v="7"/>
    <n v="11"/>
    <n v="1"/>
    <m/>
    <n v="1"/>
    <n v="137"/>
    <n v="622"/>
    <n v="137"/>
    <m/>
    <m/>
    <m/>
    <m/>
    <m/>
    <m/>
    <m/>
    <m/>
    <b v="1"/>
    <m/>
    <b v="1"/>
    <m/>
    <m/>
    <m/>
    <m/>
    <m/>
    <m/>
    <m/>
    <m/>
    <b v="1"/>
    <b v="1"/>
    <b v="0"/>
    <b v="0"/>
    <b v="1"/>
    <b v="0"/>
    <b v="0"/>
    <m/>
    <b v="0"/>
    <m/>
    <b v="0"/>
    <m/>
    <b v="0"/>
    <x v="0"/>
    <b v="0"/>
    <m/>
    <m/>
  </r>
  <r>
    <x v="0"/>
    <x v="5"/>
    <x v="124"/>
    <s v="MMR001CMP024"/>
    <s v="GCA"/>
    <s v="Rural"/>
    <n v="69"/>
    <n v="325"/>
    <n v="65"/>
    <n v="325"/>
    <n v="71"/>
    <n v="322"/>
    <s v="Kachin"/>
    <s v="Myitkyina"/>
    <s v="Nam Koi"/>
    <s v="Nam Koi"/>
    <s v="Nan Kway St. John Catholic Church"/>
    <s v="MMR001CMP024"/>
    <n v="97.359320175438597"/>
    <n v="25.410569298245601"/>
    <n v="0"/>
    <s v="Rural"/>
    <n v="885"/>
    <x v="1"/>
    <n v="30"/>
    <n v="10"/>
    <n v="2015"/>
    <x v="1"/>
    <m/>
    <s v="CCCM Focal Point"/>
    <m/>
    <n v="22"/>
    <n v="9"/>
    <n v="2015"/>
    <n v="6"/>
    <n v="10"/>
    <n v="2015"/>
    <m/>
    <s v="Camp Manager"/>
    <s v="Female"/>
    <n v="43"/>
    <m/>
    <s v="Camp Resident"/>
    <s v="Male"/>
    <n v="39"/>
    <m/>
    <s v="Committee Member"/>
    <s v="Female"/>
    <n v="28"/>
    <m/>
    <m/>
    <m/>
    <m/>
    <m/>
    <m/>
    <m/>
    <m/>
    <m/>
    <n v="1"/>
    <n v="2012"/>
    <n v="120"/>
    <n v="30"/>
    <n v="10"/>
    <n v="0"/>
    <n v="120"/>
    <n v="30"/>
    <n v="10"/>
    <n v="0"/>
    <s v="Myitkyina"/>
    <n v="5"/>
    <m/>
    <b v="0"/>
    <b v="1"/>
    <s v="KMSS-MYT"/>
    <s v="Daw lu Tawng"/>
    <s v="09420320150"/>
    <b v="1"/>
    <s v="At least Monthly"/>
    <b v="0"/>
    <b v="0"/>
    <b v="1"/>
    <b v="1"/>
    <b v="1"/>
    <b v="1"/>
    <n v="0"/>
    <n v="1"/>
    <n v="1"/>
    <n v="1"/>
    <n v="0"/>
    <n v="1"/>
    <n v="65"/>
    <n v="325"/>
    <n v="71"/>
    <m/>
    <m/>
    <m/>
    <m/>
    <m/>
    <m/>
    <m/>
    <m/>
    <b v="1"/>
    <m/>
    <b v="1"/>
    <n v="7"/>
    <n v="5"/>
    <m/>
    <n v="1"/>
    <n v="7"/>
    <n v="6"/>
    <n v="6"/>
    <n v="5"/>
    <b v="1"/>
    <b v="1"/>
    <b v="0"/>
    <b v="0"/>
    <b v="0"/>
    <b v="0"/>
    <b v="0"/>
    <m/>
    <b v="0"/>
    <m/>
    <b v="1"/>
    <n v="22"/>
    <b v="0"/>
    <x v="0"/>
    <b v="1"/>
    <n v="33"/>
    <s v="The difference HH are living with Host Families"/>
  </r>
  <r>
    <x v="0"/>
    <x v="1"/>
    <x v="125"/>
    <s v="MMR001CMP054"/>
    <s v="GCA"/>
    <s v="Rural"/>
    <n v="23"/>
    <n v="124"/>
    <n v="20"/>
    <n v="110"/>
    <n v="20"/>
    <n v="110"/>
    <s v="Kachin"/>
    <s v="Bhamo"/>
    <s v="Nam Hlaing"/>
    <s v="Nam Hlaing"/>
    <s v="Nant Hlaing Church"/>
    <s v="MMR001CMP054"/>
    <n v="97.315860000000001"/>
    <n v="24.32638"/>
    <n v="0"/>
    <s v="Rural"/>
    <n v="706"/>
    <x v="2"/>
    <n v="13"/>
    <n v="10"/>
    <n v="2015"/>
    <x v="2"/>
    <m/>
    <s v="CCCM Focal Point"/>
    <m/>
    <n v="10"/>
    <n v="10"/>
    <n v="2015"/>
    <n v="10"/>
    <n v="10"/>
    <n v="2015"/>
    <m/>
    <s v="Camp Manager"/>
    <s v="Female"/>
    <n v="27"/>
    <m/>
    <m/>
    <m/>
    <m/>
    <m/>
    <m/>
    <m/>
    <m/>
    <m/>
    <m/>
    <m/>
    <m/>
    <m/>
    <m/>
    <m/>
    <m/>
    <m/>
    <n v="11"/>
    <n v="2011"/>
    <m/>
    <n v="50"/>
    <n v="50"/>
    <m/>
    <m/>
    <n v="50"/>
    <n v="50"/>
    <m/>
    <s v="Banmaw"/>
    <n v="5"/>
    <m/>
    <b v="0"/>
    <b v="1"/>
    <s v="KMSS-BMO"/>
    <s v="Daw Aye Mun"/>
    <s v="09259238324"/>
    <b v="1"/>
    <s v="At least weekly"/>
    <b v="1"/>
    <b v="0"/>
    <b v="0"/>
    <b v="1"/>
    <b v="1"/>
    <b v="1"/>
    <n v="1"/>
    <n v="1"/>
    <n v="2"/>
    <n v="2"/>
    <n v="2"/>
    <n v="4"/>
    <n v="20"/>
    <n v="110"/>
    <n v="20"/>
    <m/>
    <m/>
    <m/>
    <m/>
    <n v="3"/>
    <n v="16"/>
    <s v="Don't know"/>
    <m/>
    <b v="1"/>
    <n v="2"/>
    <b v="1"/>
    <n v="5"/>
    <n v="5"/>
    <m/>
    <m/>
    <n v="5"/>
    <n v="5"/>
    <m/>
    <n v="1"/>
    <b v="1"/>
    <b v="0"/>
    <b v="0"/>
    <b v="1"/>
    <b v="0"/>
    <b v="0"/>
    <b v="0"/>
    <m/>
    <b v="0"/>
    <m/>
    <b v="0"/>
    <m/>
    <b v="0"/>
    <x v="0"/>
    <b v="0"/>
    <m/>
    <m/>
  </r>
  <r>
    <x v="0"/>
    <x v="0"/>
    <x v="126"/>
    <s v="MMR001CMP103"/>
    <s v="GCA"/>
    <s v="Rural"/>
    <n v="57"/>
    <n v="284"/>
    <n v="54"/>
    <n v="262"/>
    <n v="54"/>
    <n v="262"/>
    <s v="Kachin"/>
    <s v="Hpakant"/>
    <s v="Nam Ma Hpyit"/>
    <s v="Nam Ma Hpyit"/>
    <s v="Nant Ma Hpit Catholic Church"/>
    <s v="MMR001CMP103"/>
    <n v="96.341352999999998"/>
    <n v="25.613894999999999"/>
    <n v="0"/>
    <s v="Rural"/>
    <n v="887"/>
    <x v="1"/>
    <n v="30"/>
    <n v="10"/>
    <n v="2015"/>
    <x v="1"/>
    <m/>
    <s v="CCCM Focal Point"/>
    <m/>
    <n v="9"/>
    <n v="10"/>
    <n v="2015"/>
    <n v="9"/>
    <n v="10"/>
    <n v="2015"/>
    <m/>
    <s v="Camp Manager"/>
    <s v="Male"/>
    <n v="50"/>
    <m/>
    <s v="Camp Resident"/>
    <s v="Male"/>
    <n v="35"/>
    <m/>
    <s v="Camp Resident"/>
    <s v="Female"/>
    <n v="43"/>
    <m/>
    <s v="Committee Member"/>
    <s v="Male"/>
    <n v="30"/>
    <m/>
    <s v="Religious leader"/>
    <s v="Male"/>
    <s v="39"/>
    <m/>
    <n v="9"/>
    <n v="2015"/>
    <n v="60"/>
    <n v="15"/>
    <n v="15"/>
    <m/>
    <n v="60"/>
    <n v="15"/>
    <n v="15"/>
    <m/>
    <s v="Hpakant"/>
    <n v="2"/>
    <m/>
    <b v="0"/>
    <b v="1"/>
    <s v="KMSS-MYT"/>
    <s v="Brang Shawng"/>
    <s v="096413314"/>
    <b v="1"/>
    <s v="At least Monthly"/>
    <b v="0"/>
    <b v="0"/>
    <b v="1"/>
    <b v="1"/>
    <b v="1"/>
    <b v="1"/>
    <m/>
    <n v="1"/>
    <n v="1"/>
    <m/>
    <m/>
    <m/>
    <n v="54"/>
    <n v="262"/>
    <n v="54"/>
    <m/>
    <m/>
    <m/>
    <m/>
    <n v="3"/>
    <n v="14"/>
    <s v="Host families"/>
    <m/>
    <b v="0"/>
    <m/>
    <b v="1"/>
    <n v="3"/>
    <n v="7"/>
    <n v="2"/>
    <m/>
    <n v="5"/>
    <n v="7"/>
    <n v="5"/>
    <n v="7"/>
    <b v="0"/>
    <b v="1"/>
    <b v="0"/>
    <b v="0"/>
    <b v="1"/>
    <b v="0"/>
    <b v="0"/>
    <m/>
    <b v="1"/>
    <n v="75"/>
    <b v="1"/>
    <n v="1"/>
    <b v="0"/>
    <x v="0"/>
    <b v="0"/>
    <m/>
    <m/>
  </r>
  <r>
    <x v="0"/>
    <x v="11"/>
    <x v="127"/>
    <s v="MMR001CMP079"/>
    <s v="GCA"/>
    <s v="Urban"/>
    <n v="14"/>
    <n v="44"/>
    <n v="14"/>
    <n v="44"/>
    <n v="14"/>
    <n v="44"/>
    <s v="Kachin"/>
    <s v="Mogaung"/>
    <s v="Mogaung Town"/>
    <s v="Nat Gyi Kone Ward"/>
    <s v="Nat Gyi Kone Baptist Church "/>
    <s v="MMR001CMP079"/>
    <n v="96.948740000000001"/>
    <n v="25.30442"/>
    <n v="100"/>
    <s v="Urban"/>
    <n v="957"/>
    <x v="0"/>
    <n v="1"/>
    <n v="10"/>
    <n v="2015"/>
    <x v="0"/>
    <m/>
    <s v="CCCM Focal Point"/>
    <m/>
    <n v="16"/>
    <n v="9"/>
    <n v="2015"/>
    <n v="16"/>
    <n v="9"/>
    <n v="2015"/>
    <m/>
    <s v="Camp Manager"/>
    <s v="Male"/>
    <n v="40"/>
    <m/>
    <m/>
    <m/>
    <m/>
    <m/>
    <m/>
    <m/>
    <m/>
    <m/>
    <m/>
    <m/>
    <m/>
    <m/>
    <m/>
    <m/>
    <m/>
    <m/>
    <n v="5"/>
    <n v="2012"/>
    <m/>
    <m/>
    <m/>
    <m/>
    <m/>
    <m/>
    <m/>
    <m/>
    <m/>
    <m/>
    <m/>
    <b v="0"/>
    <b v="1"/>
    <s v="KBC"/>
    <s v="Mr. Seng Hkum"/>
    <s v="09400035242"/>
    <b v="1"/>
    <s v="With each population change"/>
    <b v="0"/>
    <b v="0"/>
    <b v="1"/>
    <b v="1"/>
    <b v="1"/>
    <b v="1"/>
    <m/>
    <m/>
    <m/>
    <m/>
    <m/>
    <m/>
    <n v="14"/>
    <n v="44"/>
    <n v="14"/>
    <n v="6"/>
    <n v="20"/>
    <s v="Place of origin"/>
    <m/>
    <n v="1"/>
    <n v="4"/>
    <s v="Other?"/>
    <s v="Marriage"/>
    <b v="1"/>
    <m/>
    <b v="1"/>
    <n v="1"/>
    <n v="1"/>
    <n v="5"/>
    <n v="2"/>
    <n v="6"/>
    <n v="3"/>
    <n v="1"/>
    <m/>
    <b v="0"/>
    <b v="1"/>
    <b v="0"/>
    <b v="0"/>
    <b v="1"/>
    <b v="0"/>
    <b v="0"/>
    <m/>
    <b v="0"/>
    <m/>
    <b v="0"/>
    <m/>
    <b v="0"/>
    <x v="0"/>
    <b v="0"/>
    <m/>
    <m/>
  </r>
  <r>
    <x v="0"/>
    <x v="2"/>
    <x v="128"/>
    <s v="MMR001CMP033"/>
    <s v="GCA"/>
    <s v="Rural"/>
    <n v="18"/>
    <n v="82"/>
    <n v="18"/>
    <n v="82"/>
    <n v="18"/>
    <n v="80"/>
    <s v="Kachin"/>
    <s v="Waingmaw"/>
    <s v="Nawng Hee"/>
    <s v="Nawng Hee"/>
    <s v="Nawng Hee Village"/>
    <s v="MMR001CMP033"/>
    <n v="97.345039"/>
    <n v="25.351965"/>
    <m/>
    <s v="Rural"/>
    <n v="861"/>
    <x v="3"/>
    <n v="23"/>
    <n v="10"/>
    <n v="2015"/>
    <x v="3"/>
    <m/>
    <s v="CCCM Focal Point"/>
    <m/>
    <n v="16"/>
    <n v="9"/>
    <n v="2015"/>
    <n v="20"/>
    <n v="9"/>
    <n v="2015"/>
    <m/>
    <s v="Committee Member"/>
    <s v="Male"/>
    <n v="35"/>
    <m/>
    <m/>
    <m/>
    <m/>
    <m/>
    <m/>
    <m/>
    <m/>
    <m/>
    <m/>
    <m/>
    <m/>
    <m/>
    <m/>
    <m/>
    <m/>
    <m/>
    <n v="5"/>
    <n v="2011"/>
    <m/>
    <n v="80"/>
    <m/>
    <m/>
    <m/>
    <m/>
    <m/>
    <m/>
    <s v="Waing Maw"/>
    <n v="11"/>
    <m/>
    <b v="0"/>
    <b v="1"/>
    <s v="Shalom"/>
    <s v="Daw Hkaw Myaw"/>
    <s v="09-258758637"/>
    <b v="1"/>
    <s v="At least Monthly"/>
    <b v="1"/>
    <b v="0"/>
    <b v="0"/>
    <b v="1"/>
    <b v="1"/>
    <b v="0"/>
    <n v="2"/>
    <m/>
    <m/>
    <m/>
    <m/>
    <m/>
    <n v="18"/>
    <n v="82"/>
    <n v="18"/>
    <m/>
    <m/>
    <m/>
    <m/>
    <m/>
    <m/>
    <m/>
    <m/>
    <b v="1"/>
    <m/>
    <b v="1"/>
    <n v="3"/>
    <n v="2"/>
    <n v="2"/>
    <m/>
    <n v="5"/>
    <n v="2"/>
    <m/>
    <n v="1"/>
    <b v="1"/>
    <b v="1"/>
    <b v="0"/>
    <b v="0"/>
    <b v="0"/>
    <b v="1"/>
    <b v="0"/>
    <m/>
    <b v="0"/>
    <m/>
    <b v="0"/>
    <m/>
    <b v="0"/>
    <x v="0"/>
    <b v="1"/>
    <n v="2"/>
    <m/>
  </r>
  <r>
    <x v="0"/>
    <x v="10"/>
    <x v="129"/>
    <s v="MMR001CMP152"/>
    <s v="GCA"/>
    <s v="Rural"/>
    <n v="20"/>
    <n v="106"/>
    <n v="13"/>
    <n v="94"/>
    <n v="18"/>
    <n v="94"/>
    <s v="Kachin"/>
    <s v="Mohnyin"/>
    <s v="Nant Mon"/>
    <s v="Indawgyi"/>
    <s v="Nawng Ing (Indawgyi) Baptist Church  "/>
    <s v="MMR001CMP152"/>
    <m/>
    <m/>
    <m/>
    <s v="Rural"/>
    <n v="955"/>
    <x v="0"/>
    <n v="2"/>
    <n v="10"/>
    <n v="2015"/>
    <x v="0"/>
    <m/>
    <s v="CCCM Focal Point"/>
    <m/>
    <n v="15"/>
    <n v="9"/>
    <n v="2015"/>
    <n v="15"/>
    <n v="9"/>
    <n v="2015"/>
    <m/>
    <s v="Camp Manager"/>
    <s v="Male"/>
    <n v="55"/>
    <m/>
    <m/>
    <m/>
    <m/>
    <m/>
    <m/>
    <m/>
    <m/>
    <m/>
    <m/>
    <m/>
    <m/>
    <m/>
    <m/>
    <m/>
    <m/>
    <m/>
    <n v="2"/>
    <n v="2012"/>
    <m/>
    <m/>
    <m/>
    <m/>
    <m/>
    <m/>
    <m/>
    <m/>
    <s v="Hopin"/>
    <n v="15"/>
    <m/>
    <b v="0"/>
    <b v="1"/>
    <s v="KBC"/>
    <s v="Mr. Zinghtung Naw Tawng"/>
    <s v="09265212282"/>
    <b v="1"/>
    <s v="At least Monthly"/>
    <b v="0"/>
    <b v="0"/>
    <b v="1"/>
    <b v="1"/>
    <b v="1"/>
    <b v="1"/>
    <m/>
    <m/>
    <m/>
    <m/>
    <m/>
    <m/>
    <n v="13"/>
    <n v="94"/>
    <n v="18"/>
    <n v="1"/>
    <n v="3"/>
    <s v="Place of origin"/>
    <m/>
    <n v="2"/>
    <n v="11"/>
    <s v="Host families"/>
    <m/>
    <b v="1"/>
    <m/>
    <b v="1"/>
    <m/>
    <n v="2"/>
    <m/>
    <n v="7"/>
    <m/>
    <n v="9"/>
    <n v="2"/>
    <m/>
    <b v="0"/>
    <b v="1"/>
    <b v="0"/>
    <b v="0"/>
    <b v="1"/>
    <b v="0"/>
    <b v="0"/>
    <m/>
    <b v="0"/>
    <m/>
    <b v="1"/>
    <n v="2"/>
    <b v="0"/>
    <x v="0"/>
    <b v="1"/>
    <n v="5"/>
    <s v="5 HH are living with Host Families."/>
  </r>
  <r>
    <x v="0"/>
    <x v="6"/>
    <x v="130"/>
    <s v="MMR001CMP131"/>
    <s v="NGCA"/>
    <s v="Rural"/>
    <n v="412"/>
    <n v="1700"/>
    <n v="375"/>
    <n v="1598"/>
    <n v="375"/>
    <n v="1598"/>
    <s v="Kachin"/>
    <s v="Momauk"/>
    <s v="Ba Lawng Kawng (Lwegel Sub-township)"/>
    <s v="Hpa Lum"/>
    <s v="Nhkawng Pa "/>
    <s v="MMR001CMP131"/>
    <n v="97.669366999999994"/>
    <n v="24.378167000000001"/>
    <n v="1149"/>
    <s v="Rural"/>
    <n v="895"/>
    <x v="2"/>
    <n v="27"/>
    <n v="10"/>
    <n v="2015"/>
    <x v="2"/>
    <m/>
    <s v="CCCM Focal Point"/>
    <m/>
    <n v="23"/>
    <n v="10"/>
    <n v="2015"/>
    <n v="24"/>
    <n v="10"/>
    <n v="2015"/>
    <m/>
    <s v="Camp Manager"/>
    <s v="Male"/>
    <n v="28"/>
    <m/>
    <m/>
    <m/>
    <m/>
    <m/>
    <m/>
    <m/>
    <m/>
    <m/>
    <m/>
    <m/>
    <m/>
    <m/>
    <m/>
    <m/>
    <m/>
    <m/>
    <n v="11"/>
    <n v="2011"/>
    <n v="300"/>
    <n v="120"/>
    <n v="120"/>
    <m/>
    <n v="300"/>
    <n v="120"/>
    <n v="120"/>
    <m/>
    <s v="Loi je"/>
    <n v="25"/>
    <m/>
    <b v="1"/>
    <b v="1"/>
    <s v="KMSS-BMO"/>
    <s v="SLG-Kareng La Jar"/>
    <s v="15368693982"/>
    <b v="1"/>
    <s v="Less frequent than Monthly"/>
    <b v="1"/>
    <b v="0"/>
    <b v="0"/>
    <b v="1"/>
    <b v="1"/>
    <b v="1"/>
    <m/>
    <m/>
    <m/>
    <m/>
    <m/>
    <m/>
    <n v="375"/>
    <n v="1598"/>
    <n v="375"/>
    <m/>
    <m/>
    <m/>
    <m/>
    <m/>
    <m/>
    <m/>
    <m/>
    <b v="0"/>
    <m/>
    <b v="1"/>
    <n v="5"/>
    <n v="1"/>
    <m/>
    <m/>
    <n v="5"/>
    <n v="1"/>
    <n v="1"/>
    <n v="1"/>
    <b v="0"/>
    <b v="1"/>
    <b v="0"/>
    <b v="0"/>
    <b v="0"/>
    <b v="0"/>
    <b v="0"/>
    <m/>
    <b v="0"/>
    <m/>
    <b v="0"/>
    <m/>
    <b v="0"/>
    <x v="0"/>
    <b v="1"/>
    <n v="60"/>
    <m/>
  </r>
  <r>
    <x v="0"/>
    <x v="6"/>
    <x v="131"/>
    <s v="MMR001CMP059"/>
    <s v="GCA"/>
    <s v="Urban"/>
    <n v="25"/>
    <n v="92"/>
    <n v="24"/>
    <n v="89"/>
    <n v="24"/>
    <n v="89"/>
    <s v="Kachin"/>
    <s v="Momauk"/>
    <s v="Momauk Town"/>
    <s v="Ah Lin Kawng Ward"/>
    <s v="Ni Thaw Ka Monestry"/>
    <s v="MMR001CMP059"/>
    <n v="97.347740000000002"/>
    <n v="24.253769999999999"/>
    <n v="0"/>
    <s v="Urban"/>
    <n v="813"/>
    <x v="6"/>
    <n v="17"/>
    <n v="9"/>
    <n v="2015"/>
    <x v="3"/>
    <m/>
    <s v="CCCM Focal Point"/>
    <m/>
    <n v="15"/>
    <n v="9"/>
    <n v="2015"/>
    <n v="17"/>
    <n v="9"/>
    <n v="2015"/>
    <m/>
    <s v="Camp Manager"/>
    <s v="Female"/>
    <n v="49"/>
    <m/>
    <s v="Committee Member"/>
    <s v="Female"/>
    <n v="48"/>
    <m/>
    <m/>
    <m/>
    <m/>
    <m/>
    <m/>
    <m/>
    <m/>
    <m/>
    <m/>
    <m/>
    <m/>
    <m/>
    <n v="10"/>
    <n v="2011"/>
    <m/>
    <m/>
    <m/>
    <m/>
    <m/>
    <m/>
    <m/>
    <m/>
    <m/>
    <m/>
    <m/>
    <b v="0"/>
    <b v="1"/>
    <s v="Shalom"/>
    <s v="Daw Aye Hlaing"/>
    <s v="0947020059"/>
    <b v="1"/>
    <s v="At least Monthly"/>
    <b v="1"/>
    <b v="0"/>
    <b v="0"/>
    <b v="1"/>
    <b v="1"/>
    <b v="1"/>
    <m/>
    <m/>
    <m/>
    <m/>
    <m/>
    <m/>
    <n v="24"/>
    <n v="89"/>
    <n v="24"/>
    <m/>
    <m/>
    <m/>
    <m/>
    <n v="1"/>
    <n v="3"/>
    <s v="Place of origin"/>
    <m/>
    <b v="0"/>
    <m/>
    <b v="1"/>
    <m/>
    <n v="5"/>
    <m/>
    <m/>
    <m/>
    <n v="5"/>
    <m/>
    <n v="2"/>
    <b v="1"/>
    <b v="0"/>
    <b v="0"/>
    <b v="0"/>
    <b v="0"/>
    <b v="0"/>
    <b v="0"/>
    <m/>
    <b v="0"/>
    <m/>
    <b v="0"/>
    <m/>
    <b v="0"/>
    <x v="0"/>
    <b v="0"/>
    <m/>
    <m/>
  </r>
</pivotCacheRecords>
</file>

<file path=xl/pivotCache/pivotCacheRecords2.xml><?xml version="1.0" encoding="utf-8"?>
<pivotCacheRecords xmlns="http://schemas.openxmlformats.org/spreadsheetml/2006/main" xmlns:r="http://schemas.openxmlformats.org/officeDocument/2006/relationships" count="132">
  <r>
    <s v="MMR001CMP001"/>
    <x v="0"/>
  </r>
  <r>
    <s v="MMR001CMP002"/>
    <x v="0"/>
  </r>
  <r>
    <s v="MMR001CMP003"/>
    <x v="1"/>
  </r>
  <r>
    <s v="MMR001CMP004"/>
    <x v="0"/>
  </r>
  <r>
    <s v="MMR001CMP005"/>
    <x v="1"/>
  </r>
  <r>
    <s v="MMR001CMP006"/>
    <x v="0"/>
  </r>
  <r>
    <s v="MMR001CMP007"/>
    <x v="2"/>
  </r>
  <r>
    <s v="MMR001CMP008"/>
    <x v="1"/>
  </r>
  <r>
    <s v="MMR001CMP009"/>
    <x v="3"/>
  </r>
  <r>
    <s v="MMR001CMP010"/>
    <x v="1"/>
  </r>
  <r>
    <s v="MMR001CMP011"/>
    <x v="1"/>
  </r>
  <r>
    <s v="MMR001CMP012"/>
    <x v="1"/>
  </r>
  <r>
    <s v="MMR001CMP013"/>
    <x v="1"/>
  </r>
  <r>
    <s v="MMR001CMP014"/>
    <x v="1"/>
  </r>
  <r>
    <s v="MMR001CMP015"/>
    <x v="1"/>
  </r>
  <r>
    <s v="MMR001CMP016"/>
    <x v="1"/>
  </r>
  <r>
    <s v="MMR001CMP018"/>
    <x v="3"/>
  </r>
  <r>
    <s v="MMR001CMP019"/>
    <x v="3"/>
  </r>
  <r>
    <s v="MMR001CMP020"/>
    <x v="1"/>
  </r>
  <r>
    <s v="MMR001CMP021"/>
    <x v="1"/>
  </r>
  <r>
    <s v="MMR001CMP022"/>
    <x v="0"/>
  </r>
  <r>
    <s v="MMR001CMP023"/>
    <x v="1"/>
  </r>
  <r>
    <s v="MMR001CMP024"/>
    <x v="3"/>
  </r>
  <r>
    <s v="MMR001CMP025"/>
    <x v="1"/>
  </r>
  <r>
    <s v="MMR001CMP026"/>
    <x v="0"/>
  </r>
  <r>
    <s v="MMR001CMP027"/>
    <x v="1"/>
  </r>
  <r>
    <s v="MMR001CMP028"/>
    <x v="1"/>
  </r>
  <r>
    <s v="MMR001CMP029"/>
    <x v="4"/>
  </r>
  <r>
    <s v="MMR001CMP030"/>
    <x v="0"/>
  </r>
  <r>
    <s v="MMR001CMP031"/>
    <x v="0"/>
  </r>
  <r>
    <s v="MMR001CMP032"/>
    <x v="2"/>
  </r>
  <r>
    <s v="MMR001CMP033"/>
    <x v="1"/>
  </r>
  <r>
    <s v="MMR001CMP037"/>
    <x v="3"/>
  </r>
  <r>
    <s v="MMR001CMP038"/>
    <x v="1"/>
  </r>
  <r>
    <s v="MMR001CMP039"/>
    <x v="2"/>
  </r>
  <r>
    <s v="MMR001CMP040"/>
    <x v="1"/>
  </r>
  <r>
    <s v="MMR001CMP041"/>
    <x v="1"/>
  </r>
  <r>
    <s v="MMR001CMP042"/>
    <x v="3"/>
  </r>
  <r>
    <s v="MMR001CMP043"/>
    <x v="1"/>
  </r>
  <r>
    <s v="MMR001CMP047"/>
    <x v="1"/>
  </r>
  <r>
    <s v="MMR001CMP049"/>
    <x v="1"/>
  </r>
  <r>
    <s v="MMR001CMP050"/>
    <x v="1"/>
  </r>
  <r>
    <s v="MMR001CMP051"/>
    <x v="1"/>
  </r>
  <r>
    <s v="MMR001CMP052"/>
    <x v="1"/>
  </r>
  <r>
    <s v="MMR001CMP053"/>
    <x v="1"/>
  </r>
  <r>
    <s v="MMR001CMP054"/>
    <x v="1"/>
  </r>
  <r>
    <s v="MMR001CMP055"/>
    <x v="1"/>
  </r>
  <r>
    <s v="MMR001CMP056"/>
    <x v="3"/>
  </r>
  <r>
    <s v="MMR001CMP058"/>
    <x v="0"/>
  </r>
  <r>
    <s v="MMR001CMP059"/>
    <x v="0"/>
  </r>
  <r>
    <s v="MMR001CMP062"/>
    <x v="1"/>
  </r>
  <r>
    <s v="MMR001CMP066"/>
    <x v="1"/>
  </r>
  <r>
    <s v="MMR001CMP067"/>
    <x v="1"/>
  </r>
  <r>
    <s v="MMR001CMP068"/>
    <x v="1"/>
  </r>
  <r>
    <s v="MMR001CMP069"/>
    <x v="1"/>
  </r>
  <r>
    <s v="MMR001CMP070"/>
    <x v="1"/>
  </r>
  <r>
    <s v="MMR001CMP071"/>
    <x v="1"/>
  </r>
  <r>
    <s v="MMR001CMP072"/>
    <x v="1"/>
  </r>
  <r>
    <s v="MMR001CMP073"/>
    <x v="1"/>
  </r>
  <r>
    <s v="MMR001CMP077"/>
    <x v="1"/>
  </r>
  <r>
    <s v="MMR001CMP078"/>
    <x v="1"/>
  </r>
  <r>
    <s v="MMR001CMP079"/>
    <x v="1"/>
  </r>
  <r>
    <s v="MMR001CMP080"/>
    <x v="4"/>
  </r>
  <r>
    <s v="MMR001CMP091"/>
    <x v="0"/>
  </r>
  <r>
    <s v="MMR001CMP103"/>
    <x v="4"/>
  </r>
  <r>
    <s v="MMR001CMP105"/>
    <x v="3"/>
  </r>
  <r>
    <s v="MMR001CMP109"/>
    <x v="0"/>
  </r>
  <r>
    <s v="MMR001CMP111"/>
    <x v="1"/>
  </r>
  <r>
    <s v="MMR001CMP113"/>
    <x v="3"/>
  </r>
  <r>
    <s v="MMR001CMP115"/>
    <x v="1"/>
  </r>
  <r>
    <s v="MMR001CMP116"/>
    <x v="2"/>
  </r>
  <r>
    <s v="MMR001CMP119"/>
    <x v="2"/>
  </r>
  <r>
    <s v="MMR001CMP120"/>
    <x v="1"/>
  </r>
  <r>
    <s v="MMR001CMP121"/>
    <x v="2"/>
  </r>
  <r>
    <s v="MMR001CMP122"/>
    <x v="2"/>
  </r>
  <r>
    <s v="MMR001CMP123"/>
    <x v="2"/>
  </r>
  <r>
    <s v="MMR001CMP126"/>
    <x v="1"/>
  </r>
  <r>
    <s v="MMR001CMP128"/>
    <x v="1"/>
  </r>
  <r>
    <s v="MMR001CMP129"/>
    <x v="0"/>
  </r>
  <r>
    <s v="MMR001CMP131"/>
    <x v="1"/>
  </r>
  <r>
    <s v="MMR001CMP132"/>
    <x v="1"/>
  </r>
  <r>
    <s v="MMR001CMP133"/>
    <x v="1"/>
  </r>
  <r>
    <s v="MMR001CMP148"/>
    <x v="1"/>
  </r>
  <r>
    <s v="MMR001CMP152"/>
    <x v="1"/>
  </r>
  <r>
    <s v="MMR001CMP160"/>
    <x v="2"/>
  </r>
  <r>
    <s v="MMR001CMP162"/>
    <x v="4"/>
  </r>
  <r>
    <s v="MMR001CMP167"/>
    <x v="3"/>
  </r>
  <r>
    <s v="MMR001CMP168"/>
    <x v="3"/>
  </r>
  <r>
    <s v="MMR001CMP169"/>
    <x v="3"/>
  </r>
  <r>
    <s v="MMR001CMP174"/>
    <x v="0"/>
  </r>
  <r>
    <s v="MMR001CMP176"/>
    <x v="0"/>
  </r>
  <r>
    <s v="MMR001CMP179"/>
    <x v="3"/>
  </r>
  <r>
    <s v="MMR001CMP181"/>
    <x v="0"/>
  </r>
  <r>
    <s v="MMR001CMP182"/>
    <x v="0"/>
  </r>
  <r>
    <s v="MMR001CMP183"/>
    <x v="2"/>
  </r>
  <r>
    <s v="MMR001CMP184"/>
    <x v="3"/>
  </r>
  <r>
    <s v="MMR001CMP190"/>
    <x v="0"/>
  </r>
  <r>
    <s v="MMR001CMP191"/>
    <x v="0"/>
  </r>
  <r>
    <s v="MMR001CMP192"/>
    <x v="0"/>
  </r>
  <r>
    <s v="MMR001CMP193"/>
    <x v="1"/>
  </r>
  <r>
    <s v="MMR001CMP194"/>
    <x v="1"/>
  </r>
  <r>
    <s v="MMR001CMP195"/>
    <x v="2"/>
  </r>
  <r>
    <s v="MMR001CMP210"/>
    <x v="2"/>
  </r>
  <r>
    <s v="MMR001CMP218"/>
    <x v="1"/>
  </r>
  <r>
    <s v="MMR001CMP223"/>
    <x v="1"/>
  </r>
  <r>
    <s v="MMR001CMP225"/>
    <x v="2"/>
  </r>
  <r>
    <s v="MMR001CMP228"/>
    <x v="1"/>
  </r>
  <r>
    <s v="MMR001CMP229"/>
    <x v="4"/>
  </r>
  <r>
    <s v="MMR001CMP230"/>
    <x v="1"/>
  </r>
  <r>
    <s v="MMR001CMP231"/>
    <x v="2"/>
  </r>
  <r>
    <s v="MMR001CMP234"/>
    <x v="3"/>
  </r>
  <r>
    <s v="MMR015CMP001"/>
    <x v="1"/>
  </r>
  <r>
    <s v="MMR015CMP003"/>
    <x v="1"/>
  </r>
  <r>
    <s v="MMR015CMP004"/>
    <x v="1"/>
  </r>
  <r>
    <s v="MMR015CMP006"/>
    <x v="1"/>
  </r>
  <r>
    <s v="MMR015CMP007"/>
    <x v="1"/>
  </r>
  <r>
    <s v="MMR015CMP009"/>
    <x v="1"/>
  </r>
  <r>
    <s v="MMR015CMP012"/>
    <x v="1"/>
  </r>
  <r>
    <s v="MMR015CMP014"/>
    <x v="1"/>
  </r>
  <r>
    <s v="MMR015CMP015"/>
    <x v="1"/>
  </r>
  <r>
    <s v="MMR015CMP016"/>
    <x v="0"/>
  </r>
  <r>
    <s v="MMR015CMP017"/>
    <x v="1"/>
  </r>
  <r>
    <s v="MMR015CMP018"/>
    <x v="1"/>
  </r>
  <r>
    <s v="MMR015CMP020"/>
    <x v="0"/>
  </r>
  <r>
    <s v="MMR015CMP139"/>
    <x v="1"/>
  </r>
  <r>
    <s v="MMR015CMP209"/>
    <x v="1"/>
  </r>
  <r>
    <s v="MMR015CMP213"/>
    <x v="1"/>
  </r>
  <r>
    <s v="MMR015CMP214"/>
    <x v="1"/>
  </r>
  <r>
    <s v="MMR015CMP215"/>
    <x v="1"/>
  </r>
  <r>
    <s v="MMR015CMP216"/>
    <x v="1"/>
  </r>
  <r>
    <s v="MMR015CMP217"/>
    <x v="1"/>
  </r>
  <r>
    <s v="MMR015CMP218"/>
    <x v="1"/>
  </r>
</pivotCacheRecords>
</file>

<file path=xl/pivotCache/pivotCacheRecords3.xml><?xml version="1.0" encoding="utf-8"?>
<pivotCacheRecords xmlns="http://schemas.openxmlformats.org/spreadsheetml/2006/main" xmlns:r="http://schemas.openxmlformats.org/officeDocument/2006/relationships" count="5148">
  <r>
    <x v="0"/>
    <x v="0"/>
    <x v="0"/>
    <s v="MMR001CMP122"/>
    <s v="NGCA"/>
    <s v="Rural"/>
    <n v="612"/>
    <n v="2944"/>
    <n v="608"/>
    <n v="2914"/>
    <n v="608"/>
    <n v="2944"/>
    <x v="0"/>
    <x v="0"/>
    <n v="39"/>
  </r>
  <r>
    <x v="0"/>
    <x v="1"/>
    <x v="1"/>
    <s v="MMR001CMP047"/>
    <s v="GCA"/>
    <s v="Urban"/>
    <n v="631"/>
    <n v="3758"/>
    <n v="613"/>
    <n v="3721"/>
    <n v="626"/>
    <n v="3786"/>
    <x v="0"/>
    <x v="1"/>
    <n v="53"/>
  </r>
  <r>
    <x v="0"/>
    <x v="2"/>
    <x v="2"/>
    <s v="MMR001CMP033"/>
    <s v="GCA"/>
    <s v="Rural"/>
    <n v="18"/>
    <n v="82"/>
    <n v="18"/>
    <n v="82"/>
    <n v="18"/>
    <n v="80"/>
    <x v="0"/>
    <x v="1"/>
    <n v="2"/>
  </r>
  <r>
    <x v="0"/>
    <x v="3"/>
    <x v="3"/>
    <s v="MMR001CMP011"/>
    <s v="GCA"/>
    <s v="Urban"/>
    <n v="8"/>
    <n v="30"/>
    <n v="8"/>
    <n v="32"/>
    <n v="8"/>
    <n v="32"/>
    <x v="0"/>
    <x v="1"/>
    <n v="0"/>
  </r>
  <r>
    <x v="0"/>
    <x v="4"/>
    <x v="4"/>
    <s v="MMR001CMP103"/>
    <s v="GCA"/>
    <s v="Rural"/>
    <n v="57"/>
    <n v="284"/>
    <n v="54"/>
    <n v="262"/>
    <n v="54"/>
    <n v="262"/>
    <x v="0"/>
    <x v="0"/>
    <n v="0"/>
  </r>
  <r>
    <x v="0"/>
    <x v="0"/>
    <x v="5"/>
    <s v="MMR001CMP121"/>
    <s v="NGCA"/>
    <s v="Rural"/>
    <n v="1694"/>
    <n v="8805"/>
    <n v="1693"/>
    <n v="8805"/>
    <n v="1693"/>
    <n v="9062"/>
    <x v="0"/>
    <x v="1"/>
    <n v="94"/>
  </r>
  <r>
    <x v="0"/>
    <x v="5"/>
    <x v="6"/>
    <s v="MMR001CMP066"/>
    <s v="GCA"/>
    <s v="Urban"/>
    <n v="135"/>
    <n v="672"/>
    <n v="156"/>
    <n v="704"/>
    <n v="156"/>
    <n v="704"/>
    <x v="0"/>
    <x v="1"/>
    <n v="8"/>
  </r>
  <r>
    <x v="0"/>
    <x v="1"/>
    <x v="7"/>
    <s v="MMR001CMP049"/>
    <s v="GCA"/>
    <s v="Urban"/>
    <n v="116"/>
    <n v="659"/>
    <n v="116"/>
    <n v="659"/>
    <n v="116"/>
    <n v="659"/>
    <x v="0"/>
    <x v="0"/>
    <n v="17"/>
  </r>
  <r>
    <x v="0"/>
    <x v="3"/>
    <x v="3"/>
    <s v="MMR001CMP011"/>
    <s v="GCA"/>
    <s v="Urban"/>
    <n v="8"/>
    <n v="30"/>
    <n v="8"/>
    <n v="32"/>
    <n v="8"/>
    <n v="32"/>
    <x v="0"/>
    <x v="2"/>
    <n v="0"/>
  </r>
  <r>
    <x v="0"/>
    <x v="3"/>
    <x v="8"/>
    <s v="MMR001CMP010"/>
    <s v="GCA"/>
    <s v="Urban"/>
    <n v="6"/>
    <n v="39"/>
    <n v="6"/>
    <n v="39"/>
    <n v="6"/>
    <n v="39"/>
    <x v="0"/>
    <x v="2"/>
    <n v="3"/>
  </r>
  <r>
    <x v="0"/>
    <x v="2"/>
    <x v="9"/>
    <s v="MMR001CMP025"/>
    <s v="GCA"/>
    <s v="Urban"/>
    <n v="65"/>
    <n v="315"/>
    <n v="31"/>
    <n v="171"/>
    <n v="65"/>
    <n v="323"/>
    <x v="0"/>
    <x v="1"/>
    <n v="2"/>
  </r>
  <r>
    <x v="0"/>
    <x v="2"/>
    <x v="9"/>
    <s v="MMR001CMP025"/>
    <s v="GCA"/>
    <s v="Urban"/>
    <n v="65"/>
    <n v="315"/>
    <n v="31"/>
    <n v="171"/>
    <n v="65"/>
    <n v="323"/>
    <x v="0"/>
    <x v="2"/>
    <n v="1"/>
  </r>
  <r>
    <x v="0"/>
    <x v="3"/>
    <x v="3"/>
    <s v="MMR001CMP011"/>
    <s v="GCA"/>
    <s v="Urban"/>
    <n v="8"/>
    <n v="30"/>
    <n v="8"/>
    <n v="32"/>
    <n v="8"/>
    <n v="32"/>
    <x v="0"/>
    <x v="0"/>
    <n v="0"/>
  </r>
  <r>
    <x v="0"/>
    <x v="5"/>
    <x v="6"/>
    <s v="MMR001CMP066"/>
    <s v="GCA"/>
    <s v="Urban"/>
    <n v="135"/>
    <n v="672"/>
    <n v="156"/>
    <n v="704"/>
    <n v="156"/>
    <n v="704"/>
    <x v="0"/>
    <x v="2"/>
    <n v="2"/>
  </r>
  <r>
    <x v="0"/>
    <x v="1"/>
    <x v="7"/>
    <s v="MMR001CMP049"/>
    <s v="GCA"/>
    <s v="Urban"/>
    <n v="116"/>
    <n v="659"/>
    <n v="116"/>
    <n v="659"/>
    <n v="116"/>
    <n v="659"/>
    <x v="0"/>
    <x v="2"/>
    <n v="22"/>
  </r>
  <r>
    <x v="0"/>
    <x v="3"/>
    <x v="8"/>
    <s v="MMR001CMP010"/>
    <s v="GCA"/>
    <s v="Urban"/>
    <n v="6"/>
    <n v="39"/>
    <n v="6"/>
    <n v="39"/>
    <n v="6"/>
    <n v="39"/>
    <x v="0"/>
    <x v="1"/>
    <n v="3"/>
  </r>
  <r>
    <x v="0"/>
    <x v="4"/>
    <x v="10"/>
    <s v="MMR001CMP091"/>
    <s v="GCA"/>
    <s v="Urban"/>
    <n v="5"/>
    <n v="26"/>
    <n v="5"/>
    <n v="27"/>
    <n v="5"/>
    <n v="27"/>
    <x v="0"/>
    <x v="1"/>
    <n v="1"/>
  </r>
  <r>
    <x v="0"/>
    <x v="1"/>
    <x v="7"/>
    <s v="MMR001CMP049"/>
    <s v="GCA"/>
    <s v="Urban"/>
    <n v="116"/>
    <n v="659"/>
    <n v="116"/>
    <n v="659"/>
    <n v="116"/>
    <n v="659"/>
    <x v="0"/>
    <x v="1"/>
    <n v="39"/>
  </r>
  <r>
    <x v="0"/>
    <x v="2"/>
    <x v="2"/>
    <s v="MMR001CMP033"/>
    <s v="GCA"/>
    <s v="Rural"/>
    <n v="18"/>
    <n v="82"/>
    <n v="18"/>
    <n v="82"/>
    <n v="18"/>
    <n v="80"/>
    <x v="0"/>
    <x v="2"/>
    <n v="1"/>
  </r>
  <r>
    <x v="0"/>
    <x v="3"/>
    <x v="11"/>
    <s v="MMR001CMP013"/>
    <s v="GCA"/>
    <s v="Urban"/>
    <n v="44"/>
    <n v="180"/>
    <n v="18"/>
    <n v="68"/>
    <n v="45"/>
    <n v="194"/>
    <x v="0"/>
    <x v="1"/>
    <n v="0"/>
  </r>
  <r>
    <x v="0"/>
    <x v="0"/>
    <x v="12"/>
    <s v="MMR001CMP073"/>
    <s v="GCA"/>
    <s v="Rural"/>
    <n v="46"/>
    <n v="272"/>
    <n v="45"/>
    <n v="257"/>
    <n v="45"/>
    <n v="269"/>
    <x v="0"/>
    <x v="0"/>
    <n v="2"/>
  </r>
  <r>
    <x v="0"/>
    <x v="2"/>
    <x v="13"/>
    <s v="MMR001CMP037"/>
    <s v="GCA"/>
    <s v="Urban"/>
    <n v="42"/>
    <n v="175"/>
    <n v="27"/>
    <n v="131"/>
    <n v="42"/>
    <n v="175"/>
    <x v="0"/>
    <x v="0"/>
    <n v="1"/>
  </r>
  <r>
    <x v="0"/>
    <x v="3"/>
    <x v="14"/>
    <s v="MMR001CMP007"/>
    <s v="GCA"/>
    <s v="Urban"/>
    <n v="28"/>
    <n v="130"/>
    <n v="27"/>
    <n v="121"/>
    <n v="28"/>
    <n v="130"/>
    <x v="0"/>
    <x v="0"/>
    <n v="0"/>
  </r>
  <r>
    <x v="0"/>
    <x v="6"/>
    <x v="15"/>
    <s v="MMR001CMP043"/>
    <s v="NGCA"/>
    <s v="Mixed"/>
    <n v="153"/>
    <n v="873"/>
    <n v="153"/>
    <n v="922"/>
    <n v="153"/>
    <n v="922"/>
    <x v="0"/>
    <x v="1"/>
    <n v="6"/>
  </r>
  <r>
    <x v="0"/>
    <x v="3"/>
    <x v="11"/>
    <s v="MMR001CMP013"/>
    <s v="GCA"/>
    <s v="Urban"/>
    <n v="44"/>
    <n v="180"/>
    <n v="18"/>
    <n v="68"/>
    <n v="45"/>
    <n v="194"/>
    <x v="0"/>
    <x v="2"/>
    <n v="0"/>
  </r>
  <r>
    <x v="0"/>
    <x v="2"/>
    <x v="16"/>
    <s v="MMR001CMP120"/>
    <s v="NGCA"/>
    <s v="Rural"/>
    <n v="184"/>
    <n v="768"/>
    <n v="175"/>
    <n v="828"/>
    <n v="175"/>
    <n v="828"/>
    <x v="0"/>
    <x v="2"/>
    <n v="2"/>
  </r>
  <r>
    <x v="0"/>
    <x v="4"/>
    <x v="4"/>
    <s v="MMR001CMP103"/>
    <s v="GCA"/>
    <s v="Rural"/>
    <n v="57"/>
    <n v="284"/>
    <n v="54"/>
    <n v="262"/>
    <n v="54"/>
    <n v="262"/>
    <x v="0"/>
    <x v="1"/>
    <n v="0"/>
  </r>
  <r>
    <x v="0"/>
    <x v="3"/>
    <x v="17"/>
    <s v="MMR001CMP024"/>
    <s v="GCA"/>
    <s v="Rural"/>
    <n v="69"/>
    <n v="325"/>
    <n v="65"/>
    <n v="325"/>
    <n v="71"/>
    <n v="322"/>
    <x v="0"/>
    <x v="1"/>
    <n v="1"/>
  </r>
  <r>
    <x v="0"/>
    <x v="3"/>
    <x v="11"/>
    <s v="MMR001CMP013"/>
    <s v="GCA"/>
    <s v="Urban"/>
    <n v="44"/>
    <n v="180"/>
    <n v="18"/>
    <n v="68"/>
    <n v="45"/>
    <n v="194"/>
    <x v="0"/>
    <x v="0"/>
    <n v="0"/>
  </r>
  <r>
    <x v="0"/>
    <x v="7"/>
    <x v="18"/>
    <s v="MMR001CMP067"/>
    <s v="GCA"/>
    <s v="Urban"/>
    <n v="80"/>
    <n v="278"/>
    <n v="50"/>
    <n v="200"/>
    <n v="83"/>
    <n v="293"/>
    <x v="0"/>
    <x v="2"/>
    <n v="1"/>
  </r>
  <r>
    <x v="0"/>
    <x v="0"/>
    <x v="5"/>
    <s v="MMR001CMP121"/>
    <s v="NGCA"/>
    <s v="Rural"/>
    <n v="1694"/>
    <n v="8805"/>
    <n v="1693"/>
    <n v="8805"/>
    <n v="1693"/>
    <n v="9062"/>
    <x v="0"/>
    <x v="2"/>
    <n v="45"/>
  </r>
  <r>
    <x v="0"/>
    <x v="2"/>
    <x v="16"/>
    <s v="MMR001CMP120"/>
    <s v="NGCA"/>
    <s v="Rural"/>
    <n v="184"/>
    <n v="768"/>
    <n v="175"/>
    <n v="828"/>
    <n v="175"/>
    <n v="828"/>
    <x v="0"/>
    <x v="1"/>
    <n v="3"/>
  </r>
  <r>
    <x v="0"/>
    <x v="3"/>
    <x v="19"/>
    <s v="MMR001CMP012"/>
    <s v="GCA"/>
    <s v="Urban"/>
    <n v="6"/>
    <n v="28"/>
    <n v="6"/>
    <n v="30"/>
    <n v="6"/>
    <n v="30"/>
    <x v="0"/>
    <x v="0"/>
    <n v="1"/>
  </r>
  <r>
    <x v="0"/>
    <x v="0"/>
    <x v="20"/>
    <s v="MMR001CMP072"/>
    <s v="GCA"/>
    <s v="Mixed"/>
    <n v="50"/>
    <n v="295"/>
    <n v="50"/>
    <n v="293"/>
    <n v="50"/>
    <n v="293"/>
    <x v="0"/>
    <x v="1"/>
    <n v="1"/>
  </r>
  <r>
    <x v="0"/>
    <x v="3"/>
    <x v="19"/>
    <s v="MMR001CMP012"/>
    <s v="GCA"/>
    <s v="Urban"/>
    <n v="6"/>
    <n v="28"/>
    <n v="6"/>
    <n v="30"/>
    <n v="6"/>
    <n v="30"/>
    <x v="0"/>
    <x v="1"/>
    <n v="1"/>
  </r>
  <r>
    <x v="0"/>
    <x v="1"/>
    <x v="1"/>
    <s v="MMR001CMP047"/>
    <s v="GCA"/>
    <s v="Urban"/>
    <n v="631"/>
    <n v="3758"/>
    <n v="613"/>
    <n v="3721"/>
    <n v="626"/>
    <n v="3786"/>
    <x v="0"/>
    <x v="2"/>
    <n v="28"/>
  </r>
  <r>
    <x v="0"/>
    <x v="4"/>
    <x v="4"/>
    <s v="MMR001CMP103"/>
    <s v="GCA"/>
    <s v="Rural"/>
    <n v="57"/>
    <n v="284"/>
    <n v="54"/>
    <n v="262"/>
    <n v="54"/>
    <n v="262"/>
    <x v="0"/>
    <x v="2"/>
    <n v="0"/>
  </r>
  <r>
    <x v="0"/>
    <x v="0"/>
    <x v="5"/>
    <s v="MMR001CMP121"/>
    <s v="NGCA"/>
    <s v="Rural"/>
    <n v="1694"/>
    <n v="8805"/>
    <n v="1693"/>
    <n v="8805"/>
    <n v="1693"/>
    <n v="9062"/>
    <x v="0"/>
    <x v="0"/>
    <n v="49"/>
  </r>
  <r>
    <x v="0"/>
    <x v="2"/>
    <x v="9"/>
    <s v="MMR001CMP025"/>
    <s v="GCA"/>
    <s v="Urban"/>
    <n v="65"/>
    <n v="315"/>
    <n v="31"/>
    <n v="171"/>
    <n v="65"/>
    <n v="323"/>
    <x v="0"/>
    <x v="0"/>
    <n v="1"/>
  </r>
  <r>
    <x v="0"/>
    <x v="3"/>
    <x v="19"/>
    <s v="MMR001CMP012"/>
    <s v="GCA"/>
    <s v="Urban"/>
    <n v="6"/>
    <n v="28"/>
    <n v="6"/>
    <n v="30"/>
    <n v="6"/>
    <n v="30"/>
    <x v="0"/>
    <x v="2"/>
    <n v="0"/>
  </r>
  <r>
    <x v="0"/>
    <x v="7"/>
    <x v="18"/>
    <s v="MMR001CMP067"/>
    <s v="GCA"/>
    <s v="Urban"/>
    <n v="80"/>
    <n v="278"/>
    <n v="50"/>
    <n v="200"/>
    <n v="83"/>
    <n v="293"/>
    <x v="0"/>
    <x v="0"/>
    <n v="4"/>
  </r>
  <r>
    <x v="0"/>
    <x v="0"/>
    <x v="0"/>
    <s v="MMR001CMP122"/>
    <s v="NGCA"/>
    <s v="Rural"/>
    <n v="612"/>
    <n v="2944"/>
    <n v="608"/>
    <n v="2914"/>
    <n v="608"/>
    <n v="2944"/>
    <x v="0"/>
    <x v="1"/>
    <n v="79"/>
  </r>
  <r>
    <x v="0"/>
    <x v="1"/>
    <x v="1"/>
    <s v="MMR001CMP047"/>
    <s v="GCA"/>
    <s v="Urban"/>
    <n v="631"/>
    <n v="3758"/>
    <n v="613"/>
    <n v="3721"/>
    <n v="626"/>
    <n v="3786"/>
    <x v="0"/>
    <x v="0"/>
    <n v="25"/>
  </r>
  <r>
    <x v="0"/>
    <x v="8"/>
    <x v="21"/>
    <s v="MMR001CMP080"/>
    <s v="GCA"/>
    <s v="Urban"/>
    <n v="12"/>
    <n v="61"/>
    <n v="12"/>
    <n v="62"/>
    <n v="12"/>
    <n v="61"/>
    <x v="0"/>
    <x v="1"/>
    <n v="1"/>
  </r>
  <r>
    <x v="0"/>
    <x v="0"/>
    <x v="22"/>
    <s v="MMR001CMP126"/>
    <s v="NGCA"/>
    <s v="Mixed"/>
    <n v="840"/>
    <n v="3249"/>
    <n v="667"/>
    <n v="3657"/>
    <n v="667"/>
    <n v="3657"/>
    <x v="0"/>
    <x v="0"/>
    <n v="10"/>
  </r>
  <r>
    <x v="0"/>
    <x v="0"/>
    <x v="12"/>
    <s v="MMR001CMP073"/>
    <s v="GCA"/>
    <s v="Rural"/>
    <n v="46"/>
    <n v="272"/>
    <n v="45"/>
    <n v="257"/>
    <n v="45"/>
    <n v="269"/>
    <x v="0"/>
    <x v="1"/>
    <n v="3"/>
  </r>
  <r>
    <x v="0"/>
    <x v="1"/>
    <x v="23"/>
    <s v="MMR001CMP051"/>
    <s v="GCA"/>
    <s v="Urban"/>
    <n v="23"/>
    <n v="83"/>
    <n v="23"/>
    <n v="85"/>
    <n v="23"/>
    <n v="78"/>
    <x v="0"/>
    <x v="0"/>
    <n v="1"/>
  </r>
  <r>
    <x v="0"/>
    <x v="3"/>
    <x v="24"/>
    <s v="MMR001CMP008"/>
    <s v="GCA"/>
    <s v="Urban"/>
    <n v="93"/>
    <n v="446"/>
    <n v="91"/>
    <n v="482"/>
    <n v="100"/>
    <n v="523"/>
    <x v="0"/>
    <x v="2"/>
    <n v="4"/>
  </r>
  <r>
    <x v="0"/>
    <x v="2"/>
    <x v="25"/>
    <s v="MMR001CMP027"/>
    <s v="GCA"/>
    <s v="Mixed"/>
    <n v="21"/>
    <n v="111"/>
    <n v="22"/>
    <n v="116"/>
    <n v="26"/>
    <n v="116"/>
    <x v="0"/>
    <x v="0"/>
    <n v="2"/>
  </r>
  <r>
    <x v="0"/>
    <x v="3"/>
    <x v="24"/>
    <s v="MMR001CMP008"/>
    <s v="GCA"/>
    <s v="Urban"/>
    <n v="93"/>
    <n v="446"/>
    <n v="91"/>
    <n v="482"/>
    <n v="100"/>
    <n v="523"/>
    <x v="0"/>
    <x v="0"/>
    <n v="2"/>
  </r>
  <r>
    <x v="0"/>
    <x v="0"/>
    <x v="22"/>
    <s v="MMR001CMP126"/>
    <s v="NGCA"/>
    <s v="Mixed"/>
    <n v="840"/>
    <n v="3249"/>
    <n v="667"/>
    <n v="3657"/>
    <n v="667"/>
    <n v="3657"/>
    <x v="0"/>
    <x v="2"/>
    <n v="3"/>
  </r>
  <r>
    <x v="0"/>
    <x v="0"/>
    <x v="26"/>
    <s v="MMR001CMP062"/>
    <s v="GCA"/>
    <s v="Urban"/>
    <n v="265"/>
    <n v="1084"/>
    <n v="260"/>
    <n v="1140"/>
    <n v="260"/>
    <n v="1140"/>
    <x v="0"/>
    <x v="0"/>
    <n v="6"/>
  </r>
  <r>
    <x v="0"/>
    <x v="2"/>
    <x v="27"/>
    <s v="MMR001CMP026"/>
    <s v="GCA"/>
    <s v="Urban"/>
    <n v="89"/>
    <n v="478"/>
    <n v="78"/>
    <n v="415"/>
    <n v="89"/>
    <n v="465"/>
    <x v="0"/>
    <x v="0"/>
    <n v="3"/>
  </r>
  <r>
    <x v="0"/>
    <x v="3"/>
    <x v="14"/>
    <s v="MMR001CMP007"/>
    <s v="GCA"/>
    <s v="Urban"/>
    <n v="28"/>
    <n v="130"/>
    <n v="27"/>
    <n v="121"/>
    <n v="28"/>
    <n v="130"/>
    <x v="0"/>
    <x v="1"/>
    <n v="0"/>
  </r>
  <r>
    <x v="0"/>
    <x v="4"/>
    <x v="10"/>
    <s v="MMR001CMP091"/>
    <s v="GCA"/>
    <s v="Urban"/>
    <n v="5"/>
    <n v="26"/>
    <n v="5"/>
    <n v="27"/>
    <n v="5"/>
    <n v="27"/>
    <x v="0"/>
    <x v="0"/>
    <n v="1"/>
  </r>
  <r>
    <x v="0"/>
    <x v="0"/>
    <x v="22"/>
    <s v="MMR001CMP126"/>
    <s v="NGCA"/>
    <s v="Mixed"/>
    <n v="840"/>
    <n v="3249"/>
    <n v="667"/>
    <n v="3657"/>
    <n v="667"/>
    <n v="3657"/>
    <x v="0"/>
    <x v="1"/>
    <n v="13"/>
  </r>
  <r>
    <x v="0"/>
    <x v="2"/>
    <x v="25"/>
    <s v="MMR001CMP027"/>
    <s v="GCA"/>
    <s v="Mixed"/>
    <n v="21"/>
    <n v="111"/>
    <n v="22"/>
    <n v="116"/>
    <n v="26"/>
    <n v="116"/>
    <x v="0"/>
    <x v="2"/>
    <n v="1"/>
  </r>
  <r>
    <x v="0"/>
    <x v="3"/>
    <x v="14"/>
    <s v="MMR001CMP007"/>
    <s v="GCA"/>
    <s v="Urban"/>
    <n v="28"/>
    <n v="130"/>
    <n v="27"/>
    <n v="121"/>
    <n v="28"/>
    <n v="130"/>
    <x v="0"/>
    <x v="2"/>
    <n v="0"/>
  </r>
  <r>
    <x v="0"/>
    <x v="0"/>
    <x v="28"/>
    <s v="MMR001CMP059"/>
    <s v="GCA"/>
    <s v="Urban"/>
    <n v="25"/>
    <n v="92"/>
    <n v="24"/>
    <n v="89"/>
    <n v="24"/>
    <n v="89"/>
    <x v="0"/>
    <x v="1"/>
    <n v="1"/>
  </r>
  <r>
    <x v="0"/>
    <x v="1"/>
    <x v="23"/>
    <s v="MMR001CMP051"/>
    <s v="GCA"/>
    <s v="Urban"/>
    <n v="23"/>
    <n v="83"/>
    <n v="23"/>
    <n v="85"/>
    <n v="23"/>
    <n v="78"/>
    <x v="0"/>
    <x v="1"/>
    <n v="1"/>
  </r>
  <r>
    <x v="0"/>
    <x v="2"/>
    <x v="29"/>
    <s v="MMR001CMP032"/>
    <s v="GCA"/>
    <s v="Urban"/>
    <n v="94"/>
    <n v="341"/>
    <n v="65"/>
    <n v="240"/>
    <n v="95"/>
    <n v="343"/>
    <x v="0"/>
    <x v="2"/>
    <n v="0"/>
  </r>
  <r>
    <x v="0"/>
    <x v="5"/>
    <x v="30"/>
    <s v="MMR001CMP128"/>
    <s v="NGCA"/>
    <s v="Rural"/>
    <n v="541"/>
    <n v="2607"/>
    <n v="545"/>
    <n v="2544"/>
    <n v="545"/>
    <n v="2545"/>
    <x v="0"/>
    <x v="0"/>
    <n v="30"/>
  </r>
  <r>
    <x v="0"/>
    <x v="9"/>
    <x v="31"/>
    <s v="MMR001CMP077"/>
    <s v="GCA"/>
    <s v="Mixed"/>
    <n v="18"/>
    <n v="78"/>
    <n v="18"/>
    <n v="79"/>
    <n v="18"/>
    <n v="77"/>
    <x v="0"/>
    <x v="0"/>
    <n v="1"/>
  </r>
  <r>
    <x v="0"/>
    <x v="1"/>
    <x v="23"/>
    <s v="MMR001CMP051"/>
    <s v="GCA"/>
    <s v="Urban"/>
    <n v="23"/>
    <n v="83"/>
    <n v="23"/>
    <n v="85"/>
    <n v="23"/>
    <n v="78"/>
    <x v="0"/>
    <x v="2"/>
    <n v="0"/>
  </r>
  <r>
    <x v="0"/>
    <x v="3"/>
    <x v="32"/>
    <s v="MMR001CMP009"/>
    <s v="GCA"/>
    <s v="Urban"/>
    <n v="87"/>
    <n v="461"/>
    <n v="90"/>
    <n v="489"/>
    <n v="90"/>
    <n v="489"/>
    <x v="0"/>
    <x v="2"/>
    <n v="4"/>
  </r>
  <r>
    <x v="0"/>
    <x v="5"/>
    <x v="6"/>
    <s v="MMR001CMP066"/>
    <s v="GCA"/>
    <s v="Urban"/>
    <n v="135"/>
    <n v="672"/>
    <n v="156"/>
    <n v="704"/>
    <n v="156"/>
    <n v="704"/>
    <x v="0"/>
    <x v="0"/>
    <n v="6"/>
  </r>
  <r>
    <x v="0"/>
    <x v="2"/>
    <x v="2"/>
    <s v="MMR001CMP033"/>
    <s v="GCA"/>
    <s v="Rural"/>
    <n v="18"/>
    <n v="82"/>
    <n v="18"/>
    <n v="82"/>
    <n v="18"/>
    <n v="80"/>
    <x v="0"/>
    <x v="0"/>
    <n v="1"/>
  </r>
  <r>
    <x v="0"/>
    <x v="3"/>
    <x v="8"/>
    <s v="MMR001CMP010"/>
    <s v="GCA"/>
    <s v="Urban"/>
    <n v="6"/>
    <n v="39"/>
    <n v="6"/>
    <n v="39"/>
    <n v="6"/>
    <n v="39"/>
    <x v="0"/>
    <x v="0"/>
    <n v="0"/>
  </r>
  <r>
    <x v="0"/>
    <x v="3"/>
    <x v="33"/>
    <s v="MMR001CMP001"/>
    <s v="GCA"/>
    <s v="Urban"/>
    <n v="69"/>
    <n v="349"/>
    <n v="43"/>
    <n v="361"/>
    <n v="43"/>
    <n v="361"/>
    <x v="0"/>
    <x v="0"/>
    <n v="2"/>
  </r>
  <r>
    <x v="0"/>
    <x v="1"/>
    <x v="34"/>
    <s v="MMR001CMP050"/>
    <s v="GCA"/>
    <s v="Urban"/>
    <n v="301"/>
    <n v="1404"/>
    <n v="274"/>
    <n v="1347"/>
    <n v="274"/>
    <n v="1347"/>
    <x v="0"/>
    <x v="0"/>
    <n v="25"/>
  </r>
  <r>
    <x v="0"/>
    <x v="0"/>
    <x v="12"/>
    <s v="MMR001CMP073"/>
    <s v="GCA"/>
    <s v="Rural"/>
    <n v="46"/>
    <n v="272"/>
    <n v="45"/>
    <n v="257"/>
    <n v="45"/>
    <n v="269"/>
    <x v="0"/>
    <x v="2"/>
    <n v="1"/>
  </r>
  <r>
    <x v="0"/>
    <x v="0"/>
    <x v="35"/>
    <s v="MMR001CMP123"/>
    <s v="NGCA"/>
    <s v="Rural"/>
    <n v="115"/>
    <n v="602"/>
    <n v="115"/>
    <n v="594"/>
    <n v="115"/>
    <n v="88"/>
    <x v="0"/>
    <x v="0"/>
    <n v="5"/>
  </r>
  <r>
    <x v="0"/>
    <x v="4"/>
    <x v="10"/>
    <s v="MMR001CMP091"/>
    <s v="GCA"/>
    <s v="Urban"/>
    <n v="5"/>
    <n v="26"/>
    <n v="5"/>
    <n v="27"/>
    <n v="5"/>
    <n v="27"/>
    <x v="0"/>
    <x v="2"/>
    <n v="0"/>
  </r>
  <r>
    <x v="0"/>
    <x v="2"/>
    <x v="29"/>
    <s v="MMR001CMP032"/>
    <s v="GCA"/>
    <s v="Urban"/>
    <n v="94"/>
    <n v="341"/>
    <n v="65"/>
    <n v="240"/>
    <n v="95"/>
    <n v="343"/>
    <x v="0"/>
    <x v="1"/>
    <n v="0"/>
  </r>
  <r>
    <x v="0"/>
    <x v="2"/>
    <x v="27"/>
    <s v="MMR001CMP026"/>
    <s v="GCA"/>
    <s v="Urban"/>
    <n v="89"/>
    <n v="478"/>
    <n v="78"/>
    <n v="415"/>
    <n v="89"/>
    <n v="465"/>
    <x v="0"/>
    <x v="2"/>
    <n v="1"/>
  </r>
  <r>
    <x v="0"/>
    <x v="3"/>
    <x v="24"/>
    <s v="MMR001CMP008"/>
    <s v="GCA"/>
    <s v="Urban"/>
    <n v="93"/>
    <n v="446"/>
    <n v="91"/>
    <n v="482"/>
    <n v="100"/>
    <n v="523"/>
    <x v="0"/>
    <x v="1"/>
    <n v="6"/>
  </r>
  <r>
    <x v="0"/>
    <x v="0"/>
    <x v="35"/>
    <s v="MMR001CMP123"/>
    <s v="NGCA"/>
    <s v="Rural"/>
    <n v="115"/>
    <n v="602"/>
    <n v="115"/>
    <n v="594"/>
    <n v="115"/>
    <n v="88"/>
    <x v="0"/>
    <x v="2"/>
    <n v="5"/>
  </r>
  <r>
    <x v="0"/>
    <x v="0"/>
    <x v="26"/>
    <s v="MMR001CMP062"/>
    <s v="GCA"/>
    <s v="Urban"/>
    <n v="265"/>
    <n v="1084"/>
    <n v="260"/>
    <n v="1140"/>
    <n v="260"/>
    <n v="1140"/>
    <x v="0"/>
    <x v="1"/>
    <n v="16"/>
  </r>
  <r>
    <x v="0"/>
    <x v="1"/>
    <x v="34"/>
    <s v="MMR001CMP050"/>
    <s v="GCA"/>
    <s v="Urban"/>
    <n v="301"/>
    <n v="1404"/>
    <n v="274"/>
    <n v="1347"/>
    <n v="274"/>
    <n v="1347"/>
    <x v="0"/>
    <x v="2"/>
    <n v="20"/>
  </r>
  <r>
    <x v="0"/>
    <x v="2"/>
    <x v="27"/>
    <s v="MMR001CMP026"/>
    <s v="GCA"/>
    <s v="Urban"/>
    <n v="89"/>
    <n v="478"/>
    <n v="78"/>
    <n v="415"/>
    <n v="89"/>
    <n v="465"/>
    <x v="0"/>
    <x v="1"/>
    <n v="4"/>
  </r>
  <r>
    <x v="0"/>
    <x v="3"/>
    <x v="32"/>
    <s v="MMR001CMP009"/>
    <s v="GCA"/>
    <s v="Urban"/>
    <n v="87"/>
    <n v="461"/>
    <n v="90"/>
    <n v="489"/>
    <n v="90"/>
    <n v="489"/>
    <x v="0"/>
    <x v="0"/>
    <n v="2"/>
  </r>
  <r>
    <x v="0"/>
    <x v="0"/>
    <x v="35"/>
    <s v="MMR001CMP123"/>
    <s v="NGCA"/>
    <s v="Rural"/>
    <n v="115"/>
    <n v="602"/>
    <n v="115"/>
    <n v="594"/>
    <n v="115"/>
    <n v="88"/>
    <x v="0"/>
    <x v="1"/>
    <n v="10"/>
  </r>
  <r>
    <x v="0"/>
    <x v="0"/>
    <x v="26"/>
    <s v="MMR001CMP062"/>
    <s v="GCA"/>
    <s v="Urban"/>
    <n v="265"/>
    <n v="1084"/>
    <n v="260"/>
    <n v="1140"/>
    <n v="260"/>
    <n v="1140"/>
    <x v="0"/>
    <x v="2"/>
    <n v="10"/>
  </r>
  <r>
    <x v="0"/>
    <x v="1"/>
    <x v="34"/>
    <s v="MMR001CMP050"/>
    <s v="GCA"/>
    <s v="Urban"/>
    <n v="301"/>
    <n v="1404"/>
    <n v="274"/>
    <n v="1347"/>
    <n v="274"/>
    <n v="1347"/>
    <x v="0"/>
    <x v="1"/>
    <n v="45"/>
  </r>
  <r>
    <x v="0"/>
    <x v="2"/>
    <x v="16"/>
    <s v="MMR001CMP120"/>
    <s v="NGCA"/>
    <s v="Rural"/>
    <n v="184"/>
    <n v="768"/>
    <n v="175"/>
    <n v="828"/>
    <n v="175"/>
    <n v="828"/>
    <x v="0"/>
    <x v="0"/>
    <n v="1"/>
  </r>
  <r>
    <x v="0"/>
    <x v="3"/>
    <x v="32"/>
    <s v="MMR001CMP009"/>
    <s v="GCA"/>
    <s v="Urban"/>
    <n v="87"/>
    <n v="461"/>
    <n v="90"/>
    <n v="489"/>
    <n v="90"/>
    <n v="489"/>
    <x v="0"/>
    <x v="1"/>
    <n v="6"/>
  </r>
  <r>
    <x v="0"/>
    <x v="2"/>
    <x v="36"/>
    <s v="MMR001CMP115"/>
    <s v="NGCA"/>
    <s v="Rural"/>
    <n v="169"/>
    <n v="1216"/>
    <n v="176"/>
    <n v="1216"/>
    <n v="176"/>
    <n v="1216"/>
    <x v="0"/>
    <x v="0"/>
    <n v="18"/>
  </r>
  <r>
    <x v="0"/>
    <x v="2"/>
    <x v="37"/>
    <s v="MMR001CMP038"/>
    <s v="GCA"/>
    <s v="Urban"/>
    <n v="85"/>
    <n v="367"/>
    <n v="80"/>
    <n v="337"/>
    <n v="85"/>
    <n v="367"/>
    <x v="0"/>
    <x v="1"/>
    <n v="0"/>
  </r>
  <r>
    <x v="0"/>
    <x v="0"/>
    <x v="38"/>
    <s v="MMR001CMP071"/>
    <s v="GCA"/>
    <s v="Urban"/>
    <n v="30"/>
    <n v="175"/>
    <n v="18"/>
    <n v="120"/>
    <n v="29"/>
    <n v="182"/>
    <x v="0"/>
    <x v="2"/>
    <n v="0"/>
  </r>
  <r>
    <x v="0"/>
    <x v="0"/>
    <x v="39"/>
    <s v="MMR001CMP070"/>
    <s v="GCA"/>
    <s v="Urban"/>
    <n v="186"/>
    <n v="1002"/>
    <n v="183"/>
    <n v="971"/>
    <n v="188"/>
    <n v="1003"/>
    <x v="0"/>
    <x v="0"/>
    <n v="2"/>
  </r>
  <r>
    <x v="0"/>
    <x v="3"/>
    <x v="40"/>
    <s v="MMR001CMP019"/>
    <s v="GCA"/>
    <s v="Urban"/>
    <n v="107"/>
    <n v="501"/>
    <n v="107"/>
    <n v="503"/>
    <n v="107"/>
    <n v="497"/>
    <x v="0"/>
    <x v="2"/>
    <n v="3"/>
  </r>
  <r>
    <x v="0"/>
    <x v="4"/>
    <x v="41"/>
    <s v="MMR001CMP109"/>
    <s v="GCA"/>
    <s v="Urban"/>
    <n v="6"/>
    <n v="30"/>
    <n v="6"/>
    <n v="30"/>
    <n v="6"/>
    <n v="30"/>
    <x v="0"/>
    <x v="2"/>
    <n v="0"/>
  </r>
  <r>
    <x v="0"/>
    <x v="2"/>
    <x v="42"/>
    <s v="MMR001CMP040"/>
    <s v="GCA"/>
    <s v="Rural"/>
    <n v="429"/>
    <n v="2237"/>
    <n v="429"/>
    <n v="2221"/>
    <n v="429"/>
    <n v="2221"/>
    <x v="0"/>
    <x v="1"/>
    <n v="25"/>
  </r>
  <r>
    <x v="0"/>
    <x v="2"/>
    <x v="43"/>
    <s v="MMR001CMP113"/>
    <s v="NGCA"/>
    <s v="Rural"/>
    <n v="155"/>
    <n v="664"/>
    <n v="156"/>
    <n v="641"/>
    <n v="273"/>
    <n v="0"/>
    <x v="0"/>
    <x v="1"/>
    <n v="2"/>
  </r>
  <r>
    <x v="0"/>
    <x v="3"/>
    <x v="44"/>
    <s v="MMR001CMP022"/>
    <s v="GCA"/>
    <s v="Urban"/>
    <n v="6"/>
    <n v="36"/>
    <n v="6"/>
    <n v="36"/>
    <n v="6"/>
    <n v="36"/>
    <x v="0"/>
    <x v="2"/>
    <n v="0"/>
  </r>
  <r>
    <x v="0"/>
    <x v="0"/>
    <x v="45"/>
    <s v="MMR001CMP069"/>
    <s v="GCA"/>
    <s v="Urban"/>
    <n v="70"/>
    <n v="609"/>
    <n v="124"/>
    <n v="644"/>
    <n v="124"/>
    <n v="644"/>
    <x v="0"/>
    <x v="2"/>
    <n v="0"/>
  </r>
  <r>
    <x v="0"/>
    <x v="3"/>
    <x v="44"/>
    <s v="MMR001CMP022"/>
    <s v="GCA"/>
    <s v="Urban"/>
    <n v="6"/>
    <n v="36"/>
    <n v="6"/>
    <n v="36"/>
    <n v="6"/>
    <n v="36"/>
    <x v="0"/>
    <x v="1"/>
    <n v="0"/>
  </r>
  <r>
    <x v="0"/>
    <x v="2"/>
    <x v="42"/>
    <s v="MMR001CMP040"/>
    <s v="GCA"/>
    <s v="Rural"/>
    <n v="429"/>
    <n v="2237"/>
    <n v="429"/>
    <n v="2221"/>
    <n v="429"/>
    <n v="2221"/>
    <x v="0"/>
    <x v="2"/>
    <n v="11"/>
  </r>
  <r>
    <x v="0"/>
    <x v="0"/>
    <x v="45"/>
    <s v="MMR001CMP069"/>
    <s v="GCA"/>
    <s v="Urban"/>
    <n v="70"/>
    <n v="609"/>
    <n v="124"/>
    <n v="644"/>
    <n v="124"/>
    <n v="644"/>
    <x v="0"/>
    <x v="1"/>
    <n v="0"/>
  </r>
  <r>
    <x v="0"/>
    <x v="2"/>
    <x v="46"/>
    <s v="MMR001CMP041"/>
    <s v="GCA"/>
    <s v="Rural"/>
    <n v="172"/>
    <n v="838"/>
    <n v="181"/>
    <n v="910"/>
    <n v="181"/>
    <n v="910"/>
    <x v="0"/>
    <x v="0"/>
    <n v="4"/>
  </r>
  <r>
    <x v="0"/>
    <x v="3"/>
    <x v="47"/>
    <s v="MMR001CMP018"/>
    <s v="GCA"/>
    <s v="Urban"/>
    <n v="190"/>
    <n v="1047"/>
    <n v="205"/>
    <n v="1072"/>
    <m/>
    <n v="1072"/>
    <x v="0"/>
    <x v="1"/>
    <n v="14"/>
  </r>
  <r>
    <x v="0"/>
    <x v="4"/>
    <x v="41"/>
    <s v="MMR001CMP109"/>
    <s v="GCA"/>
    <s v="Urban"/>
    <n v="6"/>
    <n v="30"/>
    <n v="6"/>
    <n v="30"/>
    <n v="6"/>
    <n v="30"/>
    <x v="0"/>
    <x v="0"/>
    <n v="0"/>
  </r>
  <r>
    <x v="0"/>
    <x v="3"/>
    <x v="47"/>
    <s v="MMR001CMP018"/>
    <s v="GCA"/>
    <s v="Urban"/>
    <n v="190"/>
    <n v="1047"/>
    <n v="205"/>
    <n v="1072"/>
    <m/>
    <n v="1072"/>
    <x v="0"/>
    <x v="2"/>
    <n v="7"/>
  </r>
  <r>
    <x v="0"/>
    <x v="2"/>
    <x v="36"/>
    <s v="MMR001CMP115"/>
    <s v="NGCA"/>
    <s v="Rural"/>
    <n v="169"/>
    <n v="1216"/>
    <n v="176"/>
    <n v="1216"/>
    <n v="176"/>
    <n v="1216"/>
    <x v="0"/>
    <x v="2"/>
    <n v="13"/>
  </r>
  <r>
    <x v="0"/>
    <x v="2"/>
    <x v="37"/>
    <s v="MMR001CMP038"/>
    <s v="GCA"/>
    <s v="Urban"/>
    <n v="85"/>
    <n v="367"/>
    <n v="80"/>
    <n v="337"/>
    <n v="85"/>
    <n v="367"/>
    <x v="0"/>
    <x v="2"/>
    <n v="0"/>
  </r>
  <r>
    <x v="0"/>
    <x v="7"/>
    <x v="18"/>
    <s v="MMR001CMP067"/>
    <s v="GCA"/>
    <s v="Urban"/>
    <n v="80"/>
    <n v="278"/>
    <n v="50"/>
    <n v="200"/>
    <n v="83"/>
    <n v="293"/>
    <x v="0"/>
    <x v="1"/>
    <n v="5"/>
  </r>
  <r>
    <x v="0"/>
    <x v="3"/>
    <x v="40"/>
    <s v="MMR001CMP019"/>
    <s v="GCA"/>
    <s v="Urban"/>
    <n v="107"/>
    <n v="501"/>
    <n v="107"/>
    <n v="503"/>
    <n v="107"/>
    <n v="497"/>
    <x v="0"/>
    <x v="0"/>
    <n v="6"/>
  </r>
  <r>
    <x v="0"/>
    <x v="2"/>
    <x v="48"/>
    <s v="MMR001CMP111"/>
    <s v="NGCA"/>
    <s v="Rural"/>
    <n v="640"/>
    <n v="2600"/>
    <n v="623"/>
    <n v="2635"/>
    <n v="623"/>
    <n v="2635"/>
    <x v="0"/>
    <x v="1"/>
    <n v="37"/>
  </r>
  <r>
    <x v="0"/>
    <x v="2"/>
    <x v="48"/>
    <s v="MMR001CMP111"/>
    <s v="NGCA"/>
    <s v="Rural"/>
    <n v="640"/>
    <n v="2600"/>
    <n v="623"/>
    <n v="2635"/>
    <n v="623"/>
    <n v="2635"/>
    <x v="0"/>
    <x v="0"/>
    <n v="19"/>
  </r>
  <r>
    <x v="0"/>
    <x v="2"/>
    <x v="49"/>
    <s v="MMR001CMP039"/>
    <s v="GCA"/>
    <s v="Rural"/>
    <n v="45"/>
    <n v="193"/>
    <n v="48"/>
    <n v="196"/>
    <n v="48"/>
    <n v="196"/>
    <x v="0"/>
    <x v="2"/>
    <n v="0"/>
  </r>
  <r>
    <x v="0"/>
    <x v="3"/>
    <x v="50"/>
    <s v="MMR001CMP021"/>
    <s v="GCA"/>
    <s v="Rural"/>
    <n v="14"/>
    <n v="73"/>
    <n v="12"/>
    <n v="61"/>
    <n v="14"/>
    <n v="72"/>
    <x v="0"/>
    <x v="2"/>
    <n v="0"/>
  </r>
  <r>
    <x v="0"/>
    <x v="0"/>
    <x v="38"/>
    <s v="MMR001CMP071"/>
    <s v="GCA"/>
    <s v="Urban"/>
    <n v="30"/>
    <n v="175"/>
    <n v="18"/>
    <n v="120"/>
    <n v="29"/>
    <n v="182"/>
    <x v="0"/>
    <x v="0"/>
    <n v="0"/>
  </r>
  <r>
    <x v="0"/>
    <x v="3"/>
    <x v="50"/>
    <s v="MMR001CMP021"/>
    <s v="GCA"/>
    <s v="Rural"/>
    <n v="14"/>
    <n v="73"/>
    <n v="12"/>
    <n v="61"/>
    <n v="14"/>
    <n v="72"/>
    <x v="0"/>
    <x v="0"/>
    <n v="0"/>
  </r>
  <r>
    <x v="0"/>
    <x v="2"/>
    <x v="48"/>
    <s v="MMR001CMP111"/>
    <s v="NGCA"/>
    <s v="Rural"/>
    <n v="640"/>
    <n v="2600"/>
    <n v="623"/>
    <n v="2635"/>
    <n v="623"/>
    <n v="2635"/>
    <x v="0"/>
    <x v="2"/>
    <n v="18"/>
  </r>
  <r>
    <x v="0"/>
    <x v="3"/>
    <x v="50"/>
    <s v="MMR001CMP021"/>
    <s v="GCA"/>
    <s v="Rural"/>
    <n v="14"/>
    <n v="73"/>
    <n v="12"/>
    <n v="61"/>
    <n v="14"/>
    <n v="72"/>
    <x v="0"/>
    <x v="1"/>
    <n v="0"/>
  </r>
  <r>
    <x v="0"/>
    <x v="0"/>
    <x v="39"/>
    <s v="MMR001CMP070"/>
    <s v="GCA"/>
    <s v="Urban"/>
    <n v="186"/>
    <n v="1002"/>
    <n v="183"/>
    <n v="971"/>
    <n v="188"/>
    <n v="1003"/>
    <x v="0"/>
    <x v="1"/>
    <n v="5"/>
  </r>
  <r>
    <x v="0"/>
    <x v="2"/>
    <x v="43"/>
    <s v="MMR001CMP113"/>
    <s v="NGCA"/>
    <s v="Rural"/>
    <n v="155"/>
    <n v="664"/>
    <n v="156"/>
    <n v="641"/>
    <n v="273"/>
    <n v="0"/>
    <x v="0"/>
    <x v="2"/>
    <n v="0"/>
  </r>
  <r>
    <x v="0"/>
    <x v="3"/>
    <x v="51"/>
    <s v="MMR001CMP020"/>
    <s v="GCA"/>
    <s v="Rural"/>
    <n v="22"/>
    <n v="101"/>
    <n v="18"/>
    <n v="91"/>
    <n v="22"/>
    <n v="103"/>
    <x v="0"/>
    <x v="1"/>
    <n v="1"/>
  </r>
  <r>
    <x v="0"/>
    <x v="3"/>
    <x v="40"/>
    <s v="MMR001CMP019"/>
    <s v="GCA"/>
    <s v="Urban"/>
    <n v="107"/>
    <n v="501"/>
    <n v="107"/>
    <n v="503"/>
    <n v="107"/>
    <n v="497"/>
    <x v="0"/>
    <x v="1"/>
    <n v="9"/>
  </r>
  <r>
    <x v="0"/>
    <x v="4"/>
    <x v="41"/>
    <s v="MMR001CMP109"/>
    <s v="GCA"/>
    <s v="Urban"/>
    <n v="6"/>
    <n v="30"/>
    <n v="6"/>
    <n v="30"/>
    <n v="6"/>
    <n v="30"/>
    <x v="0"/>
    <x v="1"/>
    <n v="0"/>
  </r>
  <r>
    <x v="0"/>
    <x v="2"/>
    <x v="49"/>
    <s v="MMR001CMP039"/>
    <s v="GCA"/>
    <s v="Rural"/>
    <n v="45"/>
    <n v="193"/>
    <n v="48"/>
    <n v="196"/>
    <n v="48"/>
    <n v="196"/>
    <x v="0"/>
    <x v="0"/>
    <n v="3"/>
  </r>
  <r>
    <x v="0"/>
    <x v="3"/>
    <x v="51"/>
    <s v="MMR001CMP020"/>
    <s v="GCA"/>
    <s v="Rural"/>
    <n v="22"/>
    <n v="101"/>
    <n v="18"/>
    <n v="91"/>
    <n v="22"/>
    <n v="103"/>
    <x v="0"/>
    <x v="2"/>
    <n v="1"/>
  </r>
  <r>
    <x v="0"/>
    <x v="0"/>
    <x v="39"/>
    <s v="MMR001CMP070"/>
    <s v="GCA"/>
    <s v="Urban"/>
    <n v="186"/>
    <n v="1002"/>
    <n v="183"/>
    <n v="971"/>
    <n v="188"/>
    <n v="1003"/>
    <x v="0"/>
    <x v="2"/>
    <n v="3"/>
  </r>
  <r>
    <x v="0"/>
    <x v="2"/>
    <x v="42"/>
    <s v="MMR001CMP040"/>
    <s v="GCA"/>
    <s v="Rural"/>
    <n v="429"/>
    <n v="2237"/>
    <n v="429"/>
    <n v="2221"/>
    <n v="429"/>
    <n v="2221"/>
    <x v="0"/>
    <x v="0"/>
    <n v="14"/>
  </r>
  <r>
    <x v="0"/>
    <x v="3"/>
    <x v="44"/>
    <s v="MMR001CMP022"/>
    <s v="GCA"/>
    <s v="Urban"/>
    <n v="6"/>
    <n v="36"/>
    <n v="6"/>
    <n v="36"/>
    <n v="6"/>
    <n v="36"/>
    <x v="0"/>
    <x v="0"/>
    <n v="0"/>
  </r>
  <r>
    <x v="0"/>
    <x v="2"/>
    <x v="43"/>
    <s v="MMR001CMP113"/>
    <s v="NGCA"/>
    <s v="Rural"/>
    <n v="155"/>
    <n v="664"/>
    <n v="156"/>
    <n v="641"/>
    <n v="273"/>
    <n v="0"/>
    <x v="0"/>
    <x v="0"/>
    <n v="2"/>
  </r>
  <r>
    <x v="0"/>
    <x v="3"/>
    <x v="51"/>
    <s v="MMR001CMP020"/>
    <s v="GCA"/>
    <s v="Rural"/>
    <n v="22"/>
    <n v="101"/>
    <n v="18"/>
    <n v="91"/>
    <n v="22"/>
    <n v="103"/>
    <x v="0"/>
    <x v="0"/>
    <n v="0"/>
  </r>
  <r>
    <x v="0"/>
    <x v="2"/>
    <x v="46"/>
    <s v="MMR001CMP041"/>
    <s v="GCA"/>
    <s v="Rural"/>
    <n v="172"/>
    <n v="838"/>
    <n v="181"/>
    <n v="910"/>
    <n v="181"/>
    <n v="910"/>
    <x v="0"/>
    <x v="2"/>
    <n v="5"/>
  </r>
  <r>
    <x v="0"/>
    <x v="2"/>
    <x v="49"/>
    <s v="MMR001CMP039"/>
    <s v="GCA"/>
    <s v="Rural"/>
    <n v="45"/>
    <n v="193"/>
    <n v="48"/>
    <n v="196"/>
    <n v="48"/>
    <n v="196"/>
    <x v="0"/>
    <x v="1"/>
    <n v="3"/>
  </r>
  <r>
    <x v="0"/>
    <x v="4"/>
    <x v="52"/>
    <s v="MMR001CMP105"/>
    <s v="GCA"/>
    <s v="Rural"/>
    <n v="21"/>
    <n v="93"/>
    <n v="20"/>
    <n v="78"/>
    <n v="20"/>
    <n v="80"/>
    <x v="0"/>
    <x v="0"/>
    <n v="0"/>
  </r>
  <r>
    <x v="0"/>
    <x v="2"/>
    <x v="53"/>
    <s v="MMR001CMP030"/>
    <s v="GCA"/>
    <s v="Urban"/>
    <n v="31"/>
    <n v="170"/>
    <n v="25"/>
    <n v="125"/>
    <n v="31"/>
    <n v="170"/>
    <x v="0"/>
    <x v="2"/>
    <n v="0"/>
  </r>
  <r>
    <x v="0"/>
    <x v="2"/>
    <x v="54"/>
    <s v="MMR001CMP119"/>
    <s v="NGCA"/>
    <s v="Mixed"/>
    <n v="610"/>
    <n v="2750"/>
    <n v="609"/>
    <n v="2630"/>
    <n v="609"/>
    <n v="2630"/>
    <x v="0"/>
    <x v="0"/>
    <n v="19"/>
  </r>
  <r>
    <x v="0"/>
    <x v="7"/>
    <x v="55"/>
    <s v="MMR001CMP068"/>
    <s v="GCA"/>
    <s v="Urban"/>
    <n v="40"/>
    <n v="208"/>
    <n v="41"/>
    <n v="208"/>
    <n v="51"/>
    <n v="208"/>
    <x v="0"/>
    <x v="2"/>
    <n v="0"/>
  </r>
  <r>
    <x v="0"/>
    <x v="6"/>
    <x v="56"/>
    <s v="MMR001CMP042"/>
    <s v="GCA"/>
    <s v="Urban"/>
    <n v="118"/>
    <n v="516"/>
    <n v="108"/>
    <n v="470"/>
    <n v="118"/>
    <n v="520"/>
    <x v="0"/>
    <x v="1"/>
    <n v="9"/>
  </r>
  <r>
    <x v="0"/>
    <x v="3"/>
    <x v="57"/>
    <s v="MMR001CMP015"/>
    <s v="GCA"/>
    <s v="Urban"/>
    <n v="107"/>
    <n v="584"/>
    <n v="30"/>
    <n v="174"/>
    <n v="108"/>
    <n v="605"/>
    <x v="0"/>
    <x v="0"/>
    <n v="1"/>
  </r>
  <r>
    <x v="0"/>
    <x v="3"/>
    <x v="17"/>
    <s v="MMR001CMP024"/>
    <s v="GCA"/>
    <s v="Rural"/>
    <n v="69"/>
    <n v="325"/>
    <n v="65"/>
    <n v="325"/>
    <n v="71"/>
    <n v="322"/>
    <x v="0"/>
    <x v="0"/>
    <n v="1"/>
  </r>
  <r>
    <x v="0"/>
    <x v="2"/>
    <x v="13"/>
    <s v="MMR001CMP037"/>
    <s v="GCA"/>
    <s v="Urban"/>
    <n v="42"/>
    <n v="175"/>
    <n v="27"/>
    <n v="131"/>
    <n v="42"/>
    <n v="175"/>
    <x v="0"/>
    <x v="1"/>
    <n v="1"/>
  </r>
  <r>
    <x v="0"/>
    <x v="3"/>
    <x v="58"/>
    <s v="MMR001CMP014"/>
    <s v="GCA"/>
    <s v="Urban"/>
    <n v="163"/>
    <n v="712"/>
    <n v="84"/>
    <n v="452"/>
    <n v="140"/>
    <n v="707"/>
    <x v="0"/>
    <x v="1"/>
    <n v="4"/>
  </r>
  <r>
    <x v="0"/>
    <x v="0"/>
    <x v="38"/>
    <s v="MMR001CMP071"/>
    <s v="GCA"/>
    <s v="Urban"/>
    <n v="30"/>
    <n v="175"/>
    <n v="18"/>
    <n v="120"/>
    <n v="29"/>
    <n v="182"/>
    <x v="0"/>
    <x v="1"/>
    <n v="0"/>
  </r>
  <r>
    <x v="0"/>
    <x v="6"/>
    <x v="15"/>
    <s v="MMR001CMP043"/>
    <s v="NGCA"/>
    <s v="Mixed"/>
    <n v="153"/>
    <n v="873"/>
    <n v="153"/>
    <n v="922"/>
    <n v="153"/>
    <n v="922"/>
    <x v="0"/>
    <x v="0"/>
    <n v="3"/>
  </r>
  <r>
    <x v="0"/>
    <x v="4"/>
    <x v="52"/>
    <s v="MMR001CMP105"/>
    <s v="GCA"/>
    <s v="Rural"/>
    <n v="21"/>
    <n v="93"/>
    <n v="20"/>
    <n v="78"/>
    <n v="20"/>
    <n v="80"/>
    <x v="0"/>
    <x v="2"/>
    <n v="0"/>
  </r>
  <r>
    <x v="0"/>
    <x v="3"/>
    <x v="58"/>
    <s v="MMR001CMP014"/>
    <s v="GCA"/>
    <s v="Urban"/>
    <n v="163"/>
    <n v="712"/>
    <n v="84"/>
    <n v="452"/>
    <n v="140"/>
    <n v="707"/>
    <x v="0"/>
    <x v="2"/>
    <n v="3"/>
  </r>
  <r>
    <x v="0"/>
    <x v="7"/>
    <x v="55"/>
    <s v="MMR001CMP068"/>
    <s v="GCA"/>
    <s v="Urban"/>
    <n v="40"/>
    <n v="208"/>
    <n v="41"/>
    <n v="208"/>
    <n v="51"/>
    <n v="208"/>
    <x v="0"/>
    <x v="0"/>
    <n v="0"/>
  </r>
  <r>
    <x v="0"/>
    <x v="2"/>
    <x v="54"/>
    <s v="MMR001CMP119"/>
    <s v="NGCA"/>
    <s v="Mixed"/>
    <n v="610"/>
    <n v="2750"/>
    <n v="609"/>
    <n v="2630"/>
    <n v="609"/>
    <n v="2630"/>
    <x v="0"/>
    <x v="1"/>
    <n v="30"/>
  </r>
  <r>
    <x v="0"/>
    <x v="2"/>
    <x v="13"/>
    <s v="MMR001CMP037"/>
    <s v="GCA"/>
    <s v="Urban"/>
    <n v="42"/>
    <n v="175"/>
    <n v="27"/>
    <n v="131"/>
    <n v="42"/>
    <n v="175"/>
    <x v="0"/>
    <x v="2"/>
    <n v="0"/>
  </r>
  <r>
    <x v="0"/>
    <x v="6"/>
    <x v="15"/>
    <s v="MMR001CMP043"/>
    <s v="NGCA"/>
    <s v="Mixed"/>
    <n v="153"/>
    <n v="873"/>
    <n v="153"/>
    <n v="922"/>
    <n v="153"/>
    <n v="922"/>
    <x v="0"/>
    <x v="2"/>
    <n v="3"/>
  </r>
  <r>
    <x v="0"/>
    <x v="3"/>
    <x v="17"/>
    <s v="MMR001CMP024"/>
    <s v="GCA"/>
    <s v="Rural"/>
    <n v="69"/>
    <n v="325"/>
    <n v="65"/>
    <n v="325"/>
    <n v="71"/>
    <n v="322"/>
    <x v="0"/>
    <x v="2"/>
    <n v="0"/>
  </r>
  <r>
    <x v="0"/>
    <x v="3"/>
    <x v="58"/>
    <s v="MMR001CMP014"/>
    <s v="GCA"/>
    <s v="Urban"/>
    <n v="163"/>
    <n v="712"/>
    <n v="84"/>
    <n v="452"/>
    <n v="140"/>
    <n v="707"/>
    <x v="0"/>
    <x v="0"/>
    <n v="1"/>
  </r>
  <r>
    <x v="0"/>
    <x v="0"/>
    <x v="20"/>
    <s v="MMR001CMP072"/>
    <s v="GCA"/>
    <s v="Mixed"/>
    <n v="50"/>
    <n v="295"/>
    <n v="50"/>
    <n v="293"/>
    <n v="50"/>
    <n v="293"/>
    <x v="0"/>
    <x v="2"/>
    <n v="0"/>
  </r>
  <r>
    <x v="0"/>
    <x v="2"/>
    <x v="54"/>
    <s v="MMR001CMP119"/>
    <s v="NGCA"/>
    <s v="Mixed"/>
    <n v="610"/>
    <n v="2750"/>
    <n v="609"/>
    <n v="2630"/>
    <n v="609"/>
    <n v="2630"/>
    <x v="0"/>
    <x v="2"/>
    <n v="11"/>
  </r>
  <r>
    <x v="0"/>
    <x v="6"/>
    <x v="56"/>
    <s v="MMR001CMP042"/>
    <s v="GCA"/>
    <s v="Urban"/>
    <n v="118"/>
    <n v="516"/>
    <n v="108"/>
    <n v="470"/>
    <n v="118"/>
    <n v="520"/>
    <x v="0"/>
    <x v="0"/>
    <n v="5"/>
  </r>
  <r>
    <x v="0"/>
    <x v="3"/>
    <x v="47"/>
    <s v="MMR001CMP018"/>
    <s v="GCA"/>
    <s v="Urban"/>
    <n v="190"/>
    <n v="1047"/>
    <n v="205"/>
    <n v="1072"/>
    <m/>
    <n v="1072"/>
    <x v="0"/>
    <x v="0"/>
    <n v="7"/>
  </r>
  <r>
    <x v="0"/>
    <x v="3"/>
    <x v="59"/>
    <s v="MMR001CMP023"/>
    <s v="GCA"/>
    <s v="Urban"/>
    <n v="68"/>
    <n v="340"/>
    <n v="61"/>
    <n v="315"/>
    <n v="68"/>
    <n v="340"/>
    <x v="0"/>
    <x v="0"/>
    <n v="2"/>
  </r>
  <r>
    <x v="0"/>
    <x v="2"/>
    <x v="36"/>
    <s v="MMR001CMP115"/>
    <s v="NGCA"/>
    <s v="Rural"/>
    <n v="169"/>
    <n v="1216"/>
    <n v="176"/>
    <n v="1216"/>
    <n v="176"/>
    <n v="1216"/>
    <x v="0"/>
    <x v="1"/>
    <n v="31"/>
  </r>
  <r>
    <x v="0"/>
    <x v="2"/>
    <x v="46"/>
    <s v="MMR001CMP041"/>
    <s v="GCA"/>
    <s v="Rural"/>
    <n v="172"/>
    <n v="838"/>
    <n v="181"/>
    <n v="910"/>
    <n v="181"/>
    <n v="910"/>
    <x v="0"/>
    <x v="1"/>
    <n v="9"/>
  </r>
  <r>
    <x v="0"/>
    <x v="3"/>
    <x v="60"/>
    <s v="MMR001CMP016"/>
    <s v="GCA"/>
    <s v="Urban"/>
    <n v="72"/>
    <n v="333"/>
    <n v="72"/>
    <n v="332"/>
    <n v="72"/>
    <n v="332"/>
    <x v="0"/>
    <x v="1"/>
    <n v="2"/>
  </r>
  <r>
    <x v="0"/>
    <x v="4"/>
    <x v="52"/>
    <s v="MMR001CMP105"/>
    <s v="GCA"/>
    <s v="Rural"/>
    <n v="21"/>
    <n v="93"/>
    <n v="20"/>
    <n v="78"/>
    <n v="20"/>
    <n v="80"/>
    <x v="0"/>
    <x v="1"/>
    <n v="0"/>
  </r>
  <r>
    <x v="0"/>
    <x v="2"/>
    <x v="61"/>
    <s v="MMR001CMP116"/>
    <s v="NGCA"/>
    <s v="Urban"/>
    <n v="1295"/>
    <n v="6509"/>
    <m/>
    <n v="6258"/>
    <n v="1351"/>
    <n v="6868"/>
    <x v="0"/>
    <x v="0"/>
    <n v="28"/>
  </r>
  <r>
    <x v="0"/>
    <x v="0"/>
    <x v="45"/>
    <s v="MMR001CMP069"/>
    <s v="GCA"/>
    <s v="Urban"/>
    <n v="70"/>
    <n v="609"/>
    <n v="124"/>
    <n v="644"/>
    <n v="124"/>
    <n v="644"/>
    <x v="0"/>
    <x v="0"/>
    <n v="0"/>
  </r>
  <r>
    <x v="0"/>
    <x v="3"/>
    <x v="57"/>
    <s v="MMR001CMP015"/>
    <s v="GCA"/>
    <s v="Urban"/>
    <n v="107"/>
    <n v="584"/>
    <n v="30"/>
    <n v="174"/>
    <n v="108"/>
    <n v="605"/>
    <x v="0"/>
    <x v="2"/>
    <n v="1"/>
  </r>
  <r>
    <x v="0"/>
    <x v="3"/>
    <x v="59"/>
    <s v="MMR001CMP023"/>
    <s v="GCA"/>
    <s v="Urban"/>
    <n v="68"/>
    <n v="340"/>
    <n v="61"/>
    <n v="315"/>
    <n v="68"/>
    <n v="340"/>
    <x v="0"/>
    <x v="2"/>
    <n v="0"/>
  </r>
  <r>
    <x v="0"/>
    <x v="3"/>
    <x v="59"/>
    <s v="MMR001CMP023"/>
    <s v="GCA"/>
    <s v="Urban"/>
    <n v="68"/>
    <n v="340"/>
    <n v="61"/>
    <n v="315"/>
    <n v="68"/>
    <n v="340"/>
    <x v="0"/>
    <x v="1"/>
    <n v="2"/>
  </r>
  <r>
    <x v="0"/>
    <x v="3"/>
    <x v="60"/>
    <s v="MMR001CMP016"/>
    <s v="GCA"/>
    <s v="Urban"/>
    <n v="72"/>
    <n v="333"/>
    <n v="72"/>
    <n v="332"/>
    <n v="72"/>
    <n v="332"/>
    <x v="0"/>
    <x v="0"/>
    <n v="1"/>
  </r>
  <r>
    <x v="0"/>
    <x v="2"/>
    <x v="61"/>
    <s v="MMR001CMP116"/>
    <s v="NGCA"/>
    <s v="Urban"/>
    <n v="1295"/>
    <n v="6509"/>
    <m/>
    <n v="6258"/>
    <n v="1351"/>
    <n v="6868"/>
    <x v="0"/>
    <x v="2"/>
    <n v="42"/>
  </r>
  <r>
    <x v="0"/>
    <x v="2"/>
    <x v="37"/>
    <s v="MMR001CMP038"/>
    <s v="GCA"/>
    <s v="Urban"/>
    <n v="85"/>
    <n v="367"/>
    <n v="80"/>
    <n v="337"/>
    <n v="85"/>
    <n v="367"/>
    <x v="0"/>
    <x v="0"/>
    <n v="0"/>
  </r>
  <r>
    <x v="0"/>
    <x v="0"/>
    <x v="20"/>
    <s v="MMR001CMP072"/>
    <s v="GCA"/>
    <s v="Mixed"/>
    <n v="50"/>
    <n v="295"/>
    <n v="50"/>
    <n v="293"/>
    <n v="50"/>
    <n v="293"/>
    <x v="0"/>
    <x v="0"/>
    <n v="1"/>
  </r>
  <r>
    <x v="0"/>
    <x v="3"/>
    <x v="57"/>
    <s v="MMR001CMP015"/>
    <s v="GCA"/>
    <s v="Urban"/>
    <n v="107"/>
    <n v="584"/>
    <n v="30"/>
    <n v="174"/>
    <n v="108"/>
    <n v="605"/>
    <x v="0"/>
    <x v="1"/>
    <n v="2"/>
  </r>
  <r>
    <x v="0"/>
    <x v="7"/>
    <x v="55"/>
    <s v="MMR001CMP068"/>
    <s v="GCA"/>
    <s v="Urban"/>
    <n v="40"/>
    <n v="208"/>
    <n v="41"/>
    <n v="208"/>
    <n v="51"/>
    <n v="208"/>
    <x v="0"/>
    <x v="1"/>
    <n v="0"/>
  </r>
  <r>
    <x v="0"/>
    <x v="6"/>
    <x v="56"/>
    <s v="MMR001CMP042"/>
    <s v="GCA"/>
    <s v="Urban"/>
    <n v="118"/>
    <n v="516"/>
    <n v="108"/>
    <n v="470"/>
    <n v="118"/>
    <n v="520"/>
    <x v="0"/>
    <x v="2"/>
    <n v="4"/>
  </r>
  <r>
    <x v="0"/>
    <x v="2"/>
    <x v="61"/>
    <s v="MMR001CMP116"/>
    <s v="NGCA"/>
    <s v="Urban"/>
    <n v="1295"/>
    <n v="6509"/>
    <m/>
    <n v="6258"/>
    <n v="1351"/>
    <n v="6868"/>
    <x v="0"/>
    <x v="1"/>
    <n v="70"/>
  </r>
  <r>
    <x v="0"/>
    <x v="0"/>
    <x v="0"/>
    <s v="MMR001CMP122"/>
    <s v="NGCA"/>
    <s v="Rural"/>
    <n v="612"/>
    <n v="2944"/>
    <n v="608"/>
    <n v="2914"/>
    <n v="608"/>
    <n v="2944"/>
    <x v="0"/>
    <x v="2"/>
    <n v="40"/>
  </r>
  <r>
    <x v="0"/>
    <x v="3"/>
    <x v="60"/>
    <s v="MMR001CMP016"/>
    <s v="GCA"/>
    <s v="Urban"/>
    <n v="72"/>
    <n v="333"/>
    <n v="72"/>
    <n v="332"/>
    <n v="72"/>
    <n v="332"/>
    <x v="0"/>
    <x v="2"/>
    <n v="1"/>
  </r>
  <r>
    <x v="0"/>
    <x v="3"/>
    <x v="62"/>
    <s v="MMR001CMP006"/>
    <s v="GCA"/>
    <s v="Urban"/>
    <n v="97"/>
    <n v="382"/>
    <n v="95"/>
    <n v="386"/>
    <n v="95"/>
    <n v="386"/>
    <x v="0"/>
    <x v="0"/>
    <n v="3"/>
  </r>
  <r>
    <x v="0"/>
    <x v="0"/>
    <x v="63"/>
    <s v="MMR001CMP056"/>
    <s v="GCA"/>
    <s v="Urban"/>
    <n v="413"/>
    <n v="1835"/>
    <n v="407"/>
    <n v="1858"/>
    <n v="407"/>
    <n v="1858"/>
    <x v="0"/>
    <x v="1"/>
    <n v="57"/>
  </r>
  <r>
    <x v="0"/>
    <x v="1"/>
    <x v="64"/>
    <s v="MMR001CMP055"/>
    <s v="GCA"/>
    <s v="Urban"/>
    <n v="27"/>
    <n v="111"/>
    <n v="25"/>
    <n v="104"/>
    <n v="25"/>
    <n v="104"/>
    <x v="0"/>
    <x v="0"/>
    <n v="0"/>
  </r>
  <r>
    <x v="0"/>
    <x v="3"/>
    <x v="65"/>
    <s v="MMR001CMP003"/>
    <s v="GCA"/>
    <s v="Urban"/>
    <n v="32"/>
    <n v="146"/>
    <n v="28"/>
    <n v="131"/>
    <n v="32"/>
    <n v="148"/>
    <x v="0"/>
    <x v="2"/>
    <n v="0"/>
  </r>
  <r>
    <x v="0"/>
    <x v="5"/>
    <x v="66"/>
    <s v="MMR001CMP129"/>
    <s v="NGCA"/>
    <s v="Rural"/>
    <n v="174"/>
    <n v="1185"/>
    <n v="463"/>
    <n v="2123"/>
    <n v="463"/>
    <n v="2114"/>
    <x v="0"/>
    <x v="0"/>
    <n v="70"/>
  </r>
  <r>
    <x v="0"/>
    <x v="8"/>
    <x v="21"/>
    <s v="MMR001CMP080"/>
    <s v="GCA"/>
    <s v="Urban"/>
    <n v="12"/>
    <n v="61"/>
    <n v="12"/>
    <n v="62"/>
    <n v="12"/>
    <n v="61"/>
    <x v="0"/>
    <x v="0"/>
    <n v="0"/>
  </r>
  <r>
    <x v="0"/>
    <x v="2"/>
    <x v="67"/>
    <s v="MMR001CMP028"/>
    <s v="GCA"/>
    <s v="Rural"/>
    <n v="110"/>
    <n v="509"/>
    <n v="80"/>
    <n v="324"/>
    <n v="110"/>
    <n v="506"/>
    <x v="0"/>
    <x v="1"/>
    <n v="2"/>
  </r>
  <r>
    <x v="0"/>
    <x v="3"/>
    <x v="68"/>
    <s v="MMR001CMP004"/>
    <s v="GCA"/>
    <s v="Urban"/>
    <n v="7"/>
    <n v="41"/>
    <n v="10"/>
    <n v="47"/>
    <n v="12"/>
    <n v="56"/>
    <x v="0"/>
    <x v="1"/>
    <n v="2"/>
  </r>
  <r>
    <x v="0"/>
    <x v="0"/>
    <x v="28"/>
    <s v="MMR001CMP059"/>
    <s v="GCA"/>
    <s v="Urban"/>
    <n v="25"/>
    <n v="92"/>
    <n v="24"/>
    <n v="89"/>
    <n v="24"/>
    <n v="89"/>
    <x v="0"/>
    <x v="0"/>
    <n v="0"/>
  </r>
  <r>
    <x v="0"/>
    <x v="2"/>
    <x v="67"/>
    <s v="MMR001CMP028"/>
    <s v="GCA"/>
    <s v="Rural"/>
    <n v="110"/>
    <n v="509"/>
    <n v="80"/>
    <n v="324"/>
    <n v="110"/>
    <n v="506"/>
    <x v="0"/>
    <x v="0"/>
    <n v="1"/>
  </r>
  <r>
    <x v="0"/>
    <x v="1"/>
    <x v="69"/>
    <s v="MMR001CMP053"/>
    <s v="GCA"/>
    <s v="Urban"/>
    <n v="14"/>
    <n v="74"/>
    <n v="14"/>
    <n v="68"/>
    <n v="14"/>
    <n v="68"/>
    <x v="0"/>
    <x v="2"/>
    <n v="0"/>
  </r>
  <r>
    <x v="0"/>
    <x v="9"/>
    <x v="70"/>
    <s v="MMR001CMP078"/>
    <s v="GCA"/>
    <s v="Mixed"/>
    <n v="12"/>
    <n v="47"/>
    <n v="15"/>
    <n v="69"/>
    <n v="15"/>
    <n v="69"/>
    <x v="0"/>
    <x v="0"/>
    <n v="1"/>
  </r>
  <r>
    <x v="0"/>
    <x v="2"/>
    <x v="71"/>
    <s v="MMR001CMP031"/>
    <s v="GCA"/>
    <s v="Urban"/>
    <n v="128"/>
    <n v="725"/>
    <n v="100"/>
    <n v="608"/>
    <n v="128"/>
    <n v="746"/>
    <x v="0"/>
    <x v="0"/>
    <n v="6"/>
  </r>
  <r>
    <x v="0"/>
    <x v="3"/>
    <x v="72"/>
    <s v="MMR001CMP002"/>
    <s v="GCA"/>
    <s v="Urban"/>
    <n v="56"/>
    <n v="230"/>
    <n v="54"/>
    <n v="221"/>
    <n v="57"/>
    <n v="232"/>
    <x v="0"/>
    <x v="0"/>
    <n v="0"/>
  </r>
  <r>
    <x v="0"/>
    <x v="0"/>
    <x v="63"/>
    <s v="MMR001CMP056"/>
    <s v="GCA"/>
    <s v="Urban"/>
    <n v="413"/>
    <n v="1835"/>
    <n v="407"/>
    <n v="1858"/>
    <n v="407"/>
    <n v="1858"/>
    <x v="0"/>
    <x v="2"/>
    <n v="27"/>
  </r>
  <r>
    <x v="0"/>
    <x v="2"/>
    <x v="73"/>
    <s v="MMR001CMP029"/>
    <s v="GCA"/>
    <s v="Mixed"/>
    <n v="243"/>
    <n v="1307"/>
    <n v="227"/>
    <n v="1227"/>
    <n v="227"/>
    <n v="1227"/>
    <x v="0"/>
    <x v="2"/>
    <n v="6"/>
  </r>
  <r>
    <x v="0"/>
    <x v="0"/>
    <x v="63"/>
    <s v="MMR001CMP056"/>
    <s v="GCA"/>
    <s v="Urban"/>
    <n v="413"/>
    <n v="1835"/>
    <n v="407"/>
    <n v="1858"/>
    <n v="407"/>
    <n v="1858"/>
    <x v="0"/>
    <x v="0"/>
    <n v="30"/>
  </r>
  <r>
    <x v="0"/>
    <x v="2"/>
    <x v="29"/>
    <s v="MMR001CMP032"/>
    <s v="GCA"/>
    <s v="Urban"/>
    <n v="94"/>
    <n v="341"/>
    <n v="65"/>
    <n v="240"/>
    <n v="95"/>
    <n v="343"/>
    <x v="0"/>
    <x v="0"/>
    <n v="0"/>
  </r>
  <r>
    <x v="0"/>
    <x v="5"/>
    <x v="74"/>
    <s v="MMR001CMP133"/>
    <s v="GCA"/>
    <s v="Rural"/>
    <n v="115"/>
    <n v="532"/>
    <n v="115"/>
    <n v="537"/>
    <n v="115"/>
    <n v="537"/>
    <x v="0"/>
    <x v="0"/>
    <n v="0"/>
  </r>
  <r>
    <x v="0"/>
    <x v="0"/>
    <x v="75"/>
    <s v="MMR001CMP131"/>
    <s v="NGCA"/>
    <s v="Rural"/>
    <n v="412"/>
    <n v="1700"/>
    <n v="375"/>
    <n v="1598"/>
    <n v="375"/>
    <n v="1598"/>
    <x v="0"/>
    <x v="0"/>
    <n v="12"/>
  </r>
  <r>
    <x v="0"/>
    <x v="2"/>
    <x v="53"/>
    <s v="MMR001CMP030"/>
    <s v="GCA"/>
    <s v="Urban"/>
    <n v="31"/>
    <n v="170"/>
    <n v="25"/>
    <n v="125"/>
    <n v="31"/>
    <n v="170"/>
    <x v="0"/>
    <x v="0"/>
    <n v="1"/>
  </r>
  <r>
    <x v="0"/>
    <x v="0"/>
    <x v="76"/>
    <s v="MMR001CMP058"/>
    <s v="GCA"/>
    <s v="Urban"/>
    <n v="3"/>
    <n v="13"/>
    <n v="3"/>
    <n v="13"/>
    <n v="3"/>
    <n v="13"/>
    <x v="0"/>
    <x v="2"/>
    <n v="0"/>
  </r>
  <r>
    <x v="0"/>
    <x v="3"/>
    <x v="77"/>
    <s v="MMR001CMP005"/>
    <s v="GCA"/>
    <s v="Urban"/>
    <n v="35"/>
    <n v="175"/>
    <n v="32"/>
    <n v="173"/>
    <n v="43"/>
    <n v="212"/>
    <x v="0"/>
    <x v="2"/>
    <n v="1"/>
  </r>
  <r>
    <x v="0"/>
    <x v="1"/>
    <x v="69"/>
    <s v="MMR001CMP053"/>
    <s v="GCA"/>
    <s v="Urban"/>
    <n v="14"/>
    <n v="74"/>
    <n v="14"/>
    <n v="68"/>
    <n v="14"/>
    <n v="68"/>
    <x v="0"/>
    <x v="0"/>
    <n v="0"/>
  </r>
  <r>
    <x v="0"/>
    <x v="0"/>
    <x v="76"/>
    <s v="MMR001CMP058"/>
    <s v="GCA"/>
    <s v="Urban"/>
    <n v="3"/>
    <n v="13"/>
    <n v="3"/>
    <n v="13"/>
    <n v="3"/>
    <n v="13"/>
    <x v="0"/>
    <x v="1"/>
    <n v="0"/>
  </r>
  <r>
    <x v="0"/>
    <x v="3"/>
    <x v="72"/>
    <s v="MMR001CMP002"/>
    <s v="GCA"/>
    <s v="Urban"/>
    <n v="56"/>
    <n v="230"/>
    <n v="54"/>
    <n v="221"/>
    <n v="57"/>
    <n v="232"/>
    <x v="0"/>
    <x v="1"/>
    <n v="0"/>
  </r>
  <r>
    <x v="0"/>
    <x v="5"/>
    <x v="78"/>
    <s v="MMR001CMP132"/>
    <s v="GCA"/>
    <s v="Rural"/>
    <n v="486"/>
    <n v="2371"/>
    <n v="488"/>
    <n v="2325"/>
    <n v="488"/>
    <n v="2325"/>
    <x v="0"/>
    <x v="2"/>
    <n v="9"/>
  </r>
  <r>
    <x v="0"/>
    <x v="9"/>
    <x v="31"/>
    <s v="MMR001CMP077"/>
    <s v="GCA"/>
    <s v="Mixed"/>
    <n v="18"/>
    <n v="78"/>
    <n v="18"/>
    <n v="79"/>
    <n v="18"/>
    <n v="77"/>
    <x v="0"/>
    <x v="2"/>
    <n v="0"/>
  </r>
  <r>
    <x v="0"/>
    <x v="9"/>
    <x v="79"/>
    <s v="MMR001CMP079"/>
    <s v="GCA"/>
    <s v="Urban"/>
    <n v="14"/>
    <n v="44"/>
    <n v="14"/>
    <n v="44"/>
    <n v="14"/>
    <n v="44"/>
    <x v="0"/>
    <x v="0"/>
    <n v="1"/>
  </r>
  <r>
    <x v="0"/>
    <x v="2"/>
    <x v="71"/>
    <s v="MMR001CMP031"/>
    <s v="GCA"/>
    <s v="Urban"/>
    <n v="128"/>
    <n v="725"/>
    <n v="100"/>
    <n v="608"/>
    <n v="128"/>
    <n v="746"/>
    <x v="0"/>
    <x v="1"/>
    <n v="11"/>
  </r>
  <r>
    <x v="0"/>
    <x v="3"/>
    <x v="65"/>
    <s v="MMR001CMP003"/>
    <s v="GCA"/>
    <s v="Urban"/>
    <n v="32"/>
    <n v="146"/>
    <n v="28"/>
    <n v="131"/>
    <n v="32"/>
    <n v="148"/>
    <x v="0"/>
    <x v="0"/>
    <n v="0"/>
  </r>
  <r>
    <x v="0"/>
    <x v="3"/>
    <x v="77"/>
    <s v="MMR001CMP005"/>
    <s v="GCA"/>
    <s v="Urban"/>
    <n v="35"/>
    <n v="175"/>
    <n v="32"/>
    <n v="173"/>
    <n v="43"/>
    <n v="212"/>
    <x v="0"/>
    <x v="0"/>
    <n v="3"/>
  </r>
  <r>
    <x v="0"/>
    <x v="1"/>
    <x v="80"/>
    <s v="MMR001CMP052"/>
    <s v="GCA"/>
    <s v="Urban"/>
    <n v="44"/>
    <n v="235"/>
    <n v="36"/>
    <n v="194"/>
    <n v="43"/>
    <n v="242"/>
    <x v="0"/>
    <x v="1"/>
    <n v="2"/>
  </r>
  <r>
    <x v="0"/>
    <x v="5"/>
    <x v="66"/>
    <s v="MMR001CMP129"/>
    <s v="NGCA"/>
    <s v="Rural"/>
    <n v="174"/>
    <n v="1185"/>
    <n v="463"/>
    <n v="2123"/>
    <n v="463"/>
    <n v="2114"/>
    <x v="0"/>
    <x v="2"/>
    <n v="60"/>
  </r>
  <r>
    <x v="0"/>
    <x v="5"/>
    <x v="78"/>
    <s v="MMR001CMP132"/>
    <s v="GCA"/>
    <s v="Rural"/>
    <n v="486"/>
    <n v="2371"/>
    <n v="488"/>
    <n v="2325"/>
    <n v="488"/>
    <n v="2325"/>
    <x v="0"/>
    <x v="1"/>
    <n v="16"/>
  </r>
  <r>
    <x v="0"/>
    <x v="5"/>
    <x v="66"/>
    <s v="MMR001CMP129"/>
    <s v="NGCA"/>
    <s v="Rural"/>
    <n v="174"/>
    <n v="1185"/>
    <n v="463"/>
    <n v="2123"/>
    <n v="463"/>
    <n v="2114"/>
    <x v="0"/>
    <x v="1"/>
    <n v="130"/>
  </r>
  <r>
    <x v="0"/>
    <x v="1"/>
    <x v="81"/>
    <s v="MMR001CMP054"/>
    <s v="GCA"/>
    <s v="Rural"/>
    <n v="23"/>
    <n v="124"/>
    <n v="20"/>
    <n v="110"/>
    <n v="20"/>
    <n v="110"/>
    <x v="0"/>
    <x v="2"/>
    <n v="2"/>
  </r>
  <r>
    <x v="0"/>
    <x v="1"/>
    <x v="81"/>
    <s v="MMR001CMP054"/>
    <s v="GCA"/>
    <s v="Rural"/>
    <n v="23"/>
    <n v="124"/>
    <n v="20"/>
    <n v="110"/>
    <n v="20"/>
    <n v="110"/>
    <x v="0"/>
    <x v="1"/>
    <n v="3"/>
  </r>
  <r>
    <x v="0"/>
    <x v="2"/>
    <x v="67"/>
    <s v="MMR001CMP028"/>
    <s v="GCA"/>
    <s v="Rural"/>
    <n v="110"/>
    <n v="509"/>
    <n v="80"/>
    <n v="324"/>
    <n v="110"/>
    <n v="506"/>
    <x v="0"/>
    <x v="2"/>
    <n v="1"/>
  </r>
  <r>
    <x v="0"/>
    <x v="5"/>
    <x v="78"/>
    <s v="MMR001CMP132"/>
    <s v="GCA"/>
    <s v="Rural"/>
    <n v="486"/>
    <n v="2371"/>
    <n v="488"/>
    <n v="2325"/>
    <n v="488"/>
    <n v="2325"/>
    <x v="0"/>
    <x v="0"/>
    <n v="7"/>
  </r>
  <r>
    <x v="0"/>
    <x v="9"/>
    <x v="79"/>
    <s v="MMR001CMP079"/>
    <s v="GCA"/>
    <s v="Urban"/>
    <n v="14"/>
    <n v="44"/>
    <n v="14"/>
    <n v="44"/>
    <n v="14"/>
    <n v="44"/>
    <x v="0"/>
    <x v="1"/>
    <n v="1"/>
  </r>
  <r>
    <x v="0"/>
    <x v="3"/>
    <x v="77"/>
    <s v="MMR001CMP005"/>
    <s v="GCA"/>
    <s v="Urban"/>
    <n v="35"/>
    <n v="175"/>
    <n v="32"/>
    <n v="173"/>
    <n v="43"/>
    <n v="212"/>
    <x v="0"/>
    <x v="1"/>
    <n v="4"/>
  </r>
  <r>
    <x v="0"/>
    <x v="3"/>
    <x v="72"/>
    <s v="MMR001CMP002"/>
    <s v="GCA"/>
    <s v="Urban"/>
    <n v="56"/>
    <n v="230"/>
    <n v="54"/>
    <n v="221"/>
    <n v="57"/>
    <n v="232"/>
    <x v="0"/>
    <x v="2"/>
    <n v="0"/>
  </r>
  <r>
    <x v="0"/>
    <x v="9"/>
    <x v="70"/>
    <s v="MMR001CMP078"/>
    <s v="GCA"/>
    <s v="Mixed"/>
    <n v="12"/>
    <n v="47"/>
    <n v="15"/>
    <n v="69"/>
    <n v="15"/>
    <n v="69"/>
    <x v="0"/>
    <x v="1"/>
    <n v="2"/>
  </r>
  <r>
    <x v="0"/>
    <x v="2"/>
    <x v="73"/>
    <s v="MMR001CMP029"/>
    <s v="GCA"/>
    <s v="Mixed"/>
    <n v="243"/>
    <n v="1307"/>
    <n v="227"/>
    <n v="1227"/>
    <n v="227"/>
    <n v="1227"/>
    <x v="0"/>
    <x v="1"/>
    <n v="12"/>
  </r>
  <r>
    <x v="0"/>
    <x v="3"/>
    <x v="33"/>
    <s v="MMR001CMP001"/>
    <s v="GCA"/>
    <s v="Urban"/>
    <n v="69"/>
    <n v="349"/>
    <n v="43"/>
    <n v="361"/>
    <n v="43"/>
    <n v="361"/>
    <x v="0"/>
    <x v="2"/>
    <n v="3"/>
  </r>
  <r>
    <x v="0"/>
    <x v="3"/>
    <x v="62"/>
    <s v="MMR001CMP006"/>
    <s v="GCA"/>
    <s v="Urban"/>
    <n v="97"/>
    <n v="382"/>
    <n v="95"/>
    <n v="386"/>
    <n v="95"/>
    <n v="386"/>
    <x v="0"/>
    <x v="1"/>
    <n v="5"/>
  </r>
  <r>
    <x v="0"/>
    <x v="1"/>
    <x v="80"/>
    <s v="MMR001CMP052"/>
    <s v="GCA"/>
    <s v="Urban"/>
    <n v="44"/>
    <n v="235"/>
    <n v="36"/>
    <n v="194"/>
    <n v="43"/>
    <n v="242"/>
    <x v="0"/>
    <x v="0"/>
    <n v="0"/>
  </r>
  <r>
    <x v="0"/>
    <x v="5"/>
    <x v="30"/>
    <s v="MMR001CMP128"/>
    <s v="NGCA"/>
    <s v="Rural"/>
    <n v="541"/>
    <n v="2607"/>
    <n v="545"/>
    <n v="2544"/>
    <n v="545"/>
    <n v="2545"/>
    <x v="0"/>
    <x v="2"/>
    <n v="31"/>
  </r>
  <r>
    <x v="0"/>
    <x v="0"/>
    <x v="76"/>
    <s v="MMR001CMP058"/>
    <s v="GCA"/>
    <s v="Urban"/>
    <n v="3"/>
    <n v="13"/>
    <n v="3"/>
    <n v="13"/>
    <n v="3"/>
    <n v="13"/>
    <x v="0"/>
    <x v="0"/>
    <n v="0"/>
  </r>
  <r>
    <x v="0"/>
    <x v="2"/>
    <x v="53"/>
    <s v="MMR001CMP030"/>
    <s v="GCA"/>
    <s v="Urban"/>
    <n v="31"/>
    <n v="170"/>
    <n v="25"/>
    <n v="125"/>
    <n v="31"/>
    <n v="170"/>
    <x v="0"/>
    <x v="1"/>
    <n v="1"/>
  </r>
  <r>
    <x v="0"/>
    <x v="1"/>
    <x v="69"/>
    <s v="MMR001CMP053"/>
    <s v="GCA"/>
    <s v="Urban"/>
    <n v="14"/>
    <n v="74"/>
    <n v="14"/>
    <n v="68"/>
    <n v="14"/>
    <n v="68"/>
    <x v="0"/>
    <x v="1"/>
    <n v="0"/>
  </r>
  <r>
    <x v="0"/>
    <x v="3"/>
    <x v="65"/>
    <s v="MMR001CMP003"/>
    <s v="GCA"/>
    <s v="Urban"/>
    <n v="32"/>
    <n v="146"/>
    <n v="28"/>
    <n v="131"/>
    <n v="32"/>
    <n v="148"/>
    <x v="0"/>
    <x v="1"/>
    <n v="0"/>
  </r>
  <r>
    <x v="0"/>
    <x v="2"/>
    <x v="73"/>
    <s v="MMR001CMP029"/>
    <s v="GCA"/>
    <s v="Mixed"/>
    <n v="243"/>
    <n v="1307"/>
    <n v="227"/>
    <n v="1227"/>
    <n v="227"/>
    <n v="1227"/>
    <x v="0"/>
    <x v="0"/>
    <n v="6"/>
  </r>
  <r>
    <x v="0"/>
    <x v="3"/>
    <x v="68"/>
    <s v="MMR001CMP004"/>
    <s v="GCA"/>
    <s v="Urban"/>
    <n v="7"/>
    <n v="41"/>
    <n v="10"/>
    <n v="47"/>
    <n v="12"/>
    <n v="56"/>
    <x v="0"/>
    <x v="2"/>
    <n v="1"/>
  </r>
  <r>
    <x v="0"/>
    <x v="0"/>
    <x v="75"/>
    <s v="MMR001CMP131"/>
    <s v="NGCA"/>
    <s v="Rural"/>
    <n v="412"/>
    <n v="1700"/>
    <n v="375"/>
    <n v="1598"/>
    <n v="375"/>
    <n v="1598"/>
    <x v="0"/>
    <x v="1"/>
    <n v="22"/>
  </r>
  <r>
    <x v="0"/>
    <x v="9"/>
    <x v="31"/>
    <s v="MMR001CMP077"/>
    <s v="GCA"/>
    <s v="Mixed"/>
    <n v="18"/>
    <n v="78"/>
    <n v="18"/>
    <n v="79"/>
    <n v="18"/>
    <n v="77"/>
    <x v="0"/>
    <x v="1"/>
    <n v="1"/>
  </r>
  <r>
    <x v="0"/>
    <x v="5"/>
    <x v="74"/>
    <s v="MMR001CMP133"/>
    <s v="GCA"/>
    <s v="Rural"/>
    <n v="115"/>
    <n v="532"/>
    <n v="115"/>
    <n v="537"/>
    <n v="115"/>
    <n v="537"/>
    <x v="0"/>
    <x v="2"/>
    <n v="1"/>
  </r>
  <r>
    <x v="0"/>
    <x v="2"/>
    <x v="71"/>
    <s v="MMR001CMP031"/>
    <s v="GCA"/>
    <s v="Urban"/>
    <n v="128"/>
    <n v="725"/>
    <n v="100"/>
    <n v="608"/>
    <n v="128"/>
    <n v="746"/>
    <x v="0"/>
    <x v="2"/>
    <n v="5"/>
  </r>
  <r>
    <x v="0"/>
    <x v="0"/>
    <x v="28"/>
    <s v="MMR001CMP059"/>
    <s v="GCA"/>
    <s v="Urban"/>
    <n v="25"/>
    <n v="92"/>
    <n v="24"/>
    <n v="89"/>
    <n v="24"/>
    <n v="89"/>
    <x v="0"/>
    <x v="2"/>
    <n v="1"/>
  </r>
  <r>
    <x v="0"/>
    <x v="9"/>
    <x v="79"/>
    <s v="MMR001CMP079"/>
    <s v="GCA"/>
    <s v="Urban"/>
    <n v="14"/>
    <n v="44"/>
    <n v="14"/>
    <n v="44"/>
    <n v="14"/>
    <n v="44"/>
    <x v="0"/>
    <x v="2"/>
    <n v="0"/>
  </r>
  <r>
    <x v="0"/>
    <x v="3"/>
    <x v="68"/>
    <s v="MMR001CMP004"/>
    <s v="GCA"/>
    <s v="Urban"/>
    <n v="7"/>
    <n v="41"/>
    <n v="10"/>
    <n v="47"/>
    <n v="12"/>
    <n v="56"/>
    <x v="0"/>
    <x v="0"/>
    <n v="1"/>
  </r>
  <r>
    <x v="0"/>
    <x v="3"/>
    <x v="62"/>
    <s v="MMR001CMP006"/>
    <s v="GCA"/>
    <s v="Urban"/>
    <n v="97"/>
    <n v="382"/>
    <n v="95"/>
    <n v="386"/>
    <n v="95"/>
    <n v="386"/>
    <x v="0"/>
    <x v="2"/>
    <n v="2"/>
  </r>
  <r>
    <x v="0"/>
    <x v="1"/>
    <x v="64"/>
    <s v="MMR001CMP055"/>
    <s v="GCA"/>
    <s v="Urban"/>
    <n v="27"/>
    <n v="111"/>
    <n v="25"/>
    <n v="104"/>
    <n v="25"/>
    <n v="104"/>
    <x v="0"/>
    <x v="2"/>
    <n v="0"/>
  </r>
  <r>
    <x v="0"/>
    <x v="1"/>
    <x v="64"/>
    <s v="MMR001CMP055"/>
    <s v="GCA"/>
    <s v="Urban"/>
    <n v="27"/>
    <n v="111"/>
    <n v="25"/>
    <n v="104"/>
    <n v="25"/>
    <n v="104"/>
    <x v="0"/>
    <x v="1"/>
    <n v="0"/>
  </r>
  <r>
    <x v="0"/>
    <x v="9"/>
    <x v="70"/>
    <s v="MMR001CMP078"/>
    <s v="GCA"/>
    <s v="Mixed"/>
    <n v="12"/>
    <n v="47"/>
    <n v="15"/>
    <n v="69"/>
    <n v="15"/>
    <n v="69"/>
    <x v="0"/>
    <x v="2"/>
    <n v="1"/>
  </r>
  <r>
    <x v="0"/>
    <x v="1"/>
    <x v="80"/>
    <s v="MMR001CMP052"/>
    <s v="GCA"/>
    <s v="Urban"/>
    <n v="44"/>
    <n v="235"/>
    <n v="36"/>
    <n v="194"/>
    <n v="43"/>
    <n v="242"/>
    <x v="0"/>
    <x v="2"/>
    <n v="2"/>
  </r>
  <r>
    <x v="0"/>
    <x v="0"/>
    <x v="75"/>
    <s v="MMR001CMP131"/>
    <s v="NGCA"/>
    <s v="Rural"/>
    <n v="412"/>
    <n v="1700"/>
    <n v="375"/>
    <n v="1598"/>
    <n v="375"/>
    <n v="1598"/>
    <x v="0"/>
    <x v="2"/>
    <n v="10"/>
  </r>
  <r>
    <x v="0"/>
    <x v="8"/>
    <x v="21"/>
    <s v="MMR001CMP080"/>
    <s v="GCA"/>
    <s v="Urban"/>
    <n v="12"/>
    <n v="61"/>
    <n v="12"/>
    <n v="62"/>
    <n v="12"/>
    <n v="61"/>
    <x v="0"/>
    <x v="2"/>
    <n v="1"/>
  </r>
  <r>
    <x v="0"/>
    <x v="5"/>
    <x v="30"/>
    <s v="MMR001CMP128"/>
    <s v="NGCA"/>
    <s v="Rural"/>
    <n v="541"/>
    <n v="2607"/>
    <n v="545"/>
    <n v="2544"/>
    <n v="545"/>
    <n v="2545"/>
    <x v="0"/>
    <x v="1"/>
    <n v="61"/>
  </r>
  <r>
    <x v="0"/>
    <x v="2"/>
    <x v="25"/>
    <s v="MMR001CMP027"/>
    <s v="GCA"/>
    <s v="Mixed"/>
    <n v="21"/>
    <n v="111"/>
    <n v="22"/>
    <n v="116"/>
    <n v="26"/>
    <n v="116"/>
    <x v="0"/>
    <x v="1"/>
    <n v="3"/>
  </r>
  <r>
    <x v="0"/>
    <x v="1"/>
    <x v="81"/>
    <s v="MMR001CMP054"/>
    <s v="GCA"/>
    <s v="Rural"/>
    <n v="23"/>
    <n v="124"/>
    <n v="20"/>
    <n v="110"/>
    <n v="20"/>
    <n v="110"/>
    <x v="0"/>
    <x v="0"/>
    <n v="1"/>
  </r>
  <r>
    <x v="0"/>
    <x v="3"/>
    <x v="33"/>
    <s v="MMR001CMP001"/>
    <s v="GCA"/>
    <s v="Urban"/>
    <n v="69"/>
    <n v="349"/>
    <n v="43"/>
    <n v="361"/>
    <n v="43"/>
    <n v="361"/>
    <x v="0"/>
    <x v="1"/>
    <n v="5"/>
  </r>
  <r>
    <x v="0"/>
    <x v="4"/>
    <x v="82"/>
    <s v="MMR001CMP168"/>
    <s v="GCA"/>
    <s v="Rural"/>
    <n v="74"/>
    <n v="404"/>
    <n v="60"/>
    <n v="330"/>
    <n v="74"/>
    <n v="369"/>
    <x v="0"/>
    <x v="0"/>
    <n v="0"/>
  </r>
  <r>
    <x v="0"/>
    <x v="1"/>
    <x v="83"/>
    <s v="MMR001CMP193"/>
    <s v="GCA"/>
    <s v="Rural"/>
    <n v="169"/>
    <n v="816"/>
    <n v="153"/>
    <n v="754"/>
    <n v="157"/>
    <n v="761"/>
    <x v="0"/>
    <x v="1"/>
    <n v="5"/>
  </r>
  <r>
    <x v="1"/>
    <x v="10"/>
    <x v="84"/>
    <s v="MMR015CMP014"/>
    <s v="GCA"/>
    <s v="Urban"/>
    <n v="12"/>
    <n v="52"/>
    <n v="10"/>
    <n v="44"/>
    <n v="10"/>
    <n v="44"/>
    <x v="0"/>
    <x v="1"/>
    <n v="0"/>
  </r>
  <r>
    <x v="1"/>
    <x v="11"/>
    <x v="85"/>
    <s v="MMR015CMP215"/>
    <s v="GCA"/>
    <s v="Urban"/>
    <n v="140"/>
    <n v="613"/>
    <n v="137"/>
    <n v="622"/>
    <n v="137"/>
    <n v="622"/>
    <x v="0"/>
    <x v="2"/>
    <n v="4"/>
  </r>
  <r>
    <x v="0"/>
    <x v="1"/>
    <x v="83"/>
    <s v="MMR001CMP193"/>
    <s v="GCA"/>
    <s v="Rural"/>
    <n v="169"/>
    <n v="816"/>
    <n v="153"/>
    <n v="754"/>
    <n v="157"/>
    <n v="761"/>
    <x v="0"/>
    <x v="2"/>
    <n v="3"/>
  </r>
  <r>
    <x v="0"/>
    <x v="4"/>
    <x v="86"/>
    <s v="MMR001CMP167"/>
    <s v="GCA"/>
    <s v="Urban"/>
    <n v="15"/>
    <n v="74"/>
    <n v="12"/>
    <n v="60"/>
    <n v="16"/>
    <n v="74"/>
    <x v="0"/>
    <x v="1"/>
    <n v="3"/>
  </r>
  <r>
    <x v="0"/>
    <x v="1"/>
    <x v="83"/>
    <s v="MMR001CMP193"/>
    <s v="GCA"/>
    <s v="Rural"/>
    <n v="169"/>
    <n v="816"/>
    <n v="153"/>
    <n v="754"/>
    <n v="157"/>
    <n v="761"/>
    <x v="0"/>
    <x v="0"/>
    <n v="2"/>
  </r>
  <r>
    <x v="1"/>
    <x v="12"/>
    <x v="87"/>
    <s v="MMR015CMP015"/>
    <s v="GCA"/>
    <s v="Rural"/>
    <n v="87"/>
    <n v="488"/>
    <n v="86"/>
    <n v="472"/>
    <n v="86"/>
    <n v="472"/>
    <x v="0"/>
    <x v="0"/>
    <n v="3"/>
  </r>
  <r>
    <x v="0"/>
    <x v="4"/>
    <x v="88"/>
    <s v="MMR001CMP192"/>
    <s v="GCA"/>
    <s v="Urban"/>
    <n v="16"/>
    <n v="58"/>
    <n v="10"/>
    <n v="45"/>
    <n v="16"/>
    <n v="58"/>
    <x v="0"/>
    <x v="1"/>
    <n v="0"/>
  </r>
  <r>
    <x v="1"/>
    <x v="12"/>
    <x v="87"/>
    <s v="MMR015CMP015"/>
    <s v="GCA"/>
    <s v="Rural"/>
    <n v="87"/>
    <n v="488"/>
    <n v="86"/>
    <n v="472"/>
    <n v="86"/>
    <n v="472"/>
    <x v="0"/>
    <x v="2"/>
    <n v="2"/>
  </r>
  <r>
    <x v="0"/>
    <x v="3"/>
    <x v="89"/>
    <s v="MMR001CMP162"/>
    <s v="GCA"/>
    <s v="Rural"/>
    <n v="43"/>
    <n v="247"/>
    <n v="41"/>
    <n v="232"/>
    <n v="41"/>
    <n v="9"/>
    <x v="0"/>
    <x v="0"/>
    <n v="2"/>
  </r>
  <r>
    <x v="0"/>
    <x v="4"/>
    <x v="88"/>
    <s v="MMR001CMP192"/>
    <s v="GCA"/>
    <s v="Urban"/>
    <n v="16"/>
    <n v="58"/>
    <n v="10"/>
    <n v="45"/>
    <n v="16"/>
    <n v="58"/>
    <x v="0"/>
    <x v="2"/>
    <n v="0"/>
  </r>
  <r>
    <x v="0"/>
    <x v="1"/>
    <x v="90"/>
    <s v="MMR001CMP194"/>
    <s v="GCA"/>
    <s v="Mixed"/>
    <n v="12"/>
    <n v="51"/>
    <n v="4"/>
    <n v="20"/>
    <n v="12"/>
    <n v="52"/>
    <x v="0"/>
    <x v="0"/>
    <n v="0"/>
  </r>
  <r>
    <x v="1"/>
    <x v="12"/>
    <x v="87"/>
    <s v="MMR015CMP015"/>
    <s v="GCA"/>
    <s v="Rural"/>
    <n v="87"/>
    <n v="488"/>
    <n v="86"/>
    <n v="472"/>
    <n v="86"/>
    <n v="472"/>
    <x v="0"/>
    <x v="1"/>
    <n v="5"/>
  </r>
  <r>
    <x v="0"/>
    <x v="4"/>
    <x v="88"/>
    <s v="MMR001CMP192"/>
    <s v="GCA"/>
    <s v="Urban"/>
    <n v="16"/>
    <n v="58"/>
    <n v="10"/>
    <n v="45"/>
    <n v="16"/>
    <n v="58"/>
    <x v="0"/>
    <x v="0"/>
    <n v="0"/>
  </r>
  <r>
    <x v="0"/>
    <x v="4"/>
    <x v="82"/>
    <s v="MMR001CMP168"/>
    <s v="GCA"/>
    <s v="Rural"/>
    <n v="74"/>
    <n v="404"/>
    <n v="60"/>
    <n v="330"/>
    <n v="74"/>
    <n v="369"/>
    <x v="0"/>
    <x v="2"/>
    <n v="0"/>
  </r>
  <r>
    <x v="0"/>
    <x v="4"/>
    <x v="91"/>
    <s v="MMR001CMP191"/>
    <s v="GCA"/>
    <s v="Rural"/>
    <n v="13"/>
    <n v="70"/>
    <n v="8"/>
    <n v="49"/>
    <n v="12"/>
    <n v="70"/>
    <x v="0"/>
    <x v="1"/>
    <n v="1"/>
  </r>
  <r>
    <x v="1"/>
    <x v="12"/>
    <x v="92"/>
    <s v="MMR015CMP016"/>
    <s v="GCA"/>
    <s v="Urban"/>
    <n v="64"/>
    <n v="305"/>
    <n v="63"/>
    <n v="304"/>
    <n v="63"/>
    <n v="304"/>
    <x v="0"/>
    <x v="0"/>
    <n v="0"/>
  </r>
  <r>
    <x v="1"/>
    <x v="11"/>
    <x v="93"/>
    <s v="MMR015CMP214"/>
    <s v="GCA"/>
    <s v="Urban"/>
    <n v="41"/>
    <n v="214"/>
    <n v="41"/>
    <n v="214"/>
    <n v="41"/>
    <n v="214"/>
    <x v="0"/>
    <x v="1"/>
    <n v="5"/>
  </r>
  <r>
    <x v="0"/>
    <x v="4"/>
    <x v="91"/>
    <s v="MMR001CMP191"/>
    <s v="GCA"/>
    <s v="Rural"/>
    <n v="13"/>
    <n v="70"/>
    <n v="8"/>
    <n v="49"/>
    <n v="12"/>
    <n v="70"/>
    <x v="0"/>
    <x v="2"/>
    <n v="1"/>
  </r>
  <r>
    <x v="1"/>
    <x v="12"/>
    <x v="92"/>
    <s v="MMR015CMP016"/>
    <s v="GCA"/>
    <s v="Urban"/>
    <n v="64"/>
    <n v="305"/>
    <n v="63"/>
    <n v="304"/>
    <n v="63"/>
    <n v="304"/>
    <x v="0"/>
    <x v="2"/>
    <n v="6"/>
  </r>
  <r>
    <x v="0"/>
    <x v="4"/>
    <x v="91"/>
    <s v="MMR001CMP191"/>
    <s v="GCA"/>
    <s v="Rural"/>
    <n v="13"/>
    <n v="70"/>
    <n v="8"/>
    <n v="49"/>
    <n v="12"/>
    <n v="70"/>
    <x v="0"/>
    <x v="0"/>
    <n v="0"/>
  </r>
  <r>
    <x v="1"/>
    <x v="11"/>
    <x v="85"/>
    <s v="MMR015CMP215"/>
    <s v="GCA"/>
    <s v="Urban"/>
    <n v="140"/>
    <n v="613"/>
    <n v="137"/>
    <n v="622"/>
    <n v="137"/>
    <n v="622"/>
    <x v="0"/>
    <x v="0"/>
    <n v="3"/>
  </r>
  <r>
    <x v="0"/>
    <x v="6"/>
    <x v="94"/>
    <s v="MMR001CMP195"/>
    <s v="GCA"/>
    <s v="Urban"/>
    <n v="139"/>
    <n v="640"/>
    <n v="127"/>
    <n v="578"/>
    <n v="146"/>
    <n v="640"/>
    <x v="0"/>
    <x v="2"/>
    <n v="8"/>
  </r>
  <r>
    <x v="1"/>
    <x v="13"/>
    <x v="95"/>
    <s v="MMR015CMP009"/>
    <s v="GCA"/>
    <s v="Urban"/>
    <n v="38"/>
    <n v="164"/>
    <n v="37"/>
    <n v="155"/>
    <n v="38"/>
    <n v="4"/>
    <x v="0"/>
    <x v="0"/>
    <n v="1"/>
  </r>
  <r>
    <x v="0"/>
    <x v="6"/>
    <x v="96"/>
    <s v="MMR001CMP210"/>
    <s v="GCA"/>
    <s v="Mixed"/>
    <n v="68"/>
    <n v="327"/>
    <n v="10"/>
    <n v="20"/>
    <n v="63"/>
    <n v="307"/>
    <x v="0"/>
    <x v="1"/>
    <n v="3"/>
  </r>
  <r>
    <x v="1"/>
    <x v="13"/>
    <x v="95"/>
    <s v="MMR015CMP009"/>
    <s v="GCA"/>
    <s v="Urban"/>
    <n v="38"/>
    <n v="164"/>
    <n v="37"/>
    <n v="155"/>
    <n v="38"/>
    <n v="4"/>
    <x v="0"/>
    <x v="2"/>
    <n v="2"/>
  </r>
  <r>
    <x v="1"/>
    <x v="14"/>
    <x v="97"/>
    <s v="MMR015CMP216"/>
    <s v="GCA"/>
    <s v="Urban"/>
    <n v="30"/>
    <n v="188"/>
    <n v="24"/>
    <n v="112"/>
    <n v="24"/>
    <n v="112"/>
    <x v="0"/>
    <x v="2"/>
    <n v="2"/>
  </r>
  <r>
    <x v="0"/>
    <x v="6"/>
    <x v="96"/>
    <s v="MMR001CMP210"/>
    <s v="GCA"/>
    <s v="Mixed"/>
    <n v="68"/>
    <n v="327"/>
    <n v="10"/>
    <n v="20"/>
    <n v="63"/>
    <n v="307"/>
    <x v="0"/>
    <x v="2"/>
    <n v="0"/>
  </r>
  <r>
    <x v="0"/>
    <x v="3"/>
    <x v="89"/>
    <s v="MMR001CMP162"/>
    <s v="GCA"/>
    <s v="Rural"/>
    <n v="43"/>
    <n v="247"/>
    <n v="41"/>
    <n v="232"/>
    <n v="41"/>
    <n v="9"/>
    <x v="0"/>
    <x v="2"/>
    <n v="1"/>
  </r>
  <r>
    <x v="1"/>
    <x v="13"/>
    <x v="95"/>
    <s v="MMR015CMP009"/>
    <s v="GCA"/>
    <s v="Urban"/>
    <n v="38"/>
    <n v="164"/>
    <n v="37"/>
    <n v="155"/>
    <n v="38"/>
    <n v="4"/>
    <x v="0"/>
    <x v="1"/>
    <n v="3"/>
  </r>
  <r>
    <x v="0"/>
    <x v="6"/>
    <x v="96"/>
    <s v="MMR001CMP210"/>
    <s v="GCA"/>
    <s v="Mixed"/>
    <n v="68"/>
    <n v="327"/>
    <n v="10"/>
    <n v="20"/>
    <n v="63"/>
    <n v="307"/>
    <x v="0"/>
    <x v="0"/>
    <n v="3"/>
  </r>
  <r>
    <x v="0"/>
    <x v="6"/>
    <x v="94"/>
    <s v="MMR001CMP195"/>
    <s v="GCA"/>
    <s v="Urban"/>
    <n v="139"/>
    <n v="640"/>
    <n v="127"/>
    <n v="578"/>
    <n v="146"/>
    <n v="640"/>
    <x v="0"/>
    <x v="1"/>
    <n v="17"/>
  </r>
  <r>
    <x v="1"/>
    <x v="10"/>
    <x v="84"/>
    <s v="MMR015CMP014"/>
    <s v="GCA"/>
    <s v="Urban"/>
    <n v="12"/>
    <n v="52"/>
    <n v="10"/>
    <n v="44"/>
    <n v="10"/>
    <n v="44"/>
    <x v="0"/>
    <x v="2"/>
    <n v="0"/>
  </r>
  <r>
    <x v="1"/>
    <x v="14"/>
    <x v="97"/>
    <s v="MMR015CMP216"/>
    <s v="GCA"/>
    <s v="Urban"/>
    <n v="30"/>
    <n v="188"/>
    <n v="24"/>
    <n v="112"/>
    <n v="24"/>
    <n v="112"/>
    <x v="0"/>
    <x v="0"/>
    <n v="2"/>
  </r>
  <r>
    <x v="0"/>
    <x v="4"/>
    <x v="86"/>
    <s v="MMR001CMP167"/>
    <s v="GCA"/>
    <s v="Urban"/>
    <n v="15"/>
    <n v="74"/>
    <n v="12"/>
    <n v="60"/>
    <n v="16"/>
    <n v="74"/>
    <x v="0"/>
    <x v="2"/>
    <n v="0"/>
  </r>
  <r>
    <x v="0"/>
    <x v="3"/>
    <x v="89"/>
    <s v="MMR001CMP162"/>
    <s v="GCA"/>
    <s v="Rural"/>
    <n v="43"/>
    <n v="247"/>
    <n v="41"/>
    <n v="232"/>
    <n v="41"/>
    <n v="9"/>
    <x v="0"/>
    <x v="1"/>
    <n v="3"/>
  </r>
  <r>
    <x v="1"/>
    <x v="14"/>
    <x v="98"/>
    <s v="MMR015CMP012"/>
    <s v="NGCA"/>
    <s v="Rural"/>
    <n v="32"/>
    <n v="156"/>
    <n v="9"/>
    <n v="58"/>
    <n v="9"/>
    <n v="58"/>
    <x v="0"/>
    <x v="2"/>
    <n v="0"/>
  </r>
  <r>
    <x v="0"/>
    <x v="6"/>
    <x v="94"/>
    <s v="MMR001CMP195"/>
    <s v="GCA"/>
    <s v="Urban"/>
    <n v="139"/>
    <n v="640"/>
    <n v="127"/>
    <n v="578"/>
    <n v="146"/>
    <n v="640"/>
    <x v="0"/>
    <x v="0"/>
    <n v="9"/>
  </r>
  <r>
    <x v="0"/>
    <x v="4"/>
    <x v="86"/>
    <s v="MMR001CMP167"/>
    <s v="GCA"/>
    <s v="Urban"/>
    <n v="15"/>
    <n v="74"/>
    <n v="12"/>
    <n v="60"/>
    <n v="16"/>
    <n v="74"/>
    <x v="0"/>
    <x v="0"/>
    <n v="2"/>
  </r>
  <r>
    <x v="1"/>
    <x v="14"/>
    <x v="98"/>
    <s v="MMR015CMP012"/>
    <s v="NGCA"/>
    <s v="Rural"/>
    <n v="32"/>
    <n v="156"/>
    <n v="9"/>
    <n v="58"/>
    <n v="9"/>
    <n v="58"/>
    <x v="0"/>
    <x v="1"/>
    <n v="0"/>
  </r>
  <r>
    <x v="0"/>
    <x v="4"/>
    <x v="99"/>
    <s v="MMR001CMP190"/>
    <s v="GCA"/>
    <s v="Urban"/>
    <n v="14"/>
    <n v="83"/>
    <n v="8"/>
    <n v="35"/>
    <n v="13"/>
    <n v="82"/>
    <x v="0"/>
    <x v="0"/>
    <n v="0"/>
  </r>
  <r>
    <x v="1"/>
    <x v="11"/>
    <x v="85"/>
    <s v="MMR015CMP215"/>
    <s v="GCA"/>
    <s v="Urban"/>
    <n v="140"/>
    <n v="613"/>
    <n v="137"/>
    <n v="622"/>
    <n v="137"/>
    <n v="622"/>
    <x v="0"/>
    <x v="1"/>
    <n v="7"/>
  </r>
  <r>
    <x v="0"/>
    <x v="1"/>
    <x v="90"/>
    <s v="MMR001CMP194"/>
    <s v="GCA"/>
    <s v="Mixed"/>
    <n v="12"/>
    <n v="51"/>
    <n v="4"/>
    <n v="20"/>
    <n v="12"/>
    <n v="52"/>
    <x v="0"/>
    <x v="2"/>
    <n v="0"/>
  </r>
  <r>
    <x v="1"/>
    <x v="10"/>
    <x v="84"/>
    <s v="MMR015CMP014"/>
    <s v="GCA"/>
    <s v="Urban"/>
    <n v="12"/>
    <n v="52"/>
    <n v="10"/>
    <n v="44"/>
    <n v="10"/>
    <n v="44"/>
    <x v="0"/>
    <x v="0"/>
    <n v="0"/>
  </r>
  <r>
    <x v="0"/>
    <x v="4"/>
    <x v="99"/>
    <s v="MMR001CMP190"/>
    <s v="GCA"/>
    <s v="Urban"/>
    <n v="14"/>
    <n v="83"/>
    <n v="8"/>
    <n v="35"/>
    <n v="13"/>
    <n v="82"/>
    <x v="0"/>
    <x v="1"/>
    <n v="1"/>
  </r>
  <r>
    <x v="1"/>
    <x v="14"/>
    <x v="98"/>
    <s v="MMR015CMP012"/>
    <s v="NGCA"/>
    <s v="Rural"/>
    <n v="32"/>
    <n v="156"/>
    <n v="9"/>
    <n v="58"/>
    <n v="9"/>
    <n v="58"/>
    <x v="0"/>
    <x v="0"/>
    <n v="0"/>
  </r>
  <r>
    <x v="1"/>
    <x v="14"/>
    <x v="100"/>
    <s v="MMR015CMP139"/>
    <s v="NGCA"/>
    <s v="Rural"/>
    <n v="9"/>
    <n v="40"/>
    <n v="9"/>
    <n v="43"/>
    <n v="9"/>
    <n v="43"/>
    <x v="0"/>
    <x v="2"/>
    <n v="0"/>
  </r>
  <r>
    <x v="0"/>
    <x v="4"/>
    <x v="82"/>
    <s v="MMR001CMP168"/>
    <s v="GCA"/>
    <s v="Rural"/>
    <n v="74"/>
    <n v="404"/>
    <n v="60"/>
    <n v="330"/>
    <n v="74"/>
    <n v="369"/>
    <x v="0"/>
    <x v="1"/>
    <n v="0"/>
  </r>
  <r>
    <x v="1"/>
    <x v="14"/>
    <x v="101"/>
    <s v="MMR015CMP213"/>
    <s v="GCA"/>
    <s v="Urban"/>
    <n v="61"/>
    <n v="264"/>
    <n v="55"/>
    <n v="251"/>
    <n v="55"/>
    <n v="251"/>
    <x v="0"/>
    <x v="2"/>
    <n v="2"/>
  </r>
  <r>
    <x v="0"/>
    <x v="4"/>
    <x v="102"/>
    <s v="MMR001CMP182"/>
    <s v="GCA"/>
    <s v="Urban"/>
    <n v="10"/>
    <n v="39"/>
    <n v="7"/>
    <n v="25"/>
    <n v="10"/>
    <n v="39"/>
    <x v="0"/>
    <x v="0"/>
    <n v="0"/>
  </r>
  <r>
    <x v="0"/>
    <x v="4"/>
    <x v="103"/>
    <s v="MMR001CMP174"/>
    <s v="GCA"/>
    <s v="Urban"/>
    <n v="65"/>
    <n v="347"/>
    <n v="65"/>
    <n v="347"/>
    <n v="65"/>
    <n v="347"/>
    <x v="0"/>
    <x v="2"/>
    <n v="1"/>
  </r>
  <r>
    <x v="1"/>
    <x v="12"/>
    <x v="104"/>
    <s v="MMR015CMP020"/>
    <s v="GCA"/>
    <s v="Rural"/>
    <n v="178"/>
    <n v="827"/>
    <n v="194"/>
    <n v="890"/>
    <n v="194"/>
    <n v="890"/>
    <x v="0"/>
    <x v="1"/>
    <n v="24"/>
  </r>
  <r>
    <x v="0"/>
    <x v="4"/>
    <x v="105"/>
    <s v="MMR001CMP181"/>
    <s v="GCA"/>
    <s v="Urban"/>
    <n v="25"/>
    <n v="133"/>
    <n v="22"/>
    <n v="95"/>
    <n v="25"/>
    <n v="134"/>
    <x v="0"/>
    <x v="1"/>
    <n v="1"/>
  </r>
  <r>
    <x v="0"/>
    <x v="4"/>
    <x v="105"/>
    <s v="MMR001CMP181"/>
    <s v="GCA"/>
    <s v="Urban"/>
    <n v="25"/>
    <n v="133"/>
    <n v="22"/>
    <n v="95"/>
    <n v="25"/>
    <n v="134"/>
    <x v="0"/>
    <x v="2"/>
    <n v="1"/>
  </r>
  <r>
    <x v="1"/>
    <x v="14"/>
    <x v="100"/>
    <s v="MMR015CMP139"/>
    <s v="NGCA"/>
    <s v="Rural"/>
    <n v="9"/>
    <n v="40"/>
    <n v="9"/>
    <n v="43"/>
    <n v="9"/>
    <n v="43"/>
    <x v="0"/>
    <x v="0"/>
    <n v="0"/>
  </r>
  <r>
    <x v="1"/>
    <x v="14"/>
    <x v="101"/>
    <s v="MMR015CMP213"/>
    <s v="GCA"/>
    <s v="Urban"/>
    <n v="61"/>
    <n v="264"/>
    <n v="55"/>
    <n v="251"/>
    <n v="55"/>
    <n v="251"/>
    <x v="0"/>
    <x v="0"/>
    <n v="1"/>
  </r>
  <r>
    <x v="0"/>
    <x v="4"/>
    <x v="102"/>
    <s v="MMR001CMP182"/>
    <s v="GCA"/>
    <s v="Urban"/>
    <n v="10"/>
    <n v="39"/>
    <n v="7"/>
    <n v="25"/>
    <n v="10"/>
    <n v="39"/>
    <x v="0"/>
    <x v="2"/>
    <n v="0"/>
  </r>
  <r>
    <x v="0"/>
    <x v="4"/>
    <x v="105"/>
    <s v="MMR001CMP181"/>
    <s v="GCA"/>
    <s v="Urban"/>
    <n v="25"/>
    <n v="133"/>
    <n v="22"/>
    <n v="95"/>
    <n v="25"/>
    <n v="134"/>
    <x v="0"/>
    <x v="0"/>
    <n v="0"/>
  </r>
  <r>
    <x v="1"/>
    <x v="12"/>
    <x v="104"/>
    <s v="MMR015CMP020"/>
    <s v="GCA"/>
    <s v="Rural"/>
    <n v="178"/>
    <n v="827"/>
    <n v="194"/>
    <n v="890"/>
    <n v="194"/>
    <n v="890"/>
    <x v="0"/>
    <x v="0"/>
    <n v="11"/>
  </r>
  <r>
    <x v="0"/>
    <x v="4"/>
    <x v="106"/>
    <s v="MMR001CMP179"/>
    <s v="GCA"/>
    <s v="Rural"/>
    <n v="77"/>
    <n v="380"/>
    <n v="76"/>
    <n v="342"/>
    <n v="76"/>
    <n v="344"/>
    <x v="0"/>
    <x v="1"/>
    <n v="2"/>
  </r>
  <r>
    <x v="0"/>
    <x v="4"/>
    <x v="107"/>
    <s v="MMR001CMP176"/>
    <s v="GCA"/>
    <s v="Urban"/>
    <n v="67"/>
    <n v="350"/>
    <n v="67"/>
    <n v="350"/>
    <n v="67"/>
    <n v="350"/>
    <x v="0"/>
    <x v="0"/>
    <n v="4"/>
  </r>
  <r>
    <x v="1"/>
    <x v="14"/>
    <x v="100"/>
    <s v="MMR015CMP139"/>
    <s v="NGCA"/>
    <s v="Rural"/>
    <n v="9"/>
    <n v="40"/>
    <n v="9"/>
    <n v="43"/>
    <n v="9"/>
    <n v="43"/>
    <x v="0"/>
    <x v="1"/>
    <n v="0"/>
  </r>
  <r>
    <x v="0"/>
    <x v="4"/>
    <x v="106"/>
    <s v="MMR001CMP179"/>
    <s v="GCA"/>
    <s v="Rural"/>
    <n v="77"/>
    <n v="380"/>
    <n v="76"/>
    <n v="342"/>
    <n v="76"/>
    <n v="344"/>
    <x v="0"/>
    <x v="2"/>
    <n v="1"/>
  </r>
  <r>
    <x v="1"/>
    <x v="13"/>
    <x v="108"/>
    <s v="MMR015CMP209"/>
    <s v="GCA"/>
    <s v="Urban"/>
    <n v="31"/>
    <n v="191"/>
    <n v="31"/>
    <n v="183"/>
    <n v="31"/>
    <n v="183"/>
    <x v="0"/>
    <x v="1"/>
    <n v="4"/>
  </r>
  <r>
    <x v="0"/>
    <x v="4"/>
    <x v="106"/>
    <s v="MMR001CMP179"/>
    <s v="GCA"/>
    <s v="Rural"/>
    <n v="77"/>
    <n v="380"/>
    <n v="76"/>
    <n v="342"/>
    <n v="76"/>
    <n v="344"/>
    <x v="0"/>
    <x v="0"/>
    <n v="1"/>
  </r>
  <r>
    <x v="1"/>
    <x v="13"/>
    <x v="108"/>
    <s v="MMR015CMP209"/>
    <s v="GCA"/>
    <s v="Urban"/>
    <n v="31"/>
    <n v="191"/>
    <n v="31"/>
    <n v="183"/>
    <n v="31"/>
    <n v="183"/>
    <x v="0"/>
    <x v="0"/>
    <n v="3"/>
  </r>
  <r>
    <x v="0"/>
    <x v="4"/>
    <x v="107"/>
    <s v="MMR001CMP176"/>
    <s v="GCA"/>
    <s v="Urban"/>
    <n v="67"/>
    <n v="350"/>
    <n v="67"/>
    <n v="350"/>
    <n v="67"/>
    <n v="350"/>
    <x v="0"/>
    <x v="2"/>
    <n v="0"/>
  </r>
  <r>
    <x v="0"/>
    <x v="4"/>
    <x v="107"/>
    <s v="MMR001CMP176"/>
    <s v="GCA"/>
    <s v="Urban"/>
    <n v="67"/>
    <n v="350"/>
    <n v="67"/>
    <n v="350"/>
    <n v="67"/>
    <n v="350"/>
    <x v="0"/>
    <x v="1"/>
    <n v="4"/>
  </r>
  <r>
    <x v="1"/>
    <x v="13"/>
    <x v="108"/>
    <s v="MMR015CMP209"/>
    <s v="GCA"/>
    <s v="Urban"/>
    <n v="31"/>
    <n v="191"/>
    <n v="31"/>
    <n v="183"/>
    <n v="31"/>
    <n v="183"/>
    <x v="0"/>
    <x v="2"/>
    <n v="1"/>
  </r>
  <r>
    <x v="0"/>
    <x v="4"/>
    <x v="103"/>
    <s v="MMR001CMP174"/>
    <s v="GCA"/>
    <s v="Urban"/>
    <n v="65"/>
    <n v="347"/>
    <n v="65"/>
    <n v="347"/>
    <n v="65"/>
    <n v="347"/>
    <x v="0"/>
    <x v="1"/>
    <n v="2"/>
  </r>
  <r>
    <x v="0"/>
    <x v="4"/>
    <x v="109"/>
    <s v="MMR001CMP184"/>
    <s v="GCA"/>
    <s v="Rural"/>
    <n v="41"/>
    <n v="199"/>
    <n v="41"/>
    <n v="196"/>
    <n v="41"/>
    <n v="201"/>
    <x v="0"/>
    <x v="0"/>
    <n v="2"/>
  </r>
  <r>
    <x v="0"/>
    <x v="1"/>
    <x v="90"/>
    <s v="MMR001CMP194"/>
    <s v="GCA"/>
    <s v="Mixed"/>
    <n v="12"/>
    <n v="51"/>
    <n v="4"/>
    <n v="20"/>
    <n v="12"/>
    <n v="52"/>
    <x v="0"/>
    <x v="1"/>
    <n v="0"/>
  </r>
  <r>
    <x v="0"/>
    <x v="4"/>
    <x v="99"/>
    <s v="MMR001CMP190"/>
    <s v="GCA"/>
    <s v="Urban"/>
    <n v="14"/>
    <n v="83"/>
    <n v="8"/>
    <n v="35"/>
    <n v="13"/>
    <n v="82"/>
    <x v="0"/>
    <x v="2"/>
    <n v="1"/>
  </r>
  <r>
    <x v="1"/>
    <x v="11"/>
    <x v="93"/>
    <s v="MMR015CMP214"/>
    <s v="GCA"/>
    <s v="Urban"/>
    <n v="41"/>
    <n v="214"/>
    <n v="41"/>
    <n v="214"/>
    <n v="41"/>
    <n v="214"/>
    <x v="0"/>
    <x v="2"/>
    <n v="6"/>
  </r>
  <r>
    <x v="1"/>
    <x v="12"/>
    <x v="110"/>
    <s v="MMR015CMP017"/>
    <s v="GCA"/>
    <s v="Urban"/>
    <n v="30"/>
    <n v="139"/>
    <n v="31"/>
    <n v="140"/>
    <n v="31"/>
    <n v="140"/>
    <x v="0"/>
    <x v="0"/>
    <n v="1"/>
  </r>
  <r>
    <x v="0"/>
    <x v="4"/>
    <x v="111"/>
    <s v="MMR001CMP169"/>
    <s v="GCA"/>
    <s v="Rural"/>
    <n v="35"/>
    <n v="215"/>
    <n v="35"/>
    <n v="211"/>
    <n v="35"/>
    <n v="212"/>
    <x v="0"/>
    <x v="0"/>
    <n v="0"/>
  </r>
  <r>
    <x v="1"/>
    <x v="12"/>
    <x v="110"/>
    <s v="MMR015CMP017"/>
    <s v="GCA"/>
    <s v="Urban"/>
    <n v="30"/>
    <n v="139"/>
    <n v="31"/>
    <n v="140"/>
    <n v="31"/>
    <n v="140"/>
    <x v="0"/>
    <x v="2"/>
    <n v="0"/>
  </r>
  <r>
    <x v="0"/>
    <x v="4"/>
    <x v="109"/>
    <s v="MMR001CMP184"/>
    <s v="GCA"/>
    <s v="Rural"/>
    <n v="41"/>
    <n v="199"/>
    <n v="41"/>
    <n v="196"/>
    <n v="41"/>
    <n v="201"/>
    <x v="0"/>
    <x v="1"/>
    <n v="5"/>
  </r>
  <r>
    <x v="1"/>
    <x v="12"/>
    <x v="110"/>
    <s v="MMR015CMP017"/>
    <s v="GCA"/>
    <s v="Urban"/>
    <n v="30"/>
    <n v="139"/>
    <n v="31"/>
    <n v="140"/>
    <n v="31"/>
    <n v="140"/>
    <x v="0"/>
    <x v="1"/>
    <n v="1"/>
  </r>
  <r>
    <x v="0"/>
    <x v="4"/>
    <x v="109"/>
    <s v="MMR001CMP184"/>
    <s v="GCA"/>
    <s v="Rural"/>
    <n v="41"/>
    <n v="199"/>
    <n v="41"/>
    <n v="196"/>
    <n v="41"/>
    <n v="201"/>
    <x v="0"/>
    <x v="2"/>
    <n v="3"/>
  </r>
  <r>
    <x v="1"/>
    <x v="12"/>
    <x v="104"/>
    <s v="MMR015CMP020"/>
    <s v="GCA"/>
    <s v="Rural"/>
    <n v="178"/>
    <n v="827"/>
    <n v="194"/>
    <n v="890"/>
    <n v="194"/>
    <n v="890"/>
    <x v="0"/>
    <x v="2"/>
    <n v="13"/>
  </r>
  <r>
    <x v="0"/>
    <x v="4"/>
    <x v="111"/>
    <s v="MMR001CMP169"/>
    <s v="GCA"/>
    <s v="Rural"/>
    <n v="35"/>
    <n v="215"/>
    <n v="35"/>
    <n v="211"/>
    <n v="35"/>
    <n v="212"/>
    <x v="0"/>
    <x v="2"/>
    <n v="0"/>
  </r>
  <r>
    <x v="1"/>
    <x v="12"/>
    <x v="92"/>
    <s v="MMR015CMP016"/>
    <s v="GCA"/>
    <s v="Urban"/>
    <n v="64"/>
    <n v="305"/>
    <n v="63"/>
    <n v="304"/>
    <n v="63"/>
    <n v="304"/>
    <x v="0"/>
    <x v="1"/>
    <n v="6"/>
  </r>
  <r>
    <x v="1"/>
    <x v="12"/>
    <x v="112"/>
    <s v="MMR015CMP018"/>
    <s v="GCA"/>
    <s v="Rural"/>
    <n v="78"/>
    <n v="390"/>
    <n v="77"/>
    <n v="384"/>
    <n v="77"/>
    <n v="384"/>
    <x v="0"/>
    <x v="0"/>
    <n v="6"/>
  </r>
  <r>
    <x v="0"/>
    <x v="4"/>
    <x v="113"/>
    <s v="MMR001CMP183"/>
    <s v="GCA"/>
    <s v="Mixed"/>
    <n v="8"/>
    <n v="40"/>
    <n v="8"/>
    <n v="28"/>
    <n v="8"/>
    <n v="40"/>
    <x v="0"/>
    <x v="1"/>
    <n v="0"/>
  </r>
  <r>
    <x v="0"/>
    <x v="4"/>
    <x v="111"/>
    <s v="MMR001CMP169"/>
    <s v="GCA"/>
    <s v="Rural"/>
    <n v="35"/>
    <n v="215"/>
    <n v="35"/>
    <n v="211"/>
    <n v="35"/>
    <n v="212"/>
    <x v="0"/>
    <x v="1"/>
    <n v="0"/>
  </r>
  <r>
    <x v="1"/>
    <x v="12"/>
    <x v="112"/>
    <s v="MMR015CMP018"/>
    <s v="GCA"/>
    <s v="Rural"/>
    <n v="78"/>
    <n v="390"/>
    <n v="77"/>
    <n v="384"/>
    <n v="77"/>
    <n v="384"/>
    <x v="0"/>
    <x v="2"/>
    <n v="2"/>
  </r>
  <r>
    <x v="0"/>
    <x v="4"/>
    <x v="113"/>
    <s v="MMR001CMP183"/>
    <s v="GCA"/>
    <s v="Mixed"/>
    <n v="8"/>
    <n v="40"/>
    <n v="8"/>
    <n v="28"/>
    <n v="8"/>
    <n v="40"/>
    <x v="0"/>
    <x v="2"/>
    <n v="0"/>
  </r>
  <r>
    <x v="1"/>
    <x v="14"/>
    <x v="101"/>
    <s v="MMR015CMP213"/>
    <s v="GCA"/>
    <s v="Urban"/>
    <n v="61"/>
    <n v="264"/>
    <n v="55"/>
    <n v="251"/>
    <n v="55"/>
    <n v="251"/>
    <x v="0"/>
    <x v="1"/>
    <n v="3"/>
  </r>
  <r>
    <x v="1"/>
    <x v="12"/>
    <x v="112"/>
    <s v="MMR015CMP018"/>
    <s v="GCA"/>
    <s v="Rural"/>
    <n v="78"/>
    <n v="390"/>
    <n v="77"/>
    <n v="384"/>
    <n v="77"/>
    <n v="384"/>
    <x v="0"/>
    <x v="1"/>
    <n v="8"/>
  </r>
  <r>
    <x v="0"/>
    <x v="4"/>
    <x v="113"/>
    <s v="MMR001CMP183"/>
    <s v="GCA"/>
    <s v="Mixed"/>
    <n v="8"/>
    <n v="40"/>
    <n v="8"/>
    <n v="28"/>
    <n v="8"/>
    <n v="40"/>
    <x v="0"/>
    <x v="0"/>
    <n v="0"/>
  </r>
  <r>
    <x v="0"/>
    <x v="4"/>
    <x v="103"/>
    <s v="MMR001CMP174"/>
    <s v="GCA"/>
    <s v="Urban"/>
    <n v="65"/>
    <n v="347"/>
    <n v="65"/>
    <n v="347"/>
    <n v="65"/>
    <n v="347"/>
    <x v="0"/>
    <x v="0"/>
    <n v="1"/>
  </r>
  <r>
    <x v="0"/>
    <x v="4"/>
    <x v="102"/>
    <s v="MMR001CMP182"/>
    <s v="GCA"/>
    <s v="Urban"/>
    <n v="10"/>
    <n v="39"/>
    <n v="7"/>
    <n v="25"/>
    <n v="10"/>
    <n v="39"/>
    <x v="0"/>
    <x v="1"/>
    <n v="0"/>
  </r>
  <r>
    <x v="1"/>
    <x v="11"/>
    <x v="93"/>
    <s v="MMR015CMP214"/>
    <s v="GCA"/>
    <s v="Urban"/>
    <n v="41"/>
    <n v="214"/>
    <n v="41"/>
    <n v="214"/>
    <n v="41"/>
    <n v="214"/>
    <x v="0"/>
    <x v="0"/>
    <n v="1"/>
  </r>
  <r>
    <x v="1"/>
    <x v="12"/>
    <x v="114"/>
    <s v="MMR015CMP217"/>
    <s v="GCA"/>
    <s v="Mixed"/>
    <n v="21"/>
    <n v="107"/>
    <n v="22"/>
    <n v="108"/>
    <n v="22"/>
    <n v="0"/>
    <x v="0"/>
    <x v="2"/>
    <n v="0"/>
  </r>
  <r>
    <x v="1"/>
    <x v="11"/>
    <x v="115"/>
    <s v="MMR015CMP004"/>
    <s v="GCA"/>
    <s v="Urban"/>
    <n v="77"/>
    <n v="384"/>
    <n v="79"/>
    <n v="394"/>
    <n v="79"/>
    <n v="394"/>
    <x v="0"/>
    <x v="1"/>
    <n v="7"/>
  </r>
  <r>
    <x v="0"/>
    <x v="8"/>
    <x v="116"/>
    <s v="MMR001CMP152"/>
    <s v="GCA"/>
    <s v="Rural"/>
    <n v="20"/>
    <n v="106"/>
    <n v="13"/>
    <n v="94"/>
    <n v="18"/>
    <n v="94"/>
    <x v="0"/>
    <x v="1"/>
    <n v="0"/>
  </r>
  <r>
    <x v="1"/>
    <x v="15"/>
    <x v="117"/>
    <s v="MMR015CMP218"/>
    <s v="GCA"/>
    <s v="Rural"/>
    <n v="44"/>
    <n v="273"/>
    <n v="40"/>
    <n v="208"/>
    <n v="40"/>
    <n v="208"/>
    <x v="0"/>
    <x v="2"/>
    <n v="2"/>
  </r>
  <r>
    <x v="0"/>
    <x v="5"/>
    <x v="118"/>
    <s v="MMR001CMP228"/>
    <s v="GCA"/>
    <s v="Rural"/>
    <n v="115"/>
    <n v="502"/>
    <n v="123"/>
    <n v="555"/>
    <n v="123"/>
    <n v="555"/>
    <x v="0"/>
    <x v="0"/>
    <n v="6"/>
  </r>
  <r>
    <x v="0"/>
    <x v="5"/>
    <x v="119"/>
    <s v="MMR001CMP230"/>
    <s v="GCA"/>
    <s v="Rural"/>
    <n v="319"/>
    <n v="1567"/>
    <n v="133"/>
    <n v="499"/>
    <n v="133"/>
    <n v="499"/>
    <x v="0"/>
    <x v="1"/>
    <n v="2"/>
  </r>
  <r>
    <x v="0"/>
    <x v="6"/>
    <x v="120"/>
    <s v="MMR001CMP225"/>
    <s v="GCA"/>
    <s v="Rural"/>
    <n v="30"/>
    <n v="181"/>
    <n v="30"/>
    <n v="181"/>
    <n v="30"/>
    <n v="181"/>
    <x v="0"/>
    <x v="1"/>
    <n v="3"/>
  </r>
  <r>
    <x v="1"/>
    <x v="12"/>
    <x v="121"/>
    <s v="MMR015CMP006"/>
    <s v="GCA"/>
    <s v="Rural"/>
    <n v="51"/>
    <n v="260"/>
    <n v="51"/>
    <n v="263"/>
    <n v="51"/>
    <n v="263"/>
    <x v="0"/>
    <x v="1"/>
    <n v="3"/>
  </r>
  <r>
    <x v="1"/>
    <x v="11"/>
    <x v="122"/>
    <s v="MMR015CMP001"/>
    <s v="GCA"/>
    <s v="Urban"/>
    <n v="73"/>
    <n v="393"/>
    <n v="73"/>
    <n v="393"/>
    <n v="73"/>
    <n v="393"/>
    <x v="0"/>
    <x v="1"/>
    <n v="2"/>
  </r>
  <r>
    <x v="1"/>
    <x v="11"/>
    <x v="123"/>
    <s v="MMR015CMP003"/>
    <s v="GCA"/>
    <s v="Urban"/>
    <n v="50"/>
    <n v="218"/>
    <n v="53"/>
    <n v="217"/>
    <n v="53"/>
    <n v="217"/>
    <x v="0"/>
    <x v="0"/>
    <n v="3"/>
  </r>
  <r>
    <x v="0"/>
    <x v="4"/>
    <x v="124"/>
    <s v="MMR001CMP231"/>
    <s v="GCA"/>
    <s v="Rural"/>
    <n v="54"/>
    <n v="242"/>
    <n v="50"/>
    <n v="219"/>
    <n v="50"/>
    <n v="227"/>
    <x v="0"/>
    <x v="0"/>
    <n v="2"/>
  </r>
  <r>
    <x v="0"/>
    <x v="2"/>
    <x v="125"/>
    <s v="MMR001CMP160"/>
    <s v="NGCA"/>
    <s v="Rural"/>
    <n v="110"/>
    <n v="643"/>
    <n v="106"/>
    <m/>
    <n v="124"/>
    <n v="0"/>
    <x v="0"/>
    <x v="0"/>
    <n v="1"/>
  </r>
  <r>
    <x v="0"/>
    <x v="4"/>
    <x v="126"/>
    <s v="MMR001CMP148"/>
    <s v="GCA"/>
    <s v="Mixed"/>
    <n v="20"/>
    <n v="64"/>
    <n v="14"/>
    <n v="52"/>
    <n v="14"/>
    <n v="52"/>
    <x v="0"/>
    <x v="2"/>
    <n v="1"/>
  </r>
  <r>
    <x v="0"/>
    <x v="6"/>
    <x v="120"/>
    <s v="MMR001CMP225"/>
    <s v="GCA"/>
    <s v="Rural"/>
    <n v="30"/>
    <n v="181"/>
    <n v="30"/>
    <n v="181"/>
    <n v="30"/>
    <n v="181"/>
    <x v="0"/>
    <x v="0"/>
    <n v="2"/>
  </r>
  <r>
    <x v="1"/>
    <x v="11"/>
    <x v="122"/>
    <s v="MMR015CMP001"/>
    <s v="GCA"/>
    <s v="Urban"/>
    <n v="73"/>
    <n v="393"/>
    <n v="73"/>
    <n v="393"/>
    <n v="73"/>
    <n v="393"/>
    <x v="0"/>
    <x v="2"/>
    <n v="0"/>
  </r>
  <r>
    <x v="0"/>
    <x v="4"/>
    <x v="124"/>
    <s v="MMR001CMP231"/>
    <s v="GCA"/>
    <s v="Rural"/>
    <n v="54"/>
    <n v="242"/>
    <n v="50"/>
    <n v="219"/>
    <n v="50"/>
    <n v="227"/>
    <x v="0"/>
    <x v="2"/>
    <n v="0"/>
  </r>
  <r>
    <x v="1"/>
    <x v="12"/>
    <x v="121"/>
    <s v="MMR015CMP006"/>
    <s v="GCA"/>
    <s v="Rural"/>
    <n v="51"/>
    <n v="260"/>
    <n v="51"/>
    <n v="263"/>
    <n v="51"/>
    <n v="263"/>
    <x v="0"/>
    <x v="0"/>
    <n v="2"/>
  </r>
  <r>
    <x v="1"/>
    <x v="11"/>
    <x v="123"/>
    <s v="MMR015CMP003"/>
    <s v="GCA"/>
    <s v="Urban"/>
    <n v="50"/>
    <n v="218"/>
    <n v="53"/>
    <n v="217"/>
    <n v="53"/>
    <n v="217"/>
    <x v="0"/>
    <x v="2"/>
    <n v="2"/>
  </r>
  <r>
    <x v="1"/>
    <x v="15"/>
    <x v="117"/>
    <s v="MMR015CMP218"/>
    <s v="GCA"/>
    <s v="Rural"/>
    <n v="44"/>
    <n v="273"/>
    <n v="40"/>
    <n v="208"/>
    <n v="40"/>
    <n v="208"/>
    <x v="0"/>
    <x v="0"/>
    <n v="0"/>
  </r>
  <r>
    <x v="0"/>
    <x v="8"/>
    <x v="116"/>
    <s v="MMR001CMP152"/>
    <s v="GCA"/>
    <s v="Rural"/>
    <n v="20"/>
    <n v="106"/>
    <n v="13"/>
    <n v="94"/>
    <n v="18"/>
    <n v="94"/>
    <x v="0"/>
    <x v="0"/>
    <n v="0"/>
  </r>
  <r>
    <x v="1"/>
    <x v="11"/>
    <x v="123"/>
    <s v="MMR015CMP003"/>
    <s v="GCA"/>
    <s v="Urban"/>
    <n v="50"/>
    <n v="218"/>
    <n v="53"/>
    <n v="217"/>
    <n v="53"/>
    <n v="217"/>
    <x v="0"/>
    <x v="1"/>
    <n v="5"/>
  </r>
  <r>
    <x v="0"/>
    <x v="4"/>
    <x v="127"/>
    <s v="MMR001CMP229"/>
    <s v="GCA"/>
    <s v="Rural"/>
    <n v="116"/>
    <n v="530"/>
    <n v="105"/>
    <n v="464"/>
    <n v="105"/>
    <n v="492"/>
    <x v="0"/>
    <x v="1"/>
    <n v="5"/>
  </r>
  <r>
    <x v="0"/>
    <x v="4"/>
    <x v="127"/>
    <s v="MMR001CMP229"/>
    <s v="GCA"/>
    <s v="Rural"/>
    <n v="116"/>
    <n v="530"/>
    <n v="105"/>
    <n v="464"/>
    <n v="105"/>
    <n v="492"/>
    <x v="0"/>
    <x v="2"/>
    <n v="1"/>
  </r>
  <r>
    <x v="0"/>
    <x v="4"/>
    <x v="127"/>
    <s v="MMR001CMP229"/>
    <s v="GCA"/>
    <s v="Rural"/>
    <n v="116"/>
    <n v="530"/>
    <n v="105"/>
    <n v="464"/>
    <n v="105"/>
    <n v="492"/>
    <x v="0"/>
    <x v="0"/>
    <n v="4"/>
  </r>
  <r>
    <x v="0"/>
    <x v="5"/>
    <x v="119"/>
    <s v="MMR001CMP230"/>
    <s v="GCA"/>
    <s v="Rural"/>
    <n v="319"/>
    <n v="1567"/>
    <n v="133"/>
    <n v="499"/>
    <n v="133"/>
    <n v="499"/>
    <x v="0"/>
    <x v="2"/>
    <n v="0"/>
  </r>
  <r>
    <x v="0"/>
    <x v="8"/>
    <x v="116"/>
    <s v="MMR001CMP152"/>
    <s v="GCA"/>
    <s v="Rural"/>
    <n v="20"/>
    <n v="106"/>
    <n v="13"/>
    <n v="94"/>
    <n v="18"/>
    <n v="94"/>
    <x v="0"/>
    <x v="2"/>
    <n v="0"/>
  </r>
  <r>
    <x v="0"/>
    <x v="5"/>
    <x v="118"/>
    <s v="MMR001CMP228"/>
    <s v="GCA"/>
    <s v="Rural"/>
    <n v="115"/>
    <n v="502"/>
    <n v="123"/>
    <n v="555"/>
    <n v="123"/>
    <n v="555"/>
    <x v="0"/>
    <x v="2"/>
    <n v="4"/>
  </r>
  <r>
    <x v="0"/>
    <x v="5"/>
    <x v="119"/>
    <s v="MMR001CMP230"/>
    <s v="GCA"/>
    <s v="Rural"/>
    <n v="319"/>
    <n v="1567"/>
    <n v="133"/>
    <n v="499"/>
    <n v="133"/>
    <n v="499"/>
    <x v="0"/>
    <x v="0"/>
    <n v="2"/>
  </r>
  <r>
    <x v="0"/>
    <x v="5"/>
    <x v="128"/>
    <s v="MMR001CMP218"/>
    <s v="GCA"/>
    <s v="Rural"/>
    <n v="207"/>
    <n v="1141"/>
    <n v="352"/>
    <n v="1386"/>
    <n v="352"/>
    <n v="1386"/>
    <x v="0"/>
    <x v="0"/>
    <n v="8"/>
  </r>
  <r>
    <x v="0"/>
    <x v="5"/>
    <x v="118"/>
    <s v="MMR001CMP228"/>
    <s v="GCA"/>
    <s v="Rural"/>
    <n v="115"/>
    <n v="502"/>
    <n v="123"/>
    <n v="555"/>
    <n v="123"/>
    <n v="555"/>
    <x v="0"/>
    <x v="1"/>
    <n v="10"/>
  </r>
  <r>
    <x v="1"/>
    <x v="11"/>
    <x v="115"/>
    <s v="MMR015CMP004"/>
    <s v="GCA"/>
    <s v="Urban"/>
    <n v="77"/>
    <n v="384"/>
    <n v="79"/>
    <n v="394"/>
    <n v="79"/>
    <n v="394"/>
    <x v="0"/>
    <x v="2"/>
    <n v="4"/>
  </r>
  <r>
    <x v="1"/>
    <x v="12"/>
    <x v="114"/>
    <s v="MMR015CMP217"/>
    <s v="GCA"/>
    <s v="Mixed"/>
    <n v="21"/>
    <n v="107"/>
    <n v="22"/>
    <n v="108"/>
    <n v="22"/>
    <n v="0"/>
    <x v="0"/>
    <x v="1"/>
    <n v="0"/>
  </r>
  <r>
    <x v="0"/>
    <x v="4"/>
    <x v="126"/>
    <s v="MMR001CMP148"/>
    <s v="GCA"/>
    <s v="Mixed"/>
    <n v="20"/>
    <n v="64"/>
    <n v="14"/>
    <n v="52"/>
    <n v="14"/>
    <n v="52"/>
    <x v="0"/>
    <x v="1"/>
    <n v="2"/>
  </r>
  <r>
    <x v="1"/>
    <x v="12"/>
    <x v="121"/>
    <s v="MMR015CMP006"/>
    <s v="GCA"/>
    <s v="Rural"/>
    <n v="51"/>
    <n v="260"/>
    <n v="51"/>
    <n v="263"/>
    <n v="51"/>
    <n v="263"/>
    <x v="0"/>
    <x v="2"/>
    <n v="1"/>
  </r>
  <r>
    <x v="1"/>
    <x v="11"/>
    <x v="115"/>
    <s v="MMR015CMP004"/>
    <s v="GCA"/>
    <s v="Urban"/>
    <n v="77"/>
    <n v="384"/>
    <n v="79"/>
    <n v="394"/>
    <n v="79"/>
    <n v="394"/>
    <x v="0"/>
    <x v="0"/>
    <n v="3"/>
  </r>
  <r>
    <x v="0"/>
    <x v="2"/>
    <x v="125"/>
    <s v="MMR001CMP160"/>
    <s v="NGCA"/>
    <s v="Rural"/>
    <n v="110"/>
    <n v="643"/>
    <n v="106"/>
    <m/>
    <n v="124"/>
    <n v="0"/>
    <x v="0"/>
    <x v="2"/>
    <n v="3"/>
  </r>
  <r>
    <x v="0"/>
    <x v="16"/>
    <x v="129"/>
    <s v="MMR001CMP234"/>
    <s v="GCA"/>
    <s v="Urban"/>
    <n v="91"/>
    <n v="400"/>
    <n v="60"/>
    <n v="228"/>
    <n v="74"/>
    <n v="228"/>
    <x v="0"/>
    <x v="0"/>
    <n v="0"/>
  </r>
  <r>
    <x v="0"/>
    <x v="2"/>
    <x v="125"/>
    <s v="MMR001CMP160"/>
    <s v="NGCA"/>
    <s v="Rural"/>
    <n v="110"/>
    <n v="643"/>
    <n v="106"/>
    <m/>
    <n v="124"/>
    <n v="0"/>
    <x v="0"/>
    <x v="1"/>
    <n v="4"/>
  </r>
  <r>
    <x v="0"/>
    <x v="6"/>
    <x v="120"/>
    <s v="MMR001CMP225"/>
    <s v="GCA"/>
    <s v="Rural"/>
    <n v="30"/>
    <n v="181"/>
    <n v="30"/>
    <n v="181"/>
    <n v="30"/>
    <n v="181"/>
    <x v="0"/>
    <x v="2"/>
    <n v="1"/>
  </r>
  <r>
    <x v="0"/>
    <x v="4"/>
    <x v="126"/>
    <s v="MMR001CMP148"/>
    <s v="GCA"/>
    <s v="Mixed"/>
    <n v="20"/>
    <n v="64"/>
    <n v="14"/>
    <n v="52"/>
    <n v="14"/>
    <n v="52"/>
    <x v="0"/>
    <x v="0"/>
    <n v="1"/>
  </r>
  <r>
    <x v="0"/>
    <x v="5"/>
    <x v="130"/>
    <s v="MMR001CMP223"/>
    <s v="GCA"/>
    <s v="Rural"/>
    <n v="121"/>
    <n v="596"/>
    <n v="129"/>
    <n v="575"/>
    <n v="129"/>
    <n v="575"/>
    <x v="0"/>
    <x v="0"/>
    <n v="20"/>
  </r>
  <r>
    <x v="0"/>
    <x v="4"/>
    <x v="124"/>
    <s v="MMR001CMP231"/>
    <s v="GCA"/>
    <s v="Rural"/>
    <n v="54"/>
    <n v="242"/>
    <n v="50"/>
    <n v="219"/>
    <n v="50"/>
    <n v="227"/>
    <x v="0"/>
    <x v="1"/>
    <n v="2"/>
  </r>
  <r>
    <x v="0"/>
    <x v="5"/>
    <x v="128"/>
    <s v="MMR001CMP218"/>
    <s v="GCA"/>
    <s v="Rural"/>
    <n v="207"/>
    <n v="1141"/>
    <n v="352"/>
    <n v="1386"/>
    <n v="352"/>
    <n v="1386"/>
    <x v="0"/>
    <x v="1"/>
    <n v="16"/>
  </r>
  <r>
    <x v="1"/>
    <x v="12"/>
    <x v="131"/>
    <s v="MMR015CMP007"/>
    <s v="GCA"/>
    <s v="Rural"/>
    <n v="70"/>
    <n v="273"/>
    <n v="71"/>
    <n v="278"/>
    <n v="71"/>
    <n v="278"/>
    <x v="0"/>
    <x v="0"/>
    <n v="1"/>
  </r>
  <r>
    <x v="0"/>
    <x v="16"/>
    <x v="129"/>
    <s v="MMR001CMP234"/>
    <s v="GCA"/>
    <s v="Urban"/>
    <n v="91"/>
    <n v="400"/>
    <n v="60"/>
    <n v="228"/>
    <n v="74"/>
    <n v="228"/>
    <x v="0"/>
    <x v="1"/>
    <n v="0"/>
  </r>
  <r>
    <x v="1"/>
    <x v="11"/>
    <x v="122"/>
    <s v="MMR015CMP001"/>
    <s v="GCA"/>
    <s v="Urban"/>
    <n v="73"/>
    <n v="393"/>
    <n v="73"/>
    <n v="393"/>
    <n v="73"/>
    <n v="393"/>
    <x v="0"/>
    <x v="0"/>
    <n v="2"/>
  </r>
  <r>
    <x v="1"/>
    <x v="12"/>
    <x v="131"/>
    <s v="MMR015CMP007"/>
    <s v="GCA"/>
    <s v="Rural"/>
    <n v="70"/>
    <n v="273"/>
    <n v="71"/>
    <n v="278"/>
    <n v="71"/>
    <n v="278"/>
    <x v="0"/>
    <x v="2"/>
    <n v="2"/>
  </r>
  <r>
    <x v="1"/>
    <x v="12"/>
    <x v="131"/>
    <s v="MMR015CMP007"/>
    <s v="GCA"/>
    <s v="Rural"/>
    <n v="70"/>
    <n v="273"/>
    <n v="71"/>
    <n v="278"/>
    <n v="71"/>
    <n v="278"/>
    <x v="0"/>
    <x v="1"/>
    <n v="3"/>
  </r>
  <r>
    <x v="0"/>
    <x v="16"/>
    <x v="129"/>
    <s v="MMR001CMP234"/>
    <s v="GCA"/>
    <s v="Urban"/>
    <n v="91"/>
    <n v="400"/>
    <n v="60"/>
    <n v="228"/>
    <n v="74"/>
    <n v="228"/>
    <x v="0"/>
    <x v="2"/>
    <n v="0"/>
  </r>
  <r>
    <x v="0"/>
    <x v="5"/>
    <x v="74"/>
    <s v="MMR001CMP133"/>
    <s v="GCA"/>
    <s v="Rural"/>
    <n v="115"/>
    <n v="532"/>
    <n v="115"/>
    <n v="537"/>
    <n v="115"/>
    <n v="537"/>
    <x v="0"/>
    <x v="1"/>
    <n v="1"/>
  </r>
  <r>
    <x v="0"/>
    <x v="5"/>
    <x v="130"/>
    <s v="MMR001CMP223"/>
    <s v="GCA"/>
    <s v="Rural"/>
    <n v="121"/>
    <n v="596"/>
    <n v="129"/>
    <n v="575"/>
    <n v="129"/>
    <n v="575"/>
    <x v="0"/>
    <x v="1"/>
    <n v="21"/>
  </r>
  <r>
    <x v="0"/>
    <x v="5"/>
    <x v="130"/>
    <s v="MMR001CMP223"/>
    <s v="GCA"/>
    <s v="Rural"/>
    <n v="121"/>
    <n v="596"/>
    <n v="129"/>
    <n v="575"/>
    <n v="129"/>
    <n v="575"/>
    <x v="0"/>
    <x v="2"/>
    <n v="1"/>
  </r>
  <r>
    <x v="0"/>
    <x v="5"/>
    <x v="128"/>
    <s v="MMR001CMP218"/>
    <s v="GCA"/>
    <s v="Rural"/>
    <n v="207"/>
    <n v="1141"/>
    <n v="352"/>
    <n v="1386"/>
    <n v="352"/>
    <n v="1386"/>
    <x v="0"/>
    <x v="2"/>
    <n v="8"/>
  </r>
  <r>
    <x v="1"/>
    <x v="12"/>
    <x v="114"/>
    <s v="MMR015CMP217"/>
    <s v="GCA"/>
    <s v="Mixed"/>
    <n v="21"/>
    <n v="107"/>
    <n v="22"/>
    <n v="108"/>
    <n v="22"/>
    <n v="0"/>
    <x v="0"/>
    <x v="0"/>
    <n v="0"/>
  </r>
  <r>
    <x v="1"/>
    <x v="15"/>
    <x v="117"/>
    <s v="MMR015CMP218"/>
    <s v="GCA"/>
    <s v="Rural"/>
    <n v="44"/>
    <n v="273"/>
    <n v="40"/>
    <n v="208"/>
    <n v="40"/>
    <n v="208"/>
    <x v="0"/>
    <x v="1"/>
    <n v="2"/>
  </r>
  <r>
    <x v="1"/>
    <x v="14"/>
    <x v="97"/>
    <s v="MMR015CMP216"/>
    <s v="GCA"/>
    <s v="Urban"/>
    <n v="30"/>
    <n v="188"/>
    <n v="24"/>
    <n v="112"/>
    <n v="24"/>
    <n v="112"/>
    <x v="0"/>
    <x v="1"/>
    <n v="4"/>
  </r>
  <r>
    <x v="0"/>
    <x v="3"/>
    <x v="58"/>
    <s v="MMR001CMP014"/>
    <s v="GCA"/>
    <s v="Urban"/>
    <n v="163"/>
    <n v="712"/>
    <n v="84"/>
    <n v="452"/>
    <n v="140"/>
    <n v="707"/>
    <x v="1"/>
    <x v="1"/>
    <n v="8"/>
  </r>
  <r>
    <x v="0"/>
    <x v="9"/>
    <x v="79"/>
    <s v="MMR001CMP079"/>
    <s v="GCA"/>
    <s v="Urban"/>
    <n v="14"/>
    <n v="44"/>
    <n v="14"/>
    <n v="44"/>
    <n v="14"/>
    <n v="44"/>
    <x v="1"/>
    <x v="1"/>
    <n v="1"/>
  </r>
  <r>
    <x v="0"/>
    <x v="3"/>
    <x v="19"/>
    <s v="MMR001CMP012"/>
    <s v="GCA"/>
    <s v="Urban"/>
    <n v="6"/>
    <n v="28"/>
    <n v="6"/>
    <n v="30"/>
    <n v="6"/>
    <n v="30"/>
    <x v="1"/>
    <x v="2"/>
    <n v="0"/>
  </r>
  <r>
    <x v="0"/>
    <x v="6"/>
    <x v="56"/>
    <s v="MMR001CMP042"/>
    <s v="GCA"/>
    <s v="Urban"/>
    <n v="118"/>
    <n v="516"/>
    <n v="108"/>
    <n v="470"/>
    <n v="118"/>
    <n v="520"/>
    <x v="1"/>
    <x v="1"/>
    <n v="19"/>
  </r>
  <r>
    <x v="0"/>
    <x v="0"/>
    <x v="76"/>
    <s v="MMR001CMP058"/>
    <s v="GCA"/>
    <s v="Urban"/>
    <n v="3"/>
    <n v="13"/>
    <n v="3"/>
    <n v="13"/>
    <n v="3"/>
    <n v="13"/>
    <x v="1"/>
    <x v="1"/>
    <n v="0"/>
  </r>
  <r>
    <x v="0"/>
    <x v="1"/>
    <x v="69"/>
    <s v="MMR001CMP053"/>
    <s v="GCA"/>
    <s v="Urban"/>
    <n v="14"/>
    <n v="74"/>
    <n v="14"/>
    <n v="68"/>
    <n v="14"/>
    <n v="68"/>
    <x v="1"/>
    <x v="0"/>
    <n v="0"/>
  </r>
  <r>
    <x v="0"/>
    <x v="7"/>
    <x v="18"/>
    <s v="MMR001CMP067"/>
    <s v="GCA"/>
    <s v="Urban"/>
    <n v="80"/>
    <n v="278"/>
    <n v="50"/>
    <n v="200"/>
    <n v="83"/>
    <n v="293"/>
    <x v="1"/>
    <x v="0"/>
    <n v="1"/>
  </r>
  <r>
    <x v="0"/>
    <x v="0"/>
    <x v="5"/>
    <s v="MMR001CMP121"/>
    <s v="NGCA"/>
    <s v="Rural"/>
    <n v="1694"/>
    <n v="8805"/>
    <n v="1693"/>
    <n v="8805"/>
    <n v="1693"/>
    <n v="9062"/>
    <x v="1"/>
    <x v="0"/>
    <n v="71"/>
  </r>
  <r>
    <x v="0"/>
    <x v="2"/>
    <x v="54"/>
    <s v="MMR001CMP119"/>
    <s v="NGCA"/>
    <s v="Mixed"/>
    <n v="610"/>
    <n v="2750"/>
    <n v="609"/>
    <n v="2630"/>
    <n v="609"/>
    <n v="2630"/>
    <x v="1"/>
    <x v="0"/>
    <n v="20"/>
  </r>
  <r>
    <x v="0"/>
    <x v="1"/>
    <x v="1"/>
    <s v="MMR001CMP047"/>
    <s v="GCA"/>
    <s v="Urban"/>
    <n v="631"/>
    <n v="3758"/>
    <n v="613"/>
    <n v="3721"/>
    <n v="626"/>
    <n v="3786"/>
    <x v="1"/>
    <x v="0"/>
    <n v="34"/>
  </r>
  <r>
    <x v="0"/>
    <x v="3"/>
    <x v="19"/>
    <s v="MMR001CMP012"/>
    <s v="GCA"/>
    <s v="Urban"/>
    <n v="6"/>
    <n v="28"/>
    <n v="6"/>
    <n v="30"/>
    <n v="6"/>
    <n v="30"/>
    <x v="1"/>
    <x v="0"/>
    <n v="0"/>
  </r>
  <r>
    <x v="0"/>
    <x v="8"/>
    <x v="21"/>
    <s v="MMR001CMP080"/>
    <s v="GCA"/>
    <s v="Urban"/>
    <n v="12"/>
    <n v="61"/>
    <n v="12"/>
    <n v="62"/>
    <n v="12"/>
    <n v="61"/>
    <x v="1"/>
    <x v="2"/>
    <n v="1"/>
  </r>
  <r>
    <x v="0"/>
    <x v="2"/>
    <x v="67"/>
    <s v="MMR001CMP028"/>
    <s v="GCA"/>
    <s v="Rural"/>
    <n v="110"/>
    <n v="509"/>
    <n v="80"/>
    <n v="324"/>
    <n v="110"/>
    <n v="506"/>
    <x v="1"/>
    <x v="2"/>
    <n v="3"/>
  </r>
  <r>
    <x v="0"/>
    <x v="1"/>
    <x v="1"/>
    <s v="MMR001CMP047"/>
    <s v="GCA"/>
    <s v="Urban"/>
    <n v="631"/>
    <n v="3758"/>
    <n v="613"/>
    <n v="3721"/>
    <n v="626"/>
    <n v="3786"/>
    <x v="1"/>
    <x v="2"/>
    <n v="31"/>
  </r>
  <r>
    <x v="0"/>
    <x v="0"/>
    <x v="5"/>
    <s v="MMR001CMP121"/>
    <s v="NGCA"/>
    <s v="Rural"/>
    <n v="1694"/>
    <n v="8805"/>
    <n v="1693"/>
    <n v="8805"/>
    <n v="1693"/>
    <n v="9062"/>
    <x v="1"/>
    <x v="2"/>
    <n v="78"/>
  </r>
  <r>
    <x v="0"/>
    <x v="5"/>
    <x v="66"/>
    <s v="MMR001CMP129"/>
    <s v="NGCA"/>
    <s v="Rural"/>
    <n v="174"/>
    <n v="1185"/>
    <n v="463"/>
    <n v="2123"/>
    <n v="463"/>
    <n v="2114"/>
    <x v="1"/>
    <x v="0"/>
    <n v="51"/>
  </r>
  <r>
    <x v="0"/>
    <x v="3"/>
    <x v="3"/>
    <s v="MMR001CMP011"/>
    <s v="GCA"/>
    <s v="Urban"/>
    <n v="8"/>
    <n v="30"/>
    <n v="8"/>
    <n v="32"/>
    <n v="8"/>
    <n v="32"/>
    <x v="1"/>
    <x v="1"/>
    <n v="0"/>
  </r>
  <r>
    <x v="0"/>
    <x v="2"/>
    <x v="29"/>
    <s v="MMR001CMP032"/>
    <s v="GCA"/>
    <s v="Urban"/>
    <n v="94"/>
    <n v="341"/>
    <n v="65"/>
    <n v="240"/>
    <n v="95"/>
    <n v="343"/>
    <x v="1"/>
    <x v="0"/>
    <n v="5"/>
  </r>
  <r>
    <x v="0"/>
    <x v="5"/>
    <x v="6"/>
    <s v="MMR001CMP066"/>
    <s v="GCA"/>
    <s v="Urban"/>
    <n v="135"/>
    <n v="672"/>
    <n v="156"/>
    <n v="704"/>
    <n v="156"/>
    <n v="704"/>
    <x v="1"/>
    <x v="1"/>
    <n v="10"/>
  </r>
  <r>
    <x v="0"/>
    <x v="9"/>
    <x v="31"/>
    <s v="MMR001CMP077"/>
    <s v="GCA"/>
    <s v="Mixed"/>
    <n v="18"/>
    <n v="78"/>
    <n v="18"/>
    <n v="79"/>
    <n v="18"/>
    <n v="77"/>
    <x v="1"/>
    <x v="2"/>
    <n v="1"/>
  </r>
  <r>
    <x v="0"/>
    <x v="3"/>
    <x v="77"/>
    <s v="MMR001CMP005"/>
    <s v="GCA"/>
    <s v="Urban"/>
    <n v="35"/>
    <n v="175"/>
    <n v="32"/>
    <n v="173"/>
    <n v="43"/>
    <n v="212"/>
    <x v="1"/>
    <x v="2"/>
    <n v="2"/>
  </r>
  <r>
    <x v="0"/>
    <x v="3"/>
    <x v="33"/>
    <s v="MMR001CMP001"/>
    <s v="GCA"/>
    <s v="Urban"/>
    <n v="69"/>
    <n v="349"/>
    <n v="43"/>
    <n v="361"/>
    <n v="43"/>
    <n v="361"/>
    <x v="1"/>
    <x v="2"/>
    <n v="6"/>
  </r>
  <r>
    <x v="0"/>
    <x v="5"/>
    <x v="74"/>
    <s v="MMR001CMP133"/>
    <s v="GCA"/>
    <s v="Rural"/>
    <n v="115"/>
    <n v="532"/>
    <n v="115"/>
    <n v="537"/>
    <n v="115"/>
    <n v="537"/>
    <x v="1"/>
    <x v="0"/>
    <n v="4"/>
  </r>
  <r>
    <x v="0"/>
    <x v="2"/>
    <x v="25"/>
    <s v="MMR001CMP027"/>
    <s v="GCA"/>
    <s v="Mixed"/>
    <n v="21"/>
    <n v="111"/>
    <n v="22"/>
    <n v="116"/>
    <n v="26"/>
    <n v="116"/>
    <x v="1"/>
    <x v="1"/>
    <n v="2"/>
  </r>
  <r>
    <x v="0"/>
    <x v="6"/>
    <x v="15"/>
    <s v="MMR001CMP043"/>
    <s v="NGCA"/>
    <s v="Mixed"/>
    <n v="153"/>
    <n v="873"/>
    <n v="153"/>
    <n v="922"/>
    <n v="153"/>
    <n v="922"/>
    <x v="1"/>
    <x v="0"/>
    <n v="15"/>
  </r>
  <r>
    <x v="0"/>
    <x v="3"/>
    <x v="77"/>
    <s v="MMR001CMP005"/>
    <s v="GCA"/>
    <s v="Urban"/>
    <n v="35"/>
    <n v="175"/>
    <n v="32"/>
    <n v="173"/>
    <n v="43"/>
    <n v="212"/>
    <x v="1"/>
    <x v="0"/>
    <n v="1"/>
  </r>
  <r>
    <x v="0"/>
    <x v="3"/>
    <x v="11"/>
    <s v="MMR001CMP013"/>
    <s v="GCA"/>
    <s v="Urban"/>
    <n v="44"/>
    <n v="180"/>
    <n v="18"/>
    <n v="68"/>
    <n v="45"/>
    <n v="194"/>
    <x v="1"/>
    <x v="1"/>
    <n v="2"/>
  </r>
  <r>
    <x v="0"/>
    <x v="3"/>
    <x v="58"/>
    <s v="MMR001CMP014"/>
    <s v="GCA"/>
    <s v="Urban"/>
    <n v="163"/>
    <n v="712"/>
    <n v="84"/>
    <n v="452"/>
    <n v="140"/>
    <n v="707"/>
    <x v="1"/>
    <x v="0"/>
    <n v="5"/>
  </r>
  <r>
    <x v="0"/>
    <x v="7"/>
    <x v="18"/>
    <s v="MMR001CMP067"/>
    <s v="GCA"/>
    <s v="Urban"/>
    <n v="80"/>
    <n v="278"/>
    <n v="50"/>
    <n v="200"/>
    <n v="83"/>
    <n v="293"/>
    <x v="1"/>
    <x v="1"/>
    <n v="3"/>
  </r>
  <r>
    <x v="0"/>
    <x v="9"/>
    <x v="31"/>
    <s v="MMR001CMP077"/>
    <s v="GCA"/>
    <s v="Mixed"/>
    <n v="18"/>
    <n v="78"/>
    <n v="18"/>
    <n v="79"/>
    <n v="18"/>
    <n v="77"/>
    <x v="1"/>
    <x v="0"/>
    <n v="1"/>
  </r>
  <r>
    <x v="0"/>
    <x v="8"/>
    <x v="21"/>
    <s v="MMR001CMP080"/>
    <s v="GCA"/>
    <s v="Urban"/>
    <n v="12"/>
    <n v="61"/>
    <n v="12"/>
    <n v="62"/>
    <n v="12"/>
    <n v="61"/>
    <x v="1"/>
    <x v="0"/>
    <n v="2"/>
  </r>
  <r>
    <x v="0"/>
    <x v="2"/>
    <x v="16"/>
    <s v="MMR001CMP120"/>
    <s v="NGCA"/>
    <s v="Rural"/>
    <n v="184"/>
    <n v="768"/>
    <n v="175"/>
    <n v="828"/>
    <n v="175"/>
    <n v="828"/>
    <x v="1"/>
    <x v="0"/>
    <n v="0"/>
  </r>
  <r>
    <x v="0"/>
    <x v="6"/>
    <x v="15"/>
    <s v="MMR001CMP043"/>
    <s v="NGCA"/>
    <s v="Mixed"/>
    <n v="153"/>
    <n v="873"/>
    <n v="153"/>
    <n v="922"/>
    <n v="153"/>
    <n v="922"/>
    <x v="1"/>
    <x v="2"/>
    <n v="5"/>
  </r>
  <r>
    <x v="0"/>
    <x v="1"/>
    <x v="80"/>
    <s v="MMR001CMP052"/>
    <s v="GCA"/>
    <s v="Urban"/>
    <n v="44"/>
    <n v="235"/>
    <n v="36"/>
    <n v="194"/>
    <n v="43"/>
    <n v="242"/>
    <x v="1"/>
    <x v="1"/>
    <n v="1"/>
  </r>
  <r>
    <x v="0"/>
    <x v="2"/>
    <x v="67"/>
    <s v="MMR001CMP028"/>
    <s v="GCA"/>
    <s v="Rural"/>
    <n v="110"/>
    <n v="509"/>
    <n v="80"/>
    <n v="324"/>
    <n v="110"/>
    <n v="506"/>
    <x v="1"/>
    <x v="0"/>
    <n v="4"/>
  </r>
  <r>
    <x v="0"/>
    <x v="3"/>
    <x v="68"/>
    <s v="MMR001CMP004"/>
    <s v="GCA"/>
    <s v="Urban"/>
    <n v="7"/>
    <n v="41"/>
    <n v="10"/>
    <n v="47"/>
    <n v="12"/>
    <n v="56"/>
    <x v="1"/>
    <x v="1"/>
    <n v="0"/>
  </r>
  <r>
    <x v="0"/>
    <x v="2"/>
    <x v="16"/>
    <s v="MMR001CMP120"/>
    <s v="NGCA"/>
    <s v="Rural"/>
    <n v="184"/>
    <n v="768"/>
    <n v="175"/>
    <n v="828"/>
    <n v="175"/>
    <n v="828"/>
    <x v="1"/>
    <x v="1"/>
    <n v="1"/>
  </r>
  <r>
    <x v="0"/>
    <x v="1"/>
    <x v="64"/>
    <s v="MMR001CMP055"/>
    <s v="GCA"/>
    <s v="Urban"/>
    <n v="27"/>
    <n v="111"/>
    <n v="25"/>
    <n v="104"/>
    <n v="25"/>
    <n v="104"/>
    <x v="1"/>
    <x v="0"/>
    <n v="0"/>
  </r>
  <r>
    <x v="0"/>
    <x v="2"/>
    <x v="16"/>
    <s v="MMR001CMP120"/>
    <s v="NGCA"/>
    <s v="Rural"/>
    <n v="184"/>
    <n v="768"/>
    <n v="175"/>
    <n v="828"/>
    <n v="175"/>
    <n v="828"/>
    <x v="1"/>
    <x v="2"/>
    <n v="1"/>
  </r>
  <r>
    <x v="0"/>
    <x v="6"/>
    <x v="15"/>
    <s v="MMR001CMP043"/>
    <s v="NGCA"/>
    <s v="Mixed"/>
    <n v="153"/>
    <n v="873"/>
    <n v="153"/>
    <n v="922"/>
    <n v="153"/>
    <n v="922"/>
    <x v="1"/>
    <x v="1"/>
    <n v="20"/>
  </r>
  <r>
    <x v="0"/>
    <x v="7"/>
    <x v="18"/>
    <s v="MMR001CMP067"/>
    <s v="GCA"/>
    <s v="Urban"/>
    <n v="80"/>
    <n v="278"/>
    <n v="50"/>
    <n v="200"/>
    <n v="83"/>
    <n v="293"/>
    <x v="1"/>
    <x v="2"/>
    <n v="2"/>
  </r>
  <r>
    <x v="0"/>
    <x v="5"/>
    <x v="66"/>
    <s v="MMR001CMP129"/>
    <s v="NGCA"/>
    <s v="Rural"/>
    <n v="174"/>
    <n v="1185"/>
    <n v="463"/>
    <n v="2123"/>
    <n v="463"/>
    <n v="2114"/>
    <x v="1"/>
    <x v="2"/>
    <n v="30"/>
  </r>
  <r>
    <x v="0"/>
    <x v="7"/>
    <x v="55"/>
    <s v="MMR001CMP068"/>
    <s v="GCA"/>
    <s v="Urban"/>
    <n v="40"/>
    <n v="208"/>
    <n v="41"/>
    <n v="208"/>
    <n v="51"/>
    <n v="208"/>
    <x v="1"/>
    <x v="0"/>
    <n v="3"/>
  </r>
  <r>
    <x v="0"/>
    <x v="3"/>
    <x v="11"/>
    <s v="MMR001CMP013"/>
    <s v="GCA"/>
    <s v="Urban"/>
    <n v="44"/>
    <n v="180"/>
    <n v="18"/>
    <n v="68"/>
    <n v="45"/>
    <n v="194"/>
    <x v="1"/>
    <x v="0"/>
    <n v="0"/>
  </r>
  <r>
    <x v="0"/>
    <x v="2"/>
    <x v="54"/>
    <s v="MMR001CMP119"/>
    <s v="NGCA"/>
    <s v="Mixed"/>
    <n v="610"/>
    <n v="2750"/>
    <n v="609"/>
    <n v="2630"/>
    <n v="609"/>
    <n v="2630"/>
    <x v="1"/>
    <x v="2"/>
    <n v="15"/>
  </r>
  <r>
    <x v="0"/>
    <x v="2"/>
    <x v="71"/>
    <s v="MMR001CMP031"/>
    <s v="GCA"/>
    <s v="Urban"/>
    <n v="128"/>
    <n v="725"/>
    <n v="100"/>
    <n v="608"/>
    <n v="128"/>
    <n v="746"/>
    <x v="1"/>
    <x v="1"/>
    <n v="14"/>
  </r>
  <r>
    <x v="0"/>
    <x v="2"/>
    <x v="54"/>
    <s v="MMR001CMP119"/>
    <s v="NGCA"/>
    <s v="Mixed"/>
    <n v="610"/>
    <n v="2750"/>
    <n v="609"/>
    <n v="2630"/>
    <n v="609"/>
    <n v="2630"/>
    <x v="1"/>
    <x v="1"/>
    <n v="35"/>
  </r>
  <r>
    <x v="0"/>
    <x v="3"/>
    <x v="19"/>
    <s v="MMR001CMP012"/>
    <s v="GCA"/>
    <s v="Urban"/>
    <n v="6"/>
    <n v="28"/>
    <n v="6"/>
    <n v="30"/>
    <n v="6"/>
    <n v="30"/>
    <x v="1"/>
    <x v="1"/>
    <n v="0"/>
  </r>
  <r>
    <x v="0"/>
    <x v="3"/>
    <x v="11"/>
    <s v="MMR001CMP013"/>
    <s v="GCA"/>
    <s v="Urban"/>
    <n v="44"/>
    <n v="180"/>
    <n v="18"/>
    <n v="68"/>
    <n v="45"/>
    <n v="194"/>
    <x v="1"/>
    <x v="2"/>
    <n v="2"/>
  </r>
  <r>
    <x v="0"/>
    <x v="3"/>
    <x v="58"/>
    <s v="MMR001CMP014"/>
    <s v="GCA"/>
    <s v="Urban"/>
    <n v="163"/>
    <n v="712"/>
    <n v="84"/>
    <n v="452"/>
    <n v="140"/>
    <n v="707"/>
    <x v="1"/>
    <x v="2"/>
    <n v="3"/>
  </r>
  <r>
    <x v="0"/>
    <x v="0"/>
    <x v="35"/>
    <s v="MMR001CMP123"/>
    <s v="NGCA"/>
    <s v="Rural"/>
    <n v="115"/>
    <n v="602"/>
    <n v="115"/>
    <n v="594"/>
    <n v="115"/>
    <n v="88"/>
    <x v="1"/>
    <x v="1"/>
    <n v="0"/>
  </r>
  <r>
    <x v="0"/>
    <x v="3"/>
    <x v="24"/>
    <s v="MMR001CMP008"/>
    <s v="GCA"/>
    <s v="Urban"/>
    <n v="93"/>
    <n v="446"/>
    <n v="91"/>
    <n v="482"/>
    <n v="100"/>
    <n v="523"/>
    <x v="1"/>
    <x v="0"/>
    <n v="0"/>
  </r>
  <r>
    <x v="0"/>
    <x v="5"/>
    <x v="30"/>
    <s v="MMR001CMP128"/>
    <s v="NGCA"/>
    <s v="Rural"/>
    <n v="541"/>
    <n v="2607"/>
    <n v="545"/>
    <n v="2544"/>
    <n v="545"/>
    <n v="2545"/>
    <x v="1"/>
    <x v="2"/>
    <n v="41"/>
  </r>
  <r>
    <x v="0"/>
    <x v="0"/>
    <x v="26"/>
    <s v="MMR001CMP062"/>
    <s v="GCA"/>
    <s v="Urban"/>
    <n v="265"/>
    <n v="1084"/>
    <n v="260"/>
    <n v="1140"/>
    <n v="260"/>
    <n v="1140"/>
    <x v="1"/>
    <x v="0"/>
    <n v="14"/>
  </r>
  <r>
    <x v="0"/>
    <x v="0"/>
    <x v="22"/>
    <s v="MMR001CMP126"/>
    <s v="NGCA"/>
    <s v="Mixed"/>
    <n v="840"/>
    <n v="3249"/>
    <n v="667"/>
    <n v="3657"/>
    <n v="667"/>
    <n v="3657"/>
    <x v="1"/>
    <x v="0"/>
    <n v="14"/>
  </r>
  <r>
    <x v="0"/>
    <x v="1"/>
    <x v="34"/>
    <s v="MMR001CMP050"/>
    <s v="GCA"/>
    <s v="Urban"/>
    <n v="301"/>
    <n v="1404"/>
    <n v="274"/>
    <n v="1347"/>
    <n v="274"/>
    <n v="1347"/>
    <x v="1"/>
    <x v="1"/>
    <n v="70"/>
  </r>
  <r>
    <x v="0"/>
    <x v="9"/>
    <x v="70"/>
    <s v="MMR001CMP078"/>
    <s v="GCA"/>
    <s v="Mixed"/>
    <n v="12"/>
    <n v="47"/>
    <n v="15"/>
    <n v="69"/>
    <n v="15"/>
    <n v="69"/>
    <x v="1"/>
    <x v="1"/>
    <n v="0"/>
  </r>
  <r>
    <x v="0"/>
    <x v="3"/>
    <x v="32"/>
    <s v="MMR001CMP009"/>
    <s v="GCA"/>
    <s v="Urban"/>
    <n v="87"/>
    <n v="461"/>
    <n v="90"/>
    <n v="489"/>
    <n v="90"/>
    <n v="489"/>
    <x v="1"/>
    <x v="0"/>
    <n v="3"/>
  </r>
  <r>
    <x v="0"/>
    <x v="3"/>
    <x v="62"/>
    <s v="MMR001CMP006"/>
    <s v="GCA"/>
    <s v="Urban"/>
    <n v="97"/>
    <n v="382"/>
    <n v="95"/>
    <n v="386"/>
    <n v="95"/>
    <n v="386"/>
    <x v="1"/>
    <x v="2"/>
    <n v="3"/>
  </r>
  <r>
    <x v="0"/>
    <x v="0"/>
    <x v="22"/>
    <s v="MMR001CMP126"/>
    <s v="NGCA"/>
    <s v="Mixed"/>
    <n v="840"/>
    <n v="3249"/>
    <n v="667"/>
    <n v="3657"/>
    <n v="667"/>
    <n v="3657"/>
    <x v="1"/>
    <x v="2"/>
    <n v="10"/>
  </r>
  <r>
    <x v="0"/>
    <x v="3"/>
    <x v="24"/>
    <s v="MMR001CMP008"/>
    <s v="GCA"/>
    <s v="Urban"/>
    <n v="93"/>
    <n v="446"/>
    <n v="91"/>
    <n v="482"/>
    <n v="100"/>
    <n v="523"/>
    <x v="1"/>
    <x v="1"/>
    <n v="1"/>
  </r>
  <r>
    <x v="0"/>
    <x v="2"/>
    <x v="53"/>
    <s v="MMR001CMP030"/>
    <s v="GCA"/>
    <s v="Urban"/>
    <n v="31"/>
    <n v="170"/>
    <n v="25"/>
    <n v="125"/>
    <n v="31"/>
    <n v="170"/>
    <x v="1"/>
    <x v="1"/>
    <n v="2"/>
  </r>
  <r>
    <x v="0"/>
    <x v="0"/>
    <x v="26"/>
    <s v="MMR001CMP062"/>
    <s v="GCA"/>
    <s v="Urban"/>
    <n v="265"/>
    <n v="1084"/>
    <n v="260"/>
    <n v="1140"/>
    <n v="260"/>
    <n v="1140"/>
    <x v="1"/>
    <x v="2"/>
    <n v="10"/>
  </r>
  <r>
    <x v="0"/>
    <x v="1"/>
    <x v="80"/>
    <s v="MMR001CMP052"/>
    <s v="GCA"/>
    <s v="Urban"/>
    <n v="44"/>
    <n v="235"/>
    <n v="36"/>
    <n v="194"/>
    <n v="43"/>
    <n v="242"/>
    <x v="1"/>
    <x v="0"/>
    <n v="0"/>
  </r>
  <r>
    <x v="0"/>
    <x v="1"/>
    <x v="34"/>
    <s v="MMR001CMP050"/>
    <s v="GCA"/>
    <s v="Urban"/>
    <n v="301"/>
    <n v="1404"/>
    <n v="274"/>
    <n v="1347"/>
    <n v="274"/>
    <n v="1347"/>
    <x v="1"/>
    <x v="2"/>
    <n v="30"/>
  </r>
  <r>
    <x v="0"/>
    <x v="2"/>
    <x v="67"/>
    <s v="MMR001CMP028"/>
    <s v="GCA"/>
    <s v="Rural"/>
    <n v="110"/>
    <n v="509"/>
    <n v="80"/>
    <n v="324"/>
    <n v="110"/>
    <n v="506"/>
    <x v="1"/>
    <x v="1"/>
    <n v="7"/>
  </r>
  <r>
    <x v="0"/>
    <x v="3"/>
    <x v="24"/>
    <s v="MMR001CMP008"/>
    <s v="GCA"/>
    <s v="Urban"/>
    <n v="93"/>
    <n v="446"/>
    <n v="91"/>
    <n v="482"/>
    <n v="100"/>
    <n v="523"/>
    <x v="1"/>
    <x v="2"/>
    <n v="1"/>
  </r>
  <r>
    <x v="0"/>
    <x v="0"/>
    <x v="28"/>
    <s v="MMR001CMP059"/>
    <s v="GCA"/>
    <s v="Urban"/>
    <n v="25"/>
    <n v="92"/>
    <n v="24"/>
    <n v="89"/>
    <n v="24"/>
    <n v="89"/>
    <x v="1"/>
    <x v="1"/>
    <n v="0"/>
  </r>
  <r>
    <x v="0"/>
    <x v="5"/>
    <x v="30"/>
    <s v="MMR001CMP128"/>
    <s v="NGCA"/>
    <s v="Rural"/>
    <n v="541"/>
    <n v="2607"/>
    <n v="545"/>
    <n v="2544"/>
    <n v="545"/>
    <n v="2545"/>
    <x v="1"/>
    <x v="0"/>
    <n v="53"/>
  </r>
  <r>
    <x v="0"/>
    <x v="9"/>
    <x v="70"/>
    <s v="MMR001CMP078"/>
    <s v="GCA"/>
    <s v="Mixed"/>
    <n v="12"/>
    <n v="47"/>
    <n v="15"/>
    <n v="69"/>
    <n v="15"/>
    <n v="69"/>
    <x v="1"/>
    <x v="2"/>
    <n v="0"/>
  </r>
  <r>
    <x v="0"/>
    <x v="1"/>
    <x v="64"/>
    <s v="MMR001CMP055"/>
    <s v="GCA"/>
    <s v="Urban"/>
    <n v="27"/>
    <n v="111"/>
    <n v="25"/>
    <n v="104"/>
    <n v="25"/>
    <n v="104"/>
    <x v="1"/>
    <x v="2"/>
    <n v="0"/>
  </r>
  <r>
    <x v="0"/>
    <x v="3"/>
    <x v="14"/>
    <s v="MMR001CMP007"/>
    <s v="GCA"/>
    <s v="Urban"/>
    <n v="28"/>
    <n v="130"/>
    <n v="27"/>
    <n v="121"/>
    <n v="28"/>
    <n v="130"/>
    <x v="1"/>
    <x v="0"/>
    <n v="1"/>
  </r>
  <r>
    <x v="0"/>
    <x v="0"/>
    <x v="28"/>
    <s v="MMR001CMP059"/>
    <s v="GCA"/>
    <s v="Urban"/>
    <n v="25"/>
    <n v="92"/>
    <n v="24"/>
    <n v="89"/>
    <n v="24"/>
    <n v="89"/>
    <x v="1"/>
    <x v="2"/>
    <n v="0"/>
  </r>
  <r>
    <x v="0"/>
    <x v="1"/>
    <x v="23"/>
    <s v="MMR001CMP051"/>
    <s v="GCA"/>
    <s v="Urban"/>
    <n v="23"/>
    <n v="83"/>
    <n v="23"/>
    <n v="85"/>
    <n v="23"/>
    <n v="78"/>
    <x v="1"/>
    <x v="2"/>
    <n v="0"/>
  </r>
  <r>
    <x v="0"/>
    <x v="2"/>
    <x v="73"/>
    <s v="MMR001CMP029"/>
    <s v="GCA"/>
    <s v="Mixed"/>
    <n v="243"/>
    <n v="1307"/>
    <n v="227"/>
    <n v="1227"/>
    <n v="227"/>
    <n v="1227"/>
    <x v="1"/>
    <x v="1"/>
    <n v="19"/>
  </r>
  <r>
    <x v="0"/>
    <x v="0"/>
    <x v="22"/>
    <s v="MMR001CMP126"/>
    <s v="NGCA"/>
    <s v="Mixed"/>
    <n v="840"/>
    <n v="3249"/>
    <n v="667"/>
    <n v="3657"/>
    <n v="667"/>
    <n v="3657"/>
    <x v="1"/>
    <x v="1"/>
    <n v="24"/>
  </r>
  <r>
    <x v="0"/>
    <x v="3"/>
    <x v="33"/>
    <s v="MMR001CMP001"/>
    <s v="GCA"/>
    <s v="Urban"/>
    <n v="69"/>
    <n v="349"/>
    <n v="43"/>
    <n v="361"/>
    <n v="43"/>
    <n v="361"/>
    <x v="1"/>
    <x v="0"/>
    <n v="2"/>
  </r>
  <r>
    <x v="0"/>
    <x v="3"/>
    <x v="14"/>
    <s v="MMR001CMP007"/>
    <s v="GCA"/>
    <s v="Urban"/>
    <n v="28"/>
    <n v="130"/>
    <n v="27"/>
    <n v="121"/>
    <n v="28"/>
    <n v="130"/>
    <x v="1"/>
    <x v="2"/>
    <n v="0"/>
  </r>
  <r>
    <x v="0"/>
    <x v="3"/>
    <x v="62"/>
    <s v="MMR001CMP006"/>
    <s v="GCA"/>
    <s v="Urban"/>
    <n v="97"/>
    <n v="382"/>
    <n v="95"/>
    <n v="386"/>
    <n v="95"/>
    <n v="386"/>
    <x v="1"/>
    <x v="1"/>
    <n v="3"/>
  </r>
  <r>
    <x v="0"/>
    <x v="2"/>
    <x v="53"/>
    <s v="MMR001CMP030"/>
    <s v="GCA"/>
    <s v="Urban"/>
    <n v="31"/>
    <n v="170"/>
    <n v="25"/>
    <n v="125"/>
    <n v="31"/>
    <n v="170"/>
    <x v="1"/>
    <x v="0"/>
    <n v="1"/>
  </r>
  <r>
    <x v="0"/>
    <x v="3"/>
    <x v="14"/>
    <s v="MMR001CMP007"/>
    <s v="GCA"/>
    <s v="Urban"/>
    <n v="28"/>
    <n v="130"/>
    <n v="27"/>
    <n v="121"/>
    <n v="28"/>
    <n v="130"/>
    <x v="1"/>
    <x v="1"/>
    <n v="1"/>
  </r>
  <r>
    <x v="0"/>
    <x v="1"/>
    <x v="23"/>
    <s v="MMR001CMP051"/>
    <s v="GCA"/>
    <s v="Urban"/>
    <n v="23"/>
    <n v="83"/>
    <n v="23"/>
    <n v="85"/>
    <n v="23"/>
    <n v="78"/>
    <x v="1"/>
    <x v="0"/>
    <n v="0"/>
  </r>
  <r>
    <x v="0"/>
    <x v="9"/>
    <x v="70"/>
    <s v="MMR001CMP078"/>
    <s v="GCA"/>
    <s v="Mixed"/>
    <n v="12"/>
    <n v="47"/>
    <n v="15"/>
    <n v="69"/>
    <n v="15"/>
    <n v="69"/>
    <x v="1"/>
    <x v="0"/>
    <n v="0"/>
  </r>
  <r>
    <x v="0"/>
    <x v="0"/>
    <x v="35"/>
    <s v="MMR001CMP123"/>
    <s v="NGCA"/>
    <s v="Rural"/>
    <n v="115"/>
    <n v="602"/>
    <n v="115"/>
    <n v="594"/>
    <n v="115"/>
    <n v="88"/>
    <x v="1"/>
    <x v="2"/>
    <n v="0"/>
  </r>
  <r>
    <x v="0"/>
    <x v="2"/>
    <x v="53"/>
    <s v="MMR001CMP030"/>
    <s v="GCA"/>
    <s v="Urban"/>
    <n v="31"/>
    <n v="170"/>
    <n v="25"/>
    <n v="125"/>
    <n v="31"/>
    <n v="170"/>
    <x v="1"/>
    <x v="2"/>
    <n v="1"/>
  </r>
  <r>
    <x v="0"/>
    <x v="3"/>
    <x v="57"/>
    <s v="MMR001CMP015"/>
    <s v="GCA"/>
    <s v="Urban"/>
    <n v="107"/>
    <n v="584"/>
    <n v="30"/>
    <n v="174"/>
    <n v="108"/>
    <n v="605"/>
    <x v="1"/>
    <x v="0"/>
    <n v="0"/>
  </r>
  <r>
    <x v="0"/>
    <x v="0"/>
    <x v="0"/>
    <s v="MMR001CMP122"/>
    <s v="NGCA"/>
    <s v="Rural"/>
    <n v="612"/>
    <n v="2944"/>
    <n v="608"/>
    <n v="2914"/>
    <n v="608"/>
    <n v="2944"/>
    <x v="1"/>
    <x v="2"/>
    <n v="44"/>
  </r>
  <r>
    <x v="0"/>
    <x v="2"/>
    <x v="71"/>
    <s v="MMR001CMP031"/>
    <s v="GCA"/>
    <s v="Urban"/>
    <n v="128"/>
    <n v="725"/>
    <n v="100"/>
    <n v="608"/>
    <n v="128"/>
    <n v="746"/>
    <x v="1"/>
    <x v="0"/>
    <n v="9"/>
  </r>
  <r>
    <x v="0"/>
    <x v="3"/>
    <x v="8"/>
    <s v="MMR001CMP010"/>
    <s v="GCA"/>
    <s v="Urban"/>
    <n v="6"/>
    <n v="39"/>
    <n v="6"/>
    <n v="39"/>
    <n v="6"/>
    <n v="39"/>
    <x v="1"/>
    <x v="1"/>
    <n v="0"/>
  </r>
  <r>
    <x v="0"/>
    <x v="3"/>
    <x v="77"/>
    <s v="MMR001CMP005"/>
    <s v="GCA"/>
    <s v="Urban"/>
    <n v="35"/>
    <n v="175"/>
    <n v="32"/>
    <n v="173"/>
    <n v="43"/>
    <n v="212"/>
    <x v="1"/>
    <x v="1"/>
    <n v="3"/>
  </r>
  <r>
    <x v="0"/>
    <x v="0"/>
    <x v="0"/>
    <s v="MMR001CMP122"/>
    <s v="NGCA"/>
    <s v="Rural"/>
    <n v="612"/>
    <n v="2944"/>
    <n v="608"/>
    <n v="2914"/>
    <n v="608"/>
    <n v="2944"/>
    <x v="1"/>
    <x v="0"/>
    <n v="41"/>
  </r>
  <r>
    <x v="0"/>
    <x v="9"/>
    <x v="79"/>
    <s v="MMR001CMP079"/>
    <s v="GCA"/>
    <s v="Urban"/>
    <n v="14"/>
    <n v="44"/>
    <n v="14"/>
    <n v="44"/>
    <n v="14"/>
    <n v="44"/>
    <x v="1"/>
    <x v="2"/>
    <n v="0"/>
  </r>
  <r>
    <x v="0"/>
    <x v="5"/>
    <x v="74"/>
    <s v="MMR001CMP133"/>
    <s v="GCA"/>
    <s v="Rural"/>
    <n v="115"/>
    <n v="532"/>
    <n v="115"/>
    <n v="537"/>
    <n v="115"/>
    <n v="537"/>
    <x v="1"/>
    <x v="2"/>
    <n v="3"/>
  </r>
  <r>
    <x v="0"/>
    <x v="5"/>
    <x v="6"/>
    <s v="MMR001CMP066"/>
    <s v="GCA"/>
    <s v="Urban"/>
    <n v="135"/>
    <n v="672"/>
    <n v="156"/>
    <n v="704"/>
    <n v="156"/>
    <n v="704"/>
    <x v="1"/>
    <x v="2"/>
    <n v="6"/>
  </r>
  <r>
    <x v="0"/>
    <x v="5"/>
    <x v="6"/>
    <s v="MMR001CMP066"/>
    <s v="GCA"/>
    <s v="Urban"/>
    <n v="135"/>
    <n v="672"/>
    <n v="156"/>
    <n v="704"/>
    <n v="156"/>
    <n v="704"/>
    <x v="1"/>
    <x v="0"/>
    <n v="4"/>
  </r>
  <r>
    <x v="0"/>
    <x v="1"/>
    <x v="7"/>
    <s v="MMR001CMP049"/>
    <s v="GCA"/>
    <s v="Urban"/>
    <n v="116"/>
    <n v="659"/>
    <n v="116"/>
    <n v="659"/>
    <n v="116"/>
    <n v="659"/>
    <x v="1"/>
    <x v="0"/>
    <n v="1"/>
  </r>
  <r>
    <x v="0"/>
    <x v="3"/>
    <x v="3"/>
    <s v="MMR001CMP011"/>
    <s v="GCA"/>
    <s v="Urban"/>
    <n v="8"/>
    <n v="30"/>
    <n v="8"/>
    <n v="32"/>
    <n v="8"/>
    <n v="32"/>
    <x v="1"/>
    <x v="0"/>
    <n v="0"/>
  </r>
  <r>
    <x v="0"/>
    <x v="1"/>
    <x v="80"/>
    <s v="MMR001CMP052"/>
    <s v="GCA"/>
    <s v="Urban"/>
    <n v="44"/>
    <n v="235"/>
    <n v="36"/>
    <n v="194"/>
    <n v="43"/>
    <n v="242"/>
    <x v="1"/>
    <x v="2"/>
    <n v="1"/>
  </r>
  <r>
    <x v="0"/>
    <x v="0"/>
    <x v="5"/>
    <s v="MMR001CMP121"/>
    <s v="NGCA"/>
    <s v="Rural"/>
    <n v="1694"/>
    <n v="8805"/>
    <n v="1693"/>
    <n v="8805"/>
    <n v="1693"/>
    <n v="9062"/>
    <x v="1"/>
    <x v="1"/>
    <n v="149"/>
  </r>
  <r>
    <x v="0"/>
    <x v="1"/>
    <x v="1"/>
    <s v="MMR001CMP047"/>
    <s v="GCA"/>
    <s v="Urban"/>
    <n v="631"/>
    <n v="3758"/>
    <n v="613"/>
    <n v="3721"/>
    <n v="626"/>
    <n v="3786"/>
    <x v="1"/>
    <x v="1"/>
    <n v="65"/>
  </r>
  <r>
    <x v="0"/>
    <x v="2"/>
    <x v="71"/>
    <s v="MMR001CMP031"/>
    <s v="GCA"/>
    <s v="Urban"/>
    <n v="128"/>
    <n v="725"/>
    <n v="100"/>
    <n v="608"/>
    <n v="128"/>
    <n v="746"/>
    <x v="1"/>
    <x v="2"/>
    <n v="5"/>
  </r>
  <r>
    <x v="0"/>
    <x v="6"/>
    <x v="56"/>
    <s v="MMR001CMP042"/>
    <s v="GCA"/>
    <s v="Urban"/>
    <n v="118"/>
    <n v="516"/>
    <n v="108"/>
    <n v="470"/>
    <n v="118"/>
    <n v="520"/>
    <x v="1"/>
    <x v="2"/>
    <n v="8"/>
  </r>
  <r>
    <x v="0"/>
    <x v="0"/>
    <x v="28"/>
    <s v="MMR001CMP059"/>
    <s v="GCA"/>
    <s v="Urban"/>
    <n v="25"/>
    <n v="92"/>
    <n v="24"/>
    <n v="89"/>
    <n v="24"/>
    <n v="89"/>
    <x v="1"/>
    <x v="0"/>
    <n v="0"/>
  </r>
  <r>
    <x v="0"/>
    <x v="1"/>
    <x v="34"/>
    <s v="MMR001CMP050"/>
    <s v="GCA"/>
    <s v="Urban"/>
    <n v="301"/>
    <n v="1404"/>
    <n v="274"/>
    <n v="1347"/>
    <n v="274"/>
    <n v="1347"/>
    <x v="1"/>
    <x v="0"/>
    <n v="40"/>
  </r>
  <r>
    <x v="0"/>
    <x v="2"/>
    <x v="73"/>
    <s v="MMR001CMP029"/>
    <s v="GCA"/>
    <s v="Mixed"/>
    <n v="243"/>
    <n v="1307"/>
    <n v="227"/>
    <n v="1227"/>
    <n v="227"/>
    <n v="1227"/>
    <x v="1"/>
    <x v="2"/>
    <n v="8"/>
  </r>
  <r>
    <x v="0"/>
    <x v="3"/>
    <x v="32"/>
    <s v="MMR001CMP009"/>
    <s v="GCA"/>
    <s v="Urban"/>
    <n v="87"/>
    <n v="461"/>
    <n v="90"/>
    <n v="489"/>
    <n v="90"/>
    <n v="489"/>
    <x v="1"/>
    <x v="2"/>
    <n v="3"/>
  </r>
  <r>
    <x v="0"/>
    <x v="3"/>
    <x v="62"/>
    <s v="MMR001CMP006"/>
    <s v="GCA"/>
    <s v="Urban"/>
    <n v="97"/>
    <n v="382"/>
    <n v="95"/>
    <n v="386"/>
    <n v="95"/>
    <n v="386"/>
    <x v="1"/>
    <x v="0"/>
    <n v="0"/>
  </r>
  <r>
    <x v="0"/>
    <x v="0"/>
    <x v="26"/>
    <s v="MMR001CMP062"/>
    <s v="GCA"/>
    <s v="Urban"/>
    <n v="265"/>
    <n v="1084"/>
    <n v="260"/>
    <n v="1140"/>
    <n v="260"/>
    <n v="1140"/>
    <x v="1"/>
    <x v="1"/>
    <n v="24"/>
  </r>
  <r>
    <x v="0"/>
    <x v="0"/>
    <x v="35"/>
    <s v="MMR001CMP123"/>
    <s v="NGCA"/>
    <s v="Rural"/>
    <n v="115"/>
    <n v="602"/>
    <n v="115"/>
    <n v="594"/>
    <n v="115"/>
    <n v="88"/>
    <x v="1"/>
    <x v="0"/>
    <n v="0"/>
  </r>
  <r>
    <x v="0"/>
    <x v="1"/>
    <x v="7"/>
    <s v="MMR001CMP049"/>
    <s v="GCA"/>
    <s v="Urban"/>
    <n v="116"/>
    <n v="659"/>
    <n v="116"/>
    <n v="659"/>
    <n v="116"/>
    <n v="659"/>
    <x v="1"/>
    <x v="2"/>
    <n v="6"/>
  </r>
  <r>
    <x v="0"/>
    <x v="3"/>
    <x v="32"/>
    <s v="MMR001CMP009"/>
    <s v="GCA"/>
    <s v="Urban"/>
    <n v="87"/>
    <n v="461"/>
    <n v="90"/>
    <n v="489"/>
    <n v="90"/>
    <n v="489"/>
    <x v="1"/>
    <x v="1"/>
    <n v="6"/>
  </r>
  <r>
    <x v="0"/>
    <x v="3"/>
    <x v="8"/>
    <s v="MMR001CMP010"/>
    <s v="GCA"/>
    <s v="Urban"/>
    <n v="6"/>
    <n v="39"/>
    <n v="6"/>
    <n v="39"/>
    <n v="6"/>
    <n v="39"/>
    <x v="1"/>
    <x v="2"/>
    <n v="0"/>
  </r>
  <r>
    <x v="0"/>
    <x v="9"/>
    <x v="31"/>
    <s v="MMR001CMP077"/>
    <s v="GCA"/>
    <s v="Mixed"/>
    <n v="18"/>
    <n v="78"/>
    <n v="18"/>
    <n v="79"/>
    <n v="18"/>
    <n v="77"/>
    <x v="1"/>
    <x v="1"/>
    <n v="0"/>
  </r>
  <r>
    <x v="0"/>
    <x v="1"/>
    <x v="64"/>
    <s v="MMR001CMP055"/>
    <s v="GCA"/>
    <s v="Urban"/>
    <n v="27"/>
    <n v="111"/>
    <n v="25"/>
    <n v="104"/>
    <n v="25"/>
    <n v="104"/>
    <x v="1"/>
    <x v="1"/>
    <n v="0"/>
  </r>
  <r>
    <x v="0"/>
    <x v="0"/>
    <x v="0"/>
    <s v="MMR001CMP122"/>
    <s v="NGCA"/>
    <s v="Rural"/>
    <n v="612"/>
    <n v="2944"/>
    <n v="608"/>
    <n v="2914"/>
    <n v="608"/>
    <n v="2944"/>
    <x v="1"/>
    <x v="1"/>
    <n v="85"/>
  </r>
  <r>
    <x v="0"/>
    <x v="2"/>
    <x v="73"/>
    <s v="MMR001CMP029"/>
    <s v="GCA"/>
    <s v="Mixed"/>
    <n v="243"/>
    <n v="1307"/>
    <n v="227"/>
    <n v="1227"/>
    <n v="227"/>
    <n v="1227"/>
    <x v="1"/>
    <x v="0"/>
    <n v="11"/>
  </r>
  <r>
    <x v="0"/>
    <x v="3"/>
    <x v="8"/>
    <s v="MMR001CMP010"/>
    <s v="GCA"/>
    <s v="Urban"/>
    <n v="6"/>
    <n v="39"/>
    <n v="6"/>
    <n v="39"/>
    <n v="6"/>
    <n v="39"/>
    <x v="1"/>
    <x v="0"/>
    <n v="0"/>
  </r>
  <r>
    <x v="0"/>
    <x v="5"/>
    <x v="30"/>
    <s v="MMR001CMP128"/>
    <s v="NGCA"/>
    <s v="Rural"/>
    <n v="541"/>
    <n v="2607"/>
    <n v="545"/>
    <n v="2544"/>
    <n v="545"/>
    <n v="2545"/>
    <x v="1"/>
    <x v="1"/>
    <n v="94"/>
  </r>
  <r>
    <x v="0"/>
    <x v="3"/>
    <x v="3"/>
    <s v="MMR001CMP011"/>
    <s v="GCA"/>
    <s v="Urban"/>
    <n v="8"/>
    <n v="30"/>
    <n v="8"/>
    <n v="32"/>
    <n v="8"/>
    <n v="32"/>
    <x v="1"/>
    <x v="2"/>
    <n v="0"/>
  </r>
  <r>
    <x v="0"/>
    <x v="9"/>
    <x v="79"/>
    <s v="MMR001CMP079"/>
    <s v="GCA"/>
    <s v="Urban"/>
    <n v="14"/>
    <n v="44"/>
    <n v="14"/>
    <n v="44"/>
    <n v="14"/>
    <n v="44"/>
    <x v="1"/>
    <x v="0"/>
    <n v="1"/>
  </r>
  <r>
    <x v="0"/>
    <x v="0"/>
    <x v="38"/>
    <s v="MMR001CMP071"/>
    <s v="GCA"/>
    <s v="Urban"/>
    <n v="30"/>
    <n v="175"/>
    <n v="18"/>
    <n v="120"/>
    <n v="29"/>
    <n v="182"/>
    <x v="1"/>
    <x v="0"/>
    <n v="1"/>
  </r>
  <r>
    <x v="0"/>
    <x v="1"/>
    <x v="7"/>
    <s v="MMR001CMP049"/>
    <s v="GCA"/>
    <s v="Urban"/>
    <n v="116"/>
    <n v="659"/>
    <n v="116"/>
    <n v="659"/>
    <n v="116"/>
    <n v="659"/>
    <x v="1"/>
    <x v="1"/>
    <n v="7"/>
  </r>
  <r>
    <x v="0"/>
    <x v="0"/>
    <x v="75"/>
    <s v="MMR001CMP131"/>
    <s v="NGCA"/>
    <s v="Rural"/>
    <n v="412"/>
    <n v="1700"/>
    <n v="375"/>
    <n v="1598"/>
    <n v="375"/>
    <n v="1598"/>
    <x v="1"/>
    <x v="1"/>
    <n v="63"/>
  </r>
  <r>
    <x v="0"/>
    <x v="2"/>
    <x v="49"/>
    <s v="MMR001CMP039"/>
    <s v="GCA"/>
    <s v="Rural"/>
    <n v="45"/>
    <n v="193"/>
    <n v="48"/>
    <n v="196"/>
    <n v="48"/>
    <n v="196"/>
    <x v="1"/>
    <x v="0"/>
    <n v="1"/>
  </r>
  <r>
    <x v="0"/>
    <x v="3"/>
    <x v="72"/>
    <s v="MMR001CMP002"/>
    <s v="GCA"/>
    <s v="Urban"/>
    <n v="56"/>
    <n v="230"/>
    <n v="54"/>
    <n v="221"/>
    <n v="57"/>
    <n v="232"/>
    <x v="1"/>
    <x v="0"/>
    <n v="1"/>
  </r>
  <r>
    <x v="0"/>
    <x v="2"/>
    <x v="9"/>
    <s v="MMR001CMP025"/>
    <s v="GCA"/>
    <s v="Urban"/>
    <n v="65"/>
    <n v="315"/>
    <n v="31"/>
    <n v="171"/>
    <n v="65"/>
    <n v="323"/>
    <x v="1"/>
    <x v="2"/>
    <n v="0"/>
  </r>
  <r>
    <x v="0"/>
    <x v="3"/>
    <x v="50"/>
    <s v="MMR001CMP021"/>
    <s v="GCA"/>
    <s v="Rural"/>
    <n v="14"/>
    <n v="73"/>
    <n v="12"/>
    <n v="61"/>
    <n v="14"/>
    <n v="72"/>
    <x v="1"/>
    <x v="2"/>
    <n v="3"/>
  </r>
  <r>
    <x v="0"/>
    <x v="3"/>
    <x v="50"/>
    <s v="MMR001CMP021"/>
    <s v="GCA"/>
    <s v="Rural"/>
    <n v="14"/>
    <n v="73"/>
    <n v="12"/>
    <n v="61"/>
    <n v="14"/>
    <n v="72"/>
    <x v="1"/>
    <x v="0"/>
    <n v="0"/>
  </r>
  <r>
    <x v="0"/>
    <x v="4"/>
    <x v="41"/>
    <s v="MMR001CMP109"/>
    <s v="GCA"/>
    <s v="Urban"/>
    <n v="6"/>
    <n v="30"/>
    <n v="6"/>
    <n v="30"/>
    <n v="6"/>
    <n v="30"/>
    <x v="1"/>
    <x v="1"/>
    <n v="2"/>
  </r>
  <r>
    <x v="0"/>
    <x v="4"/>
    <x v="10"/>
    <s v="MMR001CMP091"/>
    <s v="GCA"/>
    <s v="Urban"/>
    <n v="5"/>
    <n v="26"/>
    <n v="5"/>
    <n v="27"/>
    <n v="5"/>
    <n v="27"/>
    <x v="1"/>
    <x v="1"/>
    <n v="0"/>
  </r>
  <r>
    <x v="0"/>
    <x v="2"/>
    <x v="2"/>
    <s v="MMR001CMP033"/>
    <s v="GCA"/>
    <s v="Rural"/>
    <n v="18"/>
    <n v="82"/>
    <n v="18"/>
    <n v="82"/>
    <n v="18"/>
    <n v="80"/>
    <x v="1"/>
    <x v="2"/>
    <n v="0"/>
  </r>
  <r>
    <x v="0"/>
    <x v="3"/>
    <x v="50"/>
    <s v="MMR001CMP021"/>
    <s v="GCA"/>
    <s v="Rural"/>
    <n v="14"/>
    <n v="73"/>
    <n v="12"/>
    <n v="61"/>
    <n v="14"/>
    <n v="72"/>
    <x v="1"/>
    <x v="1"/>
    <n v="3"/>
  </r>
  <r>
    <x v="0"/>
    <x v="2"/>
    <x v="37"/>
    <s v="MMR001CMP038"/>
    <s v="GCA"/>
    <s v="Urban"/>
    <n v="85"/>
    <n v="367"/>
    <n v="80"/>
    <n v="337"/>
    <n v="85"/>
    <n v="367"/>
    <x v="1"/>
    <x v="1"/>
    <n v="3"/>
  </r>
  <r>
    <x v="0"/>
    <x v="3"/>
    <x v="44"/>
    <s v="MMR001CMP022"/>
    <s v="GCA"/>
    <s v="Urban"/>
    <n v="6"/>
    <n v="36"/>
    <n v="6"/>
    <n v="36"/>
    <n v="6"/>
    <n v="36"/>
    <x v="1"/>
    <x v="0"/>
    <n v="0"/>
  </r>
  <r>
    <x v="0"/>
    <x v="3"/>
    <x v="65"/>
    <s v="MMR001CMP003"/>
    <s v="GCA"/>
    <s v="Urban"/>
    <n v="32"/>
    <n v="146"/>
    <n v="28"/>
    <n v="131"/>
    <n v="32"/>
    <n v="148"/>
    <x v="1"/>
    <x v="0"/>
    <n v="1"/>
  </r>
  <r>
    <x v="0"/>
    <x v="2"/>
    <x v="43"/>
    <s v="MMR001CMP113"/>
    <s v="NGCA"/>
    <s v="Rural"/>
    <n v="155"/>
    <n v="664"/>
    <n v="156"/>
    <n v="641"/>
    <n v="273"/>
    <n v="0"/>
    <x v="1"/>
    <x v="0"/>
    <n v="0"/>
  </r>
  <r>
    <x v="0"/>
    <x v="0"/>
    <x v="63"/>
    <s v="MMR001CMP056"/>
    <s v="GCA"/>
    <s v="Urban"/>
    <n v="413"/>
    <n v="1835"/>
    <n v="407"/>
    <n v="1858"/>
    <n v="407"/>
    <n v="1858"/>
    <x v="1"/>
    <x v="1"/>
    <n v="47"/>
  </r>
  <r>
    <x v="0"/>
    <x v="3"/>
    <x v="51"/>
    <s v="MMR001CMP020"/>
    <s v="GCA"/>
    <s v="Rural"/>
    <n v="22"/>
    <n v="101"/>
    <n v="18"/>
    <n v="91"/>
    <n v="22"/>
    <n v="103"/>
    <x v="1"/>
    <x v="2"/>
    <n v="1"/>
  </r>
  <r>
    <x v="0"/>
    <x v="2"/>
    <x v="2"/>
    <s v="MMR001CMP033"/>
    <s v="GCA"/>
    <s v="Rural"/>
    <n v="18"/>
    <n v="82"/>
    <n v="18"/>
    <n v="82"/>
    <n v="18"/>
    <n v="80"/>
    <x v="1"/>
    <x v="0"/>
    <n v="0"/>
  </r>
  <r>
    <x v="0"/>
    <x v="3"/>
    <x v="51"/>
    <s v="MMR001CMP020"/>
    <s v="GCA"/>
    <s v="Rural"/>
    <n v="22"/>
    <n v="101"/>
    <n v="18"/>
    <n v="91"/>
    <n v="22"/>
    <n v="103"/>
    <x v="1"/>
    <x v="0"/>
    <n v="1"/>
  </r>
  <r>
    <x v="0"/>
    <x v="1"/>
    <x v="81"/>
    <s v="MMR001CMP054"/>
    <s v="GCA"/>
    <s v="Rural"/>
    <n v="23"/>
    <n v="124"/>
    <n v="20"/>
    <n v="110"/>
    <n v="20"/>
    <n v="110"/>
    <x v="1"/>
    <x v="1"/>
    <n v="3"/>
  </r>
  <r>
    <x v="0"/>
    <x v="4"/>
    <x v="4"/>
    <s v="MMR001CMP103"/>
    <s v="GCA"/>
    <s v="Rural"/>
    <n v="57"/>
    <n v="284"/>
    <n v="54"/>
    <n v="262"/>
    <n v="54"/>
    <n v="262"/>
    <x v="1"/>
    <x v="0"/>
    <n v="2"/>
  </r>
  <r>
    <x v="0"/>
    <x v="0"/>
    <x v="39"/>
    <s v="MMR001CMP070"/>
    <s v="GCA"/>
    <s v="Urban"/>
    <n v="186"/>
    <n v="1002"/>
    <n v="183"/>
    <n v="971"/>
    <n v="188"/>
    <n v="1003"/>
    <x v="1"/>
    <x v="2"/>
    <n v="10"/>
  </r>
  <r>
    <x v="0"/>
    <x v="0"/>
    <x v="76"/>
    <s v="MMR001CMP058"/>
    <s v="GCA"/>
    <s v="Urban"/>
    <n v="3"/>
    <n v="13"/>
    <n v="3"/>
    <n v="13"/>
    <n v="3"/>
    <n v="13"/>
    <x v="1"/>
    <x v="2"/>
    <n v="0"/>
  </r>
  <r>
    <x v="0"/>
    <x v="2"/>
    <x v="48"/>
    <s v="MMR001CMP111"/>
    <s v="NGCA"/>
    <s v="Rural"/>
    <n v="640"/>
    <n v="2600"/>
    <n v="623"/>
    <n v="2635"/>
    <n v="623"/>
    <n v="2635"/>
    <x v="1"/>
    <x v="0"/>
    <n v="28"/>
  </r>
  <r>
    <x v="0"/>
    <x v="2"/>
    <x v="9"/>
    <s v="MMR001CMP025"/>
    <s v="GCA"/>
    <s v="Urban"/>
    <n v="65"/>
    <n v="315"/>
    <n v="31"/>
    <n v="171"/>
    <n v="65"/>
    <n v="323"/>
    <x v="1"/>
    <x v="1"/>
    <n v="0"/>
  </r>
  <r>
    <x v="0"/>
    <x v="3"/>
    <x v="44"/>
    <s v="MMR001CMP022"/>
    <s v="GCA"/>
    <s v="Urban"/>
    <n v="6"/>
    <n v="36"/>
    <n v="6"/>
    <n v="36"/>
    <n v="6"/>
    <n v="36"/>
    <x v="1"/>
    <x v="2"/>
    <n v="0"/>
  </r>
  <r>
    <x v="0"/>
    <x v="0"/>
    <x v="12"/>
    <s v="MMR001CMP073"/>
    <s v="GCA"/>
    <s v="Rural"/>
    <n v="46"/>
    <n v="272"/>
    <n v="45"/>
    <n v="257"/>
    <n v="45"/>
    <n v="269"/>
    <x v="1"/>
    <x v="0"/>
    <n v="0"/>
  </r>
  <r>
    <x v="0"/>
    <x v="2"/>
    <x v="49"/>
    <s v="MMR001CMP039"/>
    <s v="GCA"/>
    <s v="Rural"/>
    <n v="45"/>
    <n v="193"/>
    <n v="48"/>
    <n v="196"/>
    <n v="48"/>
    <n v="196"/>
    <x v="1"/>
    <x v="2"/>
    <n v="2"/>
  </r>
  <r>
    <x v="0"/>
    <x v="3"/>
    <x v="51"/>
    <s v="MMR001CMP020"/>
    <s v="GCA"/>
    <s v="Rural"/>
    <n v="22"/>
    <n v="101"/>
    <n v="18"/>
    <n v="91"/>
    <n v="22"/>
    <n v="103"/>
    <x v="1"/>
    <x v="1"/>
    <n v="2"/>
  </r>
  <r>
    <x v="0"/>
    <x v="3"/>
    <x v="65"/>
    <s v="MMR001CMP003"/>
    <s v="GCA"/>
    <s v="Urban"/>
    <n v="32"/>
    <n v="146"/>
    <n v="28"/>
    <n v="131"/>
    <n v="32"/>
    <n v="148"/>
    <x v="1"/>
    <x v="2"/>
    <n v="0"/>
  </r>
  <r>
    <x v="0"/>
    <x v="2"/>
    <x v="48"/>
    <s v="MMR001CMP111"/>
    <s v="NGCA"/>
    <s v="Rural"/>
    <n v="640"/>
    <n v="2600"/>
    <n v="623"/>
    <n v="2635"/>
    <n v="623"/>
    <n v="2635"/>
    <x v="1"/>
    <x v="2"/>
    <n v="31"/>
  </r>
  <r>
    <x v="0"/>
    <x v="0"/>
    <x v="39"/>
    <s v="MMR001CMP070"/>
    <s v="GCA"/>
    <s v="Urban"/>
    <n v="186"/>
    <n v="1002"/>
    <n v="183"/>
    <n v="971"/>
    <n v="188"/>
    <n v="1003"/>
    <x v="1"/>
    <x v="1"/>
    <n v="13"/>
  </r>
  <r>
    <x v="0"/>
    <x v="2"/>
    <x v="49"/>
    <s v="MMR001CMP039"/>
    <s v="GCA"/>
    <s v="Rural"/>
    <n v="45"/>
    <n v="193"/>
    <n v="48"/>
    <n v="196"/>
    <n v="48"/>
    <n v="196"/>
    <x v="1"/>
    <x v="1"/>
    <n v="3"/>
  </r>
  <r>
    <x v="0"/>
    <x v="3"/>
    <x v="17"/>
    <s v="MMR001CMP024"/>
    <s v="GCA"/>
    <s v="Rural"/>
    <n v="69"/>
    <n v="325"/>
    <n v="65"/>
    <n v="325"/>
    <n v="71"/>
    <n v="322"/>
    <x v="1"/>
    <x v="1"/>
    <n v="4"/>
  </r>
  <r>
    <x v="0"/>
    <x v="4"/>
    <x v="41"/>
    <s v="MMR001CMP109"/>
    <s v="GCA"/>
    <s v="Urban"/>
    <n v="6"/>
    <n v="30"/>
    <n v="6"/>
    <n v="30"/>
    <n v="6"/>
    <n v="30"/>
    <x v="1"/>
    <x v="2"/>
    <n v="0"/>
  </r>
  <r>
    <x v="0"/>
    <x v="4"/>
    <x v="52"/>
    <s v="MMR001CMP105"/>
    <s v="GCA"/>
    <s v="Rural"/>
    <n v="21"/>
    <n v="93"/>
    <n v="20"/>
    <n v="78"/>
    <n v="20"/>
    <n v="80"/>
    <x v="1"/>
    <x v="2"/>
    <n v="1"/>
  </r>
  <r>
    <x v="0"/>
    <x v="5"/>
    <x v="78"/>
    <s v="MMR001CMP132"/>
    <s v="GCA"/>
    <s v="Rural"/>
    <n v="486"/>
    <n v="2371"/>
    <n v="488"/>
    <n v="2325"/>
    <n v="488"/>
    <n v="2325"/>
    <x v="1"/>
    <x v="2"/>
    <n v="6"/>
  </r>
  <r>
    <x v="0"/>
    <x v="3"/>
    <x v="59"/>
    <s v="MMR001CMP023"/>
    <s v="GCA"/>
    <s v="Urban"/>
    <n v="68"/>
    <n v="340"/>
    <n v="61"/>
    <n v="315"/>
    <n v="68"/>
    <n v="340"/>
    <x v="1"/>
    <x v="1"/>
    <n v="9"/>
  </r>
  <r>
    <x v="0"/>
    <x v="0"/>
    <x v="20"/>
    <s v="MMR001CMP072"/>
    <s v="GCA"/>
    <s v="Mixed"/>
    <n v="50"/>
    <n v="295"/>
    <n v="50"/>
    <n v="293"/>
    <n v="50"/>
    <n v="293"/>
    <x v="1"/>
    <x v="0"/>
    <n v="2"/>
  </r>
  <r>
    <x v="0"/>
    <x v="1"/>
    <x v="81"/>
    <s v="MMR001CMP054"/>
    <s v="GCA"/>
    <s v="Rural"/>
    <n v="23"/>
    <n v="124"/>
    <n v="20"/>
    <n v="110"/>
    <n v="20"/>
    <n v="110"/>
    <x v="1"/>
    <x v="2"/>
    <n v="2"/>
  </r>
  <r>
    <x v="0"/>
    <x v="3"/>
    <x v="59"/>
    <s v="MMR001CMP023"/>
    <s v="GCA"/>
    <s v="Urban"/>
    <n v="68"/>
    <n v="340"/>
    <n v="61"/>
    <n v="315"/>
    <n v="68"/>
    <n v="340"/>
    <x v="1"/>
    <x v="2"/>
    <n v="3"/>
  </r>
  <r>
    <x v="0"/>
    <x v="2"/>
    <x v="13"/>
    <s v="MMR001CMP037"/>
    <s v="GCA"/>
    <s v="Urban"/>
    <n v="42"/>
    <n v="175"/>
    <n v="27"/>
    <n v="131"/>
    <n v="42"/>
    <n v="175"/>
    <x v="1"/>
    <x v="2"/>
    <n v="0"/>
  </r>
  <r>
    <x v="0"/>
    <x v="2"/>
    <x v="13"/>
    <s v="MMR001CMP037"/>
    <s v="GCA"/>
    <s v="Urban"/>
    <n v="42"/>
    <n v="175"/>
    <n v="27"/>
    <n v="131"/>
    <n v="42"/>
    <n v="175"/>
    <x v="1"/>
    <x v="1"/>
    <n v="0"/>
  </r>
  <r>
    <x v="0"/>
    <x v="3"/>
    <x v="17"/>
    <s v="MMR001CMP024"/>
    <s v="GCA"/>
    <s v="Rural"/>
    <n v="69"/>
    <n v="325"/>
    <n v="65"/>
    <n v="325"/>
    <n v="71"/>
    <n v="322"/>
    <x v="1"/>
    <x v="0"/>
    <n v="3"/>
  </r>
  <r>
    <x v="0"/>
    <x v="0"/>
    <x v="63"/>
    <s v="MMR001CMP056"/>
    <s v="GCA"/>
    <s v="Urban"/>
    <n v="413"/>
    <n v="1835"/>
    <n v="407"/>
    <n v="1858"/>
    <n v="407"/>
    <n v="1858"/>
    <x v="1"/>
    <x v="2"/>
    <n v="20"/>
  </r>
  <r>
    <x v="0"/>
    <x v="4"/>
    <x v="4"/>
    <s v="MMR001CMP103"/>
    <s v="GCA"/>
    <s v="Rural"/>
    <n v="57"/>
    <n v="284"/>
    <n v="54"/>
    <n v="262"/>
    <n v="54"/>
    <n v="262"/>
    <x v="1"/>
    <x v="1"/>
    <n v="5"/>
  </r>
  <r>
    <x v="0"/>
    <x v="2"/>
    <x v="13"/>
    <s v="MMR001CMP037"/>
    <s v="GCA"/>
    <s v="Urban"/>
    <n v="42"/>
    <n v="175"/>
    <n v="27"/>
    <n v="131"/>
    <n v="42"/>
    <n v="175"/>
    <x v="1"/>
    <x v="0"/>
    <n v="0"/>
  </r>
  <r>
    <x v="0"/>
    <x v="3"/>
    <x v="17"/>
    <s v="MMR001CMP024"/>
    <s v="GCA"/>
    <s v="Rural"/>
    <n v="69"/>
    <n v="325"/>
    <n v="65"/>
    <n v="325"/>
    <n v="71"/>
    <n v="322"/>
    <x v="1"/>
    <x v="2"/>
    <n v="1"/>
  </r>
  <r>
    <x v="0"/>
    <x v="0"/>
    <x v="20"/>
    <s v="MMR001CMP072"/>
    <s v="GCA"/>
    <s v="Mixed"/>
    <n v="50"/>
    <n v="295"/>
    <n v="50"/>
    <n v="293"/>
    <n v="50"/>
    <n v="293"/>
    <x v="1"/>
    <x v="2"/>
    <n v="1"/>
  </r>
  <r>
    <x v="0"/>
    <x v="4"/>
    <x v="52"/>
    <s v="MMR001CMP105"/>
    <s v="GCA"/>
    <s v="Rural"/>
    <n v="21"/>
    <n v="93"/>
    <n v="20"/>
    <n v="78"/>
    <n v="20"/>
    <n v="80"/>
    <x v="1"/>
    <x v="0"/>
    <n v="2"/>
  </r>
  <r>
    <x v="0"/>
    <x v="3"/>
    <x v="44"/>
    <s v="MMR001CMP022"/>
    <s v="GCA"/>
    <s v="Urban"/>
    <n v="6"/>
    <n v="36"/>
    <n v="6"/>
    <n v="36"/>
    <n v="6"/>
    <n v="36"/>
    <x v="1"/>
    <x v="1"/>
    <n v="0"/>
  </r>
  <r>
    <x v="0"/>
    <x v="0"/>
    <x v="38"/>
    <s v="MMR001CMP071"/>
    <s v="GCA"/>
    <s v="Urban"/>
    <n v="30"/>
    <n v="175"/>
    <n v="18"/>
    <n v="120"/>
    <n v="29"/>
    <n v="182"/>
    <x v="1"/>
    <x v="2"/>
    <n v="0"/>
  </r>
  <r>
    <x v="0"/>
    <x v="3"/>
    <x v="72"/>
    <s v="MMR001CMP002"/>
    <s v="GCA"/>
    <s v="Urban"/>
    <n v="56"/>
    <n v="230"/>
    <n v="54"/>
    <n v="221"/>
    <n v="57"/>
    <n v="232"/>
    <x v="1"/>
    <x v="2"/>
    <n v="0"/>
  </r>
  <r>
    <x v="0"/>
    <x v="2"/>
    <x v="37"/>
    <s v="MMR001CMP038"/>
    <s v="GCA"/>
    <s v="Urban"/>
    <n v="85"/>
    <n v="367"/>
    <n v="80"/>
    <n v="337"/>
    <n v="85"/>
    <n v="367"/>
    <x v="1"/>
    <x v="2"/>
    <n v="2"/>
  </r>
  <r>
    <x v="0"/>
    <x v="1"/>
    <x v="81"/>
    <s v="MMR001CMP054"/>
    <s v="GCA"/>
    <s v="Rural"/>
    <n v="23"/>
    <n v="124"/>
    <n v="20"/>
    <n v="110"/>
    <n v="20"/>
    <n v="110"/>
    <x v="1"/>
    <x v="0"/>
    <n v="1"/>
  </r>
  <r>
    <x v="0"/>
    <x v="4"/>
    <x v="41"/>
    <s v="MMR001CMP109"/>
    <s v="GCA"/>
    <s v="Urban"/>
    <n v="6"/>
    <n v="30"/>
    <n v="6"/>
    <n v="30"/>
    <n v="6"/>
    <n v="30"/>
    <x v="1"/>
    <x v="0"/>
    <n v="2"/>
  </r>
  <r>
    <x v="0"/>
    <x v="0"/>
    <x v="20"/>
    <s v="MMR001CMP072"/>
    <s v="GCA"/>
    <s v="Mixed"/>
    <n v="50"/>
    <n v="295"/>
    <n v="50"/>
    <n v="293"/>
    <n v="50"/>
    <n v="293"/>
    <x v="1"/>
    <x v="1"/>
    <n v="3"/>
  </r>
  <r>
    <x v="0"/>
    <x v="3"/>
    <x v="72"/>
    <s v="MMR001CMP002"/>
    <s v="GCA"/>
    <s v="Urban"/>
    <n v="56"/>
    <n v="230"/>
    <n v="54"/>
    <n v="221"/>
    <n v="57"/>
    <n v="232"/>
    <x v="1"/>
    <x v="1"/>
    <n v="1"/>
  </r>
  <r>
    <x v="0"/>
    <x v="2"/>
    <x v="37"/>
    <s v="MMR001CMP038"/>
    <s v="GCA"/>
    <s v="Urban"/>
    <n v="85"/>
    <n v="367"/>
    <n v="80"/>
    <n v="337"/>
    <n v="85"/>
    <n v="367"/>
    <x v="1"/>
    <x v="0"/>
    <n v="1"/>
  </r>
  <r>
    <x v="0"/>
    <x v="2"/>
    <x v="48"/>
    <s v="MMR001CMP111"/>
    <s v="NGCA"/>
    <s v="Rural"/>
    <n v="640"/>
    <n v="2600"/>
    <n v="623"/>
    <n v="2635"/>
    <n v="623"/>
    <n v="2635"/>
    <x v="1"/>
    <x v="1"/>
    <n v="59"/>
  </r>
  <r>
    <x v="0"/>
    <x v="4"/>
    <x v="52"/>
    <s v="MMR001CMP105"/>
    <s v="GCA"/>
    <s v="Rural"/>
    <n v="21"/>
    <n v="93"/>
    <n v="20"/>
    <n v="78"/>
    <n v="20"/>
    <n v="80"/>
    <x v="1"/>
    <x v="1"/>
    <n v="3"/>
  </r>
  <r>
    <x v="0"/>
    <x v="0"/>
    <x v="38"/>
    <s v="MMR001CMP071"/>
    <s v="GCA"/>
    <s v="Urban"/>
    <n v="30"/>
    <n v="175"/>
    <n v="18"/>
    <n v="120"/>
    <n v="29"/>
    <n v="182"/>
    <x v="1"/>
    <x v="1"/>
    <n v="1"/>
  </r>
  <r>
    <x v="0"/>
    <x v="4"/>
    <x v="4"/>
    <s v="MMR001CMP103"/>
    <s v="GCA"/>
    <s v="Rural"/>
    <n v="57"/>
    <n v="284"/>
    <n v="54"/>
    <n v="262"/>
    <n v="54"/>
    <n v="262"/>
    <x v="1"/>
    <x v="2"/>
    <n v="3"/>
  </r>
  <r>
    <x v="0"/>
    <x v="3"/>
    <x v="59"/>
    <s v="MMR001CMP023"/>
    <s v="GCA"/>
    <s v="Urban"/>
    <n v="68"/>
    <n v="340"/>
    <n v="61"/>
    <n v="315"/>
    <n v="68"/>
    <n v="340"/>
    <x v="1"/>
    <x v="0"/>
    <n v="6"/>
  </r>
  <r>
    <x v="0"/>
    <x v="5"/>
    <x v="78"/>
    <s v="MMR001CMP132"/>
    <s v="GCA"/>
    <s v="Rural"/>
    <n v="486"/>
    <n v="2371"/>
    <n v="488"/>
    <n v="2325"/>
    <n v="488"/>
    <n v="2325"/>
    <x v="1"/>
    <x v="0"/>
    <n v="9"/>
  </r>
  <r>
    <x v="0"/>
    <x v="2"/>
    <x v="2"/>
    <s v="MMR001CMP033"/>
    <s v="GCA"/>
    <s v="Rural"/>
    <n v="18"/>
    <n v="82"/>
    <n v="18"/>
    <n v="82"/>
    <n v="18"/>
    <n v="80"/>
    <x v="1"/>
    <x v="1"/>
    <n v="0"/>
  </r>
  <r>
    <x v="0"/>
    <x v="2"/>
    <x v="9"/>
    <s v="MMR001CMP025"/>
    <s v="GCA"/>
    <s v="Urban"/>
    <n v="65"/>
    <n v="315"/>
    <n v="31"/>
    <n v="171"/>
    <n v="65"/>
    <n v="323"/>
    <x v="1"/>
    <x v="0"/>
    <n v="0"/>
  </r>
  <r>
    <x v="0"/>
    <x v="4"/>
    <x v="10"/>
    <s v="MMR001CMP091"/>
    <s v="GCA"/>
    <s v="Urban"/>
    <n v="5"/>
    <n v="26"/>
    <n v="5"/>
    <n v="27"/>
    <n v="5"/>
    <n v="27"/>
    <x v="1"/>
    <x v="0"/>
    <n v="0"/>
  </r>
  <r>
    <x v="0"/>
    <x v="2"/>
    <x v="46"/>
    <s v="MMR001CMP041"/>
    <s v="GCA"/>
    <s v="Rural"/>
    <n v="172"/>
    <n v="838"/>
    <n v="181"/>
    <n v="910"/>
    <n v="181"/>
    <n v="910"/>
    <x v="1"/>
    <x v="0"/>
    <n v="5"/>
  </r>
  <r>
    <x v="0"/>
    <x v="3"/>
    <x v="60"/>
    <s v="MMR001CMP016"/>
    <s v="GCA"/>
    <s v="Urban"/>
    <n v="72"/>
    <n v="333"/>
    <n v="72"/>
    <n v="332"/>
    <n v="72"/>
    <n v="332"/>
    <x v="1"/>
    <x v="2"/>
    <n v="1"/>
  </r>
  <r>
    <x v="0"/>
    <x v="0"/>
    <x v="45"/>
    <s v="MMR001CMP069"/>
    <s v="GCA"/>
    <s v="Urban"/>
    <n v="70"/>
    <n v="609"/>
    <n v="124"/>
    <n v="644"/>
    <n v="124"/>
    <n v="644"/>
    <x v="1"/>
    <x v="0"/>
    <n v="2"/>
  </r>
  <r>
    <x v="0"/>
    <x v="2"/>
    <x v="27"/>
    <s v="MMR001CMP026"/>
    <s v="GCA"/>
    <s v="Urban"/>
    <n v="89"/>
    <n v="478"/>
    <n v="78"/>
    <n v="415"/>
    <n v="89"/>
    <n v="465"/>
    <x v="1"/>
    <x v="1"/>
    <n v="3"/>
  </r>
  <r>
    <x v="0"/>
    <x v="2"/>
    <x v="36"/>
    <s v="MMR001CMP115"/>
    <s v="NGCA"/>
    <s v="Rural"/>
    <n v="169"/>
    <n v="1216"/>
    <n v="176"/>
    <n v="1216"/>
    <n v="176"/>
    <n v="1216"/>
    <x v="1"/>
    <x v="1"/>
    <n v="65"/>
  </r>
  <r>
    <x v="0"/>
    <x v="2"/>
    <x v="46"/>
    <s v="MMR001CMP041"/>
    <s v="GCA"/>
    <s v="Rural"/>
    <n v="172"/>
    <n v="838"/>
    <n v="181"/>
    <n v="910"/>
    <n v="181"/>
    <n v="910"/>
    <x v="1"/>
    <x v="2"/>
    <n v="3"/>
  </r>
  <r>
    <x v="0"/>
    <x v="2"/>
    <x v="61"/>
    <s v="MMR001CMP116"/>
    <s v="NGCA"/>
    <s v="Urban"/>
    <n v="1295"/>
    <n v="6509"/>
    <m/>
    <n v="6258"/>
    <n v="1351"/>
    <n v="6868"/>
    <x v="1"/>
    <x v="0"/>
    <n v="126"/>
  </r>
  <r>
    <x v="0"/>
    <x v="0"/>
    <x v="75"/>
    <s v="MMR001CMP131"/>
    <s v="NGCA"/>
    <s v="Rural"/>
    <n v="412"/>
    <n v="1700"/>
    <n v="375"/>
    <n v="1598"/>
    <n v="375"/>
    <n v="1598"/>
    <x v="1"/>
    <x v="0"/>
    <n v="46"/>
  </r>
  <r>
    <x v="0"/>
    <x v="3"/>
    <x v="68"/>
    <s v="MMR001CMP004"/>
    <s v="GCA"/>
    <s v="Urban"/>
    <n v="7"/>
    <n v="41"/>
    <n v="10"/>
    <n v="47"/>
    <n v="12"/>
    <n v="56"/>
    <x v="1"/>
    <x v="2"/>
    <n v="0"/>
  </r>
  <r>
    <x v="0"/>
    <x v="3"/>
    <x v="47"/>
    <s v="MMR001CMP018"/>
    <s v="GCA"/>
    <s v="Urban"/>
    <n v="190"/>
    <n v="1047"/>
    <n v="205"/>
    <n v="1072"/>
    <m/>
    <n v="1072"/>
    <x v="1"/>
    <x v="0"/>
    <n v="3"/>
  </r>
  <r>
    <x v="0"/>
    <x v="1"/>
    <x v="69"/>
    <s v="MMR001CMP053"/>
    <s v="GCA"/>
    <s v="Urban"/>
    <n v="14"/>
    <n v="74"/>
    <n v="14"/>
    <n v="68"/>
    <n v="14"/>
    <n v="68"/>
    <x v="1"/>
    <x v="2"/>
    <n v="0"/>
  </r>
  <r>
    <x v="0"/>
    <x v="1"/>
    <x v="69"/>
    <s v="MMR001CMP053"/>
    <s v="GCA"/>
    <s v="Urban"/>
    <n v="14"/>
    <n v="74"/>
    <n v="14"/>
    <n v="68"/>
    <n v="14"/>
    <n v="68"/>
    <x v="1"/>
    <x v="1"/>
    <n v="0"/>
  </r>
  <r>
    <x v="0"/>
    <x v="2"/>
    <x v="36"/>
    <s v="MMR001CMP115"/>
    <s v="NGCA"/>
    <s v="Rural"/>
    <n v="169"/>
    <n v="1216"/>
    <n v="176"/>
    <n v="1216"/>
    <n v="176"/>
    <n v="1216"/>
    <x v="1"/>
    <x v="2"/>
    <n v="30"/>
  </r>
  <r>
    <x v="0"/>
    <x v="3"/>
    <x v="65"/>
    <s v="MMR001CMP003"/>
    <s v="GCA"/>
    <s v="Urban"/>
    <n v="32"/>
    <n v="146"/>
    <n v="28"/>
    <n v="131"/>
    <n v="32"/>
    <n v="148"/>
    <x v="1"/>
    <x v="1"/>
    <n v="1"/>
  </r>
  <r>
    <x v="0"/>
    <x v="0"/>
    <x v="45"/>
    <s v="MMR001CMP069"/>
    <s v="GCA"/>
    <s v="Urban"/>
    <n v="70"/>
    <n v="609"/>
    <n v="124"/>
    <n v="644"/>
    <n v="124"/>
    <n v="644"/>
    <x v="1"/>
    <x v="2"/>
    <n v="2"/>
  </r>
  <r>
    <x v="0"/>
    <x v="3"/>
    <x v="60"/>
    <s v="MMR001CMP016"/>
    <s v="GCA"/>
    <s v="Urban"/>
    <n v="72"/>
    <n v="333"/>
    <n v="72"/>
    <n v="332"/>
    <n v="72"/>
    <n v="332"/>
    <x v="1"/>
    <x v="1"/>
    <n v="4"/>
  </r>
  <r>
    <x v="0"/>
    <x v="0"/>
    <x v="12"/>
    <s v="MMR001CMP073"/>
    <s v="GCA"/>
    <s v="Rural"/>
    <n v="46"/>
    <n v="272"/>
    <n v="45"/>
    <n v="257"/>
    <n v="45"/>
    <n v="269"/>
    <x v="1"/>
    <x v="1"/>
    <n v="1"/>
  </r>
  <r>
    <x v="0"/>
    <x v="3"/>
    <x v="40"/>
    <s v="MMR001CMP019"/>
    <s v="GCA"/>
    <s v="Urban"/>
    <n v="107"/>
    <n v="501"/>
    <n v="107"/>
    <n v="503"/>
    <n v="107"/>
    <n v="497"/>
    <x v="1"/>
    <x v="0"/>
    <n v="9"/>
  </r>
  <r>
    <x v="0"/>
    <x v="2"/>
    <x v="25"/>
    <s v="MMR001CMP027"/>
    <s v="GCA"/>
    <s v="Mixed"/>
    <n v="21"/>
    <n v="111"/>
    <n v="22"/>
    <n v="116"/>
    <n v="26"/>
    <n v="116"/>
    <x v="1"/>
    <x v="2"/>
    <n v="1"/>
  </r>
  <r>
    <x v="0"/>
    <x v="2"/>
    <x v="61"/>
    <s v="MMR001CMP116"/>
    <s v="NGCA"/>
    <s v="Urban"/>
    <n v="1295"/>
    <n v="6509"/>
    <m/>
    <n v="6258"/>
    <n v="1351"/>
    <n v="6868"/>
    <x v="1"/>
    <x v="1"/>
    <n v="256"/>
  </r>
  <r>
    <x v="0"/>
    <x v="3"/>
    <x v="33"/>
    <s v="MMR001CMP001"/>
    <s v="GCA"/>
    <s v="Urban"/>
    <n v="69"/>
    <n v="349"/>
    <n v="43"/>
    <n v="361"/>
    <n v="43"/>
    <n v="361"/>
    <x v="1"/>
    <x v="1"/>
    <n v="8"/>
  </r>
  <r>
    <x v="0"/>
    <x v="3"/>
    <x v="57"/>
    <s v="MMR001CMP015"/>
    <s v="GCA"/>
    <s v="Urban"/>
    <n v="107"/>
    <n v="584"/>
    <n v="30"/>
    <n v="174"/>
    <n v="108"/>
    <n v="605"/>
    <x v="1"/>
    <x v="2"/>
    <n v="0"/>
  </r>
  <r>
    <x v="0"/>
    <x v="2"/>
    <x v="25"/>
    <s v="MMR001CMP027"/>
    <s v="GCA"/>
    <s v="Mixed"/>
    <n v="21"/>
    <n v="111"/>
    <n v="22"/>
    <n v="116"/>
    <n v="26"/>
    <n v="116"/>
    <x v="1"/>
    <x v="0"/>
    <n v="1"/>
  </r>
  <r>
    <x v="0"/>
    <x v="2"/>
    <x v="29"/>
    <s v="MMR001CMP032"/>
    <s v="GCA"/>
    <s v="Urban"/>
    <n v="94"/>
    <n v="341"/>
    <n v="65"/>
    <n v="240"/>
    <n v="95"/>
    <n v="343"/>
    <x v="1"/>
    <x v="2"/>
    <n v="4"/>
  </r>
  <r>
    <x v="0"/>
    <x v="5"/>
    <x v="66"/>
    <s v="MMR001CMP129"/>
    <s v="NGCA"/>
    <s v="Rural"/>
    <n v="174"/>
    <n v="1185"/>
    <n v="463"/>
    <n v="2123"/>
    <n v="463"/>
    <n v="2114"/>
    <x v="1"/>
    <x v="1"/>
    <n v="81"/>
  </r>
  <r>
    <x v="0"/>
    <x v="2"/>
    <x v="29"/>
    <s v="MMR001CMP032"/>
    <s v="GCA"/>
    <s v="Urban"/>
    <n v="94"/>
    <n v="341"/>
    <n v="65"/>
    <n v="240"/>
    <n v="95"/>
    <n v="343"/>
    <x v="1"/>
    <x v="1"/>
    <n v="9"/>
  </r>
  <r>
    <x v="0"/>
    <x v="3"/>
    <x v="57"/>
    <s v="MMR001CMP015"/>
    <s v="GCA"/>
    <s v="Urban"/>
    <n v="107"/>
    <n v="584"/>
    <n v="30"/>
    <n v="174"/>
    <n v="108"/>
    <n v="605"/>
    <x v="1"/>
    <x v="1"/>
    <n v="0"/>
  </r>
  <r>
    <x v="0"/>
    <x v="7"/>
    <x v="55"/>
    <s v="MMR001CMP068"/>
    <s v="GCA"/>
    <s v="Urban"/>
    <n v="40"/>
    <n v="208"/>
    <n v="41"/>
    <n v="208"/>
    <n v="51"/>
    <n v="208"/>
    <x v="1"/>
    <x v="1"/>
    <n v="4"/>
  </r>
  <r>
    <x v="0"/>
    <x v="2"/>
    <x v="61"/>
    <s v="MMR001CMP116"/>
    <s v="NGCA"/>
    <s v="Urban"/>
    <n v="1295"/>
    <n v="6509"/>
    <m/>
    <n v="6258"/>
    <n v="1351"/>
    <n v="6868"/>
    <x v="1"/>
    <x v="2"/>
    <n v="130"/>
  </r>
  <r>
    <x v="0"/>
    <x v="8"/>
    <x v="21"/>
    <s v="MMR001CMP080"/>
    <s v="GCA"/>
    <s v="Urban"/>
    <n v="12"/>
    <n v="61"/>
    <n v="12"/>
    <n v="62"/>
    <n v="12"/>
    <n v="61"/>
    <x v="1"/>
    <x v="1"/>
    <n v="3"/>
  </r>
  <r>
    <x v="0"/>
    <x v="3"/>
    <x v="60"/>
    <s v="MMR001CMP016"/>
    <s v="GCA"/>
    <s v="Urban"/>
    <n v="72"/>
    <n v="333"/>
    <n v="72"/>
    <n v="332"/>
    <n v="72"/>
    <n v="332"/>
    <x v="1"/>
    <x v="0"/>
    <n v="3"/>
  </r>
  <r>
    <x v="0"/>
    <x v="2"/>
    <x v="46"/>
    <s v="MMR001CMP041"/>
    <s v="GCA"/>
    <s v="Rural"/>
    <n v="172"/>
    <n v="838"/>
    <n v="181"/>
    <n v="910"/>
    <n v="181"/>
    <n v="910"/>
    <x v="1"/>
    <x v="1"/>
    <n v="8"/>
  </r>
  <r>
    <x v="0"/>
    <x v="6"/>
    <x v="56"/>
    <s v="MMR001CMP042"/>
    <s v="GCA"/>
    <s v="Urban"/>
    <n v="118"/>
    <n v="516"/>
    <n v="108"/>
    <n v="470"/>
    <n v="118"/>
    <n v="520"/>
    <x v="1"/>
    <x v="0"/>
    <n v="11"/>
  </r>
  <r>
    <x v="0"/>
    <x v="2"/>
    <x v="27"/>
    <s v="MMR001CMP026"/>
    <s v="GCA"/>
    <s v="Urban"/>
    <n v="89"/>
    <n v="478"/>
    <n v="78"/>
    <n v="415"/>
    <n v="89"/>
    <n v="465"/>
    <x v="1"/>
    <x v="0"/>
    <n v="1"/>
  </r>
  <r>
    <x v="0"/>
    <x v="4"/>
    <x v="10"/>
    <s v="MMR001CMP091"/>
    <s v="GCA"/>
    <s v="Urban"/>
    <n v="5"/>
    <n v="26"/>
    <n v="5"/>
    <n v="27"/>
    <n v="5"/>
    <n v="27"/>
    <x v="1"/>
    <x v="2"/>
    <n v="0"/>
  </r>
  <r>
    <x v="0"/>
    <x v="2"/>
    <x v="42"/>
    <s v="MMR001CMP040"/>
    <s v="GCA"/>
    <s v="Rural"/>
    <n v="429"/>
    <n v="2237"/>
    <n v="429"/>
    <n v="2221"/>
    <n v="429"/>
    <n v="2221"/>
    <x v="1"/>
    <x v="2"/>
    <n v="10"/>
  </r>
  <r>
    <x v="0"/>
    <x v="3"/>
    <x v="40"/>
    <s v="MMR001CMP019"/>
    <s v="GCA"/>
    <s v="Urban"/>
    <n v="107"/>
    <n v="501"/>
    <n v="107"/>
    <n v="503"/>
    <n v="107"/>
    <n v="497"/>
    <x v="1"/>
    <x v="2"/>
    <n v="3"/>
  </r>
  <r>
    <x v="0"/>
    <x v="0"/>
    <x v="75"/>
    <s v="MMR001CMP131"/>
    <s v="NGCA"/>
    <s v="Rural"/>
    <n v="412"/>
    <n v="1700"/>
    <n v="375"/>
    <n v="1598"/>
    <n v="375"/>
    <n v="1598"/>
    <x v="1"/>
    <x v="2"/>
    <n v="17"/>
  </r>
  <r>
    <x v="0"/>
    <x v="0"/>
    <x v="63"/>
    <s v="MMR001CMP056"/>
    <s v="GCA"/>
    <s v="Urban"/>
    <n v="413"/>
    <n v="1835"/>
    <n v="407"/>
    <n v="1858"/>
    <n v="407"/>
    <n v="1858"/>
    <x v="1"/>
    <x v="0"/>
    <n v="27"/>
  </r>
  <r>
    <x v="0"/>
    <x v="2"/>
    <x v="43"/>
    <s v="MMR001CMP113"/>
    <s v="NGCA"/>
    <s v="Rural"/>
    <n v="155"/>
    <n v="664"/>
    <n v="156"/>
    <n v="641"/>
    <n v="273"/>
    <n v="0"/>
    <x v="1"/>
    <x v="2"/>
    <n v="0"/>
  </r>
  <r>
    <x v="0"/>
    <x v="1"/>
    <x v="23"/>
    <s v="MMR001CMP051"/>
    <s v="GCA"/>
    <s v="Urban"/>
    <n v="23"/>
    <n v="83"/>
    <n v="23"/>
    <n v="85"/>
    <n v="23"/>
    <n v="78"/>
    <x v="1"/>
    <x v="1"/>
    <n v="0"/>
  </r>
  <r>
    <x v="0"/>
    <x v="2"/>
    <x v="43"/>
    <s v="MMR001CMP113"/>
    <s v="NGCA"/>
    <s v="Rural"/>
    <n v="155"/>
    <n v="664"/>
    <n v="156"/>
    <n v="641"/>
    <n v="273"/>
    <n v="0"/>
    <x v="1"/>
    <x v="1"/>
    <n v="0"/>
  </r>
  <r>
    <x v="0"/>
    <x v="2"/>
    <x v="27"/>
    <s v="MMR001CMP026"/>
    <s v="GCA"/>
    <s v="Urban"/>
    <n v="89"/>
    <n v="478"/>
    <n v="78"/>
    <n v="415"/>
    <n v="89"/>
    <n v="465"/>
    <x v="1"/>
    <x v="2"/>
    <n v="2"/>
  </r>
  <r>
    <x v="0"/>
    <x v="0"/>
    <x v="45"/>
    <s v="MMR001CMP069"/>
    <s v="GCA"/>
    <s v="Urban"/>
    <n v="70"/>
    <n v="609"/>
    <n v="124"/>
    <n v="644"/>
    <n v="124"/>
    <n v="644"/>
    <x v="1"/>
    <x v="1"/>
    <n v="4"/>
  </r>
  <r>
    <x v="0"/>
    <x v="0"/>
    <x v="39"/>
    <s v="MMR001CMP070"/>
    <s v="GCA"/>
    <s v="Urban"/>
    <n v="186"/>
    <n v="1002"/>
    <n v="183"/>
    <n v="971"/>
    <n v="188"/>
    <n v="1003"/>
    <x v="1"/>
    <x v="0"/>
    <n v="3"/>
  </r>
  <r>
    <x v="0"/>
    <x v="7"/>
    <x v="55"/>
    <s v="MMR001CMP068"/>
    <s v="GCA"/>
    <s v="Urban"/>
    <n v="40"/>
    <n v="208"/>
    <n v="41"/>
    <n v="208"/>
    <n v="51"/>
    <n v="208"/>
    <x v="1"/>
    <x v="2"/>
    <n v="1"/>
  </r>
  <r>
    <x v="0"/>
    <x v="3"/>
    <x v="47"/>
    <s v="MMR001CMP018"/>
    <s v="GCA"/>
    <s v="Urban"/>
    <n v="190"/>
    <n v="1047"/>
    <n v="205"/>
    <n v="1072"/>
    <m/>
    <n v="1072"/>
    <x v="1"/>
    <x v="1"/>
    <n v="8"/>
  </r>
  <r>
    <x v="0"/>
    <x v="3"/>
    <x v="40"/>
    <s v="MMR001CMP019"/>
    <s v="GCA"/>
    <s v="Urban"/>
    <n v="107"/>
    <n v="501"/>
    <n v="107"/>
    <n v="503"/>
    <n v="107"/>
    <n v="497"/>
    <x v="1"/>
    <x v="1"/>
    <n v="12"/>
  </r>
  <r>
    <x v="0"/>
    <x v="0"/>
    <x v="12"/>
    <s v="MMR001CMP073"/>
    <s v="GCA"/>
    <s v="Rural"/>
    <n v="46"/>
    <n v="272"/>
    <n v="45"/>
    <n v="257"/>
    <n v="45"/>
    <n v="269"/>
    <x v="1"/>
    <x v="2"/>
    <n v="1"/>
  </r>
  <r>
    <x v="0"/>
    <x v="2"/>
    <x v="42"/>
    <s v="MMR001CMP040"/>
    <s v="GCA"/>
    <s v="Rural"/>
    <n v="429"/>
    <n v="2237"/>
    <n v="429"/>
    <n v="2221"/>
    <n v="429"/>
    <n v="2221"/>
    <x v="1"/>
    <x v="1"/>
    <n v="22"/>
  </r>
  <r>
    <x v="0"/>
    <x v="3"/>
    <x v="68"/>
    <s v="MMR001CMP004"/>
    <s v="GCA"/>
    <s v="Urban"/>
    <n v="7"/>
    <n v="41"/>
    <n v="10"/>
    <n v="47"/>
    <n v="12"/>
    <n v="56"/>
    <x v="1"/>
    <x v="0"/>
    <n v="0"/>
  </r>
  <r>
    <x v="0"/>
    <x v="2"/>
    <x v="36"/>
    <s v="MMR001CMP115"/>
    <s v="NGCA"/>
    <s v="Rural"/>
    <n v="169"/>
    <n v="1216"/>
    <n v="176"/>
    <n v="1216"/>
    <n v="176"/>
    <n v="1216"/>
    <x v="1"/>
    <x v="0"/>
    <n v="35"/>
  </r>
  <r>
    <x v="0"/>
    <x v="5"/>
    <x v="78"/>
    <s v="MMR001CMP132"/>
    <s v="GCA"/>
    <s v="Rural"/>
    <n v="486"/>
    <n v="2371"/>
    <n v="488"/>
    <n v="2325"/>
    <n v="488"/>
    <n v="2325"/>
    <x v="1"/>
    <x v="1"/>
    <n v="15"/>
  </r>
  <r>
    <x v="0"/>
    <x v="0"/>
    <x v="76"/>
    <s v="MMR001CMP058"/>
    <s v="GCA"/>
    <s v="Urban"/>
    <n v="3"/>
    <n v="13"/>
    <n v="3"/>
    <n v="13"/>
    <n v="3"/>
    <n v="13"/>
    <x v="1"/>
    <x v="0"/>
    <n v="0"/>
  </r>
  <r>
    <x v="0"/>
    <x v="3"/>
    <x v="47"/>
    <s v="MMR001CMP018"/>
    <s v="GCA"/>
    <s v="Urban"/>
    <n v="190"/>
    <n v="1047"/>
    <n v="205"/>
    <n v="1072"/>
    <m/>
    <n v="1072"/>
    <x v="1"/>
    <x v="2"/>
    <n v="5"/>
  </r>
  <r>
    <x v="0"/>
    <x v="2"/>
    <x v="42"/>
    <s v="MMR001CMP040"/>
    <s v="GCA"/>
    <s v="Rural"/>
    <n v="429"/>
    <n v="2237"/>
    <n v="429"/>
    <n v="2221"/>
    <n v="429"/>
    <n v="2221"/>
    <x v="1"/>
    <x v="0"/>
    <n v="12"/>
  </r>
  <r>
    <x v="0"/>
    <x v="4"/>
    <x v="102"/>
    <s v="MMR001CMP182"/>
    <s v="GCA"/>
    <s v="Urban"/>
    <n v="10"/>
    <n v="39"/>
    <n v="7"/>
    <n v="25"/>
    <n v="10"/>
    <n v="39"/>
    <x v="1"/>
    <x v="2"/>
    <n v="1"/>
  </r>
  <r>
    <x v="0"/>
    <x v="4"/>
    <x v="124"/>
    <s v="MMR001CMP231"/>
    <s v="GCA"/>
    <s v="Rural"/>
    <n v="54"/>
    <n v="242"/>
    <n v="50"/>
    <n v="219"/>
    <n v="50"/>
    <n v="227"/>
    <x v="1"/>
    <x v="1"/>
    <n v="6"/>
  </r>
  <r>
    <x v="0"/>
    <x v="6"/>
    <x v="120"/>
    <s v="MMR001CMP225"/>
    <s v="GCA"/>
    <s v="Rural"/>
    <n v="30"/>
    <n v="181"/>
    <n v="30"/>
    <n v="181"/>
    <n v="30"/>
    <n v="181"/>
    <x v="1"/>
    <x v="0"/>
    <n v="0"/>
  </r>
  <r>
    <x v="0"/>
    <x v="4"/>
    <x v="127"/>
    <s v="MMR001CMP229"/>
    <s v="GCA"/>
    <s v="Rural"/>
    <n v="116"/>
    <n v="530"/>
    <n v="105"/>
    <n v="464"/>
    <n v="105"/>
    <n v="492"/>
    <x v="1"/>
    <x v="1"/>
    <n v="3"/>
  </r>
  <r>
    <x v="1"/>
    <x v="12"/>
    <x v="121"/>
    <s v="MMR015CMP006"/>
    <s v="GCA"/>
    <s v="Rural"/>
    <n v="51"/>
    <n v="260"/>
    <n v="51"/>
    <n v="263"/>
    <n v="51"/>
    <n v="263"/>
    <x v="1"/>
    <x v="2"/>
    <n v="1"/>
  </r>
  <r>
    <x v="0"/>
    <x v="4"/>
    <x v="126"/>
    <s v="MMR001CMP148"/>
    <s v="GCA"/>
    <s v="Mixed"/>
    <n v="20"/>
    <n v="64"/>
    <n v="14"/>
    <n v="52"/>
    <n v="14"/>
    <n v="52"/>
    <x v="1"/>
    <x v="1"/>
    <n v="0"/>
  </r>
  <r>
    <x v="1"/>
    <x v="11"/>
    <x v="123"/>
    <s v="MMR015CMP003"/>
    <s v="GCA"/>
    <s v="Urban"/>
    <n v="50"/>
    <n v="218"/>
    <n v="53"/>
    <n v="217"/>
    <n v="53"/>
    <n v="217"/>
    <x v="1"/>
    <x v="1"/>
    <n v="8"/>
  </r>
  <r>
    <x v="0"/>
    <x v="8"/>
    <x v="116"/>
    <s v="MMR001CMP152"/>
    <s v="GCA"/>
    <s v="Rural"/>
    <n v="20"/>
    <n v="106"/>
    <n v="13"/>
    <n v="94"/>
    <n v="18"/>
    <n v="94"/>
    <x v="1"/>
    <x v="1"/>
    <n v="1"/>
  </r>
  <r>
    <x v="0"/>
    <x v="4"/>
    <x v="105"/>
    <s v="MMR001CMP181"/>
    <s v="GCA"/>
    <s v="Urban"/>
    <n v="25"/>
    <n v="133"/>
    <n v="22"/>
    <n v="95"/>
    <n v="25"/>
    <n v="134"/>
    <x v="1"/>
    <x v="0"/>
    <n v="1"/>
  </r>
  <r>
    <x v="1"/>
    <x v="12"/>
    <x v="114"/>
    <s v="MMR015CMP217"/>
    <s v="GCA"/>
    <s v="Mixed"/>
    <n v="21"/>
    <n v="107"/>
    <n v="22"/>
    <n v="108"/>
    <n v="22"/>
    <n v="0"/>
    <x v="1"/>
    <x v="0"/>
    <n v="0"/>
  </r>
  <r>
    <x v="1"/>
    <x v="14"/>
    <x v="101"/>
    <s v="MMR015CMP213"/>
    <s v="GCA"/>
    <s v="Urban"/>
    <n v="61"/>
    <n v="264"/>
    <n v="55"/>
    <n v="251"/>
    <n v="55"/>
    <n v="251"/>
    <x v="1"/>
    <x v="2"/>
    <n v="2"/>
  </r>
  <r>
    <x v="0"/>
    <x v="5"/>
    <x v="130"/>
    <s v="MMR001CMP223"/>
    <s v="GCA"/>
    <s v="Rural"/>
    <n v="121"/>
    <n v="596"/>
    <n v="129"/>
    <n v="575"/>
    <n v="129"/>
    <n v="575"/>
    <x v="1"/>
    <x v="2"/>
    <n v="10"/>
  </r>
  <r>
    <x v="1"/>
    <x v="12"/>
    <x v="121"/>
    <s v="MMR015CMP006"/>
    <s v="GCA"/>
    <s v="Rural"/>
    <n v="51"/>
    <n v="260"/>
    <n v="51"/>
    <n v="263"/>
    <n v="51"/>
    <n v="263"/>
    <x v="1"/>
    <x v="1"/>
    <n v="3"/>
  </r>
  <r>
    <x v="0"/>
    <x v="4"/>
    <x v="106"/>
    <s v="MMR001CMP179"/>
    <s v="GCA"/>
    <s v="Rural"/>
    <n v="77"/>
    <n v="380"/>
    <n v="76"/>
    <n v="342"/>
    <n v="76"/>
    <n v="344"/>
    <x v="1"/>
    <x v="1"/>
    <n v="8"/>
  </r>
  <r>
    <x v="0"/>
    <x v="4"/>
    <x v="127"/>
    <s v="MMR001CMP229"/>
    <s v="GCA"/>
    <s v="Rural"/>
    <n v="116"/>
    <n v="530"/>
    <n v="105"/>
    <n v="464"/>
    <n v="105"/>
    <n v="492"/>
    <x v="1"/>
    <x v="2"/>
    <n v="3"/>
  </r>
  <r>
    <x v="0"/>
    <x v="5"/>
    <x v="130"/>
    <s v="MMR001CMP223"/>
    <s v="GCA"/>
    <s v="Rural"/>
    <n v="121"/>
    <n v="596"/>
    <n v="129"/>
    <n v="575"/>
    <n v="129"/>
    <n v="575"/>
    <x v="1"/>
    <x v="1"/>
    <n v="30"/>
  </r>
  <r>
    <x v="1"/>
    <x v="11"/>
    <x v="123"/>
    <s v="MMR015CMP003"/>
    <s v="GCA"/>
    <s v="Urban"/>
    <n v="50"/>
    <n v="218"/>
    <n v="53"/>
    <n v="217"/>
    <n v="53"/>
    <n v="217"/>
    <x v="1"/>
    <x v="2"/>
    <n v="3"/>
  </r>
  <r>
    <x v="1"/>
    <x v="15"/>
    <x v="117"/>
    <s v="MMR015CMP218"/>
    <s v="GCA"/>
    <s v="Rural"/>
    <n v="44"/>
    <n v="273"/>
    <n v="40"/>
    <n v="208"/>
    <n v="40"/>
    <n v="208"/>
    <x v="1"/>
    <x v="1"/>
    <n v="3"/>
  </r>
  <r>
    <x v="0"/>
    <x v="2"/>
    <x v="125"/>
    <s v="MMR001CMP160"/>
    <s v="NGCA"/>
    <s v="Rural"/>
    <n v="110"/>
    <n v="643"/>
    <n v="106"/>
    <m/>
    <n v="124"/>
    <n v="0"/>
    <x v="1"/>
    <x v="0"/>
    <n v="8"/>
  </r>
  <r>
    <x v="1"/>
    <x v="12"/>
    <x v="104"/>
    <s v="MMR015CMP020"/>
    <s v="GCA"/>
    <s v="Rural"/>
    <n v="178"/>
    <n v="827"/>
    <n v="194"/>
    <n v="890"/>
    <n v="194"/>
    <n v="890"/>
    <x v="1"/>
    <x v="0"/>
    <n v="2"/>
  </r>
  <r>
    <x v="0"/>
    <x v="5"/>
    <x v="74"/>
    <s v="MMR001CMP133"/>
    <s v="GCA"/>
    <s v="Rural"/>
    <n v="115"/>
    <n v="532"/>
    <n v="115"/>
    <n v="537"/>
    <n v="115"/>
    <n v="537"/>
    <x v="1"/>
    <x v="1"/>
    <n v="7"/>
  </r>
  <r>
    <x v="1"/>
    <x v="13"/>
    <x v="108"/>
    <s v="MMR015CMP209"/>
    <s v="GCA"/>
    <s v="Urban"/>
    <n v="31"/>
    <n v="191"/>
    <n v="31"/>
    <n v="183"/>
    <n v="31"/>
    <n v="183"/>
    <x v="1"/>
    <x v="2"/>
    <n v="2"/>
  </r>
  <r>
    <x v="1"/>
    <x v="15"/>
    <x v="117"/>
    <s v="MMR015CMP218"/>
    <s v="GCA"/>
    <s v="Rural"/>
    <n v="44"/>
    <n v="273"/>
    <n v="40"/>
    <n v="208"/>
    <n v="40"/>
    <n v="208"/>
    <x v="1"/>
    <x v="0"/>
    <n v="2"/>
  </r>
  <r>
    <x v="0"/>
    <x v="16"/>
    <x v="129"/>
    <s v="MMR001CMP234"/>
    <s v="GCA"/>
    <s v="Urban"/>
    <n v="91"/>
    <n v="400"/>
    <n v="60"/>
    <n v="228"/>
    <n v="74"/>
    <n v="228"/>
    <x v="1"/>
    <x v="1"/>
    <n v="5"/>
  </r>
  <r>
    <x v="0"/>
    <x v="16"/>
    <x v="129"/>
    <s v="MMR001CMP234"/>
    <s v="GCA"/>
    <s v="Urban"/>
    <n v="91"/>
    <n v="400"/>
    <n v="60"/>
    <n v="228"/>
    <n v="74"/>
    <n v="228"/>
    <x v="1"/>
    <x v="0"/>
    <n v="2"/>
  </r>
  <r>
    <x v="0"/>
    <x v="5"/>
    <x v="119"/>
    <s v="MMR001CMP230"/>
    <s v="GCA"/>
    <s v="Rural"/>
    <n v="319"/>
    <n v="1567"/>
    <n v="133"/>
    <n v="499"/>
    <n v="133"/>
    <n v="499"/>
    <x v="1"/>
    <x v="2"/>
    <n v="2"/>
  </r>
  <r>
    <x v="0"/>
    <x v="4"/>
    <x v="126"/>
    <s v="MMR001CMP148"/>
    <s v="GCA"/>
    <s v="Mixed"/>
    <n v="20"/>
    <n v="64"/>
    <n v="14"/>
    <n v="52"/>
    <n v="14"/>
    <n v="52"/>
    <x v="1"/>
    <x v="2"/>
    <n v="0"/>
  </r>
  <r>
    <x v="1"/>
    <x v="11"/>
    <x v="115"/>
    <s v="MMR015CMP004"/>
    <s v="GCA"/>
    <s v="Urban"/>
    <n v="77"/>
    <n v="384"/>
    <n v="79"/>
    <n v="394"/>
    <n v="79"/>
    <n v="394"/>
    <x v="1"/>
    <x v="1"/>
    <n v="3"/>
  </r>
  <r>
    <x v="0"/>
    <x v="4"/>
    <x v="103"/>
    <s v="MMR001CMP174"/>
    <s v="GCA"/>
    <s v="Urban"/>
    <n v="65"/>
    <n v="347"/>
    <n v="65"/>
    <n v="347"/>
    <n v="65"/>
    <n v="347"/>
    <x v="1"/>
    <x v="0"/>
    <n v="5"/>
  </r>
  <r>
    <x v="0"/>
    <x v="4"/>
    <x v="107"/>
    <s v="MMR001CMP176"/>
    <s v="GCA"/>
    <s v="Urban"/>
    <n v="67"/>
    <n v="350"/>
    <n v="67"/>
    <n v="350"/>
    <n v="67"/>
    <n v="350"/>
    <x v="1"/>
    <x v="1"/>
    <n v="7"/>
  </r>
  <r>
    <x v="0"/>
    <x v="5"/>
    <x v="118"/>
    <s v="MMR001CMP228"/>
    <s v="GCA"/>
    <s v="Rural"/>
    <n v="115"/>
    <n v="502"/>
    <n v="123"/>
    <n v="555"/>
    <n v="123"/>
    <n v="555"/>
    <x v="1"/>
    <x v="2"/>
    <n v="3"/>
  </r>
  <r>
    <x v="0"/>
    <x v="4"/>
    <x v="105"/>
    <s v="MMR001CMP181"/>
    <s v="GCA"/>
    <s v="Urban"/>
    <n v="25"/>
    <n v="133"/>
    <n v="22"/>
    <n v="95"/>
    <n v="25"/>
    <n v="134"/>
    <x v="1"/>
    <x v="2"/>
    <n v="3"/>
  </r>
  <r>
    <x v="1"/>
    <x v="12"/>
    <x v="121"/>
    <s v="MMR015CMP006"/>
    <s v="GCA"/>
    <s v="Rural"/>
    <n v="51"/>
    <n v="260"/>
    <n v="51"/>
    <n v="263"/>
    <n v="51"/>
    <n v="263"/>
    <x v="1"/>
    <x v="0"/>
    <n v="2"/>
  </r>
  <r>
    <x v="0"/>
    <x v="5"/>
    <x v="119"/>
    <s v="MMR001CMP230"/>
    <s v="GCA"/>
    <s v="Rural"/>
    <n v="319"/>
    <n v="1567"/>
    <n v="133"/>
    <n v="499"/>
    <n v="133"/>
    <n v="499"/>
    <x v="1"/>
    <x v="1"/>
    <n v="3"/>
  </r>
  <r>
    <x v="0"/>
    <x v="4"/>
    <x v="124"/>
    <s v="MMR001CMP231"/>
    <s v="GCA"/>
    <s v="Rural"/>
    <n v="54"/>
    <n v="242"/>
    <n v="50"/>
    <n v="219"/>
    <n v="50"/>
    <n v="227"/>
    <x v="1"/>
    <x v="0"/>
    <n v="3"/>
  </r>
  <r>
    <x v="0"/>
    <x v="5"/>
    <x v="118"/>
    <s v="MMR001CMP228"/>
    <s v="GCA"/>
    <s v="Rural"/>
    <n v="115"/>
    <n v="502"/>
    <n v="123"/>
    <n v="555"/>
    <n v="123"/>
    <n v="555"/>
    <x v="1"/>
    <x v="0"/>
    <n v="4"/>
  </r>
  <r>
    <x v="0"/>
    <x v="4"/>
    <x v="107"/>
    <s v="MMR001CMP176"/>
    <s v="GCA"/>
    <s v="Urban"/>
    <n v="67"/>
    <n v="350"/>
    <n v="67"/>
    <n v="350"/>
    <n v="67"/>
    <n v="350"/>
    <x v="1"/>
    <x v="2"/>
    <n v="4"/>
  </r>
  <r>
    <x v="1"/>
    <x v="14"/>
    <x v="101"/>
    <s v="MMR015CMP213"/>
    <s v="GCA"/>
    <s v="Urban"/>
    <n v="61"/>
    <n v="264"/>
    <n v="55"/>
    <n v="251"/>
    <n v="55"/>
    <n v="251"/>
    <x v="1"/>
    <x v="0"/>
    <n v="0"/>
  </r>
  <r>
    <x v="1"/>
    <x v="15"/>
    <x v="117"/>
    <s v="MMR015CMP218"/>
    <s v="GCA"/>
    <s v="Rural"/>
    <n v="44"/>
    <n v="273"/>
    <n v="40"/>
    <n v="208"/>
    <n v="40"/>
    <n v="208"/>
    <x v="1"/>
    <x v="2"/>
    <n v="1"/>
  </r>
  <r>
    <x v="1"/>
    <x v="12"/>
    <x v="104"/>
    <s v="MMR015CMP020"/>
    <s v="GCA"/>
    <s v="Rural"/>
    <n v="178"/>
    <n v="827"/>
    <n v="194"/>
    <n v="890"/>
    <n v="194"/>
    <n v="890"/>
    <x v="1"/>
    <x v="2"/>
    <n v="10"/>
  </r>
  <r>
    <x v="1"/>
    <x v="11"/>
    <x v="122"/>
    <s v="MMR015CMP001"/>
    <s v="GCA"/>
    <s v="Urban"/>
    <n v="73"/>
    <n v="393"/>
    <n v="73"/>
    <n v="393"/>
    <n v="73"/>
    <n v="393"/>
    <x v="1"/>
    <x v="1"/>
    <n v="2"/>
  </r>
  <r>
    <x v="1"/>
    <x v="11"/>
    <x v="115"/>
    <s v="MMR015CMP004"/>
    <s v="GCA"/>
    <s v="Urban"/>
    <n v="77"/>
    <n v="384"/>
    <n v="79"/>
    <n v="394"/>
    <n v="79"/>
    <n v="394"/>
    <x v="1"/>
    <x v="2"/>
    <n v="2"/>
  </r>
  <r>
    <x v="0"/>
    <x v="8"/>
    <x v="116"/>
    <s v="MMR001CMP152"/>
    <s v="GCA"/>
    <s v="Rural"/>
    <n v="20"/>
    <n v="106"/>
    <n v="13"/>
    <n v="94"/>
    <n v="18"/>
    <n v="94"/>
    <x v="1"/>
    <x v="2"/>
    <n v="0"/>
  </r>
  <r>
    <x v="0"/>
    <x v="8"/>
    <x v="116"/>
    <s v="MMR001CMP152"/>
    <s v="GCA"/>
    <s v="Rural"/>
    <n v="20"/>
    <n v="106"/>
    <n v="13"/>
    <n v="94"/>
    <n v="18"/>
    <n v="94"/>
    <x v="1"/>
    <x v="0"/>
    <n v="1"/>
  </r>
  <r>
    <x v="1"/>
    <x v="14"/>
    <x v="100"/>
    <s v="MMR015CMP139"/>
    <s v="NGCA"/>
    <s v="Rural"/>
    <n v="9"/>
    <n v="40"/>
    <n v="9"/>
    <n v="43"/>
    <n v="9"/>
    <n v="43"/>
    <x v="1"/>
    <x v="0"/>
    <n v="0"/>
  </r>
  <r>
    <x v="0"/>
    <x v="4"/>
    <x v="127"/>
    <s v="MMR001CMP229"/>
    <s v="GCA"/>
    <s v="Rural"/>
    <n v="116"/>
    <n v="530"/>
    <n v="105"/>
    <n v="464"/>
    <n v="105"/>
    <n v="492"/>
    <x v="1"/>
    <x v="0"/>
    <n v="0"/>
  </r>
  <r>
    <x v="0"/>
    <x v="4"/>
    <x v="103"/>
    <s v="MMR001CMP174"/>
    <s v="GCA"/>
    <s v="Urban"/>
    <n v="65"/>
    <n v="347"/>
    <n v="65"/>
    <n v="347"/>
    <n v="65"/>
    <n v="347"/>
    <x v="1"/>
    <x v="2"/>
    <n v="3"/>
  </r>
  <r>
    <x v="0"/>
    <x v="6"/>
    <x v="120"/>
    <s v="MMR001CMP225"/>
    <s v="GCA"/>
    <s v="Rural"/>
    <n v="30"/>
    <n v="181"/>
    <n v="30"/>
    <n v="181"/>
    <n v="30"/>
    <n v="181"/>
    <x v="1"/>
    <x v="2"/>
    <n v="1"/>
  </r>
  <r>
    <x v="1"/>
    <x v="11"/>
    <x v="122"/>
    <s v="MMR015CMP001"/>
    <s v="GCA"/>
    <s v="Urban"/>
    <n v="73"/>
    <n v="393"/>
    <n v="73"/>
    <n v="393"/>
    <n v="73"/>
    <n v="393"/>
    <x v="1"/>
    <x v="2"/>
    <n v="2"/>
  </r>
  <r>
    <x v="0"/>
    <x v="5"/>
    <x v="119"/>
    <s v="MMR001CMP230"/>
    <s v="GCA"/>
    <s v="Rural"/>
    <n v="319"/>
    <n v="1567"/>
    <n v="133"/>
    <n v="499"/>
    <n v="133"/>
    <n v="499"/>
    <x v="1"/>
    <x v="0"/>
    <n v="1"/>
  </r>
  <r>
    <x v="0"/>
    <x v="4"/>
    <x v="105"/>
    <s v="MMR001CMP181"/>
    <s v="GCA"/>
    <s v="Urban"/>
    <n v="25"/>
    <n v="133"/>
    <n v="22"/>
    <n v="95"/>
    <n v="25"/>
    <n v="134"/>
    <x v="1"/>
    <x v="1"/>
    <n v="4"/>
  </r>
  <r>
    <x v="0"/>
    <x v="6"/>
    <x v="120"/>
    <s v="MMR001CMP225"/>
    <s v="GCA"/>
    <s v="Rural"/>
    <n v="30"/>
    <n v="181"/>
    <n v="30"/>
    <n v="181"/>
    <n v="30"/>
    <n v="181"/>
    <x v="1"/>
    <x v="1"/>
    <n v="1"/>
  </r>
  <r>
    <x v="0"/>
    <x v="4"/>
    <x v="124"/>
    <s v="MMR001CMP231"/>
    <s v="GCA"/>
    <s v="Rural"/>
    <n v="54"/>
    <n v="242"/>
    <n v="50"/>
    <n v="219"/>
    <n v="50"/>
    <n v="227"/>
    <x v="1"/>
    <x v="2"/>
    <n v="3"/>
  </r>
  <r>
    <x v="0"/>
    <x v="4"/>
    <x v="126"/>
    <s v="MMR001CMP148"/>
    <s v="GCA"/>
    <s v="Mixed"/>
    <n v="20"/>
    <n v="64"/>
    <n v="14"/>
    <n v="52"/>
    <n v="14"/>
    <n v="52"/>
    <x v="1"/>
    <x v="0"/>
    <n v="0"/>
  </r>
  <r>
    <x v="1"/>
    <x v="13"/>
    <x v="108"/>
    <s v="MMR015CMP209"/>
    <s v="GCA"/>
    <s v="Urban"/>
    <n v="31"/>
    <n v="191"/>
    <n v="31"/>
    <n v="183"/>
    <n v="31"/>
    <n v="183"/>
    <x v="1"/>
    <x v="0"/>
    <n v="1"/>
  </r>
  <r>
    <x v="1"/>
    <x v="12"/>
    <x v="114"/>
    <s v="MMR015CMP217"/>
    <s v="GCA"/>
    <s v="Mixed"/>
    <n v="21"/>
    <n v="107"/>
    <n v="22"/>
    <n v="108"/>
    <n v="22"/>
    <n v="0"/>
    <x v="1"/>
    <x v="1"/>
    <n v="0"/>
  </r>
  <r>
    <x v="1"/>
    <x v="11"/>
    <x v="123"/>
    <s v="MMR015CMP003"/>
    <s v="GCA"/>
    <s v="Urban"/>
    <n v="50"/>
    <n v="218"/>
    <n v="53"/>
    <n v="217"/>
    <n v="53"/>
    <n v="217"/>
    <x v="1"/>
    <x v="0"/>
    <n v="5"/>
  </r>
  <r>
    <x v="1"/>
    <x v="12"/>
    <x v="114"/>
    <s v="MMR015CMP217"/>
    <s v="GCA"/>
    <s v="Mixed"/>
    <n v="21"/>
    <n v="107"/>
    <n v="22"/>
    <n v="108"/>
    <n v="22"/>
    <n v="0"/>
    <x v="1"/>
    <x v="2"/>
    <n v="0"/>
  </r>
  <r>
    <x v="1"/>
    <x v="11"/>
    <x v="115"/>
    <s v="MMR015CMP004"/>
    <s v="GCA"/>
    <s v="Urban"/>
    <n v="77"/>
    <n v="384"/>
    <n v="79"/>
    <n v="394"/>
    <n v="79"/>
    <n v="394"/>
    <x v="1"/>
    <x v="0"/>
    <n v="1"/>
  </r>
  <r>
    <x v="0"/>
    <x v="4"/>
    <x v="102"/>
    <s v="MMR001CMP182"/>
    <s v="GCA"/>
    <s v="Urban"/>
    <n v="10"/>
    <n v="39"/>
    <n v="7"/>
    <n v="25"/>
    <n v="10"/>
    <n v="39"/>
    <x v="1"/>
    <x v="0"/>
    <n v="1"/>
  </r>
  <r>
    <x v="1"/>
    <x v="12"/>
    <x v="104"/>
    <s v="MMR015CMP020"/>
    <s v="GCA"/>
    <s v="Rural"/>
    <n v="178"/>
    <n v="827"/>
    <n v="194"/>
    <n v="890"/>
    <n v="194"/>
    <n v="890"/>
    <x v="1"/>
    <x v="1"/>
    <n v="12"/>
  </r>
  <r>
    <x v="1"/>
    <x v="11"/>
    <x v="122"/>
    <s v="MMR015CMP001"/>
    <s v="GCA"/>
    <s v="Urban"/>
    <n v="73"/>
    <n v="393"/>
    <n v="73"/>
    <n v="393"/>
    <n v="73"/>
    <n v="393"/>
    <x v="1"/>
    <x v="0"/>
    <n v="0"/>
  </r>
  <r>
    <x v="0"/>
    <x v="1"/>
    <x v="90"/>
    <s v="MMR001CMP194"/>
    <s v="GCA"/>
    <s v="Mixed"/>
    <n v="12"/>
    <n v="51"/>
    <n v="4"/>
    <n v="20"/>
    <n v="12"/>
    <n v="52"/>
    <x v="1"/>
    <x v="0"/>
    <n v="0"/>
  </r>
  <r>
    <x v="0"/>
    <x v="6"/>
    <x v="94"/>
    <s v="MMR001CMP195"/>
    <s v="GCA"/>
    <s v="Urban"/>
    <n v="139"/>
    <n v="640"/>
    <n v="127"/>
    <n v="578"/>
    <n v="146"/>
    <n v="640"/>
    <x v="1"/>
    <x v="2"/>
    <n v="27"/>
  </r>
  <r>
    <x v="0"/>
    <x v="4"/>
    <x v="86"/>
    <s v="MMR001CMP167"/>
    <s v="GCA"/>
    <s v="Urban"/>
    <n v="15"/>
    <n v="74"/>
    <n v="12"/>
    <n v="60"/>
    <n v="16"/>
    <n v="74"/>
    <x v="1"/>
    <x v="1"/>
    <n v="0"/>
  </r>
  <r>
    <x v="0"/>
    <x v="4"/>
    <x v="88"/>
    <s v="MMR001CMP192"/>
    <s v="GCA"/>
    <s v="Urban"/>
    <n v="16"/>
    <n v="58"/>
    <n v="10"/>
    <n v="45"/>
    <n v="16"/>
    <n v="58"/>
    <x v="1"/>
    <x v="1"/>
    <n v="2"/>
  </r>
  <r>
    <x v="1"/>
    <x v="12"/>
    <x v="87"/>
    <s v="MMR015CMP015"/>
    <s v="GCA"/>
    <s v="Rural"/>
    <n v="87"/>
    <n v="488"/>
    <n v="86"/>
    <n v="472"/>
    <n v="86"/>
    <n v="472"/>
    <x v="1"/>
    <x v="0"/>
    <n v="1"/>
  </r>
  <r>
    <x v="0"/>
    <x v="4"/>
    <x v="109"/>
    <s v="MMR001CMP184"/>
    <s v="GCA"/>
    <s v="Rural"/>
    <n v="41"/>
    <n v="199"/>
    <n v="41"/>
    <n v="196"/>
    <n v="41"/>
    <n v="201"/>
    <x v="1"/>
    <x v="0"/>
    <n v="0"/>
  </r>
  <r>
    <x v="0"/>
    <x v="1"/>
    <x v="83"/>
    <s v="MMR001CMP193"/>
    <s v="GCA"/>
    <s v="Rural"/>
    <n v="169"/>
    <n v="816"/>
    <n v="153"/>
    <n v="754"/>
    <n v="157"/>
    <n v="761"/>
    <x v="1"/>
    <x v="0"/>
    <n v="7"/>
  </r>
  <r>
    <x v="0"/>
    <x v="4"/>
    <x v="86"/>
    <s v="MMR001CMP167"/>
    <s v="GCA"/>
    <s v="Urban"/>
    <n v="15"/>
    <n v="74"/>
    <n v="12"/>
    <n v="60"/>
    <n v="16"/>
    <n v="74"/>
    <x v="1"/>
    <x v="2"/>
    <n v="0"/>
  </r>
  <r>
    <x v="1"/>
    <x v="10"/>
    <x v="84"/>
    <s v="MMR015CMP014"/>
    <s v="GCA"/>
    <s v="Urban"/>
    <n v="12"/>
    <n v="52"/>
    <n v="10"/>
    <n v="44"/>
    <n v="10"/>
    <n v="44"/>
    <x v="1"/>
    <x v="1"/>
    <n v="0"/>
  </r>
  <r>
    <x v="1"/>
    <x v="14"/>
    <x v="100"/>
    <s v="MMR015CMP139"/>
    <s v="NGCA"/>
    <s v="Rural"/>
    <n v="9"/>
    <n v="40"/>
    <n v="9"/>
    <n v="43"/>
    <n v="9"/>
    <n v="43"/>
    <x v="1"/>
    <x v="1"/>
    <n v="0"/>
  </r>
  <r>
    <x v="0"/>
    <x v="1"/>
    <x v="83"/>
    <s v="MMR001CMP193"/>
    <s v="GCA"/>
    <s v="Rural"/>
    <n v="169"/>
    <n v="816"/>
    <n v="153"/>
    <n v="754"/>
    <n v="157"/>
    <n v="761"/>
    <x v="1"/>
    <x v="2"/>
    <n v="5"/>
  </r>
  <r>
    <x v="1"/>
    <x v="11"/>
    <x v="85"/>
    <s v="MMR015CMP215"/>
    <s v="GCA"/>
    <s v="Urban"/>
    <n v="140"/>
    <n v="613"/>
    <n v="137"/>
    <n v="622"/>
    <n v="137"/>
    <n v="622"/>
    <x v="1"/>
    <x v="2"/>
    <n v="2"/>
  </r>
  <r>
    <x v="1"/>
    <x v="10"/>
    <x v="84"/>
    <s v="MMR015CMP014"/>
    <s v="GCA"/>
    <s v="Urban"/>
    <n v="12"/>
    <n v="52"/>
    <n v="10"/>
    <n v="44"/>
    <n v="10"/>
    <n v="44"/>
    <x v="1"/>
    <x v="2"/>
    <n v="0"/>
  </r>
  <r>
    <x v="0"/>
    <x v="4"/>
    <x v="88"/>
    <s v="MMR001CMP192"/>
    <s v="GCA"/>
    <s v="Urban"/>
    <n v="16"/>
    <n v="58"/>
    <n v="10"/>
    <n v="45"/>
    <n v="16"/>
    <n v="58"/>
    <x v="1"/>
    <x v="2"/>
    <n v="1"/>
  </r>
  <r>
    <x v="0"/>
    <x v="4"/>
    <x v="86"/>
    <s v="MMR001CMP167"/>
    <s v="GCA"/>
    <s v="Urban"/>
    <n v="15"/>
    <n v="74"/>
    <n v="12"/>
    <n v="60"/>
    <n v="16"/>
    <n v="74"/>
    <x v="1"/>
    <x v="0"/>
    <n v="0"/>
  </r>
  <r>
    <x v="1"/>
    <x v="12"/>
    <x v="110"/>
    <s v="MMR015CMP017"/>
    <s v="GCA"/>
    <s v="Urban"/>
    <n v="30"/>
    <n v="139"/>
    <n v="31"/>
    <n v="140"/>
    <n v="31"/>
    <n v="140"/>
    <x v="1"/>
    <x v="1"/>
    <n v="3"/>
  </r>
  <r>
    <x v="1"/>
    <x v="10"/>
    <x v="84"/>
    <s v="MMR015CMP014"/>
    <s v="GCA"/>
    <s v="Urban"/>
    <n v="12"/>
    <n v="52"/>
    <n v="10"/>
    <n v="44"/>
    <n v="10"/>
    <n v="44"/>
    <x v="1"/>
    <x v="0"/>
    <n v="0"/>
  </r>
  <r>
    <x v="0"/>
    <x v="4"/>
    <x v="113"/>
    <s v="MMR001CMP183"/>
    <s v="GCA"/>
    <s v="Mixed"/>
    <n v="8"/>
    <n v="40"/>
    <n v="8"/>
    <n v="28"/>
    <n v="8"/>
    <n v="40"/>
    <x v="1"/>
    <x v="1"/>
    <n v="0"/>
  </r>
  <r>
    <x v="0"/>
    <x v="1"/>
    <x v="90"/>
    <s v="MMR001CMP194"/>
    <s v="GCA"/>
    <s v="Mixed"/>
    <n v="12"/>
    <n v="51"/>
    <n v="4"/>
    <n v="20"/>
    <n v="12"/>
    <n v="52"/>
    <x v="1"/>
    <x v="2"/>
    <n v="1"/>
  </r>
  <r>
    <x v="1"/>
    <x v="14"/>
    <x v="98"/>
    <s v="MMR015CMP012"/>
    <s v="NGCA"/>
    <s v="Rural"/>
    <n v="32"/>
    <n v="156"/>
    <n v="9"/>
    <n v="58"/>
    <n v="9"/>
    <n v="58"/>
    <x v="1"/>
    <x v="1"/>
    <n v="2"/>
  </r>
  <r>
    <x v="0"/>
    <x v="4"/>
    <x v="111"/>
    <s v="MMR001CMP169"/>
    <s v="GCA"/>
    <s v="Rural"/>
    <n v="35"/>
    <n v="215"/>
    <n v="35"/>
    <n v="211"/>
    <n v="35"/>
    <n v="212"/>
    <x v="1"/>
    <x v="2"/>
    <n v="0"/>
  </r>
  <r>
    <x v="1"/>
    <x v="11"/>
    <x v="85"/>
    <s v="MMR015CMP215"/>
    <s v="GCA"/>
    <s v="Urban"/>
    <n v="140"/>
    <n v="613"/>
    <n v="137"/>
    <n v="622"/>
    <n v="137"/>
    <n v="622"/>
    <x v="1"/>
    <x v="1"/>
    <n v="5"/>
  </r>
  <r>
    <x v="0"/>
    <x v="1"/>
    <x v="90"/>
    <s v="MMR001CMP194"/>
    <s v="GCA"/>
    <s v="Mixed"/>
    <n v="12"/>
    <n v="51"/>
    <n v="4"/>
    <n v="20"/>
    <n v="12"/>
    <n v="52"/>
    <x v="1"/>
    <x v="1"/>
    <n v="1"/>
  </r>
  <r>
    <x v="0"/>
    <x v="3"/>
    <x v="89"/>
    <s v="MMR001CMP162"/>
    <s v="GCA"/>
    <s v="Rural"/>
    <n v="43"/>
    <n v="247"/>
    <n v="41"/>
    <n v="232"/>
    <n v="41"/>
    <n v="9"/>
    <x v="1"/>
    <x v="1"/>
    <n v="2"/>
  </r>
  <r>
    <x v="1"/>
    <x v="14"/>
    <x v="98"/>
    <s v="MMR015CMP012"/>
    <s v="NGCA"/>
    <s v="Rural"/>
    <n v="32"/>
    <n v="156"/>
    <n v="9"/>
    <n v="58"/>
    <n v="9"/>
    <n v="58"/>
    <x v="1"/>
    <x v="2"/>
    <n v="2"/>
  </r>
  <r>
    <x v="0"/>
    <x v="4"/>
    <x v="113"/>
    <s v="MMR001CMP183"/>
    <s v="GCA"/>
    <s v="Mixed"/>
    <n v="8"/>
    <n v="40"/>
    <n v="8"/>
    <n v="28"/>
    <n v="8"/>
    <n v="40"/>
    <x v="1"/>
    <x v="2"/>
    <n v="0"/>
  </r>
  <r>
    <x v="0"/>
    <x v="6"/>
    <x v="94"/>
    <s v="MMR001CMP195"/>
    <s v="GCA"/>
    <s v="Urban"/>
    <n v="139"/>
    <n v="640"/>
    <n v="127"/>
    <n v="578"/>
    <n v="146"/>
    <n v="640"/>
    <x v="1"/>
    <x v="0"/>
    <n v="28"/>
  </r>
  <r>
    <x v="1"/>
    <x v="14"/>
    <x v="101"/>
    <s v="MMR015CMP213"/>
    <s v="GCA"/>
    <s v="Urban"/>
    <n v="61"/>
    <n v="264"/>
    <n v="55"/>
    <n v="251"/>
    <n v="55"/>
    <n v="251"/>
    <x v="1"/>
    <x v="1"/>
    <n v="2"/>
  </r>
  <r>
    <x v="0"/>
    <x v="1"/>
    <x v="83"/>
    <s v="MMR001CMP193"/>
    <s v="GCA"/>
    <s v="Rural"/>
    <n v="169"/>
    <n v="816"/>
    <n v="153"/>
    <n v="754"/>
    <n v="157"/>
    <n v="761"/>
    <x v="1"/>
    <x v="1"/>
    <n v="12"/>
  </r>
  <r>
    <x v="0"/>
    <x v="4"/>
    <x v="91"/>
    <s v="MMR001CMP191"/>
    <s v="GCA"/>
    <s v="Rural"/>
    <n v="13"/>
    <n v="70"/>
    <n v="8"/>
    <n v="49"/>
    <n v="12"/>
    <n v="70"/>
    <x v="1"/>
    <x v="0"/>
    <n v="0"/>
  </r>
  <r>
    <x v="0"/>
    <x v="16"/>
    <x v="129"/>
    <s v="MMR001CMP234"/>
    <s v="GCA"/>
    <s v="Urban"/>
    <n v="91"/>
    <n v="400"/>
    <n v="60"/>
    <n v="228"/>
    <n v="74"/>
    <n v="228"/>
    <x v="1"/>
    <x v="2"/>
    <n v="3"/>
  </r>
  <r>
    <x v="0"/>
    <x v="4"/>
    <x v="99"/>
    <s v="MMR001CMP190"/>
    <s v="GCA"/>
    <s v="Urban"/>
    <n v="14"/>
    <n v="83"/>
    <n v="8"/>
    <n v="35"/>
    <n v="13"/>
    <n v="82"/>
    <x v="1"/>
    <x v="0"/>
    <n v="0"/>
  </r>
  <r>
    <x v="1"/>
    <x v="12"/>
    <x v="110"/>
    <s v="MMR015CMP017"/>
    <s v="GCA"/>
    <s v="Urban"/>
    <n v="30"/>
    <n v="139"/>
    <n v="31"/>
    <n v="140"/>
    <n v="31"/>
    <n v="140"/>
    <x v="1"/>
    <x v="0"/>
    <n v="1"/>
  </r>
  <r>
    <x v="0"/>
    <x v="5"/>
    <x v="118"/>
    <s v="MMR001CMP228"/>
    <s v="GCA"/>
    <s v="Rural"/>
    <n v="115"/>
    <n v="502"/>
    <n v="123"/>
    <n v="555"/>
    <n v="123"/>
    <n v="555"/>
    <x v="1"/>
    <x v="1"/>
    <n v="7"/>
  </r>
  <r>
    <x v="0"/>
    <x v="4"/>
    <x v="82"/>
    <s v="MMR001CMP168"/>
    <s v="GCA"/>
    <s v="Rural"/>
    <n v="74"/>
    <n v="404"/>
    <n v="60"/>
    <n v="330"/>
    <n v="74"/>
    <n v="369"/>
    <x v="1"/>
    <x v="1"/>
    <n v="7"/>
  </r>
  <r>
    <x v="0"/>
    <x v="4"/>
    <x v="109"/>
    <s v="MMR001CMP184"/>
    <s v="GCA"/>
    <s v="Rural"/>
    <n v="41"/>
    <n v="199"/>
    <n v="41"/>
    <n v="196"/>
    <n v="41"/>
    <n v="201"/>
    <x v="1"/>
    <x v="1"/>
    <n v="0"/>
  </r>
  <r>
    <x v="0"/>
    <x v="4"/>
    <x v="99"/>
    <s v="MMR001CMP190"/>
    <s v="GCA"/>
    <s v="Urban"/>
    <n v="14"/>
    <n v="83"/>
    <n v="8"/>
    <n v="35"/>
    <n v="13"/>
    <n v="82"/>
    <x v="1"/>
    <x v="2"/>
    <n v="0"/>
  </r>
  <r>
    <x v="1"/>
    <x v="12"/>
    <x v="92"/>
    <s v="MMR015CMP016"/>
    <s v="GCA"/>
    <s v="Urban"/>
    <n v="64"/>
    <n v="305"/>
    <n v="63"/>
    <n v="304"/>
    <n v="63"/>
    <n v="304"/>
    <x v="1"/>
    <x v="1"/>
    <n v="2"/>
  </r>
  <r>
    <x v="1"/>
    <x v="11"/>
    <x v="93"/>
    <s v="MMR015CMP214"/>
    <s v="GCA"/>
    <s v="Urban"/>
    <n v="41"/>
    <n v="214"/>
    <n v="41"/>
    <n v="214"/>
    <n v="41"/>
    <n v="214"/>
    <x v="1"/>
    <x v="2"/>
    <n v="1"/>
  </r>
  <r>
    <x v="0"/>
    <x v="4"/>
    <x v="106"/>
    <s v="MMR001CMP179"/>
    <s v="GCA"/>
    <s v="Rural"/>
    <n v="77"/>
    <n v="380"/>
    <n v="76"/>
    <n v="342"/>
    <n v="76"/>
    <n v="344"/>
    <x v="1"/>
    <x v="2"/>
    <n v="6"/>
  </r>
  <r>
    <x v="0"/>
    <x v="4"/>
    <x v="99"/>
    <s v="MMR001CMP190"/>
    <s v="GCA"/>
    <s v="Urban"/>
    <n v="14"/>
    <n v="83"/>
    <n v="8"/>
    <n v="35"/>
    <n v="13"/>
    <n v="82"/>
    <x v="1"/>
    <x v="1"/>
    <n v="0"/>
  </r>
  <r>
    <x v="0"/>
    <x v="4"/>
    <x v="82"/>
    <s v="MMR001CMP168"/>
    <s v="GCA"/>
    <s v="Rural"/>
    <n v="74"/>
    <n v="404"/>
    <n v="60"/>
    <n v="330"/>
    <n v="74"/>
    <n v="369"/>
    <x v="1"/>
    <x v="2"/>
    <n v="7"/>
  </r>
  <r>
    <x v="1"/>
    <x v="11"/>
    <x v="85"/>
    <s v="MMR015CMP215"/>
    <s v="GCA"/>
    <s v="Urban"/>
    <n v="140"/>
    <n v="613"/>
    <n v="137"/>
    <n v="622"/>
    <n v="137"/>
    <n v="622"/>
    <x v="1"/>
    <x v="0"/>
    <n v="3"/>
  </r>
  <r>
    <x v="1"/>
    <x v="12"/>
    <x v="110"/>
    <s v="MMR015CMP017"/>
    <s v="GCA"/>
    <s v="Urban"/>
    <n v="30"/>
    <n v="139"/>
    <n v="31"/>
    <n v="140"/>
    <n v="31"/>
    <n v="140"/>
    <x v="1"/>
    <x v="2"/>
    <n v="2"/>
  </r>
  <r>
    <x v="1"/>
    <x v="12"/>
    <x v="112"/>
    <s v="MMR015CMP018"/>
    <s v="GCA"/>
    <s v="Rural"/>
    <n v="78"/>
    <n v="390"/>
    <n v="77"/>
    <n v="384"/>
    <n v="77"/>
    <n v="384"/>
    <x v="1"/>
    <x v="0"/>
    <n v="10"/>
  </r>
  <r>
    <x v="1"/>
    <x v="13"/>
    <x v="108"/>
    <s v="MMR015CMP209"/>
    <s v="GCA"/>
    <s v="Urban"/>
    <n v="31"/>
    <n v="191"/>
    <n v="31"/>
    <n v="183"/>
    <n v="31"/>
    <n v="183"/>
    <x v="1"/>
    <x v="1"/>
    <n v="3"/>
  </r>
  <r>
    <x v="0"/>
    <x v="4"/>
    <x v="91"/>
    <s v="MMR001CMP191"/>
    <s v="GCA"/>
    <s v="Rural"/>
    <n v="13"/>
    <n v="70"/>
    <n v="8"/>
    <n v="49"/>
    <n v="12"/>
    <n v="70"/>
    <x v="1"/>
    <x v="2"/>
    <n v="2"/>
  </r>
  <r>
    <x v="1"/>
    <x v="12"/>
    <x v="92"/>
    <s v="MMR015CMP016"/>
    <s v="GCA"/>
    <s v="Urban"/>
    <n v="64"/>
    <n v="305"/>
    <n v="63"/>
    <n v="304"/>
    <n v="63"/>
    <n v="304"/>
    <x v="1"/>
    <x v="0"/>
    <n v="2"/>
  </r>
  <r>
    <x v="0"/>
    <x v="4"/>
    <x v="111"/>
    <s v="MMR001CMP169"/>
    <s v="GCA"/>
    <s v="Rural"/>
    <n v="35"/>
    <n v="215"/>
    <n v="35"/>
    <n v="211"/>
    <n v="35"/>
    <n v="212"/>
    <x v="1"/>
    <x v="0"/>
    <n v="1"/>
  </r>
  <r>
    <x v="1"/>
    <x v="11"/>
    <x v="93"/>
    <s v="MMR015CMP214"/>
    <s v="GCA"/>
    <s v="Urban"/>
    <n v="41"/>
    <n v="214"/>
    <n v="41"/>
    <n v="214"/>
    <n v="41"/>
    <n v="214"/>
    <x v="1"/>
    <x v="1"/>
    <n v="3"/>
  </r>
  <r>
    <x v="0"/>
    <x v="4"/>
    <x v="109"/>
    <s v="MMR001CMP184"/>
    <s v="GCA"/>
    <s v="Rural"/>
    <n v="41"/>
    <n v="199"/>
    <n v="41"/>
    <n v="196"/>
    <n v="41"/>
    <n v="201"/>
    <x v="1"/>
    <x v="2"/>
    <n v="0"/>
  </r>
  <r>
    <x v="0"/>
    <x v="4"/>
    <x v="91"/>
    <s v="MMR001CMP191"/>
    <s v="GCA"/>
    <s v="Rural"/>
    <n v="13"/>
    <n v="70"/>
    <n v="8"/>
    <n v="49"/>
    <n v="12"/>
    <n v="70"/>
    <x v="1"/>
    <x v="1"/>
    <n v="2"/>
  </r>
  <r>
    <x v="0"/>
    <x v="4"/>
    <x v="82"/>
    <s v="MMR001CMP168"/>
    <s v="GCA"/>
    <s v="Rural"/>
    <n v="74"/>
    <n v="404"/>
    <n v="60"/>
    <n v="330"/>
    <n v="74"/>
    <n v="369"/>
    <x v="1"/>
    <x v="0"/>
    <n v="0"/>
  </r>
  <r>
    <x v="1"/>
    <x v="12"/>
    <x v="87"/>
    <s v="MMR015CMP015"/>
    <s v="GCA"/>
    <s v="Rural"/>
    <n v="87"/>
    <n v="488"/>
    <n v="86"/>
    <n v="472"/>
    <n v="86"/>
    <n v="472"/>
    <x v="1"/>
    <x v="1"/>
    <n v="3"/>
  </r>
  <r>
    <x v="1"/>
    <x v="11"/>
    <x v="93"/>
    <s v="MMR015CMP214"/>
    <s v="GCA"/>
    <s v="Urban"/>
    <n v="41"/>
    <n v="214"/>
    <n v="41"/>
    <n v="214"/>
    <n v="41"/>
    <n v="214"/>
    <x v="1"/>
    <x v="0"/>
    <n v="2"/>
  </r>
  <r>
    <x v="0"/>
    <x v="4"/>
    <x v="88"/>
    <s v="MMR001CMP192"/>
    <s v="GCA"/>
    <s v="Urban"/>
    <n v="16"/>
    <n v="58"/>
    <n v="10"/>
    <n v="45"/>
    <n v="16"/>
    <n v="58"/>
    <x v="1"/>
    <x v="0"/>
    <n v="1"/>
  </r>
  <r>
    <x v="1"/>
    <x v="12"/>
    <x v="87"/>
    <s v="MMR015CMP015"/>
    <s v="GCA"/>
    <s v="Rural"/>
    <n v="87"/>
    <n v="488"/>
    <n v="86"/>
    <n v="472"/>
    <n v="86"/>
    <n v="472"/>
    <x v="1"/>
    <x v="2"/>
    <n v="2"/>
  </r>
  <r>
    <x v="1"/>
    <x v="12"/>
    <x v="92"/>
    <s v="MMR015CMP016"/>
    <s v="GCA"/>
    <s v="Urban"/>
    <n v="64"/>
    <n v="305"/>
    <n v="63"/>
    <n v="304"/>
    <n v="63"/>
    <n v="304"/>
    <x v="1"/>
    <x v="2"/>
    <n v="0"/>
  </r>
  <r>
    <x v="1"/>
    <x v="12"/>
    <x v="112"/>
    <s v="MMR015CMP018"/>
    <s v="GCA"/>
    <s v="Rural"/>
    <n v="78"/>
    <n v="390"/>
    <n v="77"/>
    <n v="384"/>
    <n v="77"/>
    <n v="384"/>
    <x v="1"/>
    <x v="1"/>
    <n v="23"/>
  </r>
  <r>
    <x v="0"/>
    <x v="6"/>
    <x v="96"/>
    <s v="MMR001CMP210"/>
    <s v="GCA"/>
    <s v="Mixed"/>
    <n v="68"/>
    <n v="327"/>
    <n v="10"/>
    <n v="20"/>
    <n v="63"/>
    <n v="307"/>
    <x v="1"/>
    <x v="0"/>
    <n v="6"/>
  </r>
  <r>
    <x v="0"/>
    <x v="3"/>
    <x v="89"/>
    <s v="MMR001CMP162"/>
    <s v="GCA"/>
    <s v="Rural"/>
    <n v="43"/>
    <n v="247"/>
    <n v="41"/>
    <n v="232"/>
    <n v="41"/>
    <n v="9"/>
    <x v="1"/>
    <x v="0"/>
    <n v="1"/>
  </r>
  <r>
    <x v="1"/>
    <x v="13"/>
    <x v="95"/>
    <s v="MMR015CMP009"/>
    <s v="GCA"/>
    <s v="Urban"/>
    <n v="38"/>
    <n v="164"/>
    <n v="37"/>
    <n v="155"/>
    <n v="38"/>
    <n v="4"/>
    <x v="1"/>
    <x v="2"/>
    <n v="0"/>
  </r>
  <r>
    <x v="0"/>
    <x v="4"/>
    <x v="113"/>
    <s v="MMR001CMP183"/>
    <s v="GCA"/>
    <s v="Mixed"/>
    <n v="8"/>
    <n v="40"/>
    <n v="8"/>
    <n v="28"/>
    <n v="8"/>
    <n v="40"/>
    <x v="1"/>
    <x v="0"/>
    <n v="0"/>
  </r>
  <r>
    <x v="0"/>
    <x v="6"/>
    <x v="96"/>
    <s v="MMR001CMP210"/>
    <s v="GCA"/>
    <s v="Mixed"/>
    <n v="68"/>
    <n v="327"/>
    <n v="10"/>
    <n v="20"/>
    <n v="63"/>
    <n v="307"/>
    <x v="1"/>
    <x v="2"/>
    <n v="1"/>
  </r>
  <r>
    <x v="1"/>
    <x v="14"/>
    <x v="97"/>
    <s v="MMR015CMP216"/>
    <s v="GCA"/>
    <s v="Urban"/>
    <n v="30"/>
    <n v="188"/>
    <n v="24"/>
    <n v="112"/>
    <n v="24"/>
    <n v="112"/>
    <x v="1"/>
    <x v="2"/>
    <n v="2"/>
  </r>
  <r>
    <x v="1"/>
    <x v="14"/>
    <x v="98"/>
    <s v="MMR015CMP012"/>
    <s v="NGCA"/>
    <s v="Rural"/>
    <n v="32"/>
    <n v="156"/>
    <n v="9"/>
    <n v="58"/>
    <n v="9"/>
    <n v="58"/>
    <x v="1"/>
    <x v="0"/>
    <n v="0"/>
  </r>
  <r>
    <x v="1"/>
    <x v="13"/>
    <x v="95"/>
    <s v="MMR015CMP009"/>
    <s v="GCA"/>
    <s v="Urban"/>
    <n v="38"/>
    <n v="164"/>
    <n v="37"/>
    <n v="155"/>
    <n v="38"/>
    <n v="4"/>
    <x v="1"/>
    <x v="0"/>
    <n v="1"/>
  </r>
  <r>
    <x v="0"/>
    <x v="2"/>
    <x v="125"/>
    <s v="MMR001CMP160"/>
    <s v="NGCA"/>
    <s v="Rural"/>
    <n v="110"/>
    <n v="643"/>
    <n v="106"/>
    <m/>
    <n v="124"/>
    <n v="0"/>
    <x v="1"/>
    <x v="1"/>
    <n v="14"/>
  </r>
  <r>
    <x v="0"/>
    <x v="5"/>
    <x v="128"/>
    <s v="MMR001CMP218"/>
    <s v="GCA"/>
    <s v="Rural"/>
    <n v="207"/>
    <n v="1141"/>
    <n v="352"/>
    <n v="1386"/>
    <n v="352"/>
    <n v="1386"/>
    <x v="1"/>
    <x v="0"/>
    <n v="11"/>
  </r>
  <r>
    <x v="0"/>
    <x v="4"/>
    <x v="103"/>
    <s v="MMR001CMP174"/>
    <s v="GCA"/>
    <s v="Urban"/>
    <n v="65"/>
    <n v="347"/>
    <n v="65"/>
    <n v="347"/>
    <n v="65"/>
    <n v="347"/>
    <x v="1"/>
    <x v="1"/>
    <n v="8"/>
  </r>
  <r>
    <x v="1"/>
    <x v="12"/>
    <x v="131"/>
    <s v="MMR015CMP007"/>
    <s v="GCA"/>
    <s v="Rural"/>
    <n v="70"/>
    <n v="273"/>
    <n v="71"/>
    <n v="278"/>
    <n v="71"/>
    <n v="278"/>
    <x v="1"/>
    <x v="1"/>
    <n v="4"/>
  </r>
  <r>
    <x v="0"/>
    <x v="6"/>
    <x v="96"/>
    <s v="MMR001CMP210"/>
    <s v="GCA"/>
    <s v="Mixed"/>
    <n v="68"/>
    <n v="327"/>
    <n v="10"/>
    <n v="20"/>
    <n v="63"/>
    <n v="307"/>
    <x v="1"/>
    <x v="1"/>
    <n v="7"/>
  </r>
  <r>
    <x v="0"/>
    <x v="4"/>
    <x v="111"/>
    <s v="MMR001CMP169"/>
    <s v="GCA"/>
    <s v="Rural"/>
    <n v="35"/>
    <n v="215"/>
    <n v="35"/>
    <n v="211"/>
    <n v="35"/>
    <n v="212"/>
    <x v="1"/>
    <x v="1"/>
    <n v="1"/>
  </r>
  <r>
    <x v="0"/>
    <x v="5"/>
    <x v="128"/>
    <s v="MMR001CMP218"/>
    <s v="GCA"/>
    <s v="Rural"/>
    <n v="207"/>
    <n v="1141"/>
    <n v="352"/>
    <n v="1386"/>
    <n v="352"/>
    <n v="1386"/>
    <x v="1"/>
    <x v="2"/>
    <n v="6"/>
  </r>
  <r>
    <x v="0"/>
    <x v="4"/>
    <x v="102"/>
    <s v="MMR001CMP182"/>
    <s v="GCA"/>
    <s v="Urban"/>
    <n v="10"/>
    <n v="39"/>
    <n v="7"/>
    <n v="25"/>
    <n v="10"/>
    <n v="39"/>
    <x v="1"/>
    <x v="1"/>
    <n v="2"/>
  </r>
  <r>
    <x v="1"/>
    <x v="12"/>
    <x v="131"/>
    <s v="MMR015CMP007"/>
    <s v="GCA"/>
    <s v="Rural"/>
    <n v="70"/>
    <n v="273"/>
    <n v="71"/>
    <n v="278"/>
    <n v="71"/>
    <n v="278"/>
    <x v="1"/>
    <x v="2"/>
    <n v="2"/>
  </r>
  <r>
    <x v="1"/>
    <x v="14"/>
    <x v="97"/>
    <s v="MMR015CMP216"/>
    <s v="GCA"/>
    <s v="Urban"/>
    <n v="30"/>
    <n v="188"/>
    <n v="24"/>
    <n v="112"/>
    <n v="24"/>
    <n v="112"/>
    <x v="1"/>
    <x v="1"/>
    <n v="3"/>
  </r>
  <r>
    <x v="0"/>
    <x v="5"/>
    <x v="128"/>
    <s v="MMR001CMP218"/>
    <s v="GCA"/>
    <s v="Rural"/>
    <n v="207"/>
    <n v="1141"/>
    <n v="352"/>
    <n v="1386"/>
    <n v="352"/>
    <n v="1386"/>
    <x v="1"/>
    <x v="1"/>
    <n v="17"/>
  </r>
  <r>
    <x v="0"/>
    <x v="2"/>
    <x v="125"/>
    <s v="MMR001CMP160"/>
    <s v="NGCA"/>
    <s v="Rural"/>
    <n v="110"/>
    <n v="643"/>
    <n v="106"/>
    <m/>
    <n v="124"/>
    <n v="0"/>
    <x v="1"/>
    <x v="2"/>
    <n v="6"/>
  </r>
  <r>
    <x v="0"/>
    <x v="5"/>
    <x v="130"/>
    <s v="MMR001CMP223"/>
    <s v="GCA"/>
    <s v="Rural"/>
    <n v="121"/>
    <n v="596"/>
    <n v="129"/>
    <n v="575"/>
    <n v="129"/>
    <n v="575"/>
    <x v="1"/>
    <x v="0"/>
    <n v="20"/>
  </r>
  <r>
    <x v="1"/>
    <x v="12"/>
    <x v="131"/>
    <s v="MMR015CMP007"/>
    <s v="GCA"/>
    <s v="Rural"/>
    <n v="70"/>
    <n v="273"/>
    <n v="71"/>
    <n v="278"/>
    <n v="71"/>
    <n v="278"/>
    <x v="1"/>
    <x v="0"/>
    <n v="2"/>
  </r>
  <r>
    <x v="1"/>
    <x v="14"/>
    <x v="100"/>
    <s v="MMR015CMP139"/>
    <s v="NGCA"/>
    <s v="Rural"/>
    <n v="9"/>
    <n v="40"/>
    <n v="9"/>
    <n v="43"/>
    <n v="9"/>
    <n v="43"/>
    <x v="1"/>
    <x v="2"/>
    <n v="0"/>
  </r>
  <r>
    <x v="0"/>
    <x v="4"/>
    <x v="107"/>
    <s v="MMR001CMP176"/>
    <s v="GCA"/>
    <s v="Urban"/>
    <n v="67"/>
    <n v="350"/>
    <n v="67"/>
    <n v="350"/>
    <n v="67"/>
    <n v="350"/>
    <x v="1"/>
    <x v="0"/>
    <n v="3"/>
  </r>
  <r>
    <x v="0"/>
    <x v="4"/>
    <x v="106"/>
    <s v="MMR001CMP179"/>
    <s v="GCA"/>
    <s v="Rural"/>
    <n v="77"/>
    <n v="380"/>
    <n v="76"/>
    <n v="342"/>
    <n v="76"/>
    <n v="344"/>
    <x v="1"/>
    <x v="0"/>
    <n v="2"/>
  </r>
  <r>
    <x v="1"/>
    <x v="14"/>
    <x v="97"/>
    <s v="MMR015CMP216"/>
    <s v="GCA"/>
    <s v="Urban"/>
    <n v="30"/>
    <n v="188"/>
    <n v="24"/>
    <n v="112"/>
    <n v="24"/>
    <n v="112"/>
    <x v="1"/>
    <x v="0"/>
    <n v="1"/>
  </r>
  <r>
    <x v="0"/>
    <x v="3"/>
    <x v="89"/>
    <s v="MMR001CMP162"/>
    <s v="GCA"/>
    <s v="Rural"/>
    <n v="43"/>
    <n v="247"/>
    <n v="41"/>
    <n v="232"/>
    <n v="41"/>
    <n v="9"/>
    <x v="1"/>
    <x v="2"/>
    <n v="1"/>
  </r>
  <r>
    <x v="1"/>
    <x v="12"/>
    <x v="112"/>
    <s v="MMR015CMP018"/>
    <s v="GCA"/>
    <s v="Rural"/>
    <n v="78"/>
    <n v="390"/>
    <n v="77"/>
    <n v="384"/>
    <n v="77"/>
    <n v="384"/>
    <x v="1"/>
    <x v="2"/>
    <n v="13"/>
  </r>
  <r>
    <x v="1"/>
    <x v="13"/>
    <x v="95"/>
    <s v="MMR015CMP009"/>
    <s v="GCA"/>
    <s v="Urban"/>
    <n v="38"/>
    <n v="164"/>
    <n v="37"/>
    <n v="155"/>
    <n v="38"/>
    <n v="4"/>
    <x v="1"/>
    <x v="1"/>
    <n v="1"/>
  </r>
  <r>
    <x v="0"/>
    <x v="6"/>
    <x v="94"/>
    <s v="MMR001CMP195"/>
    <s v="GCA"/>
    <s v="Urban"/>
    <n v="139"/>
    <n v="640"/>
    <n v="127"/>
    <n v="578"/>
    <n v="146"/>
    <n v="640"/>
    <x v="1"/>
    <x v="1"/>
    <n v="55"/>
  </r>
  <r>
    <x v="0"/>
    <x v="1"/>
    <x v="80"/>
    <s v="MMR001CMP052"/>
    <s v="GCA"/>
    <s v="Urban"/>
    <n v="44"/>
    <n v="235"/>
    <n v="36"/>
    <n v="194"/>
    <n v="43"/>
    <n v="242"/>
    <x v="2"/>
    <x v="2"/>
    <n v="1"/>
  </r>
  <r>
    <x v="0"/>
    <x v="3"/>
    <x v="72"/>
    <s v="MMR001CMP002"/>
    <s v="GCA"/>
    <s v="Urban"/>
    <n v="56"/>
    <n v="230"/>
    <n v="54"/>
    <n v="221"/>
    <n v="57"/>
    <n v="232"/>
    <x v="2"/>
    <x v="2"/>
    <n v="5"/>
  </r>
  <r>
    <x v="0"/>
    <x v="3"/>
    <x v="77"/>
    <s v="MMR001CMP005"/>
    <s v="GCA"/>
    <s v="Urban"/>
    <n v="35"/>
    <n v="175"/>
    <n v="32"/>
    <n v="173"/>
    <n v="43"/>
    <n v="212"/>
    <x v="2"/>
    <x v="2"/>
    <n v="5"/>
  </r>
  <r>
    <x v="0"/>
    <x v="3"/>
    <x v="33"/>
    <s v="MMR001CMP001"/>
    <s v="GCA"/>
    <s v="Urban"/>
    <n v="69"/>
    <n v="349"/>
    <n v="43"/>
    <n v="361"/>
    <n v="43"/>
    <n v="361"/>
    <x v="2"/>
    <x v="2"/>
    <n v="5"/>
  </r>
  <r>
    <x v="0"/>
    <x v="3"/>
    <x v="65"/>
    <s v="MMR001CMP003"/>
    <s v="GCA"/>
    <s v="Urban"/>
    <n v="32"/>
    <n v="146"/>
    <n v="28"/>
    <n v="131"/>
    <n v="32"/>
    <n v="148"/>
    <x v="2"/>
    <x v="1"/>
    <n v="1"/>
  </r>
  <r>
    <x v="0"/>
    <x v="1"/>
    <x v="81"/>
    <s v="MMR001CMP054"/>
    <s v="GCA"/>
    <s v="Rural"/>
    <n v="23"/>
    <n v="124"/>
    <n v="20"/>
    <n v="110"/>
    <n v="20"/>
    <n v="110"/>
    <x v="2"/>
    <x v="1"/>
    <n v="38"/>
  </r>
  <r>
    <x v="0"/>
    <x v="1"/>
    <x v="81"/>
    <s v="MMR001CMP054"/>
    <s v="GCA"/>
    <s v="Rural"/>
    <n v="23"/>
    <n v="124"/>
    <n v="20"/>
    <n v="110"/>
    <n v="20"/>
    <n v="110"/>
    <x v="2"/>
    <x v="2"/>
    <n v="18"/>
  </r>
  <r>
    <x v="0"/>
    <x v="3"/>
    <x v="62"/>
    <s v="MMR001CMP006"/>
    <s v="GCA"/>
    <s v="Urban"/>
    <n v="97"/>
    <n v="382"/>
    <n v="95"/>
    <n v="386"/>
    <n v="95"/>
    <n v="386"/>
    <x v="2"/>
    <x v="1"/>
    <n v="23"/>
  </r>
  <r>
    <x v="0"/>
    <x v="1"/>
    <x v="69"/>
    <s v="MMR001CMP053"/>
    <s v="GCA"/>
    <s v="Urban"/>
    <n v="14"/>
    <n v="74"/>
    <n v="14"/>
    <n v="68"/>
    <n v="14"/>
    <n v="68"/>
    <x v="2"/>
    <x v="1"/>
    <n v="0"/>
  </r>
  <r>
    <x v="0"/>
    <x v="1"/>
    <x v="69"/>
    <s v="MMR001CMP053"/>
    <s v="GCA"/>
    <s v="Urban"/>
    <n v="14"/>
    <n v="74"/>
    <n v="14"/>
    <n v="68"/>
    <n v="14"/>
    <n v="68"/>
    <x v="2"/>
    <x v="0"/>
    <n v="0"/>
  </r>
  <r>
    <x v="0"/>
    <x v="3"/>
    <x v="33"/>
    <s v="MMR001CMP001"/>
    <s v="GCA"/>
    <s v="Urban"/>
    <n v="69"/>
    <n v="349"/>
    <n v="43"/>
    <n v="361"/>
    <n v="43"/>
    <n v="361"/>
    <x v="2"/>
    <x v="0"/>
    <n v="9"/>
  </r>
  <r>
    <x v="0"/>
    <x v="3"/>
    <x v="72"/>
    <s v="MMR001CMP002"/>
    <s v="GCA"/>
    <s v="Urban"/>
    <n v="56"/>
    <n v="230"/>
    <n v="54"/>
    <n v="221"/>
    <n v="57"/>
    <n v="232"/>
    <x v="2"/>
    <x v="0"/>
    <n v="2"/>
  </r>
  <r>
    <x v="0"/>
    <x v="1"/>
    <x v="69"/>
    <s v="MMR001CMP053"/>
    <s v="GCA"/>
    <s v="Urban"/>
    <n v="14"/>
    <n v="74"/>
    <n v="14"/>
    <n v="68"/>
    <n v="14"/>
    <n v="68"/>
    <x v="2"/>
    <x v="2"/>
    <n v="0"/>
  </r>
  <r>
    <x v="0"/>
    <x v="3"/>
    <x v="65"/>
    <s v="MMR001CMP003"/>
    <s v="GCA"/>
    <s v="Urban"/>
    <n v="32"/>
    <n v="146"/>
    <n v="28"/>
    <n v="131"/>
    <n v="32"/>
    <n v="148"/>
    <x v="2"/>
    <x v="0"/>
    <n v="0"/>
  </r>
  <r>
    <x v="0"/>
    <x v="3"/>
    <x v="77"/>
    <s v="MMR001CMP005"/>
    <s v="GCA"/>
    <s v="Urban"/>
    <n v="35"/>
    <n v="175"/>
    <n v="32"/>
    <n v="173"/>
    <n v="43"/>
    <n v="212"/>
    <x v="2"/>
    <x v="0"/>
    <n v="2"/>
  </r>
  <r>
    <x v="0"/>
    <x v="3"/>
    <x v="62"/>
    <s v="MMR001CMP006"/>
    <s v="GCA"/>
    <s v="Urban"/>
    <n v="97"/>
    <n v="382"/>
    <n v="95"/>
    <n v="386"/>
    <n v="95"/>
    <n v="386"/>
    <x v="2"/>
    <x v="0"/>
    <n v="13"/>
  </r>
  <r>
    <x v="0"/>
    <x v="3"/>
    <x v="68"/>
    <s v="MMR001CMP004"/>
    <s v="GCA"/>
    <s v="Urban"/>
    <n v="7"/>
    <n v="41"/>
    <n v="10"/>
    <n v="47"/>
    <n v="12"/>
    <n v="56"/>
    <x v="2"/>
    <x v="0"/>
    <n v="0"/>
  </r>
  <r>
    <x v="0"/>
    <x v="3"/>
    <x v="33"/>
    <s v="MMR001CMP001"/>
    <s v="GCA"/>
    <s v="Urban"/>
    <n v="69"/>
    <n v="349"/>
    <n v="43"/>
    <n v="361"/>
    <n v="43"/>
    <n v="361"/>
    <x v="2"/>
    <x v="1"/>
    <n v="14"/>
  </r>
  <r>
    <x v="0"/>
    <x v="1"/>
    <x v="80"/>
    <s v="MMR001CMP052"/>
    <s v="GCA"/>
    <s v="Urban"/>
    <n v="44"/>
    <n v="235"/>
    <n v="36"/>
    <n v="194"/>
    <n v="43"/>
    <n v="242"/>
    <x v="2"/>
    <x v="1"/>
    <n v="1"/>
  </r>
  <r>
    <x v="0"/>
    <x v="3"/>
    <x v="68"/>
    <s v="MMR001CMP004"/>
    <s v="GCA"/>
    <s v="Urban"/>
    <n v="7"/>
    <n v="41"/>
    <n v="10"/>
    <n v="47"/>
    <n v="12"/>
    <n v="56"/>
    <x v="2"/>
    <x v="1"/>
    <n v="0"/>
  </r>
  <r>
    <x v="0"/>
    <x v="1"/>
    <x v="81"/>
    <s v="MMR001CMP054"/>
    <s v="GCA"/>
    <s v="Rural"/>
    <n v="23"/>
    <n v="124"/>
    <n v="20"/>
    <n v="110"/>
    <n v="20"/>
    <n v="110"/>
    <x v="2"/>
    <x v="0"/>
    <n v="20"/>
  </r>
  <r>
    <x v="0"/>
    <x v="3"/>
    <x v="62"/>
    <s v="MMR001CMP006"/>
    <s v="GCA"/>
    <s v="Urban"/>
    <n v="97"/>
    <n v="382"/>
    <n v="95"/>
    <n v="386"/>
    <n v="95"/>
    <n v="386"/>
    <x v="2"/>
    <x v="2"/>
    <n v="10"/>
  </r>
  <r>
    <x v="0"/>
    <x v="3"/>
    <x v="77"/>
    <s v="MMR001CMP005"/>
    <s v="GCA"/>
    <s v="Urban"/>
    <n v="35"/>
    <n v="175"/>
    <n v="32"/>
    <n v="173"/>
    <n v="43"/>
    <n v="212"/>
    <x v="2"/>
    <x v="1"/>
    <n v="7"/>
  </r>
  <r>
    <x v="0"/>
    <x v="1"/>
    <x v="80"/>
    <s v="MMR001CMP052"/>
    <s v="GCA"/>
    <s v="Urban"/>
    <n v="44"/>
    <n v="235"/>
    <n v="36"/>
    <n v="194"/>
    <n v="43"/>
    <n v="242"/>
    <x v="2"/>
    <x v="0"/>
    <n v="0"/>
  </r>
  <r>
    <x v="0"/>
    <x v="3"/>
    <x v="65"/>
    <s v="MMR001CMP003"/>
    <s v="GCA"/>
    <s v="Urban"/>
    <n v="32"/>
    <n v="146"/>
    <n v="28"/>
    <n v="131"/>
    <n v="32"/>
    <n v="148"/>
    <x v="2"/>
    <x v="2"/>
    <n v="1"/>
  </r>
  <r>
    <x v="0"/>
    <x v="3"/>
    <x v="72"/>
    <s v="MMR001CMP002"/>
    <s v="GCA"/>
    <s v="Urban"/>
    <n v="56"/>
    <n v="230"/>
    <n v="54"/>
    <n v="221"/>
    <n v="57"/>
    <n v="232"/>
    <x v="2"/>
    <x v="1"/>
    <n v="7"/>
  </r>
  <r>
    <x v="0"/>
    <x v="3"/>
    <x v="68"/>
    <s v="MMR001CMP004"/>
    <s v="GCA"/>
    <s v="Urban"/>
    <n v="7"/>
    <n v="41"/>
    <n v="10"/>
    <n v="47"/>
    <n v="12"/>
    <n v="56"/>
    <x v="2"/>
    <x v="2"/>
    <n v="0"/>
  </r>
  <r>
    <x v="0"/>
    <x v="1"/>
    <x v="64"/>
    <s v="MMR001CMP055"/>
    <s v="GCA"/>
    <s v="Urban"/>
    <n v="27"/>
    <n v="111"/>
    <n v="25"/>
    <n v="104"/>
    <n v="25"/>
    <n v="104"/>
    <x v="2"/>
    <x v="0"/>
    <n v="0"/>
  </r>
  <r>
    <x v="0"/>
    <x v="3"/>
    <x v="44"/>
    <s v="MMR001CMP022"/>
    <s v="GCA"/>
    <s v="Urban"/>
    <n v="6"/>
    <n v="36"/>
    <n v="6"/>
    <n v="36"/>
    <n v="6"/>
    <n v="36"/>
    <x v="2"/>
    <x v="0"/>
    <n v="0"/>
  </r>
  <r>
    <x v="0"/>
    <x v="3"/>
    <x v="40"/>
    <s v="MMR001CMP019"/>
    <s v="GCA"/>
    <s v="Urban"/>
    <n v="107"/>
    <n v="501"/>
    <n v="107"/>
    <n v="503"/>
    <n v="107"/>
    <n v="497"/>
    <x v="2"/>
    <x v="2"/>
    <n v="4"/>
  </r>
  <r>
    <x v="0"/>
    <x v="3"/>
    <x v="17"/>
    <s v="MMR001CMP024"/>
    <s v="GCA"/>
    <s v="Rural"/>
    <n v="69"/>
    <n v="325"/>
    <n v="65"/>
    <n v="325"/>
    <n v="71"/>
    <n v="322"/>
    <x v="2"/>
    <x v="2"/>
    <n v="2"/>
  </r>
  <r>
    <x v="0"/>
    <x v="2"/>
    <x v="13"/>
    <s v="MMR001CMP037"/>
    <s v="GCA"/>
    <s v="Urban"/>
    <n v="42"/>
    <n v="175"/>
    <n v="27"/>
    <n v="131"/>
    <n v="42"/>
    <n v="175"/>
    <x v="2"/>
    <x v="0"/>
    <n v="3"/>
  </r>
  <r>
    <x v="0"/>
    <x v="3"/>
    <x v="17"/>
    <s v="MMR001CMP024"/>
    <s v="GCA"/>
    <s v="Rural"/>
    <n v="69"/>
    <n v="325"/>
    <n v="65"/>
    <n v="325"/>
    <n v="71"/>
    <n v="322"/>
    <x v="2"/>
    <x v="0"/>
    <n v="3"/>
  </r>
  <r>
    <x v="0"/>
    <x v="2"/>
    <x v="13"/>
    <s v="MMR001CMP037"/>
    <s v="GCA"/>
    <s v="Urban"/>
    <n v="42"/>
    <n v="175"/>
    <n v="27"/>
    <n v="131"/>
    <n v="42"/>
    <n v="175"/>
    <x v="2"/>
    <x v="2"/>
    <n v="1"/>
  </r>
  <r>
    <x v="0"/>
    <x v="3"/>
    <x v="59"/>
    <s v="MMR001CMP023"/>
    <s v="GCA"/>
    <s v="Urban"/>
    <n v="68"/>
    <n v="340"/>
    <n v="61"/>
    <n v="315"/>
    <n v="68"/>
    <n v="340"/>
    <x v="2"/>
    <x v="1"/>
    <n v="7"/>
  </r>
  <r>
    <x v="0"/>
    <x v="3"/>
    <x v="59"/>
    <s v="MMR001CMP023"/>
    <s v="GCA"/>
    <s v="Urban"/>
    <n v="68"/>
    <n v="340"/>
    <n v="61"/>
    <n v="315"/>
    <n v="68"/>
    <n v="340"/>
    <x v="2"/>
    <x v="2"/>
    <n v="3"/>
  </r>
  <r>
    <x v="0"/>
    <x v="2"/>
    <x v="13"/>
    <s v="MMR001CMP037"/>
    <s v="GCA"/>
    <s v="Urban"/>
    <n v="42"/>
    <n v="175"/>
    <n v="27"/>
    <n v="131"/>
    <n v="42"/>
    <n v="175"/>
    <x v="2"/>
    <x v="1"/>
    <n v="4"/>
  </r>
  <r>
    <x v="0"/>
    <x v="3"/>
    <x v="59"/>
    <s v="MMR001CMP023"/>
    <s v="GCA"/>
    <s v="Urban"/>
    <n v="68"/>
    <n v="340"/>
    <n v="61"/>
    <n v="315"/>
    <n v="68"/>
    <n v="340"/>
    <x v="2"/>
    <x v="0"/>
    <n v="4"/>
  </r>
  <r>
    <x v="0"/>
    <x v="3"/>
    <x v="44"/>
    <s v="MMR001CMP022"/>
    <s v="GCA"/>
    <s v="Urban"/>
    <n v="6"/>
    <n v="36"/>
    <n v="6"/>
    <n v="36"/>
    <n v="6"/>
    <n v="36"/>
    <x v="2"/>
    <x v="1"/>
    <n v="0"/>
  </r>
  <r>
    <x v="0"/>
    <x v="2"/>
    <x v="37"/>
    <s v="MMR001CMP038"/>
    <s v="GCA"/>
    <s v="Urban"/>
    <n v="85"/>
    <n v="367"/>
    <n v="80"/>
    <n v="337"/>
    <n v="85"/>
    <n v="367"/>
    <x v="2"/>
    <x v="0"/>
    <n v="9"/>
  </r>
  <r>
    <x v="0"/>
    <x v="2"/>
    <x v="2"/>
    <s v="MMR001CMP033"/>
    <s v="GCA"/>
    <s v="Rural"/>
    <n v="18"/>
    <n v="82"/>
    <n v="18"/>
    <n v="82"/>
    <n v="18"/>
    <n v="80"/>
    <x v="2"/>
    <x v="1"/>
    <n v="4"/>
  </r>
  <r>
    <x v="0"/>
    <x v="2"/>
    <x v="37"/>
    <s v="MMR001CMP038"/>
    <s v="GCA"/>
    <s v="Urban"/>
    <n v="85"/>
    <n v="367"/>
    <n v="80"/>
    <n v="337"/>
    <n v="85"/>
    <n v="367"/>
    <x v="2"/>
    <x v="2"/>
    <n v="5"/>
  </r>
  <r>
    <x v="0"/>
    <x v="2"/>
    <x v="9"/>
    <s v="MMR001CMP025"/>
    <s v="GCA"/>
    <s v="Urban"/>
    <n v="65"/>
    <n v="315"/>
    <n v="31"/>
    <n v="171"/>
    <n v="65"/>
    <n v="323"/>
    <x v="2"/>
    <x v="0"/>
    <n v="1"/>
  </r>
  <r>
    <x v="0"/>
    <x v="3"/>
    <x v="50"/>
    <s v="MMR001CMP021"/>
    <s v="GCA"/>
    <s v="Rural"/>
    <n v="14"/>
    <n v="73"/>
    <n v="12"/>
    <n v="61"/>
    <n v="14"/>
    <n v="72"/>
    <x v="2"/>
    <x v="1"/>
    <n v="0"/>
  </r>
  <r>
    <x v="0"/>
    <x v="2"/>
    <x v="37"/>
    <s v="MMR001CMP038"/>
    <s v="GCA"/>
    <s v="Urban"/>
    <n v="85"/>
    <n v="367"/>
    <n v="80"/>
    <n v="337"/>
    <n v="85"/>
    <n v="367"/>
    <x v="2"/>
    <x v="1"/>
    <n v="14"/>
  </r>
  <r>
    <x v="0"/>
    <x v="3"/>
    <x v="50"/>
    <s v="MMR001CMP021"/>
    <s v="GCA"/>
    <s v="Rural"/>
    <n v="14"/>
    <n v="73"/>
    <n v="12"/>
    <n v="61"/>
    <n v="14"/>
    <n v="72"/>
    <x v="2"/>
    <x v="2"/>
    <n v="0"/>
  </r>
  <r>
    <x v="0"/>
    <x v="2"/>
    <x v="49"/>
    <s v="MMR001CMP039"/>
    <s v="GCA"/>
    <s v="Rural"/>
    <n v="45"/>
    <n v="193"/>
    <n v="48"/>
    <n v="196"/>
    <n v="48"/>
    <n v="196"/>
    <x v="2"/>
    <x v="0"/>
    <n v="0"/>
  </r>
  <r>
    <x v="0"/>
    <x v="3"/>
    <x v="50"/>
    <s v="MMR001CMP021"/>
    <s v="GCA"/>
    <s v="Rural"/>
    <n v="14"/>
    <n v="73"/>
    <n v="12"/>
    <n v="61"/>
    <n v="14"/>
    <n v="72"/>
    <x v="2"/>
    <x v="0"/>
    <n v="0"/>
  </r>
  <r>
    <x v="0"/>
    <x v="3"/>
    <x v="51"/>
    <s v="MMR001CMP020"/>
    <s v="GCA"/>
    <s v="Rural"/>
    <n v="22"/>
    <n v="101"/>
    <n v="18"/>
    <n v="91"/>
    <n v="22"/>
    <n v="103"/>
    <x v="2"/>
    <x v="1"/>
    <n v="3"/>
  </r>
  <r>
    <x v="0"/>
    <x v="2"/>
    <x v="49"/>
    <s v="MMR001CMP039"/>
    <s v="GCA"/>
    <s v="Rural"/>
    <n v="45"/>
    <n v="193"/>
    <n v="48"/>
    <n v="196"/>
    <n v="48"/>
    <n v="196"/>
    <x v="2"/>
    <x v="2"/>
    <n v="3"/>
  </r>
  <r>
    <x v="0"/>
    <x v="3"/>
    <x v="51"/>
    <s v="MMR001CMP020"/>
    <s v="GCA"/>
    <s v="Rural"/>
    <n v="22"/>
    <n v="101"/>
    <n v="18"/>
    <n v="91"/>
    <n v="22"/>
    <n v="103"/>
    <x v="2"/>
    <x v="2"/>
    <n v="2"/>
  </r>
  <r>
    <x v="0"/>
    <x v="2"/>
    <x v="49"/>
    <s v="MMR001CMP039"/>
    <s v="GCA"/>
    <s v="Rural"/>
    <n v="45"/>
    <n v="193"/>
    <n v="48"/>
    <n v="196"/>
    <n v="48"/>
    <n v="196"/>
    <x v="2"/>
    <x v="1"/>
    <n v="3"/>
  </r>
  <r>
    <x v="0"/>
    <x v="3"/>
    <x v="51"/>
    <s v="MMR001CMP020"/>
    <s v="GCA"/>
    <s v="Rural"/>
    <n v="22"/>
    <n v="101"/>
    <n v="18"/>
    <n v="91"/>
    <n v="22"/>
    <n v="103"/>
    <x v="2"/>
    <x v="0"/>
    <n v="1"/>
  </r>
  <r>
    <x v="0"/>
    <x v="3"/>
    <x v="40"/>
    <s v="MMR001CMP019"/>
    <s v="GCA"/>
    <s v="Urban"/>
    <n v="107"/>
    <n v="501"/>
    <n v="107"/>
    <n v="503"/>
    <n v="107"/>
    <n v="497"/>
    <x v="2"/>
    <x v="1"/>
    <n v="11"/>
  </r>
  <r>
    <x v="0"/>
    <x v="3"/>
    <x v="57"/>
    <s v="MMR001CMP015"/>
    <s v="GCA"/>
    <s v="Urban"/>
    <n v="107"/>
    <n v="584"/>
    <n v="30"/>
    <n v="174"/>
    <n v="108"/>
    <n v="605"/>
    <x v="2"/>
    <x v="0"/>
    <n v="2"/>
  </r>
  <r>
    <x v="0"/>
    <x v="3"/>
    <x v="44"/>
    <s v="MMR001CMP022"/>
    <s v="GCA"/>
    <s v="Urban"/>
    <n v="6"/>
    <n v="36"/>
    <n v="6"/>
    <n v="36"/>
    <n v="6"/>
    <n v="36"/>
    <x v="2"/>
    <x v="2"/>
    <n v="0"/>
  </r>
  <r>
    <x v="0"/>
    <x v="2"/>
    <x v="25"/>
    <s v="MMR001CMP027"/>
    <s v="GCA"/>
    <s v="Mixed"/>
    <n v="21"/>
    <n v="111"/>
    <n v="22"/>
    <n v="116"/>
    <n v="26"/>
    <n v="116"/>
    <x v="2"/>
    <x v="2"/>
    <n v="2"/>
  </r>
  <r>
    <x v="0"/>
    <x v="2"/>
    <x v="53"/>
    <s v="MMR001CMP030"/>
    <s v="GCA"/>
    <s v="Urban"/>
    <n v="31"/>
    <n v="170"/>
    <n v="25"/>
    <n v="125"/>
    <n v="31"/>
    <n v="170"/>
    <x v="2"/>
    <x v="0"/>
    <n v="0"/>
  </r>
  <r>
    <x v="0"/>
    <x v="2"/>
    <x v="53"/>
    <s v="MMR001CMP030"/>
    <s v="GCA"/>
    <s v="Urban"/>
    <n v="31"/>
    <n v="170"/>
    <n v="25"/>
    <n v="125"/>
    <n v="31"/>
    <n v="170"/>
    <x v="2"/>
    <x v="2"/>
    <n v="2"/>
  </r>
  <r>
    <x v="0"/>
    <x v="2"/>
    <x v="73"/>
    <s v="MMR001CMP029"/>
    <s v="GCA"/>
    <s v="Mixed"/>
    <n v="243"/>
    <n v="1307"/>
    <n v="227"/>
    <n v="1227"/>
    <n v="227"/>
    <n v="1227"/>
    <x v="2"/>
    <x v="1"/>
    <n v="16"/>
  </r>
  <r>
    <x v="0"/>
    <x v="2"/>
    <x v="73"/>
    <s v="MMR001CMP029"/>
    <s v="GCA"/>
    <s v="Mixed"/>
    <n v="243"/>
    <n v="1307"/>
    <n v="227"/>
    <n v="1227"/>
    <n v="227"/>
    <n v="1227"/>
    <x v="2"/>
    <x v="2"/>
    <n v="10"/>
  </r>
  <r>
    <x v="0"/>
    <x v="2"/>
    <x v="53"/>
    <s v="MMR001CMP030"/>
    <s v="GCA"/>
    <s v="Urban"/>
    <n v="31"/>
    <n v="170"/>
    <n v="25"/>
    <n v="125"/>
    <n v="31"/>
    <n v="170"/>
    <x v="2"/>
    <x v="1"/>
    <n v="2"/>
  </r>
  <r>
    <x v="0"/>
    <x v="2"/>
    <x v="73"/>
    <s v="MMR001CMP029"/>
    <s v="GCA"/>
    <s v="Mixed"/>
    <n v="243"/>
    <n v="1307"/>
    <n v="227"/>
    <n v="1227"/>
    <n v="227"/>
    <n v="1227"/>
    <x v="2"/>
    <x v="0"/>
    <n v="6"/>
  </r>
  <r>
    <x v="0"/>
    <x v="2"/>
    <x v="71"/>
    <s v="MMR001CMP031"/>
    <s v="GCA"/>
    <s v="Urban"/>
    <n v="128"/>
    <n v="725"/>
    <n v="100"/>
    <n v="608"/>
    <n v="128"/>
    <n v="746"/>
    <x v="2"/>
    <x v="0"/>
    <n v="12"/>
  </r>
  <r>
    <x v="0"/>
    <x v="2"/>
    <x v="67"/>
    <s v="MMR001CMP028"/>
    <s v="GCA"/>
    <s v="Rural"/>
    <n v="110"/>
    <n v="509"/>
    <n v="80"/>
    <n v="324"/>
    <n v="110"/>
    <n v="506"/>
    <x v="2"/>
    <x v="1"/>
    <n v="8"/>
  </r>
  <r>
    <x v="0"/>
    <x v="2"/>
    <x v="71"/>
    <s v="MMR001CMP031"/>
    <s v="GCA"/>
    <s v="Urban"/>
    <n v="128"/>
    <n v="725"/>
    <n v="100"/>
    <n v="608"/>
    <n v="128"/>
    <n v="746"/>
    <x v="2"/>
    <x v="2"/>
    <n v="18"/>
  </r>
  <r>
    <x v="0"/>
    <x v="2"/>
    <x v="67"/>
    <s v="MMR001CMP028"/>
    <s v="GCA"/>
    <s v="Rural"/>
    <n v="110"/>
    <n v="509"/>
    <n v="80"/>
    <n v="324"/>
    <n v="110"/>
    <n v="506"/>
    <x v="2"/>
    <x v="2"/>
    <n v="4"/>
  </r>
  <r>
    <x v="0"/>
    <x v="2"/>
    <x v="67"/>
    <s v="MMR001CMP028"/>
    <s v="GCA"/>
    <s v="Rural"/>
    <n v="110"/>
    <n v="509"/>
    <n v="80"/>
    <n v="324"/>
    <n v="110"/>
    <n v="506"/>
    <x v="2"/>
    <x v="0"/>
    <n v="4"/>
  </r>
  <r>
    <x v="0"/>
    <x v="3"/>
    <x v="17"/>
    <s v="MMR001CMP024"/>
    <s v="GCA"/>
    <s v="Rural"/>
    <n v="69"/>
    <n v="325"/>
    <n v="65"/>
    <n v="325"/>
    <n v="71"/>
    <n v="322"/>
    <x v="2"/>
    <x v="1"/>
    <n v="5"/>
  </r>
  <r>
    <x v="0"/>
    <x v="2"/>
    <x v="25"/>
    <s v="MMR001CMP027"/>
    <s v="GCA"/>
    <s v="Mixed"/>
    <n v="21"/>
    <n v="111"/>
    <n v="22"/>
    <n v="116"/>
    <n v="26"/>
    <n v="116"/>
    <x v="2"/>
    <x v="1"/>
    <n v="3"/>
  </r>
  <r>
    <x v="0"/>
    <x v="3"/>
    <x v="40"/>
    <s v="MMR001CMP019"/>
    <s v="GCA"/>
    <s v="Urban"/>
    <n v="107"/>
    <n v="501"/>
    <n v="107"/>
    <n v="503"/>
    <n v="107"/>
    <n v="497"/>
    <x v="2"/>
    <x v="0"/>
    <n v="7"/>
  </r>
  <r>
    <x v="0"/>
    <x v="2"/>
    <x v="29"/>
    <s v="MMR001CMP032"/>
    <s v="GCA"/>
    <s v="Urban"/>
    <n v="94"/>
    <n v="341"/>
    <n v="65"/>
    <n v="240"/>
    <n v="95"/>
    <n v="343"/>
    <x v="2"/>
    <x v="0"/>
    <n v="5"/>
  </r>
  <r>
    <x v="0"/>
    <x v="2"/>
    <x v="25"/>
    <s v="MMR001CMP027"/>
    <s v="GCA"/>
    <s v="Mixed"/>
    <n v="21"/>
    <n v="111"/>
    <n v="22"/>
    <n v="116"/>
    <n v="26"/>
    <n v="116"/>
    <x v="2"/>
    <x v="0"/>
    <n v="1"/>
  </r>
  <r>
    <x v="0"/>
    <x v="2"/>
    <x v="27"/>
    <s v="MMR001CMP026"/>
    <s v="GCA"/>
    <s v="Urban"/>
    <n v="89"/>
    <n v="478"/>
    <n v="78"/>
    <n v="415"/>
    <n v="89"/>
    <n v="465"/>
    <x v="2"/>
    <x v="1"/>
    <n v="8"/>
  </r>
  <r>
    <x v="0"/>
    <x v="2"/>
    <x v="29"/>
    <s v="MMR001CMP032"/>
    <s v="GCA"/>
    <s v="Urban"/>
    <n v="94"/>
    <n v="341"/>
    <n v="65"/>
    <n v="240"/>
    <n v="95"/>
    <n v="343"/>
    <x v="2"/>
    <x v="2"/>
    <n v="7"/>
  </r>
  <r>
    <x v="0"/>
    <x v="2"/>
    <x v="29"/>
    <s v="MMR001CMP032"/>
    <s v="GCA"/>
    <s v="Urban"/>
    <n v="94"/>
    <n v="341"/>
    <n v="65"/>
    <n v="240"/>
    <n v="95"/>
    <n v="343"/>
    <x v="2"/>
    <x v="1"/>
    <n v="12"/>
  </r>
  <r>
    <x v="0"/>
    <x v="2"/>
    <x v="27"/>
    <s v="MMR001CMP026"/>
    <s v="GCA"/>
    <s v="Urban"/>
    <n v="89"/>
    <n v="478"/>
    <n v="78"/>
    <n v="415"/>
    <n v="89"/>
    <n v="465"/>
    <x v="2"/>
    <x v="2"/>
    <n v="5"/>
  </r>
  <r>
    <x v="0"/>
    <x v="2"/>
    <x v="27"/>
    <s v="MMR001CMP026"/>
    <s v="GCA"/>
    <s v="Urban"/>
    <n v="89"/>
    <n v="478"/>
    <n v="78"/>
    <n v="415"/>
    <n v="89"/>
    <n v="465"/>
    <x v="2"/>
    <x v="0"/>
    <n v="3"/>
  </r>
  <r>
    <x v="0"/>
    <x v="2"/>
    <x v="2"/>
    <s v="MMR001CMP033"/>
    <s v="GCA"/>
    <s v="Rural"/>
    <n v="18"/>
    <n v="82"/>
    <n v="18"/>
    <n v="82"/>
    <n v="18"/>
    <n v="80"/>
    <x v="2"/>
    <x v="0"/>
    <n v="2"/>
  </r>
  <r>
    <x v="0"/>
    <x v="2"/>
    <x v="9"/>
    <s v="MMR001CMP025"/>
    <s v="GCA"/>
    <s v="Urban"/>
    <n v="65"/>
    <n v="315"/>
    <n v="31"/>
    <n v="171"/>
    <n v="65"/>
    <n v="323"/>
    <x v="2"/>
    <x v="1"/>
    <n v="2"/>
  </r>
  <r>
    <x v="0"/>
    <x v="2"/>
    <x v="9"/>
    <s v="MMR001CMP025"/>
    <s v="GCA"/>
    <s v="Urban"/>
    <n v="65"/>
    <n v="315"/>
    <n v="31"/>
    <n v="171"/>
    <n v="65"/>
    <n v="323"/>
    <x v="2"/>
    <x v="2"/>
    <n v="1"/>
  </r>
  <r>
    <x v="0"/>
    <x v="2"/>
    <x v="2"/>
    <s v="MMR001CMP033"/>
    <s v="GCA"/>
    <s v="Rural"/>
    <n v="18"/>
    <n v="82"/>
    <n v="18"/>
    <n v="82"/>
    <n v="18"/>
    <n v="80"/>
    <x v="2"/>
    <x v="2"/>
    <n v="2"/>
  </r>
  <r>
    <x v="0"/>
    <x v="1"/>
    <x v="64"/>
    <s v="MMR001CMP055"/>
    <s v="GCA"/>
    <s v="Urban"/>
    <n v="27"/>
    <n v="111"/>
    <n v="25"/>
    <n v="104"/>
    <n v="25"/>
    <n v="104"/>
    <x v="2"/>
    <x v="2"/>
    <n v="0"/>
  </r>
  <r>
    <x v="0"/>
    <x v="2"/>
    <x v="71"/>
    <s v="MMR001CMP031"/>
    <s v="GCA"/>
    <s v="Urban"/>
    <n v="128"/>
    <n v="725"/>
    <n v="100"/>
    <n v="608"/>
    <n v="128"/>
    <n v="746"/>
    <x v="2"/>
    <x v="1"/>
    <n v="30"/>
  </r>
  <r>
    <x v="0"/>
    <x v="3"/>
    <x v="32"/>
    <s v="MMR001CMP009"/>
    <s v="GCA"/>
    <s v="Urban"/>
    <n v="87"/>
    <n v="461"/>
    <n v="90"/>
    <n v="489"/>
    <n v="90"/>
    <n v="489"/>
    <x v="2"/>
    <x v="2"/>
    <n v="7"/>
  </r>
  <r>
    <x v="0"/>
    <x v="2"/>
    <x v="42"/>
    <s v="MMR001CMP040"/>
    <s v="GCA"/>
    <s v="Rural"/>
    <n v="429"/>
    <n v="2237"/>
    <n v="429"/>
    <n v="2221"/>
    <n v="429"/>
    <n v="2221"/>
    <x v="2"/>
    <x v="0"/>
    <n v="36"/>
  </r>
  <r>
    <x v="0"/>
    <x v="1"/>
    <x v="1"/>
    <s v="MMR001CMP047"/>
    <s v="GCA"/>
    <s v="Urban"/>
    <n v="631"/>
    <n v="3758"/>
    <n v="613"/>
    <n v="3721"/>
    <n v="626"/>
    <n v="3786"/>
    <x v="2"/>
    <x v="2"/>
    <n v="33"/>
  </r>
  <r>
    <x v="0"/>
    <x v="3"/>
    <x v="3"/>
    <s v="MMR001CMP011"/>
    <s v="GCA"/>
    <s v="Urban"/>
    <n v="8"/>
    <n v="30"/>
    <n v="8"/>
    <n v="32"/>
    <n v="8"/>
    <n v="32"/>
    <x v="2"/>
    <x v="1"/>
    <n v="0"/>
  </r>
  <r>
    <x v="0"/>
    <x v="3"/>
    <x v="3"/>
    <s v="MMR001CMP011"/>
    <s v="GCA"/>
    <s v="Urban"/>
    <n v="8"/>
    <n v="30"/>
    <n v="8"/>
    <n v="32"/>
    <n v="8"/>
    <n v="32"/>
    <x v="2"/>
    <x v="2"/>
    <n v="0"/>
  </r>
  <r>
    <x v="0"/>
    <x v="1"/>
    <x v="1"/>
    <s v="MMR001CMP047"/>
    <s v="GCA"/>
    <s v="Urban"/>
    <n v="631"/>
    <n v="3758"/>
    <n v="613"/>
    <n v="3721"/>
    <n v="626"/>
    <n v="3786"/>
    <x v="2"/>
    <x v="1"/>
    <n v="71"/>
  </r>
  <r>
    <x v="0"/>
    <x v="3"/>
    <x v="3"/>
    <s v="MMR001CMP011"/>
    <s v="GCA"/>
    <s v="Urban"/>
    <n v="8"/>
    <n v="30"/>
    <n v="8"/>
    <n v="32"/>
    <n v="8"/>
    <n v="32"/>
    <x v="2"/>
    <x v="0"/>
    <n v="0"/>
  </r>
  <r>
    <x v="0"/>
    <x v="1"/>
    <x v="7"/>
    <s v="MMR001CMP049"/>
    <s v="GCA"/>
    <s v="Urban"/>
    <n v="116"/>
    <n v="659"/>
    <n v="116"/>
    <n v="659"/>
    <n v="116"/>
    <n v="659"/>
    <x v="2"/>
    <x v="0"/>
    <n v="0"/>
  </r>
  <r>
    <x v="0"/>
    <x v="3"/>
    <x v="8"/>
    <s v="MMR001CMP010"/>
    <s v="GCA"/>
    <s v="Urban"/>
    <n v="6"/>
    <n v="39"/>
    <n v="6"/>
    <n v="39"/>
    <n v="6"/>
    <n v="39"/>
    <x v="2"/>
    <x v="1"/>
    <n v="0"/>
  </r>
  <r>
    <x v="0"/>
    <x v="1"/>
    <x v="7"/>
    <s v="MMR001CMP049"/>
    <s v="GCA"/>
    <s v="Urban"/>
    <n v="116"/>
    <n v="659"/>
    <n v="116"/>
    <n v="659"/>
    <n v="116"/>
    <n v="659"/>
    <x v="2"/>
    <x v="2"/>
    <n v="0"/>
  </r>
  <r>
    <x v="0"/>
    <x v="3"/>
    <x v="8"/>
    <s v="MMR001CMP010"/>
    <s v="GCA"/>
    <s v="Urban"/>
    <n v="6"/>
    <n v="39"/>
    <n v="6"/>
    <n v="39"/>
    <n v="6"/>
    <n v="39"/>
    <x v="2"/>
    <x v="2"/>
    <n v="0"/>
  </r>
  <r>
    <x v="0"/>
    <x v="3"/>
    <x v="8"/>
    <s v="MMR001CMP010"/>
    <s v="GCA"/>
    <s v="Urban"/>
    <n v="6"/>
    <n v="39"/>
    <n v="6"/>
    <n v="39"/>
    <n v="6"/>
    <n v="39"/>
    <x v="2"/>
    <x v="0"/>
    <n v="0"/>
  </r>
  <r>
    <x v="0"/>
    <x v="3"/>
    <x v="19"/>
    <s v="MMR001CMP012"/>
    <s v="GCA"/>
    <s v="Urban"/>
    <n v="6"/>
    <n v="28"/>
    <n v="6"/>
    <n v="30"/>
    <n v="6"/>
    <n v="30"/>
    <x v="2"/>
    <x v="2"/>
    <n v="0"/>
  </r>
  <r>
    <x v="0"/>
    <x v="1"/>
    <x v="7"/>
    <s v="MMR001CMP049"/>
    <s v="GCA"/>
    <s v="Urban"/>
    <n v="116"/>
    <n v="659"/>
    <n v="116"/>
    <n v="659"/>
    <n v="116"/>
    <n v="659"/>
    <x v="2"/>
    <x v="1"/>
    <n v="0"/>
  </r>
  <r>
    <x v="0"/>
    <x v="1"/>
    <x v="1"/>
    <s v="MMR001CMP047"/>
    <s v="GCA"/>
    <s v="Urban"/>
    <n v="631"/>
    <n v="3758"/>
    <n v="613"/>
    <n v="3721"/>
    <n v="626"/>
    <n v="3786"/>
    <x v="2"/>
    <x v="0"/>
    <n v="38"/>
  </r>
  <r>
    <x v="0"/>
    <x v="1"/>
    <x v="34"/>
    <s v="MMR001CMP050"/>
    <s v="GCA"/>
    <s v="Urban"/>
    <n v="301"/>
    <n v="1404"/>
    <n v="274"/>
    <n v="1347"/>
    <n v="274"/>
    <n v="1347"/>
    <x v="2"/>
    <x v="0"/>
    <n v="30"/>
  </r>
  <r>
    <x v="0"/>
    <x v="3"/>
    <x v="32"/>
    <s v="MMR001CMP009"/>
    <s v="GCA"/>
    <s v="Urban"/>
    <n v="87"/>
    <n v="461"/>
    <n v="90"/>
    <n v="489"/>
    <n v="90"/>
    <n v="489"/>
    <x v="2"/>
    <x v="0"/>
    <n v="2"/>
  </r>
  <r>
    <x v="0"/>
    <x v="1"/>
    <x v="34"/>
    <s v="MMR001CMP050"/>
    <s v="GCA"/>
    <s v="Urban"/>
    <n v="301"/>
    <n v="1404"/>
    <n v="274"/>
    <n v="1347"/>
    <n v="274"/>
    <n v="1347"/>
    <x v="2"/>
    <x v="2"/>
    <n v="25"/>
  </r>
  <r>
    <x v="0"/>
    <x v="3"/>
    <x v="24"/>
    <s v="MMR001CMP008"/>
    <s v="GCA"/>
    <s v="Urban"/>
    <n v="93"/>
    <n v="446"/>
    <n v="91"/>
    <n v="482"/>
    <n v="100"/>
    <n v="523"/>
    <x v="2"/>
    <x v="1"/>
    <n v="16"/>
  </r>
  <r>
    <x v="0"/>
    <x v="3"/>
    <x v="24"/>
    <s v="MMR001CMP008"/>
    <s v="GCA"/>
    <s v="Urban"/>
    <n v="93"/>
    <n v="446"/>
    <n v="91"/>
    <n v="482"/>
    <n v="100"/>
    <n v="523"/>
    <x v="2"/>
    <x v="2"/>
    <n v="10"/>
  </r>
  <r>
    <x v="0"/>
    <x v="1"/>
    <x v="34"/>
    <s v="MMR001CMP050"/>
    <s v="GCA"/>
    <s v="Urban"/>
    <n v="301"/>
    <n v="1404"/>
    <n v="274"/>
    <n v="1347"/>
    <n v="274"/>
    <n v="1347"/>
    <x v="2"/>
    <x v="1"/>
    <n v="55"/>
  </r>
  <r>
    <x v="0"/>
    <x v="3"/>
    <x v="24"/>
    <s v="MMR001CMP008"/>
    <s v="GCA"/>
    <s v="Urban"/>
    <n v="93"/>
    <n v="446"/>
    <n v="91"/>
    <n v="482"/>
    <n v="100"/>
    <n v="523"/>
    <x v="2"/>
    <x v="0"/>
    <n v="6"/>
  </r>
  <r>
    <x v="0"/>
    <x v="3"/>
    <x v="14"/>
    <s v="MMR001CMP007"/>
    <s v="GCA"/>
    <s v="Urban"/>
    <n v="28"/>
    <n v="130"/>
    <n v="27"/>
    <n v="121"/>
    <n v="28"/>
    <n v="130"/>
    <x v="2"/>
    <x v="1"/>
    <n v="0"/>
  </r>
  <r>
    <x v="0"/>
    <x v="1"/>
    <x v="23"/>
    <s v="MMR001CMP051"/>
    <s v="GCA"/>
    <s v="Urban"/>
    <n v="23"/>
    <n v="83"/>
    <n v="23"/>
    <n v="85"/>
    <n v="23"/>
    <n v="78"/>
    <x v="2"/>
    <x v="0"/>
    <n v="0"/>
  </r>
  <r>
    <x v="0"/>
    <x v="3"/>
    <x v="14"/>
    <s v="MMR001CMP007"/>
    <s v="GCA"/>
    <s v="Urban"/>
    <n v="28"/>
    <n v="130"/>
    <n v="27"/>
    <n v="121"/>
    <n v="28"/>
    <n v="130"/>
    <x v="2"/>
    <x v="2"/>
    <n v="0"/>
  </r>
  <r>
    <x v="0"/>
    <x v="3"/>
    <x v="14"/>
    <s v="MMR001CMP007"/>
    <s v="GCA"/>
    <s v="Urban"/>
    <n v="28"/>
    <n v="130"/>
    <n v="27"/>
    <n v="121"/>
    <n v="28"/>
    <n v="130"/>
    <x v="2"/>
    <x v="0"/>
    <n v="0"/>
  </r>
  <r>
    <x v="0"/>
    <x v="1"/>
    <x v="23"/>
    <s v="MMR001CMP051"/>
    <s v="GCA"/>
    <s v="Urban"/>
    <n v="23"/>
    <n v="83"/>
    <n v="23"/>
    <n v="85"/>
    <n v="23"/>
    <n v="78"/>
    <x v="2"/>
    <x v="2"/>
    <n v="0"/>
  </r>
  <r>
    <x v="0"/>
    <x v="3"/>
    <x v="32"/>
    <s v="MMR001CMP009"/>
    <s v="GCA"/>
    <s v="Urban"/>
    <n v="87"/>
    <n v="461"/>
    <n v="90"/>
    <n v="489"/>
    <n v="90"/>
    <n v="489"/>
    <x v="2"/>
    <x v="1"/>
    <n v="9"/>
  </r>
  <r>
    <x v="0"/>
    <x v="6"/>
    <x v="56"/>
    <s v="MMR001CMP042"/>
    <s v="GCA"/>
    <s v="Urban"/>
    <n v="118"/>
    <n v="516"/>
    <n v="108"/>
    <n v="470"/>
    <n v="118"/>
    <n v="520"/>
    <x v="2"/>
    <x v="0"/>
    <n v="10"/>
  </r>
  <r>
    <x v="0"/>
    <x v="2"/>
    <x v="42"/>
    <s v="MMR001CMP040"/>
    <s v="GCA"/>
    <s v="Rural"/>
    <n v="429"/>
    <n v="2237"/>
    <n v="429"/>
    <n v="2221"/>
    <n v="429"/>
    <n v="2221"/>
    <x v="2"/>
    <x v="2"/>
    <n v="38"/>
  </r>
  <r>
    <x v="0"/>
    <x v="3"/>
    <x v="47"/>
    <s v="MMR001CMP018"/>
    <s v="GCA"/>
    <s v="Urban"/>
    <n v="190"/>
    <n v="1047"/>
    <n v="205"/>
    <n v="1072"/>
    <m/>
    <n v="1072"/>
    <x v="2"/>
    <x v="1"/>
    <n v="18"/>
  </r>
  <r>
    <x v="0"/>
    <x v="2"/>
    <x v="42"/>
    <s v="MMR001CMP040"/>
    <s v="GCA"/>
    <s v="Rural"/>
    <n v="429"/>
    <n v="2237"/>
    <n v="429"/>
    <n v="2221"/>
    <n v="429"/>
    <n v="2221"/>
    <x v="2"/>
    <x v="1"/>
    <n v="74"/>
  </r>
  <r>
    <x v="0"/>
    <x v="3"/>
    <x v="47"/>
    <s v="MMR001CMP018"/>
    <s v="GCA"/>
    <s v="Urban"/>
    <n v="190"/>
    <n v="1047"/>
    <n v="205"/>
    <n v="1072"/>
    <m/>
    <n v="1072"/>
    <x v="2"/>
    <x v="2"/>
    <n v="11"/>
  </r>
  <r>
    <x v="0"/>
    <x v="2"/>
    <x v="46"/>
    <s v="MMR001CMP041"/>
    <s v="GCA"/>
    <s v="Rural"/>
    <n v="172"/>
    <n v="838"/>
    <n v="181"/>
    <n v="910"/>
    <n v="181"/>
    <n v="910"/>
    <x v="2"/>
    <x v="0"/>
    <n v="12"/>
  </r>
  <r>
    <x v="0"/>
    <x v="3"/>
    <x v="47"/>
    <s v="MMR001CMP018"/>
    <s v="GCA"/>
    <s v="Urban"/>
    <n v="190"/>
    <n v="1047"/>
    <n v="205"/>
    <n v="1072"/>
    <m/>
    <n v="1072"/>
    <x v="2"/>
    <x v="0"/>
    <n v="7"/>
  </r>
  <r>
    <x v="0"/>
    <x v="3"/>
    <x v="60"/>
    <s v="MMR001CMP016"/>
    <s v="GCA"/>
    <s v="Urban"/>
    <n v="72"/>
    <n v="333"/>
    <n v="72"/>
    <n v="332"/>
    <n v="72"/>
    <n v="332"/>
    <x v="2"/>
    <x v="1"/>
    <n v="0"/>
  </r>
  <r>
    <x v="0"/>
    <x v="2"/>
    <x v="46"/>
    <s v="MMR001CMP041"/>
    <s v="GCA"/>
    <s v="Rural"/>
    <n v="172"/>
    <n v="838"/>
    <n v="181"/>
    <n v="910"/>
    <n v="181"/>
    <n v="910"/>
    <x v="2"/>
    <x v="2"/>
    <n v="17"/>
  </r>
  <r>
    <x v="0"/>
    <x v="3"/>
    <x v="60"/>
    <s v="MMR001CMP016"/>
    <s v="GCA"/>
    <s v="Urban"/>
    <n v="72"/>
    <n v="333"/>
    <n v="72"/>
    <n v="332"/>
    <n v="72"/>
    <n v="332"/>
    <x v="2"/>
    <x v="2"/>
    <n v="0"/>
  </r>
  <r>
    <x v="0"/>
    <x v="3"/>
    <x v="60"/>
    <s v="MMR001CMP016"/>
    <s v="GCA"/>
    <s v="Urban"/>
    <n v="72"/>
    <n v="333"/>
    <n v="72"/>
    <n v="332"/>
    <n v="72"/>
    <n v="332"/>
    <x v="2"/>
    <x v="0"/>
    <n v="0"/>
  </r>
  <r>
    <x v="0"/>
    <x v="2"/>
    <x v="46"/>
    <s v="MMR001CMP041"/>
    <s v="GCA"/>
    <s v="Rural"/>
    <n v="172"/>
    <n v="838"/>
    <n v="181"/>
    <n v="910"/>
    <n v="181"/>
    <n v="910"/>
    <x v="2"/>
    <x v="1"/>
    <n v="29"/>
  </r>
  <r>
    <x v="0"/>
    <x v="3"/>
    <x v="19"/>
    <s v="MMR001CMP012"/>
    <s v="GCA"/>
    <s v="Urban"/>
    <n v="6"/>
    <n v="28"/>
    <n v="6"/>
    <n v="30"/>
    <n v="6"/>
    <n v="30"/>
    <x v="2"/>
    <x v="0"/>
    <n v="0"/>
  </r>
  <r>
    <x v="0"/>
    <x v="3"/>
    <x v="57"/>
    <s v="MMR001CMP015"/>
    <s v="GCA"/>
    <s v="Urban"/>
    <n v="107"/>
    <n v="584"/>
    <n v="30"/>
    <n v="174"/>
    <n v="108"/>
    <n v="605"/>
    <x v="2"/>
    <x v="2"/>
    <n v="7"/>
  </r>
  <r>
    <x v="0"/>
    <x v="1"/>
    <x v="23"/>
    <s v="MMR001CMP051"/>
    <s v="GCA"/>
    <s v="Urban"/>
    <n v="23"/>
    <n v="83"/>
    <n v="23"/>
    <n v="85"/>
    <n v="23"/>
    <n v="78"/>
    <x v="2"/>
    <x v="1"/>
    <n v="0"/>
  </r>
  <r>
    <x v="0"/>
    <x v="6"/>
    <x v="56"/>
    <s v="MMR001CMP042"/>
    <s v="GCA"/>
    <s v="Urban"/>
    <n v="118"/>
    <n v="516"/>
    <n v="108"/>
    <n v="470"/>
    <n v="118"/>
    <n v="520"/>
    <x v="2"/>
    <x v="2"/>
    <n v="9"/>
  </r>
  <r>
    <x v="0"/>
    <x v="3"/>
    <x v="58"/>
    <s v="MMR001CMP014"/>
    <s v="GCA"/>
    <s v="Urban"/>
    <n v="163"/>
    <n v="712"/>
    <n v="84"/>
    <n v="452"/>
    <n v="140"/>
    <n v="707"/>
    <x v="2"/>
    <x v="1"/>
    <n v="7"/>
  </r>
  <r>
    <x v="0"/>
    <x v="6"/>
    <x v="56"/>
    <s v="MMR001CMP042"/>
    <s v="GCA"/>
    <s v="Urban"/>
    <n v="118"/>
    <n v="516"/>
    <n v="108"/>
    <n v="470"/>
    <n v="118"/>
    <n v="520"/>
    <x v="2"/>
    <x v="1"/>
    <n v="19"/>
  </r>
  <r>
    <x v="0"/>
    <x v="3"/>
    <x v="58"/>
    <s v="MMR001CMP014"/>
    <s v="GCA"/>
    <s v="Urban"/>
    <n v="163"/>
    <n v="712"/>
    <n v="84"/>
    <n v="452"/>
    <n v="140"/>
    <n v="707"/>
    <x v="2"/>
    <x v="2"/>
    <n v="4"/>
  </r>
  <r>
    <x v="0"/>
    <x v="3"/>
    <x v="58"/>
    <s v="MMR001CMP014"/>
    <s v="GCA"/>
    <s v="Urban"/>
    <n v="163"/>
    <n v="712"/>
    <n v="84"/>
    <n v="452"/>
    <n v="140"/>
    <n v="707"/>
    <x v="2"/>
    <x v="0"/>
    <n v="3"/>
  </r>
  <r>
    <x v="0"/>
    <x v="6"/>
    <x v="15"/>
    <s v="MMR001CMP043"/>
    <s v="NGCA"/>
    <s v="Mixed"/>
    <n v="153"/>
    <n v="873"/>
    <n v="153"/>
    <n v="922"/>
    <n v="153"/>
    <n v="922"/>
    <x v="2"/>
    <x v="0"/>
    <n v="18"/>
  </r>
  <r>
    <x v="0"/>
    <x v="3"/>
    <x v="11"/>
    <s v="MMR001CMP013"/>
    <s v="GCA"/>
    <s v="Urban"/>
    <n v="44"/>
    <n v="180"/>
    <n v="18"/>
    <n v="68"/>
    <n v="45"/>
    <n v="194"/>
    <x v="2"/>
    <x v="1"/>
    <n v="9"/>
  </r>
  <r>
    <x v="0"/>
    <x v="3"/>
    <x v="11"/>
    <s v="MMR001CMP013"/>
    <s v="GCA"/>
    <s v="Urban"/>
    <n v="44"/>
    <n v="180"/>
    <n v="18"/>
    <n v="68"/>
    <n v="45"/>
    <n v="194"/>
    <x v="2"/>
    <x v="2"/>
    <n v="5"/>
  </r>
  <r>
    <x v="0"/>
    <x v="6"/>
    <x v="15"/>
    <s v="MMR001CMP043"/>
    <s v="NGCA"/>
    <s v="Mixed"/>
    <n v="153"/>
    <n v="873"/>
    <n v="153"/>
    <n v="922"/>
    <n v="153"/>
    <n v="922"/>
    <x v="2"/>
    <x v="2"/>
    <n v="10"/>
  </r>
  <r>
    <x v="0"/>
    <x v="6"/>
    <x v="15"/>
    <s v="MMR001CMP043"/>
    <s v="NGCA"/>
    <s v="Mixed"/>
    <n v="153"/>
    <n v="873"/>
    <n v="153"/>
    <n v="922"/>
    <n v="153"/>
    <n v="922"/>
    <x v="2"/>
    <x v="1"/>
    <n v="28"/>
  </r>
  <r>
    <x v="0"/>
    <x v="3"/>
    <x v="11"/>
    <s v="MMR001CMP013"/>
    <s v="GCA"/>
    <s v="Urban"/>
    <n v="44"/>
    <n v="180"/>
    <n v="18"/>
    <n v="68"/>
    <n v="45"/>
    <n v="194"/>
    <x v="2"/>
    <x v="0"/>
    <n v="4"/>
  </r>
  <r>
    <x v="0"/>
    <x v="3"/>
    <x v="19"/>
    <s v="MMR001CMP012"/>
    <s v="GCA"/>
    <s v="Urban"/>
    <n v="6"/>
    <n v="28"/>
    <n v="6"/>
    <n v="30"/>
    <n v="6"/>
    <n v="30"/>
    <x v="2"/>
    <x v="1"/>
    <n v="0"/>
  </r>
  <r>
    <x v="0"/>
    <x v="3"/>
    <x v="57"/>
    <s v="MMR001CMP015"/>
    <s v="GCA"/>
    <s v="Urban"/>
    <n v="107"/>
    <n v="584"/>
    <n v="30"/>
    <n v="174"/>
    <n v="108"/>
    <n v="605"/>
    <x v="2"/>
    <x v="1"/>
    <n v="9"/>
  </r>
  <r>
    <x v="0"/>
    <x v="9"/>
    <x v="79"/>
    <s v="MMR001CMP079"/>
    <s v="GCA"/>
    <s v="Urban"/>
    <n v="14"/>
    <n v="44"/>
    <n v="14"/>
    <n v="44"/>
    <n v="14"/>
    <n v="44"/>
    <x v="2"/>
    <x v="2"/>
    <n v="1"/>
  </r>
  <r>
    <x v="0"/>
    <x v="0"/>
    <x v="45"/>
    <s v="MMR001CMP069"/>
    <s v="GCA"/>
    <s v="Urban"/>
    <n v="70"/>
    <n v="609"/>
    <n v="124"/>
    <n v="644"/>
    <n v="124"/>
    <n v="644"/>
    <x v="2"/>
    <x v="1"/>
    <n v="2"/>
  </r>
  <r>
    <x v="0"/>
    <x v="7"/>
    <x v="55"/>
    <s v="MMR001CMP068"/>
    <s v="GCA"/>
    <s v="Urban"/>
    <n v="40"/>
    <n v="208"/>
    <n v="41"/>
    <n v="208"/>
    <n v="51"/>
    <n v="208"/>
    <x v="2"/>
    <x v="1"/>
    <n v="3"/>
  </r>
  <r>
    <x v="0"/>
    <x v="4"/>
    <x v="52"/>
    <s v="MMR001CMP105"/>
    <s v="GCA"/>
    <s v="Rural"/>
    <n v="21"/>
    <n v="93"/>
    <n v="20"/>
    <n v="78"/>
    <n v="20"/>
    <n v="80"/>
    <x v="2"/>
    <x v="2"/>
    <n v="1"/>
  </r>
  <r>
    <x v="0"/>
    <x v="9"/>
    <x v="79"/>
    <s v="MMR001CMP079"/>
    <s v="GCA"/>
    <s v="Urban"/>
    <n v="14"/>
    <n v="44"/>
    <n v="14"/>
    <n v="44"/>
    <n v="14"/>
    <n v="44"/>
    <x v="2"/>
    <x v="0"/>
    <n v="1"/>
  </r>
  <r>
    <x v="0"/>
    <x v="5"/>
    <x v="30"/>
    <s v="MMR001CMP128"/>
    <s v="NGCA"/>
    <s v="Rural"/>
    <n v="541"/>
    <n v="2607"/>
    <n v="545"/>
    <n v="2544"/>
    <n v="545"/>
    <n v="2545"/>
    <x v="2"/>
    <x v="0"/>
    <n v="38"/>
  </r>
  <r>
    <x v="0"/>
    <x v="0"/>
    <x v="28"/>
    <s v="MMR001CMP059"/>
    <s v="GCA"/>
    <s v="Urban"/>
    <n v="25"/>
    <n v="92"/>
    <n v="24"/>
    <n v="89"/>
    <n v="24"/>
    <n v="89"/>
    <x v="2"/>
    <x v="0"/>
    <n v="0"/>
  </r>
  <r>
    <x v="0"/>
    <x v="0"/>
    <x v="0"/>
    <s v="MMR001CMP122"/>
    <s v="NGCA"/>
    <s v="Rural"/>
    <n v="612"/>
    <n v="2944"/>
    <n v="608"/>
    <n v="2914"/>
    <n v="608"/>
    <n v="2944"/>
    <x v="2"/>
    <x v="2"/>
    <n v="42"/>
  </r>
  <r>
    <x v="0"/>
    <x v="7"/>
    <x v="55"/>
    <s v="MMR001CMP068"/>
    <s v="GCA"/>
    <s v="Urban"/>
    <n v="40"/>
    <n v="208"/>
    <n v="41"/>
    <n v="208"/>
    <n v="51"/>
    <n v="208"/>
    <x v="2"/>
    <x v="2"/>
    <n v="3"/>
  </r>
  <r>
    <x v="0"/>
    <x v="9"/>
    <x v="70"/>
    <s v="MMR001CMP078"/>
    <s v="GCA"/>
    <s v="Mixed"/>
    <n v="12"/>
    <n v="47"/>
    <n v="15"/>
    <n v="69"/>
    <n v="15"/>
    <n v="69"/>
    <x v="2"/>
    <x v="1"/>
    <n v="2"/>
  </r>
  <r>
    <x v="0"/>
    <x v="0"/>
    <x v="75"/>
    <s v="MMR001CMP131"/>
    <s v="NGCA"/>
    <s v="Rural"/>
    <n v="412"/>
    <n v="1700"/>
    <n v="375"/>
    <n v="1598"/>
    <n v="375"/>
    <n v="1598"/>
    <x v="2"/>
    <x v="2"/>
    <n v="50"/>
  </r>
  <r>
    <x v="0"/>
    <x v="2"/>
    <x v="43"/>
    <s v="MMR001CMP113"/>
    <s v="NGCA"/>
    <s v="Rural"/>
    <n v="155"/>
    <n v="664"/>
    <n v="156"/>
    <n v="641"/>
    <n v="273"/>
    <n v="0"/>
    <x v="2"/>
    <x v="1"/>
    <n v="0"/>
  </r>
  <r>
    <x v="0"/>
    <x v="5"/>
    <x v="78"/>
    <s v="MMR001CMP132"/>
    <s v="GCA"/>
    <s v="Rural"/>
    <n v="486"/>
    <n v="2371"/>
    <n v="488"/>
    <n v="2325"/>
    <n v="488"/>
    <n v="2325"/>
    <x v="2"/>
    <x v="1"/>
    <n v="33"/>
  </r>
  <r>
    <x v="0"/>
    <x v="9"/>
    <x v="79"/>
    <s v="MMR001CMP079"/>
    <s v="GCA"/>
    <s v="Urban"/>
    <n v="14"/>
    <n v="44"/>
    <n v="14"/>
    <n v="44"/>
    <n v="14"/>
    <n v="44"/>
    <x v="2"/>
    <x v="1"/>
    <n v="2"/>
  </r>
  <r>
    <x v="0"/>
    <x v="0"/>
    <x v="0"/>
    <s v="MMR001CMP122"/>
    <s v="NGCA"/>
    <s v="Rural"/>
    <n v="612"/>
    <n v="2944"/>
    <n v="608"/>
    <n v="2914"/>
    <n v="608"/>
    <n v="2944"/>
    <x v="2"/>
    <x v="1"/>
    <n v="85"/>
  </r>
  <r>
    <x v="0"/>
    <x v="2"/>
    <x v="43"/>
    <s v="MMR001CMP113"/>
    <s v="NGCA"/>
    <s v="Rural"/>
    <n v="155"/>
    <n v="664"/>
    <n v="156"/>
    <n v="641"/>
    <n v="273"/>
    <n v="0"/>
    <x v="2"/>
    <x v="2"/>
    <n v="0"/>
  </r>
  <r>
    <x v="0"/>
    <x v="8"/>
    <x v="21"/>
    <s v="MMR001CMP080"/>
    <s v="GCA"/>
    <s v="Urban"/>
    <n v="12"/>
    <n v="61"/>
    <n v="12"/>
    <n v="62"/>
    <n v="12"/>
    <n v="61"/>
    <x v="2"/>
    <x v="0"/>
    <n v="1"/>
  </r>
  <r>
    <x v="0"/>
    <x v="2"/>
    <x v="36"/>
    <s v="MMR001CMP115"/>
    <s v="NGCA"/>
    <s v="Rural"/>
    <n v="169"/>
    <n v="1216"/>
    <n v="176"/>
    <n v="1216"/>
    <n v="176"/>
    <n v="1216"/>
    <x v="2"/>
    <x v="0"/>
    <n v="17"/>
  </r>
  <r>
    <x v="0"/>
    <x v="5"/>
    <x v="30"/>
    <s v="MMR001CMP128"/>
    <s v="NGCA"/>
    <s v="Rural"/>
    <n v="541"/>
    <n v="2607"/>
    <n v="545"/>
    <n v="2544"/>
    <n v="545"/>
    <n v="2545"/>
    <x v="2"/>
    <x v="2"/>
    <n v="50"/>
  </r>
  <r>
    <x v="0"/>
    <x v="0"/>
    <x v="76"/>
    <s v="MMR001CMP058"/>
    <s v="GCA"/>
    <s v="Urban"/>
    <n v="3"/>
    <n v="13"/>
    <n v="3"/>
    <n v="13"/>
    <n v="3"/>
    <n v="13"/>
    <x v="2"/>
    <x v="0"/>
    <n v="0"/>
  </r>
  <r>
    <x v="0"/>
    <x v="0"/>
    <x v="75"/>
    <s v="MMR001CMP131"/>
    <s v="NGCA"/>
    <s v="Rural"/>
    <n v="412"/>
    <n v="1700"/>
    <n v="375"/>
    <n v="1598"/>
    <n v="375"/>
    <n v="1598"/>
    <x v="2"/>
    <x v="0"/>
    <n v="49"/>
  </r>
  <r>
    <x v="0"/>
    <x v="2"/>
    <x v="61"/>
    <s v="MMR001CMP116"/>
    <s v="NGCA"/>
    <s v="Urban"/>
    <n v="1295"/>
    <n v="6509"/>
    <m/>
    <n v="6258"/>
    <n v="1351"/>
    <n v="6868"/>
    <x v="2"/>
    <x v="1"/>
    <n v="614"/>
  </r>
  <r>
    <x v="0"/>
    <x v="9"/>
    <x v="31"/>
    <s v="MMR001CMP077"/>
    <s v="GCA"/>
    <s v="Mixed"/>
    <n v="18"/>
    <n v="78"/>
    <n v="18"/>
    <n v="79"/>
    <n v="18"/>
    <n v="77"/>
    <x v="2"/>
    <x v="2"/>
    <n v="1"/>
  </r>
  <r>
    <x v="0"/>
    <x v="2"/>
    <x v="61"/>
    <s v="MMR001CMP116"/>
    <s v="NGCA"/>
    <s v="Urban"/>
    <n v="1295"/>
    <n v="6509"/>
    <m/>
    <n v="6258"/>
    <n v="1351"/>
    <n v="6868"/>
    <x v="2"/>
    <x v="2"/>
    <n v="302"/>
  </r>
  <r>
    <x v="0"/>
    <x v="0"/>
    <x v="45"/>
    <s v="MMR001CMP069"/>
    <s v="GCA"/>
    <s v="Urban"/>
    <n v="70"/>
    <n v="609"/>
    <n v="124"/>
    <n v="644"/>
    <n v="124"/>
    <n v="644"/>
    <x v="2"/>
    <x v="2"/>
    <n v="0"/>
  </r>
  <r>
    <x v="0"/>
    <x v="5"/>
    <x v="6"/>
    <s v="MMR001CMP066"/>
    <s v="GCA"/>
    <s v="Urban"/>
    <n v="135"/>
    <n v="672"/>
    <n v="156"/>
    <n v="704"/>
    <n v="156"/>
    <n v="704"/>
    <x v="2"/>
    <x v="2"/>
    <n v="19"/>
  </r>
  <r>
    <x v="0"/>
    <x v="9"/>
    <x v="31"/>
    <s v="MMR001CMP077"/>
    <s v="GCA"/>
    <s v="Mixed"/>
    <n v="18"/>
    <n v="78"/>
    <n v="18"/>
    <n v="79"/>
    <n v="18"/>
    <n v="77"/>
    <x v="2"/>
    <x v="1"/>
    <n v="3"/>
  </r>
  <r>
    <x v="0"/>
    <x v="0"/>
    <x v="22"/>
    <s v="MMR001CMP126"/>
    <s v="NGCA"/>
    <s v="Mixed"/>
    <n v="840"/>
    <n v="3249"/>
    <n v="667"/>
    <n v="3657"/>
    <n v="667"/>
    <n v="3657"/>
    <x v="2"/>
    <x v="1"/>
    <n v="23"/>
  </r>
  <r>
    <x v="0"/>
    <x v="0"/>
    <x v="76"/>
    <s v="MMR001CMP058"/>
    <s v="GCA"/>
    <s v="Urban"/>
    <n v="3"/>
    <n v="13"/>
    <n v="3"/>
    <n v="13"/>
    <n v="3"/>
    <n v="13"/>
    <x v="2"/>
    <x v="2"/>
    <n v="0"/>
  </r>
  <r>
    <x v="0"/>
    <x v="9"/>
    <x v="70"/>
    <s v="MMR001CMP078"/>
    <s v="GCA"/>
    <s v="Mixed"/>
    <n v="12"/>
    <n v="47"/>
    <n v="15"/>
    <n v="69"/>
    <n v="15"/>
    <n v="69"/>
    <x v="2"/>
    <x v="0"/>
    <n v="0"/>
  </r>
  <r>
    <x v="0"/>
    <x v="2"/>
    <x v="61"/>
    <s v="MMR001CMP116"/>
    <s v="NGCA"/>
    <s v="Urban"/>
    <n v="1295"/>
    <n v="6509"/>
    <m/>
    <n v="6258"/>
    <n v="1351"/>
    <n v="6868"/>
    <x v="2"/>
    <x v="0"/>
    <n v="312"/>
  </r>
  <r>
    <x v="0"/>
    <x v="0"/>
    <x v="45"/>
    <s v="MMR001CMP069"/>
    <s v="GCA"/>
    <s v="Urban"/>
    <n v="70"/>
    <n v="609"/>
    <n v="124"/>
    <n v="644"/>
    <n v="124"/>
    <n v="644"/>
    <x v="2"/>
    <x v="0"/>
    <n v="2"/>
  </r>
  <r>
    <x v="0"/>
    <x v="2"/>
    <x v="36"/>
    <s v="MMR001CMP115"/>
    <s v="NGCA"/>
    <s v="Rural"/>
    <n v="169"/>
    <n v="1216"/>
    <n v="176"/>
    <n v="1216"/>
    <n v="176"/>
    <n v="1216"/>
    <x v="2"/>
    <x v="1"/>
    <n v="38"/>
  </r>
  <r>
    <x v="0"/>
    <x v="9"/>
    <x v="70"/>
    <s v="MMR001CMP078"/>
    <s v="GCA"/>
    <s v="Mixed"/>
    <n v="12"/>
    <n v="47"/>
    <n v="15"/>
    <n v="69"/>
    <n v="15"/>
    <n v="69"/>
    <x v="2"/>
    <x v="2"/>
    <n v="2"/>
  </r>
  <r>
    <x v="0"/>
    <x v="0"/>
    <x v="76"/>
    <s v="MMR001CMP058"/>
    <s v="GCA"/>
    <s v="Urban"/>
    <n v="3"/>
    <n v="13"/>
    <n v="3"/>
    <n v="13"/>
    <n v="3"/>
    <n v="13"/>
    <x v="2"/>
    <x v="1"/>
    <n v="0"/>
  </r>
  <r>
    <x v="0"/>
    <x v="5"/>
    <x v="74"/>
    <s v="MMR001CMP133"/>
    <s v="GCA"/>
    <s v="Rural"/>
    <n v="115"/>
    <n v="532"/>
    <n v="115"/>
    <n v="537"/>
    <n v="115"/>
    <n v="537"/>
    <x v="2"/>
    <x v="0"/>
    <n v="3"/>
  </r>
  <r>
    <x v="0"/>
    <x v="0"/>
    <x v="26"/>
    <s v="MMR001CMP062"/>
    <s v="GCA"/>
    <s v="Urban"/>
    <n v="265"/>
    <n v="1084"/>
    <n v="260"/>
    <n v="1140"/>
    <n v="260"/>
    <n v="1140"/>
    <x v="2"/>
    <x v="1"/>
    <n v="18"/>
  </r>
  <r>
    <x v="0"/>
    <x v="4"/>
    <x v="41"/>
    <s v="MMR001CMP109"/>
    <s v="GCA"/>
    <s v="Urban"/>
    <n v="6"/>
    <n v="30"/>
    <n v="6"/>
    <n v="30"/>
    <n v="6"/>
    <n v="30"/>
    <x v="2"/>
    <x v="1"/>
    <n v="1"/>
  </r>
  <r>
    <x v="0"/>
    <x v="4"/>
    <x v="4"/>
    <s v="MMR001CMP103"/>
    <s v="GCA"/>
    <s v="Rural"/>
    <n v="57"/>
    <n v="284"/>
    <n v="54"/>
    <n v="262"/>
    <n v="54"/>
    <n v="262"/>
    <x v="2"/>
    <x v="0"/>
    <n v="3"/>
  </r>
  <r>
    <x v="0"/>
    <x v="0"/>
    <x v="26"/>
    <s v="MMR001CMP062"/>
    <s v="GCA"/>
    <s v="Urban"/>
    <n v="265"/>
    <n v="1084"/>
    <n v="260"/>
    <n v="1140"/>
    <n v="260"/>
    <n v="1140"/>
    <x v="2"/>
    <x v="2"/>
    <n v="8"/>
  </r>
  <r>
    <x v="0"/>
    <x v="4"/>
    <x v="41"/>
    <s v="MMR001CMP109"/>
    <s v="GCA"/>
    <s v="Urban"/>
    <n v="6"/>
    <n v="30"/>
    <n v="6"/>
    <n v="30"/>
    <n v="6"/>
    <n v="30"/>
    <x v="2"/>
    <x v="2"/>
    <n v="0"/>
  </r>
  <r>
    <x v="0"/>
    <x v="5"/>
    <x v="6"/>
    <s v="MMR001CMP066"/>
    <s v="GCA"/>
    <s v="Urban"/>
    <n v="135"/>
    <n v="672"/>
    <n v="156"/>
    <n v="704"/>
    <n v="156"/>
    <n v="704"/>
    <x v="2"/>
    <x v="1"/>
    <n v="34"/>
  </r>
  <r>
    <x v="0"/>
    <x v="0"/>
    <x v="35"/>
    <s v="MMR001CMP123"/>
    <s v="NGCA"/>
    <s v="Rural"/>
    <n v="115"/>
    <n v="602"/>
    <n v="115"/>
    <n v="594"/>
    <n v="115"/>
    <n v="88"/>
    <x v="2"/>
    <x v="2"/>
    <n v="0"/>
  </r>
  <r>
    <x v="0"/>
    <x v="0"/>
    <x v="28"/>
    <s v="MMR001CMP059"/>
    <s v="GCA"/>
    <s v="Urban"/>
    <n v="25"/>
    <n v="92"/>
    <n v="24"/>
    <n v="89"/>
    <n v="24"/>
    <n v="89"/>
    <x v="2"/>
    <x v="2"/>
    <n v="0"/>
  </r>
  <r>
    <x v="0"/>
    <x v="4"/>
    <x v="4"/>
    <s v="MMR001CMP103"/>
    <s v="GCA"/>
    <s v="Rural"/>
    <n v="57"/>
    <n v="284"/>
    <n v="54"/>
    <n v="262"/>
    <n v="54"/>
    <n v="262"/>
    <x v="2"/>
    <x v="2"/>
    <n v="2"/>
  </r>
  <r>
    <x v="0"/>
    <x v="2"/>
    <x v="48"/>
    <s v="MMR001CMP111"/>
    <s v="NGCA"/>
    <s v="Rural"/>
    <n v="640"/>
    <n v="2600"/>
    <n v="623"/>
    <n v="2635"/>
    <n v="623"/>
    <n v="2635"/>
    <x v="2"/>
    <x v="0"/>
    <n v="42"/>
  </r>
  <r>
    <x v="0"/>
    <x v="5"/>
    <x v="78"/>
    <s v="MMR001CMP132"/>
    <s v="GCA"/>
    <s v="Rural"/>
    <n v="486"/>
    <n v="2371"/>
    <n v="488"/>
    <n v="2325"/>
    <n v="488"/>
    <n v="2325"/>
    <x v="2"/>
    <x v="0"/>
    <n v="18"/>
  </r>
  <r>
    <x v="0"/>
    <x v="4"/>
    <x v="41"/>
    <s v="MMR001CMP109"/>
    <s v="GCA"/>
    <s v="Urban"/>
    <n v="6"/>
    <n v="30"/>
    <n v="6"/>
    <n v="30"/>
    <n v="6"/>
    <n v="30"/>
    <x v="2"/>
    <x v="0"/>
    <n v="1"/>
  </r>
  <r>
    <x v="0"/>
    <x v="4"/>
    <x v="4"/>
    <s v="MMR001CMP103"/>
    <s v="GCA"/>
    <s v="Rural"/>
    <n v="57"/>
    <n v="284"/>
    <n v="54"/>
    <n v="262"/>
    <n v="54"/>
    <n v="262"/>
    <x v="2"/>
    <x v="1"/>
    <n v="5"/>
  </r>
  <r>
    <x v="0"/>
    <x v="4"/>
    <x v="52"/>
    <s v="MMR001CMP105"/>
    <s v="GCA"/>
    <s v="Rural"/>
    <n v="21"/>
    <n v="93"/>
    <n v="20"/>
    <n v="78"/>
    <n v="20"/>
    <n v="80"/>
    <x v="2"/>
    <x v="1"/>
    <n v="3"/>
  </r>
  <r>
    <x v="0"/>
    <x v="4"/>
    <x v="52"/>
    <s v="MMR001CMP105"/>
    <s v="GCA"/>
    <s v="Rural"/>
    <n v="21"/>
    <n v="93"/>
    <n v="20"/>
    <n v="78"/>
    <n v="20"/>
    <n v="80"/>
    <x v="2"/>
    <x v="0"/>
    <n v="2"/>
  </r>
  <r>
    <x v="0"/>
    <x v="5"/>
    <x v="6"/>
    <s v="MMR001CMP066"/>
    <s v="GCA"/>
    <s v="Urban"/>
    <n v="135"/>
    <n v="672"/>
    <n v="156"/>
    <n v="704"/>
    <n v="156"/>
    <n v="704"/>
    <x v="2"/>
    <x v="0"/>
    <n v="15"/>
  </r>
  <r>
    <x v="0"/>
    <x v="0"/>
    <x v="35"/>
    <s v="MMR001CMP123"/>
    <s v="NGCA"/>
    <s v="Rural"/>
    <n v="115"/>
    <n v="602"/>
    <n v="115"/>
    <n v="594"/>
    <n v="115"/>
    <n v="88"/>
    <x v="2"/>
    <x v="1"/>
    <n v="0"/>
  </r>
  <r>
    <x v="0"/>
    <x v="0"/>
    <x v="22"/>
    <s v="MMR001CMP126"/>
    <s v="NGCA"/>
    <s v="Mixed"/>
    <n v="840"/>
    <n v="3249"/>
    <n v="667"/>
    <n v="3657"/>
    <n v="667"/>
    <n v="3657"/>
    <x v="2"/>
    <x v="0"/>
    <n v="13"/>
  </r>
  <r>
    <x v="0"/>
    <x v="4"/>
    <x v="10"/>
    <s v="MMR001CMP091"/>
    <s v="GCA"/>
    <s v="Urban"/>
    <n v="5"/>
    <n v="26"/>
    <n v="5"/>
    <n v="27"/>
    <n v="5"/>
    <n v="27"/>
    <x v="2"/>
    <x v="0"/>
    <n v="0"/>
  </r>
  <r>
    <x v="0"/>
    <x v="2"/>
    <x v="36"/>
    <s v="MMR001CMP115"/>
    <s v="NGCA"/>
    <s v="Rural"/>
    <n v="169"/>
    <n v="1216"/>
    <n v="176"/>
    <n v="1216"/>
    <n v="176"/>
    <n v="1216"/>
    <x v="2"/>
    <x v="2"/>
    <n v="21"/>
  </r>
  <r>
    <x v="0"/>
    <x v="2"/>
    <x v="43"/>
    <s v="MMR001CMP113"/>
    <s v="NGCA"/>
    <s v="Rural"/>
    <n v="155"/>
    <n v="664"/>
    <n v="156"/>
    <n v="641"/>
    <n v="273"/>
    <n v="0"/>
    <x v="2"/>
    <x v="0"/>
    <n v="0"/>
  </r>
  <r>
    <x v="0"/>
    <x v="8"/>
    <x v="21"/>
    <s v="MMR001CMP080"/>
    <s v="GCA"/>
    <s v="Urban"/>
    <n v="12"/>
    <n v="61"/>
    <n v="12"/>
    <n v="62"/>
    <n v="12"/>
    <n v="61"/>
    <x v="2"/>
    <x v="2"/>
    <n v="2"/>
  </r>
  <r>
    <x v="0"/>
    <x v="7"/>
    <x v="18"/>
    <s v="MMR001CMP067"/>
    <s v="GCA"/>
    <s v="Urban"/>
    <n v="80"/>
    <n v="278"/>
    <n v="50"/>
    <n v="200"/>
    <n v="83"/>
    <n v="293"/>
    <x v="2"/>
    <x v="1"/>
    <n v="3"/>
  </r>
  <r>
    <x v="0"/>
    <x v="0"/>
    <x v="28"/>
    <s v="MMR001CMP059"/>
    <s v="GCA"/>
    <s v="Urban"/>
    <n v="25"/>
    <n v="92"/>
    <n v="24"/>
    <n v="89"/>
    <n v="24"/>
    <n v="89"/>
    <x v="2"/>
    <x v="1"/>
    <n v="0"/>
  </r>
  <r>
    <x v="0"/>
    <x v="8"/>
    <x v="21"/>
    <s v="MMR001CMP080"/>
    <s v="GCA"/>
    <s v="Urban"/>
    <n v="12"/>
    <n v="61"/>
    <n v="12"/>
    <n v="62"/>
    <n v="12"/>
    <n v="61"/>
    <x v="2"/>
    <x v="1"/>
    <n v="3"/>
  </r>
  <r>
    <x v="0"/>
    <x v="2"/>
    <x v="48"/>
    <s v="MMR001CMP111"/>
    <s v="NGCA"/>
    <s v="Rural"/>
    <n v="640"/>
    <n v="2600"/>
    <n v="623"/>
    <n v="2635"/>
    <n v="623"/>
    <n v="2635"/>
    <x v="2"/>
    <x v="1"/>
    <n v="118"/>
  </r>
  <r>
    <x v="0"/>
    <x v="7"/>
    <x v="18"/>
    <s v="MMR001CMP067"/>
    <s v="GCA"/>
    <s v="Urban"/>
    <n v="80"/>
    <n v="278"/>
    <n v="50"/>
    <n v="200"/>
    <n v="83"/>
    <n v="293"/>
    <x v="2"/>
    <x v="0"/>
    <n v="3"/>
  </r>
  <r>
    <x v="0"/>
    <x v="0"/>
    <x v="22"/>
    <s v="MMR001CMP126"/>
    <s v="NGCA"/>
    <s v="Mixed"/>
    <n v="840"/>
    <n v="3249"/>
    <n v="667"/>
    <n v="3657"/>
    <n v="667"/>
    <n v="3657"/>
    <x v="2"/>
    <x v="2"/>
    <n v="11"/>
  </r>
  <r>
    <x v="0"/>
    <x v="4"/>
    <x v="10"/>
    <s v="MMR001CMP091"/>
    <s v="GCA"/>
    <s v="Urban"/>
    <n v="5"/>
    <n v="26"/>
    <n v="5"/>
    <n v="27"/>
    <n v="5"/>
    <n v="27"/>
    <x v="2"/>
    <x v="1"/>
    <n v="2"/>
  </r>
  <r>
    <x v="0"/>
    <x v="2"/>
    <x v="48"/>
    <s v="MMR001CMP111"/>
    <s v="NGCA"/>
    <s v="Rural"/>
    <n v="640"/>
    <n v="2600"/>
    <n v="623"/>
    <n v="2635"/>
    <n v="623"/>
    <n v="2635"/>
    <x v="2"/>
    <x v="2"/>
    <n v="76"/>
  </r>
  <r>
    <x v="0"/>
    <x v="7"/>
    <x v="18"/>
    <s v="MMR001CMP067"/>
    <s v="GCA"/>
    <s v="Urban"/>
    <n v="80"/>
    <n v="278"/>
    <n v="50"/>
    <n v="200"/>
    <n v="83"/>
    <n v="293"/>
    <x v="2"/>
    <x v="2"/>
    <n v="0"/>
  </r>
  <r>
    <x v="0"/>
    <x v="0"/>
    <x v="26"/>
    <s v="MMR001CMP062"/>
    <s v="GCA"/>
    <s v="Urban"/>
    <n v="265"/>
    <n v="1084"/>
    <n v="260"/>
    <n v="1140"/>
    <n v="260"/>
    <n v="1140"/>
    <x v="2"/>
    <x v="0"/>
    <n v="10"/>
  </r>
  <r>
    <x v="0"/>
    <x v="5"/>
    <x v="78"/>
    <s v="MMR001CMP132"/>
    <s v="GCA"/>
    <s v="Rural"/>
    <n v="486"/>
    <n v="2371"/>
    <n v="488"/>
    <n v="2325"/>
    <n v="488"/>
    <n v="2325"/>
    <x v="2"/>
    <x v="2"/>
    <n v="15"/>
  </r>
  <r>
    <x v="0"/>
    <x v="0"/>
    <x v="75"/>
    <s v="MMR001CMP131"/>
    <s v="NGCA"/>
    <s v="Rural"/>
    <n v="412"/>
    <n v="1700"/>
    <n v="375"/>
    <n v="1598"/>
    <n v="375"/>
    <n v="1598"/>
    <x v="2"/>
    <x v="1"/>
    <n v="99"/>
  </r>
  <r>
    <x v="0"/>
    <x v="4"/>
    <x v="10"/>
    <s v="MMR001CMP091"/>
    <s v="GCA"/>
    <s v="Urban"/>
    <n v="5"/>
    <n v="26"/>
    <n v="5"/>
    <n v="27"/>
    <n v="5"/>
    <n v="27"/>
    <x v="2"/>
    <x v="2"/>
    <n v="2"/>
  </r>
  <r>
    <x v="0"/>
    <x v="7"/>
    <x v="55"/>
    <s v="MMR001CMP068"/>
    <s v="GCA"/>
    <s v="Urban"/>
    <n v="40"/>
    <n v="208"/>
    <n v="41"/>
    <n v="208"/>
    <n v="51"/>
    <n v="208"/>
    <x v="2"/>
    <x v="0"/>
    <n v="0"/>
  </r>
  <r>
    <x v="0"/>
    <x v="0"/>
    <x v="35"/>
    <s v="MMR001CMP123"/>
    <s v="NGCA"/>
    <s v="Rural"/>
    <n v="115"/>
    <n v="602"/>
    <n v="115"/>
    <n v="594"/>
    <n v="115"/>
    <n v="88"/>
    <x v="2"/>
    <x v="0"/>
    <n v="0"/>
  </r>
  <r>
    <x v="0"/>
    <x v="0"/>
    <x v="63"/>
    <s v="MMR001CMP056"/>
    <s v="GCA"/>
    <s v="Urban"/>
    <n v="413"/>
    <n v="1835"/>
    <n v="407"/>
    <n v="1858"/>
    <n v="407"/>
    <n v="1858"/>
    <x v="2"/>
    <x v="1"/>
    <n v="135"/>
  </r>
  <r>
    <x v="0"/>
    <x v="2"/>
    <x v="54"/>
    <s v="MMR001CMP119"/>
    <s v="NGCA"/>
    <s v="Mixed"/>
    <n v="610"/>
    <n v="2750"/>
    <n v="609"/>
    <n v="2630"/>
    <n v="609"/>
    <n v="2630"/>
    <x v="2"/>
    <x v="2"/>
    <n v="24"/>
  </r>
  <r>
    <x v="0"/>
    <x v="1"/>
    <x v="64"/>
    <s v="MMR001CMP055"/>
    <s v="GCA"/>
    <s v="Urban"/>
    <n v="27"/>
    <n v="111"/>
    <n v="25"/>
    <n v="104"/>
    <n v="25"/>
    <n v="104"/>
    <x v="2"/>
    <x v="1"/>
    <n v="0"/>
  </r>
  <r>
    <x v="0"/>
    <x v="5"/>
    <x v="66"/>
    <s v="MMR001CMP129"/>
    <s v="NGCA"/>
    <s v="Rural"/>
    <n v="174"/>
    <n v="1185"/>
    <n v="463"/>
    <n v="2123"/>
    <n v="463"/>
    <n v="2114"/>
    <x v="2"/>
    <x v="2"/>
    <n v="110"/>
  </r>
  <r>
    <x v="0"/>
    <x v="0"/>
    <x v="12"/>
    <s v="MMR001CMP073"/>
    <s v="GCA"/>
    <s v="Rural"/>
    <n v="46"/>
    <n v="272"/>
    <n v="45"/>
    <n v="257"/>
    <n v="45"/>
    <n v="269"/>
    <x v="2"/>
    <x v="1"/>
    <n v="12"/>
  </r>
  <r>
    <x v="0"/>
    <x v="2"/>
    <x v="16"/>
    <s v="MMR001CMP120"/>
    <s v="NGCA"/>
    <s v="Rural"/>
    <n v="184"/>
    <n v="768"/>
    <n v="175"/>
    <n v="828"/>
    <n v="175"/>
    <n v="828"/>
    <x v="2"/>
    <x v="1"/>
    <n v="55"/>
  </r>
  <r>
    <x v="0"/>
    <x v="0"/>
    <x v="20"/>
    <s v="MMR001CMP072"/>
    <s v="GCA"/>
    <s v="Mixed"/>
    <n v="50"/>
    <n v="295"/>
    <n v="50"/>
    <n v="293"/>
    <n v="50"/>
    <n v="293"/>
    <x v="2"/>
    <x v="0"/>
    <n v="2"/>
  </r>
  <r>
    <x v="0"/>
    <x v="2"/>
    <x v="16"/>
    <s v="MMR001CMP120"/>
    <s v="NGCA"/>
    <s v="Rural"/>
    <n v="184"/>
    <n v="768"/>
    <n v="175"/>
    <n v="828"/>
    <n v="175"/>
    <n v="828"/>
    <x v="2"/>
    <x v="0"/>
    <n v="30"/>
  </r>
  <r>
    <x v="0"/>
    <x v="0"/>
    <x v="38"/>
    <s v="MMR001CMP071"/>
    <s v="GCA"/>
    <s v="Urban"/>
    <n v="30"/>
    <n v="175"/>
    <n v="18"/>
    <n v="120"/>
    <n v="29"/>
    <n v="182"/>
    <x v="2"/>
    <x v="1"/>
    <n v="4"/>
  </r>
  <r>
    <x v="0"/>
    <x v="0"/>
    <x v="5"/>
    <s v="MMR001CMP121"/>
    <s v="NGCA"/>
    <s v="Rural"/>
    <n v="1694"/>
    <n v="8805"/>
    <n v="1693"/>
    <n v="8805"/>
    <n v="1693"/>
    <n v="9062"/>
    <x v="2"/>
    <x v="0"/>
    <n v="178"/>
  </r>
  <r>
    <x v="0"/>
    <x v="0"/>
    <x v="63"/>
    <s v="MMR001CMP056"/>
    <s v="GCA"/>
    <s v="Urban"/>
    <n v="413"/>
    <n v="1835"/>
    <n v="407"/>
    <n v="1858"/>
    <n v="407"/>
    <n v="1858"/>
    <x v="2"/>
    <x v="2"/>
    <n v="63"/>
  </r>
  <r>
    <x v="0"/>
    <x v="0"/>
    <x v="39"/>
    <s v="MMR001CMP070"/>
    <s v="GCA"/>
    <s v="Urban"/>
    <n v="186"/>
    <n v="1002"/>
    <n v="183"/>
    <n v="971"/>
    <n v="188"/>
    <n v="1003"/>
    <x v="2"/>
    <x v="0"/>
    <n v="27"/>
  </r>
  <r>
    <x v="0"/>
    <x v="0"/>
    <x v="12"/>
    <s v="MMR001CMP073"/>
    <s v="GCA"/>
    <s v="Rural"/>
    <n v="46"/>
    <n v="272"/>
    <n v="45"/>
    <n v="257"/>
    <n v="45"/>
    <n v="269"/>
    <x v="2"/>
    <x v="2"/>
    <n v="5"/>
  </r>
  <r>
    <x v="0"/>
    <x v="0"/>
    <x v="5"/>
    <s v="MMR001CMP121"/>
    <s v="NGCA"/>
    <s v="Rural"/>
    <n v="1694"/>
    <n v="8805"/>
    <n v="1693"/>
    <n v="8805"/>
    <n v="1693"/>
    <n v="9062"/>
    <x v="2"/>
    <x v="1"/>
    <n v="333"/>
  </r>
  <r>
    <x v="0"/>
    <x v="0"/>
    <x v="63"/>
    <s v="MMR001CMP056"/>
    <s v="GCA"/>
    <s v="Urban"/>
    <n v="413"/>
    <n v="1835"/>
    <n v="407"/>
    <n v="1858"/>
    <n v="407"/>
    <n v="1858"/>
    <x v="2"/>
    <x v="0"/>
    <n v="72"/>
  </r>
  <r>
    <x v="0"/>
    <x v="0"/>
    <x v="38"/>
    <s v="MMR001CMP071"/>
    <s v="GCA"/>
    <s v="Urban"/>
    <n v="30"/>
    <n v="175"/>
    <n v="18"/>
    <n v="120"/>
    <n v="29"/>
    <n v="182"/>
    <x v="2"/>
    <x v="0"/>
    <n v="2"/>
  </r>
  <r>
    <x v="0"/>
    <x v="0"/>
    <x v="39"/>
    <s v="MMR001CMP070"/>
    <s v="GCA"/>
    <s v="Urban"/>
    <n v="186"/>
    <n v="1002"/>
    <n v="183"/>
    <n v="971"/>
    <n v="188"/>
    <n v="1003"/>
    <x v="2"/>
    <x v="2"/>
    <n v="28"/>
  </r>
  <r>
    <x v="0"/>
    <x v="0"/>
    <x v="12"/>
    <s v="MMR001CMP073"/>
    <s v="GCA"/>
    <s v="Rural"/>
    <n v="46"/>
    <n v="272"/>
    <n v="45"/>
    <n v="257"/>
    <n v="45"/>
    <n v="269"/>
    <x v="2"/>
    <x v="0"/>
    <n v="7"/>
  </r>
  <r>
    <x v="0"/>
    <x v="0"/>
    <x v="20"/>
    <s v="MMR001CMP072"/>
    <s v="GCA"/>
    <s v="Mixed"/>
    <n v="50"/>
    <n v="295"/>
    <n v="50"/>
    <n v="293"/>
    <n v="50"/>
    <n v="293"/>
    <x v="2"/>
    <x v="2"/>
    <n v="5"/>
  </r>
  <r>
    <x v="0"/>
    <x v="9"/>
    <x v="31"/>
    <s v="MMR001CMP077"/>
    <s v="GCA"/>
    <s v="Mixed"/>
    <n v="18"/>
    <n v="78"/>
    <n v="18"/>
    <n v="79"/>
    <n v="18"/>
    <n v="77"/>
    <x v="2"/>
    <x v="0"/>
    <n v="2"/>
  </r>
  <r>
    <x v="0"/>
    <x v="0"/>
    <x v="5"/>
    <s v="MMR001CMP121"/>
    <s v="NGCA"/>
    <s v="Rural"/>
    <n v="1694"/>
    <n v="8805"/>
    <n v="1693"/>
    <n v="8805"/>
    <n v="1693"/>
    <n v="9062"/>
    <x v="2"/>
    <x v="2"/>
    <n v="155"/>
  </r>
  <r>
    <x v="0"/>
    <x v="2"/>
    <x v="54"/>
    <s v="MMR001CMP119"/>
    <s v="NGCA"/>
    <s v="Mixed"/>
    <n v="610"/>
    <n v="2750"/>
    <n v="609"/>
    <n v="2630"/>
    <n v="609"/>
    <n v="2630"/>
    <x v="2"/>
    <x v="1"/>
    <n v="51"/>
  </r>
  <r>
    <x v="0"/>
    <x v="0"/>
    <x v="38"/>
    <s v="MMR001CMP071"/>
    <s v="GCA"/>
    <s v="Urban"/>
    <n v="30"/>
    <n v="175"/>
    <n v="18"/>
    <n v="120"/>
    <n v="29"/>
    <n v="182"/>
    <x v="2"/>
    <x v="2"/>
    <n v="2"/>
  </r>
  <r>
    <x v="0"/>
    <x v="2"/>
    <x v="16"/>
    <s v="MMR001CMP120"/>
    <s v="NGCA"/>
    <s v="Rural"/>
    <n v="184"/>
    <n v="768"/>
    <n v="175"/>
    <n v="828"/>
    <n v="175"/>
    <n v="828"/>
    <x v="2"/>
    <x v="2"/>
    <n v="25"/>
  </r>
  <r>
    <x v="0"/>
    <x v="5"/>
    <x v="66"/>
    <s v="MMR001CMP129"/>
    <s v="NGCA"/>
    <s v="Rural"/>
    <n v="174"/>
    <n v="1185"/>
    <n v="463"/>
    <n v="2123"/>
    <n v="463"/>
    <n v="2114"/>
    <x v="2"/>
    <x v="1"/>
    <n v="196"/>
  </r>
  <r>
    <x v="0"/>
    <x v="5"/>
    <x v="74"/>
    <s v="MMR001CMP133"/>
    <s v="GCA"/>
    <s v="Rural"/>
    <n v="115"/>
    <n v="532"/>
    <n v="115"/>
    <n v="537"/>
    <n v="115"/>
    <n v="537"/>
    <x v="2"/>
    <x v="2"/>
    <n v="4"/>
  </r>
  <r>
    <x v="0"/>
    <x v="2"/>
    <x v="54"/>
    <s v="MMR001CMP119"/>
    <s v="NGCA"/>
    <s v="Mixed"/>
    <n v="610"/>
    <n v="2750"/>
    <n v="609"/>
    <n v="2630"/>
    <n v="609"/>
    <n v="2630"/>
    <x v="2"/>
    <x v="0"/>
    <n v="27"/>
  </r>
  <r>
    <x v="0"/>
    <x v="0"/>
    <x v="0"/>
    <s v="MMR001CMP122"/>
    <s v="NGCA"/>
    <s v="Rural"/>
    <n v="612"/>
    <n v="2944"/>
    <n v="608"/>
    <n v="2914"/>
    <n v="608"/>
    <n v="2944"/>
    <x v="2"/>
    <x v="0"/>
    <n v="43"/>
  </r>
  <r>
    <x v="0"/>
    <x v="5"/>
    <x v="30"/>
    <s v="MMR001CMP128"/>
    <s v="NGCA"/>
    <s v="Rural"/>
    <n v="541"/>
    <n v="2607"/>
    <n v="545"/>
    <n v="2544"/>
    <n v="545"/>
    <n v="2545"/>
    <x v="2"/>
    <x v="1"/>
    <n v="88"/>
  </r>
  <r>
    <x v="0"/>
    <x v="5"/>
    <x v="66"/>
    <s v="MMR001CMP129"/>
    <s v="NGCA"/>
    <s v="Rural"/>
    <n v="174"/>
    <n v="1185"/>
    <n v="463"/>
    <n v="2123"/>
    <n v="463"/>
    <n v="2114"/>
    <x v="2"/>
    <x v="0"/>
    <n v="86"/>
  </r>
  <r>
    <x v="0"/>
    <x v="0"/>
    <x v="20"/>
    <s v="MMR001CMP072"/>
    <s v="GCA"/>
    <s v="Mixed"/>
    <n v="50"/>
    <n v="295"/>
    <n v="50"/>
    <n v="293"/>
    <n v="50"/>
    <n v="293"/>
    <x v="2"/>
    <x v="1"/>
    <n v="7"/>
  </r>
  <r>
    <x v="0"/>
    <x v="0"/>
    <x v="39"/>
    <s v="MMR001CMP070"/>
    <s v="GCA"/>
    <s v="Urban"/>
    <n v="186"/>
    <n v="1002"/>
    <n v="183"/>
    <n v="971"/>
    <n v="188"/>
    <n v="1003"/>
    <x v="2"/>
    <x v="1"/>
    <n v="55"/>
  </r>
  <r>
    <x v="0"/>
    <x v="4"/>
    <x v="113"/>
    <s v="MMR001CMP183"/>
    <s v="GCA"/>
    <s v="Mixed"/>
    <n v="8"/>
    <n v="40"/>
    <n v="8"/>
    <n v="28"/>
    <n v="8"/>
    <n v="40"/>
    <x v="2"/>
    <x v="2"/>
    <n v="0"/>
  </r>
  <r>
    <x v="0"/>
    <x v="4"/>
    <x v="91"/>
    <s v="MMR001CMP191"/>
    <s v="GCA"/>
    <s v="Rural"/>
    <n v="13"/>
    <n v="70"/>
    <n v="8"/>
    <n v="49"/>
    <n v="12"/>
    <n v="70"/>
    <x v="2"/>
    <x v="0"/>
    <n v="1"/>
  </r>
  <r>
    <x v="0"/>
    <x v="4"/>
    <x v="124"/>
    <s v="MMR001CMP231"/>
    <s v="GCA"/>
    <s v="Rural"/>
    <n v="54"/>
    <n v="242"/>
    <n v="50"/>
    <n v="219"/>
    <n v="50"/>
    <n v="227"/>
    <x v="2"/>
    <x v="2"/>
    <n v="4"/>
  </r>
  <r>
    <x v="0"/>
    <x v="4"/>
    <x v="103"/>
    <s v="MMR001CMP174"/>
    <s v="GCA"/>
    <s v="Urban"/>
    <n v="65"/>
    <n v="347"/>
    <n v="65"/>
    <n v="347"/>
    <n v="65"/>
    <n v="347"/>
    <x v="2"/>
    <x v="0"/>
    <n v="7"/>
  </r>
  <r>
    <x v="0"/>
    <x v="5"/>
    <x v="128"/>
    <s v="MMR001CMP218"/>
    <s v="GCA"/>
    <s v="Rural"/>
    <n v="207"/>
    <n v="1141"/>
    <n v="352"/>
    <n v="1386"/>
    <n v="352"/>
    <n v="1386"/>
    <x v="2"/>
    <x v="2"/>
    <n v="13"/>
  </r>
  <r>
    <x v="0"/>
    <x v="6"/>
    <x v="94"/>
    <s v="MMR001CMP195"/>
    <s v="GCA"/>
    <s v="Urban"/>
    <n v="139"/>
    <n v="640"/>
    <n v="127"/>
    <n v="578"/>
    <n v="146"/>
    <n v="640"/>
    <x v="2"/>
    <x v="1"/>
    <n v="55"/>
  </r>
  <r>
    <x v="0"/>
    <x v="4"/>
    <x v="109"/>
    <s v="MMR001CMP184"/>
    <s v="GCA"/>
    <s v="Rural"/>
    <n v="41"/>
    <n v="199"/>
    <n v="41"/>
    <n v="196"/>
    <n v="41"/>
    <n v="201"/>
    <x v="2"/>
    <x v="2"/>
    <n v="1"/>
  </r>
  <r>
    <x v="0"/>
    <x v="2"/>
    <x v="125"/>
    <s v="MMR001CMP160"/>
    <s v="NGCA"/>
    <s v="Rural"/>
    <n v="110"/>
    <n v="643"/>
    <n v="106"/>
    <m/>
    <n v="124"/>
    <n v="0"/>
    <x v="2"/>
    <x v="2"/>
    <n v="0"/>
  </r>
  <r>
    <x v="0"/>
    <x v="4"/>
    <x v="124"/>
    <s v="MMR001CMP231"/>
    <s v="GCA"/>
    <s v="Rural"/>
    <n v="54"/>
    <n v="242"/>
    <n v="50"/>
    <n v="219"/>
    <n v="50"/>
    <n v="227"/>
    <x v="2"/>
    <x v="0"/>
    <n v="2"/>
  </r>
  <r>
    <x v="0"/>
    <x v="4"/>
    <x v="91"/>
    <s v="MMR001CMP191"/>
    <s v="GCA"/>
    <s v="Rural"/>
    <n v="13"/>
    <n v="70"/>
    <n v="8"/>
    <n v="49"/>
    <n v="12"/>
    <n v="70"/>
    <x v="2"/>
    <x v="2"/>
    <n v="0"/>
  </r>
  <r>
    <x v="0"/>
    <x v="4"/>
    <x v="107"/>
    <s v="MMR001CMP176"/>
    <s v="GCA"/>
    <s v="Urban"/>
    <n v="67"/>
    <n v="350"/>
    <n v="67"/>
    <n v="350"/>
    <n v="67"/>
    <n v="350"/>
    <x v="2"/>
    <x v="1"/>
    <n v="6"/>
  </r>
  <r>
    <x v="0"/>
    <x v="4"/>
    <x v="126"/>
    <s v="MMR001CMP148"/>
    <s v="GCA"/>
    <s v="Mixed"/>
    <n v="20"/>
    <n v="64"/>
    <n v="14"/>
    <n v="52"/>
    <n v="14"/>
    <n v="52"/>
    <x v="2"/>
    <x v="0"/>
    <n v="2"/>
  </r>
  <r>
    <x v="0"/>
    <x v="4"/>
    <x v="82"/>
    <s v="MMR001CMP168"/>
    <s v="GCA"/>
    <s v="Rural"/>
    <n v="74"/>
    <n v="404"/>
    <n v="60"/>
    <n v="330"/>
    <n v="74"/>
    <n v="369"/>
    <x v="2"/>
    <x v="0"/>
    <n v="4"/>
  </r>
  <r>
    <x v="0"/>
    <x v="5"/>
    <x v="118"/>
    <s v="MMR001CMP228"/>
    <s v="GCA"/>
    <s v="Rural"/>
    <n v="115"/>
    <n v="502"/>
    <n v="123"/>
    <n v="555"/>
    <n v="123"/>
    <n v="555"/>
    <x v="2"/>
    <x v="1"/>
    <n v="37"/>
  </r>
  <r>
    <x v="0"/>
    <x v="8"/>
    <x v="116"/>
    <s v="MMR001CMP152"/>
    <s v="GCA"/>
    <s v="Rural"/>
    <n v="20"/>
    <n v="106"/>
    <n v="13"/>
    <n v="94"/>
    <n v="18"/>
    <n v="94"/>
    <x v="2"/>
    <x v="1"/>
    <n v="4"/>
  </r>
  <r>
    <x v="0"/>
    <x v="4"/>
    <x v="91"/>
    <s v="MMR001CMP191"/>
    <s v="GCA"/>
    <s v="Rural"/>
    <n v="13"/>
    <n v="70"/>
    <n v="8"/>
    <n v="49"/>
    <n v="12"/>
    <n v="70"/>
    <x v="2"/>
    <x v="1"/>
    <n v="1"/>
  </r>
  <r>
    <x v="0"/>
    <x v="4"/>
    <x v="105"/>
    <s v="MMR001CMP181"/>
    <s v="GCA"/>
    <s v="Urban"/>
    <n v="25"/>
    <n v="133"/>
    <n v="22"/>
    <n v="95"/>
    <n v="25"/>
    <n v="134"/>
    <x v="2"/>
    <x v="0"/>
    <n v="1"/>
  </r>
  <r>
    <x v="0"/>
    <x v="1"/>
    <x v="90"/>
    <s v="MMR001CMP194"/>
    <s v="GCA"/>
    <s v="Mixed"/>
    <n v="12"/>
    <n v="51"/>
    <n v="4"/>
    <n v="20"/>
    <n v="12"/>
    <n v="52"/>
    <x v="2"/>
    <x v="1"/>
    <n v="0"/>
  </r>
  <r>
    <x v="0"/>
    <x v="4"/>
    <x v="102"/>
    <s v="MMR001CMP182"/>
    <s v="GCA"/>
    <s v="Urban"/>
    <n v="10"/>
    <n v="39"/>
    <n v="7"/>
    <n v="25"/>
    <n v="10"/>
    <n v="39"/>
    <x v="2"/>
    <x v="1"/>
    <n v="0"/>
  </r>
  <r>
    <x v="0"/>
    <x v="6"/>
    <x v="94"/>
    <s v="MMR001CMP195"/>
    <s v="GCA"/>
    <s v="Urban"/>
    <n v="139"/>
    <n v="640"/>
    <n v="127"/>
    <n v="578"/>
    <n v="146"/>
    <n v="640"/>
    <x v="2"/>
    <x v="0"/>
    <n v="23"/>
  </r>
  <r>
    <x v="0"/>
    <x v="5"/>
    <x v="130"/>
    <s v="MMR001CMP223"/>
    <s v="GCA"/>
    <s v="Rural"/>
    <n v="121"/>
    <n v="596"/>
    <n v="129"/>
    <n v="575"/>
    <n v="129"/>
    <n v="575"/>
    <x v="2"/>
    <x v="0"/>
    <n v="6"/>
  </r>
  <r>
    <x v="0"/>
    <x v="6"/>
    <x v="94"/>
    <s v="MMR001CMP195"/>
    <s v="GCA"/>
    <s v="Urban"/>
    <n v="139"/>
    <n v="640"/>
    <n v="127"/>
    <n v="578"/>
    <n v="146"/>
    <n v="640"/>
    <x v="2"/>
    <x v="2"/>
    <n v="32"/>
  </r>
  <r>
    <x v="0"/>
    <x v="4"/>
    <x v="106"/>
    <s v="MMR001CMP179"/>
    <s v="GCA"/>
    <s v="Rural"/>
    <n v="77"/>
    <n v="380"/>
    <n v="76"/>
    <n v="342"/>
    <n v="76"/>
    <n v="344"/>
    <x v="2"/>
    <x v="1"/>
    <n v="3"/>
  </r>
  <r>
    <x v="0"/>
    <x v="5"/>
    <x v="130"/>
    <s v="MMR001CMP223"/>
    <s v="GCA"/>
    <s v="Rural"/>
    <n v="121"/>
    <n v="596"/>
    <n v="129"/>
    <n v="575"/>
    <n v="129"/>
    <n v="575"/>
    <x v="2"/>
    <x v="2"/>
    <n v="6"/>
  </r>
  <r>
    <x v="0"/>
    <x v="16"/>
    <x v="129"/>
    <s v="MMR001CMP234"/>
    <s v="GCA"/>
    <s v="Urban"/>
    <n v="91"/>
    <n v="400"/>
    <n v="60"/>
    <n v="228"/>
    <n v="74"/>
    <n v="228"/>
    <x v="2"/>
    <x v="0"/>
    <n v="4"/>
  </r>
  <r>
    <x v="0"/>
    <x v="4"/>
    <x v="102"/>
    <s v="MMR001CMP182"/>
    <s v="GCA"/>
    <s v="Urban"/>
    <n v="10"/>
    <n v="39"/>
    <n v="7"/>
    <n v="25"/>
    <n v="10"/>
    <n v="39"/>
    <x v="2"/>
    <x v="2"/>
    <n v="0"/>
  </r>
  <r>
    <x v="0"/>
    <x v="3"/>
    <x v="89"/>
    <s v="MMR001CMP162"/>
    <s v="GCA"/>
    <s v="Rural"/>
    <n v="43"/>
    <n v="247"/>
    <n v="41"/>
    <n v="232"/>
    <n v="41"/>
    <n v="9"/>
    <x v="2"/>
    <x v="2"/>
    <n v="0"/>
  </r>
  <r>
    <x v="0"/>
    <x v="4"/>
    <x v="103"/>
    <s v="MMR001CMP174"/>
    <s v="GCA"/>
    <s v="Urban"/>
    <n v="65"/>
    <n v="347"/>
    <n v="65"/>
    <n v="347"/>
    <n v="65"/>
    <n v="347"/>
    <x v="2"/>
    <x v="2"/>
    <n v="6"/>
  </r>
  <r>
    <x v="0"/>
    <x v="5"/>
    <x v="130"/>
    <s v="MMR001CMP223"/>
    <s v="GCA"/>
    <s v="Rural"/>
    <n v="121"/>
    <n v="596"/>
    <n v="129"/>
    <n v="575"/>
    <n v="129"/>
    <n v="575"/>
    <x v="2"/>
    <x v="1"/>
    <n v="12"/>
  </r>
  <r>
    <x v="0"/>
    <x v="4"/>
    <x v="109"/>
    <s v="MMR001CMP184"/>
    <s v="GCA"/>
    <s v="Rural"/>
    <n v="41"/>
    <n v="199"/>
    <n v="41"/>
    <n v="196"/>
    <n v="41"/>
    <n v="201"/>
    <x v="2"/>
    <x v="1"/>
    <n v="2"/>
  </r>
  <r>
    <x v="0"/>
    <x v="5"/>
    <x v="118"/>
    <s v="MMR001CMP228"/>
    <s v="GCA"/>
    <s v="Rural"/>
    <n v="115"/>
    <n v="502"/>
    <n v="123"/>
    <n v="555"/>
    <n v="123"/>
    <n v="555"/>
    <x v="2"/>
    <x v="0"/>
    <n v="18"/>
  </r>
  <r>
    <x v="0"/>
    <x v="4"/>
    <x v="99"/>
    <s v="MMR001CMP190"/>
    <s v="GCA"/>
    <s v="Urban"/>
    <n v="14"/>
    <n v="83"/>
    <n v="8"/>
    <n v="35"/>
    <n v="13"/>
    <n v="82"/>
    <x v="2"/>
    <x v="2"/>
    <n v="0"/>
  </r>
  <r>
    <x v="0"/>
    <x v="5"/>
    <x v="74"/>
    <s v="MMR001CMP133"/>
    <s v="GCA"/>
    <s v="Rural"/>
    <n v="115"/>
    <n v="532"/>
    <n v="115"/>
    <n v="537"/>
    <n v="115"/>
    <n v="537"/>
    <x v="2"/>
    <x v="1"/>
    <n v="7"/>
  </r>
  <r>
    <x v="0"/>
    <x v="4"/>
    <x v="111"/>
    <s v="MMR001CMP169"/>
    <s v="GCA"/>
    <s v="Rural"/>
    <n v="35"/>
    <n v="215"/>
    <n v="35"/>
    <n v="211"/>
    <n v="35"/>
    <n v="212"/>
    <x v="2"/>
    <x v="1"/>
    <n v="7"/>
  </r>
  <r>
    <x v="0"/>
    <x v="4"/>
    <x v="124"/>
    <s v="MMR001CMP231"/>
    <s v="GCA"/>
    <s v="Rural"/>
    <n v="54"/>
    <n v="242"/>
    <n v="50"/>
    <n v="219"/>
    <n v="50"/>
    <n v="227"/>
    <x v="2"/>
    <x v="1"/>
    <n v="6"/>
  </r>
  <r>
    <x v="0"/>
    <x v="5"/>
    <x v="128"/>
    <s v="MMR001CMP218"/>
    <s v="GCA"/>
    <s v="Rural"/>
    <n v="207"/>
    <n v="1141"/>
    <n v="352"/>
    <n v="1386"/>
    <n v="352"/>
    <n v="1386"/>
    <x v="2"/>
    <x v="1"/>
    <n v="28"/>
  </r>
  <r>
    <x v="0"/>
    <x v="5"/>
    <x v="118"/>
    <s v="MMR001CMP228"/>
    <s v="GCA"/>
    <s v="Rural"/>
    <n v="115"/>
    <n v="502"/>
    <n v="123"/>
    <n v="555"/>
    <n v="123"/>
    <n v="555"/>
    <x v="2"/>
    <x v="2"/>
    <n v="19"/>
  </r>
  <r>
    <x v="0"/>
    <x v="4"/>
    <x v="99"/>
    <s v="MMR001CMP190"/>
    <s v="GCA"/>
    <s v="Urban"/>
    <n v="14"/>
    <n v="83"/>
    <n v="8"/>
    <n v="35"/>
    <n v="13"/>
    <n v="82"/>
    <x v="2"/>
    <x v="1"/>
    <n v="0"/>
  </r>
  <r>
    <x v="0"/>
    <x v="4"/>
    <x v="82"/>
    <s v="MMR001CMP168"/>
    <s v="GCA"/>
    <s v="Rural"/>
    <n v="74"/>
    <n v="404"/>
    <n v="60"/>
    <n v="330"/>
    <n v="74"/>
    <n v="369"/>
    <x v="2"/>
    <x v="2"/>
    <n v="2"/>
  </r>
  <r>
    <x v="0"/>
    <x v="4"/>
    <x v="105"/>
    <s v="MMR001CMP181"/>
    <s v="GCA"/>
    <s v="Urban"/>
    <n v="25"/>
    <n v="133"/>
    <n v="22"/>
    <n v="95"/>
    <n v="25"/>
    <n v="134"/>
    <x v="2"/>
    <x v="1"/>
    <n v="1"/>
  </r>
  <r>
    <x v="0"/>
    <x v="4"/>
    <x v="99"/>
    <s v="MMR001CMP190"/>
    <s v="GCA"/>
    <s v="Urban"/>
    <n v="14"/>
    <n v="83"/>
    <n v="8"/>
    <n v="35"/>
    <n v="13"/>
    <n v="82"/>
    <x v="2"/>
    <x v="0"/>
    <n v="0"/>
  </r>
  <r>
    <x v="0"/>
    <x v="6"/>
    <x v="120"/>
    <s v="MMR001CMP225"/>
    <s v="GCA"/>
    <s v="Rural"/>
    <n v="30"/>
    <n v="181"/>
    <n v="30"/>
    <n v="181"/>
    <n v="30"/>
    <n v="181"/>
    <x v="2"/>
    <x v="1"/>
    <n v="7"/>
  </r>
  <r>
    <x v="0"/>
    <x v="6"/>
    <x v="96"/>
    <s v="MMR001CMP210"/>
    <s v="GCA"/>
    <s v="Mixed"/>
    <n v="68"/>
    <n v="327"/>
    <n v="10"/>
    <n v="20"/>
    <n v="63"/>
    <n v="307"/>
    <x v="2"/>
    <x v="2"/>
    <n v="2"/>
  </r>
  <r>
    <x v="0"/>
    <x v="8"/>
    <x v="116"/>
    <s v="MMR001CMP152"/>
    <s v="GCA"/>
    <s v="Rural"/>
    <n v="20"/>
    <n v="106"/>
    <n v="13"/>
    <n v="94"/>
    <n v="18"/>
    <n v="94"/>
    <x v="2"/>
    <x v="2"/>
    <n v="1"/>
  </r>
  <r>
    <x v="0"/>
    <x v="4"/>
    <x v="127"/>
    <s v="MMR001CMP229"/>
    <s v="GCA"/>
    <s v="Rural"/>
    <n v="116"/>
    <n v="530"/>
    <n v="105"/>
    <n v="464"/>
    <n v="105"/>
    <n v="492"/>
    <x v="2"/>
    <x v="1"/>
    <n v="13"/>
  </r>
  <r>
    <x v="0"/>
    <x v="4"/>
    <x v="111"/>
    <s v="MMR001CMP169"/>
    <s v="GCA"/>
    <s v="Rural"/>
    <n v="35"/>
    <n v="215"/>
    <n v="35"/>
    <n v="211"/>
    <n v="35"/>
    <n v="212"/>
    <x v="2"/>
    <x v="0"/>
    <n v="1"/>
  </r>
  <r>
    <x v="0"/>
    <x v="4"/>
    <x v="103"/>
    <s v="MMR001CMP174"/>
    <s v="GCA"/>
    <s v="Urban"/>
    <n v="65"/>
    <n v="347"/>
    <n v="65"/>
    <n v="347"/>
    <n v="65"/>
    <n v="347"/>
    <x v="2"/>
    <x v="1"/>
    <n v="13"/>
  </r>
  <r>
    <x v="0"/>
    <x v="1"/>
    <x v="90"/>
    <s v="MMR001CMP194"/>
    <s v="GCA"/>
    <s v="Mixed"/>
    <n v="12"/>
    <n v="51"/>
    <n v="4"/>
    <n v="20"/>
    <n v="12"/>
    <n v="52"/>
    <x v="2"/>
    <x v="2"/>
    <n v="0"/>
  </r>
  <r>
    <x v="0"/>
    <x v="1"/>
    <x v="83"/>
    <s v="MMR001CMP193"/>
    <s v="GCA"/>
    <s v="Rural"/>
    <n v="169"/>
    <n v="816"/>
    <n v="153"/>
    <n v="754"/>
    <n v="157"/>
    <n v="761"/>
    <x v="2"/>
    <x v="2"/>
    <n v="16"/>
  </r>
  <r>
    <x v="0"/>
    <x v="4"/>
    <x v="127"/>
    <s v="MMR001CMP229"/>
    <s v="GCA"/>
    <s v="Rural"/>
    <n v="116"/>
    <n v="530"/>
    <n v="105"/>
    <n v="464"/>
    <n v="105"/>
    <n v="492"/>
    <x v="2"/>
    <x v="0"/>
    <n v="7"/>
  </r>
  <r>
    <x v="0"/>
    <x v="5"/>
    <x v="119"/>
    <s v="MMR001CMP230"/>
    <s v="GCA"/>
    <s v="Rural"/>
    <n v="319"/>
    <n v="1567"/>
    <n v="133"/>
    <n v="499"/>
    <n v="133"/>
    <n v="499"/>
    <x v="2"/>
    <x v="1"/>
    <n v="7"/>
  </r>
  <r>
    <x v="0"/>
    <x v="4"/>
    <x v="113"/>
    <s v="MMR001CMP183"/>
    <s v="GCA"/>
    <s v="Mixed"/>
    <n v="8"/>
    <n v="40"/>
    <n v="8"/>
    <n v="28"/>
    <n v="8"/>
    <n v="40"/>
    <x v="2"/>
    <x v="0"/>
    <n v="1"/>
  </r>
  <r>
    <x v="0"/>
    <x v="4"/>
    <x v="102"/>
    <s v="MMR001CMP182"/>
    <s v="GCA"/>
    <s v="Urban"/>
    <n v="10"/>
    <n v="39"/>
    <n v="7"/>
    <n v="25"/>
    <n v="10"/>
    <n v="39"/>
    <x v="2"/>
    <x v="0"/>
    <n v="0"/>
  </r>
  <r>
    <x v="0"/>
    <x v="1"/>
    <x v="83"/>
    <s v="MMR001CMP193"/>
    <s v="GCA"/>
    <s v="Rural"/>
    <n v="169"/>
    <n v="816"/>
    <n v="153"/>
    <n v="754"/>
    <n v="157"/>
    <n v="761"/>
    <x v="2"/>
    <x v="1"/>
    <n v="37"/>
  </r>
  <r>
    <x v="0"/>
    <x v="4"/>
    <x v="86"/>
    <s v="MMR001CMP167"/>
    <s v="GCA"/>
    <s v="Urban"/>
    <n v="15"/>
    <n v="74"/>
    <n v="12"/>
    <n v="60"/>
    <n v="16"/>
    <n v="74"/>
    <x v="2"/>
    <x v="0"/>
    <n v="0"/>
  </r>
  <r>
    <x v="0"/>
    <x v="4"/>
    <x v="127"/>
    <s v="MMR001CMP229"/>
    <s v="GCA"/>
    <s v="Rural"/>
    <n v="116"/>
    <n v="530"/>
    <n v="105"/>
    <n v="464"/>
    <n v="105"/>
    <n v="492"/>
    <x v="2"/>
    <x v="2"/>
    <n v="6"/>
  </r>
  <r>
    <x v="0"/>
    <x v="3"/>
    <x v="89"/>
    <s v="MMR001CMP162"/>
    <s v="GCA"/>
    <s v="Rural"/>
    <n v="43"/>
    <n v="247"/>
    <n v="41"/>
    <n v="232"/>
    <n v="41"/>
    <n v="9"/>
    <x v="2"/>
    <x v="0"/>
    <n v="0"/>
  </r>
  <r>
    <x v="0"/>
    <x v="6"/>
    <x v="96"/>
    <s v="MMR001CMP210"/>
    <s v="GCA"/>
    <s v="Mixed"/>
    <n v="68"/>
    <n v="327"/>
    <n v="10"/>
    <n v="20"/>
    <n v="63"/>
    <n v="307"/>
    <x v="2"/>
    <x v="0"/>
    <n v="4"/>
  </r>
  <r>
    <x v="0"/>
    <x v="5"/>
    <x v="128"/>
    <s v="MMR001CMP218"/>
    <s v="GCA"/>
    <s v="Rural"/>
    <n v="207"/>
    <n v="1141"/>
    <n v="352"/>
    <n v="1386"/>
    <n v="352"/>
    <n v="1386"/>
    <x v="2"/>
    <x v="0"/>
    <n v="15"/>
  </r>
  <r>
    <x v="0"/>
    <x v="4"/>
    <x v="107"/>
    <s v="MMR001CMP176"/>
    <s v="GCA"/>
    <s v="Urban"/>
    <n v="67"/>
    <n v="350"/>
    <n v="67"/>
    <n v="350"/>
    <n v="67"/>
    <n v="350"/>
    <x v="2"/>
    <x v="0"/>
    <n v="3"/>
  </r>
  <r>
    <x v="0"/>
    <x v="2"/>
    <x v="125"/>
    <s v="MMR001CMP160"/>
    <s v="NGCA"/>
    <s v="Rural"/>
    <n v="110"/>
    <n v="643"/>
    <n v="106"/>
    <m/>
    <n v="124"/>
    <n v="0"/>
    <x v="2"/>
    <x v="0"/>
    <n v="0"/>
  </r>
  <r>
    <x v="0"/>
    <x v="4"/>
    <x v="106"/>
    <s v="MMR001CMP179"/>
    <s v="GCA"/>
    <s v="Rural"/>
    <n v="77"/>
    <n v="380"/>
    <n v="76"/>
    <n v="342"/>
    <n v="76"/>
    <n v="344"/>
    <x v="2"/>
    <x v="0"/>
    <n v="2"/>
  </r>
  <r>
    <x v="0"/>
    <x v="4"/>
    <x v="113"/>
    <s v="MMR001CMP183"/>
    <s v="GCA"/>
    <s v="Mixed"/>
    <n v="8"/>
    <n v="40"/>
    <n v="8"/>
    <n v="28"/>
    <n v="8"/>
    <n v="40"/>
    <x v="2"/>
    <x v="1"/>
    <n v="1"/>
  </r>
  <r>
    <x v="0"/>
    <x v="4"/>
    <x v="106"/>
    <s v="MMR001CMP179"/>
    <s v="GCA"/>
    <s v="Rural"/>
    <n v="77"/>
    <n v="380"/>
    <n v="76"/>
    <n v="342"/>
    <n v="76"/>
    <n v="344"/>
    <x v="2"/>
    <x v="2"/>
    <n v="1"/>
  </r>
  <r>
    <x v="0"/>
    <x v="6"/>
    <x v="120"/>
    <s v="MMR001CMP225"/>
    <s v="GCA"/>
    <s v="Rural"/>
    <n v="30"/>
    <n v="181"/>
    <n v="30"/>
    <n v="181"/>
    <n v="30"/>
    <n v="181"/>
    <x v="2"/>
    <x v="0"/>
    <n v="3"/>
  </r>
  <r>
    <x v="0"/>
    <x v="1"/>
    <x v="90"/>
    <s v="MMR001CMP194"/>
    <s v="GCA"/>
    <s v="Mixed"/>
    <n v="12"/>
    <n v="51"/>
    <n v="4"/>
    <n v="20"/>
    <n v="12"/>
    <n v="52"/>
    <x v="2"/>
    <x v="0"/>
    <n v="0"/>
  </r>
  <r>
    <x v="0"/>
    <x v="4"/>
    <x v="88"/>
    <s v="MMR001CMP192"/>
    <s v="GCA"/>
    <s v="Urban"/>
    <n v="16"/>
    <n v="58"/>
    <n v="10"/>
    <n v="45"/>
    <n v="16"/>
    <n v="58"/>
    <x v="2"/>
    <x v="0"/>
    <n v="1"/>
  </r>
  <r>
    <x v="0"/>
    <x v="4"/>
    <x v="86"/>
    <s v="MMR001CMP167"/>
    <s v="GCA"/>
    <s v="Urban"/>
    <n v="15"/>
    <n v="74"/>
    <n v="12"/>
    <n v="60"/>
    <n v="16"/>
    <n v="74"/>
    <x v="2"/>
    <x v="1"/>
    <n v="2"/>
  </r>
  <r>
    <x v="0"/>
    <x v="4"/>
    <x v="111"/>
    <s v="MMR001CMP169"/>
    <s v="GCA"/>
    <s v="Rural"/>
    <n v="35"/>
    <n v="215"/>
    <n v="35"/>
    <n v="211"/>
    <n v="35"/>
    <n v="212"/>
    <x v="2"/>
    <x v="2"/>
    <n v="6"/>
  </r>
  <r>
    <x v="0"/>
    <x v="4"/>
    <x v="82"/>
    <s v="MMR001CMP168"/>
    <s v="GCA"/>
    <s v="Rural"/>
    <n v="74"/>
    <n v="404"/>
    <n v="60"/>
    <n v="330"/>
    <n v="74"/>
    <n v="369"/>
    <x v="2"/>
    <x v="1"/>
    <n v="6"/>
  </r>
  <r>
    <x v="0"/>
    <x v="8"/>
    <x v="116"/>
    <s v="MMR001CMP152"/>
    <s v="GCA"/>
    <s v="Rural"/>
    <n v="20"/>
    <n v="106"/>
    <n v="13"/>
    <n v="94"/>
    <n v="18"/>
    <n v="94"/>
    <x v="2"/>
    <x v="0"/>
    <n v="3"/>
  </r>
  <r>
    <x v="0"/>
    <x v="4"/>
    <x v="88"/>
    <s v="MMR001CMP192"/>
    <s v="GCA"/>
    <s v="Urban"/>
    <n v="16"/>
    <n v="58"/>
    <n v="10"/>
    <n v="45"/>
    <n v="16"/>
    <n v="58"/>
    <x v="2"/>
    <x v="2"/>
    <n v="0"/>
  </r>
  <r>
    <x v="0"/>
    <x v="2"/>
    <x v="125"/>
    <s v="MMR001CMP160"/>
    <s v="NGCA"/>
    <s v="Rural"/>
    <n v="110"/>
    <n v="643"/>
    <n v="106"/>
    <m/>
    <n v="124"/>
    <n v="0"/>
    <x v="2"/>
    <x v="1"/>
    <n v="0"/>
  </r>
  <r>
    <x v="0"/>
    <x v="6"/>
    <x v="120"/>
    <s v="MMR001CMP225"/>
    <s v="GCA"/>
    <s v="Rural"/>
    <n v="30"/>
    <n v="181"/>
    <n v="30"/>
    <n v="181"/>
    <n v="30"/>
    <n v="181"/>
    <x v="2"/>
    <x v="2"/>
    <n v="4"/>
  </r>
  <r>
    <x v="0"/>
    <x v="5"/>
    <x v="119"/>
    <s v="MMR001CMP230"/>
    <s v="GCA"/>
    <s v="Rural"/>
    <n v="319"/>
    <n v="1567"/>
    <n v="133"/>
    <n v="499"/>
    <n v="133"/>
    <n v="499"/>
    <x v="2"/>
    <x v="2"/>
    <n v="3"/>
  </r>
  <r>
    <x v="0"/>
    <x v="1"/>
    <x v="83"/>
    <s v="MMR001CMP193"/>
    <s v="GCA"/>
    <s v="Rural"/>
    <n v="169"/>
    <n v="816"/>
    <n v="153"/>
    <n v="754"/>
    <n v="157"/>
    <n v="761"/>
    <x v="2"/>
    <x v="0"/>
    <n v="21"/>
  </r>
  <r>
    <x v="0"/>
    <x v="4"/>
    <x v="126"/>
    <s v="MMR001CMP148"/>
    <s v="GCA"/>
    <s v="Mixed"/>
    <n v="20"/>
    <n v="64"/>
    <n v="14"/>
    <n v="52"/>
    <n v="14"/>
    <n v="52"/>
    <x v="2"/>
    <x v="1"/>
    <n v="2"/>
  </r>
  <r>
    <x v="0"/>
    <x v="3"/>
    <x v="89"/>
    <s v="MMR001CMP162"/>
    <s v="GCA"/>
    <s v="Rural"/>
    <n v="43"/>
    <n v="247"/>
    <n v="41"/>
    <n v="232"/>
    <n v="41"/>
    <n v="9"/>
    <x v="2"/>
    <x v="1"/>
    <n v="0"/>
  </r>
  <r>
    <x v="0"/>
    <x v="4"/>
    <x v="126"/>
    <s v="MMR001CMP148"/>
    <s v="GCA"/>
    <s v="Mixed"/>
    <n v="20"/>
    <n v="64"/>
    <n v="14"/>
    <n v="52"/>
    <n v="14"/>
    <n v="52"/>
    <x v="2"/>
    <x v="2"/>
    <n v="0"/>
  </r>
  <r>
    <x v="0"/>
    <x v="4"/>
    <x v="107"/>
    <s v="MMR001CMP176"/>
    <s v="GCA"/>
    <s v="Urban"/>
    <n v="67"/>
    <n v="350"/>
    <n v="67"/>
    <n v="350"/>
    <n v="67"/>
    <n v="350"/>
    <x v="2"/>
    <x v="2"/>
    <n v="3"/>
  </r>
  <r>
    <x v="0"/>
    <x v="4"/>
    <x v="105"/>
    <s v="MMR001CMP181"/>
    <s v="GCA"/>
    <s v="Urban"/>
    <n v="25"/>
    <n v="133"/>
    <n v="22"/>
    <n v="95"/>
    <n v="25"/>
    <n v="134"/>
    <x v="2"/>
    <x v="2"/>
    <n v="0"/>
  </r>
  <r>
    <x v="0"/>
    <x v="4"/>
    <x v="88"/>
    <s v="MMR001CMP192"/>
    <s v="GCA"/>
    <s v="Urban"/>
    <n v="16"/>
    <n v="58"/>
    <n v="10"/>
    <n v="45"/>
    <n v="16"/>
    <n v="58"/>
    <x v="2"/>
    <x v="1"/>
    <n v="1"/>
  </r>
  <r>
    <x v="0"/>
    <x v="4"/>
    <x v="86"/>
    <s v="MMR001CMP167"/>
    <s v="GCA"/>
    <s v="Urban"/>
    <n v="15"/>
    <n v="74"/>
    <n v="12"/>
    <n v="60"/>
    <n v="16"/>
    <n v="74"/>
    <x v="2"/>
    <x v="2"/>
    <n v="2"/>
  </r>
  <r>
    <x v="0"/>
    <x v="5"/>
    <x v="119"/>
    <s v="MMR001CMP230"/>
    <s v="GCA"/>
    <s v="Rural"/>
    <n v="319"/>
    <n v="1567"/>
    <n v="133"/>
    <n v="499"/>
    <n v="133"/>
    <n v="499"/>
    <x v="2"/>
    <x v="0"/>
    <n v="4"/>
  </r>
  <r>
    <x v="0"/>
    <x v="4"/>
    <x v="109"/>
    <s v="MMR001CMP184"/>
    <s v="GCA"/>
    <s v="Rural"/>
    <n v="41"/>
    <n v="199"/>
    <n v="41"/>
    <n v="196"/>
    <n v="41"/>
    <n v="201"/>
    <x v="2"/>
    <x v="0"/>
    <n v="1"/>
  </r>
  <r>
    <x v="0"/>
    <x v="6"/>
    <x v="96"/>
    <s v="MMR001CMP210"/>
    <s v="GCA"/>
    <s v="Mixed"/>
    <n v="68"/>
    <n v="327"/>
    <n v="10"/>
    <n v="20"/>
    <n v="63"/>
    <n v="307"/>
    <x v="2"/>
    <x v="1"/>
    <n v="6"/>
  </r>
  <r>
    <x v="1"/>
    <x v="11"/>
    <x v="122"/>
    <s v="MMR015CMP001"/>
    <s v="GCA"/>
    <s v="Urban"/>
    <n v="73"/>
    <n v="393"/>
    <n v="73"/>
    <n v="393"/>
    <n v="73"/>
    <n v="393"/>
    <x v="2"/>
    <x v="1"/>
    <n v="5"/>
  </r>
  <r>
    <x v="1"/>
    <x v="11"/>
    <x v="93"/>
    <s v="MMR015CMP214"/>
    <s v="GCA"/>
    <s v="Urban"/>
    <n v="41"/>
    <n v="214"/>
    <n v="41"/>
    <n v="214"/>
    <n v="41"/>
    <n v="214"/>
    <x v="2"/>
    <x v="1"/>
    <n v="5"/>
  </r>
  <r>
    <x v="1"/>
    <x v="11"/>
    <x v="85"/>
    <s v="MMR015CMP215"/>
    <s v="GCA"/>
    <s v="Urban"/>
    <n v="140"/>
    <n v="613"/>
    <n v="137"/>
    <n v="622"/>
    <n v="137"/>
    <n v="622"/>
    <x v="2"/>
    <x v="2"/>
    <n v="5"/>
  </r>
  <r>
    <x v="1"/>
    <x v="12"/>
    <x v="92"/>
    <s v="MMR015CMP016"/>
    <s v="GCA"/>
    <s v="Urban"/>
    <n v="64"/>
    <n v="305"/>
    <n v="63"/>
    <n v="304"/>
    <n v="63"/>
    <n v="304"/>
    <x v="2"/>
    <x v="0"/>
    <n v="3"/>
  </r>
  <r>
    <x v="1"/>
    <x v="14"/>
    <x v="98"/>
    <s v="MMR015CMP012"/>
    <s v="NGCA"/>
    <s v="Rural"/>
    <n v="32"/>
    <n v="156"/>
    <n v="9"/>
    <n v="58"/>
    <n v="9"/>
    <n v="58"/>
    <x v="2"/>
    <x v="1"/>
    <n v="2"/>
  </r>
  <r>
    <x v="1"/>
    <x v="12"/>
    <x v="104"/>
    <s v="MMR015CMP020"/>
    <s v="GCA"/>
    <s v="Rural"/>
    <n v="178"/>
    <n v="827"/>
    <n v="194"/>
    <n v="890"/>
    <n v="194"/>
    <n v="890"/>
    <x v="2"/>
    <x v="0"/>
    <n v="8"/>
  </r>
  <r>
    <x v="1"/>
    <x v="12"/>
    <x v="121"/>
    <s v="MMR015CMP006"/>
    <s v="GCA"/>
    <s v="Rural"/>
    <n v="51"/>
    <n v="260"/>
    <n v="51"/>
    <n v="263"/>
    <n v="51"/>
    <n v="263"/>
    <x v="2"/>
    <x v="2"/>
    <n v="5"/>
  </r>
  <r>
    <x v="1"/>
    <x v="13"/>
    <x v="108"/>
    <s v="MMR015CMP209"/>
    <s v="GCA"/>
    <s v="Urban"/>
    <n v="31"/>
    <n v="191"/>
    <n v="31"/>
    <n v="183"/>
    <n v="31"/>
    <n v="183"/>
    <x v="2"/>
    <x v="2"/>
    <n v="1"/>
  </r>
  <r>
    <x v="1"/>
    <x v="11"/>
    <x v="115"/>
    <s v="MMR015CMP004"/>
    <s v="GCA"/>
    <s v="Urban"/>
    <n v="77"/>
    <n v="384"/>
    <n v="79"/>
    <n v="394"/>
    <n v="79"/>
    <n v="394"/>
    <x v="2"/>
    <x v="0"/>
    <n v="3"/>
  </r>
  <r>
    <x v="1"/>
    <x v="12"/>
    <x v="121"/>
    <s v="MMR015CMP006"/>
    <s v="GCA"/>
    <s v="Rural"/>
    <n v="51"/>
    <n v="260"/>
    <n v="51"/>
    <n v="263"/>
    <n v="51"/>
    <n v="263"/>
    <x v="2"/>
    <x v="0"/>
    <n v="3"/>
  </r>
  <r>
    <x v="1"/>
    <x v="14"/>
    <x v="97"/>
    <s v="MMR015CMP216"/>
    <s v="GCA"/>
    <s v="Urban"/>
    <n v="30"/>
    <n v="188"/>
    <n v="24"/>
    <n v="112"/>
    <n v="24"/>
    <n v="112"/>
    <x v="2"/>
    <x v="2"/>
    <n v="3"/>
  </r>
  <r>
    <x v="1"/>
    <x v="13"/>
    <x v="108"/>
    <s v="MMR015CMP209"/>
    <s v="GCA"/>
    <s v="Urban"/>
    <n v="31"/>
    <n v="191"/>
    <n v="31"/>
    <n v="183"/>
    <n v="31"/>
    <n v="183"/>
    <x v="2"/>
    <x v="0"/>
    <n v="2"/>
  </r>
  <r>
    <x v="1"/>
    <x v="11"/>
    <x v="85"/>
    <s v="MMR015CMP215"/>
    <s v="GCA"/>
    <s v="Urban"/>
    <n v="140"/>
    <n v="613"/>
    <n v="137"/>
    <n v="622"/>
    <n v="137"/>
    <n v="622"/>
    <x v="2"/>
    <x v="0"/>
    <n v="9"/>
  </r>
  <r>
    <x v="1"/>
    <x v="14"/>
    <x v="98"/>
    <s v="MMR015CMP012"/>
    <s v="NGCA"/>
    <s v="Rural"/>
    <n v="32"/>
    <n v="156"/>
    <n v="9"/>
    <n v="58"/>
    <n v="9"/>
    <n v="58"/>
    <x v="2"/>
    <x v="2"/>
    <n v="1"/>
  </r>
  <r>
    <x v="1"/>
    <x v="12"/>
    <x v="121"/>
    <s v="MMR015CMP006"/>
    <s v="GCA"/>
    <s v="Rural"/>
    <n v="51"/>
    <n v="260"/>
    <n v="51"/>
    <n v="263"/>
    <n v="51"/>
    <n v="263"/>
    <x v="2"/>
    <x v="1"/>
    <n v="8"/>
  </r>
  <r>
    <x v="1"/>
    <x v="13"/>
    <x v="108"/>
    <s v="MMR015CMP209"/>
    <s v="GCA"/>
    <s v="Urban"/>
    <n v="31"/>
    <n v="191"/>
    <n v="31"/>
    <n v="183"/>
    <n v="31"/>
    <n v="183"/>
    <x v="2"/>
    <x v="1"/>
    <n v="3"/>
  </r>
  <r>
    <x v="1"/>
    <x v="12"/>
    <x v="112"/>
    <s v="MMR015CMP018"/>
    <s v="GCA"/>
    <s v="Rural"/>
    <n v="78"/>
    <n v="390"/>
    <n v="77"/>
    <n v="384"/>
    <n v="77"/>
    <n v="384"/>
    <x v="2"/>
    <x v="1"/>
    <n v="15"/>
  </r>
  <r>
    <x v="1"/>
    <x v="12"/>
    <x v="92"/>
    <s v="MMR015CMP016"/>
    <s v="GCA"/>
    <s v="Urban"/>
    <n v="64"/>
    <n v="305"/>
    <n v="63"/>
    <n v="304"/>
    <n v="63"/>
    <n v="304"/>
    <x v="2"/>
    <x v="1"/>
    <n v="5"/>
  </r>
  <r>
    <x v="1"/>
    <x v="14"/>
    <x v="98"/>
    <s v="MMR015CMP012"/>
    <s v="NGCA"/>
    <s v="Rural"/>
    <n v="32"/>
    <n v="156"/>
    <n v="9"/>
    <n v="58"/>
    <n v="9"/>
    <n v="58"/>
    <x v="2"/>
    <x v="0"/>
    <n v="1"/>
  </r>
  <r>
    <x v="1"/>
    <x v="11"/>
    <x v="122"/>
    <s v="MMR015CMP001"/>
    <s v="GCA"/>
    <s v="Urban"/>
    <n v="73"/>
    <n v="393"/>
    <n v="73"/>
    <n v="393"/>
    <n v="73"/>
    <n v="393"/>
    <x v="2"/>
    <x v="2"/>
    <n v="4"/>
  </r>
  <r>
    <x v="1"/>
    <x v="15"/>
    <x v="117"/>
    <s v="MMR015CMP218"/>
    <s v="GCA"/>
    <s v="Rural"/>
    <n v="44"/>
    <n v="273"/>
    <n v="40"/>
    <n v="208"/>
    <n v="40"/>
    <n v="208"/>
    <x v="2"/>
    <x v="0"/>
    <n v="4"/>
  </r>
  <r>
    <x v="1"/>
    <x v="12"/>
    <x v="114"/>
    <s v="MMR015CMP217"/>
    <s v="GCA"/>
    <s v="Mixed"/>
    <n v="21"/>
    <n v="107"/>
    <n v="22"/>
    <n v="108"/>
    <n v="22"/>
    <n v="0"/>
    <x v="2"/>
    <x v="1"/>
    <n v="0"/>
  </r>
  <r>
    <x v="1"/>
    <x v="10"/>
    <x v="84"/>
    <s v="MMR015CMP014"/>
    <s v="GCA"/>
    <s v="Urban"/>
    <n v="12"/>
    <n v="52"/>
    <n v="10"/>
    <n v="44"/>
    <n v="10"/>
    <n v="44"/>
    <x v="2"/>
    <x v="2"/>
    <n v="0"/>
  </r>
  <r>
    <x v="1"/>
    <x v="14"/>
    <x v="100"/>
    <s v="MMR015CMP139"/>
    <s v="NGCA"/>
    <s v="Rural"/>
    <n v="9"/>
    <n v="40"/>
    <n v="9"/>
    <n v="43"/>
    <n v="9"/>
    <n v="43"/>
    <x v="2"/>
    <x v="0"/>
    <n v="0"/>
  </r>
  <r>
    <x v="1"/>
    <x v="12"/>
    <x v="87"/>
    <s v="MMR015CMP015"/>
    <s v="GCA"/>
    <s v="Rural"/>
    <n v="87"/>
    <n v="488"/>
    <n v="86"/>
    <n v="472"/>
    <n v="86"/>
    <n v="472"/>
    <x v="2"/>
    <x v="0"/>
    <n v="4"/>
  </r>
  <r>
    <x v="1"/>
    <x v="14"/>
    <x v="97"/>
    <s v="MMR015CMP216"/>
    <s v="GCA"/>
    <s v="Urban"/>
    <n v="30"/>
    <n v="188"/>
    <n v="24"/>
    <n v="112"/>
    <n v="24"/>
    <n v="112"/>
    <x v="2"/>
    <x v="1"/>
    <n v="5"/>
  </r>
  <r>
    <x v="1"/>
    <x v="14"/>
    <x v="100"/>
    <s v="MMR015CMP139"/>
    <s v="NGCA"/>
    <s v="Rural"/>
    <n v="9"/>
    <n v="40"/>
    <n v="9"/>
    <n v="43"/>
    <n v="9"/>
    <n v="43"/>
    <x v="2"/>
    <x v="2"/>
    <n v="1"/>
  </r>
  <r>
    <x v="1"/>
    <x v="10"/>
    <x v="84"/>
    <s v="MMR015CMP014"/>
    <s v="GCA"/>
    <s v="Urban"/>
    <n v="12"/>
    <n v="52"/>
    <n v="10"/>
    <n v="44"/>
    <n v="10"/>
    <n v="44"/>
    <x v="2"/>
    <x v="1"/>
    <n v="0"/>
  </r>
  <r>
    <x v="1"/>
    <x v="11"/>
    <x v="115"/>
    <s v="MMR015CMP004"/>
    <s v="GCA"/>
    <s v="Urban"/>
    <n v="77"/>
    <n v="384"/>
    <n v="79"/>
    <n v="394"/>
    <n v="79"/>
    <n v="394"/>
    <x v="2"/>
    <x v="2"/>
    <n v="4"/>
  </r>
  <r>
    <x v="1"/>
    <x v="14"/>
    <x v="97"/>
    <s v="MMR015CMP216"/>
    <s v="GCA"/>
    <s v="Urban"/>
    <n v="30"/>
    <n v="188"/>
    <n v="24"/>
    <n v="112"/>
    <n v="24"/>
    <n v="112"/>
    <x v="2"/>
    <x v="0"/>
    <n v="2"/>
  </r>
  <r>
    <x v="1"/>
    <x v="11"/>
    <x v="123"/>
    <s v="MMR015CMP003"/>
    <s v="GCA"/>
    <s v="Urban"/>
    <n v="50"/>
    <n v="218"/>
    <n v="53"/>
    <n v="217"/>
    <n v="53"/>
    <n v="217"/>
    <x v="2"/>
    <x v="1"/>
    <n v="8"/>
  </r>
  <r>
    <x v="1"/>
    <x v="11"/>
    <x v="123"/>
    <s v="MMR015CMP003"/>
    <s v="GCA"/>
    <s v="Urban"/>
    <n v="50"/>
    <n v="218"/>
    <n v="53"/>
    <n v="217"/>
    <n v="53"/>
    <n v="217"/>
    <x v="2"/>
    <x v="0"/>
    <n v="5"/>
  </r>
  <r>
    <x v="1"/>
    <x v="12"/>
    <x v="104"/>
    <s v="MMR015CMP020"/>
    <s v="GCA"/>
    <s v="Rural"/>
    <n v="178"/>
    <n v="827"/>
    <n v="194"/>
    <n v="890"/>
    <n v="194"/>
    <n v="890"/>
    <x v="2"/>
    <x v="1"/>
    <n v="17"/>
  </r>
  <r>
    <x v="1"/>
    <x v="12"/>
    <x v="92"/>
    <s v="MMR015CMP016"/>
    <s v="GCA"/>
    <s v="Urban"/>
    <n v="64"/>
    <n v="305"/>
    <n v="63"/>
    <n v="304"/>
    <n v="63"/>
    <n v="304"/>
    <x v="2"/>
    <x v="2"/>
    <n v="2"/>
  </r>
  <r>
    <x v="1"/>
    <x v="14"/>
    <x v="100"/>
    <s v="MMR015CMP139"/>
    <s v="NGCA"/>
    <s v="Rural"/>
    <n v="9"/>
    <n v="40"/>
    <n v="9"/>
    <n v="43"/>
    <n v="9"/>
    <n v="43"/>
    <x v="2"/>
    <x v="1"/>
    <n v="1"/>
  </r>
  <r>
    <x v="1"/>
    <x v="11"/>
    <x v="115"/>
    <s v="MMR015CMP004"/>
    <s v="GCA"/>
    <s v="Urban"/>
    <n v="77"/>
    <n v="384"/>
    <n v="79"/>
    <n v="394"/>
    <n v="79"/>
    <n v="394"/>
    <x v="2"/>
    <x v="1"/>
    <n v="7"/>
  </r>
  <r>
    <x v="1"/>
    <x v="12"/>
    <x v="114"/>
    <s v="MMR015CMP217"/>
    <s v="GCA"/>
    <s v="Mixed"/>
    <n v="21"/>
    <n v="107"/>
    <n v="22"/>
    <n v="108"/>
    <n v="22"/>
    <n v="0"/>
    <x v="2"/>
    <x v="0"/>
    <n v="0"/>
  </r>
  <r>
    <x v="1"/>
    <x v="12"/>
    <x v="87"/>
    <s v="MMR015CMP015"/>
    <s v="GCA"/>
    <s v="Rural"/>
    <n v="87"/>
    <n v="488"/>
    <n v="86"/>
    <n v="472"/>
    <n v="86"/>
    <n v="472"/>
    <x v="2"/>
    <x v="1"/>
    <n v="7"/>
  </r>
  <r>
    <x v="1"/>
    <x v="11"/>
    <x v="123"/>
    <s v="MMR015CMP003"/>
    <s v="GCA"/>
    <s v="Urban"/>
    <n v="50"/>
    <n v="218"/>
    <n v="53"/>
    <n v="217"/>
    <n v="53"/>
    <n v="217"/>
    <x v="2"/>
    <x v="2"/>
    <n v="3"/>
  </r>
  <r>
    <x v="1"/>
    <x v="12"/>
    <x v="104"/>
    <s v="MMR015CMP020"/>
    <s v="GCA"/>
    <s v="Rural"/>
    <n v="178"/>
    <n v="827"/>
    <n v="194"/>
    <n v="890"/>
    <n v="194"/>
    <n v="890"/>
    <x v="2"/>
    <x v="2"/>
    <n v="8"/>
  </r>
  <r>
    <x v="1"/>
    <x v="10"/>
    <x v="84"/>
    <s v="MMR015CMP014"/>
    <s v="GCA"/>
    <s v="Urban"/>
    <n v="12"/>
    <n v="52"/>
    <n v="10"/>
    <n v="44"/>
    <n v="10"/>
    <n v="44"/>
    <x v="2"/>
    <x v="0"/>
    <n v="0"/>
  </r>
  <r>
    <x v="1"/>
    <x v="11"/>
    <x v="85"/>
    <s v="MMR015CMP215"/>
    <s v="GCA"/>
    <s v="Urban"/>
    <n v="140"/>
    <n v="613"/>
    <n v="137"/>
    <n v="622"/>
    <n v="137"/>
    <n v="622"/>
    <x v="2"/>
    <x v="1"/>
    <n v="14"/>
  </r>
  <r>
    <x v="1"/>
    <x v="12"/>
    <x v="114"/>
    <s v="MMR015CMP217"/>
    <s v="GCA"/>
    <s v="Mixed"/>
    <n v="21"/>
    <n v="107"/>
    <n v="22"/>
    <n v="108"/>
    <n v="22"/>
    <n v="0"/>
    <x v="2"/>
    <x v="2"/>
    <n v="0"/>
  </r>
  <r>
    <x v="1"/>
    <x v="12"/>
    <x v="87"/>
    <s v="MMR015CMP015"/>
    <s v="GCA"/>
    <s v="Rural"/>
    <n v="87"/>
    <n v="488"/>
    <n v="86"/>
    <n v="472"/>
    <n v="86"/>
    <n v="472"/>
    <x v="2"/>
    <x v="2"/>
    <n v="3"/>
  </r>
  <r>
    <x v="1"/>
    <x v="12"/>
    <x v="110"/>
    <s v="MMR015CMP017"/>
    <s v="GCA"/>
    <s v="Urban"/>
    <n v="30"/>
    <n v="139"/>
    <n v="31"/>
    <n v="140"/>
    <n v="31"/>
    <n v="140"/>
    <x v="2"/>
    <x v="1"/>
    <n v="6"/>
  </r>
  <r>
    <x v="1"/>
    <x v="12"/>
    <x v="131"/>
    <s v="MMR015CMP007"/>
    <s v="GCA"/>
    <s v="Rural"/>
    <n v="70"/>
    <n v="273"/>
    <n v="71"/>
    <n v="278"/>
    <n v="71"/>
    <n v="278"/>
    <x v="2"/>
    <x v="1"/>
    <n v="7"/>
  </r>
  <r>
    <x v="1"/>
    <x v="13"/>
    <x v="95"/>
    <s v="MMR015CMP009"/>
    <s v="GCA"/>
    <s v="Urban"/>
    <n v="38"/>
    <n v="164"/>
    <n v="37"/>
    <n v="155"/>
    <n v="38"/>
    <n v="4"/>
    <x v="2"/>
    <x v="1"/>
    <n v="2"/>
  </r>
  <r>
    <x v="1"/>
    <x v="14"/>
    <x v="101"/>
    <s v="MMR015CMP213"/>
    <s v="GCA"/>
    <s v="Urban"/>
    <n v="61"/>
    <n v="264"/>
    <n v="55"/>
    <n v="251"/>
    <n v="55"/>
    <n v="251"/>
    <x v="2"/>
    <x v="0"/>
    <n v="2"/>
  </r>
  <r>
    <x v="1"/>
    <x v="12"/>
    <x v="112"/>
    <s v="MMR015CMP018"/>
    <s v="GCA"/>
    <s v="Rural"/>
    <n v="78"/>
    <n v="390"/>
    <n v="77"/>
    <n v="384"/>
    <n v="77"/>
    <n v="384"/>
    <x v="2"/>
    <x v="0"/>
    <n v="10"/>
  </r>
  <r>
    <x v="1"/>
    <x v="11"/>
    <x v="93"/>
    <s v="MMR015CMP214"/>
    <s v="GCA"/>
    <s v="Urban"/>
    <n v="41"/>
    <n v="214"/>
    <n v="41"/>
    <n v="214"/>
    <n v="41"/>
    <n v="214"/>
    <x v="2"/>
    <x v="2"/>
    <n v="2"/>
  </r>
  <r>
    <x v="1"/>
    <x v="11"/>
    <x v="93"/>
    <s v="MMR015CMP214"/>
    <s v="GCA"/>
    <s v="Urban"/>
    <n v="41"/>
    <n v="214"/>
    <n v="41"/>
    <n v="214"/>
    <n v="41"/>
    <n v="214"/>
    <x v="2"/>
    <x v="0"/>
    <n v="3"/>
  </r>
  <r>
    <x v="1"/>
    <x v="15"/>
    <x v="117"/>
    <s v="MMR015CMP218"/>
    <s v="GCA"/>
    <s v="Rural"/>
    <n v="44"/>
    <n v="273"/>
    <n v="40"/>
    <n v="208"/>
    <n v="40"/>
    <n v="208"/>
    <x v="2"/>
    <x v="2"/>
    <n v="5"/>
  </r>
  <r>
    <x v="1"/>
    <x v="12"/>
    <x v="110"/>
    <s v="MMR015CMP017"/>
    <s v="GCA"/>
    <s v="Urban"/>
    <n v="30"/>
    <n v="139"/>
    <n v="31"/>
    <n v="140"/>
    <n v="31"/>
    <n v="140"/>
    <x v="2"/>
    <x v="2"/>
    <n v="1"/>
  </r>
  <r>
    <x v="1"/>
    <x v="14"/>
    <x v="101"/>
    <s v="MMR015CMP213"/>
    <s v="GCA"/>
    <s v="Urban"/>
    <n v="61"/>
    <n v="264"/>
    <n v="55"/>
    <n v="251"/>
    <n v="55"/>
    <n v="251"/>
    <x v="2"/>
    <x v="1"/>
    <n v="3"/>
  </r>
  <r>
    <x v="1"/>
    <x v="12"/>
    <x v="110"/>
    <s v="MMR015CMP017"/>
    <s v="GCA"/>
    <s v="Urban"/>
    <n v="30"/>
    <n v="139"/>
    <n v="31"/>
    <n v="140"/>
    <n v="31"/>
    <n v="140"/>
    <x v="2"/>
    <x v="0"/>
    <n v="5"/>
  </r>
  <r>
    <x v="1"/>
    <x v="13"/>
    <x v="95"/>
    <s v="MMR015CMP009"/>
    <s v="GCA"/>
    <s v="Urban"/>
    <n v="38"/>
    <n v="164"/>
    <n v="37"/>
    <n v="155"/>
    <n v="38"/>
    <n v="4"/>
    <x v="2"/>
    <x v="0"/>
    <n v="2"/>
  </r>
  <r>
    <x v="1"/>
    <x v="11"/>
    <x v="122"/>
    <s v="MMR015CMP001"/>
    <s v="GCA"/>
    <s v="Urban"/>
    <n v="73"/>
    <n v="393"/>
    <n v="73"/>
    <n v="393"/>
    <n v="73"/>
    <n v="393"/>
    <x v="2"/>
    <x v="0"/>
    <n v="1"/>
  </r>
  <r>
    <x v="0"/>
    <x v="16"/>
    <x v="129"/>
    <s v="MMR001CMP234"/>
    <s v="GCA"/>
    <s v="Urban"/>
    <n v="91"/>
    <n v="400"/>
    <n v="60"/>
    <n v="228"/>
    <n v="74"/>
    <n v="228"/>
    <x v="2"/>
    <x v="1"/>
    <n v="5"/>
  </r>
  <r>
    <x v="1"/>
    <x v="13"/>
    <x v="95"/>
    <s v="MMR015CMP009"/>
    <s v="GCA"/>
    <s v="Urban"/>
    <n v="38"/>
    <n v="164"/>
    <n v="37"/>
    <n v="155"/>
    <n v="38"/>
    <n v="4"/>
    <x v="2"/>
    <x v="2"/>
    <n v="0"/>
  </r>
  <r>
    <x v="1"/>
    <x v="12"/>
    <x v="112"/>
    <s v="MMR015CMP018"/>
    <s v="GCA"/>
    <s v="Rural"/>
    <n v="78"/>
    <n v="390"/>
    <n v="77"/>
    <n v="384"/>
    <n v="77"/>
    <n v="384"/>
    <x v="2"/>
    <x v="2"/>
    <n v="5"/>
  </r>
  <r>
    <x v="1"/>
    <x v="12"/>
    <x v="131"/>
    <s v="MMR015CMP007"/>
    <s v="GCA"/>
    <s v="Rural"/>
    <n v="70"/>
    <n v="273"/>
    <n v="71"/>
    <n v="278"/>
    <n v="71"/>
    <n v="278"/>
    <x v="2"/>
    <x v="2"/>
    <n v="3"/>
  </r>
  <r>
    <x v="0"/>
    <x v="16"/>
    <x v="129"/>
    <s v="MMR001CMP234"/>
    <s v="GCA"/>
    <s v="Urban"/>
    <n v="91"/>
    <n v="400"/>
    <n v="60"/>
    <n v="228"/>
    <n v="74"/>
    <n v="228"/>
    <x v="2"/>
    <x v="2"/>
    <n v="1"/>
  </r>
  <r>
    <x v="1"/>
    <x v="12"/>
    <x v="131"/>
    <s v="MMR015CMP007"/>
    <s v="GCA"/>
    <s v="Rural"/>
    <n v="70"/>
    <n v="273"/>
    <n v="71"/>
    <n v="278"/>
    <n v="71"/>
    <n v="278"/>
    <x v="2"/>
    <x v="0"/>
    <n v="4"/>
  </r>
  <r>
    <x v="1"/>
    <x v="15"/>
    <x v="117"/>
    <s v="MMR015CMP218"/>
    <s v="GCA"/>
    <s v="Rural"/>
    <n v="44"/>
    <n v="273"/>
    <n v="40"/>
    <n v="208"/>
    <n v="40"/>
    <n v="208"/>
    <x v="2"/>
    <x v="1"/>
    <n v="9"/>
  </r>
  <r>
    <x v="1"/>
    <x v="14"/>
    <x v="101"/>
    <s v="MMR015CMP213"/>
    <s v="GCA"/>
    <s v="Urban"/>
    <n v="61"/>
    <n v="264"/>
    <n v="55"/>
    <n v="251"/>
    <n v="55"/>
    <n v="251"/>
    <x v="2"/>
    <x v="2"/>
    <n v="1"/>
  </r>
  <r>
    <x v="0"/>
    <x v="4"/>
    <x v="10"/>
    <s v="MMR001CMP091"/>
    <s v="GCA"/>
    <s v="Urban"/>
    <n v="5"/>
    <n v="26"/>
    <n v="5"/>
    <n v="27"/>
    <n v="5"/>
    <n v="27"/>
    <x v="3"/>
    <x v="2"/>
    <n v="0"/>
  </r>
  <r>
    <x v="0"/>
    <x v="1"/>
    <x v="1"/>
    <s v="MMR001CMP047"/>
    <s v="GCA"/>
    <s v="Urban"/>
    <n v="631"/>
    <n v="3758"/>
    <n v="613"/>
    <n v="3721"/>
    <n v="626"/>
    <n v="3786"/>
    <x v="3"/>
    <x v="0"/>
    <n v="48"/>
  </r>
  <r>
    <x v="0"/>
    <x v="2"/>
    <x v="27"/>
    <s v="MMR001CMP026"/>
    <s v="GCA"/>
    <s v="Urban"/>
    <n v="89"/>
    <n v="478"/>
    <n v="78"/>
    <n v="415"/>
    <n v="89"/>
    <n v="465"/>
    <x v="3"/>
    <x v="0"/>
    <n v="7"/>
  </r>
  <r>
    <x v="0"/>
    <x v="2"/>
    <x v="9"/>
    <s v="MMR001CMP025"/>
    <s v="GCA"/>
    <s v="Urban"/>
    <n v="65"/>
    <n v="315"/>
    <n v="31"/>
    <n v="171"/>
    <n v="65"/>
    <n v="323"/>
    <x v="3"/>
    <x v="1"/>
    <n v="6"/>
  </r>
  <r>
    <x v="0"/>
    <x v="7"/>
    <x v="18"/>
    <s v="MMR001CMP067"/>
    <s v="GCA"/>
    <s v="Urban"/>
    <n v="80"/>
    <n v="278"/>
    <n v="50"/>
    <n v="200"/>
    <n v="83"/>
    <n v="293"/>
    <x v="3"/>
    <x v="2"/>
    <n v="2"/>
  </r>
  <r>
    <x v="0"/>
    <x v="0"/>
    <x v="75"/>
    <s v="MMR001CMP131"/>
    <s v="NGCA"/>
    <s v="Rural"/>
    <n v="412"/>
    <n v="1700"/>
    <n v="375"/>
    <n v="1598"/>
    <n v="375"/>
    <n v="1598"/>
    <x v="3"/>
    <x v="1"/>
    <n v="87"/>
  </r>
  <r>
    <x v="0"/>
    <x v="0"/>
    <x v="20"/>
    <s v="MMR001CMP072"/>
    <s v="GCA"/>
    <s v="Mixed"/>
    <n v="50"/>
    <n v="295"/>
    <n v="50"/>
    <n v="293"/>
    <n v="50"/>
    <n v="293"/>
    <x v="3"/>
    <x v="0"/>
    <n v="0"/>
  </r>
  <r>
    <x v="0"/>
    <x v="2"/>
    <x v="27"/>
    <s v="MMR001CMP026"/>
    <s v="GCA"/>
    <s v="Urban"/>
    <n v="89"/>
    <n v="478"/>
    <n v="78"/>
    <n v="415"/>
    <n v="89"/>
    <n v="465"/>
    <x v="3"/>
    <x v="2"/>
    <n v="9"/>
  </r>
  <r>
    <x v="0"/>
    <x v="3"/>
    <x v="14"/>
    <s v="MMR001CMP007"/>
    <s v="GCA"/>
    <s v="Urban"/>
    <n v="28"/>
    <n v="130"/>
    <n v="27"/>
    <n v="121"/>
    <n v="28"/>
    <n v="130"/>
    <x v="3"/>
    <x v="1"/>
    <n v="1"/>
  </r>
  <r>
    <x v="0"/>
    <x v="6"/>
    <x v="15"/>
    <s v="MMR001CMP043"/>
    <s v="NGCA"/>
    <s v="Mixed"/>
    <n v="153"/>
    <n v="873"/>
    <n v="153"/>
    <n v="922"/>
    <n v="153"/>
    <n v="922"/>
    <x v="3"/>
    <x v="1"/>
    <n v="28"/>
  </r>
  <r>
    <x v="0"/>
    <x v="3"/>
    <x v="68"/>
    <s v="MMR001CMP004"/>
    <s v="GCA"/>
    <s v="Urban"/>
    <n v="7"/>
    <n v="41"/>
    <n v="10"/>
    <n v="47"/>
    <n v="12"/>
    <n v="56"/>
    <x v="3"/>
    <x v="1"/>
    <n v="1"/>
  </r>
  <r>
    <x v="0"/>
    <x v="3"/>
    <x v="77"/>
    <s v="MMR001CMP005"/>
    <s v="GCA"/>
    <s v="Urban"/>
    <n v="35"/>
    <n v="175"/>
    <n v="32"/>
    <n v="173"/>
    <n v="43"/>
    <n v="212"/>
    <x v="3"/>
    <x v="2"/>
    <n v="5"/>
  </r>
  <r>
    <x v="0"/>
    <x v="4"/>
    <x v="10"/>
    <s v="MMR001CMP091"/>
    <s v="GCA"/>
    <s v="Urban"/>
    <n v="5"/>
    <n v="26"/>
    <n v="5"/>
    <n v="27"/>
    <n v="5"/>
    <n v="27"/>
    <x v="3"/>
    <x v="0"/>
    <n v="2"/>
  </r>
  <r>
    <x v="0"/>
    <x v="0"/>
    <x v="39"/>
    <s v="MMR001CMP070"/>
    <s v="GCA"/>
    <s v="Urban"/>
    <n v="186"/>
    <n v="1002"/>
    <n v="183"/>
    <n v="971"/>
    <n v="188"/>
    <n v="1003"/>
    <x v="3"/>
    <x v="1"/>
    <n v="61"/>
  </r>
  <r>
    <x v="0"/>
    <x v="0"/>
    <x v="22"/>
    <s v="MMR001CMP126"/>
    <s v="NGCA"/>
    <s v="Mixed"/>
    <n v="840"/>
    <n v="3249"/>
    <n v="667"/>
    <n v="3657"/>
    <n v="667"/>
    <n v="3657"/>
    <x v="3"/>
    <x v="2"/>
    <n v="23"/>
  </r>
  <r>
    <x v="0"/>
    <x v="2"/>
    <x v="27"/>
    <s v="MMR001CMP026"/>
    <s v="GCA"/>
    <s v="Urban"/>
    <n v="89"/>
    <n v="478"/>
    <n v="78"/>
    <n v="415"/>
    <n v="89"/>
    <n v="465"/>
    <x v="3"/>
    <x v="1"/>
    <n v="16"/>
  </r>
  <r>
    <x v="0"/>
    <x v="3"/>
    <x v="65"/>
    <s v="MMR001CMP003"/>
    <s v="GCA"/>
    <s v="Urban"/>
    <n v="32"/>
    <n v="146"/>
    <n v="28"/>
    <n v="131"/>
    <n v="32"/>
    <n v="148"/>
    <x v="3"/>
    <x v="2"/>
    <n v="2"/>
  </r>
  <r>
    <x v="0"/>
    <x v="8"/>
    <x v="21"/>
    <s v="MMR001CMP080"/>
    <s v="GCA"/>
    <s v="Urban"/>
    <n v="12"/>
    <n v="61"/>
    <n v="12"/>
    <n v="62"/>
    <n v="12"/>
    <n v="61"/>
    <x v="3"/>
    <x v="1"/>
    <n v="2"/>
  </r>
  <r>
    <x v="0"/>
    <x v="6"/>
    <x v="15"/>
    <s v="MMR001CMP043"/>
    <s v="NGCA"/>
    <s v="Mixed"/>
    <n v="153"/>
    <n v="873"/>
    <n v="153"/>
    <n v="922"/>
    <n v="153"/>
    <n v="922"/>
    <x v="3"/>
    <x v="2"/>
    <n v="15"/>
  </r>
  <r>
    <x v="0"/>
    <x v="2"/>
    <x v="49"/>
    <s v="MMR001CMP039"/>
    <s v="GCA"/>
    <s v="Rural"/>
    <n v="45"/>
    <n v="193"/>
    <n v="48"/>
    <n v="196"/>
    <n v="48"/>
    <n v="196"/>
    <x v="3"/>
    <x v="2"/>
    <n v="2"/>
  </r>
  <r>
    <x v="0"/>
    <x v="2"/>
    <x v="13"/>
    <s v="MMR001CMP037"/>
    <s v="GCA"/>
    <s v="Urban"/>
    <n v="42"/>
    <n v="175"/>
    <n v="27"/>
    <n v="131"/>
    <n v="42"/>
    <n v="175"/>
    <x v="3"/>
    <x v="2"/>
    <n v="1"/>
  </r>
  <r>
    <x v="0"/>
    <x v="3"/>
    <x v="17"/>
    <s v="MMR001CMP024"/>
    <s v="GCA"/>
    <s v="Rural"/>
    <n v="69"/>
    <n v="325"/>
    <n v="65"/>
    <n v="325"/>
    <n v="71"/>
    <n v="322"/>
    <x v="3"/>
    <x v="0"/>
    <n v="3"/>
  </r>
  <r>
    <x v="0"/>
    <x v="4"/>
    <x v="4"/>
    <s v="MMR001CMP103"/>
    <s v="GCA"/>
    <s v="Rural"/>
    <n v="57"/>
    <n v="284"/>
    <n v="54"/>
    <n v="262"/>
    <n v="54"/>
    <n v="262"/>
    <x v="3"/>
    <x v="2"/>
    <n v="7"/>
  </r>
  <r>
    <x v="0"/>
    <x v="3"/>
    <x v="17"/>
    <s v="MMR001CMP024"/>
    <s v="GCA"/>
    <s v="Rural"/>
    <n v="69"/>
    <n v="325"/>
    <n v="65"/>
    <n v="325"/>
    <n v="71"/>
    <n v="322"/>
    <x v="3"/>
    <x v="2"/>
    <n v="1"/>
  </r>
  <r>
    <x v="0"/>
    <x v="3"/>
    <x v="24"/>
    <s v="MMR001CMP008"/>
    <s v="GCA"/>
    <s v="Urban"/>
    <n v="93"/>
    <n v="446"/>
    <n v="91"/>
    <n v="482"/>
    <n v="100"/>
    <n v="523"/>
    <x v="3"/>
    <x v="2"/>
    <n v="6"/>
  </r>
  <r>
    <x v="0"/>
    <x v="2"/>
    <x v="37"/>
    <s v="MMR001CMP038"/>
    <s v="GCA"/>
    <s v="Urban"/>
    <n v="85"/>
    <n v="367"/>
    <n v="80"/>
    <n v="337"/>
    <n v="85"/>
    <n v="367"/>
    <x v="3"/>
    <x v="1"/>
    <n v="7"/>
  </r>
  <r>
    <x v="0"/>
    <x v="5"/>
    <x v="6"/>
    <s v="MMR001CMP066"/>
    <s v="GCA"/>
    <s v="Urban"/>
    <n v="135"/>
    <n v="672"/>
    <n v="156"/>
    <n v="704"/>
    <n v="156"/>
    <n v="704"/>
    <x v="3"/>
    <x v="2"/>
    <n v="13"/>
  </r>
  <r>
    <x v="0"/>
    <x v="2"/>
    <x v="53"/>
    <s v="MMR001CMP030"/>
    <s v="GCA"/>
    <s v="Urban"/>
    <n v="31"/>
    <n v="170"/>
    <n v="25"/>
    <n v="125"/>
    <n v="31"/>
    <n v="170"/>
    <x v="3"/>
    <x v="1"/>
    <n v="2"/>
  </r>
  <r>
    <x v="0"/>
    <x v="2"/>
    <x v="9"/>
    <s v="MMR001CMP025"/>
    <s v="GCA"/>
    <s v="Urban"/>
    <n v="65"/>
    <n v="315"/>
    <n v="31"/>
    <n v="171"/>
    <n v="65"/>
    <n v="323"/>
    <x v="3"/>
    <x v="2"/>
    <n v="2"/>
  </r>
  <r>
    <x v="0"/>
    <x v="5"/>
    <x v="66"/>
    <s v="MMR001CMP129"/>
    <s v="NGCA"/>
    <s v="Rural"/>
    <n v="174"/>
    <n v="1185"/>
    <n v="463"/>
    <n v="2123"/>
    <n v="463"/>
    <n v="2114"/>
    <x v="3"/>
    <x v="2"/>
    <n v="90"/>
  </r>
  <r>
    <x v="0"/>
    <x v="1"/>
    <x v="1"/>
    <s v="MMR001CMP047"/>
    <s v="GCA"/>
    <s v="Urban"/>
    <n v="631"/>
    <n v="3758"/>
    <n v="613"/>
    <n v="3721"/>
    <n v="626"/>
    <n v="3786"/>
    <x v="3"/>
    <x v="1"/>
    <n v="99"/>
  </r>
  <r>
    <x v="0"/>
    <x v="5"/>
    <x v="78"/>
    <s v="MMR001CMP132"/>
    <s v="GCA"/>
    <s v="Rural"/>
    <n v="486"/>
    <n v="2371"/>
    <n v="488"/>
    <n v="2325"/>
    <n v="488"/>
    <n v="2325"/>
    <x v="3"/>
    <x v="0"/>
    <n v="26"/>
  </r>
  <r>
    <x v="0"/>
    <x v="0"/>
    <x v="38"/>
    <s v="MMR001CMP071"/>
    <s v="GCA"/>
    <s v="Urban"/>
    <n v="30"/>
    <n v="175"/>
    <n v="18"/>
    <n v="120"/>
    <n v="29"/>
    <n v="182"/>
    <x v="3"/>
    <x v="2"/>
    <n v="1"/>
  </r>
  <r>
    <x v="0"/>
    <x v="4"/>
    <x v="52"/>
    <s v="MMR001CMP105"/>
    <s v="GCA"/>
    <s v="Rural"/>
    <n v="21"/>
    <n v="93"/>
    <n v="20"/>
    <n v="78"/>
    <n v="20"/>
    <n v="80"/>
    <x v="3"/>
    <x v="0"/>
    <n v="0"/>
  </r>
  <r>
    <x v="0"/>
    <x v="3"/>
    <x v="59"/>
    <s v="MMR001CMP023"/>
    <s v="GCA"/>
    <s v="Urban"/>
    <n v="68"/>
    <n v="340"/>
    <n v="61"/>
    <n v="315"/>
    <n v="68"/>
    <n v="340"/>
    <x v="3"/>
    <x v="1"/>
    <n v="6"/>
  </r>
  <r>
    <x v="0"/>
    <x v="0"/>
    <x v="35"/>
    <s v="MMR001CMP123"/>
    <s v="NGCA"/>
    <s v="Rural"/>
    <n v="115"/>
    <n v="602"/>
    <n v="115"/>
    <n v="594"/>
    <n v="115"/>
    <n v="88"/>
    <x v="3"/>
    <x v="1"/>
    <n v="0"/>
  </r>
  <r>
    <x v="0"/>
    <x v="1"/>
    <x v="7"/>
    <s v="MMR001CMP049"/>
    <s v="GCA"/>
    <s v="Urban"/>
    <n v="116"/>
    <n v="659"/>
    <n v="116"/>
    <n v="659"/>
    <n v="116"/>
    <n v="659"/>
    <x v="3"/>
    <x v="2"/>
    <n v="0"/>
  </r>
  <r>
    <x v="0"/>
    <x v="2"/>
    <x v="37"/>
    <s v="MMR001CMP038"/>
    <s v="GCA"/>
    <s v="Urban"/>
    <n v="85"/>
    <n v="367"/>
    <n v="80"/>
    <n v="337"/>
    <n v="85"/>
    <n v="367"/>
    <x v="3"/>
    <x v="2"/>
    <n v="1"/>
  </r>
  <r>
    <x v="0"/>
    <x v="1"/>
    <x v="7"/>
    <s v="MMR001CMP049"/>
    <s v="GCA"/>
    <s v="Urban"/>
    <n v="116"/>
    <n v="659"/>
    <n v="116"/>
    <n v="659"/>
    <n v="116"/>
    <n v="659"/>
    <x v="3"/>
    <x v="0"/>
    <n v="0"/>
  </r>
  <r>
    <x v="0"/>
    <x v="1"/>
    <x v="7"/>
    <s v="MMR001CMP049"/>
    <s v="GCA"/>
    <s v="Urban"/>
    <n v="116"/>
    <n v="659"/>
    <n v="116"/>
    <n v="659"/>
    <n v="116"/>
    <n v="659"/>
    <x v="3"/>
    <x v="1"/>
    <n v="0"/>
  </r>
  <r>
    <x v="0"/>
    <x v="7"/>
    <x v="18"/>
    <s v="MMR001CMP067"/>
    <s v="GCA"/>
    <s v="Urban"/>
    <n v="80"/>
    <n v="278"/>
    <n v="50"/>
    <n v="200"/>
    <n v="83"/>
    <n v="293"/>
    <x v="3"/>
    <x v="0"/>
    <n v="2"/>
  </r>
  <r>
    <x v="0"/>
    <x v="2"/>
    <x v="49"/>
    <s v="MMR001CMP039"/>
    <s v="GCA"/>
    <s v="Rural"/>
    <n v="45"/>
    <n v="193"/>
    <n v="48"/>
    <n v="196"/>
    <n v="48"/>
    <n v="196"/>
    <x v="3"/>
    <x v="0"/>
    <n v="2"/>
  </r>
  <r>
    <x v="0"/>
    <x v="3"/>
    <x v="24"/>
    <s v="MMR001CMP008"/>
    <s v="GCA"/>
    <s v="Urban"/>
    <n v="93"/>
    <n v="446"/>
    <n v="91"/>
    <n v="482"/>
    <n v="100"/>
    <n v="523"/>
    <x v="3"/>
    <x v="0"/>
    <n v="5"/>
  </r>
  <r>
    <x v="0"/>
    <x v="2"/>
    <x v="13"/>
    <s v="MMR001CMP037"/>
    <s v="GCA"/>
    <s v="Urban"/>
    <n v="42"/>
    <n v="175"/>
    <n v="27"/>
    <n v="131"/>
    <n v="42"/>
    <n v="175"/>
    <x v="3"/>
    <x v="0"/>
    <n v="1"/>
  </r>
  <r>
    <x v="0"/>
    <x v="1"/>
    <x v="1"/>
    <s v="MMR001CMP047"/>
    <s v="GCA"/>
    <s v="Urban"/>
    <n v="631"/>
    <n v="3758"/>
    <n v="613"/>
    <n v="3721"/>
    <n v="626"/>
    <n v="3786"/>
    <x v="3"/>
    <x v="2"/>
    <n v="51"/>
  </r>
  <r>
    <x v="0"/>
    <x v="2"/>
    <x v="25"/>
    <s v="MMR001CMP027"/>
    <s v="GCA"/>
    <s v="Mixed"/>
    <n v="21"/>
    <n v="111"/>
    <n v="22"/>
    <n v="116"/>
    <n v="26"/>
    <n v="116"/>
    <x v="3"/>
    <x v="1"/>
    <n v="1"/>
  </r>
  <r>
    <x v="0"/>
    <x v="2"/>
    <x v="13"/>
    <s v="MMR001CMP037"/>
    <s v="GCA"/>
    <s v="Urban"/>
    <n v="42"/>
    <n v="175"/>
    <n v="27"/>
    <n v="131"/>
    <n v="42"/>
    <n v="175"/>
    <x v="3"/>
    <x v="1"/>
    <n v="2"/>
  </r>
  <r>
    <x v="0"/>
    <x v="2"/>
    <x v="37"/>
    <s v="MMR001CMP038"/>
    <s v="GCA"/>
    <s v="Urban"/>
    <n v="85"/>
    <n v="367"/>
    <n v="80"/>
    <n v="337"/>
    <n v="85"/>
    <n v="367"/>
    <x v="3"/>
    <x v="0"/>
    <n v="6"/>
  </r>
  <r>
    <x v="0"/>
    <x v="4"/>
    <x v="4"/>
    <s v="MMR001CMP103"/>
    <s v="GCA"/>
    <s v="Rural"/>
    <n v="57"/>
    <n v="284"/>
    <n v="54"/>
    <n v="262"/>
    <n v="54"/>
    <n v="262"/>
    <x v="3"/>
    <x v="0"/>
    <n v="3"/>
  </r>
  <r>
    <x v="0"/>
    <x v="3"/>
    <x v="17"/>
    <s v="MMR001CMP024"/>
    <s v="GCA"/>
    <s v="Rural"/>
    <n v="69"/>
    <n v="325"/>
    <n v="65"/>
    <n v="325"/>
    <n v="71"/>
    <n v="322"/>
    <x v="3"/>
    <x v="1"/>
    <n v="4"/>
  </r>
  <r>
    <x v="0"/>
    <x v="2"/>
    <x v="9"/>
    <s v="MMR001CMP025"/>
    <s v="GCA"/>
    <s v="Urban"/>
    <n v="65"/>
    <n v="315"/>
    <n v="31"/>
    <n v="171"/>
    <n v="65"/>
    <n v="323"/>
    <x v="3"/>
    <x v="0"/>
    <n v="4"/>
  </r>
  <r>
    <x v="0"/>
    <x v="3"/>
    <x v="65"/>
    <s v="MMR001CMP003"/>
    <s v="GCA"/>
    <s v="Urban"/>
    <n v="32"/>
    <n v="146"/>
    <n v="28"/>
    <n v="131"/>
    <n v="32"/>
    <n v="148"/>
    <x v="3"/>
    <x v="0"/>
    <n v="1"/>
  </r>
  <r>
    <x v="0"/>
    <x v="0"/>
    <x v="22"/>
    <s v="MMR001CMP126"/>
    <s v="NGCA"/>
    <s v="Mixed"/>
    <n v="840"/>
    <n v="3249"/>
    <n v="667"/>
    <n v="3657"/>
    <n v="667"/>
    <n v="3657"/>
    <x v="3"/>
    <x v="0"/>
    <n v="30"/>
  </r>
  <r>
    <x v="0"/>
    <x v="5"/>
    <x v="6"/>
    <s v="MMR001CMP066"/>
    <s v="GCA"/>
    <s v="Urban"/>
    <n v="135"/>
    <n v="672"/>
    <n v="156"/>
    <n v="704"/>
    <n v="156"/>
    <n v="704"/>
    <x v="3"/>
    <x v="1"/>
    <n v="24"/>
  </r>
  <r>
    <x v="0"/>
    <x v="0"/>
    <x v="38"/>
    <s v="MMR001CMP071"/>
    <s v="GCA"/>
    <s v="Urban"/>
    <n v="30"/>
    <n v="175"/>
    <n v="18"/>
    <n v="120"/>
    <n v="29"/>
    <n v="182"/>
    <x v="3"/>
    <x v="0"/>
    <n v="4"/>
  </r>
  <r>
    <x v="0"/>
    <x v="3"/>
    <x v="77"/>
    <s v="MMR001CMP005"/>
    <s v="GCA"/>
    <s v="Urban"/>
    <n v="35"/>
    <n v="175"/>
    <n v="32"/>
    <n v="173"/>
    <n v="43"/>
    <n v="212"/>
    <x v="3"/>
    <x v="0"/>
    <n v="2"/>
  </r>
  <r>
    <x v="0"/>
    <x v="4"/>
    <x v="10"/>
    <s v="MMR001CMP091"/>
    <s v="GCA"/>
    <s v="Urban"/>
    <n v="5"/>
    <n v="26"/>
    <n v="5"/>
    <n v="27"/>
    <n v="5"/>
    <n v="27"/>
    <x v="3"/>
    <x v="1"/>
    <n v="2"/>
  </r>
  <r>
    <x v="0"/>
    <x v="0"/>
    <x v="38"/>
    <s v="MMR001CMP071"/>
    <s v="GCA"/>
    <s v="Urban"/>
    <n v="30"/>
    <n v="175"/>
    <n v="18"/>
    <n v="120"/>
    <n v="29"/>
    <n v="182"/>
    <x v="3"/>
    <x v="1"/>
    <n v="5"/>
  </r>
  <r>
    <x v="0"/>
    <x v="0"/>
    <x v="39"/>
    <s v="MMR001CMP070"/>
    <s v="GCA"/>
    <s v="Urban"/>
    <n v="186"/>
    <n v="1002"/>
    <n v="183"/>
    <n v="971"/>
    <n v="188"/>
    <n v="1003"/>
    <x v="3"/>
    <x v="0"/>
    <n v="34"/>
  </r>
  <r>
    <x v="0"/>
    <x v="2"/>
    <x v="29"/>
    <s v="MMR001CMP032"/>
    <s v="GCA"/>
    <s v="Urban"/>
    <n v="94"/>
    <n v="341"/>
    <n v="65"/>
    <n v="240"/>
    <n v="95"/>
    <n v="343"/>
    <x v="3"/>
    <x v="1"/>
    <n v="10"/>
  </r>
  <r>
    <x v="0"/>
    <x v="2"/>
    <x v="46"/>
    <s v="MMR001CMP041"/>
    <s v="GCA"/>
    <s v="Rural"/>
    <n v="172"/>
    <n v="838"/>
    <n v="181"/>
    <n v="910"/>
    <n v="181"/>
    <n v="910"/>
    <x v="3"/>
    <x v="2"/>
    <n v="9"/>
  </r>
  <r>
    <x v="0"/>
    <x v="2"/>
    <x v="29"/>
    <s v="MMR001CMP032"/>
    <s v="GCA"/>
    <s v="Urban"/>
    <n v="94"/>
    <n v="341"/>
    <n v="65"/>
    <n v="240"/>
    <n v="95"/>
    <n v="343"/>
    <x v="3"/>
    <x v="2"/>
    <n v="3"/>
  </r>
  <r>
    <x v="0"/>
    <x v="3"/>
    <x v="68"/>
    <s v="MMR001CMP004"/>
    <s v="GCA"/>
    <s v="Urban"/>
    <n v="7"/>
    <n v="41"/>
    <n v="10"/>
    <n v="47"/>
    <n v="12"/>
    <n v="56"/>
    <x v="3"/>
    <x v="2"/>
    <n v="1"/>
  </r>
  <r>
    <x v="0"/>
    <x v="9"/>
    <x v="70"/>
    <s v="MMR001CMP078"/>
    <s v="GCA"/>
    <s v="Mixed"/>
    <n v="12"/>
    <n v="47"/>
    <n v="15"/>
    <n v="69"/>
    <n v="15"/>
    <n v="69"/>
    <x v="3"/>
    <x v="0"/>
    <n v="1"/>
  </r>
  <r>
    <x v="0"/>
    <x v="2"/>
    <x v="53"/>
    <s v="MMR001CMP030"/>
    <s v="GCA"/>
    <s v="Urban"/>
    <n v="31"/>
    <n v="170"/>
    <n v="25"/>
    <n v="125"/>
    <n v="31"/>
    <n v="170"/>
    <x v="3"/>
    <x v="2"/>
    <n v="1"/>
  </r>
  <r>
    <x v="0"/>
    <x v="2"/>
    <x v="42"/>
    <s v="MMR001CMP040"/>
    <s v="GCA"/>
    <s v="Rural"/>
    <n v="429"/>
    <n v="2237"/>
    <n v="429"/>
    <n v="2221"/>
    <n v="429"/>
    <n v="2221"/>
    <x v="3"/>
    <x v="2"/>
    <n v="23"/>
  </r>
  <r>
    <x v="0"/>
    <x v="2"/>
    <x v="53"/>
    <s v="MMR001CMP030"/>
    <s v="GCA"/>
    <s v="Urban"/>
    <n v="31"/>
    <n v="170"/>
    <n v="25"/>
    <n v="125"/>
    <n v="31"/>
    <n v="170"/>
    <x v="3"/>
    <x v="0"/>
    <n v="1"/>
  </r>
  <r>
    <x v="0"/>
    <x v="3"/>
    <x v="68"/>
    <s v="MMR001CMP004"/>
    <s v="GCA"/>
    <s v="Urban"/>
    <n v="7"/>
    <n v="41"/>
    <n v="10"/>
    <n v="47"/>
    <n v="12"/>
    <n v="56"/>
    <x v="3"/>
    <x v="0"/>
    <n v="0"/>
  </r>
  <r>
    <x v="0"/>
    <x v="9"/>
    <x v="70"/>
    <s v="MMR001CMP078"/>
    <s v="GCA"/>
    <s v="Mixed"/>
    <n v="12"/>
    <n v="47"/>
    <n v="15"/>
    <n v="69"/>
    <n v="15"/>
    <n v="69"/>
    <x v="3"/>
    <x v="2"/>
    <n v="2"/>
  </r>
  <r>
    <x v="0"/>
    <x v="2"/>
    <x v="46"/>
    <s v="MMR001CMP041"/>
    <s v="GCA"/>
    <s v="Rural"/>
    <n v="172"/>
    <n v="838"/>
    <n v="181"/>
    <n v="910"/>
    <n v="181"/>
    <n v="910"/>
    <x v="3"/>
    <x v="1"/>
    <n v="29"/>
  </r>
  <r>
    <x v="0"/>
    <x v="2"/>
    <x v="73"/>
    <s v="MMR001CMP029"/>
    <s v="GCA"/>
    <s v="Mixed"/>
    <n v="243"/>
    <n v="1307"/>
    <n v="227"/>
    <n v="1227"/>
    <n v="227"/>
    <n v="1227"/>
    <x v="3"/>
    <x v="1"/>
    <n v="13"/>
  </r>
  <r>
    <x v="0"/>
    <x v="3"/>
    <x v="62"/>
    <s v="MMR001CMP006"/>
    <s v="GCA"/>
    <s v="Urban"/>
    <n v="97"/>
    <n v="382"/>
    <n v="95"/>
    <n v="386"/>
    <n v="95"/>
    <n v="386"/>
    <x v="3"/>
    <x v="1"/>
    <n v="10"/>
  </r>
  <r>
    <x v="0"/>
    <x v="0"/>
    <x v="12"/>
    <s v="MMR001CMP073"/>
    <s v="GCA"/>
    <s v="Rural"/>
    <n v="46"/>
    <n v="272"/>
    <n v="45"/>
    <n v="257"/>
    <n v="45"/>
    <n v="269"/>
    <x v="3"/>
    <x v="2"/>
    <n v="0"/>
  </r>
  <r>
    <x v="0"/>
    <x v="9"/>
    <x v="70"/>
    <s v="MMR001CMP078"/>
    <s v="GCA"/>
    <s v="Mixed"/>
    <n v="12"/>
    <n v="47"/>
    <n v="15"/>
    <n v="69"/>
    <n v="15"/>
    <n v="69"/>
    <x v="3"/>
    <x v="1"/>
    <n v="3"/>
  </r>
  <r>
    <x v="0"/>
    <x v="3"/>
    <x v="14"/>
    <s v="MMR001CMP007"/>
    <s v="GCA"/>
    <s v="Urban"/>
    <n v="28"/>
    <n v="130"/>
    <n v="27"/>
    <n v="121"/>
    <n v="28"/>
    <n v="130"/>
    <x v="3"/>
    <x v="2"/>
    <n v="1"/>
  </r>
  <r>
    <x v="0"/>
    <x v="0"/>
    <x v="45"/>
    <s v="MMR001CMP069"/>
    <s v="GCA"/>
    <s v="Urban"/>
    <n v="70"/>
    <n v="609"/>
    <n v="124"/>
    <n v="644"/>
    <n v="124"/>
    <n v="644"/>
    <x v="3"/>
    <x v="0"/>
    <n v="2"/>
  </r>
  <r>
    <x v="0"/>
    <x v="2"/>
    <x v="29"/>
    <s v="MMR001CMP032"/>
    <s v="GCA"/>
    <s v="Urban"/>
    <n v="94"/>
    <n v="341"/>
    <n v="65"/>
    <n v="240"/>
    <n v="95"/>
    <n v="343"/>
    <x v="3"/>
    <x v="0"/>
    <n v="7"/>
  </r>
  <r>
    <x v="0"/>
    <x v="0"/>
    <x v="45"/>
    <s v="MMR001CMP069"/>
    <s v="GCA"/>
    <s v="Urban"/>
    <n v="70"/>
    <n v="609"/>
    <n v="124"/>
    <n v="644"/>
    <n v="124"/>
    <n v="644"/>
    <x v="3"/>
    <x v="1"/>
    <n v="5"/>
  </r>
  <r>
    <x v="0"/>
    <x v="0"/>
    <x v="75"/>
    <s v="MMR001CMP131"/>
    <s v="NGCA"/>
    <s v="Rural"/>
    <n v="412"/>
    <n v="1700"/>
    <n v="375"/>
    <n v="1598"/>
    <n v="375"/>
    <n v="1598"/>
    <x v="3"/>
    <x v="0"/>
    <n v="41"/>
  </r>
  <r>
    <x v="0"/>
    <x v="2"/>
    <x v="42"/>
    <s v="MMR001CMP040"/>
    <s v="GCA"/>
    <s v="Rural"/>
    <n v="429"/>
    <n v="2237"/>
    <n v="429"/>
    <n v="2221"/>
    <n v="429"/>
    <n v="2221"/>
    <x v="3"/>
    <x v="1"/>
    <n v="49"/>
  </r>
  <r>
    <x v="0"/>
    <x v="3"/>
    <x v="62"/>
    <s v="MMR001CMP006"/>
    <s v="GCA"/>
    <s v="Urban"/>
    <n v="97"/>
    <n v="382"/>
    <n v="95"/>
    <n v="386"/>
    <n v="95"/>
    <n v="386"/>
    <x v="3"/>
    <x v="0"/>
    <n v="4"/>
  </r>
  <r>
    <x v="0"/>
    <x v="9"/>
    <x v="31"/>
    <s v="MMR001CMP077"/>
    <s v="GCA"/>
    <s v="Mixed"/>
    <n v="18"/>
    <n v="78"/>
    <n v="18"/>
    <n v="79"/>
    <n v="18"/>
    <n v="77"/>
    <x v="3"/>
    <x v="0"/>
    <n v="0"/>
  </r>
  <r>
    <x v="0"/>
    <x v="2"/>
    <x v="71"/>
    <s v="MMR001CMP031"/>
    <s v="GCA"/>
    <s v="Urban"/>
    <n v="128"/>
    <n v="725"/>
    <n v="100"/>
    <n v="608"/>
    <n v="128"/>
    <n v="746"/>
    <x v="3"/>
    <x v="1"/>
    <n v="32"/>
  </r>
  <r>
    <x v="0"/>
    <x v="3"/>
    <x v="62"/>
    <s v="MMR001CMP006"/>
    <s v="GCA"/>
    <s v="Urban"/>
    <n v="97"/>
    <n v="382"/>
    <n v="95"/>
    <n v="386"/>
    <n v="95"/>
    <n v="386"/>
    <x v="3"/>
    <x v="2"/>
    <n v="6"/>
  </r>
  <r>
    <x v="0"/>
    <x v="9"/>
    <x v="31"/>
    <s v="MMR001CMP077"/>
    <s v="GCA"/>
    <s v="Mixed"/>
    <n v="18"/>
    <n v="78"/>
    <n v="18"/>
    <n v="79"/>
    <n v="18"/>
    <n v="77"/>
    <x v="3"/>
    <x v="2"/>
    <n v="2"/>
  </r>
  <r>
    <x v="0"/>
    <x v="2"/>
    <x v="42"/>
    <s v="MMR001CMP040"/>
    <s v="GCA"/>
    <s v="Rural"/>
    <n v="429"/>
    <n v="2237"/>
    <n v="429"/>
    <n v="2221"/>
    <n v="429"/>
    <n v="2221"/>
    <x v="3"/>
    <x v="0"/>
    <n v="26"/>
  </r>
  <r>
    <x v="0"/>
    <x v="0"/>
    <x v="45"/>
    <s v="MMR001CMP069"/>
    <s v="GCA"/>
    <s v="Urban"/>
    <n v="70"/>
    <n v="609"/>
    <n v="124"/>
    <n v="644"/>
    <n v="124"/>
    <n v="644"/>
    <x v="3"/>
    <x v="2"/>
    <n v="3"/>
  </r>
  <r>
    <x v="0"/>
    <x v="2"/>
    <x v="46"/>
    <s v="MMR001CMP041"/>
    <s v="GCA"/>
    <s v="Rural"/>
    <n v="172"/>
    <n v="838"/>
    <n v="181"/>
    <n v="910"/>
    <n v="181"/>
    <n v="910"/>
    <x v="3"/>
    <x v="0"/>
    <n v="20"/>
  </r>
  <r>
    <x v="0"/>
    <x v="5"/>
    <x v="30"/>
    <s v="MMR001CMP128"/>
    <s v="NGCA"/>
    <s v="Rural"/>
    <n v="541"/>
    <n v="2607"/>
    <n v="545"/>
    <n v="2544"/>
    <n v="545"/>
    <n v="2545"/>
    <x v="3"/>
    <x v="1"/>
    <n v="78"/>
  </r>
  <r>
    <x v="0"/>
    <x v="2"/>
    <x v="71"/>
    <s v="MMR001CMP031"/>
    <s v="GCA"/>
    <s v="Urban"/>
    <n v="128"/>
    <n v="725"/>
    <n v="100"/>
    <n v="608"/>
    <n v="128"/>
    <n v="746"/>
    <x v="3"/>
    <x v="0"/>
    <n v="13"/>
  </r>
  <r>
    <x v="0"/>
    <x v="5"/>
    <x v="30"/>
    <s v="MMR001CMP128"/>
    <s v="NGCA"/>
    <s v="Rural"/>
    <n v="541"/>
    <n v="2607"/>
    <n v="545"/>
    <n v="2544"/>
    <n v="545"/>
    <n v="2545"/>
    <x v="3"/>
    <x v="2"/>
    <n v="38"/>
  </r>
  <r>
    <x v="0"/>
    <x v="0"/>
    <x v="12"/>
    <s v="MMR001CMP073"/>
    <s v="GCA"/>
    <s v="Rural"/>
    <n v="46"/>
    <n v="272"/>
    <n v="45"/>
    <n v="257"/>
    <n v="45"/>
    <n v="269"/>
    <x v="3"/>
    <x v="1"/>
    <n v="2"/>
  </r>
  <r>
    <x v="0"/>
    <x v="9"/>
    <x v="31"/>
    <s v="MMR001CMP077"/>
    <s v="GCA"/>
    <s v="Mixed"/>
    <n v="18"/>
    <n v="78"/>
    <n v="18"/>
    <n v="79"/>
    <n v="18"/>
    <n v="77"/>
    <x v="3"/>
    <x v="1"/>
    <n v="0"/>
  </r>
  <r>
    <x v="0"/>
    <x v="2"/>
    <x v="71"/>
    <s v="MMR001CMP031"/>
    <s v="GCA"/>
    <s v="Urban"/>
    <n v="128"/>
    <n v="725"/>
    <n v="100"/>
    <n v="608"/>
    <n v="128"/>
    <n v="746"/>
    <x v="3"/>
    <x v="2"/>
    <n v="19"/>
  </r>
  <r>
    <x v="0"/>
    <x v="2"/>
    <x v="2"/>
    <s v="MMR001CMP033"/>
    <s v="GCA"/>
    <s v="Rural"/>
    <n v="18"/>
    <n v="82"/>
    <n v="18"/>
    <n v="82"/>
    <n v="18"/>
    <n v="80"/>
    <x v="3"/>
    <x v="1"/>
    <n v="2"/>
  </r>
  <r>
    <x v="0"/>
    <x v="7"/>
    <x v="55"/>
    <s v="MMR001CMP068"/>
    <s v="GCA"/>
    <s v="Urban"/>
    <n v="40"/>
    <n v="208"/>
    <n v="41"/>
    <n v="208"/>
    <n v="51"/>
    <n v="208"/>
    <x v="3"/>
    <x v="1"/>
    <n v="7"/>
  </r>
  <r>
    <x v="0"/>
    <x v="6"/>
    <x v="56"/>
    <s v="MMR001CMP042"/>
    <s v="GCA"/>
    <s v="Urban"/>
    <n v="118"/>
    <n v="516"/>
    <n v="108"/>
    <n v="470"/>
    <n v="118"/>
    <n v="520"/>
    <x v="3"/>
    <x v="1"/>
    <n v="14"/>
  </r>
  <r>
    <x v="0"/>
    <x v="2"/>
    <x v="67"/>
    <s v="MMR001CMP028"/>
    <s v="GCA"/>
    <s v="Rural"/>
    <n v="110"/>
    <n v="509"/>
    <n v="80"/>
    <n v="324"/>
    <n v="110"/>
    <n v="506"/>
    <x v="3"/>
    <x v="0"/>
    <n v="2"/>
  </r>
  <r>
    <x v="0"/>
    <x v="0"/>
    <x v="22"/>
    <s v="MMR001CMP126"/>
    <s v="NGCA"/>
    <s v="Mixed"/>
    <n v="840"/>
    <n v="3249"/>
    <n v="667"/>
    <n v="3657"/>
    <n v="667"/>
    <n v="3657"/>
    <x v="3"/>
    <x v="1"/>
    <n v="53"/>
  </r>
  <r>
    <x v="0"/>
    <x v="0"/>
    <x v="39"/>
    <s v="MMR001CMP070"/>
    <s v="GCA"/>
    <s v="Urban"/>
    <n v="186"/>
    <n v="1002"/>
    <n v="183"/>
    <n v="971"/>
    <n v="188"/>
    <n v="1003"/>
    <x v="3"/>
    <x v="2"/>
    <n v="27"/>
  </r>
  <r>
    <x v="0"/>
    <x v="0"/>
    <x v="20"/>
    <s v="MMR001CMP072"/>
    <s v="GCA"/>
    <s v="Mixed"/>
    <n v="50"/>
    <n v="295"/>
    <n v="50"/>
    <n v="293"/>
    <n v="50"/>
    <n v="293"/>
    <x v="3"/>
    <x v="1"/>
    <n v="0"/>
  </r>
  <r>
    <x v="0"/>
    <x v="2"/>
    <x v="49"/>
    <s v="MMR001CMP039"/>
    <s v="GCA"/>
    <s v="Rural"/>
    <n v="45"/>
    <n v="193"/>
    <n v="48"/>
    <n v="196"/>
    <n v="48"/>
    <n v="196"/>
    <x v="3"/>
    <x v="1"/>
    <n v="4"/>
  </r>
  <r>
    <x v="0"/>
    <x v="7"/>
    <x v="55"/>
    <s v="MMR001CMP068"/>
    <s v="GCA"/>
    <s v="Urban"/>
    <n v="40"/>
    <n v="208"/>
    <n v="41"/>
    <n v="208"/>
    <n v="51"/>
    <n v="208"/>
    <x v="3"/>
    <x v="0"/>
    <n v="5"/>
  </r>
  <r>
    <x v="0"/>
    <x v="2"/>
    <x v="67"/>
    <s v="MMR001CMP028"/>
    <s v="GCA"/>
    <s v="Rural"/>
    <n v="110"/>
    <n v="509"/>
    <n v="80"/>
    <n v="324"/>
    <n v="110"/>
    <n v="506"/>
    <x v="3"/>
    <x v="2"/>
    <n v="3"/>
  </r>
  <r>
    <x v="0"/>
    <x v="6"/>
    <x v="15"/>
    <s v="MMR001CMP043"/>
    <s v="NGCA"/>
    <s v="Mixed"/>
    <n v="153"/>
    <n v="873"/>
    <n v="153"/>
    <n v="922"/>
    <n v="153"/>
    <n v="922"/>
    <x v="3"/>
    <x v="0"/>
    <n v="13"/>
  </r>
  <r>
    <x v="0"/>
    <x v="2"/>
    <x v="73"/>
    <s v="MMR001CMP029"/>
    <s v="GCA"/>
    <s v="Mixed"/>
    <n v="243"/>
    <n v="1307"/>
    <n v="227"/>
    <n v="1227"/>
    <n v="227"/>
    <n v="1227"/>
    <x v="3"/>
    <x v="2"/>
    <n v="7"/>
  </r>
  <r>
    <x v="0"/>
    <x v="2"/>
    <x v="25"/>
    <s v="MMR001CMP027"/>
    <s v="GCA"/>
    <s v="Mixed"/>
    <n v="21"/>
    <n v="111"/>
    <n v="22"/>
    <n v="116"/>
    <n v="26"/>
    <n v="116"/>
    <x v="3"/>
    <x v="2"/>
    <n v="0"/>
  </r>
  <r>
    <x v="0"/>
    <x v="5"/>
    <x v="66"/>
    <s v="MMR001CMP129"/>
    <s v="NGCA"/>
    <s v="Rural"/>
    <n v="174"/>
    <n v="1185"/>
    <n v="463"/>
    <n v="2123"/>
    <n v="463"/>
    <n v="2114"/>
    <x v="3"/>
    <x v="1"/>
    <n v="182"/>
  </r>
  <r>
    <x v="0"/>
    <x v="0"/>
    <x v="20"/>
    <s v="MMR001CMP072"/>
    <s v="GCA"/>
    <s v="Mixed"/>
    <n v="50"/>
    <n v="295"/>
    <n v="50"/>
    <n v="293"/>
    <n v="50"/>
    <n v="293"/>
    <x v="3"/>
    <x v="2"/>
    <n v="0"/>
  </r>
  <r>
    <x v="0"/>
    <x v="8"/>
    <x v="21"/>
    <s v="MMR001CMP080"/>
    <s v="GCA"/>
    <s v="Urban"/>
    <n v="12"/>
    <n v="61"/>
    <n v="12"/>
    <n v="62"/>
    <n v="12"/>
    <n v="61"/>
    <x v="3"/>
    <x v="2"/>
    <n v="1"/>
  </r>
  <r>
    <x v="0"/>
    <x v="7"/>
    <x v="18"/>
    <s v="MMR001CMP067"/>
    <s v="GCA"/>
    <s v="Urban"/>
    <n v="80"/>
    <n v="278"/>
    <n v="50"/>
    <n v="200"/>
    <n v="83"/>
    <n v="293"/>
    <x v="3"/>
    <x v="1"/>
    <n v="4"/>
  </r>
  <r>
    <x v="0"/>
    <x v="8"/>
    <x v="21"/>
    <s v="MMR001CMP080"/>
    <s v="GCA"/>
    <s v="Urban"/>
    <n v="12"/>
    <n v="61"/>
    <n v="12"/>
    <n v="62"/>
    <n v="12"/>
    <n v="61"/>
    <x v="3"/>
    <x v="0"/>
    <n v="1"/>
  </r>
  <r>
    <x v="0"/>
    <x v="2"/>
    <x v="67"/>
    <s v="MMR001CMP028"/>
    <s v="GCA"/>
    <s v="Rural"/>
    <n v="110"/>
    <n v="509"/>
    <n v="80"/>
    <n v="324"/>
    <n v="110"/>
    <n v="506"/>
    <x v="3"/>
    <x v="1"/>
    <n v="5"/>
  </r>
  <r>
    <x v="0"/>
    <x v="3"/>
    <x v="77"/>
    <s v="MMR001CMP005"/>
    <s v="GCA"/>
    <s v="Urban"/>
    <n v="35"/>
    <n v="175"/>
    <n v="32"/>
    <n v="173"/>
    <n v="43"/>
    <n v="212"/>
    <x v="3"/>
    <x v="1"/>
    <n v="7"/>
  </r>
  <r>
    <x v="0"/>
    <x v="6"/>
    <x v="56"/>
    <s v="MMR001CMP042"/>
    <s v="GCA"/>
    <s v="Urban"/>
    <n v="118"/>
    <n v="516"/>
    <n v="108"/>
    <n v="470"/>
    <n v="118"/>
    <n v="520"/>
    <x v="3"/>
    <x v="0"/>
    <n v="10"/>
  </r>
  <r>
    <x v="0"/>
    <x v="2"/>
    <x v="2"/>
    <s v="MMR001CMP033"/>
    <s v="GCA"/>
    <s v="Rural"/>
    <n v="18"/>
    <n v="82"/>
    <n v="18"/>
    <n v="82"/>
    <n v="18"/>
    <n v="80"/>
    <x v="3"/>
    <x v="0"/>
    <n v="2"/>
  </r>
  <r>
    <x v="0"/>
    <x v="9"/>
    <x v="79"/>
    <s v="MMR001CMP079"/>
    <s v="GCA"/>
    <s v="Urban"/>
    <n v="14"/>
    <n v="44"/>
    <n v="14"/>
    <n v="44"/>
    <n v="14"/>
    <n v="44"/>
    <x v="3"/>
    <x v="0"/>
    <n v="2"/>
  </r>
  <r>
    <x v="0"/>
    <x v="5"/>
    <x v="30"/>
    <s v="MMR001CMP128"/>
    <s v="NGCA"/>
    <s v="Rural"/>
    <n v="541"/>
    <n v="2607"/>
    <n v="545"/>
    <n v="2544"/>
    <n v="545"/>
    <n v="2545"/>
    <x v="3"/>
    <x v="0"/>
    <n v="40"/>
  </r>
  <r>
    <x v="0"/>
    <x v="0"/>
    <x v="12"/>
    <s v="MMR001CMP073"/>
    <s v="GCA"/>
    <s v="Rural"/>
    <n v="46"/>
    <n v="272"/>
    <n v="45"/>
    <n v="257"/>
    <n v="45"/>
    <n v="269"/>
    <x v="3"/>
    <x v="0"/>
    <n v="2"/>
  </r>
  <r>
    <x v="0"/>
    <x v="9"/>
    <x v="79"/>
    <s v="MMR001CMP079"/>
    <s v="GCA"/>
    <s v="Urban"/>
    <n v="14"/>
    <n v="44"/>
    <n v="14"/>
    <n v="44"/>
    <n v="14"/>
    <n v="44"/>
    <x v="3"/>
    <x v="1"/>
    <n v="4"/>
  </r>
  <r>
    <x v="0"/>
    <x v="3"/>
    <x v="14"/>
    <s v="MMR001CMP007"/>
    <s v="GCA"/>
    <s v="Urban"/>
    <n v="28"/>
    <n v="130"/>
    <n v="27"/>
    <n v="121"/>
    <n v="28"/>
    <n v="130"/>
    <x v="3"/>
    <x v="0"/>
    <n v="0"/>
  </r>
  <r>
    <x v="0"/>
    <x v="2"/>
    <x v="25"/>
    <s v="MMR001CMP027"/>
    <s v="GCA"/>
    <s v="Mixed"/>
    <n v="21"/>
    <n v="111"/>
    <n v="22"/>
    <n v="116"/>
    <n v="26"/>
    <n v="116"/>
    <x v="3"/>
    <x v="0"/>
    <n v="1"/>
  </r>
  <r>
    <x v="0"/>
    <x v="7"/>
    <x v="55"/>
    <s v="MMR001CMP068"/>
    <s v="GCA"/>
    <s v="Urban"/>
    <n v="40"/>
    <n v="208"/>
    <n v="41"/>
    <n v="208"/>
    <n v="51"/>
    <n v="208"/>
    <x v="3"/>
    <x v="2"/>
    <n v="2"/>
  </r>
  <r>
    <x v="0"/>
    <x v="6"/>
    <x v="56"/>
    <s v="MMR001CMP042"/>
    <s v="GCA"/>
    <s v="Urban"/>
    <n v="118"/>
    <n v="516"/>
    <n v="108"/>
    <n v="470"/>
    <n v="118"/>
    <n v="520"/>
    <x v="3"/>
    <x v="2"/>
    <n v="4"/>
  </r>
  <r>
    <x v="0"/>
    <x v="2"/>
    <x v="2"/>
    <s v="MMR001CMP033"/>
    <s v="GCA"/>
    <s v="Rural"/>
    <n v="18"/>
    <n v="82"/>
    <n v="18"/>
    <n v="82"/>
    <n v="18"/>
    <n v="80"/>
    <x v="3"/>
    <x v="2"/>
    <n v="0"/>
  </r>
  <r>
    <x v="0"/>
    <x v="9"/>
    <x v="79"/>
    <s v="MMR001CMP079"/>
    <s v="GCA"/>
    <s v="Urban"/>
    <n v="14"/>
    <n v="44"/>
    <n v="14"/>
    <n v="44"/>
    <n v="14"/>
    <n v="44"/>
    <x v="3"/>
    <x v="2"/>
    <n v="2"/>
  </r>
  <r>
    <x v="0"/>
    <x v="3"/>
    <x v="65"/>
    <s v="MMR001CMP003"/>
    <s v="GCA"/>
    <s v="Urban"/>
    <n v="32"/>
    <n v="146"/>
    <n v="28"/>
    <n v="131"/>
    <n v="32"/>
    <n v="148"/>
    <x v="3"/>
    <x v="1"/>
    <n v="3"/>
  </r>
  <r>
    <x v="0"/>
    <x v="5"/>
    <x v="66"/>
    <s v="MMR001CMP129"/>
    <s v="NGCA"/>
    <s v="Rural"/>
    <n v="174"/>
    <n v="1185"/>
    <n v="463"/>
    <n v="2123"/>
    <n v="463"/>
    <n v="2114"/>
    <x v="3"/>
    <x v="0"/>
    <n v="92"/>
  </r>
  <r>
    <x v="0"/>
    <x v="0"/>
    <x v="75"/>
    <s v="MMR001CMP131"/>
    <s v="NGCA"/>
    <s v="Rural"/>
    <n v="412"/>
    <n v="1700"/>
    <n v="375"/>
    <n v="1598"/>
    <n v="375"/>
    <n v="1598"/>
    <x v="3"/>
    <x v="2"/>
    <n v="46"/>
  </r>
  <r>
    <x v="0"/>
    <x v="2"/>
    <x v="73"/>
    <s v="MMR001CMP029"/>
    <s v="GCA"/>
    <s v="Mixed"/>
    <n v="243"/>
    <n v="1307"/>
    <n v="227"/>
    <n v="1227"/>
    <n v="227"/>
    <n v="1227"/>
    <x v="3"/>
    <x v="0"/>
    <n v="6"/>
  </r>
  <r>
    <x v="0"/>
    <x v="3"/>
    <x v="40"/>
    <s v="MMR001CMP019"/>
    <s v="GCA"/>
    <s v="Urban"/>
    <n v="107"/>
    <n v="501"/>
    <n v="107"/>
    <n v="503"/>
    <n v="107"/>
    <n v="497"/>
    <x v="3"/>
    <x v="0"/>
    <n v="7"/>
  </r>
  <r>
    <x v="0"/>
    <x v="3"/>
    <x v="51"/>
    <s v="MMR001CMP020"/>
    <s v="GCA"/>
    <s v="Rural"/>
    <n v="22"/>
    <n v="101"/>
    <n v="18"/>
    <n v="91"/>
    <n v="22"/>
    <n v="103"/>
    <x v="3"/>
    <x v="1"/>
    <n v="4"/>
  </r>
  <r>
    <x v="0"/>
    <x v="0"/>
    <x v="28"/>
    <s v="MMR001CMP059"/>
    <s v="GCA"/>
    <s v="Urban"/>
    <n v="25"/>
    <n v="92"/>
    <n v="24"/>
    <n v="89"/>
    <n v="24"/>
    <n v="89"/>
    <x v="3"/>
    <x v="2"/>
    <n v="1"/>
  </r>
  <r>
    <x v="0"/>
    <x v="1"/>
    <x v="23"/>
    <s v="MMR001CMP051"/>
    <s v="GCA"/>
    <s v="Urban"/>
    <n v="23"/>
    <n v="83"/>
    <n v="23"/>
    <n v="85"/>
    <n v="23"/>
    <n v="78"/>
    <x v="3"/>
    <x v="1"/>
    <n v="2"/>
  </r>
  <r>
    <x v="0"/>
    <x v="2"/>
    <x v="43"/>
    <s v="MMR001CMP113"/>
    <s v="NGCA"/>
    <s v="Rural"/>
    <n v="155"/>
    <n v="664"/>
    <n v="156"/>
    <n v="641"/>
    <n v="273"/>
    <n v="0"/>
    <x v="3"/>
    <x v="2"/>
    <n v="0"/>
  </r>
  <r>
    <x v="0"/>
    <x v="2"/>
    <x v="54"/>
    <s v="MMR001CMP119"/>
    <s v="NGCA"/>
    <s v="Mixed"/>
    <n v="610"/>
    <n v="2750"/>
    <n v="609"/>
    <n v="2630"/>
    <n v="609"/>
    <n v="2630"/>
    <x v="3"/>
    <x v="2"/>
    <n v="48"/>
  </r>
  <r>
    <x v="0"/>
    <x v="1"/>
    <x v="81"/>
    <s v="MMR001CMP054"/>
    <s v="GCA"/>
    <s v="Rural"/>
    <n v="23"/>
    <n v="124"/>
    <n v="20"/>
    <n v="110"/>
    <n v="20"/>
    <n v="110"/>
    <x v="3"/>
    <x v="0"/>
    <n v="6"/>
  </r>
  <r>
    <x v="0"/>
    <x v="3"/>
    <x v="58"/>
    <s v="MMR001CMP014"/>
    <s v="GCA"/>
    <s v="Urban"/>
    <n v="163"/>
    <n v="712"/>
    <n v="84"/>
    <n v="452"/>
    <n v="140"/>
    <n v="707"/>
    <x v="3"/>
    <x v="0"/>
    <n v="5"/>
  </r>
  <r>
    <x v="0"/>
    <x v="3"/>
    <x v="72"/>
    <s v="MMR001CMP002"/>
    <s v="GCA"/>
    <s v="Urban"/>
    <n v="56"/>
    <n v="230"/>
    <n v="54"/>
    <n v="221"/>
    <n v="57"/>
    <n v="232"/>
    <x v="3"/>
    <x v="0"/>
    <n v="0"/>
  </r>
  <r>
    <x v="0"/>
    <x v="3"/>
    <x v="40"/>
    <s v="MMR001CMP019"/>
    <s v="GCA"/>
    <s v="Urban"/>
    <n v="107"/>
    <n v="501"/>
    <n v="107"/>
    <n v="503"/>
    <n v="107"/>
    <n v="497"/>
    <x v="3"/>
    <x v="1"/>
    <n v="13"/>
  </r>
  <r>
    <x v="0"/>
    <x v="3"/>
    <x v="58"/>
    <s v="MMR001CMP014"/>
    <s v="GCA"/>
    <s v="Urban"/>
    <n v="163"/>
    <n v="712"/>
    <n v="84"/>
    <n v="452"/>
    <n v="140"/>
    <n v="707"/>
    <x v="3"/>
    <x v="2"/>
    <n v="7"/>
  </r>
  <r>
    <x v="0"/>
    <x v="3"/>
    <x v="8"/>
    <s v="MMR001CMP010"/>
    <s v="GCA"/>
    <s v="Urban"/>
    <n v="6"/>
    <n v="39"/>
    <n v="6"/>
    <n v="39"/>
    <n v="6"/>
    <n v="39"/>
    <x v="3"/>
    <x v="0"/>
    <n v="0"/>
  </r>
  <r>
    <x v="0"/>
    <x v="2"/>
    <x v="43"/>
    <s v="MMR001CMP113"/>
    <s v="NGCA"/>
    <s v="Rural"/>
    <n v="155"/>
    <n v="664"/>
    <n v="156"/>
    <n v="641"/>
    <n v="273"/>
    <n v="0"/>
    <x v="3"/>
    <x v="1"/>
    <n v="0"/>
  </r>
  <r>
    <x v="0"/>
    <x v="1"/>
    <x v="80"/>
    <s v="MMR001CMP052"/>
    <s v="GCA"/>
    <s v="Urban"/>
    <n v="44"/>
    <n v="235"/>
    <n v="36"/>
    <n v="194"/>
    <n v="43"/>
    <n v="242"/>
    <x v="3"/>
    <x v="0"/>
    <n v="3"/>
  </r>
  <r>
    <x v="0"/>
    <x v="0"/>
    <x v="63"/>
    <s v="MMR001CMP056"/>
    <s v="GCA"/>
    <s v="Urban"/>
    <n v="413"/>
    <n v="1835"/>
    <n v="407"/>
    <n v="1858"/>
    <n v="407"/>
    <n v="1858"/>
    <x v="3"/>
    <x v="1"/>
    <n v="119"/>
  </r>
  <r>
    <x v="0"/>
    <x v="3"/>
    <x v="47"/>
    <s v="MMR001CMP018"/>
    <s v="GCA"/>
    <s v="Urban"/>
    <n v="190"/>
    <n v="1047"/>
    <n v="205"/>
    <n v="1072"/>
    <m/>
    <n v="1072"/>
    <x v="3"/>
    <x v="1"/>
    <n v="22"/>
  </r>
  <r>
    <x v="0"/>
    <x v="0"/>
    <x v="0"/>
    <s v="MMR001CMP122"/>
    <s v="NGCA"/>
    <s v="Rural"/>
    <n v="612"/>
    <n v="2944"/>
    <n v="608"/>
    <n v="2914"/>
    <n v="608"/>
    <n v="2944"/>
    <x v="3"/>
    <x v="1"/>
    <n v="83"/>
  </r>
  <r>
    <x v="0"/>
    <x v="0"/>
    <x v="28"/>
    <s v="MMR001CMP059"/>
    <s v="GCA"/>
    <s v="Urban"/>
    <n v="25"/>
    <n v="92"/>
    <n v="24"/>
    <n v="89"/>
    <n v="24"/>
    <n v="89"/>
    <x v="3"/>
    <x v="1"/>
    <n v="1"/>
  </r>
  <r>
    <x v="0"/>
    <x v="2"/>
    <x v="48"/>
    <s v="MMR001CMP111"/>
    <s v="NGCA"/>
    <s v="Rural"/>
    <n v="640"/>
    <n v="2600"/>
    <n v="623"/>
    <n v="2635"/>
    <n v="623"/>
    <n v="2635"/>
    <x v="3"/>
    <x v="2"/>
    <n v="0"/>
  </r>
  <r>
    <x v="0"/>
    <x v="1"/>
    <x v="23"/>
    <s v="MMR001CMP051"/>
    <s v="GCA"/>
    <s v="Urban"/>
    <n v="23"/>
    <n v="83"/>
    <n v="23"/>
    <n v="85"/>
    <n v="23"/>
    <n v="78"/>
    <x v="3"/>
    <x v="0"/>
    <n v="0"/>
  </r>
  <r>
    <x v="0"/>
    <x v="0"/>
    <x v="35"/>
    <s v="MMR001CMP123"/>
    <s v="NGCA"/>
    <s v="Rural"/>
    <n v="115"/>
    <n v="602"/>
    <n v="115"/>
    <n v="594"/>
    <n v="115"/>
    <n v="88"/>
    <x v="3"/>
    <x v="0"/>
    <n v="0"/>
  </r>
  <r>
    <x v="0"/>
    <x v="3"/>
    <x v="3"/>
    <s v="MMR001CMP011"/>
    <s v="GCA"/>
    <s v="Urban"/>
    <n v="8"/>
    <n v="30"/>
    <n v="8"/>
    <n v="32"/>
    <n v="8"/>
    <n v="32"/>
    <x v="3"/>
    <x v="2"/>
    <n v="0"/>
  </r>
  <r>
    <x v="0"/>
    <x v="3"/>
    <x v="51"/>
    <s v="MMR001CMP020"/>
    <s v="GCA"/>
    <s v="Rural"/>
    <n v="22"/>
    <n v="101"/>
    <n v="18"/>
    <n v="91"/>
    <n v="22"/>
    <n v="103"/>
    <x v="3"/>
    <x v="2"/>
    <n v="2"/>
  </r>
  <r>
    <x v="0"/>
    <x v="3"/>
    <x v="11"/>
    <s v="MMR001CMP013"/>
    <s v="GCA"/>
    <s v="Urban"/>
    <n v="44"/>
    <n v="180"/>
    <n v="18"/>
    <n v="68"/>
    <n v="45"/>
    <n v="194"/>
    <x v="3"/>
    <x v="1"/>
    <n v="2"/>
  </r>
  <r>
    <x v="0"/>
    <x v="3"/>
    <x v="40"/>
    <s v="MMR001CMP019"/>
    <s v="GCA"/>
    <s v="Urban"/>
    <n v="107"/>
    <n v="501"/>
    <n v="107"/>
    <n v="503"/>
    <n v="107"/>
    <n v="497"/>
    <x v="3"/>
    <x v="2"/>
    <n v="6"/>
  </r>
  <r>
    <x v="0"/>
    <x v="1"/>
    <x v="81"/>
    <s v="MMR001CMP054"/>
    <s v="GCA"/>
    <s v="Rural"/>
    <n v="23"/>
    <n v="124"/>
    <n v="20"/>
    <n v="110"/>
    <n v="20"/>
    <n v="110"/>
    <x v="3"/>
    <x v="2"/>
    <n v="3"/>
  </r>
  <r>
    <x v="0"/>
    <x v="3"/>
    <x v="33"/>
    <s v="MMR001CMP001"/>
    <s v="GCA"/>
    <s v="Urban"/>
    <n v="69"/>
    <n v="349"/>
    <n v="43"/>
    <n v="361"/>
    <n v="43"/>
    <n v="361"/>
    <x v="3"/>
    <x v="2"/>
    <n v="2"/>
  </r>
  <r>
    <x v="0"/>
    <x v="3"/>
    <x v="47"/>
    <s v="MMR001CMP018"/>
    <s v="GCA"/>
    <s v="Urban"/>
    <n v="190"/>
    <n v="1047"/>
    <n v="205"/>
    <n v="1072"/>
    <m/>
    <n v="1072"/>
    <x v="3"/>
    <x v="0"/>
    <n v="14"/>
  </r>
  <r>
    <x v="0"/>
    <x v="1"/>
    <x v="23"/>
    <s v="MMR001CMP051"/>
    <s v="GCA"/>
    <s v="Urban"/>
    <n v="23"/>
    <n v="83"/>
    <n v="23"/>
    <n v="85"/>
    <n v="23"/>
    <n v="78"/>
    <x v="3"/>
    <x v="2"/>
    <n v="2"/>
  </r>
  <r>
    <x v="0"/>
    <x v="3"/>
    <x v="32"/>
    <s v="MMR001CMP009"/>
    <s v="GCA"/>
    <s v="Urban"/>
    <n v="87"/>
    <n v="461"/>
    <n v="90"/>
    <n v="489"/>
    <n v="90"/>
    <n v="489"/>
    <x v="3"/>
    <x v="1"/>
    <n v="8"/>
  </r>
  <r>
    <x v="0"/>
    <x v="2"/>
    <x v="54"/>
    <s v="MMR001CMP119"/>
    <s v="NGCA"/>
    <s v="Mixed"/>
    <n v="610"/>
    <n v="2750"/>
    <n v="609"/>
    <n v="2630"/>
    <n v="609"/>
    <n v="2630"/>
    <x v="3"/>
    <x v="1"/>
    <n v="104"/>
  </r>
  <r>
    <x v="0"/>
    <x v="2"/>
    <x v="43"/>
    <s v="MMR001CMP113"/>
    <s v="NGCA"/>
    <s v="Rural"/>
    <n v="155"/>
    <n v="664"/>
    <n v="156"/>
    <n v="641"/>
    <n v="273"/>
    <n v="0"/>
    <x v="3"/>
    <x v="0"/>
    <n v="0"/>
  </r>
  <r>
    <x v="0"/>
    <x v="0"/>
    <x v="5"/>
    <s v="MMR001CMP121"/>
    <s v="NGCA"/>
    <s v="Rural"/>
    <n v="1694"/>
    <n v="8805"/>
    <n v="1693"/>
    <n v="8805"/>
    <n v="1693"/>
    <n v="9062"/>
    <x v="3"/>
    <x v="1"/>
    <n v="530"/>
  </r>
  <r>
    <x v="0"/>
    <x v="2"/>
    <x v="48"/>
    <s v="MMR001CMP111"/>
    <s v="NGCA"/>
    <s v="Rural"/>
    <n v="640"/>
    <n v="2600"/>
    <n v="623"/>
    <n v="2635"/>
    <n v="623"/>
    <n v="2635"/>
    <x v="3"/>
    <x v="1"/>
    <n v="0"/>
  </r>
  <r>
    <x v="0"/>
    <x v="1"/>
    <x v="69"/>
    <s v="MMR001CMP053"/>
    <s v="GCA"/>
    <s v="Urban"/>
    <n v="14"/>
    <n v="74"/>
    <n v="14"/>
    <n v="68"/>
    <n v="14"/>
    <n v="68"/>
    <x v="3"/>
    <x v="2"/>
    <n v="0"/>
  </r>
  <r>
    <x v="0"/>
    <x v="2"/>
    <x v="61"/>
    <s v="MMR001CMP116"/>
    <s v="NGCA"/>
    <s v="Urban"/>
    <n v="1295"/>
    <n v="6509"/>
    <m/>
    <n v="6258"/>
    <n v="1351"/>
    <n v="6868"/>
    <x v="3"/>
    <x v="1"/>
    <n v="1009"/>
  </r>
  <r>
    <x v="0"/>
    <x v="3"/>
    <x v="60"/>
    <s v="MMR001CMP016"/>
    <s v="GCA"/>
    <s v="Urban"/>
    <n v="72"/>
    <n v="333"/>
    <n v="72"/>
    <n v="332"/>
    <n v="72"/>
    <n v="332"/>
    <x v="3"/>
    <x v="1"/>
    <n v="2"/>
  </r>
  <r>
    <x v="0"/>
    <x v="3"/>
    <x v="57"/>
    <s v="MMR001CMP015"/>
    <s v="GCA"/>
    <s v="Urban"/>
    <n v="107"/>
    <n v="584"/>
    <n v="30"/>
    <n v="174"/>
    <n v="108"/>
    <n v="605"/>
    <x v="3"/>
    <x v="2"/>
    <n v="1"/>
  </r>
  <r>
    <x v="0"/>
    <x v="2"/>
    <x v="36"/>
    <s v="MMR001CMP115"/>
    <s v="NGCA"/>
    <s v="Rural"/>
    <n v="169"/>
    <n v="1216"/>
    <n v="176"/>
    <n v="1216"/>
    <n v="176"/>
    <n v="1216"/>
    <x v="3"/>
    <x v="1"/>
    <n v="51"/>
  </r>
  <r>
    <x v="0"/>
    <x v="3"/>
    <x v="33"/>
    <s v="MMR001CMP001"/>
    <s v="GCA"/>
    <s v="Urban"/>
    <n v="69"/>
    <n v="349"/>
    <n v="43"/>
    <n v="361"/>
    <n v="43"/>
    <n v="361"/>
    <x v="3"/>
    <x v="1"/>
    <n v="5"/>
  </r>
  <r>
    <x v="0"/>
    <x v="3"/>
    <x v="60"/>
    <s v="MMR001CMP016"/>
    <s v="GCA"/>
    <s v="Urban"/>
    <n v="72"/>
    <n v="333"/>
    <n v="72"/>
    <n v="332"/>
    <n v="72"/>
    <n v="332"/>
    <x v="3"/>
    <x v="2"/>
    <n v="2"/>
  </r>
  <r>
    <x v="0"/>
    <x v="5"/>
    <x v="78"/>
    <s v="MMR001CMP132"/>
    <s v="GCA"/>
    <s v="Rural"/>
    <n v="486"/>
    <n v="2371"/>
    <n v="488"/>
    <n v="2325"/>
    <n v="488"/>
    <n v="2325"/>
    <x v="3"/>
    <x v="1"/>
    <n v="50"/>
  </r>
  <r>
    <x v="0"/>
    <x v="0"/>
    <x v="76"/>
    <s v="MMR001CMP058"/>
    <s v="GCA"/>
    <s v="Urban"/>
    <n v="3"/>
    <n v="13"/>
    <n v="3"/>
    <n v="13"/>
    <n v="3"/>
    <n v="13"/>
    <x v="3"/>
    <x v="2"/>
    <n v="0"/>
  </r>
  <r>
    <x v="0"/>
    <x v="0"/>
    <x v="0"/>
    <s v="MMR001CMP122"/>
    <s v="NGCA"/>
    <s v="Rural"/>
    <n v="612"/>
    <n v="2944"/>
    <n v="608"/>
    <n v="2914"/>
    <n v="608"/>
    <n v="2944"/>
    <x v="3"/>
    <x v="0"/>
    <n v="40"/>
  </r>
  <r>
    <x v="0"/>
    <x v="1"/>
    <x v="69"/>
    <s v="MMR001CMP053"/>
    <s v="GCA"/>
    <s v="Urban"/>
    <n v="14"/>
    <n v="74"/>
    <n v="14"/>
    <n v="68"/>
    <n v="14"/>
    <n v="68"/>
    <x v="3"/>
    <x v="0"/>
    <n v="1"/>
  </r>
  <r>
    <x v="0"/>
    <x v="2"/>
    <x v="61"/>
    <s v="MMR001CMP116"/>
    <s v="NGCA"/>
    <s v="Urban"/>
    <n v="1295"/>
    <n v="6509"/>
    <m/>
    <n v="6258"/>
    <n v="1351"/>
    <n v="6868"/>
    <x v="3"/>
    <x v="2"/>
    <n v="495"/>
  </r>
  <r>
    <x v="0"/>
    <x v="3"/>
    <x v="60"/>
    <s v="MMR001CMP016"/>
    <s v="GCA"/>
    <s v="Urban"/>
    <n v="72"/>
    <n v="333"/>
    <n v="72"/>
    <n v="332"/>
    <n v="72"/>
    <n v="332"/>
    <x v="3"/>
    <x v="0"/>
    <n v="0"/>
  </r>
  <r>
    <x v="0"/>
    <x v="3"/>
    <x v="57"/>
    <s v="MMR001CMP015"/>
    <s v="GCA"/>
    <s v="Urban"/>
    <n v="107"/>
    <n v="584"/>
    <n v="30"/>
    <n v="174"/>
    <n v="108"/>
    <n v="605"/>
    <x v="3"/>
    <x v="1"/>
    <n v="4"/>
  </r>
  <r>
    <x v="0"/>
    <x v="3"/>
    <x v="8"/>
    <s v="MMR001CMP010"/>
    <s v="GCA"/>
    <s v="Urban"/>
    <n v="6"/>
    <n v="39"/>
    <n v="6"/>
    <n v="39"/>
    <n v="6"/>
    <n v="39"/>
    <x v="3"/>
    <x v="1"/>
    <n v="0"/>
  </r>
  <r>
    <x v="0"/>
    <x v="5"/>
    <x v="74"/>
    <s v="MMR001CMP133"/>
    <s v="GCA"/>
    <s v="Rural"/>
    <n v="115"/>
    <n v="532"/>
    <n v="115"/>
    <n v="537"/>
    <n v="115"/>
    <n v="537"/>
    <x v="3"/>
    <x v="0"/>
    <n v="7"/>
  </r>
  <r>
    <x v="0"/>
    <x v="2"/>
    <x v="61"/>
    <s v="MMR001CMP116"/>
    <s v="NGCA"/>
    <s v="Urban"/>
    <n v="1295"/>
    <n v="6509"/>
    <m/>
    <n v="6258"/>
    <n v="1351"/>
    <n v="6868"/>
    <x v="3"/>
    <x v="0"/>
    <n v="514"/>
  </r>
  <r>
    <x v="0"/>
    <x v="2"/>
    <x v="54"/>
    <s v="MMR001CMP119"/>
    <s v="NGCA"/>
    <s v="Mixed"/>
    <n v="610"/>
    <n v="2750"/>
    <n v="609"/>
    <n v="2630"/>
    <n v="609"/>
    <n v="2630"/>
    <x v="3"/>
    <x v="0"/>
    <n v="56"/>
  </r>
  <r>
    <x v="0"/>
    <x v="3"/>
    <x v="51"/>
    <s v="MMR001CMP020"/>
    <s v="GCA"/>
    <s v="Rural"/>
    <n v="22"/>
    <n v="101"/>
    <n v="18"/>
    <n v="91"/>
    <n v="22"/>
    <n v="103"/>
    <x v="3"/>
    <x v="0"/>
    <n v="2"/>
  </r>
  <r>
    <x v="0"/>
    <x v="2"/>
    <x v="36"/>
    <s v="MMR001CMP115"/>
    <s v="NGCA"/>
    <s v="Rural"/>
    <n v="169"/>
    <n v="1216"/>
    <n v="176"/>
    <n v="1216"/>
    <n v="176"/>
    <n v="1216"/>
    <x v="3"/>
    <x v="0"/>
    <n v="22"/>
  </r>
  <r>
    <x v="0"/>
    <x v="3"/>
    <x v="58"/>
    <s v="MMR001CMP014"/>
    <s v="GCA"/>
    <s v="Urban"/>
    <n v="163"/>
    <n v="712"/>
    <n v="84"/>
    <n v="452"/>
    <n v="140"/>
    <n v="707"/>
    <x v="3"/>
    <x v="1"/>
    <n v="12"/>
  </r>
  <r>
    <x v="0"/>
    <x v="3"/>
    <x v="47"/>
    <s v="MMR001CMP018"/>
    <s v="GCA"/>
    <s v="Urban"/>
    <n v="190"/>
    <n v="1047"/>
    <n v="205"/>
    <n v="1072"/>
    <m/>
    <n v="1072"/>
    <x v="3"/>
    <x v="2"/>
    <n v="8"/>
  </r>
  <r>
    <x v="0"/>
    <x v="3"/>
    <x v="3"/>
    <s v="MMR001CMP011"/>
    <s v="GCA"/>
    <s v="Urban"/>
    <n v="8"/>
    <n v="30"/>
    <n v="8"/>
    <n v="32"/>
    <n v="8"/>
    <n v="32"/>
    <x v="3"/>
    <x v="0"/>
    <n v="0"/>
  </r>
  <r>
    <x v="0"/>
    <x v="1"/>
    <x v="80"/>
    <s v="MMR001CMP052"/>
    <s v="GCA"/>
    <s v="Urban"/>
    <n v="44"/>
    <n v="235"/>
    <n v="36"/>
    <n v="194"/>
    <n v="43"/>
    <n v="242"/>
    <x v="3"/>
    <x v="2"/>
    <n v="3"/>
  </r>
  <r>
    <x v="0"/>
    <x v="1"/>
    <x v="80"/>
    <s v="MMR001CMP052"/>
    <s v="GCA"/>
    <s v="Urban"/>
    <n v="44"/>
    <n v="235"/>
    <n v="36"/>
    <n v="194"/>
    <n v="43"/>
    <n v="242"/>
    <x v="3"/>
    <x v="1"/>
    <n v="6"/>
  </r>
  <r>
    <x v="0"/>
    <x v="3"/>
    <x v="59"/>
    <s v="MMR001CMP023"/>
    <s v="GCA"/>
    <s v="Urban"/>
    <n v="68"/>
    <n v="340"/>
    <n v="61"/>
    <n v="315"/>
    <n v="68"/>
    <n v="340"/>
    <x v="3"/>
    <x v="2"/>
    <n v="3"/>
  </r>
  <r>
    <x v="0"/>
    <x v="0"/>
    <x v="76"/>
    <s v="MMR001CMP058"/>
    <s v="GCA"/>
    <s v="Urban"/>
    <n v="3"/>
    <n v="13"/>
    <n v="3"/>
    <n v="13"/>
    <n v="3"/>
    <n v="13"/>
    <x v="3"/>
    <x v="0"/>
    <n v="0"/>
  </r>
  <r>
    <x v="0"/>
    <x v="4"/>
    <x v="4"/>
    <s v="MMR001CMP103"/>
    <s v="GCA"/>
    <s v="Rural"/>
    <n v="57"/>
    <n v="284"/>
    <n v="54"/>
    <n v="262"/>
    <n v="54"/>
    <n v="262"/>
    <x v="3"/>
    <x v="1"/>
    <n v="10"/>
  </r>
  <r>
    <x v="0"/>
    <x v="2"/>
    <x v="36"/>
    <s v="MMR001CMP115"/>
    <s v="NGCA"/>
    <s v="Rural"/>
    <n v="169"/>
    <n v="1216"/>
    <n v="176"/>
    <n v="1216"/>
    <n v="176"/>
    <n v="1216"/>
    <x v="3"/>
    <x v="2"/>
    <n v="29"/>
  </r>
  <r>
    <x v="0"/>
    <x v="1"/>
    <x v="69"/>
    <s v="MMR001CMP053"/>
    <s v="GCA"/>
    <s v="Urban"/>
    <n v="14"/>
    <n v="74"/>
    <n v="14"/>
    <n v="68"/>
    <n v="14"/>
    <n v="68"/>
    <x v="3"/>
    <x v="1"/>
    <n v="1"/>
  </r>
  <r>
    <x v="0"/>
    <x v="3"/>
    <x v="57"/>
    <s v="MMR001CMP015"/>
    <s v="GCA"/>
    <s v="Urban"/>
    <n v="107"/>
    <n v="584"/>
    <n v="30"/>
    <n v="174"/>
    <n v="108"/>
    <n v="605"/>
    <x v="3"/>
    <x v="0"/>
    <n v="3"/>
  </r>
  <r>
    <x v="0"/>
    <x v="0"/>
    <x v="76"/>
    <s v="MMR001CMP058"/>
    <s v="GCA"/>
    <s v="Urban"/>
    <n v="3"/>
    <n v="13"/>
    <n v="3"/>
    <n v="13"/>
    <n v="3"/>
    <n v="13"/>
    <x v="3"/>
    <x v="1"/>
    <n v="0"/>
  </r>
  <r>
    <x v="0"/>
    <x v="3"/>
    <x v="8"/>
    <s v="MMR001CMP010"/>
    <s v="GCA"/>
    <s v="Urban"/>
    <n v="6"/>
    <n v="39"/>
    <n v="6"/>
    <n v="39"/>
    <n v="6"/>
    <n v="39"/>
    <x v="3"/>
    <x v="2"/>
    <n v="0"/>
  </r>
  <r>
    <x v="0"/>
    <x v="0"/>
    <x v="28"/>
    <s v="MMR001CMP059"/>
    <s v="GCA"/>
    <s v="Urban"/>
    <n v="25"/>
    <n v="92"/>
    <n v="24"/>
    <n v="89"/>
    <n v="24"/>
    <n v="89"/>
    <x v="3"/>
    <x v="0"/>
    <n v="0"/>
  </r>
  <r>
    <x v="0"/>
    <x v="0"/>
    <x v="0"/>
    <s v="MMR001CMP122"/>
    <s v="NGCA"/>
    <s v="Rural"/>
    <n v="612"/>
    <n v="2944"/>
    <n v="608"/>
    <n v="2914"/>
    <n v="608"/>
    <n v="2944"/>
    <x v="3"/>
    <x v="2"/>
    <n v="43"/>
  </r>
  <r>
    <x v="0"/>
    <x v="4"/>
    <x v="41"/>
    <s v="MMR001CMP109"/>
    <s v="GCA"/>
    <s v="Urban"/>
    <n v="6"/>
    <n v="30"/>
    <n v="6"/>
    <n v="30"/>
    <n v="6"/>
    <n v="30"/>
    <x v="3"/>
    <x v="0"/>
    <n v="0"/>
  </r>
  <r>
    <x v="0"/>
    <x v="3"/>
    <x v="59"/>
    <s v="MMR001CMP023"/>
    <s v="GCA"/>
    <s v="Urban"/>
    <n v="68"/>
    <n v="340"/>
    <n v="61"/>
    <n v="315"/>
    <n v="68"/>
    <n v="340"/>
    <x v="3"/>
    <x v="0"/>
    <n v="3"/>
  </r>
  <r>
    <x v="0"/>
    <x v="3"/>
    <x v="44"/>
    <s v="MMR001CMP022"/>
    <s v="GCA"/>
    <s v="Urban"/>
    <n v="6"/>
    <n v="36"/>
    <n v="6"/>
    <n v="36"/>
    <n v="6"/>
    <n v="36"/>
    <x v="3"/>
    <x v="2"/>
    <n v="0"/>
  </r>
  <r>
    <x v="0"/>
    <x v="3"/>
    <x v="19"/>
    <s v="MMR001CMP012"/>
    <s v="GCA"/>
    <s v="Urban"/>
    <n v="6"/>
    <n v="28"/>
    <n v="6"/>
    <n v="30"/>
    <n v="6"/>
    <n v="30"/>
    <x v="3"/>
    <x v="2"/>
    <n v="0"/>
  </r>
  <r>
    <x v="0"/>
    <x v="4"/>
    <x v="41"/>
    <s v="MMR001CMP109"/>
    <s v="GCA"/>
    <s v="Urban"/>
    <n v="6"/>
    <n v="30"/>
    <n v="6"/>
    <n v="30"/>
    <n v="6"/>
    <n v="30"/>
    <x v="3"/>
    <x v="1"/>
    <n v="0"/>
  </r>
  <r>
    <x v="0"/>
    <x v="4"/>
    <x v="52"/>
    <s v="MMR001CMP105"/>
    <s v="GCA"/>
    <s v="Rural"/>
    <n v="21"/>
    <n v="93"/>
    <n v="20"/>
    <n v="78"/>
    <n v="20"/>
    <n v="80"/>
    <x v="3"/>
    <x v="1"/>
    <n v="1"/>
  </r>
  <r>
    <x v="0"/>
    <x v="3"/>
    <x v="50"/>
    <s v="MMR001CMP021"/>
    <s v="GCA"/>
    <s v="Rural"/>
    <n v="14"/>
    <n v="73"/>
    <n v="12"/>
    <n v="61"/>
    <n v="14"/>
    <n v="72"/>
    <x v="3"/>
    <x v="1"/>
    <n v="3"/>
  </r>
  <r>
    <x v="0"/>
    <x v="3"/>
    <x v="19"/>
    <s v="MMR001CMP012"/>
    <s v="GCA"/>
    <s v="Urban"/>
    <n v="6"/>
    <n v="28"/>
    <n v="6"/>
    <n v="30"/>
    <n v="6"/>
    <n v="30"/>
    <x v="3"/>
    <x v="1"/>
    <n v="0"/>
  </r>
  <r>
    <x v="0"/>
    <x v="1"/>
    <x v="34"/>
    <s v="MMR001CMP050"/>
    <s v="GCA"/>
    <s v="Urban"/>
    <n v="301"/>
    <n v="1404"/>
    <n v="274"/>
    <n v="1347"/>
    <n v="274"/>
    <n v="1347"/>
    <x v="3"/>
    <x v="2"/>
    <n v="25"/>
  </r>
  <r>
    <x v="0"/>
    <x v="0"/>
    <x v="26"/>
    <s v="MMR001CMP062"/>
    <s v="GCA"/>
    <s v="Urban"/>
    <n v="265"/>
    <n v="1084"/>
    <n v="260"/>
    <n v="1140"/>
    <n v="260"/>
    <n v="1140"/>
    <x v="3"/>
    <x v="2"/>
    <n v="23"/>
  </r>
  <r>
    <x v="0"/>
    <x v="0"/>
    <x v="63"/>
    <s v="MMR001CMP056"/>
    <s v="GCA"/>
    <s v="Urban"/>
    <n v="413"/>
    <n v="1835"/>
    <n v="407"/>
    <n v="1858"/>
    <n v="407"/>
    <n v="1858"/>
    <x v="3"/>
    <x v="0"/>
    <n v="67"/>
  </r>
  <r>
    <x v="0"/>
    <x v="4"/>
    <x v="41"/>
    <s v="MMR001CMP109"/>
    <s v="GCA"/>
    <s v="Urban"/>
    <n v="6"/>
    <n v="30"/>
    <n v="6"/>
    <n v="30"/>
    <n v="6"/>
    <n v="30"/>
    <x v="3"/>
    <x v="2"/>
    <n v="0"/>
  </r>
  <r>
    <x v="0"/>
    <x v="3"/>
    <x v="44"/>
    <s v="MMR001CMP022"/>
    <s v="GCA"/>
    <s v="Urban"/>
    <n v="6"/>
    <n v="36"/>
    <n v="6"/>
    <n v="36"/>
    <n v="6"/>
    <n v="36"/>
    <x v="3"/>
    <x v="0"/>
    <n v="0"/>
  </r>
  <r>
    <x v="0"/>
    <x v="2"/>
    <x v="16"/>
    <s v="MMR001CMP120"/>
    <s v="NGCA"/>
    <s v="Rural"/>
    <n v="184"/>
    <n v="768"/>
    <n v="175"/>
    <n v="828"/>
    <n v="175"/>
    <n v="828"/>
    <x v="3"/>
    <x v="0"/>
    <n v="34"/>
  </r>
  <r>
    <x v="0"/>
    <x v="0"/>
    <x v="5"/>
    <s v="MMR001CMP121"/>
    <s v="NGCA"/>
    <s v="Rural"/>
    <n v="1694"/>
    <n v="8805"/>
    <n v="1693"/>
    <n v="8805"/>
    <n v="1693"/>
    <n v="9062"/>
    <x v="3"/>
    <x v="0"/>
    <n v="276"/>
  </r>
  <r>
    <x v="0"/>
    <x v="0"/>
    <x v="63"/>
    <s v="MMR001CMP056"/>
    <s v="GCA"/>
    <s v="Urban"/>
    <n v="413"/>
    <n v="1835"/>
    <n v="407"/>
    <n v="1858"/>
    <n v="407"/>
    <n v="1858"/>
    <x v="3"/>
    <x v="2"/>
    <n v="52"/>
  </r>
  <r>
    <x v="0"/>
    <x v="3"/>
    <x v="33"/>
    <s v="MMR001CMP001"/>
    <s v="GCA"/>
    <s v="Urban"/>
    <n v="69"/>
    <n v="349"/>
    <n v="43"/>
    <n v="361"/>
    <n v="43"/>
    <n v="361"/>
    <x v="3"/>
    <x v="0"/>
    <n v="3"/>
  </r>
  <r>
    <x v="0"/>
    <x v="0"/>
    <x v="5"/>
    <s v="MMR001CMP121"/>
    <s v="NGCA"/>
    <s v="Rural"/>
    <n v="1694"/>
    <n v="8805"/>
    <n v="1693"/>
    <n v="8805"/>
    <n v="1693"/>
    <n v="9062"/>
    <x v="3"/>
    <x v="2"/>
    <n v="254"/>
  </r>
  <r>
    <x v="0"/>
    <x v="1"/>
    <x v="64"/>
    <s v="MMR001CMP055"/>
    <s v="GCA"/>
    <s v="Urban"/>
    <n v="27"/>
    <n v="111"/>
    <n v="25"/>
    <n v="104"/>
    <n v="25"/>
    <n v="104"/>
    <x v="3"/>
    <x v="0"/>
    <n v="2"/>
  </r>
  <r>
    <x v="0"/>
    <x v="3"/>
    <x v="32"/>
    <s v="MMR001CMP009"/>
    <s v="GCA"/>
    <s v="Urban"/>
    <n v="87"/>
    <n v="461"/>
    <n v="90"/>
    <n v="489"/>
    <n v="90"/>
    <n v="489"/>
    <x v="3"/>
    <x v="0"/>
    <n v="4"/>
  </r>
  <r>
    <x v="0"/>
    <x v="0"/>
    <x v="35"/>
    <s v="MMR001CMP123"/>
    <s v="NGCA"/>
    <s v="Rural"/>
    <n v="115"/>
    <n v="602"/>
    <n v="115"/>
    <n v="594"/>
    <n v="115"/>
    <n v="88"/>
    <x v="3"/>
    <x v="2"/>
    <n v="0"/>
  </r>
  <r>
    <x v="0"/>
    <x v="5"/>
    <x v="74"/>
    <s v="MMR001CMP133"/>
    <s v="GCA"/>
    <s v="Rural"/>
    <n v="115"/>
    <n v="532"/>
    <n v="115"/>
    <n v="537"/>
    <n v="115"/>
    <n v="537"/>
    <x v="3"/>
    <x v="2"/>
    <n v="8"/>
  </r>
  <r>
    <x v="0"/>
    <x v="0"/>
    <x v="26"/>
    <s v="MMR001CMP062"/>
    <s v="GCA"/>
    <s v="Urban"/>
    <n v="265"/>
    <n v="1084"/>
    <n v="260"/>
    <n v="1140"/>
    <n v="260"/>
    <n v="1140"/>
    <x v="3"/>
    <x v="1"/>
    <n v="48"/>
  </r>
  <r>
    <x v="0"/>
    <x v="2"/>
    <x v="16"/>
    <s v="MMR001CMP120"/>
    <s v="NGCA"/>
    <s v="Rural"/>
    <n v="184"/>
    <n v="768"/>
    <n v="175"/>
    <n v="828"/>
    <n v="175"/>
    <n v="828"/>
    <x v="3"/>
    <x v="1"/>
    <n v="62"/>
  </r>
  <r>
    <x v="0"/>
    <x v="3"/>
    <x v="3"/>
    <s v="MMR001CMP011"/>
    <s v="GCA"/>
    <s v="Urban"/>
    <n v="8"/>
    <n v="30"/>
    <n v="8"/>
    <n v="32"/>
    <n v="8"/>
    <n v="32"/>
    <x v="3"/>
    <x v="1"/>
    <n v="0"/>
  </r>
  <r>
    <x v="0"/>
    <x v="1"/>
    <x v="34"/>
    <s v="MMR001CMP050"/>
    <s v="GCA"/>
    <s v="Urban"/>
    <n v="301"/>
    <n v="1404"/>
    <n v="274"/>
    <n v="1347"/>
    <n v="274"/>
    <n v="1347"/>
    <x v="3"/>
    <x v="0"/>
    <n v="30"/>
  </r>
  <r>
    <x v="0"/>
    <x v="3"/>
    <x v="44"/>
    <s v="MMR001CMP022"/>
    <s v="GCA"/>
    <s v="Urban"/>
    <n v="6"/>
    <n v="36"/>
    <n v="6"/>
    <n v="36"/>
    <n v="6"/>
    <n v="36"/>
    <x v="3"/>
    <x v="1"/>
    <n v="0"/>
  </r>
  <r>
    <x v="0"/>
    <x v="1"/>
    <x v="81"/>
    <s v="MMR001CMP054"/>
    <s v="GCA"/>
    <s v="Rural"/>
    <n v="23"/>
    <n v="124"/>
    <n v="20"/>
    <n v="110"/>
    <n v="20"/>
    <n v="110"/>
    <x v="3"/>
    <x v="1"/>
    <n v="9"/>
  </r>
  <r>
    <x v="0"/>
    <x v="3"/>
    <x v="19"/>
    <s v="MMR001CMP012"/>
    <s v="GCA"/>
    <s v="Urban"/>
    <n v="6"/>
    <n v="28"/>
    <n v="6"/>
    <n v="30"/>
    <n v="6"/>
    <n v="30"/>
    <x v="3"/>
    <x v="0"/>
    <n v="0"/>
  </r>
  <r>
    <x v="0"/>
    <x v="1"/>
    <x v="34"/>
    <s v="MMR001CMP050"/>
    <s v="GCA"/>
    <s v="Urban"/>
    <n v="301"/>
    <n v="1404"/>
    <n v="274"/>
    <n v="1347"/>
    <n v="274"/>
    <n v="1347"/>
    <x v="3"/>
    <x v="1"/>
    <n v="55"/>
  </r>
  <r>
    <x v="0"/>
    <x v="1"/>
    <x v="64"/>
    <s v="MMR001CMP055"/>
    <s v="GCA"/>
    <s v="Urban"/>
    <n v="27"/>
    <n v="111"/>
    <n v="25"/>
    <n v="104"/>
    <n v="25"/>
    <n v="104"/>
    <x v="3"/>
    <x v="1"/>
    <n v="2"/>
  </r>
  <r>
    <x v="0"/>
    <x v="5"/>
    <x v="6"/>
    <s v="MMR001CMP066"/>
    <s v="GCA"/>
    <s v="Urban"/>
    <n v="135"/>
    <n v="672"/>
    <n v="156"/>
    <n v="704"/>
    <n v="156"/>
    <n v="704"/>
    <x v="3"/>
    <x v="0"/>
    <n v="11"/>
  </r>
  <r>
    <x v="0"/>
    <x v="3"/>
    <x v="50"/>
    <s v="MMR001CMP021"/>
    <s v="GCA"/>
    <s v="Rural"/>
    <n v="14"/>
    <n v="73"/>
    <n v="12"/>
    <n v="61"/>
    <n v="14"/>
    <n v="72"/>
    <x v="3"/>
    <x v="2"/>
    <n v="1"/>
  </r>
  <r>
    <x v="0"/>
    <x v="3"/>
    <x v="24"/>
    <s v="MMR001CMP008"/>
    <s v="GCA"/>
    <s v="Urban"/>
    <n v="93"/>
    <n v="446"/>
    <n v="91"/>
    <n v="482"/>
    <n v="100"/>
    <n v="523"/>
    <x v="3"/>
    <x v="1"/>
    <n v="11"/>
  </r>
  <r>
    <x v="0"/>
    <x v="3"/>
    <x v="50"/>
    <s v="MMR001CMP021"/>
    <s v="GCA"/>
    <s v="Rural"/>
    <n v="14"/>
    <n v="73"/>
    <n v="12"/>
    <n v="61"/>
    <n v="14"/>
    <n v="72"/>
    <x v="3"/>
    <x v="0"/>
    <n v="2"/>
  </r>
  <r>
    <x v="0"/>
    <x v="3"/>
    <x v="11"/>
    <s v="MMR001CMP013"/>
    <s v="GCA"/>
    <s v="Urban"/>
    <n v="44"/>
    <n v="180"/>
    <n v="18"/>
    <n v="68"/>
    <n v="45"/>
    <n v="194"/>
    <x v="3"/>
    <x v="2"/>
    <n v="0"/>
  </r>
  <r>
    <x v="0"/>
    <x v="3"/>
    <x v="72"/>
    <s v="MMR001CMP002"/>
    <s v="GCA"/>
    <s v="Urban"/>
    <n v="56"/>
    <n v="230"/>
    <n v="54"/>
    <n v="221"/>
    <n v="57"/>
    <n v="232"/>
    <x v="3"/>
    <x v="1"/>
    <n v="1"/>
  </r>
  <r>
    <x v="0"/>
    <x v="3"/>
    <x v="11"/>
    <s v="MMR001CMP013"/>
    <s v="GCA"/>
    <s v="Urban"/>
    <n v="44"/>
    <n v="180"/>
    <n v="18"/>
    <n v="68"/>
    <n v="45"/>
    <n v="194"/>
    <x v="3"/>
    <x v="0"/>
    <n v="2"/>
  </r>
  <r>
    <x v="0"/>
    <x v="3"/>
    <x v="32"/>
    <s v="MMR001CMP009"/>
    <s v="GCA"/>
    <s v="Urban"/>
    <n v="87"/>
    <n v="461"/>
    <n v="90"/>
    <n v="489"/>
    <n v="90"/>
    <n v="489"/>
    <x v="3"/>
    <x v="2"/>
    <n v="4"/>
  </r>
  <r>
    <x v="0"/>
    <x v="2"/>
    <x v="16"/>
    <s v="MMR001CMP120"/>
    <s v="NGCA"/>
    <s v="Rural"/>
    <n v="184"/>
    <n v="768"/>
    <n v="175"/>
    <n v="828"/>
    <n v="175"/>
    <n v="828"/>
    <x v="3"/>
    <x v="2"/>
    <n v="28"/>
  </r>
  <r>
    <x v="0"/>
    <x v="2"/>
    <x v="48"/>
    <s v="MMR001CMP111"/>
    <s v="NGCA"/>
    <s v="Rural"/>
    <n v="640"/>
    <n v="2600"/>
    <n v="623"/>
    <n v="2635"/>
    <n v="623"/>
    <n v="2635"/>
    <x v="3"/>
    <x v="0"/>
    <n v="0"/>
  </r>
  <r>
    <x v="0"/>
    <x v="1"/>
    <x v="64"/>
    <s v="MMR001CMP055"/>
    <s v="GCA"/>
    <s v="Urban"/>
    <n v="27"/>
    <n v="111"/>
    <n v="25"/>
    <n v="104"/>
    <n v="25"/>
    <n v="104"/>
    <x v="3"/>
    <x v="2"/>
    <n v="0"/>
  </r>
  <r>
    <x v="0"/>
    <x v="4"/>
    <x v="52"/>
    <s v="MMR001CMP105"/>
    <s v="GCA"/>
    <s v="Rural"/>
    <n v="21"/>
    <n v="93"/>
    <n v="20"/>
    <n v="78"/>
    <n v="20"/>
    <n v="80"/>
    <x v="3"/>
    <x v="2"/>
    <n v="1"/>
  </r>
  <r>
    <x v="0"/>
    <x v="3"/>
    <x v="72"/>
    <s v="MMR001CMP002"/>
    <s v="GCA"/>
    <s v="Urban"/>
    <n v="56"/>
    <n v="230"/>
    <n v="54"/>
    <n v="221"/>
    <n v="57"/>
    <n v="232"/>
    <x v="3"/>
    <x v="2"/>
    <n v="1"/>
  </r>
  <r>
    <x v="0"/>
    <x v="5"/>
    <x v="78"/>
    <s v="MMR001CMP132"/>
    <s v="GCA"/>
    <s v="Rural"/>
    <n v="486"/>
    <n v="2371"/>
    <n v="488"/>
    <n v="2325"/>
    <n v="488"/>
    <n v="2325"/>
    <x v="3"/>
    <x v="2"/>
    <n v="24"/>
  </r>
  <r>
    <x v="0"/>
    <x v="0"/>
    <x v="26"/>
    <s v="MMR001CMP062"/>
    <s v="GCA"/>
    <s v="Urban"/>
    <n v="265"/>
    <n v="1084"/>
    <n v="260"/>
    <n v="1140"/>
    <n v="260"/>
    <n v="1140"/>
    <x v="3"/>
    <x v="0"/>
    <n v="25"/>
  </r>
  <r>
    <x v="0"/>
    <x v="4"/>
    <x v="111"/>
    <s v="MMR001CMP169"/>
    <s v="GCA"/>
    <s v="Rural"/>
    <n v="35"/>
    <n v="215"/>
    <n v="35"/>
    <n v="211"/>
    <n v="35"/>
    <n v="212"/>
    <x v="3"/>
    <x v="0"/>
    <n v="8"/>
  </r>
  <r>
    <x v="1"/>
    <x v="10"/>
    <x v="84"/>
    <s v="MMR015CMP014"/>
    <s v="GCA"/>
    <s v="Urban"/>
    <n v="12"/>
    <n v="52"/>
    <n v="10"/>
    <n v="44"/>
    <n v="10"/>
    <n v="44"/>
    <x v="3"/>
    <x v="2"/>
    <n v="0"/>
  </r>
  <r>
    <x v="1"/>
    <x v="11"/>
    <x v="93"/>
    <s v="MMR015CMP214"/>
    <s v="GCA"/>
    <s v="Urban"/>
    <n v="41"/>
    <n v="214"/>
    <n v="41"/>
    <n v="214"/>
    <n v="41"/>
    <n v="214"/>
    <x v="3"/>
    <x v="0"/>
    <n v="3"/>
  </r>
  <r>
    <x v="1"/>
    <x v="11"/>
    <x v="85"/>
    <s v="MMR015CMP215"/>
    <s v="GCA"/>
    <s v="Urban"/>
    <n v="140"/>
    <n v="613"/>
    <n v="137"/>
    <n v="622"/>
    <n v="137"/>
    <n v="622"/>
    <x v="3"/>
    <x v="1"/>
    <n v="15"/>
  </r>
  <r>
    <x v="0"/>
    <x v="3"/>
    <x v="89"/>
    <s v="MMR001CMP162"/>
    <s v="GCA"/>
    <s v="Rural"/>
    <n v="43"/>
    <n v="247"/>
    <n v="41"/>
    <n v="232"/>
    <n v="41"/>
    <n v="9"/>
    <x v="3"/>
    <x v="1"/>
    <n v="0"/>
  </r>
  <r>
    <x v="0"/>
    <x v="4"/>
    <x v="106"/>
    <s v="MMR001CMP179"/>
    <s v="GCA"/>
    <s v="Rural"/>
    <n v="77"/>
    <n v="380"/>
    <n v="76"/>
    <n v="342"/>
    <n v="76"/>
    <n v="344"/>
    <x v="3"/>
    <x v="0"/>
    <n v="4"/>
  </r>
  <r>
    <x v="0"/>
    <x v="6"/>
    <x v="120"/>
    <s v="MMR001CMP225"/>
    <s v="GCA"/>
    <s v="Rural"/>
    <n v="30"/>
    <n v="181"/>
    <n v="30"/>
    <n v="181"/>
    <n v="30"/>
    <n v="181"/>
    <x v="3"/>
    <x v="1"/>
    <n v="4"/>
  </r>
  <r>
    <x v="1"/>
    <x v="11"/>
    <x v="115"/>
    <s v="MMR015CMP004"/>
    <s v="GCA"/>
    <s v="Urban"/>
    <n v="77"/>
    <n v="384"/>
    <n v="79"/>
    <n v="394"/>
    <n v="79"/>
    <n v="394"/>
    <x v="3"/>
    <x v="1"/>
    <n v="7"/>
  </r>
  <r>
    <x v="1"/>
    <x v="14"/>
    <x v="100"/>
    <s v="MMR015CMP139"/>
    <s v="NGCA"/>
    <s v="Rural"/>
    <n v="9"/>
    <n v="40"/>
    <n v="9"/>
    <n v="43"/>
    <n v="9"/>
    <n v="43"/>
    <x v="3"/>
    <x v="1"/>
    <n v="0"/>
  </r>
  <r>
    <x v="1"/>
    <x v="10"/>
    <x v="84"/>
    <s v="MMR015CMP014"/>
    <s v="GCA"/>
    <s v="Urban"/>
    <n v="12"/>
    <n v="52"/>
    <n v="10"/>
    <n v="44"/>
    <n v="10"/>
    <n v="44"/>
    <x v="3"/>
    <x v="0"/>
    <n v="0"/>
  </r>
  <r>
    <x v="0"/>
    <x v="1"/>
    <x v="83"/>
    <s v="MMR001CMP193"/>
    <s v="GCA"/>
    <s v="Rural"/>
    <n v="169"/>
    <n v="816"/>
    <n v="153"/>
    <n v="754"/>
    <n v="157"/>
    <n v="761"/>
    <x v="3"/>
    <x v="1"/>
    <n v="41"/>
  </r>
  <r>
    <x v="1"/>
    <x v="12"/>
    <x v="131"/>
    <s v="MMR015CMP007"/>
    <s v="GCA"/>
    <s v="Rural"/>
    <n v="70"/>
    <n v="273"/>
    <n v="71"/>
    <n v="278"/>
    <n v="71"/>
    <n v="278"/>
    <x v="3"/>
    <x v="1"/>
    <n v="12"/>
  </r>
  <r>
    <x v="1"/>
    <x v="11"/>
    <x v="115"/>
    <s v="MMR015CMP004"/>
    <s v="GCA"/>
    <s v="Urban"/>
    <n v="77"/>
    <n v="384"/>
    <n v="79"/>
    <n v="394"/>
    <n v="79"/>
    <n v="394"/>
    <x v="3"/>
    <x v="0"/>
    <n v="2"/>
  </r>
  <r>
    <x v="0"/>
    <x v="4"/>
    <x v="111"/>
    <s v="MMR001CMP169"/>
    <s v="GCA"/>
    <s v="Rural"/>
    <n v="35"/>
    <n v="215"/>
    <n v="35"/>
    <n v="211"/>
    <n v="35"/>
    <n v="212"/>
    <x v="3"/>
    <x v="2"/>
    <n v="4"/>
  </r>
  <r>
    <x v="0"/>
    <x v="6"/>
    <x v="96"/>
    <s v="MMR001CMP210"/>
    <s v="GCA"/>
    <s v="Mixed"/>
    <n v="68"/>
    <n v="327"/>
    <n v="10"/>
    <n v="20"/>
    <n v="63"/>
    <n v="307"/>
    <x v="3"/>
    <x v="1"/>
    <n v="6"/>
  </r>
  <r>
    <x v="1"/>
    <x v="10"/>
    <x v="84"/>
    <s v="MMR015CMP014"/>
    <s v="GCA"/>
    <s v="Urban"/>
    <n v="12"/>
    <n v="52"/>
    <n v="10"/>
    <n v="44"/>
    <n v="10"/>
    <n v="44"/>
    <x v="3"/>
    <x v="1"/>
    <n v="0"/>
  </r>
  <r>
    <x v="1"/>
    <x v="14"/>
    <x v="101"/>
    <s v="MMR015CMP213"/>
    <s v="GCA"/>
    <s v="Urban"/>
    <n v="61"/>
    <n v="264"/>
    <n v="55"/>
    <n v="251"/>
    <n v="55"/>
    <n v="251"/>
    <x v="3"/>
    <x v="1"/>
    <n v="8"/>
  </r>
  <r>
    <x v="0"/>
    <x v="3"/>
    <x v="89"/>
    <s v="MMR001CMP162"/>
    <s v="GCA"/>
    <s v="Rural"/>
    <n v="43"/>
    <n v="247"/>
    <n v="41"/>
    <n v="232"/>
    <n v="41"/>
    <n v="9"/>
    <x v="3"/>
    <x v="0"/>
    <n v="0"/>
  </r>
  <r>
    <x v="0"/>
    <x v="1"/>
    <x v="83"/>
    <s v="MMR001CMP193"/>
    <s v="GCA"/>
    <s v="Rural"/>
    <n v="169"/>
    <n v="816"/>
    <n v="153"/>
    <n v="754"/>
    <n v="157"/>
    <n v="761"/>
    <x v="3"/>
    <x v="0"/>
    <n v="23"/>
  </r>
  <r>
    <x v="0"/>
    <x v="4"/>
    <x v="106"/>
    <s v="MMR001CMP179"/>
    <s v="GCA"/>
    <s v="Rural"/>
    <n v="77"/>
    <n v="380"/>
    <n v="76"/>
    <n v="342"/>
    <n v="76"/>
    <n v="344"/>
    <x v="3"/>
    <x v="1"/>
    <n v="7"/>
  </r>
  <r>
    <x v="0"/>
    <x v="5"/>
    <x v="118"/>
    <s v="MMR001CMP228"/>
    <s v="GCA"/>
    <s v="Rural"/>
    <n v="115"/>
    <n v="502"/>
    <n v="123"/>
    <n v="555"/>
    <n v="123"/>
    <n v="555"/>
    <x v="3"/>
    <x v="0"/>
    <n v="9"/>
  </r>
  <r>
    <x v="1"/>
    <x v="13"/>
    <x v="95"/>
    <s v="MMR015CMP009"/>
    <s v="GCA"/>
    <s v="Urban"/>
    <n v="38"/>
    <n v="164"/>
    <n v="37"/>
    <n v="155"/>
    <n v="38"/>
    <n v="4"/>
    <x v="3"/>
    <x v="0"/>
    <n v="1"/>
  </r>
  <r>
    <x v="0"/>
    <x v="4"/>
    <x v="106"/>
    <s v="MMR001CMP179"/>
    <s v="GCA"/>
    <s v="Rural"/>
    <n v="77"/>
    <n v="380"/>
    <n v="76"/>
    <n v="342"/>
    <n v="76"/>
    <n v="344"/>
    <x v="3"/>
    <x v="2"/>
    <n v="3"/>
  </r>
  <r>
    <x v="1"/>
    <x v="14"/>
    <x v="100"/>
    <s v="MMR015CMP139"/>
    <s v="NGCA"/>
    <s v="Rural"/>
    <n v="9"/>
    <n v="40"/>
    <n v="9"/>
    <n v="43"/>
    <n v="9"/>
    <n v="43"/>
    <x v="3"/>
    <x v="2"/>
    <n v="0"/>
  </r>
  <r>
    <x v="0"/>
    <x v="5"/>
    <x v="128"/>
    <s v="MMR001CMP218"/>
    <s v="GCA"/>
    <s v="Rural"/>
    <n v="207"/>
    <n v="1141"/>
    <n v="352"/>
    <n v="1386"/>
    <n v="352"/>
    <n v="1386"/>
    <x v="3"/>
    <x v="0"/>
    <n v="12"/>
  </r>
  <r>
    <x v="1"/>
    <x v="11"/>
    <x v="115"/>
    <s v="MMR015CMP004"/>
    <s v="GCA"/>
    <s v="Urban"/>
    <n v="77"/>
    <n v="384"/>
    <n v="79"/>
    <n v="394"/>
    <n v="79"/>
    <n v="394"/>
    <x v="3"/>
    <x v="2"/>
    <n v="5"/>
  </r>
  <r>
    <x v="0"/>
    <x v="1"/>
    <x v="83"/>
    <s v="MMR001CMP193"/>
    <s v="GCA"/>
    <s v="Rural"/>
    <n v="169"/>
    <n v="816"/>
    <n v="153"/>
    <n v="754"/>
    <n v="157"/>
    <n v="761"/>
    <x v="3"/>
    <x v="2"/>
    <n v="18"/>
  </r>
  <r>
    <x v="1"/>
    <x v="14"/>
    <x v="97"/>
    <s v="MMR015CMP216"/>
    <s v="GCA"/>
    <s v="Urban"/>
    <n v="30"/>
    <n v="188"/>
    <n v="24"/>
    <n v="112"/>
    <n v="24"/>
    <n v="112"/>
    <x v="3"/>
    <x v="0"/>
    <n v="2"/>
  </r>
  <r>
    <x v="0"/>
    <x v="3"/>
    <x v="89"/>
    <s v="MMR001CMP162"/>
    <s v="GCA"/>
    <s v="Rural"/>
    <n v="43"/>
    <n v="247"/>
    <n v="41"/>
    <n v="232"/>
    <n v="41"/>
    <n v="9"/>
    <x v="3"/>
    <x v="2"/>
    <n v="0"/>
  </r>
  <r>
    <x v="1"/>
    <x v="13"/>
    <x v="95"/>
    <s v="MMR015CMP009"/>
    <s v="GCA"/>
    <s v="Urban"/>
    <n v="38"/>
    <n v="164"/>
    <n v="37"/>
    <n v="155"/>
    <n v="38"/>
    <n v="4"/>
    <x v="3"/>
    <x v="2"/>
    <n v="2"/>
  </r>
  <r>
    <x v="0"/>
    <x v="4"/>
    <x v="111"/>
    <s v="MMR001CMP169"/>
    <s v="GCA"/>
    <s v="Rural"/>
    <n v="35"/>
    <n v="215"/>
    <n v="35"/>
    <n v="211"/>
    <n v="35"/>
    <n v="212"/>
    <x v="3"/>
    <x v="1"/>
    <n v="12"/>
  </r>
  <r>
    <x v="0"/>
    <x v="6"/>
    <x v="96"/>
    <s v="MMR001CMP210"/>
    <s v="GCA"/>
    <s v="Mixed"/>
    <n v="68"/>
    <n v="327"/>
    <n v="10"/>
    <n v="20"/>
    <n v="63"/>
    <n v="307"/>
    <x v="3"/>
    <x v="2"/>
    <n v="2"/>
  </r>
  <r>
    <x v="0"/>
    <x v="5"/>
    <x v="118"/>
    <s v="MMR001CMP228"/>
    <s v="GCA"/>
    <s v="Rural"/>
    <n v="115"/>
    <n v="502"/>
    <n v="123"/>
    <n v="555"/>
    <n v="123"/>
    <n v="555"/>
    <x v="3"/>
    <x v="2"/>
    <n v="7"/>
  </r>
  <r>
    <x v="0"/>
    <x v="5"/>
    <x v="130"/>
    <s v="MMR001CMP223"/>
    <s v="GCA"/>
    <s v="Rural"/>
    <n v="121"/>
    <n v="596"/>
    <n v="129"/>
    <n v="575"/>
    <n v="129"/>
    <n v="575"/>
    <x v="3"/>
    <x v="2"/>
    <n v="10"/>
  </r>
  <r>
    <x v="0"/>
    <x v="6"/>
    <x v="120"/>
    <s v="MMR001CMP225"/>
    <s v="GCA"/>
    <s v="Rural"/>
    <n v="30"/>
    <n v="181"/>
    <n v="30"/>
    <n v="181"/>
    <n v="30"/>
    <n v="181"/>
    <x v="3"/>
    <x v="2"/>
    <n v="1"/>
  </r>
  <r>
    <x v="1"/>
    <x v="14"/>
    <x v="98"/>
    <s v="MMR015CMP012"/>
    <s v="NGCA"/>
    <s v="Rural"/>
    <n v="32"/>
    <n v="156"/>
    <n v="9"/>
    <n v="58"/>
    <n v="9"/>
    <n v="58"/>
    <x v="3"/>
    <x v="2"/>
    <n v="1"/>
  </r>
  <r>
    <x v="1"/>
    <x v="11"/>
    <x v="85"/>
    <s v="MMR015CMP215"/>
    <s v="GCA"/>
    <s v="Urban"/>
    <n v="140"/>
    <n v="613"/>
    <n v="137"/>
    <n v="622"/>
    <n v="137"/>
    <n v="622"/>
    <x v="3"/>
    <x v="0"/>
    <n v="10"/>
  </r>
  <r>
    <x v="0"/>
    <x v="4"/>
    <x v="86"/>
    <s v="MMR001CMP167"/>
    <s v="GCA"/>
    <s v="Urban"/>
    <n v="15"/>
    <n v="74"/>
    <n v="12"/>
    <n v="60"/>
    <n v="16"/>
    <n v="74"/>
    <x v="3"/>
    <x v="1"/>
    <n v="4"/>
  </r>
  <r>
    <x v="1"/>
    <x v="14"/>
    <x v="101"/>
    <s v="MMR015CMP213"/>
    <s v="GCA"/>
    <s v="Urban"/>
    <n v="61"/>
    <n v="264"/>
    <n v="55"/>
    <n v="251"/>
    <n v="55"/>
    <n v="251"/>
    <x v="3"/>
    <x v="0"/>
    <n v="4"/>
  </r>
  <r>
    <x v="0"/>
    <x v="4"/>
    <x v="107"/>
    <s v="MMR001CMP176"/>
    <s v="GCA"/>
    <s v="Urban"/>
    <n v="67"/>
    <n v="350"/>
    <n v="67"/>
    <n v="350"/>
    <n v="67"/>
    <n v="350"/>
    <x v="3"/>
    <x v="0"/>
    <n v="4"/>
  </r>
  <r>
    <x v="0"/>
    <x v="6"/>
    <x v="94"/>
    <s v="MMR001CMP195"/>
    <s v="GCA"/>
    <s v="Urban"/>
    <n v="139"/>
    <n v="640"/>
    <n v="127"/>
    <n v="578"/>
    <n v="146"/>
    <n v="640"/>
    <x v="3"/>
    <x v="0"/>
    <n v="23"/>
  </r>
  <r>
    <x v="0"/>
    <x v="4"/>
    <x v="103"/>
    <s v="MMR001CMP174"/>
    <s v="GCA"/>
    <s v="Urban"/>
    <n v="65"/>
    <n v="347"/>
    <n v="65"/>
    <n v="347"/>
    <n v="65"/>
    <n v="347"/>
    <x v="3"/>
    <x v="1"/>
    <n v="13"/>
  </r>
  <r>
    <x v="1"/>
    <x v="11"/>
    <x v="93"/>
    <s v="MMR015CMP214"/>
    <s v="GCA"/>
    <s v="Urban"/>
    <n v="41"/>
    <n v="214"/>
    <n v="41"/>
    <n v="214"/>
    <n v="41"/>
    <n v="214"/>
    <x v="3"/>
    <x v="2"/>
    <n v="2"/>
  </r>
  <r>
    <x v="0"/>
    <x v="6"/>
    <x v="94"/>
    <s v="MMR001CMP195"/>
    <s v="GCA"/>
    <s v="Urban"/>
    <n v="139"/>
    <n v="640"/>
    <n v="127"/>
    <n v="578"/>
    <n v="146"/>
    <n v="640"/>
    <x v="3"/>
    <x v="1"/>
    <n v="54"/>
  </r>
  <r>
    <x v="0"/>
    <x v="1"/>
    <x v="90"/>
    <s v="MMR001CMP194"/>
    <s v="GCA"/>
    <s v="Mixed"/>
    <n v="12"/>
    <n v="51"/>
    <n v="4"/>
    <n v="20"/>
    <n v="12"/>
    <n v="52"/>
    <x v="3"/>
    <x v="1"/>
    <n v="2"/>
  </r>
  <r>
    <x v="1"/>
    <x v="12"/>
    <x v="121"/>
    <s v="MMR015CMP006"/>
    <s v="GCA"/>
    <s v="Rural"/>
    <n v="51"/>
    <n v="260"/>
    <n v="51"/>
    <n v="263"/>
    <n v="51"/>
    <n v="263"/>
    <x v="3"/>
    <x v="1"/>
    <n v="7"/>
  </r>
  <r>
    <x v="1"/>
    <x v="14"/>
    <x v="98"/>
    <s v="MMR015CMP012"/>
    <s v="NGCA"/>
    <s v="Rural"/>
    <n v="32"/>
    <n v="156"/>
    <n v="9"/>
    <n v="58"/>
    <n v="9"/>
    <n v="58"/>
    <x v="3"/>
    <x v="0"/>
    <n v="2"/>
  </r>
  <r>
    <x v="1"/>
    <x v="13"/>
    <x v="95"/>
    <s v="MMR015CMP009"/>
    <s v="GCA"/>
    <s v="Urban"/>
    <n v="38"/>
    <n v="164"/>
    <n v="37"/>
    <n v="155"/>
    <n v="38"/>
    <n v="4"/>
    <x v="3"/>
    <x v="1"/>
    <n v="3"/>
  </r>
  <r>
    <x v="1"/>
    <x v="12"/>
    <x v="131"/>
    <s v="MMR015CMP007"/>
    <s v="GCA"/>
    <s v="Rural"/>
    <n v="70"/>
    <n v="273"/>
    <n v="71"/>
    <n v="278"/>
    <n v="71"/>
    <n v="278"/>
    <x v="3"/>
    <x v="0"/>
    <n v="5"/>
  </r>
  <r>
    <x v="1"/>
    <x v="11"/>
    <x v="93"/>
    <s v="MMR015CMP214"/>
    <s v="GCA"/>
    <s v="Urban"/>
    <n v="41"/>
    <n v="214"/>
    <n v="41"/>
    <n v="214"/>
    <n v="41"/>
    <n v="214"/>
    <x v="3"/>
    <x v="1"/>
    <n v="5"/>
  </r>
  <r>
    <x v="0"/>
    <x v="4"/>
    <x v="82"/>
    <s v="MMR001CMP168"/>
    <s v="GCA"/>
    <s v="Rural"/>
    <n v="74"/>
    <n v="404"/>
    <n v="60"/>
    <n v="330"/>
    <n v="74"/>
    <n v="369"/>
    <x v="3"/>
    <x v="0"/>
    <n v="1"/>
  </r>
  <r>
    <x v="1"/>
    <x v="13"/>
    <x v="108"/>
    <s v="MMR015CMP209"/>
    <s v="GCA"/>
    <s v="Urban"/>
    <n v="31"/>
    <n v="191"/>
    <n v="31"/>
    <n v="183"/>
    <n v="31"/>
    <n v="183"/>
    <x v="3"/>
    <x v="1"/>
    <n v="7"/>
  </r>
  <r>
    <x v="0"/>
    <x v="6"/>
    <x v="94"/>
    <s v="MMR001CMP195"/>
    <s v="GCA"/>
    <s v="Urban"/>
    <n v="139"/>
    <n v="640"/>
    <n v="127"/>
    <n v="578"/>
    <n v="146"/>
    <n v="640"/>
    <x v="3"/>
    <x v="2"/>
    <n v="31"/>
  </r>
  <r>
    <x v="0"/>
    <x v="5"/>
    <x v="130"/>
    <s v="MMR001CMP223"/>
    <s v="GCA"/>
    <s v="Rural"/>
    <n v="121"/>
    <n v="596"/>
    <n v="129"/>
    <n v="575"/>
    <n v="129"/>
    <n v="575"/>
    <x v="3"/>
    <x v="0"/>
    <n v="6"/>
  </r>
  <r>
    <x v="0"/>
    <x v="4"/>
    <x v="82"/>
    <s v="MMR001CMP168"/>
    <s v="GCA"/>
    <s v="Rural"/>
    <n v="74"/>
    <n v="404"/>
    <n v="60"/>
    <n v="330"/>
    <n v="74"/>
    <n v="369"/>
    <x v="3"/>
    <x v="2"/>
    <n v="4"/>
  </r>
  <r>
    <x v="1"/>
    <x v="14"/>
    <x v="98"/>
    <s v="MMR015CMP012"/>
    <s v="NGCA"/>
    <s v="Rural"/>
    <n v="32"/>
    <n v="156"/>
    <n v="9"/>
    <n v="58"/>
    <n v="9"/>
    <n v="58"/>
    <x v="3"/>
    <x v="1"/>
    <n v="3"/>
  </r>
  <r>
    <x v="0"/>
    <x v="1"/>
    <x v="90"/>
    <s v="MMR001CMP194"/>
    <s v="GCA"/>
    <s v="Mixed"/>
    <n v="12"/>
    <n v="51"/>
    <n v="4"/>
    <n v="20"/>
    <n v="12"/>
    <n v="52"/>
    <x v="3"/>
    <x v="0"/>
    <n v="1"/>
  </r>
  <r>
    <x v="0"/>
    <x v="4"/>
    <x v="86"/>
    <s v="MMR001CMP167"/>
    <s v="GCA"/>
    <s v="Urban"/>
    <n v="15"/>
    <n v="74"/>
    <n v="12"/>
    <n v="60"/>
    <n v="16"/>
    <n v="74"/>
    <x v="3"/>
    <x v="0"/>
    <n v="2"/>
  </r>
  <r>
    <x v="0"/>
    <x v="4"/>
    <x v="107"/>
    <s v="MMR001CMP176"/>
    <s v="GCA"/>
    <s v="Urban"/>
    <n v="67"/>
    <n v="350"/>
    <n v="67"/>
    <n v="350"/>
    <n v="67"/>
    <n v="350"/>
    <x v="3"/>
    <x v="1"/>
    <n v="8"/>
  </r>
  <r>
    <x v="0"/>
    <x v="5"/>
    <x v="130"/>
    <s v="MMR001CMP223"/>
    <s v="GCA"/>
    <s v="Rural"/>
    <n v="121"/>
    <n v="596"/>
    <n v="129"/>
    <n v="575"/>
    <n v="129"/>
    <n v="575"/>
    <x v="3"/>
    <x v="1"/>
    <n v="16"/>
  </r>
  <r>
    <x v="1"/>
    <x v="14"/>
    <x v="101"/>
    <s v="MMR015CMP213"/>
    <s v="GCA"/>
    <s v="Urban"/>
    <n v="61"/>
    <n v="264"/>
    <n v="55"/>
    <n v="251"/>
    <n v="55"/>
    <n v="251"/>
    <x v="3"/>
    <x v="2"/>
    <n v="4"/>
  </r>
  <r>
    <x v="0"/>
    <x v="4"/>
    <x v="103"/>
    <s v="MMR001CMP174"/>
    <s v="GCA"/>
    <s v="Urban"/>
    <n v="65"/>
    <n v="347"/>
    <n v="65"/>
    <n v="347"/>
    <n v="65"/>
    <n v="347"/>
    <x v="3"/>
    <x v="2"/>
    <n v="7"/>
  </r>
  <r>
    <x v="0"/>
    <x v="4"/>
    <x v="103"/>
    <s v="MMR001CMP174"/>
    <s v="GCA"/>
    <s v="Urban"/>
    <n v="65"/>
    <n v="347"/>
    <n v="65"/>
    <n v="347"/>
    <n v="65"/>
    <n v="347"/>
    <x v="3"/>
    <x v="0"/>
    <n v="6"/>
  </r>
  <r>
    <x v="1"/>
    <x v="12"/>
    <x v="121"/>
    <s v="MMR015CMP006"/>
    <s v="GCA"/>
    <s v="Rural"/>
    <n v="51"/>
    <n v="260"/>
    <n v="51"/>
    <n v="263"/>
    <n v="51"/>
    <n v="263"/>
    <x v="3"/>
    <x v="0"/>
    <n v="6"/>
  </r>
  <r>
    <x v="0"/>
    <x v="5"/>
    <x v="128"/>
    <s v="MMR001CMP218"/>
    <s v="GCA"/>
    <s v="Rural"/>
    <n v="207"/>
    <n v="1141"/>
    <n v="352"/>
    <n v="1386"/>
    <n v="352"/>
    <n v="1386"/>
    <x v="3"/>
    <x v="1"/>
    <n v="21"/>
  </r>
  <r>
    <x v="1"/>
    <x v="13"/>
    <x v="108"/>
    <s v="MMR015CMP209"/>
    <s v="GCA"/>
    <s v="Urban"/>
    <n v="31"/>
    <n v="191"/>
    <n v="31"/>
    <n v="183"/>
    <n v="31"/>
    <n v="183"/>
    <x v="3"/>
    <x v="0"/>
    <n v="4"/>
  </r>
  <r>
    <x v="0"/>
    <x v="5"/>
    <x v="128"/>
    <s v="MMR001CMP218"/>
    <s v="GCA"/>
    <s v="Rural"/>
    <n v="207"/>
    <n v="1141"/>
    <n v="352"/>
    <n v="1386"/>
    <n v="352"/>
    <n v="1386"/>
    <x v="3"/>
    <x v="2"/>
    <n v="9"/>
  </r>
  <r>
    <x v="0"/>
    <x v="1"/>
    <x v="90"/>
    <s v="MMR001CMP194"/>
    <s v="GCA"/>
    <s v="Mixed"/>
    <n v="12"/>
    <n v="51"/>
    <n v="4"/>
    <n v="20"/>
    <n v="12"/>
    <n v="52"/>
    <x v="3"/>
    <x v="2"/>
    <n v="1"/>
  </r>
  <r>
    <x v="1"/>
    <x v="11"/>
    <x v="85"/>
    <s v="MMR015CMP215"/>
    <s v="GCA"/>
    <s v="Urban"/>
    <n v="140"/>
    <n v="613"/>
    <n v="137"/>
    <n v="622"/>
    <n v="137"/>
    <n v="622"/>
    <x v="3"/>
    <x v="2"/>
    <n v="5"/>
  </r>
  <r>
    <x v="0"/>
    <x v="6"/>
    <x v="96"/>
    <s v="MMR001CMP210"/>
    <s v="GCA"/>
    <s v="Mixed"/>
    <n v="68"/>
    <n v="327"/>
    <n v="10"/>
    <n v="20"/>
    <n v="63"/>
    <n v="307"/>
    <x v="3"/>
    <x v="0"/>
    <n v="4"/>
  </r>
  <r>
    <x v="1"/>
    <x v="12"/>
    <x v="131"/>
    <s v="MMR015CMP007"/>
    <s v="GCA"/>
    <s v="Rural"/>
    <n v="70"/>
    <n v="273"/>
    <n v="71"/>
    <n v="278"/>
    <n v="71"/>
    <n v="278"/>
    <x v="3"/>
    <x v="2"/>
    <n v="7"/>
  </r>
  <r>
    <x v="0"/>
    <x v="6"/>
    <x v="120"/>
    <s v="MMR001CMP225"/>
    <s v="GCA"/>
    <s v="Rural"/>
    <n v="30"/>
    <n v="181"/>
    <n v="30"/>
    <n v="181"/>
    <n v="30"/>
    <n v="181"/>
    <x v="3"/>
    <x v="0"/>
    <n v="3"/>
  </r>
  <r>
    <x v="0"/>
    <x v="4"/>
    <x v="86"/>
    <s v="MMR001CMP167"/>
    <s v="GCA"/>
    <s v="Urban"/>
    <n v="15"/>
    <n v="74"/>
    <n v="12"/>
    <n v="60"/>
    <n v="16"/>
    <n v="74"/>
    <x v="3"/>
    <x v="2"/>
    <n v="0"/>
  </r>
  <r>
    <x v="0"/>
    <x v="4"/>
    <x v="107"/>
    <s v="MMR001CMP176"/>
    <s v="GCA"/>
    <s v="Urban"/>
    <n v="67"/>
    <n v="350"/>
    <n v="67"/>
    <n v="350"/>
    <n v="67"/>
    <n v="350"/>
    <x v="3"/>
    <x v="2"/>
    <n v="4"/>
  </r>
  <r>
    <x v="1"/>
    <x v="12"/>
    <x v="121"/>
    <s v="MMR015CMP006"/>
    <s v="GCA"/>
    <s v="Rural"/>
    <n v="51"/>
    <n v="260"/>
    <n v="51"/>
    <n v="263"/>
    <n v="51"/>
    <n v="263"/>
    <x v="3"/>
    <x v="2"/>
    <n v="1"/>
  </r>
  <r>
    <x v="1"/>
    <x v="13"/>
    <x v="108"/>
    <s v="MMR015CMP209"/>
    <s v="GCA"/>
    <s v="Urban"/>
    <n v="31"/>
    <n v="191"/>
    <n v="31"/>
    <n v="183"/>
    <n v="31"/>
    <n v="183"/>
    <x v="3"/>
    <x v="2"/>
    <n v="3"/>
  </r>
  <r>
    <x v="0"/>
    <x v="4"/>
    <x v="82"/>
    <s v="MMR001CMP168"/>
    <s v="GCA"/>
    <s v="Rural"/>
    <n v="74"/>
    <n v="404"/>
    <n v="60"/>
    <n v="330"/>
    <n v="74"/>
    <n v="369"/>
    <x v="3"/>
    <x v="1"/>
    <n v="5"/>
  </r>
  <r>
    <x v="0"/>
    <x v="5"/>
    <x v="119"/>
    <s v="MMR001CMP230"/>
    <s v="GCA"/>
    <s v="Rural"/>
    <n v="319"/>
    <n v="1567"/>
    <n v="133"/>
    <n v="499"/>
    <n v="133"/>
    <n v="499"/>
    <x v="3"/>
    <x v="0"/>
    <n v="6"/>
  </r>
  <r>
    <x v="0"/>
    <x v="4"/>
    <x v="126"/>
    <s v="MMR001CMP148"/>
    <s v="GCA"/>
    <s v="Mixed"/>
    <n v="20"/>
    <n v="64"/>
    <n v="14"/>
    <n v="52"/>
    <n v="14"/>
    <n v="52"/>
    <x v="3"/>
    <x v="2"/>
    <n v="1"/>
  </r>
  <r>
    <x v="0"/>
    <x v="4"/>
    <x v="102"/>
    <s v="MMR001CMP182"/>
    <s v="GCA"/>
    <s v="Urban"/>
    <n v="10"/>
    <n v="39"/>
    <n v="7"/>
    <n v="25"/>
    <n v="10"/>
    <n v="39"/>
    <x v="3"/>
    <x v="2"/>
    <n v="0"/>
  </r>
  <r>
    <x v="0"/>
    <x v="8"/>
    <x v="116"/>
    <s v="MMR001CMP152"/>
    <s v="GCA"/>
    <s v="Rural"/>
    <n v="20"/>
    <n v="106"/>
    <n v="13"/>
    <n v="94"/>
    <n v="18"/>
    <n v="94"/>
    <x v="3"/>
    <x v="2"/>
    <n v="0"/>
  </r>
  <r>
    <x v="1"/>
    <x v="15"/>
    <x v="117"/>
    <s v="MMR015CMP218"/>
    <s v="GCA"/>
    <s v="Rural"/>
    <n v="44"/>
    <n v="273"/>
    <n v="40"/>
    <n v="208"/>
    <n v="40"/>
    <n v="208"/>
    <x v="3"/>
    <x v="2"/>
    <n v="5"/>
  </r>
  <r>
    <x v="1"/>
    <x v="12"/>
    <x v="92"/>
    <s v="MMR015CMP016"/>
    <s v="GCA"/>
    <s v="Urban"/>
    <n v="64"/>
    <n v="305"/>
    <n v="63"/>
    <n v="304"/>
    <n v="63"/>
    <n v="304"/>
    <x v="3"/>
    <x v="0"/>
    <n v="1"/>
  </r>
  <r>
    <x v="1"/>
    <x v="12"/>
    <x v="104"/>
    <s v="MMR015CMP020"/>
    <s v="GCA"/>
    <s v="Rural"/>
    <n v="178"/>
    <n v="827"/>
    <n v="194"/>
    <n v="890"/>
    <n v="194"/>
    <n v="890"/>
    <x v="3"/>
    <x v="0"/>
    <n v="8"/>
  </r>
  <r>
    <x v="1"/>
    <x v="12"/>
    <x v="114"/>
    <s v="MMR015CMP217"/>
    <s v="GCA"/>
    <s v="Mixed"/>
    <n v="21"/>
    <n v="107"/>
    <n v="22"/>
    <n v="108"/>
    <n v="22"/>
    <n v="0"/>
    <x v="3"/>
    <x v="2"/>
    <n v="0"/>
  </r>
  <r>
    <x v="0"/>
    <x v="4"/>
    <x v="91"/>
    <s v="MMR001CMP191"/>
    <s v="GCA"/>
    <s v="Rural"/>
    <n v="13"/>
    <n v="70"/>
    <n v="8"/>
    <n v="49"/>
    <n v="12"/>
    <n v="70"/>
    <x v="3"/>
    <x v="2"/>
    <n v="2"/>
  </r>
  <r>
    <x v="0"/>
    <x v="4"/>
    <x v="91"/>
    <s v="MMR001CMP191"/>
    <s v="GCA"/>
    <s v="Rural"/>
    <n v="13"/>
    <n v="70"/>
    <n v="8"/>
    <n v="49"/>
    <n v="12"/>
    <n v="70"/>
    <x v="3"/>
    <x v="1"/>
    <n v="6"/>
  </r>
  <r>
    <x v="1"/>
    <x v="12"/>
    <x v="112"/>
    <s v="MMR015CMP018"/>
    <s v="GCA"/>
    <s v="Rural"/>
    <n v="78"/>
    <n v="390"/>
    <n v="77"/>
    <n v="384"/>
    <n v="77"/>
    <n v="384"/>
    <x v="3"/>
    <x v="0"/>
    <n v="13"/>
  </r>
  <r>
    <x v="0"/>
    <x v="4"/>
    <x v="91"/>
    <s v="MMR001CMP191"/>
    <s v="GCA"/>
    <s v="Rural"/>
    <n v="13"/>
    <n v="70"/>
    <n v="8"/>
    <n v="49"/>
    <n v="12"/>
    <n v="70"/>
    <x v="3"/>
    <x v="0"/>
    <n v="4"/>
  </r>
  <r>
    <x v="1"/>
    <x v="11"/>
    <x v="123"/>
    <s v="MMR015CMP003"/>
    <s v="GCA"/>
    <s v="Urban"/>
    <n v="50"/>
    <n v="218"/>
    <n v="53"/>
    <n v="217"/>
    <n v="53"/>
    <n v="217"/>
    <x v="3"/>
    <x v="0"/>
    <n v="5"/>
  </r>
  <r>
    <x v="0"/>
    <x v="4"/>
    <x v="124"/>
    <s v="MMR001CMP231"/>
    <s v="GCA"/>
    <s v="Rural"/>
    <n v="54"/>
    <n v="242"/>
    <n v="50"/>
    <n v="219"/>
    <n v="50"/>
    <n v="227"/>
    <x v="3"/>
    <x v="1"/>
    <n v="6"/>
  </r>
  <r>
    <x v="1"/>
    <x v="15"/>
    <x v="117"/>
    <s v="MMR015CMP218"/>
    <s v="GCA"/>
    <s v="Rural"/>
    <n v="44"/>
    <n v="273"/>
    <n v="40"/>
    <n v="208"/>
    <n v="40"/>
    <n v="208"/>
    <x v="3"/>
    <x v="0"/>
    <n v="6"/>
  </r>
  <r>
    <x v="0"/>
    <x v="8"/>
    <x v="116"/>
    <s v="MMR001CMP152"/>
    <s v="GCA"/>
    <s v="Rural"/>
    <n v="20"/>
    <n v="106"/>
    <n v="13"/>
    <n v="94"/>
    <n v="18"/>
    <n v="94"/>
    <x v="3"/>
    <x v="1"/>
    <n v="1"/>
  </r>
  <r>
    <x v="1"/>
    <x v="12"/>
    <x v="92"/>
    <s v="MMR015CMP016"/>
    <s v="GCA"/>
    <s v="Urban"/>
    <n v="64"/>
    <n v="305"/>
    <n v="63"/>
    <n v="304"/>
    <n v="63"/>
    <n v="304"/>
    <x v="3"/>
    <x v="2"/>
    <n v="3"/>
  </r>
  <r>
    <x v="0"/>
    <x v="4"/>
    <x v="109"/>
    <s v="MMR001CMP184"/>
    <s v="GCA"/>
    <s v="Rural"/>
    <n v="41"/>
    <n v="199"/>
    <n v="41"/>
    <n v="196"/>
    <n v="41"/>
    <n v="201"/>
    <x v="3"/>
    <x v="1"/>
    <n v="4"/>
  </r>
  <r>
    <x v="0"/>
    <x v="4"/>
    <x v="126"/>
    <s v="MMR001CMP148"/>
    <s v="GCA"/>
    <s v="Mixed"/>
    <n v="20"/>
    <n v="64"/>
    <n v="14"/>
    <n v="52"/>
    <n v="14"/>
    <n v="52"/>
    <x v="3"/>
    <x v="0"/>
    <n v="1"/>
  </r>
  <r>
    <x v="1"/>
    <x v="12"/>
    <x v="87"/>
    <s v="MMR015CMP015"/>
    <s v="GCA"/>
    <s v="Rural"/>
    <n v="87"/>
    <n v="488"/>
    <n v="86"/>
    <n v="472"/>
    <n v="86"/>
    <n v="472"/>
    <x v="3"/>
    <x v="1"/>
    <n v="16"/>
  </r>
  <r>
    <x v="0"/>
    <x v="5"/>
    <x v="118"/>
    <s v="MMR001CMP228"/>
    <s v="GCA"/>
    <s v="Rural"/>
    <n v="115"/>
    <n v="502"/>
    <n v="123"/>
    <n v="555"/>
    <n v="123"/>
    <n v="555"/>
    <x v="3"/>
    <x v="1"/>
    <n v="16"/>
  </r>
  <r>
    <x v="0"/>
    <x v="4"/>
    <x v="102"/>
    <s v="MMR001CMP182"/>
    <s v="GCA"/>
    <s v="Urban"/>
    <n v="10"/>
    <n v="39"/>
    <n v="7"/>
    <n v="25"/>
    <n v="10"/>
    <n v="39"/>
    <x v="3"/>
    <x v="1"/>
    <n v="1"/>
  </r>
  <r>
    <x v="1"/>
    <x v="12"/>
    <x v="92"/>
    <s v="MMR015CMP016"/>
    <s v="GCA"/>
    <s v="Urban"/>
    <n v="64"/>
    <n v="305"/>
    <n v="63"/>
    <n v="304"/>
    <n v="63"/>
    <n v="304"/>
    <x v="3"/>
    <x v="1"/>
    <n v="4"/>
  </r>
  <r>
    <x v="0"/>
    <x v="4"/>
    <x v="99"/>
    <s v="MMR001CMP190"/>
    <s v="GCA"/>
    <s v="Urban"/>
    <n v="14"/>
    <n v="83"/>
    <n v="8"/>
    <n v="35"/>
    <n v="13"/>
    <n v="82"/>
    <x v="3"/>
    <x v="2"/>
    <n v="1"/>
  </r>
  <r>
    <x v="0"/>
    <x v="4"/>
    <x v="124"/>
    <s v="MMR001CMP231"/>
    <s v="GCA"/>
    <s v="Rural"/>
    <n v="54"/>
    <n v="242"/>
    <n v="50"/>
    <n v="219"/>
    <n v="50"/>
    <n v="227"/>
    <x v="3"/>
    <x v="0"/>
    <n v="3"/>
  </r>
  <r>
    <x v="0"/>
    <x v="4"/>
    <x v="126"/>
    <s v="MMR001CMP148"/>
    <s v="GCA"/>
    <s v="Mixed"/>
    <n v="20"/>
    <n v="64"/>
    <n v="14"/>
    <n v="52"/>
    <n v="14"/>
    <n v="52"/>
    <x v="3"/>
    <x v="1"/>
    <n v="2"/>
  </r>
  <r>
    <x v="1"/>
    <x v="11"/>
    <x v="122"/>
    <s v="MMR015CMP001"/>
    <s v="GCA"/>
    <s v="Urban"/>
    <n v="73"/>
    <n v="393"/>
    <n v="73"/>
    <n v="393"/>
    <n v="73"/>
    <n v="393"/>
    <x v="3"/>
    <x v="2"/>
    <n v="6"/>
  </r>
  <r>
    <x v="0"/>
    <x v="4"/>
    <x v="113"/>
    <s v="MMR001CMP183"/>
    <s v="GCA"/>
    <s v="Mixed"/>
    <n v="8"/>
    <n v="40"/>
    <n v="8"/>
    <n v="28"/>
    <n v="8"/>
    <n v="40"/>
    <x v="3"/>
    <x v="0"/>
    <n v="2"/>
  </r>
  <r>
    <x v="0"/>
    <x v="4"/>
    <x v="99"/>
    <s v="MMR001CMP190"/>
    <s v="GCA"/>
    <s v="Urban"/>
    <n v="14"/>
    <n v="83"/>
    <n v="8"/>
    <n v="35"/>
    <n v="13"/>
    <n v="82"/>
    <x v="3"/>
    <x v="1"/>
    <n v="1"/>
  </r>
  <r>
    <x v="1"/>
    <x v="12"/>
    <x v="112"/>
    <s v="MMR015CMP018"/>
    <s v="GCA"/>
    <s v="Rural"/>
    <n v="78"/>
    <n v="390"/>
    <n v="77"/>
    <n v="384"/>
    <n v="77"/>
    <n v="384"/>
    <x v="3"/>
    <x v="2"/>
    <n v="18"/>
  </r>
  <r>
    <x v="1"/>
    <x v="12"/>
    <x v="110"/>
    <s v="MMR015CMP017"/>
    <s v="GCA"/>
    <s v="Urban"/>
    <n v="30"/>
    <n v="139"/>
    <n v="31"/>
    <n v="140"/>
    <n v="31"/>
    <n v="140"/>
    <x v="3"/>
    <x v="0"/>
    <n v="1"/>
  </r>
  <r>
    <x v="0"/>
    <x v="5"/>
    <x v="119"/>
    <s v="MMR001CMP230"/>
    <s v="GCA"/>
    <s v="Rural"/>
    <n v="319"/>
    <n v="1567"/>
    <n v="133"/>
    <n v="499"/>
    <n v="133"/>
    <n v="499"/>
    <x v="3"/>
    <x v="1"/>
    <n v="11"/>
  </r>
  <r>
    <x v="0"/>
    <x v="5"/>
    <x v="119"/>
    <s v="MMR001CMP230"/>
    <s v="GCA"/>
    <s v="Rural"/>
    <n v="319"/>
    <n v="1567"/>
    <n v="133"/>
    <n v="499"/>
    <n v="133"/>
    <n v="499"/>
    <x v="3"/>
    <x v="2"/>
    <n v="5"/>
  </r>
  <r>
    <x v="1"/>
    <x v="12"/>
    <x v="112"/>
    <s v="MMR015CMP018"/>
    <s v="GCA"/>
    <s v="Rural"/>
    <n v="78"/>
    <n v="390"/>
    <n v="77"/>
    <n v="384"/>
    <n v="77"/>
    <n v="384"/>
    <x v="3"/>
    <x v="1"/>
    <n v="21"/>
  </r>
  <r>
    <x v="1"/>
    <x v="12"/>
    <x v="114"/>
    <s v="MMR015CMP217"/>
    <s v="GCA"/>
    <s v="Mixed"/>
    <n v="21"/>
    <n v="107"/>
    <n v="22"/>
    <n v="108"/>
    <n v="22"/>
    <n v="0"/>
    <x v="3"/>
    <x v="1"/>
    <n v="0"/>
  </r>
  <r>
    <x v="0"/>
    <x v="8"/>
    <x v="116"/>
    <s v="MMR001CMP152"/>
    <s v="GCA"/>
    <s v="Rural"/>
    <n v="20"/>
    <n v="106"/>
    <n v="13"/>
    <n v="94"/>
    <n v="18"/>
    <n v="94"/>
    <x v="3"/>
    <x v="0"/>
    <n v="1"/>
  </r>
  <r>
    <x v="1"/>
    <x v="11"/>
    <x v="122"/>
    <s v="MMR015CMP001"/>
    <s v="GCA"/>
    <s v="Urban"/>
    <n v="73"/>
    <n v="393"/>
    <n v="73"/>
    <n v="393"/>
    <n v="73"/>
    <n v="393"/>
    <x v="3"/>
    <x v="1"/>
    <n v="18"/>
  </r>
  <r>
    <x v="1"/>
    <x v="14"/>
    <x v="97"/>
    <s v="MMR015CMP216"/>
    <s v="GCA"/>
    <s v="Urban"/>
    <n v="30"/>
    <n v="188"/>
    <n v="24"/>
    <n v="112"/>
    <n v="24"/>
    <n v="112"/>
    <x v="3"/>
    <x v="2"/>
    <n v="4"/>
  </r>
  <r>
    <x v="1"/>
    <x v="11"/>
    <x v="122"/>
    <s v="MMR015CMP001"/>
    <s v="GCA"/>
    <s v="Urban"/>
    <n v="73"/>
    <n v="393"/>
    <n v="73"/>
    <n v="393"/>
    <n v="73"/>
    <n v="393"/>
    <x v="3"/>
    <x v="0"/>
    <n v="12"/>
  </r>
  <r>
    <x v="0"/>
    <x v="4"/>
    <x v="124"/>
    <s v="MMR001CMP231"/>
    <s v="GCA"/>
    <s v="Rural"/>
    <n v="54"/>
    <n v="242"/>
    <n v="50"/>
    <n v="219"/>
    <n v="50"/>
    <n v="227"/>
    <x v="3"/>
    <x v="2"/>
    <n v="3"/>
  </r>
  <r>
    <x v="0"/>
    <x v="4"/>
    <x v="99"/>
    <s v="MMR001CMP190"/>
    <s v="GCA"/>
    <s v="Urban"/>
    <n v="14"/>
    <n v="83"/>
    <n v="8"/>
    <n v="35"/>
    <n v="13"/>
    <n v="82"/>
    <x v="3"/>
    <x v="0"/>
    <n v="0"/>
  </r>
  <r>
    <x v="0"/>
    <x v="4"/>
    <x v="102"/>
    <s v="MMR001CMP182"/>
    <s v="GCA"/>
    <s v="Urban"/>
    <n v="10"/>
    <n v="39"/>
    <n v="7"/>
    <n v="25"/>
    <n v="10"/>
    <n v="39"/>
    <x v="3"/>
    <x v="0"/>
    <n v="1"/>
  </r>
  <r>
    <x v="0"/>
    <x v="4"/>
    <x v="113"/>
    <s v="MMR001CMP183"/>
    <s v="GCA"/>
    <s v="Mixed"/>
    <n v="8"/>
    <n v="40"/>
    <n v="8"/>
    <n v="28"/>
    <n v="8"/>
    <n v="40"/>
    <x v="3"/>
    <x v="2"/>
    <n v="0"/>
  </r>
  <r>
    <x v="1"/>
    <x v="12"/>
    <x v="110"/>
    <s v="MMR015CMP017"/>
    <s v="GCA"/>
    <s v="Urban"/>
    <n v="30"/>
    <n v="139"/>
    <n v="31"/>
    <n v="140"/>
    <n v="31"/>
    <n v="140"/>
    <x v="3"/>
    <x v="1"/>
    <n v="2"/>
  </r>
  <r>
    <x v="1"/>
    <x v="12"/>
    <x v="87"/>
    <s v="MMR015CMP015"/>
    <s v="GCA"/>
    <s v="Rural"/>
    <n v="87"/>
    <n v="488"/>
    <n v="86"/>
    <n v="472"/>
    <n v="86"/>
    <n v="472"/>
    <x v="3"/>
    <x v="2"/>
    <n v="7"/>
  </r>
  <r>
    <x v="1"/>
    <x v="11"/>
    <x v="123"/>
    <s v="MMR015CMP003"/>
    <s v="GCA"/>
    <s v="Urban"/>
    <n v="50"/>
    <n v="218"/>
    <n v="53"/>
    <n v="217"/>
    <n v="53"/>
    <n v="217"/>
    <x v="3"/>
    <x v="1"/>
    <n v="8"/>
  </r>
  <r>
    <x v="0"/>
    <x v="2"/>
    <x v="125"/>
    <s v="MMR001CMP160"/>
    <s v="NGCA"/>
    <s v="Rural"/>
    <n v="110"/>
    <n v="643"/>
    <n v="106"/>
    <m/>
    <n v="124"/>
    <n v="0"/>
    <x v="3"/>
    <x v="2"/>
    <n v="0"/>
  </r>
  <r>
    <x v="0"/>
    <x v="4"/>
    <x v="105"/>
    <s v="MMR001CMP181"/>
    <s v="GCA"/>
    <s v="Urban"/>
    <n v="25"/>
    <n v="133"/>
    <n v="22"/>
    <n v="95"/>
    <n v="25"/>
    <n v="134"/>
    <x v="3"/>
    <x v="2"/>
    <n v="0"/>
  </r>
  <r>
    <x v="1"/>
    <x v="15"/>
    <x v="117"/>
    <s v="MMR015CMP218"/>
    <s v="GCA"/>
    <s v="Rural"/>
    <n v="44"/>
    <n v="273"/>
    <n v="40"/>
    <n v="208"/>
    <n v="40"/>
    <n v="208"/>
    <x v="3"/>
    <x v="1"/>
    <n v="11"/>
  </r>
  <r>
    <x v="1"/>
    <x v="12"/>
    <x v="104"/>
    <s v="MMR015CMP020"/>
    <s v="GCA"/>
    <s v="Rural"/>
    <n v="178"/>
    <n v="827"/>
    <n v="194"/>
    <n v="890"/>
    <n v="194"/>
    <n v="890"/>
    <x v="3"/>
    <x v="1"/>
    <n v="21"/>
  </r>
  <r>
    <x v="0"/>
    <x v="4"/>
    <x v="88"/>
    <s v="MMR001CMP192"/>
    <s v="GCA"/>
    <s v="Urban"/>
    <n v="16"/>
    <n v="58"/>
    <n v="10"/>
    <n v="45"/>
    <n v="16"/>
    <n v="58"/>
    <x v="3"/>
    <x v="2"/>
    <n v="1"/>
  </r>
  <r>
    <x v="0"/>
    <x v="16"/>
    <x v="129"/>
    <s v="MMR001CMP234"/>
    <s v="GCA"/>
    <s v="Urban"/>
    <n v="91"/>
    <n v="400"/>
    <n v="60"/>
    <n v="228"/>
    <n v="74"/>
    <n v="228"/>
    <x v="3"/>
    <x v="0"/>
    <n v="7"/>
  </r>
  <r>
    <x v="0"/>
    <x v="4"/>
    <x v="109"/>
    <s v="MMR001CMP184"/>
    <s v="GCA"/>
    <s v="Rural"/>
    <n v="41"/>
    <n v="199"/>
    <n v="41"/>
    <n v="196"/>
    <n v="41"/>
    <n v="201"/>
    <x v="3"/>
    <x v="2"/>
    <n v="1"/>
  </r>
  <r>
    <x v="1"/>
    <x v="14"/>
    <x v="97"/>
    <s v="MMR015CMP216"/>
    <s v="GCA"/>
    <s v="Urban"/>
    <n v="30"/>
    <n v="188"/>
    <n v="24"/>
    <n v="112"/>
    <n v="24"/>
    <n v="112"/>
    <x v="3"/>
    <x v="1"/>
    <n v="6"/>
  </r>
  <r>
    <x v="1"/>
    <x v="12"/>
    <x v="87"/>
    <s v="MMR015CMP015"/>
    <s v="GCA"/>
    <s v="Rural"/>
    <n v="87"/>
    <n v="488"/>
    <n v="86"/>
    <n v="472"/>
    <n v="86"/>
    <n v="472"/>
    <x v="3"/>
    <x v="0"/>
    <n v="9"/>
  </r>
  <r>
    <x v="0"/>
    <x v="4"/>
    <x v="109"/>
    <s v="MMR001CMP184"/>
    <s v="GCA"/>
    <s v="Rural"/>
    <n v="41"/>
    <n v="199"/>
    <n v="41"/>
    <n v="196"/>
    <n v="41"/>
    <n v="201"/>
    <x v="3"/>
    <x v="0"/>
    <n v="3"/>
  </r>
  <r>
    <x v="0"/>
    <x v="2"/>
    <x v="125"/>
    <s v="MMR001CMP160"/>
    <s v="NGCA"/>
    <s v="Rural"/>
    <n v="110"/>
    <n v="643"/>
    <n v="106"/>
    <m/>
    <n v="124"/>
    <n v="0"/>
    <x v="3"/>
    <x v="1"/>
    <n v="0"/>
  </r>
  <r>
    <x v="0"/>
    <x v="4"/>
    <x v="88"/>
    <s v="MMR001CMP192"/>
    <s v="GCA"/>
    <s v="Urban"/>
    <n v="16"/>
    <n v="58"/>
    <n v="10"/>
    <n v="45"/>
    <n v="16"/>
    <n v="58"/>
    <x v="3"/>
    <x v="1"/>
    <n v="1"/>
  </r>
  <r>
    <x v="0"/>
    <x v="4"/>
    <x v="105"/>
    <s v="MMR001CMP181"/>
    <s v="GCA"/>
    <s v="Urban"/>
    <n v="25"/>
    <n v="133"/>
    <n v="22"/>
    <n v="95"/>
    <n v="25"/>
    <n v="134"/>
    <x v="3"/>
    <x v="0"/>
    <n v="5"/>
  </r>
  <r>
    <x v="0"/>
    <x v="16"/>
    <x v="129"/>
    <s v="MMR001CMP234"/>
    <s v="GCA"/>
    <s v="Urban"/>
    <n v="91"/>
    <n v="400"/>
    <n v="60"/>
    <n v="228"/>
    <n v="74"/>
    <n v="228"/>
    <x v="3"/>
    <x v="2"/>
    <n v="4"/>
  </r>
  <r>
    <x v="1"/>
    <x v="14"/>
    <x v="100"/>
    <s v="MMR015CMP139"/>
    <s v="NGCA"/>
    <s v="Rural"/>
    <n v="9"/>
    <n v="40"/>
    <n v="9"/>
    <n v="43"/>
    <n v="9"/>
    <n v="43"/>
    <x v="3"/>
    <x v="0"/>
    <n v="0"/>
  </r>
  <r>
    <x v="0"/>
    <x v="4"/>
    <x v="127"/>
    <s v="MMR001CMP229"/>
    <s v="GCA"/>
    <s v="Rural"/>
    <n v="116"/>
    <n v="530"/>
    <n v="105"/>
    <n v="464"/>
    <n v="105"/>
    <n v="492"/>
    <x v="3"/>
    <x v="0"/>
    <n v="8"/>
  </r>
  <r>
    <x v="0"/>
    <x v="4"/>
    <x v="105"/>
    <s v="MMR001CMP181"/>
    <s v="GCA"/>
    <s v="Urban"/>
    <n v="25"/>
    <n v="133"/>
    <n v="22"/>
    <n v="95"/>
    <n v="25"/>
    <n v="134"/>
    <x v="3"/>
    <x v="1"/>
    <n v="5"/>
  </r>
  <r>
    <x v="1"/>
    <x v="11"/>
    <x v="123"/>
    <s v="MMR015CMP003"/>
    <s v="GCA"/>
    <s v="Urban"/>
    <n v="50"/>
    <n v="218"/>
    <n v="53"/>
    <n v="217"/>
    <n v="53"/>
    <n v="217"/>
    <x v="3"/>
    <x v="2"/>
    <n v="3"/>
  </r>
  <r>
    <x v="0"/>
    <x v="4"/>
    <x v="127"/>
    <s v="MMR001CMP229"/>
    <s v="GCA"/>
    <s v="Rural"/>
    <n v="116"/>
    <n v="530"/>
    <n v="105"/>
    <n v="464"/>
    <n v="105"/>
    <n v="492"/>
    <x v="3"/>
    <x v="2"/>
    <n v="5"/>
  </r>
  <r>
    <x v="0"/>
    <x v="4"/>
    <x v="127"/>
    <s v="MMR001CMP229"/>
    <s v="GCA"/>
    <s v="Rural"/>
    <n v="116"/>
    <n v="530"/>
    <n v="105"/>
    <n v="464"/>
    <n v="105"/>
    <n v="492"/>
    <x v="3"/>
    <x v="1"/>
    <n v="13"/>
  </r>
  <r>
    <x v="0"/>
    <x v="4"/>
    <x v="113"/>
    <s v="MMR001CMP183"/>
    <s v="GCA"/>
    <s v="Mixed"/>
    <n v="8"/>
    <n v="40"/>
    <n v="8"/>
    <n v="28"/>
    <n v="8"/>
    <n v="40"/>
    <x v="3"/>
    <x v="1"/>
    <n v="2"/>
  </r>
  <r>
    <x v="1"/>
    <x v="12"/>
    <x v="104"/>
    <s v="MMR015CMP020"/>
    <s v="GCA"/>
    <s v="Rural"/>
    <n v="178"/>
    <n v="827"/>
    <n v="194"/>
    <n v="890"/>
    <n v="194"/>
    <n v="890"/>
    <x v="3"/>
    <x v="2"/>
    <n v="13"/>
  </r>
  <r>
    <x v="0"/>
    <x v="5"/>
    <x v="74"/>
    <s v="MMR001CMP133"/>
    <s v="GCA"/>
    <s v="Rural"/>
    <n v="115"/>
    <n v="532"/>
    <n v="115"/>
    <n v="537"/>
    <n v="115"/>
    <n v="537"/>
    <x v="3"/>
    <x v="1"/>
    <n v="15"/>
  </r>
  <r>
    <x v="0"/>
    <x v="4"/>
    <x v="88"/>
    <s v="MMR001CMP192"/>
    <s v="GCA"/>
    <s v="Urban"/>
    <n v="16"/>
    <n v="58"/>
    <n v="10"/>
    <n v="45"/>
    <n v="16"/>
    <n v="58"/>
    <x v="3"/>
    <x v="0"/>
    <n v="0"/>
  </r>
  <r>
    <x v="0"/>
    <x v="16"/>
    <x v="129"/>
    <s v="MMR001CMP234"/>
    <s v="GCA"/>
    <s v="Urban"/>
    <n v="91"/>
    <n v="400"/>
    <n v="60"/>
    <n v="228"/>
    <n v="74"/>
    <n v="228"/>
    <x v="3"/>
    <x v="1"/>
    <n v="11"/>
  </r>
  <r>
    <x v="1"/>
    <x v="12"/>
    <x v="114"/>
    <s v="MMR015CMP217"/>
    <s v="GCA"/>
    <s v="Mixed"/>
    <n v="21"/>
    <n v="107"/>
    <n v="22"/>
    <n v="108"/>
    <n v="22"/>
    <n v="0"/>
    <x v="3"/>
    <x v="0"/>
    <n v="0"/>
  </r>
  <r>
    <x v="0"/>
    <x v="2"/>
    <x v="125"/>
    <s v="MMR001CMP160"/>
    <s v="NGCA"/>
    <s v="Rural"/>
    <n v="110"/>
    <n v="643"/>
    <n v="106"/>
    <m/>
    <n v="124"/>
    <n v="0"/>
    <x v="3"/>
    <x v="0"/>
    <n v="0"/>
  </r>
  <r>
    <x v="1"/>
    <x v="12"/>
    <x v="110"/>
    <s v="MMR015CMP017"/>
    <s v="GCA"/>
    <s v="Urban"/>
    <n v="30"/>
    <n v="139"/>
    <n v="31"/>
    <n v="140"/>
    <n v="31"/>
    <n v="140"/>
    <x v="3"/>
    <x v="2"/>
    <n v="1"/>
  </r>
  <r>
    <x v="0"/>
    <x v="3"/>
    <x v="57"/>
    <s v="MMR001CMP015"/>
    <s v="GCA"/>
    <s v="Urban"/>
    <n v="107"/>
    <n v="584"/>
    <n v="30"/>
    <n v="174"/>
    <n v="108"/>
    <n v="605"/>
    <x v="4"/>
    <x v="1"/>
    <n v="22"/>
  </r>
  <r>
    <x v="0"/>
    <x v="9"/>
    <x v="31"/>
    <s v="MMR001CMP077"/>
    <s v="GCA"/>
    <s v="Mixed"/>
    <n v="18"/>
    <n v="78"/>
    <n v="18"/>
    <n v="79"/>
    <n v="18"/>
    <n v="77"/>
    <x v="4"/>
    <x v="2"/>
    <n v="6"/>
  </r>
  <r>
    <x v="0"/>
    <x v="2"/>
    <x v="37"/>
    <s v="MMR001CMP038"/>
    <s v="GCA"/>
    <s v="Urban"/>
    <n v="85"/>
    <n v="367"/>
    <n v="80"/>
    <n v="337"/>
    <n v="85"/>
    <n v="367"/>
    <x v="4"/>
    <x v="2"/>
    <n v="14"/>
  </r>
  <r>
    <x v="0"/>
    <x v="2"/>
    <x v="16"/>
    <s v="MMR001CMP120"/>
    <s v="NGCA"/>
    <s v="Rural"/>
    <n v="184"/>
    <n v="768"/>
    <n v="175"/>
    <n v="828"/>
    <n v="175"/>
    <n v="828"/>
    <x v="4"/>
    <x v="1"/>
    <n v="36"/>
  </r>
  <r>
    <x v="0"/>
    <x v="0"/>
    <x v="5"/>
    <s v="MMR001CMP121"/>
    <s v="NGCA"/>
    <s v="Rural"/>
    <n v="1694"/>
    <n v="8805"/>
    <n v="1693"/>
    <n v="8805"/>
    <n v="1693"/>
    <n v="9062"/>
    <x v="4"/>
    <x v="0"/>
    <n v="284"/>
  </r>
  <r>
    <x v="0"/>
    <x v="3"/>
    <x v="19"/>
    <s v="MMR001CMP012"/>
    <s v="GCA"/>
    <s v="Urban"/>
    <n v="6"/>
    <n v="28"/>
    <n v="6"/>
    <n v="30"/>
    <n v="6"/>
    <n v="30"/>
    <x v="4"/>
    <x v="0"/>
    <n v="1"/>
  </r>
  <r>
    <x v="0"/>
    <x v="2"/>
    <x v="61"/>
    <s v="MMR001CMP116"/>
    <s v="NGCA"/>
    <s v="Urban"/>
    <n v="1295"/>
    <n v="6509"/>
    <m/>
    <n v="6258"/>
    <n v="1351"/>
    <n v="6868"/>
    <x v="4"/>
    <x v="2"/>
    <n v="481"/>
  </r>
  <r>
    <x v="0"/>
    <x v="3"/>
    <x v="3"/>
    <s v="MMR001CMP011"/>
    <s v="GCA"/>
    <s v="Urban"/>
    <n v="8"/>
    <n v="30"/>
    <n v="8"/>
    <n v="32"/>
    <n v="8"/>
    <n v="32"/>
    <x v="4"/>
    <x v="1"/>
    <n v="3"/>
  </r>
  <r>
    <x v="0"/>
    <x v="0"/>
    <x v="38"/>
    <s v="MMR001CMP071"/>
    <s v="GCA"/>
    <s v="Urban"/>
    <n v="30"/>
    <n v="175"/>
    <n v="18"/>
    <n v="120"/>
    <n v="29"/>
    <n v="182"/>
    <x v="4"/>
    <x v="2"/>
    <n v="3"/>
  </r>
  <r>
    <x v="0"/>
    <x v="3"/>
    <x v="77"/>
    <s v="MMR001CMP005"/>
    <s v="GCA"/>
    <s v="Urban"/>
    <n v="35"/>
    <n v="175"/>
    <n v="32"/>
    <n v="173"/>
    <n v="43"/>
    <n v="212"/>
    <x v="4"/>
    <x v="0"/>
    <n v="1"/>
  </r>
  <r>
    <x v="0"/>
    <x v="3"/>
    <x v="19"/>
    <s v="MMR001CMP012"/>
    <s v="GCA"/>
    <s v="Urban"/>
    <n v="6"/>
    <n v="28"/>
    <n v="6"/>
    <n v="30"/>
    <n v="6"/>
    <n v="30"/>
    <x v="4"/>
    <x v="2"/>
    <n v="0"/>
  </r>
  <r>
    <x v="0"/>
    <x v="2"/>
    <x v="61"/>
    <s v="MMR001CMP116"/>
    <s v="NGCA"/>
    <s v="Urban"/>
    <n v="1295"/>
    <n v="6509"/>
    <m/>
    <n v="6258"/>
    <n v="1351"/>
    <n v="6868"/>
    <x v="4"/>
    <x v="1"/>
    <n v="996"/>
  </r>
  <r>
    <x v="0"/>
    <x v="2"/>
    <x v="37"/>
    <s v="MMR001CMP038"/>
    <s v="GCA"/>
    <s v="Urban"/>
    <n v="85"/>
    <n v="367"/>
    <n v="80"/>
    <n v="337"/>
    <n v="85"/>
    <n v="367"/>
    <x v="4"/>
    <x v="0"/>
    <n v="8"/>
  </r>
  <r>
    <x v="0"/>
    <x v="2"/>
    <x v="71"/>
    <s v="MMR001CMP031"/>
    <s v="GCA"/>
    <s v="Urban"/>
    <n v="128"/>
    <n v="725"/>
    <n v="100"/>
    <n v="608"/>
    <n v="128"/>
    <n v="746"/>
    <x v="4"/>
    <x v="2"/>
    <n v="33"/>
  </r>
  <r>
    <x v="0"/>
    <x v="9"/>
    <x v="31"/>
    <s v="MMR001CMP077"/>
    <s v="GCA"/>
    <s v="Mixed"/>
    <n v="18"/>
    <n v="78"/>
    <n v="18"/>
    <n v="79"/>
    <n v="18"/>
    <n v="77"/>
    <x v="4"/>
    <x v="0"/>
    <n v="4"/>
  </r>
  <r>
    <x v="0"/>
    <x v="3"/>
    <x v="62"/>
    <s v="MMR001CMP006"/>
    <s v="GCA"/>
    <s v="Urban"/>
    <n v="97"/>
    <n v="382"/>
    <n v="95"/>
    <n v="386"/>
    <n v="95"/>
    <n v="386"/>
    <x v="4"/>
    <x v="0"/>
    <n v="10"/>
  </r>
  <r>
    <x v="0"/>
    <x v="2"/>
    <x v="71"/>
    <s v="MMR001CMP031"/>
    <s v="GCA"/>
    <s v="Urban"/>
    <n v="128"/>
    <n v="725"/>
    <n v="100"/>
    <n v="608"/>
    <n v="128"/>
    <n v="746"/>
    <x v="4"/>
    <x v="1"/>
    <n v="68"/>
  </r>
  <r>
    <x v="0"/>
    <x v="3"/>
    <x v="57"/>
    <s v="MMR001CMP015"/>
    <s v="GCA"/>
    <s v="Urban"/>
    <n v="107"/>
    <n v="584"/>
    <n v="30"/>
    <n v="174"/>
    <n v="108"/>
    <n v="605"/>
    <x v="4"/>
    <x v="2"/>
    <n v="9"/>
  </r>
  <r>
    <x v="0"/>
    <x v="3"/>
    <x v="57"/>
    <s v="MMR001CMP015"/>
    <s v="GCA"/>
    <s v="Urban"/>
    <n v="107"/>
    <n v="584"/>
    <n v="30"/>
    <n v="174"/>
    <n v="108"/>
    <n v="605"/>
    <x v="4"/>
    <x v="0"/>
    <n v="13"/>
  </r>
  <r>
    <x v="0"/>
    <x v="2"/>
    <x v="16"/>
    <s v="MMR001CMP120"/>
    <s v="NGCA"/>
    <s v="Rural"/>
    <n v="184"/>
    <n v="768"/>
    <n v="175"/>
    <n v="828"/>
    <n v="175"/>
    <n v="828"/>
    <x v="4"/>
    <x v="0"/>
    <n v="19"/>
  </r>
  <r>
    <x v="0"/>
    <x v="3"/>
    <x v="77"/>
    <s v="MMR001CMP005"/>
    <s v="GCA"/>
    <s v="Urban"/>
    <n v="35"/>
    <n v="175"/>
    <n v="32"/>
    <n v="173"/>
    <n v="43"/>
    <n v="212"/>
    <x v="4"/>
    <x v="1"/>
    <n v="8"/>
  </r>
  <r>
    <x v="0"/>
    <x v="0"/>
    <x v="12"/>
    <s v="MMR001CMP073"/>
    <s v="GCA"/>
    <s v="Rural"/>
    <n v="46"/>
    <n v="272"/>
    <n v="45"/>
    <n v="257"/>
    <n v="45"/>
    <n v="269"/>
    <x v="4"/>
    <x v="0"/>
    <n v="10"/>
  </r>
  <r>
    <x v="0"/>
    <x v="0"/>
    <x v="5"/>
    <s v="MMR001CMP121"/>
    <s v="NGCA"/>
    <s v="Rural"/>
    <n v="1694"/>
    <n v="8805"/>
    <n v="1693"/>
    <n v="8805"/>
    <n v="1693"/>
    <n v="9062"/>
    <x v="4"/>
    <x v="1"/>
    <n v="530"/>
  </r>
  <r>
    <x v="0"/>
    <x v="2"/>
    <x v="2"/>
    <s v="MMR001CMP033"/>
    <s v="GCA"/>
    <s v="Rural"/>
    <n v="18"/>
    <n v="82"/>
    <n v="18"/>
    <n v="82"/>
    <n v="18"/>
    <n v="80"/>
    <x v="4"/>
    <x v="0"/>
    <n v="4"/>
  </r>
  <r>
    <x v="0"/>
    <x v="2"/>
    <x v="54"/>
    <s v="MMR001CMP119"/>
    <s v="NGCA"/>
    <s v="Mixed"/>
    <n v="610"/>
    <n v="2750"/>
    <n v="609"/>
    <n v="2630"/>
    <n v="609"/>
    <n v="2630"/>
    <x v="4"/>
    <x v="1"/>
    <n v="138"/>
  </r>
  <r>
    <x v="0"/>
    <x v="2"/>
    <x v="71"/>
    <s v="MMR001CMP031"/>
    <s v="GCA"/>
    <s v="Urban"/>
    <n v="128"/>
    <n v="725"/>
    <n v="100"/>
    <n v="608"/>
    <n v="128"/>
    <n v="746"/>
    <x v="4"/>
    <x v="0"/>
    <n v="35"/>
  </r>
  <r>
    <x v="0"/>
    <x v="2"/>
    <x v="54"/>
    <s v="MMR001CMP119"/>
    <s v="NGCA"/>
    <s v="Mixed"/>
    <n v="610"/>
    <n v="2750"/>
    <n v="609"/>
    <n v="2630"/>
    <n v="609"/>
    <n v="2630"/>
    <x v="4"/>
    <x v="0"/>
    <n v="70"/>
  </r>
  <r>
    <x v="0"/>
    <x v="3"/>
    <x v="11"/>
    <s v="MMR001CMP013"/>
    <s v="GCA"/>
    <s v="Urban"/>
    <n v="44"/>
    <n v="180"/>
    <n v="18"/>
    <n v="68"/>
    <n v="45"/>
    <n v="194"/>
    <x v="4"/>
    <x v="0"/>
    <n v="2"/>
  </r>
  <r>
    <x v="0"/>
    <x v="2"/>
    <x v="13"/>
    <s v="MMR001CMP037"/>
    <s v="GCA"/>
    <s v="Urban"/>
    <n v="42"/>
    <n v="175"/>
    <n v="27"/>
    <n v="131"/>
    <n v="42"/>
    <n v="175"/>
    <x v="4"/>
    <x v="0"/>
    <n v="4"/>
  </r>
  <r>
    <x v="0"/>
    <x v="0"/>
    <x v="20"/>
    <s v="MMR001CMP072"/>
    <s v="GCA"/>
    <s v="Mixed"/>
    <n v="50"/>
    <n v="295"/>
    <n v="50"/>
    <n v="293"/>
    <n v="50"/>
    <n v="293"/>
    <x v="4"/>
    <x v="2"/>
    <n v="1"/>
  </r>
  <r>
    <x v="0"/>
    <x v="0"/>
    <x v="20"/>
    <s v="MMR001CMP072"/>
    <s v="GCA"/>
    <s v="Mixed"/>
    <n v="50"/>
    <n v="295"/>
    <n v="50"/>
    <n v="293"/>
    <n v="50"/>
    <n v="293"/>
    <x v="4"/>
    <x v="1"/>
    <n v="4"/>
  </r>
  <r>
    <x v="0"/>
    <x v="3"/>
    <x v="11"/>
    <s v="MMR001CMP013"/>
    <s v="GCA"/>
    <s v="Urban"/>
    <n v="44"/>
    <n v="180"/>
    <n v="18"/>
    <n v="68"/>
    <n v="45"/>
    <n v="194"/>
    <x v="4"/>
    <x v="1"/>
    <n v="3"/>
  </r>
  <r>
    <x v="0"/>
    <x v="3"/>
    <x v="77"/>
    <s v="MMR001CMP005"/>
    <s v="GCA"/>
    <s v="Urban"/>
    <n v="35"/>
    <n v="175"/>
    <n v="32"/>
    <n v="173"/>
    <n v="43"/>
    <n v="212"/>
    <x v="4"/>
    <x v="2"/>
    <n v="7"/>
  </r>
  <r>
    <x v="0"/>
    <x v="2"/>
    <x v="2"/>
    <s v="MMR001CMP033"/>
    <s v="GCA"/>
    <s v="Rural"/>
    <n v="18"/>
    <n v="82"/>
    <n v="18"/>
    <n v="82"/>
    <n v="18"/>
    <n v="80"/>
    <x v="4"/>
    <x v="1"/>
    <n v="6"/>
  </r>
  <r>
    <x v="0"/>
    <x v="3"/>
    <x v="3"/>
    <s v="MMR001CMP011"/>
    <s v="GCA"/>
    <s v="Urban"/>
    <n v="8"/>
    <n v="30"/>
    <n v="8"/>
    <n v="32"/>
    <n v="8"/>
    <n v="32"/>
    <x v="4"/>
    <x v="2"/>
    <n v="2"/>
  </r>
  <r>
    <x v="0"/>
    <x v="3"/>
    <x v="11"/>
    <s v="MMR001CMP013"/>
    <s v="GCA"/>
    <s v="Urban"/>
    <n v="44"/>
    <n v="180"/>
    <n v="18"/>
    <n v="68"/>
    <n v="45"/>
    <n v="194"/>
    <x v="4"/>
    <x v="2"/>
    <n v="1"/>
  </r>
  <r>
    <x v="0"/>
    <x v="2"/>
    <x v="2"/>
    <s v="MMR001CMP033"/>
    <s v="GCA"/>
    <s v="Rural"/>
    <n v="18"/>
    <n v="82"/>
    <n v="18"/>
    <n v="82"/>
    <n v="18"/>
    <n v="80"/>
    <x v="4"/>
    <x v="2"/>
    <n v="2"/>
  </r>
  <r>
    <x v="0"/>
    <x v="2"/>
    <x v="29"/>
    <s v="MMR001CMP032"/>
    <s v="GCA"/>
    <s v="Urban"/>
    <n v="94"/>
    <n v="341"/>
    <n v="65"/>
    <n v="240"/>
    <n v="95"/>
    <n v="343"/>
    <x v="4"/>
    <x v="2"/>
    <n v="11"/>
  </r>
  <r>
    <x v="0"/>
    <x v="2"/>
    <x v="29"/>
    <s v="MMR001CMP032"/>
    <s v="GCA"/>
    <s v="Urban"/>
    <n v="94"/>
    <n v="341"/>
    <n v="65"/>
    <n v="240"/>
    <n v="95"/>
    <n v="343"/>
    <x v="4"/>
    <x v="0"/>
    <n v="8"/>
  </r>
  <r>
    <x v="0"/>
    <x v="2"/>
    <x v="13"/>
    <s v="MMR001CMP037"/>
    <s v="GCA"/>
    <s v="Urban"/>
    <n v="42"/>
    <n v="175"/>
    <n v="27"/>
    <n v="131"/>
    <n v="42"/>
    <n v="175"/>
    <x v="4"/>
    <x v="1"/>
    <n v="8"/>
  </r>
  <r>
    <x v="0"/>
    <x v="3"/>
    <x v="58"/>
    <s v="MMR001CMP014"/>
    <s v="GCA"/>
    <s v="Urban"/>
    <n v="163"/>
    <n v="712"/>
    <n v="84"/>
    <n v="452"/>
    <n v="140"/>
    <n v="707"/>
    <x v="4"/>
    <x v="1"/>
    <n v="23"/>
  </r>
  <r>
    <x v="0"/>
    <x v="0"/>
    <x v="12"/>
    <s v="MMR001CMP073"/>
    <s v="GCA"/>
    <s v="Rural"/>
    <n v="46"/>
    <n v="272"/>
    <n v="45"/>
    <n v="257"/>
    <n v="45"/>
    <n v="269"/>
    <x v="4"/>
    <x v="1"/>
    <n v="14"/>
  </r>
  <r>
    <x v="0"/>
    <x v="5"/>
    <x v="30"/>
    <s v="MMR001CMP128"/>
    <s v="NGCA"/>
    <s v="Rural"/>
    <n v="541"/>
    <n v="2607"/>
    <n v="545"/>
    <n v="2544"/>
    <n v="545"/>
    <n v="2545"/>
    <x v="4"/>
    <x v="1"/>
    <n v="84"/>
  </r>
  <r>
    <x v="0"/>
    <x v="3"/>
    <x v="3"/>
    <s v="MMR001CMP011"/>
    <s v="GCA"/>
    <s v="Urban"/>
    <n v="8"/>
    <n v="30"/>
    <n v="8"/>
    <n v="32"/>
    <n v="8"/>
    <n v="32"/>
    <x v="4"/>
    <x v="0"/>
    <n v="0"/>
  </r>
  <r>
    <x v="0"/>
    <x v="3"/>
    <x v="58"/>
    <s v="MMR001CMP014"/>
    <s v="GCA"/>
    <s v="Urban"/>
    <n v="163"/>
    <n v="712"/>
    <n v="84"/>
    <n v="452"/>
    <n v="140"/>
    <n v="707"/>
    <x v="4"/>
    <x v="2"/>
    <n v="11"/>
  </r>
  <r>
    <x v="0"/>
    <x v="3"/>
    <x v="58"/>
    <s v="MMR001CMP014"/>
    <s v="GCA"/>
    <s v="Urban"/>
    <n v="163"/>
    <n v="712"/>
    <n v="84"/>
    <n v="452"/>
    <n v="140"/>
    <n v="707"/>
    <x v="4"/>
    <x v="0"/>
    <n v="12"/>
  </r>
  <r>
    <x v="0"/>
    <x v="0"/>
    <x v="20"/>
    <s v="MMR001CMP072"/>
    <s v="GCA"/>
    <s v="Mixed"/>
    <n v="50"/>
    <n v="295"/>
    <n v="50"/>
    <n v="293"/>
    <n v="50"/>
    <n v="293"/>
    <x v="4"/>
    <x v="0"/>
    <n v="3"/>
  </r>
  <r>
    <x v="0"/>
    <x v="2"/>
    <x v="29"/>
    <s v="MMR001CMP032"/>
    <s v="GCA"/>
    <s v="Urban"/>
    <n v="94"/>
    <n v="341"/>
    <n v="65"/>
    <n v="240"/>
    <n v="95"/>
    <n v="343"/>
    <x v="4"/>
    <x v="1"/>
    <n v="19"/>
  </r>
  <r>
    <x v="0"/>
    <x v="0"/>
    <x v="12"/>
    <s v="MMR001CMP073"/>
    <s v="GCA"/>
    <s v="Rural"/>
    <n v="46"/>
    <n v="272"/>
    <n v="45"/>
    <n v="257"/>
    <n v="45"/>
    <n v="269"/>
    <x v="4"/>
    <x v="2"/>
    <n v="4"/>
  </r>
  <r>
    <x v="0"/>
    <x v="5"/>
    <x v="66"/>
    <s v="MMR001CMP129"/>
    <s v="NGCA"/>
    <s v="Rural"/>
    <n v="174"/>
    <n v="1185"/>
    <n v="463"/>
    <n v="2123"/>
    <n v="463"/>
    <n v="2114"/>
    <x v="4"/>
    <x v="0"/>
    <n v="90"/>
  </r>
  <r>
    <x v="0"/>
    <x v="2"/>
    <x v="54"/>
    <s v="MMR001CMP119"/>
    <s v="NGCA"/>
    <s v="Mixed"/>
    <n v="610"/>
    <n v="2750"/>
    <n v="609"/>
    <n v="2630"/>
    <n v="609"/>
    <n v="2630"/>
    <x v="4"/>
    <x v="2"/>
    <n v="68"/>
  </r>
  <r>
    <x v="0"/>
    <x v="3"/>
    <x v="19"/>
    <s v="MMR001CMP012"/>
    <s v="GCA"/>
    <s v="Urban"/>
    <n v="6"/>
    <n v="28"/>
    <n v="6"/>
    <n v="30"/>
    <n v="6"/>
    <n v="30"/>
    <x v="4"/>
    <x v="1"/>
    <n v="1"/>
  </r>
  <r>
    <x v="0"/>
    <x v="0"/>
    <x v="5"/>
    <s v="MMR001CMP121"/>
    <s v="NGCA"/>
    <s v="Rural"/>
    <n v="1694"/>
    <n v="8805"/>
    <n v="1693"/>
    <n v="8805"/>
    <n v="1693"/>
    <n v="9062"/>
    <x v="4"/>
    <x v="2"/>
    <n v="246"/>
  </r>
  <r>
    <x v="0"/>
    <x v="2"/>
    <x v="16"/>
    <s v="MMR001CMP120"/>
    <s v="NGCA"/>
    <s v="Rural"/>
    <n v="184"/>
    <n v="768"/>
    <n v="175"/>
    <n v="828"/>
    <n v="175"/>
    <n v="828"/>
    <x v="4"/>
    <x v="2"/>
    <n v="17"/>
  </r>
  <r>
    <x v="0"/>
    <x v="0"/>
    <x v="38"/>
    <s v="MMR001CMP071"/>
    <s v="GCA"/>
    <s v="Urban"/>
    <n v="30"/>
    <n v="175"/>
    <n v="18"/>
    <n v="120"/>
    <n v="29"/>
    <n v="182"/>
    <x v="4"/>
    <x v="1"/>
    <n v="5"/>
  </r>
  <r>
    <x v="0"/>
    <x v="2"/>
    <x v="13"/>
    <s v="MMR001CMP037"/>
    <s v="GCA"/>
    <s v="Urban"/>
    <n v="42"/>
    <n v="175"/>
    <n v="27"/>
    <n v="131"/>
    <n v="42"/>
    <n v="175"/>
    <x v="4"/>
    <x v="2"/>
    <n v="4"/>
  </r>
  <r>
    <x v="0"/>
    <x v="2"/>
    <x v="48"/>
    <s v="MMR001CMP111"/>
    <s v="NGCA"/>
    <s v="Rural"/>
    <n v="640"/>
    <n v="2600"/>
    <n v="623"/>
    <n v="2635"/>
    <n v="623"/>
    <n v="2635"/>
    <x v="4"/>
    <x v="0"/>
    <n v="55"/>
  </r>
  <r>
    <x v="0"/>
    <x v="3"/>
    <x v="51"/>
    <s v="MMR001CMP020"/>
    <s v="GCA"/>
    <s v="Rural"/>
    <n v="22"/>
    <n v="101"/>
    <n v="18"/>
    <n v="91"/>
    <n v="22"/>
    <n v="103"/>
    <x v="4"/>
    <x v="0"/>
    <n v="8"/>
  </r>
  <r>
    <x v="0"/>
    <x v="2"/>
    <x v="9"/>
    <s v="MMR001CMP025"/>
    <s v="GCA"/>
    <s v="Urban"/>
    <n v="65"/>
    <n v="315"/>
    <n v="31"/>
    <n v="171"/>
    <n v="65"/>
    <n v="323"/>
    <x v="4"/>
    <x v="2"/>
    <n v="5"/>
  </r>
  <r>
    <x v="0"/>
    <x v="4"/>
    <x v="41"/>
    <s v="MMR001CMP109"/>
    <s v="GCA"/>
    <s v="Urban"/>
    <n v="6"/>
    <n v="30"/>
    <n v="6"/>
    <n v="30"/>
    <n v="6"/>
    <n v="30"/>
    <x v="4"/>
    <x v="1"/>
    <n v="1"/>
  </r>
  <r>
    <x v="0"/>
    <x v="3"/>
    <x v="50"/>
    <s v="MMR001CMP021"/>
    <s v="GCA"/>
    <s v="Rural"/>
    <n v="14"/>
    <n v="73"/>
    <n v="12"/>
    <n v="61"/>
    <n v="14"/>
    <n v="72"/>
    <x v="4"/>
    <x v="2"/>
    <n v="4"/>
  </r>
  <r>
    <x v="0"/>
    <x v="0"/>
    <x v="22"/>
    <s v="MMR001CMP126"/>
    <s v="NGCA"/>
    <s v="Mixed"/>
    <n v="840"/>
    <n v="3249"/>
    <n v="667"/>
    <n v="3657"/>
    <n v="667"/>
    <n v="3657"/>
    <x v="4"/>
    <x v="0"/>
    <n v="60"/>
  </r>
  <r>
    <x v="0"/>
    <x v="4"/>
    <x v="10"/>
    <s v="MMR001CMP091"/>
    <s v="GCA"/>
    <s v="Urban"/>
    <n v="5"/>
    <n v="26"/>
    <n v="5"/>
    <n v="27"/>
    <n v="5"/>
    <n v="27"/>
    <x v="4"/>
    <x v="1"/>
    <n v="2"/>
  </r>
  <r>
    <x v="0"/>
    <x v="2"/>
    <x v="9"/>
    <s v="MMR001CMP025"/>
    <s v="GCA"/>
    <s v="Urban"/>
    <n v="65"/>
    <n v="315"/>
    <n v="31"/>
    <n v="171"/>
    <n v="65"/>
    <n v="323"/>
    <x v="4"/>
    <x v="1"/>
    <n v="11"/>
  </r>
  <r>
    <x v="0"/>
    <x v="0"/>
    <x v="35"/>
    <s v="MMR001CMP123"/>
    <s v="NGCA"/>
    <s v="Rural"/>
    <n v="115"/>
    <n v="602"/>
    <n v="115"/>
    <n v="594"/>
    <n v="115"/>
    <n v="88"/>
    <x v="4"/>
    <x v="0"/>
    <n v="0"/>
  </r>
  <r>
    <x v="0"/>
    <x v="4"/>
    <x v="10"/>
    <s v="MMR001CMP091"/>
    <s v="GCA"/>
    <s v="Urban"/>
    <n v="5"/>
    <n v="26"/>
    <n v="5"/>
    <n v="27"/>
    <n v="5"/>
    <n v="27"/>
    <x v="4"/>
    <x v="2"/>
    <n v="1"/>
  </r>
  <r>
    <x v="0"/>
    <x v="3"/>
    <x v="50"/>
    <s v="MMR001CMP021"/>
    <s v="GCA"/>
    <s v="Rural"/>
    <n v="14"/>
    <n v="73"/>
    <n v="12"/>
    <n v="61"/>
    <n v="14"/>
    <n v="72"/>
    <x v="4"/>
    <x v="0"/>
    <n v="2"/>
  </r>
  <r>
    <x v="0"/>
    <x v="3"/>
    <x v="50"/>
    <s v="MMR001CMP021"/>
    <s v="GCA"/>
    <s v="Rural"/>
    <n v="14"/>
    <n v="73"/>
    <n v="12"/>
    <n v="61"/>
    <n v="14"/>
    <n v="72"/>
    <x v="4"/>
    <x v="1"/>
    <n v="6"/>
  </r>
  <r>
    <x v="0"/>
    <x v="4"/>
    <x v="10"/>
    <s v="MMR001CMP091"/>
    <s v="GCA"/>
    <s v="Urban"/>
    <n v="5"/>
    <n v="26"/>
    <n v="5"/>
    <n v="27"/>
    <n v="5"/>
    <n v="27"/>
    <x v="4"/>
    <x v="0"/>
    <n v="1"/>
  </r>
  <r>
    <x v="0"/>
    <x v="4"/>
    <x v="41"/>
    <s v="MMR001CMP109"/>
    <s v="GCA"/>
    <s v="Urban"/>
    <n v="6"/>
    <n v="30"/>
    <n v="6"/>
    <n v="30"/>
    <n v="6"/>
    <n v="30"/>
    <x v="4"/>
    <x v="2"/>
    <n v="0"/>
  </r>
  <r>
    <x v="0"/>
    <x v="3"/>
    <x v="32"/>
    <s v="MMR001CMP009"/>
    <s v="GCA"/>
    <s v="Urban"/>
    <n v="87"/>
    <n v="461"/>
    <n v="90"/>
    <n v="489"/>
    <n v="90"/>
    <n v="489"/>
    <x v="4"/>
    <x v="2"/>
    <n v="16"/>
  </r>
  <r>
    <x v="0"/>
    <x v="2"/>
    <x v="27"/>
    <s v="MMR001CMP026"/>
    <s v="GCA"/>
    <s v="Urban"/>
    <n v="89"/>
    <n v="478"/>
    <n v="78"/>
    <n v="415"/>
    <n v="89"/>
    <n v="465"/>
    <x v="4"/>
    <x v="2"/>
    <n v="4"/>
  </r>
  <r>
    <x v="0"/>
    <x v="3"/>
    <x v="14"/>
    <s v="MMR001CMP007"/>
    <s v="GCA"/>
    <s v="Urban"/>
    <n v="28"/>
    <n v="130"/>
    <n v="27"/>
    <n v="121"/>
    <n v="28"/>
    <n v="130"/>
    <x v="4"/>
    <x v="1"/>
    <n v="6"/>
  </r>
  <r>
    <x v="0"/>
    <x v="3"/>
    <x v="51"/>
    <s v="MMR001CMP020"/>
    <s v="GCA"/>
    <s v="Rural"/>
    <n v="22"/>
    <n v="101"/>
    <n v="18"/>
    <n v="91"/>
    <n v="22"/>
    <n v="103"/>
    <x v="4"/>
    <x v="1"/>
    <n v="9"/>
  </r>
  <r>
    <x v="0"/>
    <x v="2"/>
    <x v="48"/>
    <s v="MMR001CMP111"/>
    <s v="NGCA"/>
    <s v="Rural"/>
    <n v="640"/>
    <n v="2600"/>
    <n v="623"/>
    <n v="2635"/>
    <n v="623"/>
    <n v="2635"/>
    <x v="4"/>
    <x v="2"/>
    <n v="67"/>
  </r>
  <r>
    <x v="0"/>
    <x v="3"/>
    <x v="51"/>
    <s v="MMR001CMP020"/>
    <s v="GCA"/>
    <s v="Rural"/>
    <n v="22"/>
    <n v="101"/>
    <n v="18"/>
    <n v="91"/>
    <n v="22"/>
    <n v="103"/>
    <x v="4"/>
    <x v="2"/>
    <n v="1"/>
  </r>
  <r>
    <x v="0"/>
    <x v="2"/>
    <x v="27"/>
    <s v="MMR001CMP026"/>
    <s v="GCA"/>
    <s v="Urban"/>
    <n v="89"/>
    <n v="478"/>
    <n v="78"/>
    <n v="415"/>
    <n v="89"/>
    <n v="465"/>
    <x v="4"/>
    <x v="1"/>
    <n v="13"/>
  </r>
  <r>
    <x v="0"/>
    <x v="0"/>
    <x v="22"/>
    <s v="MMR001CMP126"/>
    <s v="NGCA"/>
    <s v="Mixed"/>
    <n v="840"/>
    <n v="3249"/>
    <n v="667"/>
    <n v="3657"/>
    <n v="667"/>
    <n v="3657"/>
    <x v="4"/>
    <x v="2"/>
    <n v="40"/>
  </r>
  <r>
    <x v="0"/>
    <x v="8"/>
    <x v="21"/>
    <s v="MMR001CMP080"/>
    <s v="GCA"/>
    <s v="Urban"/>
    <n v="12"/>
    <n v="61"/>
    <n v="12"/>
    <n v="62"/>
    <n v="12"/>
    <n v="61"/>
    <x v="4"/>
    <x v="1"/>
    <n v="4"/>
  </r>
  <r>
    <x v="0"/>
    <x v="2"/>
    <x v="73"/>
    <s v="MMR001CMP029"/>
    <s v="GCA"/>
    <s v="Mixed"/>
    <n v="243"/>
    <n v="1307"/>
    <n v="227"/>
    <n v="1227"/>
    <n v="227"/>
    <n v="1227"/>
    <x v="4"/>
    <x v="2"/>
    <n v="37"/>
  </r>
  <r>
    <x v="0"/>
    <x v="2"/>
    <x v="27"/>
    <s v="MMR001CMP026"/>
    <s v="GCA"/>
    <s v="Urban"/>
    <n v="89"/>
    <n v="478"/>
    <n v="78"/>
    <n v="415"/>
    <n v="89"/>
    <n v="465"/>
    <x v="4"/>
    <x v="0"/>
    <n v="9"/>
  </r>
  <r>
    <x v="0"/>
    <x v="5"/>
    <x v="66"/>
    <s v="MMR001CMP129"/>
    <s v="NGCA"/>
    <s v="Rural"/>
    <n v="174"/>
    <n v="1185"/>
    <n v="463"/>
    <n v="2123"/>
    <n v="463"/>
    <n v="2114"/>
    <x v="4"/>
    <x v="2"/>
    <n v="60"/>
  </r>
  <r>
    <x v="0"/>
    <x v="3"/>
    <x v="59"/>
    <s v="MMR001CMP023"/>
    <s v="GCA"/>
    <s v="Urban"/>
    <n v="68"/>
    <n v="340"/>
    <n v="61"/>
    <n v="315"/>
    <n v="68"/>
    <n v="340"/>
    <x v="4"/>
    <x v="2"/>
    <n v="13"/>
  </r>
  <r>
    <x v="0"/>
    <x v="4"/>
    <x v="52"/>
    <s v="MMR001CMP105"/>
    <s v="GCA"/>
    <s v="Rural"/>
    <n v="21"/>
    <n v="93"/>
    <n v="20"/>
    <n v="78"/>
    <n v="20"/>
    <n v="80"/>
    <x v="4"/>
    <x v="2"/>
    <n v="2"/>
  </r>
  <r>
    <x v="0"/>
    <x v="0"/>
    <x v="35"/>
    <s v="MMR001CMP123"/>
    <s v="NGCA"/>
    <s v="Rural"/>
    <n v="115"/>
    <n v="602"/>
    <n v="115"/>
    <n v="594"/>
    <n v="115"/>
    <n v="88"/>
    <x v="4"/>
    <x v="1"/>
    <n v="0"/>
  </r>
  <r>
    <x v="0"/>
    <x v="4"/>
    <x v="52"/>
    <s v="MMR001CMP105"/>
    <s v="GCA"/>
    <s v="Rural"/>
    <n v="21"/>
    <n v="93"/>
    <n v="20"/>
    <n v="78"/>
    <n v="20"/>
    <n v="80"/>
    <x v="4"/>
    <x v="0"/>
    <n v="3"/>
  </r>
  <r>
    <x v="0"/>
    <x v="3"/>
    <x v="59"/>
    <s v="MMR001CMP023"/>
    <s v="GCA"/>
    <s v="Urban"/>
    <n v="68"/>
    <n v="340"/>
    <n v="61"/>
    <n v="315"/>
    <n v="68"/>
    <n v="340"/>
    <x v="4"/>
    <x v="1"/>
    <n v="23"/>
  </r>
  <r>
    <x v="0"/>
    <x v="3"/>
    <x v="24"/>
    <s v="MMR001CMP008"/>
    <s v="GCA"/>
    <s v="Urban"/>
    <n v="93"/>
    <n v="446"/>
    <n v="91"/>
    <n v="482"/>
    <n v="100"/>
    <n v="523"/>
    <x v="4"/>
    <x v="1"/>
    <n v="30"/>
  </r>
  <r>
    <x v="0"/>
    <x v="3"/>
    <x v="59"/>
    <s v="MMR001CMP023"/>
    <s v="GCA"/>
    <s v="Urban"/>
    <n v="68"/>
    <n v="340"/>
    <n v="61"/>
    <n v="315"/>
    <n v="68"/>
    <n v="340"/>
    <x v="4"/>
    <x v="0"/>
    <n v="10"/>
  </r>
  <r>
    <x v="0"/>
    <x v="3"/>
    <x v="17"/>
    <s v="MMR001CMP024"/>
    <s v="GCA"/>
    <s v="Rural"/>
    <n v="69"/>
    <n v="325"/>
    <n v="65"/>
    <n v="325"/>
    <n v="71"/>
    <n v="322"/>
    <x v="4"/>
    <x v="0"/>
    <n v="8"/>
  </r>
  <r>
    <x v="0"/>
    <x v="3"/>
    <x v="24"/>
    <s v="MMR001CMP008"/>
    <s v="GCA"/>
    <s v="Urban"/>
    <n v="93"/>
    <n v="446"/>
    <n v="91"/>
    <n v="482"/>
    <n v="100"/>
    <n v="523"/>
    <x v="4"/>
    <x v="2"/>
    <n v="12"/>
  </r>
  <r>
    <x v="0"/>
    <x v="4"/>
    <x v="4"/>
    <s v="MMR001CMP103"/>
    <s v="GCA"/>
    <s v="Rural"/>
    <n v="57"/>
    <n v="284"/>
    <n v="54"/>
    <n v="262"/>
    <n v="54"/>
    <n v="262"/>
    <x v="4"/>
    <x v="1"/>
    <n v="9"/>
  </r>
  <r>
    <x v="0"/>
    <x v="3"/>
    <x v="24"/>
    <s v="MMR001CMP008"/>
    <s v="GCA"/>
    <s v="Urban"/>
    <n v="93"/>
    <n v="446"/>
    <n v="91"/>
    <n v="482"/>
    <n v="100"/>
    <n v="523"/>
    <x v="4"/>
    <x v="0"/>
    <n v="18"/>
  </r>
  <r>
    <x v="0"/>
    <x v="3"/>
    <x v="44"/>
    <s v="MMR001CMP022"/>
    <s v="GCA"/>
    <s v="Urban"/>
    <n v="6"/>
    <n v="36"/>
    <n v="6"/>
    <n v="36"/>
    <n v="6"/>
    <n v="36"/>
    <x v="4"/>
    <x v="1"/>
    <n v="1"/>
  </r>
  <r>
    <x v="0"/>
    <x v="2"/>
    <x v="25"/>
    <s v="MMR001CMP027"/>
    <s v="GCA"/>
    <s v="Mixed"/>
    <n v="21"/>
    <n v="111"/>
    <n v="22"/>
    <n v="116"/>
    <n v="26"/>
    <n v="116"/>
    <x v="4"/>
    <x v="0"/>
    <n v="1"/>
  </r>
  <r>
    <x v="0"/>
    <x v="0"/>
    <x v="35"/>
    <s v="MMR001CMP123"/>
    <s v="NGCA"/>
    <s v="Rural"/>
    <n v="115"/>
    <n v="602"/>
    <n v="115"/>
    <n v="594"/>
    <n v="115"/>
    <n v="88"/>
    <x v="4"/>
    <x v="2"/>
    <n v="0"/>
  </r>
  <r>
    <x v="0"/>
    <x v="3"/>
    <x v="17"/>
    <s v="MMR001CMP024"/>
    <s v="GCA"/>
    <s v="Rural"/>
    <n v="69"/>
    <n v="325"/>
    <n v="65"/>
    <n v="325"/>
    <n v="71"/>
    <n v="322"/>
    <x v="4"/>
    <x v="2"/>
    <n v="10"/>
  </r>
  <r>
    <x v="0"/>
    <x v="4"/>
    <x v="4"/>
    <s v="MMR001CMP103"/>
    <s v="GCA"/>
    <s v="Rural"/>
    <n v="57"/>
    <n v="284"/>
    <n v="54"/>
    <n v="262"/>
    <n v="54"/>
    <n v="262"/>
    <x v="4"/>
    <x v="2"/>
    <n v="1"/>
  </r>
  <r>
    <x v="0"/>
    <x v="3"/>
    <x v="44"/>
    <s v="MMR001CMP022"/>
    <s v="GCA"/>
    <s v="Urban"/>
    <n v="6"/>
    <n v="36"/>
    <n v="6"/>
    <n v="36"/>
    <n v="6"/>
    <n v="36"/>
    <x v="4"/>
    <x v="2"/>
    <n v="0"/>
  </r>
  <r>
    <x v="0"/>
    <x v="4"/>
    <x v="41"/>
    <s v="MMR001CMP109"/>
    <s v="GCA"/>
    <s v="Urban"/>
    <n v="6"/>
    <n v="30"/>
    <n v="6"/>
    <n v="30"/>
    <n v="6"/>
    <n v="30"/>
    <x v="4"/>
    <x v="0"/>
    <n v="1"/>
  </r>
  <r>
    <x v="0"/>
    <x v="3"/>
    <x v="17"/>
    <s v="MMR001CMP024"/>
    <s v="GCA"/>
    <s v="Rural"/>
    <n v="69"/>
    <n v="325"/>
    <n v="65"/>
    <n v="325"/>
    <n v="71"/>
    <n v="322"/>
    <x v="4"/>
    <x v="1"/>
    <n v="18"/>
  </r>
  <r>
    <x v="0"/>
    <x v="3"/>
    <x v="32"/>
    <s v="MMR001CMP009"/>
    <s v="GCA"/>
    <s v="Urban"/>
    <n v="87"/>
    <n v="461"/>
    <n v="90"/>
    <n v="489"/>
    <n v="90"/>
    <n v="489"/>
    <x v="4"/>
    <x v="0"/>
    <n v="12"/>
  </r>
  <r>
    <x v="0"/>
    <x v="3"/>
    <x v="44"/>
    <s v="MMR001CMP022"/>
    <s v="GCA"/>
    <s v="Urban"/>
    <n v="6"/>
    <n v="36"/>
    <n v="6"/>
    <n v="36"/>
    <n v="6"/>
    <n v="36"/>
    <x v="4"/>
    <x v="0"/>
    <n v="1"/>
  </r>
  <r>
    <x v="0"/>
    <x v="4"/>
    <x v="4"/>
    <s v="MMR001CMP103"/>
    <s v="GCA"/>
    <s v="Rural"/>
    <n v="57"/>
    <n v="284"/>
    <n v="54"/>
    <n v="262"/>
    <n v="54"/>
    <n v="262"/>
    <x v="4"/>
    <x v="0"/>
    <n v="8"/>
  </r>
  <r>
    <x v="0"/>
    <x v="2"/>
    <x v="9"/>
    <s v="MMR001CMP025"/>
    <s v="GCA"/>
    <s v="Urban"/>
    <n v="65"/>
    <n v="315"/>
    <n v="31"/>
    <n v="171"/>
    <n v="65"/>
    <n v="323"/>
    <x v="4"/>
    <x v="0"/>
    <n v="6"/>
  </r>
  <r>
    <x v="0"/>
    <x v="4"/>
    <x v="52"/>
    <s v="MMR001CMP105"/>
    <s v="GCA"/>
    <s v="Rural"/>
    <n v="21"/>
    <n v="93"/>
    <n v="20"/>
    <n v="78"/>
    <n v="20"/>
    <n v="80"/>
    <x v="4"/>
    <x v="1"/>
    <n v="5"/>
  </r>
  <r>
    <x v="0"/>
    <x v="2"/>
    <x v="53"/>
    <s v="MMR001CMP030"/>
    <s v="GCA"/>
    <s v="Urban"/>
    <n v="31"/>
    <n v="170"/>
    <n v="25"/>
    <n v="125"/>
    <n v="31"/>
    <n v="170"/>
    <x v="4"/>
    <x v="0"/>
    <n v="2"/>
  </r>
  <r>
    <x v="0"/>
    <x v="2"/>
    <x v="48"/>
    <s v="MMR001CMP111"/>
    <s v="NGCA"/>
    <s v="Rural"/>
    <n v="640"/>
    <n v="2600"/>
    <n v="623"/>
    <n v="2635"/>
    <n v="623"/>
    <n v="2635"/>
    <x v="4"/>
    <x v="1"/>
    <n v="122"/>
  </r>
  <r>
    <x v="0"/>
    <x v="0"/>
    <x v="0"/>
    <s v="MMR001CMP122"/>
    <s v="NGCA"/>
    <s v="Rural"/>
    <n v="612"/>
    <n v="2944"/>
    <n v="608"/>
    <n v="2914"/>
    <n v="608"/>
    <n v="2944"/>
    <x v="4"/>
    <x v="2"/>
    <n v="42"/>
  </r>
  <r>
    <x v="0"/>
    <x v="3"/>
    <x v="47"/>
    <s v="MMR001CMP018"/>
    <s v="GCA"/>
    <s v="Urban"/>
    <n v="190"/>
    <n v="1047"/>
    <n v="205"/>
    <n v="1072"/>
    <m/>
    <n v="1072"/>
    <x v="4"/>
    <x v="0"/>
    <n v="14"/>
  </r>
  <r>
    <x v="0"/>
    <x v="9"/>
    <x v="70"/>
    <s v="MMR001CMP078"/>
    <s v="GCA"/>
    <s v="Mixed"/>
    <n v="12"/>
    <n v="47"/>
    <n v="15"/>
    <n v="69"/>
    <n v="15"/>
    <n v="69"/>
    <x v="4"/>
    <x v="1"/>
    <n v="6"/>
  </r>
  <r>
    <x v="0"/>
    <x v="2"/>
    <x v="36"/>
    <s v="MMR001CMP115"/>
    <s v="NGCA"/>
    <s v="Rural"/>
    <n v="169"/>
    <n v="1216"/>
    <n v="176"/>
    <n v="1216"/>
    <n v="176"/>
    <n v="1216"/>
    <x v="4"/>
    <x v="2"/>
    <n v="34"/>
  </r>
  <r>
    <x v="0"/>
    <x v="3"/>
    <x v="62"/>
    <s v="MMR001CMP006"/>
    <s v="GCA"/>
    <s v="Urban"/>
    <n v="97"/>
    <n v="382"/>
    <n v="95"/>
    <n v="386"/>
    <n v="95"/>
    <n v="386"/>
    <x v="4"/>
    <x v="1"/>
    <n v="20"/>
  </r>
  <r>
    <x v="0"/>
    <x v="3"/>
    <x v="60"/>
    <s v="MMR001CMP016"/>
    <s v="GCA"/>
    <s v="Urban"/>
    <n v="72"/>
    <n v="333"/>
    <n v="72"/>
    <n v="332"/>
    <n v="72"/>
    <n v="332"/>
    <x v="4"/>
    <x v="1"/>
    <n v="12"/>
  </r>
  <r>
    <x v="0"/>
    <x v="2"/>
    <x v="73"/>
    <s v="MMR001CMP029"/>
    <s v="GCA"/>
    <s v="Mixed"/>
    <n v="243"/>
    <n v="1307"/>
    <n v="227"/>
    <n v="1227"/>
    <n v="227"/>
    <n v="1227"/>
    <x v="4"/>
    <x v="1"/>
    <n v="68"/>
  </r>
  <r>
    <x v="0"/>
    <x v="5"/>
    <x v="30"/>
    <s v="MMR001CMP128"/>
    <s v="NGCA"/>
    <s v="Rural"/>
    <n v="541"/>
    <n v="2607"/>
    <n v="545"/>
    <n v="2544"/>
    <n v="545"/>
    <n v="2545"/>
    <x v="4"/>
    <x v="0"/>
    <n v="42"/>
  </r>
  <r>
    <x v="0"/>
    <x v="9"/>
    <x v="70"/>
    <s v="MMR001CMP078"/>
    <s v="GCA"/>
    <s v="Mixed"/>
    <n v="12"/>
    <n v="47"/>
    <n v="15"/>
    <n v="69"/>
    <n v="15"/>
    <n v="69"/>
    <x v="4"/>
    <x v="2"/>
    <n v="4"/>
  </r>
  <r>
    <x v="0"/>
    <x v="2"/>
    <x v="73"/>
    <s v="MMR001CMP029"/>
    <s v="GCA"/>
    <s v="Mixed"/>
    <n v="243"/>
    <n v="1307"/>
    <n v="227"/>
    <n v="1227"/>
    <n v="227"/>
    <n v="1227"/>
    <x v="4"/>
    <x v="0"/>
    <n v="31"/>
  </r>
  <r>
    <x v="0"/>
    <x v="2"/>
    <x v="36"/>
    <s v="MMR001CMP115"/>
    <s v="NGCA"/>
    <s v="Rural"/>
    <n v="169"/>
    <n v="1216"/>
    <n v="176"/>
    <n v="1216"/>
    <n v="176"/>
    <n v="1216"/>
    <x v="4"/>
    <x v="1"/>
    <n v="65"/>
  </r>
  <r>
    <x v="0"/>
    <x v="3"/>
    <x v="47"/>
    <s v="MMR001CMP018"/>
    <s v="GCA"/>
    <s v="Urban"/>
    <n v="190"/>
    <n v="1047"/>
    <n v="205"/>
    <n v="1072"/>
    <m/>
    <n v="1072"/>
    <x v="4"/>
    <x v="2"/>
    <n v="10"/>
  </r>
  <r>
    <x v="0"/>
    <x v="9"/>
    <x v="70"/>
    <s v="MMR001CMP078"/>
    <s v="GCA"/>
    <s v="Mixed"/>
    <n v="12"/>
    <n v="47"/>
    <n v="15"/>
    <n v="69"/>
    <n v="15"/>
    <n v="69"/>
    <x v="4"/>
    <x v="0"/>
    <n v="2"/>
  </r>
  <r>
    <x v="0"/>
    <x v="3"/>
    <x v="60"/>
    <s v="MMR001CMP016"/>
    <s v="GCA"/>
    <s v="Urban"/>
    <n v="72"/>
    <n v="333"/>
    <n v="72"/>
    <n v="332"/>
    <n v="72"/>
    <n v="332"/>
    <x v="4"/>
    <x v="2"/>
    <n v="6"/>
  </r>
  <r>
    <x v="0"/>
    <x v="2"/>
    <x v="53"/>
    <s v="MMR001CMP030"/>
    <s v="GCA"/>
    <s v="Urban"/>
    <n v="31"/>
    <n v="170"/>
    <n v="25"/>
    <n v="125"/>
    <n v="31"/>
    <n v="170"/>
    <x v="4"/>
    <x v="2"/>
    <n v="5"/>
  </r>
  <r>
    <x v="0"/>
    <x v="3"/>
    <x v="62"/>
    <s v="MMR001CMP006"/>
    <s v="GCA"/>
    <s v="Urban"/>
    <n v="97"/>
    <n v="382"/>
    <n v="95"/>
    <n v="386"/>
    <n v="95"/>
    <n v="386"/>
    <x v="4"/>
    <x v="2"/>
    <n v="10"/>
  </r>
  <r>
    <x v="0"/>
    <x v="2"/>
    <x v="53"/>
    <s v="MMR001CMP030"/>
    <s v="GCA"/>
    <s v="Urban"/>
    <n v="31"/>
    <n v="170"/>
    <n v="25"/>
    <n v="125"/>
    <n v="31"/>
    <n v="170"/>
    <x v="4"/>
    <x v="1"/>
    <n v="7"/>
  </r>
  <r>
    <x v="0"/>
    <x v="3"/>
    <x v="60"/>
    <s v="MMR001CMP016"/>
    <s v="GCA"/>
    <s v="Urban"/>
    <n v="72"/>
    <n v="333"/>
    <n v="72"/>
    <n v="332"/>
    <n v="72"/>
    <n v="332"/>
    <x v="4"/>
    <x v="0"/>
    <n v="6"/>
  </r>
  <r>
    <x v="0"/>
    <x v="9"/>
    <x v="31"/>
    <s v="MMR001CMP077"/>
    <s v="GCA"/>
    <s v="Mixed"/>
    <n v="18"/>
    <n v="78"/>
    <n v="18"/>
    <n v="79"/>
    <n v="18"/>
    <n v="77"/>
    <x v="4"/>
    <x v="1"/>
    <n v="10"/>
  </r>
  <r>
    <x v="0"/>
    <x v="2"/>
    <x v="61"/>
    <s v="MMR001CMP116"/>
    <s v="NGCA"/>
    <s v="Urban"/>
    <n v="1295"/>
    <n v="6509"/>
    <m/>
    <n v="6258"/>
    <n v="1351"/>
    <n v="6868"/>
    <x v="4"/>
    <x v="0"/>
    <n v="516"/>
  </r>
  <r>
    <x v="0"/>
    <x v="0"/>
    <x v="0"/>
    <s v="MMR001CMP122"/>
    <s v="NGCA"/>
    <s v="Rural"/>
    <n v="612"/>
    <n v="2944"/>
    <n v="608"/>
    <n v="2914"/>
    <n v="608"/>
    <n v="2944"/>
    <x v="4"/>
    <x v="0"/>
    <n v="44"/>
  </r>
  <r>
    <x v="0"/>
    <x v="5"/>
    <x v="30"/>
    <s v="MMR001CMP128"/>
    <s v="NGCA"/>
    <s v="Rural"/>
    <n v="541"/>
    <n v="2607"/>
    <n v="545"/>
    <n v="2544"/>
    <n v="545"/>
    <n v="2545"/>
    <x v="4"/>
    <x v="2"/>
    <n v="42"/>
  </r>
  <r>
    <x v="0"/>
    <x v="3"/>
    <x v="8"/>
    <s v="MMR001CMP010"/>
    <s v="GCA"/>
    <s v="Urban"/>
    <n v="6"/>
    <n v="39"/>
    <n v="6"/>
    <n v="39"/>
    <n v="6"/>
    <n v="39"/>
    <x v="4"/>
    <x v="2"/>
    <n v="0"/>
  </r>
  <r>
    <x v="0"/>
    <x v="2"/>
    <x v="67"/>
    <s v="MMR001CMP028"/>
    <s v="GCA"/>
    <s v="Rural"/>
    <n v="110"/>
    <n v="509"/>
    <n v="80"/>
    <n v="324"/>
    <n v="110"/>
    <n v="506"/>
    <x v="4"/>
    <x v="0"/>
    <n v="8"/>
  </r>
  <r>
    <x v="0"/>
    <x v="8"/>
    <x v="21"/>
    <s v="MMR001CMP080"/>
    <s v="GCA"/>
    <s v="Urban"/>
    <n v="12"/>
    <n v="61"/>
    <n v="12"/>
    <n v="62"/>
    <n v="12"/>
    <n v="61"/>
    <x v="4"/>
    <x v="2"/>
    <n v="2"/>
  </r>
  <r>
    <x v="0"/>
    <x v="3"/>
    <x v="32"/>
    <s v="MMR001CMP009"/>
    <s v="GCA"/>
    <s v="Urban"/>
    <n v="87"/>
    <n v="461"/>
    <n v="90"/>
    <n v="489"/>
    <n v="90"/>
    <n v="489"/>
    <x v="4"/>
    <x v="1"/>
    <n v="28"/>
  </r>
  <r>
    <x v="0"/>
    <x v="2"/>
    <x v="25"/>
    <s v="MMR001CMP027"/>
    <s v="GCA"/>
    <s v="Mixed"/>
    <n v="21"/>
    <n v="111"/>
    <n v="22"/>
    <n v="116"/>
    <n v="26"/>
    <n v="116"/>
    <x v="4"/>
    <x v="2"/>
    <n v="4"/>
  </r>
  <r>
    <x v="0"/>
    <x v="3"/>
    <x v="14"/>
    <s v="MMR001CMP007"/>
    <s v="GCA"/>
    <s v="Urban"/>
    <n v="28"/>
    <n v="130"/>
    <n v="27"/>
    <n v="121"/>
    <n v="28"/>
    <n v="130"/>
    <x v="4"/>
    <x v="2"/>
    <n v="5"/>
  </r>
  <r>
    <x v="0"/>
    <x v="3"/>
    <x v="40"/>
    <s v="MMR001CMP019"/>
    <s v="GCA"/>
    <s v="Urban"/>
    <n v="107"/>
    <n v="501"/>
    <n v="107"/>
    <n v="503"/>
    <n v="107"/>
    <n v="497"/>
    <x v="4"/>
    <x v="1"/>
    <n v="33"/>
  </r>
  <r>
    <x v="0"/>
    <x v="8"/>
    <x v="21"/>
    <s v="MMR001CMP080"/>
    <s v="GCA"/>
    <s v="Urban"/>
    <n v="12"/>
    <n v="61"/>
    <n v="12"/>
    <n v="62"/>
    <n v="12"/>
    <n v="61"/>
    <x v="4"/>
    <x v="0"/>
    <n v="2"/>
  </r>
  <r>
    <x v="0"/>
    <x v="2"/>
    <x v="43"/>
    <s v="MMR001CMP113"/>
    <s v="NGCA"/>
    <s v="Rural"/>
    <n v="155"/>
    <n v="664"/>
    <n v="156"/>
    <n v="641"/>
    <n v="273"/>
    <n v="0"/>
    <x v="4"/>
    <x v="0"/>
    <n v="0"/>
  </r>
  <r>
    <x v="0"/>
    <x v="2"/>
    <x v="25"/>
    <s v="MMR001CMP027"/>
    <s v="GCA"/>
    <s v="Mixed"/>
    <n v="21"/>
    <n v="111"/>
    <n v="22"/>
    <n v="116"/>
    <n v="26"/>
    <n v="116"/>
    <x v="4"/>
    <x v="1"/>
    <n v="5"/>
  </r>
  <r>
    <x v="0"/>
    <x v="0"/>
    <x v="0"/>
    <s v="MMR001CMP122"/>
    <s v="NGCA"/>
    <s v="Rural"/>
    <n v="612"/>
    <n v="2944"/>
    <n v="608"/>
    <n v="2914"/>
    <n v="608"/>
    <n v="2944"/>
    <x v="4"/>
    <x v="1"/>
    <n v="86"/>
  </r>
  <r>
    <x v="0"/>
    <x v="3"/>
    <x v="40"/>
    <s v="MMR001CMP019"/>
    <s v="GCA"/>
    <s v="Urban"/>
    <n v="107"/>
    <n v="501"/>
    <n v="107"/>
    <n v="503"/>
    <n v="107"/>
    <n v="497"/>
    <x v="4"/>
    <x v="2"/>
    <n v="16"/>
  </r>
  <r>
    <x v="0"/>
    <x v="2"/>
    <x v="36"/>
    <s v="MMR001CMP115"/>
    <s v="NGCA"/>
    <s v="Rural"/>
    <n v="169"/>
    <n v="1216"/>
    <n v="176"/>
    <n v="1216"/>
    <n v="176"/>
    <n v="1216"/>
    <x v="4"/>
    <x v="0"/>
    <n v="31"/>
  </r>
  <r>
    <x v="0"/>
    <x v="2"/>
    <x v="43"/>
    <s v="MMR001CMP113"/>
    <s v="NGCA"/>
    <s v="Rural"/>
    <n v="155"/>
    <n v="664"/>
    <n v="156"/>
    <n v="641"/>
    <n v="273"/>
    <n v="0"/>
    <x v="4"/>
    <x v="2"/>
    <n v="0"/>
  </r>
  <r>
    <x v="0"/>
    <x v="3"/>
    <x v="8"/>
    <s v="MMR001CMP010"/>
    <s v="GCA"/>
    <s v="Urban"/>
    <n v="6"/>
    <n v="39"/>
    <n v="6"/>
    <n v="39"/>
    <n v="6"/>
    <n v="39"/>
    <x v="4"/>
    <x v="1"/>
    <n v="0"/>
  </r>
  <r>
    <x v="0"/>
    <x v="9"/>
    <x v="79"/>
    <s v="MMR001CMP079"/>
    <s v="GCA"/>
    <s v="Urban"/>
    <n v="14"/>
    <n v="44"/>
    <n v="14"/>
    <n v="44"/>
    <n v="14"/>
    <n v="44"/>
    <x v="4"/>
    <x v="1"/>
    <n v="5"/>
  </r>
  <r>
    <x v="0"/>
    <x v="3"/>
    <x v="40"/>
    <s v="MMR001CMP019"/>
    <s v="GCA"/>
    <s v="Urban"/>
    <n v="107"/>
    <n v="501"/>
    <n v="107"/>
    <n v="503"/>
    <n v="107"/>
    <n v="497"/>
    <x v="4"/>
    <x v="0"/>
    <n v="17"/>
  </r>
  <r>
    <x v="0"/>
    <x v="2"/>
    <x v="67"/>
    <s v="MMR001CMP028"/>
    <s v="GCA"/>
    <s v="Rural"/>
    <n v="110"/>
    <n v="509"/>
    <n v="80"/>
    <n v="324"/>
    <n v="110"/>
    <n v="506"/>
    <x v="4"/>
    <x v="2"/>
    <n v="10"/>
  </r>
  <r>
    <x v="0"/>
    <x v="3"/>
    <x v="14"/>
    <s v="MMR001CMP007"/>
    <s v="GCA"/>
    <s v="Urban"/>
    <n v="28"/>
    <n v="130"/>
    <n v="27"/>
    <n v="121"/>
    <n v="28"/>
    <n v="130"/>
    <x v="4"/>
    <x v="0"/>
    <n v="1"/>
  </r>
  <r>
    <x v="0"/>
    <x v="9"/>
    <x v="79"/>
    <s v="MMR001CMP079"/>
    <s v="GCA"/>
    <s v="Urban"/>
    <n v="14"/>
    <n v="44"/>
    <n v="14"/>
    <n v="44"/>
    <n v="14"/>
    <n v="44"/>
    <x v="4"/>
    <x v="2"/>
    <n v="4"/>
  </r>
  <r>
    <x v="0"/>
    <x v="2"/>
    <x v="43"/>
    <s v="MMR001CMP113"/>
    <s v="NGCA"/>
    <s v="Rural"/>
    <n v="155"/>
    <n v="664"/>
    <n v="156"/>
    <n v="641"/>
    <n v="273"/>
    <n v="0"/>
    <x v="4"/>
    <x v="1"/>
    <n v="0"/>
  </r>
  <r>
    <x v="0"/>
    <x v="3"/>
    <x v="8"/>
    <s v="MMR001CMP010"/>
    <s v="GCA"/>
    <s v="Urban"/>
    <n v="6"/>
    <n v="39"/>
    <n v="6"/>
    <n v="39"/>
    <n v="6"/>
    <n v="39"/>
    <x v="4"/>
    <x v="0"/>
    <n v="0"/>
  </r>
  <r>
    <x v="0"/>
    <x v="3"/>
    <x v="47"/>
    <s v="MMR001CMP018"/>
    <s v="GCA"/>
    <s v="Urban"/>
    <n v="190"/>
    <n v="1047"/>
    <n v="205"/>
    <n v="1072"/>
    <m/>
    <n v="1072"/>
    <x v="4"/>
    <x v="1"/>
    <n v="24"/>
  </r>
  <r>
    <x v="0"/>
    <x v="2"/>
    <x v="67"/>
    <s v="MMR001CMP028"/>
    <s v="GCA"/>
    <s v="Rural"/>
    <n v="110"/>
    <n v="509"/>
    <n v="80"/>
    <n v="324"/>
    <n v="110"/>
    <n v="506"/>
    <x v="4"/>
    <x v="1"/>
    <n v="18"/>
  </r>
  <r>
    <x v="0"/>
    <x v="9"/>
    <x v="79"/>
    <s v="MMR001CMP079"/>
    <s v="GCA"/>
    <s v="Urban"/>
    <n v="14"/>
    <n v="44"/>
    <n v="14"/>
    <n v="44"/>
    <n v="14"/>
    <n v="44"/>
    <x v="4"/>
    <x v="0"/>
    <n v="1"/>
  </r>
  <r>
    <x v="0"/>
    <x v="0"/>
    <x v="22"/>
    <s v="MMR001CMP126"/>
    <s v="NGCA"/>
    <s v="Mixed"/>
    <n v="840"/>
    <n v="3249"/>
    <n v="667"/>
    <n v="3657"/>
    <n v="667"/>
    <n v="3657"/>
    <x v="4"/>
    <x v="1"/>
    <n v="100"/>
  </r>
  <r>
    <x v="0"/>
    <x v="1"/>
    <x v="80"/>
    <s v="MMR001CMP052"/>
    <s v="GCA"/>
    <s v="Urban"/>
    <n v="44"/>
    <n v="235"/>
    <n v="36"/>
    <n v="194"/>
    <n v="43"/>
    <n v="242"/>
    <x v="4"/>
    <x v="1"/>
    <n v="14"/>
  </r>
  <r>
    <x v="0"/>
    <x v="1"/>
    <x v="1"/>
    <s v="MMR001CMP047"/>
    <s v="GCA"/>
    <s v="Urban"/>
    <n v="631"/>
    <n v="3758"/>
    <n v="613"/>
    <n v="3721"/>
    <n v="626"/>
    <n v="3786"/>
    <x v="4"/>
    <x v="1"/>
    <n v="209"/>
  </r>
  <r>
    <x v="0"/>
    <x v="0"/>
    <x v="39"/>
    <s v="MMR001CMP070"/>
    <s v="GCA"/>
    <s v="Urban"/>
    <n v="186"/>
    <n v="1002"/>
    <n v="183"/>
    <n v="971"/>
    <n v="188"/>
    <n v="1003"/>
    <x v="4"/>
    <x v="0"/>
    <n v="91"/>
  </r>
  <r>
    <x v="0"/>
    <x v="0"/>
    <x v="28"/>
    <s v="MMR001CMP059"/>
    <s v="GCA"/>
    <s v="Urban"/>
    <n v="25"/>
    <n v="92"/>
    <n v="24"/>
    <n v="89"/>
    <n v="24"/>
    <n v="89"/>
    <x v="4"/>
    <x v="0"/>
    <n v="3"/>
  </r>
  <r>
    <x v="0"/>
    <x v="1"/>
    <x v="80"/>
    <s v="MMR001CMP052"/>
    <s v="GCA"/>
    <s v="Urban"/>
    <n v="44"/>
    <n v="235"/>
    <n v="36"/>
    <n v="194"/>
    <n v="43"/>
    <n v="242"/>
    <x v="4"/>
    <x v="0"/>
    <n v="4"/>
  </r>
  <r>
    <x v="0"/>
    <x v="5"/>
    <x v="6"/>
    <s v="MMR001CMP066"/>
    <s v="GCA"/>
    <s v="Urban"/>
    <n v="135"/>
    <n v="672"/>
    <n v="156"/>
    <n v="704"/>
    <n v="156"/>
    <n v="704"/>
    <x v="4"/>
    <x v="1"/>
    <n v="28"/>
  </r>
  <r>
    <x v="0"/>
    <x v="3"/>
    <x v="65"/>
    <s v="MMR001CMP003"/>
    <s v="GCA"/>
    <s v="Urban"/>
    <n v="32"/>
    <n v="146"/>
    <n v="28"/>
    <n v="131"/>
    <n v="32"/>
    <n v="148"/>
    <x v="4"/>
    <x v="0"/>
    <n v="4"/>
  </r>
  <r>
    <x v="0"/>
    <x v="5"/>
    <x v="78"/>
    <s v="MMR001CMP132"/>
    <s v="GCA"/>
    <s v="Rural"/>
    <n v="486"/>
    <n v="2371"/>
    <n v="488"/>
    <n v="2325"/>
    <n v="488"/>
    <n v="2325"/>
    <x v="4"/>
    <x v="1"/>
    <n v="119"/>
  </r>
  <r>
    <x v="0"/>
    <x v="0"/>
    <x v="75"/>
    <s v="MMR001CMP131"/>
    <s v="NGCA"/>
    <s v="Rural"/>
    <n v="412"/>
    <n v="1700"/>
    <n v="375"/>
    <n v="1598"/>
    <n v="375"/>
    <n v="1598"/>
    <x v="4"/>
    <x v="0"/>
    <n v="54"/>
  </r>
  <r>
    <x v="0"/>
    <x v="1"/>
    <x v="1"/>
    <s v="MMR001CMP047"/>
    <s v="GCA"/>
    <s v="Urban"/>
    <n v="631"/>
    <n v="3758"/>
    <n v="613"/>
    <n v="3721"/>
    <n v="626"/>
    <n v="3786"/>
    <x v="4"/>
    <x v="2"/>
    <n v="111"/>
  </r>
  <r>
    <x v="0"/>
    <x v="1"/>
    <x v="80"/>
    <s v="MMR001CMP052"/>
    <s v="GCA"/>
    <s v="Urban"/>
    <n v="44"/>
    <n v="235"/>
    <n v="36"/>
    <n v="194"/>
    <n v="43"/>
    <n v="242"/>
    <x v="4"/>
    <x v="2"/>
    <n v="3"/>
  </r>
  <r>
    <x v="0"/>
    <x v="0"/>
    <x v="76"/>
    <s v="MMR001CMP058"/>
    <s v="GCA"/>
    <s v="Urban"/>
    <n v="3"/>
    <n v="13"/>
    <n v="3"/>
    <n v="13"/>
    <n v="3"/>
    <n v="13"/>
    <x v="4"/>
    <x v="1"/>
    <n v="0"/>
  </r>
  <r>
    <x v="0"/>
    <x v="7"/>
    <x v="18"/>
    <s v="MMR001CMP067"/>
    <s v="GCA"/>
    <s v="Urban"/>
    <n v="80"/>
    <n v="278"/>
    <n v="50"/>
    <n v="200"/>
    <n v="83"/>
    <n v="293"/>
    <x v="4"/>
    <x v="2"/>
    <n v="6"/>
  </r>
  <r>
    <x v="0"/>
    <x v="0"/>
    <x v="26"/>
    <s v="MMR001CMP062"/>
    <s v="GCA"/>
    <s v="Urban"/>
    <n v="265"/>
    <n v="1084"/>
    <n v="260"/>
    <n v="1140"/>
    <n v="260"/>
    <n v="1140"/>
    <x v="4"/>
    <x v="1"/>
    <n v="54"/>
  </r>
  <r>
    <x v="0"/>
    <x v="1"/>
    <x v="23"/>
    <s v="MMR001CMP051"/>
    <s v="GCA"/>
    <s v="Urban"/>
    <n v="23"/>
    <n v="83"/>
    <n v="23"/>
    <n v="85"/>
    <n v="23"/>
    <n v="78"/>
    <x v="4"/>
    <x v="1"/>
    <n v="4"/>
  </r>
  <r>
    <x v="0"/>
    <x v="5"/>
    <x v="78"/>
    <s v="MMR001CMP132"/>
    <s v="GCA"/>
    <s v="Rural"/>
    <n v="486"/>
    <n v="2371"/>
    <n v="488"/>
    <n v="2325"/>
    <n v="488"/>
    <n v="2325"/>
    <x v="4"/>
    <x v="2"/>
    <n v="64"/>
  </r>
  <r>
    <x v="0"/>
    <x v="7"/>
    <x v="18"/>
    <s v="MMR001CMP067"/>
    <s v="GCA"/>
    <s v="Urban"/>
    <n v="80"/>
    <n v="278"/>
    <n v="50"/>
    <n v="200"/>
    <n v="83"/>
    <n v="293"/>
    <x v="4"/>
    <x v="0"/>
    <n v="12"/>
  </r>
  <r>
    <x v="0"/>
    <x v="2"/>
    <x v="49"/>
    <s v="MMR001CMP039"/>
    <s v="GCA"/>
    <s v="Rural"/>
    <n v="45"/>
    <n v="193"/>
    <n v="48"/>
    <n v="196"/>
    <n v="48"/>
    <n v="196"/>
    <x v="4"/>
    <x v="1"/>
    <n v="6"/>
  </r>
  <r>
    <x v="0"/>
    <x v="0"/>
    <x v="39"/>
    <s v="MMR001CMP070"/>
    <s v="GCA"/>
    <s v="Urban"/>
    <n v="186"/>
    <n v="1002"/>
    <n v="183"/>
    <n v="971"/>
    <n v="188"/>
    <n v="1003"/>
    <x v="4"/>
    <x v="2"/>
    <n v="88"/>
  </r>
  <r>
    <x v="0"/>
    <x v="0"/>
    <x v="76"/>
    <s v="MMR001CMP058"/>
    <s v="GCA"/>
    <s v="Urban"/>
    <n v="3"/>
    <n v="13"/>
    <n v="3"/>
    <n v="13"/>
    <n v="3"/>
    <n v="13"/>
    <x v="4"/>
    <x v="2"/>
    <n v="0"/>
  </r>
  <r>
    <x v="0"/>
    <x v="1"/>
    <x v="69"/>
    <s v="MMR001CMP053"/>
    <s v="GCA"/>
    <s v="Urban"/>
    <n v="14"/>
    <n v="74"/>
    <n v="14"/>
    <n v="68"/>
    <n v="14"/>
    <n v="68"/>
    <x v="4"/>
    <x v="0"/>
    <n v="1"/>
  </r>
  <r>
    <x v="0"/>
    <x v="0"/>
    <x v="75"/>
    <s v="MMR001CMP131"/>
    <s v="NGCA"/>
    <s v="Rural"/>
    <n v="412"/>
    <n v="1700"/>
    <n v="375"/>
    <n v="1598"/>
    <n v="375"/>
    <n v="1598"/>
    <x v="4"/>
    <x v="1"/>
    <n v="107"/>
  </r>
  <r>
    <x v="0"/>
    <x v="5"/>
    <x v="66"/>
    <s v="MMR001CMP129"/>
    <s v="NGCA"/>
    <s v="Rural"/>
    <n v="174"/>
    <n v="1185"/>
    <n v="463"/>
    <n v="2123"/>
    <n v="463"/>
    <n v="2114"/>
    <x v="4"/>
    <x v="1"/>
    <n v="150"/>
  </r>
  <r>
    <x v="0"/>
    <x v="0"/>
    <x v="76"/>
    <s v="MMR001CMP058"/>
    <s v="GCA"/>
    <s v="Urban"/>
    <n v="3"/>
    <n v="13"/>
    <n v="3"/>
    <n v="13"/>
    <n v="3"/>
    <n v="13"/>
    <x v="4"/>
    <x v="0"/>
    <n v="0"/>
  </r>
  <r>
    <x v="0"/>
    <x v="1"/>
    <x v="69"/>
    <s v="MMR001CMP053"/>
    <s v="GCA"/>
    <s v="Urban"/>
    <n v="14"/>
    <n v="74"/>
    <n v="14"/>
    <n v="68"/>
    <n v="14"/>
    <n v="68"/>
    <x v="4"/>
    <x v="2"/>
    <n v="2"/>
  </r>
  <r>
    <x v="0"/>
    <x v="2"/>
    <x v="46"/>
    <s v="MMR001CMP041"/>
    <s v="GCA"/>
    <s v="Rural"/>
    <n v="172"/>
    <n v="838"/>
    <n v="181"/>
    <n v="910"/>
    <n v="181"/>
    <n v="910"/>
    <x v="4"/>
    <x v="1"/>
    <n v="42"/>
  </r>
  <r>
    <x v="0"/>
    <x v="6"/>
    <x v="15"/>
    <s v="MMR001CMP043"/>
    <s v="NGCA"/>
    <s v="Mixed"/>
    <n v="153"/>
    <n v="873"/>
    <n v="153"/>
    <n v="922"/>
    <n v="153"/>
    <n v="922"/>
    <x v="4"/>
    <x v="1"/>
    <n v="61"/>
  </r>
  <r>
    <x v="0"/>
    <x v="3"/>
    <x v="33"/>
    <s v="MMR001CMP001"/>
    <s v="GCA"/>
    <s v="Urban"/>
    <n v="69"/>
    <n v="349"/>
    <n v="43"/>
    <n v="361"/>
    <n v="43"/>
    <n v="361"/>
    <x v="4"/>
    <x v="1"/>
    <n v="27"/>
  </r>
  <r>
    <x v="0"/>
    <x v="1"/>
    <x v="7"/>
    <s v="MMR001CMP049"/>
    <s v="GCA"/>
    <s v="Urban"/>
    <n v="116"/>
    <n v="659"/>
    <n v="116"/>
    <n v="659"/>
    <n v="116"/>
    <n v="659"/>
    <x v="4"/>
    <x v="0"/>
    <n v="25"/>
  </r>
  <r>
    <x v="0"/>
    <x v="1"/>
    <x v="34"/>
    <s v="MMR001CMP050"/>
    <s v="GCA"/>
    <s v="Urban"/>
    <n v="301"/>
    <n v="1404"/>
    <n v="274"/>
    <n v="1347"/>
    <n v="274"/>
    <n v="1347"/>
    <x v="4"/>
    <x v="0"/>
    <n v="10"/>
  </r>
  <r>
    <x v="0"/>
    <x v="0"/>
    <x v="26"/>
    <s v="MMR001CMP062"/>
    <s v="GCA"/>
    <s v="Urban"/>
    <n v="265"/>
    <n v="1084"/>
    <n v="260"/>
    <n v="1140"/>
    <n v="260"/>
    <n v="1140"/>
    <x v="4"/>
    <x v="2"/>
    <n v="20"/>
  </r>
  <r>
    <x v="0"/>
    <x v="0"/>
    <x v="45"/>
    <s v="MMR001CMP069"/>
    <s v="GCA"/>
    <s v="Urban"/>
    <n v="70"/>
    <n v="609"/>
    <n v="124"/>
    <n v="644"/>
    <n v="124"/>
    <n v="644"/>
    <x v="4"/>
    <x v="2"/>
    <n v="13"/>
  </r>
  <r>
    <x v="0"/>
    <x v="1"/>
    <x v="34"/>
    <s v="MMR001CMP050"/>
    <s v="GCA"/>
    <s v="Urban"/>
    <n v="301"/>
    <n v="1404"/>
    <n v="274"/>
    <n v="1347"/>
    <n v="274"/>
    <n v="1347"/>
    <x v="4"/>
    <x v="2"/>
    <n v="15"/>
  </r>
  <r>
    <x v="0"/>
    <x v="1"/>
    <x v="7"/>
    <s v="MMR001CMP049"/>
    <s v="GCA"/>
    <s v="Urban"/>
    <n v="116"/>
    <n v="659"/>
    <n v="116"/>
    <n v="659"/>
    <n v="116"/>
    <n v="659"/>
    <x v="4"/>
    <x v="1"/>
    <n v="66"/>
  </r>
  <r>
    <x v="0"/>
    <x v="5"/>
    <x v="78"/>
    <s v="MMR001CMP132"/>
    <s v="GCA"/>
    <s v="Rural"/>
    <n v="486"/>
    <n v="2371"/>
    <n v="488"/>
    <n v="2325"/>
    <n v="488"/>
    <n v="2325"/>
    <x v="4"/>
    <x v="0"/>
    <n v="55"/>
  </r>
  <r>
    <x v="0"/>
    <x v="3"/>
    <x v="72"/>
    <s v="MMR001CMP002"/>
    <s v="GCA"/>
    <s v="Urban"/>
    <n v="56"/>
    <n v="230"/>
    <n v="54"/>
    <n v="221"/>
    <n v="57"/>
    <n v="232"/>
    <x v="4"/>
    <x v="2"/>
    <n v="6"/>
  </r>
  <r>
    <x v="0"/>
    <x v="2"/>
    <x v="42"/>
    <s v="MMR001CMP040"/>
    <s v="GCA"/>
    <s v="Rural"/>
    <n v="429"/>
    <n v="2237"/>
    <n v="429"/>
    <n v="2221"/>
    <n v="429"/>
    <n v="2221"/>
    <x v="4"/>
    <x v="1"/>
    <n v="115"/>
  </r>
  <r>
    <x v="0"/>
    <x v="0"/>
    <x v="45"/>
    <s v="MMR001CMP069"/>
    <s v="GCA"/>
    <s v="Urban"/>
    <n v="70"/>
    <n v="609"/>
    <n v="124"/>
    <n v="644"/>
    <n v="124"/>
    <n v="644"/>
    <x v="4"/>
    <x v="1"/>
    <n v="21"/>
  </r>
  <r>
    <x v="0"/>
    <x v="3"/>
    <x v="72"/>
    <s v="MMR001CMP002"/>
    <s v="GCA"/>
    <s v="Urban"/>
    <n v="56"/>
    <n v="230"/>
    <n v="54"/>
    <n v="221"/>
    <n v="57"/>
    <n v="232"/>
    <x v="4"/>
    <x v="1"/>
    <n v="12"/>
  </r>
  <r>
    <x v="0"/>
    <x v="0"/>
    <x v="26"/>
    <s v="MMR001CMP062"/>
    <s v="GCA"/>
    <s v="Urban"/>
    <n v="265"/>
    <n v="1084"/>
    <n v="260"/>
    <n v="1140"/>
    <n v="260"/>
    <n v="1140"/>
    <x v="4"/>
    <x v="0"/>
    <n v="34"/>
  </r>
  <r>
    <x v="0"/>
    <x v="1"/>
    <x v="34"/>
    <s v="MMR001CMP050"/>
    <s v="GCA"/>
    <s v="Urban"/>
    <n v="301"/>
    <n v="1404"/>
    <n v="274"/>
    <n v="1347"/>
    <n v="274"/>
    <n v="1347"/>
    <x v="4"/>
    <x v="1"/>
    <n v="25"/>
  </r>
  <r>
    <x v="0"/>
    <x v="3"/>
    <x v="72"/>
    <s v="MMR001CMP002"/>
    <s v="GCA"/>
    <s v="Urban"/>
    <n v="56"/>
    <n v="230"/>
    <n v="54"/>
    <n v="221"/>
    <n v="57"/>
    <n v="232"/>
    <x v="4"/>
    <x v="0"/>
    <n v="6"/>
  </r>
  <r>
    <x v="0"/>
    <x v="1"/>
    <x v="7"/>
    <s v="MMR001CMP049"/>
    <s v="GCA"/>
    <s v="Urban"/>
    <n v="116"/>
    <n v="659"/>
    <n v="116"/>
    <n v="659"/>
    <n v="116"/>
    <n v="659"/>
    <x v="4"/>
    <x v="2"/>
    <n v="41"/>
  </r>
  <r>
    <x v="0"/>
    <x v="2"/>
    <x v="46"/>
    <s v="MMR001CMP041"/>
    <s v="GCA"/>
    <s v="Rural"/>
    <n v="172"/>
    <n v="838"/>
    <n v="181"/>
    <n v="910"/>
    <n v="181"/>
    <n v="910"/>
    <x v="4"/>
    <x v="2"/>
    <n v="14"/>
  </r>
  <r>
    <x v="0"/>
    <x v="5"/>
    <x v="6"/>
    <s v="MMR001CMP066"/>
    <s v="GCA"/>
    <s v="Urban"/>
    <n v="135"/>
    <n v="672"/>
    <n v="156"/>
    <n v="704"/>
    <n v="156"/>
    <n v="704"/>
    <x v="4"/>
    <x v="0"/>
    <n v="14"/>
  </r>
  <r>
    <x v="0"/>
    <x v="1"/>
    <x v="23"/>
    <s v="MMR001CMP051"/>
    <s v="GCA"/>
    <s v="Urban"/>
    <n v="23"/>
    <n v="83"/>
    <n v="23"/>
    <n v="85"/>
    <n v="23"/>
    <n v="78"/>
    <x v="4"/>
    <x v="0"/>
    <n v="2"/>
  </r>
  <r>
    <x v="0"/>
    <x v="2"/>
    <x v="42"/>
    <s v="MMR001CMP040"/>
    <s v="GCA"/>
    <s v="Rural"/>
    <n v="429"/>
    <n v="2237"/>
    <n v="429"/>
    <n v="2221"/>
    <n v="429"/>
    <n v="2221"/>
    <x v="4"/>
    <x v="2"/>
    <n v="56"/>
  </r>
  <r>
    <x v="0"/>
    <x v="3"/>
    <x v="68"/>
    <s v="MMR001CMP004"/>
    <s v="GCA"/>
    <s v="Urban"/>
    <n v="7"/>
    <n v="41"/>
    <n v="10"/>
    <n v="47"/>
    <n v="12"/>
    <n v="56"/>
    <x v="4"/>
    <x v="0"/>
    <n v="2"/>
  </r>
  <r>
    <x v="0"/>
    <x v="0"/>
    <x v="28"/>
    <s v="MMR001CMP059"/>
    <s v="GCA"/>
    <s v="Urban"/>
    <n v="25"/>
    <n v="92"/>
    <n v="24"/>
    <n v="89"/>
    <n v="24"/>
    <n v="89"/>
    <x v="4"/>
    <x v="1"/>
    <n v="8"/>
  </r>
  <r>
    <x v="0"/>
    <x v="3"/>
    <x v="68"/>
    <s v="MMR001CMP004"/>
    <s v="GCA"/>
    <s v="Urban"/>
    <n v="7"/>
    <n v="41"/>
    <n v="10"/>
    <n v="47"/>
    <n v="12"/>
    <n v="56"/>
    <x v="4"/>
    <x v="2"/>
    <n v="2"/>
  </r>
  <r>
    <x v="0"/>
    <x v="1"/>
    <x v="23"/>
    <s v="MMR001CMP051"/>
    <s v="GCA"/>
    <s v="Urban"/>
    <n v="23"/>
    <n v="83"/>
    <n v="23"/>
    <n v="85"/>
    <n v="23"/>
    <n v="78"/>
    <x v="4"/>
    <x v="2"/>
    <n v="2"/>
  </r>
  <r>
    <x v="0"/>
    <x v="5"/>
    <x v="6"/>
    <s v="MMR001CMP066"/>
    <s v="GCA"/>
    <s v="Urban"/>
    <n v="135"/>
    <n v="672"/>
    <n v="156"/>
    <n v="704"/>
    <n v="156"/>
    <n v="704"/>
    <x v="4"/>
    <x v="2"/>
    <n v="14"/>
  </r>
  <r>
    <x v="0"/>
    <x v="0"/>
    <x v="45"/>
    <s v="MMR001CMP069"/>
    <s v="GCA"/>
    <s v="Urban"/>
    <n v="70"/>
    <n v="609"/>
    <n v="124"/>
    <n v="644"/>
    <n v="124"/>
    <n v="644"/>
    <x v="4"/>
    <x v="0"/>
    <n v="8"/>
  </r>
  <r>
    <x v="0"/>
    <x v="0"/>
    <x v="28"/>
    <s v="MMR001CMP059"/>
    <s v="GCA"/>
    <s v="Urban"/>
    <n v="25"/>
    <n v="92"/>
    <n v="24"/>
    <n v="89"/>
    <n v="24"/>
    <n v="89"/>
    <x v="4"/>
    <x v="2"/>
    <n v="5"/>
  </r>
  <r>
    <x v="0"/>
    <x v="2"/>
    <x v="42"/>
    <s v="MMR001CMP040"/>
    <s v="GCA"/>
    <s v="Rural"/>
    <n v="429"/>
    <n v="2237"/>
    <n v="429"/>
    <n v="2221"/>
    <n v="429"/>
    <n v="2221"/>
    <x v="4"/>
    <x v="0"/>
    <n v="59"/>
  </r>
  <r>
    <x v="0"/>
    <x v="1"/>
    <x v="1"/>
    <s v="MMR001CMP047"/>
    <s v="GCA"/>
    <s v="Urban"/>
    <n v="631"/>
    <n v="3758"/>
    <n v="613"/>
    <n v="3721"/>
    <n v="626"/>
    <n v="3786"/>
    <x v="4"/>
    <x v="0"/>
    <n v="98"/>
  </r>
  <r>
    <x v="0"/>
    <x v="2"/>
    <x v="46"/>
    <s v="MMR001CMP041"/>
    <s v="GCA"/>
    <s v="Rural"/>
    <n v="172"/>
    <n v="838"/>
    <n v="181"/>
    <n v="910"/>
    <n v="181"/>
    <n v="910"/>
    <x v="4"/>
    <x v="0"/>
    <n v="28"/>
  </r>
  <r>
    <x v="0"/>
    <x v="7"/>
    <x v="55"/>
    <s v="MMR001CMP068"/>
    <s v="GCA"/>
    <s v="Urban"/>
    <n v="40"/>
    <n v="208"/>
    <n v="41"/>
    <n v="208"/>
    <n v="51"/>
    <n v="208"/>
    <x v="4"/>
    <x v="0"/>
    <n v="0"/>
  </r>
  <r>
    <x v="0"/>
    <x v="3"/>
    <x v="65"/>
    <s v="MMR001CMP003"/>
    <s v="GCA"/>
    <s v="Urban"/>
    <n v="32"/>
    <n v="146"/>
    <n v="28"/>
    <n v="131"/>
    <n v="32"/>
    <n v="148"/>
    <x v="4"/>
    <x v="2"/>
    <n v="3"/>
  </r>
  <r>
    <x v="0"/>
    <x v="1"/>
    <x v="64"/>
    <s v="MMR001CMP055"/>
    <s v="GCA"/>
    <s v="Urban"/>
    <n v="27"/>
    <n v="111"/>
    <n v="25"/>
    <n v="104"/>
    <n v="25"/>
    <n v="104"/>
    <x v="4"/>
    <x v="0"/>
    <n v="3"/>
  </r>
  <r>
    <x v="0"/>
    <x v="5"/>
    <x v="74"/>
    <s v="MMR001CMP133"/>
    <s v="GCA"/>
    <s v="Rural"/>
    <n v="115"/>
    <n v="532"/>
    <n v="115"/>
    <n v="537"/>
    <n v="115"/>
    <n v="537"/>
    <x v="4"/>
    <x v="0"/>
    <n v="14"/>
  </r>
  <r>
    <x v="0"/>
    <x v="7"/>
    <x v="18"/>
    <s v="MMR001CMP067"/>
    <s v="GCA"/>
    <s v="Urban"/>
    <n v="80"/>
    <n v="278"/>
    <n v="50"/>
    <n v="200"/>
    <n v="83"/>
    <n v="293"/>
    <x v="4"/>
    <x v="1"/>
    <n v="18"/>
  </r>
  <r>
    <x v="0"/>
    <x v="1"/>
    <x v="64"/>
    <s v="MMR001CMP055"/>
    <s v="GCA"/>
    <s v="Urban"/>
    <n v="27"/>
    <n v="111"/>
    <n v="25"/>
    <n v="104"/>
    <n v="25"/>
    <n v="104"/>
    <x v="4"/>
    <x v="1"/>
    <n v="3"/>
  </r>
  <r>
    <x v="0"/>
    <x v="6"/>
    <x v="15"/>
    <s v="MMR001CMP043"/>
    <s v="NGCA"/>
    <s v="Mixed"/>
    <n v="153"/>
    <n v="873"/>
    <n v="153"/>
    <n v="922"/>
    <n v="153"/>
    <n v="922"/>
    <x v="4"/>
    <x v="0"/>
    <n v="33"/>
  </r>
  <r>
    <x v="0"/>
    <x v="1"/>
    <x v="81"/>
    <s v="MMR001CMP054"/>
    <s v="GCA"/>
    <s v="Rural"/>
    <n v="23"/>
    <n v="124"/>
    <n v="20"/>
    <n v="110"/>
    <n v="20"/>
    <n v="110"/>
    <x v="4"/>
    <x v="0"/>
    <n v="0"/>
  </r>
  <r>
    <x v="0"/>
    <x v="5"/>
    <x v="74"/>
    <s v="MMR001CMP133"/>
    <s v="GCA"/>
    <s v="Rural"/>
    <n v="115"/>
    <n v="532"/>
    <n v="115"/>
    <n v="537"/>
    <n v="115"/>
    <n v="537"/>
    <x v="4"/>
    <x v="2"/>
    <n v="19"/>
  </r>
  <r>
    <x v="0"/>
    <x v="1"/>
    <x v="81"/>
    <s v="MMR001CMP054"/>
    <s v="GCA"/>
    <s v="Rural"/>
    <n v="23"/>
    <n v="124"/>
    <n v="20"/>
    <n v="110"/>
    <n v="20"/>
    <n v="110"/>
    <x v="4"/>
    <x v="2"/>
    <n v="6"/>
  </r>
  <r>
    <x v="0"/>
    <x v="3"/>
    <x v="68"/>
    <s v="MMR001CMP004"/>
    <s v="GCA"/>
    <s v="Urban"/>
    <n v="7"/>
    <n v="41"/>
    <n v="10"/>
    <n v="47"/>
    <n v="12"/>
    <n v="56"/>
    <x v="4"/>
    <x v="1"/>
    <n v="4"/>
  </r>
  <r>
    <x v="0"/>
    <x v="0"/>
    <x v="75"/>
    <s v="MMR001CMP131"/>
    <s v="NGCA"/>
    <s v="Rural"/>
    <n v="412"/>
    <n v="1700"/>
    <n v="375"/>
    <n v="1598"/>
    <n v="375"/>
    <n v="1598"/>
    <x v="4"/>
    <x v="2"/>
    <n v="53"/>
  </r>
  <r>
    <x v="0"/>
    <x v="0"/>
    <x v="38"/>
    <s v="MMR001CMP071"/>
    <s v="GCA"/>
    <s v="Urban"/>
    <n v="30"/>
    <n v="175"/>
    <n v="18"/>
    <n v="120"/>
    <n v="29"/>
    <n v="182"/>
    <x v="4"/>
    <x v="0"/>
    <n v="2"/>
  </r>
  <r>
    <x v="0"/>
    <x v="2"/>
    <x v="37"/>
    <s v="MMR001CMP038"/>
    <s v="GCA"/>
    <s v="Urban"/>
    <n v="85"/>
    <n v="367"/>
    <n v="80"/>
    <n v="337"/>
    <n v="85"/>
    <n v="367"/>
    <x v="4"/>
    <x v="1"/>
    <n v="22"/>
  </r>
  <r>
    <x v="0"/>
    <x v="0"/>
    <x v="63"/>
    <s v="MMR001CMP056"/>
    <s v="GCA"/>
    <s v="Urban"/>
    <n v="413"/>
    <n v="1835"/>
    <n v="407"/>
    <n v="1858"/>
    <n v="407"/>
    <n v="1858"/>
    <x v="4"/>
    <x v="2"/>
    <n v="54"/>
  </r>
  <r>
    <x v="0"/>
    <x v="3"/>
    <x v="65"/>
    <s v="MMR001CMP003"/>
    <s v="GCA"/>
    <s v="Urban"/>
    <n v="32"/>
    <n v="146"/>
    <n v="28"/>
    <n v="131"/>
    <n v="32"/>
    <n v="148"/>
    <x v="4"/>
    <x v="1"/>
    <n v="7"/>
  </r>
  <r>
    <x v="0"/>
    <x v="2"/>
    <x v="49"/>
    <s v="MMR001CMP039"/>
    <s v="GCA"/>
    <s v="Rural"/>
    <n v="45"/>
    <n v="193"/>
    <n v="48"/>
    <n v="196"/>
    <n v="48"/>
    <n v="196"/>
    <x v="4"/>
    <x v="0"/>
    <n v="1"/>
  </r>
  <r>
    <x v="0"/>
    <x v="3"/>
    <x v="33"/>
    <s v="MMR001CMP001"/>
    <s v="GCA"/>
    <s v="Urban"/>
    <n v="69"/>
    <n v="349"/>
    <n v="43"/>
    <n v="361"/>
    <n v="43"/>
    <n v="361"/>
    <x v="4"/>
    <x v="0"/>
    <n v="8"/>
  </r>
  <r>
    <x v="0"/>
    <x v="6"/>
    <x v="56"/>
    <s v="MMR001CMP042"/>
    <s v="GCA"/>
    <s v="Urban"/>
    <n v="118"/>
    <n v="516"/>
    <n v="108"/>
    <n v="470"/>
    <n v="118"/>
    <n v="520"/>
    <x v="4"/>
    <x v="0"/>
    <n v="10"/>
  </r>
  <r>
    <x v="0"/>
    <x v="1"/>
    <x v="64"/>
    <s v="MMR001CMP055"/>
    <s v="GCA"/>
    <s v="Urban"/>
    <n v="27"/>
    <n v="111"/>
    <n v="25"/>
    <n v="104"/>
    <n v="25"/>
    <n v="104"/>
    <x v="4"/>
    <x v="2"/>
    <n v="0"/>
  </r>
  <r>
    <x v="0"/>
    <x v="0"/>
    <x v="63"/>
    <s v="MMR001CMP056"/>
    <s v="GCA"/>
    <s v="Urban"/>
    <n v="413"/>
    <n v="1835"/>
    <n v="407"/>
    <n v="1858"/>
    <n v="407"/>
    <n v="1858"/>
    <x v="4"/>
    <x v="0"/>
    <n v="59"/>
  </r>
  <r>
    <x v="0"/>
    <x v="1"/>
    <x v="81"/>
    <s v="MMR001CMP054"/>
    <s v="GCA"/>
    <s v="Rural"/>
    <n v="23"/>
    <n v="124"/>
    <n v="20"/>
    <n v="110"/>
    <n v="20"/>
    <n v="110"/>
    <x v="4"/>
    <x v="1"/>
    <n v="6"/>
  </r>
  <r>
    <x v="0"/>
    <x v="6"/>
    <x v="56"/>
    <s v="MMR001CMP042"/>
    <s v="GCA"/>
    <s v="Urban"/>
    <n v="118"/>
    <n v="516"/>
    <n v="108"/>
    <n v="470"/>
    <n v="118"/>
    <n v="520"/>
    <x v="4"/>
    <x v="1"/>
    <n v="20"/>
  </r>
  <r>
    <x v="0"/>
    <x v="1"/>
    <x v="69"/>
    <s v="MMR001CMP053"/>
    <s v="GCA"/>
    <s v="Urban"/>
    <n v="14"/>
    <n v="74"/>
    <n v="14"/>
    <n v="68"/>
    <n v="14"/>
    <n v="68"/>
    <x v="4"/>
    <x v="1"/>
    <n v="3"/>
  </r>
  <r>
    <x v="0"/>
    <x v="0"/>
    <x v="39"/>
    <s v="MMR001CMP070"/>
    <s v="GCA"/>
    <s v="Urban"/>
    <n v="186"/>
    <n v="1002"/>
    <n v="183"/>
    <n v="971"/>
    <n v="188"/>
    <n v="1003"/>
    <x v="4"/>
    <x v="1"/>
    <n v="179"/>
  </r>
  <r>
    <x v="0"/>
    <x v="7"/>
    <x v="55"/>
    <s v="MMR001CMP068"/>
    <s v="GCA"/>
    <s v="Urban"/>
    <n v="40"/>
    <n v="208"/>
    <n v="41"/>
    <n v="208"/>
    <n v="51"/>
    <n v="208"/>
    <x v="4"/>
    <x v="2"/>
    <n v="3"/>
  </r>
  <r>
    <x v="0"/>
    <x v="0"/>
    <x v="63"/>
    <s v="MMR001CMP056"/>
    <s v="GCA"/>
    <s v="Urban"/>
    <n v="413"/>
    <n v="1835"/>
    <n v="407"/>
    <n v="1858"/>
    <n v="407"/>
    <n v="1858"/>
    <x v="4"/>
    <x v="1"/>
    <n v="113"/>
  </r>
  <r>
    <x v="0"/>
    <x v="6"/>
    <x v="56"/>
    <s v="MMR001CMP042"/>
    <s v="GCA"/>
    <s v="Urban"/>
    <n v="118"/>
    <n v="516"/>
    <n v="108"/>
    <n v="470"/>
    <n v="118"/>
    <n v="520"/>
    <x v="4"/>
    <x v="2"/>
    <n v="10"/>
  </r>
  <r>
    <x v="0"/>
    <x v="3"/>
    <x v="33"/>
    <s v="MMR001CMP001"/>
    <s v="GCA"/>
    <s v="Urban"/>
    <n v="69"/>
    <n v="349"/>
    <n v="43"/>
    <n v="361"/>
    <n v="43"/>
    <n v="361"/>
    <x v="4"/>
    <x v="2"/>
    <n v="19"/>
  </r>
  <r>
    <x v="0"/>
    <x v="6"/>
    <x v="15"/>
    <s v="MMR001CMP043"/>
    <s v="NGCA"/>
    <s v="Mixed"/>
    <n v="153"/>
    <n v="873"/>
    <n v="153"/>
    <n v="922"/>
    <n v="153"/>
    <n v="922"/>
    <x v="4"/>
    <x v="2"/>
    <n v="28"/>
  </r>
  <r>
    <x v="0"/>
    <x v="2"/>
    <x v="49"/>
    <s v="MMR001CMP039"/>
    <s v="GCA"/>
    <s v="Rural"/>
    <n v="45"/>
    <n v="193"/>
    <n v="48"/>
    <n v="196"/>
    <n v="48"/>
    <n v="196"/>
    <x v="4"/>
    <x v="2"/>
    <n v="5"/>
  </r>
  <r>
    <x v="0"/>
    <x v="7"/>
    <x v="55"/>
    <s v="MMR001CMP068"/>
    <s v="GCA"/>
    <s v="Urban"/>
    <n v="40"/>
    <n v="208"/>
    <n v="41"/>
    <n v="208"/>
    <n v="51"/>
    <n v="208"/>
    <x v="4"/>
    <x v="1"/>
    <n v="3"/>
  </r>
  <r>
    <x v="0"/>
    <x v="4"/>
    <x v="113"/>
    <s v="MMR001CMP183"/>
    <s v="GCA"/>
    <s v="Mixed"/>
    <n v="8"/>
    <n v="40"/>
    <n v="8"/>
    <n v="28"/>
    <n v="8"/>
    <n v="40"/>
    <x v="4"/>
    <x v="1"/>
    <n v="0"/>
  </r>
  <r>
    <x v="0"/>
    <x v="4"/>
    <x v="109"/>
    <s v="MMR001CMP184"/>
    <s v="GCA"/>
    <s v="Rural"/>
    <n v="41"/>
    <n v="199"/>
    <n v="41"/>
    <n v="196"/>
    <n v="41"/>
    <n v="201"/>
    <x v="4"/>
    <x v="0"/>
    <n v="7"/>
  </r>
  <r>
    <x v="0"/>
    <x v="6"/>
    <x v="96"/>
    <s v="MMR001CMP210"/>
    <s v="GCA"/>
    <s v="Mixed"/>
    <n v="68"/>
    <n v="327"/>
    <n v="10"/>
    <n v="20"/>
    <n v="63"/>
    <n v="307"/>
    <x v="4"/>
    <x v="1"/>
    <n v="15"/>
  </r>
  <r>
    <x v="0"/>
    <x v="4"/>
    <x v="109"/>
    <s v="MMR001CMP184"/>
    <s v="GCA"/>
    <s v="Rural"/>
    <n v="41"/>
    <n v="199"/>
    <n v="41"/>
    <n v="196"/>
    <n v="41"/>
    <n v="201"/>
    <x v="4"/>
    <x v="1"/>
    <n v="15"/>
  </r>
  <r>
    <x v="1"/>
    <x v="13"/>
    <x v="95"/>
    <s v="MMR015CMP009"/>
    <s v="GCA"/>
    <s v="Urban"/>
    <n v="38"/>
    <n v="164"/>
    <n v="37"/>
    <n v="155"/>
    <n v="38"/>
    <n v="4"/>
    <x v="4"/>
    <x v="1"/>
    <n v="8"/>
  </r>
  <r>
    <x v="1"/>
    <x v="12"/>
    <x v="92"/>
    <s v="MMR015CMP016"/>
    <s v="GCA"/>
    <s v="Urban"/>
    <n v="64"/>
    <n v="305"/>
    <n v="63"/>
    <n v="304"/>
    <n v="63"/>
    <n v="304"/>
    <x v="4"/>
    <x v="1"/>
    <n v="27"/>
  </r>
  <r>
    <x v="0"/>
    <x v="4"/>
    <x v="103"/>
    <s v="MMR001CMP174"/>
    <s v="GCA"/>
    <s v="Urban"/>
    <n v="65"/>
    <n v="347"/>
    <n v="65"/>
    <n v="347"/>
    <n v="65"/>
    <n v="347"/>
    <x v="4"/>
    <x v="2"/>
    <n v="10"/>
  </r>
  <r>
    <x v="0"/>
    <x v="4"/>
    <x v="111"/>
    <s v="MMR001CMP169"/>
    <s v="GCA"/>
    <s v="Rural"/>
    <n v="35"/>
    <n v="215"/>
    <n v="35"/>
    <n v="211"/>
    <n v="35"/>
    <n v="212"/>
    <x v="4"/>
    <x v="2"/>
    <n v="5"/>
  </r>
  <r>
    <x v="1"/>
    <x v="13"/>
    <x v="95"/>
    <s v="MMR015CMP009"/>
    <s v="GCA"/>
    <s v="Urban"/>
    <n v="38"/>
    <n v="164"/>
    <n v="37"/>
    <n v="155"/>
    <n v="38"/>
    <n v="4"/>
    <x v="4"/>
    <x v="2"/>
    <n v="4"/>
  </r>
  <r>
    <x v="1"/>
    <x v="13"/>
    <x v="108"/>
    <s v="MMR015CMP209"/>
    <s v="GCA"/>
    <s v="Urban"/>
    <n v="31"/>
    <n v="191"/>
    <n v="31"/>
    <n v="183"/>
    <n v="31"/>
    <n v="183"/>
    <x v="4"/>
    <x v="1"/>
    <n v="8"/>
  </r>
  <r>
    <x v="1"/>
    <x v="12"/>
    <x v="112"/>
    <s v="MMR015CMP018"/>
    <s v="GCA"/>
    <s v="Rural"/>
    <n v="78"/>
    <n v="390"/>
    <n v="77"/>
    <n v="384"/>
    <n v="77"/>
    <n v="384"/>
    <x v="4"/>
    <x v="2"/>
    <n v="12"/>
  </r>
  <r>
    <x v="0"/>
    <x v="4"/>
    <x v="113"/>
    <s v="MMR001CMP183"/>
    <s v="GCA"/>
    <s v="Mixed"/>
    <n v="8"/>
    <n v="40"/>
    <n v="8"/>
    <n v="28"/>
    <n v="8"/>
    <n v="40"/>
    <x v="4"/>
    <x v="2"/>
    <n v="0"/>
  </r>
  <r>
    <x v="1"/>
    <x v="14"/>
    <x v="101"/>
    <s v="MMR015CMP213"/>
    <s v="GCA"/>
    <s v="Urban"/>
    <n v="61"/>
    <n v="264"/>
    <n v="55"/>
    <n v="251"/>
    <n v="55"/>
    <n v="251"/>
    <x v="4"/>
    <x v="0"/>
    <n v="7"/>
  </r>
  <r>
    <x v="0"/>
    <x v="4"/>
    <x v="111"/>
    <s v="MMR001CMP169"/>
    <s v="GCA"/>
    <s v="Rural"/>
    <n v="35"/>
    <n v="215"/>
    <n v="35"/>
    <n v="211"/>
    <n v="35"/>
    <n v="212"/>
    <x v="4"/>
    <x v="1"/>
    <n v="11"/>
  </r>
  <r>
    <x v="0"/>
    <x v="4"/>
    <x v="99"/>
    <s v="MMR001CMP190"/>
    <s v="GCA"/>
    <s v="Urban"/>
    <n v="14"/>
    <n v="83"/>
    <n v="8"/>
    <n v="35"/>
    <n v="13"/>
    <n v="82"/>
    <x v="4"/>
    <x v="0"/>
    <n v="3"/>
  </r>
  <r>
    <x v="1"/>
    <x v="12"/>
    <x v="112"/>
    <s v="MMR015CMP018"/>
    <s v="GCA"/>
    <s v="Rural"/>
    <n v="78"/>
    <n v="390"/>
    <n v="77"/>
    <n v="384"/>
    <n v="77"/>
    <n v="384"/>
    <x v="4"/>
    <x v="0"/>
    <n v="17"/>
  </r>
  <r>
    <x v="0"/>
    <x v="6"/>
    <x v="94"/>
    <s v="MMR001CMP195"/>
    <s v="GCA"/>
    <s v="Urban"/>
    <n v="139"/>
    <n v="640"/>
    <n v="127"/>
    <n v="578"/>
    <n v="146"/>
    <n v="640"/>
    <x v="4"/>
    <x v="1"/>
    <n v="84"/>
  </r>
  <r>
    <x v="0"/>
    <x v="6"/>
    <x v="96"/>
    <s v="MMR001CMP210"/>
    <s v="GCA"/>
    <s v="Mixed"/>
    <n v="68"/>
    <n v="327"/>
    <n v="10"/>
    <n v="20"/>
    <n v="63"/>
    <n v="307"/>
    <x v="4"/>
    <x v="0"/>
    <n v="12"/>
  </r>
  <r>
    <x v="1"/>
    <x v="14"/>
    <x v="101"/>
    <s v="MMR015CMP213"/>
    <s v="GCA"/>
    <s v="Urban"/>
    <n v="61"/>
    <n v="264"/>
    <n v="55"/>
    <n v="251"/>
    <n v="55"/>
    <n v="251"/>
    <x v="4"/>
    <x v="2"/>
    <n v="11"/>
  </r>
  <r>
    <x v="0"/>
    <x v="4"/>
    <x v="109"/>
    <s v="MMR001CMP184"/>
    <s v="GCA"/>
    <s v="Rural"/>
    <n v="41"/>
    <n v="199"/>
    <n v="41"/>
    <n v="196"/>
    <n v="41"/>
    <n v="201"/>
    <x v="4"/>
    <x v="2"/>
    <n v="8"/>
  </r>
  <r>
    <x v="0"/>
    <x v="6"/>
    <x v="96"/>
    <s v="MMR001CMP210"/>
    <s v="GCA"/>
    <s v="Mixed"/>
    <n v="68"/>
    <n v="327"/>
    <n v="10"/>
    <n v="20"/>
    <n v="63"/>
    <n v="307"/>
    <x v="4"/>
    <x v="2"/>
    <n v="3"/>
  </r>
  <r>
    <x v="1"/>
    <x v="12"/>
    <x v="110"/>
    <s v="MMR015CMP017"/>
    <s v="GCA"/>
    <s v="Urban"/>
    <n v="30"/>
    <n v="139"/>
    <n v="31"/>
    <n v="140"/>
    <n v="31"/>
    <n v="140"/>
    <x v="4"/>
    <x v="1"/>
    <n v="14"/>
  </r>
  <r>
    <x v="1"/>
    <x v="12"/>
    <x v="110"/>
    <s v="MMR015CMP017"/>
    <s v="GCA"/>
    <s v="Urban"/>
    <n v="30"/>
    <n v="139"/>
    <n v="31"/>
    <n v="140"/>
    <n v="31"/>
    <n v="140"/>
    <x v="4"/>
    <x v="2"/>
    <n v="7"/>
  </r>
  <r>
    <x v="0"/>
    <x v="4"/>
    <x v="103"/>
    <s v="MMR001CMP174"/>
    <s v="GCA"/>
    <s v="Urban"/>
    <n v="65"/>
    <n v="347"/>
    <n v="65"/>
    <n v="347"/>
    <n v="65"/>
    <n v="347"/>
    <x v="4"/>
    <x v="0"/>
    <n v="12"/>
  </r>
  <r>
    <x v="1"/>
    <x v="12"/>
    <x v="110"/>
    <s v="MMR015CMP017"/>
    <s v="GCA"/>
    <s v="Urban"/>
    <n v="30"/>
    <n v="139"/>
    <n v="31"/>
    <n v="140"/>
    <n v="31"/>
    <n v="140"/>
    <x v="4"/>
    <x v="0"/>
    <n v="7"/>
  </r>
  <r>
    <x v="1"/>
    <x v="13"/>
    <x v="95"/>
    <s v="MMR015CMP009"/>
    <s v="GCA"/>
    <s v="Urban"/>
    <n v="38"/>
    <n v="164"/>
    <n v="37"/>
    <n v="155"/>
    <n v="38"/>
    <n v="4"/>
    <x v="4"/>
    <x v="0"/>
    <n v="4"/>
  </r>
  <r>
    <x v="0"/>
    <x v="1"/>
    <x v="83"/>
    <s v="MMR001CMP193"/>
    <s v="GCA"/>
    <s v="Rural"/>
    <n v="169"/>
    <n v="816"/>
    <n v="153"/>
    <n v="754"/>
    <n v="157"/>
    <n v="761"/>
    <x v="4"/>
    <x v="2"/>
    <n v="19"/>
  </r>
  <r>
    <x v="1"/>
    <x v="14"/>
    <x v="98"/>
    <s v="MMR015CMP012"/>
    <s v="NGCA"/>
    <s v="Rural"/>
    <n v="32"/>
    <n v="156"/>
    <n v="9"/>
    <n v="58"/>
    <n v="9"/>
    <n v="58"/>
    <x v="4"/>
    <x v="2"/>
    <n v="0"/>
  </r>
  <r>
    <x v="0"/>
    <x v="4"/>
    <x v="91"/>
    <s v="MMR001CMP191"/>
    <s v="GCA"/>
    <s v="Rural"/>
    <n v="13"/>
    <n v="70"/>
    <n v="8"/>
    <n v="49"/>
    <n v="12"/>
    <n v="70"/>
    <x v="4"/>
    <x v="1"/>
    <n v="3"/>
  </r>
  <r>
    <x v="1"/>
    <x v="10"/>
    <x v="84"/>
    <s v="MMR015CMP014"/>
    <s v="GCA"/>
    <s v="Urban"/>
    <n v="12"/>
    <n v="52"/>
    <n v="10"/>
    <n v="44"/>
    <n v="10"/>
    <n v="44"/>
    <x v="4"/>
    <x v="0"/>
    <n v="0"/>
  </r>
  <r>
    <x v="1"/>
    <x v="14"/>
    <x v="100"/>
    <s v="MMR015CMP139"/>
    <s v="NGCA"/>
    <s v="Rural"/>
    <n v="9"/>
    <n v="40"/>
    <n v="9"/>
    <n v="43"/>
    <n v="9"/>
    <n v="43"/>
    <x v="4"/>
    <x v="1"/>
    <n v="1"/>
  </r>
  <r>
    <x v="1"/>
    <x v="12"/>
    <x v="104"/>
    <s v="MMR015CMP020"/>
    <s v="GCA"/>
    <s v="Rural"/>
    <n v="178"/>
    <n v="827"/>
    <n v="194"/>
    <n v="890"/>
    <n v="194"/>
    <n v="890"/>
    <x v="4"/>
    <x v="2"/>
    <n v="24"/>
  </r>
  <r>
    <x v="0"/>
    <x v="4"/>
    <x v="105"/>
    <s v="MMR001CMP181"/>
    <s v="GCA"/>
    <s v="Urban"/>
    <n v="25"/>
    <n v="133"/>
    <n v="22"/>
    <n v="95"/>
    <n v="25"/>
    <n v="134"/>
    <x v="4"/>
    <x v="1"/>
    <n v="7"/>
  </r>
  <r>
    <x v="0"/>
    <x v="4"/>
    <x v="106"/>
    <s v="MMR001CMP179"/>
    <s v="GCA"/>
    <s v="Rural"/>
    <n v="77"/>
    <n v="380"/>
    <n v="76"/>
    <n v="342"/>
    <n v="76"/>
    <n v="344"/>
    <x v="4"/>
    <x v="0"/>
    <n v="6"/>
  </r>
  <r>
    <x v="0"/>
    <x v="1"/>
    <x v="83"/>
    <s v="MMR001CMP193"/>
    <s v="GCA"/>
    <s v="Rural"/>
    <n v="169"/>
    <n v="816"/>
    <n v="153"/>
    <n v="754"/>
    <n v="157"/>
    <n v="761"/>
    <x v="4"/>
    <x v="1"/>
    <n v="37"/>
  </r>
  <r>
    <x v="0"/>
    <x v="4"/>
    <x v="88"/>
    <s v="MMR001CMP192"/>
    <s v="GCA"/>
    <s v="Urban"/>
    <n v="16"/>
    <n v="58"/>
    <n v="10"/>
    <n v="45"/>
    <n v="16"/>
    <n v="58"/>
    <x v="4"/>
    <x v="0"/>
    <n v="1"/>
  </r>
  <r>
    <x v="1"/>
    <x v="12"/>
    <x v="87"/>
    <s v="MMR015CMP015"/>
    <s v="GCA"/>
    <s v="Rural"/>
    <n v="87"/>
    <n v="488"/>
    <n v="86"/>
    <n v="472"/>
    <n v="86"/>
    <n v="472"/>
    <x v="4"/>
    <x v="2"/>
    <n v="35"/>
  </r>
  <r>
    <x v="1"/>
    <x v="12"/>
    <x v="87"/>
    <s v="MMR015CMP015"/>
    <s v="GCA"/>
    <s v="Rural"/>
    <n v="87"/>
    <n v="488"/>
    <n v="86"/>
    <n v="472"/>
    <n v="86"/>
    <n v="472"/>
    <x v="4"/>
    <x v="1"/>
    <n v="74"/>
  </r>
  <r>
    <x v="0"/>
    <x v="4"/>
    <x v="106"/>
    <s v="MMR001CMP179"/>
    <s v="GCA"/>
    <s v="Rural"/>
    <n v="77"/>
    <n v="380"/>
    <n v="76"/>
    <n v="342"/>
    <n v="76"/>
    <n v="344"/>
    <x v="4"/>
    <x v="2"/>
    <n v="10"/>
  </r>
  <r>
    <x v="0"/>
    <x v="4"/>
    <x v="107"/>
    <s v="MMR001CMP176"/>
    <s v="GCA"/>
    <s v="Urban"/>
    <n v="67"/>
    <n v="350"/>
    <n v="67"/>
    <n v="350"/>
    <n v="67"/>
    <n v="350"/>
    <x v="4"/>
    <x v="1"/>
    <n v="19"/>
  </r>
  <r>
    <x v="0"/>
    <x v="4"/>
    <x v="105"/>
    <s v="MMR001CMP181"/>
    <s v="GCA"/>
    <s v="Urban"/>
    <n v="25"/>
    <n v="133"/>
    <n v="22"/>
    <n v="95"/>
    <n v="25"/>
    <n v="134"/>
    <x v="4"/>
    <x v="2"/>
    <n v="2"/>
  </r>
  <r>
    <x v="1"/>
    <x v="14"/>
    <x v="100"/>
    <s v="MMR015CMP139"/>
    <s v="NGCA"/>
    <s v="Rural"/>
    <n v="9"/>
    <n v="40"/>
    <n v="9"/>
    <n v="43"/>
    <n v="9"/>
    <n v="43"/>
    <x v="4"/>
    <x v="2"/>
    <n v="0"/>
  </r>
  <r>
    <x v="0"/>
    <x v="4"/>
    <x v="88"/>
    <s v="MMR001CMP192"/>
    <s v="GCA"/>
    <s v="Urban"/>
    <n v="16"/>
    <n v="58"/>
    <n v="10"/>
    <n v="45"/>
    <n v="16"/>
    <n v="58"/>
    <x v="4"/>
    <x v="2"/>
    <n v="3"/>
  </r>
  <r>
    <x v="1"/>
    <x v="12"/>
    <x v="104"/>
    <s v="MMR015CMP020"/>
    <s v="GCA"/>
    <s v="Rural"/>
    <n v="178"/>
    <n v="827"/>
    <n v="194"/>
    <n v="890"/>
    <n v="194"/>
    <n v="890"/>
    <x v="4"/>
    <x v="1"/>
    <n v="62"/>
  </r>
  <r>
    <x v="1"/>
    <x v="12"/>
    <x v="87"/>
    <s v="MMR015CMP015"/>
    <s v="GCA"/>
    <s v="Rural"/>
    <n v="87"/>
    <n v="488"/>
    <n v="86"/>
    <n v="472"/>
    <n v="86"/>
    <n v="472"/>
    <x v="4"/>
    <x v="0"/>
    <n v="39"/>
  </r>
  <r>
    <x v="0"/>
    <x v="4"/>
    <x v="106"/>
    <s v="MMR001CMP179"/>
    <s v="GCA"/>
    <s v="Rural"/>
    <n v="77"/>
    <n v="380"/>
    <n v="76"/>
    <n v="342"/>
    <n v="76"/>
    <n v="344"/>
    <x v="4"/>
    <x v="1"/>
    <n v="16"/>
  </r>
  <r>
    <x v="0"/>
    <x v="1"/>
    <x v="83"/>
    <s v="MMR001CMP193"/>
    <s v="GCA"/>
    <s v="Rural"/>
    <n v="169"/>
    <n v="816"/>
    <n v="153"/>
    <n v="754"/>
    <n v="157"/>
    <n v="761"/>
    <x v="4"/>
    <x v="0"/>
    <n v="18"/>
  </r>
  <r>
    <x v="0"/>
    <x v="4"/>
    <x v="105"/>
    <s v="MMR001CMP181"/>
    <s v="GCA"/>
    <s v="Urban"/>
    <n v="25"/>
    <n v="133"/>
    <n v="22"/>
    <n v="95"/>
    <n v="25"/>
    <n v="134"/>
    <x v="4"/>
    <x v="0"/>
    <n v="5"/>
  </r>
  <r>
    <x v="0"/>
    <x v="4"/>
    <x v="88"/>
    <s v="MMR001CMP192"/>
    <s v="GCA"/>
    <s v="Urban"/>
    <n v="16"/>
    <n v="58"/>
    <n v="10"/>
    <n v="45"/>
    <n v="16"/>
    <n v="58"/>
    <x v="4"/>
    <x v="1"/>
    <n v="4"/>
  </r>
  <r>
    <x v="1"/>
    <x v="10"/>
    <x v="84"/>
    <s v="MMR015CMP014"/>
    <s v="GCA"/>
    <s v="Urban"/>
    <n v="12"/>
    <n v="52"/>
    <n v="10"/>
    <n v="44"/>
    <n v="10"/>
    <n v="44"/>
    <x v="4"/>
    <x v="1"/>
    <n v="0"/>
  </r>
  <r>
    <x v="1"/>
    <x v="10"/>
    <x v="84"/>
    <s v="MMR015CMP014"/>
    <s v="GCA"/>
    <s v="Urban"/>
    <n v="12"/>
    <n v="52"/>
    <n v="10"/>
    <n v="44"/>
    <n v="10"/>
    <n v="44"/>
    <x v="4"/>
    <x v="2"/>
    <n v="0"/>
  </r>
  <r>
    <x v="1"/>
    <x v="12"/>
    <x v="112"/>
    <s v="MMR015CMP018"/>
    <s v="GCA"/>
    <s v="Rural"/>
    <n v="78"/>
    <n v="390"/>
    <n v="77"/>
    <n v="384"/>
    <n v="77"/>
    <n v="384"/>
    <x v="4"/>
    <x v="1"/>
    <n v="29"/>
  </r>
  <r>
    <x v="0"/>
    <x v="4"/>
    <x v="99"/>
    <s v="MMR001CMP190"/>
    <s v="GCA"/>
    <s v="Urban"/>
    <n v="14"/>
    <n v="83"/>
    <n v="8"/>
    <n v="35"/>
    <n v="13"/>
    <n v="82"/>
    <x v="4"/>
    <x v="2"/>
    <n v="1"/>
  </r>
  <r>
    <x v="1"/>
    <x v="14"/>
    <x v="98"/>
    <s v="MMR015CMP012"/>
    <s v="NGCA"/>
    <s v="Rural"/>
    <n v="32"/>
    <n v="156"/>
    <n v="9"/>
    <n v="58"/>
    <n v="9"/>
    <n v="58"/>
    <x v="4"/>
    <x v="0"/>
    <n v="2"/>
  </r>
  <r>
    <x v="0"/>
    <x v="4"/>
    <x v="113"/>
    <s v="MMR001CMP183"/>
    <s v="GCA"/>
    <s v="Mixed"/>
    <n v="8"/>
    <n v="40"/>
    <n v="8"/>
    <n v="28"/>
    <n v="8"/>
    <n v="40"/>
    <x v="4"/>
    <x v="0"/>
    <n v="0"/>
  </r>
  <r>
    <x v="0"/>
    <x v="4"/>
    <x v="103"/>
    <s v="MMR001CMP174"/>
    <s v="GCA"/>
    <s v="Urban"/>
    <n v="65"/>
    <n v="347"/>
    <n v="65"/>
    <n v="347"/>
    <n v="65"/>
    <n v="347"/>
    <x v="4"/>
    <x v="1"/>
    <n v="22"/>
  </r>
  <r>
    <x v="0"/>
    <x v="4"/>
    <x v="99"/>
    <s v="MMR001CMP190"/>
    <s v="GCA"/>
    <s v="Urban"/>
    <n v="14"/>
    <n v="83"/>
    <n v="8"/>
    <n v="35"/>
    <n v="13"/>
    <n v="82"/>
    <x v="4"/>
    <x v="1"/>
    <n v="4"/>
  </r>
  <r>
    <x v="0"/>
    <x v="6"/>
    <x v="94"/>
    <s v="MMR001CMP195"/>
    <s v="GCA"/>
    <s v="Urban"/>
    <n v="139"/>
    <n v="640"/>
    <n v="127"/>
    <n v="578"/>
    <n v="146"/>
    <n v="640"/>
    <x v="4"/>
    <x v="0"/>
    <n v="47"/>
  </r>
  <r>
    <x v="0"/>
    <x v="4"/>
    <x v="102"/>
    <s v="MMR001CMP182"/>
    <s v="GCA"/>
    <s v="Urban"/>
    <n v="10"/>
    <n v="39"/>
    <n v="7"/>
    <n v="25"/>
    <n v="10"/>
    <n v="39"/>
    <x v="4"/>
    <x v="1"/>
    <n v="2"/>
  </r>
  <r>
    <x v="1"/>
    <x v="12"/>
    <x v="92"/>
    <s v="MMR015CMP016"/>
    <s v="GCA"/>
    <s v="Urban"/>
    <n v="64"/>
    <n v="305"/>
    <n v="63"/>
    <n v="304"/>
    <n v="63"/>
    <n v="304"/>
    <x v="4"/>
    <x v="2"/>
    <n v="16"/>
  </r>
  <r>
    <x v="0"/>
    <x v="4"/>
    <x v="107"/>
    <s v="MMR001CMP176"/>
    <s v="GCA"/>
    <s v="Urban"/>
    <n v="67"/>
    <n v="350"/>
    <n v="67"/>
    <n v="350"/>
    <n v="67"/>
    <n v="350"/>
    <x v="4"/>
    <x v="0"/>
    <n v="9"/>
  </r>
  <r>
    <x v="1"/>
    <x v="14"/>
    <x v="100"/>
    <s v="MMR015CMP139"/>
    <s v="NGCA"/>
    <s v="Rural"/>
    <n v="9"/>
    <n v="40"/>
    <n v="9"/>
    <n v="43"/>
    <n v="9"/>
    <n v="43"/>
    <x v="4"/>
    <x v="0"/>
    <n v="1"/>
  </r>
  <r>
    <x v="0"/>
    <x v="1"/>
    <x v="90"/>
    <s v="MMR001CMP194"/>
    <s v="GCA"/>
    <s v="Mixed"/>
    <n v="12"/>
    <n v="51"/>
    <n v="4"/>
    <n v="20"/>
    <n v="12"/>
    <n v="52"/>
    <x v="4"/>
    <x v="0"/>
    <n v="3"/>
  </r>
  <r>
    <x v="0"/>
    <x v="1"/>
    <x v="90"/>
    <s v="MMR001CMP194"/>
    <s v="GCA"/>
    <s v="Mixed"/>
    <n v="12"/>
    <n v="51"/>
    <n v="4"/>
    <n v="20"/>
    <n v="12"/>
    <n v="52"/>
    <x v="4"/>
    <x v="1"/>
    <n v="3"/>
  </r>
  <r>
    <x v="0"/>
    <x v="6"/>
    <x v="94"/>
    <s v="MMR001CMP195"/>
    <s v="GCA"/>
    <s v="Urban"/>
    <n v="139"/>
    <n v="640"/>
    <n v="127"/>
    <n v="578"/>
    <n v="146"/>
    <n v="640"/>
    <x v="4"/>
    <x v="2"/>
    <n v="37"/>
  </r>
  <r>
    <x v="0"/>
    <x v="4"/>
    <x v="91"/>
    <s v="MMR001CMP191"/>
    <s v="GCA"/>
    <s v="Rural"/>
    <n v="13"/>
    <n v="70"/>
    <n v="8"/>
    <n v="49"/>
    <n v="12"/>
    <n v="70"/>
    <x v="4"/>
    <x v="0"/>
    <n v="2"/>
  </r>
  <r>
    <x v="0"/>
    <x v="4"/>
    <x v="102"/>
    <s v="MMR001CMP182"/>
    <s v="GCA"/>
    <s v="Urban"/>
    <n v="10"/>
    <n v="39"/>
    <n v="7"/>
    <n v="25"/>
    <n v="10"/>
    <n v="39"/>
    <x v="4"/>
    <x v="2"/>
    <n v="1"/>
  </r>
  <r>
    <x v="0"/>
    <x v="4"/>
    <x v="107"/>
    <s v="MMR001CMP176"/>
    <s v="GCA"/>
    <s v="Urban"/>
    <n v="67"/>
    <n v="350"/>
    <n v="67"/>
    <n v="350"/>
    <n v="67"/>
    <n v="350"/>
    <x v="4"/>
    <x v="2"/>
    <n v="10"/>
  </r>
  <r>
    <x v="1"/>
    <x v="12"/>
    <x v="92"/>
    <s v="MMR015CMP016"/>
    <s v="GCA"/>
    <s v="Urban"/>
    <n v="64"/>
    <n v="305"/>
    <n v="63"/>
    <n v="304"/>
    <n v="63"/>
    <n v="304"/>
    <x v="4"/>
    <x v="0"/>
    <n v="11"/>
  </r>
  <r>
    <x v="0"/>
    <x v="1"/>
    <x v="90"/>
    <s v="MMR001CMP194"/>
    <s v="GCA"/>
    <s v="Mixed"/>
    <n v="12"/>
    <n v="51"/>
    <n v="4"/>
    <n v="20"/>
    <n v="12"/>
    <n v="52"/>
    <x v="4"/>
    <x v="2"/>
    <n v="0"/>
  </r>
  <r>
    <x v="0"/>
    <x v="4"/>
    <x v="91"/>
    <s v="MMR001CMP191"/>
    <s v="GCA"/>
    <s v="Rural"/>
    <n v="13"/>
    <n v="70"/>
    <n v="8"/>
    <n v="49"/>
    <n v="12"/>
    <n v="70"/>
    <x v="4"/>
    <x v="2"/>
    <n v="1"/>
  </r>
  <r>
    <x v="1"/>
    <x v="14"/>
    <x v="98"/>
    <s v="MMR015CMP012"/>
    <s v="NGCA"/>
    <s v="Rural"/>
    <n v="32"/>
    <n v="156"/>
    <n v="9"/>
    <n v="58"/>
    <n v="9"/>
    <n v="58"/>
    <x v="4"/>
    <x v="1"/>
    <n v="2"/>
  </r>
  <r>
    <x v="1"/>
    <x v="13"/>
    <x v="108"/>
    <s v="MMR015CMP209"/>
    <s v="GCA"/>
    <s v="Urban"/>
    <n v="31"/>
    <n v="191"/>
    <n v="31"/>
    <n v="183"/>
    <n v="31"/>
    <n v="183"/>
    <x v="4"/>
    <x v="0"/>
    <n v="3"/>
  </r>
  <r>
    <x v="1"/>
    <x v="12"/>
    <x v="104"/>
    <s v="MMR015CMP020"/>
    <s v="GCA"/>
    <s v="Rural"/>
    <n v="178"/>
    <n v="827"/>
    <n v="194"/>
    <n v="890"/>
    <n v="194"/>
    <n v="890"/>
    <x v="4"/>
    <x v="0"/>
    <n v="38"/>
  </r>
  <r>
    <x v="0"/>
    <x v="4"/>
    <x v="102"/>
    <s v="MMR001CMP182"/>
    <s v="GCA"/>
    <s v="Urban"/>
    <n v="10"/>
    <n v="39"/>
    <n v="7"/>
    <n v="25"/>
    <n v="10"/>
    <n v="39"/>
    <x v="4"/>
    <x v="0"/>
    <n v="1"/>
  </r>
  <r>
    <x v="1"/>
    <x v="13"/>
    <x v="108"/>
    <s v="MMR015CMP209"/>
    <s v="GCA"/>
    <s v="Urban"/>
    <n v="31"/>
    <n v="191"/>
    <n v="31"/>
    <n v="183"/>
    <n v="31"/>
    <n v="183"/>
    <x v="4"/>
    <x v="2"/>
    <n v="5"/>
  </r>
  <r>
    <x v="0"/>
    <x v="5"/>
    <x v="130"/>
    <s v="MMR001CMP223"/>
    <s v="GCA"/>
    <s v="Rural"/>
    <n v="121"/>
    <n v="596"/>
    <n v="129"/>
    <n v="575"/>
    <n v="129"/>
    <n v="575"/>
    <x v="4"/>
    <x v="1"/>
    <n v="31"/>
  </r>
  <r>
    <x v="1"/>
    <x v="11"/>
    <x v="85"/>
    <s v="MMR015CMP215"/>
    <s v="GCA"/>
    <s v="Urban"/>
    <n v="140"/>
    <n v="613"/>
    <n v="137"/>
    <n v="622"/>
    <n v="137"/>
    <n v="622"/>
    <x v="4"/>
    <x v="2"/>
    <n v="17"/>
  </r>
  <r>
    <x v="0"/>
    <x v="8"/>
    <x v="116"/>
    <s v="MMR001CMP152"/>
    <s v="GCA"/>
    <s v="Rural"/>
    <n v="20"/>
    <n v="106"/>
    <n v="13"/>
    <n v="94"/>
    <n v="18"/>
    <n v="94"/>
    <x v="4"/>
    <x v="1"/>
    <n v="2"/>
  </r>
  <r>
    <x v="1"/>
    <x v="11"/>
    <x v="123"/>
    <s v="MMR015CMP003"/>
    <s v="GCA"/>
    <s v="Urban"/>
    <n v="50"/>
    <n v="218"/>
    <n v="53"/>
    <n v="217"/>
    <n v="53"/>
    <n v="217"/>
    <x v="4"/>
    <x v="0"/>
    <n v="5"/>
  </r>
  <r>
    <x v="0"/>
    <x v="6"/>
    <x v="120"/>
    <s v="MMR001CMP225"/>
    <s v="GCA"/>
    <s v="Rural"/>
    <n v="30"/>
    <n v="181"/>
    <n v="30"/>
    <n v="181"/>
    <n v="30"/>
    <n v="181"/>
    <x v="4"/>
    <x v="0"/>
    <n v="8"/>
  </r>
  <r>
    <x v="0"/>
    <x v="4"/>
    <x v="86"/>
    <s v="MMR001CMP167"/>
    <s v="GCA"/>
    <s v="Urban"/>
    <n v="15"/>
    <n v="74"/>
    <n v="12"/>
    <n v="60"/>
    <n v="16"/>
    <n v="74"/>
    <x v="4"/>
    <x v="2"/>
    <n v="0"/>
  </r>
  <r>
    <x v="0"/>
    <x v="5"/>
    <x v="119"/>
    <s v="MMR001CMP230"/>
    <s v="GCA"/>
    <s v="Rural"/>
    <n v="319"/>
    <n v="1567"/>
    <n v="133"/>
    <n v="499"/>
    <n v="133"/>
    <n v="499"/>
    <x v="4"/>
    <x v="0"/>
    <n v="11"/>
  </r>
  <r>
    <x v="1"/>
    <x v="12"/>
    <x v="121"/>
    <s v="MMR015CMP006"/>
    <s v="GCA"/>
    <s v="Rural"/>
    <n v="51"/>
    <n v="260"/>
    <n v="51"/>
    <n v="263"/>
    <n v="51"/>
    <n v="263"/>
    <x v="4"/>
    <x v="2"/>
    <n v="13"/>
  </r>
  <r>
    <x v="1"/>
    <x v="12"/>
    <x v="114"/>
    <s v="MMR015CMP217"/>
    <s v="GCA"/>
    <s v="Mixed"/>
    <n v="21"/>
    <n v="107"/>
    <n v="22"/>
    <n v="108"/>
    <n v="22"/>
    <n v="0"/>
    <x v="4"/>
    <x v="2"/>
    <n v="0"/>
  </r>
  <r>
    <x v="0"/>
    <x v="8"/>
    <x v="116"/>
    <s v="MMR001CMP152"/>
    <s v="GCA"/>
    <s v="Rural"/>
    <n v="20"/>
    <n v="106"/>
    <n v="13"/>
    <n v="94"/>
    <n v="18"/>
    <n v="94"/>
    <x v="4"/>
    <x v="2"/>
    <n v="1"/>
  </r>
  <r>
    <x v="0"/>
    <x v="4"/>
    <x v="126"/>
    <s v="MMR001CMP148"/>
    <s v="GCA"/>
    <s v="Mixed"/>
    <n v="20"/>
    <n v="64"/>
    <n v="14"/>
    <n v="52"/>
    <n v="14"/>
    <n v="52"/>
    <x v="4"/>
    <x v="1"/>
    <n v="2"/>
  </r>
  <r>
    <x v="1"/>
    <x v="14"/>
    <x v="101"/>
    <s v="MMR015CMP213"/>
    <s v="GCA"/>
    <s v="Urban"/>
    <n v="61"/>
    <n v="264"/>
    <n v="55"/>
    <n v="251"/>
    <n v="55"/>
    <n v="251"/>
    <x v="4"/>
    <x v="1"/>
    <n v="18"/>
  </r>
  <r>
    <x v="0"/>
    <x v="6"/>
    <x v="120"/>
    <s v="MMR001CMP225"/>
    <s v="GCA"/>
    <s v="Rural"/>
    <n v="30"/>
    <n v="181"/>
    <n v="30"/>
    <n v="181"/>
    <n v="30"/>
    <n v="181"/>
    <x v="4"/>
    <x v="2"/>
    <n v="7"/>
  </r>
  <r>
    <x v="1"/>
    <x v="11"/>
    <x v="115"/>
    <s v="MMR015CMP004"/>
    <s v="GCA"/>
    <s v="Urban"/>
    <n v="77"/>
    <n v="384"/>
    <n v="79"/>
    <n v="394"/>
    <n v="79"/>
    <n v="394"/>
    <x v="4"/>
    <x v="0"/>
    <n v="13"/>
  </r>
  <r>
    <x v="1"/>
    <x v="11"/>
    <x v="122"/>
    <s v="MMR015CMP001"/>
    <s v="GCA"/>
    <s v="Urban"/>
    <n v="73"/>
    <n v="393"/>
    <n v="73"/>
    <n v="393"/>
    <n v="73"/>
    <n v="393"/>
    <x v="4"/>
    <x v="1"/>
    <n v="17"/>
  </r>
  <r>
    <x v="0"/>
    <x v="5"/>
    <x v="119"/>
    <s v="MMR001CMP230"/>
    <s v="GCA"/>
    <s v="Rural"/>
    <n v="319"/>
    <n v="1567"/>
    <n v="133"/>
    <n v="499"/>
    <n v="133"/>
    <n v="499"/>
    <x v="4"/>
    <x v="2"/>
    <n v="12"/>
  </r>
  <r>
    <x v="0"/>
    <x v="8"/>
    <x v="116"/>
    <s v="MMR001CMP152"/>
    <s v="GCA"/>
    <s v="Rural"/>
    <n v="20"/>
    <n v="106"/>
    <n v="13"/>
    <n v="94"/>
    <n v="18"/>
    <n v="94"/>
    <x v="4"/>
    <x v="0"/>
    <n v="1"/>
  </r>
  <r>
    <x v="1"/>
    <x v="12"/>
    <x v="114"/>
    <s v="MMR015CMP217"/>
    <s v="GCA"/>
    <s v="Mixed"/>
    <n v="21"/>
    <n v="107"/>
    <n v="22"/>
    <n v="108"/>
    <n v="22"/>
    <n v="0"/>
    <x v="4"/>
    <x v="1"/>
    <n v="0"/>
  </r>
  <r>
    <x v="0"/>
    <x v="5"/>
    <x v="119"/>
    <s v="MMR001CMP230"/>
    <s v="GCA"/>
    <s v="Rural"/>
    <n v="319"/>
    <n v="1567"/>
    <n v="133"/>
    <n v="499"/>
    <n v="133"/>
    <n v="499"/>
    <x v="4"/>
    <x v="1"/>
    <n v="23"/>
  </r>
  <r>
    <x v="0"/>
    <x v="5"/>
    <x v="130"/>
    <s v="MMR001CMP223"/>
    <s v="GCA"/>
    <s v="Rural"/>
    <n v="121"/>
    <n v="596"/>
    <n v="129"/>
    <n v="575"/>
    <n v="129"/>
    <n v="575"/>
    <x v="4"/>
    <x v="2"/>
    <n v="14"/>
  </r>
  <r>
    <x v="1"/>
    <x v="12"/>
    <x v="121"/>
    <s v="MMR015CMP006"/>
    <s v="GCA"/>
    <s v="Rural"/>
    <n v="51"/>
    <n v="260"/>
    <n v="51"/>
    <n v="263"/>
    <n v="51"/>
    <n v="263"/>
    <x v="4"/>
    <x v="1"/>
    <n v="21"/>
  </r>
  <r>
    <x v="1"/>
    <x v="11"/>
    <x v="93"/>
    <s v="MMR015CMP214"/>
    <s v="GCA"/>
    <s v="Urban"/>
    <n v="41"/>
    <n v="214"/>
    <n v="41"/>
    <n v="214"/>
    <n v="41"/>
    <n v="214"/>
    <x v="4"/>
    <x v="1"/>
    <n v="16"/>
  </r>
  <r>
    <x v="0"/>
    <x v="4"/>
    <x v="82"/>
    <s v="MMR001CMP168"/>
    <s v="GCA"/>
    <s v="Rural"/>
    <n v="74"/>
    <n v="404"/>
    <n v="60"/>
    <n v="330"/>
    <n v="74"/>
    <n v="369"/>
    <x v="4"/>
    <x v="0"/>
    <n v="10"/>
  </r>
  <r>
    <x v="1"/>
    <x v="11"/>
    <x v="85"/>
    <s v="MMR015CMP215"/>
    <s v="GCA"/>
    <s v="Urban"/>
    <n v="140"/>
    <n v="613"/>
    <n v="137"/>
    <n v="622"/>
    <n v="137"/>
    <n v="622"/>
    <x v="4"/>
    <x v="0"/>
    <n v="13"/>
  </r>
  <r>
    <x v="1"/>
    <x v="14"/>
    <x v="97"/>
    <s v="MMR015CMP216"/>
    <s v="GCA"/>
    <s v="Urban"/>
    <n v="30"/>
    <n v="188"/>
    <n v="24"/>
    <n v="112"/>
    <n v="24"/>
    <n v="112"/>
    <x v="4"/>
    <x v="1"/>
    <n v="5"/>
  </r>
  <r>
    <x v="0"/>
    <x v="3"/>
    <x v="89"/>
    <s v="MMR001CMP162"/>
    <s v="GCA"/>
    <s v="Rural"/>
    <n v="43"/>
    <n v="247"/>
    <n v="41"/>
    <n v="232"/>
    <n v="41"/>
    <n v="9"/>
    <x v="4"/>
    <x v="0"/>
    <n v="0"/>
  </r>
  <r>
    <x v="1"/>
    <x v="14"/>
    <x v="97"/>
    <s v="MMR015CMP216"/>
    <s v="GCA"/>
    <s v="Urban"/>
    <n v="30"/>
    <n v="188"/>
    <n v="24"/>
    <n v="112"/>
    <n v="24"/>
    <n v="112"/>
    <x v="4"/>
    <x v="2"/>
    <n v="4"/>
  </r>
  <r>
    <x v="0"/>
    <x v="5"/>
    <x v="118"/>
    <s v="MMR001CMP228"/>
    <s v="GCA"/>
    <s v="Rural"/>
    <n v="115"/>
    <n v="502"/>
    <n v="123"/>
    <n v="555"/>
    <n v="123"/>
    <n v="555"/>
    <x v="4"/>
    <x v="1"/>
    <n v="27"/>
  </r>
  <r>
    <x v="0"/>
    <x v="5"/>
    <x v="118"/>
    <s v="MMR001CMP228"/>
    <s v="GCA"/>
    <s v="Rural"/>
    <n v="115"/>
    <n v="502"/>
    <n v="123"/>
    <n v="555"/>
    <n v="123"/>
    <n v="555"/>
    <x v="4"/>
    <x v="2"/>
    <n v="12"/>
  </r>
  <r>
    <x v="1"/>
    <x v="11"/>
    <x v="115"/>
    <s v="MMR015CMP004"/>
    <s v="GCA"/>
    <s v="Urban"/>
    <n v="77"/>
    <n v="384"/>
    <n v="79"/>
    <n v="394"/>
    <n v="79"/>
    <n v="394"/>
    <x v="4"/>
    <x v="2"/>
    <n v="13"/>
  </r>
  <r>
    <x v="0"/>
    <x v="2"/>
    <x v="125"/>
    <s v="MMR001CMP160"/>
    <s v="NGCA"/>
    <s v="Rural"/>
    <n v="110"/>
    <n v="643"/>
    <n v="106"/>
    <m/>
    <n v="124"/>
    <n v="0"/>
    <x v="4"/>
    <x v="1"/>
    <n v="0"/>
  </r>
  <r>
    <x v="1"/>
    <x v="14"/>
    <x v="97"/>
    <s v="MMR015CMP216"/>
    <s v="GCA"/>
    <s v="Urban"/>
    <n v="30"/>
    <n v="188"/>
    <n v="24"/>
    <n v="112"/>
    <n v="24"/>
    <n v="112"/>
    <x v="4"/>
    <x v="0"/>
    <n v="1"/>
  </r>
  <r>
    <x v="0"/>
    <x v="5"/>
    <x v="118"/>
    <s v="MMR001CMP228"/>
    <s v="GCA"/>
    <s v="Rural"/>
    <n v="115"/>
    <n v="502"/>
    <n v="123"/>
    <n v="555"/>
    <n v="123"/>
    <n v="555"/>
    <x v="4"/>
    <x v="0"/>
    <n v="15"/>
  </r>
  <r>
    <x v="0"/>
    <x v="3"/>
    <x v="89"/>
    <s v="MMR001CMP162"/>
    <s v="GCA"/>
    <s v="Rural"/>
    <n v="43"/>
    <n v="247"/>
    <n v="41"/>
    <n v="232"/>
    <n v="41"/>
    <n v="9"/>
    <x v="4"/>
    <x v="2"/>
    <n v="0"/>
  </r>
  <r>
    <x v="1"/>
    <x v="11"/>
    <x v="123"/>
    <s v="MMR015CMP003"/>
    <s v="GCA"/>
    <s v="Urban"/>
    <n v="50"/>
    <n v="218"/>
    <n v="53"/>
    <n v="217"/>
    <n v="53"/>
    <n v="217"/>
    <x v="4"/>
    <x v="1"/>
    <n v="10"/>
  </r>
  <r>
    <x v="1"/>
    <x v="12"/>
    <x v="121"/>
    <s v="MMR015CMP006"/>
    <s v="GCA"/>
    <s v="Rural"/>
    <n v="51"/>
    <n v="260"/>
    <n v="51"/>
    <n v="263"/>
    <n v="51"/>
    <n v="263"/>
    <x v="4"/>
    <x v="0"/>
    <n v="8"/>
  </r>
  <r>
    <x v="0"/>
    <x v="2"/>
    <x v="125"/>
    <s v="MMR001CMP160"/>
    <s v="NGCA"/>
    <s v="Rural"/>
    <n v="110"/>
    <n v="643"/>
    <n v="106"/>
    <m/>
    <n v="124"/>
    <n v="0"/>
    <x v="4"/>
    <x v="2"/>
    <n v="0"/>
  </r>
  <r>
    <x v="0"/>
    <x v="4"/>
    <x v="86"/>
    <s v="MMR001CMP167"/>
    <s v="GCA"/>
    <s v="Urban"/>
    <n v="15"/>
    <n v="74"/>
    <n v="12"/>
    <n v="60"/>
    <n v="16"/>
    <n v="74"/>
    <x v="4"/>
    <x v="0"/>
    <n v="1"/>
  </r>
  <r>
    <x v="1"/>
    <x v="11"/>
    <x v="85"/>
    <s v="MMR015CMP215"/>
    <s v="GCA"/>
    <s v="Urban"/>
    <n v="140"/>
    <n v="613"/>
    <n v="137"/>
    <n v="622"/>
    <n v="137"/>
    <n v="622"/>
    <x v="4"/>
    <x v="1"/>
    <n v="30"/>
  </r>
  <r>
    <x v="0"/>
    <x v="6"/>
    <x v="120"/>
    <s v="MMR001CMP225"/>
    <s v="GCA"/>
    <s v="Rural"/>
    <n v="30"/>
    <n v="181"/>
    <n v="30"/>
    <n v="181"/>
    <n v="30"/>
    <n v="181"/>
    <x v="4"/>
    <x v="1"/>
    <n v="15"/>
  </r>
  <r>
    <x v="1"/>
    <x v="11"/>
    <x v="115"/>
    <s v="MMR015CMP004"/>
    <s v="GCA"/>
    <s v="Urban"/>
    <n v="77"/>
    <n v="384"/>
    <n v="79"/>
    <n v="394"/>
    <n v="79"/>
    <n v="394"/>
    <x v="4"/>
    <x v="1"/>
    <n v="26"/>
  </r>
  <r>
    <x v="0"/>
    <x v="4"/>
    <x v="127"/>
    <s v="MMR001CMP229"/>
    <s v="GCA"/>
    <s v="Rural"/>
    <n v="116"/>
    <n v="530"/>
    <n v="105"/>
    <n v="464"/>
    <n v="105"/>
    <n v="492"/>
    <x v="4"/>
    <x v="2"/>
    <n v="10"/>
  </r>
  <r>
    <x v="0"/>
    <x v="3"/>
    <x v="89"/>
    <s v="MMR001CMP162"/>
    <s v="GCA"/>
    <s v="Rural"/>
    <n v="43"/>
    <n v="247"/>
    <n v="41"/>
    <n v="232"/>
    <n v="41"/>
    <n v="9"/>
    <x v="4"/>
    <x v="1"/>
    <n v="0"/>
  </r>
  <r>
    <x v="0"/>
    <x v="2"/>
    <x v="125"/>
    <s v="MMR001CMP160"/>
    <s v="NGCA"/>
    <s v="Rural"/>
    <n v="110"/>
    <n v="643"/>
    <n v="106"/>
    <m/>
    <n v="124"/>
    <n v="0"/>
    <x v="4"/>
    <x v="0"/>
    <n v="0"/>
  </r>
  <r>
    <x v="1"/>
    <x v="11"/>
    <x v="123"/>
    <s v="MMR015CMP003"/>
    <s v="GCA"/>
    <s v="Urban"/>
    <n v="50"/>
    <n v="218"/>
    <n v="53"/>
    <n v="217"/>
    <n v="53"/>
    <n v="217"/>
    <x v="4"/>
    <x v="2"/>
    <n v="5"/>
  </r>
  <r>
    <x v="1"/>
    <x v="12"/>
    <x v="114"/>
    <s v="MMR015CMP217"/>
    <s v="GCA"/>
    <s v="Mixed"/>
    <n v="21"/>
    <n v="107"/>
    <n v="22"/>
    <n v="108"/>
    <n v="22"/>
    <n v="0"/>
    <x v="4"/>
    <x v="0"/>
    <n v="0"/>
  </r>
  <r>
    <x v="0"/>
    <x v="4"/>
    <x v="127"/>
    <s v="MMR001CMP229"/>
    <s v="GCA"/>
    <s v="Rural"/>
    <n v="116"/>
    <n v="530"/>
    <n v="105"/>
    <n v="464"/>
    <n v="105"/>
    <n v="492"/>
    <x v="4"/>
    <x v="1"/>
    <n v="28"/>
  </r>
  <r>
    <x v="0"/>
    <x v="4"/>
    <x v="86"/>
    <s v="MMR001CMP167"/>
    <s v="GCA"/>
    <s v="Urban"/>
    <n v="15"/>
    <n v="74"/>
    <n v="12"/>
    <n v="60"/>
    <n v="16"/>
    <n v="74"/>
    <x v="4"/>
    <x v="1"/>
    <n v="1"/>
  </r>
  <r>
    <x v="0"/>
    <x v="4"/>
    <x v="127"/>
    <s v="MMR001CMP229"/>
    <s v="GCA"/>
    <s v="Rural"/>
    <n v="116"/>
    <n v="530"/>
    <n v="105"/>
    <n v="464"/>
    <n v="105"/>
    <n v="492"/>
    <x v="4"/>
    <x v="0"/>
    <n v="18"/>
  </r>
  <r>
    <x v="1"/>
    <x v="12"/>
    <x v="131"/>
    <s v="MMR015CMP007"/>
    <s v="GCA"/>
    <s v="Rural"/>
    <n v="70"/>
    <n v="273"/>
    <n v="71"/>
    <n v="278"/>
    <n v="71"/>
    <n v="278"/>
    <x v="4"/>
    <x v="2"/>
    <n v="10"/>
  </r>
  <r>
    <x v="0"/>
    <x v="5"/>
    <x v="128"/>
    <s v="MMR001CMP218"/>
    <s v="GCA"/>
    <s v="Rural"/>
    <n v="207"/>
    <n v="1141"/>
    <n v="352"/>
    <n v="1386"/>
    <n v="352"/>
    <n v="1386"/>
    <x v="4"/>
    <x v="1"/>
    <n v="39"/>
  </r>
  <r>
    <x v="0"/>
    <x v="4"/>
    <x v="126"/>
    <s v="MMR001CMP148"/>
    <s v="GCA"/>
    <s v="Mixed"/>
    <n v="20"/>
    <n v="64"/>
    <n v="14"/>
    <n v="52"/>
    <n v="14"/>
    <n v="52"/>
    <x v="4"/>
    <x v="0"/>
    <n v="0"/>
  </r>
  <r>
    <x v="0"/>
    <x v="5"/>
    <x v="128"/>
    <s v="MMR001CMP218"/>
    <s v="GCA"/>
    <s v="Rural"/>
    <n v="207"/>
    <n v="1141"/>
    <n v="352"/>
    <n v="1386"/>
    <n v="352"/>
    <n v="1386"/>
    <x v="4"/>
    <x v="0"/>
    <n v="19"/>
  </r>
  <r>
    <x v="0"/>
    <x v="4"/>
    <x v="124"/>
    <s v="MMR001CMP231"/>
    <s v="GCA"/>
    <s v="Rural"/>
    <n v="54"/>
    <n v="242"/>
    <n v="50"/>
    <n v="219"/>
    <n v="50"/>
    <n v="227"/>
    <x v="4"/>
    <x v="1"/>
    <n v="16"/>
  </r>
  <r>
    <x v="0"/>
    <x v="4"/>
    <x v="124"/>
    <s v="MMR001CMP231"/>
    <s v="GCA"/>
    <s v="Rural"/>
    <n v="54"/>
    <n v="242"/>
    <n v="50"/>
    <n v="219"/>
    <n v="50"/>
    <n v="227"/>
    <x v="4"/>
    <x v="2"/>
    <n v="7"/>
  </r>
  <r>
    <x v="0"/>
    <x v="5"/>
    <x v="74"/>
    <s v="MMR001CMP133"/>
    <s v="GCA"/>
    <s v="Rural"/>
    <n v="115"/>
    <n v="532"/>
    <n v="115"/>
    <n v="537"/>
    <n v="115"/>
    <n v="537"/>
    <x v="4"/>
    <x v="1"/>
    <n v="33"/>
  </r>
  <r>
    <x v="1"/>
    <x v="12"/>
    <x v="131"/>
    <s v="MMR015CMP007"/>
    <s v="GCA"/>
    <s v="Rural"/>
    <n v="70"/>
    <n v="273"/>
    <n v="71"/>
    <n v="278"/>
    <n v="71"/>
    <n v="278"/>
    <x v="4"/>
    <x v="1"/>
    <n v="21"/>
  </r>
  <r>
    <x v="0"/>
    <x v="4"/>
    <x v="126"/>
    <s v="MMR001CMP148"/>
    <s v="GCA"/>
    <s v="Mixed"/>
    <n v="20"/>
    <n v="64"/>
    <n v="14"/>
    <n v="52"/>
    <n v="14"/>
    <n v="52"/>
    <x v="4"/>
    <x v="2"/>
    <n v="2"/>
  </r>
  <r>
    <x v="0"/>
    <x v="16"/>
    <x v="129"/>
    <s v="MMR001CMP234"/>
    <s v="GCA"/>
    <s v="Urban"/>
    <n v="91"/>
    <n v="400"/>
    <n v="60"/>
    <n v="228"/>
    <n v="74"/>
    <n v="228"/>
    <x v="4"/>
    <x v="0"/>
    <n v="6"/>
  </r>
  <r>
    <x v="0"/>
    <x v="4"/>
    <x v="82"/>
    <s v="MMR001CMP168"/>
    <s v="GCA"/>
    <s v="Rural"/>
    <n v="74"/>
    <n v="404"/>
    <n v="60"/>
    <n v="330"/>
    <n v="74"/>
    <n v="369"/>
    <x v="4"/>
    <x v="1"/>
    <n v="21"/>
  </r>
  <r>
    <x v="1"/>
    <x v="15"/>
    <x v="117"/>
    <s v="MMR015CMP218"/>
    <s v="GCA"/>
    <s v="Rural"/>
    <n v="44"/>
    <n v="273"/>
    <n v="40"/>
    <n v="208"/>
    <n v="40"/>
    <n v="208"/>
    <x v="4"/>
    <x v="2"/>
    <n v="1"/>
  </r>
  <r>
    <x v="0"/>
    <x v="4"/>
    <x v="111"/>
    <s v="MMR001CMP169"/>
    <s v="GCA"/>
    <s v="Rural"/>
    <n v="35"/>
    <n v="215"/>
    <n v="35"/>
    <n v="211"/>
    <n v="35"/>
    <n v="212"/>
    <x v="4"/>
    <x v="0"/>
    <n v="9"/>
  </r>
  <r>
    <x v="1"/>
    <x v="11"/>
    <x v="122"/>
    <s v="MMR015CMP001"/>
    <s v="GCA"/>
    <s v="Urban"/>
    <n v="73"/>
    <n v="393"/>
    <n v="73"/>
    <n v="393"/>
    <n v="73"/>
    <n v="393"/>
    <x v="4"/>
    <x v="2"/>
    <n v="8"/>
  </r>
  <r>
    <x v="1"/>
    <x v="11"/>
    <x v="93"/>
    <s v="MMR015CMP214"/>
    <s v="GCA"/>
    <s v="Urban"/>
    <n v="41"/>
    <n v="214"/>
    <n v="41"/>
    <n v="214"/>
    <n v="41"/>
    <n v="214"/>
    <x v="4"/>
    <x v="0"/>
    <n v="7"/>
  </r>
  <r>
    <x v="0"/>
    <x v="5"/>
    <x v="128"/>
    <s v="MMR001CMP218"/>
    <s v="GCA"/>
    <s v="Rural"/>
    <n v="207"/>
    <n v="1141"/>
    <n v="352"/>
    <n v="1386"/>
    <n v="352"/>
    <n v="1386"/>
    <x v="4"/>
    <x v="2"/>
    <n v="20"/>
  </r>
  <r>
    <x v="0"/>
    <x v="16"/>
    <x v="129"/>
    <s v="MMR001CMP234"/>
    <s v="GCA"/>
    <s v="Urban"/>
    <n v="91"/>
    <n v="400"/>
    <n v="60"/>
    <n v="228"/>
    <n v="74"/>
    <n v="228"/>
    <x v="4"/>
    <x v="1"/>
    <n v="15"/>
  </r>
  <r>
    <x v="1"/>
    <x v="11"/>
    <x v="93"/>
    <s v="MMR015CMP214"/>
    <s v="GCA"/>
    <s v="Urban"/>
    <n v="41"/>
    <n v="214"/>
    <n v="41"/>
    <n v="214"/>
    <n v="41"/>
    <n v="214"/>
    <x v="4"/>
    <x v="2"/>
    <n v="9"/>
  </r>
  <r>
    <x v="1"/>
    <x v="15"/>
    <x v="117"/>
    <s v="MMR015CMP218"/>
    <s v="GCA"/>
    <s v="Rural"/>
    <n v="44"/>
    <n v="273"/>
    <n v="40"/>
    <n v="208"/>
    <n v="40"/>
    <n v="208"/>
    <x v="4"/>
    <x v="1"/>
    <n v="3"/>
  </r>
  <r>
    <x v="1"/>
    <x v="12"/>
    <x v="131"/>
    <s v="MMR015CMP007"/>
    <s v="GCA"/>
    <s v="Rural"/>
    <n v="70"/>
    <n v="273"/>
    <n v="71"/>
    <n v="278"/>
    <n v="71"/>
    <n v="278"/>
    <x v="4"/>
    <x v="0"/>
    <n v="11"/>
  </r>
  <r>
    <x v="1"/>
    <x v="11"/>
    <x v="122"/>
    <s v="MMR015CMP001"/>
    <s v="GCA"/>
    <s v="Urban"/>
    <n v="73"/>
    <n v="393"/>
    <n v="73"/>
    <n v="393"/>
    <n v="73"/>
    <n v="393"/>
    <x v="4"/>
    <x v="0"/>
    <n v="9"/>
  </r>
  <r>
    <x v="1"/>
    <x v="15"/>
    <x v="117"/>
    <s v="MMR015CMP218"/>
    <s v="GCA"/>
    <s v="Rural"/>
    <n v="44"/>
    <n v="273"/>
    <n v="40"/>
    <n v="208"/>
    <n v="40"/>
    <n v="208"/>
    <x v="4"/>
    <x v="0"/>
    <n v="2"/>
  </r>
  <r>
    <x v="0"/>
    <x v="4"/>
    <x v="124"/>
    <s v="MMR001CMP231"/>
    <s v="GCA"/>
    <s v="Rural"/>
    <n v="54"/>
    <n v="242"/>
    <n v="50"/>
    <n v="219"/>
    <n v="50"/>
    <n v="227"/>
    <x v="4"/>
    <x v="0"/>
    <n v="9"/>
  </r>
  <r>
    <x v="0"/>
    <x v="5"/>
    <x v="130"/>
    <s v="MMR001CMP223"/>
    <s v="GCA"/>
    <s v="Rural"/>
    <n v="121"/>
    <n v="596"/>
    <n v="129"/>
    <n v="575"/>
    <n v="129"/>
    <n v="575"/>
    <x v="4"/>
    <x v="0"/>
    <n v="17"/>
  </r>
  <r>
    <x v="0"/>
    <x v="4"/>
    <x v="82"/>
    <s v="MMR001CMP168"/>
    <s v="GCA"/>
    <s v="Rural"/>
    <n v="74"/>
    <n v="404"/>
    <n v="60"/>
    <n v="330"/>
    <n v="74"/>
    <n v="369"/>
    <x v="4"/>
    <x v="2"/>
    <n v="11"/>
  </r>
  <r>
    <x v="0"/>
    <x v="16"/>
    <x v="129"/>
    <s v="MMR001CMP234"/>
    <s v="GCA"/>
    <s v="Urban"/>
    <n v="91"/>
    <n v="400"/>
    <n v="60"/>
    <n v="228"/>
    <n v="74"/>
    <n v="228"/>
    <x v="4"/>
    <x v="2"/>
    <n v="9"/>
  </r>
  <r>
    <x v="0"/>
    <x v="0"/>
    <x v="22"/>
    <s v="MMR001CMP126"/>
    <s v="NGCA"/>
    <s v="Mixed"/>
    <n v="840"/>
    <n v="3249"/>
    <n v="667"/>
    <n v="3657"/>
    <n v="667"/>
    <n v="3657"/>
    <x v="5"/>
    <x v="1"/>
    <n v="287"/>
  </r>
  <r>
    <x v="0"/>
    <x v="4"/>
    <x v="52"/>
    <s v="MMR001CMP105"/>
    <s v="GCA"/>
    <s v="Rural"/>
    <n v="21"/>
    <n v="93"/>
    <n v="20"/>
    <n v="78"/>
    <n v="20"/>
    <n v="80"/>
    <x v="5"/>
    <x v="0"/>
    <n v="8"/>
  </r>
  <r>
    <x v="0"/>
    <x v="0"/>
    <x v="35"/>
    <s v="MMR001CMP123"/>
    <s v="NGCA"/>
    <s v="Rural"/>
    <n v="115"/>
    <n v="602"/>
    <n v="115"/>
    <n v="594"/>
    <n v="115"/>
    <n v="88"/>
    <x v="5"/>
    <x v="1"/>
    <n v="0"/>
  </r>
  <r>
    <x v="0"/>
    <x v="5"/>
    <x v="6"/>
    <s v="MMR001CMP066"/>
    <s v="GCA"/>
    <s v="Urban"/>
    <n v="135"/>
    <n v="672"/>
    <n v="156"/>
    <n v="704"/>
    <n v="156"/>
    <n v="704"/>
    <x v="5"/>
    <x v="0"/>
    <n v="53"/>
  </r>
  <r>
    <x v="0"/>
    <x v="3"/>
    <x v="59"/>
    <s v="MMR001CMP023"/>
    <s v="GCA"/>
    <s v="Urban"/>
    <n v="68"/>
    <n v="340"/>
    <n v="61"/>
    <n v="315"/>
    <n v="68"/>
    <n v="340"/>
    <x v="5"/>
    <x v="1"/>
    <n v="20"/>
  </r>
  <r>
    <x v="0"/>
    <x v="9"/>
    <x v="79"/>
    <s v="MMR001CMP079"/>
    <s v="GCA"/>
    <s v="Urban"/>
    <n v="14"/>
    <n v="44"/>
    <n v="14"/>
    <n v="44"/>
    <n v="14"/>
    <n v="44"/>
    <x v="5"/>
    <x v="1"/>
    <n v="9"/>
  </r>
  <r>
    <x v="0"/>
    <x v="3"/>
    <x v="17"/>
    <s v="MMR001CMP024"/>
    <s v="GCA"/>
    <s v="Rural"/>
    <n v="69"/>
    <n v="325"/>
    <n v="65"/>
    <n v="325"/>
    <n v="71"/>
    <n v="322"/>
    <x v="5"/>
    <x v="0"/>
    <n v="14"/>
  </r>
  <r>
    <x v="0"/>
    <x v="2"/>
    <x v="67"/>
    <s v="MMR001CMP028"/>
    <s v="GCA"/>
    <s v="Rural"/>
    <n v="110"/>
    <n v="509"/>
    <n v="80"/>
    <n v="324"/>
    <n v="110"/>
    <n v="506"/>
    <x v="5"/>
    <x v="0"/>
    <n v="10"/>
  </r>
  <r>
    <x v="0"/>
    <x v="3"/>
    <x v="59"/>
    <s v="MMR001CMP023"/>
    <s v="GCA"/>
    <s v="Urban"/>
    <n v="68"/>
    <n v="340"/>
    <n v="61"/>
    <n v="315"/>
    <n v="68"/>
    <n v="340"/>
    <x v="5"/>
    <x v="0"/>
    <n v="10"/>
  </r>
  <r>
    <x v="0"/>
    <x v="7"/>
    <x v="55"/>
    <s v="MMR001CMP068"/>
    <s v="GCA"/>
    <s v="Urban"/>
    <n v="40"/>
    <n v="208"/>
    <n v="41"/>
    <n v="208"/>
    <n v="51"/>
    <n v="208"/>
    <x v="5"/>
    <x v="2"/>
    <n v="13"/>
  </r>
  <r>
    <x v="0"/>
    <x v="0"/>
    <x v="35"/>
    <s v="MMR001CMP123"/>
    <s v="NGCA"/>
    <s v="Rural"/>
    <n v="115"/>
    <n v="602"/>
    <n v="115"/>
    <n v="594"/>
    <n v="115"/>
    <n v="88"/>
    <x v="5"/>
    <x v="2"/>
    <n v="0"/>
  </r>
  <r>
    <x v="0"/>
    <x v="0"/>
    <x v="26"/>
    <s v="MMR001CMP062"/>
    <s v="GCA"/>
    <s v="Urban"/>
    <n v="265"/>
    <n v="1084"/>
    <n v="260"/>
    <n v="1140"/>
    <n v="260"/>
    <n v="1140"/>
    <x v="5"/>
    <x v="1"/>
    <n v="206"/>
  </r>
  <r>
    <x v="0"/>
    <x v="5"/>
    <x v="78"/>
    <s v="MMR001CMP132"/>
    <s v="GCA"/>
    <s v="Rural"/>
    <n v="486"/>
    <n v="2371"/>
    <n v="488"/>
    <n v="2325"/>
    <n v="488"/>
    <n v="2325"/>
    <x v="5"/>
    <x v="0"/>
    <n v="210"/>
  </r>
  <r>
    <x v="0"/>
    <x v="3"/>
    <x v="44"/>
    <s v="MMR001CMP022"/>
    <s v="GCA"/>
    <s v="Urban"/>
    <n v="6"/>
    <n v="36"/>
    <n v="6"/>
    <n v="36"/>
    <n v="6"/>
    <n v="36"/>
    <x v="5"/>
    <x v="1"/>
    <n v="6"/>
  </r>
  <r>
    <x v="0"/>
    <x v="4"/>
    <x v="52"/>
    <s v="MMR001CMP105"/>
    <s v="GCA"/>
    <s v="Rural"/>
    <n v="21"/>
    <n v="93"/>
    <n v="20"/>
    <n v="78"/>
    <n v="20"/>
    <n v="80"/>
    <x v="5"/>
    <x v="1"/>
    <n v="17"/>
  </r>
  <r>
    <x v="0"/>
    <x v="1"/>
    <x v="7"/>
    <s v="MMR001CMP049"/>
    <s v="GCA"/>
    <s v="Urban"/>
    <n v="116"/>
    <n v="659"/>
    <n v="116"/>
    <n v="659"/>
    <n v="116"/>
    <n v="659"/>
    <x v="5"/>
    <x v="1"/>
    <n v="0"/>
  </r>
  <r>
    <x v="0"/>
    <x v="4"/>
    <x v="52"/>
    <s v="MMR001CMP105"/>
    <s v="GCA"/>
    <s v="Rural"/>
    <n v="21"/>
    <n v="93"/>
    <n v="20"/>
    <n v="78"/>
    <n v="20"/>
    <n v="80"/>
    <x v="5"/>
    <x v="2"/>
    <n v="9"/>
  </r>
  <r>
    <x v="0"/>
    <x v="3"/>
    <x v="24"/>
    <s v="MMR001CMP008"/>
    <s v="GCA"/>
    <s v="Urban"/>
    <n v="93"/>
    <n v="446"/>
    <n v="91"/>
    <n v="482"/>
    <n v="100"/>
    <n v="523"/>
    <x v="5"/>
    <x v="1"/>
    <n v="85"/>
  </r>
  <r>
    <x v="0"/>
    <x v="7"/>
    <x v="55"/>
    <s v="MMR001CMP068"/>
    <s v="GCA"/>
    <s v="Urban"/>
    <n v="40"/>
    <n v="208"/>
    <n v="41"/>
    <n v="208"/>
    <n v="51"/>
    <n v="208"/>
    <x v="5"/>
    <x v="0"/>
    <n v="12"/>
  </r>
  <r>
    <x v="0"/>
    <x v="9"/>
    <x v="79"/>
    <s v="MMR001CMP079"/>
    <s v="GCA"/>
    <s v="Urban"/>
    <n v="14"/>
    <n v="44"/>
    <n v="14"/>
    <n v="44"/>
    <n v="14"/>
    <n v="44"/>
    <x v="5"/>
    <x v="2"/>
    <n v="5"/>
  </r>
  <r>
    <x v="0"/>
    <x v="3"/>
    <x v="14"/>
    <s v="MMR001CMP007"/>
    <s v="GCA"/>
    <s v="Urban"/>
    <n v="28"/>
    <n v="130"/>
    <n v="27"/>
    <n v="121"/>
    <n v="28"/>
    <n v="130"/>
    <x v="5"/>
    <x v="0"/>
    <n v="11"/>
  </r>
  <r>
    <x v="0"/>
    <x v="2"/>
    <x v="67"/>
    <s v="MMR001CMP028"/>
    <s v="GCA"/>
    <s v="Rural"/>
    <n v="110"/>
    <n v="509"/>
    <n v="80"/>
    <n v="324"/>
    <n v="110"/>
    <n v="506"/>
    <x v="5"/>
    <x v="2"/>
    <n v="15"/>
  </r>
  <r>
    <x v="0"/>
    <x v="3"/>
    <x v="24"/>
    <s v="MMR001CMP008"/>
    <s v="GCA"/>
    <s v="Urban"/>
    <n v="93"/>
    <n v="446"/>
    <n v="91"/>
    <n v="482"/>
    <n v="100"/>
    <n v="523"/>
    <x v="5"/>
    <x v="2"/>
    <n v="45"/>
  </r>
  <r>
    <x v="0"/>
    <x v="3"/>
    <x v="72"/>
    <s v="MMR001CMP002"/>
    <s v="GCA"/>
    <s v="Urban"/>
    <n v="56"/>
    <n v="230"/>
    <n v="54"/>
    <n v="221"/>
    <n v="57"/>
    <n v="232"/>
    <x v="5"/>
    <x v="1"/>
    <n v="44"/>
  </r>
  <r>
    <x v="0"/>
    <x v="1"/>
    <x v="7"/>
    <s v="MMR001CMP049"/>
    <s v="GCA"/>
    <s v="Urban"/>
    <n v="116"/>
    <n v="659"/>
    <n v="116"/>
    <n v="659"/>
    <n v="116"/>
    <n v="659"/>
    <x v="5"/>
    <x v="2"/>
    <n v="0"/>
  </r>
  <r>
    <x v="0"/>
    <x v="3"/>
    <x v="59"/>
    <s v="MMR001CMP023"/>
    <s v="GCA"/>
    <s v="Urban"/>
    <n v="68"/>
    <n v="340"/>
    <n v="61"/>
    <n v="315"/>
    <n v="68"/>
    <n v="340"/>
    <x v="5"/>
    <x v="2"/>
    <n v="10"/>
  </r>
  <r>
    <x v="0"/>
    <x v="6"/>
    <x v="56"/>
    <s v="MMR001CMP042"/>
    <s v="GCA"/>
    <s v="Urban"/>
    <n v="118"/>
    <n v="516"/>
    <n v="108"/>
    <n v="470"/>
    <n v="118"/>
    <n v="520"/>
    <x v="5"/>
    <x v="2"/>
    <n v="38"/>
  </r>
  <r>
    <x v="0"/>
    <x v="3"/>
    <x v="14"/>
    <s v="MMR001CMP007"/>
    <s v="GCA"/>
    <s v="Urban"/>
    <n v="28"/>
    <n v="130"/>
    <n v="27"/>
    <n v="121"/>
    <n v="28"/>
    <n v="130"/>
    <x v="5"/>
    <x v="1"/>
    <n v="23"/>
  </r>
  <r>
    <x v="0"/>
    <x v="0"/>
    <x v="75"/>
    <s v="MMR001CMP131"/>
    <s v="NGCA"/>
    <s v="Rural"/>
    <n v="412"/>
    <n v="1700"/>
    <n v="375"/>
    <n v="1598"/>
    <n v="375"/>
    <n v="1598"/>
    <x v="5"/>
    <x v="2"/>
    <n v="79"/>
  </r>
  <r>
    <x v="0"/>
    <x v="2"/>
    <x v="9"/>
    <s v="MMR001CMP025"/>
    <s v="GCA"/>
    <s v="Urban"/>
    <n v="65"/>
    <n v="315"/>
    <n v="31"/>
    <n v="171"/>
    <n v="65"/>
    <n v="323"/>
    <x v="5"/>
    <x v="2"/>
    <n v="29"/>
  </r>
  <r>
    <x v="0"/>
    <x v="4"/>
    <x v="10"/>
    <s v="MMR001CMP091"/>
    <s v="GCA"/>
    <s v="Urban"/>
    <n v="5"/>
    <n v="26"/>
    <n v="5"/>
    <n v="27"/>
    <n v="5"/>
    <n v="27"/>
    <x v="5"/>
    <x v="1"/>
    <n v="7"/>
  </r>
  <r>
    <x v="0"/>
    <x v="0"/>
    <x v="22"/>
    <s v="MMR001CMP126"/>
    <s v="NGCA"/>
    <s v="Mixed"/>
    <n v="840"/>
    <n v="3249"/>
    <n v="667"/>
    <n v="3657"/>
    <n v="667"/>
    <n v="3657"/>
    <x v="5"/>
    <x v="0"/>
    <n v="134"/>
  </r>
  <r>
    <x v="0"/>
    <x v="1"/>
    <x v="1"/>
    <s v="MMR001CMP047"/>
    <s v="GCA"/>
    <s v="Urban"/>
    <n v="631"/>
    <n v="3758"/>
    <n v="613"/>
    <n v="3721"/>
    <n v="626"/>
    <n v="3786"/>
    <x v="5"/>
    <x v="0"/>
    <n v="301"/>
  </r>
  <r>
    <x v="0"/>
    <x v="3"/>
    <x v="65"/>
    <s v="MMR001CMP003"/>
    <s v="GCA"/>
    <s v="Urban"/>
    <n v="32"/>
    <n v="146"/>
    <n v="28"/>
    <n v="131"/>
    <n v="32"/>
    <n v="148"/>
    <x v="5"/>
    <x v="2"/>
    <n v="14"/>
  </r>
  <r>
    <x v="0"/>
    <x v="4"/>
    <x v="10"/>
    <s v="MMR001CMP091"/>
    <s v="GCA"/>
    <s v="Urban"/>
    <n v="5"/>
    <n v="26"/>
    <n v="5"/>
    <n v="27"/>
    <n v="5"/>
    <n v="27"/>
    <x v="5"/>
    <x v="2"/>
    <n v="5"/>
  </r>
  <r>
    <x v="0"/>
    <x v="7"/>
    <x v="18"/>
    <s v="MMR001CMP067"/>
    <s v="GCA"/>
    <s v="Urban"/>
    <n v="80"/>
    <n v="278"/>
    <n v="50"/>
    <n v="200"/>
    <n v="83"/>
    <n v="293"/>
    <x v="5"/>
    <x v="0"/>
    <n v="25"/>
  </r>
  <r>
    <x v="0"/>
    <x v="3"/>
    <x v="24"/>
    <s v="MMR001CMP008"/>
    <s v="GCA"/>
    <s v="Urban"/>
    <n v="93"/>
    <n v="446"/>
    <n v="91"/>
    <n v="482"/>
    <n v="100"/>
    <n v="523"/>
    <x v="5"/>
    <x v="0"/>
    <n v="40"/>
  </r>
  <r>
    <x v="0"/>
    <x v="2"/>
    <x v="27"/>
    <s v="MMR001CMP026"/>
    <s v="GCA"/>
    <s v="Urban"/>
    <n v="89"/>
    <n v="478"/>
    <n v="78"/>
    <n v="415"/>
    <n v="89"/>
    <n v="465"/>
    <x v="5"/>
    <x v="0"/>
    <n v="29"/>
  </r>
  <r>
    <x v="0"/>
    <x v="2"/>
    <x v="25"/>
    <s v="MMR001CMP027"/>
    <s v="GCA"/>
    <s v="Mixed"/>
    <n v="21"/>
    <n v="111"/>
    <n v="22"/>
    <n v="116"/>
    <n v="26"/>
    <n v="116"/>
    <x v="5"/>
    <x v="0"/>
    <n v="13"/>
  </r>
  <r>
    <x v="0"/>
    <x v="4"/>
    <x v="10"/>
    <s v="MMR001CMP091"/>
    <s v="GCA"/>
    <s v="Urban"/>
    <n v="5"/>
    <n v="26"/>
    <n v="5"/>
    <n v="27"/>
    <n v="5"/>
    <n v="27"/>
    <x v="5"/>
    <x v="0"/>
    <n v="2"/>
  </r>
  <r>
    <x v="0"/>
    <x v="6"/>
    <x v="15"/>
    <s v="MMR001CMP043"/>
    <s v="NGCA"/>
    <s v="Mixed"/>
    <n v="153"/>
    <n v="873"/>
    <n v="153"/>
    <n v="922"/>
    <n v="153"/>
    <n v="922"/>
    <x v="5"/>
    <x v="2"/>
    <n v="106"/>
  </r>
  <r>
    <x v="0"/>
    <x v="2"/>
    <x v="27"/>
    <s v="MMR001CMP026"/>
    <s v="GCA"/>
    <s v="Urban"/>
    <n v="89"/>
    <n v="478"/>
    <n v="78"/>
    <n v="415"/>
    <n v="89"/>
    <n v="465"/>
    <x v="5"/>
    <x v="2"/>
    <n v="41"/>
  </r>
  <r>
    <x v="0"/>
    <x v="8"/>
    <x v="21"/>
    <s v="MMR001CMP080"/>
    <s v="GCA"/>
    <s v="Urban"/>
    <n v="12"/>
    <n v="61"/>
    <n v="12"/>
    <n v="62"/>
    <n v="12"/>
    <n v="61"/>
    <x v="5"/>
    <x v="1"/>
    <n v="8"/>
  </r>
  <r>
    <x v="0"/>
    <x v="0"/>
    <x v="22"/>
    <s v="MMR001CMP126"/>
    <s v="NGCA"/>
    <s v="Mixed"/>
    <n v="840"/>
    <n v="3249"/>
    <n v="667"/>
    <n v="3657"/>
    <n v="667"/>
    <n v="3657"/>
    <x v="5"/>
    <x v="2"/>
    <n v="153"/>
  </r>
  <r>
    <x v="0"/>
    <x v="6"/>
    <x v="15"/>
    <s v="MMR001CMP043"/>
    <s v="NGCA"/>
    <s v="Mixed"/>
    <n v="153"/>
    <n v="873"/>
    <n v="153"/>
    <n v="922"/>
    <n v="153"/>
    <n v="922"/>
    <x v="5"/>
    <x v="1"/>
    <n v="194"/>
  </r>
  <r>
    <x v="0"/>
    <x v="2"/>
    <x v="27"/>
    <s v="MMR001CMP026"/>
    <s v="GCA"/>
    <s v="Urban"/>
    <n v="89"/>
    <n v="478"/>
    <n v="78"/>
    <n v="415"/>
    <n v="89"/>
    <n v="465"/>
    <x v="5"/>
    <x v="1"/>
    <n v="70"/>
  </r>
  <r>
    <x v="0"/>
    <x v="7"/>
    <x v="18"/>
    <s v="MMR001CMP067"/>
    <s v="GCA"/>
    <s v="Urban"/>
    <n v="80"/>
    <n v="278"/>
    <n v="50"/>
    <n v="200"/>
    <n v="83"/>
    <n v="293"/>
    <x v="5"/>
    <x v="2"/>
    <n v="27"/>
  </r>
  <r>
    <x v="0"/>
    <x v="0"/>
    <x v="75"/>
    <s v="MMR001CMP131"/>
    <s v="NGCA"/>
    <s v="Rural"/>
    <n v="412"/>
    <n v="1700"/>
    <n v="375"/>
    <n v="1598"/>
    <n v="375"/>
    <n v="1598"/>
    <x v="5"/>
    <x v="1"/>
    <n v="165"/>
  </r>
  <r>
    <x v="0"/>
    <x v="6"/>
    <x v="15"/>
    <s v="MMR001CMP043"/>
    <s v="NGCA"/>
    <s v="Mixed"/>
    <n v="153"/>
    <n v="873"/>
    <n v="153"/>
    <n v="922"/>
    <n v="153"/>
    <n v="922"/>
    <x v="5"/>
    <x v="0"/>
    <n v="88"/>
  </r>
  <r>
    <x v="0"/>
    <x v="5"/>
    <x v="66"/>
    <s v="MMR001CMP129"/>
    <s v="NGCA"/>
    <s v="Rural"/>
    <n v="174"/>
    <n v="1185"/>
    <n v="463"/>
    <n v="2123"/>
    <n v="463"/>
    <n v="2114"/>
    <x v="5"/>
    <x v="2"/>
    <n v="120"/>
  </r>
  <r>
    <x v="0"/>
    <x v="5"/>
    <x v="6"/>
    <s v="MMR001CMP066"/>
    <s v="GCA"/>
    <s v="Urban"/>
    <n v="135"/>
    <n v="672"/>
    <n v="156"/>
    <n v="704"/>
    <n v="156"/>
    <n v="704"/>
    <x v="5"/>
    <x v="2"/>
    <n v="65"/>
  </r>
  <r>
    <x v="0"/>
    <x v="3"/>
    <x v="17"/>
    <s v="MMR001CMP024"/>
    <s v="GCA"/>
    <s v="Rural"/>
    <n v="69"/>
    <n v="325"/>
    <n v="65"/>
    <n v="325"/>
    <n v="71"/>
    <n v="322"/>
    <x v="5"/>
    <x v="2"/>
    <n v="24"/>
  </r>
  <r>
    <x v="0"/>
    <x v="4"/>
    <x v="4"/>
    <s v="MMR001CMP103"/>
    <s v="GCA"/>
    <s v="Rural"/>
    <n v="57"/>
    <n v="284"/>
    <n v="54"/>
    <n v="262"/>
    <n v="54"/>
    <n v="262"/>
    <x v="5"/>
    <x v="2"/>
    <n v="11"/>
  </r>
  <r>
    <x v="0"/>
    <x v="6"/>
    <x v="56"/>
    <s v="MMR001CMP042"/>
    <s v="GCA"/>
    <s v="Urban"/>
    <n v="118"/>
    <n v="516"/>
    <n v="108"/>
    <n v="470"/>
    <n v="118"/>
    <n v="520"/>
    <x v="5"/>
    <x v="1"/>
    <n v="73"/>
  </r>
  <r>
    <x v="0"/>
    <x v="2"/>
    <x v="9"/>
    <s v="MMR001CMP025"/>
    <s v="GCA"/>
    <s v="Urban"/>
    <n v="65"/>
    <n v="315"/>
    <n v="31"/>
    <n v="171"/>
    <n v="65"/>
    <n v="323"/>
    <x v="5"/>
    <x v="1"/>
    <n v="43"/>
  </r>
  <r>
    <x v="0"/>
    <x v="2"/>
    <x v="25"/>
    <s v="MMR001CMP027"/>
    <s v="GCA"/>
    <s v="Mixed"/>
    <n v="21"/>
    <n v="111"/>
    <n v="22"/>
    <n v="116"/>
    <n v="26"/>
    <n v="116"/>
    <x v="5"/>
    <x v="1"/>
    <n v="25"/>
  </r>
  <r>
    <x v="0"/>
    <x v="1"/>
    <x v="1"/>
    <s v="MMR001CMP047"/>
    <s v="GCA"/>
    <s v="Urban"/>
    <n v="631"/>
    <n v="3758"/>
    <n v="613"/>
    <n v="3721"/>
    <n v="626"/>
    <n v="3786"/>
    <x v="5"/>
    <x v="1"/>
    <n v="603"/>
  </r>
  <r>
    <x v="0"/>
    <x v="3"/>
    <x v="65"/>
    <s v="MMR001CMP003"/>
    <s v="GCA"/>
    <s v="Urban"/>
    <n v="32"/>
    <n v="146"/>
    <n v="28"/>
    <n v="131"/>
    <n v="32"/>
    <n v="148"/>
    <x v="5"/>
    <x v="0"/>
    <n v="18"/>
  </r>
  <r>
    <x v="0"/>
    <x v="3"/>
    <x v="17"/>
    <s v="MMR001CMP024"/>
    <s v="GCA"/>
    <s v="Rural"/>
    <n v="69"/>
    <n v="325"/>
    <n v="65"/>
    <n v="325"/>
    <n v="71"/>
    <n v="322"/>
    <x v="5"/>
    <x v="1"/>
    <n v="38"/>
  </r>
  <r>
    <x v="0"/>
    <x v="4"/>
    <x v="4"/>
    <s v="MMR001CMP103"/>
    <s v="GCA"/>
    <s v="Rural"/>
    <n v="57"/>
    <n v="284"/>
    <n v="54"/>
    <n v="262"/>
    <n v="54"/>
    <n v="262"/>
    <x v="5"/>
    <x v="1"/>
    <n v="20"/>
  </r>
  <r>
    <x v="0"/>
    <x v="3"/>
    <x v="14"/>
    <s v="MMR001CMP007"/>
    <s v="GCA"/>
    <s v="Urban"/>
    <n v="28"/>
    <n v="130"/>
    <n v="27"/>
    <n v="121"/>
    <n v="28"/>
    <n v="130"/>
    <x v="5"/>
    <x v="2"/>
    <n v="12"/>
  </r>
  <r>
    <x v="0"/>
    <x v="4"/>
    <x v="4"/>
    <s v="MMR001CMP103"/>
    <s v="GCA"/>
    <s v="Rural"/>
    <n v="57"/>
    <n v="284"/>
    <n v="54"/>
    <n v="262"/>
    <n v="54"/>
    <n v="262"/>
    <x v="5"/>
    <x v="0"/>
    <n v="9"/>
  </r>
  <r>
    <x v="0"/>
    <x v="5"/>
    <x v="6"/>
    <s v="MMR001CMP066"/>
    <s v="GCA"/>
    <s v="Urban"/>
    <n v="135"/>
    <n v="672"/>
    <n v="156"/>
    <n v="704"/>
    <n v="156"/>
    <n v="704"/>
    <x v="5"/>
    <x v="1"/>
    <n v="118"/>
  </r>
  <r>
    <x v="0"/>
    <x v="2"/>
    <x v="25"/>
    <s v="MMR001CMP027"/>
    <s v="GCA"/>
    <s v="Mixed"/>
    <n v="21"/>
    <n v="111"/>
    <n v="22"/>
    <n v="116"/>
    <n v="26"/>
    <n v="116"/>
    <x v="5"/>
    <x v="2"/>
    <n v="12"/>
  </r>
  <r>
    <x v="0"/>
    <x v="2"/>
    <x v="9"/>
    <s v="MMR001CMP025"/>
    <s v="GCA"/>
    <s v="Urban"/>
    <n v="65"/>
    <n v="315"/>
    <n v="31"/>
    <n v="171"/>
    <n v="65"/>
    <n v="323"/>
    <x v="5"/>
    <x v="0"/>
    <n v="14"/>
  </r>
  <r>
    <x v="0"/>
    <x v="7"/>
    <x v="18"/>
    <s v="MMR001CMP067"/>
    <s v="GCA"/>
    <s v="Urban"/>
    <n v="80"/>
    <n v="278"/>
    <n v="50"/>
    <n v="200"/>
    <n v="83"/>
    <n v="293"/>
    <x v="5"/>
    <x v="1"/>
    <n v="52"/>
  </r>
  <r>
    <x v="0"/>
    <x v="1"/>
    <x v="1"/>
    <s v="MMR001CMP047"/>
    <s v="GCA"/>
    <s v="Urban"/>
    <n v="631"/>
    <n v="3758"/>
    <n v="613"/>
    <n v="3721"/>
    <n v="626"/>
    <n v="3786"/>
    <x v="5"/>
    <x v="2"/>
    <n v="302"/>
  </r>
  <r>
    <x v="0"/>
    <x v="8"/>
    <x v="21"/>
    <s v="MMR001CMP080"/>
    <s v="GCA"/>
    <s v="Urban"/>
    <n v="12"/>
    <n v="61"/>
    <n v="12"/>
    <n v="62"/>
    <n v="12"/>
    <n v="61"/>
    <x v="5"/>
    <x v="2"/>
    <n v="3"/>
  </r>
  <r>
    <x v="0"/>
    <x v="8"/>
    <x v="21"/>
    <s v="MMR001CMP080"/>
    <s v="GCA"/>
    <s v="Urban"/>
    <n v="12"/>
    <n v="61"/>
    <n v="12"/>
    <n v="62"/>
    <n v="12"/>
    <n v="61"/>
    <x v="5"/>
    <x v="0"/>
    <n v="5"/>
  </r>
  <r>
    <x v="0"/>
    <x v="3"/>
    <x v="57"/>
    <s v="MMR001CMP015"/>
    <s v="GCA"/>
    <s v="Urban"/>
    <n v="107"/>
    <n v="584"/>
    <n v="30"/>
    <n v="174"/>
    <n v="108"/>
    <n v="605"/>
    <x v="5"/>
    <x v="2"/>
    <n v="37"/>
  </r>
  <r>
    <x v="0"/>
    <x v="3"/>
    <x v="32"/>
    <s v="MMR001CMP009"/>
    <s v="GCA"/>
    <s v="Urban"/>
    <n v="87"/>
    <n v="461"/>
    <n v="90"/>
    <n v="489"/>
    <n v="90"/>
    <n v="489"/>
    <x v="5"/>
    <x v="2"/>
    <n v="36"/>
  </r>
  <r>
    <x v="0"/>
    <x v="5"/>
    <x v="74"/>
    <s v="MMR001CMP133"/>
    <s v="GCA"/>
    <s v="Rural"/>
    <n v="115"/>
    <n v="532"/>
    <n v="115"/>
    <n v="537"/>
    <n v="115"/>
    <n v="537"/>
    <x v="5"/>
    <x v="0"/>
    <n v="71"/>
  </r>
  <r>
    <x v="0"/>
    <x v="3"/>
    <x v="58"/>
    <s v="MMR001CMP014"/>
    <s v="GCA"/>
    <s v="Urban"/>
    <n v="163"/>
    <n v="712"/>
    <n v="84"/>
    <n v="452"/>
    <n v="140"/>
    <n v="707"/>
    <x v="5"/>
    <x v="2"/>
    <n v="65"/>
  </r>
  <r>
    <x v="0"/>
    <x v="3"/>
    <x v="3"/>
    <s v="MMR001CMP011"/>
    <s v="GCA"/>
    <s v="Urban"/>
    <n v="8"/>
    <n v="30"/>
    <n v="8"/>
    <n v="32"/>
    <n v="8"/>
    <n v="32"/>
    <x v="5"/>
    <x v="0"/>
    <n v="1"/>
  </r>
  <r>
    <x v="0"/>
    <x v="2"/>
    <x v="54"/>
    <s v="MMR001CMP119"/>
    <s v="NGCA"/>
    <s v="Mixed"/>
    <n v="610"/>
    <n v="2750"/>
    <n v="609"/>
    <n v="2630"/>
    <n v="609"/>
    <n v="2630"/>
    <x v="5"/>
    <x v="0"/>
    <n v="167"/>
  </r>
  <r>
    <x v="0"/>
    <x v="0"/>
    <x v="63"/>
    <s v="MMR001CMP056"/>
    <s v="GCA"/>
    <s v="Urban"/>
    <n v="413"/>
    <n v="1835"/>
    <n v="407"/>
    <n v="1858"/>
    <n v="407"/>
    <n v="1858"/>
    <x v="5"/>
    <x v="1"/>
    <n v="270"/>
  </r>
  <r>
    <x v="0"/>
    <x v="3"/>
    <x v="58"/>
    <s v="MMR001CMP014"/>
    <s v="GCA"/>
    <s v="Urban"/>
    <n v="163"/>
    <n v="712"/>
    <n v="84"/>
    <n v="452"/>
    <n v="140"/>
    <n v="707"/>
    <x v="5"/>
    <x v="1"/>
    <n v="122"/>
  </r>
  <r>
    <x v="0"/>
    <x v="1"/>
    <x v="69"/>
    <s v="MMR001CMP053"/>
    <s v="GCA"/>
    <s v="Urban"/>
    <n v="14"/>
    <n v="74"/>
    <n v="14"/>
    <n v="68"/>
    <n v="14"/>
    <n v="68"/>
    <x v="5"/>
    <x v="1"/>
    <n v="9"/>
  </r>
  <r>
    <x v="0"/>
    <x v="3"/>
    <x v="57"/>
    <s v="MMR001CMP015"/>
    <s v="GCA"/>
    <s v="Urban"/>
    <n v="107"/>
    <n v="584"/>
    <n v="30"/>
    <n v="174"/>
    <n v="108"/>
    <n v="605"/>
    <x v="5"/>
    <x v="0"/>
    <n v="36"/>
  </r>
  <r>
    <x v="0"/>
    <x v="3"/>
    <x v="33"/>
    <s v="MMR001CMP001"/>
    <s v="GCA"/>
    <s v="Urban"/>
    <n v="69"/>
    <n v="349"/>
    <n v="43"/>
    <n v="361"/>
    <n v="43"/>
    <n v="361"/>
    <x v="5"/>
    <x v="2"/>
    <n v="43"/>
  </r>
  <r>
    <x v="0"/>
    <x v="2"/>
    <x v="54"/>
    <s v="MMR001CMP119"/>
    <s v="NGCA"/>
    <s v="Mixed"/>
    <n v="610"/>
    <n v="2750"/>
    <n v="609"/>
    <n v="2630"/>
    <n v="609"/>
    <n v="2630"/>
    <x v="5"/>
    <x v="2"/>
    <n v="184"/>
  </r>
  <r>
    <x v="0"/>
    <x v="1"/>
    <x v="69"/>
    <s v="MMR001CMP053"/>
    <s v="GCA"/>
    <s v="Urban"/>
    <n v="14"/>
    <n v="74"/>
    <n v="14"/>
    <n v="68"/>
    <n v="14"/>
    <n v="68"/>
    <x v="5"/>
    <x v="2"/>
    <n v="4"/>
  </r>
  <r>
    <x v="0"/>
    <x v="0"/>
    <x v="5"/>
    <s v="MMR001CMP121"/>
    <s v="NGCA"/>
    <s v="Rural"/>
    <n v="1694"/>
    <n v="8805"/>
    <n v="1693"/>
    <n v="8805"/>
    <n v="1693"/>
    <n v="9062"/>
    <x v="5"/>
    <x v="1"/>
    <n v="1358"/>
  </r>
  <r>
    <x v="0"/>
    <x v="3"/>
    <x v="8"/>
    <s v="MMR001CMP010"/>
    <s v="GCA"/>
    <s v="Urban"/>
    <n v="6"/>
    <n v="39"/>
    <n v="6"/>
    <n v="39"/>
    <n v="6"/>
    <n v="39"/>
    <x v="5"/>
    <x v="1"/>
    <n v="4"/>
  </r>
  <r>
    <x v="0"/>
    <x v="2"/>
    <x v="61"/>
    <s v="MMR001CMP116"/>
    <s v="NGCA"/>
    <s v="Urban"/>
    <n v="1295"/>
    <n v="6509"/>
    <m/>
    <n v="6258"/>
    <n v="1351"/>
    <n v="6868"/>
    <x v="5"/>
    <x v="2"/>
    <n v="916"/>
  </r>
  <r>
    <x v="0"/>
    <x v="0"/>
    <x v="76"/>
    <s v="MMR001CMP058"/>
    <s v="GCA"/>
    <s v="Urban"/>
    <n v="3"/>
    <n v="13"/>
    <n v="3"/>
    <n v="13"/>
    <n v="3"/>
    <n v="13"/>
    <x v="5"/>
    <x v="0"/>
    <n v="1"/>
  </r>
  <r>
    <x v="0"/>
    <x v="3"/>
    <x v="57"/>
    <s v="MMR001CMP015"/>
    <s v="GCA"/>
    <s v="Urban"/>
    <n v="107"/>
    <n v="584"/>
    <n v="30"/>
    <n v="174"/>
    <n v="108"/>
    <n v="605"/>
    <x v="5"/>
    <x v="1"/>
    <n v="73"/>
  </r>
  <r>
    <x v="0"/>
    <x v="0"/>
    <x v="0"/>
    <s v="MMR001CMP122"/>
    <s v="NGCA"/>
    <s v="Rural"/>
    <n v="612"/>
    <n v="2944"/>
    <n v="608"/>
    <n v="2914"/>
    <n v="608"/>
    <n v="2944"/>
    <x v="5"/>
    <x v="0"/>
    <n v="183"/>
  </r>
  <r>
    <x v="0"/>
    <x v="2"/>
    <x v="61"/>
    <s v="MMR001CMP116"/>
    <s v="NGCA"/>
    <s v="Urban"/>
    <n v="1295"/>
    <n v="6509"/>
    <m/>
    <n v="6258"/>
    <n v="1351"/>
    <n v="6868"/>
    <x v="5"/>
    <x v="0"/>
    <n v="1133"/>
  </r>
  <r>
    <x v="0"/>
    <x v="1"/>
    <x v="69"/>
    <s v="MMR001CMP053"/>
    <s v="GCA"/>
    <s v="Urban"/>
    <n v="14"/>
    <n v="74"/>
    <n v="14"/>
    <n v="68"/>
    <n v="14"/>
    <n v="68"/>
    <x v="5"/>
    <x v="0"/>
    <n v="5"/>
  </r>
  <r>
    <x v="0"/>
    <x v="3"/>
    <x v="60"/>
    <s v="MMR001CMP016"/>
    <s v="GCA"/>
    <s v="Urban"/>
    <n v="72"/>
    <n v="333"/>
    <n v="72"/>
    <n v="332"/>
    <n v="72"/>
    <n v="332"/>
    <x v="5"/>
    <x v="0"/>
    <n v="23"/>
  </r>
  <r>
    <x v="0"/>
    <x v="0"/>
    <x v="76"/>
    <s v="MMR001CMP058"/>
    <s v="GCA"/>
    <s v="Urban"/>
    <n v="3"/>
    <n v="13"/>
    <n v="3"/>
    <n v="13"/>
    <n v="3"/>
    <n v="13"/>
    <x v="5"/>
    <x v="2"/>
    <n v="2"/>
  </r>
  <r>
    <x v="0"/>
    <x v="3"/>
    <x v="60"/>
    <s v="MMR001CMP016"/>
    <s v="GCA"/>
    <s v="Urban"/>
    <n v="72"/>
    <n v="333"/>
    <n v="72"/>
    <n v="332"/>
    <n v="72"/>
    <n v="332"/>
    <x v="5"/>
    <x v="2"/>
    <n v="29"/>
  </r>
  <r>
    <x v="0"/>
    <x v="2"/>
    <x v="36"/>
    <s v="MMR001CMP115"/>
    <s v="NGCA"/>
    <s v="Rural"/>
    <n v="169"/>
    <n v="1216"/>
    <n v="176"/>
    <n v="1216"/>
    <n v="176"/>
    <n v="1216"/>
    <x v="5"/>
    <x v="1"/>
    <n v="164"/>
  </r>
  <r>
    <x v="0"/>
    <x v="2"/>
    <x v="61"/>
    <s v="MMR001CMP116"/>
    <s v="NGCA"/>
    <s v="Urban"/>
    <n v="1295"/>
    <n v="6509"/>
    <m/>
    <n v="6258"/>
    <n v="1351"/>
    <n v="6868"/>
    <x v="5"/>
    <x v="1"/>
    <n v="2049"/>
  </r>
  <r>
    <x v="0"/>
    <x v="2"/>
    <x v="16"/>
    <s v="MMR001CMP120"/>
    <s v="NGCA"/>
    <s v="Rural"/>
    <n v="184"/>
    <n v="768"/>
    <n v="175"/>
    <n v="828"/>
    <n v="175"/>
    <n v="828"/>
    <x v="5"/>
    <x v="2"/>
    <n v="63"/>
  </r>
  <r>
    <x v="0"/>
    <x v="0"/>
    <x v="5"/>
    <s v="MMR001CMP121"/>
    <s v="NGCA"/>
    <s v="Rural"/>
    <n v="1694"/>
    <n v="8805"/>
    <n v="1693"/>
    <n v="8805"/>
    <n v="1693"/>
    <n v="9062"/>
    <x v="5"/>
    <x v="0"/>
    <n v="723"/>
  </r>
  <r>
    <x v="0"/>
    <x v="1"/>
    <x v="64"/>
    <s v="MMR001CMP055"/>
    <s v="GCA"/>
    <s v="Urban"/>
    <n v="27"/>
    <n v="111"/>
    <n v="25"/>
    <n v="104"/>
    <n v="25"/>
    <n v="104"/>
    <x v="5"/>
    <x v="2"/>
    <n v="17"/>
  </r>
  <r>
    <x v="0"/>
    <x v="3"/>
    <x v="19"/>
    <s v="MMR001CMP012"/>
    <s v="GCA"/>
    <s v="Urban"/>
    <n v="6"/>
    <n v="28"/>
    <n v="6"/>
    <n v="30"/>
    <n v="6"/>
    <n v="30"/>
    <x v="5"/>
    <x v="0"/>
    <n v="4"/>
  </r>
  <r>
    <x v="0"/>
    <x v="5"/>
    <x v="74"/>
    <s v="MMR001CMP133"/>
    <s v="GCA"/>
    <s v="Rural"/>
    <n v="115"/>
    <n v="532"/>
    <n v="115"/>
    <n v="537"/>
    <n v="115"/>
    <n v="537"/>
    <x v="5"/>
    <x v="2"/>
    <n v="69"/>
  </r>
  <r>
    <x v="0"/>
    <x v="3"/>
    <x v="3"/>
    <s v="MMR001CMP011"/>
    <s v="GCA"/>
    <s v="Urban"/>
    <n v="8"/>
    <n v="30"/>
    <n v="8"/>
    <n v="32"/>
    <n v="8"/>
    <n v="32"/>
    <x v="5"/>
    <x v="1"/>
    <n v="5"/>
  </r>
  <r>
    <x v="0"/>
    <x v="1"/>
    <x v="64"/>
    <s v="MMR001CMP055"/>
    <s v="GCA"/>
    <s v="Urban"/>
    <n v="27"/>
    <n v="111"/>
    <n v="25"/>
    <n v="104"/>
    <n v="25"/>
    <n v="104"/>
    <x v="5"/>
    <x v="1"/>
    <n v="26"/>
  </r>
  <r>
    <x v="0"/>
    <x v="3"/>
    <x v="19"/>
    <s v="MMR001CMP012"/>
    <s v="GCA"/>
    <s v="Urban"/>
    <n v="6"/>
    <n v="28"/>
    <n v="6"/>
    <n v="30"/>
    <n v="6"/>
    <n v="30"/>
    <x v="5"/>
    <x v="2"/>
    <n v="2"/>
  </r>
  <r>
    <x v="0"/>
    <x v="2"/>
    <x v="16"/>
    <s v="MMR001CMP120"/>
    <s v="NGCA"/>
    <s v="Rural"/>
    <n v="184"/>
    <n v="768"/>
    <n v="175"/>
    <n v="828"/>
    <n v="175"/>
    <n v="828"/>
    <x v="5"/>
    <x v="1"/>
    <n v="123"/>
  </r>
  <r>
    <x v="0"/>
    <x v="1"/>
    <x v="64"/>
    <s v="MMR001CMP055"/>
    <s v="GCA"/>
    <s v="Urban"/>
    <n v="27"/>
    <n v="111"/>
    <n v="25"/>
    <n v="104"/>
    <n v="25"/>
    <n v="104"/>
    <x v="5"/>
    <x v="0"/>
    <n v="9"/>
  </r>
  <r>
    <x v="0"/>
    <x v="3"/>
    <x v="33"/>
    <s v="MMR001CMP001"/>
    <s v="GCA"/>
    <s v="Urban"/>
    <n v="69"/>
    <n v="349"/>
    <n v="43"/>
    <n v="361"/>
    <n v="43"/>
    <n v="361"/>
    <x v="5"/>
    <x v="0"/>
    <n v="31"/>
  </r>
  <r>
    <x v="0"/>
    <x v="1"/>
    <x v="81"/>
    <s v="MMR001CMP054"/>
    <s v="GCA"/>
    <s v="Rural"/>
    <n v="23"/>
    <n v="124"/>
    <n v="20"/>
    <n v="110"/>
    <n v="20"/>
    <n v="110"/>
    <x v="5"/>
    <x v="0"/>
    <n v="9"/>
  </r>
  <r>
    <x v="0"/>
    <x v="0"/>
    <x v="5"/>
    <s v="MMR001CMP121"/>
    <s v="NGCA"/>
    <s v="Rural"/>
    <n v="1694"/>
    <n v="8805"/>
    <n v="1693"/>
    <n v="8805"/>
    <n v="1693"/>
    <n v="9062"/>
    <x v="5"/>
    <x v="2"/>
    <n v="635"/>
  </r>
  <r>
    <x v="0"/>
    <x v="3"/>
    <x v="60"/>
    <s v="MMR001CMP016"/>
    <s v="GCA"/>
    <s v="Urban"/>
    <n v="72"/>
    <n v="333"/>
    <n v="72"/>
    <n v="332"/>
    <n v="72"/>
    <n v="332"/>
    <x v="5"/>
    <x v="1"/>
    <n v="52"/>
  </r>
  <r>
    <x v="0"/>
    <x v="1"/>
    <x v="81"/>
    <s v="MMR001CMP054"/>
    <s v="GCA"/>
    <s v="Rural"/>
    <n v="23"/>
    <n v="124"/>
    <n v="20"/>
    <n v="110"/>
    <n v="20"/>
    <n v="110"/>
    <x v="5"/>
    <x v="1"/>
    <n v="14"/>
  </r>
  <r>
    <x v="0"/>
    <x v="0"/>
    <x v="63"/>
    <s v="MMR001CMP056"/>
    <s v="GCA"/>
    <s v="Urban"/>
    <n v="413"/>
    <n v="1835"/>
    <n v="407"/>
    <n v="1858"/>
    <n v="407"/>
    <n v="1858"/>
    <x v="5"/>
    <x v="0"/>
    <n v="120"/>
  </r>
  <r>
    <x v="0"/>
    <x v="3"/>
    <x v="11"/>
    <s v="MMR001CMP013"/>
    <s v="GCA"/>
    <s v="Urban"/>
    <n v="44"/>
    <n v="180"/>
    <n v="18"/>
    <n v="68"/>
    <n v="45"/>
    <n v="194"/>
    <x v="5"/>
    <x v="0"/>
    <n v="14"/>
  </r>
  <r>
    <x v="0"/>
    <x v="2"/>
    <x v="16"/>
    <s v="MMR001CMP120"/>
    <s v="NGCA"/>
    <s v="Rural"/>
    <n v="184"/>
    <n v="768"/>
    <n v="175"/>
    <n v="828"/>
    <n v="175"/>
    <n v="828"/>
    <x v="5"/>
    <x v="0"/>
    <n v="60"/>
  </r>
  <r>
    <x v="0"/>
    <x v="3"/>
    <x v="11"/>
    <s v="MMR001CMP013"/>
    <s v="GCA"/>
    <s v="Urban"/>
    <n v="44"/>
    <n v="180"/>
    <n v="18"/>
    <n v="68"/>
    <n v="45"/>
    <n v="194"/>
    <x v="5"/>
    <x v="2"/>
    <n v="18"/>
  </r>
  <r>
    <x v="0"/>
    <x v="3"/>
    <x v="3"/>
    <s v="MMR001CMP011"/>
    <s v="GCA"/>
    <s v="Urban"/>
    <n v="8"/>
    <n v="30"/>
    <n v="8"/>
    <n v="32"/>
    <n v="8"/>
    <n v="32"/>
    <x v="5"/>
    <x v="2"/>
    <n v="4"/>
  </r>
  <r>
    <x v="0"/>
    <x v="1"/>
    <x v="81"/>
    <s v="MMR001CMP054"/>
    <s v="GCA"/>
    <s v="Rural"/>
    <n v="23"/>
    <n v="124"/>
    <n v="20"/>
    <n v="110"/>
    <n v="20"/>
    <n v="110"/>
    <x v="5"/>
    <x v="2"/>
    <n v="5"/>
  </r>
  <r>
    <x v="0"/>
    <x v="3"/>
    <x v="11"/>
    <s v="MMR001CMP013"/>
    <s v="GCA"/>
    <s v="Urban"/>
    <n v="44"/>
    <n v="180"/>
    <n v="18"/>
    <n v="68"/>
    <n v="45"/>
    <n v="194"/>
    <x v="5"/>
    <x v="1"/>
    <n v="32"/>
  </r>
  <r>
    <x v="0"/>
    <x v="2"/>
    <x v="54"/>
    <s v="MMR001CMP119"/>
    <s v="NGCA"/>
    <s v="Mixed"/>
    <n v="610"/>
    <n v="2750"/>
    <n v="609"/>
    <n v="2630"/>
    <n v="609"/>
    <n v="2630"/>
    <x v="5"/>
    <x v="1"/>
    <n v="351"/>
  </r>
  <r>
    <x v="0"/>
    <x v="0"/>
    <x v="63"/>
    <s v="MMR001CMP056"/>
    <s v="GCA"/>
    <s v="Urban"/>
    <n v="413"/>
    <n v="1835"/>
    <n v="407"/>
    <n v="1858"/>
    <n v="407"/>
    <n v="1858"/>
    <x v="5"/>
    <x v="2"/>
    <n v="150"/>
  </r>
  <r>
    <x v="0"/>
    <x v="3"/>
    <x v="58"/>
    <s v="MMR001CMP014"/>
    <s v="GCA"/>
    <s v="Urban"/>
    <n v="163"/>
    <n v="712"/>
    <n v="84"/>
    <n v="452"/>
    <n v="140"/>
    <n v="707"/>
    <x v="5"/>
    <x v="0"/>
    <n v="57"/>
  </r>
  <r>
    <x v="0"/>
    <x v="3"/>
    <x v="19"/>
    <s v="MMR001CMP012"/>
    <s v="GCA"/>
    <s v="Urban"/>
    <n v="6"/>
    <n v="28"/>
    <n v="6"/>
    <n v="30"/>
    <n v="6"/>
    <n v="30"/>
    <x v="5"/>
    <x v="1"/>
    <n v="6"/>
  </r>
  <r>
    <x v="0"/>
    <x v="0"/>
    <x v="35"/>
    <s v="MMR001CMP123"/>
    <s v="NGCA"/>
    <s v="Rural"/>
    <n v="115"/>
    <n v="602"/>
    <n v="115"/>
    <n v="594"/>
    <n v="115"/>
    <n v="88"/>
    <x v="5"/>
    <x v="0"/>
    <n v="0"/>
  </r>
  <r>
    <x v="0"/>
    <x v="2"/>
    <x v="48"/>
    <s v="MMR001CMP111"/>
    <s v="NGCA"/>
    <s v="Rural"/>
    <n v="640"/>
    <n v="2600"/>
    <n v="623"/>
    <n v="2635"/>
    <n v="623"/>
    <n v="2635"/>
    <x v="5"/>
    <x v="1"/>
    <n v="420"/>
  </r>
  <r>
    <x v="0"/>
    <x v="0"/>
    <x v="28"/>
    <s v="MMR001CMP059"/>
    <s v="GCA"/>
    <s v="Urban"/>
    <n v="25"/>
    <n v="92"/>
    <n v="24"/>
    <n v="89"/>
    <n v="24"/>
    <n v="89"/>
    <x v="5"/>
    <x v="1"/>
    <n v="11"/>
  </r>
  <r>
    <x v="0"/>
    <x v="3"/>
    <x v="51"/>
    <s v="MMR001CMP020"/>
    <s v="GCA"/>
    <s v="Rural"/>
    <n v="22"/>
    <n v="101"/>
    <n v="18"/>
    <n v="91"/>
    <n v="22"/>
    <n v="103"/>
    <x v="5"/>
    <x v="2"/>
    <n v="4"/>
  </r>
  <r>
    <x v="0"/>
    <x v="1"/>
    <x v="23"/>
    <s v="MMR001CMP051"/>
    <s v="GCA"/>
    <s v="Urban"/>
    <n v="23"/>
    <n v="83"/>
    <n v="23"/>
    <n v="85"/>
    <n v="23"/>
    <n v="78"/>
    <x v="5"/>
    <x v="0"/>
    <n v="6"/>
  </r>
  <r>
    <x v="0"/>
    <x v="2"/>
    <x v="48"/>
    <s v="MMR001CMP111"/>
    <s v="NGCA"/>
    <s v="Rural"/>
    <n v="640"/>
    <n v="2600"/>
    <n v="623"/>
    <n v="2635"/>
    <n v="623"/>
    <n v="2635"/>
    <x v="5"/>
    <x v="2"/>
    <n v="215"/>
  </r>
  <r>
    <x v="0"/>
    <x v="5"/>
    <x v="78"/>
    <s v="MMR001CMP132"/>
    <s v="GCA"/>
    <s v="Rural"/>
    <n v="486"/>
    <n v="2371"/>
    <n v="488"/>
    <n v="2325"/>
    <n v="488"/>
    <n v="2325"/>
    <x v="5"/>
    <x v="2"/>
    <n v="253"/>
  </r>
  <r>
    <x v="0"/>
    <x v="3"/>
    <x v="51"/>
    <s v="MMR001CMP020"/>
    <s v="GCA"/>
    <s v="Rural"/>
    <n v="22"/>
    <n v="101"/>
    <n v="18"/>
    <n v="91"/>
    <n v="22"/>
    <n v="103"/>
    <x v="5"/>
    <x v="1"/>
    <n v="13"/>
  </r>
  <r>
    <x v="0"/>
    <x v="2"/>
    <x v="67"/>
    <s v="MMR001CMP028"/>
    <s v="GCA"/>
    <s v="Rural"/>
    <n v="110"/>
    <n v="509"/>
    <n v="80"/>
    <n v="324"/>
    <n v="110"/>
    <n v="506"/>
    <x v="5"/>
    <x v="1"/>
    <n v="25"/>
  </r>
  <r>
    <x v="0"/>
    <x v="2"/>
    <x v="48"/>
    <s v="MMR001CMP111"/>
    <s v="NGCA"/>
    <s v="Rural"/>
    <n v="640"/>
    <n v="2600"/>
    <n v="623"/>
    <n v="2635"/>
    <n v="623"/>
    <n v="2635"/>
    <x v="5"/>
    <x v="0"/>
    <n v="205"/>
  </r>
  <r>
    <x v="0"/>
    <x v="1"/>
    <x v="34"/>
    <s v="MMR001CMP050"/>
    <s v="GCA"/>
    <s v="Urban"/>
    <n v="301"/>
    <n v="1404"/>
    <n v="274"/>
    <n v="1347"/>
    <n v="274"/>
    <n v="1347"/>
    <x v="5"/>
    <x v="1"/>
    <n v="75"/>
  </r>
  <r>
    <x v="0"/>
    <x v="3"/>
    <x v="8"/>
    <s v="MMR001CMP010"/>
    <s v="GCA"/>
    <s v="Urban"/>
    <n v="6"/>
    <n v="39"/>
    <n v="6"/>
    <n v="39"/>
    <n v="6"/>
    <n v="39"/>
    <x v="5"/>
    <x v="2"/>
    <n v="3"/>
  </r>
  <r>
    <x v="0"/>
    <x v="0"/>
    <x v="26"/>
    <s v="MMR001CMP062"/>
    <s v="GCA"/>
    <s v="Urban"/>
    <n v="265"/>
    <n v="1084"/>
    <n v="260"/>
    <n v="1140"/>
    <n v="260"/>
    <n v="1140"/>
    <x v="5"/>
    <x v="0"/>
    <n v="125"/>
  </r>
  <r>
    <x v="0"/>
    <x v="3"/>
    <x v="32"/>
    <s v="MMR001CMP009"/>
    <s v="GCA"/>
    <s v="Urban"/>
    <n v="87"/>
    <n v="461"/>
    <n v="90"/>
    <n v="489"/>
    <n v="90"/>
    <n v="489"/>
    <x v="5"/>
    <x v="1"/>
    <n v="65"/>
  </r>
  <r>
    <x v="0"/>
    <x v="3"/>
    <x v="72"/>
    <s v="MMR001CMP002"/>
    <s v="GCA"/>
    <s v="Urban"/>
    <n v="56"/>
    <n v="230"/>
    <n v="54"/>
    <n v="221"/>
    <n v="57"/>
    <n v="232"/>
    <x v="5"/>
    <x v="2"/>
    <n v="18"/>
  </r>
  <r>
    <x v="0"/>
    <x v="3"/>
    <x v="50"/>
    <s v="MMR001CMP021"/>
    <s v="GCA"/>
    <s v="Rural"/>
    <n v="14"/>
    <n v="73"/>
    <n v="12"/>
    <n v="61"/>
    <n v="14"/>
    <n v="72"/>
    <x v="5"/>
    <x v="2"/>
    <n v="2"/>
  </r>
  <r>
    <x v="0"/>
    <x v="4"/>
    <x v="41"/>
    <s v="MMR001CMP109"/>
    <s v="GCA"/>
    <s v="Urban"/>
    <n v="6"/>
    <n v="30"/>
    <n v="6"/>
    <n v="30"/>
    <n v="6"/>
    <n v="30"/>
    <x v="5"/>
    <x v="1"/>
    <n v="7"/>
  </r>
  <r>
    <x v="0"/>
    <x v="1"/>
    <x v="34"/>
    <s v="MMR001CMP050"/>
    <s v="GCA"/>
    <s v="Urban"/>
    <n v="301"/>
    <n v="1404"/>
    <n v="274"/>
    <n v="1347"/>
    <n v="274"/>
    <n v="1347"/>
    <x v="5"/>
    <x v="2"/>
    <n v="35"/>
  </r>
  <r>
    <x v="0"/>
    <x v="3"/>
    <x v="50"/>
    <s v="MMR001CMP021"/>
    <s v="GCA"/>
    <s v="Rural"/>
    <n v="14"/>
    <n v="73"/>
    <n v="12"/>
    <n v="61"/>
    <n v="14"/>
    <n v="72"/>
    <x v="5"/>
    <x v="1"/>
    <n v="12"/>
  </r>
  <r>
    <x v="0"/>
    <x v="3"/>
    <x v="32"/>
    <s v="MMR001CMP009"/>
    <s v="GCA"/>
    <s v="Urban"/>
    <n v="87"/>
    <n v="461"/>
    <n v="90"/>
    <n v="489"/>
    <n v="90"/>
    <n v="489"/>
    <x v="5"/>
    <x v="0"/>
    <n v="29"/>
  </r>
  <r>
    <x v="0"/>
    <x v="4"/>
    <x v="41"/>
    <s v="MMR001CMP109"/>
    <s v="GCA"/>
    <s v="Urban"/>
    <n v="6"/>
    <n v="30"/>
    <n v="6"/>
    <n v="30"/>
    <n v="6"/>
    <n v="30"/>
    <x v="5"/>
    <x v="2"/>
    <n v="3"/>
  </r>
  <r>
    <x v="0"/>
    <x v="0"/>
    <x v="26"/>
    <s v="MMR001CMP062"/>
    <s v="GCA"/>
    <s v="Urban"/>
    <n v="265"/>
    <n v="1084"/>
    <n v="260"/>
    <n v="1140"/>
    <n v="260"/>
    <n v="1140"/>
    <x v="5"/>
    <x v="2"/>
    <n v="81"/>
  </r>
  <r>
    <x v="0"/>
    <x v="3"/>
    <x v="44"/>
    <s v="MMR001CMP022"/>
    <s v="GCA"/>
    <s v="Urban"/>
    <n v="6"/>
    <n v="36"/>
    <n v="6"/>
    <n v="36"/>
    <n v="6"/>
    <n v="36"/>
    <x v="5"/>
    <x v="0"/>
    <n v="4"/>
  </r>
  <r>
    <x v="0"/>
    <x v="1"/>
    <x v="34"/>
    <s v="MMR001CMP050"/>
    <s v="GCA"/>
    <s v="Urban"/>
    <n v="301"/>
    <n v="1404"/>
    <n v="274"/>
    <n v="1347"/>
    <n v="274"/>
    <n v="1347"/>
    <x v="5"/>
    <x v="0"/>
    <n v="40"/>
  </r>
  <r>
    <x v="0"/>
    <x v="4"/>
    <x v="41"/>
    <s v="MMR001CMP109"/>
    <s v="GCA"/>
    <s v="Urban"/>
    <n v="6"/>
    <n v="30"/>
    <n v="6"/>
    <n v="30"/>
    <n v="6"/>
    <n v="30"/>
    <x v="5"/>
    <x v="0"/>
    <n v="4"/>
  </r>
  <r>
    <x v="0"/>
    <x v="3"/>
    <x v="50"/>
    <s v="MMR001CMP021"/>
    <s v="GCA"/>
    <s v="Rural"/>
    <n v="14"/>
    <n v="73"/>
    <n v="12"/>
    <n v="61"/>
    <n v="14"/>
    <n v="72"/>
    <x v="5"/>
    <x v="0"/>
    <n v="10"/>
  </r>
  <r>
    <x v="0"/>
    <x v="2"/>
    <x v="43"/>
    <s v="MMR001CMP113"/>
    <s v="NGCA"/>
    <s v="Rural"/>
    <n v="155"/>
    <n v="664"/>
    <n v="156"/>
    <n v="641"/>
    <n v="273"/>
    <n v="0"/>
    <x v="5"/>
    <x v="1"/>
    <n v="0"/>
  </r>
  <r>
    <x v="0"/>
    <x v="3"/>
    <x v="44"/>
    <s v="MMR001CMP022"/>
    <s v="GCA"/>
    <s v="Urban"/>
    <n v="6"/>
    <n v="36"/>
    <n v="6"/>
    <n v="36"/>
    <n v="6"/>
    <n v="36"/>
    <x v="5"/>
    <x v="2"/>
    <n v="2"/>
  </r>
  <r>
    <x v="0"/>
    <x v="3"/>
    <x v="33"/>
    <s v="MMR001CMP001"/>
    <s v="GCA"/>
    <s v="Urban"/>
    <n v="69"/>
    <n v="349"/>
    <n v="43"/>
    <n v="361"/>
    <n v="43"/>
    <n v="361"/>
    <x v="5"/>
    <x v="1"/>
    <n v="74"/>
  </r>
  <r>
    <x v="0"/>
    <x v="2"/>
    <x v="36"/>
    <s v="MMR001CMP115"/>
    <s v="NGCA"/>
    <s v="Rural"/>
    <n v="169"/>
    <n v="1216"/>
    <n v="176"/>
    <n v="1216"/>
    <n v="176"/>
    <n v="1216"/>
    <x v="5"/>
    <x v="2"/>
    <n v="83"/>
  </r>
  <r>
    <x v="0"/>
    <x v="0"/>
    <x v="76"/>
    <s v="MMR001CMP058"/>
    <s v="GCA"/>
    <s v="Urban"/>
    <n v="3"/>
    <n v="13"/>
    <n v="3"/>
    <n v="13"/>
    <n v="3"/>
    <n v="13"/>
    <x v="5"/>
    <x v="1"/>
    <n v="3"/>
  </r>
  <r>
    <x v="0"/>
    <x v="3"/>
    <x v="47"/>
    <s v="MMR001CMP018"/>
    <s v="GCA"/>
    <s v="Urban"/>
    <n v="190"/>
    <n v="1047"/>
    <n v="205"/>
    <n v="1072"/>
    <m/>
    <n v="1072"/>
    <x v="5"/>
    <x v="0"/>
    <n v="112"/>
  </r>
  <r>
    <x v="0"/>
    <x v="1"/>
    <x v="80"/>
    <s v="MMR001CMP052"/>
    <s v="GCA"/>
    <s v="Urban"/>
    <n v="44"/>
    <n v="235"/>
    <n v="36"/>
    <n v="194"/>
    <n v="43"/>
    <n v="242"/>
    <x v="5"/>
    <x v="2"/>
    <n v="18"/>
  </r>
  <r>
    <x v="0"/>
    <x v="0"/>
    <x v="0"/>
    <s v="MMR001CMP122"/>
    <s v="NGCA"/>
    <s v="Rural"/>
    <n v="612"/>
    <n v="2944"/>
    <n v="608"/>
    <n v="2914"/>
    <n v="608"/>
    <n v="2944"/>
    <x v="5"/>
    <x v="2"/>
    <n v="206"/>
  </r>
  <r>
    <x v="0"/>
    <x v="2"/>
    <x v="36"/>
    <s v="MMR001CMP115"/>
    <s v="NGCA"/>
    <s v="Rural"/>
    <n v="169"/>
    <n v="1216"/>
    <n v="176"/>
    <n v="1216"/>
    <n v="176"/>
    <n v="1216"/>
    <x v="5"/>
    <x v="0"/>
    <n v="81"/>
  </r>
  <r>
    <x v="0"/>
    <x v="3"/>
    <x v="47"/>
    <s v="MMR001CMP018"/>
    <s v="GCA"/>
    <s v="Urban"/>
    <n v="190"/>
    <n v="1047"/>
    <n v="205"/>
    <n v="1072"/>
    <m/>
    <n v="1072"/>
    <x v="5"/>
    <x v="2"/>
    <n v="96"/>
  </r>
  <r>
    <x v="0"/>
    <x v="5"/>
    <x v="78"/>
    <s v="MMR001CMP132"/>
    <s v="GCA"/>
    <s v="Rural"/>
    <n v="486"/>
    <n v="2371"/>
    <n v="488"/>
    <n v="2325"/>
    <n v="488"/>
    <n v="2325"/>
    <x v="5"/>
    <x v="1"/>
    <n v="463"/>
  </r>
  <r>
    <x v="0"/>
    <x v="3"/>
    <x v="47"/>
    <s v="MMR001CMP018"/>
    <s v="GCA"/>
    <s v="Urban"/>
    <n v="190"/>
    <n v="1047"/>
    <n v="205"/>
    <n v="1072"/>
    <m/>
    <n v="1072"/>
    <x v="5"/>
    <x v="1"/>
    <n v="208"/>
  </r>
  <r>
    <x v="0"/>
    <x v="3"/>
    <x v="51"/>
    <s v="MMR001CMP020"/>
    <s v="GCA"/>
    <s v="Rural"/>
    <n v="22"/>
    <n v="101"/>
    <n v="18"/>
    <n v="91"/>
    <n v="22"/>
    <n v="103"/>
    <x v="5"/>
    <x v="0"/>
    <n v="9"/>
  </r>
  <r>
    <x v="0"/>
    <x v="1"/>
    <x v="80"/>
    <s v="MMR001CMP052"/>
    <s v="GCA"/>
    <s v="Urban"/>
    <n v="44"/>
    <n v="235"/>
    <n v="36"/>
    <n v="194"/>
    <n v="43"/>
    <n v="242"/>
    <x v="5"/>
    <x v="0"/>
    <n v="18"/>
  </r>
  <r>
    <x v="0"/>
    <x v="1"/>
    <x v="23"/>
    <s v="MMR001CMP051"/>
    <s v="GCA"/>
    <s v="Urban"/>
    <n v="23"/>
    <n v="83"/>
    <n v="23"/>
    <n v="85"/>
    <n v="23"/>
    <n v="78"/>
    <x v="5"/>
    <x v="2"/>
    <n v="7"/>
  </r>
  <r>
    <x v="0"/>
    <x v="0"/>
    <x v="28"/>
    <s v="MMR001CMP059"/>
    <s v="GCA"/>
    <s v="Urban"/>
    <n v="25"/>
    <n v="92"/>
    <n v="24"/>
    <n v="89"/>
    <n v="24"/>
    <n v="89"/>
    <x v="5"/>
    <x v="0"/>
    <n v="2"/>
  </r>
  <r>
    <x v="0"/>
    <x v="3"/>
    <x v="40"/>
    <s v="MMR001CMP019"/>
    <s v="GCA"/>
    <s v="Urban"/>
    <n v="107"/>
    <n v="501"/>
    <n v="107"/>
    <n v="503"/>
    <n v="107"/>
    <n v="497"/>
    <x v="5"/>
    <x v="0"/>
    <n v="54"/>
  </r>
  <r>
    <x v="0"/>
    <x v="2"/>
    <x v="43"/>
    <s v="MMR001CMP113"/>
    <s v="NGCA"/>
    <s v="Rural"/>
    <n v="155"/>
    <n v="664"/>
    <n v="156"/>
    <n v="641"/>
    <n v="273"/>
    <n v="0"/>
    <x v="5"/>
    <x v="2"/>
    <n v="0"/>
  </r>
  <r>
    <x v="0"/>
    <x v="1"/>
    <x v="23"/>
    <s v="MMR001CMP051"/>
    <s v="GCA"/>
    <s v="Urban"/>
    <n v="23"/>
    <n v="83"/>
    <n v="23"/>
    <n v="85"/>
    <n v="23"/>
    <n v="78"/>
    <x v="5"/>
    <x v="1"/>
    <n v="13"/>
  </r>
  <r>
    <x v="0"/>
    <x v="0"/>
    <x v="28"/>
    <s v="MMR001CMP059"/>
    <s v="GCA"/>
    <s v="Urban"/>
    <n v="25"/>
    <n v="92"/>
    <n v="24"/>
    <n v="89"/>
    <n v="24"/>
    <n v="89"/>
    <x v="5"/>
    <x v="2"/>
    <n v="9"/>
  </r>
  <r>
    <x v="0"/>
    <x v="3"/>
    <x v="40"/>
    <s v="MMR001CMP019"/>
    <s v="GCA"/>
    <s v="Urban"/>
    <n v="107"/>
    <n v="501"/>
    <n v="107"/>
    <n v="503"/>
    <n v="107"/>
    <n v="497"/>
    <x v="5"/>
    <x v="2"/>
    <n v="38"/>
  </r>
  <r>
    <x v="0"/>
    <x v="0"/>
    <x v="0"/>
    <s v="MMR001CMP122"/>
    <s v="NGCA"/>
    <s v="Rural"/>
    <n v="612"/>
    <n v="2944"/>
    <n v="608"/>
    <n v="2914"/>
    <n v="608"/>
    <n v="2944"/>
    <x v="5"/>
    <x v="1"/>
    <n v="389"/>
  </r>
  <r>
    <x v="0"/>
    <x v="2"/>
    <x v="43"/>
    <s v="MMR001CMP113"/>
    <s v="NGCA"/>
    <s v="Rural"/>
    <n v="155"/>
    <n v="664"/>
    <n v="156"/>
    <n v="641"/>
    <n v="273"/>
    <n v="0"/>
    <x v="5"/>
    <x v="0"/>
    <n v="0"/>
  </r>
  <r>
    <x v="0"/>
    <x v="3"/>
    <x v="72"/>
    <s v="MMR001CMP002"/>
    <s v="GCA"/>
    <s v="Urban"/>
    <n v="56"/>
    <n v="230"/>
    <n v="54"/>
    <n v="221"/>
    <n v="57"/>
    <n v="232"/>
    <x v="5"/>
    <x v="0"/>
    <n v="26"/>
  </r>
  <r>
    <x v="0"/>
    <x v="3"/>
    <x v="40"/>
    <s v="MMR001CMP019"/>
    <s v="GCA"/>
    <s v="Urban"/>
    <n v="107"/>
    <n v="501"/>
    <n v="107"/>
    <n v="503"/>
    <n v="107"/>
    <n v="497"/>
    <x v="5"/>
    <x v="1"/>
    <n v="92"/>
  </r>
  <r>
    <x v="0"/>
    <x v="1"/>
    <x v="80"/>
    <s v="MMR001CMP052"/>
    <s v="GCA"/>
    <s v="Urban"/>
    <n v="44"/>
    <n v="235"/>
    <n v="36"/>
    <n v="194"/>
    <n v="43"/>
    <n v="242"/>
    <x v="5"/>
    <x v="1"/>
    <n v="36"/>
  </r>
  <r>
    <x v="0"/>
    <x v="3"/>
    <x v="8"/>
    <s v="MMR001CMP010"/>
    <s v="GCA"/>
    <s v="Urban"/>
    <n v="6"/>
    <n v="39"/>
    <n v="6"/>
    <n v="39"/>
    <n v="6"/>
    <n v="39"/>
    <x v="5"/>
    <x v="0"/>
    <n v="0"/>
  </r>
  <r>
    <x v="0"/>
    <x v="2"/>
    <x v="53"/>
    <s v="MMR001CMP030"/>
    <s v="GCA"/>
    <s v="Urban"/>
    <n v="31"/>
    <n v="170"/>
    <n v="25"/>
    <n v="125"/>
    <n v="31"/>
    <n v="170"/>
    <x v="5"/>
    <x v="2"/>
    <n v="11"/>
  </r>
  <r>
    <x v="0"/>
    <x v="9"/>
    <x v="31"/>
    <s v="MMR001CMP077"/>
    <s v="GCA"/>
    <s v="Mixed"/>
    <n v="18"/>
    <n v="78"/>
    <n v="18"/>
    <n v="79"/>
    <n v="18"/>
    <n v="77"/>
    <x v="5"/>
    <x v="2"/>
    <n v="10"/>
  </r>
  <r>
    <x v="0"/>
    <x v="5"/>
    <x v="30"/>
    <s v="MMR001CMP128"/>
    <s v="NGCA"/>
    <s v="Rural"/>
    <n v="541"/>
    <n v="2607"/>
    <n v="545"/>
    <n v="2544"/>
    <n v="545"/>
    <n v="2545"/>
    <x v="5"/>
    <x v="2"/>
    <n v="176"/>
  </r>
  <r>
    <x v="0"/>
    <x v="0"/>
    <x v="39"/>
    <s v="MMR001CMP070"/>
    <s v="GCA"/>
    <s v="Urban"/>
    <n v="186"/>
    <n v="1002"/>
    <n v="183"/>
    <n v="971"/>
    <n v="188"/>
    <n v="1003"/>
    <x v="5"/>
    <x v="1"/>
    <n v="119"/>
  </r>
  <r>
    <x v="0"/>
    <x v="2"/>
    <x v="71"/>
    <s v="MMR001CMP031"/>
    <s v="GCA"/>
    <s v="Urban"/>
    <n v="128"/>
    <n v="725"/>
    <n v="100"/>
    <n v="608"/>
    <n v="128"/>
    <n v="746"/>
    <x v="5"/>
    <x v="0"/>
    <n v="40"/>
  </r>
  <r>
    <x v="0"/>
    <x v="2"/>
    <x v="46"/>
    <s v="MMR001CMP041"/>
    <s v="GCA"/>
    <s v="Rural"/>
    <n v="172"/>
    <n v="838"/>
    <n v="181"/>
    <n v="910"/>
    <n v="181"/>
    <n v="910"/>
    <x v="5"/>
    <x v="0"/>
    <n v="52"/>
  </r>
  <r>
    <x v="0"/>
    <x v="3"/>
    <x v="68"/>
    <s v="MMR001CMP004"/>
    <s v="GCA"/>
    <s v="Urban"/>
    <n v="7"/>
    <n v="41"/>
    <n v="10"/>
    <n v="47"/>
    <n v="12"/>
    <n v="56"/>
    <x v="5"/>
    <x v="0"/>
    <n v="4"/>
  </r>
  <r>
    <x v="0"/>
    <x v="5"/>
    <x v="66"/>
    <s v="MMR001CMP129"/>
    <s v="NGCA"/>
    <s v="Rural"/>
    <n v="174"/>
    <n v="1185"/>
    <n v="463"/>
    <n v="2123"/>
    <n v="463"/>
    <n v="2114"/>
    <x v="5"/>
    <x v="0"/>
    <n v="133"/>
  </r>
  <r>
    <x v="0"/>
    <x v="0"/>
    <x v="20"/>
    <s v="MMR001CMP072"/>
    <s v="GCA"/>
    <s v="Mixed"/>
    <n v="50"/>
    <n v="295"/>
    <n v="50"/>
    <n v="293"/>
    <n v="50"/>
    <n v="293"/>
    <x v="5"/>
    <x v="0"/>
    <n v="28"/>
  </r>
  <r>
    <x v="0"/>
    <x v="2"/>
    <x v="53"/>
    <s v="MMR001CMP030"/>
    <s v="GCA"/>
    <s v="Urban"/>
    <n v="31"/>
    <n v="170"/>
    <n v="25"/>
    <n v="125"/>
    <n v="31"/>
    <n v="170"/>
    <x v="5"/>
    <x v="1"/>
    <n v="18"/>
  </r>
  <r>
    <x v="0"/>
    <x v="0"/>
    <x v="45"/>
    <s v="MMR001CMP069"/>
    <s v="GCA"/>
    <s v="Urban"/>
    <n v="70"/>
    <n v="609"/>
    <n v="124"/>
    <n v="644"/>
    <n v="124"/>
    <n v="644"/>
    <x v="5"/>
    <x v="0"/>
    <n v="38"/>
  </r>
  <r>
    <x v="0"/>
    <x v="2"/>
    <x v="13"/>
    <s v="MMR001CMP037"/>
    <s v="GCA"/>
    <s v="Urban"/>
    <n v="42"/>
    <n v="175"/>
    <n v="27"/>
    <n v="131"/>
    <n v="42"/>
    <n v="175"/>
    <x v="5"/>
    <x v="2"/>
    <n v="13"/>
  </r>
  <r>
    <x v="0"/>
    <x v="3"/>
    <x v="62"/>
    <s v="MMR001CMP006"/>
    <s v="GCA"/>
    <s v="Urban"/>
    <n v="97"/>
    <n v="382"/>
    <n v="95"/>
    <n v="386"/>
    <n v="95"/>
    <n v="386"/>
    <x v="5"/>
    <x v="2"/>
    <n v="50"/>
  </r>
  <r>
    <x v="0"/>
    <x v="3"/>
    <x v="62"/>
    <s v="MMR001CMP006"/>
    <s v="GCA"/>
    <s v="Urban"/>
    <n v="97"/>
    <n v="382"/>
    <n v="95"/>
    <n v="386"/>
    <n v="95"/>
    <n v="386"/>
    <x v="5"/>
    <x v="1"/>
    <n v="83"/>
  </r>
  <r>
    <x v="0"/>
    <x v="2"/>
    <x v="46"/>
    <s v="MMR001CMP041"/>
    <s v="GCA"/>
    <s v="Rural"/>
    <n v="172"/>
    <n v="838"/>
    <n v="181"/>
    <n v="910"/>
    <n v="181"/>
    <n v="910"/>
    <x v="5"/>
    <x v="2"/>
    <n v="83"/>
  </r>
  <r>
    <x v="0"/>
    <x v="2"/>
    <x v="71"/>
    <s v="MMR001CMP031"/>
    <s v="GCA"/>
    <s v="Urban"/>
    <n v="128"/>
    <n v="725"/>
    <n v="100"/>
    <n v="608"/>
    <n v="128"/>
    <n v="746"/>
    <x v="5"/>
    <x v="2"/>
    <n v="34"/>
  </r>
  <r>
    <x v="0"/>
    <x v="9"/>
    <x v="70"/>
    <s v="MMR001CMP078"/>
    <s v="GCA"/>
    <s v="Mixed"/>
    <n v="12"/>
    <n v="47"/>
    <n v="15"/>
    <n v="69"/>
    <n v="15"/>
    <n v="69"/>
    <x v="5"/>
    <x v="0"/>
    <n v="7"/>
  </r>
  <r>
    <x v="0"/>
    <x v="2"/>
    <x v="13"/>
    <s v="MMR001CMP037"/>
    <s v="GCA"/>
    <s v="Urban"/>
    <n v="42"/>
    <n v="175"/>
    <n v="27"/>
    <n v="131"/>
    <n v="42"/>
    <n v="175"/>
    <x v="5"/>
    <x v="1"/>
    <n v="26"/>
  </r>
  <r>
    <x v="0"/>
    <x v="2"/>
    <x v="53"/>
    <s v="MMR001CMP030"/>
    <s v="GCA"/>
    <s v="Urban"/>
    <n v="31"/>
    <n v="170"/>
    <n v="25"/>
    <n v="125"/>
    <n v="31"/>
    <n v="170"/>
    <x v="5"/>
    <x v="0"/>
    <n v="7"/>
  </r>
  <r>
    <x v="0"/>
    <x v="0"/>
    <x v="75"/>
    <s v="MMR001CMP131"/>
    <s v="NGCA"/>
    <s v="Rural"/>
    <n v="412"/>
    <n v="1700"/>
    <n v="375"/>
    <n v="1598"/>
    <n v="375"/>
    <n v="1598"/>
    <x v="5"/>
    <x v="0"/>
    <n v="86"/>
  </r>
  <r>
    <x v="0"/>
    <x v="9"/>
    <x v="70"/>
    <s v="MMR001CMP078"/>
    <s v="GCA"/>
    <s v="Mixed"/>
    <n v="12"/>
    <n v="47"/>
    <n v="15"/>
    <n v="69"/>
    <n v="15"/>
    <n v="69"/>
    <x v="5"/>
    <x v="2"/>
    <n v="11"/>
  </r>
  <r>
    <x v="0"/>
    <x v="5"/>
    <x v="30"/>
    <s v="MMR001CMP128"/>
    <s v="NGCA"/>
    <s v="Rural"/>
    <n v="541"/>
    <n v="2607"/>
    <n v="545"/>
    <n v="2544"/>
    <n v="545"/>
    <n v="2545"/>
    <x v="5"/>
    <x v="0"/>
    <n v="210"/>
  </r>
  <r>
    <x v="0"/>
    <x v="2"/>
    <x v="73"/>
    <s v="MMR001CMP029"/>
    <s v="GCA"/>
    <s v="Mixed"/>
    <n v="243"/>
    <n v="1307"/>
    <n v="227"/>
    <n v="1227"/>
    <n v="227"/>
    <n v="1227"/>
    <x v="5"/>
    <x v="1"/>
    <n v="97"/>
  </r>
  <r>
    <x v="0"/>
    <x v="2"/>
    <x v="46"/>
    <s v="MMR001CMP041"/>
    <s v="GCA"/>
    <s v="Rural"/>
    <n v="172"/>
    <n v="838"/>
    <n v="181"/>
    <n v="910"/>
    <n v="181"/>
    <n v="910"/>
    <x v="5"/>
    <x v="1"/>
    <n v="135"/>
  </r>
  <r>
    <x v="0"/>
    <x v="3"/>
    <x v="77"/>
    <s v="MMR001CMP005"/>
    <s v="GCA"/>
    <s v="Urban"/>
    <n v="35"/>
    <n v="175"/>
    <n v="32"/>
    <n v="173"/>
    <n v="43"/>
    <n v="212"/>
    <x v="5"/>
    <x v="0"/>
    <n v="16"/>
  </r>
  <r>
    <x v="0"/>
    <x v="0"/>
    <x v="38"/>
    <s v="MMR001CMP071"/>
    <s v="GCA"/>
    <s v="Urban"/>
    <n v="30"/>
    <n v="175"/>
    <n v="18"/>
    <n v="120"/>
    <n v="29"/>
    <n v="182"/>
    <x v="5"/>
    <x v="1"/>
    <n v="33"/>
  </r>
  <r>
    <x v="0"/>
    <x v="3"/>
    <x v="68"/>
    <s v="MMR001CMP004"/>
    <s v="GCA"/>
    <s v="Urban"/>
    <n v="7"/>
    <n v="41"/>
    <n v="10"/>
    <n v="47"/>
    <n v="12"/>
    <n v="56"/>
    <x v="5"/>
    <x v="1"/>
    <n v="8"/>
  </r>
  <r>
    <x v="0"/>
    <x v="7"/>
    <x v="55"/>
    <s v="MMR001CMP068"/>
    <s v="GCA"/>
    <s v="Urban"/>
    <n v="40"/>
    <n v="208"/>
    <n v="41"/>
    <n v="208"/>
    <n v="51"/>
    <n v="208"/>
    <x v="5"/>
    <x v="1"/>
    <n v="25"/>
  </r>
  <r>
    <x v="0"/>
    <x v="9"/>
    <x v="70"/>
    <s v="MMR001CMP078"/>
    <s v="GCA"/>
    <s v="Mixed"/>
    <n v="12"/>
    <n v="47"/>
    <n v="15"/>
    <n v="69"/>
    <n v="15"/>
    <n v="69"/>
    <x v="5"/>
    <x v="1"/>
    <n v="18"/>
  </r>
  <r>
    <x v="0"/>
    <x v="2"/>
    <x v="49"/>
    <s v="MMR001CMP039"/>
    <s v="GCA"/>
    <s v="Rural"/>
    <n v="45"/>
    <n v="193"/>
    <n v="48"/>
    <n v="196"/>
    <n v="48"/>
    <n v="196"/>
    <x v="5"/>
    <x v="0"/>
    <n v="11"/>
  </r>
  <r>
    <x v="0"/>
    <x v="0"/>
    <x v="12"/>
    <s v="MMR001CMP073"/>
    <s v="GCA"/>
    <s v="Rural"/>
    <n v="46"/>
    <n v="272"/>
    <n v="45"/>
    <n v="257"/>
    <n v="45"/>
    <n v="269"/>
    <x v="5"/>
    <x v="1"/>
    <n v="45"/>
  </r>
  <r>
    <x v="0"/>
    <x v="2"/>
    <x v="2"/>
    <s v="MMR001CMP033"/>
    <s v="GCA"/>
    <s v="Rural"/>
    <n v="18"/>
    <n v="82"/>
    <n v="18"/>
    <n v="82"/>
    <n v="18"/>
    <n v="80"/>
    <x v="5"/>
    <x v="0"/>
    <n v="9"/>
  </r>
  <r>
    <x v="0"/>
    <x v="0"/>
    <x v="12"/>
    <s v="MMR001CMP073"/>
    <s v="GCA"/>
    <s v="Rural"/>
    <n v="46"/>
    <n v="272"/>
    <n v="45"/>
    <n v="257"/>
    <n v="45"/>
    <n v="269"/>
    <x v="5"/>
    <x v="0"/>
    <n v="25"/>
  </r>
  <r>
    <x v="0"/>
    <x v="0"/>
    <x v="39"/>
    <s v="MMR001CMP070"/>
    <s v="GCA"/>
    <s v="Urban"/>
    <n v="186"/>
    <n v="1002"/>
    <n v="183"/>
    <n v="971"/>
    <n v="188"/>
    <n v="1003"/>
    <x v="5"/>
    <x v="0"/>
    <n v="55"/>
  </r>
  <r>
    <x v="0"/>
    <x v="3"/>
    <x v="77"/>
    <s v="MMR001CMP005"/>
    <s v="GCA"/>
    <s v="Urban"/>
    <n v="35"/>
    <n v="175"/>
    <n v="32"/>
    <n v="173"/>
    <n v="43"/>
    <n v="212"/>
    <x v="5"/>
    <x v="1"/>
    <n v="30"/>
  </r>
  <r>
    <x v="0"/>
    <x v="2"/>
    <x v="29"/>
    <s v="MMR001CMP032"/>
    <s v="GCA"/>
    <s v="Urban"/>
    <n v="94"/>
    <n v="341"/>
    <n v="65"/>
    <n v="240"/>
    <n v="95"/>
    <n v="343"/>
    <x v="5"/>
    <x v="1"/>
    <n v="57"/>
  </r>
  <r>
    <x v="0"/>
    <x v="2"/>
    <x v="42"/>
    <s v="MMR001CMP040"/>
    <s v="GCA"/>
    <s v="Rural"/>
    <n v="429"/>
    <n v="2237"/>
    <n v="429"/>
    <n v="2221"/>
    <n v="429"/>
    <n v="2221"/>
    <x v="5"/>
    <x v="0"/>
    <n v="144"/>
  </r>
  <r>
    <x v="0"/>
    <x v="3"/>
    <x v="68"/>
    <s v="MMR001CMP004"/>
    <s v="GCA"/>
    <s v="Urban"/>
    <n v="7"/>
    <n v="41"/>
    <n v="10"/>
    <n v="47"/>
    <n v="12"/>
    <n v="56"/>
    <x v="5"/>
    <x v="2"/>
    <n v="4"/>
  </r>
  <r>
    <x v="0"/>
    <x v="5"/>
    <x v="66"/>
    <s v="MMR001CMP129"/>
    <s v="NGCA"/>
    <s v="Rural"/>
    <n v="174"/>
    <n v="1185"/>
    <n v="463"/>
    <n v="2123"/>
    <n v="463"/>
    <n v="2114"/>
    <x v="5"/>
    <x v="1"/>
    <n v="253"/>
  </r>
  <r>
    <x v="0"/>
    <x v="0"/>
    <x v="12"/>
    <s v="MMR001CMP073"/>
    <s v="GCA"/>
    <s v="Rural"/>
    <n v="46"/>
    <n v="272"/>
    <n v="45"/>
    <n v="257"/>
    <n v="45"/>
    <n v="269"/>
    <x v="5"/>
    <x v="2"/>
    <n v="20"/>
  </r>
  <r>
    <x v="0"/>
    <x v="2"/>
    <x v="2"/>
    <s v="MMR001CMP033"/>
    <s v="GCA"/>
    <s v="Rural"/>
    <n v="18"/>
    <n v="82"/>
    <n v="18"/>
    <n v="82"/>
    <n v="18"/>
    <n v="80"/>
    <x v="5"/>
    <x v="2"/>
    <n v="6"/>
  </r>
  <r>
    <x v="0"/>
    <x v="2"/>
    <x v="49"/>
    <s v="MMR001CMP039"/>
    <s v="GCA"/>
    <s v="Rural"/>
    <n v="45"/>
    <n v="193"/>
    <n v="48"/>
    <n v="196"/>
    <n v="48"/>
    <n v="196"/>
    <x v="5"/>
    <x v="1"/>
    <n v="29"/>
  </r>
  <r>
    <x v="0"/>
    <x v="2"/>
    <x v="29"/>
    <s v="MMR001CMP032"/>
    <s v="GCA"/>
    <s v="Urban"/>
    <n v="94"/>
    <n v="341"/>
    <n v="65"/>
    <n v="240"/>
    <n v="95"/>
    <n v="343"/>
    <x v="5"/>
    <x v="2"/>
    <n v="26"/>
  </r>
  <r>
    <x v="0"/>
    <x v="5"/>
    <x v="30"/>
    <s v="MMR001CMP128"/>
    <s v="NGCA"/>
    <s v="Rural"/>
    <n v="541"/>
    <n v="2607"/>
    <n v="545"/>
    <n v="2544"/>
    <n v="545"/>
    <n v="2545"/>
    <x v="5"/>
    <x v="1"/>
    <n v="386"/>
  </r>
  <r>
    <x v="0"/>
    <x v="0"/>
    <x v="45"/>
    <s v="MMR001CMP069"/>
    <s v="GCA"/>
    <s v="Urban"/>
    <n v="70"/>
    <n v="609"/>
    <n v="124"/>
    <n v="644"/>
    <n v="124"/>
    <n v="644"/>
    <x v="5"/>
    <x v="2"/>
    <n v="35"/>
  </r>
  <r>
    <x v="0"/>
    <x v="3"/>
    <x v="62"/>
    <s v="MMR001CMP006"/>
    <s v="GCA"/>
    <s v="Urban"/>
    <n v="97"/>
    <n v="382"/>
    <n v="95"/>
    <n v="386"/>
    <n v="95"/>
    <n v="386"/>
    <x v="5"/>
    <x v="0"/>
    <n v="33"/>
  </r>
  <r>
    <x v="0"/>
    <x v="9"/>
    <x v="31"/>
    <s v="MMR001CMP077"/>
    <s v="GCA"/>
    <s v="Mixed"/>
    <n v="18"/>
    <n v="78"/>
    <n v="18"/>
    <n v="79"/>
    <n v="18"/>
    <n v="77"/>
    <x v="5"/>
    <x v="1"/>
    <n v="17"/>
  </r>
  <r>
    <x v="0"/>
    <x v="2"/>
    <x v="49"/>
    <s v="MMR001CMP039"/>
    <s v="GCA"/>
    <s v="Rural"/>
    <n v="45"/>
    <n v="193"/>
    <n v="48"/>
    <n v="196"/>
    <n v="48"/>
    <n v="196"/>
    <x v="5"/>
    <x v="2"/>
    <n v="18"/>
  </r>
  <r>
    <x v="0"/>
    <x v="0"/>
    <x v="20"/>
    <s v="MMR001CMP072"/>
    <s v="GCA"/>
    <s v="Mixed"/>
    <n v="50"/>
    <n v="295"/>
    <n v="50"/>
    <n v="293"/>
    <n v="50"/>
    <n v="293"/>
    <x v="5"/>
    <x v="2"/>
    <n v="23"/>
  </r>
  <r>
    <x v="0"/>
    <x v="3"/>
    <x v="77"/>
    <s v="MMR001CMP005"/>
    <s v="GCA"/>
    <s v="Urban"/>
    <n v="35"/>
    <n v="175"/>
    <n v="32"/>
    <n v="173"/>
    <n v="43"/>
    <n v="212"/>
    <x v="5"/>
    <x v="2"/>
    <n v="14"/>
  </r>
  <r>
    <x v="0"/>
    <x v="9"/>
    <x v="31"/>
    <s v="MMR001CMP077"/>
    <s v="GCA"/>
    <s v="Mixed"/>
    <n v="18"/>
    <n v="78"/>
    <n v="18"/>
    <n v="79"/>
    <n v="18"/>
    <n v="77"/>
    <x v="5"/>
    <x v="0"/>
    <n v="7"/>
  </r>
  <r>
    <x v="0"/>
    <x v="0"/>
    <x v="20"/>
    <s v="MMR001CMP072"/>
    <s v="GCA"/>
    <s v="Mixed"/>
    <n v="50"/>
    <n v="295"/>
    <n v="50"/>
    <n v="293"/>
    <n v="50"/>
    <n v="293"/>
    <x v="5"/>
    <x v="1"/>
    <n v="51"/>
  </r>
  <r>
    <x v="0"/>
    <x v="2"/>
    <x v="2"/>
    <s v="MMR001CMP033"/>
    <s v="GCA"/>
    <s v="Rural"/>
    <n v="18"/>
    <n v="82"/>
    <n v="18"/>
    <n v="82"/>
    <n v="18"/>
    <n v="80"/>
    <x v="5"/>
    <x v="1"/>
    <n v="15"/>
  </r>
  <r>
    <x v="0"/>
    <x v="2"/>
    <x v="42"/>
    <s v="MMR001CMP040"/>
    <s v="GCA"/>
    <s v="Rural"/>
    <n v="429"/>
    <n v="2237"/>
    <n v="429"/>
    <n v="2221"/>
    <n v="429"/>
    <n v="2221"/>
    <x v="5"/>
    <x v="2"/>
    <n v="129"/>
  </r>
  <r>
    <x v="0"/>
    <x v="2"/>
    <x v="42"/>
    <s v="MMR001CMP040"/>
    <s v="GCA"/>
    <s v="Rural"/>
    <n v="429"/>
    <n v="2237"/>
    <n v="429"/>
    <n v="2221"/>
    <n v="429"/>
    <n v="2221"/>
    <x v="5"/>
    <x v="1"/>
    <n v="273"/>
  </r>
  <r>
    <x v="0"/>
    <x v="0"/>
    <x v="45"/>
    <s v="MMR001CMP069"/>
    <s v="GCA"/>
    <s v="Urban"/>
    <n v="70"/>
    <n v="609"/>
    <n v="124"/>
    <n v="644"/>
    <n v="124"/>
    <n v="644"/>
    <x v="5"/>
    <x v="1"/>
    <n v="73"/>
  </r>
  <r>
    <x v="0"/>
    <x v="2"/>
    <x v="29"/>
    <s v="MMR001CMP032"/>
    <s v="GCA"/>
    <s v="Urban"/>
    <n v="94"/>
    <n v="341"/>
    <n v="65"/>
    <n v="240"/>
    <n v="95"/>
    <n v="343"/>
    <x v="5"/>
    <x v="0"/>
    <n v="31"/>
  </r>
  <r>
    <x v="0"/>
    <x v="0"/>
    <x v="39"/>
    <s v="MMR001CMP070"/>
    <s v="GCA"/>
    <s v="Urban"/>
    <n v="186"/>
    <n v="1002"/>
    <n v="183"/>
    <n v="971"/>
    <n v="188"/>
    <n v="1003"/>
    <x v="5"/>
    <x v="2"/>
    <n v="64"/>
  </r>
  <r>
    <x v="0"/>
    <x v="1"/>
    <x v="7"/>
    <s v="MMR001CMP049"/>
    <s v="GCA"/>
    <s v="Urban"/>
    <n v="116"/>
    <n v="659"/>
    <n v="116"/>
    <n v="659"/>
    <n v="116"/>
    <n v="659"/>
    <x v="5"/>
    <x v="0"/>
    <n v="0"/>
  </r>
  <r>
    <x v="0"/>
    <x v="2"/>
    <x v="13"/>
    <s v="MMR001CMP037"/>
    <s v="GCA"/>
    <s v="Urban"/>
    <n v="42"/>
    <n v="175"/>
    <n v="27"/>
    <n v="131"/>
    <n v="42"/>
    <n v="175"/>
    <x v="5"/>
    <x v="0"/>
    <n v="13"/>
  </r>
  <r>
    <x v="0"/>
    <x v="2"/>
    <x v="71"/>
    <s v="MMR001CMP031"/>
    <s v="GCA"/>
    <s v="Urban"/>
    <n v="128"/>
    <n v="725"/>
    <n v="100"/>
    <n v="608"/>
    <n v="128"/>
    <n v="746"/>
    <x v="5"/>
    <x v="1"/>
    <n v="74"/>
  </r>
  <r>
    <x v="0"/>
    <x v="3"/>
    <x v="65"/>
    <s v="MMR001CMP003"/>
    <s v="GCA"/>
    <s v="Urban"/>
    <n v="32"/>
    <n v="146"/>
    <n v="28"/>
    <n v="131"/>
    <n v="32"/>
    <n v="148"/>
    <x v="5"/>
    <x v="1"/>
    <n v="32"/>
  </r>
  <r>
    <x v="0"/>
    <x v="0"/>
    <x v="38"/>
    <s v="MMR001CMP071"/>
    <s v="GCA"/>
    <s v="Urban"/>
    <n v="30"/>
    <n v="175"/>
    <n v="18"/>
    <n v="120"/>
    <n v="29"/>
    <n v="182"/>
    <x v="5"/>
    <x v="2"/>
    <n v="13"/>
  </r>
  <r>
    <x v="0"/>
    <x v="0"/>
    <x v="38"/>
    <s v="MMR001CMP071"/>
    <s v="GCA"/>
    <s v="Urban"/>
    <n v="30"/>
    <n v="175"/>
    <n v="18"/>
    <n v="120"/>
    <n v="29"/>
    <n v="182"/>
    <x v="5"/>
    <x v="0"/>
    <n v="20"/>
  </r>
  <r>
    <x v="0"/>
    <x v="2"/>
    <x v="37"/>
    <s v="MMR001CMP038"/>
    <s v="GCA"/>
    <s v="Urban"/>
    <n v="85"/>
    <n v="367"/>
    <n v="80"/>
    <n v="337"/>
    <n v="85"/>
    <n v="367"/>
    <x v="5"/>
    <x v="0"/>
    <n v="33"/>
  </r>
  <r>
    <x v="0"/>
    <x v="2"/>
    <x v="37"/>
    <s v="MMR001CMP038"/>
    <s v="GCA"/>
    <s v="Urban"/>
    <n v="85"/>
    <n v="367"/>
    <n v="80"/>
    <n v="337"/>
    <n v="85"/>
    <n v="367"/>
    <x v="5"/>
    <x v="1"/>
    <n v="72"/>
  </r>
  <r>
    <x v="0"/>
    <x v="6"/>
    <x v="56"/>
    <s v="MMR001CMP042"/>
    <s v="GCA"/>
    <s v="Urban"/>
    <n v="118"/>
    <n v="516"/>
    <n v="108"/>
    <n v="470"/>
    <n v="118"/>
    <n v="520"/>
    <x v="5"/>
    <x v="0"/>
    <n v="35"/>
  </r>
  <r>
    <x v="0"/>
    <x v="2"/>
    <x v="37"/>
    <s v="MMR001CMP038"/>
    <s v="GCA"/>
    <s v="Urban"/>
    <n v="85"/>
    <n v="367"/>
    <n v="80"/>
    <n v="337"/>
    <n v="85"/>
    <n v="367"/>
    <x v="5"/>
    <x v="2"/>
    <n v="39"/>
  </r>
  <r>
    <x v="0"/>
    <x v="2"/>
    <x v="73"/>
    <s v="MMR001CMP029"/>
    <s v="GCA"/>
    <s v="Mixed"/>
    <n v="243"/>
    <n v="1307"/>
    <n v="227"/>
    <n v="1227"/>
    <n v="227"/>
    <n v="1227"/>
    <x v="5"/>
    <x v="2"/>
    <n v="40"/>
  </r>
  <r>
    <x v="0"/>
    <x v="2"/>
    <x v="73"/>
    <s v="MMR001CMP029"/>
    <s v="GCA"/>
    <s v="Mixed"/>
    <n v="243"/>
    <n v="1307"/>
    <n v="227"/>
    <n v="1227"/>
    <n v="227"/>
    <n v="1227"/>
    <x v="5"/>
    <x v="0"/>
    <n v="57"/>
  </r>
  <r>
    <x v="0"/>
    <x v="9"/>
    <x v="79"/>
    <s v="MMR001CMP079"/>
    <s v="GCA"/>
    <s v="Urban"/>
    <n v="14"/>
    <n v="44"/>
    <n v="14"/>
    <n v="44"/>
    <n v="14"/>
    <n v="44"/>
    <x v="5"/>
    <x v="0"/>
    <n v="4"/>
  </r>
  <r>
    <x v="0"/>
    <x v="4"/>
    <x v="109"/>
    <s v="MMR001CMP184"/>
    <s v="GCA"/>
    <s v="Rural"/>
    <n v="41"/>
    <n v="199"/>
    <n v="41"/>
    <n v="196"/>
    <n v="41"/>
    <n v="201"/>
    <x v="5"/>
    <x v="0"/>
    <n v="21"/>
  </r>
  <r>
    <x v="0"/>
    <x v="16"/>
    <x v="129"/>
    <s v="MMR001CMP234"/>
    <s v="GCA"/>
    <s v="Urban"/>
    <n v="91"/>
    <n v="400"/>
    <n v="60"/>
    <n v="228"/>
    <n v="74"/>
    <n v="228"/>
    <x v="5"/>
    <x v="2"/>
    <n v="23"/>
  </r>
  <r>
    <x v="0"/>
    <x v="4"/>
    <x v="105"/>
    <s v="MMR001CMP181"/>
    <s v="GCA"/>
    <s v="Urban"/>
    <n v="25"/>
    <n v="133"/>
    <n v="22"/>
    <n v="95"/>
    <n v="25"/>
    <n v="134"/>
    <x v="5"/>
    <x v="2"/>
    <n v="8"/>
  </r>
  <r>
    <x v="0"/>
    <x v="2"/>
    <x v="125"/>
    <s v="MMR001CMP160"/>
    <s v="NGCA"/>
    <s v="Rural"/>
    <n v="110"/>
    <n v="643"/>
    <n v="106"/>
    <m/>
    <n v="124"/>
    <n v="0"/>
    <x v="5"/>
    <x v="0"/>
    <n v="0"/>
  </r>
  <r>
    <x v="0"/>
    <x v="4"/>
    <x v="113"/>
    <s v="MMR001CMP183"/>
    <s v="GCA"/>
    <s v="Mixed"/>
    <n v="8"/>
    <n v="40"/>
    <n v="8"/>
    <n v="28"/>
    <n v="8"/>
    <n v="40"/>
    <x v="5"/>
    <x v="1"/>
    <n v="6"/>
  </r>
  <r>
    <x v="1"/>
    <x v="11"/>
    <x v="123"/>
    <s v="MMR015CMP003"/>
    <s v="GCA"/>
    <s v="Urban"/>
    <n v="50"/>
    <n v="218"/>
    <n v="53"/>
    <n v="217"/>
    <n v="53"/>
    <n v="217"/>
    <x v="5"/>
    <x v="2"/>
    <n v="40"/>
  </r>
  <r>
    <x v="0"/>
    <x v="4"/>
    <x v="127"/>
    <s v="MMR001CMP229"/>
    <s v="GCA"/>
    <s v="Rural"/>
    <n v="116"/>
    <n v="530"/>
    <n v="105"/>
    <n v="464"/>
    <n v="105"/>
    <n v="492"/>
    <x v="5"/>
    <x v="2"/>
    <n v="42"/>
  </r>
  <r>
    <x v="0"/>
    <x v="4"/>
    <x v="88"/>
    <s v="MMR001CMP192"/>
    <s v="GCA"/>
    <s v="Urban"/>
    <n v="16"/>
    <n v="58"/>
    <n v="10"/>
    <n v="45"/>
    <n v="16"/>
    <n v="58"/>
    <x v="5"/>
    <x v="0"/>
    <n v="6"/>
  </r>
  <r>
    <x v="0"/>
    <x v="6"/>
    <x v="96"/>
    <s v="MMR001CMP210"/>
    <s v="GCA"/>
    <s v="Mixed"/>
    <n v="68"/>
    <n v="327"/>
    <n v="10"/>
    <n v="20"/>
    <n v="63"/>
    <n v="307"/>
    <x v="5"/>
    <x v="1"/>
    <n v="62"/>
  </r>
  <r>
    <x v="0"/>
    <x v="4"/>
    <x v="124"/>
    <s v="MMR001CMP231"/>
    <s v="GCA"/>
    <s v="Rural"/>
    <n v="54"/>
    <n v="242"/>
    <n v="50"/>
    <n v="219"/>
    <n v="50"/>
    <n v="227"/>
    <x v="5"/>
    <x v="1"/>
    <n v="35"/>
  </r>
  <r>
    <x v="1"/>
    <x v="12"/>
    <x v="104"/>
    <s v="MMR015CMP020"/>
    <s v="GCA"/>
    <s v="Rural"/>
    <n v="178"/>
    <n v="827"/>
    <n v="194"/>
    <n v="890"/>
    <n v="194"/>
    <n v="890"/>
    <x v="5"/>
    <x v="2"/>
    <n v="70"/>
  </r>
  <r>
    <x v="1"/>
    <x v="14"/>
    <x v="100"/>
    <s v="MMR015CMP139"/>
    <s v="NGCA"/>
    <s v="Rural"/>
    <n v="9"/>
    <n v="40"/>
    <n v="9"/>
    <n v="43"/>
    <n v="9"/>
    <n v="43"/>
    <x v="5"/>
    <x v="0"/>
    <n v="8"/>
  </r>
  <r>
    <x v="1"/>
    <x v="12"/>
    <x v="87"/>
    <s v="MMR015CMP015"/>
    <s v="GCA"/>
    <s v="Rural"/>
    <n v="87"/>
    <n v="488"/>
    <n v="86"/>
    <n v="472"/>
    <n v="86"/>
    <n v="472"/>
    <x v="5"/>
    <x v="2"/>
    <n v="13"/>
  </r>
  <r>
    <x v="1"/>
    <x v="15"/>
    <x v="117"/>
    <s v="MMR015CMP218"/>
    <s v="GCA"/>
    <s v="Rural"/>
    <n v="44"/>
    <n v="273"/>
    <n v="40"/>
    <n v="208"/>
    <n v="40"/>
    <n v="208"/>
    <x v="5"/>
    <x v="2"/>
    <n v="19"/>
  </r>
  <r>
    <x v="1"/>
    <x v="12"/>
    <x v="110"/>
    <s v="MMR015CMP017"/>
    <s v="GCA"/>
    <s v="Urban"/>
    <n v="30"/>
    <n v="139"/>
    <n v="31"/>
    <n v="140"/>
    <n v="31"/>
    <n v="140"/>
    <x v="5"/>
    <x v="2"/>
    <n v="17"/>
  </r>
  <r>
    <x v="0"/>
    <x v="16"/>
    <x v="129"/>
    <s v="MMR001CMP234"/>
    <s v="GCA"/>
    <s v="Urban"/>
    <n v="91"/>
    <n v="400"/>
    <n v="60"/>
    <n v="228"/>
    <n v="74"/>
    <n v="228"/>
    <x v="5"/>
    <x v="0"/>
    <n v="12"/>
  </r>
  <r>
    <x v="1"/>
    <x v="12"/>
    <x v="87"/>
    <s v="MMR015CMP015"/>
    <s v="GCA"/>
    <s v="Rural"/>
    <n v="87"/>
    <n v="488"/>
    <n v="86"/>
    <n v="472"/>
    <n v="86"/>
    <n v="472"/>
    <x v="5"/>
    <x v="0"/>
    <n v="23"/>
  </r>
  <r>
    <x v="0"/>
    <x v="4"/>
    <x v="105"/>
    <s v="MMR001CMP181"/>
    <s v="GCA"/>
    <s v="Urban"/>
    <n v="25"/>
    <n v="133"/>
    <n v="22"/>
    <n v="95"/>
    <n v="25"/>
    <n v="134"/>
    <x v="5"/>
    <x v="0"/>
    <n v="12"/>
  </r>
  <r>
    <x v="1"/>
    <x v="12"/>
    <x v="104"/>
    <s v="MMR015CMP020"/>
    <s v="GCA"/>
    <s v="Rural"/>
    <n v="178"/>
    <n v="827"/>
    <n v="194"/>
    <n v="890"/>
    <n v="194"/>
    <n v="890"/>
    <x v="5"/>
    <x v="1"/>
    <n v="131"/>
  </r>
  <r>
    <x v="1"/>
    <x v="11"/>
    <x v="123"/>
    <s v="MMR015CMP003"/>
    <s v="GCA"/>
    <s v="Urban"/>
    <n v="50"/>
    <n v="218"/>
    <n v="53"/>
    <n v="217"/>
    <n v="53"/>
    <n v="217"/>
    <x v="5"/>
    <x v="1"/>
    <n v="65"/>
  </r>
  <r>
    <x v="0"/>
    <x v="4"/>
    <x v="88"/>
    <s v="MMR001CMP192"/>
    <s v="GCA"/>
    <s v="Urban"/>
    <n v="16"/>
    <n v="58"/>
    <n v="10"/>
    <n v="45"/>
    <n v="16"/>
    <n v="58"/>
    <x v="5"/>
    <x v="2"/>
    <n v="1"/>
  </r>
  <r>
    <x v="1"/>
    <x v="15"/>
    <x v="117"/>
    <s v="MMR015CMP218"/>
    <s v="GCA"/>
    <s v="Rural"/>
    <n v="44"/>
    <n v="273"/>
    <n v="40"/>
    <n v="208"/>
    <n v="40"/>
    <n v="208"/>
    <x v="5"/>
    <x v="1"/>
    <n v="36"/>
  </r>
  <r>
    <x v="0"/>
    <x v="4"/>
    <x v="109"/>
    <s v="MMR001CMP184"/>
    <s v="GCA"/>
    <s v="Rural"/>
    <n v="41"/>
    <n v="199"/>
    <n v="41"/>
    <n v="196"/>
    <n v="41"/>
    <n v="201"/>
    <x v="5"/>
    <x v="2"/>
    <n v="15"/>
  </r>
  <r>
    <x v="0"/>
    <x v="5"/>
    <x v="74"/>
    <s v="MMR001CMP133"/>
    <s v="GCA"/>
    <s v="Rural"/>
    <n v="115"/>
    <n v="532"/>
    <n v="115"/>
    <n v="537"/>
    <n v="115"/>
    <n v="537"/>
    <x v="5"/>
    <x v="1"/>
    <n v="140"/>
  </r>
  <r>
    <x v="0"/>
    <x v="4"/>
    <x v="127"/>
    <s v="MMR001CMP229"/>
    <s v="GCA"/>
    <s v="Rural"/>
    <n v="116"/>
    <n v="530"/>
    <n v="105"/>
    <n v="464"/>
    <n v="105"/>
    <n v="492"/>
    <x v="5"/>
    <x v="0"/>
    <n v="40"/>
  </r>
  <r>
    <x v="0"/>
    <x v="2"/>
    <x v="125"/>
    <s v="MMR001CMP160"/>
    <s v="NGCA"/>
    <s v="Rural"/>
    <n v="110"/>
    <n v="643"/>
    <n v="106"/>
    <m/>
    <n v="124"/>
    <n v="0"/>
    <x v="5"/>
    <x v="1"/>
    <n v="0"/>
  </r>
  <r>
    <x v="1"/>
    <x v="12"/>
    <x v="110"/>
    <s v="MMR015CMP017"/>
    <s v="GCA"/>
    <s v="Urban"/>
    <n v="30"/>
    <n v="139"/>
    <n v="31"/>
    <n v="140"/>
    <n v="31"/>
    <n v="140"/>
    <x v="5"/>
    <x v="1"/>
    <n v="39"/>
  </r>
  <r>
    <x v="1"/>
    <x v="14"/>
    <x v="97"/>
    <s v="MMR015CMP216"/>
    <s v="GCA"/>
    <s v="Urban"/>
    <n v="30"/>
    <n v="188"/>
    <n v="24"/>
    <n v="112"/>
    <n v="24"/>
    <n v="112"/>
    <x v="5"/>
    <x v="1"/>
    <n v="21"/>
  </r>
  <r>
    <x v="0"/>
    <x v="4"/>
    <x v="88"/>
    <s v="MMR001CMP192"/>
    <s v="GCA"/>
    <s v="Urban"/>
    <n v="16"/>
    <n v="58"/>
    <n v="10"/>
    <n v="45"/>
    <n v="16"/>
    <n v="58"/>
    <x v="5"/>
    <x v="1"/>
    <n v="7"/>
  </r>
  <r>
    <x v="0"/>
    <x v="2"/>
    <x v="125"/>
    <s v="MMR001CMP160"/>
    <s v="NGCA"/>
    <s v="Rural"/>
    <n v="110"/>
    <n v="643"/>
    <n v="106"/>
    <m/>
    <n v="124"/>
    <n v="0"/>
    <x v="5"/>
    <x v="2"/>
    <n v="0"/>
  </r>
  <r>
    <x v="0"/>
    <x v="5"/>
    <x v="118"/>
    <s v="MMR001CMP228"/>
    <s v="GCA"/>
    <s v="Rural"/>
    <n v="115"/>
    <n v="502"/>
    <n v="123"/>
    <n v="555"/>
    <n v="123"/>
    <n v="555"/>
    <x v="5"/>
    <x v="1"/>
    <n v="108"/>
  </r>
  <r>
    <x v="1"/>
    <x v="14"/>
    <x v="97"/>
    <s v="MMR015CMP216"/>
    <s v="GCA"/>
    <s v="Urban"/>
    <n v="30"/>
    <n v="188"/>
    <n v="24"/>
    <n v="112"/>
    <n v="24"/>
    <n v="112"/>
    <x v="5"/>
    <x v="2"/>
    <n v="8"/>
  </r>
  <r>
    <x v="0"/>
    <x v="4"/>
    <x v="99"/>
    <s v="MMR001CMP190"/>
    <s v="GCA"/>
    <s v="Urban"/>
    <n v="14"/>
    <n v="83"/>
    <n v="8"/>
    <n v="35"/>
    <n v="13"/>
    <n v="82"/>
    <x v="5"/>
    <x v="1"/>
    <n v="9"/>
  </r>
  <r>
    <x v="0"/>
    <x v="4"/>
    <x v="91"/>
    <s v="MMR001CMP191"/>
    <s v="GCA"/>
    <s v="Rural"/>
    <n v="13"/>
    <n v="70"/>
    <n v="8"/>
    <n v="49"/>
    <n v="12"/>
    <n v="70"/>
    <x v="5"/>
    <x v="1"/>
    <n v="12"/>
  </r>
  <r>
    <x v="1"/>
    <x v="11"/>
    <x v="122"/>
    <s v="MMR015CMP001"/>
    <s v="GCA"/>
    <s v="Urban"/>
    <n v="73"/>
    <n v="393"/>
    <n v="73"/>
    <n v="393"/>
    <n v="73"/>
    <n v="393"/>
    <x v="5"/>
    <x v="0"/>
    <n v="40"/>
  </r>
  <r>
    <x v="0"/>
    <x v="4"/>
    <x v="126"/>
    <s v="MMR001CMP148"/>
    <s v="GCA"/>
    <s v="Mixed"/>
    <n v="20"/>
    <n v="64"/>
    <n v="14"/>
    <n v="52"/>
    <n v="14"/>
    <n v="52"/>
    <x v="5"/>
    <x v="2"/>
    <n v="8"/>
  </r>
  <r>
    <x v="1"/>
    <x v="12"/>
    <x v="112"/>
    <s v="MMR015CMP018"/>
    <s v="GCA"/>
    <s v="Rural"/>
    <n v="78"/>
    <n v="390"/>
    <n v="77"/>
    <n v="384"/>
    <n v="77"/>
    <n v="384"/>
    <x v="5"/>
    <x v="1"/>
    <n v="36"/>
  </r>
  <r>
    <x v="0"/>
    <x v="5"/>
    <x v="119"/>
    <s v="MMR001CMP230"/>
    <s v="GCA"/>
    <s v="Rural"/>
    <n v="319"/>
    <n v="1567"/>
    <n v="133"/>
    <n v="499"/>
    <n v="133"/>
    <n v="499"/>
    <x v="5"/>
    <x v="2"/>
    <n v="36"/>
  </r>
  <r>
    <x v="0"/>
    <x v="8"/>
    <x v="116"/>
    <s v="MMR001CMP152"/>
    <s v="GCA"/>
    <s v="Rural"/>
    <n v="20"/>
    <n v="106"/>
    <n v="13"/>
    <n v="94"/>
    <n v="18"/>
    <n v="94"/>
    <x v="5"/>
    <x v="0"/>
    <n v="8"/>
  </r>
  <r>
    <x v="1"/>
    <x v="15"/>
    <x v="117"/>
    <s v="MMR015CMP218"/>
    <s v="GCA"/>
    <s v="Rural"/>
    <n v="44"/>
    <n v="273"/>
    <n v="40"/>
    <n v="208"/>
    <n v="40"/>
    <n v="208"/>
    <x v="5"/>
    <x v="0"/>
    <n v="17"/>
  </r>
  <r>
    <x v="1"/>
    <x v="12"/>
    <x v="114"/>
    <s v="MMR015CMP217"/>
    <s v="GCA"/>
    <s v="Mixed"/>
    <n v="21"/>
    <n v="107"/>
    <n v="22"/>
    <n v="108"/>
    <n v="22"/>
    <n v="0"/>
    <x v="5"/>
    <x v="1"/>
    <n v="0"/>
  </r>
  <r>
    <x v="0"/>
    <x v="4"/>
    <x v="99"/>
    <s v="MMR001CMP190"/>
    <s v="GCA"/>
    <s v="Urban"/>
    <n v="14"/>
    <n v="83"/>
    <n v="8"/>
    <n v="35"/>
    <n v="13"/>
    <n v="82"/>
    <x v="5"/>
    <x v="0"/>
    <n v="5"/>
  </r>
  <r>
    <x v="0"/>
    <x v="4"/>
    <x v="102"/>
    <s v="MMR001CMP182"/>
    <s v="GCA"/>
    <s v="Urban"/>
    <n v="10"/>
    <n v="39"/>
    <n v="7"/>
    <n v="25"/>
    <n v="10"/>
    <n v="39"/>
    <x v="5"/>
    <x v="1"/>
    <n v="7"/>
  </r>
  <r>
    <x v="0"/>
    <x v="4"/>
    <x v="102"/>
    <s v="MMR001CMP182"/>
    <s v="GCA"/>
    <s v="Urban"/>
    <n v="10"/>
    <n v="39"/>
    <n v="7"/>
    <n v="25"/>
    <n v="10"/>
    <n v="39"/>
    <x v="5"/>
    <x v="2"/>
    <n v="1"/>
  </r>
  <r>
    <x v="0"/>
    <x v="5"/>
    <x v="119"/>
    <s v="MMR001CMP230"/>
    <s v="GCA"/>
    <s v="Rural"/>
    <n v="319"/>
    <n v="1567"/>
    <n v="133"/>
    <n v="499"/>
    <n v="133"/>
    <n v="499"/>
    <x v="5"/>
    <x v="1"/>
    <n v="72"/>
  </r>
  <r>
    <x v="0"/>
    <x v="4"/>
    <x v="124"/>
    <s v="MMR001CMP231"/>
    <s v="GCA"/>
    <s v="Rural"/>
    <n v="54"/>
    <n v="242"/>
    <n v="50"/>
    <n v="219"/>
    <n v="50"/>
    <n v="227"/>
    <x v="5"/>
    <x v="0"/>
    <n v="18"/>
  </r>
  <r>
    <x v="1"/>
    <x v="12"/>
    <x v="92"/>
    <s v="MMR015CMP016"/>
    <s v="GCA"/>
    <s v="Urban"/>
    <n v="64"/>
    <n v="305"/>
    <n v="63"/>
    <n v="304"/>
    <n v="63"/>
    <n v="304"/>
    <x v="5"/>
    <x v="2"/>
    <n v="45"/>
  </r>
  <r>
    <x v="1"/>
    <x v="12"/>
    <x v="112"/>
    <s v="MMR015CMP018"/>
    <s v="GCA"/>
    <s v="Rural"/>
    <n v="78"/>
    <n v="390"/>
    <n v="77"/>
    <n v="384"/>
    <n v="77"/>
    <n v="384"/>
    <x v="5"/>
    <x v="2"/>
    <n v="15"/>
  </r>
  <r>
    <x v="0"/>
    <x v="4"/>
    <x v="126"/>
    <s v="MMR001CMP148"/>
    <s v="GCA"/>
    <s v="Mixed"/>
    <n v="20"/>
    <n v="64"/>
    <n v="14"/>
    <n v="52"/>
    <n v="14"/>
    <n v="52"/>
    <x v="5"/>
    <x v="1"/>
    <n v="13"/>
  </r>
  <r>
    <x v="1"/>
    <x v="11"/>
    <x v="122"/>
    <s v="MMR015CMP001"/>
    <s v="GCA"/>
    <s v="Urban"/>
    <n v="73"/>
    <n v="393"/>
    <n v="73"/>
    <n v="393"/>
    <n v="73"/>
    <n v="393"/>
    <x v="5"/>
    <x v="2"/>
    <n v="42"/>
  </r>
  <r>
    <x v="0"/>
    <x v="4"/>
    <x v="113"/>
    <s v="MMR001CMP183"/>
    <s v="GCA"/>
    <s v="Mixed"/>
    <n v="8"/>
    <n v="40"/>
    <n v="8"/>
    <n v="28"/>
    <n v="8"/>
    <n v="40"/>
    <x v="5"/>
    <x v="0"/>
    <n v="3"/>
  </r>
  <r>
    <x v="0"/>
    <x v="4"/>
    <x v="99"/>
    <s v="MMR001CMP190"/>
    <s v="GCA"/>
    <s v="Urban"/>
    <n v="14"/>
    <n v="83"/>
    <n v="8"/>
    <n v="35"/>
    <n v="13"/>
    <n v="82"/>
    <x v="5"/>
    <x v="2"/>
    <n v="4"/>
  </r>
  <r>
    <x v="1"/>
    <x v="12"/>
    <x v="92"/>
    <s v="MMR015CMP016"/>
    <s v="GCA"/>
    <s v="Urban"/>
    <n v="64"/>
    <n v="305"/>
    <n v="63"/>
    <n v="304"/>
    <n v="63"/>
    <n v="304"/>
    <x v="5"/>
    <x v="1"/>
    <n v="89"/>
  </r>
  <r>
    <x v="0"/>
    <x v="4"/>
    <x v="102"/>
    <s v="MMR001CMP182"/>
    <s v="GCA"/>
    <s v="Urban"/>
    <n v="10"/>
    <n v="39"/>
    <n v="7"/>
    <n v="25"/>
    <n v="10"/>
    <n v="39"/>
    <x v="5"/>
    <x v="0"/>
    <n v="6"/>
  </r>
  <r>
    <x v="0"/>
    <x v="4"/>
    <x v="109"/>
    <s v="MMR001CMP184"/>
    <s v="GCA"/>
    <s v="Rural"/>
    <n v="41"/>
    <n v="199"/>
    <n v="41"/>
    <n v="196"/>
    <n v="41"/>
    <n v="201"/>
    <x v="5"/>
    <x v="1"/>
    <n v="36"/>
  </r>
  <r>
    <x v="1"/>
    <x v="12"/>
    <x v="114"/>
    <s v="MMR015CMP217"/>
    <s v="GCA"/>
    <s v="Mixed"/>
    <n v="21"/>
    <n v="107"/>
    <n v="22"/>
    <n v="108"/>
    <n v="22"/>
    <n v="0"/>
    <x v="5"/>
    <x v="0"/>
    <n v="0"/>
  </r>
  <r>
    <x v="0"/>
    <x v="16"/>
    <x v="129"/>
    <s v="MMR001CMP234"/>
    <s v="GCA"/>
    <s v="Urban"/>
    <n v="91"/>
    <n v="400"/>
    <n v="60"/>
    <n v="228"/>
    <n v="74"/>
    <n v="228"/>
    <x v="5"/>
    <x v="1"/>
    <n v="35"/>
  </r>
  <r>
    <x v="0"/>
    <x v="4"/>
    <x v="91"/>
    <s v="MMR001CMP191"/>
    <s v="GCA"/>
    <s v="Rural"/>
    <n v="13"/>
    <n v="70"/>
    <n v="8"/>
    <n v="49"/>
    <n v="12"/>
    <n v="70"/>
    <x v="5"/>
    <x v="0"/>
    <n v="5"/>
  </r>
  <r>
    <x v="0"/>
    <x v="4"/>
    <x v="127"/>
    <s v="MMR001CMP229"/>
    <s v="GCA"/>
    <s v="Rural"/>
    <n v="116"/>
    <n v="530"/>
    <n v="105"/>
    <n v="464"/>
    <n v="105"/>
    <n v="492"/>
    <x v="5"/>
    <x v="1"/>
    <n v="82"/>
  </r>
  <r>
    <x v="0"/>
    <x v="8"/>
    <x v="116"/>
    <s v="MMR001CMP152"/>
    <s v="GCA"/>
    <s v="Rural"/>
    <n v="20"/>
    <n v="106"/>
    <n v="13"/>
    <n v="94"/>
    <n v="18"/>
    <n v="94"/>
    <x v="5"/>
    <x v="1"/>
    <n v="24"/>
  </r>
  <r>
    <x v="1"/>
    <x v="12"/>
    <x v="87"/>
    <s v="MMR015CMP015"/>
    <s v="GCA"/>
    <s v="Rural"/>
    <n v="87"/>
    <n v="488"/>
    <n v="86"/>
    <n v="472"/>
    <n v="86"/>
    <n v="472"/>
    <x v="5"/>
    <x v="1"/>
    <n v="36"/>
  </r>
  <r>
    <x v="0"/>
    <x v="4"/>
    <x v="126"/>
    <s v="MMR001CMP148"/>
    <s v="GCA"/>
    <s v="Mixed"/>
    <n v="20"/>
    <n v="64"/>
    <n v="14"/>
    <n v="52"/>
    <n v="14"/>
    <n v="52"/>
    <x v="5"/>
    <x v="0"/>
    <n v="5"/>
  </r>
  <r>
    <x v="0"/>
    <x v="4"/>
    <x v="113"/>
    <s v="MMR001CMP183"/>
    <s v="GCA"/>
    <s v="Mixed"/>
    <n v="8"/>
    <n v="40"/>
    <n v="8"/>
    <n v="28"/>
    <n v="8"/>
    <n v="40"/>
    <x v="5"/>
    <x v="2"/>
    <n v="3"/>
  </r>
  <r>
    <x v="1"/>
    <x v="11"/>
    <x v="123"/>
    <s v="MMR015CMP003"/>
    <s v="GCA"/>
    <s v="Urban"/>
    <n v="50"/>
    <n v="218"/>
    <n v="53"/>
    <n v="217"/>
    <n v="53"/>
    <n v="217"/>
    <x v="5"/>
    <x v="0"/>
    <n v="25"/>
  </r>
  <r>
    <x v="0"/>
    <x v="4"/>
    <x v="105"/>
    <s v="MMR001CMP181"/>
    <s v="GCA"/>
    <s v="Urban"/>
    <n v="25"/>
    <n v="133"/>
    <n v="22"/>
    <n v="95"/>
    <n v="25"/>
    <n v="134"/>
    <x v="5"/>
    <x v="1"/>
    <n v="20"/>
  </r>
  <r>
    <x v="1"/>
    <x v="12"/>
    <x v="104"/>
    <s v="MMR015CMP020"/>
    <s v="GCA"/>
    <s v="Rural"/>
    <n v="178"/>
    <n v="827"/>
    <n v="194"/>
    <n v="890"/>
    <n v="194"/>
    <n v="890"/>
    <x v="5"/>
    <x v="0"/>
    <n v="61"/>
  </r>
  <r>
    <x v="0"/>
    <x v="4"/>
    <x v="91"/>
    <s v="MMR001CMP191"/>
    <s v="GCA"/>
    <s v="Rural"/>
    <n v="13"/>
    <n v="70"/>
    <n v="8"/>
    <n v="49"/>
    <n v="12"/>
    <n v="70"/>
    <x v="5"/>
    <x v="2"/>
    <n v="7"/>
  </r>
  <r>
    <x v="0"/>
    <x v="5"/>
    <x v="119"/>
    <s v="MMR001CMP230"/>
    <s v="GCA"/>
    <s v="Rural"/>
    <n v="319"/>
    <n v="1567"/>
    <n v="133"/>
    <n v="499"/>
    <n v="133"/>
    <n v="499"/>
    <x v="5"/>
    <x v="0"/>
    <n v="36"/>
  </r>
  <r>
    <x v="0"/>
    <x v="4"/>
    <x v="124"/>
    <s v="MMR001CMP231"/>
    <s v="GCA"/>
    <s v="Rural"/>
    <n v="54"/>
    <n v="242"/>
    <n v="50"/>
    <n v="219"/>
    <n v="50"/>
    <n v="227"/>
    <x v="5"/>
    <x v="2"/>
    <n v="17"/>
  </r>
  <r>
    <x v="0"/>
    <x v="8"/>
    <x v="116"/>
    <s v="MMR001CMP152"/>
    <s v="GCA"/>
    <s v="Rural"/>
    <n v="20"/>
    <n v="106"/>
    <n v="13"/>
    <n v="94"/>
    <n v="18"/>
    <n v="94"/>
    <x v="5"/>
    <x v="2"/>
    <n v="16"/>
  </r>
  <r>
    <x v="1"/>
    <x v="12"/>
    <x v="92"/>
    <s v="MMR015CMP016"/>
    <s v="GCA"/>
    <s v="Urban"/>
    <n v="64"/>
    <n v="305"/>
    <n v="63"/>
    <n v="304"/>
    <n v="63"/>
    <n v="304"/>
    <x v="5"/>
    <x v="0"/>
    <n v="44"/>
  </r>
  <r>
    <x v="1"/>
    <x v="12"/>
    <x v="114"/>
    <s v="MMR015CMP217"/>
    <s v="GCA"/>
    <s v="Mixed"/>
    <n v="21"/>
    <n v="107"/>
    <n v="22"/>
    <n v="108"/>
    <n v="22"/>
    <n v="0"/>
    <x v="5"/>
    <x v="2"/>
    <n v="0"/>
  </r>
  <r>
    <x v="1"/>
    <x v="11"/>
    <x v="122"/>
    <s v="MMR015CMP001"/>
    <s v="GCA"/>
    <s v="Urban"/>
    <n v="73"/>
    <n v="393"/>
    <n v="73"/>
    <n v="393"/>
    <n v="73"/>
    <n v="393"/>
    <x v="5"/>
    <x v="1"/>
    <n v="82"/>
  </r>
  <r>
    <x v="1"/>
    <x v="12"/>
    <x v="112"/>
    <s v="MMR015CMP018"/>
    <s v="GCA"/>
    <s v="Rural"/>
    <n v="78"/>
    <n v="390"/>
    <n v="77"/>
    <n v="384"/>
    <n v="77"/>
    <n v="384"/>
    <x v="5"/>
    <x v="0"/>
    <n v="21"/>
  </r>
  <r>
    <x v="1"/>
    <x v="11"/>
    <x v="115"/>
    <s v="MMR015CMP004"/>
    <s v="GCA"/>
    <s v="Urban"/>
    <n v="77"/>
    <n v="384"/>
    <n v="79"/>
    <n v="394"/>
    <n v="79"/>
    <n v="394"/>
    <x v="5"/>
    <x v="0"/>
    <n v="28"/>
  </r>
  <r>
    <x v="0"/>
    <x v="5"/>
    <x v="130"/>
    <s v="MMR001CMP223"/>
    <s v="GCA"/>
    <s v="Rural"/>
    <n v="121"/>
    <n v="596"/>
    <n v="129"/>
    <n v="575"/>
    <n v="129"/>
    <n v="575"/>
    <x v="5"/>
    <x v="0"/>
    <n v="28"/>
  </r>
  <r>
    <x v="0"/>
    <x v="6"/>
    <x v="94"/>
    <s v="MMR001CMP195"/>
    <s v="GCA"/>
    <s v="Urban"/>
    <n v="139"/>
    <n v="640"/>
    <n v="127"/>
    <n v="578"/>
    <n v="146"/>
    <n v="640"/>
    <x v="5"/>
    <x v="2"/>
    <n v="30"/>
  </r>
  <r>
    <x v="0"/>
    <x v="4"/>
    <x v="82"/>
    <s v="MMR001CMP168"/>
    <s v="GCA"/>
    <s v="Rural"/>
    <n v="74"/>
    <n v="404"/>
    <n v="60"/>
    <n v="330"/>
    <n v="74"/>
    <n v="369"/>
    <x v="5"/>
    <x v="0"/>
    <n v="25"/>
  </r>
  <r>
    <x v="1"/>
    <x v="12"/>
    <x v="121"/>
    <s v="MMR015CMP006"/>
    <s v="GCA"/>
    <s v="Rural"/>
    <n v="51"/>
    <n v="260"/>
    <n v="51"/>
    <n v="263"/>
    <n v="51"/>
    <n v="263"/>
    <x v="5"/>
    <x v="1"/>
    <n v="68"/>
  </r>
  <r>
    <x v="1"/>
    <x v="14"/>
    <x v="98"/>
    <s v="MMR015CMP012"/>
    <s v="NGCA"/>
    <s v="Rural"/>
    <n v="32"/>
    <n v="156"/>
    <n v="9"/>
    <n v="58"/>
    <n v="9"/>
    <n v="58"/>
    <x v="5"/>
    <x v="0"/>
    <n v="9"/>
  </r>
  <r>
    <x v="0"/>
    <x v="5"/>
    <x v="130"/>
    <s v="MMR001CMP223"/>
    <s v="GCA"/>
    <s v="Rural"/>
    <n v="121"/>
    <n v="596"/>
    <n v="129"/>
    <n v="575"/>
    <n v="129"/>
    <n v="575"/>
    <x v="5"/>
    <x v="2"/>
    <n v="40"/>
  </r>
  <r>
    <x v="0"/>
    <x v="4"/>
    <x v="103"/>
    <s v="MMR001CMP174"/>
    <s v="GCA"/>
    <s v="Urban"/>
    <n v="65"/>
    <n v="347"/>
    <n v="65"/>
    <n v="347"/>
    <n v="65"/>
    <n v="347"/>
    <x v="5"/>
    <x v="1"/>
    <n v="28"/>
  </r>
  <r>
    <x v="1"/>
    <x v="11"/>
    <x v="93"/>
    <s v="MMR015CMP214"/>
    <s v="GCA"/>
    <s v="Urban"/>
    <n v="41"/>
    <n v="214"/>
    <n v="41"/>
    <n v="214"/>
    <n v="41"/>
    <n v="214"/>
    <x v="5"/>
    <x v="1"/>
    <n v="33"/>
  </r>
  <r>
    <x v="0"/>
    <x v="6"/>
    <x v="94"/>
    <s v="MMR001CMP195"/>
    <s v="GCA"/>
    <s v="Urban"/>
    <n v="139"/>
    <n v="640"/>
    <n v="127"/>
    <n v="578"/>
    <n v="146"/>
    <n v="640"/>
    <x v="5"/>
    <x v="0"/>
    <n v="29"/>
  </r>
  <r>
    <x v="1"/>
    <x v="13"/>
    <x v="108"/>
    <s v="MMR015CMP209"/>
    <s v="GCA"/>
    <s v="Urban"/>
    <n v="31"/>
    <n v="191"/>
    <n v="31"/>
    <n v="183"/>
    <n v="31"/>
    <n v="183"/>
    <x v="5"/>
    <x v="2"/>
    <n v="17"/>
  </r>
  <r>
    <x v="0"/>
    <x v="4"/>
    <x v="86"/>
    <s v="MMR001CMP167"/>
    <s v="GCA"/>
    <s v="Urban"/>
    <n v="15"/>
    <n v="74"/>
    <n v="12"/>
    <n v="60"/>
    <n v="16"/>
    <n v="74"/>
    <x v="5"/>
    <x v="0"/>
    <n v="1"/>
  </r>
  <r>
    <x v="0"/>
    <x v="4"/>
    <x v="86"/>
    <s v="MMR001CMP167"/>
    <s v="GCA"/>
    <s v="Urban"/>
    <n v="15"/>
    <n v="74"/>
    <n v="12"/>
    <n v="60"/>
    <n v="16"/>
    <n v="74"/>
    <x v="5"/>
    <x v="1"/>
    <n v="8"/>
  </r>
  <r>
    <x v="1"/>
    <x v="13"/>
    <x v="95"/>
    <s v="MMR015CMP009"/>
    <s v="GCA"/>
    <s v="Urban"/>
    <n v="38"/>
    <n v="164"/>
    <n v="37"/>
    <n v="155"/>
    <n v="38"/>
    <n v="4"/>
    <x v="5"/>
    <x v="1"/>
    <n v="33"/>
  </r>
  <r>
    <x v="0"/>
    <x v="5"/>
    <x v="130"/>
    <s v="MMR001CMP223"/>
    <s v="GCA"/>
    <s v="Rural"/>
    <n v="121"/>
    <n v="596"/>
    <n v="129"/>
    <n v="575"/>
    <n v="129"/>
    <n v="575"/>
    <x v="5"/>
    <x v="1"/>
    <n v="68"/>
  </r>
  <r>
    <x v="0"/>
    <x v="4"/>
    <x v="107"/>
    <s v="MMR001CMP176"/>
    <s v="GCA"/>
    <s v="Urban"/>
    <n v="67"/>
    <n v="350"/>
    <n v="67"/>
    <n v="350"/>
    <n v="67"/>
    <n v="350"/>
    <x v="5"/>
    <x v="0"/>
    <n v="19"/>
  </r>
  <r>
    <x v="0"/>
    <x v="1"/>
    <x v="90"/>
    <s v="MMR001CMP194"/>
    <s v="GCA"/>
    <s v="Mixed"/>
    <n v="12"/>
    <n v="51"/>
    <n v="4"/>
    <n v="20"/>
    <n v="12"/>
    <n v="52"/>
    <x v="5"/>
    <x v="1"/>
    <n v="13"/>
  </r>
  <r>
    <x v="1"/>
    <x v="11"/>
    <x v="85"/>
    <s v="MMR015CMP215"/>
    <s v="GCA"/>
    <s v="Urban"/>
    <n v="140"/>
    <n v="613"/>
    <n v="137"/>
    <n v="622"/>
    <n v="137"/>
    <n v="622"/>
    <x v="5"/>
    <x v="0"/>
    <n v="48"/>
  </r>
  <r>
    <x v="1"/>
    <x v="14"/>
    <x v="98"/>
    <s v="MMR015CMP012"/>
    <s v="NGCA"/>
    <s v="Rural"/>
    <n v="32"/>
    <n v="156"/>
    <n v="9"/>
    <n v="58"/>
    <n v="9"/>
    <n v="58"/>
    <x v="5"/>
    <x v="2"/>
    <n v="4"/>
  </r>
  <r>
    <x v="0"/>
    <x v="4"/>
    <x v="86"/>
    <s v="MMR001CMP167"/>
    <s v="GCA"/>
    <s v="Urban"/>
    <n v="15"/>
    <n v="74"/>
    <n v="12"/>
    <n v="60"/>
    <n v="16"/>
    <n v="74"/>
    <x v="5"/>
    <x v="2"/>
    <n v="0"/>
  </r>
  <r>
    <x v="0"/>
    <x v="4"/>
    <x v="107"/>
    <s v="MMR001CMP176"/>
    <s v="GCA"/>
    <s v="Urban"/>
    <n v="67"/>
    <n v="350"/>
    <n v="67"/>
    <n v="350"/>
    <n v="67"/>
    <n v="350"/>
    <x v="5"/>
    <x v="2"/>
    <n v="28"/>
  </r>
  <r>
    <x v="1"/>
    <x v="13"/>
    <x v="108"/>
    <s v="MMR015CMP209"/>
    <s v="GCA"/>
    <s v="Urban"/>
    <n v="31"/>
    <n v="191"/>
    <n v="31"/>
    <n v="183"/>
    <n v="31"/>
    <n v="183"/>
    <x v="5"/>
    <x v="0"/>
    <n v="14"/>
  </r>
  <r>
    <x v="0"/>
    <x v="1"/>
    <x v="90"/>
    <s v="MMR001CMP194"/>
    <s v="GCA"/>
    <s v="Mixed"/>
    <n v="12"/>
    <n v="51"/>
    <n v="4"/>
    <n v="20"/>
    <n v="12"/>
    <n v="52"/>
    <x v="5"/>
    <x v="2"/>
    <n v="7"/>
  </r>
  <r>
    <x v="0"/>
    <x v="6"/>
    <x v="120"/>
    <s v="MMR001CMP225"/>
    <s v="GCA"/>
    <s v="Rural"/>
    <n v="30"/>
    <n v="181"/>
    <n v="30"/>
    <n v="181"/>
    <n v="30"/>
    <n v="181"/>
    <x v="5"/>
    <x v="0"/>
    <n v="14"/>
  </r>
  <r>
    <x v="1"/>
    <x v="10"/>
    <x v="84"/>
    <s v="MMR015CMP014"/>
    <s v="GCA"/>
    <s v="Urban"/>
    <n v="12"/>
    <n v="52"/>
    <n v="10"/>
    <n v="44"/>
    <n v="10"/>
    <n v="44"/>
    <x v="5"/>
    <x v="1"/>
    <n v="15"/>
  </r>
  <r>
    <x v="0"/>
    <x v="5"/>
    <x v="128"/>
    <s v="MMR001CMP218"/>
    <s v="GCA"/>
    <s v="Rural"/>
    <n v="207"/>
    <n v="1141"/>
    <n v="352"/>
    <n v="1386"/>
    <n v="352"/>
    <n v="1386"/>
    <x v="5"/>
    <x v="2"/>
    <n v="98"/>
  </r>
  <r>
    <x v="1"/>
    <x v="14"/>
    <x v="101"/>
    <s v="MMR015CMP213"/>
    <s v="GCA"/>
    <s v="Urban"/>
    <n v="61"/>
    <n v="264"/>
    <n v="55"/>
    <n v="251"/>
    <n v="55"/>
    <n v="251"/>
    <x v="5"/>
    <x v="1"/>
    <n v="50"/>
  </r>
  <r>
    <x v="1"/>
    <x v="12"/>
    <x v="110"/>
    <s v="MMR015CMP017"/>
    <s v="GCA"/>
    <s v="Urban"/>
    <n v="30"/>
    <n v="139"/>
    <n v="31"/>
    <n v="140"/>
    <n v="31"/>
    <n v="140"/>
    <x v="5"/>
    <x v="0"/>
    <n v="22"/>
  </r>
  <r>
    <x v="0"/>
    <x v="4"/>
    <x v="111"/>
    <s v="MMR001CMP169"/>
    <s v="GCA"/>
    <s v="Rural"/>
    <n v="35"/>
    <n v="215"/>
    <n v="35"/>
    <n v="211"/>
    <n v="35"/>
    <n v="212"/>
    <x v="5"/>
    <x v="2"/>
    <n v="25"/>
  </r>
  <r>
    <x v="1"/>
    <x v="12"/>
    <x v="131"/>
    <s v="MMR015CMP007"/>
    <s v="GCA"/>
    <s v="Rural"/>
    <n v="70"/>
    <n v="273"/>
    <n v="71"/>
    <n v="278"/>
    <n v="71"/>
    <n v="278"/>
    <x v="5"/>
    <x v="1"/>
    <n v="81"/>
  </r>
  <r>
    <x v="1"/>
    <x v="13"/>
    <x v="95"/>
    <s v="MMR015CMP009"/>
    <s v="GCA"/>
    <s v="Urban"/>
    <n v="38"/>
    <n v="164"/>
    <n v="37"/>
    <n v="155"/>
    <n v="38"/>
    <n v="4"/>
    <x v="5"/>
    <x v="0"/>
    <n v="19"/>
  </r>
  <r>
    <x v="1"/>
    <x v="14"/>
    <x v="101"/>
    <s v="MMR015CMP213"/>
    <s v="GCA"/>
    <s v="Urban"/>
    <n v="61"/>
    <n v="264"/>
    <n v="55"/>
    <n v="251"/>
    <n v="55"/>
    <n v="251"/>
    <x v="5"/>
    <x v="2"/>
    <n v="28"/>
  </r>
  <r>
    <x v="0"/>
    <x v="5"/>
    <x v="128"/>
    <s v="MMR001CMP218"/>
    <s v="GCA"/>
    <s v="Rural"/>
    <n v="207"/>
    <n v="1141"/>
    <n v="352"/>
    <n v="1386"/>
    <n v="352"/>
    <n v="1386"/>
    <x v="5"/>
    <x v="0"/>
    <n v="102"/>
  </r>
  <r>
    <x v="0"/>
    <x v="6"/>
    <x v="96"/>
    <s v="MMR001CMP210"/>
    <s v="GCA"/>
    <s v="Mixed"/>
    <n v="68"/>
    <n v="327"/>
    <n v="10"/>
    <n v="20"/>
    <n v="63"/>
    <n v="307"/>
    <x v="5"/>
    <x v="2"/>
    <n v="31"/>
  </r>
  <r>
    <x v="0"/>
    <x v="4"/>
    <x v="111"/>
    <s v="MMR001CMP169"/>
    <s v="GCA"/>
    <s v="Rural"/>
    <n v="35"/>
    <n v="215"/>
    <n v="35"/>
    <n v="211"/>
    <n v="35"/>
    <n v="212"/>
    <x v="5"/>
    <x v="0"/>
    <n v="22"/>
  </r>
  <r>
    <x v="0"/>
    <x v="4"/>
    <x v="111"/>
    <s v="MMR001CMP169"/>
    <s v="GCA"/>
    <s v="Rural"/>
    <n v="35"/>
    <n v="215"/>
    <n v="35"/>
    <n v="211"/>
    <n v="35"/>
    <n v="212"/>
    <x v="5"/>
    <x v="1"/>
    <n v="47"/>
  </r>
  <r>
    <x v="1"/>
    <x v="13"/>
    <x v="108"/>
    <s v="MMR015CMP209"/>
    <s v="GCA"/>
    <s v="Urban"/>
    <n v="31"/>
    <n v="191"/>
    <n v="31"/>
    <n v="183"/>
    <n v="31"/>
    <n v="183"/>
    <x v="5"/>
    <x v="1"/>
    <n v="31"/>
  </r>
  <r>
    <x v="1"/>
    <x v="12"/>
    <x v="131"/>
    <s v="MMR015CMP007"/>
    <s v="GCA"/>
    <s v="Rural"/>
    <n v="70"/>
    <n v="273"/>
    <n v="71"/>
    <n v="278"/>
    <n v="71"/>
    <n v="278"/>
    <x v="5"/>
    <x v="2"/>
    <n v="41"/>
  </r>
  <r>
    <x v="0"/>
    <x v="4"/>
    <x v="103"/>
    <s v="MMR001CMP174"/>
    <s v="GCA"/>
    <s v="Urban"/>
    <n v="65"/>
    <n v="347"/>
    <n v="65"/>
    <n v="347"/>
    <n v="65"/>
    <n v="347"/>
    <x v="5"/>
    <x v="2"/>
    <n v="13"/>
  </r>
  <r>
    <x v="0"/>
    <x v="4"/>
    <x v="82"/>
    <s v="MMR001CMP168"/>
    <s v="GCA"/>
    <s v="Rural"/>
    <n v="74"/>
    <n v="404"/>
    <n v="60"/>
    <n v="330"/>
    <n v="74"/>
    <n v="369"/>
    <x v="5"/>
    <x v="1"/>
    <n v="48"/>
  </r>
  <r>
    <x v="0"/>
    <x v="6"/>
    <x v="96"/>
    <s v="MMR001CMP210"/>
    <s v="GCA"/>
    <s v="Mixed"/>
    <n v="68"/>
    <n v="327"/>
    <n v="10"/>
    <n v="20"/>
    <n v="63"/>
    <n v="307"/>
    <x v="5"/>
    <x v="0"/>
    <n v="31"/>
  </r>
  <r>
    <x v="1"/>
    <x v="13"/>
    <x v="95"/>
    <s v="MMR015CMP009"/>
    <s v="GCA"/>
    <s v="Urban"/>
    <n v="38"/>
    <n v="164"/>
    <n v="37"/>
    <n v="155"/>
    <n v="38"/>
    <n v="4"/>
    <x v="5"/>
    <x v="2"/>
    <n v="14"/>
  </r>
  <r>
    <x v="0"/>
    <x v="4"/>
    <x v="103"/>
    <s v="MMR001CMP174"/>
    <s v="GCA"/>
    <s v="Urban"/>
    <n v="65"/>
    <n v="347"/>
    <n v="65"/>
    <n v="347"/>
    <n v="65"/>
    <n v="347"/>
    <x v="5"/>
    <x v="0"/>
    <n v="15"/>
  </r>
  <r>
    <x v="1"/>
    <x v="14"/>
    <x v="101"/>
    <s v="MMR015CMP213"/>
    <s v="GCA"/>
    <s v="Urban"/>
    <n v="61"/>
    <n v="264"/>
    <n v="55"/>
    <n v="251"/>
    <n v="55"/>
    <n v="251"/>
    <x v="5"/>
    <x v="0"/>
    <n v="22"/>
  </r>
  <r>
    <x v="0"/>
    <x v="5"/>
    <x v="128"/>
    <s v="MMR001CMP218"/>
    <s v="GCA"/>
    <s v="Rural"/>
    <n v="207"/>
    <n v="1141"/>
    <n v="352"/>
    <n v="1386"/>
    <n v="352"/>
    <n v="1386"/>
    <x v="5"/>
    <x v="1"/>
    <n v="200"/>
  </r>
  <r>
    <x v="0"/>
    <x v="4"/>
    <x v="82"/>
    <s v="MMR001CMP168"/>
    <s v="GCA"/>
    <s v="Rural"/>
    <n v="74"/>
    <n v="404"/>
    <n v="60"/>
    <n v="330"/>
    <n v="74"/>
    <n v="369"/>
    <x v="5"/>
    <x v="2"/>
    <n v="23"/>
  </r>
  <r>
    <x v="0"/>
    <x v="6"/>
    <x v="94"/>
    <s v="MMR001CMP195"/>
    <s v="GCA"/>
    <s v="Urban"/>
    <n v="139"/>
    <n v="640"/>
    <n v="127"/>
    <n v="578"/>
    <n v="146"/>
    <n v="640"/>
    <x v="5"/>
    <x v="1"/>
    <n v="59"/>
  </r>
  <r>
    <x v="1"/>
    <x v="11"/>
    <x v="93"/>
    <s v="MMR015CMP214"/>
    <s v="GCA"/>
    <s v="Urban"/>
    <n v="41"/>
    <n v="214"/>
    <n v="41"/>
    <n v="214"/>
    <n v="41"/>
    <n v="214"/>
    <x v="5"/>
    <x v="2"/>
    <n v="16"/>
  </r>
  <r>
    <x v="1"/>
    <x v="12"/>
    <x v="131"/>
    <s v="MMR015CMP007"/>
    <s v="GCA"/>
    <s v="Rural"/>
    <n v="70"/>
    <n v="273"/>
    <n v="71"/>
    <n v="278"/>
    <n v="71"/>
    <n v="278"/>
    <x v="5"/>
    <x v="0"/>
    <n v="40"/>
  </r>
  <r>
    <x v="1"/>
    <x v="12"/>
    <x v="121"/>
    <s v="MMR015CMP006"/>
    <s v="GCA"/>
    <s v="Rural"/>
    <n v="51"/>
    <n v="260"/>
    <n v="51"/>
    <n v="263"/>
    <n v="51"/>
    <n v="263"/>
    <x v="5"/>
    <x v="2"/>
    <n v="31"/>
  </r>
  <r>
    <x v="1"/>
    <x v="11"/>
    <x v="93"/>
    <s v="MMR015CMP214"/>
    <s v="GCA"/>
    <s v="Urban"/>
    <n v="41"/>
    <n v="214"/>
    <n v="41"/>
    <n v="214"/>
    <n v="41"/>
    <n v="214"/>
    <x v="5"/>
    <x v="0"/>
    <n v="17"/>
  </r>
  <r>
    <x v="0"/>
    <x v="4"/>
    <x v="106"/>
    <s v="MMR001CMP179"/>
    <s v="GCA"/>
    <s v="Rural"/>
    <n v="77"/>
    <n v="380"/>
    <n v="76"/>
    <n v="342"/>
    <n v="76"/>
    <n v="344"/>
    <x v="5"/>
    <x v="1"/>
    <n v="54"/>
  </r>
  <r>
    <x v="0"/>
    <x v="5"/>
    <x v="118"/>
    <s v="MMR001CMP228"/>
    <s v="GCA"/>
    <s v="Rural"/>
    <n v="115"/>
    <n v="502"/>
    <n v="123"/>
    <n v="555"/>
    <n v="123"/>
    <n v="555"/>
    <x v="5"/>
    <x v="0"/>
    <n v="54"/>
  </r>
  <r>
    <x v="0"/>
    <x v="1"/>
    <x v="83"/>
    <s v="MMR001CMP193"/>
    <s v="GCA"/>
    <s v="Rural"/>
    <n v="169"/>
    <n v="816"/>
    <n v="153"/>
    <n v="754"/>
    <n v="157"/>
    <n v="761"/>
    <x v="5"/>
    <x v="2"/>
    <n v="23"/>
  </r>
  <r>
    <x v="1"/>
    <x v="14"/>
    <x v="100"/>
    <s v="MMR015CMP139"/>
    <s v="NGCA"/>
    <s v="Rural"/>
    <n v="9"/>
    <n v="40"/>
    <n v="9"/>
    <n v="43"/>
    <n v="9"/>
    <n v="43"/>
    <x v="5"/>
    <x v="1"/>
    <n v="14"/>
  </r>
  <r>
    <x v="1"/>
    <x v="10"/>
    <x v="84"/>
    <s v="MMR015CMP014"/>
    <s v="GCA"/>
    <s v="Urban"/>
    <n v="12"/>
    <n v="52"/>
    <n v="10"/>
    <n v="44"/>
    <n v="10"/>
    <n v="44"/>
    <x v="5"/>
    <x v="0"/>
    <n v="9"/>
  </r>
  <r>
    <x v="0"/>
    <x v="3"/>
    <x v="89"/>
    <s v="MMR001CMP162"/>
    <s v="GCA"/>
    <s v="Rural"/>
    <n v="43"/>
    <n v="247"/>
    <n v="41"/>
    <n v="232"/>
    <n v="41"/>
    <n v="9"/>
    <x v="5"/>
    <x v="1"/>
    <n v="0"/>
  </r>
  <r>
    <x v="1"/>
    <x v="11"/>
    <x v="85"/>
    <s v="MMR015CMP215"/>
    <s v="GCA"/>
    <s v="Urban"/>
    <n v="140"/>
    <n v="613"/>
    <n v="137"/>
    <n v="622"/>
    <n v="137"/>
    <n v="622"/>
    <x v="5"/>
    <x v="1"/>
    <n v="105"/>
  </r>
  <r>
    <x v="0"/>
    <x v="5"/>
    <x v="118"/>
    <s v="MMR001CMP228"/>
    <s v="GCA"/>
    <s v="Rural"/>
    <n v="115"/>
    <n v="502"/>
    <n v="123"/>
    <n v="555"/>
    <n v="123"/>
    <n v="555"/>
    <x v="5"/>
    <x v="2"/>
    <n v="54"/>
  </r>
  <r>
    <x v="0"/>
    <x v="4"/>
    <x v="106"/>
    <s v="MMR001CMP179"/>
    <s v="GCA"/>
    <s v="Rural"/>
    <n v="77"/>
    <n v="380"/>
    <n v="76"/>
    <n v="342"/>
    <n v="76"/>
    <n v="344"/>
    <x v="5"/>
    <x v="0"/>
    <n v="32"/>
  </r>
  <r>
    <x v="0"/>
    <x v="1"/>
    <x v="83"/>
    <s v="MMR001CMP193"/>
    <s v="GCA"/>
    <s v="Rural"/>
    <n v="169"/>
    <n v="816"/>
    <n v="153"/>
    <n v="754"/>
    <n v="157"/>
    <n v="761"/>
    <x v="5"/>
    <x v="1"/>
    <n v="57"/>
  </r>
  <r>
    <x v="1"/>
    <x v="14"/>
    <x v="97"/>
    <s v="MMR015CMP216"/>
    <s v="GCA"/>
    <s v="Urban"/>
    <n v="30"/>
    <n v="188"/>
    <n v="24"/>
    <n v="112"/>
    <n v="24"/>
    <n v="112"/>
    <x v="5"/>
    <x v="0"/>
    <n v="13"/>
  </r>
  <r>
    <x v="0"/>
    <x v="1"/>
    <x v="90"/>
    <s v="MMR001CMP194"/>
    <s v="GCA"/>
    <s v="Mixed"/>
    <n v="12"/>
    <n v="51"/>
    <n v="4"/>
    <n v="20"/>
    <n v="12"/>
    <n v="52"/>
    <x v="5"/>
    <x v="0"/>
    <n v="6"/>
  </r>
  <r>
    <x v="1"/>
    <x v="10"/>
    <x v="84"/>
    <s v="MMR015CMP014"/>
    <s v="GCA"/>
    <s v="Urban"/>
    <n v="12"/>
    <n v="52"/>
    <n v="10"/>
    <n v="44"/>
    <n v="10"/>
    <n v="44"/>
    <x v="5"/>
    <x v="2"/>
    <n v="6"/>
  </r>
  <r>
    <x v="1"/>
    <x v="11"/>
    <x v="115"/>
    <s v="MMR015CMP004"/>
    <s v="GCA"/>
    <s v="Urban"/>
    <n v="77"/>
    <n v="384"/>
    <n v="79"/>
    <n v="394"/>
    <n v="79"/>
    <n v="394"/>
    <x v="5"/>
    <x v="1"/>
    <n v="58"/>
  </r>
  <r>
    <x v="1"/>
    <x v="11"/>
    <x v="85"/>
    <s v="MMR015CMP215"/>
    <s v="GCA"/>
    <s v="Urban"/>
    <n v="140"/>
    <n v="613"/>
    <n v="137"/>
    <n v="622"/>
    <n v="137"/>
    <n v="622"/>
    <x v="5"/>
    <x v="2"/>
    <n v="57"/>
  </r>
  <r>
    <x v="0"/>
    <x v="1"/>
    <x v="83"/>
    <s v="MMR001CMP193"/>
    <s v="GCA"/>
    <s v="Rural"/>
    <n v="169"/>
    <n v="816"/>
    <n v="153"/>
    <n v="754"/>
    <n v="157"/>
    <n v="761"/>
    <x v="5"/>
    <x v="0"/>
    <n v="34"/>
  </r>
  <r>
    <x v="0"/>
    <x v="4"/>
    <x v="107"/>
    <s v="MMR001CMP176"/>
    <s v="GCA"/>
    <s v="Urban"/>
    <n v="67"/>
    <n v="350"/>
    <n v="67"/>
    <n v="350"/>
    <n v="67"/>
    <n v="350"/>
    <x v="5"/>
    <x v="1"/>
    <n v="47"/>
  </r>
  <r>
    <x v="0"/>
    <x v="6"/>
    <x v="120"/>
    <s v="MMR001CMP225"/>
    <s v="GCA"/>
    <s v="Rural"/>
    <n v="30"/>
    <n v="181"/>
    <n v="30"/>
    <n v="181"/>
    <n v="30"/>
    <n v="181"/>
    <x v="5"/>
    <x v="1"/>
    <n v="26"/>
  </r>
  <r>
    <x v="0"/>
    <x v="4"/>
    <x v="106"/>
    <s v="MMR001CMP179"/>
    <s v="GCA"/>
    <s v="Rural"/>
    <n v="77"/>
    <n v="380"/>
    <n v="76"/>
    <n v="342"/>
    <n v="76"/>
    <n v="344"/>
    <x v="5"/>
    <x v="2"/>
    <n v="22"/>
  </r>
  <r>
    <x v="0"/>
    <x v="3"/>
    <x v="89"/>
    <s v="MMR001CMP162"/>
    <s v="GCA"/>
    <s v="Rural"/>
    <n v="43"/>
    <n v="247"/>
    <n v="41"/>
    <n v="232"/>
    <n v="41"/>
    <n v="9"/>
    <x v="5"/>
    <x v="2"/>
    <n v="0"/>
  </r>
  <r>
    <x v="1"/>
    <x v="11"/>
    <x v="115"/>
    <s v="MMR015CMP004"/>
    <s v="GCA"/>
    <s v="Urban"/>
    <n v="77"/>
    <n v="384"/>
    <n v="79"/>
    <n v="394"/>
    <n v="79"/>
    <n v="394"/>
    <x v="5"/>
    <x v="2"/>
    <n v="30"/>
  </r>
  <r>
    <x v="0"/>
    <x v="6"/>
    <x v="120"/>
    <s v="MMR001CMP225"/>
    <s v="GCA"/>
    <s v="Rural"/>
    <n v="30"/>
    <n v="181"/>
    <n v="30"/>
    <n v="181"/>
    <n v="30"/>
    <n v="181"/>
    <x v="5"/>
    <x v="2"/>
    <n v="12"/>
  </r>
  <r>
    <x v="1"/>
    <x v="12"/>
    <x v="121"/>
    <s v="MMR015CMP006"/>
    <s v="GCA"/>
    <s v="Rural"/>
    <n v="51"/>
    <n v="260"/>
    <n v="51"/>
    <n v="263"/>
    <n v="51"/>
    <n v="263"/>
    <x v="5"/>
    <x v="0"/>
    <n v="37"/>
  </r>
  <r>
    <x v="1"/>
    <x v="14"/>
    <x v="98"/>
    <s v="MMR015CMP012"/>
    <s v="NGCA"/>
    <s v="Rural"/>
    <n v="32"/>
    <n v="156"/>
    <n v="9"/>
    <n v="58"/>
    <n v="9"/>
    <n v="58"/>
    <x v="5"/>
    <x v="1"/>
    <n v="13"/>
  </r>
  <r>
    <x v="1"/>
    <x v="14"/>
    <x v="100"/>
    <s v="MMR015CMP139"/>
    <s v="NGCA"/>
    <s v="Rural"/>
    <n v="9"/>
    <n v="40"/>
    <n v="9"/>
    <n v="43"/>
    <n v="9"/>
    <n v="43"/>
    <x v="5"/>
    <x v="2"/>
    <n v="6"/>
  </r>
  <r>
    <x v="0"/>
    <x v="3"/>
    <x v="89"/>
    <s v="MMR001CMP162"/>
    <s v="GCA"/>
    <s v="Rural"/>
    <n v="43"/>
    <n v="247"/>
    <n v="41"/>
    <n v="232"/>
    <n v="41"/>
    <n v="9"/>
    <x v="5"/>
    <x v="0"/>
    <n v="0"/>
  </r>
  <r>
    <x v="0"/>
    <x v="1"/>
    <x v="34"/>
    <s v="MMR001CMP050"/>
    <s v="GCA"/>
    <s v="Urban"/>
    <n v="301"/>
    <n v="1404"/>
    <n v="274"/>
    <n v="1347"/>
    <n v="274"/>
    <n v="1347"/>
    <x v="6"/>
    <x v="2"/>
    <n v="21"/>
  </r>
  <r>
    <x v="0"/>
    <x v="3"/>
    <x v="3"/>
    <s v="MMR001CMP011"/>
    <s v="GCA"/>
    <s v="Urban"/>
    <n v="8"/>
    <n v="30"/>
    <n v="8"/>
    <n v="32"/>
    <n v="8"/>
    <n v="32"/>
    <x v="6"/>
    <x v="1"/>
    <n v="3"/>
  </r>
  <r>
    <x v="0"/>
    <x v="2"/>
    <x v="42"/>
    <s v="MMR001CMP040"/>
    <s v="GCA"/>
    <s v="Rural"/>
    <n v="429"/>
    <n v="2237"/>
    <n v="429"/>
    <n v="2221"/>
    <n v="429"/>
    <n v="2221"/>
    <x v="6"/>
    <x v="1"/>
    <n v="270"/>
  </r>
  <r>
    <x v="0"/>
    <x v="3"/>
    <x v="57"/>
    <s v="MMR001CMP015"/>
    <s v="GCA"/>
    <s v="Urban"/>
    <n v="107"/>
    <n v="584"/>
    <n v="30"/>
    <n v="174"/>
    <n v="108"/>
    <n v="605"/>
    <x v="6"/>
    <x v="1"/>
    <n v="61"/>
  </r>
  <r>
    <x v="0"/>
    <x v="3"/>
    <x v="50"/>
    <s v="MMR001CMP021"/>
    <s v="GCA"/>
    <s v="Rural"/>
    <n v="14"/>
    <n v="73"/>
    <n v="12"/>
    <n v="61"/>
    <n v="14"/>
    <n v="72"/>
    <x v="6"/>
    <x v="1"/>
    <n v="9"/>
  </r>
  <r>
    <x v="0"/>
    <x v="3"/>
    <x v="32"/>
    <s v="MMR001CMP009"/>
    <s v="GCA"/>
    <s v="Urban"/>
    <n v="87"/>
    <n v="461"/>
    <n v="90"/>
    <n v="489"/>
    <n v="90"/>
    <n v="489"/>
    <x v="6"/>
    <x v="0"/>
    <n v="26"/>
  </r>
  <r>
    <x v="0"/>
    <x v="3"/>
    <x v="72"/>
    <s v="MMR001CMP002"/>
    <s v="GCA"/>
    <s v="Urban"/>
    <n v="56"/>
    <n v="230"/>
    <n v="54"/>
    <n v="221"/>
    <n v="57"/>
    <n v="232"/>
    <x v="6"/>
    <x v="2"/>
    <n v="12"/>
  </r>
  <r>
    <x v="0"/>
    <x v="4"/>
    <x v="41"/>
    <s v="MMR001CMP109"/>
    <s v="GCA"/>
    <s v="Urban"/>
    <n v="6"/>
    <n v="30"/>
    <n v="6"/>
    <n v="30"/>
    <n v="6"/>
    <n v="30"/>
    <x v="6"/>
    <x v="2"/>
    <n v="0"/>
  </r>
  <r>
    <x v="0"/>
    <x v="2"/>
    <x v="67"/>
    <s v="MMR001CMP028"/>
    <s v="GCA"/>
    <s v="Rural"/>
    <n v="110"/>
    <n v="509"/>
    <n v="80"/>
    <n v="324"/>
    <n v="110"/>
    <n v="506"/>
    <x v="6"/>
    <x v="0"/>
    <n v="18"/>
  </r>
  <r>
    <x v="0"/>
    <x v="9"/>
    <x v="31"/>
    <s v="MMR001CMP077"/>
    <s v="GCA"/>
    <s v="Mixed"/>
    <n v="18"/>
    <n v="78"/>
    <n v="18"/>
    <n v="79"/>
    <n v="18"/>
    <n v="77"/>
    <x v="6"/>
    <x v="0"/>
    <n v="3"/>
  </r>
  <r>
    <x v="0"/>
    <x v="0"/>
    <x v="26"/>
    <s v="MMR001CMP062"/>
    <s v="GCA"/>
    <s v="Urban"/>
    <n v="265"/>
    <n v="1084"/>
    <n v="260"/>
    <n v="1140"/>
    <n v="260"/>
    <n v="1140"/>
    <x v="6"/>
    <x v="2"/>
    <n v="73"/>
  </r>
  <r>
    <x v="0"/>
    <x v="0"/>
    <x v="20"/>
    <s v="MMR001CMP072"/>
    <s v="GCA"/>
    <s v="Mixed"/>
    <n v="50"/>
    <n v="295"/>
    <n v="50"/>
    <n v="293"/>
    <n v="50"/>
    <n v="293"/>
    <x v="6"/>
    <x v="2"/>
    <n v="19"/>
  </r>
  <r>
    <x v="0"/>
    <x v="3"/>
    <x v="62"/>
    <s v="MMR001CMP006"/>
    <s v="GCA"/>
    <s v="Urban"/>
    <n v="97"/>
    <n v="382"/>
    <n v="95"/>
    <n v="386"/>
    <n v="95"/>
    <n v="386"/>
    <x v="6"/>
    <x v="0"/>
    <n v="20"/>
  </r>
  <r>
    <x v="0"/>
    <x v="3"/>
    <x v="44"/>
    <s v="MMR001CMP022"/>
    <s v="GCA"/>
    <s v="Urban"/>
    <n v="6"/>
    <n v="36"/>
    <n v="6"/>
    <n v="36"/>
    <n v="6"/>
    <n v="36"/>
    <x v="6"/>
    <x v="0"/>
    <n v="3"/>
  </r>
  <r>
    <x v="0"/>
    <x v="0"/>
    <x v="76"/>
    <s v="MMR001CMP058"/>
    <s v="GCA"/>
    <s v="Urban"/>
    <n v="3"/>
    <n v="13"/>
    <n v="3"/>
    <n v="13"/>
    <n v="3"/>
    <n v="13"/>
    <x v="6"/>
    <x v="0"/>
    <n v="1"/>
  </r>
  <r>
    <x v="0"/>
    <x v="0"/>
    <x v="35"/>
    <s v="MMR001CMP123"/>
    <s v="NGCA"/>
    <s v="Rural"/>
    <n v="115"/>
    <n v="602"/>
    <n v="115"/>
    <n v="594"/>
    <n v="115"/>
    <n v="88"/>
    <x v="6"/>
    <x v="0"/>
    <n v="0"/>
  </r>
  <r>
    <x v="0"/>
    <x v="0"/>
    <x v="0"/>
    <s v="MMR001CMP122"/>
    <s v="NGCA"/>
    <s v="Rural"/>
    <n v="612"/>
    <n v="2944"/>
    <n v="608"/>
    <n v="2914"/>
    <n v="608"/>
    <n v="2944"/>
    <x v="6"/>
    <x v="0"/>
    <n v="188"/>
  </r>
  <r>
    <x v="0"/>
    <x v="0"/>
    <x v="12"/>
    <s v="MMR001CMP073"/>
    <s v="GCA"/>
    <s v="Rural"/>
    <n v="46"/>
    <n v="272"/>
    <n v="45"/>
    <n v="257"/>
    <n v="45"/>
    <n v="269"/>
    <x v="6"/>
    <x v="1"/>
    <n v="36"/>
  </r>
  <r>
    <x v="0"/>
    <x v="3"/>
    <x v="50"/>
    <s v="MMR001CMP021"/>
    <s v="GCA"/>
    <s v="Rural"/>
    <n v="14"/>
    <n v="73"/>
    <n v="12"/>
    <n v="61"/>
    <n v="14"/>
    <n v="72"/>
    <x v="6"/>
    <x v="0"/>
    <n v="4"/>
  </r>
  <r>
    <x v="0"/>
    <x v="3"/>
    <x v="60"/>
    <s v="MMR001CMP016"/>
    <s v="GCA"/>
    <s v="Urban"/>
    <n v="72"/>
    <n v="333"/>
    <n v="72"/>
    <n v="332"/>
    <n v="72"/>
    <n v="332"/>
    <x v="6"/>
    <x v="0"/>
    <n v="18"/>
  </r>
  <r>
    <x v="0"/>
    <x v="3"/>
    <x v="77"/>
    <s v="MMR001CMP005"/>
    <s v="GCA"/>
    <s v="Urban"/>
    <n v="35"/>
    <n v="175"/>
    <n v="32"/>
    <n v="173"/>
    <n v="43"/>
    <n v="212"/>
    <x v="6"/>
    <x v="2"/>
    <n v="15"/>
  </r>
  <r>
    <x v="0"/>
    <x v="2"/>
    <x v="61"/>
    <s v="MMR001CMP116"/>
    <s v="NGCA"/>
    <s v="Urban"/>
    <n v="1295"/>
    <n v="6509"/>
    <m/>
    <n v="6258"/>
    <n v="1351"/>
    <n v="6868"/>
    <x v="6"/>
    <x v="0"/>
    <n v="0"/>
  </r>
  <r>
    <x v="0"/>
    <x v="0"/>
    <x v="26"/>
    <s v="MMR001CMP062"/>
    <s v="GCA"/>
    <s v="Urban"/>
    <n v="265"/>
    <n v="1084"/>
    <n v="260"/>
    <n v="1140"/>
    <n v="260"/>
    <n v="1140"/>
    <x v="6"/>
    <x v="0"/>
    <n v="63"/>
  </r>
  <r>
    <x v="0"/>
    <x v="2"/>
    <x v="71"/>
    <s v="MMR001CMP031"/>
    <s v="GCA"/>
    <s v="Urban"/>
    <n v="128"/>
    <n v="725"/>
    <n v="100"/>
    <n v="608"/>
    <n v="128"/>
    <n v="746"/>
    <x v="6"/>
    <x v="1"/>
    <n v="62"/>
  </r>
  <r>
    <x v="0"/>
    <x v="1"/>
    <x v="69"/>
    <s v="MMR001CMP053"/>
    <s v="GCA"/>
    <s v="Urban"/>
    <n v="14"/>
    <n v="74"/>
    <n v="14"/>
    <n v="68"/>
    <n v="14"/>
    <n v="68"/>
    <x v="6"/>
    <x v="0"/>
    <n v="2"/>
  </r>
  <r>
    <x v="0"/>
    <x v="4"/>
    <x v="41"/>
    <s v="MMR001CMP109"/>
    <s v="GCA"/>
    <s v="Urban"/>
    <n v="6"/>
    <n v="30"/>
    <n v="6"/>
    <n v="30"/>
    <n v="6"/>
    <n v="30"/>
    <x v="6"/>
    <x v="1"/>
    <n v="3"/>
  </r>
  <r>
    <x v="0"/>
    <x v="2"/>
    <x v="73"/>
    <s v="MMR001CMP029"/>
    <s v="GCA"/>
    <s v="Mixed"/>
    <n v="243"/>
    <n v="1307"/>
    <n v="227"/>
    <n v="1227"/>
    <n v="227"/>
    <n v="1227"/>
    <x v="6"/>
    <x v="0"/>
    <n v="101"/>
  </r>
  <r>
    <x v="0"/>
    <x v="3"/>
    <x v="50"/>
    <s v="MMR001CMP021"/>
    <s v="GCA"/>
    <s v="Rural"/>
    <n v="14"/>
    <n v="73"/>
    <n v="12"/>
    <n v="61"/>
    <n v="14"/>
    <n v="72"/>
    <x v="6"/>
    <x v="2"/>
    <n v="5"/>
  </r>
  <r>
    <x v="0"/>
    <x v="2"/>
    <x v="61"/>
    <s v="MMR001CMP116"/>
    <s v="NGCA"/>
    <s v="Urban"/>
    <n v="1295"/>
    <n v="6509"/>
    <m/>
    <n v="6258"/>
    <n v="1351"/>
    <n v="6868"/>
    <x v="6"/>
    <x v="2"/>
    <n v="0"/>
  </r>
  <r>
    <x v="0"/>
    <x v="2"/>
    <x v="2"/>
    <s v="MMR001CMP033"/>
    <s v="GCA"/>
    <s v="Rural"/>
    <n v="18"/>
    <n v="82"/>
    <n v="18"/>
    <n v="82"/>
    <n v="18"/>
    <n v="80"/>
    <x v="6"/>
    <x v="1"/>
    <n v="6"/>
  </r>
  <r>
    <x v="0"/>
    <x v="0"/>
    <x v="39"/>
    <s v="MMR001CMP070"/>
    <s v="GCA"/>
    <s v="Urban"/>
    <n v="186"/>
    <n v="1002"/>
    <n v="183"/>
    <n v="971"/>
    <n v="188"/>
    <n v="1003"/>
    <x v="6"/>
    <x v="2"/>
    <n v="31"/>
  </r>
  <r>
    <x v="0"/>
    <x v="2"/>
    <x v="61"/>
    <s v="MMR001CMP116"/>
    <s v="NGCA"/>
    <s v="Urban"/>
    <n v="1295"/>
    <n v="6509"/>
    <m/>
    <n v="6258"/>
    <n v="1351"/>
    <n v="6868"/>
    <x v="6"/>
    <x v="1"/>
    <n v="0"/>
  </r>
  <r>
    <x v="0"/>
    <x v="3"/>
    <x v="8"/>
    <s v="MMR001CMP010"/>
    <s v="GCA"/>
    <s v="Urban"/>
    <n v="6"/>
    <n v="39"/>
    <n v="6"/>
    <n v="39"/>
    <n v="6"/>
    <n v="39"/>
    <x v="6"/>
    <x v="1"/>
    <n v="4"/>
  </r>
  <r>
    <x v="0"/>
    <x v="2"/>
    <x v="37"/>
    <s v="MMR001CMP038"/>
    <s v="GCA"/>
    <s v="Urban"/>
    <n v="85"/>
    <n v="367"/>
    <n v="80"/>
    <n v="337"/>
    <n v="85"/>
    <n v="367"/>
    <x v="6"/>
    <x v="1"/>
    <n v="60"/>
  </r>
  <r>
    <x v="0"/>
    <x v="6"/>
    <x v="56"/>
    <s v="MMR001CMP042"/>
    <s v="GCA"/>
    <s v="Urban"/>
    <n v="118"/>
    <n v="516"/>
    <n v="108"/>
    <n v="470"/>
    <n v="118"/>
    <n v="520"/>
    <x v="6"/>
    <x v="1"/>
    <n v="49"/>
  </r>
  <r>
    <x v="0"/>
    <x v="1"/>
    <x v="7"/>
    <s v="MMR001CMP049"/>
    <s v="GCA"/>
    <s v="Urban"/>
    <n v="116"/>
    <n v="659"/>
    <n v="116"/>
    <n v="659"/>
    <n v="116"/>
    <n v="659"/>
    <x v="6"/>
    <x v="1"/>
    <n v="94"/>
  </r>
  <r>
    <x v="0"/>
    <x v="0"/>
    <x v="38"/>
    <s v="MMR001CMP071"/>
    <s v="GCA"/>
    <s v="Urban"/>
    <n v="30"/>
    <n v="175"/>
    <n v="18"/>
    <n v="120"/>
    <n v="29"/>
    <n v="182"/>
    <x v="6"/>
    <x v="0"/>
    <n v="13"/>
  </r>
  <r>
    <x v="0"/>
    <x v="9"/>
    <x v="31"/>
    <s v="MMR001CMP077"/>
    <s v="GCA"/>
    <s v="Mixed"/>
    <n v="18"/>
    <n v="78"/>
    <n v="18"/>
    <n v="79"/>
    <n v="18"/>
    <n v="77"/>
    <x v="6"/>
    <x v="2"/>
    <n v="6"/>
  </r>
  <r>
    <x v="0"/>
    <x v="4"/>
    <x v="52"/>
    <s v="MMR001CMP105"/>
    <s v="GCA"/>
    <s v="Rural"/>
    <n v="21"/>
    <n v="93"/>
    <n v="20"/>
    <n v="78"/>
    <n v="20"/>
    <n v="80"/>
    <x v="6"/>
    <x v="0"/>
    <n v="6"/>
  </r>
  <r>
    <x v="0"/>
    <x v="0"/>
    <x v="63"/>
    <s v="MMR001CMP056"/>
    <s v="GCA"/>
    <s v="Urban"/>
    <n v="413"/>
    <n v="1835"/>
    <n v="407"/>
    <n v="1858"/>
    <n v="407"/>
    <n v="1858"/>
    <x v="6"/>
    <x v="1"/>
    <n v="248"/>
  </r>
  <r>
    <x v="0"/>
    <x v="3"/>
    <x v="44"/>
    <s v="MMR001CMP022"/>
    <s v="GCA"/>
    <s v="Urban"/>
    <n v="6"/>
    <n v="36"/>
    <n v="6"/>
    <n v="36"/>
    <n v="6"/>
    <n v="36"/>
    <x v="6"/>
    <x v="1"/>
    <n v="6"/>
  </r>
  <r>
    <x v="0"/>
    <x v="0"/>
    <x v="26"/>
    <s v="MMR001CMP062"/>
    <s v="GCA"/>
    <s v="Urban"/>
    <n v="265"/>
    <n v="1084"/>
    <n v="260"/>
    <n v="1140"/>
    <n v="260"/>
    <n v="1140"/>
    <x v="6"/>
    <x v="1"/>
    <n v="136"/>
  </r>
  <r>
    <x v="0"/>
    <x v="5"/>
    <x v="30"/>
    <s v="MMR001CMP128"/>
    <s v="NGCA"/>
    <s v="Rural"/>
    <n v="541"/>
    <n v="2607"/>
    <n v="545"/>
    <n v="2544"/>
    <n v="545"/>
    <n v="2545"/>
    <x v="6"/>
    <x v="2"/>
    <n v="105"/>
  </r>
  <r>
    <x v="0"/>
    <x v="3"/>
    <x v="59"/>
    <s v="MMR001CMP023"/>
    <s v="GCA"/>
    <s v="Urban"/>
    <n v="68"/>
    <n v="340"/>
    <n v="61"/>
    <n v="315"/>
    <n v="68"/>
    <n v="340"/>
    <x v="6"/>
    <x v="0"/>
    <n v="16"/>
  </r>
  <r>
    <x v="0"/>
    <x v="4"/>
    <x v="52"/>
    <s v="MMR001CMP105"/>
    <s v="GCA"/>
    <s v="Rural"/>
    <n v="21"/>
    <n v="93"/>
    <n v="20"/>
    <n v="78"/>
    <n v="20"/>
    <n v="80"/>
    <x v="6"/>
    <x v="2"/>
    <n v="3"/>
  </r>
  <r>
    <x v="0"/>
    <x v="0"/>
    <x v="75"/>
    <s v="MMR001CMP131"/>
    <s v="NGCA"/>
    <s v="Rural"/>
    <n v="412"/>
    <n v="1700"/>
    <n v="375"/>
    <n v="1598"/>
    <n v="375"/>
    <n v="1598"/>
    <x v="6"/>
    <x v="2"/>
    <n v="124"/>
  </r>
  <r>
    <x v="0"/>
    <x v="2"/>
    <x v="71"/>
    <s v="MMR001CMP031"/>
    <s v="GCA"/>
    <s v="Urban"/>
    <n v="128"/>
    <n v="725"/>
    <n v="100"/>
    <n v="608"/>
    <n v="128"/>
    <n v="746"/>
    <x v="6"/>
    <x v="0"/>
    <n v="32"/>
  </r>
  <r>
    <x v="0"/>
    <x v="0"/>
    <x v="5"/>
    <s v="MMR001CMP121"/>
    <s v="NGCA"/>
    <s v="Rural"/>
    <n v="1694"/>
    <n v="8805"/>
    <n v="1693"/>
    <n v="8805"/>
    <n v="1693"/>
    <n v="9062"/>
    <x v="6"/>
    <x v="1"/>
    <n v="821"/>
  </r>
  <r>
    <x v="0"/>
    <x v="3"/>
    <x v="24"/>
    <s v="MMR001CMP008"/>
    <s v="GCA"/>
    <s v="Urban"/>
    <n v="93"/>
    <n v="446"/>
    <n v="91"/>
    <n v="482"/>
    <n v="100"/>
    <n v="523"/>
    <x v="6"/>
    <x v="1"/>
    <n v="48"/>
  </r>
  <r>
    <x v="0"/>
    <x v="2"/>
    <x v="71"/>
    <s v="MMR001CMP031"/>
    <s v="GCA"/>
    <s v="Urban"/>
    <n v="128"/>
    <n v="725"/>
    <n v="100"/>
    <n v="608"/>
    <n v="128"/>
    <n v="746"/>
    <x v="6"/>
    <x v="2"/>
    <n v="30"/>
  </r>
  <r>
    <x v="0"/>
    <x v="1"/>
    <x v="34"/>
    <s v="MMR001CMP050"/>
    <s v="GCA"/>
    <s v="Urban"/>
    <n v="301"/>
    <n v="1404"/>
    <n v="274"/>
    <n v="1347"/>
    <n v="274"/>
    <n v="1347"/>
    <x v="6"/>
    <x v="1"/>
    <n v="73"/>
  </r>
  <r>
    <x v="0"/>
    <x v="4"/>
    <x v="41"/>
    <s v="MMR001CMP109"/>
    <s v="GCA"/>
    <s v="Urban"/>
    <n v="6"/>
    <n v="30"/>
    <n v="6"/>
    <n v="30"/>
    <n v="6"/>
    <n v="30"/>
    <x v="6"/>
    <x v="0"/>
    <n v="3"/>
  </r>
  <r>
    <x v="0"/>
    <x v="7"/>
    <x v="55"/>
    <s v="MMR001CMP068"/>
    <s v="GCA"/>
    <s v="Urban"/>
    <n v="40"/>
    <n v="208"/>
    <n v="41"/>
    <n v="208"/>
    <n v="51"/>
    <n v="208"/>
    <x v="6"/>
    <x v="0"/>
    <n v="12"/>
  </r>
  <r>
    <x v="0"/>
    <x v="3"/>
    <x v="57"/>
    <s v="MMR001CMP015"/>
    <s v="GCA"/>
    <s v="Urban"/>
    <n v="107"/>
    <n v="584"/>
    <n v="30"/>
    <n v="174"/>
    <n v="108"/>
    <n v="605"/>
    <x v="6"/>
    <x v="2"/>
    <n v="26"/>
  </r>
  <r>
    <x v="0"/>
    <x v="2"/>
    <x v="49"/>
    <s v="MMR001CMP039"/>
    <s v="GCA"/>
    <s v="Rural"/>
    <n v="45"/>
    <n v="193"/>
    <n v="48"/>
    <n v="196"/>
    <n v="48"/>
    <n v="196"/>
    <x v="6"/>
    <x v="2"/>
    <n v="13"/>
  </r>
  <r>
    <x v="0"/>
    <x v="6"/>
    <x v="56"/>
    <s v="MMR001CMP042"/>
    <s v="GCA"/>
    <s v="Urban"/>
    <n v="118"/>
    <n v="516"/>
    <n v="108"/>
    <n v="470"/>
    <n v="118"/>
    <n v="520"/>
    <x v="6"/>
    <x v="0"/>
    <n v="22"/>
  </r>
  <r>
    <x v="0"/>
    <x v="3"/>
    <x v="57"/>
    <s v="MMR001CMP015"/>
    <s v="GCA"/>
    <s v="Urban"/>
    <n v="107"/>
    <n v="584"/>
    <n v="30"/>
    <n v="174"/>
    <n v="108"/>
    <n v="605"/>
    <x v="6"/>
    <x v="0"/>
    <n v="35"/>
  </r>
  <r>
    <x v="0"/>
    <x v="3"/>
    <x v="44"/>
    <s v="MMR001CMP022"/>
    <s v="GCA"/>
    <s v="Urban"/>
    <n v="6"/>
    <n v="36"/>
    <n v="6"/>
    <n v="36"/>
    <n v="6"/>
    <n v="36"/>
    <x v="6"/>
    <x v="2"/>
    <n v="3"/>
  </r>
  <r>
    <x v="0"/>
    <x v="1"/>
    <x v="34"/>
    <s v="MMR001CMP050"/>
    <s v="GCA"/>
    <s v="Urban"/>
    <n v="301"/>
    <n v="1404"/>
    <n v="274"/>
    <n v="1347"/>
    <n v="274"/>
    <n v="1347"/>
    <x v="6"/>
    <x v="0"/>
    <n v="52"/>
  </r>
  <r>
    <x v="0"/>
    <x v="9"/>
    <x v="79"/>
    <s v="MMR001CMP079"/>
    <s v="GCA"/>
    <s v="Urban"/>
    <n v="14"/>
    <n v="44"/>
    <n v="14"/>
    <n v="44"/>
    <n v="14"/>
    <n v="44"/>
    <x v="6"/>
    <x v="1"/>
    <n v="3"/>
  </r>
  <r>
    <x v="0"/>
    <x v="5"/>
    <x v="78"/>
    <s v="MMR001CMP132"/>
    <s v="GCA"/>
    <s v="Rural"/>
    <n v="486"/>
    <n v="2371"/>
    <n v="488"/>
    <n v="2325"/>
    <n v="488"/>
    <n v="2325"/>
    <x v="6"/>
    <x v="0"/>
    <n v="146"/>
  </r>
  <r>
    <x v="0"/>
    <x v="0"/>
    <x v="35"/>
    <s v="MMR001CMP123"/>
    <s v="NGCA"/>
    <s v="Rural"/>
    <n v="115"/>
    <n v="602"/>
    <n v="115"/>
    <n v="594"/>
    <n v="115"/>
    <n v="88"/>
    <x v="6"/>
    <x v="2"/>
    <n v="0"/>
  </r>
  <r>
    <x v="0"/>
    <x v="3"/>
    <x v="33"/>
    <s v="MMR001CMP001"/>
    <s v="GCA"/>
    <s v="Urban"/>
    <n v="69"/>
    <n v="349"/>
    <n v="43"/>
    <n v="361"/>
    <n v="43"/>
    <n v="361"/>
    <x v="6"/>
    <x v="2"/>
    <n v="10"/>
  </r>
  <r>
    <x v="0"/>
    <x v="4"/>
    <x v="52"/>
    <s v="MMR001CMP105"/>
    <s v="GCA"/>
    <s v="Rural"/>
    <n v="21"/>
    <n v="93"/>
    <n v="20"/>
    <n v="78"/>
    <n v="20"/>
    <n v="80"/>
    <x v="6"/>
    <x v="1"/>
    <n v="9"/>
  </r>
  <r>
    <x v="0"/>
    <x v="2"/>
    <x v="16"/>
    <s v="MMR001CMP120"/>
    <s v="NGCA"/>
    <s v="Rural"/>
    <n v="184"/>
    <n v="768"/>
    <n v="175"/>
    <n v="828"/>
    <n v="175"/>
    <n v="828"/>
    <x v="6"/>
    <x v="1"/>
    <n v="122"/>
  </r>
  <r>
    <x v="0"/>
    <x v="0"/>
    <x v="45"/>
    <s v="MMR001CMP069"/>
    <s v="GCA"/>
    <s v="Urban"/>
    <n v="70"/>
    <n v="609"/>
    <n v="124"/>
    <n v="644"/>
    <n v="124"/>
    <n v="644"/>
    <x v="6"/>
    <x v="2"/>
    <n v="59"/>
  </r>
  <r>
    <x v="0"/>
    <x v="1"/>
    <x v="69"/>
    <s v="MMR001CMP053"/>
    <s v="GCA"/>
    <s v="Urban"/>
    <n v="14"/>
    <n v="74"/>
    <n v="14"/>
    <n v="68"/>
    <n v="14"/>
    <n v="68"/>
    <x v="6"/>
    <x v="2"/>
    <n v="9"/>
  </r>
  <r>
    <x v="0"/>
    <x v="2"/>
    <x v="42"/>
    <s v="MMR001CMP040"/>
    <s v="GCA"/>
    <s v="Rural"/>
    <n v="429"/>
    <n v="2237"/>
    <n v="429"/>
    <n v="2221"/>
    <n v="429"/>
    <n v="2221"/>
    <x v="6"/>
    <x v="0"/>
    <n v="142"/>
  </r>
  <r>
    <x v="0"/>
    <x v="0"/>
    <x v="12"/>
    <s v="MMR001CMP073"/>
    <s v="GCA"/>
    <s v="Rural"/>
    <n v="46"/>
    <n v="272"/>
    <n v="45"/>
    <n v="257"/>
    <n v="45"/>
    <n v="269"/>
    <x v="6"/>
    <x v="2"/>
    <n v="18"/>
  </r>
  <r>
    <x v="0"/>
    <x v="3"/>
    <x v="47"/>
    <s v="MMR001CMP018"/>
    <s v="GCA"/>
    <s v="Urban"/>
    <n v="190"/>
    <n v="1047"/>
    <n v="205"/>
    <n v="1072"/>
    <m/>
    <n v="1072"/>
    <x v="6"/>
    <x v="0"/>
    <n v="64"/>
  </r>
  <r>
    <x v="0"/>
    <x v="1"/>
    <x v="80"/>
    <s v="MMR001CMP052"/>
    <s v="GCA"/>
    <s v="Urban"/>
    <n v="44"/>
    <n v="235"/>
    <n v="36"/>
    <n v="194"/>
    <n v="43"/>
    <n v="242"/>
    <x v="6"/>
    <x v="2"/>
    <n v="12"/>
  </r>
  <r>
    <x v="0"/>
    <x v="2"/>
    <x v="43"/>
    <s v="MMR001CMP113"/>
    <s v="NGCA"/>
    <s v="Rural"/>
    <n v="155"/>
    <n v="664"/>
    <n v="156"/>
    <n v="641"/>
    <n v="273"/>
    <n v="0"/>
    <x v="6"/>
    <x v="2"/>
    <n v="0"/>
  </r>
  <r>
    <x v="0"/>
    <x v="1"/>
    <x v="23"/>
    <s v="MMR001CMP051"/>
    <s v="GCA"/>
    <s v="Urban"/>
    <n v="23"/>
    <n v="83"/>
    <n v="23"/>
    <n v="85"/>
    <n v="23"/>
    <n v="78"/>
    <x v="6"/>
    <x v="1"/>
    <n v="10"/>
  </r>
  <r>
    <x v="0"/>
    <x v="2"/>
    <x v="29"/>
    <s v="MMR001CMP032"/>
    <s v="GCA"/>
    <s v="Urban"/>
    <n v="94"/>
    <n v="341"/>
    <n v="65"/>
    <n v="240"/>
    <n v="95"/>
    <n v="343"/>
    <x v="6"/>
    <x v="1"/>
    <n v="36"/>
  </r>
  <r>
    <x v="0"/>
    <x v="3"/>
    <x v="40"/>
    <s v="MMR001CMP019"/>
    <s v="GCA"/>
    <s v="Urban"/>
    <n v="107"/>
    <n v="501"/>
    <n v="107"/>
    <n v="503"/>
    <n v="107"/>
    <n v="497"/>
    <x v="6"/>
    <x v="0"/>
    <n v="23"/>
  </r>
  <r>
    <x v="0"/>
    <x v="1"/>
    <x v="64"/>
    <s v="MMR001CMP055"/>
    <s v="GCA"/>
    <s v="Urban"/>
    <n v="27"/>
    <n v="111"/>
    <n v="25"/>
    <n v="104"/>
    <n v="25"/>
    <n v="104"/>
    <x v="6"/>
    <x v="2"/>
    <n v="6"/>
  </r>
  <r>
    <x v="0"/>
    <x v="0"/>
    <x v="0"/>
    <s v="MMR001CMP122"/>
    <s v="NGCA"/>
    <s v="Rural"/>
    <n v="612"/>
    <n v="2944"/>
    <n v="608"/>
    <n v="2914"/>
    <n v="608"/>
    <n v="2944"/>
    <x v="6"/>
    <x v="2"/>
    <n v="190"/>
  </r>
  <r>
    <x v="0"/>
    <x v="3"/>
    <x v="40"/>
    <s v="MMR001CMP019"/>
    <s v="GCA"/>
    <s v="Urban"/>
    <n v="107"/>
    <n v="501"/>
    <n v="107"/>
    <n v="503"/>
    <n v="107"/>
    <n v="497"/>
    <x v="6"/>
    <x v="2"/>
    <n v="34"/>
  </r>
  <r>
    <x v="0"/>
    <x v="3"/>
    <x v="33"/>
    <s v="MMR001CMP001"/>
    <s v="GCA"/>
    <s v="Urban"/>
    <n v="69"/>
    <n v="349"/>
    <n v="43"/>
    <n v="361"/>
    <n v="43"/>
    <n v="361"/>
    <x v="6"/>
    <x v="1"/>
    <n v="22"/>
  </r>
  <r>
    <x v="0"/>
    <x v="0"/>
    <x v="28"/>
    <s v="MMR001CMP059"/>
    <s v="GCA"/>
    <s v="Urban"/>
    <n v="25"/>
    <n v="92"/>
    <n v="24"/>
    <n v="89"/>
    <n v="24"/>
    <n v="89"/>
    <x v="6"/>
    <x v="2"/>
    <n v="0"/>
  </r>
  <r>
    <x v="0"/>
    <x v="9"/>
    <x v="79"/>
    <s v="MMR001CMP079"/>
    <s v="GCA"/>
    <s v="Urban"/>
    <n v="14"/>
    <n v="44"/>
    <n v="14"/>
    <n v="44"/>
    <n v="14"/>
    <n v="44"/>
    <x v="6"/>
    <x v="2"/>
    <n v="0"/>
  </r>
  <r>
    <x v="0"/>
    <x v="2"/>
    <x v="37"/>
    <s v="MMR001CMP038"/>
    <s v="GCA"/>
    <s v="Urban"/>
    <n v="85"/>
    <n v="367"/>
    <n v="80"/>
    <n v="337"/>
    <n v="85"/>
    <n v="367"/>
    <x v="6"/>
    <x v="2"/>
    <n v="27"/>
  </r>
  <r>
    <x v="0"/>
    <x v="2"/>
    <x v="36"/>
    <s v="MMR001CMP115"/>
    <s v="NGCA"/>
    <s v="Rural"/>
    <n v="169"/>
    <n v="1216"/>
    <n v="176"/>
    <n v="1216"/>
    <n v="176"/>
    <n v="1216"/>
    <x v="6"/>
    <x v="2"/>
    <n v="49"/>
  </r>
  <r>
    <x v="0"/>
    <x v="2"/>
    <x v="29"/>
    <s v="MMR001CMP032"/>
    <s v="GCA"/>
    <s v="Urban"/>
    <n v="94"/>
    <n v="341"/>
    <n v="65"/>
    <n v="240"/>
    <n v="95"/>
    <n v="343"/>
    <x v="6"/>
    <x v="0"/>
    <n v="14"/>
  </r>
  <r>
    <x v="0"/>
    <x v="6"/>
    <x v="56"/>
    <s v="MMR001CMP042"/>
    <s v="GCA"/>
    <s v="Urban"/>
    <n v="118"/>
    <n v="516"/>
    <n v="108"/>
    <n v="470"/>
    <n v="118"/>
    <n v="520"/>
    <x v="6"/>
    <x v="2"/>
    <n v="27"/>
  </r>
  <r>
    <x v="0"/>
    <x v="3"/>
    <x v="47"/>
    <s v="MMR001CMP018"/>
    <s v="GCA"/>
    <s v="Urban"/>
    <n v="190"/>
    <n v="1047"/>
    <n v="205"/>
    <n v="1072"/>
    <m/>
    <n v="1072"/>
    <x v="6"/>
    <x v="1"/>
    <n v="140"/>
  </r>
  <r>
    <x v="0"/>
    <x v="3"/>
    <x v="47"/>
    <s v="MMR001CMP018"/>
    <s v="GCA"/>
    <s v="Urban"/>
    <n v="190"/>
    <n v="1047"/>
    <n v="205"/>
    <n v="1072"/>
    <m/>
    <n v="1072"/>
    <x v="6"/>
    <x v="2"/>
    <n v="76"/>
  </r>
  <r>
    <x v="0"/>
    <x v="2"/>
    <x v="2"/>
    <s v="MMR001CMP033"/>
    <s v="GCA"/>
    <s v="Rural"/>
    <n v="18"/>
    <n v="82"/>
    <n v="18"/>
    <n v="82"/>
    <n v="18"/>
    <n v="80"/>
    <x v="6"/>
    <x v="0"/>
    <n v="6"/>
  </r>
  <r>
    <x v="0"/>
    <x v="0"/>
    <x v="5"/>
    <s v="MMR001CMP121"/>
    <s v="NGCA"/>
    <s v="Rural"/>
    <n v="1694"/>
    <n v="8805"/>
    <n v="1693"/>
    <n v="8805"/>
    <n v="1693"/>
    <n v="9062"/>
    <x v="6"/>
    <x v="0"/>
    <n v="397"/>
  </r>
  <r>
    <x v="0"/>
    <x v="3"/>
    <x v="8"/>
    <s v="MMR001CMP010"/>
    <s v="GCA"/>
    <s v="Urban"/>
    <n v="6"/>
    <n v="39"/>
    <n v="6"/>
    <n v="39"/>
    <n v="6"/>
    <n v="39"/>
    <x v="6"/>
    <x v="0"/>
    <n v="3"/>
  </r>
  <r>
    <x v="0"/>
    <x v="2"/>
    <x v="43"/>
    <s v="MMR001CMP113"/>
    <s v="NGCA"/>
    <s v="Rural"/>
    <n v="155"/>
    <n v="664"/>
    <n v="156"/>
    <n v="641"/>
    <n v="273"/>
    <n v="0"/>
    <x v="6"/>
    <x v="1"/>
    <n v="0"/>
  </r>
  <r>
    <x v="0"/>
    <x v="0"/>
    <x v="76"/>
    <s v="MMR001CMP058"/>
    <s v="GCA"/>
    <s v="Urban"/>
    <n v="3"/>
    <n v="13"/>
    <n v="3"/>
    <n v="13"/>
    <n v="3"/>
    <n v="13"/>
    <x v="6"/>
    <x v="1"/>
    <n v="2"/>
  </r>
  <r>
    <x v="0"/>
    <x v="3"/>
    <x v="77"/>
    <s v="MMR001CMP005"/>
    <s v="GCA"/>
    <s v="Urban"/>
    <n v="35"/>
    <n v="175"/>
    <n v="32"/>
    <n v="173"/>
    <n v="43"/>
    <n v="212"/>
    <x v="6"/>
    <x v="1"/>
    <n v="26"/>
  </r>
  <r>
    <x v="0"/>
    <x v="3"/>
    <x v="68"/>
    <s v="MMR001CMP004"/>
    <s v="GCA"/>
    <s v="Urban"/>
    <n v="7"/>
    <n v="41"/>
    <n v="10"/>
    <n v="47"/>
    <n v="12"/>
    <n v="56"/>
    <x v="6"/>
    <x v="2"/>
    <n v="3"/>
  </r>
  <r>
    <x v="0"/>
    <x v="3"/>
    <x v="72"/>
    <s v="MMR001CMP002"/>
    <s v="GCA"/>
    <s v="Urban"/>
    <n v="56"/>
    <n v="230"/>
    <n v="54"/>
    <n v="221"/>
    <n v="57"/>
    <n v="232"/>
    <x v="6"/>
    <x v="0"/>
    <n v="9"/>
  </r>
  <r>
    <x v="0"/>
    <x v="5"/>
    <x v="30"/>
    <s v="MMR001CMP128"/>
    <s v="NGCA"/>
    <s v="Rural"/>
    <n v="541"/>
    <n v="2607"/>
    <n v="545"/>
    <n v="2544"/>
    <n v="545"/>
    <n v="2545"/>
    <x v="6"/>
    <x v="1"/>
    <n v="340"/>
  </r>
  <r>
    <x v="0"/>
    <x v="2"/>
    <x v="36"/>
    <s v="MMR001CMP115"/>
    <s v="NGCA"/>
    <s v="Rural"/>
    <n v="169"/>
    <n v="1216"/>
    <n v="176"/>
    <n v="1216"/>
    <n v="176"/>
    <n v="1216"/>
    <x v="6"/>
    <x v="0"/>
    <n v="52"/>
  </r>
  <r>
    <x v="0"/>
    <x v="0"/>
    <x v="39"/>
    <s v="MMR001CMP070"/>
    <s v="GCA"/>
    <s v="Urban"/>
    <n v="186"/>
    <n v="1002"/>
    <n v="183"/>
    <n v="971"/>
    <n v="188"/>
    <n v="1003"/>
    <x v="6"/>
    <x v="0"/>
    <n v="36"/>
  </r>
  <r>
    <x v="0"/>
    <x v="7"/>
    <x v="55"/>
    <s v="MMR001CMP068"/>
    <s v="GCA"/>
    <s v="Urban"/>
    <n v="40"/>
    <n v="208"/>
    <n v="41"/>
    <n v="208"/>
    <n v="51"/>
    <n v="208"/>
    <x v="6"/>
    <x v="2"/>
    <n v="6"/>
  </r>
  <r>
    <x v="0"/>
    <x v="0"/>
    <x v="12"/>
    <s v="MMR001CMP073"/>
    <s v="GCA"/>
    <s v="Rural"/>
    <n v="46"/>
    <n v="272"/>
    <n v="45"/>
    <n v="257"/>
    <n v="45"/>
    <n v="269"/>
    <x v="6"/>
    <x v="0"/>
    <n v="18"/>
  </r>
  <r>
    <x v="0"/>
    <x v="0"/>
    <x v="22"/>
    <s v="MMR001CMP126"/>
    <s v="NGCA"/>
    <s v="Mixed"/>
    <n v="840"/>
    <n v="3249"/>
    <n v="667"/>
    <n v="3657"/>
    <n v="667"/>
    <n v="3657"/>
    <x v="6"/>
    <x v="1"/>
    <n v="1520"/>
  </r>
  <r>
    <x v="0"/>
    <x v="0"/>
    <x v="28"/>
    <s v="MMR001CMP059"/>
    <s v="GCA"/>
    <s v="Urban"/>
    <n v="25"/>
    <n v="92"/>
    <n v="24"/>
    <n v="89"/>
    <n v="24"/>
    <n v="89"/>
    <x v="6"/>
    <x v="0"/>
    <n v="0"/>
  </r>
  <r>
    <x v="0"/>
    <x v="1"/>
    <x v="80"/>
    <s v="MMR001CMP052"/>
    <s v="GCA"/>
    <s v="Urban"/>
    <n v="44"/>
    <n v="235"/>
    <n v="36"/>
    <n v="194"/>
    <n v="43"/>
    <n v="242"/>
    <x v="6"/>
    <x v="0"/>
    <n v="21"/>
  </r>
  <r>
    <x v="0"/>
    <x v="0"/>
    <x v="28"/>
    <s v="MMR001CMP059"/>
    <s v="GCA"/>
    <s v="Urban"/>
    <n v="25"/>
    <n v="92"/>
    <n v="24"/>
    <n v="89"/>
    <n v="24"/>
    <n v="89"/>
    <x v="6"/>
    <x v="1"/>
    <n v="0"/>
  </r>
  <r>
    <x v="0"/>
    <x v="2"/>
    <x v="43"/>
    <s v="MMR001CMP113"/>
    <s v="NGCA"/>
    <s v="Rural"/>
    <n v="155"/>
    <n v="664"/>
    <n v="156"/>
    <n v="641"/>
    <n v="273"/>
    <n v="0"/>
    <x v="6"/>
    <x v="0"/>
    <n v="0"/>
  </r>
  <r>
    <x v="0"/>
    <x v="5"/>
    <x v="78"/>
    <s v="MMR001CMP132"/>
    <s v="GCA"/>
    <s v="Rural"/>
    <n v="486"/>
    <n v="2371"/>
    <n v="488"/>
    <n v="2325"/>
    <n v="488"/>
    <n v="2325"/>
    <x v="6"/>
    <x v="2"/>
    <n v="152"/>
  </r>
  <r>
    <x v="0"/>
    <x v="1"/>
    <x v="23"/>
    <s v="MMR001CMP051"/>
    <s v="GCA"/>
    <s v="Urban"/>
    <n v="23"/>
    <n v="83"/>
    <n v="23"/>
    <n v="85"/>
    <n v="23"/>
    <n v="78"/>
    <x v="6"/>
    <x v="0"/>
    <n v="7"/>
  </r>
  <r>
    <x v="0"/>
    <x v="3"/>
    <x v="51"/>
    <s v="MMR001CMP020"/>
    <s v="GCA"/>
    <s v="Rural"/>
    <n v="22"/>
    <n v="101"/>
    <n v="18"/>
    <n v="91"/>
    <n v="22"/>
    <n v="103"/>
    <x v="6"/>
    <x v="2"/>
    <n v="2"/>
  </r>
  <r>
    <x v="0"/>
    <x v="3"/>
    <x v="60"/>
    <s v="MMR001CMP016"/>
    <s v="GCA"/>
    <s v="Urban"/>
    <n v="72"/>
    <n v="333"/>
    <n v="72"/>
    <n v="332"/>
    <n v="72"/>
    <n v="332"/>
    <x v="6"/>
    <x v="2"/>
    <n v="13"/>
  </r>
  <r>
    <x v="0"/>
    <x v="0"/>
    <x v="45"/>
    <s v="MMR001CMP069"/>
    <s v="GCA"/>
    <s v="Urban"/>
    <n v="70"/>
    <n v="609"/>
    <n v="124"/>
    <n v="644"/>
    <n v="124"/>
    <n v="644"/>
    <x v="6"/>
    <x v="1"/>
    <n v="131"/>
  </r>
  <r>
    <x v="0"/>
    <x v="5"/>
    <x v="78"/>
    <s v="MMR001CMP132"/>
    <s v="GCA"/>
    <s v="Rural"/>
    <n v="486"/>
    <n v="2371"/>
    <n v="488"/>
    <n v="2325"/>
    <n v="488"/>
    <n v="2325"/>
    <x v="6"/>
    <x v="1"/>
    <n v="298"/>
  </r>
  <r>
    <x v="0"/>
    <x v="3"/>
    <x v="14"/>
    <s v="MMR001CMP007"/>
    <s v="GCA"/>
    <s v="Urban"/>
    <n v="28"/>
    <n v="130"/>
    <n v="27"/>
    <n v="121"/>
    <n v="28"/>
    <n v="130"/>
    <x v="6"/>
    <x v="0"/>
    <n v="10"/>
  </r>
  <r>
    <x v="0"/>
    <x v="9"/>
    <x v="79"/>
    <s v="MMR001CMP079"/>
    <s v="GCA"/>
    <s v="Urban"/>
    <n v="14"/>
    <n v="44"/>
    <n v="14"/>
    <n v="44"/>
    <n v="14"/>
    <n v="44"/>
    <x v="6"/>
    <x v="0"/>
    <n v="3"/>
  </r>
  <r>
    <x v="0"/>
    <x v="0"/>
    <x v="76"/>
    <s v="MMR001CMP058"/>
    <s v="GCA"/>
    <s v="Urban"/>
    <n v="3"/>
    <n v="13"/>
    <n v="3"/>
    <n v="13"/>
    <n v="3"/>
    <n v="13"/>
    <x v="6"/>
    <x v="2"/>
    <n v="1"/>
  </r>
  <r>
    <x v="0"/>
    <x v="2"/>
    <x v="42"/>
    <s v="MMR001CMP040"/>
    <s v="GCA"/>
    <s v="Rural"/>
    <n v="429"/>
    <n v="2237"/>
    <n v="429"/>
    <n v="2221"/>
    <n v="429"/>
    <n v="2221"/>
    <x v="6"/>
    <x v="2"/>
    <n v="128"/>
  </r>
  <r>
    <x v="0"/>
    <x v="2"/>
    <x v="36"/>
    <s v="MMR001CMP115"/>
    <s v="NGCA"/>
    <s v="Rural"/>
    <n v="169"/>
    <n v="1216"/>
    <n v="176"/>
    <n v="1216"/>
    <n v="176"/>
    <n v="1216"/>
    <x v="6"/>
    <x v="1"/>
    <n v="101"/>
  </r>
  <r>
    <x v="0"/>
    <x v="3"/>
    <x v="51"/>
    <s v="MMR001CMP020"/>
    <s v="GCA"/>
    <s v="Rural"/>
    <n v="22"/>
    <n v="101"/>
    <n v="18"/>
    <n v="91"/>
    <n v="22"/>
    <n v="103"/>
    <x v="6"/>
    <x v="1"/>
    <n v="6"/>
  </r>
  <r>
    <x v="0"/>
    <x v="2"/>
    <x v="13"/>
    <s v="MMR001CMP037"/>
    <s v="GCA"/>
    <s v="Urban"/>
    <n v="42"/>
    <n v="175"/>
    <n v="27"/>
    <n v="131"/>
    <n v="42"/>
    <n v="175"/>
    <x v="6"/>
    <x v="0"/>
    <n v="8"/>
  </r>
  <r>
    <x v="0"/>
    <x v="2"/>
    <x v="67"/>
    <s v="MMR001CMP028"/>
    <s v="GCA"/>
    <s v="Rural"/>
    <n v="110"/>
    <n v="509"/>
    <n v="80"/>
    <n v="324"/>
    <n v="110"/>
    <n v="506"/>
    <x v="6"/>
    <x v="1"/>
    <n v="40"/>
  </r>
  <r>
    <x v="0"/>
    <x v="2"/>
    <x v="48"/>
    <s v="MMR001CMP111"/>
    <s v="NGCA"/>
    <s v="Rural"/>
    <n v="640"/>
    <n v="2600"/>
    <n v="623"/>
    <n v="2635"/>
    <n v="623"/>
    <n v="2635"/>
    <x v="6"/>
    <x v="0"/>
    <n v="150"/>
  </r>
  <r>
    <x v="0"/>
    <x v="2"/>
    <x v="48"/>
    <s v="MMR001CMP111"/>
    <s v="NGCA"/>
    <s v="Rural"/>
    <n v="640"/>
    <n v="2600"/>
    <n v="623"/>
    <n v="2635"/>
    <n v="623"/>
    <n v="2635"/>
    <x v="6"/>
    <x v="2"/>
    <n v="142"/>
  </r>
  <r>
    <x v="0"/>
    <x v="2"/>
    <x v="48"/>
    <s v="MMR001CMP111"/>
    <s v="NGCA"/>
    <s v="Rural"/>
    <n v="640"/>
    <n v="2600"/>
    <n v="623"/>
    <n v="2635"/>
    <n v="623"/>
    <n v="2635"/>
    <x v="6"/>
    <x v="1"/>
    <n v="292"/>
  </r>
  <r>
    <x v="0"/>
    <x v="0"/>
    <x v="20"/>
    <s v="MMR001CMP072"/>
    <s v="GCA"/>
    <s v="Mixed"/>
    <n v="50"/>
    <n v="295"/>
    <n v="50"/>
    <n v="293"/>
    <n v="50"/>
    <n v="293"/>
    <x v="6"/>
    <x v="1"/>
    <n v="39"/>
  </r>
  <r>
    <x v="0"/>
    <x v="3"/>
    <x v="40"/>
    <s v="MMR001CMP019"/>
    <s v="GCA"/>
    <s v="Urban"/>
    <n v="107"/>
    <n v="501"/>
    <n v="107"/>
    <n v="503"/>
    <n v="107"/>
    <n v="497"/>
    <x v="6"/>
    <x v="1"/>
    <n v="57"/>
  </r>
  <r>
    <x v="0"/>
    <x v="3"/>
    <x v="32"/>
    <s v="MMR001CMP009"/>
    <s v="GCA"/>
    <s v="Urban"/>
    <n v="87"/>
    <n v="461"/>
    <n v="90"/>
    <n v="489"/>
    <n v="90"/>
    <n v="489"/>
    <x v="6"/>
    <x v="1"/>
    <n v="54"/>
  </r>
  <r>
    <x v="0"/>
    <x v="3"/>
    <x v="60"/>
    <s v="MMR001CMP016"/>
    <s v="GCA"/>
    <s v="Urban"/>
    <n v="72"/>
    <n v="333"/>
    <n v="72"/>
    <n v="332"/>
    <n v="72"/>
    <n v="332"/>
    <x v="6"/>
    <x v="1"/>
    <n v="31"/>
  </r>
  <r>
    <x v="0"/>
    <x v="1"/>
    <x v="23"/>
    <s v="MMR001CMP051"/>
    <s v="GCA"/>
    <s v="Urban"/>
    <n v="23"/>
    <n v="83"/>
    <n v="23"/>
    <n v="85"/>
    <n v="23"/>
    <n v="78"/>
    <x v="6"/>
    <x v="2"/>
    <n v="3"/>
  </r>
  <r>
    <x v="0"/>
    <x v="2"/>
    <x v="49"/>
    <s v="MMR001CMP039"/>
    <s v="GCA"/>
    <s v="Rural"/>
    <n v="45"/>
    <n v="193"/>
    <n v="48"/>
    <n v="196"/>
    <n v="48"/>
    <n v="196"/>
    <x v="6"/>
    <x v="1"/>
    <n v="19"/>
  </r>
  <r>
    <x v="0"/>
    <x v="3"/>
    <x v="8"/>
    <s v="MMR001CMP010"/>
    <s v="GCA"/>
    <s v="Urban"/>
    <n v="6"/>
    <n v="39"/>
    <n v="6"/>
    <n v="39"/>
    <n v="6"/>
    <n v="39"/>
    <x v="6"/>
    <x v="2"/>
    <n v="1"/>
  </r>
  <r>
    <x v="0"/>
    <x v="2"/>
    <x v="2"/>
    <s v="MMR001CMP033"/>
    <s v="GCA"/>
    <s v="Rural"/>
    <n v="18"/>
    <n v="82"/>
    <n v="18"/>
    <n v="82"/>
    <n v="18"/>
    <n v="80"/>
    <x v="6"/>
    <x v="2"/>
    <n v="0"/>
  </r>
  <r>
    <x v="0"/>
    <x v="5"/>
    <x v="74"/>
    <s v="MMR001CMP133"/>
    <s v="GCA"/>
    <s v="Rural"/>
    <n v="115"/>
    <n v="532"/>
    <n v="115"/>
    <n v="537"/>
    <n v="115"/>
    <n v="537"/>
    <x v="6"/>
    <x v="2"/>
    <n v="42"/>
  </r>
  <r>
    <x v="0"/>
    <x v="3"/>
    <x v="19"/>
    <s v="MMR001CMP012"/>
    <s v="GCA"/>
    <s v="Urban"/>
    <n v="6"/>
    <n v="28"/>
    <n v="6"/>
    <n v="30"/>
    <n v="6"/>
    <n v="30"/>
    <x v="6"/>
    <x v="0"/>
    <n v="1"/>
  </r>
  <r>
    <x v="0"/>
    <x v="2"/>
    <x v="29"/>
    <s v="MMR001CMP032"/>
    <s v="GCA"/>
    <s v="Urban"/>
    <n v="94"/>
    <n v="341"/>
    <n v="65"/>
    <n v="240"/>
    <n v="95"/>
    <n v="343"/>
    <x v="6"/>
    <x v="2"/>
    <n v="22"/>
  </r>
  <r>
    <x v="0"/>
    <x v="3"/>
    <x v="51"/>
    <s v="MMR001CMP020"/>
    <s v="GCA"/>
    <s v="Rural"/>
    <n v="22"/>
    <n v="101"/>
    <n v="18"/>
    <n v="91"/>
    <n v="22"/>
    <n v="103"/>
    <x v="6"/>
    <x v="0"/>
    <n v="4"/>
  </r>
  <r>
    <x v="0"/>
    <x v="1"/>
    <x v="80"/>
    <s v="MMR001CMP052"/>
    <s v="GCA"/>
    <s v="Urban"/>
    <n v="44"/>
    <n v="235"/>
    <n v="36"/>
    <n v="194"/>
    <n v="43"/>
    <n v="242"/>
    <x v="6"/>
    <x v="1"/>
    <n v="33"/>
  </r>
  <r>
    <x v="0"/>
    <x v="0"/>
    <x v="0"/>
    <s v="MMR001CMP122"/>
    <s v="NGCA"/>
    <s v="Rural"/>
    <n v="612"/>
    <n v="2944"/>
    <n v="608"/>
    <n v="2914"/>
    <n v="608"/>
    <n v="2944"/>
    <x v="6"/>
    <x v="1"/>
    <n v="378"/>
  </r>
  <r>
    <x v="0"/>
    <x v="2"/>
    <x v="67"/>
    <s v="MMR001CMP028"/>
    <s v="GCA"/>
    <s v="Rural"/>
    <n v="110"/>
    <n v="509"/>
    <n v="80"/>
    <n v="324"/>
    <n v="110"/>
    <n v="506"/>
    <x v="6"/>
    <x v="2"/>
    <n v="22"/>
  </r>
  <r>
    <x v="0"/>
    <x v="5"/>
    <x v="66"/>
    <s v="MMR001CMP129"/>
    <s v="NGCA"/>
    <s v="Rural"/>
    <n v="174"/>
    <n v="1185"/>
    <n v="463"/>
    <n v="2123"/>
    <n v="463"/>
    <n v="2114"/>
    <x v="6"/>
    <x v="1"/>
    <n v="175"/>
  </r>
  <r>
    <x v="0"/>
    <x v="5"/>
    <x v="66"/>
    <s v="MMR001CMP129"/>
    <s v="NGCA"/>
    <s v="Rural"/>
    <n v="174"/>
    <n v="1185"/>
    <n v="463"/>
    <n v="2123"/>
    <n v="463"/>
    <n v="2114"/>
    <x v="6"/>
    <x v="2"/>
    <n v="35"/>
  </r>
  <r>
    <x v="0"/>
    <x v="0"/>
    <x v="75"/>
    <s v="MMR001CMP131"/>
    <s v="NGCA"/>
    <s v="Rural"/>
    <n v="412"/>
    <n v="1700"/>
    <n v="375"/>
    <n v="1598"/>
    <n v="375"/>
    <n v="1598"/>
    <x v="6"/>
    <x v="1"/>
    <n v="202"/>
  </r>
  <r>
    <x v="0"/>
    <x v="9"/>
    <x v="70"/>
    <s v="MMR001CMP078"/>
    <s v="GCA"/>
    <s v="Mixed"/>
    <n v="12"/>
    <n v="47"/>
    <n v="15"/>
    <n v="69"/>
    <n v="15"/>
    <n v="69"/>
    <x v="6"/>
    <x v="1"/>
    <n v="8"/>
  </r>
  <r>
    <x v="0"/>
    <x v="0"/>
    <x v="38"/>
    <s v="MMR001CMP071"/>
    <s v="GCA"/>
    <s v="Urban"/>
    <n v="30"/>
    <n v="175"/>
    <n v="18"/>
    <n v="120"/>
    <n v="29"/>
    <n v="182"/>
    <x v="6"/>
    <x v="1"/>
    <n v="27"/>
  </r>
  <r>
    <x v="0"/>
    <x v="3"/>
    <x v="24"/>
    <s v="MMR001CMP008"/>
    <s v="GCA"/>
    <s v="Urban"/>
    <n v="93"/>
    <n v="446"/>
    <n v="91"/>
    <n v="482"/>
    <n v="100"/>
    <n v="523"/>
    <x v="6"/>
    <x v="0"/>
    <n v="31"/>
  </r>
  <r>
    <x v="0"/>
    <x v="1"/>
    <x v="1"/>
    <s v="MMR001CMP047"/>
    <s v="GCA"/>
    <s v="Urban"/>
    <n v="631"/>
    <n v="3758"/>
    <n v="613"/>
    <n v="3721"/>
    <n v="626"/>
    <n v="3786"/>
    <x v="6"/>
    <x v="2"/>
    <n v="192"/>
  </r>
  <r>
    <x v="0"/>
    <x v="2"/>
    <x v="9"/>
    <s v="MMR001CMP025"/>
    <s v="GCA"/>
    <s v="Urban"/>
    <n v="65"/>
    <n v="315"/>
    <n v="31"/>
    <n v="171"/>
    <n v="65"/>
    <n v="323"/>
    <x v="6"/>
    <x v="0"/>
    <n v="19"/>
  </r>
  <r>
    <x v="0"/>
    <x v="4"/>
    <x v="10"/>
    <s v="MMR001CMP091"/>
    <s v="GCA"/>
    <s v="Urban"/>
    <n v="5"/>
    <n v="26"/>
    <n v="5"/>
    <n v="27"/>
    <n v="5"/>
    <n v="27"/>
    <x v="6"/>
    <x v="0"/>
    <n v="2"/>
  </r>
  <r>
    <x v="0"/>
    <x v="2"/>
    <x v="46"/>
    <s v="MMR001CMP041"/>
    <s v="GCA"/>
    <s v="Rural"/>
    <n v="172"/>
    <n v="838"/>
    <n v="181"/>
    <n v="910"/>
    <n v="181"/>
    <n v="910"/>
    <x v="6"/>
    <x v="2"/>
    <n v="68"/>
  </r>
  <r>
    <x v="0"/>
    <x v="9"/>
    <x v="70"/>
    <s v="MMR001CMP078"/>
    <s v="GCA"/>
    <s v="Mixed"/>
    <n v="12"/>
    <n v="47"/>
    <n v="15"/>
    <n v="69"/>
    <n v="15"/>
    <n v="69"/>
    <x v="6"/>
    <x v="2"/>
    <n v="6"/>
  </r>
  <r>
    <x v="0"/>
    <x v="2"/>
    <x v="53"/>
    <s v="MMR001CMP030"/>
    <s v="GCA"/>
    <s v="Urban"/>
    <n v="31"/>
    <n v="170"/>
    <n v="25"/>
    <n v="125"/>
    <n v="31"/>
    <n v="170"/>
    <x v="6"/>
    <x v="2"/>
    <n v="9"/>
  </r>
  <r>
    <x v="0"/>
    <x v="4"/>
    <x v="4"/>
    <s v="MMR001CMP103"/>
    <s v="GCA"/>
    <s v="Rural"/>
    <n v="57"/>
    <n v="284"/>
    <n v="54"/>
    <n v="262"/>
    <n v="54"/>
    <n v="262"/>
    <x v="6"/>
    <x v="0"/>
    <n v="12"/>
  </r>
  <r>
    <x v="0"/>
    <x v="0"/>
    <x v="63"/>
    <s v="MMR001CMP056"/>
    <s v="GCA"/>
    <s v="Urban"/>
    <n v="413"/>
    <n v="1835"/>
    <n v="407"/>
    <n v="1858"/>
    <n v="407"/>
    <n v="1858"/>
    <x v="6"/>
    <x v="2"/>
    <n v="110"/>
  </r>
  <r>
    <x v="0"/>
    <x v="0"/>
    <x v="5"/>
    <s v="MMR001CMP121"/>
    <s v="NGCA"/>
    <s v="Rural"/>
    <n v="1694"/>
    <n v="8805"/>
    <n v="1693"/>
    <n v="8805"/>
    <n v="1693"/>
    <n v="9062"/>
    <x v="6"/>
    <x v="2"/>
    <n v="424"/>
  </r>
  <r>
    <x v="0"/>
    <x v="4"/>
    <x v="4"/>
    <s v="MMR001CMP103"/>
    <s v="GCA"/>
    <s v="Rural"/>
    <n v="57"/>
    <n v="284"/>
    <n v="54"/>
    <n v="262"/>
    <n v="54"/>
    <n v="262"/>
    <x v="6"/>
    <x v="2"/>
    <n v="8"/>
  </r>
  <r>
    <x v="0"/>
    <x v="5"/>
    <x v="74"/>
    <s v="MMR001CMP133"/>
    <s v="GCA"/>
    <s v="Rural"/>
    <n v="115"/>
    <n v="532"/>
    <n v="115"/>
    <n v="537"/>
    <n v="115"/>
    <n v="537"/>
    <x v="6"/>
    <x v="0"/>
    <n v="39"/>
  </r>
  <r>
    <x v="0"/>
    <x v="3"/>
    <x v="14"/>
    <s v="MMR001CMP007"/>
    <s v="GCA"/>
    <s v="Urban"/>
    <n v="28"/>
    <n v="130"/>
    <n v="27"/>
    <n v="121"/>
    <n v="28"/>
    <n v="130"/>
    <x v="6"/>
    <x v="1"/>
    <n v="15"/>
  </r>
  <r>
    <x v="0"/>
    <x v="1"/>
    <x v="64"/>
    <s v="MMR001CMP055"/>
    <s v="GCA"/>
    <s v="Urban"/>
    <n v="27"/>
    <n v="111"/>
    <n v="25"/>
    <n v="104"/>
    <n v="25"/>
    <n v="104"/>
    <x v="6"/>
    <x v="1"/>
    <n v="13"/>
  </r>
  <r>
    <x v="0"/>
    <x v="2"/>
    <x v="27"/>
    <s v="MMR001CMP026"/>
    <s v="GCA"/>
    <s v="Urban"/>
    <n v="89"/>
    <n v="478"/>
    <n v="78"/>
    <n v="415"/>
    <n v="89"/>
    <n v="465"/>
    <x v="6"/>
    <x v="2"/>
    <n v="20"/>
  </r>
  <r>
    <x v="0"/>
    <x v="3"/>
    <x v="17"/>
    <s v="MMR001CMP024"/>
    <s v="GCA"/>
    <s v="Rural"/>
    <n v="69"/>
    <n v="325"/>
    <n v="65"/>
    <n v="325"/>
    <n v="71"/>
    <n v="322"/>
    <x v="6"/>
    <x v="1"/>
    <n v="37"/>
  </r>
  <r>
    <x v="0"/>
    <x v="3"/>
    <x v="58"/>
    <s v="MMR001CMP014"/>
    <s v="GCA"/>
    <s v="Urban"/>
    <n v="163"/>
    <n v="712"/>
    <n v="84"/>
    <n v="452"/>
    <n v="140"/>
    <n v="707"/>
    <x v="6"/>
    <x v="0"/>
    <n v="31"/>
  </r>
  <r>
    <x v="0"/>
    <x v="3"/>
    <x v="11"/>
    <s v="MMR001CMP013"/>
    <s v="GCA"/>
    <s v="Urban"/>
    <n v="44"/>
    <n v="180"/>
    <n v="18"/>
    <n v="68"/>
    <n v="45"/>
    <n v="194"/>
    <x v="6"/>
    <x v="0"/>
    <n v="13"/>
  </r>
  <r>
    <x v="0"/>
    <x v="3"/>
    <x v="62"/>
    <s v="MMR001CMP006"/>
    <s v="GCA"/>
    <s v="Urban"/>
    <n v="97"/>
    <n v="382"/>
    <n v="95"/>
    <n v="386"/>
    <n v="95"/>
    <n v="386"/>
    <x v="6"/>
    <x v="2"/>
    <n v="21"/>
  </r>
  <r>
    <x v="0"/>
    <x v="2"/>
    <x v="73"/>
    <s v="MMR001CMP029"/>
    <s v="GCA"/>
    <s v="Mixed"/>
    <n v="243"/>
    <n v="1307"/>
    <n v="227"/>
    <n v="1227"/>
    <n v="227"/>
    <n v="1227"/>
    <x v="6"/>
    <x v="1"/>
    <n v="204"/>
  </r>
  <r>
    <x v="0"/>
    <x v="4"/>
    <x v="10"/>
    <s v="MMR001CMP091"/>
    <s v="GCA"/>
    <s v="Urban"/>
    <n v="5"/>
    <n v="26"/>
    <n v="5"/>
    <n v="27"/>
    <n v="5"/>
    <n v="27"/>
    <x v="6"/>
    <x v="2"/>
    <n v="1"/>
  </r>
  <r>
    <x v="0"/>
    <x v="1"/>
    <x v="64"/>
    <s v="MMR001CMP055"/>
    <s v="GCA"/>
    <s v="Urban"/>
    <n v="27"/>
    <n v="111"/>
    <n v="25"/>
    <n v="104"/>
    <n v="25"/>
    <n v="104"/>
    <x v="6"/>
    <x v="0"/>
    <n v="7"/>
  </r>
  <r>
    <x v="0"/>
    <x v="9"/>
    <x v="70"/>
    <s v="MMR001CMP078"/>
    <s v="GCA"/>
    <s v="Mixed"/>
    <n v="12"/>
    <n v="47"/>
    <n v="15"/>
    <n v="69"/>
    <n v="15"/>
    <n v="69"/>
    <x v="6"/>
    <x v="0"/>
    <n v="2"/>
  </r>
  <r>
    <x v="0"/>
    <x v="8"/>
    <x v="21"/>
    <s v="MMR001CMP080"/>
    <s v="GCA"/>
    <s v="Urban"/>
    <n v="12"/>
    <n v="61"/>
    <n v="12"/>
    <n v="62"/>
    <n v="12"/>
    <n v="61"/>
    <x v="6"/>
    <x v="0"/>
    <n v="5"/>
  </r>
  <r>
    <x v="0"/>
    <x v="6"/>
    <x v="15"/>
    <s v="MMR001CMP043"/>
    <s v="NGCA"/>
    <s v="Mixed"/>
    <n v="153"/>
    <n v="873"/>
    <n v="153"/>
    <n v="922"/>
    <n v="153"/>
    <n v="922"/>
    <x v="6"/>
    <x v="0"/>
    <n v="67"/>
  </r>
  <r>
    <x v="0"/>
    <x v="6"/>
    <x v="15"/>
    <s v="MMR001CMP043"/>
    <s v="NGCA"/>
    <s v="Mixed"/>
    <n v="153"/>
    <n v="873"/>
    <n v="153"/>
    <n v="922"/>
    <n v="153"/>
    <n v="922"/>
    <x v="6"/>
    <x v="1"/>
    <n v="121"/>
  </r>
  <r>
    <x v="0"/>
    <x v="7"/>
    <x v="55"/>
    <s v="MMR001CMP068"/>
    <s v="GCA"/>
    <s v="Urban"/>
    <n v="40"/>
    <n v="208"/>
    <n v="41"/>
    <n v="208"/>
    <n v="51"/>
    <n v="208"/>
    <x v="6"/>
    <x v="1"/>
    <n v="18"/>
  </r>
  <r>
    <x v="0"/>
    <x v="2"/>
    <x v="37"/>
    <s v="MMR001CMP038"/>
    <s v="GCA"/>
    <s v="Urban"/>
    <n v="85"/>
    <n v="367"/>
    <n v="80"/>
    <n v="337"/>
    <n v="85"/>
    <n v="367"/>
    <x v="6"/>
    <x v="0"/>
    <n v="33"/>
  </r>
  <r>
    <x v="0"/>
    <x v="3"/>
    <x v="11"/>
    <s v="MMR001CMP013"/>
    <s v="GCA"/>
    <s v="Urban"/>
    <n v="44"/>
    <n v="180"/>
    <n v="18"/>
    <n v="68"/>
    <n v="45"/>
    <n v="194"/>
    <x v="6"/>
    <x v="2"/>
    <n v="9"/>
  </r>
  <r>
    <x v="0"/>
    <x v="0"/>
    <x v="75"/>
    <s v="MMR001CMP131"/>
    <s v="NGCA"/>
    <s v="Rural"/>
    <n v="412"/>
    <n v="1700"/>
    <n v="375"/>
    <n v="1598"/>
    <n v="375"/>
    <n v="1598"/>
    <x v="6"/>
    <x v="0"/>
    <n v="78"/>
  </r>
  <r>
    <x v="0"/>
    <x v="3"/>
    <x v="3"/>
    <s v="MMR001CMP011"/>
    <s v="GCA"/>
    <s v="Urban"/>
    <n v="8"/>
    <n v="30"/>
    <n v="8"/>
    <n v="32"/>
    <n v="8"/>
    <n v="32"/>
    <x v="6"/>
    <x v="2"/>
    <n v="1"/>
  </r>
  <r>
    <x v="0"/>
    <x v="3"/>
    <x v="33"/>
    <s v="MMR001CMP001"/>
    <s v="GCA"/>
    <s v="Urban"/>
    <n v="69"/>
    <n v="349"/>
    <n v="43"/>
    <n v="361"/>
    <n v="43"/>
    <n v="361"/>
    <x v="6"/>
    <x v="0"/>
    <n v="12"/>
  </r>
  <r>
    <x v="0"/>
    <x v="2"/>
    <x v="9"/>
    <s v="MMR001CMP025"/>
    <s v="GCA"/>
    <s v="Urban"/>
    <n v="65"/>
    <n v="315"/>
    <n v="31"/>
    <n v="171"/>
    <n v="65"/>
    <n v="323"/>
    <x v="6"/>
    <x v="1"/>
    <n v="40"/>
  </r>
  <r>
    <x v="0"/>
    <x v="3"/>
    <x v="14"/>
    <s v="MMR001CMP007"/>
    <s v="GCA"/>
    <s v="Urban"/>
    <n v="28"/>
    <n v="130"/>
    <n v="27"/>
    <n v="121"/>
    <n v="28"/>
    <n v="130"/>
    <x v="6"/>
    <x v="2"/>
    <n v="5"/>
  </r>
  <r>
    <x v="0"/>
    <x v="2"/>
    <x v="53"/>
    <s v="MMR001CMP030"/>
    <s v="GCA"/>
    <s v="Urban"/>
    <n v="31"/>
    <n v="170"/>
    <n v="25"/>
    <n v="125"/>
    <n v="31"/>
    <n v="170"/>
    <x v="6"/>
    <x v="0"/>
    <n v="11"/>
  </r>
  <r>
    <x v="0"/>
    <x v="2"/>
    <x v="13"/>
    <s v="MMR001CMP037"/>
    <s v="GCA"/>
    <s v="Urban"/>
    <n v="42"/>
    <n v="175"/>
    <n v="27"/>
    <n v="131"/>
    <n v="42"/>
    <n v="175"/>
    <x v="6"/>
    <x v="1"/>
    <n v="27"/>
  </r>
  <r>
    <x v="0"/>
    <x v="0"/>
    <x v="22"/>
    <s v="MMR001CMP126"/>
    <s v="NGCA"/>
    <s v="Mixed"/>
    <n v="840"/>
    <n v="3249"/>
    <n v="667"/>
    <n v="3657"/>
    <n v="667"/>
    <n v="3657"/>
    <x v="6"/>
    <x v="0"/>
    <n v="783"/>
  </r>
  <r>
    <x v="0"/>
    <x v="5"/>
    <x v="30"/>
    <s v="MMR001CMP128"/>
    <s v="NGCA"/>
    <s v="Rural"/>
    <n v="541"/>
    <n v="2607"/>
    <n v="545"/>
    <n v="2544"/>
    <n v="545"/>
    <n v="2545"/>
    <x v="6"/>
    <x v="0"/>
    <n v="235"/>
  </r>
  <r>
    <x v="0"/>
    <x v="7"/>
    <x v="18"/>
    <s v="MMR001CMP067"/>
    <s v="GCA"/>
    <s v="Urban"/>
    <n v="80"/>
    <n v="278"/>
    <n v="50"/>
    <n v="200"/>
    <n v="83"/>
    <n v="293"/>
    <x v="6"/>
    <x v="0"/>
    <n v="24"/>
  </r>
  <r>
    <x v="0"/>
    <x v="1"/>
    <x v="7"/>
    <s v="MMR001CMP049"/>
    <s v="GCA"/>
    <s v="Urban"/>
    <n v="116"/>
    <n v="659"/>
    <n v="116"/>
    <n v="659"/>
    <n v="116"/>
    <n v="659"/>
    <x v="6"/>
    <x v="2"/>
    <n v="54"/>
  </r>
  <r>
    <x v="0"/>
    <x v="0"/>
    <x v="63"/>
    <s v="MMR001CMP056"/>
    <s v="GCA"/>
    <s v="Urban"/>
    <n v="413"/>
    <n v="1835"/>
    <n v="407"/>
    <n v="1858"/>
    <n v="407"/>
    <n v="1858"/>
    <x v="6"/>
    <x v="0"/>
    <n v="138"/>
  </r>
  <r>
    <x v="0"/>
    <x v="2"/>
    <x v="25"/>
    <s v="MMR001CMP027"/>
    <s v="GCA"/>
    <s v="Mixed"/>
    <n v="21"/>
    <n v="111"/>
    <n v="22"/>
    <n v="116"/>
    <n v="26"/>
    <n v="116"/>
    <x v="6"/>
    <x v="2"/>
    <n v="8"/>
  </r>
  <r>
    <x v="0"/>
    <x v="2"/>
    <x v="54"/>
    <s v="MMR001CMP119"/>
    <s v="NGCA"/>
    <s v="Mixed"/>
    <n v="610"/>
    <n v="2750"/>
    <n v="609"/>
    <n v="2630"/>
    <n v="609"/>
    <n v="2630"/>
    <x v="6"/>
    <x v="1"/>
    <n v="278"/>
  </r>
  <r>
    <x v="0"/>
    <x v="3"/>
    <x v="65"/>
    <s v="MMR001CMP003"/>
    <s v="GCA"/>
    <s v="Urban"/>
    <n v="32"/>
    <n v="146"/>
    <n v="28"/>
    <n v="131"/>
    <n v="32"/>
    <n v="148"/>
    <x v="6"/>
    <x v="0"/>
    <n v="12"/>
  </r>
  <r>
    <x v="0"/>
    <x v="2"/>
    <x v="27"/>
    <s v="MMR001CMP026"/>
    <s v="GCA"/>
    <s v="Urban"/>
    <n v="89"/>
    <n v="478"/>
    <n v="78"/>
    <n v="415"/>
    <n v="89"/>
    <n v="465"/>
    <x v="6"/>
    <x v="0"/>
    <n v="21"/>
  </r>
  <r>
    <x v="0"/>
    <x v="1"/>
    <x v="81"/>
    <s v="MMR001CMP054"/>
    <s v="GCA"/>
    <s v="Rural"/>
    <n v="23"/>
    <n v="124"/>
    <n v="20"/>
    <n v="110"/>
    <n v="20"/>
    <n v="110"/>
    <x v="6"/>
    <x v="2"/>
    <n v="5"/>
  </r>
  <r>
    <x v="0"/>
    <x v="2"/>
    <x v="9"/>
    <s v="MMR001CMP025"/>
    <s v="GCA"/>
    <s v="Urban"/>
    <n v="65"/>
    <n v="315"/>
    <n v="31"/>
    <n v="171"/>
    <n v="65"/>
    <n v="323"/>
    <x v="6"/>
    <x v="2"/>
    <n v="21"/>
  </r>
  <r>
    <x v="0"/>
    <x v="3"/>
    <x v="65"/>
    <s v="MMR001CMP003"/>
    <s v="GCA"/>
    <s v="Urban"/>
    <n v="32"/>
    <n v="146"/>
    <n v="28"/>
    <n v="131"/>
    <n v="32"/>
    <n v="148"/>
    <x v="6"/>
    <x v="1"/>
    <n v="20"/>
  </r>
  <r>
    <x v="0"/>
    <x v="3"/>
    <x v="77"/>
    <s v="MMR001CMP005"/>
    <s v="GCA"/>
    <s v="Urban"/>
    <n v="35"/>
    <n v="175"/>
    <n v="32"/>
    <n v="173"/>
    <n v="43"/>
    <n v="212"/>
    <x v="6"/>
    <x v="0"/>
    <n v="11"/>
  </r>
  <r>
    <x v="0"/>
    <x v="3"/>
    <x v="11"/>
    <s v="MMR001CMP013"/>
    <s v="GCA"/>
    <s v="Urban"/>
    <n v="44"/>
    <n v="180"/>
    <n v="18"/>
    <n v="68"/>
    <n v="45"/>
    <n v="194"/>
    <x v="6"/>
    <x v="1"/>
    <n v="22"/>
  </r>
  <r>
    <x v="0"/>
    <x v="2"/>
    <x v="16"/>
    <s v="MMR001CMP120"/>
    <s v="NGCA"/>
    <s v="Rural"/>
    <n v="184"/>
    <n v="768"/>
    <n v="175"/>
    <n v="828"/>
    <n v="175"/>
    <n v="828"/>
    <x v="6"/>
    <x v="0"/>
    <n v="59"/>
  </r>
  <r>
    <x v="0"/>
    <x v="4"/>
    <x v="10"/>
    <s v="MMR001CMP091"/>
    <s v="GCA"/>
    <s v="Urban"/>
    <n v="5"/>
    <n v="26"/>
    <n v="5"/>
    <n v="27"/>
    <n v="5"/>
    <n v="27"/>
    <x v="6"/>
    <x v="1"/>
    <n v="3"/>
  </r>
  <r>
    <x v="0"/>
    <x v="5"/>
    <x v="6"/>
    <s v="MMR001CMP066"/>
    <s v="GCA"/>
    <s v="Urban"/>
    <n v="135"/>
    <n v="672"/>
    <n v="156"/>
    <n v="704"/>
    <n v="156"/>
    <n v="704"/>
    <x v="6"/>
    <x v="1"/>
    <n v="85"/>
  </r>
  <r>
    <x v="0"/>
    <x v="0"/>
    <x v="39"/>
    <s v="MMR001CMP070"/>
    <s v="GCA"/>
    <s v="Urban"/>
    <n v="186"/>
    <n v="1002"/>
    <n v="183"/>
    <n v="971"/>
    <n v="188"/>
    <n v="1003"/>
    <x v="6"/>
    <x v="1"/>
    <n v="67"/>
  </r>
  <r>
    <x v="0"/>
    <x v="1"/>
    <x v="1"/>
    <s v="MMR001CMP047"/>
    <s v="GCA"/>
    <s v="Urban"/>
    <n v="631"/>
    <n v="3758"/>
    <n v="613"/>
    <n v="3721"/>
    <n v="626"/>
    <n v="3786"/>
    <x v="6"/>
    <x v="1"/>
    <n v="391"/>
  </r>
  <r>
    <x v="0"/>
    <x v="1"/>
    <x v="1"/>
    <s v="MMR001CMP047"/>
    <s v="GCA"/>
    <s v="Urban"/>
    <n v="631"/>
    <n v="3758"/>
    <n v="613"/>
    <n v="3721"/>
    <n v="626"/>
    <n v="3786"/>
    <x v="6"/>
    <x v="0"/>
    <n v="199"/>
  </r>
  <r>
    <x v="0"/>
    <x v="5"/>
    <x v="66"/>
    <s v="MMR001CMP129"/>
    <s v="NGCA"/>
    <s v="Rural"/>
    <n v="174"/>
    <n v="1185"/>
    <n v="463"/>
    <n v="2123"/>
    <n v="463"/>
    <n v="2114"/>
    <x v="6"/>
    <x v="0"/>
    <n v="140"/>
  </r>
  <r>
    <x v="0"/>
    <x v="1"/>
    <x v="81"/>
    <s v="MMR001CMP054"/>
    <s v="GCA"/>
    <s v="Rural"/>
    <n v="23"/>
    <n v="124"/>
    <n v="20"/>
    <n v="110"/>
    <n v="20"/>
    <n v="110"/>
    <x v="6"/>
    <x v="1"/>
    <n v="10"/>
  </r>
  <r>
    <x v="0"/>
    <x v="2"/>
    <x v="16"/>
    <s v="MMR001CMP120"/>
    <s v="NGCA"/>
    <s v="Rural"/>
    <n v="184"/>
    <n v="768"/>
    <n v="175"/>
    <n v="828"/>
    <n v="175"/>
    <n v="828"/>
    <x v="6"/>
    <x v="2"/>
    <n v="63"/>
  </r>
  <r>
    <x v="0"/>
    <x v="7"/>
    <x v="18"/>
    <s v="MMR001CMP067"/>
    <s v="GCA"/>
    <s v="Urban"/>
    <n v="80"/>
    <n v="278"/>
    <n v="50"/>
    <n v="200"/>
    <n v="83"/>
    <n v="293"/>
    <x v="6"/>
    <x v="2"/>
    <n v="22"/>
  </r>
  <r>
    <x v="0"/>
    <x v="3"/>
    <x v="3"/>
    <s v="MMR001CMP011"/>
    <s v="GCA"/>
    <s v="Urban"/>
    <n v="8"/>
    <n v="30"/>
    <n v="8"/>
    <n v="32"/>
    <n v="8"/>
    <n v="32"/>
    <x v="6"/>
    <x v="0"/>
    <n v="2"/>
  </r>
  <r>
    <x v="0"/>
    <x v="4"/>
    <x v="4"/>
    <s v="MMR001CMP103"/>
    <s v="GCA"/>
    <s v="Rural"/>
    <n v="57"/>
    <n v="284"/>
    <n v="54"/>
    <n v="262"/>
    <n v="54"/>
    <n v="262"/>
    <x v="6"/>
    <x v="1"/>
    <n v="20"/>
  </r>
  <r>
    <x v="0"/>
    <x v="2"/>
    <x v="73"/>
    <s v="MMR001CMP029"/>
    <s v="GCA"/>
    <s v="Mixed"/>
    <n v="243"/>
    <n v="1307"/>
    <n v="227"/>
    <n v="1227"/>
    <n v="227"/>
    <n v="1227"/>
    <x v="6"/>
    <x v="2"/>
    <n v="103"/>
  </r>
  <r>
    <x v="0"/>
    <x v="3"/>
    <x v="24"/>
    <s v="MMR001CMP008"/>
    <s v="GCA"/>
    <s v="Urban"/>
    <n v="93"/>
    <n v="446"/>
    <n v="91"/>
    <n v="482"/>
    <n v="100"/>
    <n v="523"/>
    <x v="6"/>
    <x v="2"/>
    <n v="17"/>
  </r>
  <r>
    <x v="0"/>
    <x v="8"/>
    <x v="21"/>
    <s v="MMR001CMP080"/>
    <s v="GCA"/>
    <s v="Urban"/>
    <n v="12"/>
    <n v="61"/>
    <n v="12"/>
    <n v="62"/>
    <n v="12"/>
    <n v="61"/>
    <x v="6"/>
    <x v="2"/>
    <n v="2"/>
  </r>
  <r>
    <x v="0"/>
    <x v="0"/>
    <x v="22"/>
    <s v="MMR001CMP126"/>
    <s v="NGCA"/>
    <s v="Mixed"/>
    <n v="840"/>
    <n v="3249"/>
    <n v="667"/>
    <n v="3657"/>
    <n v="667"/>
    <n v="3657"/>
    <x v="6"/>
    <x v="2"/>
    <n v="737"/>
  </r>
  <r>
    <x v="0"/>
    <x v="2"/>
    <x v="54"/>
    <s v="MMR001CMP119"/>
    <s v="NGCA"/>
    <s v="Mixed"/>
    <n v="610"/>
    <n v="2750"/>
    <n v="609"/>
    <n v="2630"/>
    <n v="609"/>
    <n v="2630"/>
    <x v="6"/>
    <x v="0"/>
    <n v="140"/>
  </r>
  <r>
    <x v="0"/>
    <x v="0"/>
    <x v="20"/>
    <s v="MMR001CMP072"/>
    <s v="GCA"/>
    <s v="Mixed"/>
    <n v="50"/>
    <n v="295"/>
    <n v="50"/>
    <n v="293"/>
    <n v="50"/>
    <n v="293"/>
    <x v="6"/>
    <x v="0"/>
    <n v="20"/>
  </r>
  <r>
    <x v="0"/>
    <x v="0"/>
    <x v="45"/>
    <s v="MMR001CMP069"/>
    <s v="GCA"/>
    <s v="Urban"/>
    <n v="70"/>
    <n v="609"/>
    <n v="124"/>
    <n v="644"/>
    <n v="124"/>
    <n v="644"/>
    <x v="6"/>
    <x v="0"/>
    <n v="72"/>
  </r>
  <r>
    <x v="0"/>
    <x v="3"/>
    <x v="17"/>
    <s v="MMR001CMP024"/>
    <s v="GCA"/>
    <s v="Rural"/>
    <n v="69"/>
    <n v="325"/>
    <n v="65"/>
    <n v="325"/>
    <n v="71"/>
    <n v="322"/>
    <x v="6"/>
    <x v="0"/>
    <n v="16"/>
  </r>
  <r>
    <x v="0"/>
    <x v="3"/>
    <x v="59"/>
    <s v="MMR001CMP023"/>
    <s v="GCA"/>
    <s v="Urban"/>
    <n v="68"/>
    <n v="340"/>
    <n v="61"/>
    <n v="315"/>
    <n v="68"/>
    <n v="340"/>
    <x v="6"/>
    <x v="1"/>
    <n v="31"/>
  </r>
  <r>
    <x v="0"/>
    <x v="1"/>
    <x v="7"/>
    <s v="MMR001CMP049"/>
    <s v="GCA"/>
    <s v="Urban"/>
    <n v="116"/>
    <n v="659"/>
    <n v="116"/>
    <n v="659"/>
    <n v="116"/>
    <n v="659"/>
    <x v="6"/>
    <x v="0"/>
    <n v="40"/>
  </r>
  <r>
    <x v="0"/>
    <x v="3"/>
    <x v="72"/>
    <s v="MMR001CMP002"/>
    <s v="GCA"/>
    <s v="Urban"/>
    <n v="56"/>
    <n v="230"/>
    <n v="54"/>
    <n v="221"/>
    <n v="57"/>
    <n v="232"/>
    <x v="6"/>
    <x v="1"/>
    <n v="21"/>
  </r>
  <r>
    <x v="0"/>
    <x v="5"/>
    <x v="6"/>
    <s v="MMR001CMP066"/>
    <s v="GCA"/>
    <s v="Urban"/>
    <n v="135"/>
    <n v="672"/>
    <n v="156"/>
    <n v="704"/>
    <n v="156"/>
    <n v="704"/>
    <x v="6"/>
    <x v="0"/>
    <n v="43"/>
  </r>
  <r>
    <x v="0"/>
    <x v="3"/>
    <x v="32"/>
    <s v="MMR001CMP009"/>
    <s v="GCA"/>
    <s v="Urban"/>
    <n v="87"/>
    <n v="461"/>
    <n v="90"/>
    <n v="489"/>
    <n v="90"/>
    <n v="489"/>
    <x v="6"/>
    <x v="2"/>
    <n v="28"/>
  </r>
  <r>
    <x v="0"/>
    <x v="2"/>
    <x v="25"/>
    <s v="MMR001CMP027"/>
    <s v="GCA"/>
    <s v="Mixed"/>
    <n v="21"/>
    <n v="111"/>
    <n v="22"/>
    <n v="116"/>
    <n v="26"/>
    <n v="116"/>
    <x v="6"/>
    <x v="1"/>
    <n v="16"/>
  </r>
  <r>
    <x v="0"/>
    <x v="3"/>
    <x v="19"/>
    <s v="MMR001CMP012"/>
    <s v="GCA"/>
    <s v="Urban"/>
    <n v="6"/>
    <n v="28"/>
    <n v="6"/>
    <n v="30"/>
    <n v="6"/>
    <n v="30"/>
    <x v="6"/>
    <x v="2"/>
    <n v="3"/>
  </r>
  <r>
    <x v="0"/>
    <x v="2"/>
    <x v="25"/>
    <s v="MMR001CMP027"/>
    <s v="GCA"/>
    <s v="Mixed"/>
    <n v="21"/>
    <n v="111"/>
    <n v="22"/>
    <n v="116"/>
    <n v="26"/>
    <n v="116"/>
    <x v="6"/>
    <x v="0"/>
    <n v="8"/>
  </r>
  <r>
    <x v="0"/>
    <x v="3"/>
    <x v="68"/>
    <s v="MMR001CMP004"/>
    <s v="GCA"/>
    <s v="Urban"/>
    <n v="7"/>
    <n v="41"/>
    <n v="10"/>
    <n v="47"/>
    <n v="12"/>
    <n v="56"/>
    <x v="6"/>
    <x v="0"/>
    <n v="2"/>
  </r>
  <r>
    <x v="0"/>
    <x v="3"/>
    <x v="58"/>
    <s v="MMR001CMP014"/>
    <s v="GCA"/>
    <s v="Urban"/>
    <n v="163"/>
    <n v="712"/>
    <n v="84"/>
    <n v="452"/>
    <n v="140"/>
    <n v="707"/>
    <x v="6"/>
    <x v="1"/>
    <n v="74"/>
  </r>
  <r>
    <x v="0"/>
    <x v="3"/>
    <x v="19"/>
    <s v="MMR001CMP012"/>
    <s v="GCA"/>
    <s v="Urban"/>
    <n v="6"/>
    <n v="28"/>
    <n v="6"/>
    <n v="30"/>
    <n v="6"/>
    <n v="30"/>
    <x v="6"/>
    <x v="1"/>
    <n v="4"/>
  </r>
  <r>
    <x v="0"/>
    <x v="1"/>
    <x v="69"/>
    <s v="MMR001CMP053"/>
    <s v="GCA"/>
    <s v="Urban"/>
    <n v="14"/>
    <n v="74"/>
    <n v="14"/>
    <n v="68"/>
    <n v="14"/>
    <n v="68"/>
    <x v="6"/>
    <x v="1"/>
    <n v="11"/>
  </r>
  <r>
    <x v="0"/>
    <x v="3"/>
    <x v="59"/>
    <s v="MMR001CMP023"/>
    <s v="GCA"/>
    <s v="Urban"/>
    <n v="68"/>
    <n v="340"/>
    <n v="61"/>
    <n v="315"/>
    <n v="68"/>
    <n v="340"/>
    <x v="6"/>
    <x v="2"/>
    <n v="15"/>
  </r>
  <r>
    <x v="0"/>
    <x v="2"/>
    <x v="46"/>
    <s v="MMR001CMP041"/>
    <s v="GCA"/>
    <s v="Rural"/>
    <n v="172"/>
    <n v="838"/>
    <n v="181"/>
    <n v="910"/>
    <n v="181"/>
    <n v="910"/>
    <x v="6"/>
    <x v="0"/>
    <n v="44"/>
  </r>
  <r>
    <x v="0"/>
    <x v="3"/>
    <x v="62"/>
    <s v="MMR001CMP006"/>
    <s v="GCA"/>
    <s v="Urban"/>
    <n v="97"/>
    <n v="382"/>
    <n v="95"/>
    <n v="386"/>
    <n v="95"/>
    <n v="386"/>
    <x v="6"/>
    <x v="1"/>
    <n v="41"/>
  </r>
  <r>
    <x v="0"/>
    <x v="3"/>
    <x v="17"/>
    <s v="MMR001CMP024"/>
    <s v="GCA"/>
    <s v="Rural"/>
    <n v="69"/>
    <n v="325"/>
    <n v="65"/>
    <n v="325"/>
    <n v="71"/>
    <n v="322"/>
    <x v="6"/>
    <x v="2"/>
    <n v="21"/>
  </r>
  <r>
    <x v="0"/>
    <x v="2"/>
    <x v="13"/>
    <s v="MMR001CMP037"/>
    <s v="GCA"/>
    <s v="Urban"/>
    <n v="42"/>
    <n v="175"/>
    <n v="27"/>
    <n v="131"/>
    <n v="42"/>
    <n v="175"/>
    <x v="6"/>
    <x v="2"/>
    <n v="19"/>
  </r>
  <r>
    <x v="0"/>
    <x v="7"/>
    <x v="18"/>
    <s v="MMR001CMP067"/>
    <s v="GCA"/>
    <s v="Urban"/>
    <n v="80"/>
    <n v="278"/>
    <n v="50"/>
    <n v="200"/>
    <n v="83"/>
    <n v="293"/>
    <x v="6"/>
    <x v="1"/>
    <n v="46"/>
  </r>
  <r>
    <x v="0"/>
    <x v="6"/>
    <x v="15"/>
    <s v="MMR001CMP043"/>
    <s v="NGCA"/>
    <s v="Mixed"/>
    <n v="153"/>
    <n v="873"/>
    <n v="153"/>
    <n v="922"/>
    <n v="153"/>
    <n v="922"/>
    <x v="6"/>
    <x v="2"/>
    <n v="54"/>
  </r>
  <r>
    <x v="0"/>
    <x v="3"/>
    <x v="68"/>
    <s v="MMR001CMP004"/>
    <s v="GCA"/>
    <s v="Urban"/>
    <n v="7"/>
    <n v="41"/>
    <n v="10"/>
    <n v="47"/>
    <n v="12"/>
    <n v="56"/>
    <x v="6"/>
    <x v="1"/>
    <n v="5"/>
  </r>
  <r>
    <x v="0"/>
    <x v="5"/>
    <x v="6"/>
    <s v="MMR001CMP066"/>
    <s v="GCA"/>
    <s v="Urban"/>
    <n v="135"/>
    <n v="672"/>
    <n v="156"/>
    <n v="704"/>
    <n v="156"/>
    <n v="704"/>
    <x v="6"/>
    <x v="2"/>
    <n v="42"/>
  </r>
  <r>
    <x v="0"/>
    <x v="2"/>
    <x v="46"/>
    <s v="MMR001CMP041"/>
    <s v="GCA"/>
    <s v="Rural"/>
    <n v="172"/>
    <n v="838"/>
    <n v="181"/>
    <n v="910"/>
    <n v="181"/>
    <n v="910"/>
    <x v="6"/>
    <x v="1"/>
    <n v="112"/>
  </r>
  <r>
    <x v="0"/>
    <x v="2"/>
    <x v="27"/>
    <s v="MMR001CMP026"/>
    <s v="GCA"/>
    <s v="Urban"/>
    <n v="89"/>
    <n v="478"/>
    <n v="78"/>
    <n v="415"/>
    <n v="89"/>
    <n v="465"/>
    <x v="6"/>
    <x v="1"/>
    <n v="41"/>
  </r>
  <r>
    <x v="0"/>
    <x v="0"/>
    <x v="35"/>
    <s v="MMR001CMP123"/>
    <s v="NGCA"/>
    <s v="Rural"/>
    <n v="115"/>
    <n v="602"/>
    <n v="115"/>
    <n v="594"/>
    <n v="115"/>
    <n v="88"/>
    <x v="6"/>
    <x v="1"/>
    <n v="0"/>
  </r>
  <r>
    <x v="0"/>
    <x v="8"/>
    <x v="21"/>
    <s v="MMR001CMP080"/>
    <s v="GCA"/>
    <s v="Urban"/>
    <n v="12"/>
    <n v="61"/>
    <n v="12"/>
    <n v="62"/>
    <n v="12"/>
    <n v="61"/>
    <x v="6"/>
    <x v="1"/>
    <n v="7"/>
  </r>
  <r>
    <x v="0"/>
    <x v="1"/>
    <x v="81"/>
    <s v="MMR001CMP054"/>
    <s v="GCA"/>
    <s v="Rural"/>
    <n v="23"/>
    <n v="124"/>
    <n v="20"/>
    <n v="110"/>
    <n v="20"/>
    <n v="110"/>
    <x v="6"/>
    <x v="0"/>
    <n v="5"/>
  </r>
  <r>
    <x v="0"/>
    <x v="3"/>
    <x v="65"/>
    <s v="MMR001CMP003"/>
    <s v="GCA"/>
    <s v="Urban"/>
    <n v="32"/>
    <n v="146"/>
    <n v="28"/>
    <n v="131"/>
    <n v="32"/>
    <n v="148"/>
    <x v="6"/>
    <x v="2"/>
    <n v="8"/>
  </r>
  <r>
    <x v="0"/>
    <x v="2"/>
    <x v="54"/>
    <s v="MMR001CMP119"/>
    <s v="NGCA"/>
    <s v="Mixed"/>
    <n v="610"/>
    <n v="2750"/>
    <n v="609"/>
    <n v="2630"/>
    <n v="609"/>
    <n v="2630"/>
    <x v="6"/>
    <x v="2"/>
    <n v="138"/>
  </r>
  <r>
    <x v="0"/>
    <x v="2"/>
    <x v="49"/>
    <s v="MMR001CMP039"/>
    <s v="GCA"/>
    <s v="Rural"/>
    <n v="45"/>
    <n v="193"/>
    <n v="48"/>
    <n v="196"/>
    <n v="48"/>
    <n v="196"/>
    <x v="6"/>
    <x v="0"/>
    <n v="6"/>
  </r>
  <r>
    <x v="0"/>
    <x v="9"/>
    <x v="31"/>
    <s v="MMR001CMP077"/>
    <s v="GCA"/>
    <s v="Mixed"/>
    <n v="18"/>
    <n v="78"/>
    <n v="18"/>
    <n v="79"/>
    <n v="18"/>
    <n v="77"/>
    <x v="6"/>
    <x v="1"/>
    <n v="9"/>
  </r>
  <r>
    <x v="0"/>
    <x v="0"/>
    <x v="38"/>
    <s v="MMR001CMP071"/>
    <s v="GCA"/>
    <s v="Urban"/>
    <n v="30"/>
    <n v="175"/>
    <n v="18"/>
    <n v="120"/>
    <n v="29"/>
    <n v="182"/>
    <x v="6"/>
    <x v="2"/>
    <n v="14"/>
  </r>
  <r>
    <x v="0"/>
    <x v="3"/>
    <x v="58"/>
    <s v="MMR001CMP014"/>
    <s v="GCA"/>
    <s v="Urban"/>
    <n v="163"/>
    <n v="712"/>
    <n v="84"/>
    <n v="452"/>
    <n v="140"/>
    <n v="707"/>
    <x v="6"/>
    <x v="2"/>
    <n v="43"/>
  </r>
  <r>
    <x v="0"/>
    <x v="2"/>
    <x v="53"/>
    <s v="MMR001CMP030"/>
    <s v="GCA"/>
    <s v="Urban"/>
    <n v="31"/>
    <n v="170"/>
    <n v="25"/>
    <n v="125"/>
    <n v="31"/>
    <n v="170"/>
    <x v="6"/>
    <x v="1"/>
    <n v="20"/>
  </r>
  <r>
    <x v="1"/>
    <x v="14"/>
    <x v="97"/>
    <s v="MMR015CMP216"/>
    <s v="GCA"/>
    <s v="Urban"/>
    <n v="30"/>
    <n v="188"/>
    <n v="24"/>
    <n v="112"/>
    <n v="24"/>
    <n v="112"/>
    <x v="6"/>
    <x v="2"/>
    <n v="11"/>
  </r>
  <r>
    <x v="0"/>
    <x v="2"/>
    <x v="125"/>
    <s v="MMR001CMP160"/>
    <s v="NGCA"/>
    <s v="Rural"/>
    <n v="110"/>
    <n v="643"/>
    <n v="106"/>
    <m/>
    <n v="124"/>
    <n v="0"/>
    <x v="6"/>
    <x v="2"/>
    <n v="0"/>
  </r>
  <r>
    <x v="0"/>
    <x v="4"/>
    <x v="82"/>
    <s v="MMR001CMP168"/>
    <s v="GCA"/>
    <s v="Rural"/>
    <n v="74"/>
    <n v="404"/>
    <n v="60"/>
    <n v="330"/>
    <n v="74"/>
    <n v="369"/>
    <x v="6"/>
    <x v="1"/>
    <n v="40"/>
  </r>
  <r>
    <x v="0"/>
    <x v="4"/>
    <x v="126"/>
    <s v="MMR001CMP148"/>
    <s v="GCA"/>
    <s v="Mixed"/>
    <n v="20"/>
    <n v="64"/>
    <n v="14"/>
    <n v="52"/>
    <n v="14"/>
    <n v="52"/>
    <x v="6"/>
    <x v="0"/>
    <n v="1"/>
  </r>
  <r>
    <x v="0"/>
    <x v="4"/>
    <x v="103"/>
    <s v="MMR001CMP174"/>
    <s v="GCA"/>
    <s v="Urban"/>
    <n v="65"/>
    <n v="347"/>
    <n v="65"/>
    <n v="347"/>
    <n v="65"/>
    <n v="347"/>
    <x v="6"/>
    <x v="0"/>
    <n v="6"/>
  </r>
  <r>
    <x v="1"/>
    <x v="14"/>
    <x v="101"/>
    <s v="MMR015CMP213"/>
    <s v="GCA"/>
    <s v="Urban"/>
    <n v="61"/>
    <n v="264"/>
    <n v="55"/>
    <n v="251"/>
    <n v="55"/>
    <n v="251"/>
    <x v="6"/>
    <x v="0"/>
    <n v="22"/>
  </r>
  <r>
    <x v="0"/>
    <x v="4"/>
    <x v="105"/>
    <s v="MMR001CMP181"/>
    <s v="GCA"/>
    <s v="Urban"/>
    <n v="25"/>
    <n v="133"/>
    <n v="22"/>
    <n v="95"/>
    <n v="25"/>
    <n v="134"/>
    <x v="6"/>
    <x v="0"/>
    <n v="3"/>
  </r>
  <r>
    <x v="0"/>
    <x v="4"/>
    <x v="113"/>
    <s v="MMR001CMP183"/>
    <s v="GCA"/>
    <s v="Mixed"/>
    <n v="8"/>
    <n v="40"/>
    <n v="8"/>
    <n v="28"/>
    <n v="8"/>
    <n v="40"/>
    <x v="6"/>
    <x v="2"/>
    <n v="1"/>
  </r>
  <r>
    <x v="1"/>
    <x v="12"/>
    <x v="104"/>
    <s v="MMR015CMP020"/>
    <s v="GCA"/>
    <s v="Rural"/>
    <n v="178"/>
    <n v="827"/>
    <n v="194"/>
    <n v="890"/>
    <n v="194"/>
    <n v="890"/>
    <x v="6"/>
    <x v="1"/>
    <n v="78"/>
  </r>
  <r>
    <x v="0"/>
    <x v="4"/>
    <x v="82"/>
    <s v="MMR001CMP168"/>
    <s v="GCA"/>
    <s v="Rural"/>
    <n v="74"/>
    <n v="404"/>
    <n v="60"/>
    <n v="330"/>
    <n v="74"/>
    <n v="369"/>
    <x v="6"/>
    <x v="2"/>
    <n v="20"/>
  </r>
  <r>
    <x v="1"/>
    <x v="12"/>
    <x v="112"/>
    <s v="MMR015CMP018"/>
    <s v="GCA"/>
    <s v="Rural"/>
    <n v="78"/>
    <n v="390"/>
    <n v="77"/>
    <n v="384"/>
    <n v="77"/>
    <n v="384"/>
    <x v="6"/>
    <x v="0"/>
    <n v="39"/>
  </r>
  <r>
    <x v="0"/>
    <x v="4"/>
    <x v="113"/>
    <s v="MMR001CMP183"/>
    <s v="GCA"/>
    <s v="Mixed"/>
    <n v="8"/>
    <n v="40"/>
    <n v="8"/>
    <n v="28"/>
    <n v="8"/>
    <n v="40"/>
    <x v="6"/>
    <x v="1"/>
    <n v="3"/>
  </r>
  <r>
    <x v="0"/>
    <x v="4"/>
    <x v="106"/>
    <s v="MMR001CMP179"/>
    <s v="GCA"/>
    <s v="Rural"/>
    <n v="77"/>
    <n v="380"/>
    <n v="76"/>
    <n v="342"/>
    <n v="76"/>
    <n v="344"/>
    <x v="6"/>
    <x v="1"/>
    <n v="49"/>
  </r>
  <r>
    <x v="1"/>
    <x v="14"/>
    <x v="101"/>
    <s v="MMR015CMP213"/>
    <s v="GCA"/>
    <s v="Urban"/>
    <n v="61"/>
    <n v="264"/>
    <n v="55"/>
    <n v="251"/>
    <n v="55"/>
    <n v="251"/>
    <x v="6"/>
    <x v="1"/>
    <n v="36"/>
  </r>
  <r>
    <x v="1"/>
    <x v="15"/>
    <x v="117"/>
    <s v="MMR015CMP218"/>
    <s v="GCA"/>
    <s v="Rural"/>
    <n v="44"/>
    <n v="273"/>
    <n v="40"/>
    <n v="208"/>
    <n v="40"/>
    <n v="208"/>
    <x v="6"/>
    <x v="1"/>
    <n v="24"/>
  </r>
  <r>
    <x v="0"/>
    <x v="4"/>
    <x v="109"/>
    <s v="MMR001CMP184"/>
    <s v="GCA"/>
    <s v="Rural"/>
    <n v="41"/>
    <n v="199"/>
    <n v="41"/>
    <n v="196"/>
    <n v="41"/>
    <n v="201"/>
    <x v="6"/>
    <x v="0"/>
    <n v="6"/>
  </r>
  <r>
    <x v="1"/>
    <x v="14"/>
    <x v="100"/>
    <s v="MMR015CMP139"/>
    <s v="NGCA"/>
    <s v="Rural"/>
    <n v="9"/>
    <n v="40"/>
    <n v="9"/>
    <n v="43"/>
    <n v="9"/>
    <n v="43"/>
    <x v="6"/>
    <x v="0"/>
    <n v="6"/>
  </r>
  <r>
    <x v="0"/>
    <x v="4"/>
    <x v="111"/>
    <s v="MMR001CMP169"/>
    <s v="GCA"/>
    <s v="Rural"/>
    <n v="35"/>
    <n v="215"/>
    <n v="35"/>
    <n v="211"/>
    <n v="35"/>
    <n v="212"/>
    <x v="6"/>
    <x v="0"/>
    <n v="17"/>
  </r>
  <r>
    <x v="0"/>
    <x v="4"/>
    <x v="111"/>
    <s v="MMR001CMP169"/>
    <s v="GCA"/>
    <s v="Rural"/>
    <n v="35"/>
    <n v="215"/>
    <n v="35"/>
    <n v="211"/>
    <n v="35"/>
    <n v="212"/>
    <x v="6"/>
    <x v="2"/>
    <n v="14"/>
  </r>
  <r>
    <x v="1"/>
    <x v="14"/>
    <x v="97"/>
    <s v="MMR015CMP216"/>
    <s v="GCA"/>
    <s v="Urban"/>
    <n v="30"/>
    <n v="188"/>
    <n v="24"/>
    <n v="112"/>
    <n v="24"/>
    <n v="112"/>
    <x v="6"/>
    <x v="0"/>
    <n v="11"/>
  </r>
  <r>
    <x v="1"/>
    <x v="12"/>
    <x v="110"/>
    <s v="MMR015CMP017"/>
    <s v="GCA"/>
    <s v="Urban"/>
    <n v="30"/>
    <n v="139"/>
    <n v="31"/>
    <n v="140"/>
    <n v="31"/>
    <n v="140"/>
    <x v="6"/>
    <x v="1"/>
    <n v="12"/>
  </r>
  <r>
    <x v="1"/>
    <x v="11"/>
    <x v="93"/>
    <s v="MMR015CMP214"/>
    <s v="GCA"/>
    <s v="Urban"/>
    <n v="41"/>
    <n v="214"/>
    <n v="41"/>
    <n v="214"/>
    <n v="41"/>
    <n v="214"/>
    <x v="6"/>
    <x v="0"/>
    <n v="16"/>
  </r>
  <r>
    <x v="0"/>
    <x v="2"/>
    <x v="125"/>
    <s v="MMR001CMP160"/>
    <s v="NGCA"/>
    <s v="Rural"/>
    <n v="110"/>
    <n v="643"/>
    <n v="106"/>
    <m/>
    <n v="124"/>
    <n v="0"/>
    <x v="6"/>
    <x v="1"/>
    <n v="0"/>
  </r>
  <r>
    <x v="0"/>
    <x v="5"/>
    <x v="74"/>
    <s v="MMR001CMP133"/>
    <s v="GCA"/>
    <s v="Rural"/>
    <n v="115"/>
    <n v="532"/>
    <n v="115"/>
    <n v="537"/>
    <n v="115"/>
    <n v="537"/>
    <x v="6"/>
    <x v="1"/>
    <n v="81"/>
  </r>
  <r>
    <x v="0"/>
    <x v="3"/>
    <x v="89"/>
    <s v="MMR001CMP162"/>
    <s v="GCA"/>
    <s v="Rural"/>
    <n v="43"/>
    <n v="247"/>
    <n v="41"/>
    <n v="232"/>
    <n v="41"/>
    <n v="9"/>
    <x v="6"/>
    <x v="0"/>
    <n v="0"/>
  </r>
  <r>
    <x v="0"/>
    <x v="4"/>
    <x v="113"/>
    <s v="MMR001CMP183"/>
    <s v="GCA"/>
    <s v="Mixed"/>
    <n v="8"/>
    <n v="40"/>
    <n v="8"/>
    <n v="28"/>
    <n v="8"/>
    <n v="40"/>
    <x v="6"/>
    <x v="0"/>
    <n v="2"/>
  </r>
  <r>
    <x v="1"/>
    <x v="15"/>
    <x v="117"/>
    <s v="MMR015CMP218"/>
    <s v="GCA"/>
    <s v="Rural"/>
    <n v="44"/>
    <n v="273"/>
    <n v="40"/>
    <n v="208"/>
    <n v="40"/>
    <n v="208"/>
    <x v="6"/>
    <x v="2"/>
    <n v="13"/>
  </r>
  <r>
    <x v="0"/>
    <x v="4"/>
    <x v="126"/>
    <s v="MMR001CMP148"/>
    <s v="GCA"/>
    <s v="Mixed"/>
    <n v="20"/>
    <n v="64"/>
    <n v="14"/>
    <n v="52"/>
    <n v="14"/>
    <n v="52"/>
    <x v="6"/>
    <x v="2"/>
    <n v="4"/>
  </r>
  <r>
    <x v="0"/>
    <x v="4"/>
    <x v="111"/>
    <s v="MMR001CMP169"/>
    <s v="GCA"/>
    <s v="Rural"/>
    <n v="35"/>
    <n v="215"/>
    <n v="35"/>
    <n v="211"/>
    <n v="35"/>
    <n v="212"/>
    <x v="6"/>
    <x v="1"/>
    <n v="31"/>
  </r>
  <r>
    <x v="0"/>
    <x v="4"/>
    <x v="106"/>
    <s v="MMR001CMP179"/>
    <s v="GCA"/>
    <s v="Rural"/>
    <n v="77"/>
    <n v="380"/>
    <n v="76"/>
    <n v="342"/>
    <n v="76"/>
    <n v="344"/>
    <x v="6"/>
    <x v="2"/>
    <n v="23"/>
  </r>
  <r>
    <x v="1"/>
    <x v="14"/>
    <x v="101"/>
    <s v="MMR015CMP213"/>
    <s v="GCA"/>
    <s v="Urban"/>
    <n v="61"/>
    <n v="264"/>
    <n v="55"/>
    <n v="251"/>
    <n v="55"/>
    <n v="251"/>
    <x v="6"/>
    <x v="2"/>
    <n v="14"/>
  </r>
  <r>
    <x v="0"/>
    <x v="4"/>
    <x v="105"/>
    <s v="MMR001CMP181"/>
    <s v="GCA"/>
    <s v="Urban"/>
    <n v="25"/>
    <n v="133"/>
    <n v="22"/>
    <n v="95"/>
    <n v="25"/>
    <n v="134"/>
    <x v="6"/>
    <x v="1"/>
    <n v="10"/>
  </r>
  <r>
    <x v="1"/>
    <x v="13"/>
    <x v="108"/>
    <s v="MMR015CMP209"/>
    <s v="GCA"/>
    <s v="Urban"/>
    <n v="31"/>
    <n v="191"/>
    <n v="31"/>
    <n v="183"/>
    <n v="31"/>
    <n v="183"/>
    <x v="6"/>
    <x v="2"/>
    <n v="7"/>
  </r>
  <r>
    <x v="1"/>
    <x v="12"/>
    <x v="112"/>
    <s v="MMR015CMP018"/>
    <s v="GCA"/>
    <s v="Rural"/>
    <n v="78"/>
    <n v="390"/>
    <n v="77"/>
    <n v="384"/>
    <n v="77"/>
    <n v="384"/>
    <x v="6"/>
    <x v="1"/>
    <n v="61"/>
  </r>
  <r>
    <x v="0"/>
    <x v="3"/>
    <x v="89"/>
    <s v="MMR001CMP162"/>
    <s v="GCA"/>
    <s v="Rural"/>
    <n v="43"/>
    <n v="247"/>
    <n v="41"/>
    <n v="232"/>
    <n v="41"/>
    <n v="9"/>
    <x v="6"/>
    <x v="1"/>
    <n v="0"/>
  </r>
  <r>
    <x v="1"/>
    <x v="14"/>
    <x v="100"/>
    <s v="MMR015CMP139"/>
    <s v="NGCA"/>
    <s v="Rural"/>
    <n v="9"/>
    <n v="40"/>
    <n v="9"/>
    <n v="43"/>
    <n v="9"/>
    <n v="43"/>
    <x v="6"/>
    <x v="1"/>
    <n v="9"/>
  </r>
  <r>
    <x v="1"/>
    <x v="11"/>
    <x v="85"/>
    <s v="MMR015CMP215"/>
    <s v="GCA"/>
    <s v="Urban"/>
    <n v="140"/>
    <n v="613"/>
    <n v="137"/>
    <n v="622"/>
    <n v="137"/>
    <n v="622"/>
    <x v="6"/>
    <x v="2"/>
    <n v="31"/>
  </r>
  <r>
    <x v="1"/>
    <x v="12"/>
    <x v="114"/>
    <s v="MMR015CMP217"/>
    <s v="GCA"/>
    <s v="Mixed"/>
    <n v="21"/>
    <n v="107"/>
    <n v="22"/>
    <n v="108"/>
    <n v="22"/>
    <n v="0"/>
    <x v="6"/>
    <x v="2"/>
    <n v="0"/>
  </r>
  <r>
    <x v="0"/>
    <x v="4"/>
    <x v="107"/>
    <s v="MMR001CMP176"/>
    <s v="GCA"/>
    <s v="Urban"/>
    <n v="67"/>
    <n v="350"/>
    <n v="67"/>
    <n v="350"/>
    <n v="67"/>
    <n v="350"/>
    <x v="6"/>
    <x v="0"/>
    <n v="18"/>
  </r>
  <r>
    <x v="1"/>
    <x v="11"/>
    <x v="85"/>
    <s v="MMR015CMP215"/>
    <s v="GCA"/>
    <s v="Urban"/>
    <n v="140"/>
    <n v="613"/>
    <n v="137"/>
    <n v="622"/>
    <n v="137"/>
    <n v="622"/>
    <x v="6"/>
    <x v="1"/>
    <n v="66"/>
  </r>
  <r>
    <x v="0"/>
    <x v="8"/>
    <x v="116"/>
    <s v="MMR001CMP152"/>
    <s v="GCA"/>
    <s v="Rural"/>
    <n v="20"/>
    <n v="106"/>
    <n v="13"/>
    <n v="94"/>
    <n v="18"/>
    <n v="94"/>
    <x v="6"/>
    <x v="2"/>
    <n v="11"/>
  </r>
  <r>
    <x v="1"/>
    <x v="11"/>
    <x v="93"/>
    <s v="MMR015CMP214"/>
    <s v="GCA"/>
    <s v="Urban"/>
    <n v="41"/>
    <n v="214"/>
    <n v="41"/>
    <n v="214"/>
    <n v="41"/>
    <n v="214"/>
    <x v="6"/>
    <x v="1"/>
    <n v="27"/>
  </r>
  <r>
    <x v="0"/>
    <x v="4"/>
    <x v="86"/>
    <s v="MMR001CMP167"/>
    <s v="GCA"/>
    <s v="Urban"/>
    <n v="15"/>
    <n v="74"/>
    <n v="12"/>
    <n v="60"/>
    <n v="16"/>
    <n v="74"/>
    <x v="6"/>
    <x v="2"/>
    <n v="2"/>
  </r>
  <r>
    <x v="0"/>
    <x v="4"/>
    <x v="107"/>
    <s v="MMR001CMP176"/>
    <s v="GCA"/>
    <s v="Urban"/>
    <n v="67"/>
    <n v="350"/>
    <n v="67"/>
    <n v="350"/>
    <n v="67"/>
    <n v="350"/>
    <x v="6"/>
    <x v="1"/>
    <n v="36"/>
  </r>
  <r>
    <x v="0"/>
    <x v="4"/>
    <x v="107"/>
    <s v="MMR001CMP176"/>
    <s v="GCA"/>
    <s v="Urban"/>
    <n v="67"/>
    <n v="350"/>
    <n v="67"/>
    <n v="350"/>
    <n v="67"/>
    <n v="350"/>
    <x v="6"/>
    <x v="2"/>
    <n v="18"/>
  </r>
  <r>
    <x v="1"/>
    <x v="13"/>
    <x v="108"/>
    <s v="MMR015CMP209"/>
    <s v="GCA"/>
    <s v="Urban"/>
    <n v="31"/>
    <n v="191"/>
    <n v="31"/>
    <n v="183"/>
    <n v="31"/>
    <n v="183"/>
    <x v="6"/>
    <x v="0"/>
    <n v="19"/>
  </r>
  <r>
    <x v="1"/>
    <x v="12"/>
    <x v="104"/>
    <s v="MMR015CMP020"/>
    <s v="GCA"/>
    <s v="Rural"/>
    <n v="178"/>
    <n v="827"/>
    <n v="194"/>
    <n v="890"/>
    <n v="194"/>
    <n v="890"/>
    <x v="6"/>
    <x v="0"/>
    <n v="37"/>
  </r>
  <r>
    <x v="0"/>
    <x v="4"/>
    <x v="102"/>
    <s v="MMR001CMP182"/>
    <s v="GCA"/>
    <s v="Urban"/>
    <n v="10"/>
    <n v="39"/>
    <n v="7"/>
    <n v="25"/>
    <n v="10"/>
    <n v="39"/>
    <x v="6"/>
    <x v="0"/>
    <n v="3"/>
  </r>
  <r>
    <x v="0"/>
    <x v="4"/>
    <x v="86"/>
    <s v="MMR001CMP167"/>
    <s v="GCA"/>
    <s v="Urban"/>
    <n v="15"/>
    <n v="74"/>
    <n v="12"/>
    <n v="60"/>
    <n v="16"/>
    <n v="74"/>
    <x v="6"/>
    <x v="0"/>
    <n v="3"/>
  </r>
  <r>
    <x v="1"/>
    <x v="12"/>
    <x v="114"/>
    <s v="MMR015CMP217"/>
    <s v="GCA"/>
    <s v="Mixed"/>
    <n v="21"/>
    <n v="107"/>
    <n v="22"/>
    <n v="108"/>
    <n v="22"/>
    <n v="0"/>
    <x v="6"/>
    <x v="0"/>
    <n v="0"/>
  </r>
  <r>
    <x v="1"/>
    <x v="11"/>
    <x v="85"/>
    <s v="MMR015CMP215"/>
    <s v="GCA"/>
    <s v="Urban"/>
    <n v="140"/>
    <n v="613"/>
    <n v="137"/>
    <n v="622"/>
    <n v="137"/>
    <n v="622"/>
    <x v="6"/>
    <x v="0"/>
    <n v="35"/>
  </r>
  <r>
    <x v="0"/>
    <x v="4"/>
    <x v="126"/>
    <s v="MMR001CMP148"/>
    <s v="GCA"/>
    <s v="Mixed"/>
    <n v="20"/>
    <n v="64"/>
    <n v="14"/>
    <n v="52"/>
    <n v="14"/>
    <n v="52"/>
    <x v="6"/>
    <x v="1"/>
    <n v="5"/>
  </r>
  <r>
    <x v="1"/>
    <x v="14"/>
    <x v="100"/>
    <s v="MMR015CMP139"/>
    <s v="NGCA"/>
    <s v="Rural"/>
    <n v="9"/>
    <n v="40"/>
    <n v="9"/>
    <n v="43"/>
    <n v="9"/>
    <n v="43"/>
    <x v="6"/>
    <x v="2"/>
    <n v="3"/>
  </r>
  <r>
    <x v="0"/>
    <x v="3"/>
    <x v="89"/>
    <s v="MMR001CMP162"/>
    <s v="GCA"/>
    <s v="Rural"/>
    <n v="43"/>
    <n v="247"/>
    <n v="41"/>
    <n v="232"/>
    <n v="41"/>
    <n v="9"/>
    <x v="6"/>
    <x v="2"/>
    <n v="0"/>
  </r>
  <r>
    <x v="1"/>
    <x v="11"/>
    <x v="93"/>
    <s v="MMR015CMP214"/>
    <s v="GCA"/>
    <s v="Urban"/>
    <n v="41"/>
    <n v="214"/>
    <n v="41"/>
    <n v="214"/>
    <n v="41"/>
    <n v="214"/>
    <x v="6"/>
    <x v="2"/>
    <n v="11"/>
  </r>
  <r>
    <x v="0"/>
    <x v="4"/>
    <x v="102"/>
    <s v="MMR001CMP182"/>
    <s v="GCA"/>
    <s v="Urban"/>
    <n v="10"/>
    <n v="39"/>
    <n v="7"/>
    <n v="25"/>
    <n v="10"/>
    <n v="39"/>
    <x v="6"/>
    <x v="2"/>
    <n v="2"/>
  </r>
  <r>
    <x v="0"/>
    <x v="4"/>
    <x v="103"/>
    <s v="MMR001CMP174"/>
    <s v="GCA"/>
    <s v="Urban"/>
    <n v="65"/>
    <n v="347"/>
    <n v="65"/>
    <n v="347"/>
    <n v="65"/>
    <n v="347"/>
    <x v="6"/>
    <x v="2"/>
    <n v="11"/>
  </r>
  <r>
    <x v="0"/>
    <x v="8"/>
    <x v="116"/>
    <s v="MMR001CMP152"/>
    <s v="GCA"/>
    <s v="Rural"/>
    <n v="20"/>
    <n v="106"/>
    <n v="13"/>
    <n v="94"/>
    <n v="18"/>
    <n v="94"/>
    <x v="6"/>
    <x v="1"/>
    <n v="13"/>
  </r>
  <r>
    <x v="1"/>
    <x v="13"/>
    <x v="108"/>
    <s v="MMR015CMP209"/>
    <s v="GCA"/>
    <s v="Urban"/>
    <n v="31"/>
    <n v="191"/>
    <n v="31"/>
    <n v="183"/>
    <n v="31"/>
    <n v="183"/>
    <x v="6"/>
    <x v="1"/>
    <n v="26"/>
  </r>
  <r>
    <x v="0"/>
    <x v="4"/>
    <x v="106"/>
    <s v="MMR001CMP179"/>
    <s v="GCA"/>
    <s v="Rural"/>
    <n v="77"/>
    <n v="380"/>
    <n v="76"/>
    <n v="342"/>
    <n v="76"/>
    <n v="344"/>
    <x v="6"/>
    <x v="0"/>
    <n v="26"/>
  </r>
  <r>
    <x v="0"/>
    <x v="4"/>
    <x v="86"/>
    <s v="MMR001CMP167"/>
    <s v="GCA"/>
    <s v="Urban"/>
    <n v="15"/>
    <n v="74"/>
    <n v="12"/>
    <n v="60"/>
    <n v="16"/>
    <n v="74"/>
    <x v="6"/>
    <x v="1"/>
    <n v="5"/>
  </r>
  <r>
    <x v="1"/>
    <x v="12"/>
    <x v="112"/>
    <s v="MMR015CMP018"/>
    <s v="GCA"/>
    <s v="Rural"/>
    <n v="78"/>
    <n v="390"/>
    <n v="77"/>
    <n v="384"/>
    <n v="77"/>
    <n v="384"/>
    <x v="6"/>
    <x v="2"/>
    <n v="22"/>
  </r>
  <r>
    <x v="0"/>
    <x v="8"/>
    <x v="116"/>
    <s v="MMR001CMP152"/>
    <s v="GCA"/>
    <s v="Rural"/>
    <n v="20"/>
    <n v="106"/>
    <n v="13"/>
    <n v="94"/>
    <n v="18"/>
    <n v="94"/>
    <x v="6"/>
    <x v="0"/>
    <n v="2"/>
  </r>
  <r>
    <x v="0"/>
    <x v="4"/>
    <x v="102"/>
    <s v="MMR001CMP182"/>
    <s v="GCA"/>
    <s v="Urban"/>
    <n v="10"/>
    <n v="39"/>
    <n v="7"/>
    <n v="25"/>
    <n v="10"/>
    <n v="39"/>
    <x v="6"/>
    <x v="1"/>
    <n v="5"/>
  </r>
  <r>
    <x v="1"/>
    <x v="14"/>
    <x v="97"/>
    <s v="MMR015CMP216"/>
    <s v="GCA"/>
    <s v="Urban"/>
    <n v="30"/>
    <n v="188"/>
    <n v="24"/>
    <n v="112"/>
    <n v="24"/>
    <n v="112"/>
    <x v="6"/>
    <x v="1"/>
    <n v="22"/>
  </r>
  <r>
    <x v="1"/>
    <x v="12"/>
    <x v="114"/>
    <s v="MMR015CMP217"/>
    <s v="GCA"/>
    <s v="Mixed"/>
    <n v="21"/>
    <n v="107"/>
    <n v="22"/>
    <n v="108"/>
    <n v="22"/>
    <n v="0"/>
    <x v="6"/>
    <x v="1"/>
    <n v="0"/>
  </r>
  <r>
    <x v="0"/>
    <x v="2"/>
    <x v="125"/>
    <s v="MMR001CMP160"/>
    <s v="NGCA"/>
    <s v="Rural"/>
    <n v="110"/>
    <n v="643"/>
    <n v="106"/>
    <m/>
    <n v="124"/>
    <n v="0"/>
    <x v="6"/>
    <x v="0"/>
    <n v="0"/>
  </r>
  <r>
    <x v="0"/>
    <x v="4"/>
    <x v="105"/>
    <s v="MMR001CMP181"/>
    <s v="GCA"/>
    <s v="Urban"/>
    <n v="25"/>
    <n v="133"/>
    <n v="22"/>
    <n v="95"/>
    <n v="25"/>
    <n v="134"/>
    <x v="6"/>
    <x v="2"/>
    <n v="7"/>
  </r>
  <r>
    <x v="0"/>
    <x v="4"/>
    <x v="103"/>
    <s v="MMR001CMP174"/>
    <s v="GCA"/>
    <s v="Urban"/>
    <n v="65"/>
    <n v="347"/>
    <n v="65"/>
    <n v="347"/>
    <n v="65"/>
    <n v="347"/>
    <x v="6"/>
    <x v="1"/>
    <n v="17"/>
  </r>
  <r>
    <x v="1"/>
    <x v="12"/>
    <x v="104"/>
    <s v="MMR015CMP020"/>
    <s v="GCA"/>
    <s v="Rural"/>
    <n v="178"/>
    <n v="827"/>
    <n v="194"/>
    <n v="890"/>
    <n v="194"/>
    <n v="890"/>
    <x v="6"/>
    <x v="2"/>
    <n v="41"/>
  </r>
  <r>
    <x v="1"/>
    <x v="15"/>
    <x v="117"/>
    <s v="MMR015CMP218"/>
    <s v="GCA"/>
    <s v="Rural"/>
    <n v="44"/>
    <n v="273"/>
    <n v="40"/>
    <n v="208"/>
    <n v="40"/>
    <n v="208"/>
    <x v="6"/>
    <x v="0"/>
    <n v="11"/>
  </r>
  <r>
    <x v="0"/>
    <x v="4"/>
    <x v="82"/>
    <s v="MMR001CMP168"/>
    <s v="GCA"/>
    <s v="Rural"/>
    <n v="74"/>
    <n v="404"/>
    <n v="60"/>
    <n v="330"/>
    <n v="74"/>
    <n v="369"/>
    <x v="6"/>
    <x v="0"/>
    <n v="20"/>
  </r>
  <r>
    <x v="1"/>
    <x v="13"/>
    <x v="95"/>
    <s v="MMR015CMP009"/>
    <s v="GCA"/>
    <s v="Urban"/>
    <n v="38"/>
    <n v="164"/>
    <n v="37"/>
    <n v="155"/>
    <n v="38"/>
    <n v="4"/>
    <x v="6"/>
    <x v="1"/>
    <n v="20"/>
  </r>
  <r>
    <x v="1"/>
    <x v="12"/>
    <x v="92"/>
    <s v="MMR015CMP016"/>
    <s v="GCA"/>
    <s v="Urban"/>
    <n v="64"/>
    <n v="305"/>
    <n v="63"/>
    <n v="304"/>
    <n v="63"/>
    <n v="304"/>
    <x v="6"/>
    <x v="2"/>
    <n v="36"/>
  </r>
  <r>
    <x v="1"/>
    <x v="12"/>
    <x v="87"/>
    <s v="MMR015CMP015"/>
    <s v="GCA"/>
    <s v="Rural"/>
    <n v="87"/>
    <n v="488"/>
    <n v="86"/>
    <n v="472"/>
    <n v="86"/>
    <n v="472"/>
    <x v="6"/>
    <x v="2"/>
    <n v="23"/>
  </r>
  <r>
    <x v="0"/>
    <x v="6"/>
    <x v="94"/>
    <s v="MMR001CMP195"/>
    <s v="GCA"/>
    <s v="Urban"/>
    <n v="139"/>
    <n v="640"/>
    <n v="127"/>
    <n v="578"/>
    <n v="146"/>
    <n v="640"/>
    <x v="6"/>
    <x v="0"/>
    <n v="27"/>
  </r>
  <r>
    <x v="0"/>
    <x v="6"/>
    <x v="120"/>
    <s v="MMR001CMP225"/>
    <s v="GCA"/>
    <s v="Rural"/>
    <n v="30"/>
    <n v="181"/>
    <n v="30"/>
    <n v="181"/>
    <n v="30"/>
    <n v="181"/>
    <x v="6"/>
    <x v="1"/>
    <n v="19"/>
  </r>
  <r>
    <x v="1"/>
    <x v="11"/>
    <x v="115"/>
    <s v="MMR015CMP004"/>
    <s v="GCA"/>
    <s v="Urban"/>
    <n v="77"/>
    <n v="384"/>
    <n v="79"/>
    <n v="394"/>
    <n v="79"/>
    <n v="394"/>
    <x v="6"/>
    <x v="1"/>
    <n v="55"/>
  </r>
  <r>
    <x v="1"/>
    <x v="11"/>
    <x v="122"/>
    <s v="MMR015CMP001"/>
    <s v="GCA"/>
    <s v="Urban"/>
    <n v="73"/>
    <n v="393"/>
    <n v="73"/>
    <n v="393"/>
    <n v="73"/>
    <n v="393"/>
    <x v="6"/>
    <x v="1"/>
    <n v="55"/>
  </r>
  <r>
    <x v="1"/>
    <x v="14"/>
    <x v="98"/>
    <s v="MMR015CMP012"/>
    <s v="NGCA"/>
    <s v="Rural"/>
    <n v="32"/>
    <n v="156"/>
    <n v="9"/>
    <n v="58"/>
    <n v="9"/>
    <n v="58"/>
    <x v="6"/>
    <x v="0"/>
    <n v="5"/>
  </r>
  <r>
    <x v="0"/>
    <x v="4"/>
    <x v="91"/>
    <s v="MMR001CMP191"/>
    <s v="GCA"/>
    <s v="Rural"/>
    <n v="13"/>
    <n v="70"/>
    <n v="8"/>
    <n v="49"/>
    <n v="12"/>
    <n v="70"/>
    <x v="6"/>
    <x v="1"/>
    <n v="4"/>
  </r>
  <r>
    <x v="0"/>
    <x v="5"/>
    <x v="119"/>
    <s v="MMR001CMP230"/>
    <s v="GCA"/>
    <s v="Rural"/>
    <n v="319"/>
    <n v="1567"/>
    <n v="133"/>
    <n v="499"/>
    <n v="133"/>
    <n v="499"/>
    <x v="6"/>
    <x v="2"/>
    <n v="36"/>
  </r>
  <r>
    <x v="0"/>
    <x v="6"/>
    <x v="94"/>
    <s v="MMR001CMP195"/>
    <s v="GCA"/>
    <s v="Urban"/>
    <n v="139"/>
    <n v="640"/>
    <n v="127"/>
    <n v="578"/>
    <n v="146"/>
    <n v="640"/>
    <x v="6"/>
    <x v="2"/>
    <n v="30"/>
  </r>
  <r>
    <x v="0"/>
    <x v="5"/>
    <x v="119"/>
    <s v="MMR001CMP230"/>
    <s v="GCA"/>
    <s v="Rural"/>
    <n v="319"/>
    <n v="1567"/>
    <n v="133"/>
    <n v="499"/>
    <n v="133"/>
    <n v="499"/>
    <x v="6"/>
    <x v="0"/>
    <n v="29"/>
  </r>
  <r>
    <x v="0"/>
    <x v="6"/>
    <x v="120"/>
    <s v="MMR001CMP225"/>
    <s v="GCA"/>
    <s v="Rural"/>
    <n v="30"/>
    <n v="181"/>
    <n v="30"/>
    <n v="181"/>
    <n v="30"/>
    <n v="181"/>
    <x v="6"/>
    <x v="2"/>
    <n v="9"/>
  </r>
  <r>
    <x v="1"/>
    <x v="11"/>
    <x v="123"/>
    <s v="MMR015CMP003"/>
    <s v="GCA"/>
    <s v="Urban"/>
    <n v="50"/>
    <n v="218"/>
    <n v="53"/>
    <n v="217"/>
    <n v="53"/>
    <n v="217"/>
    <x v="6"/>
    <x v="0"/>
    <n v="17"/>
  </r>
  <r>
    <x v="0"/>
    <x v="4"/>
    <x v="91"/>
    <s v="MMR001CMP191"/>
    <s v="GCA"/>
    <s v="Rural"/>
    <n v="13"/>
    <n v="70"/>
    <n v="8"/>
    <n v="49"/>
    <n v="12"/>
    <n v="70"/>
    <x v="6"/>
    <x v="2"/>
    <n v="2"/>
  </r>
  <r>
    <x v="1"/>
    <x v="11"/>
    <x v="122"/>
    <s v="MMR015CMP001"/>
    <s v="GCA"/>
    <s v="Urban"/>
    <n v="73"/>
    <n v="393"/>
    <n v="73"/>
    <n v="393"/>
    <n v="73"/>
    <n v="393"/>
    <x v="6"/>
    <x v="2"/>
    <n v="25"/>
  </r>
  <r>
    <x v="1"/>
    <x v="12"/>
    <x v="92"/>
    <s v="MMR015CMP016"/>
    <s v="GCA"/>
    <s v="Urban"/>
    <n v="64"/>
    <n v="305"/>
    <n v="63"/>
    <n v="304"/>
    <n v="63"/>
    <n v="304"/>
    <x v="6"/>
    <x v="0"/>
    <n v="18"/>
  </r>
  <r>
    <x v="0"/>
    <x v="5"/>
    <x v="119"/>
    <s v="MMR001CMP230"/>
    <s v="GCA"/>
    <s v="Rural"/>
    <n v="319"/>
    <n v="1567"/>
    <n v="133"/>
    <n v="499"/>
    <n v="133"/>
    <n v="499"/>
    <x v="6"/>
    <x v="1"/>
    <n v="65"/>
  </r>
  <r>
    <x v="0"/>
    <x v="6"/>
    <x v="94"/>
    <s v="MMR001CMP195"/>
    <s v="GCA"/>
    <s v="Urban"/>
    <n v="139"/>
    <n v="640"/>
    <n v="127"/>
    <n v="578"/>
    <n v="146"/>
    <n v="640"/>
    <x v="6"/>
    <x v="1"/>
    <n v="57"/>
  </r>
  <r>
    <x v="0"/>
    <x v="4"/>
    <x v="91"/>
    <s v="MMR001CMP191"/>
    <s v="GCA"/>
    <s v="Rural"/>
    <n v="13"/>
    <n v="70"/>
    <n v="8"/>
    <n v="49"/>
    <n v="12"/>
    <n v="70"/>
    <x v="6"/>
    <x v="0"/>
    <n v="2"/>
  </r>
  <r>
    <x v="0"/>
    <x v="6"/>
    <x v="120"/>
    <s v="MMR001CMP225"/>
    <s v="GCA"/>
    <s v="Rural"/>
    <n v="30"/>
    <n v="181"/>
    <n v="30"/>
    <n v="181"/>
    <n v="30"/>
    <n v="181"/>
    <x v="6"/>
    <x v="0"/>
    <n v="10"/>
  </r>
  <r>
    <x v="1"/>
    <x v="13"/>
    <x v="95"/>
    <s v="MMR015CMP009"/>
    <s v="GCA"/>
    <s v="Urban"/>
    <n v="38"/>
    <n v="164"/>
    <n v="37"/>
    <n v="155"/>
    <n v="38"/>
    <n v="4"/>
    <x v="6"/>
    <x v="2"/>
    <n v="10"/>
  </r>
  <r>
    <x v="0"/>
    <x v="6"/>
    <x v="96"/>
    <s v="MMR001CMP210"/>
    <s v="GCA"/>
    <s v="Mixed"/>
    <n v="68"/>
    <n v="327"/>
    <n v="10"/>
    <n v="20"/>
    <n v="63"/>
    <n v="307"/>
    <x v="6"/>
    <x v="0"/>
    <n v="18"/>
  </r>
  <r>
    <x v="0"/>
    <x v="4"/>
    <x v="124"/>
    <s v="MMR001CMP231"/>
    <s v="GCA"/>
    <s v="Rural"/>
    <n v="54"/>
    <n v="242"/>
    <n v="50"/>
    <n v="219"/>
    <n v="50"/>
    <n v="227"/>
    <x v="6"/>
    <x v="0"/>
    <n v="8"/>
  </r>
  <r>
    <x v="0"/>
    <x v="4"/>
    <x v="99"/>
    <s v="MMR001CMP190"/>
    <s v="GCA"/>
    <s v="Urban"/>
    <n v="14"/>
    <n v="83"/>
    <n v="8"/>
    <n v="35"/>
    <n v="13"/>
    <n v="82"/>
    <x v="6"/>
    <x v="1"/>
    <n v="8"/>
  </r>
  <r>
    <x v="1"/>
    <x v="12"/>
    <x v="87"/>
    <s v="MMR015CMP015"/>
    <s v="GCA"/>
    <s v="Rural"/>
    <n v="87"/>
    <n v="488"/>
    <n v="86"/>
    <n v="472"/>
    <n v="86"/>
    <n v="472"/>
    <x v="6"/>
    <x v="1"/>
    <n v="35"/>
  </r>
  <r>
    <x v="1"/>
    <x v="11"/>
    <x v="123"/>
    <s v="MMR015CMP003"/>
    <s v="GCA"/>
    <s v="Urban"/>
    <n v="50"/>
    <n v="218"/>
    <n v="53"/>
    <n v="217"/>
    <n v="53"/>
    <n v="217"/>
    <x v="6"/>
    <x v="2"/>
    <n v="14"/>
  </r>
  <r>
    <x v="0"/>
    <x v="1"/>
    <x v="83"/>
    <s v="MMR001CMP193"/>
    <s v="GCA"/>
    <s v="Rural"/>
    <n v="169"/>
    <n v="816"/>
    <n v="153"/>
    <n v="754"/>
    <n v="157"/>
    <n v="761"/>
    <x v="6"/>
    <x v="2"/>
    <n v="25"/>
  </r>
  <r>
    <x v="1"/>
    <x v="10"/>
    <x v="84"/>
    <s v="MMR015CMP014"/>
    <s v="GCA"/>
    <s v="Urban"/>
    <n v="12"/>
    <n v="52"/>
    <n v="10"/>
    <n v="44"/>
    <n v="10"/>
    <n v="44"/>
    <x v="6"/>
    <x v="2"/>
    <n v="4"/>
  </r>
  <r>
    <x v="0"/>
    <x v="1"/>
    <x v="83"/>
    <s v="MMR001CMP193"/>
    <s v="GCA"/>
    <s v="Rural"/>
    <n v="169"/>
    <n v="816"/>
    <n v="153"/>
    <n v="754"/>
    <n v="157"/>
    <n v="761"/>
    <x v="6"/>
    <x v="1"/>
    <n v="54"/>
  </r>
  <r>
    <x v="1"/>
    <x v="11"/>
    <x v="123"/>
    <s v="MMR015CMP003"/>
    <s v="GCA"/>
    <s v="Urban"/>
    <n v="50"/>
    <n v="218"/>
    <n v="53"/>
    <n v="217"/>
    <n v="53"/>
    <n v="217"/>
    <x v="6"/>
    <x v="1"/>
    <n v="31"/>
  </r>
  <r>
    <x v="0"/>
    <x v="4"/>
    <x v="127"/>
    <s v="MMR001CMP229"/>
    <s v="GCA"/>
    <s v="Rural"/>
    <n v="116"/>
    <n v="530"/>
    <n v="105"/>
    <n v="464"/>
    <n v="105"/>
    <n v="492"/>
    <x v="6"/>
    <x v="0"/>
    <n v="27"/>
  </r>
  <r>
    <x v="0"/>
    <x v="5"/>
    <x v="118"/>
    <s v="MMR001CMP228"/>
    <s v="GCA"/>
    <s v="Rural"/>
    <n v="115"/>
    <n v="502"/>
    <n v="123"/>
    <n v="555"/>
    <n v="123"/>
    <n v="555"/>
    <x v="6"/>
    <x v="1"/>
    <n v="46"/>
  </r>
  <r>
    <x v="1"/>
    <x v="10"/>
    <x v="84"/>
    <s v="MMR015CMP014"/>
    <s v="GCA"/>
    <s v="Urban"/>
    <n v="12"/>
    <n v="52"/>
    <n v="10"/>
    <n v="44"/>
    <n v="10"/>
    <n v="44"/>
    <x v="6"/>
    <x v="0"/>
    <n v="3"/>
  </r>
  <r>
    <x v="1"/>
    <x v="11"/>
    <x v="115"/>
    <s v="MMR015CMP004"/>
    <s v="GCA"/>
    <s v="Urban"/>
    <n v="77"/>
    <n v="384"/>
    <n v="79"/>
    <n v="394"/>
    <n v="79"/>
    <n v="394"/>
    <x v="6"/>
    <x v="0"/>
    <n v="27"/>
  </r>
  <r>
    <x v="0"/>
    <x v="1"/>
    <x v="90"/>
    <s v="MMR001CMP194"/>
    <s v="GCA"/>
    <s v="Mixed"/>
    <n v="12"/>
    <n v="51"/>
    <n v="4"/>
    <n v="20"/>
    <n v="12"/>
    <n v="52"/>
    <x v="6"/>
    <x v="0"/>
    <n v="2"/>
  </r>
  <r>
    <x v="0"/>
    <x v="1"/>
    <x v="83"/>
    <s v="MMR001CMP193"/>
    <s v="GCA"/>
    <s v="Rural"/>
    <n v="169"/>
    <n v="816"/>
    <n v="153"/>
    <n v="754"/>
    <n v="157"/>
    <n v="761"/>
    <x v="6"/>
    <x v="0"/>
    <n v="29"/>
  </r>
  <r>
    <x v="0"/>
    <x v="4"/>
    <x v="88"/>
    <s v="MMR001CMP192"/>
    <s v="GCA"/>
    <s v="Urban"/>
    <n v="16"/>
    <n v="58"/>
    <n v="10"/>
    <n v="45"/>
    <n v="16"/>
    <n v="58"/>
    <x v="6"/>
    <x v="0"/>
    <n v="0"/>
  </r>
  <r>
    <x v="0"/>
    <x v="5"/>
    <x v="118"/>
    <s v="MMR001CMP228"/>
    <s v="GCA"/>
    <s v="Rural"/>
    <n v="115"/>
    <n v="502"/>
    <n v="123"/>
    <n v="555"/>
    <n v="123"/>
    <n v="555"/>
    <x v="6"/>
    <x v="2"/>
    <n v="24"/>
  </r>
  <r>
    <x v="1"/>
    <x v="12"/>
    <x v="121"/>
    <s v="MMR015CMP006"/>
    <s v="GCA"/>
    <s v="Rural"/>
    <n v="51"/>
    <n v="260"/>
    <n v="51"/>
    <n v="263"/>
    <n v="51"/>
    <n v="263"/>
    <x v="6"/>
    <x v="0"/>
    <n v="17"/>
  </r>
  <r>
    <x v="0"/>
    <x v="4"/>
    <x v="127"/>
    <s v="MMR001CMP229"/>
    <s v="GCA"/>
    <s v="Rural"/>
    <n v="116"/>
    <n v="530"/>
    <n v="105"/>
    <n v="464"/>
    <n v="105"/>
    <n v="492"/>
    <x v="6"/>
    <x v="2"/>
    <n v="23"/>
  </r>
  <r>
    <x v="1"/>
    <x v="14"/>
    <x v="98"/>
    <s v="MMR015CMP012"/>
    <s v="NGCA"/>
    <s v="Rural"/>
    <n v="32"/>
    <n v="156"/>
    <n v="9"/>
    <n v="58"/>
    <n v="9"/>
    <n v="58"/>
    <x v="6"/>
    <x v="1"/>
    <n v="9"/>
  </r>
  <r>
    <x v="0"/>
    <x v="1"/>
    <x v="90"/>
    <s v="MMR001CMP194"/>
    <s v="GCA"/>
    <s v="Mixed"/>
    <n v="12"/>
    <n v="51"/>
    <n v="4"/>
    <n v="20"/>
    <n v="12"/>
    <n v="52"/>
    <x v="6"/>
    <x v="2"/>
    <n v="4"/>
  </r>
  <r>
    <x v="0"/>
    <x v="4"/>
    <x v="88"/>
    <s v="MMR001CMP192"/>
    <s v="GCA"/>
    <s v="Urban"/>
    <n v="16"/>
    <n v="58"/>
    <n v="10"/>
    <n v="45"/>
    <n v="16"/>
    <n v="58"/>
    <x v="6"/>
    <x v="1"/>
    <n v="1"/>
  </r>
  <r>
    <x v="1"/>
    <x v="12"/>
    <x v="87"/>
    <s v="MMR015CMP015"/>
    <s v="GCA"/>
    <s v="Rural"/>
    <n v="87"/>
    <n v="488"/>
    <n v="86"/>
    <n v="472"/>
    <n v="86"/>
    <n v="472"/>
    <x v="6"/>
    <x v="0"/>
    <n v="12"/>
  </r>
  <r>
    <x v="0"/>
    <x v="4"/>
    <x v="127"/>
    <s v="MMR001CMP229"/>
    <s v="GCA"/>
    <s v="Rural"/>
    <n v="116"/>
    <n v="530"/>
    <n v="105"/>
    <n v="464"/>
    <n v="105"/>
    <n v="492"/>
    <x v="6"/>
    <x v="1"/>
    <n v="50"/>
  </r>
  <r>
    <x v="0"/>
    <x v="5"/>
    <x v="118"/>
    <s v="MMR001CMP228"/>
    <s v="GCA"/>
    <s v="Rural"/>
    <n v="115"/>
    <n v="502"/>
    <n v="123"/>
    <n v="555"/>
    <n v="123"/>
    <n v="555"/>
    <x v="6"/>
    <x v="0"/>
    <n v="22"/>
  </r>
  <r>
    <x v="1"/>
    <x v="11"/>
    <x v="115"/>
    <s v="MMR015CMP004"/>
    <s v="GCA"/>
    <s v="Urban"/>
    <n v="77"/>
    <n v="384"/>
    <n v="79"/>
    <n v="394"/>
    <n v="79"/>
    <n v="394"/>
    <x v="6"/>
    <x v="2"/>
    <n v="25"/>
  </r>
  <r>
    <x v="0"/>
    <x v="4"/>
    <x v="88"/>
    <s v="MMR001CMP192"/>
    <s v="GCA"/>
    <s v="Urban"/>
    <n v="16"/>
    <n v="58"/>
    <n v="10"/>
    <n v="45"/>
    <n v="16"/>
    <n v="58"/>
    <x v="6"/>
    <x v="2"/>
    <n v="1"/>
  </r>
  <r>
    <x v="1"/>
    <x v="14"/>
    <x v="98"/>
    <s v="MMR015CMP012"/>
    <s v="NGCA"/>
    <s v="Rural"/>
    <n v="32"/>
    <n v="156"/>
    <n v="9"/>
    <n v="58"/>
    <n v="9"/>
    <n v="58"/>
    <x v="6"/>
    <x v="2"/>
    <n v="4"/>
  </r>
  <r>
    <x v="0"/>
    <x v="1"/>
    <x v="90"/>
    <s v="MMR001CMP194"/>
    <s v="GCA"/>
    <s v="Mixed"/>
    <n v="12"/>
    <n v="51"/>
    <n v="4"/>
    <n v="20"/>
    <n v="12"/>
    <n v="52"/>
    <x v="6"/>
    <x v="1"/>
    <n v="6"/>
  </r>
  <r>
    <x v="1"/>
    <x v="10"/>
    <x v="84"/>
    <s v="MMR015CMP014"/>
    <s v="GCA"/>
    <s v="Urban"/>
    <n v="12"/>
    <n v="52"/>
    <n v="10"/>
    <n v="44"/>
    <n v="10"/>
    <n v="44"/>
    <x v="6"/>
    <x v="1"/>
    <n v="7"/>
  </r>
  <r>
    <x v="1"/>
    <x v="12"/>
    <x v="121"/>
    <s v="MMR015CMP006"/>
    <s v="GCA"/>
    <s v="Rural"/>
    <n v="51"/>
    <n v="260"/>
    <n v="51"/>
    <n v="263"/>
    <n v="51"/>
    <n v="263"/>
    <x v="6"/>
    <x v="2"/>
    <n v="13"/>
  </r>
  <r>
    <x v="1"/>
    <x v="12"/>
    <x v="131"/>
    <s v="MMR015CMP007"/>
    <s v="GCA"/>
    <s v="Rural"/>
    <n v="70"/>
    <n v="273"/>
    <n v="71"/>
    <n v="278"/>
    <n v="71"/>
    <n v="278"/>
    <x v="6"/>
    <x v="2"/>
    <n v="23"/>
  </r>
  <r>
    <x v="0"/>
    <x v="6"/>
    <x v="96"/>
    <s v="MMR001CMP210"/>
    <s v="GCA"/>
    <s v="Mixed"/>
    <n v="68"/>
    <n v="327"/>
    <n v="10"/>
    <n v="20"/>
    <n v="63"/>
    <n v="307"/>
    <x v="6"/>
    <x v="1"/>
    <n v="50"/>
  </r>
  <r>
    <x v="1"/>
    <x v="12"/>
    <x v="92"/>
    <s v="MMR015CMP016"/>
    <s v="GCA"/>
    <s v="Urban"/>
    <n v="64"/>
    <n v="305"/>
    <n v="63"/>
    <n v="304"/>
    <n v="63"/>
    <n v="304"/>
    <x v="6"/>
    <x v="1"/>
    <n v="54"/>
  </r>
  <r>
    <x v="0"/>
    <x v="5"/>
    <x v="130"/>
    <s v="MMR001CMP223"/>
    <s v="GCA"/>
    <s v="Rural"/>
    <n v="121"/>
    <n v="596"/>
    <n v="129"/>
    <n v="575"/>
    <n v="129"/>
    <n v="575"/>
    <x v="6"/>
    <x v="2"/>
    <n v="53"/>
  </r>
  <r>
    <x v="1"/>
    <x v="13"/>
    <x v="95"/>
    <s v="MMR015CMP009"/>
    <s v="GCA"/>
    <s v="Urban"/>
    <n v="38"/>
    <n v="164"/>
    <n v="37"/>
    <n v="155"/>
    <n v="38"/>
    <n v="4"/>
    <x v="6"/>
    <x v="0"/>
    <n v="10"/>
  </r>
  <r>
    <x v="0"/>
    <x v="16"/>
    <x v="129"/>
    <s v="MMR001CMP234"/>
    <s v="GCA"/>
    <s v="Urban"/>
    <n v="91"/>
    <n v="400"/>
    <n v="60"/>
    <n v="228"/>
    <n v="74"/>
    <n v="228"/>
    <x v="6"/>
    <x v="0"/>
    <n v="6"/>
  </r>
  <r>
    <x v="0"/>
    <x v="16"/>
    <x v="129"/>
    <s v="MMR001CMP234"/>
    <s v="GCA"/>
    <s v="Urban"/>
    <n v="91"/>
    <n v="400"/>
    <n v="60"/>
    <n v="228"/>
    <n v="74"/>
    <n v="228"/>
    <x v="6"/>
    <x v="1"/>
    <n v="19"/>
  </r>
  <r>
    <x v="0"/>
    <x v="5"/>
    <x v="128"/>
    <s v="MMR001CMP218"/>
    <s v="GCA"/>
    <s v="Rural"/>
    <n v="207"/>
    <n v="1141"/>
    <n v="352"/>
    <n v="1386"/>
    <n v="352"/>
    <n v="1386"/>
    <x v="6"/>
    <x v="2"/>
    <n v="55"/>
  </r>
  <r>
    <x v="0"/>
    <x v="4"/>
    <x v="99"/>
    <s v="MMR001CMP190"/>
    <s v="GCA"/>
    <s v="Urban"/>
    <n v="14"/>
    <n v="83"/>
    <n v="8"/>
    <n v="35"/>
    <n v="13"/>
    <n v="82"/>
    <x v="6"/>
    <x v="2"/>
    <n v="5"/>
  </r>
  <r>
    <x v="0"/>
    <x v="4"/>
    <x v="99"/>
    <s v="MMR001CMP190"/>
    <s v="GCA"/>
    <s v="Urban"/>
    <n v="14"/>
    <n v="83"/>
    <n v="8"/>
    <n v="35"/>
    <n v="13"/>
    <n v="82"/>
    <x v="6"/>
    <x v="0"/>
    <n v="3"/>
  </r>
  <r>
    <x v="0"/>
    <x v="5"/>
    <x v="130"/>
    <s v="MMR001CMP223"/>
    <s v="GCA"/>
    <s v="Rural"/>
    <n v="121"/>
    <n v="596"/>
    <n v="129"/>
    <n v="575"/>
    <n v="129"/>
    <n v="575"/>
    <x v="6"/>
    <x v="0"/>
    <n v="55"/>
  </r>
  <r>
    <x v="1"/>
    <x v="12"/>
    <x v="121"/>
    <s v="MMR015CMP006"/>
    <s v="GCA"/>
    <s v="Rural"/>
    <n v="51"/>
    <n v="260"/>
    <n v="51"/>
    <n v="263"/>
    <n v="51"/>
    <n v="263"/>
    <x v="6"/>
    <x v="1"/>
    <n v="30"/>
  </r>
  <r>
    <x v="0"/>
    <x v="16"/>
    <x v="129"/>
    <s v="MMR001CMP234"/>
    <s v="GCA"/>
    <s v="Urban"/>
    <n v="91"/>
    <n v="400"/>
    <n v="60"/>
    <n v="228"/>
    <n v="74"/>
    <n v="228"/>
    <x v="6"/>
    <x v="2"/>
    <n v="13"/>
  </r>
  <r>
    <x v="0"/>
    <x v="4"/>
    <x v="109"/>
    <s v="MMR001CMP184"/>
    <s v="GCA"/>
    <s v="Rural"/>
    <n v="41"/>
    <n v="199"/>
    <n v="41"/>
    <n v="196"/>
    <n v="41"/>
    <n v="201"/>
    <x v="6"/>
    <x v="2"/>
    <n v="6"/>
  </r>
  <r>
    <x v="0"/>
    <x v="5"/>
    <x v="128"/>
    <s v="MMR001CMP218"/>
    <s v="GCA"/>
    <s v="Rural"/>
    <n v="207"/>
    <n v="1141"/>
    <n v="352"/>
    <n v="1386"/>
    <n v="352"/>
    <n v="1386"/>
    <x v="6"/>
    <x v="1"/>
    <n v="101"/>
  </r>
  <r>
    <x v="1"/>
    <x v="12"/>
    <x v="110"/>
    <s v="MMR015CMP017"/>
    <s v="GCA"/>
    <s v="Urban"/>
    <n v="30"/>
    <n v="139"/>
    <n v="31"/>
    <n v="140"/>
    <n v="31"/>
    <n v="140"/>
    <x v="6"/>
    <x v="0"/>
    <n v="3"/>
  </r>
  <r>
    <x v="1"/>
    <x v="12"/>
    <x v="131"/>
    <s v="MMR015CMP007"/>
    <s v="GCA"/>
    <s v="Rural"/>
    <n v="70"/>
    <n v="273"/>
    <n v="71"/>
    <n v="278"/>
    <n v="71"/>
    <n v="278"/>
    <x v="6"/>
    <x v="1"/>
    <n v="46"/>
  </r>
  <r>
    <x v="0"/>
    <x v="5"/>
    <x v="130"/>
    <s v="MMR001CMP223"/>
    <s v="GCA"/>
    <s v="Rural"/>
    <n v="121"/>
    <n v="596"/>
    <n v="129"/>
    <n v="575"/>
    <n v="129"/>
    <n v="575"/>
    <x v="6"/>
    <x v="1"/>
    <n v="108"/>
  </r>
  <r>
    <x v="0"/>
    <x v="4"/>
    <x v="124"/>
    <s v="MMR001CMP231"/>
    <s v="GCA"/>
    <s v="Rural"/>
    <n v="54"/>
    <n v="242"/>
    <n v="50"/>
    <n v="219"/>
    <n v="50"/>
    <n v="227"/>
    <x v="6"/>
    <x v="1"/>
    <n v="24"/>
  </r>
  <r>
    <x v="0"/>
    <x v="4"/>
    <x v="124"/>
    <s v="MMR001CMP231"/>
    <s v="GCA"/>
    <s v="Rural"/>
    <n v="54"/>
    <n v="242"/>
    <n v="50"/>
    <n v="219"/>
    <n v="50"/>
    <n v="227"/>
    <x v="6"/>
    <x v="2"/>
    <n v="16"/>
  </r>
  <r>
    <x v="0"/>
    <x v="5"/>
    <x v="128"/>
    <s v="MMR001CMP218"/>
    <s v="GCA"/>
    <s v="Rural"/>
    <n v="207"/>
    <n v="1141"/>
    <n v="352"/>
    <n v="1386"/>
    <n v="352"/>
    <n v="1386"/>
    <x v="6"/>
    <x v="0"/>
    <n v="46"/>
  </r>
  <r>
    <x v="0"/>
    <x v="4"/>
    <x v="109"/>
    <s v="MMR001CMP184"/>
    <s v="GCA"/>
    <s v="Rural"/>
    <n v="41"/>
    <n v="199"/>
    <n v="41"/>
    <n v="196"/>
    <n v="41"/>
    <n v="201"/>
    <x v="6"/>
    <x v="1"/>
    <n v="12"/>
  </r>
  <r>
    <x v="0"/>
    <x v="6"/>
    <x v="96"/>
    <s v="MMR001CMP210"/>
    <s v="GCA"/>
    <s v="Mixed"/>
    <n v="68"/>
    <n v="327"/>
    <n v="10"/>
    <n v="20"/>
    <n v="63"/>
    <n v="307"/>
    <x v="6"/>
    <x v="2"/>
    <n v="32"/>
  </r>
  <r>
    <x v="1"/>
    <x v="12"/>
    <x v="131"/>
    <s v="MMR015CMP007"/>
    <s v="GCA"/>
    <s v="Rural"/>
    <n v="70"/>
    <n v="273"/>
    <n v="71"/>
    <n v="278"/>
    <n v="71"/>
    <n v="278"/>
    <x v="6"/>
    <x v="0"/>
    <n v="23"/>
  </r>
  <r>
    <x v="1"/>
    <x v="12"/>
    <x v="110"/>
    <s v="MMR015CMP017"/>
    <s v="GCA"/>
    <s v="Urban"/>
    <n v="30"/>
    <n v="139"/>
    <n v="31"/>
    <n v="140"/>
    <n v="31"/>
    <n v="140"/>
    <x v="6"/>
    <x v="2"/>
    <n v="9"/>
  </r>
  <r>
    <x v="1"/>
    <x v="11"/>
    <x v="122"/>
    <s v="MMR015CMP001"/>
    <s v="GCA"/>
    <s v="Urban"/>
    <n v="73"/>
    <n v="393"/>
    <n v="73"/>
    <n v="393"/>
    <n v="73"/>
    <n v="393"/>
    <x v="6"/>
    <x v="0"/>
    <n v="32"/>
  </r>
  <r>
    <x v="0"/>
    <x v="2"/>
    <x v="2"/>
    <s v="MMR001CMP033"/>
    <s v="GCA"/>
    <s v="Rural"/>
    <n v="18"/>
    <n v="82"/>
    <n v="18"/>
    <n v="82"/>
    <n v="18"/>
    <n v="80"/>
    <x v="7"/>
    <x v="0"/>
    <n v="6"/>
  </r>
  <r>
    <x v="0"/>
    <x v="2"/>
    <x v="37"/>
    <s v="MMR001CMP038"/>
    <s v="GCA"/>
    <s v="Urban"/>
    <n v="85"/>
    <n v="367"/>
    <n v="80"/>
    <n v="337"/>
    <n v="85"/>
    <n v="367"/>
    <x v="7"/>
    <x v="2"/>
    <n v="21"/>
  </r>
  <r>
    <x v="0"/>
    <x v="3"/>
    <x v="19"/>
    <s v="MMR001CMP012"/>
    <s v="GCA"/>
    <s v="Urban"/>
    <n v="6"/>
    <n v="28"/>
    <n v="6"/>
    <n v="30"/>
    <n v="6"/>
    <n v="30"/>
    <x v="7"/>
    <x v="1"/>
    <n v="2"/>
  </r>
  <r>
    <x v="0"/>
    <x v="0"/>
    <x v="63"/>
    <s v="MMR001CMP056"/>
    <s v="GCA"/>
    <s v="Urban"/>
    <n v="413"/>
    <n v="1835"/>
    <n v="407"/>
    <n v="1858"/>
    <n v="407"/>
    <n v="1858"/>
    <x v="7"/>
    <x v="0"/>
    <n v="53"/>
  </r>
  <r>
    <x v="0"/>
    <x v="3"/>
    <x v="47"/>
    <s v="MMR001CMP018"/>
    <s v="GCA"/>
    <s v="Urban"/>
    <n v="190"/>
    <n v="1047"/>
    <n v="205"/>
    <n v="1072"/>
    <m/>
    <n v="1072"/>
    <x v="7"/>
    <x v="0"/>
    <n v="49"/>
  </r>
  <r>
    <x v="0"/>
    <x v="1"/>
    <x v="81"/>
    <s v="MMR001CMP054"/>
    <s v="GCA"/>
    <s v="Rural"/>
    <n v="23"/>
    <n v="124"/>
    <n v="20"/>
    <n v="110"/>
    <n v="20"/>
    <n v="110"/>
    <x v="7"/>
    <x v="1"/>
    <n v="2"/>
  </r>
  <r>
    <x v="0"/>
    <x v="3"/>
    <x v="68"/>
    <s v="MMR001CMP004"/>
    <s v="GCA"/>
    <s v="Urban"/>
    <n v="7"/>
    <n v="41"/>
    <n v="10"/>
    <n v="47"/>
    <n v="12"/>
    <n v="56"/>
    <x v="7"/>
    <x v="2"/>
    <n v="1"/>
  </r>
  <r>
    <x v="0"/>
    <x v="1"/>
    <x v="64"/>
    <s v="MMR001CMP055"/>
    <s v="GCA"/>
    <s v="Urban"/>
    <n v="27"/>
    <n v="111"/>
    <n v="25"/>
    <n v="104"/>
    <n v="25"/>
    <n v="104"/>
    <x v="7"/>
    <x v="1"/>
    <n v="10"/>
  </r>
  <r>
    <x v="0"/>
    <x v="2"/>
    <x v="16"/>
    <s v="MMR001CMP120"/>
    <s v="NGCA"/>
    <s v="Rural"/>
    <n v="184"/>
    <n v="768"/>
    <n v="175"/>
    <n v="828"/>
    <n v="175"/>
    <n v="828"/>
    <x v="7"/>
    <x v="0"/>
    <n v="21"/>
  </r>
  <r>
    <x v="0"/>
    <x v="0"/>
    <x v="20"/>
    <s v="MMR001CMP072"/>
    <s v="GCA"/>
    <s v="Mixed"/>
    <n v="50"/>
    <n v="295"/>
    <n v="50"/>
    <n v="293"/>
    <n v="50"/>
    <n v="293"/>
    <x v="7"/>
    <x v="1"/>
    <n v="27"/>
  </r>
  <r>
    <x v="0"/>
    <x v="3"/>
    <x v="3"/>
    <s v="MMR001CMP011"/>
    <s v="GCA"/>
    <s v="Urban"/>
    <n v="8"/>
    <n v="30"/>
    <n v="8"/>
    <n v="32"/>
    <n v="8"/>
    <n v="32"/>
    <x v="7"/>
    <x v="2"/>
    <n v="2"/>
  </r>
  <r>
    <x v="0"/>
    <x v="3"/>
    <x v="68"/>
    <s v="MMR001CMP004"/>
    <s v="GCA"/>
    <s v="Urban"/>
    <n v="7"/>
    <n v="41"/>
    <n v="10"/>
    <n v="47"/>
    <n v="12"/>
    <n v="56"/>
    <x v="7"/>
    <x v="1"/>
    <n v="3"/>
  </r>
  <r>
    <x v="0"/>
    <x v="0"/>
    <x v="5"/>
    <s v="MMR001CMP121"/>
    <s v="NGCA"/>
    <s v="Rural"/>
    <n v="1694"/>
    <n v="8805"/>
    <n v="1693"/>
    <n v="8805"/>
    <n v="1693"/>
    <n v="9062"/>
    <x v="7"/>
    <x v="2"/>
    <n v="330"/>
  </r>
  <r>
    <x v="0"/>
    <x v="1"/>
    <x v="80"/>
    <s v="MMR001CMP052"/>
    <s v="GCA"/>
    <s v="Urban"/>
    <n v="44"/>
    <n v="235"/>
    <n v="36"/>
    <n v="194"/>
    <n v="43"/>
    <n v="242"/>
    <x v="7"/>
    <x v="2"/>
    <n v="10"/>
  </r>
  <r>
    <x v="0"/>
    <x v="2"/>
    <x v="49"/>
    <s v="MMR001CMP039"/>
    <s v="GCA"/>
    <s v="Rural"/>
    <n v="45"/>
    <n v="193"/>
    <n v="48"/>
    <n v="196"/>
    <n v="48"/>
    <n v="196"/>
    <x v="7"/>
    <x v="1"/>
    <n v="20"/>
  </r>
  <r>
    <x v="0"/>
    <x v="2"/>
    <x v="36"/>
    <s v="MMR001CMP115"/>
    <s v="NGCA"/>
    <s v="Rural"/>
    <n v="169"/>
    <n v="1216"/>
    <n v="176"/>
    <n v="1216"/>
    <n v="176"/>
    <n v="1216"/>
    <x v="7"/>
    <x v="2"/>
    <n v="45"/>
  </r>
  <r>
    <x v="0"/>
    <x v="3"/>
    <x v="11"/>
    <s v="MMR001CMP013"/>
    <s v="GCA"/>
    <s v="Urban"/>
    <n v="44"/>
    <n v="180"/>
    <n v="18"/>
    <n v="68"/>
    <n v="45"/>
    <n v="194"/>
    <x v="7"/>
    <x v="0"/>
    <n v="5"/>
  </r>
  <r>
    <x v="0"/>
    <x v="2"/>
    <x v="37"/>
    <s v="MMR001CMP038"/>
    <s v="GCA"/>
    <s v="Urban"/>
    <n v="85"/>
    <n v="367"/>
    <n v="80"/>
    <n v="337"/>
    <n v="85"/>
    <n v="367"/>
    <x v="7"/>
    <x v="1"/>
    <n v="42"/>
  </r>
  <r>
    <x v="0"/>
    <x v="3"/>
    <x v="33"/>
    <s v="MMR001CMP001"/>
    <s v="GCA"/>
    <s v="Urban"/>
    <n v="69"/>
    <n v="349"/>
    <n v="43"/>
    <n v="361"/>
    <n v="43"/>
    <n v="361"/>
    <x v="7"/>
    <x v="1"/>
    <n v="16"/>
  </r>
  <r>
    <x v="0"/>
    <x v="5"/>
    <x v="30"/>
    <s v="MMR001CMP128"/>
    <s v="NGCA"/>
    <s v="Rural"/>
    <n v="541"/>
    <n v="2607"/>
    <n v="545"/>
    <n v="2544"/>
    <n v="545"/>
    <n v="2545"/>
    <x v="7"/>
    <x v="1"/>
    <n v="341"/>
  </r>
  <r>
    <x v="0"/>
    <x v="2"/>
    <x v="16"/>
    <s v="MMR001CMP120"/>
    <s v="NGCA"/>
    <s v="Rural"/>
    <n v="184"/>
    <n v="768"/>
    <n v="175"/>
    <n v="828"/>
    <n v="175"/>
    <n v="828"/>
    <x v="7"/>
    <x v="2"/>
    <n v="33"/>
  </r>
  <r>
    <x v="0"/>
    <x v="0"/>
    <x v="76"/>
    <s v="MMR001CMP058"/>
    <s v="GCA"/>
    <s v="Urban"/>
    <n v="3"/>
    <n v="13"/>
    <n v="3"/>
    <n v="13"/>
    <n v="3"/>
    <n v="13"/>
    <x v="7"/>
    <x v="1"/>
    <n v="0"/>
  </r>
  <r>
    <x v="0"/>
    <x v="3"/>
    <x v="60"/>
    <s v="MMR001CMP016"/>
    <s v="GCA"/>
    <s v="Urban"/>
    <n v="72"/>
    <n v="333"/>
    <n v="72"/>
    <n v="332"/>
    <n v="72"/>
    <n v="332"/>
    <x v="7"/>
    <x v="1"/>
    <n v="27"/>
  </r>
  <r>
    <x v="0"/>
    <x v="2"/>
    <x v="36"/>
    <s v="MMR001CMP115"/>
    <s v="NGCA"/>
    <s v="Rural"/>
    <n v="169"/>
    <n v="1216"/>
    <n v="176"/>
    <n v="1216"/>
    <n v="176"/>
    <n v="1216"/>
    <x v="7"/>
    <x v="0"/>
    <n v="40"/>
  </r>
  <r>
    <x v="0"/>
    <x v="3"/>
    <x v="3"/>
    <s v="MMR001CMP011"/>
    <s v="GCA"/>
    <s v="Urban"/>
    <n v="8"/>
    <n v="30"/>
    <n v="8"/>
    <n v="32"/>
    <n v="8"/>
    <n v="32"/>
    <x v="7"/>
    <x v="0"/>
    <n v="1"/>
  </r>
  <r>
    <x v="0"/>
    <x v="2"/>
    <x v="2"/>
    <s v="MMR001CMP033"/>
    <s v="GCA"/>
    <s v="Rural"/>
    <n v="18"/>
    <n v="82"/>
    <n v="18"/>
    <n v="82"/>
    <n v="18"/>
    <n v="80"/>
    <x v="7"/>
    <x v="1"/>
    <n v="9"/>
  </r>
  <r>
    <x v="0"/>
    <x v="0"/>
    <x v="76"/>
    <s v="MMR001CMP058"/>
    <s v="GCA"/>
    <s v="Urban"/>
    <n v="3"/>
    <n v="13"/>
    <n v="3"/>
    <n v="13"/>
    <n v="3"/>
    <n v="13"/>
    <x v="7"/>
    <x v="0"/>
    <n v="0"/>
  </r>
  <r>
    <x v="0"/>
    <x v="2"/>
    <x v="54"/>
    <s v="MMR001CMP119"/>
    <s v="NGCA"/>
    <s v="Mixed"/>
    <n v="610"/>
    <n v="2750"/>
    <n v="609"/>
    <n v="2630"/>
    <n v="609"/>
    <n v="2630"/>
    <x v="7"/>
    <x v="2"/>
    <n v="143"/>
  </r>
  <r>
    <x v="0"/>
    <x v="5"/>
    <x v="66"/>
    <s v="MMR001CMP129"/>
    <s v="NGCA"/>
    <s v="Rural"/>
    <n v="174"/>
    <n v="1185"/>
    <n v="463"/>
    <n v="2123"/>
    <n v="463"/>
    <n v="2114"/>
    <x v="7"/>
    <x v="0"/>
    <n v="120"/>
  </r>
  <r>
    <x v="0"/>
    <x v="0"/>
    <x v="38"/>
    <s v="MMR001CMP071"/>
    <s v="GCA"/>
    <s v="Urban"/>
    <n v="30"/>
    <n v="175"/>
    <n v="18"/>
    <n v="120"/>
    <n v="29"/>
    <n v="182"/>
    <x v="7"/>
    <x v="0"/>
    <n v="7"/>
  </r>
  <r>
    <x v="0"/>
    <x v="0"/>
    <x v="20"/>
    <s v="MMR001CMP072"/>
    <s v="GCA"/>
    <s v="Mixed"/>
    <n v="50"/>
    <n v="295"/>
    <n v="50"/>
    <n v="293"/>
    <n v="50"/>
    <n v="293"/>
    <x v="7"/>
    <x v="2"/>
    <n v="15"/>
  </r>
  <r>
    <x v="0"/>
    <x v="2"/>
    <x v="13"/>
    <s v="MMR001CMP037"/>
    <s v="GCA"/>
    <s v="Urban"/>
    <n v="42"/>
    <n v="175"/>
    <n v="27"/>
    <n v="131"/>
    <n v="42"/>
    <n v="175"/>
    <x v="7"/>
    <x v="2"/>
    <n v="5"/>
  </r>
  <r>
    <x v="0"/>
    <x v="2"/>
    <x v="16"/>
    <s v="MMR001CMP120"/>
    <s v="NGCA"/>
    <s v="Rural"/>
    <n v="184"/>
    <n v="768"/>
    <n v="175"/>
    <n v="828"/>
    <n v="175"/>
    <n v="828"/>
    <x v="7"/>
    <x v="1"/>
    <n v="54"/>
  </r>
  <r>
    <x v="0"/>
    <x v="2"/>
    <x v="61"/>
    <s v="MMR001CMP116"/>
    <s v="NGCA"/>
    <s v="Urban"/>
    <n v="1295"/>
    <n v="6509"/>
    <m/>
    <n v="6258"/>
    <n v="1351"/>
    <n v="6868"/>
    <x v="7"/>
    <x v="2"/>
    <n v="0"/>
  </r>
  <r>
    <x v="0"/>
    <x v="2"/>
    <x v="49"/>
    <s v="MMR001CMP039"/>
    <s v="GCA"/>
    <s v="Rural"/>
    <n v="45"/>
    <n v="193"/>
    <n v="48"/>
    <n v="196"/>
    <n v="48"/>
    <n v="196"/>
    <x v="7"/>
    <x v="2"/>
    <n v="10"/>
  </r>
  <r>
    <x v="0"/>
    <x v="1"/>
    <x v="64"/>
    <s v="MMR001CMP055"/>
    <s v="GCA"/>
    <s v="Urban"/>
    <n v="27"/>
    <n v="111"/>
    <n v="25"/>
    <n v="104"/>
    <n v="25"/>
    <n v="104"/>
    <x v="7"/>
    <x v="0"/>
    <n v="6"/>
  </r>
  <r>
    <x v="0"/>
    <x v="3"/>
    <x v="57"/>
    <s v="MMR001CMP015"/>
    <s v="GCA"/>
    <s v="Urban"/>
    <n v="107"/>
    <n v="584"/>
    <n v="30"/>
    <n v="174"/>
    <n v="108"/>
    <n v="605"/>
    <x v="7"/>
    <x v="2"/>
    <n v="27"/>
  </r>
  <r>
    <x v="0"/>
    <x v="3"/>
    <x v="77"/>
    <s v="MMR001CMP005"/>
    <s v="GCA"/>
    <s v="Urban"/>
    <n v="35"/>
    <n v="175"/>
    <n v="32"/>
    <n v="173"/>
    <n v="43"/>
    <n v="212"/>
    <x v="7"/>
    <x v="2"/>
    <n v="12"/>
  </r>
  <r>
    <x v="0"/>
    <x v="3"/>
    <x v="8"/>
    <s v="MMR001CMP010"/>
    <s v="GCA"/>
    <s v="Urban"/>
    <n v="6"/>
    <n v="39"/>
    <n v="6"/>
    <n v="39"/>
    <n v="6"/>
    <n v="39"/>
    <x v="7"/>
    <x v="1"/>
    <n v="3"/>
  </r>
  <r>
    <x v="0"/>
    <x v="5"/>
    <x v="78"/>
    <s v="MMR001CMP132"/>
    <s v="GCA"/>
    <s v="Rural"/>
    <n v="486"/>
    <n v="2371"/>
    <n v="488"/>
    <n v="2325"/>
    <n v="488"/>
    <n v="2325"/>
    <x v="7"/>
    <x v="1"/>
    <n v="123"/>
  </r>
  <r>
    <x v="0"/>
    <x v="1"/>
    <x v="69"/>
    <s v="MMR001CMP053"/>
    <s v="GCA"/>
    <s v="Urban"/>
    <n v="14"/>
    <n v="74"/>
    <n v="14"/>
    <n v="68"/>
    <n v="14"/>
    <n v="68"/>
    <x v="7"/>
    <x v="2"/>
    <n v="7"/>
  </r>
  <r>
    <x v="0"/>
    <x v="3"/>
    <x v="33"/>
    <s v="MMR001CMP001"/>
    <s v="GCA"/>
    <s v="Urban"/>
    <n v="69"/>
    <n v="349"/>
    <n v="43"/>
    <n v="361"/>
    <n v="43"/>
    <n v="361"/>
    <x v="7"/>
    <x v="2"/>
    <n v="4"/>
  </r>
  <r>
    <x v="0"/>
    <x v="2"/>
    <x v="49"/>
    <s v="MMR001CMP039"/>
    <s v="GCA"/>
    <s v="Rural"/>
    <n v="45"/>
    <n v="193"/>
    <n v="48"/>
    <n v="196"/>
    <n v="48"/>
    <n v="196"/>
    <x v="7"/>
    <x v="0"/>
    <n v="10"/>
  </r>
  <r>
    <x v="0"/>
    <x v="3"/>
    <x v="57"/>
    <s v="MMR001CMP015"/>
    <s v="GCA"/>
    <s v="Urban"/>
    <n v="107"/>
    <n v="584"/>
    <n v="30"/>
    <n v="174"/>
    <n v="108"/>
    <n v="605"/>
    <x v="7"/>
    <x v="0"/>
    <n v="36"/>
  </r>
  <r>
    <x v="0"/>
    <x v="3"/>
    <x v="19"/>
    <s v="MMR001CMP012"/>
    <s v="GCA"/>
    <s v="Urban"/>
    <n v="6"/>
    <n v="28"/>
    <n v="6"/>
    <n v="30"/>
    <n v="6"/>
    <n v="30"/>
    <x v="7"/>
    <x v="2"/>
    <n v="2"/>
  </r>
  <r>
    <x v="0"/>
    <x v="2"/>
    <x v="54"/>
    <s v="MMR001CMP119"/>
    <s v="NGCA"/>
    <s v="Mixed"/>
    <n v="610"/>
    <n v="2750"/>
    <n v="609"/>
    <n v="2630"/>
    <n v="609"/>
    <n v="2630"/>
    <x v="7"/>
    <x v="0"/>
    <n v="141"/>
  </r>
  <r>
    <x v="0"/>
    <x v="0"/>
    <x v="20"/>
    <s v="MMR001CMP072"/>
    <s v="GCA"/>
    <s v="Mixed"/>
    <n v="50"/>
    <n v="295"/>
    <n v="50"/>
    <n v="293"/>
    <n v="50"/>
    <n v="293"/>
    <x v="7"/>
    <x v="0"/>
    <n v="12"/>
  </r>
  <r>
    <x v="0"/>
    <x v="1"/>
    <x v="69"/>
    <s v="MMR001CMP053"/>
    <s v="GCA"/>
    <s v="Urban"/>
    <n v="14"/>
    <n v="74"/>
    <n v="14"/>
    <n v="68"/>
    <n v="14"/>
    <n v="68"/>
    <x v="7"/>
    <x v="1"/>
    <n v="9"/>
  </r>
  <r>
    <x v="0"/>
    <x v="3"/>
    <x v="47"/>
    <s v="MMR001CMP018"/>
    <s v="GCA"/>
    <s v="Urban"/>
    <n v="190"/>
    <n v="1047"/>
    <n v="205"/>
    <n v="1072"/>
    <m/>
    <n v="1072"/>
    <x v="7"/>
    <x v="2"/>
    <n v="31"/>
  </r>
  <r>
    <x v="0"/>
    <x v="2"/>
    <x v="61"/>
    <s v="MMR001CMP116"/>
    <s v="NGCA"/>
    <s v="Urban"/>
    <n v="1295"/>
    <n v="6509"/>
    <m/>
    <n v="6258"/>
    <n v="1351"/>
    <n v="6868"/>
    <x v="7"/>
    <x v="1"/>
    <n v="0"/>
  </r>
  <r>
    <x v="0"/>
    <x v="0"/>
    <x v="5"/>
    <s v="MMR001CMP121"/>
    <s v="NGCA"/>
    <s v="Rural"/>
    <n v="1694"/>
    <n v="8805"/>
    <n v="1693"/>
    <n v="8805"/>
    <n v="1693"/>
    <n v="9062"/>
    <x v="7"/>
    <x v="1"/>
    <n v="662"/>
  </r>
  <r>
    <x v="0"/>
    <x v="2"/>
    <x v="13"/>
    <s v="MMR001CMP037"/>
    <s v="GCA"/>
    <s v="Urban"/>
    <n v="42"/>
    <n v="175"/>
    <n v="27"/>
    <n v="131"/>
    <n v="42"/>
    <n v="175"/>
    <x v="7"/>
    <x v="0"/>
    <n v="9"/>
  </r>
  <r>
    <x v="0"/>
    <x v="3"/>
    <x v="58"/>
    <s v="MMR001CMP014"/>
    <s v="GCA"/>
    <s v="Urban"/>
    <n v="163"/>
    <n v="712"/>
    <n v="84"/>
    <n v="452"/>
    <n v="140"/>
    <n v="707"/>
    <x v="7"/>
    <x v="1"/>
    <n v="71"/>
  </r>
  <r>
    <x v="0"/>
    <x v="3"/>
    <x v="58"/>
    <s v="MMR001CMP014"/>
    <s v="GCA"/>
    <s v="Urban"/>
    <n v="163"/>
    <n v="712"/>
    <n v="84"/>
    <n v="452"/>
    <n v="140"/>
    <n v="707"/>
    <x v="7"/>
    <x v="2"/>
    <n v="34"/>
  </r>
  <r>
    <x v="0"/>
    <x v="0"/>
    <x v="0"/>
    <s v="MMR001CMP122"/>
    <s v="NGCA"/>
    <s v="Rural"/>
    <n v="612"/>
    <n v="2944"/>
    <n v="608"/>
    <n v="2914"/>
    <n v="608"/>
    <n v="2944"/>
    <x v="7"/>
    <x v="0"/>
    <n v="170"/>
  </r>
  <r>
    <x v="0"/>
    <x v="2"/>
    <x v="13"/>
    <s v="MMR001CMP037"/>
    <s v="GCA"/>
    <s v="Urban"/>
    <n v="42"/>
    <n v="175"/>
    <n v="27"/>
    <n v="131"/>
    <n v="42"/>
    <n v="175"/>
    <x v="7"/>
    <x v="1"/>
    <n v="14"/>
  </r>
  <r>
    <x v="0"/>
    <x v="3"/>
    <x v="11"/>
    <s v="MMR001CMP013"/>
    <s v="GCA"/>
    <s v="Urban"/>
    <n v="44"/>
    <n v="180"/>
    <n v="18"/>
    <n v="68"/>
    <n v="45"/>
    <n v="194"/>
    <x v="7"/>
    <x v="2"/>
    <n v="9"/>
  </r>
  <r>
    <x v="0"/>
    <x v="1"/>
    <x v="80"/>
    <s v="MMR001CMP052"/>
    <s v="GCA"/>
    <s v="Urban"/>
    <n v="44"/>
    <n v="235"/>
    <n v="36"/>
    <n v="194"/>
    <n v="43"/>
    <n v="242"/>
    <x v="7"/>
    <x v="1"/>
    <n v="25"/>
  </r>
  <r>
    <x v="0"/>
    <x v="3"/>
    <x v="8"/>
    <s v="MMR001CMP010"/>
    <s v="GCA"/>
    <s v="Urban"/>
    <n v="6"/>
    <n v="39"/>
    <n v="6"/>
    <n v="39"/>
    <n v="6"/>
    <n v="39"/>
    <x v="7"/>
    <x v="2"/>
    <n v="1"/>
  </r>
  <r>
    <x v="0"/>
    <x v="3"/>
    <x v="60"/>
    <s v="MMR001CMP016"/>
    <s v="GCA"/>
    <s v="Urban"/>
    <n v="72"/>
    <n v="333"/>
    <n v="72"/>
    <n v="332"/>
    <n v="72"/>
    <n v="332"/>
    <x v="7"/>
    <x v="2"/>
    <n v="18"/>
  </r>
  <r>
    <x v="0"/>
    <x v="3"/>
    <x v="33"/>
    <s v="MMR001CMP001"/>
    <s v="GCA"/>
    <s v="Urban"/>
    <n v="69"/>
    <n v="349"/>
    <n v="43"/>
    <n v="361"/>
    <n v="43"/>
    <n v="361"/>
    <x v="7"/>
    <x v="0"/>
    <n v="12"/>
  </r>
  <r>
    <x v="0"/>
    <x v="1"/>
    <x v="81"/>
    <s v="MMR001CMP054"/>
    <s v="GCA"/>
    <s v="Rural"/>
    <n v="23"/>
    <n v="124"/>
    <n v="20"/>
    <n v="110"/>
    <n v="20"/>
    <n v="110"/>
    <x v="7"/>
    <x v="2"/>
    <n v="2"/>
  </r>
  <r>
    <x v="0"/>
    <x v="2"/>
    <x v="54"/>
    <s v="MMR001CMP119"/>
    <s v="NGCA"/>
    <s v="Mixed"/>
    <n v="610"/>
    <n v="2750"/>
    <n v="609"/>
    <n v="2630"/>
    <n v="609"/>
    <n v="2630"/>
    <x v="7"/>
    <x v="1"/>
    <n v="284"/>
  </r>
  <r>
    <x v="0"/>
    <x v="0"/>
    <x v="76"/>
    <s v="MMR001CMP058"/>
    <s v="GCA"/>
    <s v="Urban"/>
    <n v="3"/>
    <n v="13"/>
    <n v="3"/>
    <n v="13"/>
    <n v="3"/>
    <n v="13"/>
    <x v="7"/>
    <x v="2"/>
    <n v="0"/>
  </r>
  <r>
    <x v="0"/>
    <x v="3"/>
    <x v="19"/>
    <s v="MMR001CMP012"/>
    <s v="GCA"/>
    <s v="Urban"/>
    <n v="6"/>
    <n v="28"/>
    <n v="6"/>
    <n v="30"/>
    <n v="6"/>
    <n v="30"/>
    <x v="7"/>
    <x v="0"/>
    <n v="0"/>
  </r>
  <r>
    <x v="0"/>
    <x v="0"/>
    <x v="39"/>
    <s v="MMR001CMP070"/>
    <s v="GCA"/>
    <s v="Urban"/>
    <n v="186"/>
    <n v="1002"/>
    <n v="183"/>
    <n v="971"/>
    <n v="188"/>
    <n v="1003"/>
    <x v="7"/>
    <x v="1"/>
    <n v="116"/>
  </r>
  <r>
    <x v="0"/>
    <x v="2"/>
    <x v="36"/>
    <s v="MMR001CMP115"/>
    <s v="NGCA"/>
    <s v="Rural"/>
    <n v="169"/>
    <n v="1216"/>
    <n v="176"/>
    <n v="1216"/>
    <n v="176"/>
    <n v="1216"/>
    <x v="7"/>
    <x v="1"/>
    <n v="85"/>
  </r>
  <r>
    <x v="0"/>
    <x v="3"/>
    <x v="3"/>
    <s v="MMR001CMP011"/>
    <s v="GCA"/>
    <s v="Urban"/>
    <n v="8"/>
    <n v="30"/>
    <n v="8"/>
    <n v="32"/>
    <n v="8"/>
    <n v="32"/>
    <x v="7"/>
    <x v="1"/>
    <n v="3"/>
  </r>
  <r>
    <x v="0"/>
    <x v="0"/>
    <x v="38"/>
    <s v="MMR001CMP071"/>
    <s v="GCA"/>
    <s v="Urban"/>
    <n v="30"/>
    <n v="175"/>
    <n v="18"/>
    <n v="120"/>
    <n v="29"/>
    <n v="182"/>
    <x v="7"/>
    <x v="2"/>
    <n v="13"/>
  </r>
  <r>
    <x v="0"/>
    <x v="0"/>
    <x v="63"/>
    <s v="MMR001CMP056"/>
    <s v="GCA"/>
    <s v="Urban"/>
    <n v="413"/>
    <n v="1835"/>
    <n v="407"/>
    <n v="1858"/>
    <n v="407"/>
    <n v="1858"/>
    <x v="7"/>
    <x v="2"/>
    <n v="48"/>
  </r>
  <r>
    <x v="0"/>
    <x v="2"/>
    <x v="2"/>
    <s v="MMR001CMP033"/>
    <s v="GCA"/>
    <s v="Rural"/>
    <n v="18"/>
    <n v="82"/>
    <n v="18"/>
    <n v="82"/>
    <n v="18"/>
    <n v="80"/>
    <x v="7"/>
    <x v="2"/>
    <n v="3"/>
  </r>
  <r>
    <x v="0"/>
    <x v="1"/>
    <x v="69"/>
    <s v="MMR001CMP053"/>
    <s v="GCA"/>
    <s v="Urban"/>
    <n v="14"/>
    <n v="74"/>
    <n v="14"/>
    <n v="68"/>
    <n v="14"/>
    <n v="68"/>
    <x v="7"/>
    <x v="0"/>
    <n v="2"/>
  </r>
  <r>
    <x v="0"/>
    <x v="3"/>
    <x v="58"/>
    <s v="MMR001CMP014"/>
    <s v="GCA"/>
    <s v="Urban"/>
    <n v="163"/>
    <n v="712"/>
    <n v="84"/>
    <n v="452"/>
    <n v="140"/>
    <n v="707"/>
    <x v="7"/>
    <x v="0"/>
    <n v="37"/>
  </r>
  <r>
    <x v="0"/>
    <x v="2"/>
    <x v="61"/>
    <s v="MMR001CMP116"/>
    <s v="NGCA"/>
    <s v="Urban"/>
    <n v="1295"/>
    <n v="6509"/>
    <m/>
    <n v="6258"/>
    <n v="1351"/>
    <n v="6868"/>
    <x v="7"/>
    <x v="0"/>
    <n v="0"/>
  </r>
  <r>
    <x v="0"/>
    <x v="1"/>
    <x v="81"/>
    <s v="MMR001CMP054"/>
    <s v="GCA"/>
    <s v="Rural"/>
    <n v="23"/>
    <n v="124"/>
    <n v="20"/>
    <n v="110"/>
    <n v="20"/>
    <n v="110"/>
    <x v="7"/>
    <x v="0"/>
    <n v="0"/>
  </r>
  <r>
    <x v="0"/>
    <x v="3"/>
    <x v="11"/>
    <s v="MMR001CMP013"/>
    <s v="GCA"/>
    <s v="Urban"/>
    <n v="44"/>
    <n v="180"/>
    <n v="18"/>
    <n v="68"/>
    <n v="45"/>
    <n v="194"/>
    <x v="7"/>
    <x v="1"/>
    <n v="14"/>
  </r>
  <r>
    <x v="0"/>
    <x v="5"/>
    <x v="74"/>
    <s v="MMR001CMP133"/>
    <s v="GCA"/>
    <s v="Rural"/>
    <n v="115"/>
    <n v="532"/>
    <n v="115"/>
    <n v="537"/>
    <n v="115"/>
    <n v="537"/>
    <x v="7"/>
    <x v="0"/>
    <n v="16"/>
  </r>
  <r>
    <x v="0"/>
    <x v="0"/>
    <x v="63"/>
    <s v="MMR001CMP056"/>
    <s v="GCA"/>
    <s v="Urban"/>
    <n v="413"/>
    <n v="1835"/>
    <n v="407"/>
    <n v="1858"/>
    <n v="407"/>
    <n v="1858"/>
    <x v="7"/>
    <x v="1"/>
    <n v="101"/>
  </r>
  <r>
    <x v="0"/>
    <x v="0"/>
    <x v="39"/>
    <s v="MMR001CMP070"/>
    <s v="GCA"/>
    <s v="Urban"/>
    <n v="186"/>
    <n v="1002"/>
    <n v="183"/>
    <n v="971"/>
    <n v="188"/>
    <n v="1003"/>
    <x v="7"/>
    <x v="2"/>
    <n v="55"/>
  </r>
  <r>
    <x v="0"/>
    <x v="2"/>
    <x v="37"/>
    <s v="MMR001CMP038"/>
    <s v="GCA"/>
    <s v="Urban"/>
    <n v="85"/>
    <n v="367"/>
    <n v="80"/>
    <n v="337"/>
    <n v="85"/>
    <n v="367"/>
    <x v="7"/>
    <x v="0"/>
    <n v="21"/>
  </r>
  <r>
    <x v="0"/>
    <x v="3"/>
    <x v="77"/>
    <s v="MMR001CMP005"/>
    <s v="GCA"/>
    <s v="Urban"/>
    <n v="35"/>
    <n v="175"/>
    <n v="32"/>
    <n v="173"/>
    <n v="43"/>
    <n v="212"/>
    <x v="7"/>
    <x v="0"/>
    <n v="9"/>
  </r>
  <r>
    <x v="0"/>
    <x v="0"/>
    <x v="38"/>
    <s v="MMR001CMP071"/>
    <s v="GCA"/>
    <s v="Urban"/>
    <n v="30"/>
    <n v="175"/>
    <n v="18"/>
    <n v="120"/>
    <n v="29"/>
    <n v="182"/>
    <x v="7"/>
    <x v="1"/>
    <n v="20"/>
  </r>
  <r>
    <x v="0"/>
    <x v="3"/>
    <x v="60"/>
    <s v="MMR001CMP016"/>
    <s v="GCA"/>
    <s v="Urban"/>
    <n v="72"/>
    <n v="333"/>
    <n v="72"/>
    <n v="332"/>
    <n v="72"/>
    <n v="332"/>
    <x v="7"/>
    <x v="0"/>
    <n v="9"/>
  </r>
  <r>
    <x v="0"/>
    <x v="3"/>
    <x v="57"/>
    <s v="MMR001CMP015"/>
    <s v="GCA"/>
    <s v="Urban"/>
    <n v="107"/>
    <n v="584"/>
    <n v="30"/>
    <n v="174"/>
    <n v="108"/>
    <n v="605"/>
    <x v="7"/>
    <x v="1"/>
    <n v="63"/>
  </r>
  <r>
    <x v="0"/>
    <x v="5"/>
    <x v="66"/>
    <s v="MMR001CMP129"/>
    <s v="NGCA"/>
    <s v="Rural"/>
    <n v="174"/>
    <n v="1185"/>
    <n v="463"/>
    <n v="2123"/>
    <n v="463"/>
    <n v="2114"/>
    <x v="7"/>
    <x v="2"/>
    <n v="75"/>
  </r>
  <r>
    <x v="0"/>
    <x v="2"/>
    <x v="46"/>
    <s v="MMR001CMP041"/>
    <s v="GCA"/>
    <s v="Rural"/>
    <n v="172"/>
    <n v="838"/>
    <n v="181"/>
    <n v="910"/>
    <n v="181"/>
    <n v="910"/>
    <x v="7"/>
    <x v="2"/>
    <n v="50"/>
  </r>
  <r>
    <x v="0"/>
    <x v="3"/>
    <x v="24"/>
    <s v="MMR001CMP008"/>
    <s v="GCA"/>
    <s v="Urban"/>
    <n v="93"/>
    <n v="446"/>
    <n v="91"/>
    <n v="482"/>
    <n v="100"/>
    <n v="523"/>
    <x v="7"/>
    <x v="1"/>
    <n v="51"/>
  </r>
  <r>
    <x v="0"/>
    <x v="0"/>
    <x v="35"/>
    <s v="MMR001CMP123"/>
    <s v="NGCA"/>
    <s v="Rural"/>
    <n v="115"/>
    <n v="602"/>
    <n v="115"/>
    <n v="594"/>
    <n v="115"/>
    <n v="88"/>
    <x v="7"/>
    <x v="1"/>
    <n v="0"/>
  </r>
  <r>
    <x v="0"/>
    <x v="4"/>
    <x v="4"/>
    <s v="MMR001CMP103"/>
    <s v="GCA"/>
    <s v="Rural"/>
    <n v="57"/>
    <n v="284"/>
    <n v="54"/>
    <n v="262"/>
    <n v="54"/>
    <n v="262"/>
    <x v="7"/>
    <x v="2"/>
    <n v="12"/>
  </r>
  <r>
    <x v="0"/>
    <x v="1"/>
    <x v="1"/>
    <s v="MMR001CMP047"/>
    <s v="GCA"/>
    <s v="Urban"/>
    <n v="631"/>
    <n v="3758"/>
    <n v="613"/>
    <n v="3721"/>
    <n v="626"/>
    <n v="3786"/>
    <x v="7"/>
    <x v="1"/>
    <n v="263"/>
  </r>
  <r>
    <x v="0"/>
    <x v="0"/>
    <x v="75"/>
    <s v="MMR001CMP131"/>
    <s v="NGCA"/>
    <s v="Rural"/>
    <n v="412"/>
    <n v="1700"/>
    <n v="375"/>
    <n v="1598"/>
    <n v="375"/>
    <n v="1598"/>
    <x v="7"/>
    <x v="1"/>
    <n v="138"/>
  </r>
  <r>
    <x v="0"/>
    <x v="3"/>
    <x v="62"/>
    <s v="MMR001CMP006"/>
    <s v="GCA"/>
    <s v="Urban"/>
    <n v="97"/>
    <n v="382"/>
    <n v="95"/>
    <n v="386"/>
    <n v="95"/>
    <n v="386"/>
    <x v="7"/>
    <x v="2"/>
    <n v="4"/>
  </r>
  <r>
    <x v="0"/>
    <x v="3"/>
    <x v="17"/>
    <s v="MMR001CMP024"/>
    <s v="GCA"/>
    <s v="Rural"/>
    <n v="69"/>
    <n v="325"/>
    <n v="65"/>
    <n v="325"/>
    <n v="71"/>
    <n v="322"/>
    <x v="7"/>
    <x v="1"/>
    <n v="31"/>
  </r>
  <r>
    <x v="0"/>
    <x v="2"/>
    <x v="53"/>
    <s v="MMR001CMP030"/>
    <s v="GCA"/>
    <s v="Urban"/>
    <n v="31"/>
    <n v="170"/>
    <n v="25"/>
    <n v="125"/>
    <n v="31"/>
    <n v="170"/>
    <x v="7"/>
    <x v="2"/>
    <n v="10"/>
  </r>
  <r>
    <x v="0"/>
    <x v="3"/>
    <x v="24"/>
    <s v="MMR001CMP008"/>
    <s v="GCA"/>
    <s v="Urban"/>
    <n v="93"/>
    <n v="446"/>
    <n v="91"/>
    <n v="482"/>
    <n v="100"/>
    <n v="523"/>
    <x v="7"/>
    <x v="0"/>
    <n v="24"/>
  </r>
  <r>
    <x v="0"/>
    <x v="9"/>
    <x v="31"/>
    <s v="MMR001CMP077"/>
    <s v="GCA"/>
    <s v="Mixed"/>
    <n v="18"/>
    <n v="78"/>
    <n v="18"/>
    <n v="79"/>
    <n v="18"/>
    <n v="77"/>
    <x v="7"/>
    <x v="1"/>
    <n v="7"/>
  </r>
  <r>
    <x v="0"/>
    <x v="1"/>
    <x v="1"/>
    <s v="MMR001CMP047"/>
    <s v="GCA"/>
    <s v="Urban"/>
    <n v="631"/>
    <n v="3758"/>
    <n v="613"/>
    <n v="3721"/>
    <n v="626"/>
    <n v="3786"/>
    <x v="7"/>
    <x v="2"/>
    <n v="130"/>
  </r>
  <r>
    <x v="0"/>
    <x v="5"/>
    <x v="6"/>
    <s v="MMR001CMP066"/>
    <s v="GCA"/>
    <s v="Urban"/>
    <n v="135"/>
    <n v="672"/>
    <n v="156"/>
    <n v="704"/>
    <n v="156"/>
    <n v="704"/>
    <x v="7"/>
    <x v="2"/>
    <n v="24"/>
  </r>
  <r>
    <x v="0"/>
    <x v="1"/>
    <x v="64"/>
    <s v="MMR001CMP055"/>
    <s v="GCA"/>
    <s v="Urban"/>
    <n v="27"/>
    <n v="111"/>
    <n v="25"/>
    <n v="104"/>
    <n v="25"/>
    <n v="104"/>
    <x v="7"/>
    <x v="2"/>
    <n v="4"/>
  </r>
  <r>
    <x v="0"/>
    <x v="9"/>
    <x v="70"/>
    <s v="MMR001CMP078"/>
    <s v="GCA"/>
    <s v="Mixed"/>
    <n v="12"/>
    <n v="47"/>
    <n v="15"/>
    <n v="69"/>
    <n v="15"/>
    <n v="69"/>
    <x v="7"/>
    <x v="0"/>
    <n v="2"/>
  </r>
  <r>
    <x v="0"/>
    <x v="4"/>
    <x v="10"/>
    <s v="MMR001CMP091"/>
    <s v="GCA"/>
    <s v="Urban"/>
    <n v="5"/>
    <n v="26"/>
    <n v="5"/>
    <n v="27"/>
    <n v="5"/>
    <n v="27"/>
    <x v="7"/>
    <x v="1"/>
    <n v="0"/>
  </r>
  <r>
    <x v="0"/>
    <x v="5"/>
    <x v="6"/>
    <s v="MMR001CMP066"/>
    <s v="GCA"/>
    <s v="Urban"/>
    <n v="135"/>
    <n v="672"/>
    <n v="156"/>
    <n v="704"/>
    <n v="156"/>
    <n v="704"/>
    <x v="7"/>
    <x v="1"/>
    <n v="46"/>
  </r>
  <r>
    <x v="0"/>
    <x v="2"/>
    <x v="9"/>
    <s v="MMR001CMP025"/>
    <s v="GCA"/>
    <s v="Urban"/>
    <n v="65"/>
    <n v="315"/>
    <n v="31"/>
    <n v="171"/>
    <n v="65"/>
    <n v="323"/>
    <x v="7"/>
    <x v="2"/>
    <n v="19"/>
  </r>
  <r>
    <x v="0"/>
    <x v="3"/>
    <x v="65"/>
    <s v="MMR001CMP003"/>
    <s v="GCA"/>
    <s v="Urban"/>
    <n v="32"/>
    <n v="146"/>
    <n v="28"/>
    <n v="131"/>
    <n v="32"/>
    <n v="148"/>
    <x v="7"/>
    <x v="0"/>
    <n v="6"/>
  </r>
  <r>
    <x v="0"/>
    <x v="5"/>
    <x v="30"/>
    <s v="MMR001CMP128"/>
    <s v="NGCA"/>
    <s v="Rural"/>
    <n v="541"/>
    <n v="2607"/>
    <n v="545"/>
    <n v="2544"/>
    <n v="545"/>
    <n v="2545"/>
    <x v="7"/>
    <x v="0"/>
    <n v="150"/>
  </r>
  <r>
    <x v="0"/>
    <x v="1"/>
    <x v="1"/>
    <s v="MMR001CMP047"/>
    <s v="GCA"/>
    <s v="Urban"/>
    <n v="631"/>
    <n v="3758"/>
    <n v="613"/>
    <n v="3721"/>
    <n v="626"/>
    <n v="3786"/>
    <x v="7"/>
    <x v="0"/>
    <n v="133"/>
  </r>
  <r>
    <x v="0"/>
    <x v="2"/>
    <x v="53"/>
    <s v="MMR001CMP030"/>
    <s v="GCA"/>
    <s v="Urban"/>
    <n v="31"/>
    <n v="170"/>
    <n v="25"/>
    <n v="125"/>
    <n v="31"/>
    <n v="170"/>
    <x v="7"/>
    <x v="0"/>
    <n v="11"/>
  </r>
  <r>
    <x v="0"/>
    <x v="4"/>
    <x v="4"/>
    <s v="MMR001CMP103"/>
    <s v="GCA"/>
    <s v="Rural"/>
    <n v="57"/>
    <n v="284"/>
    <n v="54"/>
    <n v="262"/>
    <n v="54"/>
    <n v="262"/>
    <x v="7"/>
    <x v="0"/>
    <n v="13"/>
  </r>
  <r>
    <x v="0"/>
    <x v="0"/>
    <x v="45"/>
    <s v="MMR001CMP069"/>
    <s v="GCA"/>
    <s v="Urban"/>
    <n v="70"/>
    <n v="609"/>
    <n v="124"/>
    <n v="644"/>
    <n v="124"/>
    <n v="644"/>
    <x v="7"/>
    <x v="0"/>
    <n v="75"/>
  </r>
  <r>
    <x v="0"/>
    <x v="9"/>
    <x v="31"/>
    <s v="MMR001CMP077"/>
    <s v="GCA"/>
    <s v="Mixed"/>
    <n v="18"/>
    <n v="78"/>
    <n v="18"/>
    <n v="79"/>
    <n v="18"/>
    <n v="77"/>
    <x v="7"/>
    <x v="2"/>
    <n v="2"/>
  </r>
  <r>
    <x v="0"/>
    <x v="5"/>
    <x v="74"/>
    <s v="MMR001CMP133"/>
    <s v="GCA"/>
    <s v="Rural"/>
    <n v="115"/>
    <n v="532"/>
    <n v="115"/>
    <n v="537"/>
    <n v="115"/>
    <n v="537"/>
    <x v="7"/>
    <x v="2"/>
    <n v="19"/>
  </r>
  <r>
    <x v="0"/>
    <x v="3"/>
    <x v="59"/>
    <s v="MMR001CMP023"/>
    <s v="GCA"/>
    <s v="Urban"/>
    <n v="68"/>
    <n v="340"/>
    <n v="61"/>
    <n v="315"/>
    <n v="68"/>
    <n v="340"/>
    <x v="7"/>
    <x v="0"/>
    <n v="10"/>
  </r>
  <r>
    <x v="0"/>
    <x v="0"/>
    <x v="26"/>
    <s v="MMR001CMP062"/>
    <s v="GCA"/>
    <s v="Urban"/>
    <n v="265"/>
    <n v="1084"/>
    <n v="260"/>
    <n v="1140"/>
    <n v="260"/>
    <n v="1140"/>
    <x v="7"/>
    <x v="1"/>
    <n v="78"/>
  </r>
  <r>
    <x v="0"/>
    <x v="4"/>
    <x v="52"/>
    <s v="MMR001CMP105"/>
    <s v="GCA"/>
    <s v="Rural"/>
    <n v="21"/>
    <n v="93"/>
    <n v="20"/>
    <n v="78"/>
    <n v="20"/>
    <n v="80"/>
    <x v="7"/>
    <x v="2"/>
    <n v="2"/>
  </r>
  <r>
    <x v="0"/>
    <x v="2"/>
    <x v="71"/>
    <s v="MMR001CMP031"/>
    <s v="GCA"/>
    <s v="Urban"/>
    <n v="128"/>
    <n v="725"/>
    <n v="100"/>
    <n v="608"/>
    <n v="128"/>
    <n v="746"/>
    <x v="7"/>
    <x v="0"/>
    <n v="30"/>
  </r>
  <r>
    <x v="0"/>
    <x v="1"/>
    <x v="7"/>
    <s v="MMR001CMP049"/>
    <s v="GCA"/>
    <s v="Urban"/>
    <n v="116"/>
    <n v="659"/>
    <n v="116"/>
    <n v="659"/>
    <n v="116"/>
    <n v="659"/>
    <x v="7"/>
    <x v="2"/>
    <n v="84"/>
  </r>
  <r>
    <x v="0"/>
    <x v="3"/>
    <x v="59"/>
    <s v="MMR001CMP023"/>
    <s v="GCA"/>
    <s v="Urban"/>
    <n v="68"/>
    <n v="340"/>
    <n v="61"/>
    <n v="315"/>
    <n v="68"/>
    <n v="340"/>
    <x v="7"/>
    <x v="2"/>
    <n v="9"/>
  </r>
  <r>
    <x v="0"/>
    <x v="2"/>
    <x v="46"/>
    <s v="MMR001CMP041"/>
    <s v="GCA"/>
    <s v="Rural"/>
    <n v="172"/>
    <n v="838"/>
    <n v="181"/>
    <n v="910"/>
    <n v="181"/>
    <n v="910"/>
    <x v="7"/>
    <x v="0"/>
    <n v="42"/>
  </r>
  <r>
    <x v="0"/>
    <x v="3"/>
    <x v="17"/>
    <s v="MMR001CMP024"/>
    <s v="GCA"/>
    <s v="Rural"/>
    <n v="69"/>
    <n v="325"/>
    <n v="65"/>
    <n v="325"/>
    <n v="71"/>
    <n v="322"/>
    <x v="7"/>
    <x v="2"/>
    <n v="17"/>
  </r>
  <r>
    <x v="0"/>
    <x v="0"/>
    <x v="0"/>
    <s v="MMR001CMP122"/>
    <s v="NGCA"/>
    <s v="Rural"/>
    <n v="612"/>
    <n v="2944"/>
    <n v="608"/>
    <n v="2914"/>
    <n v="608"/>
    <n v="2944"/>
    <x v="7"/>
    <x v="2"/>
    <n v="178"/>
  </r>
  <r>
    <x v="0"/>
    <x v="4"/>
    <x v="10"/>
    <s v="MMR001CMP091"/>
    <s v="GCA"/>
    <s v="Urban"/>
    <n v="5"/>
    <n v="26"/>
    <n v="5"/>
    <n v="27"/>
    <n v="5"/>
    <n v="27"/>
    <x v="7"/>
    <x v="2"/>
    <n v="0"/>
  </r>
  <r>
    <x v="0"/>
    <x v="3"/>
    <x v="51"/>
    <s v="MMR001CMP020"/>
    <s v="GCA"/>
    <s v="Rural"/>
    <n v="22"/>
    <n v="101"/>
    <n v="18"/>
    <n v="91"/>
    <n v="22"/>
    <n v="103"/>
    <x v="7"/>
    <x v="1"/>
    <n v="9"/>
  </r>
  <r>
    <x v="0"/>
    <x v="3"/>
    <x v="72"/>
    <s v="MMR001CMP002"/>
    <s v="GCA"/>
    <s v="Urban"/>
    <n v="56"/>
    <n v="230"/>
    <n v="54"/>
    <n v="221"/>
    <n v="57"/>
    <n v="232"/>
    <x v="7"/>
    <x v="1"/>
    <n v="15"/>
  </r>
  <r>
    <x v="0"/>
    <x v="3"/>
    <x v="24"/>
    <s v="MMR001CMP008"/>
    <s v="GCA"/>
    <s v="Urban"/>
    <n v="93"/>
    <n v="446"/>
    <n v="91"/>
    <n v="482"/>
    <n v="100"/>
    <n v="523"/>
    <x v="7"/>
    <x v="2"/>
    <n v="27"/>
  </r>
  <r>
    <x v="0"/>
    <x v="4"/>
    <x v="4"/>
    <s v="MMR001CMP103"/>
    <s v="GCA"/>
    <s v="Rural"/>
    <n v="57"/>
    <n v="284"/>
    <n v="54"/>
    <n v="262"/>
    <n v="54"/>
    <n v="262"/>
    <x v="7"/>
    <x v="1"/>
    <n v="25"/>
  </r>
  <r>
    <x v="0"/>
    <x v="1"/>
    <x v="7"/>
    <s v="MMR001CMP049"/>
    <s v="GCA"/>
    <s v="Urban"/>
    <n v="116"/>
    <n v="659"/>
    <n v="116"/>
    <n v="659"/>
    <n v="116"/>
    <n v="659"/>
    <x v="7"/>
    <x v="0"/>
    <n v="59"/>
  </r>
  <r>
    <x v="0"/>
    <x v="2"/>
    <x v="53"/>
    <s v="MMR001CMP030"/>
    <s v="GCA"/>
    <s v="Urban"/>
    <n v="31"/>
    <n v="170"/>
    <n v="25"/>
    <n v="125"/>
    <n v="31"/>
    <n v="170"/>
    <x v="7"/>
    <x v="1"/>
    <n v="21"/>
  </r>
  <r>
    <x v="0"/>
    <x v="3"/>
    <x v="17"/>
    <s v="MMR001CMP024"/>
    <s v="GCA"/>
    <s v="Rural"/>
    <n v="69"/>
    <n v="325"/>
    <n v="65"/>
    <n v="325"/>
    <n v="71"/>
    <n v="322"/>
    <x v="7"/>
    <x v="0"/>
    <n v="14"/>
  </r>
  <r>
    <x v="0"/>
    <x v="2"/>
    <x v="9"/>
    <s v="MMR001CMP025"/>
    <s v="GCA"/>
    <s v="Urban"/>
    <n v="65"/>
    <n v="315"/>
    <n v="31"/>
    <n v="171"/>
    <n v="65"/>
    <n v="323"/>
    <x v="7"/>
    <x v="0"/>
    <n v="23"/>
  </r>
  <r>
    <x v="0"/>
    <x v="0"/>
    <x v="5"/>
    <s v="MMR001CMP121"/>
    <s v="NGCA"/>
    <s v="Rural"/>
    <n v="1694"/>
    <n v="8805"/>
    <n v="1693"/>
    <n v="8805"/>
    <n v="1693"/>
    <n v="9062"/>
    <x v="7"/>
    <x v="0"/>
    <n v="332"/>
  </r>
  <r>
    <x v="0"/>
    <x v="4"/>
    <x v="52"/>
    <s v="MMR001CMP105"/>
    <s v="GCA"/>
    <s v="Rural"/>
    <n v="21"/>
    <n v="93"/>
    <n v="20"/>
    <n v="78"/>
    <n v="20"/>
    <n v="80"/>
    <x v="7"/>
    <x v="0"/>
    <n v="1"/>
  </r>
  <r>
    <x v="0"/>
    <x v="2"/>
    <x v="67"/>
    <s v="MMR001CMP028"/>
    <s v="GCA"/>
    <s v="Rural"/>
    <n v="110"/>
    <n v="509"/>
    <n v="80"/>
    <n v="324"/>
    <n v="110"/>
    <n v="506"/>
    <x v="7"/>
    <x v="0"/>
    <n v="4"/>
  </r>
  <r>
    <x v="0"/>
    <x v="2"/>
    <x v="25"/>
    <s v="MMR001CMP027"/>
    <s v="GCA"/>
    <s v="Mixed"/>
    <n v="21"/>
    <n v="111"/>
    <n v="22"/>
    <n v="116"/>
    <n v="26"/>
    <n v="116"/>
    <x v="7"/>
    <x v="2"/>
    <n v="6"/>
  </r>
  <r>
    <x v="0"/>
    <x v="9"/>
    <x v="70"/>
    <s v="MMR001CMP078"/>
    <s v="GCA"/>
    <s v="Mixed"/>
    <n v="12"/>
    <n v="47"/>
    <n v="15"/>
    <n v="69"/>
    <n v="15"/>
    <n v="69"/>
    <x v="7"/>
    <x v="1"/>
    <n v="7"/>
  </r>
  <r>
    <x v="0"/>
    <x v="8"/>
    <x v="21"/>
    <s v="MMR001CMP080"/>
    <s v="GCA"/>
    <s v="Urban"/>
    <n v="12"/>
    <n v="61"/>
    <n v="12"/>
    <n v="62"/>
    <n v="12"/>
    <n v="61"/>
    <x v="7"/>
    <x v="0"/>
    <n v="2"/>
  </r>
  <r>
    <x v="0"/>
    <x v="3"/>
    <x v="62"/>
    <s v="MMR001CMP006"/>
    <s v="GCA"/>
    <s v="Urban"/>
    <n v="97"/>
    <n v="382"/>
    <n v="95"/>
    <n v="386"/>
    <n v="95"/>
    <n v="386"/>
    <x v="7"/>
    <x v="1"/>
    <n v="25"/>
  </r>
  <r>
    <x v="0"/>
    <x v="7"/>
    <x v="18"/>
    <s v="MMR001CMP067"/>
    <s v="GCA"/>
    <s v="Urban"/>
    <n v="80"/>
    <n v="278"/>
    <n v="50"/>
    <n v="200"/>
    <n v="83"/>
    <n v="293"/>
    <x v="7"/>
    <x v="1"/>
    <n v="32"/>
  </r>
  <r>
    <x v="0"/>
    <x v="2"/>
    <x v="25"/>
    <s v="MMR001CMP027"/>
    <s v="GCA"/>
    <s v="Mixed"/>
    <n v="21"/>
    <n v="111"/>
    <n v="22"/>
    <n v="116"/>
    <n v="26"/>
    <n v="116"/>
    <x v="7"/>
    <x v="1"/>
    <n v="9"/>
  </r>
  <r>
    <x v="0"/>
    <x v="0"/>
    <x v="75"/>
    <s v="MMR001CMP131"/>
    <s v="NGCA"/>
    <s v="Rural"/>
    <n v="412"/>
    <n v="1700"/>
    <n v="375"/>
    <n v="1598"/>
    <n v="375"/>
    <n v="1598"/>
    <x v="7"/>
    <x v="2"/>
    <n v="58"/>
  </r>
  <r>
    <x v="0"/>
    <x v="6"/>
    <x v="56"/>
    <s v="MMR001CMP042"/>
    <s v="GCA"/>
    <s v="Urban"/>
    <n v="118"/>
    <n v="516"/>
    <n v="108"/>
    <n v="470"/>
    <n v="118"/>
    <n v="520"/>
    <x v="7"/>
    <x v="1"/>
    <n v="117"/>
  </r>
  <r>
    <x v="0"/>
    <x v="9"/>
    <x v="79"/>
    <s v="MMR001CMP079"/>
    <s v="GCA"/>
    <s v="Urban"/>
    <n v="14"/>
    <n v="44"/>
    <n v="14"/>
    <n v="44"/>
    <n v="14"/>
    <n v="44"/>
    <x v="7"/>
    <x v="1"/>
    <n v="2"/>
  </r>
  <r>
    <x v="0"/>
    <x v="2"/>
    <x v="9"/>
    <s v="MMR001CMP025"/>
    <s v="GCA"/>
    <s v="Urban"/>
    <n v="65"/>
    <n v="315"/>
    <n v="31"/>
    <n v="171"/>
    <n v="65"/>
    <n v="323"/>
    <x v="7"/>
    <x v="1"/>
    <n v="42"/>
  </r>
  <r>
    <x v="0"/>
    <x v="2"/>
    <x v="73"/>
    <s v="MMR001CMP029"/>
    <s v="GCA"/>
    <s v="Mixed"/>
    <n v="243"/>
    <n v="1307"/>
    <n v="227"/>
    <n v="1227"/>
    <n v="227"/>
    <n v="1227"/>
    <x v="7"/>
    <x v="0"/>
    <n v="85"/>
  </r>
  <r>
    <x v="0"/>
    <x v="3"/>
    <x v="65"/>
    <s v="MMR001CMP003"/>
    <s v="GCA"/>
    <s v="Urban"/>
    <n v="32"/>
    <n v="146"/>
    <n v="28"/>
    <n v="131"/>
    <n v="32"/>
    <n v="148"/>
    <x v="7"/>
    <x v="2"/>
    <n v="2"/>
  </r>
  <r>
    <x v="0"/>
    <x v="7"/>
    <x v="55"/>
    <s v="MMR001CMP068"/>
    <s v="GCA"/>
    <s v="Urban"/>
    <n v="40"/>
    <n v="208"/>
    <n v="41"/>
    <n v="208"/>
    <n v="51"/>
    <n v="208"/>
    <x v="7"/>
    <x v="2"/>
    <n v="7"/>
  </r>
  <r>
    <x v="0"/>
    <x v="3"/>
    <x v="14"/>
    <s v="MMR001CMP007"/>
    <s v="GCA"/>
    <s v="Urban"/>
    <n v="28"/>
    <n v="130"/>
    <n v="27"/>
    <n v="121"/>
    <n v="28"/>
    <n v="130"/>
    <x v="7"/>
    <x v="0"/>
    <n v="8"/>
  </r>
  <r>
    <x v="0"/>
    <x v="7"/>
    <x v="55"/>
    <s v="MMR001CMP068"/>
    <s v="GCA"/>
    <s v="Urban"/>
    <n v="40"/>
    <n v="208"/>
    <n v="41"/>
    <n v="208"/>
    <n v="51"/>
    <n v="208"/>
    <x v="7"/>
    <x v="0"/>
    <n v="12"/>
  </r>
  <r>
    <x v="0"/>
    <x v="2"/>
    <x v="67"/>
    <s v="MMR001CMP028"/>
    <s v="GCA"/>
    <s v="Rural"/>
    <n v="110"/>
    <n v="509"/>
    <n v="80"/>
    <n v="324"/>
    <n v="110"/>
    <n v="506"/>
    <x v="7"/>
    <x v="2"/>
    <n v="4"/>
  </r>
  <r>
    <x v="0"/>
    <x v="9"/>
    <x v="79"/>
    <s v="MMR001CMP079"/>
    <s v="GCA"/>
    <s v="Urban"/>
    <n v="14"/>
    <n v="44"/>
    <n v="14"/>
    <n v="44"/>
    <n v="14"/>
    <n v="44"/>
    <x v="7"/>
    <x v="0"/>
    <n v="1"/>
  </r>
  <r>
    <x v="0"/>
    <x v="6"/>
    <x v="56"/>
    <s v="MMR001CMP042"/>
    <s v="GCA"/>
    <s v="Urban"/>
    <n v="118"/>
    <n v="516"/>
    <n v="108"/>
    <n v="470"/>
    <n v="118"/>
    <n v="520"/>
    <x v="7"/>
    <x v="2"/>
    <n v="58"/>
  </r>
  <r>
    <x v="0"/>
    <x v="9"/>
    <x v="79"/>
    <s v="MMR001CMP079"/>
    <s v="GCA"/>
    <s v="Urban"/>
    <n v="14"/>
    <n v="44"/>
    <n v="14"/>
    <n v="44"/>
    <n v="14"/>
    <n v="44"/>
    <x v="7"/>
    <x v="2"/>
    <n v="1"/>
  </r>
  <r>
    <x v="0"/>
    <x v="0"/>
    <x v="22"/>
    <s v="MMR001CMP126"/>
    <s v="NGCA"/>
    <s v="Mixed"/>
    <n v="840"/>
    <n v="3249"/>
    <n v="667"/>
    <n v="3657"/>
    <n v="667"/>
    <n v="3657"/>
    <x v="7"/>
    <x v="1"/>
    <n v="367"/>
  </r>
  <r>
    <x v="0"/>
    <x v="2"/>
    <x v="67"/>
    <s v="MMR001CMP028"/>
    <s v="GCA"/>
    <s v="Rural"/>
    <n v="110"/>
    <n v="509"/>
    <n v="80"/>
    <n v="324"/>
    <n v="110"/>
    <n v="506"/>
    <x v="7"/>
    <x v="1"/>
    <n v="8"/>
  </r>
  <r>
    <x v="0"/>
    <x v="6"/>
    <x v="56"/>
    <s v="MMR001CMP042"/>
    <s v="GCA"/>
    <s v="Urban"/>
    <n v="118"/>
    <n v="516"/>
    <n v="108"/>
    <n v="470"/>
    <n v="118"/>
    <n v="520"/>
    <x v="7"/>
    <x v="0"/>
    <n v="59"/>
  </r>
  <r>
    <x v="0"/>
    <x v="7"/>
    <x v="18"/>
    <s v="MMR001CMP067"/>
    <s v="GCA"/>
    <s v="Urban"/>
    <n v="80"/>
    <n v="278"/>
    <n v="50"/>
    <n v="200"/>
    <n v="83"/>
    <n v="293"/>
    <x v="7"/>
    <x v="2"/>
    <n v="13"/>
  </r>
  <r>
    <x v="0"/>
    <x v="5"/>
    <x v="6"/>
    <s v="MMR001CMP066"/>
    <s v="GCA"/>
    <s v="Urban"/>
    <n v="135"/>
    <n v="672"/>
    <n v="156"/>
    <n v="704"/>
    <n v="156"/>
    <n v="704"/>
    <x v="7"/>
    <x v="0"/>
    <n v="22"/>
  </r>
  <r>
    <x v="0"/>
    <x v="0"/>
    <x v="75"/>
    <s v="MMR001CMP131"/>
    <s v="NGCA"/>
    <s v="Rural"/>
    <n v="412"/>
    <n v="1700"/>
    <n v="375"/>
    <n v="1598"/>
    <n v="375"/>
    <n v="1598"/>
    <x v="7"/>
    <x v="0"/>
    <n v="80"/>
  </r>
  <r>
    <x v="0"/>
    <x v="7"/>
    <x v="18"/>
    <s v="MMR001CMP067"/>
    <s v="GCA"/>
    <s v="Urban"/>
    <n v="80"/>
    <n v="278"/>
    <n v="50"/>
    <n v="200"/>
    <n v="83"/>
    <n v="293"/>
    <x v="7"/>
    <x v="0"/>
    <n v="19"/>
  </r>
  <r>
    <x v="0"/>
    <x v="7"/>
    <x v="55"/>
    <s v="MMR001CMP068"/>
    <s v="GCA"/>
    <s v="Urban"/>
    <n v="40"/>
    <n v="208"/>
    <n v="41"/>
    <n v="208"/>
    <n v="51"/>
    <n v="208"/>
    <x v="7"/>
    <x v="1"/>
    <n v="19"/>
  </r>
  <r>
    <x v="0"/>
    <x v="2"/>
    <x v="27"/>
    <s v="MMR001CMP026"/>
    <s v="GCA"/>
    <s v="Urban"/>
    <n v="89"/>
    <n v="478"/>
    <n v="78"/>
    <n v="415"/>
    <n v="89"/>
    <n v="465"/>
    <x v="7"/>
    <x v="0"/>
    <n v="26"/>
  </r>
  <r>
    <x v="0"/>
    <x v="3"/>
    <x v="14"/>
    <s v="MMR001CMP007"/>
    <s v="GCA"/>
    <s v="Urban"/>
    <n v="28"/>
    <n v="130"/>
    <n v="27"/>
    <n v="121"/>
    <n v="28"/>
    <n v="130"/>
    <x v="7"/>
    <x v="1"/>
    <n v="16"/>
  </r>
  <r>
    <x v="0"/>
    <x v="4"/>
    <x v="10"/>
    <s v="MMR001CMP091"/>
    <s v="GCA"/>
    <s v="Urban"/>
    <n v="5"/>
    <n v="26"/>
    <n v="5"/>
    <n v="27"/>
    <n v="5"/>
    <n v="27"/>
    <x v="7"/>
    <x v="0"/>
    <n v="0"/>
  </r>
  <r>
    <x v="0"/>
    <x v="9"/>
    <x v="70"/>
    <s v="MMR001CMP078"/>
    <s v="GCA"/>
    <s v="Mixed"/>
    <n v="12"/>
    <n v="47"/>
    <n v="15"/>
    <n v="69"/>
    <n v="15"/>
    <n v="69"/>
    <x v="7"/>
    <x v="2"/>
    <n v="5"/>
  </r>
  <r>
    <x v="0"/>
    <x v="6"/>
    <x v="15"/>
    <s v="MMR001CMP043"/>
    <s v="NGCA"/>
    <s v="Mixed"/>
    <n v="153"/>
    <n v="873"/>
    <n v="153"/>
    <n v="922"/>
    <n v="153"/>
    <n v="922"/>
    <x v="7"/>
    <x v="1"/>
    <n v="65"/>
  </r>
  <r>
    <x v="0"/>
    <x v="3"/>
    <x v="65"/>
    <s v="MMR001CMP003"/>
    <s v="GCA"/>
    <s v="Urban"/>
    <n v="32"/>
    <n v="146"/>
    <n v="28"/>
    <n v="131"/>
    <n v="32"/>
    <n v="148"/>
    <x v="7"/>
    <x v="1"/>
    <n v="8"/>
  </r>
  <r>
    <x v="0"/>
    <x v="2"/>
    <x v="73"/>
    <s v="MMR001CMP029"/>
    <s v="GCA"/>
    <s v="Mixed"/>
    <n v="243"/>
    <n v="1307"/>
    <n v="227"/>
    <n v="1227"/>
    <n v="227"/>
    <n v="1227"/>
    <x v="7"/>
    <x v="1"/>
    <n v="171"/>
  </r>
  <r>
    <x v="0"/>
    <x v="6"/>
    <x v="15"/>
    <s v="MMR001CMP043"/>
    <s v="NGCA"/>
    <s v="Mixed"/>
    <n v="153"/>
    <n v="873"/>
    <n v="153"/>
    <n v="922"/>
    <n v="153"/>
    <n v="922"/>
    <x v="7"/>
    <x v="0"/>
    <n v="25"/>
  </r>
  <r>
    <x v="0"/>
    <x v="8"/>
    <x v="21"/>
    <s v="MMR001CMP080"/>
    <s v="GCA"/>
    <s v="Urban"/>
    <n v="12"/>
    <n v="61"/>
    <n v="12"/>
    <n v="62"/>
    <n v="12"/>
    <n v="61"/>
    <x v="7"/>
    <x v="1"/>
    <n v="5"/>
  </r>
  <r>
    <x v="0"/>
    <x v="6"/>
    <x v="15"/>
    <s v="MMR001CMP043"/>
    <s v="NGCA"/>
    <s v="Mixed"/>
    <n v="153"/>
    <n v="873"/>
    <n v="153"/>
    <n v="922"/>
    <n v="153"/>
    <n v="922"/>
    <x v="7"/>
    <x v="2"/>
    <n v="40"/>
  </r>
  <r>
    <x v="0"/>
    <x v="2"/>
    <x v="27"/>
    <s v="MMR001CMP026"/>
    <s v="GCA"/>
    <s v="Urban"/>
    <n v="89"/>
    <n v="478"/>
    <n v="78"/>
    <n v="415"/>
    <n v="89"/>
    <n v="465"/>
    <x v="7"/>
    <x v="1"/>
    <n v="39"/>
  </r>
  <r>
    <x v="0"/>
    <x v="2"/>
    <x v="46"/>
    <s v="MMR001CMP041"/>
    <s v="GCA"/>
    <s v="Rural"/>
    <n v="172"/>
    <n v="838"/>
    <n v="181"/>
    <n v="910"/>
    <n v="181"/>
    <n v="910"/>
    <x v="7"/>
    <x v="1"/>
    <n v="92"/>
  </r>
  <r>
    <x v="0"/>
    <x v="0"/>
    <x v="22"/>
    <s v="MMR001CMP126"/>
    <s v="NGCA"/>
    <s v="Mixed"/>
    <n v="840"/>
    <n v="3249"/>
    <n v="667"/>
    <n v="3657"/>
    <n v="667"/>
    <n v="3657"/>
    <x v="7"/>
    <x v="2"/>
    <n v="122"/>
  </r>
  <r>
    <x v="0"/>
    <x v="2"/>
    <x v="73"/>
    <s v="MMR001CMP029"/>
    <s v="GCA"/>
    <s v="Mixed"/>
    <n v="243"/>
    <n v="1307"/>
    <n v="227"/>
    <n v="1227"/>
    <n v="227"/>
    <n v="1227"/>
    <x v="7"/>
    <x v="2"/>
    <n v="86"/>
  </r>
  <r>
    <x v="0"/>
    <x v="2"/>
    <x v="25"/>
    <s v="MMR001CMP027"/>
    <s v="GCA"/>
    <s v="Mixed"/>
    <n v="21"/>
    <n v="111"/>
    <n v="22"/>
    <n v="116"/>
    <n v="26"/>
    <n v="116"/>
    <x v="7"/>
    <x v="0"/>
    <n v="3"/>
  </r>
  <r>
    <x v="0"/>
    <x v="3"/>
    <x v="14"/>
    <s v="MMR001CMP007"/>
    <s v="GCA"/>
    <s v="Urban"/>
    <n v="28"/>
    <n v="130"/>
    <n v="27"/>
    <n v="121"/>
    <n v="28"/>
    <n v="130"/>
    <x v="7"/>
    <x v="2"/>
    <n v="8"/>
  </r>
  <r>
    <x v="0"/>
    <x v="8"/>
    <x v="21"/>
    <s v="MMR001CMP080"/>
    <s v="GCA"/>
    <s v="Urban"/>
    <n v="12"/>
    <n v="61"/>
    <n v="12"/>
    <n v="62"/>
    <n v="12"/>
    <n v="61"/>
    <x v="7"/>
    <x v="2"/>
    <n v="3"/>
  </r>
  <r>
    <x v="0"/>
    <x v="0"/>
    <x v="22"/>
    <s v="MMR001CMP126"/>
    <s v="NGCA"/>
    <s v="Mixed"/>
    <n v="840"/>
    <n v="3249"/>
    <n v="667"/>
    <n v="3657"/>
    <n v="667"/>
    <n v="3657"/>
    <x v="7"/>
    <x v="0"/>
    <n v="245"/>
  </r>
  <r>
    <x v="0"/>
    <x v="2"/>
    <x v="27"/>
    <s v="MMR001CMP026"/>
    <s v="GCA"/>
    <s v="Urban"/>
    <n v="89"/>
    <n v="478"/>
    <n v="78"/>
    <n v="415"/>
    <n v="89"/>
    <n v="465"/>
    <x v="7"/>
    <x v="2"/>
    <n v="13"/>
  </r>
  <r>
    <x v="0"/>
    <x v="0"/>
    <x v="26"/>
    <s v="MMR001CMP062"/>
    <s v="GCA"/>
    <s v="Urban"/>
    <n v="265"/>
    <n v="1084"/>
    <n v="260"/>
    <n v="1140"/>
    <n v="260"/>
    <n v="1140"/>
    <x v="7"/>
    <x v="0"/>
    <n v="44"/>
  </r>
  <r>
    <x v="0"/>
    <x v="1"/>
    <x v="23"/>
    <s v="MMR001CMP051"/>
    <s v="GCA"/>
    <s v="Urban"/>
    <n v="23"/>
    <n v="83"/>
    <n v="23"/>
    <n v="85"/>
    <n v="23"/>
    <n v="78"/>
    <x v="7"/>
    <x v="1"/>
    <n v="3"/>
  </r>
  <r>
    <x v="0"/>
    <x v="3"/>
    <x v="32"/>
    <s v="MMR001CMP009"/>
    <s v="GCA"/>
    <s v="Urban"/>
    <n v="87"/>
    <n v="461"/>
    <n v="90"/>
    <n v="489"/>
    <n v="90"/>
    <n v="489"/>
    <x v="7"/>
    <x v="1"/>
    <n v="41"/>
  </r>
  <r>
    <x v="0"/>
    <x v="2"/>
    <x v="48"/>
    <s v="MMR001CMP111"/>
    <s v="NGCA"/>
    <s v="Rural"/>
    <n v="640"/>
    <n v="2600"/>
    <n v="623"/>
    <n v="2635"/>
    <n v="623"/>
    <n v="2635"/>
    <x v="7"/>
    <x v="0"/>
    <n v="96"/>
  </r>
  <r>
    <x v="0"/>
    <x v="5"/>
    <x v="66"/>
    <s v="MMR001CMP129"/>
    <s v="NGCA"/>
    <s v="Rural"/>
    <n v="174"/>
    <n v="1185"/>
    <n v="463"/>
    <n v="2123"/>
    <n v="463"/>
    <n v="2114"/>
    <x v="7"/>
    <x v="1"/>
    <n v="195"/>
  </r>
  <r>
    <x v="0"/>
    <x v="3"/>
    <x v="40"/>
    <s v="MMR001CMP019"/>
    <s v="GCA"/>
    <s v="Urban"/>
    <n v="107"/>
    <n v="501"/>
    <n v="107"/>
    <n v="503"/>
    <n v="107"/>
    <n v="497"/>
    <x v="7"/>
    <x v="2"/>
    <n v="13"/>
  </r>
  <r>
    <x v="0"/>
    <x v="2"/>
    <x v="42"/>
    <s v="MMR001CMP040"/>
    <s v="GCA"/>
    <s v="Rural"/>
    <n v="429"/>
    <n v="2237"/>
    <n v="429"/>
    <n v="2221"/>
    <n v="429"/>
    <n v="2221"/>
    <x v="7"/>
    <x v="0"/>
    <n v="106"/>
  </r>
  <r>
    <x v="0"/>
    <x v="2"/>
    <x v="29"/>
    <s v="MMR001CMP032"/>
    <s v="GCA"/>
    <s v="Urban"/>
    <n v="94"/>
    <n v="341"/>
    <n v="65"/>
    <n v="240"/>
    <n v="95"/>
    <n v="343"/>
    <x v="7"/>
    <x v="1"/>
    <n v="35"/>
  </r>
  <r>
    <x v="0"/>
    <x v="1"/>
    <x v="34"/>
    <s v="MMR001CMP050"/>
    <s v="GCA"/>
    <s v="Urban"/>
    <n v="301"/>
    <n v="1404"/>
    <n v="274"/>
    <n v="1347"/>
    <n v="274"/>
    <n v="1347"/>
    <x v="7"/>
    <x v="1"/>
    <n v="60"/>
  </r>
  <r>
    <x v="0"/>
    <x v="0"/>
    <x v="12"/>
    <s v="MMR001CMP073"/>
    <s v="GCA"/>
    <s v="Rural"/>
    <n v="46"/>
    <n v="272"/>
    <n v="45"/>
    <n v="257"/>
    <n v="45"/>
    <n v="269"/>
    <x v="7"/>
    <x v="1"/>
    <n v="25"/>
  </r>
  <r>
    <x v="0"/>
    <x v="0"/>
    <x v="28"/>
    <s v="MMR001CMP059"/>
    <s v="GCA"/>
    <s v="Urban"/>
    <n v="25"/>
    <n v="92"/>
    <n v="24"/>
    <n v="89"/>
    <n v="24"/>
    <n v="89"/>
    <x v="7"/>
    <x v="2"/>
    <n v="11"/>
  </r>
  <r>
    <x v="0"/>
    <x v="4"/>
    <x v="41"/>
    <s v="MMR001CMP109"/>
    <s v="GCA"/>
    <s v="Urban"/>
    <n v="6"/>
    <n v="30"/>
    <n v="6"/>
    <n v="30"/>
    <n v="6"/>
    <n v="30"/>
    <x v="7"/>
    <x v="1"/>
    <n v="0"/>
  </r>
  <r>
    <x v="0"/>
    <x v="2"/>
    <x v="71"/>
    <s v="MMR001CMP031"/>
    <s v="GCA"/>
    <s v="Urban"/>
    <n v="128"/>
    <n v="725"/>
    <n v="100"/>
    <n v="608"/>
    <n v="128"/>
    <n v="746"/>
    <x v="7"/>
    <x v="1"/>
    <n v="60"/>
  </r>
  <r>
    <x v="0"/>
    <x v="3"/>
    <x v="50"/>
    <s v="MMR001CMP021"/>
    <s v="GCA"/>
    <s v="Rural"/>
    <n v="14"/>
    <n v="73"/>
    <n v="12"/>
    <n v="61"/>
    <n v="14"/>
    <n v="72"/>
    <x v="7"/>
    <x v="2"/>
    <n v="3"/>
  </r>
  <r>
    <x v="0"/>
    <x v="2"/>
    <x v="48"/>
    <s v="MMR001CMP111"/>
    <s v="NGCA"/>
    <s v="Rural"/>
    <n v="640"/>
    <n v="2600"/>
    <n v="623"/>
    <n v="2635"/>
    <n v="623"/>
    <n v="2635"/>
    <x v="7"/>
    <x v="1"/>
    <n v="198"/>
  </r>
  <r>
    <x v="0"/>
    <x v="0"/>
    <x v="35"/>
    <s v="MMR001CMP123"/>
    <s v="NGCA"/>
    <s v="Rural"/>
    <n v="115"/>
    <n v="602"/>
    <n v="115"/>
    <n v="594"/>
    <n v="115"/>
    <n v="88"/>
    <x v="7"/>
    <x v="0"/>
    <n v="0"/>
  </r>
  <r>
    <x v="0"/>
    <x v="3"/>
    <x v="32"/>
    <s v="MMR001CMP009"/>
    <s v="GCA"/>
    <s v="Urban"/>
    <n v="87"/>
    <n v="461"/>
    <n v="90"/>
    <n v="489"/>
    <n v="90"/>
    <n v="489"/>
    <x v="7"/>
    <x v="2"/>
    <n v="15"/>
  </r>
  <r>
    <x v="0"/>
    <x v="1"/>
    <x v="34"/>
    <s v="MMR001CMP050"/>
    <s v="GCA"/>
    <s v="Urban"/>
    <n v="301"/>
    <n v="1404"/>
    <n v="274"/>
    <n v="1347"/>
    <n v="274"/>
    <n v="1347"/>
    <x v="7"/>
    <x v="2"/>
    <n v="29"/>
  </r>
  <r>
    <x v="0"/>
    <x v="3"/>
    <x v="50"/>
    <s v="MMR001CMP021"/>
    <s v="GCA"/>
    <s v="Rural"/>
    <n v="14"/>
    <n v="73"/>
    <n v="12"/>
    <n v="61"/>
    <n v="14"/>
    <n v="72"/>
    <x v="7"/>
    <x v="0"/>
    <n v="3"/>
  </r>
  <r>
    <x v="0"/>
    <x v="3"/>
    <x v="77"/>
    <s v="MMR001CMP005"/>
    <s v="GCA"/>
    <s v="Urban"/>
    <n v="35"/>
    <n v="175"/>
    <n v="32"/>
    <n v="173"/>
    <n v="43"/>
    <n v="212"/>
    <x v="7"/>
    <x v="1"/>
    <n v="21"/>
  </r>
  <r>
    <x v="0"/>
    <x v="3"/>
    <x v="72"/>
    <s v="MMR001CMP002"/>
    <s v="GCA"/>
    <s v="Urban"/>
    <n v="56"/>
    <n v="230"/>
    <n v="54"/>
    <n v="221"/>
    <n v="57"/>
    <n v="232"/>
    <x v="7"/>
    <x v="0"/>
    <n v="10"/>
  </r>
  <r>
    <x v="0"/>
    <x v="3"/>
    <x v="51"/>
    <s v="MMR001CMP020"/>
    <s v="GCA"/>
    <s v="Rural"/>
    <n v="22"/>
    <n v="101"/>
    <n v="18"/>
    <n v="91"/>
    <n v="22"/>
    <n v="103"/>
    <x v="7"/>
    <x v="0"/>
    <n v="6"/>
  </r>
  <r>
    <x v="0"/>
    <x v="0"/>
    <x v="0"/>
    <s v="MMR001CMP122"/>
    <s v="NGCA"/>
    <s v="Rural"/>
    <n v="612"/>
    <n v="2944"/>
    <n v="608"/>
    <n v="2914"/>
    <n v="608"/>
    <n v="2944"/>
    <x v="7"/>
    <x v="1"/>
    <n v="348"/>
  </r>
  <r>
    <x v="0"/>
    <x v="5"/>
    <x v="78"/>
    <s v="MMR001CMP132"/>
    <s v="GCA"/>
    <s v="Rural"/>
    <n v="486"/>
    <n v="2371"/>
    <n v="488"/>
    <n v="2325"/>
    <n v="488"/>
    <n v="2325"/>
    <x v="7"/>
    <x v="2"/>
    <n v="63"/>
  </r>
  <r>
    <x v="0"/>
    <x v="2"/>
    <x v="29"/>
    <s v="MMR001CMP032"/>
    <s v="GCA"/>
    <s v="Urban"/>
    <n v="94"/>
    <n v="341"/>
    <n v="65"/>
    <n v="240"/>
    <n v="95"/>
    <n v="343"/>
    <x v="7"/>
    <x v="2"/>
    <n v="17"/>
  </r>
  <r>
    <x v="0"/>
    <x v="1"/>
    <x v="23"/>
    <s v="MMR001CMP051"/>
    <s v="GCA"/>
    <s v="Urban"/>
    <n v="23"/>
    <n v="83"/>
    <n v="23"/>
    <n v="85"/>
    <n v="23"/>
    <n v="78"/>
    <x v="7"/>
    <x v="0"/>
    <n v="1"/>
  </r>
  <r>
    <x v="0"/>
    <x v="1"/>
    <x v="23"/>
    <s v="MMR001CMP051"/>
    <s v="GCA"/>
    <s v="Urban"/>
    <n v="23"/>
    <n v="83"/>
    <n v="23"/>
    <n v="85"/>
    <n v="23"/>
    <n v="78"/>
    <x v="7"/>
    <x v="2"/>
    <n v="2"/>
  </r>
  <r>
    <x v="0"/>
    <x v="2"/>
    <x v="43"/>
    <s v="MMR001CMP113"/>
    <s v="NGCA"/>
    <s v="Rural"/>
    <n v="155"/>
    <n v="664"/>
    <n v="156"/>
    <n v="641"/>
    <n v="273"/>
    <n v="0"/>
    <x v="7"/>
    <x v="0"/>
    <n v="0"/>
  </r>
  <r>
    <x v="0"/>
    <x v="3"/>
    <x v="51"/>
    <s v="MMR001CMP020"/>
    <s v="GCA"/>
    <s v="Rural"/>
    <n v="22"/>
    <n v="101"/>
    <n v="18"/>
    <n v="91"/>
    <n v="22"/>
    <n v="103"/>
    <x v="7"/>
    <x v="2"/>
    <n v="3"/>
  </r>
  <r>
    <x v="0"/>
    <x v="2"/>
    <x v="43"/>
    <s v="MMR001CMP113"/>
    <s v="NGCA"/>
    <s v="Rural"/>
    <n v="155"/>
    <n v="664"/>
    <n v="156"/>
    <n v="641"/>
    <n v="273"/>
    <n v="0"/>
    <x v="7"/>
    <x v="2"/>
    <n v="0"/>
  </r>
  <r>
    <x v="0"/>
    <x v="2"/>
    <x v="48"/>
    <s v="MMR001CMP111"/>
    <s v="NGCA"/>
    <s v="Rural"/>
    <n v="640"/>
    <n v="2600"/>
    <n v="623"/>
    <n v="2635"/>
    <n v="623"/>
    <n v="2635"/>
    <x v="7"/>
    <x v="2"/>
    <n v="102"/>
  </r>
  <r>
    <x v="0"/>
    <x v="0"/>
    <x v="28"/>
    <s v="MMR001CMP059"/>
    <s v="GCA"/>
    <s v="Urban"/>
    <n v="25"/>
    <n v="92"/>
    <n v="24"/>
    <n v="89"/>
    <n v="24"/>
    <n v="89"/>
    <x v="7"/>
    <x v="1"/>
    <n v="20"/>
  </r>
  <r>
    <x v="0"/>
    <x v="2"/>
    <x v="42"/>
    <s v="MMR001CMP040"/>
    <s v="GCA"/>
    <s v="Rural"/>
    <n v="429"/>
    <n v="2237"/>
    <n v="429"/>
    <n v="2221"/>
    <n v="429"/>
    <n v="2221"/>
    <x v="7"/>
    <x v="2"/>
    <n v="104"/>
  </r>
  <r>
    <x v="0"/>
    <x v="2"/>
    <x v="29"/>
    <s v="MMR001CMP032"/>
    <s v="GCA"/>
    <s v="Urban"/>
    <n v="94"/>
    <n v="341"/>
    <n v="65"/>
    <n v="240"/>
    <n v="95"/>
    <n v="343"/>
    <x v="7"/>
    <x v="0"/>
    <n v="18"/>
  </r>
  <r>
    <x v="0"/>
    <x v="3"/>
    <x v="40"/>
    <s v="MMR001CMP019"/>
    <s v="GCA"/>
    <s v="Urban"/>
    <n v="107"/>
    <n v="501"/>
    <n v="107"/>
    <n v="503"/>
    <n v="107"/>
    <n v="497"/>
    <x v="7"/>
    <x v="1"/>
    <n v="32"/>
  </r>
  <r>
    <x v="0"/>
    <x v="3"/>
    <x v="59"/>
    <s v="MMR001CMP023"/>
    <s v="GCA"/>
    <s v="Urban"/>
    <n v="68"/>
    <n v="340"/>
    <n v="61"/>
    <n v="315"/>
    <n v="68"/>
    <n v="340"/>
    <x v="7"/>
    <x v="1"/>
    <n v="19"/>
  </r>
  <r>
    <x v="0"/>
    <x v="0"/>
    <x v="12"/>
    <s v="MMR001CMP073"/>
    <s v="GCA"/>
    <s v="Rural"/>
    <n v="46"/>
    <n v="272"/>
    <n v="45"/>
    <n v="257"/>
    <n v="45"/>
    <n v="269"/>
    <x v="7"/>
    <x v="2"/>
    <n v="16"/>
  </r>
  <r>
    <x v="0"/>
    <x v="0"/>
    <x v="45"/>
    <s v="MMR001CMP069"/>
    <s v="GCA"/>
    <s v="Urban"/>
    <n v="70"/>
    <n v="609"/>
    <n v="124"/>
    <n v="644"/>
    <n v="124"/>
    <n v="644"/>
    <x v="7"/>
    <x v="1"/>
    <n v="134"/>
  </r>
  <r>
    <x v="0"/>
    <x v="2"/>
    <x v="43"/>
    <s v="MMR001CMP113"/>
    <s v="NGCA"/>
    <s v="Rural"/>
    <n v="155"/>
    <n v="664"/>
    <n v="156"/>
    <n v="641"/>
    <n v="273"/>
    <n v="0"/>
    <x v="7"/>
    <x v="1"/>
    <n v="0"/>
  </r>
  <r>
    <x v="0"/>
    <x v="4"/>
    <x v="41"/>
    <s v="MMR001CMP109"/>
    <s v="GCA"/>
    <s v="Urban"/>
    <n v="6"/>
    <n v="30"/>
    <n v="6"/>
    <n v="30"/>
    <n v="6"/>
    <n v="30"/>
    <x v="7"/>
    <x v="0"/>
    <n v="0"/>
  </r>
  <r>
    <x v="0"/>
    <x v="3"/>
    <x v="40"/>
    <s v="MMR001CMP019"/>
    <s v="GCA"/>
    <s v="Urban"/>
    <n v="107"/>
    <n v="501"/>
    <n v="107"/>
    <n v="503"/>
    <n v="107"/>
    <n v="497"/>
    <x v="7"/>
    <x v="0"/>
    <n v="19"/>
  </r>
  <r>
    <x v="0"/>
    <x v="3"/>
    <x v="47"/>
    <s v="MMR001CMP018"/>
    <s v="GCA"/>
    <s v="Urban"/>
    <n v="190"/>
    <n v="1047"/>
    <n v="205"/>
    <n v="1072"/>
    <m/>
    <n v="1072"/>
    <x v="7"/>
    <x v="1"/>
    <n v="80"/>
  </r>
  <r>
    <x v="0"/>
    <x v="5"/>
    <x v="30"/>
    <s v="MMR001CMP128"/>
    <s v="NGCA"/>
    <s v="Rural"/>
    <n v="541"/>
    <n v="2607"/>
    <n v="545"/>
    <n v="2544"/>
    <n v="545"/>
    <n v="2545"/>
    <x v="7"/>
    <x v="2"/>
    <n v="191"/>
  </r>
  <r>
    <x v="0"/>
    <x v="1"/>
    <x v="80"/>
    <s v="MMR001CMP052"/>
    <s v="GCA"/>
    <s v="Urban"/>
    <n v="44"/>
    <n v="235"/>
    <n v="36"/>
    <n v="194"/>
    <n v="43"/>
    <n v="242"/>
    <x v="7"/>
    <x v="0"/>
    <n v="15"/>
  </r>
  <r>
    <x v="0"/>
    <x v="5"/>
    <x v="78"/>
    <s v="MMR001CMP132"/>
    <s v="GCA"/>
    <s v="Rural"/>
    <n v="486"/>
    <n v="2371"/>
    <n v="488"/>
    <n v="2325"/>
    <n v="488"/>
    <n v="2325"/>
    <x v="7"/>
    <x v="0"/>
    <n v="60"/>
  </r>
  <r>
    <x v="0"/>
    <x v="3"/>
    <x v="62"/>
    <s v="MMR001CMP006"/>
    <s v="GCA"/>
    <s v="Urban"/>
    <n v="97"/>
    <n v="382"/>
    <n v="95"/>
    <n v="386"/>
    <n v="95"/>
    <n v="386"/>
    <x v="7"/>
    <x v="0"/>
    <n v="21"/>
  </r>
  <r>
    <x v="0"/>
    <x v="3"/>
    <x v="44"/>
    <s v="MMR001CMP022"/>
    <s v="GCA"/>
    <s v="Urban"/>
    <n v="6"/>
    <n v="36"/>
    <n v="6"/>
    <n v="36"/>
    <n v="6"/>
    <n v="36"/>
    <x v="7"/>
    <x v="2"/>
    <n v="4"/>
  </r>
  <r>
    <x v="0"/>
    <x v="0"/>
    <x v="39"/>
    <s v="MMR001CMP070"/>
    <s v="GCA"/>
    <s v="Urban"/>
    <n v="186"/>
    <n v="1002"/>
    <n v="183"/>
    <n v="971"/>
    <n v="188"/>
    <n v="1003"/>
    <x v="7"/>
    <x v="0"/>
    <n v="61"/>
  </r>
  <r>
    <x v="0"/>
    <x v="3"/>
    <x v="68"/>
    <s v="MMR001CMP004"/>
    <s v="GCA"/>
    <s v="Urban"/>
    <n v="7"/>
    <n v="41"/>
    <n v="10"/>
    <n v="47"/>
    <n v="12"/>
    <n v="56"/>
    <x v="7"/>
    <x v="0"/>
    <n v="2"/>
  </r>
  <r>
    <x v="0"/>
    <x v="0"/>
    <x v="35"/>
    <s v="MMR001CMP123"/>
    <s v="NGCA"/>
    <s v="Rural"/>
    <n v="115"/>
    <n v="602"/>
    <n v="115"/>
    <n v="594"/>
    <n v="115"/>
    <n v="88"/>
    <x v="7"/>
    <x v="2"/>
    <n v="0"/>
  </r>
  <r>
    <x v="0"/>
    <x v="3"/>
    <x v="8"/>
    <s v="MMR001CMP010"/>
    <s v="GCA"/>
    <s v="Urban"/>
    <n v="6"/>
    <n v="39"/>
    <n v="6"/>
    <n v="39"/>
    <n v="6"/>
    <n v="39"/>
    <x v="7"/>
    <x v="0"/>
    <n v="2"/>
  </r>
  <r>
    <x v="0"/>
    <x v="4"/>
    <x v="52"/>
    <s v="MMR001CMP105"/>
    <s v="GCA"/>
    <s v="Rural"/>
    <n v="21"/>
    <n v="93"/>
    <n v="20"/>
    <n v="78"/>
    <n v="20"/>
    <n v="80"/>
    <x v="7"/>
    <x v="1"/>
    <n v="3"/>
  </r>
  <r>
    <x v="0"/>
    <x v="0"/>
    <x v="45"/>
    <s v="MMR001CMP069"/>
    <s v="GCA"/>
    <s v="Urban"/>
    <n v="70"/>
    <n v="609"/>
    <n v="124"/>
    <n v="644"/>
    <n v="124"/>
    <n v="644"/>
    <x v="7"/>
    <x v="2"/>
    <n v="59"/>
  </r>
  <r>
    <x v="0"/>
    <x v="1"/>
    <x v="7"/>
    <s v="MMR001CMP049"/>
    <s v="GCA"/>
    <s v="Urban"/>
    <n v="116"/>
    <n v="659"/>
    <n v="116"/>
    <n v="659"/>
    <n v="116"/>
    <n v="659"/>
    <x v="7"/>
    <x v="1"/>
    <n v="143"/>
  </r>
  <r>
    <x v="0"/>
    <x v="3"/>
    <x v="44"/>
    <s v="MMR001CMP022"/>
    <s v="GCA"/>
    <s v="Urban"/>
    <n v="6"/>
    <n v="36"/>
    <n v="6"/>
    <n v="36"/>
    <n v="6"/>
    <n v="36"/>
    <x v="7"/>
    <x v="1"/>
    <n v="8"/>
  </r>
  <r>
    <x v="0"/>
    <x v="2"/>
    <x v="71"/>
    <s v="MMR001CMP031"/>
    <s v="GCA"/>
    <s v="Urban"/>
    <n v="128"/>
    <n v="725"/>
    <n v="100"/>
    <n v="608"/>
    <n v="128"/>
    <n v="746"/>
    <x v="7"/>
    <x v="2"/>
    <n v="30"/>
  </r>
  <r>
    <x v="0"/>
    <x v="3"/>
    <x v="32"/>
    <s v="MMR001CMP009"/>
    <s v="GCA"/>
    <s v="Urban"/>
    <n v="87"/>
    <n v="461"/>
    <n v="90"/>
    <n v="489"/>
    <n v="90"/>
    <n v="489"/>
    <x v="7"/>
    <x v="0"/>
    <n v="26"/>
  </r>
  <r>
    <x v="0"/>
    <x v="0"/>
    <x v="12"/>
    <s v="MMR001CMP073"/>
    <s v="GCA"/>
    <s v="Rural"/>
    <n v="46"/>
    <n v="272"/>
    <n v="45"/>
    <n v="257"/>
    <n v="45"/>
    <n v="269"/>
    <x v="7"/>
    <x v="0"/>
    <n v="9"/>
  </r>
  <r>
    <x v="0"/>
    <x v="3"/>
    <x v="44"/>
    <s v="MMR001CMP022"/>
    <s v="GCA"/>
    <s v="Urban"/>
    <n v="6"/>
    <n v="36"/>
    <n v="6"/>
    <n v="36"/>
    <n v="6"/>
    <n v="36"/>
    <x v="7"/>
    <x v="0"/>
    <n v="4"/>
  </r>
  <r>
    <x v="0"/>
    <x v="3"/>
    <x v="72"/>
    <s v="MMR001CMP002"/>
    <s v="GCA"/>
    <s v="Urban"/>
    <n v="56"/>
    <n v="230"/>
    <n v="54"/>
    <n v="221"/>
    <n v="57"/>
    <n v="232"/>
    <x v="7"/>
    <x v="2"/>
    <n v="5"/>
  </r>
  <r>
    <x v="0"/>
    <x v="0"/>
    <x v="26"/>
    <s v="MMR001CMP062"/>
    <s v="GCA"/>
    <s v="Urban"/>
    <n v="265"/>
    <n v="1084"/>
    <n v="260"/>
    <n v="1140"/>
    <n v="260"/>
    <n v="1140"/>
    <x v="7"/>
    <x v="2"/>
    <n v="34"/>
  </r>
  <r>
    <x v="0"/>
    <x v="9"/>
    <x v="31"/>
    <s v="MMR001CMP077"/>
    <s v="GCA"/>
    <s v="Mixed"/>
    <n v="18"/>
    <n v="78"/>
    <n v="18"/>
    <n v="79"/>
    <n v="18"/>
    <n v="77"/>
    <x v="7"/>
    <x v="0"/>
    <n v="5"/>
  </r>
  <r>
    <x v="0"/>
    <x v="3"/>
    <x v="50"/>
    <s v="MMR001CMP021"/>
    <s v="GCA"/>
    <s v="Rural"/>
    <n v="14"/>
    <n v="73"/>
    <n v="12"/>
    <n v="61"/>
    <n v="14"/>
    <n v="72"/>
    <x v="7"/>
    <x v="1"/>
    <n v="6"/>
  </r>
  <r>
    <x v="0"/>
    <x v="0"/>
    <x v="28"/>
    <s v="MMR001CMP059"/>
    <s v="GCA"/>
    <s v="Urban"/>
    <n v="25"/>
    <n v="92"/>
    <n v="24"/>
    <n v="89"/>
    <n v="24"/>
    <n v="89"/>
    <x v="7"/>
    <x v="0"/>
    <n v="9"/>
  </r>
  <r>
    <x v="0"/>
    <x v="4"/>
    <x v="41"/>
    <s v="MMR001CMP109"/>
    <s v="GCA"/>
    <s v="Urban"/>
    <n v="6"/>
    <n v="30"/>
    <n v="6"/>
    <n v="30"/>
    <n v="6"/>
    <n v="30"/>
    <x v="7"/>
    <x v="2"/>
    <n v="0"/>
  </r>
  <r>
    <x v="0"/>
    <x v="2"/>
    <x v="42"/>
    <s v="MMR001CMP040"/>
    <s v="GCA"/>
    <s v="Rural"/>
    <n v="429"/>
    <n v="2237"/>
    <n v="429"/>
    <n v="2221"/>
    <n v="429"/>
    <n v="2221"/>
    <x v="7"/>
    <x v="1"/>
    <n v="210"/>
  </r>
  <r>
    <x v="0"/>
    <x v="1"/>
    <x v="34"/>
    <s v="MMR001CMP050"/>
    <s v="GCA"/>
    <s v="Urban"/>
    <n v="301"/>
    <n v="1404"/>
    <n v="274"/>
    <n v="1347"/>
    <n v="274"/>
    <n v="1347"/>
    <x v="7"/>
    <x v="0"/>
    <n v="31"/>
  </r>
  <r>
    <x v="0"/>
    <x v="3"/>
    <x v="89"/>
    <s v="MMR001CMP162"/>
    <s v="GCA"/>
    <s v="Rural"/>
    <n v="43"/>
    <n v="247"/>
    <n v="41"/>
    <n v="232"/>
    <n v="41"/>
    <n v="9"/>
    <x v="7"/>
    <x v="0"/>
    <n v="0"/>
  </r>
  <r>
    <x v="1"/>
    <x v="13"/>
    <x v="108"/>
    <s v="MMR015CMP209"/>
    <s v="GCA"/>
    <s v="Urban"/>
    <n v="31"/>
    <n v="191"/>
    <n v="31"/>
    <n v="183"/>
    <n v="31"/>
    <n v="183"/>
    <x v="7"/>
    <x v="0"/>
    <n v="9"/>
  </r>
  <r>
    <x v="0"/>
    <x v="4"/>
    <x v="107"/>
    <s v="MMR001CMP176"/>
    <s v="GCA"/>
    <s v="Urban"/>
    <n v="67"/>
    <n v="350"/>
    <n v="67"/>
    <n v="350"/>
    <n v="67"/>
    <n v="350"/>
    <x v="7"/>
    <x v="2"/>
    <n v="19"/>
  </r>
  <r>
    <x v="0"/>
    <x v="5"/>
    <x v="130"/>
    <s v="MMR001CMP223"/>
    <s v="GCA"/>
    <s v="Rural"/>
    <n v="121"/>
    <n v="596"/>
    <n v="129"/>
    <n v="575"/>
    <n v="129"/>
    <n v="575"/>
    <x v="7"/>
    <x v="0"/>
    <n v="30"/>
  </r>
  <r>
    <x v="1"/>
    <x v="11"/>
    <x v="115"/>
    <s v="MMR015CMP004"/>
    <s v="GCA"/>
    <s v="Urban"/>
    <n v="77"/>
    <n v="384"/>
    <n v="79"/>
    <n v="394"/>
    <n v="79"/>
    <n v="394"/>
    <x v="7"/>
    <x v="0"/>
    <n v="8"/>
  </r>
  <r>
    <x v="1"/>
    <x v="14"/>
    <x v="98"/>
    <s v="MMR015CMP012"/>
    <s v="NGCA"/>
    <s v="Rural"/>
    <n v="32"/>
    <n v="156"/>
    <n v="9"/>
    <n v="58"/>
    <n v="9"/>
    <n v="58"/>
    <x v="7"/>
    <x v="2"/>
    <n v="0"/>
  </r>
  <r>
    <x v="0"/>
    <x v="4"/>
    <x v="82"/>
    <s v="MMR001CMP168"/>
    <s v="GCA"/>
    <s v="Rural"/>
    <n v="74"/>
    <n v="404"/>
    <n v="60"/>
    <n v="330"/>
    <n v="74"/>
    <n v="369"/>
    <x v="7"/>
    <x v="0"/>
    <n v="20"/>
  </r>
  <r>
    <x v="0"/>
    <x v="5"/>
    <x v="118"/>
    <s v="MMR001CMP228"/>
    <s v="GCA"/>
    <s v="Rural"/>
    <n v="115"/>
    <n v="502"/>
    <n v="123"/>
    <n v="555"/>
    <n v="123"/>
    <n v="555"/>
    <x v="7"/>
    <x v="0"/>
    <n v="18"/>
  </r>
  <r>
    <x v="0"/>
    <x v="1"/>
    <x v="90"/>
    <s v="MMR001CMP194"/>
    <s v="GCA"/>
    <s v="Mixed"/>
    <n v="12"/>
    <n v="51"/>
    <n v="4"/>
    <n v="20"/>
    <n v="12"/>
    <n v="52"/>
    <x v="7"/>
    <x v="2"/>
    <n v="1"/>
  </r>
  <r>
    <x v="0"/>
    <x v="5"/>
    <x v="128"/>
    <s v="MMR001CMP218"/>
    <s v="GCA"/>
    <s v="Rural"/>
    <n v="207"/>
    <n v="1141"/>
    <n v="352"/>
    <n v="1386"/>
    <n v="352"/>
    <n v="1386"/>
    <x v="7"/>
    <x v="0"/>
    <n v="32"/>
  </r>
  <r>
    <x v="0"/>
    <x v="5"/>
    <x v="128"/>
    <s v="MMR001CMP218"/>
    <s v="GCA"/>
    <s v="Rural"/>
    <n v="207"/>
    <n v="1141"/>
    <n v="352"/>
    <n v="1386"/>
    <n v="352"/>
    <n v="1386"/>
    <x v="7"/>
    <x v="2"/>
    <n v="44"/>
  </r>
  <r>
    <x v="0"/>
    <x v="4"/>
    <x v="106"/>
    <s v="MMR001CMP179"/>
    <s v="GCA"/>
    <s v="Rural"/>
    <n v="77"/>
    <n v="380"/>
    <n v="76"/>
    <n v="342"/>
    <n v="76"/>
    <n v="344"/>
    <x v="7"/>
    <x v="0"/>
    <n v="17"/>
  </r>
  <r>
    <x v="0"/>
    <x v="5"/>
    <x v="118"/>
    <s v="MMR001CMP228"/>
    <s v="GCA"/>
    <s v="Rural"/>
    <n v="115"/>
    <n v="502"/>
    <n v="123"/>
    <n v="555"/>
    <n v="123"/>
    <n v="555"/>
    <x v="7"/>
    <x v="1"/>
    <n v="35"/>
  </r>
  <r>
    <x v="1"/>
    <x v="10"/>
    <x v="84"/>
    <s v="MMR015CMP014"/>
    <s v="GCA"/>
    <s v="Urban"/>
    <n v="12"/>
    <n v="52"/>
    <n v="10"/>
    <n v="44"/>
    <n v="10"/>
    <n v="44"/>
    <x v="7"/>
    <x v="0"/>
    <n v="4"/>
  </r>
  <r>
    <x v="0"/>
    <x v="4"/>
    <x v="82"/>
    <s v="MMR001CMP168"/>
    <s v="GCA"/>
    <s v="Rural"/>
    <n v="74"/>
    <n v="404"/>
    <n v="60"/>
    <n v="330"/>
    <n v="74"/>
    <n v="369"/>
    <x v="7"/>
    <x v="2"/>
    <n v="18"/>
  </r>
  <r>
    <x v="0"/>
    <x v="5"/>
    <x v="128"/>
    <s v="MMR001CMP218"/>
    <s v="GCA"/>
    <s v="Rural"/>
    <n v="207"/>
    <n v="1141"/>
    <n v="352"/>
    <n v="1386"/>
    <n v="352"/>
    <n v="1386"/>
    <x v="7"/>
    <x v="1"/>
    <n v="76"/>
  </r>
  <r>
    <x v="0"/>
    <x v="1"/>
    <x v="83"/>
    <s v="MMR001CMP193"/>
    <s v="GCA"/>
    <s v="Rural"/>
    <n v="169"/>
    <n v="816"/>
    <n v="153"/>
    <n v="754"/>
    <n v="157"/>
    <n v="761"/>
    <x v="7"/>
    <x v="1"/>
    <n v="52"/>
  </r>
  <r>
    <x v="1"/>
    <x v="11"/>
    <x v="93"/>
    <s v="MMR015CMP214"/>
    <s v="GCA"/>
    <s v="Urban"/>
    <n v="41"/>
    <n v="214"/>
    <n v="41"/>
    <n v="214"/>
    <n v="41"/>
    <n v="214"/>
    <x v="7"/>
    <x v="0"/>
    <n v="7"/>
  </r>
  <r>
    <x v="0"/>
    <x v="5"/>
    <x v="118"/>
    <s v="MMR001CMP228"/>
    <s v="GCA"/>
    <s v="Rural"/>
    <n v="115"/>
    <n v="502"/>
    <n v="123"/>
    <n v="555"/>
    <n v="123"/>
    <n v="555"/>
    <x v="7"/>
    <x v="2"/>
    <n v="17"/>
  </r>
  <r>
    <x v="1"/>
    <x v="14"/>
    <x v="100"/>
    <s v="MMR015CMP139"/>
    <s v="NGCA"/>
    <s v="Rural"/>
    <n v="9"/>
    <n v="40"/>
    <n v="9"/>
    <n v="43"/>
    <n v="9"/>
    <n v="43"/>
    <x v="7"/>
    <x v="1"/>
    <n v="2"/>
  </r>
  <r>
    <x v="1"/>
    <x v="12"/>
    <x v="131"/>
    <s v="MMR015CMP007"/>
    <s v="GCA"/>
    <s v="Rural"/>
    <n v="70"/>
    <n v="273"/>
    <n v="71"/>
    <n v="278"/>
    <n v="71"/>
    <n v="278"/>
    <x v="7"/>
    <x v="2"/>
    <n v="13"/>
  </r>
  <r>
    <x v="0"/>
    <x v="4"/>
    <x v="107"/>
    <s v="MMR001CMP176"/>
    <s v="GCA"/>
    <s v="Urban"/>
    <n v="67"/>
    <n v="350"/>
    <n v="67"/>
    <n v="350"/>
    <n v="67"/>
    <n v="350"/>
    <x v="7"/>
    <x v="1"/>
    <n v="31"/>
  </r>
  <r>
    <x v="0"/>
    <x v="1"/>
    <x v="90"/>
    <s v="MMR001CMP194"/>
    <s v="GCA"/>
    <s v="Mixed"/>
    <n v="12"/>
    <n v="51"/>
    <n v="4"/>
    <n v="20"/>
    <n v="12"/>
    <n v="52"/>
    <x v="7"/>
    <x v="0"/>
    <n v="2"/>
  </r>
  <r>
    <x v="0"/>
    <x v="4"/>
    <x v="82"/>
    <s v="MMR001CMP168"/>
    <s v="GCA"/>
    <s v="Rural"/>
    <n v="74"/>
    <n v="404"/>
    <n v="60"/>
    <n v="330"/>
    <n v="74"/>
    <n v="369"/>
    <x v="7"/>
    <x v="1"/>
    <n v="38"/>
  </r>
  <r>
    <x v="1"/>
    <x v="14"/>
    <x v="98"/>
    <s v="MMR015CMP012"/>
    <s v="NGCA"/>
    <s v="Rural"/>
    <n v="32"/>
    <n v="156"/>
    <n v="9"/>
    <n v="58"/>
    <n v="9"/>
    <n v="58"/>
    <x v="7"/>
    <x v="0"/>
    <n v="3"/>
  </r>
  <r>
    <x v="1"/>
    <x v="14"/>
    <x v="97"/>
    <s v="MMR015CMP216"/>
    <s v="GCA"/>
    <s v="Urban"/>
    <n v="30"/>
    <n v="188"/>
    <n v="24"/>
    <n v="112"/>
    <n v="24"/>
    <n v="112"/>
    <x v="7"/>
    <x v="0"/>
    <n v="4"/>
  </r>
  <r>
    <x v="0"/>
    <x v="4"/>
    <x v="111"/>
    <s v="MMR001CMP169"/>
    <s v="GCA"/>
    <s v="Rural"/>
    <n v="35"/>
    <n v="215"/>
    <n v="35"/>
    <n v="211"/>
    <n v="35"/>
    <n v="212"/>
    <x v="7"/>
    <x v="0"/>
    <n v="5"/>
  </r>
  <r>
    <x v="1"/>
    <x v="14"/>
    <x v="98"/>
    <s v="MMR015CMP012"/>
    <s v="NGCA"/>
    <s v="Rural"/>
    <n v="32"/>
    <n v="156"/>
    <n v="9"/>
    <n v="58"/>
    <n v="9"/>
    <n v="58"/>
    <x v="7"/>
    <x v="1"/>
    <n v="3"/>
  </r>
  <r>
    <x v="1"/>
    <x v="11"/>
    <x v="93"/>
    <s v="MMR015CMP214"/>
    <s v="GCA"/>
    <s v="Urban"/>
    <n v="41"/>
    <n v="214"/>
    <n v="41"/>
    <n v="214"/>
    <n v="41"/>
    <n v="214"/>
    <x v="7"/>
    <x v="2"/>
    <n v="8"/>
  </r>
  <r>
    <x v="0"/>
    <x v="2"/>
    <x v="125"/>
    <s v="MMR001CMP160"/>
    <s v="NGCA"/>
    <s v="Rural"/>
    <n v="110"/>
    <n v="643"/>
    <n v="106"/>
    <m/>
    <n v="124"/>
    <n v="0"/>
    <x v="7"/>
    <x v="1"/>
    <n v="0"/>
  </r>
  <r>
    <x v="1"/>
    <x v="13"/>
    <x v="95"/>
    <s v="MMR015CMP009"/>
    <s v="GCA"/>
    <s v="Urban"/>
    <n v="38"/>
    <n v="164"/>
    <n v="37"/>
    <n v="155"/>
    <n v="38"/>
    <n v="4"/>
    <x v="7"/>
    <x v="2"/>
    <n v="7"/>
  </r>
  <r>
    <x v="1"/>
    <x v="14"/>
    <x v="97"/>
    <s v="MMR015CMP216"/>
    <s v="GCA"/>
    <s v="Urban"/>
    <n v="30"/>
    <n v="188"/>
    <n v="24"/>
    <n v="112"/>
    <n v="24"/>
    <n v="112"/>
    <x v="7"/>
    <x v="2"/>
    <n v="1"/>
  </r>
  <r>
    <x v="0"/>
    <x v="4"/>
    <x v="111"/>
    <s v="MMR001CMP169"/>
    <s v="GCA"/>
    <s v="Rural"/>
    <n v="35"/>
    <n v="215"/>
    <n v="35"/>
    <n v="211"/>
    <n v="35"/>
    <n v="212"/>
    <x v="7"/>
    <x v="2"/>
    <n v="7"/>
  </r>
  <r>
    <x v="0"/>
    <x v="1"/>
    <x v="83"/>
    <s v="MMR001CMP193"/>
    <s v="GCA"/>
    <s v="Rural"/>
    <n v="169"/>
    <n v="816"/>
    <n v="153"/>
    <n v="754"/>
    <n v="157"/>
    <n v="761"/>
    <x v="7"/>
    <x v="2"/>
    <n v="23"/>
  </r>
  <r>
    <x v="0"/>
    <x v="4"/>
    <x v="86"/>
    <s v="MMR001CMP167"/>
    <s v="GCA"/>
    <s v="Urban"/>
    <n v="15"/>
    <n v="74"/>
    <n v="12"/>
    <n v="60"/>
    <n v="16"/>
    <n v="74"/>
    <x v="7"/>
    <x v="1"/>
    <n v="3"/>
  </r>
  <r>
    <x v="1"/>
    <x v="12"/>
    <x v="121"/>
    <s v="MMR015CMP006"/>
    <s v="GCA"/>
    <s v="Rural"/>
    <n v="51"/>
    <n v="260"/>
    <n v="51"/>
    <n v="263"/>
    <n v="51"/>
    <n v="263"/>
    <x v="7"/>
    <x v="2"/>
    <n v="7"/>
  </r>
  <r>
    <x v="1"/>
    <x v="14"/>
    <x v="101"/>
    <s v="MMR015CMP213"/>
    <s v="GCA"/>
    <s v="Urban"/>
    <n v="61"/>
    <n v="264"/>
    <n v="55"/>
    <n v="251"/>
    <n v="55"/>
    <n v="251"/>
    <x v="7"/>
    <x v="2"/>
    <n v="9"/>
  </r>
  <r>
    <x v="0"/>
    <x v="6"/>
    <x v="94"/>
    <s v="MMR001CMP195"/>
    <s v="GCA"/>
    <s v="Urban"/>
    <n v="139"/>
    <n v="640"/>
    <n v="127"/>
    <n v="578"/>
    <n v="146"/>
    <n v="640"/>
    <x v="7"/>
    <x v="1"/>
    <n v="51"/>
  </r>
  <r>
    <x v="0"/>
    <x v="4"/>
    <x v="86"/>
    <s v="MMR001CMP167"/>
    <s v="GCA"/>
    <s v="Urban"/>
    <n v="15"/>
    <n v="74"/>
    <n v="12"/>
    <n v="60"/>
    <n v="16"/>
    <n v="74"/>
    <x v="7"/>
    <x v="0"/>
    <n v="2"/>
  </r>
  <r>
    <x v="0"/>
    <x v="3"/>
    <x v="89"/>
    <s v="MMR001CMP162"/>
    <s v="GCA"/>
    <s v="Rural"/>
    <n v="43"/>
    <n v="247"/>
    <n v="41"/>
    <n v="232"/>
    <n v="41"/>
    <n v="9"/>
    <x v="7"/>
    <x v="2"/>
    <n v="0"/>
  </r>
  <r>
    <x v="0"/>
    <x v="4"/>
    <x v="103"/>
    <s v="MMR001CMP174"/>
    <s v="GCA"/>
    <s v="Urban"/>
    <n v="65"/>
    <n v="347"/>
    <n v="65"/>
    <n v="347"/>
    <n v="65"/>
    <n v="347"/>
    <x v="7"/>
    <x v="0"/>
    <n v="15"/>
  </r>
  <r>
    <x v="1"/>
    <x v="11"/>
    <x v="85"/>
    <s v="MMR015CMP215"/>
    <s v="GCA"/>
    <s v="Urban"/>
    <n v="140"/>
    <n v="613"/>
    <n v="137"/>
    <n v="622"/>
    <n v="137"/>
    <n v="622"/>
    <x v="7"/>
    <x v="2"/>
    <n v="18"/>
  </r>
  <r>
    <x v="0"/>
    <x v="6"/>
    <x v="96"/>
    <s v="MMR001CMP210"/>
    <s v="GCA"/>
    <s v="Mixed"/>
    <n v="68"/>
    <n v="327"/>
    <n v="10"/>
    <n v="20"/>
    <n v="63"/>
    <n v="307"/>
    <x v="7"/>
    <x v="2"/>
    <n v="15"/>
  </r>
  <r>
    <x v="1"/>
    <x v="14"/>
    <x v="101"/>
    <s v="MMR015CMP213"/>
    <s v="GCA"/>
    <s v="Urban"/>
    <n v="61"/>
    <n v="264"/>
    <n v="55"/>
    <n v="251"/>
    <n v="55"/>
    <n v="251"/>
    <x v="7"/>
    <x v="0"/>
    <n v="10"/>
  </r>
  <r>
    <x v="1"/>
    <x v="11"/>
    <x v="85"/>
    <s v="MMR015CMP215"/>
    <s v="GCA"/>
    <s v="Urban"/>
    <n v="140"/>
    <n v="613"/>
    <n v="137"/>
    <n v="622"/>
    <n v="137"/>
    <n v="622"/>
    <x v="7"/>
    <x v="0"/>
    <n v="20"/>
  </r>
  <r>
    <x v="1"/>
    <x v="13"/>
    <x v="95"/>
    <s v="MMR015CMP009"/>
    <s v="GCA"/>
    <s v="Urban"/>
    <n v="38"/>
    <n v="164"/>
    <n v="37"/>
    <n v="155"/>
    <n v="38"/>
    <n v="4"/>
    <x v="7"/>
    <x v="0"/>
    <n v="7"/>
  </r>
  <r>
    <x v="1"/>
    <x v="12"/>
    <x v="121"/>
    <s v="MMR015CMP006"/>
    <s v="GCA"/>
    <s v="Rural"/>
    <n v="51"/>
    <n v="260"/>
    <n v="51"/>
    <n v="263"/>
    <n v="51"/>
    <n v="263"/>
    <x v="7"/>
    <x v="0"/>
    <n v="9"/>
  </r>
  <r>
    <x v="0"/>
    <x v="6"/>
    <x v="96"/>
    <s v="MMR001CMP210"/>
    <s v="GCA"/>
    <s v="Mixed"/>
    <n v="68"/>
    <n v="327"/>
    <n v="10"/>
    <n v="20"/>
    <n v="63"/>
    <n v="307"/>
    <x v="7"/>
    <x v="0"/>
    <n v="11"/>
  </r>
  <r>
    <x v="0"/>
    <x v="5"/>
    <x v="130"/>
    <s v="MMR001CMP223"/>
    <s v="GCA"/>
    <s v="Rural"/>
    <n v="121"/>
    <n v="596"/>
    <n v="129"/>
    <n v="575"/>
    <n v="129"/>
    <n v="575"/>
    <x v="7"/>
    <x v="1"/>
    <n v="63"/>
  </r>
  <r>
    <x v="0"/>
    <x v="4"/>
    <x v="86"/>
    <s v="MMR001CMP167"/>
    <s v="GCA"/>
    <s v="Urban"/>
    <n v="15"/>
    <n v="74"/>
    <n v="12"/>
    <n v="60"/>
    <n v="16"/>
    <n v="74"/>
    <x v="7"/>
    <x v="2"/>
    <n v="1"/>
  </r>
  <r>
    <x v="0"/>
    <x v="6"/>
    <x v="120"/>
    <s v="MMR001CMP225"/>
    <s v="GCA"/>
    <s v="Rural"/>
    <n v="30"/>
    <n v="181"/>
    <n v="30"/>
    <n v="181"/>
    <n v="30"/>
    <n v="181"/>
    <x v="7"/>
    <x v="0"/>
    <n v="5"/>
  </r>
  <r>
    <x v="0"/>
    <x v="4"/>
    <x v="103"/>
    <s v="MMR001CMP174"/>
    <s v="GCA"/>
    <s v="Urban"/>
    <n v="65"/>
    <n v="347"/>
    <n v="65"/>
    <n v="347"/>
    <n v="65"/>
    <n v="347"/>
    <x v="7"/>
    <x v="1"/>
    <n v="32"/>
  </r>
  <r>
    <x v="0"/>
    <x v="4"/>
    <x v="107"/>
    <s v="MMR001CMP176"/>
    <s v="GCA"/>
    <s v="Urban"/>
    <n v="67"/>
    <n v="350"/>
    <n v="67"/>
    <n v="350"/>
    <n v="67"/>
    <n v="350"/>
    <x v="7"/>
    <x v="0"/>
    <n v="12"/>
  </r>
  <r>
    <x v="1"/>
    <x v="12"/>
    <x v="121"/>
    <s v="MMR015CMP006"/>
    <s v="GCA"/>
    <s v="Rural"/>
    <n v="51"/>
    <n v="260"/>
    <n v="51"/>
    <n v="263"/>
    <n v="51"/>
    <n v="263"/>
    <x v="7"/>
    <x v="1"/>
    <n v="16"/>
  </r>
  <r>
    <x v="0"/>
    <x v="1"/>
    <x v="90"/>
    <s v="MMR001CMP194"/>
    <s v="GCA"/>
    <s v="Mixed"/>
    <n v="12"/>
    <n v="51"/>
    <n v="4"/>
    <n v="20"/>
    <n v="12"/>
    <n v="52"/>
    <x v="7"/>
    <x v="1"/>
    <n v="3"/>
  </r>
  <r>
    <x v="1"/>
    <x v="13"/>
    <x v="95"/>
    <s v="MMR015CMP009"/>
    <s v="GCA"/>
    <s v="Urban"/>
    <n v="38"/>
    <n v="164"/>
    <n v="37"/>
    <n v="155"/>
    <n v="38"/>
    <n v="4"/>
    <x v="7"/>
    <x v="1"/>
    <n v="14"/>
  </r>
  <r>
    <x v="1"/>
    <x v="11"/>
    <x v="85"/>
    <s v="MMR015CMP215"/>
    <s v="GCA"/>
    <s v="Urban"/>
    <n v="140"/>
    <n v="613"/>
    <n v="137"/>
    <n v="622"/>
    <n v="137"/>
    <n v="622"/>
    <x v="7"/>
    <x v="1"/>
    <n v="38"/>
  </r>
  <r>
    <x v="0"/>
    <x v="4"/>
    <x v="111"/>
    <s v="MMR001CMP169"/>
    <s v="GCA"/>
    <s v="Rural"/>
    <n v="35"/>
    <n v="215"/>
    <n v="35"/>
    <n v="211"/>
    <n v="35"/>
    <n v="212"/>
    <x v="7"/>
    <x v="1"/>
    <n v="12"/>
  </r>
  <r>
    <x v="1"/>
    <x v="13"/>
    <x v="108"/>
    <s v="MMR015CMP209"/>
    <s v="GCA"/>
    <s v="Urban"/>
    <n v="31"/>
    <n v="191"/>
    <n v="31"/>
    <n v="183"/>
    <n v="31"/>
    <n v="183"/>
    <x v="7"/>
    <x v="2"/>
    <n v="8"/>
  </r>
  <r>
    <x v="0"/>
    <x v="6"/>
    <x v="120"/>
    <s v="MMR001CMP225"/>
    <s v="GCA"/>
    <s v="Rural"/>
    <n v="30"/>
    <n v="181"/>
    <n v="30"/>
    <n v="181"/>
    <n v="30"/>
    <n v="181"/>
    <x v="7"/>
    <x v="1"/>
    <n v="14"/>
  </r>
  <r>
    <x v="0"/>
    <x v="6"/>
    <x v="120"/>
    <s v="MMR001CMP225"/>
    <s v="GCA"/>
    <s v="Rural"/>
    <n v="30"/>
    <n v="181"/>
    <n v="30"/>
    <n v="181"/>
    <n v="30"/>
    <n v="181"/>
    <x v="7"/>
    <x v="2"/>
    <n v="9"/>
  </r>
  <r>
    <x v="1"/>
    <x v="12"/>
    <x v="131"/>
    <s v="MMR015CMP007"/>
    <s v="GCA"/>
    <s v="Rural"/>
    <n v="70"/>
    <n v="273"/>
    <n v="71"/>
    <n v="278"/>
    <n v="71"/>
    <n v="278"/>
    <x v="7"/>
    <x v="1"/>
    <n v="18"/>
  </r>
  <r>
    <x v="0"/>
    <x v="4"/>
    <x v="103"/>
    <s v="MMR001CMP174"/>
    <s v="GCA"/>
    <s v="Urban"/>
    <n v="65"/>
    <n v="347"/>
    <n v="65"/>
    <n v="347"/>
    <n v="65"/>
    <n v="347"/>
    <x v="7"/>
    <x v="2"/>
    <n v="17"/>
  </r>
  <r>
    <x v="0"/>
    <x v="6"/>
    <x v="94"/>
    <s v="MMR001CMP195"/>
    <s v="GCA"/>
    <s v="Urban"/>
    <n v="139"/>
    <n v="640"/>
    <n v="127"/>
    <n v="578"/>
    <n v="146"/>
    <n v="640"/>
    <x v="7"/>
    <x v="0"/>
    <n v="24"/>
  </r>
  <r>
    <x v="1"/>
    <x v="11"/>
    <x v="115"/>
    <s v="MMR015CMP004"/>
    <s v="GCA"/>
    <s v="Urban"/>
    <n v="77"/>
    <n v="384"/>
    <n v="79"/>
    <n v="394"/>
    <n v="79"/>
    <n v="394"/>
    <x v="7"/>
    <x v="1"/>
    <n v="26"/>
  </r>
  <r>
    <x v="0"/>
    <x v="5"/>
    <x v="130"/>
    <s v="MMR001CMP223"/>
    <s v="GCA"/>
    <s v="Rural"/>
    <n v="121"/>
    <n v="596"/>
    <n v="129"/>
    <n v="575"/>
    <n v="129"/>
    <n v="575"/>
    <x v="7"/>
    <x v="2"/>
    <n v="33"/>
  </r>
  <r>
    <x v="0"/>
    <x v="3"/>
    <x v="89"/>
    <s v="MMR001CMP162"/>
    <s v="GCA"/>
    <s v="Rural"/>
    <n v="43"/>
    <n v="247"/>
    <n v="41"/>
    <n v="232"/>
    <n v="41"/>
    <n v="9"/>
    <x v="7"/>
    <x v="1"/>
    <n v="0"/>
  </r>
  <r>
    <x v="1"/>
    <x v="11"/>
    <x v="93"/>
    <s v="MMR015CMP214"/>
    <s v="GCA"/>
    <s v="Urban"/>
    <n v="41"/>
    <n v="214"/>
    <n v="41"/>
    <n v="214"/>
    <n v="41"/>
    <n v="214"/>
    <x v="7"/>
    <x v="1"/>
    <n v="15"/>
  </r>
  <r>
    <x v="0"/>
    <x v="6"/>
    <x v="96"/>
    <s v="MMR001CMP210"/>
    <s v="GCA"/>
    <s v="Mixed"/>
    <n v="68"/>
    <n v="327"/>
    <n v="10"/>
    <n v="20"/>
    <n v="63"/>
    <n v="307"/>
    <x v="7"/>
    <x v="1"/>
    <n v="26"/>
  </r>
  <r>
    <x v="0"/>
    <x v="6"/>
    <x v="94"/>
    <s v="MMR001CMP195"/>
    <s v="GCA"/>
    <s v="Urban"/>
    <n v="139"/>
    <n v="640"/>
    <n v="127"/>
    <n v="578"/>
    <n v="146"/>
    <n v="640"/>
    <x v="7"/>
    <x v="2"/>
    <n v="27"/>
  </r>
  <r>
    <x v="1"/>
    <x v="13"/>
    <x v="108"/>
    <s v="MMR015CMP209"/>
    <s v="GCA"/>
    <s v="Urban"/>
    <n v="31"/>
    <n v="191"/>
    <n v="31"/>
    <n v="183"/>
    <n v="31"/>
    <n v="183"/>
    <x v="7"/>
    <x v="1"/>
    <n v="17"/>
  </r>
  <r>
    <x v="1"/>
    <x v="11"/>
    <x v="115"/>
    <s v="MMR015CMP004"/>
    <s v="GCA"/>
    <s v="Urban"/>
    <n v="77"/>
    <n v="384"/>
    <n v="79"/>
    <n v="394"/>
    <n v="79"/>
    <n v="394"/>
    <x v="7"/>
    <x v="2"/>
    <n v="18"/>
  </r>
  <r>
    <x v="1"/>
    <x v="14"/>
    <x v="101"/>
    <s v="MMR015CMP213"/>
    <s v="GCA"/>
    <s v="Urban"/>
    <n v="61"/>
    <n v="264"/>
    <n v="55"/>
    <n v="251"/>
    <n v="55"/>
    <n v="251"/>
    <x v="7"/>
    <x v="1"/>
    <n v="19"/>
  </r>
  <r>
    <x v="1"/>
    <x v="15"/>
    <x v="117"/>
    <s v="MMR015CMP218"/>
    <s v="GCA"/>
    <s v="Rural"/>
    <n v="44"/>
    <n v="273"/>
    <n v="40"/>
    <n v="208"/>
    <n v="40"/>
    <n v="208"/>
    <x v="7"/>
    <x v="2"/>
    <n v="9"/>
  </r>
  <r>
    <x v="0"/>
    <x v="4"/>
    <x v="99"/>
    <s v="MMR001CMP190"/>
    <s v="GCA"/>
    <s v="Urban"/>
    <n v="14"/>
    <n v="83"/>
    <n v="8"/>
    <n v="35"/>
    <n v="13"/>
    <n v="82"/>
    <x v="7"/>
    <x v="0"/>
    <n v="1"/>
  </r>
  <r>
    <x v="0"/>
    <x v="4"/>
    <x v="113"/>
    <s v="MMR001CMP183"/>
    <s v="GCA"/>
    <s v="Mixed"/>
    <n v="8"/>
    <n v="40"/>
    <n v="8"/>
    <n v="28"/>
    <n v="8"/>
    <n v="40"/>
    <x v="7"/>
    <x v="2"/>
    <n v="0"/>
  </r>
  <r>
    <x v="1"/>
    <x v="12"/>
    <x v="87"/>
    <s v="MMR015CMP015"/>
    <s v="GCA"/>
    <s v="Rural"/>
    <n v="87"/>
    <n v="488"/>
    <n v="86"/>
    <n v="472"/>
    <n v="86"/>
    <n v="472"/>
    <x v="7"/>
    <x v="2"/>
    <n v="30"/>
  </r>
  <r>
    <x v="1"/>
    <x v="12"/>
    <x v="104"/>
    <s v="MMR015CMP020"/>
    <s v="GCA"/>
    <s v="Rural"/>
    <n v="178"/>
    <n v="827"/>
    <n v="194"/>
    <n v="890"/>
    <n v="194"/>
    <n v="890"/>
    <x v="7"/>
    <x v="2"/>
    <n v="24"/>
  </r>
  <r>
    <x v="0"/>
    <x v="4"/>
    <x v="124"/>
    <s v="MMR001CMP231"/>
    <s v="GCA"/>
    <s v="Rural"/>
    <n v="54"/>
    <n v="242"/>
    <n v="50"/>
    <n v="219"/>
    <n v="50"/>
    <n v="227"/>
    <x v="7"/>
    <x v="1"/>
    <n v="13"/>
  </r>
  <r>
    <x v="0"/>
    <x v="8"/>
    <x v="116"/>
    <s v="MMR001CMP152"/>
    <s v="GCA"/>
    <s v="Rural"/>
    <n v="20"/>
    <n v="106"/>
    <n v="13"/>
    <n v="94"/>
    <n v="18"/>
    <n v="94"/>
    <x v="7"/>
    <x v="2"/>
    <n v="2"/>
  </r>
  <r>
    <x v="1"/>
    <x v="12"/>
    <x v="92"/>
    <s v="MMR015CMP016"/>
    <s v="GCA"/>
    <s v="Urban"/>
    <n v="64"/>
    <n v="305"/>
    <n v="63"/>
    <n v="304"/>
    <n v="63"/>
    <n v="304"/>
    <x v="7"/>
    <x v="2"/>
    <n v="8"/>
  </r>
  <r>
    <x v="0"/>
    <x v="4"/>
    <x v="88"/>
    <s v="MMR001CMP192"/>
    <s v="GCA"/>
    <s v="Urban"/>
    <n v="16"/>
    <n v="58"/>
    <n v="10"/>
    <n v="45"/>
    <n v="16"/>
    <n v="58"/>
    <x v="7"/>
    <x v="0"/>
    <n v="0"/>
  </r>
  <r>
    <x v="1"/>
    <x v="11"/>
    <x v="122"/>
    <s v="MMR015CMP001"/>
    <s v="GCA"/>
    <s v="Urban"/>
    <n v="73"/>
    <n v="393"/>
    <n v="73"/>
    <n v="393"/>
    <n v="73"/>
    <n v="393"/>
    <x v="7"/>
    <x v="2"/>
    <n v="12"/>
  </r>
  <r>
    <x v="1"/>
    <x v="12"/>
    <x v="114"/>
    <s v="MMR015CMP217"/>
    <s v="GCA"/>
    <s v="Mixed"/>
    <n v="21"/>
    <n v="107"/>
    <n v="22"/>
    <n v="108"/>
    <n v="22"/>
    <n v="0"/>
    <x v="7"/>
    <x v="2"/>
    <n v="0"/>
  </r>
  <r>
    <x v="0"/>
    <x v="5"/>
    <x v="119"/>
    <s v="MMR001CMP230"/>
    <s v="GCA"/>
    <s v="Rural"/>
    <n v="319"/>
    <n v="1567"/>
    <n v="133"/>
    <n v="499"/>
    <n v="133"/>
    <n v="499"/>
    <x v="7"/>
    <x v="0"/>
    <n v="15"/>
  </r>
  <r>
    <x v="0"/>
    <x v="4"/>
    <x v="105"/>
    <s v="MMR001CMP181"/>
    <s v="GCA"/>
    <s v="Urban"/>
    <n v="25"/>
    <n v="133"/>
    <n v="22"/>
    <n v="95"/>
    <n v="25"/>
    <n v="134"/>
    <x v="7"/>
    <x v="2"/>
    <n v="7"/>
  </r>
  <r>
    <x v="0"/>
    <x v="4"/>
    <x v="109"/>
    <s v="MMR001CMP184"/>
    <s v="GCA"/>
    <s v="Rural"/>
    <n v="41"/>
    <n v="199"/>
    <n v="41"/>
    <n v="196"/>
    <n v="41"/>
    <n v="201"/>
    <x v="7"/>
    <x v="1"/>
    <n v="17"/>
  </r>
  <r>
    <x v="1"/>
    <x v="12"/>
    <x v="92"/>
    <s v="MMR015CMP016"/>
    <s v="GCA"/>
    <s v="Urban"/>
    <n v="64"/>
    <n v="305"/>
    <n v="63"/>
    <n v="304"/>
    <n v="63"/>
    <n v="304"/>
    <x v="7"/>
    <x v="0"/>
    <n v="5"/>
  </r>
  <r>
    <x v="1"/>
    <x v="12"/>
    <x v="114"/>
    <s v="MMR015CMP217"/>
    <s v="GCA"/>
    <s v="Mixed"/>
    <n v="21"/>
    <n v="107"/>
    <n v="22"/>
    <n v="108"/>
    <n v="22"/>
    <n v="0"/>
    <x v="7"/>
    <x v="0"/>
    <n v="0"/>
  </r>
  <r>
    <x v="0"/>
    <x v="4"/>
    <x v="113"/>
    <s v="MMR001CMP183"/>
    <s v="GCA"/>
    <s v="Mixed"/>
    <n v="8"/>
    <n v="40"/>
    <n v="8"/>
    <n v="28"/>
    <n v="8"/>
    <n v="40"/>
    <x v="7"/>
    <x v="0"/>
    <n v="2"/>
  </r>
  <r>
    <x v="1"/>
    <x v="12"/>
    <x v="87"/>
    <s v="MMR015CMP015"/>
    <s v="GCA"/>
    <s v="Rural"/>
    <n v="87"/>
    <n v="488"/>
    <n v="86"/>
    <n v="472"/>
    <n v="86"/>
    <n v="472"/>
    <x v="7"/>
    <x v="0"/>
    <n v="20"/>
  </r>
  <r>
    <x v="1"/>
    <x v="12"/>
    <x v="112"/>
    <s v="MMR015CMP018"/>
    <s v="GCA"/>
    <s v="Rural"/>
    <n v="78"/>
    <n v="390"/>
    <n v="77"/>
    <n v="384"/>
    <n v="77"/>
    <n v="384"/>
    <x v="7"/>
    <x v="1"/>
    <n v="30"/>
  </r>
  <r>
    <x v="0"/>
    <x v="8"/>
    <x v="116"/>
    <s v="MMR001CMP152"/>
    <s v="GCA"/>
    <s v="Rural"/>
    <n v="20"/>
    <n v="106"/>
    <n v="13"/>
    <n v="94"/>
    <n v="18"/>
    <n v="94"/>
    <x v="7"/>
    <x v="0"/>
    <n v="7"/>
  </r>
  <r>
    <x v="0"/>
    <x v="4"/>
    <x v="91"/>
    <s v="MMR001CMP191"/>
    <s v="GCA"/>
    <s v="Rural"/>
    <n v="13"/>
    <n v="70"/>
    <n v="8"/>
    <n v="49"/>
    <n v="12"/>
    <n v="70"/>
    <x v="7"/>
    <x v="0"/>
    <n v="3"/>
  </r>
  <r>
    <x v="0"/>
    <x v="4"/>
    <x v="102"/>
    <s v="MMR001CMP182"/>
    <s v="GCA"/>
    <s v="Urban"/>
    <n v="10"/>
    <n v="39"/>
    <n v="7"/>
    <n v="25"/>
    <n v="10"/>
    <n v="39"/>
    <x v="7"/>
    <x v="2"/>
    <n v="0"/>
  </r>
  <r>
    <x v="1"/>
    <x v="12"/>
    <x v="114"/>
    <s v="MMR015CMP217"/>
    <s v="GCA"/>
    <s v="Mixed"/>
    <n v="21"/>
    <n v="107"/>
    <n v="22"/>
    <n v="108"/>
    <n v="22"/>
    <n v="0"/>
    <x v="7"/>
    <x v="1"/>
    <n v="0"/>
  </r>
  <r>
    <x v="0"/>
    <x v="4"/>
    <x v="91"/>
    <s v="MMR001CMP191"/>
    <s v="GCA"/>
    <s v="Rural"/>
    <n v="13"/>
    <n v="70"/>
    <n v="8"/>
    <n v="49"/>
    <n v="12"/>
    <n v="70"/>
    <x v="7"/>
    <x v="2"/>
    <n v="4"/>
  </r>
  <r>
    <x v="0"/>
    <x v="2"/>
    <x v="125"/>
    <s v="MMR001CMP160"/>
    <s v="NGCA"/>
    <s v="Rural"/>
    <n v="110"/>
    <n v="643"/>
    <n v="106"/>
    <m/>
    <n v="124"/>
    <n v="0"/>
    <x v="7"/>
    <x v="2"/>
    <n v="0"/>
  </r>
  <r>
    <x v="0"/>
    <x v="4"/>
    <x v="126"/>
    <s v="MMR001CMP148"/>
    <s v="GCA"/>
    <s v="Mixed"/>
    <n v="20"/>
    <n v="64"/>
    <n v="14"/>
    <n v="52"/>
    <n v="14"/>
    <n v="52"/>
    <x v="7"/>
    <x v="1"/>
    <n v="6"/>
  </r>
  <r>
    <x v="0"/>
    <x v="4"/>
    <x v="102"/>
    <s v="MMR001CMP182"/>
    <s v="GCA"/>
    <s v="Urban"/>
    <n v="10"/>
    <n v="39"/>
    <n v="7"/>
    <n v="25"/>
    <n v="10"/>
    <n v="39"/>
    <x v="7"/>
    <x v="0"/>
    <n v="2"/>
  </r>
  <r>
    <x v="1"/>
    <x v="11"/>
    <x v="122"/>
    <s v="MMR015CMP001"/>
    <s v="GCA"/>
    <s v="Urban"/>
    <n v="73"/>
    <n v="393"/>
    <n v="73"/>
    <n v="393"/>
    <n v="73"/>
    <n v="393"/>
    <x v="7"/>
    <x v="1"/>
    <n v="33"/>
  </r>
  <r>
    <x v="1"/>
    <x v="12"/>
    <x v="92"/>
    <s v="MMR015CMP016"/>
    <s v="GCA"/>
    <s v="Urban"/>
    <n v="64"/>
    <n v="305"/>
    <n v="63"/>
    <n v="304"/>
    <n v="63"/>
    <n v="304"/>
    <x v="7"/>
    <x v="1"/>
    <n v="13"/>
  </r>
  <r>
    <x v="0"/>
    <x v="4"/>
    <x v="105"/>
    <s v="MMR001CMP181"/>
    <s v="GCA"/>
    <s v="Urban"/>
    <n v="25"/>
    <n v="133"/>
    <n v="22"/>
    <n v="95"/>
    <n v="25"/>
    <n v="134"/>
    <x v="7"/>
    <x v="1"/>
    <n v="11"/>
  </r>
  <r>
    <x v="1"/>
    <x v="12"/>
    <x v="87"/>
    <s v="MMR015CMP015"/>
    <s v="GCA"/>
    <s v="Rural"/>
    <n v="87"/>
    <n v="488"/>
    <n v="86"/>
    <n v="472"/>
    <n v="86"/>
    <n v="472"/>
    <x v="7"/>
    <x v="1"/>
    <n v="50"/>
  </r>
  <r>
    <x v="0"/>
    <x v="4"/>
    <x v="126"/>
    <s v="MMR001CMP148"/>
    <s v="GCA"/>
    <s v="Mixed"/>
    <n v="20"/>
    <n v="64"/>
    <n v="14"/>
    <n v="52"/>
    <n v="14"/>
    <n v="52"/>
    <x v="7"/>
    <x v="0"/>
    <n v="4"/>
  </r>
  <r>
    <x v="1"/>
    <x v="12"/>
    <x v="104"/>
    <s v="MMR015CMP020"/>
    <s v="GCA"/>
    <s v="Rural"/>
    <n v="178"/>
    <n v="827"/>
    <n v="194"/>
    <n v="890"/>
    <n v="194"/>
    <n v="890"/>
    <x v="7"/>
    <x v="0"/>
    <n v="26"/>
  </r>
  <r>
    <x v="0"/>
    <x v="5"/>
    <x v="119"/>
    <s v="MMR001CMP230"/>
    <s v="GCA"/>
    <s v="Rural"/>
    <n v="319"/>
    <n v="1567"/>
    <n v="133"/>
    <n v="499"/>
    <n v="133"/>
    <n v="499"/>
    <x v="7"/>
    <x v="1"/>
    <n v="25"/>
  </r>
  <r>
    <x v="0"/>
    <x v="4"/>
    <x v="91"/>
    <s v="MMR001CMP191"/>
    <s v="GCA"/>
    <s v="Rural"/>
    <n v="13"/>
    <n v="70"/>
    <n v="8"/>
    <n v="49"/>
    <n v="12"/>
    <n v="70"/>
    <x v="7"/>
    <x v="1"/>
    <n v="7"/>
  </r>
  <r>
    <x v="1"/>
    <x v="12"/>
    <x v="112"/>
    <s v="MMR015CMP018"/>
    <s v="GCA"/>
    <s v="Rural"/>
    <n v="78"/>
    <n v="390"/>
    <n v="77"/>
    <n v="384"/>
    <n v="77"/>
    <n v="384"/>
    <x v="7"/>
    <x v="0"/>
    <n v="20"/>
  </r>
  <r>
    <x v="0"/>
    <x v="16"/>
    <x v="129"/>
    <s v="MMR001CMP234"/>
    <s v="GCA"/>
    <s v="Urban"/>
    <n v="91"/>
    <n v="400"/>
    <n v="60"/>
    <n v="228"/>
    <n v="74"/>
    <n v="228"/>
    <x v="7"/>
    <x v="1"/>
    <n v="15"/>
  </r>
  <r>
    <x v="0"/>
    <x v="4"/>
    <x v="88"/>
    <s v="MMR001CMP192"/>
    <s v="GCA"/>
    <s v="Urban"/>
    <n v="16"/>
    <n v="58"/>
    <n v="10"/>
    <n v="45"/>
    <n v="16"/>
    <n v="58"/>
    <x v="7"/>
    <x v="2"/>
    <n v="2"/>
  </r>
  <r>
    <x v="0"/>
    <x v="5"/>
    <x v="119"/>
    <s v="MMR001CMP230"/>
    <s v="GCA"/>
    <s v="Rural"/>
    <n v="319"/>
    <n v="1567"/>
    <n v="133"/>
    <n v="499"/>
    <n v="133"/>
    <n v="499"/>
    <x v="7"/>
    <x v="2"/>
    <n v="10"/>
  </r>
  <r>
    <x v="1"/>
    <x v="10"/>
    <x v="84"/>
    <s v="MMR015CMP014"/>
    <s v="GCA"/>
    <s v="Urban"/>
    <n v="12"/>
    <n v="52"/>
    <n v="10"/>
    <n v="44"/>
    <n v="10"/>
    <n v="44"/>
    <x v="7"/>
    <x v="2"/>
    <n v="1"/>
  </r>
  <r>
    <x v="1"/>
    <x v="11"/>
    <x v="123"/>
    <s v="MMR015CMP003"/>
    <s v="GCA"/>
    <s v="Urban"/>
    <n v="50"/>
    <n v="218"/>
    <n v="53"/>
    <n v="217"/>
    <n v="53"/>
    <n v="217"/>
    <x v="7"/>
    <x v="0"/>
    <n v="10"/>
  </r>
  <r>
    <x v="0"/>
    <x v="16"/>
    <x v="129"/>
    <s v="MMR001CMP234"/>
    <s v="GCA"/>
    <s v="Urban"/>
    <n v="91"/>
    <n v="400"/>
    <n v="60"/>
    <n v="228"/>
    <n v="74"/>
    <n v="228"/>
    <x v="7"/>
    <x v="0"/>
    <n v="6"/>
  </r>
  <r>
    <x v="0"/>
    <x v="4"/>
    <x v="109"/>
    <s v="MMR001CMP184"/>
    <s v="GCA"/>
    <s v="Rural"/>
    <n v="41"/>
    <n v="199"/>
    <n v="41"/>
    <n v="196"/>
    <n v="41"/>
    <n v="201"/>
    <x v="7"/>
    <x v="2"/>
    <n v="11"/>
  </r>
  <r>
    <x v="1"/>
    <x v="14"/>
    <x v="97"/>
    <s v="MMR015CMP216"/>
    <s v="GCA"/>
    <s v="Urban"/>
    <n v="30"/>
    <n v="188"/>
    <n v="24"/>
    <n v="112"/>
    <n v="24"/>
    <n v="112"/>
    <x v="7"/>
    <x v="1"/>
    <n v="5"/>
  </r>
  <r>
    <x v="1"/>
    <x v="12"/>
    <x v="110"/>
    <s v="MMR015CMP017"/>
    <s v="GCA"/>
    <s v="Urban"/>
    <n v="30"/>
    <n v="139"/>
    <n v="31"/>
    <n v="140"/>
    <n v="31"/>
    <n v="140"/>
    <x v="7"/>
    <x v="2"/>
    <n v="2"/>
  </r>
  <r>
    <x v="0"/>
    <x v="4"/>
    <x v="102"/>
    <s v="MMR001CMP182"/>
    <s v="GCA"/>
    <s v="Urban"/>
    <n v="10"/>
    <n v="39"/>
    <n v="7"/>
    <n v="25"/>
    <n v="10"/>
    <n v="39"/>
    <x v="7"/>
    <x v="1"/>
    <n v="2"/>
  </r>
  <r>
    <x v="1"/>
    <x v="12"/>
    <x v="112"/>
    <s v="MMR015CMP018"/>
    <s v="GCA"/>
    <s v="Rural"/>
    <n v="78"/>
    <n v="390"/>
    <n v="77"/>
    <n v="384"/>
    <n v="77"/>
    <n v="384"/>
    <x v="7"/>
    <x v="2"/>
    <n v="10"/>
  </r>
  <r>
    <x v="1"/>
    <x v="14"/>
    <x v="100"/>
    <s v="MMR015CMP139"/>
    <s v="NGCA"/>
    <s v="Rural"/>
    <n v="9"/>
    <n v="40"/>
    <n v="9"/>
    <n v="43"/>
    <n v="9"/>
    <n v="43"/>
    <x v="7"/>
    <x v="0"/>
    <n v="1"/>
  </r>
  <r>
    <x v="0"/>
    <x v="4"/>
    <x v="106"/>
    <s v="MMR001CMP179"/>
    <s v="GCA"/>
    <s v="Rural"/>
    <n v="77"/>
    <n v="380"/>
    <n v="76"/>
    <n v="342"/>
    <n v="76"/>
    <n v="344"/>
    <x v="7"/>
    <x v="2"/>
    <n v="15"/>
  </r>
  <r>
    <x v="0"/>
    <x v="16"/>
    <x v="129"/>
    <s v="MMR001CMP234"/>
    <s v="GCA"/>
    <s v="Urban"/>
    <n v="91"/>
    <n v="400"/>
    <n v="60"/>
    <n v="228"/>
    <n v="74"/>
    <n v="228"/>
    <x v="7"/>
    <x v="2"/>
    <n v="9"/>
  </r>
  <r>
    <x v="1"/>
    <x v="15"/>
    <x v="117"/>
    <s v="MMR015CMP218"/>
    <s v="GCA"/>
    <s v="Rural"/>
    <n v="44"/>
    <n v="273"/>
    <n v="40"/>
    <n v="208"/>
    <n v="40"/>
    <n v="208"/>
    <x v="7"/>
    <x v="1"/>
    <n v="18"/>
  </r>
  <r>
    <x v="1"/>
    <x v="11"/>
    <x v="123"/>
    <s v="MMR015CMP003"/>
    <s v="GCA"/>
    <s v="Urban"/>
    <n v="50"/>
    <n v="218"/>
    <n v="53"/>
    <n v="217"/>
    <n v="53"/>
    <n v="217"/>
    <x v="7"/>
    <x v="1"/>
    <n v="19"/>
  </r>
  <r>
    <x v="1"/>
    <x v="12"/>
    <x v="131"/>
    <s v="MMR015CMP007"/>
    <s v="GCA"/>
    <s v="Rural"/>
    <n v="70"/>
    <n v="273"/>
    <n v="71"/>
    <n v="278"/>
    <n v="71"/>
    <n v="278"/>
    <x v="7"/>
    <x v="0"/>
    <n v="5"/>
  </r>
  <r>
    <x v="1"/>
    <x v="11"/>
    <x v="122"/>
    <s v="MMR015CMP001"/>
    <s v="GCA"/>
    <s v="Urban"/>
    <n v="73"/>
    <n v="393"/>
    <n v="73"/>
    <n v="393"/>
    <n v="73"/>
    <n v="393"/>
    <x v="7"/>
    <x v="0"/>
    <n v="21"/>
  </r>
  <r>
    <x v="1"/>
    <x v="14"/>
    <x v="100"/>
    <s v="MMR015CMP139"/>
    <s v="NGCA"/>
    <s v="Rural"/>
    <n v="9"/>
    <n v="40"/>
    <n v="9"/>
    <n v="43"/>
    <n v="9"/>
    <n v="43"/>
    <x v="7"/>
    <x v="2"/>
    <n v="1"/>
  </r>
  <r>
    <x v="0"/>
    <x v="4"/>
    <x v="109"/>
    <s v="MMR001CMP184"/>
    <s v="GCA"/>
    <s v="Rural"/>
    <n v="41"/>
    <n v="199"/>
    <n v="41"/>
    <n v="196"/>
    <n v="41"/>
    <n v="201"/>
    <x v="7"/>
    <x v="0"/>
    <n v="6"/>
  </r>
  <r>
    <x v="0"/>
    <x v="4"/>
    <x v="126"/>
    <s v="MMR001CMP148"/>
    <s v="GCA"/>
    <s v="Mixed"/>
    <n v="20"/>
    <n v="64"/>
    <n v="14"/>
    <n v="52"/>
    <n v="14"/>
    <n v="52"/>
    <x v="7"/>
    <x v="2"/>
    <n v="2"/>
  </r>
  <r>
    <x v="0"/>
    <x v="4"/>
    <x v="127"/>
    <s v="MMR001CMP229"/>
    <s v="GCA"/>
    <s v="Rural"/>
    <n v="116"/>
    <n v="530"/>
    <n v="105"/>
    <n v="464"/>
    <n v="105"/>
    <n v="492"/>
    <x v="7"/>
    <x v="0"/>
    <n v="21"/>
  </r>
  <r>
    <x v="0"/>
    <x v="4"/>
    <x v="113"/>
    <s v="MMR001CMP183"/>
    <s v="GCA"/>
    <s v="Mixed"/>
    <n v="8"/>
    <n v="40"/>
    <n v="8"/>
    <n v="28"/>
    <n v="8"/>
    <n v="40"/>
    <x v="7"/>
    <x v="1"/>
    <n v="2"/>
  </r>
  <r>
    <x v="1"/>
    <x v="12"/>
    <x v="104"/>
    <s v="MMR015CMP020"/>
    <s v="GCA"/>
    <s v="Rural"/>
    <n v="178"/>
    <n v="827"/>
    <n v="194"/>
    <n v="890"/>
    <n v="194"/>
    <n v="890"/>
    <x v="7"/>
    <x v="1"/>
    <n v="50"/>
  </r>
  <r>
    <x v="0"/>
    <x v="4"/>
    <x v="127"/>
    <s v="MMR001CMP229"/>
    <s v="GCA"/>
    <s v="Rural"/>
    <n v="116"/>
    <n v="530"/>
    <n v="105"/>
    <n v="464"/>
    <n v="105"/>
    <n v="492"/>
    <x v="7"/>
    <x v="1"/>
    <n v="36"/>
  </r>
  <r>
    <x v="0"/>
    <x v="8"/>
    <x v="116"/>
    <s v="MMR001CMP152"/>
    <s v="GCA"/>
    <s v="Rural"/>
    <n v="20"/>
    <n v="106"/>
    <n v="13"/>
    <n v="94"/>
    <n v="18"/>
    <n v="94"/>
    <x v="7"/>
    <x v="1"/>
    <n v="9"/>
  </r>
  <r>
    <x v="1"/>
    <x v="12"/>
    <x v="110"/>
    <s v="MMR015CMP017"/>
    <s v="GCA"/>
    <s v="Urban"/>
    <n v="30"/>
    <n v="139"/>
    <n v="31"/>
    <n v="140"/>
    <n v="31"/>
    <n v="140"/>
    <x v="7"/>
    <x v="0"/>
    <n v="4"/>
  </r>
  <r>
    <x v="1"/>
    <x v="15"/>
    <x v="117"/>
    <s v="MMR015CMP218"/>
    <s v="GCA"/>
    <s v="Rural"/>
    <n v="44"/>
    <n v="273"/>
    <n v="40"/>
    <n v="208"/>
    <n v="40"/>
    <n v="208"/>
    <x v="7"/>
    <x v="0"/>
    <n v="9"/>
  </r>
  <r>
    <x v="0"/>
    <x v="4"/>
    <x v="124"/>
    <s v="MMR001CMP231"/>
    <s v="GCA"/>
    <s v="Rural"/>
    <n v="54"/>
    <n v="242"/>
    <n v="50"/>
    <n v="219"/>
    <n v="50"/>
    <n v="227"/>
    <x v="7"/>
    <x v="0"/>
    <n v="4"/>
  </r>
  <r>
    <x v="0"/>
    <x v="5"/>
    <x v="74"/>
    <s v="MMR001CMP133"/>
    <s v="GCA"/>
    <s v="Rural"/>
    <n v="115"/>
    <n v="532"/>
    <n v="115"/>
    <n v="537"/>
    <n v="115"/>
    <n v="537"/>
    <x v="7"/>
    <x v="1"/>
    <n v="35"/>
  </r>
  <r>
    <x v="1"/>
    <x v="12"/>
    <x v="110"/>
    <s v="MMR015CMP017"/>
    <s v="GCA"/>
    <s v="Urban"/>
    <n v="30"/>
    <n v="139"/>
    <n v="31"/>
    <n v="140"/>
    <n v="31"/>
    <n v="140"/>
    <x v="7"/>
    <x v="1"/>
    <n v="6"/>
  </r>
  <r>
    <x v="0"/>
    <x v="4"/>
    <x v="99"/>
    <s v="MMR001CMP190"/>
    <s v="GCA"/>
    <s v="Urban"/>
    <n v="14"/>
    <n v="83"/>
    <n v="8"/>
    <n v="35"/>
    <n v="13"/>
    <n v="82"/>
    <x v="7"/>
    <x v="1"/>
    <n v="3"/>
  </r>
  <r>
    <x v="0"/>
    <x v="4"/>
    <x v="99"/>
    <s v="MMR001CMP190"/>
    <s v="GCA"/>
    <s v="Urban"/>
    <n v="14"/>
    <n v="83"/>
    <n v="8"/>
    <n v="35"/>
    <n v="13"/>
    <n v="82"/>
    <x v="7"/>
    <x v="2"/>
    <n v="2"/>
  </r>
  <r>
    <x v="0"/>
    <x v="4"/>
    <x v="88"/>
    <s v="MMR001CMP192"/>
    <s v="GCA"/>
    <s v="Urban"/>
    <n v="16"/>
    <n v="58"/>
    <n v="10"/>
    <n v="45"/>
    <n v="16"/>
    <n v="58"/>
    <x v="7"/>
    <x v="1"/>
    <n v="2"/>
  </r>
  <r>
    <x v="0"/>
    <x v="4"/>
    <x v="127"/>
    <s v="MMR001CMP229"/>
    <s v="GCA"/>
    <s v="Rural"/>
    <n v="116"/>
    <n v="530"/>
    <n v="105"/>
    <n v="464"/>
    <n v="105"/>
    <n v="492"/>
    <x v="7"/>
    <x v="2"/>
    <n v="15"/>
  </r>
  <r>
    <x v="1"/>
    <x v="10"/>
    <x v="84"/>
    <s v="MMR015CMP014"/>
    <s v="GCA"/>
    <s v="Urban"/>
    <n v="12"/>
    <n v="52"/>
    <n v="10"/>
    <n v="44"/>
    <n v="10"/>
    <n v="44"/>
    <x v="7"/>
    <x v="1"/>
    <n v="5"/>
  </r>
  <r>
    <x v="1"/>
    <x v="11"/>
    <x v="123"/>
    <s v="MMR015CMP003"/>
    <s v="GCA"/>
    <s v="Urban"/>
    <n v="50"/>
    <n v="218"/>
    <n v="53"/>
    <n v="217"/>
    <n v="53"/>
    <n v="217"/>
    <x v="7"/>
    <x v="2"/>
    <n v="9"/>
  </r>
  <r>
    <x v="0"/>
    <x v="2"/>
    <x v="125"/>
    <s v="MMR001CMP160"/>
    <s v="NGCA"/>
    <s v="Rural"/>
    <n v="110"/>
    <n v="643"/>
    <n v="106"/>
    <m/>
    <n v="124"/>
    <n v="0"/>
    <x v="7"/>
    <x v="0"/>
    <n v="0"/>
  </r>
  <r>
    <x v="0"/>
    <x v="4"/>
    <x v="124"/>
    <s v="MMR001CMP231"/>
    <s v="GCA"/>
    <s v="Rural"/>
    <n v="54"/>
    <n v="242"/>
    <n v="50"/>
    <n v="219"/>
    <n v="50"/>
    <n v="227"/>
    <x v="7"/>
    <x v="2"/>
    <n v="9"/>
  </r>
  <r>
    <x v="0"/>
    <x v="4"/>
    <x v="106"/>
    <s v="MMR001CMP179"/>
    <s v="GCA"/>
    <s v="Rural"/>
    <n v="77"/>
    <n v="380"/>
    <n v="76"/>
    <n v="342"/>
    <n v="76"/>
    <n v="344"/>
    <x v="7"/>
    <x v="1"/>
    <n v="32"/>
  </r>
  <r>
    <x v="0"/>
    <x v="1"/>
    <x v="83"/>
    <s v="MMR001CMP193"/>
    <s v="GCA"/>
    <s v="Rural"/>
    <n v="169"/>
    <n v="816"/>
    <n v="153"/>
    <n v="754"/>
    <n v="157"/>
    <n v="761"/>
    <x v="7"/>
    <x v="0"/>
    <n v="29"/>
  </r>
  <r>
    <x v="0"/>
    <x v="4"/>
    <x v="105"/>
    <s v="MMR001CMP181"/>
    <s v="GCA"/>
    <s v="Urban"/>
    <n v="25"/>
    <n v="133"/>
    <n v="22"/>
    <n v="95"/>
    <n v="25"/>
    <n v="134"/>
    <x v="7"/>
    <x v="0"/>
    <n v="4"/>
  </r>
  <r>
    <x v="0"/>
    <x v="5"/>
    <x v="78"/>
    <s v="MMR001CMP132"/>
    <s v="GCA"/>
    <s v="Rural"/>
    <n v="486"/>
    <n v="2371"/>
    <n v="488"/>
    <n v="2325"/>
    <n v="488"/>
    <n v="2325"/>
    <x v="8"/>
    <x v="2"/>
    <n v="126"/>
  </r>
  <r>
    <x v="0"/>
    <x v="3"/>
    <x v="77"/>
    <s v="MMR001CMP005"/>
    <s v="GCA"/>
    <s v="Urban"/>
    <n v="35"/>
    <n v="175"/>
    <n v="32"/>
    <n v="173"/>
    <n v="43"/>
    <n v="212"/>
    <x v="8"/>
    <x v="1"/>
    <n v="26"/>
  </r>
  <r>
    <x v="0"/>
    <x v="3"/>
    <x v="8"/>
    <s v="MMR001CMP010"/>
    <s v="GCA"/>
    <s v="Urban"/>
    <n v="6"/>
    <n v="39"/>
    <n v="6"/>
    <n v="39"/>
    <n v="6"/>
    <n v="39"/>
    <x v="8"/>
    <x v="0"/>
    <n v="5"/>
  </r>
  <r>
    <x v="0"/>
    <x v="3"/>
    <x v="65"/>
    <s v="MMR001CMP003"/>
    <s v="GCA"/>
    <s v="Urban"/>
    <n v="32"/>
    <n v="146"/>
    <n v="28"/>
    <n v="131"/>
    <n v="32"/>
    <n v="148"/>
    <x v="8"/>
    <x v="1"/>
    <n v="14"/>
  </r>
  <r>
    <x v="0"/>
    <x v="0"/>
    <x v="75"/>
    <s v="MMR001CMP131"/>
    <s v="NGCA"/>
    <s v="Rural"/>
    <n v="412"/>
    <n v="1700"/>
    <n v="375"/>
    <n v="1598"/>
    <n v="375"/>
    <n v="1598"/>
    <x v="8"/>
    <x v="0"/>
    <n v="70"/>
  </r>
  <r>
    <x v="0"/>
    <x v="5"/>
    <x v="30"/>
    <s v="MMR001CMP128"/>
    <s v="NGCA"/>
    <s v="Rural"/>
    <n v="541"/>
    <n v="2607"/>
    <n v="545"/>
    <n v="2544"/>
    <n v="545"/>
    <n v="2545"/>
    <x v="8"/>
    <x v="1"/>
    <n v="470"/>
  </r>
  <r>
    <x v="0"/>
    <x v="3"/>
    <x v="68"/>
    <s v="MMR001CMP004"/>
    <s v="GCA"/>
    <s v="Urban"/>
    <n v="7"/>
    <n v="41"/>
    <n v="10"/>
    <n v="47"/>
    <n v="12"/>
    <n v="56"/>
    <x v="8"/>
    <x v="2"/>
    <n v="6"/>
  </r>
  <r>
    <x v="0"/>
    <x v="0"/>
    <x v="22"/>
    <s v="MMR001CMP126"/>
    <s v="NGCA"/>
    <s v="Mixed"/>
    <n v="840"/>
    <n v="3249"/>
    <n v="667"/>
    <n v="3657"/>
    <n v="667"/>
    <n v="3657"/>
    <x v="8"/>
    <x v="1"/>
    <n v="473"/>
  </r>
  <r>
    <x v="0"/>
    <x v="3"/>
    <x v="3"/>
    <s v="MMR001CMP011"/>
    <s v="GCA"/>
    <s v="Urban"/>
    <n v="8"/>
    <n v="30"/>
    <n v="8"/>
    <n v="32"/>
    <n v="8"/>
    <n v="32"/>
    <x v="8"/>
    <x v="1"/>
    <n v="1"/>
  </r>
  <r>
    <x v="0"/>
    <x v="3"/>
    <x v="33"/>
    <s v="MMR001CMP001"/>
    <s v="GCA"/>
    <s v="Urban"/>
    <n v="69"/>
    <n v="349"/>
    <n v="43"/>
    <n v="361"/>
    <n v="43"/>
    <n v="361"/>
    <x v="8"/>
    <x v="1"/>
    <n v="48"/>
  </r>
  <r>
    <x v="0"/>
    <x v="3"/>
    <x v="14"/>
    <s v="MMR001CMP007"/>
    <s v="GCA"/>
    <s v="Urban"/>
    <n v="28"/>
    <n v="130"/>
    <n v="27"/>
    <n v="121"/>
    <n v="28"/>
    <n v="130"/>
    <x v="8"/>
    <x v="0"/>
    <n v="5"/>
  </r>
  <r>
    <x v="0"/>
    <x v="3"/>
    <x v="62"/>
    <s v="MMR001CMP006"/>
    <s v="GCA"/>
    <s v="Urban"/>
    <n v="97"/>
    <n v="382"/>
    <n v="95"/>
    <n v="386"/>
    <n v="95"/>
    <n v="386"/>
    <x v="8"/>
    <x v="1"/>
    <n v="35"/>
  </r>
  <r>
    <x v="0"/>
    <x v="3"/>
    <x v="65"/>
    <s v="MMR001CMP003"/>
    <s v="GCA"/>
    <s v="Urban"/>
    <n v="32"/>
    <n v="146"/>
    <n v="28"/>
    <n v="131"/>
    <n v="32"/>
    <n v="148"/>
    <x v="8"/>
    <x v="2"/>
    <n v="8"/>
  </r>
  <r>
    <x v="0"/>
    <x v="0"/>
    <x v="0"/>
    <s v="MMR001CMP122"/>
    <s v="NGCA"/>
    <s v="Rural"/>
    <n v="612"/>
    <n v="2944"/>
    <n v="608"/>
    <n v="2914"/>
    <n v="608"/>
    <n v="2944"/>
    <x v="8"/>
    <x v="2"/>
    <n v="182"/>
  </r>
  <r>
    <x v="0"/>
    <x v="0"/>
    <x v="22"/>
    <s v="MMR001CMP126"/>
    <s v="NGCA"/>
    <s v="Mixed"/>
    <n v="840"/>
    <n v="3249"/>
    <n v="667"/>
    <n v="3657"/>
    <n v="667"/>
    <n v="3657"/>
    <x v="8"/>
    <x v="2"/>
    <n v="145"/>
  </r>
  <r>
    <x v="0"/>
    <x v="3"/>
    <x v="32"/>
    <s v="MMR001CMP009"/>
    <s v="GCA"/>
    <s v="Urban"/>
    <n v="87"/>
    <n v="461"/>
    <n v="90"/>
    <n v="489"/>
    <n v="90"/>
    <n v="489"/>
    <x v="8"/>
    <x v="1"/>
    <n v="88"/>
  </r>
  <r>
    <x v="0"/>
    <x v="3"/>
    <x v="14"/>
    <s v="MMR001CMP007"/>
    <s v="GCA"/>
    <s v="Urban"/>
    <n v="28"/>
    <n v="130"/>
    <n v="27"/>
    <n v="121"/>
    <n v="28"/>
    <n v="130"/>
    <x v="8"/>
    <x v="2"/>
    <n v="8"/>
  </r>
  <r>
    <x v="0"/>
    <x v="3"/>
    <x v="72"/>
    <s v="MMR001CMP002"/>
    <s v="GCA"/>
    <s v="Urban"/>
    <n v="56"/>
    <n v="230"/>
    <n v="54"/>
    <n v="221"/>
    <n v="57"/>
    <n v="232"/>
    <x v="8"/>
    <x v="1"/>
    <n v="30"/>
  </r>
  <r>
    <x v="0"/>
    <x v="3"/>
    <x v="8"/>
    <s v="MMR001CMP010"/>
    <s v="GCA"/>
    <s v="Urban"/>
    <n v="6"/>
    <n v="39"/>
    <n v="6"/>
    <n v="39"/>
    <n v="6"/>
    <n v="39"/>
    <x v="8"/>
    <x v="2"/>
    <n v="7"/>
  </r>
  <r>
    <x v="0"/>
    <x v="3"/>
    <x v="32"/>
    <s v="MMR001CMP009"/>
    <s v="GCA"/>
    <s v="Urban"/>
    <n v="87"/>
    <n v="461"/>
    <n v="90"/>
    <n v="489"/>
    <n v="90"/>
    <n v="489"/>
    <x v="8"/>
    <x v="0"/>
    <n v="44"/>
  </r>
  <r>
    <x v="0"/>
    <x v="5"/>
    <x v="78"/>
    <s v="MMR001CMP132"/>
    <s v="GCA"/>
    <s v="Rural"/>
    <n v="486"/>
    <n v="2371"/>
    <n v="488"/>
    <n v="2325"/>
    <n v="488"/>
    <n v="2325"/>
    <x v="8"/>
    <x v="1"/>
    <n v="254"/>
  </r>
  <r>
    <x v="0"/>
    <x v="3"/>
    <x v="3"/>
    <s v="MMR001CMP011"/>
    <s v="GCA"/>
    <s v="Urban"/>
    <n v="8"/>
    <n v="30"/>
    <n v="8"/>
    <n v="32"/>
    <n v="8"/>
    <n v="32"/>
    <x v="8"/>
    <x v="0"/>
    <n v="0"/>
  </r>
  <r>
    <x v="0"/>
    <x v="0"/>
    <x v="35"/>
    <s v="MMR001CMP123"/>
    <s v="NGCA"/>
    <s v="Rural"/>
    <n v="115"/>
    <n v="602"/>
    <n v="115"/>
    <n v="594"/>
    <n v="115"/>
    <n v="88"/>
    <x v="8"/>
    <x v="1"/>
    <n v="0"/>
  </r>
  <r>
    <x v="0"/>
    <x v="5"/>
    <x v="66"/>
    <s v="MMR001CMP129"/>
    <s v="NGCA"/>
    <s v="Rural"/>
    <n v="174"/>
    <n v="1185"/>
    <n v="463"/>
    <n v="2123"/>
    <n v="463"/>
    <n v="2114"/>
    <x v="8"/>
    <x v="0"/>
    <n v="95"/>
  </r>
  <r>
    <x v="0"/>
    <x v="3"/>
    <x v="68"/>
    <s v="MMR001CMP004"/>
    <s v="GCA"/>
    <s v="Urban"/>
    <n v="7"/>
    <n v="41"/>
    <n v="10"/>
    <n v="47"/>
    <n v="12"/>
    <n v="56"/>
    <x v="8"/>
    <x v="0"/>
    <n v="2"/>
  </r>
  <r>
    <x v="0"/>
    <x v="0"/>
    <x v="35"/>
    <s v="MMR001CMP123"/>
    <s v="NGCA"/>
    <s v="Rural"/>
    <n v="115"/>
    <n v="602"/>
    <n v="115"/>
    <n v="594"/>
    <n v="115"/>
    <n v="88"/>
    <x v="8"/>
    <x v="0"/>
    <n v="0"/>
  </r>
  <r>
    <x v="0"/>
    <x v="3"/>
    <x v="72"/>
    <s v="MMR001CMP002"/>
    <s v="GCA"/>
    <s v="Urban"/>
    <n v="56"/>
    <n v="230"/>
    <n v="54"/>
    <n v="221"/>
    <n v="57"/>
    <n v="232"/>
    <x v="8"/>
    <x v="2"/>
    <n v="15"/>
  </r>
  <r>
    <x v="0"/>
    <x v="3"/>
    <x v="24"/>
    <s v="MMR001CMP008"/>
    <s v="GCA"/>
    <s v="Urban"/>
    <n v="93"/>
    <n v="446"/>
    <n v="91"/>
    <n v="482"/>
    <n v="100"/>
    <n v="523"/>
    <x v="8"/>
    <x v="0"/>
    <n v="33"/>
  </r>
  <r>
    <x v="0"/>
    <x v="3"/>
    <x v="62"/>
    <s v="MMR001CMP006"/>
    <s v="GCA"/>
    <s v="Urban"/>
    <n v="97"/>
    <n v="382"/>
    <n v="95"/>
    <n v="386"/>
    <n v="95"/>
    <n v="386"/>
    <x v="8"/>
    <x v="0"/>
    <n v="12"/>
  </r>
  <r>
    <x v="0"/>
    <x v="3"/>
    <x v="24"/>
    <s v="MMR001CMP008"/>
    <s v="GCA"/>
    <s v="Urban"/>
    <n v="93"/>
    <n v="446"/>
    <n v="91"/>
    <n v="482"/>
    <n v="100"/>
    <n v="523"/>
    <x v="8"/>
    <x v="2"/>
    <n v="36"/>
  </r>
  <r>
    <x v="0"/>
    <x v="5"/>
    <x v="78"/>
    <s v="MMR001CMP132"/>
    <s v="GCA"/>
    <s v="Rural"/>
    <n v="486"/>
    <n v="2371"/>
    <n v="488"/>
    <n v="2325"/>
    <n v="488"/>
    <n v="2325"/>
    <x v="8"/>
    <x v="0"/>
    <n v="128"/>
  </r>
  <r>
    <x v="0"/>
    <x v="0"/>
    <x v="35"/>
    <s v="MMR001CMP123"/>
    <s v="NGCA"/>
    <s v="Rural"/>
    <n v="115"/>
    <n v="602"/>
    <n v="115"/>
    <n v="594"/>
    <n v="115"/>
    <n v="88"/>
    <x v="8"/>
    <x v="2"/>
    <n v="0"/>
  </r>
  <r>
    <x v="0"/>
    <x v="3"/>
    <x v="8"/>
    <s v="MMR001CMP010"/>
    <s v="GCA"/>
    <s v="Urban"/>
    <n v="6"/>
    <n v="39"/>
    <n v="6"/>
    <n v="39"/>
    <n v="6"/>
    <n v="39"/>
    <x v="8"/>
    <x v="1"/>
    <n v="12"/>
  </r>
  <r>
    <x v="0"/>
    <x v="3"/>
    <x v="33"/>
    <s v="MMR001CMP001"/>
    <s v="GCA"/>
    <s v="Urban"/>
    <n v="69"/>
    <n v="349"/>
    <n v="43"/>
    <n v="361"/>
    <n v="43"/>
    <n v="361"/>
    <x v="8"/>
    <x v="2"/>
    <n v="21"/>
  </r>
  <r>
    <x v="0"/>
    <x v="5"/>
    <x v="66"/>
    <s v="MMR001CMP129"/>
    <s v="NGCA"/>
    <s v="Rural"/>
    <n v="174"/>
    <n v="1185"/>
    <n v="463"/>
    <n v="2123"/>
    <n v="463"/>
    <n v="2114"/>
    <x v="8"/>
    <x v="2"/>
    <n v="100"/>
  </r>
  <r>
    <x v="0"/>
    <x v="0"/>
    <x v="5"/>
    <s v="MMR001CMP121"/>
    <s v="NGCA"/>
    <s v="Rural"/>
    <n v="1694"/>
    <n v="8805"/>
    <n v="1693"/>
    <n v="8805"/>
    <n v="1693"/>
    <n v="9062"/>
    <x v="8"/>
    <x v="1"/>
    <n v="1054"/>
  </r>
  <r>
    <x v="0"/>
    <x v="0"/>
    <x v="75"/>
    <s v="MMR001CMP131"/>
    <s v="NGCA"/>
    <s v="Rural"/>
    <n v="412"/>
    <n v="1700"/>
    <n v="375"/>
    <n v="1598"/>
    <n v="375"/>
    <n v="1598"/>
    <x v="8"/>
    <x v="1"/>
    <n v="127"/>
  </r>
  <r>
    <x v="0"/>
    <x v="3"/>
    <x v="24"/>
    <s v="MMR001CMP008"/>
    <s v="GCA"/>
    <s v="Urban"/>
    <n v="93"/>
    <n v="446"/>
    <n v="91"/>
    <n v="482"/>
    <n v="100"/>
    <n v="523"/>
    <x v="8"/>
    <x v="1"/>
    <n v="69"/>
  </r>
  <r>
    <x v="0"/>
    <x v="3"/>
    <x v="72"/>
    <s v="MMR001CMP002"/>
    <s v="GCA"/>
    <s v="Urban"/>
    <n v="56"/>
    <n v="230"/>
    <n v="54"/>
    <n v="221"/>
    <n v="57"/>
    <n v="232"/>
    <x v="8"/>
    <x v="0"/>
    <n v="15"/>
  </r>
  <r>
    <x v="0"/>
    <x v="0"/>
    <x v="75"/>
    <s v="MMR001CMP131"/>
    <s v="NGCA"/>
    <s v="Rural"/>
    <n v="412"/>
    <n v="1700"/>
    <n v="375"/>
    <n v="1598"/>
    <n v="375"/>
    <n v="1598"/>
    <x v="8"/>
    <x v="2"/>
    <n v="57"/>
  </r>
  <r>
    <x v="0"/>
    <x v="3"/>
    <x v="77"/>
    <s v="MMR001CMP005"/>
    <s v="GCA"/>
    <s v="Urban"/>
    <n v="35"/>
    <n v="175"/>
    <n v="32"/>
    <n v="173"/>
    <n v="43"/>
    <n v="212"/>
    <x v="8"/>
    <x v="2"/>
    <n v="9"/>
  </r>
  <r>
    <x v="0"/>
    <x v="0"/>
    <x v="0"/>
    <s v="MMR001CMP122"/>
    <s v="NGCA"/>
    <s v="Rural"/>
    <n v="612"/>
    <n v="2944"/>
    <n v="608"/>
    <n v="2914"/>
    <n v="608"/>
    <n v="2944"/>
    <x v="8"/>
    <x v="1"/>
    <n v="370"/>
  </r>
  <r>
    <x v="0"/>
    <x v="3"/>
    <x v="3"/>
    <s v="MMR001CMP011"/>
    <s v="GCA"/>
    <s v="Urban"/>
    <n v="8"/>
    <n v="30"/>
    <n v="8"/>
    <n v="32"/>
    <n v="8"/>
    <n v="32"/>
    <x v="8"/>
    <x v="2"/>
    <n v="0"/>
  </r>
  <r>
    <x v="0"/>
    <x v="3"/>
    <x v="14"/>
    <s v="MMR001CMP007"/>
    <s v="GCA"/>
    <s v="Urban"/>
    <n v="28"/>
    <n v="130"/>
    <n v="27"/>
    <n v="121"/>
    <n v="28"/>
    <n v="130"/>
    <x v="8"/>
    <x v="1"/>
    <n v="13"/>
  </r>
  <r>
    <x v="0"/>
    <x v="3"/>
    <x v="32"/>
    <s v="MMR001CMP009"/>
    <s v="GCA"/>
    <s v="Urban"/>
    <n v="87"/>
    <n v="461"/>
    <n v="90"/>
    <n v="489"/>
    <n v="90"/>
    <n v="489"/>
    <x v="8"/>
    <x v="2"/>
    <n v="44"/>
  </r>
  <r>
    <x v="0"/>
    <x v="3"/>
    <x v="77"/>
    <s v="MMR001CMP005"/>
    <s v="GCA"/>
    <s v="Urban"/>
    <n v="35"/>
    <n v="175"/>
    <n v="32"/>
    <n v="173"/>
    <n v="43"/>
    <n v="212"/>
    <x v="8"/>
    <x v="0"/>
    <n v="17"/>
  </r>
  <r>
    <x v="0"/>
    <x v="0"/>
    <x v="0"/>
    <s v="MMR001CMP122"/>
    <s v="NGCA"/>
    <s v="Rural"/>
    <n v="612"/>
    <n v="2944"/>
    <n v="608"/>
    <n v="2914"/>
    <n v="608"/>
    <n v="2944"/>
    <x v="8"/>
    <x v="0"/>
    <n v="188"/>
  </r>
  <r>
    <x v="0"/>
    <x v="3"/>
    <x v="68"/>
    <s v="MMR001CMP004"/>
    <s v="GCA"/>
    <s v="Urban"/>
    <n v="7"/>
    <n v="41"/>
    <n v="10"/>
    <n v="47"/>
    <n v="12"/>
    <n v="56"/>
    <x v="8"/>
    <x v="1"/>
    <n v="8"/>
  </r>
  <r>
    <x v="0"/>
    <x v="3"/>
    <x v="33"/>
    <s v="MMR001CMP001"/>
    <s v="GCA"/>
    <s v="Urban"/>
    <n v="69"/>
    <n v="349"/>
    <n v="43"/>
    <n v="361"/>
    <n v="43"/>
    <n v="361"/>
    <x v="8"/>
    <x v="0"/>
    <n v="27"/>
  </r>
  <r>
    <x v="0"/>
    <x v="5"/>
    <x v="74"/>
    <s v="MMR001CMP133"/>
    <s v="GCA"/>
    <s v="Rural"/>
    <n v="115"/>
    <n v="532"/>
    <n v="115"/>
    <n v="537"/>
    <n v="115"/>
    <n v="537"/>
    <x v="8"/>
    <x v="0"/>
    <n v="14"/>
  </r>
  <r>
    <x v="0"/>
    <x v="3"/>
    <x v="65"/>
    <s v="MMR001CMP003"/>
    <s v="GCA"/>
    <s v="Urban"/>
    <n v="32"/>
    <n v="146"/>
    <n v="28"/>
    <n v="131"/>
    <n v="32"/>
    <n v="148"/>
    <x v="8"/>
    <x v="0"/>
    <n v="6"/>
  </r>
  <r>
    <x v="0"/>
    <x v="5"/>
    <x v="66"/>
    <s v="MMR001CMP129"/>
    <s v="NGCA"/>
    <s v="Rural"/>
    <n v="174"/>
    <n v="1185"/>
    <n v="463"/>
    <n v="2123"/>
    <n v="463"/>
    <n v="2114"/>
    <x v="8"/>
    <x v="1"/>
    <n v="195"/>
  </r>
  <r>
    <x v="0"/>
    <x v="5"/>
    <x v="30"/>
    <s v="MMR001CMP128"/>
    <s v="NGCA"/>
    <s v="Rural"/>
    <n v="541"/>
    <n v="2607"/>
    <n v="545"/>
    <n v="2544"/>
    <n v="545"/>
    <n v="2545"/>
    <x v="8"/>
    <x v="0"/>
    <n v="290"/>
  </r>
  <r>
    <x v="0"/>
    <x v="3"/>
    <x v="62"/>
    <s v="MMR001CMP006"/>
    <s v="GCA"/>
    <s v="Urban"/>
    <n v="97"/>
    <n v="382"/>
    <n v="95"/>
    <n v="386"/>
    <n v="95"/>
    <n v="386"/>
    <x v="8"/>
    <x v="2"/>
    <n v="23"/>
  </r>
  <r>
    <x v="0"/>
    <x v="0"/>
    <x v="5"/>
    <s v="MMR001CMP121"/>
    <s v="NGCA"/>
    <s v="Rural"/>
    <n v="1694"/>
    <n v="8805"/>
    <n v="1693"/>
    <n v="8805"/>
    <n v="1693"/>
    <n v="9062"/>
    <x v="8"/>
    <x v="2"/>
    <n v="501"/>
  </r>
  <r>
    <x v="0"/>
    <x v="5"/>
    <x v="30"/>
    <s v="MMR001CMP128"/>
    <s v="NGCA"/>
    <s v="Rural"/>
    <n v="541"/>
    <n v="2607"/>
    <n v="545"/>
    <n v="2544"/>
    <n v="545"/>
    <n v="2545"/>
    <x v="8"/>
    <x v="2"/>
    <n v="180"/>
  </r>
  <r>
    <x v="0"/>
    <x v="0"/>
    <x v="22"/>
    <s v="MMR001CMP126"/>
    <s v="NGCA"/>
    <s v="Mixed"/>
    <n v="840"/>
    <n v="3249"/>
    <n v="667"/>
    <n v="3657"/>
    <n v="667"/>
    <n v="3657"/>
    <x v="8"/>
    <x v="0"/>
    <n v="328"/>
  </r>
  <r>
    <x v="0"/>
    <x v="2"/>
    <x v="71"/>
    <s v="MMR001CMP031"/>
    <s v="GCA"/>
    <s v="Urban"/>
    <n v="128"/>
    <n v="725"/>
    <n v="100"/>
    <n v="608"/>
    <n v="128"/>
    <n v="746"/>
    <x v="8"/>
    <x v="2"/>
    <n v="50"/>
  </r>
  <r>
    <x v="0"/>
    <x v="3"/>
    <x v="59"/>
    <s v="MMR001CMP023"/>
    <s v="GCA"/>
    <s v="Urban"/>
    <n v="68"/>
    <n v="340"/>
    <n v="61"/>
    <n v="315"/>
    <n v="68"/>
    <n v="340"/>
    <x v="8"/>
    <x v="1"/>
    <n v="52"/>
  </r>
  <r>
    <x v="0"/>
    <x v="2"/>
    <x v="29"/>
    <s v="MMR001CMP032"/>
    <s v="GCA"/>
    <s v="Urban"/>
    <n v="94"/>
    <n v="341"/>
    <n v="65"/>
    <n v="240"/>
    <n v="95"/>
    <n v="343"/>
    <x v="8"/>
    <x v="2"/>
    <n v="21"/>
  </r>
  <r>
    <x v="0"/>
    <x v="0"/>
    <x v="12"/>
    <s v="MMR001CMP073"/>
    <s v="GCA"/>
    <s v="Rural"/>
    <n v="46"/>
    <n v="272"/>
    <n v="45"/>
    <n v="257"/>
    <n v="45"/>
    <n v="269"/>
    <x v="8"/>
    <x v="2"/>
    <n v="17"/>
  </r>
  <r>
    <x v="0"/>
    <x v="2"/>
    <x v="29"/>
    <s v="MMR001CMP032"/>
    <s v="GCA"/>
    <s v="Urban"/>
    <n v="94"/>
    <n v="341"/>
    <n v="65"/>
    <n v="240"/>
    <n v="95"/>
    <n v="343"/>
    <x v="8"/>
    <x v="0"/>
    <n v="17"/>
  </r>
  <r>
    <x v="0"/>
    <x v="0"/>
    <x v="12"/>
    <s v="MMR001CMP073"/>
    <s v="GCA"/>
    <s v="Rural"/>
    <n v="46"/>
    <n v="272"/>
    <n v="45"/>
    <n v="257"/>
    <n v="45"/>
    <n v="269"/>
    <x v="8"/>
    <x v="1"/>
    <n v="34"/>
  </r>
  <r>
    <x v="0"/>
    <x v="0"/>
    <x v="12"/>
    <s v="MMR001CMP073"/>
    <s v="GCA"/>
    <s v="Rural"/>
    <n v="46"/>
    <n v="272"/>
    <n v="45"/>
    <n v="257"/>
    <n v="45"/>
    <n v="269"/>
    <x v="8"/>
    <x v="0"/>
    <n v="17"/>
  </r>
  <r>
    <x v="0"/>
    <x v="9"/>
    <x v="31"/>
    <s v="MMR001CMP077"/>
    <s v="GCA"/>
    <s v="Mixed"/>
    <n v="18"/>
    <n v="78"/>
    <n v="18"/>
    <n v="79"/>
    <n v="18"/>
    <n v="77"/>
    <x v="8"/>
    <x v="0"/>
    <n v="3"/>
  </r>
  <r>
    <x v="0"/>
    <x v="2"/>
    <x v="2"/>
    <s v="MMR001CMP033"/>
    <s v="GCA"/>
    <s v="Rural"/>
    <n v="18"/>
    <n v="82"/>
    <n v="18"/>
    <n v="82"/>
    <n v="18"/>
    <n v="80"/>
    <x v="8"/>
    <x v="0"/>
    <n v="0"/>
  </r>
  <r>
    <x v="0"/>
    <x v="2"/>
    <x v="71"/>
    <s v="MMR001CMP031"/>
    <s v="GCA"/>
    <s v="Urban"/>
    <n v="128"/>
    <n v="725"/>
    <n v="100"/>
    <n v="608"/>
    <n v="128"/>
    <n v="746"/>
    <x v="8"/>
    <x v="0"/>
    <n v="45"/>
  </r>
  <r>
    <x v="0"/>
    <x v="9"/>
    <x v="31"/>
    <s v="MMR001CMP077"/>
    <s v="GCA"/>
    <s v="Mixed"/>
    <n v="18"/>
    <n v="78"/>
    <n v="18"/>
    <n v="79"/>
    <n v="18"/>
    <n v="77"/>
    <x v="8"/>
    <x v="2"/>
    <n v="1"/>
  </r>
  <r>
    <x v="0"/>
    <x v="2"/>
    <x v="53"/>
    <s v="MMR001CMP030"/>
    <s v="GCA"/>
    <s v="Urban"/>
    <n v="31"/>
    <n v="170"/>
    <n v="25"/>
    <n v="125"/>
    <n v="31"/>
    <n v="170"/>
    <x v="8"/>
    <x v="1"/>
    <n v="25"/>
  </r>
  <r>
    <x v="0"/>
    <x v="0"/>
    <x v="5"/>
    <s v="MMR001CMP121"/>
    <s v="NGCA"/>
    <s v="Rural"/>
    <n v="1694"/>
    <n v="8805"/>
    <n v="1693"/>
    <n v="8805"/>
    <n v="1693"/>
    <n v="9062"/>
    <x v="8"/>
    <x v="0"/>
    <n v="553"/>
  </r>
  <r>
    <x v="0"/>
    <x v="2"/>
    <x v="53"/>
    <s v="MMR001CMP030"/>
    <s v="GCA"/>
    <s v="Urban"/>
    <n v="31"/>
    <n v="170"/>
    <n v="25"/>
    <n v="125"/>
    <n v="31"/>
    <n v="170"/>
    <x v="8"/>
    <x v="2"/>
    <n v="6"/>
  </r>
  <r>
    <x v="0"/>
    <x v="9"/>
    <x v="70"/>
    <s v="MMR001CMP078"/>
    <s v="GCA"/>
    <s v="Mixed"/>
    <n v="12"/>
    <n v="47"/>
    <n v="15"/>
    <n v="69"/>
    <n v="15"/>
    <n v="69"/>
    <x v="8"/>
    <x v="0"/>
    <n v="4"/>
  </r>
  <r>
    <x v="0"/>
    <x v="2"/>
    <x v="71"/>
    <s v="MMR001CMP031"/>
    <s v="GCA"/>
    <s v="Urban"/>
    <n v="128"/>
    <n v="725"/>
    <n v="100"/>
    <n v="608"/>
    <n v="128"/>
    <n v="746"/>
    <x v="8"/>
    <x v="1"/>
    <n v="95"/>
  </r>
  <r>
    <x v="0"/>
    <x v="2"/>
    <x v="13"/>
    <s v="MMR001CMP037"/>
    <s v="GCA"/>
    <s v="Urban"/>
    <n v="42"/>
    <n v="175"/>
    <n v="27"/>
    <n v="131"/>
    <n v="42"/>
    <n v="175"/>
    <x v="8"/>
    <x v="2"/>
    <n v="14"/>
  </r>
  <r>
    <x v="0"/>
    <x v="2"/>
    <x v="37"/>
    <s v="MMR001CMP038"/>
    <s v="GCA"/>
    <s v="Urban"/>
    <n v="85"/>
    <n v="367"/>
    <n v="80"/>
    <n v="337"/>
    <n v="85"/>
    <n v="367"/>
    <x v="8"/>
    <x v="1"/>
    <n v="29"/>
  </r>
  <r>
    <x v="0"/>
    <x v="0"/>
    <x v="38"/>
    <s v="MMR001CMP071"/>
    <s v="GCA"/>
    <s v="Urban"/>
    <n v="30"/>
    <n v="175"/>
    <n v="18"/>
    <n v="120"/>
    <n v="29"/>
    <n v="182"/>
    <x v="8"/>
    <x v="0"/>
    <n v="14"/>
  </r>
  <r>
    <x v="0"/>
    <x v="2"/>
    <x v="37"/>
    <s v="MMR001CMP038"/>
    <s v="GCA"/>
    <s v="Urban"/>
    <n v="85"/>
    <n v="367"/>
    <n v="80"/>
    <n v="337"/>
    <n v="85"/>
    <n v="367"/>
    <x v="8"/>
    <x v="2"/>
    <n v="18"/>
  </r>
  <r>
    <x v="0"/>
    <x v="2"/>
    <x v="37"/>
    <s v="MMR001CMP038"/>
    <s v="GCA"/>
    <s v="Urban"/>
    <n v="85"/>
    <n v="367"/>
    <n v="80"/>
    <n v="337"/>
    <n v="85"/>
    <n v="367"/>
    <x v="8"/>
    <x v="0"/>
    <n v="11"/>
  </r>
  <r>
    <x v="0"/>
    <x v="0"/>
    <x v="38"/>
    <s v="MMR001CMP071"/>
    <s v="GCA"/>
    <s v="Urban"/>
    <n v="30"/>
    <n v="175"/>
    <n v="18"/>
    <n v="120"/>
    <n v="29"/>
    <n v="182"/>
    <x v="8"/>
    <x v="2"/>
    <n v="8"/>
  </r>
  <r>
    <x v="0"/>
    <x v="2"/>
    <x v="29"/>
    <s v="MMR001CMP032"/>
    <s v="GCA"/>
    <s v="Urban"/>
    <n v="94"/>
    <n v="341"/>
    <n v="65"/>
    <n v="240"/>
    <n v="95"/>
    <n v="343"/>
    <x v="8"/>
    <x v="1"/>
    <n v="38"/>
  </r>
  <r>
    <x v="0"/>
    <x v="0"/>
    <x v="38"/>
    <s v="MMR001CMP071"/>
    <s v="GCA"/>
    <s v="Urban"/>
    <n v="30"/>
    <n v="175"/>
    <n v="18"/>
    <n v="120"/>
    <n v="29"/>
    <n v="182"/>
    <x v="8"/>
    <x v="1"/>
    <n v="22"/>
  </r>
  <r>
    <x v="0"/>
    <x v="9"/>
    <x v="70"/>
    <s v="MMR001CMP078"/>
    <s v="GCA"/>
    <s v="Mixed"/>
    <n v="12"/>
    <n v="47"/>
    <n v="15"/>
    <n v="69"/>
    <n v="15"/>
    <n v="69"/>
    <x v="8"/>
    <x v="2"/>
    <n v="2"/>
  </r>
  <r>
    <x v="0"/>
    <x v="0"/>
    <x v="20"/>
    <s v="MMR001CMP072"/>
    <s v="GCA"/>
    <s v="Mixed"/>
    <n v="50"/>
    <n v="295"/>
    <n v="50"/>
    <n v="293"/>
    <n v="50"/>
    <n v="293"/>
    <x v="8"/>
    <x v="0"/>
    <n v="24"/>
  </r>
  <r>
    <x v="0"/>
    <x v="2"/>
    <x v="13"/>
    <s v="MMR001CMP037"/>
    <s v="GCA"/>
    <s v="Urban"/>
    <n v="42"/>
    <n v="175"/>
    <n v="27"/>
    <n v="131"/>
    <n v="42"/>
    <n v="175"/>
    <x v="8"/>
    <x v="0"/>
    <n v="3"/>
  </r>
  <r>
    <x v="0"/>
    <x v="2"/>
    <x v="2"/>
    <s v="MMR001CMP033"/>
    <s v="GCA"/>
    <s v="Rural"/>
    <n v="18"/>
    <n v="82"/>
    <n v="18"/>
    <n v="82"/>
    <n v="18"/>
    <n v="80"/>
    <x v="8"/>
    <x v="1"/>
    <n v="0"/>
  </r>
  <r>
    <x v="0"/>
    <x v="0"/>
    <x v="20"/>
    <s v="MMR001CMP072"/>
    <s v="GCA"/>
    <s v="Mixed"/>
    <n v="50"/>
    <n v="295"/>
    <n v="50"/>
    <n v="293"/>
    <n v="50"/>
    <n v="293"/>
    <x v="8"/>
    <x v="2"/>
    <n v="19"/>
  </r>
  <r>
    <x v="0"/>
    <x v="2"/>
    <x v="2"/>
    <s v="MMR001CMP033"/>
    <s v="GCA"/>
    <s v="Rural"/>
    <n v="18"/>
    <n v="82"/>
    <n v="18"/>
    <n v="82"/>
    <n v="18"/>
    <n v="80"/>
    <x v="8"/>
    <x v="2"/>
    <n v="0"/>
  </r>
  <r>
    <x v="0"/>
    <x v="0"/>
    <x v="20"/>
    <s v="MMR001CMP072"/>
    <s v="GCA"/>
    <s v="Mixed"/>
    <n v="50"/>
    <n v="295"/>
    <n v="50"/>
    <n v="293"/>
    <n v="50"/>
    <n v="293"/>
    <x v="8"/>
    <x v="1"/>
    <n v="43"/>
  </r>
  <r>
    <x v="0"/>
    <x v="2"/>
    <x v="13"/>
    <s v="MMR001CMP037"/>
    <s v="GCA"/>
    <s v="Urban"/>
    <n v="42"/>
    <n v="175"/>
    <n v="27"/>
    <n v="131"/>
    <n v="42"/>
    <n v="175"/>
    <x v="8"/>
    <x v="1"/>
    <n v="17"/>
  </r>
  <r>
    <x v="0"/>
    <x v="2"/>
    <x v="9"/>
    <s v="MMR001CMP025"/>
    <s v="GCA"/>
    <s v="Urban"/>
    <n v="65"/>
    <n v="315"/>
    <n v="31"/>
    <n v="171"/>
    <n v="65"/>
    <n v="323"/>
    <x v="8"/>
    <x v="0"/>
    <n v="25"/>
  </r>
  <r>
    <x v="0"/>
    <x v="2"/>
    <x v="27"/>
    <s v="MMR001CMP026"/>
    <s v="GCA"/>
    <s v="Urban"/>
    <n v="89"/>
    <n v="478"/>
    <n v="78"/>
    <n v="415"/>
    <n v="89"/>
    <n v="465"/>
    <x v="8"/>
    <x v="2"/>
    <n v="35"/>
  </r>
  <r>
    <x v="0"/>
    <x v="4"/>
    <x v="10"/>
    <s v="MMR001CMP091"/>
    <s v="GCA"/>
    <s v="Urban"/>
    <n v="5"/>
    <n v="26"/>
    <n v="5"/>
    <n v="27"/>
    <n v="5"/>
    <n v="27"/>
    <x v="8"/>
    <x v="0"/>
    <n v="1"/>
  </r>
  <r>
    <x v="0"/>
    <x v="2"/>
    <x v="27"/>
    <s v="MMR001CMP026"/>
    <s v="GCA"/>
    <s v="Urban"/>
    <n v="89"/>
    <n v="478"/>
    <n v="78"/>
    <n v="415"/>
    <n v="89"/>
    <n v="465"/>
    <x v="8"/>
    <x v="0"/>
    <n v="19"/>
  </r>
  <r>
    <x v="0"/>
    <x v="2"/>
    <x v="9"/>
    <s v="MMR001CMP025"/>
    <s v="GCA"/>
    <s v="Urban"/>
    <n v="65"/>
    <n v="315"/>
    <n v="31"/>
    <n v="171"/>
    <n v="65"/>
    <n v="323"/>
    <x v="8"/>
    <x v="1"/>
    <n v="53"/>
  </r>
  <r>
    <x v="0"/>
    <x v="4"/>
    <x v="10"/>
    <s v="MMR001CMP091"/>
    <s v="GCA"/>
    <s v="Urban"/>
    <n v="5"/>
    <n v="26"/>
    <n v="5"/>
    <n v="27"/>
    <n v="5"/>
    <n v="27"/>
    <x v="8"/>
    <x v="2"/>
    <n v="0"/>
  </r>
  <r>
    <x v="0"/>
    <x v="2"/>
    <x v="53"/>
    <s v="MMR001CMP030"/>
    <s v="GCA"/>
    <s v="Urban"/>
    <n v="31"/>
    <n v="170"/>
    <n v="25"/>
    <n v="125"/>
    <n v="31"/>
    <n v="170"/>
    <x v="8"/>
    <x v="0"/>
    <n v="19"/>
  </r>
  <r>
    <x v="0"/>
    <x v="4"/>
    <x v="10"/>
    <s v="MMR001CMP091"/>
    <s v="GCA"/>
    <s v="Urban"/>
    <n v="5"/>
    <n v="26"/>
    <n v="5"/>
    <n v="27"/>
    <n v="5"/>
    <n v="27"/>
    <x v="8"/>
    <x v="1"/>
    <n v="1"/>
  </r>
  <r>
    <x v="0"/>
    <x v="8"/>
    <x v="21"/>
    <s v="MMR001CMP080"/>
    <s v="GCA"/>
    <s v="Urban"/>
    <n v="12"/>
    <n v="61"/>
    <n v="12"/>
    <n v="62"/>
    <n v="12"/>
    <n v="61"/>
    <x v="8"/>
    <x v="2"/>
    <n v="1"/>
  </r>
  <r>
    <x v="0"/>
    <x v="4"/>
    <x v="4"/>
    <s v="MMR001CMP103"/>
    <s v="GCA"/>
    <s v="Rural"/>
    <n v="57"/>
    <n v="284"/>
    <n v="54"/>
    <n v="262"/>
    <n v="54"/>
    <n v="262"/>
    <x v="8"/>
    <x v="0"/>
    <n v="13"/>
  </r>
  <r>
    <x v="0"/>
    <x v="3"/>
    <x v="17"/>
    <s v="MMR001CMP024"/>
    <s v="GCA"/>
    <s v="Rural"/>
    <n v="69"/>
    <n v="325"/>
    <n v="65"/>
    <n v="325"/>
    <n v="71"/>
    <n v="322"/>
    <x v="8"/>
    <x v="1"/>
    <n v="31"/>
  </r>
  <r>
    <x v="0"/>
    <x v="3"/>
    <x v="17"/>
    <s v="MMR001CMP024"/>
    <s v="GCA"/>
    <s v="Rural"/>
    <n v="69"/>
    <n v="325"/>
    <n v="65"/>
    <n v="325"/>
    <n v="71"/>
    <n v="322"/>
    <x v="8"/>
    <x v="2"/>
    <n v="18"/>
  </r>
  <r>
    <x v="0"/>
    <x v="4"/>
    <x v="4"/>
    <s v="MMR001CMP103"/>
    <s v="GCA"/>
    <s v="Rural"/>
    <n v="57"/>
    <n v="284"/>
    <n v="54"/>
    <n v="262"/>
    <n v="54"/>
    <n v="262"/>
    <x v="8"/>
    <x v="2"/>
    <n v="13"/>
  </r>
  <r>
    <x v="0"/>
    <x v="3"/>
    <x v="17"/>
    <s v="MMR001CMP024"/>
    <s v="GCA"/>
    <s v="Rural"/>
    <n v="69"/>
    <n v="325"/>
    <n v="65"/>
    <n v="325"/>
    <n v="71"/>
    <n v="322"/>
    <x v="8"/>
    <x v="0"/>
    <n v="13"/>
  </r>
  <r>
    <x v="0"/>
    <x v="4"/>
    <x v="4"/>
    <s v="MMR001CMP103"/>
    <s v="GCA"/>
    <s v="Rural"/>
    <n v="57"/>
    <n v="284"/>
    <n v="54"/>
    <n v="262"/>
    <n v="54"/>
    <n v="262"/>
    <x v="8"/>
    <x v="1"/>
    <n v="26"/>
  </r>
  <r>
    <x v="0"/>
    <x v="2"/>
    <x v="9"/>
    <s v="MMR001CMP025"/>
    <s v="GCA"/>
    <s v="Urban"/>
    <n v="65"/>
    <n v="315"/>
    <n v="31"/>
    <n v="171"/>
    <n v="65"/>
    <n v="323"/>
    <x v="8"/>
    <x v="2"/>
    <n v="28"/>
  </r>
  <r>
    <x v="0"/>
    <x v="2"/>
    <x v="67"/>
    <s v="MMR001CMP028"/>
    <s v="GCA"/>
    <s v="Rural"/>
    <n v="110"/>
    <n v="509"/>
    <n v="80"/>
    <n v="324"/>
    <n v="110"/>
    <n v="506"/>
    <x v="8"/>
    <x v="0"/>
    <n v="45"/>
  </r>
  <r>
    <x v="0"/>
    <x v="0"/>
    <x v="39"/>
    <s v="MMR001CMP070"/>
    <s v="GCA"/>
    <s v="Urban"/>
    <n v="186"/>
    <n v="1002"/>
    <n v="183"/>
    <n v="971"/>
    <n v="188"/>
    <n v="1003"/>
    <x v="8"/>
    <x v="2"/>
    <n v="84"/>
  </r>
  <r>
    <x v="0"/>
    <x v="2"/>
    <x v="73"/>
    <s v="MMR001CMP029"/>
    <s v="GCA"/>
    <s v="Mixed"/>
    <n v="243"/>
    <n v="1307"/>
    <n v="227"/>
    <n v="1227"/>
    <n v="227"/>
    <n v="1227"/>
    <x v="8"/>
    <x v="2"/>
    <n v="100"/>
  </r>
  <r>
    <x v="0"/>
    <x v="9"/>
    <x v="70"/>
    <s v="MMR001CMP078"/>
    <s v="GCA"/>
    <s v="Mixed"/>
    <n v="12"/>
    <n v="47"/>
    <n v="15"/>
    <n v="69"/>
    <n v="15"/>
    <n v="69"/>
    <x v="8"/>
    <x v="1"/>
    <n v="6"/>
  </r>
  <r>
    <x v="0"/>
    <x v="2"/>
    <x v="73"/>
    <s v="MMR001CMP029"/>
    <s v="GCA"/>
    <s v="Mixed"/>
    <n v="243"/>
    <n v="1307"/>
    <n v="227"/>
    <n v="1227"/>
    <n v="227"/>
    <n v="1227"/>
    <x v="8"/>
    <x v="0"/>
    <n v="104"/>
  </r>
  <r>
    <x v="0"/>
    <x v="9"/>
    <x v="79"/>
    <s v="MMR001CMP079"/>
    <s v="GCA"/>
    <s v="Urban"/>
    <n v="14"/>
    <n v="44"/>
    <n v="14"/>
    <n v="44"/>
    <n v="14"/>
    <n v="44"/>
    <x v="8"/>
    <x v="0"/>
    <n v="0"/>
  </r>
  <r>
    <x v="0"/>
    <x v="2"/>
    <x v="67"/>
    <s v="MMR001CMP028"/>
    <s v="GCA"/>
    <s v="Rural"/>
    <n v="110"/>
    <n v="509"/>
    <n v="80"/>
    <n v="324"/>
    <n v="110"/>
    <n v="506"/>
    <x v="8"/>
    <x v="1"/>
    <n v="97"/>
  </r>
  <r>
    <x v="0"/>
    <x v="8"/>
    <x v="21"/>
    <s v="MMR001CMP080"/>
    <s v="GCA"/>
    <s v="Urban"/>
    <n v="12"/>
    <n v="61"/>
    <n v="12"/>
    <n v="62"/>
    <n v="12"/>
    <n v="61"/>
    <x v="8"/>
    <x v="1"/>
    <n v="7"/>
  </r>
  <r>
    <x v="0"/>
    <x v="9"/>
    <x v="79"/>
    <s v="MMR001CMP079"/>
    <s v="GCA"/>
    <s v="Urban"/>
    <n v="14"/>
    <n v="44"/>
    <n v="14"/>
    <n v="44"/>
    <n v="14"/>
    <n v="44"/>
    <x v="8"/>
    <x v="2"/>
    <n v="1"/>
  </r>
  <r>
    <x v="0"/>
    <x v="2"/>
    <x v="27"/>
    <s v="MMR001CMP026"/>
    <s v="GCA"/>
    <s v="Urban"/>
    <n v="89"/>
    <n v="478"/>
    <n v="78"/>
    <n v="415"/>
    <n v="89"/>
    <n v="465"/>
    <x v="8"/>
    <x v="1"/>
    <n v="54"/>
  </r>
  <r>
    <x v="0"/>
    <x v="9"/>
    <x v="79"/>
    <s v="MMR001CMP079"/>
    <s v="GCA"/>
    <s v="Urban"/>
    <n v="14"/>
    <n v="44"/>
    <n v="14"/>
    <n v="44"/>
    <n v="14"/>
    <n v="44"/>
    <x v="8"/>
    <x v="1"/>
    <n v="1"/>
  </r>
  <r>
    <x v="0"/>
    <x v="2"/>
    <x v="25"/>
    <s v="MMR001CMP027"/>
    <s v="GCA"/>
    <s v="Mixed"/>
    <n v="21"/>
    <n v="111"/>
    <n v="22"/>
    <n v="116"/>
    <n v="26"/>
    <n v="116"/>
    <x v="8"/>
    <x v="1"/>
    <n v="9"/>
  </r>
  <r>
    <x v="0"/>
    <x v="8"/>
    <x v="21"/>
    <s v="MMR001CMP080"/>
    <s v="GCA"/>
    <s v="Urban"/>
    <n v="12"/>
    <n v="61"/>
    <n v="12"/>
    <n v="62"/>
    <n v="12"/>
    <n v="61"/>
    <x v="8"/>
    <x v="0"/>
    <n v="6"/>
  </r>
  <r>
    <x v="0"/>
    <x v="2"/>
    <x v="25"/>
    <s v="MMR001CMP027"/>
    <s v="GCA"/>
    <s v="Mixed"/>
    <n v="21"/>
    <n v="111"/>
    <n v="22"/>
    <n v="116"/>
    <n v="26"/>
    <n v="116"/>
    <x v="8"/>
    <x v="2"/>
    <n v="4"/>
  </r>
  <r>
    <x v="0"/>
    <x v="2"/>
    <x v="25"/>
    <s v="MMR001CMP027"/>
    <s v="GCA"/>
    <s v="Mixed"/>
    <n v="21"/>
    <n v="111"/>
    <n v="22"/>
    <n v="116"/>
    <n v="26"/>
    <n v="116"/>
    <x v="8"/>
    <x v="0"/>
    <n v="5"/>
  </r>
  <r>
    <x v="0"/>
    <x v="2"/>
    <x v="73"/>
    <s v="MMR001CMP029"/>
    <s v="GCA"/>
    <s v="Mixed"/>
    <n v="243"/>
    <n v="1307"/>
    <n v="227"/>
    <n v="1227"/>
    <n v="227"/>
    <n v="1227"/>
    <x v="8"/>
    <x v="1"/>
    <n v="204"/>
  </r>
  <r>
    <x v="0"/>
    <x v="2"/>
    <x v="67"/>
    <s v="MMR001CMP028"/>
    <s v="GCA"/>
    <s v="Rural"/>
    <n v="110"/>
    <n v="509"/>
    <n v="80"/>
    <n v="324"/>
    <n v="110"/>
    <n v="506"/>
    <x v="8"/>
    <x v="2"/>
    <n v="52"/>
  </r>
  <r>
    <x v="0"/>
    <x v="1"/>
    <x v="34"/>
    <s v="MMR001CMP050"/>
    <s v="GCA"/>
    <s v="Urban"/>
    <n v="301"/>
    <n v="1404"/>
    <n v="274"/>
    <n v="1347"/>
    <n v="274"/>
    <n v="1347"/>
    <x v="8"/>
    <x v="1"/>
    <n v="144"/>
  </r>
  <r>
    <x v="0"/>
    <x v="1"/>
    <x v="80"/>
    <s v="MMR001CMP052"/>
    <s v="GCA"/>
    <s v="Urban"/>
    <n v="44"/>
    <n v="235"/>
    <n v="36"/>
    <n v="194"/>
    <n v="43"/>
    <n v="242"/>
    <x v="8"/>
    <x v="0"/>
    <n v="18"/>
  </r>
  <r>
    <x v="0"/>
    <x v="0"/>
    <x v="28"/>
    <s v="MMR001CMP059"/>
    <s v="GCA"/>
    <s v="Urban"/>
    <n v="25"/>
    <n v="92"/>
    <n v="24"/>
    <n v="89"/>
    <n v="24"/>
    <n v="89"/>
    <x v="8"/>
    <x v="0"/>
    <n v="19"/>
  </r>
  <r>
    <x v="0"/>
    <x v="1"/>
    <x v="23"/>
    <s v="MMR001CMP051"/>
    <s v="GCA"/>
    <s v="Urban"/>
    <n v="23"/>
    <n v="83"/>
    <n v="23"/>
    <n v="85"/>
    <n v="23"/>
    <n v="78"/>
    <x v="8"/>
    <x v="1"/>
    <n v="10"/>
  </r>
  <r>
    <x v="0"/>
    <x v="1"/>
    <x v="23"/>
    <s v="MMR001CMP051"/>
    <s v="GCA"/>
    <s v="Urban"/>
    <n v="23"/>
    <n v="83"/>
    <n v="23"/>
    <n v="85"/>
    <n v="23"/>
    <n v="78"/>
    <x v="8"/>
    <x v="2"/>
    <n v="6"/>
  </r>
  <r>
    <x v="0"/>
    <x v="0"/>
    <x v="28"/>
    <s v="MMR001CMP059"/>
    <s v="GCA"/>
    <s v="Urban"/>
    <n v="25"/>
    <n v="92"/>
    <n v="24"/>
    <n v="89"/>
    <n v="24"/>
    <n v="89"/>
    <x v="8"/>
    <x v="2"/>
    <n v="9"/>
  </r>
  <r>
    <x v="0"/>
    <x v="1"/>
    <x v="7"/>
    <s v="MMR001CMP049"/>
    <s v="GCA"/>
    <s v="Urban"/>
    <n v="116"/>
    <n v="659"/>
    <n v="116"/>
    <n v="659"/>
    <n v="116"/>
    <n v="659"/>
    <x v="8"/>
    <x v="2"/>
    <n v="15"/>
  </r>
  <r>
    <x v="0"/>
    <x v="0"/>
    <x v="28"/>
    <s v="MMR001CMP059"/>
    <s v="GCA"/>
    <s v="Urban"/>
    <n v="25"/>
    <n v="92"/>
    <n v="24"/>
    <n v="89"/>
    <n v="24"/>
    <n v="89"/>
    <x v="8"/>
    <x v="1"/>
    <n v="28"/>
  </r>
  <r>
    <x v="0"/>
    <x v="0"/>
    <x v="76"/>
    <s v="MMR001CMP058"/>
    <s v="GCA"/>
    <s v="Urban"/>
    <n v="3"/>
    <n v="13"/>
    <n v="3"/>
    <n v="13"/>
    <n v="3"/>
    <n v="13"/>
    <x v="8"/>
    <x v="2"/>
    <n v="2"/>
  </r>
  <r>
    <x v="0"/>
    <x v="0"/>
    <x v="26"/>
    <s v="MMR001CMP062"/>
    <s v="GCA"/>
    <s v="Urban"/>
    <n v="265"/>
    <n v="1084"/>
    <n v="260"/>
    <n v="1140"/>
    <n v="260"/>
    <n v="1140"/>
    <x v="8"/>
    <x v="0"/>
    <n v="66"/>
  </r>
  <r>
    <x v="0"/>
    <x v="1"/>
    <x v="34"/>
    <s v="MMR001CMP050"/>
    <s v="GCA"/>
    <s v="Urban"/>
    <n v="301"/>
    <n v="1404"/>
    <n v="274"/>
    <n v="1347"/>
    <n v="274"/>
    <n v="1347"/>
    <x v="8"/>
    <x v="2"/>
    <n v="55"/>
  </r>
  <r>
    <x v="0"/>
    <x v="1"/>
    <x v="34"/>
    <s v="MMR001CMP050"/>
    <s v="GCA"/>
    <s v="Urban"/>
    <n v="301"/>
    <n v="1404"/>
    <n v="274"/>
    <n v="1347"/>
    <n v="274"/>
    <n v="1347"/>
    <x v="8"/>
    <x v="0"/>
    <n v="89"/>
  </r>
  <r>
    <x v="0"/>
    <x v="0"/>
    <x v="26"/>
    <s v="MMR001CMP062"/>
    <s v="GCA"/>
    <s v="Urban"/>
    <n v="265"/>
    <n v="1084"/>
    <n v="260"/>
    <n v="1140"/>
    <n v="260"/>
    <n v="1140"/>
    <x v="8"/>
    <x v="2"/>
    <n v="63"/>
  </r>
  <r>
    <x v="0"/>
    <x v="1"/>
    <x v="7"/>
    <s v="MMR001CMP049"/>
    <s v="GCA"/>
    <s v="Urban"/>
    <n v="116"/>
    <n v="659"/>
    <n v="116"/>
    <n v="659"/>
    <n v="116"/>
    <n v="659"/>
    <x v="8"/>
    <x v="1"/>
    <n v="31"/>
  </r>
  <r>
    <x v="0"/>
    <x v="0"/>
    <x v="39"/>
    <s v="MMR001CMP070"/>
    <s v="GCA"/>
    <s v="Urban"/>
    <n v="186"/>
    <n v="1002"/>
    <n v="183"/>
    <n v="971"/>
    <n v="188"/>
    <n v="1003"/>
    <x v="8"/>
    <x v="1"/>
    <n v="184"/>
  </r>
  <r>
    <x v="0"/>
    <x v="1"/>
    <x v="23"/>
    <s v="MMR001CMP051"/>
    <s v="GCA"/>
    <s v="Urban"/>
    <n v="23"/>
    <n v="83"/>
    <n v="23"/>
    <n v="85"/>
    <n v="23"/>
    <n v="78"/>
    <x v="8"/>
    <x v="0"/>
    <n v="4"/>
  </r>
  <r>
    <x v="0"/>
    <x v="1"/>
    <x v="69"/>
    <s v="MMR001CMP053"/>
    <s v="GCA"/>
    <s v="Urban"/>
    <n v="14"/>
    <n v="74"/>
    <n v="14"/>
    <n v="68"/>
    <n v="14"/>
    <n v="68"/>
    <x v="8"/>
    <x v="1"/>
    <n v="10"/>
  </r>
  <r>
    <x v="0"/>
    <x v="1"/>
    <x v="64"/>
    <s v="MMR001CMP055"/>
    <s v="GCA"/>
    <s v="Urban"/>
    <n v="27"/>
    <n v="111"/>
    <n v="25"/>
    <n v="104"/>
    <n v="25"/>
    <n v="104"/>
    <x v="8"/>
    <x v="2"/>
    <n v="3"/>
  </r>
  <r>
    <x v="0"/>
    <x v="1"/>
    <x v="64"/>
    <s v="MMR001CMP055"/>
    <s v="GCA"/>
    <s v="Urban"/>
    <n v="27"/>
    <n v="111"/>
    <n v="25"/>
    <n v="104"/>
    <n v="25"/>
    <n v="104"/>
    <x v="8"/>
    <x v="0"/>
    <n v="1"/>
  </r>
  <r>
    <x v="0"/>
    <x v="1"/>
    <x v="64"/>
    <s v="MMR001CMP055"/>
    <s v="GCA"/>
    <s v="Urban"/>
    <n v="27"/>
    <n v="111"/>
    <n v="25"/>
    <n v="104"/>
    <n v="25"/>
    <n v="104"/>
    <x v="8"/>
    <x v="1"/>
    <n v="4"/>
  </r>
  <r>
    <x v="0"/>
    <x v="1"/>
    <x v="81"/>
    <s v="MMR001CMP054"/>
    <s v="GCA"/>
    <s v="Rural"/>
    <n v="23"/>
    <n v="124"/>
    <n v="20"/>
    <n v="110"/>
    <n v="20"/>
    <n v="110"/>
    <x v="8"/>
    <x v="1"/>
    <n v="7"/>
  </r>
  <r>
    <x v="0"/>
    <x v="0"/>
    <x v="63"/>
    <s v="MMR001CMP056"/>
    <s v="GCA"/>
    <s v="Urban"/>
    <n v="413"/>
    <n v="1835"/>
    <n v="407"/>
    <n v="1858"/>
    <n v="407"/>
    <n v="1858"/>
    <x v="8"/>
    <x v="0"/>
    <n v="72"/>
  </r>
  <r>
    <x v="0"/>
    <x v="1"/>
    <x v="81"/>
    <s v="MMR001CMP054"/>
    <s v="GCA"/>
    <s v="Rural"/>
    <n v="23"/>
    <n v="124"/>
    <n v="20"/>
    <n v="110"/>
    <n v="20"/>
    <n v="110"/>
    <x v="8"/>
    <x v="2"/>
    <n v="4"/>
  </r>
  <r>
    <x v="0"/>
    <x v="0"/>
    <x v="76"/>
    <s v="MMR001CMP058"/>
    <s v="GCA"/>
    <s v="Urban"/>
    <n v="3"/>
    <n v="13"/>
    <n v="3"/>
    <n v="13"/>
    <n v="3"/>
    <n v="13"/>
    <x v="8"/>
    <x v="1"/>
    <n v="2"/>
  </r>
  <r>
    <x v="0"/>
    <x v="0"/>
    <x v="63"/>
    <s v="MMR001CMP056"/>
    <s v="GCA"/>
    <s v="Urban"/>
    <n v="413"/>
    <n v="1835"/>
    <n v="407"/>
    <n v="1858"/>
    <n v="407"/>
    <n v="1858"/>
    <x v="8"/>
    <x v="2"/>
    <n v="63"/>
  </r>
  <r>
    <x v="0"/>
    <x v="1"/>
    <x v="80"/>
    <s v="MMR001CMP052"/>
    <s v="GCA"/>
    <s v="Urban"/>
    <n v="44"/>
    <n v="235"/>
    <n v="36"/>
    <n v="194"/>
    <n v="43"/>
    <n v="242"/>
    <x v="8"/>
    <x v="2"/>
    <n v="10"/>
  </r>
  <r>
    <x v="0"/>
    <x v="0"/>
    <x v="63"/>
    <s v="MMR001CMP056"/>
    <s v="GCA"/>
    <s v="Urban"/>
    <n v="413"/>
    <n v="1835"/>
    <n v="407"/>
    <n v="1858"/>
    <n v="407"/>
    <n v="1858"/>
    <x v="8"/>
    <x v="1"/>
    <n v="135"/>
  </r>
  <r>
    <x v="0"/>
    <x v="1"/>
    <x v="69"/>
    <s v="MMR001CMP053"/>
    <s v="GCA"/>
    <s v="Urban"/>
    <n v="14"/>
    <n v="74"/>
    <n v="14"/>
    <n v="68"/>
    <n v="14"/>
    <n v="68"/>
    <x v="8"/>
    <x v="2"/>
    <n v="10"/>
  </r>
  <r>
    <x v="0"/>
    <x v="0"/>
    <x v="76"/>
    <s v="MMR001CMP058"/>
    <s v="GCA"/>
    <s v="Urban"/>
    <n v="3"/>
    <n v="13"/>
    <n v="3"/>
    <n v="13"/>
    <n v="3"/>
    <n v="13"/>
    <x v="8"/>
    <x v="0"/>
    <n v="0"/>
  </r>
  <r>
    <x v="0"/>
    <x v="1"/>
    <x v="69"/>
    <s v="MMR001CMP053"/>
    <s v="GCA"/>
    <s v="Urban"/>
    <n v="14"/>
    <n v="74"/>
    <n v="14"/>
    <n v="68"/>
    <n v="14"/>
    <n v="68"/>
    <x v="8"/>
    <x v="0"/>
    <n v="0"/>
  </r>
  <r>
    <x v="0"/>
    <x v="1"/>
    <x v="80"/>
    <s v="MMR001CMP052"/>
    <s v="GCA"/>
    <s v="Urban"/>
    <n v="44"/>
    <n v="235"/>
    <n v="36"/>
    <n v="194"/>
    <n v="43"/>
    <n v="242"/>
    <x v="8"/>
    <x v="1"/>
    <n v="28"/>
  </r>
  <r>
    <x v="0"/>
    <x v="5"/>
    <x v="6"/>
    <s v="MMR001CMP066"/>
    <s v="GCA"/>
    <s v="Urban"/>
    <n v="135"/>
    <n v="672"/>
    <n v="156"/>
    <n v="704"/>
    <n v="156"/>
    <n v="704"/>
    <x v="8"/>
    <x v="0"/>
    <n v="39"/>
  </r>
  <r>
    <x v="0"/>
    <x v="1"/>
    <x v="81"/>
    <s v="MMR001CMP054"/>
    <s v="GCA"/>
    <s v="Rural"/>
    <n v="23"/>
    <n v="124"/>
    <n v="20"/>
    <n v="110"/>
    <n v="20"/>
    <n v="110"/>
    <x v="8"/>
    <x v="0"/>
    <n v="3"/>
  </r>
  <r>
    <x v="0"/>
    <x v="2"/>
    <x v="42"/>
    <s v="MMR001CMP040"/>
    <s v="GCA"/>
    <s v="Rural"/>
    <n v="429"/>
    <n v="2237"/>
    <n v="429"/>
    <n v="2221"/>
    <n v="429"/>
    <n v="2221"/>
    <x v="8"/>
    <x v="2"/>
    <n v="135"/>
  </r>
  <r>
    <x v="0"/>
    <x v="2"/>
    <x v="46"/>
    <s v="MMR001CMP041"/>
    <s v="GCA"/>
    <s v="Rural"/>
    <n v="172"/>
    <n v="838"/>
    <n v="181"/>
    <n v="910"/>
    <n v="181"/>
    <n v="910"/>
    <x v="8"/>
    <x v="1"/>
    <n v="124"/>
  </r>
  <r>
    <x v="0"/>
    <x v="7"/>
    <x v="55"/>
    <s v="MMR001CMP068"/>
    <s v="GCA"/>
    <s v="Urban"/>
    <n v="40"/>
    <n v="208"/>
    <n v="41"/>
    <n v="208"/>
    <n v="51"/>
    <n v="208"/>
    <x v="8"/>
    <x v="1"/>
    <n v="23"/>
  </r>
  <r>
    <x v="0"/>
    <x v="2"/>
    <x v="46"/>
    <s v="MMR001CMP041"/>
    <s v="GCA"/>
    <s v="Rural"/>
    <n v="172"/>
    <n v="838"/>
    <n v="181"/>
    <n v="910"/>
    <n v="181"/>
    <n v="910"/>
    <x v="8"/>
    <x v="2"/>
    <n v="69"/>
  </r>
  <r>
    <x v="0"/>
    <x v="0"/>
    <x v="45"/>
    <s v="MMR001CMP069"/>
    <s v="GCA"/>
    <s v="Urban"/>
    <n v="70"/>
    <n v="609"/>
    <n v="124"/>
    <n v="644"/>
    <n v="124"/>
    <n v="644"/>
    <x v="8"/>
    <x v="0"/>
    <n v="59"/>
  </r>
  <r>
    <x v="0"/>
    <x v="2"/>
    <x v="46"/>
    <s v="MMR001CMP041"/>
    <s v="GCA"/>
    <s v="Rural"/>
    <n v="172"/>
    <n v="838"/>
    <n v="181"/>
    <n v="910"/>
    <n v="181"/>
    <n v="910"/>
    <x v="8"/>
    <x v="0"/>
    <n v="55"/>
  </r>
  <r>
    <x v="0"/>
    <x v="0"/>
    <x v="26"/>
    <s v="MMR001CMP062"/>
    <s v="GCA"/>
    <s v="Urban"/>
    <n v="265"/>
    <n v="1084"/>
    <n v="260"/>
    <n v="1140"/>
    <n v="260"/>
    <n v="1140"/>
    <x v="8"/>
    <x v="1"/>
    <n v="129"/>
  </r>
  <r>
    <x v="0"/>
    <x v="0"/>
    <x v="45"/>
    <s v="MMR001CMP069"/>
    <s v="GCA"/>
    <s v="Urban"/>
    <n v="70"/>
    <n v="609"/>
    <n v="124"/>
    <n v="644"/>
    <n v="124"/>
    <n v="644"/>
    <x v="8"/>
    <x v="2"/>
    <n v="69"/>
  </r>
  <r>
    <x v="0"/>
    <x v="6"/>
    <x v="56"/>
    <s v="MMR001CMP042"/>
    <s v="GCA"/>
    <s v="Urban"/>
    <n v="118"/>
    <n v="516"/>
    <n v="108"/>
    <n v="470"/>
    <n v="118"/>
    <n v="520"/>
    <x v="8"/>
    <x v="2"/>
    <n v="24"/>
  </r>
  <r>
    <x v="0"/>
    <x v="0"/>
    <x v="45"/>
    <s v="MMR001CMP069"/>
    <s v="GCA"/>
    <s v="Urban"/>
    <n v="70"/>
    <n v="609"/>
    <n v="124"/>
    <n v="644"/>
    <n v="124"/>
    <n v="644"/>
    <x v="8"/>
    <x v="1"/>
    <n v="128"/>
  </r>
  <r>
    <x v="0"/>
    <x v="2"/>
    <x v="42"/>
    <s v="MMR001CMP040"/>
    <s v="GCA"/>
    <s v="Rural"/>
    <n v="429"/>
    <n v="2237"/>
    <n v="429"/>
    <n v="2221"/>
    <n v="429"/>
    <n v="2221"/>
    <x v="8"/>
    <x v="0"/>
    <n v="143"/>
  </r>
  <r>
    <x v="0"/>
    <x v="0"/>
    <x v="39"/>
    <s v="MMR001CMP070"/>
    <s v="GCA"/>
    <s v="Urban"/>
    <n v="186"/>
    <n v="1002"/>
    <n v="183"/>
    <n v="971"/>
    <n v="188"/>
    <n v="1003"/>
    <x v="8"/>
    <x v="0"/>
    <n v="100"/>
  </r>
  <r>
    <x v="0"/>
    <x v="2"/>
    <x v="49"/>
    <s v="MMR001CMP039"/>
    <s v="GCA"/>
    <s v="Rural"/>
    <n v="45"/>
    <n v="193"/>
    <n v="48"/>
    <n v="196"/>
    <n v="48"/>
    <n v="196"/>
    <x v="8"/>
    <x v="1"/>
    <n v="20"/>
  </r>
  <r>
    <x v="0"/>
    <x v="2"/>
    <x v="49"/>
    <s v="MMR001CMP039"/>
    <s v="GCA"/>
    <s v="Rural"/>
    <n v="45"/>
    <n v="193"/>
    <n v="48"/>
    <n v="196"/>
    <n v="48"/>
    <n v="196"/>
    <x v="8"/>
    <x v="2"/>
    <n v="13"/>
  </r>
  <r>
    <x v="0"/>
    <x v="9"/>
    <x v="31"/>
    <s v="MMR001CMP077"/>
    <s v="GCA"/>
    <s v="Mixed"/>
    <n v="18"/>
    <n v="78"/>
    <n v="18"/>
    <n v="79"/>
    <n v="18"/>
    <n v="77"/>
    <x v="8"/>
    <x v="1"/>
    <n v="4"/>
  </r>
  <r>
    <x v="0"/>
    <x v="2"/>
    <x v="42"/>
    <s v="MMR001CMP040"/>
    <s v="GCA"/>
    <s v="Rural"/>
    <n v="429"/>
    <n v="2237"/>
    <n v="429"/>
    <n v="2221"/>
    <n v="429"/>
    <n v="2221"/>
    <x v="8"/>
    <x v="1"/>
    <n v="278"/>
  </r>
  <r>
    <x v="0"/>
    <x v="6"/>
    <x v="15"/>
    <s v="MMR001CMP043"/>
    <s v="NGCA"/>
    <s v="Mixed"/>
    <n v="153"/>
    <n v="873"/>
    <n v="153"/>
    <n v="922"/>
    <n v="153"/>
    <n v="922"/>
    <x v="8"/>
    <x v="2"/>
    <n v="59"/>
  </r>
  <r>
    <x v="0"/>
    <x v="1"/>
    <x v="7"/>
    <s v="MMR001CMP049"/>
    <s v="GCA"/>
    <s v="Urban"/>
    <n v="116"/>
    <n v="659"/>
    <n v="116"/>
    <n v="659"/>
    <n v="116"/>
    <n v="659"/>
    <x v="8"/>
    <x v="0"/>
    <n v="16"/>
  </r>
  <r>
    <x v="0"/>
    <x v="1"/>
    <x v="1"/>
    <s v="MMR001CMP047"/>
    <s v="GCA"/>
    <s v="Urban"/>
    <n v="631"/>
    <n v="3758"/>
    <n v="613"/>
    <n v="3721"/>
    <n v="626"/>
    <n v="3786"/>
    <x v="8"/>
    <x v="1"/>
    <n v="489"/>
  </r>
  <r>
    <x v="0"/>
    <x v="5"/>
    <x v="6"/>
    <s v="MMR001CMP066"/>
    <s v="GCA"/>
    <s v="Urban"/>
    <n v="135"/>
    <n v="672"/>
    <n v="156"/>
    <n v="704"/>
    <n v="156"/>
    <n v="704"/>
    <x v="8"/>
    <x v="2"/>
    <n v="47"/>
  </r>
  <r>
    <x v="0"/>
    <x v="1"/>
    <x v="1"/>
    <s v="MMR001CMP047"/>
    <s v="GCA"/>
    <s v="Urban"/>
    <n v="631"/>
    <n v="3758"/>
    <n v="613"/>
    <n v="3721"/>
    <n v="626"/>
    <n v="3786"/>
    <x v="8"/>
    <x v="2"/>
    <n v="230"/>
  </r>
  <r>
    <x v="0"/>
    <x v="5"/>
    <x v="6"/>
    <s v="MMR001CMP066"/>
    <s v="GCA"/>
    <s v="Urban"/>
    <n v="135"/>
    <n v="672"/>
    <n v="156"/>
    <n v="704"/>
    <n v="156"/>
    <n v="704"/>
    <x v="8"/>
    <x v="1"/>
    <n v="86"/>
  </r>
  <r>
    <x v="0"/>
    <x v="1"/>
    <x v="1"/>
    <s v="MMR001CMP047"/>
    <s v="GCA"/>
    <s v="Urban"/>
    <n v="631"/>
    <n v="3758"/>
    <n v="613"/>
    <n v="3721"/>
    <n v="626"/>
    <n v="3786"/>
    <x v="8"/>
    <x v="0"/>
    <n v="259"/>
  </r>
  <r>
    <x v="0"/>
    <x v="7"/>
    <x v="55"/>
    <s v="MMR001CMP068"/>
    <s v="GCA"/>
    <s v="Urban"/>
    <n v="40"/>
    <n v="208"/>
    <n v="41"/>
    <n v="208"/>
    <n v="51"/>
    <n v="208"/>
    <x v="8"/>
    <x v="2"/>
    <n v="11"/>
  </r>
  <r>
    <x v="0"/>
    <x v="6"/>
    <x v="15"/>
    <s v="MMR001CMP043"/>
    <s v="NGCA"/>
    <s v="Mixed"/>
    <n v="153"/>
    <n v="873"/>
    <n v="153"/>
    <n v="922"/>
    <n v="153"/>
    <n v="922"/>
    <x v="8"/>
    <x v="1"/>
    <n v="98"/>
  </r>
  <r>
    <x v="0"/>
    <x v="6"/>
    <x v="56"/>
    <s v="MMR001CMP042"/>
    <s v="GCA"/>
    <s v="Urban"/>
    <n v="118"/>
    <n v="516"/>
    <n v="108"/>
    <n v="470"/>
    <n v="118"/>
    <n v="520"/>
    <x v="8"/>
    <x v="0"/>
    <n v="22"/>
  </r>
  <r>
    <x v="0"/>
    <x v="7"/>
    <x v="18"/>
    <s v="MMR001CMP067"/>
    <s v="GCA"/>
    <s v="Urban"/>
    <n v="80"/>
    <n v="278"/>
    <n v="50"/>
    <n v="200"/>
    <n v="83"/>
    <n v="293"/>
    <x v="8"/>
    <x v="2"/>
    <n v="26"/>
  </r>
  <r>
    <x v="0"/>
    <x v="6"/>
    <x v="15"/>
    <s v="MMR001CMP043"/>
    <s v="NGCA"/>
    <s v="Mixed"/>
    <n v="153"/>
    <n v="873"/>
    <n v="153"/>
    <n v="922"/>
    <n v="153"/>
    <n v="922"/>
    <x v="8"/>
    <x v="0"/>
    <n v="39"/>
  </r>
  <r>
    <x v="0"/>
    <x v="7"/>
    <x v="18"/>
    <s v="MMR001CMP067"/>
    <s v="GCA"/>
    <s v="Urban"/>
    <n v="80"/>
    <n v="278"/>
    <n v="50"/>
    <n v="200"/>
    <n v="83"/>
    <n v="293"/>
    <x v="8"/>
    <x v="1"/>
    <n v="54"/>
  </r>
  <r>
    <x v="0"/>
    <x v="6"/>
    <x v="56"/>
    <s v="MMR001CMP042"/>
    <s v="GCA"/>
    <s v="Urban"/>
    <n v="118"/>
    <n v="516"/>
    <n v="108"/>
    <n v="470"/>
    <n v="118"/>
    <n v="520"/>
    <x v="8"/>
    <x v="1"/>
    <n v="46"/>
  </r>
  <r>
    <x v="0"/>
    <x v="7"/>
    <x v="55"/>
    <s v="MMR001CMP068"/>
    <s v="GCA"/>
    <s v="Urban"/>
    <n v="40"/>
    <n v="208"/>
    <n v="41"/>
    <n v="208"/>
    <n v="51"/>
    <n v="208"/>
    <x v="8"/>
    <x v="0"/>
    <n v="12"/>
  </r>
  <r>
    <x v="0"/>
    <x v="2"/>
    <x v="49"/>
    <s v="MMR001CMP039"/>
    <s v="GCA"/>
    <s v="Rural"/>
    <n v="45"/>
    <n v="193"/>
    <n v="48"/>
    <n v="196"/>
    <n v="48"/>
    <n v="196"/>
    <x v="8"/>
    <x v="0"/>
    <n v="7"/>
  </r>
  <r>
    <x v="0"/>
    <x v="7"/>
    <x v="18"/>
    <s v="MMR001CMP067"/>
    <s v="GCA"/>
    <s v="Urban"/>
    <n v="80"/>
    <n v="278"/>
    <n v="50"/>
    <n v="200"/>
    <n v="83"/>
    <n v="293"/>
    <x v="8"/>
    <x v="0"/>
    <n v="28"/>
  </r>
  <r>
    <x v="0"/>
    <x v="3"/>
    <x v="57"/>
    <s v="MMR001CMP015"/>
    <s v="GCA"/>
    <s v="Urban"/>
    <n v="107"/>
    <n v="584"/>
    <n v="30"/>
    <n v="174"/>
    <n v="108"/>
    <n v="605"/>
    <x v="8"/>
    <x v="1"/>
    <n v="87"/>
  </r>
  <r>
    <x v="0"/>
    <x v="3"/>
    <x v="11"/>
    <s v="MMR001CMP013"/>
    <s v="GCA"/>
    <s v="Urban"/>
    <n v="44"/>
    <n v="180"/>
    <n v="18"/>
    <n v="68"/>
    <n v="45"/>
    <n v="194"/>
    <x v="8"/>
    <x v="2"/>
    <n v="16"/>
  </r>
  <r>
    <x v="0"/>
    <x v="3"/>
    <x v="44"/>
    <s v="MMR001CMP022"/>
    <s v="GCA"/>
    <s v="Urban"/>
    <n v="6"/>
    <n v="36"/>
    <n v="6"/>
    <n v="36"/>
    <n v="6"/>
    <n v="36"/>
    <x v="8"/>
    <x v="2"/>
    <n v="2"/>
  </r>
  <r>
    <x v="0"/>
    <x v="4"/>
    <x v="41"/>
    <s v="MMR001CMP109"/>
    <s v="GCA"/>
    <s v="Urban"/>
    <n v="6"/>
    <n v="30"/>
    <n v="6"/>
    <n v="30"/>
    <n v="6"/>
    <n v="30"/>
    <x v="8"/>
    <x v="0"/>
    <n v="3"/>
  </r>
  <r>
    <x v="0"/>
    <x v="3"/>
    <x v="11"/>
    <s v="MMR001CMP013"/>
    <s v="GCA"/>
    <s v="Urban"/>
    <n v="44"/>
    <n v="180"/>
    <n v="18"/>
    <n v="68"/>
    <n v="45"/>
    <n v="194"/>
    <x v="8"/>
    <x v="0"/>
    <n v="8"/>
  </r>
  <r>
    <x v="0"/>
    <x v="3"/>
    <x v="60"/>
    <s v="MMR001CMP016"/>
    <s v="GCA"/>
    <s v="Urban"/>
    <n v="72"/>
    <n v="333"/>
    <n v="72"/>
    <n v="332"/>
    <n v="72"/>
    <n v="332"/>
    <x v="8"/>
    <x v="0"/>
    <n v="32"/>
  </r>
  <r>
    <x v="0"/>
    <x v="2"/>
    <x v="43"/>
    <s v="MMR001CMP113"/>
    <s v="NGCA"/>
    <s v="Rural"/>
    <n v="155"/>
    <n v="664"/>
    <n v="156"/>
    <n v="641"/>
    <n v="273"/>
    <n v="0"/>
    <x v="8"/>
    <x v="1"/>
    <n v="0"/>
  </r>
  <r>
    <x v="0"/>
    <x v="3"/>
    <x v="47"/>
    <s v="MMR001CMP018"/>
    <s v="GCA"/>
    <s v="Urban"/>
    <n v="190"/>
    <n v="1047"/>
    <n v="205"/>
    <n v="1072"/>
    <m/>
    <n v="1072"/>
    <x v="8"/>
    <x v="1"/>
    <n v="130"/>
  </r>
  <r>
    <x v="0"/>
    <x v="2"/>
    <x v="61"/>
    <s v="MMR001CMP116"/>
    <s v="NGCA"/>
    <s v="Urban"/>
    <n v="1295"/>
    <n v="6509"/>
    <m/>
    <n v="6258"/>
    <n v="1351"/>
    <n v="6868"/>
    <x v="8"/>
    <x v="0"/>
    <n v="0"/>
  </r>
  <r>
    <x v="0"/>
    <x v="2"/>
    <x v="43"/>
    <s v="MMR001CMP113"/>
    <s v="NGCA"/>
    <s v="Rural"/>
    <n v="155"/>
    <n v="664"/>
    <n v="156"/>
    <n v="641"/>
    <n v="273"/>
    <n v="0"/>
    <x v="8"/>
    <x v="0"/>
    <n v="0"/>
  </r>
  <r>
    <x v="0"/>
    <x v="3"/>
    <x v="44"/>
    <s v="MMR001CMP022"/>
    <s v="GCA"/>
    <s v="Urban"/>
    <n v="6"/>
    <n v="36"/>
    <n v="6"/>
    <n v="36"/>
    <n v="6"/>
    <n v="36"/>
    <x v="8"/>
    <x v="0"/>
    <n v="1"/>
  </r>
  <r>
    <x v="0"/>
    <x v="2"/>
    <x v="16"/>
    <s v="MMR001CMP120"/>
    <s v="NGCA"/>
    <s v="Rural"/>
    <n v="184"/>
    <n v="768"/>
    <n v="175"/>
    <n v="828"/>
    <n v="175"/>
    <n v="828"/>
    <x v="8"/>
    <x v="0"/>
    <n v="55"/>
  </r>
  <r>
    <x v="0"/>
    <x v="3"/>
    <x v="50"/>
    <s v="MMR001CMP021"/>
    <s v="GCA"/>
    <s v="Rural"/>
    <n v="14"/>
    <n v="73"/>
    <n v="12"/>
    <n v="61"/>
    <n v="14"/>
    <n v="72"/>
    <x v="8"/>
    <x v="1"/>
    <n v="12"/>
  </r>
  <r>
    <x v="0"/>
    <x v="3"/>
    <x v="51"/>
    <s v="MMR001CMP020"/>
    <s v="GCA"/>
    <s v="Rural"/>
    <n v="22"/>
    <n v="101"/>
    <n v="18"/>
    <n v="91"/>
    <n v="22"/>
    <n v="103"/>
    <x v="8"/>
    <x v="1"/>
    <n v="23"/>
  </r>
  <r>
    <x v="0"/>
    <x v="3"/>
    <x v="57"/>
    <s v="MMR001CMP015"/>
    <s v="GCA"/>
    <s v="Urban"/>
    <n v="107"/>
    <n v="584"/>
    <n v="30"/>
    <n v="174"/>
    <n v="108"/>
    <n v="605"/>
    <x v="8"/>
    <x v="0"/>
    <n v="32"/>
  </r>
  <r>
    <x v="0"/>
    <x v="3"/>
    <x v="11"/>
    <s v="MMR001CMP013"/>
    <s v="GCA"/>
    <s v="Urban"/>
    <n v="44"/>
    <n v="180"/>
    <n v="18"/>
    <n v="68"/>
    <n v="45"/>
    <n v="194"/>
    <x v="8"/>
    <x v="1"/>
    <n v="24"/>
  </r>
  <r>
    <x v="0"/>
    <x v="2"/>
    <x v="61"/>
    <s v="MMR001CMP116"/>
    <s v="NGCA"/>
    <s v="Urban"/>
    <n v="1295"/>
    <n v="6509"/>
    <m/>
    <n v="6258"/>
    <n v="1351"/>
    <n v="6868"/>
    <x v="8"/>
    <x v="2"/>
    <n v="0"/>
  </r>
  <r>
    <x v="0"/>
    <x v="2"/>
    <x v="54"/>
    <s v="MMR001CMP119"/>
    <s v="NGCA"/>
    <s v="Mixed"/>
    <n v="610"/>
    <n v="2750"/>
    <n v="609"/>
    <n v="2630"/>
    <n v="609"/>
    <n v="2630"/>
    <x v="8"/>
    <x v="2"/>
    <n v="199"/>
  </r>
  <r>
    <x v="0"/>
    <x v="3"/>
    <x v="40"/>
    <s v="MMR001CMP019"/>
    <s v="GCA"/>
    <s v="Urban"/>
    <n v="107"/>
    <n v="501"/>
    <n v="107"/>
    <n v="503"/>
    <n v="107"/>
    <n v="497"/>
    <x v="8"/>
    <x v="2"/>
    <n v="24"/>
  </r>
  <r>
    <x v="0"/>
    <x v="4"/>
    <x v="41"/>
    <s v="MMR001CMP109"/>
    <s v="GCA"/>
    <s v="Urban"/>
    <n v="6"/>
    <n v="30"/>
    <n v="6"/>
    <n v="30"/>
    <n v="6"/>
    <n v="30"/>
    <x v="8"/>
    <x v="1"/>
    <n v="8"/>
  </r>
  <r>
    <x v="0"/>
    <x v="3"/>
    <x v="50"/>
    <s v="MMR001CMP021"/>
    <s v="GCA"/>
    <s v="Rural"/>
    <n v="14"/>
    <n v="73"/>
    <n v="12"/>
    <n v="61"/>
    <n v="14"/>
    <n v="72"/>
    <x v="8"/>
    <x v="2"/>
    <n v="5"/>
  </r>
  <r>
    <x v="0"/>
    <x v="3"/>
    <x v="51"/>
    <s v="MMR001CMP020"/>
    <s v="GCA"/>
    <s v="Rural"/>
    <n v="22"/>
    <n v="101"/>
    <n v="18"/>
    <n v="91"/>
    <n v="22"/>
    <n v="103"/>
    <x v="8"/>
    <x v="0"/>
    <n v="12"/>
  </r>
  <r>
    <x v="0"/>
    <x v="3"/>
    <x v="40"/>
    <s v="MMR001CMP019"/>
    <s v="GCA"/>
    <s v="Urban"/>
    <n v="107"/>
    <n v="501"/>
    <n v="107"/>
    <n v="503"/>
    <n v="107"/>
    <n v="497"/>
    <x v="8"/>
    <x v="0"/>
    <n v="31"/>
  </r>
  <r>
    <x v="0"/>
    <x v="4"/>
    <x v="41"/>
    <s v="MMR001CMP109"/>
    <s v="GCA"/>
    <s v="Urban"/>
    <n v="6"/>
    <n v="30"/>
    <n v="6"/>
    <n v="30"/>
    <n v="6"/>
    <n v="30"/>
    <x v="8"/>
    <x v="2"/>
    <n v="5"/>
  </r>
  <r>
    <x v="0"/>
    <x v="2"/>
    <x v="54"/>
    <s v="MMR001CMP119"/>
    <s v="NGCA"/>
    <s v="Mixed"/>
    <n v="610"/>
    <n v="2750"/>
    <n v="609"/>
    <n v="2630"/>
    <n v="609"/>
    <n v="2630"/>
    <x v="8"/>
    <x v="1"/>
    <n v="471"/>
  </r>
  <r>
    <x v="0"/>
    <x v="3"/>
    <x v="50"/>
    <s v="MMR001CMP021"/>
    <s v="GCA"/>
    <s v="Rural"/>
    <n v="14"/>
    <n v="73"/>
    <n v="12"/>
    <n v="61"/>
    <n v="14"/>
    <n v="72"/>
    <x v="8"/>
    <x v="0"/>
    <n v="7"/>
  </r>
  <r>
    <x v="0"/>
    <x v="2"/>
    <x v="48"/>
    <s v="MMR001CMP111"/>
    <s v="NGCA"/>
    <s v="Rural"/>
    <n v="640"/>
    <n v="2600"/>
    <n v="623"/>
    <n v="2635"/>
    <n v="623"/>
    <n v="2635"/>
    <x v="8"/>
    <x v="0"/>
    <n v="140"/>
  </r>
  <r>
    <x v="0"/>
    <x v="2"/>
    <x v="43"/>
    <s v="MMR001CMP113"/>
    <s v="NGCA"/>
    <s v="Rural"/>
    <n v="155"/>
    <n v="664"/>
    <n v="156"/>
    <n v="641"/>
    <n v="273"/>
    <n v="0"/>
    <x v="8"/>
    <x v="2"/>
    <n v="0"/>
  </r>
  <r>
    <x v="0"/>
    <x v="3"/>
    <x v="58"/>
    <s v="MMR001CMP014"/>
    <s v="GCA"/>
    <s v="Urban"/>
    <n v="163"/>
    <n v="712"/>
    <n v="84"/>
    <n v="452"/>
    <n v="140"/>
    <n v="707"/>
    <x v="8"/>
    <x v="0"/>
    <n v="51"/>
  </r>
  <r>
    <x v="0"/>
    <x v="2"/>
    <x v="36"/>
    <s v="MMR001CMP115"/>
    <s v="NGCA"/>
    <s v="Rural"/>
    <n v="169"/>
    <n v="1216"/>
    <n v="176"/>
    <n v="1216"/>
    <n v="176"/>
    <n v="1216"/>
    <x v="8"/>
    <x v="0"/>
    <n v="85"/>
  </r>
  <r>
    <x v="0"/>
    <x v="3"/>
    <x v="57"/>
    <s v="MMR001CMP015"/>
    <s v="GCA"/>
    <s v="Urban"/>
    <n v="107"/>
    <n v="584"/>
    <n v="30"/>
    <n v="174"/>
    <n v="108"/>
    <n v="605"/>
    <x v="8"/>
    <x v="2"/>
    <n v="55"/>
  </r>
  <r>
    <x v="0"/>
    <x v="3"/>
    <x v="59"/>
    <s v="MMR001CMP023"/>
    <s v="GCA"/>
    <s v="Urban"/>
    <n v="68"/>
    <n v="340"/>
    <n v="61"/>
    <n v="315"/>
    <n v="68"/>
    <n v="340"/>
    <x v="8"/>
    <x v="0"/>
    <n v="28"/>
  </r>
  <r>
    <x v="0"/>
    <x v="2"/>
    <x v="48"/>
    <s v="MMR001CMP111"/>
    <s v="NGCA"/>
    <s v="Rural"/>
    <n v="640"/>
    <n v="2600"/>
    <n v="623"/>
    <n v="2635"/>
    <n v="623"/>
    <n v="2635"/>
    <x v="8"/>
    <x v="1"/>
    <n v="266"/>
  </r>
  <r>
    <x v="0"/>
    <x v="3"/>
    <x v="60"/>
    <s v="MMR001CMP016"/>
    <s v="GCA"/>
    <s v="Urban"/>
    <n v="72"/>
    <n v="333"/>
    <n v="72"/>
    <n v="332"/>
    <n v="72"/>
    <n v="332"/>
    <x v="8"/>
    <x v="1"/>
    <n v="57"/>
  </r>
  <r>
    <x v="0"/>
    <x v="3"/>
    <x v="58"/>
    <s v="MMR001CMP014"/>
    <s v="GCA"/>
    <s v="Urban"/>
    <n v="163"/>
    <n v="712"/>
    <n v="84"/>
    <n v="452"/>
    <n v="140"/>
    <n v="707"/>
    <x v="8"/>
    <x v="1"/>
    <n v="101"/>
  </r>
  <r>
    <x v="0"/>
    <x v="3"/>
    <x v="19"/>
    <s v="MMR001CMP012"/>
    <s v="GCA"/>
    <s v="Urban"/>
    <n v="6"/>
    <n v="28"/>
    <n v="6"/>
    <n v="30"/>
    <n v="6"/>
    <n v="30"/>
    <x v="8"/>
    <x v="0"/>
    <n v="3"/>
  </r>
  <r>
    <x v="0"/>
    <x v="3"/>
    <x v="60"/>
    <s v="MMR001CMP016"/>
    <s v="GCA"/>
    <s v="Urban"/>
    <n v="72"/>
    <n v="333"/>
    <n v="72"/>
    <n v="332"/>
    <n v="72"/>
    <n v="332"/>
    <x v="8"/>
    <x v="2"/>
    <n v="25"/>
  </r>
  <r>
    <x v="0"/>
    <x v="3"/>
    <x v="59"/>
    <s v="MMR001CMP023"/>
    <s v="GCA"/>
    <s v="Urban"/>
    <n v="68"/>
    <n v="340"/>
    <n v="61"/>
    <n v="315"/>
    <n v="68"/>
    <n v="340"/>
    <x v="8"/>
    <x v="2"/>
    <n v="24"/>
  </r>
  <r>
    <x v="0"/>
    <x v="3"/>
    <x v="47"/>
    <s v="MMR001CMP018"/>
    <s v="GCA"/>
    <s v="Urban"/>
    <n v="190"/>
    <n v="1047"/>
    <n v="205"/>
    <n v="1072"/>
    <m/>
    <n v="1072"/>
    <x v="8"/>
    <x v="0"/>
    <n v="69"/>
  </r>
  <r>
    <x v="0"/>
    <x v="2"/>
    <x v="61"/>
    <s v="MMR001CMP116"/>
    <s v="NGCA"/>
    <s v="Urban"/>
    <n v="1295"/>
    <n v="6509"/>
    <m/>
    <n v="6258"/>
    <n v="1351"/>
    <n v="6868"/>
    <x v="8"/>
    <x v="1"/>
    <n v="0"/>
  </r>
  <r>
    <x v="0"/>
    <x v="2"/>
    <x v="36"/>
    <s v="MMR001CMP115"/>
    <s v="NGCA"/>
    <s v="Rural"/>
    <n v="169"/>
    <n v="1216"/>
    <n v="176"/>
    <n v="1216"/>
    <n v="176"/>
    <n v="1216"/>
    <x v="8"/>
    <x v="1"/>
    <n v="153"/>
  </r>
  <r>
    <x v="0"/>
    <x v="2"/>
    <x v="54"/>
    <s v="MMR001CMP119"/>
    <s v="NGCA"/>
    <s v="Mixed"/>
    <n v="610"/>
    <n v="2750"/>
    <n v="609"/>
    <n v="2630"/>
    <n v="609"/>
    <n v="2630"/>
    <x v="8"/>
    <x v="0"/>
    <n v="272"/>
  </r>
  <r>
    <x v="0"/>
    <x v="2"/>
    <x v="16"/>
    <s v="MMR001CMP120"/>
    <s v="NGCA"/>
    <s v="Rural"/>
    <n v="184"/>
    <n v="768"/>
    <n v="175"/>
    <n v="828"/>
    <n v="175"/>
    <n v="828"/>
    <x v="8"/>
    <x v="1"/>
    <n v="83"/>
  </r>
  <r>
    <x v="0"/>
    <x v="2"/>
    <x v="36"/>
    <s v="MMR001CMP115"/>
    <s v="NGCA"/>
    <s v="Rural"/>
    <n v="169"/>
    <n v="1216"/>
    <n v="176"/>
    <n v="1216"/>
    <n v="176"/>
    <n v="1216"/>
    <x v="8"/>
    <x v="2"/>
    <n v="68"/>
  </r>
  <r>
    <x v="0"/>
    <x v="4"/>
    <x v="52"/>
    <s v="MMR001CMP105"/>
    <s v="GCA"/>
    <s v="Rural"/>
    <n v="21"/>
    <n v="93"/>
    <n v="20"/>
    <n v="78"/>
    <n v="20"/>
    <n v="80"/>
    <x v="8"/>
    <x v="2"/>
    <n v="1"/>
  </r>
  <r>
    <x v="0"/>
    <x v="2"/>
    <x v="48"/>
    <s v="MMR001CMP111"/>
    <s v="NGCA"/>
    <s v="Rural"/>
    <n v="640"/>
    <n v="2600"/>
    <n v="623"/>
    <n v="2635"/>
    <n v="623"/>
    <n v="2635"/>
    <x v="8"/>
    <x v="2"/>
    <n v="126"/>
  </r>
  <r>
    <x v="0"/>
    <x v="2"/>
    <x v="16"/>
    <s v="MMR001CMP120"/>
    <s v="NGCA"/>
    <s v="Rural"/>
    <n v="184"/>
    <n v="768"/>
    <n v="175"/>
    <n v="828"/>
    <n v="175"/>
    <n v="828"/>
    <x v="8"/>
    <x v="2"/>
    <n v="28"/>
  </r>
  <r>
    <x v="0"/>
    <x v="3"/>
    <x v="19"/>
    <s v="MMR001CMP012"/>
    <s v="GCA"/>
    <s v="Urban"/>
    <n v="6"/>
    <n v="28"/>
    <n v="6"/>
    <n v="30"/>
    <n v="6"/>
    <n v="30"/>
    <x v="8"/>
    <x v="2"/>
    <n v="1"/>
  </r>
  <r>
    <x v="0"/>
    <x v="3"/>
    <x v="51"/>
    <s v="MMR001CMP020"/>
    <s v="GCA"/>
    <s v="Rural"/>
    <n v="22"/>
    <n v="101"/>
    <n v="18"/>
    <n v="91"/>
    <n v="22"/>
    <n v="103"/>
    <x v="8"/>
    <x v="2"/>
    <n v="11"/>
  </r>
  <r>
    <x v="0"/>
    <x v="4"/>
    <x v="52"/>
    <s v="MMR001CMP105"/>
    <s v="GCA"/>
    <s v="Rural"/>
    <n v="21"/>
    <n v="93"/>
    <n v="20"/>
    <n v="78"/>
    <n v="20"/>
    <n v="80"/>
    <x v="8"/>
    <x v="0"/>
    <n v="2"/>
  </r>
  <r>
    <x v="0"/>
    <x v="3"/>
    <x v="58"/>
    <s v="MMR001CMP014"/>
    <s v="GCA"/>
    <s v="Urban"/>
    <n v="163"/>
    <n v="712"/>
    <n v="84"/>
    <n v="452"/>
    <n v="140"/>
    <n v="707"/>
    <x v="8"/>
    <x v="2"/>
    <n v="50"/>
  </r>
  <r>
    <x v="0"/>
    <x v="3"/>
    <x v="19"/>
    <s v="MMR001CMP012"/>
    <s v="GCA"/>
    <s v="Urban"/>
    <n v="6"/>
    <n v="28"/>
    <n v="6"/>
    <n v="30"/>
    <n v="6"/>
    <n v="30"/>
    <x v="8"/>
    <x v="1"/>
    <n v="4"/>
  </r>
  <r>
    <x v="0"/>
    <x v="3"/>
    <x v="47"/>
    <s v="MMR001CMP018"/>
    <s v="GCA"/>
    <s v="Urban"/>
    <n v="190"/>
    <n v="1047"/>
    <n v="205"/>
    <n v="1072"/>
    <m/>
    <n v="1072"/>
    <x v="8"/>
    <x v="2"/>
    <n v="61"/>
  </r>
  <r>
    <x v="0"/>
    <x v="3"/>
    <x v="44"/>
    <s v="MMR001CMP022"/>
    <s v="GCA"/>
    <s v="Urban"/>
    <n v="6"/>
    <n v="36"/>
    <n v="6"/>
    <n v="36"/>
    <n v="6"/>
    <n v="36"/>
    <x v="8"/>
    <x v="1"/>
    <n v="3"/>
  </r>
  <r>
    <x v="0"/>
    <x v="4"/>
    <x v="52"/>
    <s v="MMR001CMP105"/>
    <s v="GCA"/>
    <s v="Rural"/>
    <n v="21"/>
    <n v="93"/>
    <n v="20"/>
    <n v="78"/>
    <n v="20"/>
    <n v="80"/>
    <x v="8"/>
    <x v="1"/>
    <n v="3"/>
  </r>
  <r>
    <x v="0"/>
    <x v="3"/>
    <x v="40"/>
    <s v="MMR001CMP019"/>
    <s v="GCA"/>
    <s v="Urban"/>
    <n v="107"/>
    <n v="501"/>
    <n v="107"/>
    <n v="503"/>
    <n v="107"/>
    <n v="497"/>
    <x v="8"/>
    <x v="1"/>
    <n v="55"/>
  </r>
  <r>
    <x v="1"/>
    <x v="12"/>
    <x v="121"/>
    <s v="MMR015CMP006"/>
    <s v="GCA"/>
    <s v="Rural"/>
    <n v="51"/>
    <n v="260"/>
    <n v="51"/>
    <n v="263"/>
    <n v="51"/>
    <n v="263"/>
    <x v="8"/>
    <x v="2"/>
    <n v="7"/>
  </r>
  <r>
    <x v="0"/>
    <x v="5"/>
    <x v="130"/>
    <s v="MMR001CMP223"/>
    <s v="GCA"/>
    <s v="Rural"/>
    <n v="121"/>
    <n v="596"/>
    <n v="129"/>
    <n v="575"/>
    <n v="129"/>
    <n v="575"/>
    <x v="8"/>
    <x v="2"/>
    <n v="45"/>
  </r>
  <r>
    <x v="0"/>
    <x v="5"/>
    <x v="130"/>
    <s v="MMR001CMP223"/>
    <s v="GCA"/>
    <s v="Rural"/>
    <n v="121"/>
    <n v="596"/>
    <n v="129"/>
    <n v="575"/>
    <n v="129"/>
    <n v="575"/>
    <x v="8"/>
    <x v="0"/>
    <n v="69"/>
  </r>
  <r>
    <x v="0"/>
    <x v="4"/>
    <x v="82"/>
    <s v="MMR001CMP168"/>
    <s v="GCA"/>
    <s v="Rural"/>
    <n v="74"/>
    <n v="404"/>
    <n v="60"/>
    <n v="330"/>
    <n v="74"/>
    <n v="369"/>
    <x v="8"/>
    <x v="2"/>
    <n v="34"/>
  </r>
  <r>
    <x v="1"/>
    <x v="15"/>
    <x v="117"/>
    <s v="MMR015CMP218"/>
    <s v="GCA"/>
    <s v="Rural"/>
    <n v="44"/>
    <n v="273"/>
    <n v="40"/>
    <n v="208"/>
    <n v="40"/>
    <n v="208"/>
    <x v="8"/>
    <x v="1"/>
    <n v="23"/>
  </r>
  <r>
    <x v="0"/>
    <x v="16"/>
    <x v="129"/>
    <s v="MMR001CMP234"/>
    <s v="GCA"/>
    <s v="Urban"/>
    <n v="91"/>
    <n v="400"/>
    <n v="60"/>
    <n v="228"/>
    <n v="74"/>
    <n v="228"/>
    <x v="8"/>
    <x v="0"/>
    <n v="12"/>
  </r>
  <r>
    <x v="0"/>
    <x v="5"/>
    <x v="128"/>
    <s v="MMR001CMP218"/>
    <s v="GCA"/>
    <s v="Rural"/>
    <n v="207"/>
    <n v="1141"/>
    <n v="352"/>
    <n v="1386"/>
    <n v="352"/>
    <n v="1386"/>
    <x v="8"/>
    <x v="1"/>
    <n v="90"/>
  </r>
  <r>
    <x v="1"/>
    <x v="11"/>
    <x v="93"/>
    <s v="MMR015CMP214"/>
    <s v="GCA"/>
    <s v="Urban"/>
    <n v="41"/>
    <n v="214"/>
    <n v="41"/>
    <n v="214"/>
    <n v="41"/>
    <n v="214"/>
    <x v="8"/>
    <x v="2"/>
    <n v="12"/>
  </r>
  <r>
    <x v="0"/>
    <x v="16"/>
    <x v="129"/>
    <s v="MMR001CMP234"/>
    <s v="GCA"/>
    <s v="Urban"/>
    <n v="91"/>
    <n v="400"/>
    <n v="60"/>
    <n v="228"/>
    <n v="74"/>
    <n v="228"/>
    <x v="8"/>
    <x v="2"/>
    <n v="8"/>
  </r>
  <r>
    <x v="1"/>
    <x v="12"/>
    <x v="121"/>
    <s v="MMR015CMP006"/>
    <s v="GCA"/>
    <s v="Rural"/>
    <n v="51"/>
    <n v="260"/>
    <n v="51"/>
    <n v="263"/>
    <n v="51"/>
    <n v="263"/>
    <x v="8"/>
    <x v="1"/>
    <n v="13"/>
  </r>
  <r>
    <x v="0"/>
    <x v="5"/>
    <x v="74"/>
    <s v="MMR001CMP133"/>
    <s v="GCA"/>
    <s v="Rural"/>
    <n v="115"/>
    <n v="532"/>
    <n v="115"/>
    <n v="537"/>
    <n v="115"/>
    <n v="537"/>
    <x v="8"/>
    <x v="1"/>
    <n v="37"/>
  </r>
  <r>
    <x v="0"/>
    <x v="4"/>
    <x v="86"/>
    <s v="MMR001CMP167"/>
    <s v="GCA"/>
    <s v="Urban"/>
    <n v="15"/>
    <n v="74"/>
    <n v="12"/>
    <n v="60"/>
    <n v="16"/>
    <n v="74"/>
    <x v="8"/>
    <x v="1"/>
    <n v="0"/>
  </r>
  <r>
    <x v="1"/>
    <x v="15"/>
    <x v="117"/>
    <s v="MMR015CMP218"/>
    <s v="GCA"/>
    <s v="Rural"/>
    <n v="44"/>
    <n v="273"/>
    <n v="40"/>
    <n v="208"/>
    <n v="40"/>
    <n v="208"/>
    <x v="8"/>
    <x v="2"/>
    <n v="11"/>
  </r>
  <r>
    <x v="0"/>
    <x v="4"/>
    <x v="124"/>
    <s v="MMR001CMP231"/>
    <s v="GCA"/>
    <s v="Rural"/>
    <n v="54"/>
    <n v="242"/>
    <n v="50"/>
    <n v="219"/>
    <n v="50"/>
    <n v="227"/>
    <x v="8"/>
    <x v="1"/>
    <n v="26"/>
  </r>
  <r>
    <x v="0"/>
    <x v="16"/>
    <x v="129"/>
    <s v="MMR001CMP234"/>
    <s v="GCA"/>
    <s v="Urban"/>
    <n v="91"/>
    <n v="400"/>
    <n v="60"/>
    <n v="228"/>
    <n v="74"/>
    <n v="228"/>
    <x v="8"/>
    <x v="1"/>
    <n v="20"/>
  </r>
  <r>
    <x v="0"/>
    <x v="4"/>
    <x v="126"/>
    <s v="MMR001CMP148"/>
    <s v="GCA"/>
    <s v="Mixed"/>
    <n v="20"/>
    <n v="64"/>
    <n v="14"/>
    <n v="52"/>
    <n v="14"/>
    <n v="52"/>
    <x v="8"/>
    <x v="0"/>
    <n v="1"/>
  </r>
  <r>
    <x v="1"/>
    <x v="11"/>
    <x v="93"/>
    <s v="MMR015CMP214"/>
    <s v="GCA"/>
    <s v="Urban"/>
    <n v="41"/>
    <n v="214"/>
    <n v="41"/>
    <n v="214"/>
    <n v="41"/>
    <n v="214"/>
    <x v="8"/>
    <x v="1"/>
    <n v="24"/>
  </r>
  <r>
    <x v="0"/>
    <x v="4"/>
    <x v="124"/>
    <s v="MMR001CMP231"/>
    <s v="GCA"/>
    <s v="Rural"/>
    <n v="54"/>
    <n v="242"/>
    <n v="50"/>
    <n v="219"/>
    <n v="50"/>
    <n v="227"/>
    <x v="8"/>
    <x v="2"/>
    <n v="9"/>
  </r>
  <r>
    <x v="1"/>
    <x v="15"/>
    <x v="117"/>
    <s v="MMR015CMP218"/>
    <s v="GCA"/>
    <s v="Rural"/>
    <n v="44"/>
    <n v="273"/>
    <n v="40"/>
    <n v="208"/>
    <n v="40"/>
    <n v="208"/>
    <x v="8"/>
    <x v="0"/>
    <n v="12"/>
  </r>
  <r>
    <x v="0"/>
    <x v="4"/>
    <x v="82"/>
    <s v="MMR001CMP168"/>
    <s v="GCA"/>
    <s v="Rural"/>
    <n v="74"/>
    <n v="404"/>
    <n v="60"/>
    <n v="330"/>
    <n v="74"/>
    <n v="369"/>
    <x v="8"/>
    <x v="0"/>
    <n v="34"/>
  </r>
  <r>
    <x v="0"/>
    <x v="2"/>
    <x v="125"/>
    <s v="MMR001CMP160"/>
    <s v="NGCA"/>
    <s v="Rural"/>
    <n v="110"/>
    <n v="643"/>
    <n v="106"/>
    <m/>
    <n v="124"/>
    <n v="0"/>
    <x v="8"/>
    <x v="0"/>
    <n v="0"/>
  </r>
  <r>
    <x v="1"/>
    <x v="11"/>
    <x v="122"/>
    <s v="MMR015CMP001"/>
    <s v="GCA"/>
    <s v="Urban"/>
    <n v="73"/>
    <n v="393"/>
    <n v="73"/>
    <n v="393"/>
    <n v="73"/>
    <n v="393"/>
    <x v="8"/>
    <x v="2"/>
    <n v="32"/>
  </r>
  <r>
    <x v="1"/>
    <x v="12"/>
    <x v="114"/>
    <s v="MMR015CMP217"/>
    <s v="GCA"/>
    <s v="Mixed"/>
    <n v="21"/>
    <n v="107"/>
    <n v="22"/>
    <n v="108"/>
    <n v="22"/>
    <n v="0"/>
    <x v="8"/>
    <x v="0"/>
    <n v="0"/>
  </r>
  <r>
    <x v="1"/>
    <x v="11"/>
    <x v="115"/>
    <s v="MMR015CMP004"/>
    <s v="GCA"/>
    <s v="Urban"/>
    <n v="77"/>
    <n v="384"/>
    <n v="79"/>
    <n v="394"/>
    <n v="79"/>
    <n v="394"/>
    <x v="8"/>
    <x v="2"/>
    <n v="28"/>
  </r>
  <r>
    <x v="0"/>
    <x v="4"/>
    <x v="127"/>
    <s v="MMR001CMP229"/>
    <s v="GCA"/>
    <s v="Rural"/>
    <n v="116"/>
    <n v="530"/>
    <n v="105"/>
    <n v="464"/>
    <n v="105"/>
    <n v="492"/>
    <x v="8"/>
    <x v="1"/>
    <n v="69"/>
  </r>
  <r>
    <x v="0"/>
    <x v="5"/>
    <x v="118"/>
    <s v="MMR001CMP228"/>
    <s v="GCA"/>
    <s v="Rural"/>
    <n v="115"/>
    <n v="502"/>
    <n v="123"/>
    <n v="555"/>
    <n v="123"/>
    <n v="555"/>
    <x v="8"/>
    <x v="0"/>
    <n v="34"/>
  </r>
  <r>
    <x v="1"/>
    <x v="11"/>
    <x v="115"/>
    <s v="MMR015CMP004"/>
    <s v="GCA"/>
    <s v="Urban"/>
    <n v="77"/>
    <n v="384"/>
    <n v="79"/>
    <n v="394"/>
    <n v="79"/>
    <n v="394"/>
    <x v="8"/>
    <x v="0"/>
    <n v="27"/>
  </r>
  <r>
    <x v="0"/>
    <x v="3"/>
    <x v="89"/>
    <s v="MMR001CMP162"/>
    <s v="GCA"/>
    <s v="Rural"/>
    <n v="43"/>
    <n v="247"/>
    <n v="41"/>
    <n v="232"/>
    <n v="41"/>
    <n v="9"/>
    <x v="8"/>
    <x v="0"/>
    <n v="0"/>
  </r>
  <r>
    <x v="0"/>
    <x v="8"/>
    <x v="116"/>
    <s v="MMR001CMP152"/>
    <s v="GCA"/>
    <s v="Rural"/>
    <n v="20"/>
    <n v="106"/>
    <n v="13"/>
    <n v="94"/>
    <n v="18"/>
    <n v="94"/>
    <x v="8"/>
    <x v="1"/>
    <n v="8"/>
  </r>
  <r>
    <x v="1"/>
    <x v="11"/>
    <x v="123"/>
    <s v="MMR015CMP003"/>
    <s v="GCA"/>
    <s v="Urban"/>
    <n v="50"/>
    <n v="218"/>
    <n v="53"/>
    <n v="217"/>
    <n v="53"/>
    <n v="217"/>
    <x v="8"/>
    <x v="0"/>
    <n v="4"/>
  </r>
  <r>
    <x v="1"/>
    <x v="11"/>
    <x v="85"/>
    <s v="MMR015CMP215"/>
    <s v="GCA"/>
    <s v="Urban"/>
    <n v="140"/>
    <n v="613"/>
    <n v="137"/>
    <n v="622"/>
    <n v="137"/>
    <n v="622"/>
    <x v="8"/>
    <x v="1"/>
    <n v="70"/>
  </r>
  <r>
    <x v="0"/>
    <x v="5"/>
    <x v="118"/>
    <s v="MMR001CMP228"/>
    <s v="GCA"/>
    <s v="Rural"/>
    <n v="115"/>
    <n v="502"/>
    <n v="123"/>
    <n v="555"/>
    <n v="123"/>
    <n v="555"/>
    <x v="8"/>
    <x v="2"/>
    <n v="20"/>
  </r>
  <r>
    <x v="0"/>
    <x v="8"/>
    <x v="116"/>
    <s v="MMR001CMP152"/>
    <s v="GCA"/>
    <s v="Rural"/>
    <n v="20"/>
    <n v="106"/>
    <n v="13"/>
    <n v="94"/>
    <n v="18"/>
    <n v="94"/>
    <x v="8"/>
    <x v="2"/>
    <n v="5"/>
  </r>
  <r>
    <x v="1"/>
    <x v="14"/>
    <x v="97"/>
    <s v="MMR015CMP216"/>
    <s v="GCA"/>
    <s v="Urban"/>
    <n v="30"/>
    <n v="188"/>
    <n v="24"/>
    <n v="112"/>
    <n v="24"/>
    <n v="112"/>
    <x v="8"/>
    <x v="0"/>
    <n v="9"/>
  </r>
  <r>
    <x v="1"/>
    <x v="14"/>
    <x v="97"/>
    <s v="MMR015CMP216"/>
    <s v="GCA"/>
    <s v="Urban"/>
    <n v="30"/>
    <n v="188"/>
    <n v="24"/>
    <n v="112"/>
    <n v="24"/>
    <n v="112"/>
    <x v="8"/>
    <x v="1"/>
    <n v="12"/>
  </r>
  <r>
    <x v="0"/>
    <x v="5"/>
    <x v="74"/>
    <s v="MMR001CMP133"/>
    <s v="GCA"/>
    <s v="Rural"/>
    <n v="115"/>
    <n v="532"/>
    <n v="115"/>
    <n v="537"/>
    <n v="115"/>
    <n v="537"/>
    <x v="8"/>
    <x v="2"/>
    <n v="23"/>
  </r>
  <r>
    <x v="0"/>
    <x v="2"/>
    <x v="125"/>
    <s v="MMR001CMP160"/>
    <s v="NGCA"/>
    <s v="Rural"/>
    <n v="110"/>
    <n v="643"/>
    <n v="106"/>
    <m/>
    <n v="124"/>
    <n v="0"/>
    <x v="8"/>
    <x v="1"/>
    <n v="0"/>
  </r>
  <r>
    <x v="1"/>
    <x v="11"/>
    <x v="123"/>
    <s v="MMR015CMP003"/>
    <s v="GCA"/>
    <s v="Urban"/>
    <n v="50"/>
    <n v="218"/>
    <n v="53"/>
    <n v="217"/>
    <n v="53"/>
    <n v="217"/>
    <x v="8"/>
    <x v="2"/>
    <n v="5"/>
  </r>
  <r>
    <x v="0"/>
    <x v="4"/>
    <x v="127"/>
    <s v="MMR001CMP229"/>
    <s v="GCA"/>
    <s v="Rural"/>
    <n v="116"/>
    <n v="530"/>
    <n v="105"/>
    <n v="464"/>
    <n v="105"/>
    <n v="492"/>
    <x v="8"/>
    <x v="0"/>
    <n v="40"/>
  </r>
  <r>
    <x v="0"/>
    <x v="6"/>
    <x v="96"/>
    <s v="MMR001CMP210"/>
    <s v="GCA"/>
    <s v="Mixed"/>
    <n v="68"/>
    <n v="327"/>
    <n v="10"/>
    <n v="20"/>
    <n v="63"/>
    <n v="307"/>
    <x v="8"/>
    <x v="1"/>
    <n v="43"/>
  </r>
  <r>
    <x v="0"/>
    <x v="5"/>
    <x v="118"/>
    <s v="MMR001CMP228"/>
    <s v="GCA"/>
    <s v="Rural"/>
    <n v="115"/>
    <n v="502"/>
    <n v="123"/>
    <n v="555"/>
    <n v="123"/>
    <n v="555"/>
    <x v="8"/>
    <x v="1"/>
    <n v="54"/>
  </r>
  <r>
    <x v="1"/>
    <x v="14"/>
    <x v="97"/>
    <s v="MMR015CMP216"/>
    <s v="GCA"/>
    <s v="Urban"/>
    <n v="30"/>
    <n v="188"/>
    <n v="24"/>
    <n v="112"/>
    <n v="24"/>
    <n v="112"/>
    <x v="8"/>
    <x v="2"/>
    <n v="3"/>
  </r>
  <r>
    <x v="1"/>
    <x v="11"/>
    <x v="123"/>
    <s v="MMR015CMP003"/>
    <s v="GCA"/>
    <s v="Urban"/>
    <n v="50"/>
    <n v="218"/>
    <n v="53"/>
    <n v="217"/>
    <n v="53"/>
    <n v="217"/>
    <x v="8"/>
    <x v="1"/>
    <n v="9"/>
  </r>
  <r>
    <x v="0"/>
    <x v="4"/>
    <x v="127"/>
    <s v="MMR001CMP229"/>
    <s v="GCA"/>
    <s v="Rural"/>
    <n v="116"/>
    <n v="530"/>
    <n v="105"/>
    <n v="464"/>
    <n v="105"/>
    <n v="492"/>
    <x v="8"/>
    <x v="2"/>
    <n v="29"/>
  </r>
  <r>
    <x v="0"/>
    <x v="5"/>
    <x v="119"/>
    <s v="MMR001CMP230"/>
    <s v="GCA"/>
    <s v="Rural"/>
    <n v="319"/>
    <n v="1567"/>
    <n v="133"/>
    <n v="499"/>
    <n v="133"/>
    <n v="499"/>
    <x v="8"/>
    <x v="2"/>
    <n v="34"/>
  </r>
  <r>
    <x v="0"/>
    <x v="4"/>
    <x v="124"/>
    <s v="MMR001CMP231"/>
    <s v="GCA"/>
    <s v="Rural"/>
    <n v="54"/>
    <n v="242"/>
    <n v="50"/>
    <n v="219"/>
    <n v="50"/>
    <n v="227"/>
    <x v="8"/>
    <x v="0"/>
    <n v="17"/>
  </r>
  <r>
    <x v="0"/>
    <x v="5"/>
    <x v="130"/>
    <s v="MMR001CMP223"/>
    <s v="GCA"/>
    <s v="Rural"/>
    <n v="121"/>
    <n v="596"/>
    <n v="129"/>
    <n v="575"/>
    <n v="129"/>
    <n v="575"/>
    <x v="8"/>
    <x v="1"/>
    <n v="114"/>
  </r>
  <r>
    <x v="0"/>
    <x v="4"/>
    <x v="86"/>
    <s v="MMR001CMP167"/>
    <s v="GCA"/>
    <s v="Urban"/>
    <n v="15"/>
    <n v="74"/>
    <n v="12"/>
    <n v="60"/>
    <n v="16"/>
    <n v="74"/>
    <x v="8"/>
    <x v="2"/>
    <n v="9"/>
  </r>
  <r>
    <x v="1"/>
    <x v="12"/>
    <x v="121"/>
    <s v="MMR015CMP006"/>
    <s v="GCA"/>
    <s v="Rural"/>
    <n v="51"/>
    <n v="260"/>
    <n v="51"/>
    <n v="263"/>
    <n v="51"/>
    <n v="263"/>
    <x v="8"/>
    <x v="0"/>
    <n v="6"/>
  </r>
  <r>
    <x v="1"/>
    <x v="11"/>
    <x v="122"/>
    <s v="MMR015CMP001"/>
    <s v="GCA"/>
    <s v="Urban"/>
    <n v="73"/>
    <n v="393"/>
    <n v="73"/>
    <n v="393"/>
    <n v="73"/>
    <n v="393"/>
    <x v="8"/>
    <x v="0"/>
    <n v="14"/>
  </r>
  <r>
    <x v="0"/>
    <x v="5"/>
    <x v="119"/>
    <s v="MMR001CMP230"/>
    <s v="GCA"/>
    <s v="Rural"/>
    <n v="319"/>
    <n v="1567"/>
    <n v="133"/>
    <n v="499"/>
    <n v="133"/>
    <n v="499"/>
    <x v="8"/>
    <x v="1"/>
    <n v="55"/>
  </r>
  <r>
    <x v="1"/>
    <x v="11"/>
    <x v="85"/>
    <s v="MMR015CMP215"/>
    <s v="GCA"/>
    <s v="Urban"/>
    <n v="140"/>
    <n v="613"/>
    <n v="137"/>
    <n v="622"/>
    <n v="137"/>
    <n v="622"/>
    <x v="8"/>
    <x v="0"/>
    <n v="25"/>
  </r>
  <r>
    <x v="0"/>
    <x v="4"/>
    <x v="126"/>
    <s v="MMR001CMP148"/>
    <s v="GCA"/>
    <s v="Mixed"/>
    <n v="20"/>
    <n v="64"/>
    <n v="14"/>
    <n v="52"/>
    <n v="14"/>
    <n v="52"/>
    <x v="8"/>
    <x v="1"/>
    <n v="2"/>
  </r>
  <r>
    <x v="0"/>
    <x v="6"/>
    <x v="120"/>
    <s v="MMR001CMP225"/>
    <s v="GCA"/>
    <s v="Rural"/>
    <n v="30"/>
    <n v="181"/>
    <n v="30"/>
    <n v="181"/>
    <n v="30"/>
    <n v="181"/>
    <x v="8"/>
    <x v="0"/>
    <n v="11"/>
  </r>
  <r>
    <x v="0"/>
    <x v="3"/>
    <x v="89"/>
    <s v="MMR001CMP162"/>
    <s v="GCA"/>
    <s v="Rural"/>
    <n v="43"/>
    <n v="247"/>
    <n v="41"/>
    <n v="232"/>
    <n v="41"/>
    <n v="9"/>
    <x v="8"/>
    <x v="2"/>
    <n v="0"/>
  </r>
  <r>
    <x v="1"/>
    <x v="12"/>
    <x v="114"/>
    <s v="MMR015CMP217"/>
    <s v="GCA"/>
    <s v="Mixed"/>
    <n v="21"/>
    <n v="107"/>
    <n v="22"/>
    <n v="108"/>
    <n v="22"/>
    <n v="0"/>
    <x v="8"/>
    <x v="1"/>
    <n v="0"/>
  </r>
  <r>
    <x v="0"/>
    <x v="4"/>
    <x v="126"/>
    <s v="MMR001CMP148"/>
    <s v="GCA"/>
    <s v="Mixed"/>
    <n v="20"/>
    <n v="64"/>
    <n v="14"/>
    <n v="52"/>
    <n v="14"/>
    <n v="52"/>
    <x v="8"/>
    <x v="2"/>
    <n v="1"/>
  </r>
  <r>
    <x v="0"/>
    <x v="2"/>
    <x v="125"/>
    <s v="MMR001CMP160"/>
    <s v="NGCA"/>
    <s v="Rural"/>
    <n v="110"/>
    <n v="643"/>
    <n v="106"/>
    <m/>
    <n v="124"/>
    <n v="0"/>
    <x v="8"/>
    <x v="2"/>
    <n v="0"/>
  </r>
  <r>
    <x v="0"/>
    <x v="6"/>
    <x v="120"/>
    <s v="MMR001CMP225"/>
    <s v="GCA"/>
    <s v="Rural"/>
    <n v="30"/>
    <n v="181"/>
    <n v="30"/>
    <n v="181"/>
    <n v="30"/>
    <n v="181"/>
    <x v="8"/>
    <x v="2"/>
    <n v="15"/>
  </r>
  <r>
    <x v="1"/>
    <x v="11"/>
    <x v="85"/>
    <s v="MMR015CMP215"/>
    <s v="GCA"/>
    <s v="Urban"/>
    <n v="140"/>
    <n v="613"/>
    <n v="137"/>
    <n v="622"/>
    <n v="137"/>
    <n v="622"/>
    <x v="8"/>
    <x v="2"/>
    <n v="35"/>
  </r>
  <r>
    <x v="0"/>
    <x v="3"/>
    <x v="89"/>
    <s v="MMR001CMP162"/>
    <s v="GCA"/>
    <s v="Rural"/>
    <n v="43"/>
    <n v="247"/>
    <n v="41"/>
    <n v="232"/>
    <n v="41"/>
    <n v="9"/>
    <x v="8"/>
    <x v="1"/>
    <n v="0"/>
  </r>
  <r>
    <x v="0"/>
    <x v="8"/>
    <x v="116"/>
    <s v="MMR001CMP152"/>
    <s v="GCA"/>
    <s v="Rural"/>
    <n v="20"/>
    <n v="106"/>
    <n v="13"/>
    <n v="94"/>
    <n v="18"/>
    <n v="94"/>
    <x v="8"/>
    <x v="0"/>
    <n v="3"/>
  </r>
  <r>
    <x v="1"/>
    <x v="12"/>
    <x v="114"/>
    <s v="MMR015CMP217"/>
    <s v="GCA"/>
    <s v="Mixed"/>
    <n v="21"/>
    <n v="107"/>
    <n v="22"/>
    <n v="108"/>
    <n v="22"/>
    <n v="0"/>
    <x v="8"/>
    <x v="2"/>
    <n v="0"/>
  </r>
  <r>
    <x v="1"/>
    <x v="11"/>
    <x v="115"/>
    <s v="MMR015CMP004"/>
    <s v="GCA"/>
    <s v="Urban"/>
    <n v="77"/>
    <n v="384"/>
    <n v="79"/>
    <n v="394"/>
    <n v="79"/>
    <n v="394"/>
    <x v="8"/>
    <x v="1"/>
    <n v="55"/>
  </r>
  <r>
    <x v="1"/>
    <x v="11"/>
    <x v="122"/>
    <s v="MMR015CMP001"/>
    <s v="GCA"/>
    <s v="Urban"/>
    <n v="73"/>
    <n v="393"/>
    <n v="73"/>
    <n v="393"/>
    <n v="73"/>
    <n v="393"/>
    <x v="8"/>
    <x v="1"/>
    <n v="46"/>
  </r>
  <r>
    <x v="0"/>
    <x v="5"/>
    <x v="119"/>
    <s v="MMR001CMP230"/>
    <s v="GCA"/>
    <s v="Rural"/>
    <n v="319"/>
    <n v="1567"/>
    <n v="133"/>
    <n v="499"/>
    <n v="133"/>
    <n v="499"/>
    <x v="8"/>
    <x v="0"/>
    <n v="21"/>
  </r>
  <r>
    <x v="0"/>
    <x v="6"/>
    <x v="120"/>
    <s v="MMR001CMP225"/>
    <s v="GCA"/>
    <s v="Rural"/>
    <n v="30"/>
    <n v="181"/>
    <n v="30"/>
    <n v="181"/>
    <n v="30"/>
    <n v="181"/>
    <x v="8"/>
    <x v="1"/>
    <n v="26"/>
  </r>
  <r>
    <x v="0"/>
    <x v="4"/>
    <x v="86"/>
    <s v="MMR001CMP167"/>
    <s v="GCA"/>
    <s v="Urban"/>
    <n v="15"/>
    <n v="74"/>
    <n v="12"/>
    <n v="60"/>
    <n v="16"/>
    <n v="74"/>
    <x v="8"/>
    <x v="0"/>
    <n v="5"/>
  </r>
  <r>
    <x v="1"/>
    <x v="12"/>
    <x v="112"/>
    <s v="MMR015CMP018"/>
    <s v="GCA"/>
    <s v="Rural"/>
    <n v="78"/>
    <n v="390"/>
    <n v="77"/>
    <n v="384"/>
    <n v="77"/>
    <n v="384"/>
    <x v="8"/>
    <x v="2"/>
    <n v="14"/>
  </r>
  <r>
    <x v="0"/>
    <x v="4"/>
    <x v="105"/>
    <s v="MMR001CMP181"/>
    <s v="GCA"/>
    <s v="Urban"/>
    <n v="25"/>
    <n v="133"/>
    <n v="22"/>
    <n v="95"/>
    <n v="25"/>
    <n v="134"/>
    <x v="8"/>
    <x v="1"/>
    <n v="19"/>
  </r>
  <r>
    <x v="1"/>
    <x v="14"/>
    <x v="100"/>
    <s v="MMR015CMP139"/>
    <s v="NGCA"/>
    <s v="Rural"/>
    <n v="9"/>
    <n v="40"/>
    <n v="9"/>
    <n v="43"/>
    <n v="9"/>
    <n v="43"/>
    <x v="8"/>
    <x v="2"/>
    <n v="1"/>
  </r>
  <r>
    <x v="0"/>
    <x v="6"/>
    <x v="94"/>
    <s v="MMR001CMP195"/>
    <s v="GCA"/>
    <s v="Urban"/>
    <n v="139"/>
    <n v="640"/>
    <n v="127"/>
    <n v="578"/>
    <n v="146"/>
    <n v="640"/>
    <x v="8"/>
    <x v="0"/>
    <n v="45"/>
  </r>
  <r>
    <x v="0"/>
    <x v="4"/>
    <x v="99"/>
    <s v="MMR001CMP190"/>
    <s v="GCA"/>
    <s v="Urban"/>
    <n v="14"/>
    <n v="83"/>
    <n v="8"/>
    <n v="35"/>
    <n v="13"/>
    <n v="82"/>
    <x v="8"/>
    <x v="1"/>
    <n v="14"/>
  </r>
  <r>
    <x v="0"/>
    <x v="6"/>
    <x v="94"/>
    <s v="MMR001CMP195"/>
    <s v="GCA"/>
    <s v="Urban"/>
    <n v="139"/>
    <n v="640"/>
    <n v="127"/>
    <n v="578"/>
    <n v="146"/>
    <n v="640"/>
    <x v="8"/>
    <x v="2"/>
    <n v="30"/>
  </r>
  <r>
    <x v="0"/>
    <x v="4"/>
    <x v="102"/>
    <s v="MMR001CMP182"/>
    <s v="GCA"/>
    <s v="Urban"/>
    <n v="10"/>
    <n v="39"/>
    <n v="7"/>
    <n v="25"/>
    <n v="10"/>
    <n v="39"/>
    <x v="8"/>
    <x v="1"/>
    <n v="3"/>
  </r>
  <r>
    <x v="1"/>
    <x v="13"/>
    <x v="108"/>
    <s v="MMR015CMP209"/>
    <s v="GCA"/>
    <s v="Urban"/>
    <n v="31"/>
    <n v="191"/>
    <n v="31"/>
    <n v="183"/>
    <n v="31"/>
    <n v="183"/>
    <x v="8"/>
    <x v="1"/>
    <n v="26"/>
  </r>
  <r>
    <x v="0"/>
    <x v="4"/>
    <x v="103"/>
    <s v="MMR001CMP174"/>
    <s v="GCA"/>
    <s v="Urban"/>
    <n v="65"/>
    <n v="347"/>
    <n v="65"/>
    <n v="347"/>
    <n v="65"/>
    <n v="347"/>
    <x v="8"/>
    <x v="2"/>
    <n v="16"/>
  </r>
  <r>
    <x v="1"/>
    <x v="14"/>
    <x v="101"/>
    <s v="MMR015CMP213"/>
    <s v="GCA"/>
    <s v="Urban"/>
    <n v="61"/>
    <n v="264"/>
    <n v="55"/>
    <n v="251"/>
    <n v="55"/>
    <n v="251"/>
    <x v="8"/>
    <x v="0"/>
    <n v="12"/>
  </r>
  <r>
    <x v="1"/>
    <x v="13"/>
    <x v="95"/>
    <s v="MMR015CMP009"/>
    <s v="GCA"/>
    <s v="Urban"/>
    <n v="38"/>
    <n v="164"/>
    <n v="37"/>
    <n v="155"/>
    <n v="38"/>
    <n v="4"/>
    <x v="8"/>
    <x v="1"/>
    <n v="27"/>
  </r>
  <r>
    <x v="1"/>
    <x v="10"/>
    <x v="84"/>
    <s v="MMR015CMP014"/>
    <s v="GCA"/>
    <s v="Urban"/>
    <n v="12"/>
    <n v="52"/>
    <n v="10"/>
    <n v="44"/>
    <n v="10"/>
    <n v="44"/>
    <x v="8"/>
    <x v="0"/>
    <n v="1"/>
  </r>
  <r>
    <x v="1"/>
    <x v="12"/>
    <x v="92"/>
    <s v="MMR015CMP016"/>
    <s v="GCA"/>
    <s v="Urban"/>
    <n v="64"/>
    <n v="305"/>
    <n v="63"/>
    <n v="304"/>
    <n v="63"/>
    <n v="304"/>
    <x v="8"/>
    <x v="2"/>
    <n v="3"/>
  </r>
  <r>
    <x v="1"/>
    <x v="12"/>
    <x v="104"/>
    <s v="MMR015CMP020"/>
    <s v="GCA"/>
    <s v="Rural"/>
    <n v="178"/>
    <n v="827"/>
    <n v="194"/>
    <n v="890"/>
    <n v="194"/>
    <n v="890"/>
    <x v="8"/>
    <x v="2"/>
    <n v="48"/>
  </r>
  <r>
    <x v="0"/>
    <x v="6"/>
    <x v="94"/>
    <s v="MMR001CMP195"/>
    <s v="GCA"/>
    <s v="Urban"/>
    <n v="139"/>
    <n v="640"/>
    <n v="127"/>
    <n v="578"/>
    <n v="146"/>
    <n v="640"/>
    <x v="8"/>
    <x v="1"/>
    <n v="75"/>
  </r>
  <r>
    <x v="0"/>
    <x v="4"/>
    <x v="99"/>
    <s v="MMR001CMP190"/>
    <s v="GCA"/>
    <s v="Urban"/>
    <n v="14"/>
    <n v="83"/>
    <n v="8"/>
    <n v="35"/>
    <n v="13"/>
    <n v="82"/>
    <x v="8"/>
    <x v="2"/>
    <n v="10"/>
  </r>
  <r>
    <x v="0"/>
    <x v="4"/>
    <x v="107"/>
    <s v="MMR001CMP176"/>
    <s v="GCA"/>
    <s v="Urban"/>
    <n v="67"/>
    <n v="350"/>
    <n v="67"/>
    <n v="350"/>
    <n v="67"/>
    <n v="350"/>
    <x v="8"/>
    <x v="1"/>
    <n v="48"/>
  </r>
  <r>
    <x v="0"/>
    <x v="1"/>
    <x v="83"/>
    <s v="MMR001CMP193"/>
    <s v="GCA"/>
    <s v="Rural"/>
    <n v="169"/>
    <n v="816"/>
    <n v="153"/>
    <n v="754"/>
    <n v="157"/>
    <n v="761"/>
    <x v="8"/>
    <x v="2"/>
    <n v="38"/>
  </r>
  <r>
    <x v="0"/>
    <x v="4"/>
    <x v="103"/>
    <s v="MMR001CMP174"/>
    <s v="GCA"/>
    <s v="Urban"/>
    <n v="65"/>
    <n v="347"/>
    <n v="65"/>
    <n v="347"/>
    <n v="65"/>
    <n v="347"/>
    <x v="8"/>
    <x v="1"/>
    <n v="35"/>
  </r>
  <r>
    <x v="0"/>
    <x v="4"/>
    <x v="106"/>
    <s v="MMR001CMP179"/>
    <s v="GCA"/>
    <s v="Rural"/>
    <n v="77"/>
    <n v="380"/>
    <n v="76"/>
    <n v="342"/>
    <n v="76"/>
    <n v="344"/>
    <x v="8"/>
    <x v="2"/>
    <n v="19"/>
  </r>
  <r>
    <x v="1"/>
    <x v="13"/>
    <x v="95"/>
    <s v="MMR015CMP009"/>
    <s v="GCA"/>
    <s v="Urban"/>
    <n v="38"/>
    <n v="164"/>
    <n v="37"/>
    <n v="155"/>
    <n v="38"/>
    <n v="4"/>
    <x v="8"/>
    <x v="2"/>
    <n v="7"/>
  </r>
  <r>
    <x v="1"/>
    <x v="12"/>
    <x v="87"/>
    <s v="MMR015CMP015"/>
    <s v="GCA"/>
    <s v="Rural"/>
    <n v="87"/>
    <n v="488"/>
    <n v="86"/>
    <n v="472"/>
    <n v="86"/>
    <n v="472"/>
    <x v="8"/>
    <x v="2"/>
    <n v="18"/>
  </r>
  <r>
    <x v="1"/>
    <x v="13"/>
    <x v="108"/>
    <s v="MMR015CMP209"/>
    <s v="GCA"/>
    <s v="Urban"/>
    <n v="31"/>
    <n v="191"/>
    <n v="31"/>
    <n v="183"/>
    <n v="31"/>
    <n v="183"/>
    <x v="8"/>
    <x v="0"/>
    <n v="13"/>
  </r>
  <r>
    <x v="0"/>
    <x v="1"/>
    <x v="90"/>
    <s v="MMR001CMP194"/>
    <s v="GCA"/>
    <s v="Mixed"/>
    <n v="12"/>
    <n v="51"/>
    <n v="4"/>
    <n v="20"/>
    <n v="12"/>
    <n v="52"/>
    <x v="8"/>
    <x v="0"/>
    <n v="2"/>
  </r>
  <r>
    <x v="0"/>
    <x v="4"/>
    <x v="102"/>
    <s v="MMR001CMP182"/>
    <s v="GCA"/>
    <s v="Urban"/>
    <n v="10"/>
    <n v="39"/>
    <n v="7"/>
    <n v="25"/>
    <n v="10"/>
    <n v="39"/>
    <x v="8"/>
    <x v="0"/>
    <n v="2"/>
  </r>
  <r>
    <x v="1"/>
    <x v="12"/>
    <x v="87"/>
    <s v="MMR015CMP015"/>
    <s v="GCA"/>
    <s v="Rural"/>
    <n v="87"/>
    <n v="488"/>
    <n v="86"/>
    <n v="472"/>
    <n v="86"/>
    <n v="472"/>
    <x v="8"/>
    <x v="1"/>
    <n v="40"/>
  </r>
  <r>
    <x v="1"/>
    <x v="14"/>
    <x v="98"/>
    <s v="MMR015CMP012"/>
    <s v="NGCA"/>
    <s v="Rural"/>
    <n v="32"/>
    <n v="156"/>
    <n v="9"/>
    <n v="58"/>
    <n v="9"/>
    <n v="58"/>
    <x v="8"/>
    <x v="1"/>
    <n v="1"/>
  </r>
  <r>
    <x v="1"/>
    <x v="12"/>
    <x v="104"/>
    <s v="MMR015CMP020"/>
    <s v="GCA"/>
    <s v="Rural"/>
    <n v="178"/>
    <n v="827"/>
    <n v="194"/>
    <n v="890"/>
    <n v="194"/>
    <n v="890"/>
    <x v="8"/>
    <x v="0"/>
    <n v="40"/>
  </r>
  <r>
    <x v="0"/>
    <x v="4"/>
    <x v="107"/>
    <s v="MMR001CMP176"/>
    <s v="GCA"/>
    <s v="Urban"/>
    <n v="67"/>
    <n v="350"/>
    <n v="67"/>
    <n v="350"/>
    <n v="67"/>
    <n v="350"/>
    <x v="8"/>
    <x v="2"/>
    <n v="24"/>
  </r>
  <r>
    <x v="0"/>
    <x v="1"/>
    <x v="90"/>
    <s v="MMR001CMP194"/>
    <s v="GCA"/>
    <s v="Mixed"/>
    <n v="12"/>
    <n v="51"/>
    <n v="4"/>
    <n v="20"/>
    <n v="12"/>
    <n v="52"/>
    <x v="8"/>
    <x v="2"/>
    <n v="0"/>
  </r>
  <r>
    <x v="1"/>
    <x v="14"/>
    <x v="100"/>
    <s v="MMR015CMP139"/>
    <s v="NGCA"/>
    <s v="Rural"/>
    <n v="9"/>
    <n v="40"/>
    <n v="9"/>
    <n v="43"/>
    <n v="9"/>
    <n v="43"/>
    <x v="8"/>
    <x v="1"/>
    <n v="1"/>
  </r>
  <r>
    <x v="0"/>
    <x v="4"/>
    <x v="91"/>
    <s v="MMR001CMP191"/>
    <s v="GCA"/>
    <s v="Rural"/>
    <n v="13"/>
    <n v="70"/>
    <n v="8"/>
    <n v="49"/>
    <n v="12"/>
    <n v="70"/>
    <x v="8"/>
    <x v="2"/>
    <n v="8"/>
  </r>
  <r>
    <x v="1"/>
    <x v="13"/>
    <x v="108"/>
    <s v="MMR015CMP209"/>
    <s v="GCA"/>
    <s v="Urban"/>
    <n v="31"/>
    <n v="191"/>
    <n v="31"/>
    <n v="183"/>
    <n v="31"/>
    <n v="183"/>
    <x v="8"/>
    <x v="2"/>
    <n v="13"/>
  </r>
  <r>
    <x v="0"/>
    <x v="4"/>
    <x v="91"/>
    <s v="MMR001CMP191"/>
    <s v="GCA"/>
    <s v="Rural"/>
    <n v="13"/>
    <n v="70"/>
    <n v="8"/>
    <n v="49"/>
    <n v="12"/>
    <n v="70"/>
    <x v="8"/>
    <x v="0"/>
    <n v="6"/>
  </r>
  <r>
    <x v="0"/>
    <x v="4"/>
    <x v="106"/>
    <s v="MMR001CMP179"/>
    <s v="GCA"/>
    <s v="Rural"/>
    <n v="77"/>
    <n v="380"/>
    <n v="76"/>
    <n v="342"/>
    <n v="76"/>
    <n v="344"/>
    <x v="8"/>
    <x v="0"/>
    <n v="23"/>
  </r>
  <r>
    <x v="0"/>
    <x v="4"/>
    <x v="91"/>
    <s v="MMR001CMP191"/>
    <s v="GCA"/>
    <s v="Rural"/>
    <n v="13"/>
    <n v="70"/>
    <n v="8"/>
    <n v="49"/>
    <n v="12"/>
    <n v="70"/>
    <x v="8"/>
    <x v="1"/>
    <n v="14"/>
  </r>
  <r>
    <x v="0"/>
    <x v="4"/>
    <x v="102"/>
    <s v="MMR001CMP182"/>
    <s v="GCA"/>
    <s v="Urban"/>
    <n v="10"/>
    <n v="39"/>
    <n v="7"/>
    <n v="25"/>
    <n v="10"/>
    <n v="39"/>
    <x v="8"/>
    <x v="2"/>
    <n v="1"/>
  </r>
  <r>
    <x v="0"/>
    <x v="4"/>
    <x v="107"/>
    <s v="MMR001CMP176"/>
    <s v="GCA"/>
    <s v="Urban"/>
    <n v="67"/>
    <n v="350"/>
    <n v="67"/>
    <n v="350"/>
    <n v="67"/>
    <n v="350"/>
    <x v="8"/>
    <x v="0"/>
    <n v="24"/>
  </r>
  <r>
    <x v="0"/>
    <x v="1"/>
    <x v="90"/>
    <s v="MMR001CMP194"/>
    <s v="GCA"/>
    <s v="Mixed"/>
    <n v="12"/>
    <n v="51"/>
    <n v="4"/>
    <n v="20"/>
    <n v="12"/>
    <n v="52"/>
    <x v="8"/>
    <x v="1"/>
    <n v="2"/>
  </r>
  <r>
    <x v="0"/>
    <x v="1"/>
    <x v="83"/>
    <s v="MMR001CMP193"/>
    <s v="GCA"/>
    <s v="Rural"/>
    <n v="169"/>
    <n v="816"/>
    <n v="153"/>
    <n v="754"/>
    <n v="157"/>
    <n v="761"/>
    <x v="8"/>
    <x v="1"/>
    <n v="86"/>
  </r>
  <r>
    <x v="1"/>
    <x v="12"/>
    <x v="112"/>
    <s v="MMR015CMP018"/>
    <s v="GCA"/>
    <s v="Rural"/>
    <n v="78"/>
    <n v="390"/>
    <n v="77"/>
    <n v="384"/>
    <n v="77"/>
    <n v="384"/>
    <x v="8"/>
    <x v="1"/>
    <n v="35"/>
  </r>
  <r>
    <x v="1"/>
    <x v="12"/>
    <x v="92"/>
    <s v="MMR015CMP016"/>
    <s v="GCA"/>
    <s v="Urban"/>
    <n v="64"/>
    <n v="305"/>
    <n v="63"/>
    <n v="304"/>
    <n v="63"/>
    <n v="304"/>
    <x v="8"/>
    <x v="0"/>
    <n v="7"/>
  </r>
  <r>
    <x v="1"/>
    <x v="14"/>
    <x v="98"/>
    <s v="MMR015CMP012"/>
    <s v="NGCA"/>
    <s v="Rural"/>
    <n v="32"/>
    <n v="156"/>
    <n v="9"/>
    <n v="58"/>
    <n v="9"/>
    <n v="58"/>
    <x v="8"/>
    <x v="0"/>
    <n v="0"/>
  </r>
  <r>
    <x v="0"/>
    <x v="4"/>
    <x v="103"/>
    <s v="MMR001CMP174"/>
    <s v="GCA"/>
    <s v="Urban"/>
    <n v="65"/>
    <n v="347"/>
    <n v="65"/>
    <n v="347"/>
    <n v="65"/>
    <n v="347"/>
    <x v="8"/>
    <x v="0"/>
    <n v="19"/>
  </r>
  <r>
    <x v="1"/>
    <x v="14"/>
    <x v="98"/>
    <s v="MMR015CMP012"/>
    <s v="NGCA"/>
    <s v="Rural"/>
    <n v="32"/>
    <n v="156"/>
    <n v="9"/>
    <n v="58"/>
    <n v="9"/>
    <n v="58"/>
    <x v="8"/>
    <x v="2"/>
    <n v="1"/>
  </r>
  <r>
    <x v="1"/>
    <x v="12"/>
    <x v="131"/>
    <s v="MMR015CMP007"/>
    <s v="GCA"/>
    <s v="Rural"/>
    <n v="70"/>
    <n v="273"/>
    <n v="71"/>
    <n v="278"/>
    <n v="71"/>
    <n v="278"/>
    <x v="8"/>
    <x v="2"/>
    <n v="1"/>
  </r>
  <r>
    <x v="1"/>
    <x v="12"/>
    <x v="131"/>
    <s v="MMR015CMP007"/>
    <s v="GCA"/>
    <s v="Rural"/>
    <n v="70"/>
    <n v="273"/>
    <n v="71"/>
    <n v="278"/>
    <n v="71"/>
    <n v="278"/>
    <x v="8"/>
    <x v="1"/>
    <n v="6"/>
  </r>
  <r>
    <x v="0"/>
    <x v="4"/>
    <x v="113"/>
    <s v="MMR001CMP183"/>
    <s v="GCA"/>
    <s v="Mixed"/>
    <n v="8"/>
    <n v="40"/>
    <n v="8"/>
    <n v="28"/>
    <n v="8"/>
    <n v="40"/>
    <x v="8"/>
    <x v="0"/>
    <n v="3"/>
  </r>
  <r>
    <x v="0"/>
    <x v="4"/>
    <x v="106"/>
    <s v="MMR001CMP179"/>
    <s v="GCA"/>
    <s v="Rural"/>
    <n v="77"/>
    <n v="380"/>
    <n v="76"/>
    <n v="342"/>
    <n v="76"/>
    <n v="344"/>
    <x v="8"/>
    <x v="1"/>
    <n v="42"/>
  </r>
  <r>
    <x v="1"/>
    <x v="14"/>
    <x v="101"/>
    <s v="MMR015CMP213"/>
    <s v="GCA"/>
    <s v="Urban"/>
    <n v="61"/>
    <n v="264"/>
    <n v="55"/>
    <n v="251"/>
    <n v="55"/>
    <n v="251"/>
    <x v="8"/>
    <x v="1"/>
    <n v="14"/>
  </r>
  <r>
    <x v="1"/>
    <x v="12"/>
    <x v="110"/>
    <s v="MMR015CMP017"/>
    <s v="GCA"/>
    <s v="Urban"/>
    <n v="30"/>
    <n v="139"/>
    <n v="31"/>
    <n v="140"/>
    <n v="31"/>
    <n v="140"/>
    <x v="8"/>
    <x v="0"/>
    <n v="4"/>
  </r>
  <r>
    <x v="0"/>
    <x v="4"/>
    <x v="111"/>
    <s v="MMR001CMP169"/>
    <s v="GCA"/>
    <s v="Rural"/>
    <n v="35"/>
    <n v="215"/>
    <n v="35"/>
    <n v="211"/>
    <n v="35"/>
    <n v="212"/>
    <x v="8"/>
    <x v="0"/>
    <n v="3"/>
  </r>
  <r>
    <x v="1"/>
    <x v="12"/>
    <x v="87"/>
    <s v="MMR015CMP015"/>
    <s v="GCA"/>
    <s v="Rural"/>
    <n v="87"/>
    <n v="488"/>
    <n v="86"/>
    <n v="472"/>
    <n v="86"/>
    <n v="472"/>
    <x v="8"/>
    <x v="0"/>
    <n v="22"/>
  </r>
  <r>
    <x v="0"/>
    <x v="5"/>
    <x v="128"/>
    <s v="MMR001CMP218"/>
    <s v="GCA"/>
    <s v="Rural"/>
    <n v="207"/>
    <n v="1141"/>
    <n v="352"/>
    <n v="1386"/>
    <n v="352"/>
    <n v="1386"/>
    <x v="8"/>
    <x v="0"/>
    <n v="48"/>
  </r>
  <r>
    <x v="1"/>
    <x v="10"/>
    <x v="84"/>
    <s v="MMR015CMP014"/>
    <s v="GCA"/>
    <s v="Urban"/>
    <n v="12"/>
    <n v="52"/>
    <n v="10"/>
    <n v="44"/>
    <n v="10"/>
    <n v="44"/>
    <x v="8"/>
    <x v="1"/>
    <n v="1"/>
  </r>
  <r>
    <x v="0"/>
    <x v="1"/>
    <x v="83"/>
    <s v="MMR001CMP193"/>
    <s v="GCA"/>
    <s v="Rural"/>
    <n v="169"/>
    <n v="816"/>
    <n v="153"/>
    <n v="754"/>
    <n v="157"/>
    <n v="761"/>
    <x v="8"/>
    <x v="0"/>
    <n v="48"/>
  </r>
  <r>
    <x v="0"/>
    <x v="4"/>
    <x v="88"/>
    <s v="MMR001CMP192"/>
    <s v="GCA"/>
    <s v="Urban"/>
    <n v="16"/>
    <n v="58"/>
    <n v="10"/>
    <n v="45"/>
    <n v="16"/>
    <n v="58"/>
    <x v="8"/>
    <x v="1"/>
    <n v="7"/>
  </r>
  <r>
    <x v="0"/>
    <x v="4"/>
    <x v="109"/>
    <s v="MMR001CMP184"/>
    <s v="GCA"/>
    <s v="Rural"/>
    <n v="41"/>
    <n v="199"/>
    <n v="41"/>
    <n v="196"/>
    <n v="41"/>
    <n v="201"/>
    <x v="8"/>
    <x v="0"/>
    <n v="16"/>
  </r>
  <r>
    <x v="1"/>
    <x v="12"/>
    <x v="110"/>
    <s v="MMR015CMP017"/>
    <s v="GCA"/>
    <s v="Urban"/>
    <n v="30"/>
    <n v="139"/>
    <n v="31"/>
    <n v="140"/>
    <n v="31"/>
    <n v="140"/>
    <x v="8"/>
    <x v="1"/>
    <n v="6"/>
  </r>
  <r>
    <x v="0"/>
    <x v="4"/>
    <x v="109"/>
    <s v="MMR001CMP184"/>
    <s v="GCA"/>
    <s v="Rural"/>
    <n v="41"/>
    <n v="199"/>
    <n v="41"/>
    <n v="196"/>
    <n v="41"/>
    <n v="201"/>
    <x v="8"/>
    <x v="2"/>
    <n v="14"/>
  </r>
  <r>
    <x v="0"/>
    <x v="4"/>
    <x v="82"/>
    <s v="MMR001CMP168"/>
    <s v="GCA"/>
    <s v="Rural"/>
    <n v="74"/>
    <n v="404"/>
    <n v="60"/>
    <n v="330"/>
    <n v="74"/>
    <n v="369"/>
    <x v="8"/>
    <x v="1"/>
    <n v="68"/>
  </r>
  <r>
    <x v="1"/>
    <x v="12"/>
    <x v="110"/>
    <s v="MMR015CMP017"/>
    <s v="GCA"/>
    <s v="Urban"/>
    <n v="30"/>
    <n v="139"/>
    <n v="31"/>
    <n v="140"/>
    <n v="31"/>
    <n v="140"/>
    <x v="8"/>
    <x v="2"/>
    <n v="2"/>
  </r>
  <r>
    <x v="0"/>
    <x v="5"/>
    <x v="128"/>
    <s v="MMR001CMP218"/>
    <s v="GCA"/>
    <s v="Rural"/>
    <n v="207"/>
    <n v="1141"/>
    <n v="352"/>
    <n v="1386"/>
    <n v="352"/>
    <n v="1386"/>
    <x v="8"/>
    <x v="2"/>
    <n v="42"/>
  </r>
  <r>
    <x v="0"/>
    <x v="4"/>
    <x v="88"/>
    <s v="MMR001CMP192"/>
    <s v="GCA"/>
    <s v="Urban"/>
    <n v="16"/>
    <n v="58"/>
    <n v="10"/>
    <n v="45"/>
    <n v="16"/>
    <n v="58"/>
    <x v="8"/>
    <x v="2"/>
    <n v="6"/>
  </r>
  <r>
    <x v="1"/>
    <x v="12"/>
    <x v="104"/>
    <s v="MMR015CMP020"/>
    <s v="GCA"/>
    <s v="Rural"/>
    <n v="178"/>
    <n v="827"/>
    <n v="194"/>
    <n v="890"/>
    <n v="194"/>
    <n v="890"/>
    <x v="8"/>
    <x v="1"/>
    <n v="88"/>
  </r>
  <r>
    <x v="1"/>
    <x v="11"/>
    <x v="93"/>
    <s v="MMR015CMP214"/>
    <s v="GCA"/>
    <s v="Urban"/>
    <n v="41"/>
    <n v="214"/>
    <n v="41"/>
    <n v="214"/>
    <n v="41"/>
    <n v="214"/>
    <x v="8"/>
    <x v="0"/>
    <n v="12"/>
  </r>
  <r>
    <x v="0"/>
    <x v="4"/>
    <x v="105"/>
    <s v="MMR001CMP181"/>
    <s v="GCA"/>
    <s v="Urban"/>
    <n v="25"/>
    <n v="133"/>
    <n v="22"/>
    <n v="95"/>
    <n v="25"/>
    <n v="134"/>
    <x v="8"/>
    <x v="0"/>
    <n v="7"/>
  </r>
  <r>
    <x v="1"/>
    <x v="12"/>
    <x v="131"/>
    <s v="MMR015CMP007"/>
    <s v="GCA"/>
    <s v="Rural"/>
    <n v="70"/>
    <n v="273"/>
    <n v="71"/>
    <n v="278"/>
    <n v="71"/>
    <n v="278"/>
    <x v="8"/>
    <x v="0"/>
    <n v="5"/>
  </r>
  <r>
    <x v="0"/>
    <x v="4"/>
    <x v="113"/>
    <s v="MMR001CMP183"/>
    <s v="GCA"/>
    <s v="Mixed"/>
    <n v="8"/>
    <n v="40"/>
    <n v="8"/>
    <n v="28"/>
    <n v="8"/>
    <n v="40"/>
    <x v="8"/>
    <x v="1"/>
    <n v="8"/>
  </r>
  <r>
    <x v="1"/>
    <x v="14"/>
    <x v="101"/>
    <s v="MMR015CMP213"/>
    <s v="GCA"/>
    <s v="Urban"/>
    <n v="61"/>
    <n v="264"/>
    <n v="55"/>
    <n v="251"/>
    <n v="55"/>
    <n v="251"/>
    <x v="8"/>
    <x v="2"/>
    <n v="2"/>
  </r>
  <r>
    <x v="0"/>
    <x v="6"/>
    <x v="96"/>
    <s v="MMR001CMP210"/>
    <s v="GCA"/>
    <s v="Mixed"/>
    <n v="68"/>
    <n v="327"/>
    <n v="10"/>
    <n v="20"/>
    <n v="63"/>
    <n v="307"/>
    <x v="8"/>
    <x v="0"/>
    <n v="24"/>
  </r>
  <r>
    <x v="1"/>
    <x v="10"/>
    <x v="84"/>
    <s v="MMR015CMP014"/>
    <s v="GCA"/>
    <s v="Urban"/>
    <n v="12"/>
    <n v="52"/>
    <n v="10"/>
    <n v="44"/>
    <n v="10"/>
    <n v="44"/>
    <x v="8"/>
    <x v="2"/>
    <n v="0"/>
  </r>
  <r>
    <x v="1"/>
    <x v="12"/>
    <x v="92"/>
    <s v="MMR015CMP016"/>
    <s v="GCA"/>
    <s v="Urban"/>
    <n v="64"/>
    <n v="305"/>
    <n v="63"/>
    <n v="304"/>
    <n v="63"/>
    <n v="304"/>
    <x v="8"/>
    <x v="1"/>
    <n v="10"/>
  </r>
  <r>
    <x v="0"/>
    <x v="4"/>
    <x v="105"/>
    <s v="MMR001CMP181"/>
    <s v="GCA"/>
    <s v="Urban"/>
    <n v="25"/>
    <n v="133"/>
    <n v="22"/>
    <n v="95"/>
    <n v="25"/>
    <n v="134"/>
    <x v="8"/>
    <x v="2"/>
    <n v="12"/>
  </r>
  <r>
    <x v="1"/>
    <x v="12"/>
    <x v="112"/>
    <s v="MMR015CMP018"/>
    <s v="GCA"/>
    <s v="Rural"/>
    <n v="78"/>
    <n v="390"/>
    <n v="77"/>
    <n v="384"/>
    <n v="77"/>
    <n v="384"/>
    <x v="8"/>
    <x v="0"/>
    <n v="21"/>
  </r>
  <r>
    <x v="0"/>
    <x v="4"/>
    <x v="111"/>
    <s v="MMR001CMP169"/>
    <s v="GCA"/>
    <s v="Rural"/>
    <n v="35"/>
    <n v="215"/>
    <n v="35"/>
    <n v="211"/>
    <n v="35"/>
    <n v="212"/>
    <x v="8"/>
    <x v="1"/>
    <n v="11"/>
  </r>
  <r>
    <x v="0"/>
    <x v="4"/>
    <x v="88"/>
    <s v="MMR001CMP192"/>
    <s v="GCA"/>
    <s v="Urban"/>
    <n v="16"/>
    <n v="58"/>
    <n v="10"/>
    <n v="45"/>
    <n v="16"/>
    <n v="58"/>
    <x v="8"/>
    <x v="0"/>
    <n v="1"/>
  </r>
  <r>
    <x v="0"/>
    <x v="6"/>
    <x v="96"/>
    <s v="MMR001CMP210"/>
    <s v="GCA"/>
    <s v="Mixed"/>
    <n v="68"/>
    <n v="327"/>
    <n v="10"/>
    <n v="20"/>
    <n v="63"/>
    <n v="307"/>
    <x v="8"/>
    <x v="2"/>
    <n v="19"/>
  </r>
  <r>
    <x v="0"/>
    <x v="4"/>
    <x v="99"/>
    <s v="MMR001CMP190"/>
    <s v="GCA"/>
    <s v="Urban"/>
    <n v="14"/>
    <n v="83"/>
    <n v="8"/>
    <n v="35"/>
    <n v="13"/>
    <n v="82"/>
    <x v="8"/>
    <x v="0"/>
    <n v="4"/>
  </r>
  <r>
    <x v="0"/>
    <x v="4"/>
    <x v="113"/>
    <s v="MMR001CMP183"/>
    <s v="GCA"/>
    <s v="Mixed"/>
    <n v="8"/>
    <n v="40"/>
    <n v="8"/>
    <n v="28"/>
    <n v="8"/>
    <n v="40"/>
    <x v="8"/>
    <x v="2"/>
    <n v="5"/>
  </r>
  <r>
    <x v="0"/>
    <x v="4"/>
    <x v="111"/>
    <s v="MMR001CMP169"/>
    <s v="GCA"/>
    <s v="Rural"/>
    <n v="35"/>
    <n v="215"/>
    <n v="35"/>
    <n v="211"/>
    <n v="35"/>
    <n v="212"/>
    <x v="8"/>
    <x v="2"/>
    <n v="8"/>
  </r>
  <r>
    <x v="1"/>
    <x v="14"/>
    <x v="100"/>
    <s v="MMR015CMP139"/>
    <s v="NGCA"/>
    <s v="Rural"/>
    <n v="9"/>
    <n v="40"/>
    <n v="9"/>
    <n v="43"/>
    <n v="9"/>
    <n v="43"/>
    <x v="8"/>
    <x v="0"/>
    <n v="0"/>
  </r>
  <r>
    <x v="0"/>
    <x v="4"/>
    <x v="109"/>
    <s v="MMR001CMP184"/>
    <s v="GCA"/>
    <s v="Rural"/>
    <n v="41"/>
    <n v="199"/>
    <n v="41"/>
    <n v="196"/>
    <n v="41"/>
    <n v="201"/>
    <x v="8"/>
    <x v="1"/>
    <n v="30"/>
  </r>
  <r>
    <x v="1"/>
    <x v="13"/>
    <x v="95"/>
    <s v="MMR015CMP009"/>
    <s v="GCA"/>
    <s v="Urban"/>
    <n v="38"/>
    <n v="164"/>
    <n v="37"/>
    <n v="155"/>
    <n v="38"/>
    <n v="4"/>
    <x v="8"/>
    <x v="0"/>
    <n v="20"/>
  </r>
  <r>
    <x v="0"/>
    <x v="2"/>
    <x v="71"/>
    <s v="MMR001CMP031"/>
    <s v="GCA"/>
    <s v="Urban"/>
    <n v="128"/>
    <n v="725"/>
    <n v="100"/>
    <n v="608"/>
    <n v="128"/>
    <n v="746"/>
    <x v="9"/>
    <x v="0"/>
    <n v="49"/>
  </r>
  <r>
    <x v="0"/>
    <x v="5"/>
    <x v="78"/>
    <s v="MMR001CMP132"/>
    <s v="GCA"/>
    <s v="Rural"/>
    <n v="486"/>
    <n v="2371"/>
    <n v="488"/>
    <n v="2325"/>
    <n v="488"/>
    <n v="2325"/>
    <x v="9"/>
    <x v="0"/>
    <n v="358"/>
  </r>
  <r>
    <x v="0"/>
    <x v="9"/>
    <x v="79"/>
    <s v="MMR001CMP079"/>
    <s v="GCA"/>
    <s v="Urban"/>
    <n v="14"/>
    <n v="44"/>
    <n v="14"/>
    <n v="44"/>
    <n v="14"/>
    <n v="44"/>
    <x v="9"/>
    <x v="0"/>
    <n v="9"/>
  </r>
  <r>
    <x v="0"/>
    <x v="6"/>
    <x v="56"/>
    <s v="MMR001CMP042"/>
    <s v="GCA"/>
    <s v="Urban"/>
    <n v="118"/>
    <n v="516"/>
    <n v="108"/>
    <n v="470"/>
    <n v="118"/>
    <n v="520"/>
    <x v="9"/>
    <x v="0"/>
    <n v="46"/>
  </r>
  <r>
    <x v="0"/>
    <x v="3"/>
    <x v="17"/>
    <s v="MMR001CMP024"/>
    <s v="GCA"/>
    <s v="Rural"/>
    <n v="69"/>
    <n v="325"/>
    <n v="65"/>
    <n v="325"/>
    <n v="71"/>
    <n v="322"/>
    <x v="9"/>
    <x v="2"/>
    <n v="15"/>
  </r>
  <r>
    <x v="0"/>
    <x v="3"/>
    <x v="59"/>
    <s v="MMR001CMP023"/>
    <s v="GCA"/>
    <s v="Urban"/>
    <n v="68"/>
    <n v="340"/>
    <n v="61"/>
    <n v="315"/>
    <n v="68"/>
    <n v="340"/>
    <x v="9"/>
    <x v="2"/>
    <n v="54"/>
  </r>
  <r>
    <x v="0"/>
    <x v="3"/>
    <x v="8"/>
    <s v="MMR001CMP010"/>
    <s v="GCA"/>
    <s v="Urban"/>
    <n v="6"/>
    <n v="39"/>
    <n v="6"/>
    <n v="39"/>
    <n v="6"/>
    <n v="39"/>
    <x v="9"/>
    <x v="1"/>
    <n v="6"/>
  </r>
  <r>
    <x v="0"/>
    <x v="3"/>
    <x v="57"/>
    <s v="MMR001CMP015"/>
    <s v="GCA"/>
    <s v="Urban"/>
    <n v="107"/>
    <n v="584"/>
    <n v="30"/>
    <n v="174"/>
    <n v="108"/>
    <n v="605"/>
    <x v="9"/>
    <x v="1"/>
    <n v="199"/>
  </r>
  <r>
    <x v="0"/>
    <x v="0"/>
    <x v="76"/>
    <s v="MMR001CMP058"/>
    <s v="GCA"/>
    <s v="Urban"/>
    <n v="3"/>
    <n v="13"/>
    <n v="3"/>
    <n v="13"/>
    <n v="3"/>
    <n v="13"/>
    <x v="9"/>
    <x v="0"/>
    <n v="2"/>
  </r>
  <r>
    <x v="0"/>
    <x v="2"/>
    <x v="61"/>
    <s v="MMR001CMP116"/>
    <s v="NGCA"/>
    <s v="Urban"/>
    <n v="1295"/>
    <n v="6509"/>
    <m/>
    <n v="6258"/>
    <n v="1351"/>
    <n v="6868"/>
    <x v="9"/>
    <x v="2"/>
    <n v="619"/>
  </r>
  <r>
    <x v="0"/>
    <x v="0"/>
    <x v="20"/>
    <s v="MMR001CMP072"/>
    <s v="GCA"/>
    <s v="Mixed"/>
    <n v="50"/>
    <n v="295"/>
    <n v="50"/>
    <n v="293"/>
    <n v="50"/>
    <n v="293"/>
    <x v="9"/>
    <x v="0"/>
    <n v="35"/>
  </r>
  <r>
    <x v="0"/>
    <x v="1"/>
    <x v="81"/>
    <s v="MMR001CMP054"/>
    <s v="GCA"/>
    <s v="Rural"/>
    <n v="23"/>
    <n v="124"/>
    <n v="20"/>
    <n v="110"/>
    <n v="20"/>
    <n v="110"/>
    <x v="9"/>
    <x v="2"/>
    <n v="3"/>
  </r>
  <r>
    <x v="0"/>
    <x v="3"/>
    <x v="65"/>
    <s v="MMR001CMP003"/>
    <s v="GCA"/>
    <s v="Urban"/>
    <n v="32"/>
    <n v="146"/>
    <n v="28"/>
    <n v="131"/>
    <n v="32"/>
    <n v="148"/>
    <x v="9"/>
    <x v="0"/>
    <n v="21"/>
  </r>
  <r>
    <x v="0"/>
    <x v="3"/>
    <x v="60"/>
    <s v="MMR001CMP016"/>
    <s v="GCA"/>
    <s v="Urban"/>
    <n v="72"/>
    <n v="333"/>
    <n v="72"/>
    <n v="332"/>
    <n v="72"/>
    <n v="332"/>
    <x v="9"/>
    <x v="0"/>
    <n v="51"/>
  </r>
  <r>
    <x v="0"/>
    <x v="2"/>
    <x v="16"/>
    <s v="MMR001CMP120"/>
    <s v="NGCA"/>
    <s v="Rural"/>
    <n v="184"/>
    <n v="768"/>
    <n v="175"/>
    <n v="828"/>
    <n v="175"/>
    <n v="828"/>
    <x v="9"/>
    <x v="0"/>
    <n v="107"/>
  </r>
  <r>
    <x v="0"/>
    <x v="0"/>
    <x v="20"/>
    <s v="MMR001CMP072"/>
    <s v="GCA"/>
    <s v="Mixed"/>
    <n v="50"/>
    <n v="295"/>
    <n v="50"/>
    <n v="293"/>
    <n v="50"/>
    <n v="293"/>
    <x v="9"/>
    <x v="2"/>
    <n v="36"/>
  </r>
  <r>
    <x v="0"/>
    <x v="9"/>
    <x v="79"/>
    <s v="MMR001CMP079"/>
    <s v="GCA"/>
    <s v="Urban"/>
    <n v="14"/>
    <n v="44"/>
    <n v="14"/>
    <n v="44"/>
    <n v="14"/>
    <n v="44"/>
    <x v="9"/>
    <x v="2"/>
    <n v="2"/>
  </r>
  <r>
    <x v="0"/>
    <x v="7"/>
    <x v="55"/>
    <s v="MMR001CMP068"/>
    <s v="GCA"/>
    <s v="Urban"/>
    <n v="40"/>
    <n v="208"/>
    <n v="41"/>
    <n v="208"/>
    <n v="51"/>
    <n v="208"/>
    <x v="9"/>
    <x v="1"/>
    <n v="90"/>
  </r>
  <r>
    <x v="0"/>
    <x v="3"/>
    <x v="65"/>
    <s v="MMR001CMP003"/>
    <s v="GCA"/>
    <s v="Urban"/>
    <n v="32"/>
    <n v="146"/>
    <n v="28"/>
    <n v="131"/>
    <n v="32"/>
    <n v="148"/>
    <x v="9"/>
    <x v="2"/>
    <n v="15"/>
  </r>
  <r>
    <x v="0"/>
    <x v="2"/>
    <x v="54"/>
    <s v="MMR001CMP119"/>
    <s v="NGCA"/>
    <s v="Mixed"/>
    <n v="610"/>
    <n v="2750"/>
    <n v="609"/>
    <n v="2630"/>
    <n v="609"/>
    <n v="2630"/>
    <x v="9"/>
    <x v="2"/>
    <n v="132"/>
  </r>
  <r>
    <x v="0"/>
    <x v="0"/>
    <x v="75"/>
    <s v="MMR001CMP131"/>
    <s v="NGCA"/>
    <s v="Rural"/>
    <n v="412"/>
    <n v="1700"/>
    <n v="375"/>
    <n v="1598"/>
    <n v="375"/>
    <n v="1598"/>
    <x v="9"/>
    <x v="1"/>
    <n v="182"/>
  </r>
  <r>
    <x v="0"/>
    <x v="6"/>
    <x v="15"/>
    <s v="MMR001CMP043"/>
    <s v="NGCA"/>
    <s v="Mixed"/>
    <n v="153"/>
    <n v="873"/>
    <n v="153"/>
    <n v="922"/>
    <n v="153"/>
    <n v="922"/>
    <x v="9"/>
    <x v="0"/>
    <n v="115"/>
  </r>
  <r>
    <x v="0"/>
    <x v="4"/>
    <x v="52"/>
    <s v="MMR001CMP105"/>
    <s v="GCA"/>
    <s v="Rural"/>
    <n v="21"/>
    <n v="93"/>
    <n v="20"/>
    <n v="78"/>
    <n v="20"/>
    <n v="80"/>
    <x v="9"/>
    <x v="0"/>
    <n v="16"/>
  </r>
  <r>
    <x v="0"/>
    <x v="3"/>
    <x v="58"/>
    <s v="MMR001CMP014"/>
    <s v="GCA"/>
    <s v="Urban"/>
    <n v="163"/>
    <n v="712"/>
    <n v="84"/>
    <n v="452"/>
    <n v="140"/>
    <n v="707"/>
    <x v="9"/>
    <x v="1"/>
    <n v="187"/>
  </r>
  <r>
    <x v="0"/>
    <x v="1"/>
    <x v="81"/>
    <s v="MMR001CMP054"/>
    <s v="GCA"/>
    <s v="Rural"/>
    <n v="23"/>
    <n v="124"/>
    <n v="20"/>
    <n v="110"/>
    <n v="20"/>
    <n v="110"/>
    <x v="9"/>
    <x v="0"/>
    <n v="2"/>
  </r>
  <r>
    <x v="0"/>
    <x v="9"/>
    <x v="31"/>
    <s v="MMR001CMP077"/>
    <s v="GCA"/>
    <s v="Mixed"/>
    <n v="18"/>
    <n v="78"/>
    <n v="18"/>
    <n v="79"/>
    <n v="18"/>
    <n v="77"/>
    <x v="9"/>
    <x v="1"/>
    <n v="19"/>
  </r>
  <r>
    <x v="0"/>
    <x v="3"/>
    <x v="17"/>
    <s v="MMR001CMP024"/>
    <s v="GCA"/>
    <s v="Rural"/>
    <n v="69"/>
    <n v="325"/>
    <n v="65"/>
    <n v="325"/>
    <n v="71"/>
    <n v="322"/>
    <x v="9"/>
    <x v="0"/>
    <n v="20"/>
  </r>
  <r>
    <x v="0"/>
    <x v="6"/>
    <x v="56"/>
    <s v="MMR001CMP042"/>
    <s v="GCA"/>
    <s v="Urban"/>
    <n v="118"/>
    <n v="516"/>
    <n v="108"/>
    <n v="470"/>
    <n v="118"/>
    <n v="520"/>
    <x v="9"/>
    <x v="1"/>
    <n v="86"/>
  </r>
  <r>
    <x v="0"/>
    <x v="7"/>
    <x v="55"/>
    <s v="MMR001CMP068"/>
    <s v="GCA"/>
    <s v="Urban"/>
    <n v="40"/>
    <n v="208"/>
    <n v="41"/>
    <n v="208"/>
    <n v="51"/>
    <n v="208"/>
    <x v="9"/>
    <x v="0"/>
    <n v="56"/>
  </r>
  <r>
    <x v="0"/>
    <x v="3"/>
    <x v="58"/>
    <s v="MMR001CMP014"/>
    <s v="GCA"/>
    <s v="Urban"/>
    <n v="163"/>
    <n v="712"/>
    <n v="84"/>
    <n v="452"/>
    <n v="140"/>
    <n v="707"/>
    <x v="9"/>
    <x v="2"/>
    <n v="87"/>
  </r>
  <r>
    <x v="0"/>
    <x v="3"/>
    <x v="65"/>
    <s v="MMR001CMP003"/>
    <s v="GCA"/>
    <s v="Urban"/>
    <n v="32"/>
    <n v="146"/>
    <n v="28"/>
    <n v="131"/>
    <n v="32"/>
    <n v="148"/>
    <x v="9"/>
    <x v="1"/>
    <n v="36"/>
  </r>
  <r>
    <x v="0"/>
    <x v="6"/>
    <x v="56"/>
    <s v="MMR001CMP042"/>
    <s v="GCA"/>
    <s v="Urban"/>
    <n v="118"/>
    <n v="516"/>
    <n v="108"/>
    <n v="470"/>
    <n v="118"/>
    <n v="520"/>
    <x v="9"/>
    <x v="2"/>
    <n v="40"/>
  </r>
  <r>
    <x v="0"/>
    <x v="2"/>
    <x v="73"/>
    <s v="MMR001CMP029"/>
    <s v="GCA"/>
    <s v="Mixed"/>
    <n v="243"/>
    <n v="1307"/>
    <n v="227"/>
    <n v="1227"/>
    <n v="227"/>
    <n v="1227"/>
    <x v="9"/>
    <x v="2"/>
    <n v="117"/>
  </r>
  <r>
    <x v="0"/>
    <x v="3"/>
    <x v="58"/>
    <s v="MMR001CMP014"/>
    <s v="GCA"/>
    <s v="Urban"/>
    <n v="163"/>
    <n v="712"/>
    <n v="84"/>
    <n v="452"/>
    <n v="140"/>
    <n v="707"/>
    <x v="9"/>
    <x v="0"/>
    <n v="100"/>
  </r>
  <r>
    <x v="0"/>
    <x v="2"/>
    <x v="13"/>
    <s v="MMR001CMP037"/>
    <s v="GCA"/>
    <s v="Urban"/>
    <n v="42"/>
    <n v="175"/>
    <n v="27"/>
    <n v="131"/>
    <n v="42"/>
    <n v="175"/>
    <x v="9"/>
    <x v="1"/>
    <n v="57"/>
  </r>
  <r>
    <x v="0"/>
    <x v="2"/>
    <x v="54"/>
    <s v="MMR001CMP119"/>
    <s v="NGCA"/>
    <s v="Mixed"/>
    <n v="610"/>
    <n v="2750"/>
    <n v="609"/>
    <n v="2630"/>
    <n v="609"/>
    <n v="2630"/>
    <x v="9"/>
    <x v="0"/>
    <n v="243"/>
  </r>
  <r>
    <x v="0"/>
    <x v="2"/>
    <x v="13"/>
    <s v="MMR001CMP037"/>
    <s v="GCA"/>
    <s v="Urban"/>
    <n v="42"/>
    <n v="175"/>
    <n v="27"/>
    <n v="131"/>
    <n v="42"/>
    <n v="175"/>
    <x v="9"/>
    <x v="2"/>
    <n v="32"/>
  </r>
  <r>
    <x v="0"/>
    <x v="2"/>
    <x v="73"/>
    <s v="MMR001CMP029"/>
    <s v="GCA"/>
    <s v="Mixed"/>
    <n v="243"/>
    <n v="1307"/>
    <n v="227"/>
    <n v="1227"/>
    <n v="227"/>
    <n v="1227"/>
    <x v="9"/>
    <x v="0"/>
    <n v="165"/>
  </r>
  <r>
    <x v="0"/>
    <x v="2"/>
    <x v="9"/>
    <s v="MMR001CMP025"/>
    <s v="GCA"/>
    <s v="Urban"/>
    <n v="65"/>
    <n v="315"/>
    <n v="31"/>
    <n v="171"/>
    <n v="65"/>
    <n v="323"/>
    <x v="9"/>
    <x v="2"/>
    <n v="42"/>
  </r>
  <r>
    <x v="0"/>
    <x v="0"/>
    <x v="63"/>
    <s v="MMR001CMP056"/>
    <s v="GCA"/>
    <s v="Urban"/>
    <n v="413"/>
    <n v="1835"/>
    <n v="407"/>
    <n v="1858"/>
    <n v="407"/>
    <n v="1858"/>
    <x v="9"/>
    <x v="1"/>
    <n v="266"/>
  </r>
  <r>
    <x v="0"/>
    <x v="3"/>
    <x v="57"/>
    <s v="MMR001CMP015"/>
    <s v="GCA"/>
    <s v="Urban"/>
    <n v="107"/>
    <n v="584"/>
    <n v="30"/>
    <n v="174"/>
    <n v="108"/>
    <n v="605"/>
    <x v="9"/>
    <x v="2"/>
    <n v="105"/>
  </r>
  <r>
    <x v="0"/>
    <x v="3"/>
    <x v="59"/>
    <s v="MMR001CMP023"/>
    <s v="GCA"/>
    <s v="Urban"/>
    <n v="68"/>
    <n v="340"/>
    <n v="61"/>
    <n v="315"/>
    <n v="68"/>
    <n v="340"/>
    <x v="9"/>
    <x v="1"/>
    <n v="104"/>
  </r>
  <r>
    <x v="0"/>
    <x v="6"/>
    <x v="15"/>
    <s v="MMR001CMP043"/>
    <s v="NGCA"/>
    <s v="Mixed"/>
    <n v="153"/>
    <n v="873"/>
    <n v="153"/>
    <n v="922"/>
    <n v="153"/>
    <n v="922"/>
    <x v="9"/>
    <x v="2"/>
    <n v="90"/>
  </r>
  <r>
    <x v="0"/>
    <x v="3"/>
    <x v="57"/>
    <s v="MMR001CMP015"/>
    <s v="GCA"/>
    <s v="Urban"/>
    <n v="107"/>
    <n v="584"/>
    <n v="30"/>
    <n v="174"/>
    <n v="108"/>
    <n v="605"/>
    <x v="9"/>
    <x v="0"/>
    <n v="94"/>
  </r>
  <r>
    <x v="0"/>
    <x v="4"/>
    <x v="52"/>
    <s v="MMR001CMP105"/>
    <s v="GCA"/>
    <s v="Rural"/>
    <n v="21"/>
    <n v="93"/>
    <n v="20"/>
    <n v="78"/>
    <n v="20"/>
    <n v="80"/>
    <x v="9"/>
    <x v="2"/>
    <n v="14"/>
  </r>
  <r>
    <x v="0"/>
    <x v="2"/>
    <x v="61"/>
    <s v="MMR001CMP116"/>
    <s v="NGCA"/>
    <s v="Urban"/>
    <n v="1295"/>
    <n v="6509"/>
    <m/>
    <n v="6258"/>
    <n v="1351"/>
    <n v="6868"/>
    <x v="9"/>
    <x v="1"/>
    <n v="1349"/>
  </r>
  <r>
    <x v="0"/>
    <x v="2"/>
    <x v="54"/>
    <s v="MMR001CMP119"/>
    <s v="NGCA"/>
    <s v="Mixed"/>
    <n v="610"/>
    <n v="2750"/>
    <n v="609"/>
    <n v="2630"/>
    <n v="609"/>
    <n v="2630"/>
    <x v="9"/>
    <x v="1"/>
    <n v="375"/>
  </r>
  <r>
    <x v="0"/>
    <x v="2"/>
    <x v="42"/>
    <s v="MMR001CMP040"/>
    <s v="GCA"/>
    <s v="Rural"/>
    <n v="429"/>
    <n v="2237"/>
    <n v="429"/>
    <n v="2221"/>
    <n v="429"/>
    <n v="2221"/>
    <x v="9"/>
    <x v="2"/>
    <n v="289"/>
  </r>
  <r>
    <x v="0"/>
    <x v="0"/>
    <x v="63"/>
    <s v="MMR001CMP056"/>
    <s v="GCA"/>
    <s v="Urban"/>
    <n v="413"/>
    <n v="1835"/>
    <n v="407"/>
    <n v="1858"/>
    <n v="407"/>
    <n v="1858"/>
    <x v="9"/>
    <x v="2"/>
    <n v="123"/>
  </r>
  <r>
    <x v="0"/>
    <x v="0"/>
    <x v="39"/>
    <s v="MMR001CMP070"/>
    <s v="GCA"/>
    <s v="Urban"/>
    <n v="186"/>
    <n v="1002"/>
    <n v="183"/>
    <n v="971"/>
    <n v="188"/>
    <n v="1003"/>
    <x v="9"/>
    <x v="2"/>
    <n v="25"/>
  </r>
  <r>
    <x v="0"/>
    <x v="1"/>
    <x v="64"/>
    <s v="MMR001CMP055"/>
    <s v="GCA"/>
    <s v="Urban"/>
    <n v="27"/>
    <n v="111"/>
    <n v="25"/>
    <n v="104"/>
    <n v="25"/>
    <n v="104"/>
    <x v="9"/>
    <x v="2"/>
    <n v="19"/>
  </r>
  <r>
    <x v="0"/>
    <x v="3"/>
    <x v="33"/>
    <s v="MMR001CMP001"/>
    <s v="GCA"/>
    <s v="Urban"/>
    <n v="69"/>
    <n v="349"/>
    <n v="43"/>
    <n v="361"/>
    <n v="43"/>
    <n v="361"/>
    <x v="9"/>
    <x v="1"/>
    <n v="110"/>
  </r>
  <r>
    <x v="0"/>
    <x v="2"/>
    <x v="43"/>
    <s v="MMR001CMP113"/>
    <s v="NGCA"/>
    <s v="Rural"/>
    <n v="155"/>
    <n v="664"/>
    <n v="156"/>
    <n v="641"/>
    <n v="273"/>
    <n v="0"/>
    <x v="9"/>
    <x v="0"/>
    <n v="0"/>
  </r>
  <r>
    <x v="0"/>
    <x v="3"/>
    <x v="44"/>
    <s v="MMR001CMP022"/>
    <s v="GCA"/>
    <s v="Urban"/>
    <n v="6"/>
    <n v="36"/>
    <n v="6"/>
    <n v="36"/>
    <n v="6"/>
    <n v="36"/>
    <x v="9"/>
    <x v="0"/>
    <n v="4"/>
  </r>
  <r>
    <x v="0"/>
    <x v="2"/>
    <x v="42"/>
    <s v="MMR001CMP040"/>
    <s v="GCA"/>
    <s v="Rural"/>
    <n v="429"/>
    <n v="2237"/>
    <n v="429"/>
    <n v="2221"/>
    <n v="429"/>
    <n v="2221"/>
    <x v="9"/>
    <x v="0"/>
    <n v="307"/>
  </r>
  <r>
    <x v="0"/>
    <x v="3"/>
    <x v="51"/>
    <s v="MMR001CMP020"/>
    <s v="GCA"/>
    <s v="Rural"/>
    <n v="22"/>
    <n v="101"/>
    <n v="18"/>
    <n v="91"/>
    <n v="22"/>
    <n v="103"/>
    <x v="9"/>
    <x v="2"/>
    <n v="9"/>
  </r>
  <r>
    <x v="0"/>
    <x v="2"/>
    <x v="53"/>
    <s v="MMR001CMP030"/>
    <s v="GCA"/>
    <s v="Urban"/>
    <n v="31"/>
    <n v="170"/>
    <n v="25"/>
    <n v="125"/>
    <n v="31"/>
    <n v="170"/>
    <x v="9"/>
    <x v="0"/>
    <n v="23"/>
  </r>
  <r>
    <x v="0"/>
    <x v="3"/>
    <x v="33"/>
    <s v="MMR001CMP001"/>
    <s v="GCA"/>
    <s v="Urban"/>
    <n v="69"/>
    <n v="349"/>
    <n v="43"/>
    <n v="361"/>
    <n v="43"/>
    <n v="361"/>
    <x v="9"/>
    <x v="2"/>
    <n v="54"/>
  </r>
  <r>
    <x v="0"/>
    <x v="2"/>
    <x v="37"/>
    <s v="MMR001CMP038"/>
    <s v="GCA"/>
    <s v="Urban"/>
    <n v="85"/>
    <n v="367"/>
    <n v="80"/>
    <n v="337"/>
    <n v="85"/>
    <n v="367"/>
    <x v="9"/>
    <x v="1"/>
    <n v="84"/>
  </r>
  <r>
    <x v="0"/>
    <x v="3"/>
    <x v="40"/>
    <s v="MMR001CMP019"/>
    <s v="GCA"/>
    <s v="Urban"/>
    <n v="107"/>
    <n v="501"/>
    <n v="107"/>
    <n v="503"/>
    <n v="107"/>
    <n v="497"/>
    <x v="9"/>
    <x v="1"/>
    <n v="131"/>
  </r>
  <r>
    <x v="0"/>
    <x v="5"/>
    <x v="74"/>
    <s v="MMR001CMP133"/>
    <s v="GCA"/>
    <s v="Rural"/>
    <n v="115"/>
    <n v="532"/>
    <n v="115"/>
    <n v="537"/>
    <n v="115"/>
    <n v="537"/>
    <x v="9"/>
    <x v="0"/>
    <n v="78"/>
  </r>
  <r>
    <x v="0"/>
    <x v="2"/>
    <x v="43"/>
    <s v="MMR001CMP113"/>
    <s v="NGCA"/>
    <s v="Rural"/>
    <n v="155"/>
    <n v="664"/>
    <n v="156"/>
    <n v="641"/>
    <n v="273"/>
    <n v="0"/>
    <x v="9"/>
    <x v="2"/>
    <n v="0"/>
  </r>
  <r>
    <x v="0"/>
    <x v="0"/>
    <x v="38"/>
    <s v="MMR001CMP071"/>
    <s v="GCA"/>
    <s v="Urban"/>
    <n v="30"/>
    <n v="175"/>
    <n v="18"/>
    <n v="120"/>
    <n v="29"/>
    <n v="182"/>
    <x v="9"/>
    <x v="2"/>
    <n v="19"/>
  </r>
  <r>
    <x v="0"/>
    <x v="0"/>
    <x v="39"/>
    <s v="MMR001CMP070"/>
    <s v="GCA"/>
    <s v="Urban"/>
    <n v="186"/>
    <n v="1002"/>
    <n v="183"/>
    <n v="971"/>
    <n v="188"/>
    <n v="1003"/>
    <x v="9"/>
    <x v="0"/>
    <n v="37"/>
  </r>
  <r>
    <x v="0"/>
    <x v="4"/>
    <x v="41"/>
    <s v="MMR001CMP109"/>
    <s v="GCA"/>
    <s v="Urban"/>
    <n v="6"/>
    <n v="30"/>
    <n v="6"/>
    <n v="30"/>
    <n v="6"/>
    <n v="30"/>
    <x v="9"/>
    <x v="2"/>
    <n v="2"/>
  </r>
  <r>
    <x v="0"/>
    <x v="3"/>
    <x v="51"/>
    <s v="MMR001CMP020"/>
    <s v="GCA"/>
    <s v="Rural"/>
    <n v="22"/>
    <n v="101"/>
    <n v="18"/>
    <n v="91"/>
    <n v="22"/>
    <n v="103"/>
    <x v="9"/>
    <x v="0"/>
    <n v="13"/>
  </r>
  <r>
    <x v="0"/>
    <x v="3"/>
    <x v="50"/>
    <s v="MMR001CMP021"/>
    <s v="GCA"/>
    <s v="Rural"/>
    <n v="14"/>
    <n v="73"/>
    <n v="12"/>
    <n v="61"/>
    <n v="14"/>
    <n v="72"/>
    <x v="9"/>
    <x v="1"/>
    <n v="16"/>
  </r>
  <r>
    <x v="0"/>
    <x v="3"/>
    <x v="33"/>
    <s v="MMR001CMP001"/>
    <s v="GCA"/>
    <s v="Urban"/>
    <n v="69"/>
    <n v="349"/>
    <n v="43"/>
    <n v="361"/>
    <n v="43"/>
    <n v="361"/>
    <x v="9"/>
    <x v="0"/>
    <n v="56"/>
  </r>
  <r>
    <x v="0"/>
    <x v="3"/>
    <x v="50"/>
    <s v="MMR001CMP021"/>
    <s v="GCA"/>
    <s v="Rural"/>
    <n v="14"/>
    <n v="73"/>
    <n v="12"/>
    <n v="61"/>
    <n v="14"/>
    <n v="72"/>
    <x v="9"/>
    <x v="2"/>
    <n v="8"/>
  </r>
  <r>
    <x v="0"/>
    <x v="2"/>
    <x v="49"/>
    <s v="MMR001CMP039"/>
    <s v="GCA"/>
    <s v="Rural"/>
    <n v="45"/>
    <n v="193"/>
    <n v="48"/>
    <n v="196"/>
    <n v="48"/>
    <n v="196"/>
    <x v="9"/>
    <x v="2"/>
    <n v="26"/>
  </r>
  <r>
    <x v="0"/>
    <x v="1"/>
    <x v="64"/>
    <s v="MMR001CMP055"/>
    <s v="GCA"/>
    <s v="Urban"/>
    <n v="27"/>
    <n v="111"/>
    <n v="25"/>
    <n v="104"/>
    <n v="25"/>
    <n v="104"/>
    <x v="9"/>
    <x v="1"/>
    <n v="33"/>
  </r>
  <r>
    <x v="0"/>
    <x v="3"/>
    <x v="50"/>
    <s v="MMR001CMP021"/>
    <s v="GCA"/>
    <s v="Rural"/>
    <n v="14"/>
    <n v="73"/>
    <n v="12"/>
    <n v="61"/>
    <n v="14"/>
    <n v="72"/>
    <x v="9"/>
    <x v="0"/>
    <n v="8"/>
  </r>
  <r>
    <x v="0"/>
    <x v="9"/>
    <x v="70"/>
    <s v="MMR001CMP078"/>
    <s v="GCA"/>
    <s v="Mixed"/>
    <n v="12"/>
    <n v="47"/>
    <n v="15"/>
    <n v="69"/>
    <n v="15"/>
    <n v="69"/>
    <x v="9"/>
    <x v="2"/>
    <n v="4"/>
  </r>
  <r>
    <x v="0"/>
    <x v="2"/>
    <x v="48"/>
    <s v="MMR001CMP111"/>
    <s v="NGCA"/>
    <s v="Rural"/>
    <n v="640"/>
    <n v="2600"/>
    <n v="623"/>
    <n v="2635"/>
    <n v="623"/>
    <n v="2635"/>
    <x v="9"/>
    <x v="2"/>
    <n v="292"/>
  </r>
  <r>
    <x v="0"/>
    <x v="2"/>
    <x v="53"/>
    <s v="MMR001CMP030"/>
    <s v="GCA"/>
    <s v="Urban"/>
    <n v="31"/>
    <n v="170"/>
    <n v="25"/>
    <n v="125"/>
    <n v="31"/>
    <n v="170"/>
    <x v="9"/>
    <x v="1"/>
    <n v="45"/>
  </r>
  <r>
    <x v="0"/>
    <x v="2"/>
    <x v="53"/>
    <s v="MMR001CMP030"/>
    <s v="GCA"/>
    <s v="Urban"/>
    <n v="31"/>
    <n v="170"/>
    <n v="25"/>
    <n v="125"/>
    <n v="31"/>
    <n v="170"/>
    <x v="9"/>
    <x v="2"/>
    <n v="22"/>
  </r>
  <r>
    <x v="0"/>
    <x v="3"/>
    <x v="72"/>
    <s v="MMR001CMP002"/>
    <s v="GCA"/>
    <s v="Urban"/>
    <n v="56"/>
    <n v="230"/>
    <n v="54"/>
    <n v="221"/>
    <n v="57"/>
    <n v="232"/>
    <x v="9"/>
    <x v="0"/>
    <n v="29"/>
  </r>
  <r>
    <x v="0"/>
    <x v="0"/>
    <x v="39"/>
    <s v="MMR001CMP070"/>
    <s v="GCA"/>
    <s v="Urban"/>
    <n v="186"/>
    <n v="1002"/>
    <n v="183"/>
    <n v="971"/>
    <n v="188"/>
    <n v="1003"/>
    <x v="9"/>
    <x v="1"/>
    <n v="62"/>
  </r>
  <r>
    <x v="0"/>
    <x v="5"/>
    <x v="74"/>
    <s v="MMR001CMP133"/>
    <s v="GCA"/>
    <s v="Rural"/>
    <n v="115"/>
    <n v="532"/>
    <n v="115"/>
    <n v="537"/>
    <n v="115"/>
    <n v="537"/>
    <x v="9"/>
    <x v="2"/>
    <n v="42"/>
  </r>
  <r>
    <x v="0"/>
    <x v="3"/>
    <x v="51"/>
    <s v="MMR001CMP020"/>
    <s v="GCA"/>
    <s v="Rural"/>
    <n v="22"/>
    <n v="101"/>
    <n v="18"/>
    <n v="91"/>
    <n v="22"/>
    <n v="103"/>
    <x v="9"/>
    <x v="1"/>
    <n v="22"/>
  </r>
  <r>
    <x v="0"/>
    <x v="2"/>
    <x v="49"/>
    <s v="MMR001CMP039"/>
    <s v="GCA"/>
    <s v="Rural"/>
    <n v="45"/>
    <n v="193"/>
    <n v="48"/>
    <n v="196"/>
    <n v="48"/>
    <n v="196"/>
    <x v="9"/>
    <x v="1"/>
    <n v="57"/>
  </r>
  <r>
    <x v="0"/>
    <x v="2"/>
    <x v="48"/>
    <s v="MMR001CMP111"/>
    <s v="NGCA"/>
    <s v="Rural"/>
    <n v="640"/>
    <n v="2600"/>
    <n v="623"/>
    <n v="2635"/>
    <n v="623"/>
    <n v="2635"/>
    <x v="9"/>
    <x v="1"/>
    <n v="654"/>
  </r>
  <r>
    <x v="0"/>
    <x v="2"/>
    <x v="49"/>
    <s v="MMR001CMP039"/>
    <s v="GCA"/>
    <s v="Rural"/>
    <n v="45"/>
    <n v="193"/>
    <n v="48"/>
    <n v="196"/>
    <n v="48"/>
    <n v="196"/>
    <x v="9"/>
    <x v="0"/>
    <n v="31"/>
  </r>
  <r>
    <x v="0"/>
    <x v="4"/>
    <x v="41"/>
    <s v="MMR001CMP109"/>
    <s v="GCA"/>
    <s v="Urban"/>
    <n v="6"/>
    <n v="30"/>
    <n v="6"/>
    <n v="30"/>
    <n v="6"/>
    <n v="30"/>
    <x v="9"/>
    <x v="1"/>
    <n v="4"/>
  </r>
  <r>
    <x v="0"/>
    <x v="0"/>
    <x v="38"/>
    <s v="MMR001CMP071"/>
    <s v="GCA"/>
    <s v="Urban"/>
    <n v="30"/>
    <n v="175"/>
    <n v="18"/>
    <n v="120"/>
    <n v="29"/>
    <n v="182"/>
    <x v="9"/>
    <x v="0"/>
    <n v="24"/>
  </r>
  <r>
    <x v="0"/>
    <x v="2"/>
    <x v="46"/>
    <s v="MMR001CMP041"/>
    <s v="GCA"/>
    <s v="Rural"/>
    <n v="172"/>
    <n v="838"/>
    <n v="181"/>
    <n v="910"/>
    <n v="181"/>
    <n v="910"/>
    <x v="9"/>
    <x v="1"/>
    <n v="163"/>
  </r>
  <r>
    <x v="0"/>
    <x v="1"/>
    <x v="81"/>
    <s v="MMR001CMP054"/>
    <s v="GCA"/>
    <s v="Rural"/>
    <n v="23"/>
    <n v="124"/>
    <n v="20"/>
    <n v="110"/>
    <n v="20"/>
    <n v="110"/>
    <x v="9"/>
    <x v="1"/>
    <n v="5"/>
  </r>
  <r>
    <x v="0"/>
    <x v="0"/>
    <x v="38"/>
    <s v="MMR001CMP071"/>
    <s v="GCA"/>
    <s v="Urban"/>
    <n v="30"/>
    <n v="175"/>
    <n v="18"/>
    <n v="120"/>
    <n v="29"/>
    <n v="182"/>
    <x v="9"/>
    <x v="1"/>
    <n v="43"/>
  </r>
  <r>
    <x v="0"/>
    <x v="3"/>
    <x v="47"/>
    <s v="MMR001CMP018"/>
    <s v="GCA"/>
    <s v="Urban"/>
    <n v="190"/>
    <n v="1047"/>
    <n v="205"/>
    <n v="1072"/>
    <m/>
    <n v="1072"/>
    <x v="9"/>
    <x v="0"/>
    <n v="148"/>
  </r>
  <r>
    <x v="0"/>
    <x v="3"/>
    <x v="11"/>
    <s v="MMR001CMP013"/>
    <s v="GCA"/>
    <s v="Urban"/>
    <n v="44"/>
    <n v="180"/>
    <n v="18"/>
    <n v="68"/>
    <n v="45"/>
    <n v="194"/>
    <x v="9"/>
    <x v="1"/>
    <n v="57"/>
  </r>
  <r>
    <x v="0"/>
    <x v="2"/>
    <x v="46"/>
    <s v="MMR001CMP041"/>
    <s v="GCA"/>
    <s v="Rural"/>
    <n v="172"/>
    <n v="838"/>
    <n v="181"/>
    <n v="910"/>
    <n v="181"/>
    <n v="910"/>
    <x v="9"/>
    <x v="2"/>
    <n v="73"/>
  </r>
  <r>
    <x v="0"/>
    <x v="7"/>
    <x v="18"/>
    <s v="MMR001CMP067"/>
    <s v="GCA"/>
    <s v="Urban"/>
    <n v="80"/>
    <n v="278"/>
    <n v="50"/>
    <n v="200"/>
    <n v="83"/>
    <n v="293"/>
    <x v="9"/>
    <x v="1"/>
    <n v="54"/>
  </r>
  <r>
    <x v="0"/>
    <x v="2"/>
    <x v="73"/>
    <s v="MMR001CMP029"/>
    <s v="GCA"/>
    <s v="Mixed"/>
    <n v="243"/>
    <n v="1307"/>
    <n v="227"/>
    <n v="1227"/>
    <n v="227"/>
    <n v="1227"/>
    <x v="9"/>
    <x v="1"/>
    <n v="282"/>
  </r>
  <r>
    <x v="0"/>
    <x v="3"/>
    <x v="40"/>
    <s v="MMR001CMP019"/>
    <s v="GCA"/>
    <s v="Urban"/>
    <n v="107"/>
    <n v="501"/>
    <n v="107"/>
    <n v="503"/>
    <n v="107"/>
    <n v="497"/>
    <x v="9"/>
    <x v="2"/>
    <n v="61"/>
  </r>
  <r>
    <x v="0"/>
    <x v="3"/>
    <x v="59"/>
    <s v="MMR001CMP023"/>
    <s v="GCA"/>
    <s v="Urban"/>
    <n v="68"/>
    <n v="340"/>
    <n v="61"/>
    <n v="315"/>
    <n v="68"/>
    <n v="340"/>
    <x v="9"/>
    <x v="0"/>
    <n v="50"/>
  </r>
  <r>
    <x v="0"/>
    <x v="2"/>
    <x v="36"/>
    <s v="MMR001CMP115"/>
    <s v="NGCA"/>
    <s v="Rural"/>
    <n v="169"/>
    <n v="1216"/>
    <n v="176"/>
    <n v="1216"/>
    <n v="176"/>
    <n v="1216"/>
    <x v="9"/>
    <x v="2"/>
    <n v="132"/>
  </r>
  <r>
    <x v="0"/>
    <x v="3"/>
    <x v="60"/>
    <s v="MMR001CMP016"/>
    <s v="GCA"/>
    <s v="Urban"/>
    <n v="72"/>
    <n v="333"/>
    <n v="72"/>
    <n v="332"/>
    <n v="72"/>
    <n v="332"/>
    <x v="9"/>
    <x v="1"/>
    <n v="96"/>
  </r>
  <r>
    <x v="0"/>
    <x v="5"/>
    <x v="78"/>
    <s v="MMR001CMP132"/>
    <s v="GCA"/>
    <s v="Rural"/>
    <n v="486"/>
    <n v="2371"/>
    <n v="488"/>
    <n v="2325"/>
    <n v="488"/>
    <n v="2325"/>
    <x v="9"/>
    <x v="2"/>
    <n v="225"/>
  </r>
  <r>
    <x v="0"/>
    <x v="4"/>
    <x v="52"/>
    <s v="MMR001CMP105"/>
    <s v="GCA"/>
    <s v="Rural"/>
    <n v="21"/>
    <n v="93"/>
    <n v="20"/>
    <n v="78"/>
    <n v="20"/>
    <n v="80"/>
    <x v="9"/>
    <x v="1"/>
    <n v="30"/>
  </r>
  <r>
    <x v="0"/>
    <x v="0"/>
    <x v="45"/>
    <s v="MMR001CMP069"/>
    <s v="GCA"/>
    <s v="Urban"/>
    <n v="70"/>
    <n v="609"/>
    <n v="124"/>
    <n v="644"/>
    <n v="124"/>
    <n v="644"/>
    <x v="9"/>
    <x v="0"/>
    <n v="33"/>
  </r>
  <r>
    <x v="0"/>
    <x v="2"/>
    <x v="61"/>
    <s v="MMR001CMP116"/>
    <s v="NGCA"/>
    <s v="Urban"/>
    <n v="1295"/>
    <n v="6509"/>
    <m/>
    <n v="6258"/>
    <n v="1351"/>
    <n v="6868"/>
    <x v="9"/>
    <x v="0"/>
    <n v="730"/>
  </r>
  <r>
    <x v="0"/>
    <x v="3"/>
    <x v="72"/>
    <s v="MMR001CMP002"/>
    <s v="GCA"/>
    <s v="Urban"/>
    <n v="56"/>
    <n v="230"/>
    <n v="54"/>
    <n v="221"/>
    <n v="57"/>
    <n v="232"/>
    <x v="9"/>
    <x v="1"/>
    <n v="56"/>
  </r>
  <r>
    <x v="0"/>
    <x v="2"/>
    <x v="37"/>
    <s v="MMR001CMP038"/>
    <s v="GCA"/>
    <s v="Urban"/>
    <n v="85"/>
    <n v="367"/>
    <n v="80"/>
    <n v="337"/>
    <n v="85"/>
    <n v="367"/>
    <x v="9"/>
    <x v="0"/>
    <n v="45"/>
  </r>
  <r>
    <x v="0"/>
    <x v="2"/>
    <x v="36"/>
    <s v="MMR001CMP115"/>
    <s v="NGCA"/>
    <s v="Rural"/>
    <n v="169"/>
    <n v="1216"/>
    <n v="176"/>
    <n v="1216"/>
    <n v="176"/>
    <n v="1216"/>
    <x v="9"/>
    <x v="1"/>
    <n v="243"/>
  </r>
  <r>
    <x v="0"/>
    <x v="2"/>
    <x v="36"/>
    <s v="MMR001CMP115"/>
    <s v="NGCA"/>
    <s v="Rural"/>
    <n v="169"/>
    <n v="1216"/>
    <n v="176"/>
    <n v="1216"/>
    <n v="176"/>
    <n v="1216"/>
    <x v="9"/>
    <x v="0"/>
    <n v="111"/>
  </r>
  <r>
    <x v="0"/>
    <x v="3"/>
    <x v="60"/>
    <s v="MMR001CMP016"/>
    <s v="GCA"/>
    <s v="Urban"/>
    <n v="72"/>
    <n v="333"/>
    <n v="72"/>
    <n v="332"/>
    <n v="72"/>
    <n v="332"/>
    <x v="9"/>
    <x v="2"/>
    <n v="45"/>
  </r>
  <r>
    <x v="0"/>
    <x v="2"/>
    <x v="43"/>
    <s v="MMR001CMP113"/>
    <s v="NGCA"/>
    <s v="Rural"/>
    <n v="155"/>
    <n v="664"/>
    <n v="156"/>
    <n v="641"/>
    <n v="273"/>
    <n v="0"/>
    <x v="9"/>
    <x v="1"/>
    <n v="0"/>
  </r>
  <r>
    <x v="0"/>
    <x v="9"/>
    <x v="70"/>
    <s v="MMR001CMP078"/>
    <s v="GCA"/>
    <s v="Mixed"/>
    <n v="12"/>
    <n v="47"/>
    <n v="15"/>
    <n v="69"/>
    <n v="15"/>
    <n v="69"/>
    <x v="9"/>
    <x v="1"/>
    <n v="14"/>
  </r>
  <r>
    <x v="0"/>
    <x v="2"/>
    <x v="42"/>
    <s v="MMR001CMP040"/>
    <s v="GCA"/>
    <s v="Rural"/>
    <n v="429"/>
    <n v="2237"/>
    <n v="429"/>
    <n v="2221"/>
    <n v="429"/>
    <n v="2221"/>
    <x v="9"/>
    <x v="1"/>
    <n v="596"/>
  </r>
  <r>
    <x v="0"/>
    <x v="3"/>
    <x v="44"/>
    <s v="MMR001CMP022"/>
    <s v="GCA"/>
    <s v="Urban"/>
    <n v="6"/>
    <n v="36"/>
    <n v="6"/>
    <n v="36"/>
    <n v="6"/>
    <n v="36"/>
    <x v="9"/>
    <x v="2"/>
    <n v="4"/>
  </r>
  <r>
    <x v="0"/>
    <x v="3"/>
    <x v="40"/>
    <s v="MMR001CMP019"/>
    <s v="GCA"/>
    <s v="Urban"/>
    <n v="107"/>
    <n v="501"/>
    <n v="107"/>
    <n v="503"/>
    <n v="107"/>
    <n v="497"/>
    <x v="9"/>
    <x v="0"/>
    <n v="70"/>
  </r>
  <r>
    <x v="0"/>
    <x v="1"/>
    <x v="64"/>
    <s v="MMR001CMP055"/>
    <s v="GCA"/>
    <s v="Urban"/>
    <n v="27"/>
    <n v="111"/>
    <n v="25"/>
    <n v="104"/>
    <n v="25"/>
    <n v="104"/>
    <x v="9"/>
    <x v="0"/>
    <n v="14"/>
  </r>
  <r>
    <x v="0"/>
    <x v="0"/>
    <x v="45"/>
    <s v="MMR001CMP069"/>
    <s v="GCA"/>
    <s v="Urban"/>
    <n v="70"/>
    <n v="609"/>
    <n v="124"/>
    <n v="644"/>
    <n v="124"/>
    <n v="644"/>
    <x v="9"/>
    <x v="2"/>
    <n v="32"/>
  </r>
  <r>
    <x v="0"/>
    <x v="0"/>
    <x v="45"/>
    <s v="MMR001CMP069"/>
    <s v="GCA"/>
    <s v="Urban"/>
    <n v="70"/>
    <n v="609"/>
    <n v="124"/>
    <n v="644"/>
    <n v="124"/>
    <n v="644"/>
    <x v="9"/>
    <x v="1"/>
    <n v="65"/>
  </r>
  <r>
    <x v="0"/>
    <x v="3"/>
    <x v="72"/>
    <s v="MMR001CMP002"/>
    <s v="GCA"/>
    <s v="Urban"/>
    <n v="56"/>
    <n v="230"/>
    <n v="54"/>
    <n v="221"/>
    <n v="57"/>
    <n v="232"/>
    <x v="9"/>
    <x v="2"/>
    <n v="27"/>
  </r>
  <r>
    <x v="0"/>
    <x v="2"/>
    <x v="37"/>
    <s v="MMR001CMP038"/>
    <s v="GCA"/>
    <s v="Urban"/>
    <n v="85"/>
    <n v="367"/>
    <n v="80"/>
    <n v="337"/>
    <n v="85"/>
    <n v="367"/>
    <x v="9"/>
    <x v="2"/>
    <n v="39"/>
  </r>
  <r>
    <x v="0"/>
    <x v="9"/>
    <x v="70"/>
    <s v="MMR001CMP078"/>
    <s v="GCA"/>
    <s v="Mixed"/>
    <n v="12"/>
    <n v="47"/>
    <n v="15"/>
    <n v="69"/>
    <n v="15"/>
    <n v="69"/>
    <x v="9"/>
    <x v="0"/>
    <n v="10"/>
  </r>
  <r>
    <x v="0"/>
    <x v="5"/>
    <x v="78"/>
    <s v="MMR001CMP132"/>
    <s v="GCA"/>
    <s v="Rural"/>
    <n v="486"/>
    <n v="2371"/>
    <n v="488"/>
    <n v="2325"/>
    <n v="488"/>
    <n v="2325"/>
    <x v="9"/>
    <x v="1"/>
    <n v="583"/>
  </r>
  <r>
    <x v="0"/>
    <x v="3"/>
    <x v="47"/>
    <s v="MMR001CMP018"/>
    <s v="GCA"/>
    <s v="Urban"/>
    <n v="190"/>
    <n v="1047"/>
    <n v="205"/>
    <n v="1072"/>
    <m/>
    <n v="1072"/>
    <x v="9"/>
    <x v="1"/>
    <n v="282"/>
  </r>
  <r>
    <x v="0"/>
    <x v="2"/>
    <x v="46"/>
    <s v="MMR001CMP041"/>
    <s v="GCA"/>
    <s v="Rural"/>
    <n v="172"/>
    <n v="838"/>
    <n v="181"/>
    <n v="910"/>
    <n v="181"/>
    <n v="910"/>
    <x v="9"/>
    <x v="0"/>
    <n v="90"/>
  </r>
  <r>
    <x v="0"/>
    <x v="4"/>
    <x v="41"/>
    <s v="MMR001CMP109"/>
    <s v="GCA"/>
    <s v="Urban"/>
    <n v="6"/>
    <n v="30"/>
    <n v="6"/>
    <n v="30"/>
    <n v="6"/>
    <n v="30"/>
    <x v="9"/>
    <x v="0"/>
    <n v="2"/>
  </r>
  <r>
    <x v="0"/>
    <x v="3"/>
    <x v="47"/>
    <s v="MMR001CMP018"/>
    <s v="GCA"/>
    <s v="Urban"/>
    <n v="190"/>
    <n v="1047"/>
    <n v="205"/>
    <n v="1072"/>
    <m/>
    <n v="1072"/>
    <x v="9"/>
    <x v="2"/>
    <n v="134"/>
  </r>
  <r>
    <x v="0"/>
    <x v="0"/>
    <x v="63"/>
    <s v="MMR001CMP056"/>
    <s v="GCA"/>
    <s v="Urban"/>
    <n v="413"/>
    <n v="1835"/>
    <n v="407"/>
    <n v="1858"/>
    <n v="407"/>
    <n v="1858"/>
    <x v="9"/>
    <x v="0"/>
    <n v="143"/>
  </r>
  <r>
    <x v="0"/>
    <x v="3"/>
    <x v="44"/>
    <s v="MMR001CMP022"/>
    <s v="GCA"/>
    <s v="Urban"/>
    <n v="6"/>
    <n v="36"/>
    <n v="6"/>
    <n v="36"/>
    <n v="6"/>
    <n v="36"/>
    <x v="9"/>
    <x v="1"/>
    <n v="8"/>
  </r>
  <r>
    <x v="0"/>
    <x v="0"/>
    <x v="26"/>
    <s v="MMR001CMP062"/>
    <s v="GCA"/>
    <s v="Urban"/>
    <n v="265"/>
    <n v="1084"/>
    <n v="260"/>
    <n v="1140"/>
    <n v="260"/>
    <n v="1140"/>
    <x v="9"/>
    <x v="1"/>
    <n v="284"/>
  </r>
  <r>
    <x v="0"/>
    <x v="3"/>
    <x v="62"/>
    <s v="MMR001CMP006"/>
    <s v="GCA"/>
    <s v="Urban"/>
    <n v="97"/>
    <n v="382"/>
    <n v="95"/>
    <n v="386"/>
    <n v="95"/>
    <n v="386"/>
    <x v="9"/>
    <x v="0"/>
    <n v="59"/>
  </r>
  <r>
    <x v="0"/>
    <x v="1"/>
    <x v="34"/>
    <s v="MMR001CMP050"/>
    <s v="GCA"/>
    <s v="Urban"/>
    <n v="301"/>
    <n v="1404"/>
    <n v="274"/>
    <n v="1347"/>
    <n v="274"/>
    <n v="1347"/>
    <x v="9"/>
    <x v="0"/>
    <n v="121"/>
  </r>
  <r>
    <x v="0"/>
    <x v="3"/>
    <x v="77"/>
    <s v="MMR001CMP005"/>
    <s v="GCA"/>
    <s v="Urban"/>
    <n v="35"/>
    <n v="175"/>
    <n v="32"/>
    <n v="173"/>
    <n v="43"/>
    <n v="212"/>
    <x v="9"/>
    <x v="1"/>
    <n v="58"/>
  </r>
  <r>
    <x v="0"/>
    <x v="1"/>
    <x v="80"/>
    <s v="MMR001CMP052"/>
    <s v="GCA"/>
    <s v="Urban"/>
    <n v="44"/>
    <n v="235"/>
    <n v="36"/>
    <n v="194"/>
    <n v="43"/>
    <n v="242"/>
    <x v="9"/>
    <x v="1"/>
    <n v="67"/>
  </r>
  <r>
    <x v="0"/>
    <x v="0"/>
    <x v="35"/>
    <s v="MMR001CMP123"/>
    <s v="NGCA"/>
    <s v="Rural"/>
    <n v="115"/>
    <n v="602"/>
    <n v="115"/>
    <n v="594"/>
    <n v="115"/>
    <n v="88"/>
    <x v="9"/>
    <x v="0"/>
    <n v="0"/>
  </r>
  <r>
    <x v="0"/>
    <x v="4"/>
    <x v="10"/>
    <s v="MMR001CMP091"/>
    <s v="GCA"/>
    <s v="Urban"/>
    <n v="5"/>
    <n v="26"/>
    <n v="5"/>
    <n v="27"/>
    <n v="5"/>
    <n v="27"/>
    <x v="9"/>
    <x v="2"/>
    <n v="1"/>
  </r>
  <r>
    <x v="0"/>
    <x v="3"/>
    <x v="32"/>
    <s v="MMR001CMP009"/>
    <s v="GCA"/>
    <s v="Urban"/>
    <n v="87"/>
    <n v="461"/>
    <n v="90"/>
    <n v="489"/>
    <n v="90"/>
    <n v="489"/>
    <x v="9"/>
    <x v="1"/>
    <n v="149"/>
  </r>
  <r>
    <x v="0"/>
    <x v="3"/>
    <x v="8"/>
    <s v="MMR001CMP010"/>
    <s v="GCA"/>
    <s v="Urban"/>
    <n v="6"/>
    <n v="39"/>
    <n v="6"/>
    <n v="39"/>
    <n v="6"/>
    <n v="39"/>
    <x v="9"/>
    <x v="0"/>
    <n v="3"/>
  </r>
  <r>
    <x v="0"/>
    <x v="2"/>
    <x v="27"/>
    <s v="MMR001CMP026"/>
    <s v="GCA"/>
    <s v="Urban"/>
    <n v="89"/>
    <n v="478"/>
    <n v="78"/>
    <n v="415"/>
    <n v="89"/>
    <n v="465"/>
    <x v="9"/>
    <x v="2"/>
    <n v="84"/>
  </r>
  <r>
    <x v="0"/>
    <x v="2"/>
    <x v="2"/>
    <s v="MMR001CMP033"/>
    <s v="GCA"/>
    <s v="Rural"/>
    <n v="18"/>
    <n v="82"/>
    <n v="18"/>
    <n v="82"/>
    <n v="18"/>
    <n v="80"/>
    <x v="9"/>
    <x v="0"/>
    <n v="18"/>
  </r>
  <r>
    <x v="0"/>
    <x v="3"/>
    <x v="32"/>
    <s v="MMR001CMP009"/>
    <s v="GCA"/>
    <s v="Urban"/>
    <n v="87"/>
    <n v="461"/>
    <n v="90"/>
    <n v="489"/>
    <n v="90"/>
    <n v="489"/>
    <x v="9"/>
    <x v="2"/>
    <n v="70"/>
  </r>
  <r>
    <x v="0"/>
    <x v="0"/>
    <x v="35"/>
    <s v="MMR001CMP123"/>
    <s v="NGCA"/>
    <s v="Rural"/>
    <n v="115"/>
    <n v="602"/>
    <n v="115"/>
    <n v="594"/>
    <n v="115"/>
    <n v="88"/>
    <x v="9"/>
    <x v="2"/>
    <n v="0"/>
  </r>
  <r>
    <x v="0"/>
    <x v="0"/>
    <x v="12"/>
    <s v="MMR001CMP073"/>
    <s v="GCA"/>
    <s v="Rural"/>
    <n v="46"/>
    <n v="272"/>
    <n v="45"/>
    <n v="257"/>
    <n v="45"/>
    <n v="269"/>
    <x v="9"/>
    <x v="2"/>
    <n v="26"/>
  </r>
  <r>
    <x v="0"/>
    <x v="8"/>
    <x v="21"/>
    <s v="MMR001CMP080"/>
    <s v="GCA"/>
    <s v="Urban"/>
    <n v="12"/>
    <n v="61"/>
    <n v="12"/>
    <n v="62"/>
    <n v="12"/>
    <n v="61"/>
    <x v="9"/>
    <x v="0"/>
    <n v="10"/>
  </r>
  <r>
    <x v="0"/>
    <x v="1"/>
    <x v="34"/>
    <s v="MMR001CMP050"/>
    <s v="GCA"/>
    <s v="Urban"/>
    <n v="301"/>
    <n v="1404"/>
    <n v="274"/>
    <n v="1347"/>
    <n v="274"/>
    <n v="1347"/>
    <x v="9"/>
    <x v="2"/>
    <n v="166"/>
  </r>
  <r>
    <x v="0"/>
    <x v="2"/>
    <x v="27"/>
    <s v="MMR001CMP026"/>
    <s v="GCA"/>
    <s v="Urban"/>
    <n v="89"/>
    <n v="478"/>
    <n v="78"/>
    <n v="415"/>
    <n v="89"/>
    <n v="465"/>
    <x v="9"/>
    <x v="1"/>
    <n v="161"/>
  </r>
  <r>
    <x v="0"/>
    <x v="5"/>
    <x v="6"/>
    <s v="MMR001CMP066"/>
    <s v="GCA"/>
    <s v="Urban"/>
    <n v="135"/>
    <n v="672"/>
    <n v="156"/>
    <n v="704"/>
    <n v="156"/>
    <n v="704"/>
    <x v="9"/>
    <x v="2"/>
    <n v="73"/>
  </r>
  <r>
    <x v="0"/>
    <x v="5"/>
    <x v="66"/>
    <s v="MMR001CMP129"/>
    <s v="NGCA"/>
    <s v="Rural"/>
    <n v="174"/>
    <n v="1185"/>
    <n v="463"/>
    <n v="2123"/>
    <n v="463"/>
    <n v="2114"/>
    <x v="9"/>
    <x v="0"/>
    <n v="135"/>
  </r>
  <r>
    <x v="0"/>
    <x v="1"/>
    <x v="7"/>
    <s v="MMR001CMP049"/>
    <s v="GCA"/>
    <s v="Urban"/>
    <n v="116"/>
    <n v="659"/>
    <n v="116"/>
    <n v="659"/>
    <n v="116"/>
    <n v="659"/>
    <x v="9"/>
    <x v="1"/>
    <n v="205"/>
  </r>
  <r>
    <x v="0"/>
    <x v="3"/>
    <x v="3"/>
    <s v="MMR001CMP011"/>
    <s v="GCA"/>
    <s v="Urban"/>
    <n v="8"/>
    <n v="30"/>
    <n v="8"/>
    <n v="32"/>
    <n v="8"/>
    <n v="32"/>
    <x v="9"/>
    <x v="0"/>
    <n v="0"/>
  </r>
  <r>
    <x v="0"/>
    <x v="1"/>
    <x v="69"/>
    <s v="MMR001CMP053"/>
    <s v="GCA"/>
    <s v="Urban"/>
    <n v="14"/>
    <n v="74"/>
    <n v="14"/>
    <n v="68"/>
    <n v="14"/>
    <n v="68"/>
    <x v="9"/>
    <x v="0"/>
    <n v="10"/>
  </r>
  <r>
    <x v="0"/>
    <x v="1"/>
    <x v="7"/>
    <s v="MMR001CMP049"/>
    <s v="GCA"/>
    <s v="Urban"/>
    <n v="116"/>
    <n v="659"/>
    <n v="116"/>
    <n v="659"/>
    <n v="116"/>
    <n v="659"/>
    <x v="9"/>
    <x v="2"/>
    <n v="109"/>
  </r>
  <r>
    <x v="0"/>
    <x v="2"/>
    <x v="48"/>
    <s v="MMR001CMP111"/>
    <s v="NGCA"/>
    <s v="Rural"/>
    <n v="640"/>
    <n v="2600"/>
    <n v="623"/>
    <n v="2635"/>
    <n v="623"/>
    <n v="2635"/>
    <x v="9"/>
    <x v="0"/>
    <n v="362"/>
  </r>
  <r>
    <x v="0"/>
    <x v="0"/>
    <x v="76"/>
    <s v="MMR001CMP058"/>
    <s v="GCA"/>
    <s v="Urban"/>
    <n v="3"/>
    <n v="13"/>
    <n v="3"/>
    <n v="13"/>
    <n v="3"/>
    <n v="13"/>
    <x v="9"/>
    <x v="1"/>
    <n v="4"/>
  </r>
  <r>
    <x v="0"/>
    <x v="7"/>
    <x v="55"/>
    <s v="MMR001CMP068"/>
    <s v="GCA"/>
    <s v="Urban"/>
    <n v="40"/>
    <n v="208"/>
    <n v="41"/>
    <n v="208"/>
    <n v="51"/>
    <n v="208"/>
    <x v="9"/>
    <x v="2"/>
    <n v="34"/>
  </r>
  <r>
    <x v="0"/>
    <x v="0"/>
    <x v="0"/>
    <s v="MMR001CMP122"/>
    <s v="NGCA"/>
    <s v="Rural"/>
    <n v="612"/>
    <n v="2944"/>
    <n v="608"/>
    <n v="2914"/>
    <n v="608"/>
    <n v="2944"/>
    <x v="9"/>
    <x v="2"/>
    <n v="198"/>
  </r>
  <r>
    <x v="0"/>
    <x v="2"/>
    <x v="71"/>
    <s v="MMR001CMP031"/>
    <s v="GCA"/>
    <s v="Urban"/>
    <n v="128"/>
    <n v="725"/>
    <n v="100"/>
    <n v="608"/>
    <n v="128"/>
    <n v="746"/>
    <x v="9"/>
    <x v="1"/>
    <n v="103"/>
  </r>
  <r>
    <x v="0"/>
    <x v="2"/>
    <x v="2"/>
    <s v="MMR001CMP033"/>
    <s v="GCA"/>
    <s v="Rural"/>
    <n v="18"/>
    <n v="82"/>
    <n v="18"/>
    <n v="82"/>
    <n v="18"/>
    <n v="80"/>
    <x v="9"/>
    <x v="2"/>
    <n v="16"/>
  </r>
  <r>
    <x v="0"/>
    <x v="0"/>
    <x v="35"/>
    <s v="MMR001CMP123"/>
    <s v="NGCA"/>
    <s v="Rural"/>
    <n v="115"/>
    <n v="602"/>
    <n v="115"/>
    <n v="594"/>
    <n v="115"/>
    <n v="88"/>
    <x v="9"/>
    <x v="1"/>
    <n v="0"/>
  </r>
  <r>
    <x v="0"/>
    <x v="5"/>
    <x v="66"/>
    <s v="MMR001CMP129"/>
    <s v="NGCA"/>
    <s v="Rural"/>
    <n v="174"/>
    <n v="1185"/>
    <n v="463"/>
    <n v="2123"/>
    <n v="463"/>
    <n v="2114"/>
    <x v="9"/>
    <x v="2"/>
    <n v="95"/>
  </r>
  <r>
    <x v="0"/>
    <x v="3"/>
    <x v="8"/>
    <s v="MMR001CMP010"/>
    <s v="GCA"/>
    <s v="Urban"/>
    <n v="6"/>
    <n v="39"/>
    <n v="6"/>
    <n v="39"/>
    <n v="6"/>
    <n v="39"/>
    <x v="9"/>
    <x v="2"/>
    <n v="3"/>
  </r>
  <r>
    <x v="0"/>
    <x v="2"/>
    <x v="27"/>
    <s v="MMR001CMP026"/>
    <s v="GCA"/>
    <s v="Urban"/>
    <n v="89"/>
    <n v="478"/>
    <n v="78"/>
    <n v="415"/>
    <n v="89"/>
    <n v="465"/>
    <x v="9"/>
    <x v="0"/>
    <n v="77"/>
  </r>
  <r>
    <x v="0"/>
    <x v="5"/>
    <x v="6"/>
    <s v="MMR001CMP066"/>
    <s v="GCA"/>
    <s v="Urban"/>
    <n v="135"/>
    <n v="672"/>
    <n v="156"/>
    <n v="704"/>
    <n v="156"/>
    <n v="704"/>
    <x v="9"/>
    <x v="0"/>
    <n v="89"/>
  </r>
  <r>
    <x v="0"/>
    <x v="8"/>
    <x v="21"/>
    <s v="MMR001CMP080"/>
    <s v="GCA"/>
    <s v="Urban"/>
    <n v="12"/>
    <n v="61"/>
    <n v="12"/>
    <n v="62"/>
    <n v="12"/>
    <n v="61"/>
    <x v="9"/>
    <x v="2"/>
    <n v="5"/>
  </r>
  <r>
    <x v="0"/>
    <x v="0"/>
    <x v="0"/>
    <s v="MMR001CMP122"/>
    <s v="NGCA"/>
    <s v="Rural"/>
    <n v="612"/>
    <n v="2944"/>
    <n v="608"/>
    <n v="2914"/>
    <n v="608"/>
    <n v="2944"/>
    <x v="9"/>
    <x v="1"/>
    <n v="425"/>
  </r>
  <r>
    <x v="0"/>
    <x v="2"/>
    <x v="67"/>
    <s v="MMR001CMP028"/>
    <s v="GCA"/>
    <s v="Rural"/>
    <n v="110"/>
    <n v="509"/>
    <n v="80"/>
    <n v="324"/>
    <n v="110"/>
    <n v="506"/>
    <x v="9"/>
    <x v="2"/>
    <n v="112"/>
  </r>
  <r>
    <x v="0"/>
    <x v="4"/>
    <x v="10"/>
    <s v="MMR001CMP091"/>
    <s v="GCA"/>
    <s v="Urban"/>
    <n v="5"/>
    <n v="26"/>
    <n v="5"/>
    <n v="27"/>
    <n v="5"/>
    <n v="27"/>
    <x v="9"/>
    <x v="1"/>
    <n v="5"/>
  </r>
  <r>
    <x v="0"/>
    <x v="2"/>
    <x v="29"/>
    <s v="MMR001CMP032"/>
    <s v="GCA"/>
    <s v="Urban"/>
    <n v="94"/>
    <n v="341"/>
    <n v="65"/>
    <n v="240"/>
    <n v="95"/>
    <n v="343"/>
    <x v="9"/>
    <x v="2"/>
    <n v="46"/>
  </r>
  <r>
    <x v="0"/>
    <x v="3"/>
    <x v="32"/>
    <s v="MMR001CMP009"/>
    <s v="GCA"/>
    <s v="Urban"/>
    <n v="87"/>
    <n v="461"/>
    <n v="90"/>
    <n v="489"/>
    <n v="90"/>
    <n v="489"/>
    <x v="9"/>
    <x v="0"/>
    <n v="79"/>
  </r>
  <r>
    <x v="0"/>
    <x v="1"/>
    <x v="23"/>
    <s v="MMR001CMP051"/>
    <s v="GCA"/>
    <s v="Urban"/>
    <n v="23"/>
    <n v="83"/>
    <n v="23"/>
    <n v="85"/>
    <n v="23"/>
    <n v="78"/>
    <x v="9"/>
    <x v="2"/>
    <n v="10"/>
  </r>
  <r>
    <x v="0"/>
    <x v="8"/>
    <x v="21"/>
    <s v="MMR001CMP080"/>
    <s v="GCA"/>
    <s v="Urban"/>
    <n v="12"/>
    <n v="61"/>
    <n v="12"/>
    <n v="62"/>
    <n v="12"/>
    <n v="61"/>
    <x v="9"/>
    <x v="1"/>
    <n v="15"/>
  </r>
  <r>
    <x v="0"/>
    <x v="3"/>
    <x v="14"/>
    <s v="MMR001CMP007"/>
    <s v="GCA"/>
    <s v="Urban"/>
    <n v="28"/>
    <n v="130"/>
    <n v="27"/>
    <n v="121"/>
    <n v="28"/>
    <n v="130"/>
    <x v="9"/>
    <x v="1"/>
    <n v="37"/>
  </r>
  <r>
    <x v="0"/>
    <x v="1"/>
    <x v="80"/>
    <s v="MMR001CMP052"/>
    <s v="GCA"/>
    <s v="Urban"/>
    <n v="44"/>
    <n v="235"/>
    <n v="36"/>
    <n v="194"/>
    <n v="43"/>
    <n v="242"/>
    <x v="9"/>
    <x v="0"/>
    <n v="35"/>
  </r>
  <r>
    <x v="0"/>
    <x v="0"/>
    <x v="22"/>
    <s v="MMR001CMP126"/>
    <s v="NGCA"/>
    <s v="Mixed"/>
    <n v="840"/>
    <n v="3249"/>
    <n v="667"/>
    <n v="3657"/>
    <n v="667"/>
    <n v="3657"/>
    <x v="9"/>
    <x v="1"/>
    <n v="242"/>
  </r>
  <r>
    <x v="0"/>
    <x v="2"/>
    <x v="25"/>
    <s v="MMR001CMP027"/>
    <s v="GCA"/>
    <s v="Mixed"/>
    <n v="21"/>
    <n v="111"/>
    <n v="22"/>
    <n v="116"/>
    <n v="26"/>
    <n v="116"/>
    <x v="9"/>
    <x v="1"/>
    <n v="26"/>
  </r>
  <r>
    <x v="0"/>
    <x v="0"/>
    <x v="12"/>
    <s v="MMR001CMP073"/>
    <s v="GCA"/>
    <s v="Rural"/>
    <n v="46"/>
    <n v="272"/>
    <n v="45"/>
    <n v="257"/>
    <n v="45"/>
    <n v="269"/>
    <x v="9"/>
    <x v="1"/>
    <n v="59"/>
  </r>
  <r>
    <x v="0"/>
    <x v="0"/>
    <x v="28"/>
    <s v="MMR001CMP059"/>
    <s v="GCA"/>
    <s v="Urban"/>
    <n v="25"/>
    <n v="92"/>
    <n v="24"/>
    <n v="89"/>
    <n v="24"/>
    <n v="89"/>
    <x v="9"/>
    <x v="1"/>
    <n v="11"/>
  </r>
  <r>
    <x v="0"/>
    <x v="0"/>
    <x v="22"/>
    <s v="MMR001CMP126"/>
    <s v="NGCA"/>
    <s v="Mixed"/>
    <n v="840"/>
    <n v="3249"/>
    <n v="667"/>
    <n v="3657"/>
    <n v="667"/>
    <n v="3657"/>
    <x v="9"/>
    <x v="2"/>
    <n v="92"/>
  </r>
  <r>
    <x v="0"/>
    <x v="3"/>
    <x v="14"/>
    <s v="MMR001CMP007"/>
    <s v="GCA"/>
    <s v="Urban"/>
    <n v="28"/>
    <n v="130"/>
    <n v="27"/>
    <n v="121"/>
    <n v="28"/>
    <n v="130"/>
    <x v="9"/>
    <x v="2"/>
    <n v="16"/>
  </r>
  <r>
    <x v="0"/>
    <x v="5"/>
    <x v="30"/>
    <s v="MMR001CMP128"/>
    <s v="NGCA"/>
    <s v="Rural"/>
    <n v="541"/>
    <n v="2607"/>
    <n v="545"/>
    <n v="2544"/>
    <n v="545"/>
    <n v="2545"/>
    <x v="9"/>
    <x v="2"/>
    <n v="129"/>
  </r>
  <r>
    <x v="0"/>
    <x v="1"/>
    <x v="23"/>
    <s v="MMR001CMP051"/>
    <s v="GCA"/>
    <s v="Urban"/>
    <n v="23"/>
    <n v="83"/>
    <n v="23"/>
    <n v="85"/>
    <n v="23"/>
    <n v="78"/>
    <x v="9"/>
    <x v="1"/>
    <n v="27"/>
  </r>
  <r>
    <x v="0"/>
    <x v="3"/>
    <x v="62"/>
    <s v="MMR001CMP006"/>
    <s v="GCA"/>
    <s v="Urban"/>
    <n v="97"/>
    <n v="382"/>
    <n v="95"/>
    <n v="386"/>
    <n v="95"/>
    <n v="386"/>
    <x v="9"/>
    <x v="1"/>
    <n v="102"/>
  </r>
  <r>
    <x v="0"/>
    <x v="5"/>
    <x v="30"/>
    <s v="MMR001CMP128"/>
    <s v="NGCA"/>
    <s v="Rural"/>
    <n v="541"/>
    <n v="2607"/>
    <n v="545"/>
    <n v="2544"/>
    <n v="545"/>
    <n v="2545"/>
    <x v="9"/>
    <x v="0"/>
    <n v="115"/>
  </r>
  <r>
    <x v="0"/>
    <x v="0"/>
    <x v="28"/>
    <s v="MMR001CMP059"/>
    <s v="GCA"/>
    <s v="Urban"/>
    <n v="25"/>
    <n v="92"/>
    <n v="24"/>
    <n v="89"/>
    <n v="24"/>
    <n v="89"/>
    <x v="9"/>
    <x v="2"/>
    <n v="4"/>
  </r>
  <r>
    <x v="0"/>
    <x v="3"/>
    <x v="14"/>
    <s v="MMR001CMP007"/>
    <s v="GCA"/>
    <s v="Urban"/>
    <n v="28"/>
    <n v="130"/>
    <n v="27"/>
    <n v="121"/>
    <n v="28"/>
    <n v="130"/>
    <x v="9"/>
    <x v="0"/>
    <n v="21"/>
  </r>
  <r>
    <x v="0"/>
    <x v="2"/>
    <x v="25"/>
    <s v="MMR001CMP027"/>
    <s v="GCA"/>
    <s v="Mixed"/>
    <n v="21"/>
    <n v="111"/>
    <n v="22"/>
    <n v="116"/>
    <n v="26"/>
    <n v="116"/>
    <x v="9"/>
    <x v="2"/>
    <n v="10"/>
  </r>
  <r>
    <x v="0"/>
    <x v="0"/>
    <x v="22"/>
    <s v="MMR001CMP126"/>
    <s v="NGCA"/>
    <s v="Mixed"/>
    <n v="840"/>
    <n v="3249"/>
    <n v="667"/>
    <n v="3657"/>
    <n v="667"/>
    <n v="3657"/>
    <x v="9"/>
    <x v="0"/>
    <n v="150"/>
  </r>
  <r>
    <x v="0"/>
    <x v="4"/>
    <x v="10"/>
    <s v="MMR001CMP091"/>
    <s v="GCA"/>
    <s v="Urban"/>
    <n v="5"/>
    <n v="26"/>
    <n v="5"/>
    <n v="27"/>
    <n v="5"/>
    <n v="27"/>
    <x v="9"/>
    <x v="0"/>
    <n v="4"/>
  </r>
  <r>
    <x v="0"/>
    <x v="0"/>
    <x v="26"/>
    <s v="MMR001CMP062"/>
    <s v="GCA"/>
    <s v="Urban"/>
    <n v="265"/>
    <n v="1084"/>
    <n v="260"/>
    <n v="1140"/>
    <n v="260"/>
    <n v="1140"/>
    <x v="9"/>
    <x v="2"/>
    <n v="131"/>
  </r>
  <r>
    <x v="0"/>
    <x v="0"/>
    <x v="28"/>
    <s v="MMR001CMP059"/>
    <s v="GCA"/>
    <s v="Urban"/>
    <n v="25"/>
    <n v="92"/>
    <n v="24"/>
    <n v="89"/>
    <n v="24"/>
    <n v="89"/>
    <x v="9"/>
    <x v="0"/>
    <n v="7"/>
  </r>
  <r>
    <x v="0"/>
    <x v="2"/>
    <x v="29"/>
    <s v="MMR001CMP032"/>
    <s v="GCA"/>
    <s v="Urban"/>
    <n v="94"/>
    <n v="341"/>
    <n v="65"/>
    <n v="240"/>
    <n v="95"/>
    <n v="343"/>
    <x v="9"/>
    <x v="0"/>
    <n v="52"/>
  </r>
  <r>
    <x v="0"/>
    <x v="3"/>
    <x v="24"/>
    <s v="MMR001CMP008"/>
    <s v="GCA"/>
    <s v="Urban"/>
    <n v="93"/>
    <n v="446"/>
    <n v="91"/>
    <n v="482"/>
    <n v="100"/>
    <n v="523"/>
    <x v="9"/>
    <x v="1"/>
    <n v="145"/>
  </r>
  <r>
    <x v="0"/>
    <x v="2"/>
    <x v="67"/>
    <s v="MMR001CMP028"/>
    <s v="GCA"/>
    <s v="Rural"/>
    <n v="110"/>
    <n v="509"/>
    <n v="80"/>
    <n v="324"/>
    <n v="110"/>
    <n v="506"/>
    <x v="9"/>
    <x v="0"/>
    <n v="122"/>
  </r>
  <r>
    <x v="0"/>
    <x v="1"/>
    <x v="34"/>
    <s v="MMR001CMP050"/>
    <s v="GCA"/>
    <s v="Urban"/>
    <n v="301"/>
    <n v="1404"/>
    <n v="274"/>
    <n v="1347"/>
    <n v="274"/>
    <n v="1347"/>
    <x v="9"/>
    <x v="1"/>
    <n v="287"/>
  </r>
  <r>
    <x v="0"/>
    <x v="9"/>
    <x v="31"/>
    <s v="MMR001CMP077"/>
    <s v="GCA"/>
    <s v="Mixed"/>
    <n v="18"/>
    <n v="78"/>
    <n v="18"/>
    <n v="79"/>
    <n v="18"/>
    <n v="77"/>
    <x v="9"/>
    <x v="0"/>
    <n v="13"/>
  </r>
  <r>
    <x v="0"/>
    <x v="5"/>
    <x v="30"/>
    <s v="MMR001CMP128"/>
    <s v="NGCA"/>
    <s v="Rural"/>
    <n v="541"/>
    <n v="2607"/>
    <n v="545"/>
    <n v="2544"/>
    <n v="545"/>
    <n v="2545"/>
    <x v="9"/>
    <x v="1"/>
    <n v="244"/>
  </r>
  <r>
    <x v="0"/>
    <x v="3"/>
    <x v="77"/>
    <s v="MMR001CMP005"/>
    <s v="GCA"/>
    <s v="Urban"/>
    <n v="35"/>
    <n v="175"/>
    <n v="32"/>
    <n v="173"/>
    <n v="43"/>
    <n v="212"/>
    <x v="9"/>
    <x v="2"/>
    <n v="28"/>
  </r>
  <r>
    <x v="0"/>
    <x v="1"/>
    <x v="80"/>
    <s v="MMR001CMP052"/>
    <s v="GCA"/>
    <s v="Urban"/>
    <n v="44"/>
    <n v="235"/>
    <n v="36"/>
    <n v="194"/>
    <n v="43"/>
    <n v="242"/>
    <x v="9"/>
    <x v="2"/>
    <n v="32"/>
  </r>
  <r>
    <x v="0"/>
    <x v="1"/>
    <x v="23"/>
    <s v="MMR001CMP051"/>
    <s v="GCA"/>
    <s v="Urban"/>
    <n v="23"/>
    <n v="83"/>
    <n v="23"/>
    <n v="85"/>
    <n v="23"/>
    <n v="78"/>
    <x v="9"/>
    <x v="0"/>
    <n v="17"/>
  </r>
  <r>
    <x v="0"/>
    <x v="3"/>
    <x v="24"/>
    <s v="MMR001CMP008"/>
    <s v="GCA"/>
    <s v="Urban"/>
    <n v="93"/>
    <n v="446"/>
    <n v="91"/>
    <n v="482"/>
    <n v="100"/>
    <n v="523"/>
    <x v="9"/>
    <x v="2"/>
    <n v="65"/>
  </r>
  <r>
    <x v="0"/>
    <x v="2"/>
    <x v="25"/>
    <s v="MMR001CMP027"/>
    <s v="GCA"/>
    <s v="Mixed"/>
    <n v="21"/>
    <n v="111"/>
    <n v="22"/>
    <n v="116"/>
    <n v="26"/>
    <n v="116"/>
    <x v="9"/>
    <x v="0"/>
    <n v="16"/>
  </r>
  <r>
    <x v="0"/>
    <x v="0"/>
    <x v="26"/>
    <s v="MMR001CMP062"/>
    <s v="GCA"/>
    <s v="Urban"/>
    <n v="265"/>
    <n v="1084"/>
    <n v="260"/>
    <n v="1140"/>
    <n v="260"/>
    <n v="1140"/>
    <x v="9"/>
    <x v="0"/>
    <n v="154"/>
  </r>
  <r>
    <x v="0"/>
    <x v="3"/>
    <x v="24"/>
    <s v="MMR001CMP008"/>
    <s v="GCA"/>
    <s v="Urban"/>
    <n v="93"/>
    <n v="446"/>
    <n v="91"/>
    <n v="482"/>
    <n v="100"/>
    <n v="523"/>
    <x v="9"/>
    <x v="0"/>
    <n v="80"/>
  </r>
  <r>
    <x v="0"/>
    <x v="3"/>
    <x v="62"/>
    <s v="MMR001CMP006"/>
    <s v="GCA"/>
    <s v="Urban"/>
    <n v="97"/>
    <n v="382"/>
    <n v="95"/>
    <n v="386"/>
    <n v="95"/>
    <n v="386"/>
    <x v="9"/>
    <x v="2"/>
    <n v="43"/>
  </r>
  <r>
    <x v="0"/>
    <x v="2"/>
    <x v="29"/>
    <s v="MMR001CMP032"/>
    <s v="GCA"/>
    <s v="Urban"/>
    <n v="94"/>
    <n v="341"/>
    <n v="65"/>
    <n v="240"/>
    <n v="95"/>
    <n v="343"/>
    <x v="9"/>
    <x v="1"/>
    <n v="98"/>
  </r>
  <r>
    <x v="0"/>
    <x v="3"/>
    <x v="19"/>
    <s v="MMR001CMP012"/>
    <s v="GCA"/>
    <s v="Urban"/>
    <n v="6"/>
    <n v="28"/>
    <n v="6"/>
    <n v="30"/>
    <n v="6"/>
    <n v="30"/>
    <x v="9"/>
    <x v="0"/>
    <n v="5"/>
  </r>
  <r>
    <x v="0"/>
    <x v="4"/>
    <x v="4"/>
    <s v="MMR001CMP103"/>
    <s v="GCA"/>
    <s v="Rural"/>
    <n v="57"/>
    <n v="284"/>
    <n v="54"/>
    <n v="262"/>
    <n v="54"/>
    <n v="262"/>
    <x v="9"/>
    <x v="0"/>
    <n v="32"/>
  </r>
  <r>
    <x v="0"/>
    <x v="7"/>
    <x v="18"/>
    <s v="MMR001CMP067"/>
    <s v="GCA"/>
    <s v="Urban"/>
    <n v="80"/>
    <n v="278"/>
    <n v="50"/>
    <n v="200"/>
    <n v="83"/>
    <n v="293"/>
    <x v="9"/>
    <x v="2"/>
    <n v="20"/>
  </r>
  <r>
    <x v="0"/>
    <x v="7"/>
    <x v="18"/>
    <s v="MMR001CMP067"/>
    <s v="GCA"/>
    <s v="Urban"/>
    <n v="80"/>
    <n v="278"/>
    <n v="50"/>
    <n v="200"/>
    <n v="83"/>
    <n v="293"/>
    <x v="9"/>
    <x v="0"/>
    <n v="34"/>
  </r>
  <r>
    <x v="0"/>
    <x v="2"/>
    <x v="13"/>
    <s v="MMR001CMP037"/>
    <s v="GCA"/>
    <s v="Urban"/>
    <n v="42"/>
    <n v="175"/>
    <n v="27"/>
    <n v="131"/>
    <n v="42"/>
    <n v="175"/>
    <x v="9"/>
    <x v="0"/>
    <n v="25"/>
  </r>
  <r>
    <x v="0"/>
    <x v="0"/>
    <x v="75"/>
    <s v="MMR001CMP131"/>
    <s v="NGCA"/>
    <s v="Rural"/>
    <n v="412"/>
    <n v="1700"/>
    <n v="375"/>
    <n v="1598"/>
    <n v="375"/>
    <n v="1598"/>
    <x v="9"/>
    <x v="0"/>
    <n v="104"/>
  </r>
  <r>
    <x v="0"/>
    <x v="3"/>
    <x v="11"/>
    <s v="MMR001CMP013"/>
    <s v="GCA"/>
    <s v="Urban"/>
    <n v="44"/>
    <n v="180"/>
    <n v="18"/>
    <n v="68"/>
    <n v="45"/>
    <n v="194"/>
    <x v="9"/>
    <x v="0"/>
    <n v="32"/>
  </r>
  <r>
    <x v="0"/>
    <x v="1"/>
    <x v="1"/>
    <s v="MMR001CMP047"/>
    <s v="GCA"/>
    <s v="Urban"/>
    <n v="631"/>
    <n v="3758"/>
    <n v="613"/>
    <n v="3721"/>
    <n v="626"/>
    <n v="3786"/>
    <x v="9"/>
    <x v="1"/>
    <n v="1062"/>
  </r>
  <r>
    <x v="0"/>
    <x v="0"/>
    <x v="76"/>
    <s v="MMR001CMP058"/>
    <s v="GCA"/>
    <s v="Urban"/>
    <n v="3"/>
    <n v="13"/>
    <n v="3"/>
    <n v="13"/>
    <n v="3"/>
    <n v="13"/>
    <x v="9"/>
    <x v="2"/>
    <n v="2"/>
  </r>
  <r>
    <x v="0"/>
    <x v="1"/>
    <x v="69"/>
    <s v="MMR001CMP053"/>
    <s v="GCA"/>
    <s v="Urban"/>
    <n v="14"/>
    <n v="74"/>
    <n v="14"/>
    <n v="68"/>
    <n v="14"/>
    <n v="68"/>
    <x v="9"/>
    <x v="1"/>
    <n v="16"/>
  </r>
  <r>
    <x v="0"/>
    <x v="3"/>
    <x v="68"/>
    <s v="MMR001CMP004"/>
    <s v="GCA"/>
    <s v="Urban"/>
    <n v="7"/>
    <n v="41"/>
    <n v="10"/>
    <n v="47"/>
    <n v="12"/>
    <n v="56"/>
    <x v="9"/>
    <x v="2"/>
    <n v="10"/>
  </r>
  <r>
    <x v="0"/>
    <x v="2"/>
    <x v="16"/>
    <s v="MMR001CMP120"/>
    <s v="NGCA"/>
    <s v="Rural"/>
    <n v="184"/>
    <n v="768"/>
    <n v="175"/>
    <n v="828"/>
    <n v="175"/>
    <n v="828"/>
    <x v="9"/>
    <x v="1"/>
    <n v="178"/>
  </r>
  <r>
    <x v="0"/>
    <x v="3"/>
    <x v="3"/>
    <s v="MMR001CMP011"/>
    <s v="GCA"/>
    <s v="Urban"/>
    <n v="8"/>
    <n v="30"/>
    <n v="8"/>
    <n v="32"/>
    <n v="8"/>
    <n v="32"/>
    <x v="9"/>
    <x v="1"/>
    <n v="8"/>
  </r>
  <r>
    <x v="0"/>
    <x v="3"/>
    <x v="68"/>
    <s v="MMR001CMP004"/>
    <s v="GCA"/>
    <s v="Urban"/>
    <n v="7"/>
    <n v="41"/>
    <n v="10"/>
    <n v="47"/>
    <n v="12"/>
    <n v="56"/>
    <x v="9"/>
    <x v="1"/>
    <n v="17"/>
  </r>
  <r>
    <x v="0"/>
    <x v="2"/>
    <x v="2"/>
    <s v="MMR001CMP033"/>
    <s v="GCA"/>
    <s v="Rural"/>
    <n v="18"/>
    <n v="82"/>
    <n v="18"/>
    <n v="82"/>
    <n v="18"/>
    <n v="80"/>
    <x v="9"/>
    <x v="1"/>
    <n v="34"/>
  </r>
  <r>
    <x v="0"/>
    <x v="2"/>
    <x v="71"/>
    <s v="MMR001CMP031"/>
    <s v="GCA"/>
    <s v="Urban"/>
    <n v="128"/>
    <n v="725"/>
    <n v="100"/>
    <n v="608"/>
    <n v="128"/>
    <n v="746"/>
    <x v="9"/>
    <x v="2"/>
    <n v="54"/>
  </r>
  <r>
    <x v="0"/>
    <x v="1"/>
    <x v="1"/>
    <s v="MMR001CMP047"/>
    <s v="GCA"/>
    <s v="Urban"/>
    <n v="631"/>
    <n v="3758"/>
    <n v="613"/>
    <n v="3721"/>
    <n v="626"/>
    <n v="3786"/>
    <x v="9"/>
    <x v="0"/>
    <n v="522"/>
  </r>
  <r>
    <x v="0"/>
    <x v="3"/>
    <x v="19"/>
    <s v="MMR001CMP012"/>
    <s v="GCA"/>
    <s v="Urban"/>
    <n v="6"/>
    <n v="28"/>
    <n v="6"/>
    <n v="30"/>
    <n v="6"/>
    <n v="30"/>
    <x v="9"/>
    <x v="2"/>
    <n v="4"/>
  </r>
  <r>
    <x v="0"/>
    <x v="0"/>
    <x v="20"/>
    <s v="MMR001CMP072"/>
    <s v="GCA"/>
    <s v="Mixed"/>
    <n v="50"/>
    <n v="295"/>
    <n v="50"/>
    <n v="293"/>
    <n v="50"/>
    <n v="293"/>
    <x v="9"/>
    <x v="1"/>
    <n v="71"/>
  </r>
  <r>
    <x v="0"/>
    <x v="2"/>
    <x v="9"/>
    <s v="MMR001CMP025"/>
    <s v="GCA"/>
    <s v="Urban"/>
    <n v="65"/>
    <n v="315"/>
    <n v="31"/>
    <n v="171"/>
    <n v="65"/>
    <n v="323"/>
    <x v="9"/>
    <x v="0"/>
    <n v="44"/>
  </r>
  <r>
    <x v="0"/>
    <x v="1"/>
    <x v="69"/>
    <s v="MMR001CMP053"/>
    <s v="GCA"/>
    <s v="Urban"/>
    <n v="14"/>
    <n v="74"/>
    <n v="14"/>
    <n v="68"/>
    <n v="14"/>
    <n v="68"/>
    <x v="9"/>
    <x v="2"/>
    <n v="6"/>
  </r>
  <r>
    <x v="0"/>
    <x v="0"/>
    <x v="5"/>
    <s v="MMR001CMP121"/>
    <s v="NGCA"/>
    <s v="Rural"/>
    <n v="1694"/>
    <n v="8805"/>
    <n v="1693"/>
    <n v="8805"/>
    <n v="1693"/>
    <n v="9062"/>
    <x v="9"/>
    <x v="0"/>
    <n v="1150"/>
  </r>
  <r>
    <x v="0"/>
    <x v="2"/>
    <x v="67"/>
    <s v="MMR001CMP028"/>
    <s v="GCA"/>
    <s v="Rural"/>
    <n v="110"/>
    <n v="509"/>
    <n v="80"/>
    <n v="324"/>
    <n v="110"/>
    <n v="506"/>
    <x v="9"/>
    <x v="1"/>
    <n v="234"/>
  </r>
  <r>
    <x v="0"/>
    <x v="3"/>
    <x v="19"/>
    <s v="MMR001CMP012"/>
    <s v="GCA"/>
    <s v="Urban"/>
    <n v="6"/>
    <n v="28"/>
    <n v="6"/>
    <n v="30"/>
    <n v="6"/>
    <n v="30"/>
    <x v="9"/>
    <x v="1"/>
    <n v="9"/>
  </r>
  <r>
    <x v="0"/>
    <x v="4"/>
    <x v="4"/>
    <s v="MMR001CMP103"/>
    <s v="GCA"/>
    <s v="Rural"/>
    <n v="57"/>
    <n v="284"/>
    <n v="54"/>
    <n v="262"/>
    <n v="54"/>
    <n v="262"/>
    <x v="9"/>
    <x v="2"/>
    <n v="32"/>
  </r>
  <r>
    <x v="0"/>
    <x v="1"/>
    <x v="1"/>
    <s v="MMR001CMP047"/>
    <s v="GCA"/>
    <s v="Urban"/>
    <n v="631"/>
    <n v="3758"/>
    <n v="613"/>
    <n v="3721"/>
    <n v="626"/>
    <n v="3786"/>
    <x v="9"/>
    <x v="2"/>
    <n v="540"/>
  </r>
  <r>
    <x v="0"/>
    <x v="0"/>
    <x v="5"/>
    <s v="MMR001CMP121"/>
    <s v="NGCA"/>
    <s v="Rural"/>
    <n v="1694"/>
    <n v="8805"/>
    <n v="1693"/>
    <n v="8805"/>
    <n v="1693"/>
    <n v="9062"/>
    <x v="9"/>
    <x v="2"/>
    <n v="1130"/>
  </r>
  <r>
    <x v="0"/>
    <x v="3"/>
    <x v="68"/>
    <s v="MMR001CMP004"/>
    <s v="GCA"/>
    <s v="Urban"/>
    <n v="7"/>
    <n v="41"/>
    <n v="10"/>
    <n v="47"/>
    <n v="12"/>
    <n v="56"/>
    <x v="9"/>
    <x v="0"/>
    <n v="7"/>
  </r>
  <r>
    <x v="0"/>
    <x v="3"/>
    <x v="3"/>
    <s v="MMR001CMP011"/>
    <s v="GCA"/>
    <s v="Urban"/>
    <n v="8"/>
    <n v="30"/>
    <n v="8"/>
    <n v="32"/>
    <n v="8"/>
    <n v="32"/>
    <x v="9"/>
    <x v="2"/>
    <n v="3"/>
  </r>
  <r>
    <x v="0"/>
    <x v="9"/>
    <x v="31"/>
    <s v="MMR001CMP077"/>
    <s v="GCA"/>
    <s v="Mixed"/>
    <n v="18"/>
    <n v="78"/>
    <n v="18"/>
    <n v="79"/>
    <n v="18"/>
    <n v="77"/>
    <x v="9"/>
    <x v="2"/>
    <n v="6"/>
  </r>
  <r>
    <x v="0"/>
    <x v="3"/>
    <x v="77"/>
    <s v="MMR001CMP005"/>
    <s v="GCA"/>
    <s v="Urban"/>
    <n v="35"/>
    <n v="175"/>
    <n v="32"/>
    <n v="173"/>
    <n v="43"/>
    <n v="212"/>
    <x v="9"/>
    <x v="0"/>
    <n v="30"/>
  </r>
  <r>
    <x v="0"/>
    <x v="9"/>
    <x v="79"/>
    <s v="MMR001CMP079"/>
    <s v="GCA"/>
    <s v="Urban"/>
    <n v="14"/>
    <n v="44"/>
    <n v="14"/>
    <n v="44"/>
    <n v="14"/>
    <n v="44"/>
    <x v="9"/>
    <x v="1"/>
    <n v="11"/>
  </r>
  <r>
    <x v="0"/>
    <x v="4"/>
    <x v="4"/>
    <s v="MMR001CMP103"/>
    <s v="GCA"/>
    <s v="Rural"/>
    <n v="57"/>
    <n v="284"/>
    <n v="54"/>
    <n v="262"/>
    <n v="54"/>
    <n v="262"/>
    <x v="9"/>
    <x v="1"/>
    <n v="64"/>
  </r>
  <r>
    <x v="0"/>
    <x v="3"/>
    <x v="11"/>
    <s v="MMR001CMP013"/>
    <s v="GCA"/>
    <s v="Urban"/>
    <n v="44"/>
    <n v="180"/>
    <n v="18"/>
    <n v="68"/>
    <n v="45"/>
    <n v="194"/>
    <x v="9"/>
    <x v="2"/>
    <n v="25"/>
  </r>
  <r>
    <x v="0"/>
    <x v="2"/>
    <x v="9"/>
    <s v="MMR001CMP025"/>
    <s v="GCA"/>
    <s v="Urban"/>
    <n v="65"/>
    <n v="315"/>
    <n v="31"/>
    <n v="171"/>
    <n v="65"/>
    <n v="323"/>
    <x v="9"/>
    <x v="1"/>
    <n v="86"/>
  </r>
  <r>
    <x v="0"/>
    <x v="1"/>
    <x v="7"/>
    <s v="MMR001CMP049"/>
    <s v="GCA"/>
    <s v="Urban"/>
    <n v="116"/>
    <n v="659"/>
    <n v="116"/>
    <n v="659"/>
    <n v="116"/>
    <n v="659"/>
    <x v="9"/>
    <x v="0"/>
    <n v="96"/>
  </r>
  <r>
    <x v="0"/>
    <x v="6"/>
    <x v="15"/>
    <s v="MMR001CMP043"/>
    <s v="NGCA"/>
    <s v="Mixed"/>
    <n v="153"/>
    <n v="873"/>
    <n v="153"/>
    <n v="922"/>
    <n v="153"/>
    <n v="922"/>
    <x v="9"/>
    <x v="1"/>
    <n v="205"/>
  </r>
  <r>
    <x v="0"/>
    <x v="2"/>
    <x v="16"/>
    <s v="MMR001CMP120"/>
    <s v="NGCA"/>
    <s v="Rural"/>
    <n v="184"/>
    <n v="768"/>
    <n v="175"/>
    <n v="828"/>
    <n v="175"/>
    <n v="828"/>
    <x v="9"/>
    <x v="2"/>
    <n v="71"/>
  </r>
  <r>
    <x v="0"/>
    <x v="0"/>
    <x v="0"/>
    <s v="MMR001CMP122"/>
    <s v="NGCA"/>
    <s v="Rural"/>
    <n v="612"/>
    <n v="2944"/>
    <n v="608"/>
    <n v="2914"/>
    <n v="608"/>
    <n v="2944"/>
    <x v="9"/>
    <x v="0"/>
    <n v="227"/>
  </r>
  <r>
    <x v="0"/>
    <x v="5"/>
    <x v="66"/>
    <s v="MMR001CMP129"/>
    <s v="NGCA"/>
    <s v="Rural"/>
    <n v="174"/>
    <n v="1185"/>
    <n v="463"/>
    <n v="2123"/>
    <n v="463"/>
    <n v="2114"/>
    <x v="9"/>
    <x v="1"/>
    <n v="230"/>
  </r>
  <r>
    <x v="0"/>
    <x v="0"/>
    <x v="75"/>
    <s v="MMR001CMP131"/>
    <s v="NGCA"/>
    <s v="Rural"/>
    <n v="412"/>
    <n v="1700"/>
    <n v="375"/>
    <n v="1598"/>
    <n v="375"/>
    <n v="1598"/>
    <x v="9"/>
    <x v="2"/>
    <n v="78"/>
  </r>
  <r>
    <x v="0"/>
    <x v="3"/>
    <x v="17"/>
    <s v="MMR001CMP024"/>
    <s v="GCA"/>
    <s v="Rural"/>
    <n v="69"/>
    <n v="325"/>
    <n v="65"/>
    <n v="325"/>
    <n v="71"/>
    <n v="322"/>
    <x v="9"/>
    <x v="1"/>
    <n v="35"/>
  </r>
  <r>
    <x v="0"/>
    <x v="5"/>
    <x v="6"/>
    <s v="MMR001CMP066"/>
    <s v="GCA"/>
    <s v="Urban"/>
    <n v="135"/>
    <n v="672"/>
    <n v="156"/>
    <n v="704"/>
    <n v="156"/>
    <n v="704"/>
    <x v="9"/>
    <x v="1"/>
    <n v="162"/>
  </r>
  <r>
    <x v="0"/>
    <x v="0"/>
    <x v="5"/>
    <s v="MMR001CMP121"/>
    <s v="NGCA"/>
    <s v="Rural"/>
    <n v="1694"/>
    <n v="8805"/>
    <n v="1693"/>
    <n v="8805"/>
    <n v="1693"/>
    <n v="9062"/>
    <x v="9"/>
    <x v="1"/>
    <n v="2280"/>
  </r>
  <r>
    <x v="0"/>
    <x v="0"/>
    <x v="12"/>
    <s v="MMR001CMP073"/>
    <s v="GCA"/>
    <s v="Rural"/>
    <n v="46"/>
    <n v="272"/>
    <n v="45"/>
    <n v="257"/>
    <n v="45"/>
    <n v="269"/>
    <x v="9"/>
    <x v="0"/>
    <n v="33"/>
  </r>
  <r>
    <x v="1"/>
    <x v="11"/>
    <x v="123"/>
    <s v="MMR015CMP003"/>
    <s v="GCA"/>
    <s v="Urban"/>
    <n v="50"/>
    <n v="218"/>
    <n v="53"/>
    <n v="217"/>
    <n v="53"/>
    <n v="217"/>
    <x v="9"/>
    <x v="0"/>
    <n v="28"/>
  </r>
  <r>
    <x v="0"/>
    <x v="16"/>
    <x v="129"/>
    <s v="MMR001CMP234"/>
    <s v="GCA"/>
    <s v="Urban"/>
    <n v="91"/>
    <n v="400"/>
    <n v="60"/>
    <n v="228"/>
    <n v="74"/>
    <n v="228"/>
    <x v="9"/>
    <x v="2"/>
    <n v="34"/>
  </r>
  <r>
    <x v="0"/>
    <x v="16"/>
    <x v="129"/>
    <s v="MMR001CMP234"/>
    <s v="GCA"/>
    <s v="Urban"/>
    <n v="91"/>
    <n v="400"/>
    <n v="60"/>
    <n v="228"/>
    <n v="74"/>
    <n v="228"/>
    <x v="9"/>
    <x v="0"/>
    <n v="38"/>
  </r>
  <r>
    <x v="0"/>
    <x v="4"/>
    <x v="113"/>
    <s v="MMR001CMP183"/>
    <s v="GCA"/>
    <s v="Mixed"/>
    <n v="8"/>
    <n v="40"/>
    <n v="8"/>
    <n v="28"/>
    <n v="8"/>
    <n v="40"/>
    <x v="9"/>
    <x v="2"/>
    <n v="5"/>
  </r>
  <r>
    <x v="1"/>
    <x v="12"/>
    <x v="112"/>
    <s v="MMR015CMP018"/>
    <s v="GCA"/>
    <s v="Rural"/>
    <n v="78"/>
    <n v="390"/>
    <n v="77"/>
    <n v="384"/>
    <n v="77"/>
    <n v="384"/>
    <x v="9"/>
    <x v="2"/>
    <n v="34"/>
  </r>
  <r>
    <x v="0"/>
    <x v="4"/>
    <x v="109"/>
    <s v="MMR001CMP184"/>
    <s v="GCA"/>
    <s v="Rural"/>
    <n v="41"/>
    <n v="199"/>
    <n v="41"/>
    <n v="196"/>
    <n v="41"/>
    <n v="201"/>
    <x v="9"/>
    <x v="0"/>
    <n v="34"/>
  </r>
  <r>
    <x v="0"/>
    <x v="4"/>
    <x v="106"/>
    <s v="MMR001CMP179"/>
    <s v="GCA"/>
    <s v="Rural"/>
    <n v="77"/>
    <n v="380"/>
    <n v="76"/>
    <n v="342"/>
    <n v="76"/>
    <n v="344"/>
    <x v="9"/>
    <x v="0"/>
    <n v="52"/>
  </r>
  <r>
    <x v="0"/>
    <x v="5"/>
    <x v="119"/>
    <s v="MMR001CMP230"/>
    <s v="GCA"/>
    <s v="Rural"/>
    <n v="319"/>
    <n v="1567"/>
    <n v="133"/>
    <n v="499"/>
    <n v="133"/>
    <n v="499"/>
    <x v="9"/>
    <x v="0"/>
    <n v="83"/>
  </r>
  <r>
    <x v="0"/>
    <x v="16"/>
    <x v="129"/>
    <s v="MMR001CMP234"/>
    <s v="GCA"/>
    <s v="Urban"/>
    <n v="91"/>
    <n v="400"/>
    <n v="60"/>
    <n v="228"/>
    <n v="74"/>
    <n v="228"/>
    <x v="9"/>
    <x v="1"/>
    <n v="72"/>
  </r>
  <r>
    <x v="0"/>
    <x v="4"/>
    <x v="127"/>
    <s v="MMR001CMP229"/>
    <s v="GCA"/>
    <s v="Rural"/>
    <n v="116"/>
    <n v="530"/>
    <n v="105"/>
    <n v="464"/>
    <n v="105"/>
    <n v="492"/>
    <x v="9"/>
    <x v="1"/>
    <n v="140"/>
  </r>
  <r>
    <x v="1"/>
    <x v="14"/>
    <x v="100"/>
    <s v="MMR015CMP139"/>
    <s v="NGCA"/>
    <s v="Rural"/>
    <n v="9"/>
    <n v="40"/>
    <n v="9"/>
    <n v="43"/>
    <n v="9"/>
    <n v="43"/>
    <x v="9"/>
    <x v="1"/>
    <n v="11"/>
  </r>
  <r>
    <x v="1"/>
    <x v="11"/>
    <x v="123"/>
    <s v="MMR015CMP003"/>
    <s v="GCA"/>
    <s v="Urban"/>
    <n v="50"/>
    <n v="218"/>
    <n v="53"/>
    <n v="217"/>
    <n v="53"/>
    <n v="217"/>
    <x v="9"/>
    <x v="2"/>
    <n v="12"/>
  </r>
  <r>
    <x v="0"/>
    <x v="4"/>
    <x v="113"/>
    <s v="MMR001CMP183"/>
    <s v="GCA"/>
    <s v="Mixed"/>
    <n v="8"/>
    <n v="40"/>
    <n v="8"/>
    <n v="28"/>
    <n v="8"/>
    <n v="40"/>
    <x v="9"/>
    <x v="1"/>
    <n v="12"/>
  </r>
  <r>
    <x v="1"/>
    <x v="13"/>
    <x v="108"/>
    <s v="MMR015CMP209"/>
    <s v="GCA"/>
    <s v="Urban"/>
    <n v="31"/>
    <n v="191"/>
    <n v="31"/>
    <n v="183"/>
    <n v="31"/>
    <n v="183"/>
    <x v="9"/>
    <x v="0"/>
    <n v="22"/>
  </r>
  <r>
    <x v="1"/>
    <x v="12"/>
    <x v="112"/>
    <s v="MMR015CMP018"/>
    <s v="GCA"/>
    <s v="Rural"/>
    <n v="78"/>
    <n v="390"/>
    <n v="77"/>
    <n v="384"/>
    <n v="77"/>
    <n v="384"/>
    <x v="9"/>
    <x v="0"/>
    <n v="16"/>
  </r>
  <r>
    <x v="0"/>
    <x v="4"/>
    <x v="107"/>
    <s v="MMR001CMP176"/>
    <s v="GCA"/>
    <s v="Urban"/>
    <n v="67"/>
    <n v="350"/>
    <n v="67"/>
    <n v="350"/>
    <n v="67"/>
    <n v="350"/>
    <x v="9"/>
    <x v="1"/>
    <n v="93"/>
  </r>
  <r>
    <x v="1"/>
    <x v="11"/>
    <x v="122"/>
    <s v="MMR015CMP001"/>
    <s v="GCA"/>
    <s v="Urban"/>
    <n v="73"/>
    <n v="393"/>
    <n v="73"/>
    <n v="393"/>
    <n v="73"/>
    <n v="393"/>
    <x v="9"/>
    <x v="1"/>
    <n v="79"/>
  </r>
  <r>
    <x v="0"/>
    <x v="4"/>
    <x v="124"/>
    <s v="MMR001CMP231"/>
    <s v="GCA"/>
    <s v="Rural"/>
    <n v="54"/>
    <n v="242"/>
    <n v="50"/>
    <n v="219"/>
    <n v="50"/>
    <n v="227"/>
    <x v="9"/>
    <x v="2"/>
    <n v="28"/>
  </r>
  <r>
    <x v="0"/>
    <x v="4"/>
    <x v="105"/>
    <s v="MMR001CMP181"/>
    <s v="GCA"/>
    <s v="Urban"/>
    <n v="25"/>
    <n v="133"/>
    <n v="22"/>
    <n v="95"/>
    <n v="25"/>
    <n v="134"/>
    <x v="9"/>
    <x v="0"/>
    <n v="17"/>
  </r>
  <r>
    <x v="0"/>
    <x v="4"/>
    <x v="105"/>
    <s v="MMR001CMP181"/>
    <s v="GCA"/>
    <s v="Urban"/>
    <n v="25"/>
    <n v="133"/>
    <n v="22"/>
    <n v="95"/>
    <n v="25"/>
    <n v="134"/>
    <x v="9"/>
    <x v="2"/>
    <n v="25"/>
  </r>
  <r>
    <x v="1"/>
    <x v="11"/>
    <x v="122"/>
    <s v="MMR015CMP001"/>
    <s v="GCA"/>
    <s v="Urban"/>
    <n v="73"/>
    <n v="393"/>
    <n v="73"/>
    <n v="393"/>
    <n v="73"/>
    <n v="393"/>
    <x v="9"/>
    <x v="0"/>
    <n v="40"/>
  </r>
  <r>
    <x v="1"/>
    <x v="11"/>
    <x v="122"/>
    <s v="MMR015CMP001"/>
    <s v="GCA"/>
    <s v="Urban"/>
    <n v="73"/>
    <n v="393"/>
    <n v="73"/>
    <n v="393"/>
    <n v="73"/>
    <n v="393"/>
    <x v="9"/>
    <x v="2"/>
    <n v="39"/>
  </r>
  <r>
    <x v="1"/>
    <x v="12"/>
    <x v="104"/>
    <s v="MMR015CMP020"/>
    <s v="GCA"/>
    <s v="Rural"/>
    <n v="178"/>
    <n v="827"/>
    <n v="194"/>
    <n v="890"/>
    <n v="194"/>
    <n v="890"/>
    <x v="9"/>
    <x v="1"/>
    <n v="254"/>
  </r>
  <r>
    <x v="0"/>
    <x v="4"/>
    <x v="105"/>
    <s v="MMR001CMP181"/>
    <s v="GCA"/>
    <s v="Urban"/>
    <n v="25"/>
    <n v="133"/>
    <n v="22"/>
    <n v="95"/>
    <n v="25"/>
    <n v="134"/>
    <x v="9"/>
    <x v="1"/>
    <n v="42"/>
  </r>
  <r>
    <x v="0"/>
    <x v="4"/>
    <x v="124"/>
    <s v="MMR001CMP231"/>
    <s v="GCA"/>
    <s v="Rural"/>
    <n v="54"/>
    <n v="242"/>
    <n v="50"/>
    <n v="219"/>
    <n v="50"/>
    <n v="227"/>
    <x v="9"/>
    <x v="0"/>
    <n v="26"/>
  </r>
  <r>
    <x v="0"/>
    <x v="5"/>
    <x v="118"/>
    <s v="MMR001CMP228"/>
    <s v="GCA"/>
    <s v="Rural"/>
    <n v="115"/>
    <n v="502"/>
    <n v="123"/>
    <n v="555"/>
    <n v="123"/>
    <n v="555"/>
    <x v="9"/>
    <x v="1"/>
    <n v="133"/>
  </r>
  <r>
    <x v="1"/>
    <x v="12"/>
    <x v="110"/>
    <s v="MMR015CMP017"/>
    <s v="GCA"/>
    <s v="Urban"/>
    <n v="30"/>
    <n v="139"/>
    <n v="31"/>
    <n v="140"/>
    <n v="31"/>
    <n v="140"/>
    <x v="9"/>
    <x v="1"/>
    <n v="32"/>
  </r>
  <r>
    <x v="0"/>
    <x v="4"/>
    <x v="106"/>
    <s v="MMR001CMP179"/>
    <s v="GCA"/>
    <s v="Rural"/>
    <n v="77"/>
    <n v="380"/>
    <n v="76"/>
    <n v="342"/>
    <n v="76"/>
    <n v="344"/>
    <x v="9"/>
    <x v="2"/>
    <n v="36"/>
  </r>
  <r>
    <x v="1"/>
    <x v="12"/>
    <x v="104"/>
    <s v="MMR015CMP020"/>
    <s v="GCA"/>
    <s v="Rural"/>
    <n v="178"/>
    <n v="827"/>
    <n v="194"/>
    <n v="890"/>
    <n v="194"/>
    <n v="890"/>
    <x v="9"/>
    <x v="2"/>
    <n v="124"/>
  </r>
  <r>
    <x v="0"/>
    <x v="4"/>
    <x v="113"/>
    <s v="MMR001CMP183"/>
    <s v="GCA"/>
    <s v="Mixed"/>
    <n v="8"/>
    <n v="40"/>
    <n v="8"/>
    <n v="28"/>
    <n v="8"/>
    <n v="40"/>
    <x v="9"/>
    <x v="0"/>
    <n v="7"/>
  </r>
  <r>
    <x v="0"/>
    <x v="5"/>
    <x v="119"/>
    <s v="MMR001CMP230"/>
    <s v="GCA"/>
    <s v="Rural"/>
    <n v="319"/>
    <n v="1567"/>
    <n v="133"/>
    <n v="499"/>
    <n v="133"/>
    <n v="499"/>
    <x v="9"/>
    <x v="1"/>
    <n v="150"/>
  </r>
  <r>
    <x v="1"/>
    <x v="14"/>
    <x v="100"/>
    <s v="MMR015CMP139"/>
    <s v="NGCA"/>
    <s v="Rural"/>
    <n v="9"/>
    <n v="40"/>
    <n v="9"/>
    <n v="43"/>
    <n v="9"/>
    <n v="43"/>
    <x v="9"/>
    <x v="2"/>
    <n v="5"/>
  </r>
  <r>
    <x v="0"/>
    <x v="4"/>
    <x v="102"/>
    <s v="MMR001CMP182"/>
    <s v="GCA"/>
    <s v="Urban"/>
    <n v="10"/>
    <n v="39"/>
    <n v="7"/>
    <n v="25"/>
    <n v="10"/>
    <n v="39"/>
    <x v="9"/>
    <x v="2"/>
    <n v="4"/>
  </r>
  <r>
    <x v="1"/>
    <x v="12"/>
    <x v="104"/>
    <s v="MMR015CMP020"/>
    <s v="GCA"/>
    <s v="Rural"/>
    <n v="178"/>
    <n v="827"/>
    <n v="194"/>
    <n v="890"/>
    <n v="194"/>
    <n v="890"/>
    <x v="9"/>
    <x v="0"/>
    <n v="130"/>
  </r>
  <r>
    <x v="0"/>
    <x v="4"/>
    <x v="106"/>
    <s v="MMR001CMP179"/>
    <s v="GCA"/>
    <s v="Rural"/>
    <n v="77"/>
    <n v="380"/>
    <n v="76"/>
    <n v="342"/>
    <n v="76"/>
    <n v="344"/>
    <x v="9"/>
    <x v="1"/>
    <n v="88"/>
  </r>
  <r>
    <x v="0"/>
    <x v="5"/>
    <x v="119"/>
    <s v="MMR001CMP230"/>
    <s v="GCA"/>
    <s v="Rural"/>
    <n v="319"/>
    <n v="1567"/>
    <n v="133"/>
    <n v="499"/>
    <n v="133"/>
    <n v="499"/>
    <x v="9"/>
    <x v="2"/>
    <n v="67"/>
  </r>
  <r>
    <x v="0"/>
    <x v="4"/>
    <x v="124"/>
    <s v="MMR001CMP231"/>
    <s v="GCA"/>
    <s v="Rural"/>
    <n v="54"/>
    <n v="242"/>
    <n v="50"/>
    <n v="219"/>
    <n v="50"/>
    <n v="227"/>
    <x v="9"/>
    <x v="1"/>
    <n v="54"/>
  </r>
  <r>
    <x v="1"/>
    <x v="14"/>
    <x v="100"/>
    <s v="MMR015CMP139"/>
    <s v="NGCA"/>
    <s v="Rural"/>
    <n v="9"/>
    <n v="40"/>
    <n v="9"/>
    <n v="43"/>
    <n v="9"/>
    <n v="43"/>
    <x v="9"/>
    <x v="0"/>
    <n v="6"/>
  </r>
  <r>
    <x v="0"/>
    <x v="4"/>
    <x v="102"/>
    <s v="MMR001CMP182"/>
    <s v="GCA"/>
    <s v="Urban"/>
    <n v="10"/>
    <n v="39"/>
    <n v="7"/>
    <n v="25"/>
    <n v="10"/>
    <n v="39"/>
    <x v="9"/>
    <x v="1"/>
    <n v="11"/>
  </r>
  <r>
    <x v="1"/>
    <x v="12"/>
    <x v="112"/>
    <s v="MMR015CMP018"/>
    <s v="GCA"/>
    <s v="Rural"/>
    <n v="78"/>
    <n v="390"/>
    <n v="77"/>
    <n v="384"/>
    <n v="77"/>
    <n v="384"/>
    <x v="9"/>
    <x v="1"/>
    <n v="50"/>
  </r>
  <r>
    <x v="0"/>
    <x v="4"/>
    <x v="102"/>
    <s v="MMR001CMP182"/>
    <s v="GCA"/>
    <s v="Urban"/>
    <n v="10"/>
    <n v="39"/>
    <n v="7"/>
    <n v="25"/>
    <n v="10"/>
    <n v="39"/>
    <x v="9"/>
    <x v="0"/>
    <n v="7"/>
  </r>
  <r>
    <x v="1"/>
    <x v="10"/>
    <x v="84"/>
    <s v="MMR015CMP014"/>
    <s v="GCA"/>
    <s v="Urban"/>
    <n v="12"/>
    <n v="52"/>
    <n v="10"/>
    <n v="44"/>
    <n v="10"/>
    <n v="44"/>
    <x v="9"/>
    <x v="0"/>
    <n v="8"/>
  </r>
  <r>
    <x v="0"/>
    <x v="1"/>
    <x v="83"/>
    <s v="MMR001CMP193"/>
    <s v="GCA"/>
    <s v="Rural"/>
    <n v="169"/>
    <n v="816"/>
    <n v="153"/>
    <n v="754"/>
    <n v="157"/>
    <n v="761"/>
    <x v="9"/>
    <x v="2"/>
    <n v="68"/>
  </r>
  <r>
    <x v="0"/>
    <x v="6"/>
    <x v="94"/>
    <s v="MMR001CMP195"/>
    <s v="GCA"/>
    <s v="Urban"/>
    <n v="139"/>
    <n v="640"/>
    <n v="127"/>
    <n v="578"/>
    <n v="146"/>
    <n v="640"/>
    <x v="9"/>
    <x v="0"/>
    <n v="23"/>
  </r>
  <r>
    <x v="0"/>
    <x v="1"/>
    <x v="90"/>
    <s v="MMR001CMP194"/>
    <s v="GCA"/>
    <s v="Mixed"/>
    <n v="12"/>
    <n v="51"/>
    <n v="4"/>
    <n v="20"/>
    <n v="12"/>
    <n v="52"/>
    <x v="9"/>
    <x v="1"/>
    <n v="16"/>
  </r>
  <r>
    <x v="1"/>
    <x v="14"/>
    <x v="98"/>
    <s v="MMR015CMP012"/>
    <s v="NGCA"/>
    <s v="Rural"/>
    <n v="32"/>
    <n v="156"/>
    <n v="9"/>
    <n v="58"/>
    <n v="9"/>
    <n v="58"/>
    <x v="9"/>
    <x v="1"/>
    <n v="20"/>
  </r>
  <r>
    <x v="0"/>
    <x v="5"/>
    <x v="130"/>
    <s v="MMR001CMP223"/>
    <s v="GCA"/>
    <s v="Rural"/>
    <n v="121"/>
    <n v="596"/>
    <n v="129"/>
    <n v="575"/>
    <n v="129"/>
    <n v="575"/>
    <x v="9"/>
    <x v="2"/>
    <n v="11"/>
  </r>
  <r>
    <x v="1"/>
    <x v="12"/>
    <x v="131"/>
    <s v="MMR015CMP007"/>
    <s v="GCA"/>
    <s v="Rural"/>
    <n v="70"/>
    <n v="273"/>
    <n v="71"/>
    <n v="278"/>
    <n v="71"/>
    <n v="278"/>
    <x v="9"/>
    <x v="0"/>
    <n v="42"/>
  </r>
  <r>
    <x v="1"/>
    <x v="12"/>
    <x v="121"/>
    <s v="MMR015CMP006"/>
    <s v="GCA"/>
    <s v="Rural"/>
    <n v="51"/>
    <n v="260"/>
    <n v="51"/>
    <n v="263"/>
    <n v="51"/>
    <n v="263"/>
    <x v="9"/>
    <x v="1"/>
    <n v="68"/>
  </r>
  <r>
    <x v="0"/>
    <x v="5"/>
    <x v="130"/>
    <s v="MMR001CMP223"/>
    <s v="GCA"/>
    <s v="Rural"/>
    <n v="121"/>
    <n v="596"/>
    <n v="129"/>
    <n v="575"/>
    <n v="129"/>
    <n v="575"/>
    <x v="9"/>
    <x v="0"/>
    <n v="41"/>
  </r>
  <r>
    <x v="0"/>
    <x v="1"/>
    <x v="90"/>
    <s v="MMR001CMP194"/>
    <s v="GCA"/>
    <s v="Mixed"/>
    <n v="12"/>
    <n v="51"/>
    <n v="4"/>
    <n v="20"/>
    <n v="12"/>
    <n v="52"/>
    <x v="9"/>
    <x v="0"/>
    <n v="8"/>
  </r>
  <r>
    <x v="0"/>
    <x v="5"/>
    <x v="130"/>
    <s v="MMR001CMP223"/>
    <s v="GCA"/>
    <s v="Rural"/>
    <n v="121"/>
    <n v="596"/>
    <n v="129"/>
    <n v="575"/>
    <n v="129"/>
    <n v="575"/>
    <x v="9"/>
    <x v="1"/>
    <n v="52"/>
  </r>
  <r>
    <x v="0"/>
    <x v="6"/>
    <x v="120"/>
    <s v="MMR001CMP225"/>
    <s v="GCA"/>
    <s v="Rural"/>
    <n v="30"/>
    <n v="181"/>
    <n v="30"/>
    <n v="181"/>
    <n v="30"/>
    <n v="181"/>
    <x v="9"/>
    <x v="0"/>
    <n v="25"/>
  </r>
  <r>
    <x v="1"/>
    <x v="10"/>
    <x v="84"/>
    <s v="MMR015CMP014"/>
    <s v="GCA"/>
    <s v="Urban"/>
    <n v="12"/>
    <n v="52"/>
    <n v="10"/>
    <n v="44"/>
    <n v="10"/>
    <n v="44"/>
    <x v="9"/>
    <x v="2"/>
    <n v="3"/>
  </r>
  <r>
    <x v="0"/>
    <x v="1"/>
    <x v="83"/>
    <s v="MMR001CMP193"/>
    <s v="GCA"/>
    <s v="Rural"/>
    <n v="169"/>
    <n v="816"/>
    <n v="153"/>
    <n v="754"/>
    <n v="157"/>
    <n v="761"/>
    <x v="9"/>
    <x v="1"/>
    <n v="166"/>
  </r>
  <r>
    <x v="1"/>
    <x v="11"/>
    <x v="115"/>
    <s v="MMR015CMP004"/>
    <s v="GCA"/>
    <s v="Urban"/>
    <n v="77"/>
    <n v="384"/>
    <n v="79"/>
    <n v="394"/>
    <n v="79"/>
    <n v="394"/>
    <x v="9"/>
    <x v="0"/>
    <n v="66"/>
  </r>
  <r>
    <x v="1"/>
    <x v="13"/>
    <x v="108"/>
    <s v="MMR015CMP209"/>
    <s v="GCA"/>
    <s v="Urban"/>
    <n v="31"/>
    <n v="191"/>
    <n v="31"/>
    <n v="183"/>
    <n v="31"/>
    <n v="183"/>
    <x v="9"/>
    <x v="2"/>
    <n v="18"/>
  </r>
  <r>
    <x v="0"/>
    <x v="6"/>
    <x v="96"/>
    <s v="MMR001CMP210"/>
    <s v="GCA"/>
    <s v="Mixed"/>
    <n v="68"/>
    <n v="327"/>
    <n v="10"/>
    <n v="20"/>
    <n v="63"/>
    <n v="307"/>
    <x v="9"/>
    <x v="0"/>
    <n v="44"/>
  </r>
  <r>
    <x v="0"/>
    <x v="5"/>
    <x v="128"/>
    <s v="MMR001CMP218"/>
    <s v="GCA"/>
    <s v="Rural"/>
    <n v="207"/>
    <n v="1141"/>
    <n v="352"/>
    <n v="1386"/>
    <n v="352"/>
    <n v="1386"/>
    <x v="9"/>
    <x v="0"/>
    <n v="224"/>
  </r>
  <r>
    <x v="1"/>
    <x v="13"/>
    <x v="95"/>
    <s v="MMR015CMP009"/>
    <s v="GCA"/>
    <s v="Urban"/>
    <n v="38"/>
    <n v="164"/>
    <n v="37"/>
    <n v="155"/>
    <n v="38"/>
    <n v="4"/>
    <x v="9"/>
    <x v="0"/>
    <n v="21"/>
  </r>
  <r>
    <x v="0"/>
    <x v="6"/>
    <x v="96"/>
    <s v="MMR001CMP210"/>
    <s v="GCA"/>
    <s v="Mixed"/>
    <n v="68"/>
    <n v="327"/>
    <n v="10"/>
    <n v="20"/>
    <n v="63"/>
    <n v="307"/>
    <x v="9"/>
    <x v="1"/>
    <n v="66"/>
  </r>
  <r>
    <x v="1"/>
    <x v="12"/>
    <x v="131"/>
    <s v="MMR015CMP007"/>
    <s v="GCA"/>
    <s v="Rural"/>
    <n v="70"/>
    <n v="273"/>
    <n v="71"/>
    <n v="278"/>
    <n v="71"/>
    <n v="278"/>
    <x v="9"/>
    <x v="1"/>
    <n v="46"/>
  </r>
  <r>
    <x v="1"/>
    <x v="13"/>
    <x v="95"/>
    <s v="MMR015CMP009"/>
    <s v="GCA"/>
    <s v="Urban"/>
    <n v="38"/>
    <n v="164"/>
    <n v="37"/>
    <n v="155"/>
    <n v="38"/>
    <n v="4"/>
    <x v="9"/>
    <x v="2"/>
    <n v="23"/>
  </r>
  <r>
    <x v="1"/>
    <x v="14"/>
    <x v="98"/>
    <s v="MMR015CMP012"/>
    <s v="NGCA"/>
    <s v="Rural"/>
    <n v="32"/>
    <n v="156"/>
    <n v="9"/>
    <n v="58"/>
    <n v="9"/>
    <n v="58"/>
    <x v="9"/>
    <x v="2"/>
    <n v="10"/>
  </r>
  <r>
    <x v="0"/>
    <x v="5"/>
    <x v="128"/>
    <s v="MMR001CMP218"/>
    <s v="GCA"/>
    <s v="Rural"/>
    <n v="207"/>
    <n v="1141"/>
    <n v="352"/>
    <n v="1386"/>
    <n v="352"/>
    <n v="1386"/>
    <x v="9"/>
    <x v="2"/>
    <n v="133"/>
  </r>
  <r>
    <x v="1"/>
    <x v="10"/>
    <x v="84"/>
    <s v="MMR015CMP014"/>
    <s v="GCA"/>
    <s v="Urban"/>
    <n v="12"/>
    <n v="52"/>
    <n v="10"/>
    <n v="44"/>
    <n v="10"/>
    <n v="44"/>
    <x v="9"/>
    <x v="1"/>
    <n v="11"/>
  </r>
  <r>
    <x v="0"/>
    <x v="5"/>
    <x v="128"/>
    <s v="MMR001CMP218"/>
    <s v="GCA"/>
    <s v="Rural"/>
    <n v="207"/>
    <n v="1141"/>
    <n v="352"/>
    <n v="1386"/>
    <n v="352"/>
    <n v="1386"/>
    <x v="9"/>
    <x v="1"/>
    <n v="357"/>
  </r>
  <r>
    <x v="1"/>
    <x v="13"/>
    <x v="95"/>
    <s v="MMR015CMP009"/>
    <s v="GCA"/>
    <s v="Urban"/>
    <n v="38"/>
    <n v="164"/>
    <n v="37"/>
    <n v="155"/>
    <n v="38"/>
    <n v="4"/>
    <x v="9"/>
    <x v="1"/>
    <n v="44"/>
  </r>
  <r>
    <x v="1"/>
    <x v="12"/>
    <x v="131"/>
    <s v="MMR015CMP007"/>
    <s v="GCA"/>
    <s v="Rural"/>
    <n v="70"/>
    <n v="273"/>
    <n v="71"/>
    <n v="278"/>
    <n v="71"/>
    <n v="278"/>
    <x v="9"/>
    <x v="2"/>
    <n v="4"/>
  </r>
  <r>
    <x v="0"/>
    <x v="6"/>
    <x v="94"/>
    <s v="MMR001CMP195"/>
    <s v="GCA"/>
    <s v="Urban"/>
    <n v="139"/>
    <n v="640"/>
    <n v="127"/>
    <n v="578"/>
    <n v="146"/>
    <n v="640"/>
    <x v="9"/>
    <x v="1"/>
    <n v="49"/>
  </r>
  <r>
    <x v="1"/>
    <x v="14"/>
    <x v="98"/>
    <s v="MMR015CMP012"/>
    <s v="NGCA"/>
    <s v="Rural"/>
    <n v="32"/>
    <n v="156"/>
    <n v="9"/>
    <n v="58"/>
    <n v="9"/>
    <n v="58"/>
    <x v="9"/>
    <x v="0"/>
    <n v="10"/>
  </r>
  <r>
    <x v="0"/>
    <x v="6"/>
    <x v="94"/>
    <s v="MMR001CMP195"/>
    <s v="GCA"/>
    <s v="Urban"/>
    <n v="139"/>
    <n v="640"/>
    <n v="127"/>
    <n v="578"/>
    <n v="146"/>
    <n v="640"/>
    <x v="9"/>
    <x v="2"/>
    <n v="26"/>
  </r>
  <r>
    <x v="0"/>
    <x v="6"/>
    <x v="96"/>
    <s v="MMR001CMP210"/>
    <s v="GCA"/>
    <s v="Mixed"/>
    <n v="68"/>
    <n v="327"/>
    <n v="10"/>
    <n v="20"/>
    <n v="63"/>
    <n v="307"/>
    <x v="9"/>
    <x v="2"/>
    <n v="22"/>
  </r>
  <r>
    <x v="0"/>
    <x v="4"/>
    <x v="127"/>
    <s v="MMR001CMP229"/>
    <s v="GCA"/>
    <s v="Rural"/>
    <n v="116"/>
    <n v="530"/>
    <n v="105"/>
    <n v="464"/>
    <n v="105"/>
    <n v="492"/>
    <x v="9"/>
    <x v="0"/>
    <n v="72"/>
  </r>
  <r>
    <x v="1"/>
    <x v="12"/>
    <x v="121"/>
    <s v="MMR015CMP006"/>
    <s v="GCA"/>
    <s v="Rural"/>
    <n v="51"/>
    <n v="260"/>
    <n v="51"/>
    <n v="263"/>
    <n v="51"/>
    <n v="263"/>
    <x v="9"/>
    <x v="2"/>
    <n v="34"/>
  </r>
  <r>
    <x v="1"/>
    <x v="12"/>
    <x v="92"/>
    <s v="MMR015CMP016"/>
    <s v="GCA"/>
    <s v="Urban"/>
    <n v="64"/>
    <n v="305"/>
    <n v="63"/>
    <n v="304"/>
    <n v="63"/>
    <n v="304"/>
    <x v="9"/>
    <x v="2"/>
    <n v="24"/>
  </r>
  <r>
    <x v="0"/>
    <x v="4"/>
    <x v="91"/>
    <s v="MMR001CMP191"/>
    <s v="GCA"/>
    <s v="Rural"/>
    <n v="13"/>
    <n v="70"/>
    <n v="8"/>
    <n v="49"/>
    <n v="12"/>
    <n v="70"/>
    <x v="9"/>
    <x v="0"/>
    <n v="10"/>
  </r>
  <r>
    <x v="0"/>
    <x v="4"/>
    <x v="99"/>
    <s v="MMR001CMP190"/>
    <s v="GCA"/>
    <s v="Urban"/>
    <n v="14"/>
    <n v="83"/>
    <n v="8"/>
    <n v="35"/>
    <n v="13"/>
    <n v="82"/>
    <x v="9"/>
    <x v="1"/>
    <n v="27"/>
  </r>
  <r>
    <x v="0"/>
    <x v="1"/>
    <x v="90"/>
    <s v="MMR001CMP194"/>
    <s v="GCA"/>
    <s v="Mixed"/>
    <n v="12"/>
    <n v="51"/>
    <n v="4"/>
    <n v="20"/>
    <n v="12"/>
    <n v="52"/>
    <x v="9"/>
    <x v="2"/>
    <n v="8"/>
  </r>
  <r>
    <x v="0"/>
    <x v="4"/>
    <x v="91"/>
    <s v="MMR001CMP191"/>
    <s v="GCA"/>
    <s v="Rural"/>
    <n v="13"/>
    <n v="70"/>
    <n v="8"/>
    <n v="49"/>
    <n v="12"/>
    <n v="70"/>
    <x v="9"/>
    <x v="2"/>
    <n v="6"/>
  </r>
  <r>
    <x v="0"/>
    <x v="4"/>
    <x v="99"/>
    <s v="MMR001CMP190"/>
    <s v="GCA"/>
    <s v="Urban"/>
    <n v="14"/>
    <n v="83"/>
    <n v="8"/>
    <n v="35"/>
    <n v="13"/>
    <n v="82"/>
    <x v="9"/>
    <x v="2"/>
    <n v="15"/>
  </r>
  <r>
    <x v="1"/>
    <x v="12"/>
    <x v="92"/>
    <s v="MMR015CMP016"/>
    <s v="GCA"/>
    <s v="Urban"/>
    <n v="64"/>
    <n v="305"/>
    <n v="63"/>
    <n v="304"/>
    <n v="63"/>
    <n v="304"/>
    <x v="9"/>
    <x v="0"/>
    <n v="47"/>
  </r>
  <r>
    <x v="1"/>
    <x v="12"/>
    <x v="110"/>
    <s v="MMR015CMP017"/>
    <s v="GCA"/>
    <s v="Urban"/>
    <n v="30"/>
    <n v="139"/>
    <n v="31"/>
    <n v="140"/>
    <n v="31"/>
    <n v="140"/>
    <x v="9"/>
    <x v="0"/>
    <n v="24"/>
  </r>
  <r>
    <x v="0"/>
    <x v="4"/>
    <x v="99"/>
    <s v="MMR001CMP190"/>
    <s v="GCA"/>
    <s v="Urban"/>
    <n v="14"/>
    <n v="83"/>
    <n v="8"/>
    <n v="35"/>
    <n v="13"/>
    <n v="82"/>
    <x v="9"/>
    <x v="0"/>
    <n v="12"/>
  </r>
  <r>
    <x v="0"/>
    <x v="4"/>
    <x v="127"/>
    <s v="MMR001CMP229"/>
    <s v="GCA"/>
    <s v="Rural"/>
    <n v="116"/>
    <n v="530"/>
    <n v="105"/>
    <n v="464"/>
    <n v="105"/>
    <n v="492"/>
    <x v="9"/>
    <x v="2"/>
    <n v="68"/>
  </r>
  <r>
    <x v="1"/>
    <x v="12"/>
    <x v="110"/>
    <s v="MMR015CMP017"/>
    <s v="GCA"/>
    <s v="Urban"/>
    <n v="30"/>
    <n v="139"/>
    <n v="31"/>
    <n v="140"/>
    <n v="31"/>
    <n v="140"/>
    <x v="9"/>
    <x v="2"/>
    <n v="8"/>
  </r>
  <r>
    <x v="0"/>
    <x v="4"/>
    <x v="109"/>
    <s v="MMR001CMP184"/>
    <s v="GCA"/>
    <s v="Rural"/>
    <n v="41"/>
    <n v="199"/>
    <n v="41"/>
    <n v="196"/>
    <n v="41"/>
    <n v="201"/>
    <x v="9"/>
    <x v="1"/>
    <n v="56"/>
  </r>
  <r>
    <x v="0"/>
    <x v="4"/>
    <x v="109"/>
    <s v="MMR001CMP184"/>
    <s v="GCA"/>
    <s v="Rural"/>
    <n v="41"/>
    <n v="199"/>
    <n v="41"/>
    <n v="196"/>
    <n v="41"/>
    <n v="201"/>
    <x v="9"/>
    <x v="2"/>
    <n v="22"/>
  </r>
  <r>
    <x v="1"/>
    <x v="12"/>
    <x v="92"/>
    <s v="MMR015CMP016"/>
    <s v="GCA"/>
    <s v="Urban"/>
    <n v="64"/>
    <n v="305"/>
    <n v="63"/>
    <n v="304"/>
    <n v="63"/>
    <n v="304"/>
    <x v="9"/>
    <x v="1"/>
    <n v="71"/>
  </r>
  <r>
    <x v="0"/>
    <x v="6"/>
    <x v="120"/>
    <s v="MMR001CMP225"/>
    <s v="GCA"/>
    <s v="Rural"/>
    <n v="30"/>
    <n v="181"/>
    <n v="30"/>
    <n v="181"/>
    <n v="30"/>
    <n v="181"/>
    <x v="9"/>
    <x v="1"/>
    <n v="46"/>
  </r>
  <r>
    <x v="0"/>
    <x v="1"/>
    <x v="83"/>
    <s v="MMR001CMP193"/>
    <s v="GCA"/>
    <s v="Rural"/>
    <n v="169"/>
    <n v="816"/>
    <n v="153"/>
    <n v="754"/>
    <n v="157"/>
    <n v="761"/>
    <x v="9"/>
    <x v="0"/>
    <n v="98"/>
  </r>
  <r>
    <x v="0"/>
    <x v="6"/>
    <x v="120"/>
    <s v="MMR001CMP225"/>
    <s v="GCA"/>
    <s v="Rural"/>
    <n v="30"/>
    <n v="181"/>
    <n v="30"/>
    <n v="181"/>
    <n v="30"/>
    <n v="181"/>
    <x v="9"/>
    <x v="2"/>
    <n v="21"/>
  </r>
  <r>
    <x v="1"/>
    <x v="12"/>
    <x v="121"/>
    <s v="MMR015CMP006"/>
    <s v="GCA"/>
    <s v="Rural"/>
    <n v="51"/>
    <n v="260"/>
    <n v="51"/>
    <n v="263"/>
    <n v="51"/>
    <n v="263"/>
    <x v="9"/>
    <x v="0"/>
    <n v="34"/>
  </r>
  <r>
    <x v="1"/>
    <x v="12"/>
    <x v="87"/>
    <s v="MMR015CMP015"/>
    <s v="GCA"/>
    <s v="Rural"/>
    <n v="87"/>
    <n v="488"/>
    <n v="86"/>
    <n v="472"/>
    <n v="86"/>
    <n v="472"/>
    <x v="9"/>
    <x v="0"/>
    <n v="28"/>
  </r>
  <r>
    <x v="0"/>
    <x v="4"/>
    <x v="88"/>
    <s v="MMR001CMP192"/>
    <s v="GCA"/>
    <s v="Urban"/>
    <n v="16"/>
    <n v="58"/>
    <n v="10"/>
    <n v="45"/>
    <n v="16"/>
    <n v="58"/>
    <x v="9"/>
    <x v="1"/>
    <n v="24"/>
  </r>
  <r>
    <x v="1"/>
    <x v="11"/>
    <x v="115"/>
    <s v="MMR015CMP004"/>
    <s v="GCA"/>
    <s v="Urban"/>
    <n v="77"/>
    <n v="384"/>
    <n v="79"/>
    <n v="394"/>
    <n v="79"/>
    <n v="394"/>
    <x v="9"/>
    <x v="2"/>
    <n v="55"/>
  </r>
  <r>
    <x v="0"/>
    <x v="4"/>
    <x v="88"/>
    <s v="MMR001CMP192"/>
    <s v="GCA"/>
    <s v="Urban"/>
    <n v="16"/>
    <n v="58"/>
    <n v="10"/>
    <n v="45"/>
    <n v="16"/>
    <n v="58"/>
    <x v="9"/>
    <x v="2"/>
    <n v="11"/>
  </r>
  <r>
    <x v="1"/>
    <x v="11"/>
    <x v="123"/>
    <s v="MMR015CMP003"/>
    <s v="GCA"/>
    <s v="Urban"/>
    <n v="50"/>
    <n v="218"/>
    <n v="53"/>
    <n v="217"/>
    <n v="53"/>
    <n v="217"/>
    <x v="9"/>
    <x v="1"/>
    <n v="40"/>
  </r>
  <r>
    <x v="1"/>
    <x v="11"/>
    <x v="115"/>
    <s v="MMR015CMP004"/>
    <s v="GCA"/>
    <s v="Urban"/>
    <n v="77"/>
    <n v="384"/>
    <n v="79"/>
    <n v="394"/>
    <n v="79"/>
    <n v="394"/>
    <x v="9"/>
    <x v="1"/>
    <n v="121"/>
  </r>
  <r>
    <x v="0"/>
    <x v="4"/>
    <x v="88"/>
    <s v="MMR001CMP192"/>
    <s v="GCA"/>
    <s v="Urban"/>
    <n v="16"/>
    <n v="58"/>
    <n v="10"/>
    <n v="45"/>
    <n v="16"/>
    <n v="58"/>
    <x v="9"/>
    <x v="0"/>
    <n v="13"/>
  </r>
  <r>
    <x v="1"/>
    <x v="12"/>
    <x v="87"/>
    <s v="MMR015CMP015"/>
    <s v="GCA"/>
    <s v="Rural"/>
    <n v="87"/>
    <n v="488"/>
    <n v="86"/>
    <n v="472"/>
    <n v="86"/>
    <n v="472"/>
    <x v="9"/>
    <x v="1"/>
    <n v="70"/>
  </r>
  <r>
    <x v="0"/>
    <x v="4"/>
    <x v="91"/>
    <s v="MMR001CMP191"/>
    <s v="GCA"/>
    <s v="Rural"/>
    <n v="13"/>
    <n v="70"/>
    <n v="8"/>
    <n v="49"/>
    <n v="12"/>
    <n v="70"/>
    <x v="9"/>
    <x v="1"/>
    <n v="16"/>
  </r>
  <r>
    <x v="0"/>
    <x v="5"/>
    <x v="118"/>
    <s v="MMR001CMP228"/>
    <s v="GCA"/>
    <s v="Rural"/>
    <n v="115"/>
    <n v="502"/>
    <n v="123"/>
    <n v="555"/>
    <n v="123"/>
    <n v="555"/>
    <x v="9"/>
    <x v="0"/>
    <n v="74"/>
  </r>
  <r>
    <x v="0"/>
    <x v="5"/>
    <x v="118"/>
    <s v="MMR001CMP228"/>
    <s v="GCA"/>
    <s v="Rural"/>
    <n v="115"/>
    <n v="502"/>
    <n v="123"/>
    <n v="555"/>
    <n v="123"/>
    <n v="555"/>
    <x v="9"/>
    <x v="2"/>
    <n v="59"/>
  </r>
  <r>
    <x v="1"/>
    <x v="12"/>
    <x v="87"/>
    <s v="MMR015CMP015"/>
    <s v="GCA"/>
    <s v="Rural"/>
    <n v="87"/>
    <n v="488"/>
    <n v="86"/>
    <n v="472"/>
    <n v="86"/>
    <n v="472"/>
    <x v="9"/>
    <x v="2"/>
    <n v="42"/>
  </r>
  <r>
    <x v="0"/>
    <x v="4"/>
    <x v="111"/>
    <s v="MMR001CMP169"/>
    <s v="GCA"/>
    <s v="Rural"/>
    <n v="35"/>
    <n v="215"/>
    <n v="35"/>
    <n v="211"/>
    <n v="35"/>
    <n v="212"/>
    <x v="9"/>
    <x v="0"/>
    <n v="32"/>
  </r>
  <r>
    <x v="1"/>
    <x v="11"/>
    <x v="85"/>
    <s v="MMR015CMP215"/>
    <s v="GCA"/>
    <s v="Urban"/>
    <n v="140"/>
    <n v="613"/>
    <n v="137"/>
    <n v="622"/>
    <n v="137"/>
    <n v="622"/>
    <x v="9"/>
    <x v="1"/>
    <n v="168"/>
  </r>
  <r>
    <x v="0"/>
    <x v="4"/>
    <x v="86"/>
    <s v="MMR001CMP167"/>
    <s v="GCA"/>
    <s v="Urban"/>
    <n v="15"/>
    <n v="74"/>
    <n v="12"/>
    <n v="60"/>
    <n v="16"/>
    <n v="74"/>
    <x v="9"/>
    <x v="2"/>
    <n v="9"/>
  </r>
  <r>
    <x v="1"/>
    <x v="11"/>
    <x v="85"/>
    <s v="MMR015CMP215"/>
    <s v="GCA"/>
    <s v="Urban"/>
    <n v="140"/>
    <n v="613"/>
    <n v="137"/>
    <n v="622"/>
    <n v="137"/>
    <n v="622"/>
    <x v="9"/>
    <x v="2"/>
    <n v="80"/>
  </r>
  <r>
    <x v="0"/>
    <x v="4"/>
    <x v="86"/>
    <s v="MMR001CMP167"/>
    <s v="GCA"/>
    <s v="Urban"/>
    <n v="15"/>
    <n v="74"/>
    <n v="12"/>
    <n v="60"/>
    <n v="16"/>
    <n v="74"/>
    <x v="9"/>
    <x v="1"/>
    <n v="17"/>
  </r>
  <r>
    <x v="1"/>
    <x v="11"/>
    <x v="85"/>
    <s v="MMR015CMP215"/>
    <s v="GCA"/>
    <s v="Urban"/>
    <n v="140"/>
    <n v="613"/>
    <n v="137"/>
    <n v="622"/>
    <n v="137"/>
    <n v="622"/>
    <x v="9"/>
    <x v="0"/>
    <n v="88"/>
  </r>
  <r>
    <x v="0"/>
    <x v="4"/>
    <x v="82"/>
    <s v="MMR001CMP168"/>
    <s v="GCA"/>
    <s v="Rural"/>
    <n v="74"/>
    <n v="404"/>
    <n v="60"/>
    <n v="330"/>
    <n v="74"/>
    <n v="369"/>
    <x v="9"/>
    <x v="0"/>
    <n v="51"/>
  </r>
  <r>
    <x v="1"/>
    <x v="11"/>
    <x v="93"/>
    <s v="MMR015CMP214"/>
    <s v="GCA"/>
    <s v="Urban"/>
    <n v="41"/>
    <n v="214"/>
    <n v="41"/>
    <n v="214"/>
    <n v="41"/>
    <n v="214"/>
    <x v="9"/>
    <x v="1"/>
    <n v="50"/>
  </r>
  <r>
    <x v="0"/>
    <x v="4"/>
    <x v="82"/>
    <s v="MMR001CMP168"/>
    <s v="GCA"/>
    <s v="Rural"/>
    <n v="74"/>
    <n v="404"/>
    <n v="60"/>
    <n v="330"/>
    <n v="74"/>
    <n v="369"/>
    <x v="9"/>
    <x v="2"/>
    <n v="41"/>
  </r>
  <r>
    <x v="0"/>
    <x v="4"/>
    <x v="103"/>
    <s v="MMR001CMP174"/>
    <s v="GCA"/>
    <s v="Urban"/>
    <n v="65"/>
    <n v="347"/>
    <n v="65"/>
    <n v="347"/>
    <n v="65"/>
    <n v="347"/>
    <x v="9"/>
    <x v="1"/>
    <n v="76"/>
  </r>
  <r>
    <x v="1"/>
    <x v="11"/>
    <x v="93"/>
    <s v="MMR015CMP214"/>
    <s v="GCA"/>
    <s v="Urban"/>
    <n v="41"/>
    <n v="214"/>
    <n v="41"/>
    <n v="214"/>
    <n v="41"/>
    <n v="214"/>
    <x v="9"/>
    <x v="2"/>
    <n v="27"/>
  </r>
  <r>
    <x v="0"/>
    <x v="3"/>
    <x v="89"/>
    <s v="MMR001CMP162"/>
    <s v="GCA"/>
    <s v="Rural"/>
    <n v="43"/>
    <n v="247"/>
    <n v="41"/>
    <n v="232"/>
    <n v="41"/>
    <n v="9"/>
    <x v="9"/>
    <x v="2"/>
    <n v="0"/>
  </r>
  <r>
    <x v="1"/>
    <x v="11"/>
    <x v="93"/>
    <s v="MMR015CMP214"/>
    <s v="GCA"/>
    <s v="Urban"/>
    <n v="41"/>
    <n v="214"/>
    <n v="41"/>
    <n v="214"/>
    <n v="41"/>
    <n v="214"/>
    <x v="9"/>
    <x v="0"/>
    <n v="23"/>
  </r>
  <r>
    <x v="0"/>
    <x v="4"/>
    <x v="111"/>
    <s v="MMR001CMP169"/>
    <s v="GCA"/>
    <s v="Rural"/>
    <n v="35"/>
    <n v="215"/>
    <n v="35"/>
    <n v="211"/>
    <n v="35"/>
    <n v="212"/>
    <x v="9"/>
    <x v="2"/>
    <n v="32"/>
  </r>
  <r>
    <x v="1"/>
    <x v="14"/>
    <x v="101"/>
    <s v="MMR015CMP213"/>
    <s v="GCA"/>
    <s v="Urban"/>
    <n v="61"/>
    <n v="264"/>
    <n v="55"/>
    <n v="251"/>
    <n v="55"/>
    <n v="251"/>
    <x v="9"/>
    <x v="1"/>
    <n v="52"/>
  </r>
  <r>
    <x v="0"/>
    <x v="4"/>
    <x v="111"/>
    <s v="MMR001CMP169"/>
    <s v="GCA"/>
    <s v="Rural"/>
    <n v="35"/>
    <n v="215"/>
    <n v="35"/>
    <n v="211"/>
    <n v="35"/>
    <n v="212"/>
    <x v="9"/>
    <x v="1"/>
    <n v="64"/>
  </r>
  <r>
    <x v="0"/>
    <x v="4"/>
    <x v="103"/>
    <s v="MMR001CMP174"/>
    <s v="GCA"/>
    <s v="Urban"/>
    <n v="65"/>
    <n v="347"/>
    <n v="65"/>
    <n v="347"/>
    <n v="65"/>
    <n v="347"/>
    <x v="9"/>
    <x v="0"/>
    <n v="39"/>
  </r>
  <r>
    <x v="1"/>
    <x v="14"/>
    <x v="101"/>
    <s v="MMR015CMP213"/>
    <s v="GCA"/>
    <s v="Urban"/>
    <n v="61"/>
    <n v="264"/>
    <n v="55"/>
    <n v="251"/>
    <n v="55"/>
    <n v="251"/>
    <x v="9"/>
    <x v="2"/>
    <n v="15"/>
  </r>
  <r>
    <x v="0"/>
    <x v="4"/>
    <x v="103"/>
    <s v="MMR001CMP174"/>
    <s v="GCA"/>
    <s v="Urban"/>
    <n v="65"/>
    <n v="347"/>
    <n v="65"/>
    <n v="347"/>
    <n v="65"/>
    <n v="347"/>
    <x v="9"/>
    <x v="2"/>
    <n v="37"/>
  </r>
  <r>
    <x v="1"/>
    <x v="14"/>
    <x v="101"/>
    <s v="MMR015CMP213"/>
    <s v="GCA"/>
    <s v="Urban"/>
    <n v="61"/>
    <n v="264"/>
    <n v="55"/>
    <n v="251"/>
    <n v="55"/>
    <n v="251"/>
    <x v="9"/>
    <x v="0"/>
    <n v="37"/>
  </r>
  <r>
    <x v="0"/>
    <x v="4"/>
    <x v="82"/>
    <s v="MMR001CMP168"/>
    <s v="GCA"/>
    <s v="Rural"/>
    <n v="74"/>
    <n v="404"/>
    <n v="60"/>
    <n v="330"/>
    <n v="74"/>
    <n v="369"/>
    <x v="9"/>
    <x v="1"/>
    <n v="92"/>
  </r>
  <r>
    <x v="0"/>
    <x v="8"/>
    <x v="116"/>
    <s v="MMR001CMP152"/>
    <s v="GCA"/>
    <s v="Rural"/>
    <n v="20"/>
    <n v="106"/>
    <n v="13"/>
    <n v="94"/>
    <n v="18"/>
    <n v="94"/>
    <x v="9"/>
    <x v="1"/>
    <n v="24"/>
  </r>
  <r>
    <x v="0"/>
    <x v="5"/>
    <x v="74"/>
    <s v="MMR001CMP133"/>
    <s v="GCA"/>
    <s v="Rural"/>
    <n v="115"/>
    <n v="532"/>
    <n v="115"/>
    <n v="537"/>
    <n v="115"/>
    <n v="537"/>
    <x v="9"/>
    <x v="1"/>
    <n v="120"/>
  </r>
  <r>
    <x v="1"/>
    <x v="15"/>
    <x v="117"/>
    <s v="MMR015CMP218"/>
    <s v="GCA"/>
    <s v="Rural"/>
    <n v="44"/>
    <n v="273"/>
    <n v="40"/>
    <n v="208"/>
    <n v="40"/>
    <n v="208"/>
    <x v="9"/>
    <x v="1"/>
    <n v="46"/>
  </r>
  <r>
    <x v="0"/>
    <x v="4"/>
    <x v="126"/>
    <s v="MMR001CMP148"/>
    <s v="GCA"/>
    <s v="Mixed"/>
    <n v="20"/>
    <n v="64"/>
    <n v="14"/>
    <n v="52"/>
    <n v="14"/>
    <n v="52"/>
    <x v="9"/>
    <x v="0"/>
    <n v="6"/>
  </r>
  <r>
    <x v="0"/>
    <x v="4"/>
    <x v="126"/>
    <s v="MMR001CMP148"/>
    <s v="GCA"/>
    <s v="Mixed"/>
    <n v="20"/>
    <n v="64"/>
    <n v="14"/>
    <n v="52"/>
    <n v="14"/>
    <n v="52"/>
    <x v="9"/>
    <x v="2"/>
    <n v="5"/>
  </r>
  <r>
    <x v="1"/>
    <x v="15"/>
    <x v="117"/>
    <s v="MMR015CMP218"/>
    <s v="GCA"/>
    <s v="Rural"/>
    <n v="44"/>
    <n v="273"/>
    <n v="40"/>
    <n v="208"/>
    <n v="40"/>
    <n v="208"/>
    <x v="9"/>
    <x v="2"/>
    <n v="17"/>
  </r>
  <r>
    <x v="0"/>
    <x v="4"/>
    <x v="126"/>
    <s v="MMR001CMP148"/>
    <s v="GCA"/>
    <s v="Mixed"/>
    <n v="20"/>
    <n v="64"/>
    <n v="14"/>
    <n v="52"/>
    <n v="14"/>
    <n v="52"/>
    <x v="9"/>
    <x v="1"/>
    <n v="11"/>
  </r>
  <r>
    <x v="1"/>
    <x v="15"/>
    <x v="117"/>
    <s v="MMR015CMP218"/>
    <s v="GCA"/>
    <s v="Rural"/>
    <n v="44"/>
    <n v="273"/>
    <n v="40"/>
    <n v="208"/>
    <n v="40"/>
    <n v="208"/>
    <x v="9"/>
    <x v="0"/>
    <n v="29"/>
  </r>
  <r>
    <x v="0"/>
    <x v="8"/>
    <x v="116"/>
    <s v="MMR001CMP152"/>
    <s v="GCA"/>
    <s v="Rural"/>
    <n v="20"/>
    <n v="106"/>
    <n v="13"/>
    <n v="94"/>
    <n v="18"/>
    <n v="94"/>
    <x v="9"/>
    <x v="0"/>
    <n v="16"/>
  </r>
  <r>
    <x v="0"/>
    <x v="3"/>
    <x v="89"/>
    <s v="MMR001CMP162"/>
    <s v="GCA"/>
    <s v="Rural"/>
    <n v="43"/>
    <n v="247"/>
    <n v="41"/>
    <n v="232"/>
    <n v="41"/>
    <n v="9"/>
    <x v="9"/>
    <x v="1"/>
    <n v="0"/>
  </r>
  <r>
    <x v="0"/>
    <x v="8"/>
    <x v="116"/>
    <s v="MMR001CMP152"/>
    <s v="GCA"/>
    <s v="Rural"/>
    <n v="20"/>
    <n v="106"/>
    <n v="13"/>
    <n v="94"/>
    <n v="18"/>
    <n v="94"/>
    <x v="9"/>
    <x v="2"/>
    <n v="8"/>
  </r>
  <r>
    <x v="1"/>
    <x v="14"/>
    <x v="97"/>
    <s v="MMR015CMP216"/>
    <s v="GCA"/>
    <s v="Urban"/>
    <n v="30"/>
    <n v="188"/>
    <n v="24"/>
    <n v="112"/>
    <n v="24"/>
    <n v="112"/>
    <x v="9"/>
    <x v="0"/>
    <n v="16"/>
  </r>
  <r>
    <x v="1"/>
    <x v="12"/>
    <x v="114"/>
    <s v="MMR015CMP217"/>
    <s v="GCA"/>
    <s v="Mixed"/>
    <n v="21"/>
    <n v="107"/>
    <n v="22"/>
    <n v="108"/>
    <n v="22"/>
    <n v="0"/>
    <x v="9"/>
    <x v="2"/>
    <n v="0"/>
  </r>
  <r>
    <x v="0"/>
    <x v="2"/>
    <x v="125"/>
    <s v="MMR001CMP160"/>
    <s v="NGCA"/>
    <s v="Rural"/>
    <n v="110"/>
    <n v="643"/>
    <n v="106"/>
    <m/>
    <n v="124"/>
    <n v="0"/>
    <x v="9"/>
    <x v="0"/>
    <n v="0"/>
  </r>
  <r>
    <x v="1"/>
    <x v="12"/>
    <x v="114"/>
    <s v="MMR015CMP217"/>
    <s v="GCA"/>
    <s v="Mixed"/>
    <n v="21"/>
    <n v="107"/>
    <n v="22"/>
    <n v="108"/>
    <n v="22"/>
    <n v="0"/>
    <x v="9"/>
    <x v="0"/>
    <n v="0"/>
  </r>
  <r>
    <x v="0"/>
    <x v="2"/>
    <x v="125"/>
    <s v="MMR001CMP160"/>
    <s v="NGCA"/>
    <s v="Rural"/>
    <n v="110"/>
    <n v="643"/>
    <n v="106"/>
    <m/>
    <n v="124"/>
    <n v="0"/>
    <x v="9"/>
    <x v="2"/>
    <n v="0"/>
  </r>
  <r>
    <x v="1"/>
    <x v="14"/>
    <x v="97"/>
    <s v="MMR015CMP216"/>
    <s v="GCA"/>
    <s v="Urban"/>
    <n v="30"/>
    <n v="188"/>
    <n v="24"/>
    <n v="112"/>
    <n v="24"/>
    <n v="112"/>
    <x v="9"/>
    <x v="1"/>
    <n v="23"/>
  </r>
  <r>
    <x v="0"/>
    <x v="2"/>
    <x v="125"/>
    <s v="MMR001CMP160"/>
    <s v="NGCA"/>
    <s v="Rural"/>
    <n v="110"/>
    <n v="643"/>
    <n v="106"/>
    <m/>
    <n v="124"/>
    <n v="0"/>
    <x v="9"/>
    <x v="1"/>
    <n v="0"/>
  </r>
  <r>
    <x v="0"/>
    <x v="3"/>
    <x v="89"/>
    <s v="MMR001CMP162"/>
    <s v="GCA"/>
    <s v="Rural"/>
    <n v="43"/>
    <n v="247"/>
    <n v="41"/>
    <n v="232"/>
    <n v="41"/>
    <n v="9"/>
    <x v="9"/>
    <x v="0"/>
    <n v="0"/>
  </r>
  <r>
    <x v="1"/>
    <x v="14"/>
    <x v="97"/>
    <s v="MMR015CMP216"/>
    <s v="GCA"/>
    <s v="Urban"/>
    <n v="30"/>
    <n v="188"/>
    <n v="24"/>
    <n v="112"/>
    <n v="24"/>
    <n v="112"/>
    <x v="9"/>
    <x v="2"/>
    <n v="7"/>
  </r>
  <r>
    <x v="0"/>
    <x v="4"/>
    <x v="86"/>
    <s v="MMR001CMP167"/>
    <s v="GCA"/>
    <s v="Urban"/>
    <n v="15"/>
    <n v="74"/>
    <n v="12"/>
    <n v="60"/>
    <n v="16"/>
    <n v="74"/>
    <x v="9"/>
    <x v="0"/>
    <n v="8"/>
  </r>
  <r>
    <x v="1"/>
    <x v="12"/>
    <x v="114"/>
    <s v="MMR015CMP217"/>
    <s v="GCA"/>
    <s v="Mixed"/>
    <n v="21"/>
    <n v="107"/>
    <n v="22"/>
    <n v="108"/>
    <n v="22"/>
    <n v="0"/>
    <x v="9"/>
    <x v="1"/>
    <n v="0"/>
  </r>
  <r>
    <x v="1"/>
    <x v="13"/>
    <x v="108"/>
    <s v="MMR015CMP209"/>
    <s v="GCA"/>
    <s v="Urban"/>
    <n v="31"/>
    <n v="191"/>
    <n v="31"/>
    <n v="183"/>
    <n v="31"/>
    <n v="183"/>
    <x v="9"/>
    <x v="1"/>
    <n v="40"/>
  </r>
  <r>
    <x v="0"/>
    <x v="4"/>
    <x v="107"/>
    <s v="MMR001CMP176"/>
    <s v="GCA"/>
    <s v="Urban"/>
    <n v="67"/>
    <n v="350"/>
    <n v="67"/>
    <n v="350"/>
    <n v="67"/>
    <n v="350"/>
    <x v="9"/>
    <x v="2"/>
    <n v="43"/>
  </r>
  <r>
    <x v="0"/>
    <x v="4"/>
    <x v="107"/>
    <s v="MMR001CMP176"/>
    <s v="GCA"/>
    <s v="Urban"/>
    <n v="67"/>
    <n v="350"/>
    <n v="67"/>
    <n v="350"/>
    <n v="67"/>
    <n v="350"/>
    <x v="9"/>
    <x v="0"/>
    <n v="50"/>
  </r>
  <r>
    <x v="0"/>
    <x v="2"/>
    <x v="71"/>
    <s v="MMR001CMP031"/>
    <s v="GCA"/>
    <s v="Urban"/>
    <n v="128"/>
    <n v="725"/>
    <n v="100"/>
    <n v="608"/>
    <n v="128"/>
    <n v="746"/>
    <x v="10"/>
    <x v="2"/>
    <n v="72"/>
  </r>
  <r>
    <x v="0"/>
    <x v="3"/>
    <x v="17"/>
    <s v="MMR001CMP024"/>
    <s v="GCA"/>
    <s v="Rural"/>
    <n v="69"/>
    <n v="325"/>
    <n v="65"/>
    <n v="325"/>
    <n v="71"/>
    <n v="322"/>
    <x v="10"/>
    <x v="0"/>
    <n v="55"/>
  </r>
  <r>
    <x v="0"/>
    <x v="9"/>
    <x v="79"/>
    <s v="MMR001CMP079"/>
    <s v="GCA"/>
    <s v="Urban"/>
    <n v="14"/>
    <n v="44"/>
    <n v="14"/>
    <n v="44"/>
    <n v="14"/>
    <n v="44"/>
    <x v="10"/>
    <x v="2"/>
    <n v="0"/>
  </r>
  <r>
    <x v="0"/>
    <x v="2"/>
    <x v="37"/>
    <s v="MMR001CMP038"/>
    <s v="GCA"/>
    <s v="Urban"/>
    <n v="85"/>
    <n v="367"/>
    <n v="80"/>
    <n v="337"/>
    <n v="85"/>
    <n v="367"/>
    <x v="10"/>
    <x v="1"/>
    <n v="16"/>
  </r>
  <r>
    <x v="0"/>
    <x v="3"/>
    <x v="44"/>
    <s v="MMR001CMP022"/>
    <s v="GCA"/>
    <s v="Urban"/>
    <n v="6"/>
    <n v="36"/>
    <n v="6"/>
    <n v="36"/>
    <n v="6"/>
    <n v="36"/>
    <x v="10"/>
    <x v="0"/>
    <n v="2"/>
  </r>
  <r>
    <x v="0"/>
    <x v="4"/>
    <x v="4"/>
    <s v="MMR001CMP103"/>
    <s v="GCA"/>
    <s v="Rural"/>
    <n v="57"/>
    <n v="284"/>
    <n v="54"/>
    <n v="262"/>
    <n v="54"/>
    <n v="262"/>
    <x v="10"/>
    <x v="2"/>
    <n v="43"/>
  </r>
  <r>
    <x v="0"/>
    <x v="8"/>
    <x v="21"/>
    <s v="MMR001CMP080"/>
    <s v="GCA"/>
    <s v="Urban"/>
    <n v="12"/>
    <n v="61"/>
    <n v="12"/>
    <n v="62"/>
    <n v="12"/>
    <n v="61"/>
    <x v="10"/>
    <x v="2"/>
    <n v="0"/>
  </r>
  <r>
    <x v="0"/>
    <x v="2"/>
    <x v="53"/>
    <s v="MMR001CMP030"/>
    <s v="GCA"/>
    <s v="Urban"/>
    <n v="31"/>
    <n v="170"/>
    <n v="25"/>
    <n v="125"/>
    <n v="31"/>
    <n v="170"/>
    <x v="10"/>
    <x v="0"/>
    <n v="8"/>
  </r>
  <r>
    <x v="0"/>
    <x v="2"/>
    <x v="25"/>
    <s v="MMR001CMP027"/>
    <s v="GCA"/>
    <s v="Mixed"/>
    <n v="21"/>
    <n v="111"/>
    <n v="22"/>
    <n v="116"/>
    <n v="26"/>
    <n v="116"/>
    <x v="10"/>
    <x v="0"/>
    <n v="5"/>
  </r>
  <r>
    <x v="0"/>
    <x v="2"/>
    <x v="29"/>
    <s v="MMR001CMP032"/>
    <s v="GCA"/>
    <s v="Urban"/>
    <n v="94"/>
    <n v="341"/>
    <n v="65"/>
    <n v="240"/>
    <n v="95"/>
    <n v="343"/>
    <x v="10"/>
    <x v="0"/>
    <n v="6"/>
  </r>
  <r>
    <x v="0"/>
    <x v="2"/>
    <x v="67"/>
    <s v="MMR001CMP028"/>
    <s v="GCA"/>
    <s v="Rural"/>
    <n v="110"/>
    <n v="509"/>
    <n v="80"/>
    <n v="324"/>
    <n v="110"/>
    <n v="506"/>
    <x v="10"/>
    <x v="1"/>
    <n v="51"/>
  </r>
  <r>
    <x v="0"/>
    <x v="4"/>
    <x v="41"/>
    <s v="MMR001CMP109"/>
    <s v="GCA"/>
    <s v="Urban"/>
    <n v="6"/>
    <n v="30"/>
    <n v="6"/>
    <n v="30"/>
    <n v="6"/>
    <n v="30"/>
    <x v="10"/>
    <x v="1"/>
    <n v="2"/>
  </r>
  <r>
    <x v="0"/>
    <x v="2"/>
    <x v="53"/>
    <s v="MMR001CMP030"/>
    <s v="GCA"/>
    <s v="Urban"/>
    <n v="31"/>
    <n v="170"/>
    <n v="25"/>
    <n v="125"/>
    <n v="31"/>
    <n v="170"/>
    <x v="10"/>
    <x v="2"/>
    <n v="6"/>
  </r>
  <r>
    <x v="0"/>
    <x v="3"/>
    <x v="17"/>
    <s v="MMR001CMP024"/>
    <s v="GCA"/>
    <s v="Rural"/>
    <n v="69"/>
    <n v="325"/>
    <n v="65"/>
    <n v="325"/>
    <n v="71"/>
    <n v="322"/>
    <x v="10"/>
    <x v="1"/>
    <n v="103"/>
  </r>
  <r>
    <x v="0"/>
    <x v="3"/>
    <x v="50"/>
    <s v="MMR001CMP021"/>
    <s v="GCA"/>
    <s v="Rural"/>
    <n v="14"/>
    <n v="73"/>
    <n v="12"/>
    <n v="61"/>
    <n v="14"/>
    <n v="72"/>
    <x v="10"/>
    <x v="1"/>
    <n v="3"/>
  </r>
  <r>
    <x v="0"/>
    <x v="2"/>
    <x v="13"/>
    <s v="MMR001CMP037"/>
    <s v="GCA"/>
    <s v="Urban"/>
    <n v="42"/>
    <n v="175"/>
    <n v="27"/>
    <n v="131"/>
    <n v="42"/>
    <n v="175"/>
    <x v="10"/>
    <x v="0"/>
    <n v="4"/>
  </r>
  <r>
    <x v="0"/>
    <x v="2"/>
    <x v="29"/>
    <s v="MMR001CMP032"/>
    <s v="GCA"/>
    <s v="Urban"/>
    <n v="94"/>
    <n v="341"/>
    <n v="65"/>
    <n v="240"/>
    <n v="95"/>
    <n v="343"/>
    <x v="10"/>
    <x v="2"/>
    <n v="4"/>
  </r>
  <r>
    <x v="0"/>
    <x v="2"/>
    <x v="25"/>
    <s v="MMR001CMP027"/>
    <s v="GCA"/>
    <s v="Mixed"/>
    <n v="21"/>
    <n v="111"/>
    <n v="22"/>
    <n v="116"/>
    <n v="26"/>
    <n v="116"/>
    <x v="10"/>
    <x v="2"/>
    <n v="4"/>
  </r>
  <r>
    <x v="0"/>
    <x v="2"/>
    <x v="13"/>
    <s v="MMR001CMP037"/>
    <s v="GCA"/>
    <s v="Urban"/>
    <n v="42"/>
    <n v="175"/>
    <n v="27"/>
    <n v="131"/>
    <n v="42"/>
    <n v="175"/>
    <x v="10"/>
    <x v="2"/>
    <n v="2"/>
  </r>
  <r>
    <x v="0"/>
    <x v="9"/>
    <x v="70"/>
    <s v="MMR001CMP078"/>
    <s v="GCA"/>
    <s v="Mixed"/>
    <n v="12"/>
    <n v="47"/>
    <n v="15"/>
    <n v="69"/>
    <n v="15"/>
    <n v="69"/>
    <x v="10"/>
    <x v="2"/>
    <n v="1"/>
  </r>
  <r>
    <x v="0"/>
    <x v="0"/>
    <x v="20"/>
    <s v="MMR001CMP072"/>
    <s v="GCA"/>
    <s v="Mixed"/>
    <n v="50"/>
    <n v="295"/>
    <n v="50"/>
    <n v="293"/>
    <n v="50"/>
    <n v="293"/>
    <x v="10"/>
    <x v="2"/>
    <n v="14"/>
  </r>
  <r>
    <x v="0"/>
    <x v="2"/>
    <x v="25"/>
    <s v="MMR001CMP027"/>
    <s v="GCA"/>
    <s v="Mixed"/>
    <n v="21"/>
    <n v="111"/>
    <n v="22"/>
    <n v="116"/>
    <n v="26"/>
    <n v="116"/>
    <x v="10"/>
    <x v="1"/>
    <n v="9"/>
  </r>
  <r>
    <x v="0"/>
    <x v="8"/>
    <x v="21"/>
    <s v="MMR001CMP080"/>
    <s v="GCA"/>
    <s v="Urban"/>
    <n v="12"/>
    <n v="61"/>
    <n v="12"/>
    <n v="62"/>
    <n v="12"/>
    <n v="61"/>
    <x v="10"/>
    <x v="1"/>
    <n v="3"/>
  </r>
  <r>
    <x v="0"/>
    <x v="0"/>
    <x v="12"/>
    <s v="MMR001CMP073"/>
    <s v="GCA"/>
    <s v="Rural"/>
    <n v="46"/>
    <n v="272"/>
    <n v="45"/>
    <n v="257"/>
    <n v="45"/>
    <n v="269"/>
    <x v="10"/>
    <x v="1"/>
    <n v="22"/>
  </r>
  <r>
    <x v="0"/>
    <x v="2"/>
    <x v="49"/>
    <s v="MMR001CMP039"/>
    <s v="GCA"/>
    <s v="Rural"/>
    <n v="45"/>
    <n v="193"/>
    <n v="48"/>
    <n v="196"/>
    <n v="48"/>
    <n v="196"/>
    <x v="10"/>
    <x v="0"/>
    <n v="10"/>
  </r>
  <r>
    <x v="0"/>
    <x v="0"/>
    <x v="38"/>
    <s v="MMR001CMP071"/>
    <s v="GCA"/>
    <s v="Urban"/>
    <n v="30"/>
    <n v="175"/>
    <n v="18"/>
    <n v="120"/>
    <n v="29"/>
    <n v="182"/>
    <x v="10"/>
    <x v="0"/>
    <n v="5"/>
  </r>
  <r>
    <x v="0"/>
    <x v="9"/>
    <x v="31"/>
    <s v="MMR001CMP077"/>
    <s v="GCA"/>
    <s v="Mixed"/>
    <n v="18"/>
    <n v="78"/>
    <n v="18"/>
    <n v="79"/>
    <n v="18"/>
    <n v="77"/>
    <x v="10"/>
    <x v="0"/>
    <n v="2"/>
  </r>
  <r>
    <x v="0"/>
    <x v="3"/>
    <x v="50"/>
    <s v="MMR001CMP021"/>
    <s v="GCA"/>
    <s v="Rural"/>
    <n v="14"/>
    <n v="73"/>
    <n v="12"/>
    <n v="61"/>
    <n v="14"/>
    <n v="72"/>
    <x v="10"/>
    <x v="2"/>
    <n v="1"/>
  </r>
  <r>
    <x v="0"/>
    <x v="3"/>
    <x v="17"/>
    <s v="MMR001CMP024"/>
    <s v="GCA"/>
    <s v="Rural"/>
    <n v="69"/>
    <n v="325"/>
    <n v="65"/>
    <n v="325"/>
    <n v="71"/>
    <n v="322"/>
    <x v="10"/>
    <x v="2"/>
    <n v="48"/>
  </r>
  <r>
    <x v="0"/>
    <x v="3"/>
    <x v="59"/>
    <s v="MMR001CMP023"/>
    <s v="GCA"/>
    <s v="Urban"/>
    <n v="68"/>
    <n v="340"/>
    <n v="61"/>
    <n v="315"/>
    <n v="68"/>
    <n v="340"/>
    <x v="10"/>
    <x v="0"/>
    <n v="18"/>
  </r>
  <r>
    <x v="0"/>
    <x v="9"/>
    <x v="79"/>
    <s v="MMR001CMP079"/>
    <s v="GCA"/>
    <s v="Urban"/>
    <n v="14"/>
    <n v="44"/>
    <n v="14"/>
    <n v="44"/>
    <n v="14"/>
    <n v="44"/>
    <x v="10"/>
    <x v="0"/>
    <n v="1"/>
  </r>
  <r>
    <x v="0"/>
    <x v="2"/>
    <x v="53"/>
    <s v="MMR001CMP030"/>
    <s v="GCA"/>
    <s v="Urban"/>
    <n v="31"/>
    <n v="170"/>
    <n v="25"/>
    <n v="125"/>
    <n v="31"/>
    <n v="170"/>
    <x v="10"/>
    <x v="1"/>
    <n v="14"/>
  </r>
  <r>
    <x v="0"/>
    <x v="4"/>
    <x v="4"/>
    <s v="MMR001CMP103"/>
    <s v="GCA"/>
    <s v="Rural"/>
    <n v="57"/>
    <n v="284"/>
    <n v="54"/>
    <n v="262"/>
    <n v="54"/>
    <n v="262"/>
    <x v="10"/>
    <x v="0"/>
    <n v="27"/>
  </r>
  <r>
    <x v="0"/>
    <x v="2"/>
    <x v="71"/>
    <s v="MMR001CMP031"/>
    <s v="GCA"/>
    <s v="Urban"/>
    <n v="128"/>
    <n v="725"/>
    <n v="100"/>
    <n v="608"/>
    <n v="128"/>
    <n v="746"/>
    <x v="10"/>
    <x v="1"/>
    <n v="169"/>
  </r>
  <r>
    <x v="0"/>
    <x v="3"/>
    <x v="44"/>
    <s v="MMR001CMP022"/>
    <s v="GCA"/>
    <s v="Urban"/>
    <n v="6"/>
    <n v="36"/>
    <n v="6"/>
    <n v="36"/>
    <n v="6"/>
    <n v="36"/>
    <x v="10"/>
    <x v="1"/>
    <n v="2"/>
  </r>
  <r>
    <x v="0"/>
    <x v="2"/>
    <x v="73"/>
    <s v="MMR001CMP029"/>
    <s v="GCA"/>
    <s v="Mixed"/>
    <n v="243"/>
    <n v="1307"/>
    <n v="227"/>
    <n v="1227"/>
    <n v="227"/>
    <n v="1227"/>
    <x v="10"/>
    <x v="1"/>
    <n v="63"/>
  </r>
  <r>
    <x v="0"/>
    <x v="2"/>
    <x v="2"/>
    <s v="MMR001CMP033"/>
    <s v="GCA"/>
    <s v="Rural"/>
    <n v="18"/>
    <n v="82"/>
    <n v="18"/>
    <n v="82"/>
    <n v="18"/>
    <n v="80"/>
    <x v="10"/>
    <x v="0"/>
    <n v="1"/>
  </r>
  <r>
    <x v="0"/>
    <x v="4"/>
    <x v="4"/>
    <s v="MMR001CMP103"/>
    <s v="GCA"/>
    <s v="Rural"/>
    <n v="57"/>
    <n v="284"/>
    <n v="54"/>
    <n v="262"/>
    <n v="54"/>
    <n v="262"/>
    <x v="10"/>
    <x v="1"/>
    <n v="70"/>
  </r>
  <r>
    <x v="0"/>
    <x v="2"/>
    <x v="9"/>
    <s v="MMR001CMP025"/>
    <s v="GCA"/>
    <s v="Urban"/>
    <n v="65"/>
    <n v="315"/>
    <n v="31"/>
    <n v="171"/>
    <n v="65"/>
    <n v="323"/>
    <x v="10"/>
    <x v="2"/>
    <n v="10"/>
  </r>
  <r>
    <x v="0"/>
    <x v="4"/>
    <x v="10"/>
    <s v="MMR001CMP091"/>
    <s v="GCA"/>
    <s v="Urban"/>
    <n v="5"/>
    <n v="26"/>
    <n v="5"/>
    <n v="27"/>
    <n v="5"/>
    <n v="27"/>
    <x v="10"/>
    <x v="0"/>
    <n v="0"/>
  </r>
  <r>
    <x v="0"/>
    <x v="9"/>
    <x v="79"/>
    <s v="MMR001CMP079"/>
    <s v="GCA"/>
    <s v="Urban"/>
    <n v="14"/>
    <n v="44"/>
    <n v="14"/>
    <n v="44"/>
    <n v="14"/>
    <n v="44"/>
    <x v="10"/>
    <x v="1"/>
    <n v="1"/>
  </r>
  <r>
    <x v="0"/>
    <x v="4"/>
    <x v="10"/>
    <s v="MMR001CMP091"/>
    <s v="GCA"/>
    <s v="Urban"/>
    <n v="5"/>
    <n v="26"/>
    <n v="5"/>
    <n v="27"/>
    <n v="5"/>
    <n v="27"/>
    <x v="10"/>
    <x v="2"/>
    <n v="4"/>
  </r>
  <r>
    <x v="0"/>
    <x v="2"/>
    <x v="2"/>
    <s v="MMR001CMP033"/>
    <s v="GCA"/>
    <s v="Rural"/>
    <n v="18"/>
    <n v="82"/>
    <n v="18"/>
    <n v="82"/>
    <n v="18"/>
    <n v="80"/>
    <x v="10"/>
    <x v="2"/>
    <n v="1"/>
  </r>
  <r>
    <x v="0"/>
    <x v="2"/>
    <x v="67"/>
    <s v="MMR001CMP028"/>
    <s v="GCA"/>
    <s v="Rural"/>
    <n v="110"/>
    <n v="509"/>
    <n v="80"/>
    <n v="324"/>
    <n v="110"/>
    <n v="506"/>
    <x v="10"/>
    <x v="2"/>
    <n v="25"/>
  </r>
  <r>
    <x v="0"/>
    <x v="0"/>
    <x v="38"/>
    <s v="MMR001CMP071"/>
    <s v="GCA"/>
    <s v="Urban"/>
    <n v="30"/>
    <n v="175"/>
    <n v="18"/>
    <n v="120"/>
    <n v="29"/>
    <n v="182"/>
    <x v="10"/>
    <x v="1"/>
    <n v="10"/>
  </r>
  <r>
    <x v="0"/>
    <x v="2"/>
    <x v="13"/>
    <s v="MMR001CMP037"/>
    <s v="GCA"/>
    <s v="Urban"/>
    <n v="42"/>
    <n v="175"/>
    <n v="27"/>
    <n v="131"/>
    <n v="42"/>
    <n v="175"/>
    <x v="10"/>
    <x v="1"/>
    <n v="6"/>
  </r>
  <r>
    <x v="0"/>
    <x v="4"/>
    <x v="52"/>
    <s v="MMR001CMP105"/>
    <s v="GCA"/>
    <s v="Rural"/>
    <n v="21"/>
    <n v="93"/>
    <n v="20"/>
    <n v="78"/>
    <n v="20"/>
    <n v="80"/>
    <x v="10"/>
    <x v="1"/>
    <n v="4"/>
  </r>
  <r>
    <x v="0"/>
    <x v="3"/>
    <x v="59"/>
    <s v="MMR001CMP023"/>
    <s v="GCA"/>
    <s v="Urban"/>
    <n v="68"/>
    <n v="340"/>
    <n v="61"/>
    <n v="315"/>
    <n v="68"/>
    <n v="340"/>
    <x v="10"/>
    <x v="2"/>
    <n v="19"/>
  </r>
  <r>
    <x v="0"/>
    <x v="4"/>
    <x v="10"/>
    <s v="MMR001CMP091"/>
    <s v="GCA"/>
    <s v="Urban"/>
    <n v="5"/>
    <n v="26"/>
    <n v="5"/>
    <n v="27"/>
    <n v="5"/>
    <n v="27"/>
    <x v="10"/>
    <x v="1"/>
    <n v="4"/>
  </r>
  <r>
    <x v="0"/>
    <x v="2"/>
    <x v="37"/>
    <s v="MMR001CMP038"/>
    <s v="GCA"/>
    <s v="Urban"/>
    <n v="85"/>
    <n v="367"/>
    <n v="80"/>
    <n v="337"/>
    <n v="85"/>
    <n v="367"/>
    <x v="10"/>
    <x v="0"/>
    <n v="6"/>
  </r>
  <r>
    <x v="0"/>
    <x v="2"/>
    <x v="9"/>
    <s v="MMR001CMP025"/>
    <s v="GCA"/>
    <s v="Urban"/>
    <n v="65"/>
    <n v="315"/>
    <n v="31"/>
    <n v="171"/>
    <n v="65"/>
    <n v="323"/>
    <x v="10"/>
    <x v="1"/>
    <n v="23"/>
  </r>
  <r>
    <x v="0"/>
    <x v="2"/>
    <x v="73"/>
    <s v="MMR001CMP029"/>
    <s v="GCA"/>
    <s v="Mixed"/>
    <n v="243"/>
    <n v="1307"/>
    <n v="227"/>
    <n v="1227"/>
    <n v="227"/>
    <n v="1227"/>
    <x v="10"/>
    <x v="2"/>
    <n v="27"/>
  </r>
  <r>
    <x v="0"/>
    <x v="4"/>
    <x v="52"/>
    <s v="MMR001CMP105"/>
    <s v="GCA"/>
    <s v="Rural"/>
    <n v="21"/>
    <n v="93"/>
    <n v="20"/>
    <n v="78"/>
    <n v="20"/>
    <n v="80"/>
    <x v="10"/>
    <x v="2"/>
    <n v="2"/>
  </r>
  <r>
    <x v="0"/>
    <x v="3"/>
    <x v="44"/>
    <s v="MMR001CMP022"/>
    <s v="GCA"/>
    <s v="Urban"/>
    <n v="6"/>
    <n v="36"/>
    <n v="6"/>
    <n v="36"/>
    <n v="6"/>
    <n v="36"/>
    <x v="10"/>
    <x v="2"/>
    <n v="0"/>
  </r>
  <r>
    <x v="0"/>
    <x v="2"/>
    <x v="27"/>
    <s v="MMR001CMP026"/>
    <s v="GCA"/>
    <s v="Urban"/>
    <n v="89"/>
    <n v="478"/>
    <n v="78"/>
    <n v="415"/>
    <n v="89"/>
    <n v="465"/>
    <x v="10"/>
    <x v="1"/>
    <n v="38"/>
  </r>
  <r>
    <x v="0"/>
    <x v="2"/>
    <x v="73"/>
    <s v="MMR001CMP029"/>
    <s v="GCA"/>
    <s v="Mixed"/>
    <n v="243"/>
    <n v="1307"/>
    <n v="227"/>
    <n v="1227"/>
    <n v="227"/>
    <n v="1227"/>
    <x v="10"/>
    <x v="0"/>
    <n v="36"/>
  </r>
  <r>
    <x v="0"/>
    <x v="9"/>
    <x v="70"/>
    <s v="MMR001CMP078"/>
    <s v="GCA"/>
    <s v="Mixed"/>
    <n v="12"/>
    <n v="47"/>
    <n v="15"/>
    <n v="69"/>
    <n v="15"/>
    <n v="69"/>
    <x v="10"/>
    <x v="0"/>
    <n v="1"/>
  </r>
  <r>
    <x v="0"/>
    <x v="4"/>
    <x v="41"/>
    <s v="MMR001CMP109"/>
    <s v="GCA"/>
    <s v="Urban"/>
    <n v="6"/>
    <n v="30"/>
    <n v="6"/>
    <n v="30"/>
    <n v="6"/>
    <n v="30"/>
    <x v="10"/>
    <x v="2"/>
    <n v="1"/>
  </r>
  <r>
    <x v="0"/>
    <x v="9"/>
    <x v="31"/>
    <s v="MMR001CMP077"/>
    <s v="GCA"/>
    <s v="Mixed"/>
    <n v="18"/>
    <n v="78"/>
    <n v="18"/>
    <n v="79"/>
    <n v="18"/>
    <n v="77"/>
    <x v="10"/>
    <x v="1"/>
    <n v="2"/>
  </r>
  <r>
    <x v="0"/>
    <x v="2"/>
    <x v="27"/>
    <s v="MMR001CMP026"/>
    <s v="GCA"/>
    <s v="Urban"/>
    <n v="89"/>
    <n v="478"/>
    <n v="78"/>
    <n v="415"/>
    <n v="89"/>
    <n v="465"/>
    <x v="10"/>
    <x v="0"/>
    <n v="20"/>
  </r>
  <r>
    <x v="0"/>
    <x v="2"/>
    <x v="29"/>
    <s v="MMR001CMP032"/>
    <s v="GCA"/>
    <s v="Urban"/>
    <n v="94"/>
    <n v="341"/>
    <n v="65"/>
    <n v="240"/>
    <n v="95"/>
    <n v="343"/>
    <x v="10"/>
    <x v="1"/>
    <n v="10"/>
  </r>
  <r>
    <x v="0"/>
    <x v="0"/>
    <x v="12"/>
    <s v="MMR001CMP073"/>
    <s v="GCA"/>
    <s v="Rural"/>
    <n v="46"/>
    <n v="272"/>
    <n v="45"/>
    <n v="257"/>
    <n v="45"/>
    <n v="269"/>
    <x v="10"/>
    <x v="0"/>
    <n v="10"/>
  </r>
  <r>
    <x v="0"/>
    <x v="2"/>
    <x v="9"/>
    <s v="MMR001CMP025"/>
    <s v="GCA"/>
    <s v="Urban"/>
    <n v="65"/>
    <n v="315"/>
    <n v="31"/>
    <n v="171"/>
    <n v="65"/>
    <n v="323"/>
    <x v="10"/>
    <x v="0"/>
    <n v="13"/>
  </r>
  <r>
    <x v="0"/>
    <x v="0"/>
    <x v="12"/>
    <s v="MMR001CMP073"/>
    <s v="GCA"/>
    <s v="Rural"/>
    <n v="46"/>
    <n v="272"/>
    <n v="45"/>
    <n v="257"/>
    <n v="45"/>
    <n v="269"/>
    <x v="10"/>
    <x v="2"/>
    <n v="12"/>
  </r>
  <r>
    <x v="0"/>
    <x v="9"/>
    <x v="31"/>
    <s v="MMR001CMP077"/>
    <s v="GCA"/>
    <s v="Mixed"/>
    <n v="18"/>
    <n v="78"/>
    <n v="18"/>
    <n v="79"/>
    <n v="18"/>
    <n v="77"/>
    <x v="10"/>
    <x v="2"/>
    <n v="0"/>
  </r>
  <r>
    <x v="0"/>
    <x v="8"/>
    <x v="21"/>
    <s v="MMR001CMP080"/>
    <s v="GCA"/>
    <s v="Urban"/>
    <n v="12"/>
    <n v="61"/>
    <n v="12"/>
    <n v="62"/>
    <n v="12"/>
    <n v="61"/>
    <x v="10"/>
    <x v="0"/>
    <n v="3"/>
  </r>
  <r>
    <x v="0"/>
    <x v="4"/>
    <x v="41"/>
    <s v="MMR001CMP109"/>
    <s v="GCA"/>
    <s v="Urban"/>
    <n v="6"/>
    <n v="30"/>
    <n v="6"/>
    <n v="30"/>
    <n v="6"/>
    <n v="30"/>
    <x v="10"/>
    <x v="0"/>
    <n v="1"/>
  </r>
  <r>
    <x v="0"/>
    <x v="0"/>
    <x v="38"/>
    <s v="MMR001CMP071"/>
    <s v="GCA"/>
    <s v="Urban"/>
    <n v="30"/>
    <n v="175"/>
    <n v="18"/>
    <n v="120"/>
    <n v="29"/>
    <n v="182"/>
    <x v="10"/>
    <x v="2"/>
    <n v="5"/>
  </r>
  <r>
    <x v="0"/>
    <x v="9"/>
    <x v="70"/>
    <s v="MMR001CMP078"/>
    <s v="GCA"/>
    <s v="Mixed"/>
    <n v="12"/>
    <n v="47"/>
    <n v="15"/>
    <n v="69"/>
    <n v="15"/>
    <n v="69"/>
    <x v="10"/>
    <x v="1"/>
    <n v="2"/>
  </r>
  <r>
    <x v="0"/>
    <x v="2"/>
    <x v="2"/>
    <s v="MMR001CMP033"/>
    <s v="GCA"/>
    <s v="Rural"/>
    <n v="18"/>
    <n v="82"/>
    <n v="18"/>
    <n v="82"/>
    <n v="18"/>
    <n v="80"/>
    <x v="10"/>
    <x v="1"/>
    <n v="2"/>
  </r>
  <r>
    <x v="0"/>
    <x v="2"/>
    <x v="37"/>
    <s v="MMR001CMP038"/>
    <s v="GCA"/>
    <s v="Urban"/>
    <n v="85"/>
    <n v="367"/>
    <n v="80"/>
    <n v="337"/>
    <n v="85"/>
    <n v="367"/>
    <x v="10"/>
    <x v="2"/>
    <n v="10"/>
  </r>
  <r>
    <x v="0"/>
    <x v="2"/>
    <x v="27"/>
    <s v="MMR001CMP026"/>
    <s v="GCA"/>
    <s v="Urban"/>
    <n v="89"/>
    <n v="478"/>
    <n v="78"/>
    <n v="415"/>
    <n v="89"/>
    <n v="465"/>
    <x v="10"/>
    <x v="2"/>
    <n v="18"/>
  </r>
  <r>
    <x v="0"/>
    <x v="0"/>
    <x v="20"/>
    <s v="MMR001CMP072"/>
    <s v="GCA"/>
    <s v="Mixed"/>
    <n v="50"/>
    <n v="295"/>
    <n v="50"/>
    <n v="293"/>
    <n v="50"/>
    <n v="293"/>
    <x v="10"/>
    <x v="0"/>
    <n v="12"/>
  </r>
  <r>
    <x v="0"/>
    <x v="2"/>
    <x v="71"/>
    <s v="MMR001CMP031"/>
    <s v="GCA"/>
    <s v="Urban"/>
    <n v="128"/>
    <n v="725"/>
    <n v="100"/>
    <n v="608"/>
    <n v="128"/>
    <n v="746"/>
    <x v="10"/>
    <x v="0"/>
    <n v="97"/>
  </r>
  <r>
    <x v="0"/>
    <x v="3"/>
    <x v="59"/>
    <s v="MMR001CMP023"/>
    <s v="GCA"/>
    <s v="Urban"/>
    <n v="68"/>
    <n v="340"/>
    <n v="61"/>
    <n v="315"/>
    <n v="68"/>
    <n v="340"/>
    <x v="10"/>
    <x v="1"/>
    <n v="37"/>
  </r>
  <r>
    <x v="0"/>
    <x v="2"/>
    <x v="67"/>
    <s v="MMR001CMP028"/>
    <s v="GCA"/>
    <s v="Rural"/>
    <n v="110"/>
    <n v="509"/>
    <n v="80"/>
    <n v="324"/>
    <n v="110"/>
    <n v="506"/>
    <x v="10"/>
    <x v="0"/>
    <n v="26"/>
  </r>
  <r>
    <x v="0"/>
    <x v="4"/>
    <x v="52"/>
    <s v="MMR001CMP105"/>
    <s v="GCA"/>
    <s v="Rural"/>
    <n v="21"/>
    <n v="93"/>
    <n v="20"/>
    <n v="78"/>
    <n v="20"/>
    <n v="80"/>
    <x v="10"/>
    <x v="0"/>
    <n v="2"/>
  </r>
  <r>
    <x v="0"/>
    <x v="0"/>
    <x v="20"/>
    <s v="MMR001CMP072"/>
    <s v="GCA"/>
    <s v="Mixed"/>
    <n v="50"/>
    <n v="295"/>
    <n v="50"/>
    <n v="293"/>
    <n v="50"/>
    <n v="293"/>
    <x v="10"/>
    <x v="1"/>
    <n v="26"/>
  </r>
  <r>
    <x v="0"/>
    <x v="0"/>
    <x v="26"/>
    <s v="MMR001CMP062"/>
    <s v="GCA"/>
    <s v="Urban"/>
    <n v="265"/>
    <n v="1084"/>
    <n v="260"/>
    <n v="1140"/>
    <n v="260"/>
    <n v="1140"/>
    <x v="10"/>
    <x v="0"/>
    <n v="49"/>
  </r>
  <r>
    <x v="0"/>
    <x v="1"/>
    <x v="34"/>
    <s v="MMR001CMP050"/>
    <s v="GCA"/>
    <s v="Urban"/>
    <n v="301"/>
    <n v="1404"/>
    <n v="274"/>
    <n v="1347"/>
    <n v="274"/>
    <n v="1347"/>
    <x v="10"/>
    <x v="0"/>
    <n v="110"/>
  </r>
  <r>
    <x v="0"/>
    <x v="0"/>
    <x v="26"/>
    <s v="MMR001CMP062"/>
    <s v="GCA"/>
    <s v="Urban"/>
    <n v="265"/>
    <n v="1084"/>
    <n v="260"/>
    <n v="1140"/>
    <n v="260"/>
    <n v="1140"/>
    <x v="10"/>
    <x v="1"/>
    <n v="78"/>
  </r>
  <r>
    <x v="0"/>
    <x v="3"/>
    <x v="32"/>
    <s v="MMR001CMP009"/>
    <s v="GCA"/>
    <s v="Urban"/>
    <n v="87"/>
    <n v="461"/>
    <n v="90"/>
    <n v="489"/>
    <n v="90"/>
    <n v="489"/>
    <x v="10"/>
    <x v="2"/>
    <n v="8"/>
  </r>
  <r>
    <x v="0"/>
    <x v="0"/>
    <x v="35"/>
    <s v="MMR001CMP123"/>
    <s v="NGCA"/>
    <s v="Rural"/>
    <n v="115"/>
    <n v="602"/>
    <n v="115"/>
    <n v="594"/>
    <n v="115"/>
    <n v="88"/>
    <x v="10"/>
    <x v="2"/>
    <n v="0"/>
  </r>
  <r>
    <x v="0"/>
    <x v="1"/>
    <x v="34"/>
    <s v="MMR001CMP050"/>
    <s v="GCA"/>
    <s v="Urban"/>
    <n v="301"/>
    <n v="1404"/>
    <n v="274"/>
    <n v="1347"/>
    <n v="274"/>
    <n v="1347"/>
    <x v="10"/>
    <x v="2"/>
    <n v="48"/>
  </r>
  <r>
    <x v="0"/>
    <x v="3"/>
    <x v="32"/>
    <s v="MMR001CMP009"/>
    <s v="GCA"/>
    <s v="Urban"/>
    <n v="87"/>
    <n v="461"/>
    <n v="90"/>
    <n v="489"/>
    <n v="90"/>
    <n v="489"/>
    <x v="10"/>
    <x v="0"/>
    <n v="4"/>
  </r>
  <r>
    <x v="0"/>
    <x v="0"/>
    <x v="26"/>
    <s v="MMR001CMP062"/>
    <s v="GCA"/>
    <s v="Urban"/>
    <n v="265"/>
    <n v="1084"/>
    <n v="260"/>
    <n v="1140"/>
    <n v="260"/>
    <n v="1140"/>
    <x v="10"/>
    <x v="2"/>
    <n v="29"/>
  </r>
  <r>
    <x v="0"/>
    <x v="0"/>
    <x v="35"/>
    <s v="MMR001CMP123"/>
    <s v="NGCA"/>
    <s v="Rural"/>
    <n v="115"/>
    <n v="602"/>
    <n v="115"/>
    <n v="594"/>
    <n v="115"/>
    <n v="88"/>
    <x v="10"/>
    <x v="1"/>
    <n v="0"/>
  </r>
  <r>
    <x v="0"/>
    <x v="3"/>
    <x v="24"/>
    <s v="MMR001CMP008"/>
    <s v="GCA"/>
    <s v="Urban"/>
    <n v="93"/>
    <n v="446"/>
    <n v="91"/>
    <n v="482"/>
    <n v="100"/>
    <n v="523"/>
    <x v="10"/>
    <x v="1"/>
    <n v="22"/>
  </r>
  <r>
    <x v="0"/>
    <x v="1"/>
    <x v="34"/>
    <s v="MMR001CMP050"/>
    <s v="GCA"/>
    <s v="Urban"/>
    <n v="301"/>
    <n v="1404"/>
    <n v="274"/>
    <n v="1347"/>
    <n v="274"/>
    <n v="1347"/>
    <x v="10"/>
    <x v="1"/>
    <n v="158"/>
  </r>
  <r>
    <x v="0"/>
    <x v="3"/>
    <x v="19"/>
    <s v="MMR001CMP012"/>
    <s v="GCA"/>
    <s v="Urban"/>
    <n v="6"/>
    <n v="28"/>
    <n v="6"/>
    <n v="30"/>
    <n v="6"/>
    <n v="30"/>
    <x v="10"/>
    <x v="1"/>
    <n v="1"/>
  </r>
  <r>
    <x v="0"/>
    <x v="0"/>
    <x v="22"/>
    <s v="MMR001CMP126"/>
    <s v="NGCA"/>
    <s v="Mixed"/>
    <n v="840"/>
    <n v="3249"/>
    <n v="667"/>
    <n v="3657"/>
    <n v="667"/>
    <n v="3657"/>
    <x v="10"/>
    <x v="0"/>
    <n v="245"/>
  </r>
  <r>
    <x v="0"/>
    <x v="3"/>
    <x v="8"/>
    <s v="MMR001CMP010"/>
    <s v="GCA"/>
    <s v="Urban"/>
    <n v="6"/>
    <n v="39"/>
    <n v="6"/>
    <n v="39"/>
    <n v="6"/>
    <n v="39"/>
    <x v="10"/>
    <x v="0"/>
    <n v="4"/>
  </r>
  <r>
    <x v="0"/>
    <x v="3"/>
    <x v="24"/>
    <s v="MMR001CMP008"/>
    <s v="GCA"/>
    <s v="Urban"/>
    <n v="93"/>
    <n v="446"/>
    <n v="91"/>
    <n v="482"/>
    <n v="100"/>
    <n v="523"/>
    <x v="10"/>
    <x v="0"/>
    <n v="16"/>
  </r>
  <r>
    <x v="0"/>
    <x v="0"/>
    <x v="22"/>
    <s v="MMR001CMP126"/>
    <s v="NGCA"/>
    <s v="Mixed"/>
    <n v="840"/>
    <n v="3249"/>
    <n v="667"/>
    <n v="3657"/>
    <n v="667"/>
    <n v="3657"/>
    <x v="10"/>
    <x v="2"/>
    <n v="105"/>
  </r>
  <r>
    <x v="0"/>
    <x v="1"/>
    <x v="23"/>
    <s v="MMR001CMP051"/>
    <s v="GCA"/>
    <s v="Urban"/>
    <n v="23"/>
    <n v="83"/>
    <n v="23"/>
    <n v="85"/>
    <n v="23"/>
    <n v="78"/>
    <x v="10"/>
    <x v="0"/>
    <n v="3"/>
  </r>
  <r>
    <x v="0"/>
    <x v="3"/>
    <x v="14"/>
    <s v="MMR001CMP007"/>
    <s v="GCA"/>
    <s v="Urban"/>
    <n v="28"/>
    <n v="130"/>
    <n v="27"/>
    <n v="121"/>
    <n v="28"/>
    <n v="130"/>
    <x v="10"/>
    <x v="1"/>
    <n v="6"/>
  </r>
  <r>
    <x v="0"/>
    <x v="1"/>
    <x v="23"/>
    <s v="MMR001CMP051"/>
    <s v="GCA"/>
    <s v="Urban"/>
    <n v="23"/>
    <n v="83"/>
    <n v="23"/>
    <n v="85"/>
    <n v="23"/>
    <n v="78"/>
    <x v="10"/>
    <x v="2"/>
    <n v="1"/>
  </r>
  <r>
    <x v="0"/>
    <x v="0"/>
    <x v="22"/>
    <s v="MMR001CMP126"/>
    <s v="NGCA"/>
    <s v="Mixed"/>
    <n v="840"/>
    <n v="3249"/>
    <n v="667"/>
    <n v="3657"/>
    <n v="667"/>
    <n v="3657"/>
    <x v="10"/>
    <x v="1"/>
    <n v="350"/>
  </r>
  <r>
    <x v="0"/>
    <x v="0"/>
    <x v="28"/>
    <s v="MMR001CMP059"/>
    <s v="GCA"/>
    <s v="Urban"/>
    <n v="25"/>
    <n v="92"/>
    <n v="24"/>
    <n v="89"/>
    <n v="24"/>
    <n v="89"/>
    <x v="10"/>
    <x v="1"/>
    <n v="3"/>
  </r>
  <r>
    <x v="0"/>
    <x v="3"/>
    <x v="14"/>
    <s v="MMR001CMP007"/>
    <s v="GCA"/>
    <s v="Urban"/>
    <n v="28"/>
    <n v="130"/>
    <n v="27"/>
    <n v="121"/>
    <n v="28"/>
    <n v="130"/>
    <x v="10"/>
    <x v="2"/>
    <n v="2"/>
  </r>
  <r>
    <x v="0"/>
    <x v="3"/>
    <x v="14"/>
    <s v="MMR001CMP007"/>
    <s v="GCA"/>
    <s v="Urban"/>
    <n v="28"/>
    <n v="130"/>
    <n v="27"/>
    <n v="121"/>
    <n v="28"/>
    <n v="130"/>
    <x v="10"/>
    <x v="0"/>
    <n v="4"/>
  </r>
  <r>
    <x v="0"/>
    <x v="5"/>
    <x v="30"/>
    <s v="MMR001CMP128"/>
    <s v="NGCA"/>
    <s v="Rural"/>
    <n v="541"/>
    <n v="2607"/>
    <n v="545"/>
    <n v="2544"/>
    <n v="545"/>
    <n v="2545"/>
    <x v="10"/>
    <x v="0"/>
    <n v="141"/>
  </r>
  <r>
    <x v="0"/>
    <x v="3"/>
    <x v="24"/>
    <s v="MMR001CMP008"/>
    <s v="GCA"/>
    <s v="Urban"/>
    <n v="93"/>
    <n v="446"/>
    <n v="91"/>
    <n v="482"/>
    <n v="100"/>
    <n v="523"/>
    <x v="10"/>
    <x v="2"/>
    <n v="6"/>
  </r>
  <r>
    <x v="0"/>
    <x v="3"/>
    <x v="3"/>
    <s v="MMR001CMP011"/>
    <s v="GCA"/>
    <s v="Urban"/>
    <n v="8"/>
    <n v="30"/>
    <n v="8"/>
    <n v="32"/>
    <n v="8"/>
    <n v="32"/>
    <x v="10"/>
    <x v="0"/>
    <n v="0"/>
  </r>
  <r>
    <x v="0"/>
    <x v="3"/>
    <x v="19"/>
    <s v="MMR001CMP012"/>
    <s v="GCA"/>
    <s v="Urban"/>
    <n v="6"/>
    <n v="28"/>
    <n v="6"/>
    <n v="30"/>
    <n v="6"/>
    <n v="30"/>
    <x v="10"/>
    <x v="2"/>
    <n v="1"/>
  </r>
  <r>
    <x v="0"/>
    <x v="0"/>
    <x v="5"/>
    <s v="MMR001CMP121"/>
    <s v="NGCA"/>
    <s v="Rural"/>
    <n v="1694"/>
    <n v="8805"/>
    <n v="1693"/>
    <n v="8805"/>
    <n v="1693"/>
    <n v="9062"/>
    <x v="10"/>
    <x v="0"/>
    <n v="353"/>
  </r>
  <r>
    <x v="0"/>
    <x v="7"/>
    <x v="18"/>
    <s v="MMR001CMP067"/>
    <s v="GCA"/>
    <s v="Urban"/>
    <n v="80"/>
    <n v="278"/>
    <n v="50"/>
    <n v="200"/>
    <n v="83"/>
    <n v="293"/>
    <x v="10"/>
    <x v="0"/>
    <n v="6"/>
  </r>
  <r>
    <x v="0"/>
    <x v="1"/>
    <x v="1"/>
    <s v="MMR001CMP047"/>
    <s v="GCA"/>
    <s v="Urban"/>
    <n v="631"/>
    <n v="3758"/>
    <n v="613"/>
    <n v="3721"/>
    <n v="626"/>
    <n v="3786"/>
    <x v="10"/>
    <x v="2"/>
    <n v="79"/>
  </r>
  <r>
    <x v="0"/>
    <x v="3"/>
    <x v="19"/>
    <s v="MMR001CMP012"/>
    <s v="GCA"/>
    <s v="Urban"/>
    <n v="6"/>
    <n v="28"/>
    <n v="6"/>
    <n v="30"/>
    <n v="6"/>
    <n v="30"/>
    <x v="10"/>
    <x v="0"/>
    <n v="0"/>
  </r>
  <r>
    <x v="0"/>
    <x v="0"/>
    <x v="5"/>
    <s v="MMR001CMP121"/>
    <s v="NGCA"/>
    <s v="Rural"/>
    <n v="1694"/>
    <n v="8805"/>
    <n v="1693"/>
    <n v="8805"/>
    <n v="1693"/>
    <n v="9062"/>
    <x v="10"/>
    <x v="2"/>
    <n v="353"/>
  </r>
  <r>
    <x v="0"/>
    <x v="1"/>
    <x v="1"/>
    <s v="MMR001CMP047"/>
    <s v="GCA"/>
    <s v="Urban"/>
    <n v="631"/>
    <n v="3758"/>
    <n v="613"/>
    <n v="3721"/>
    <n v="626"/>
    <n v="3786"/>
    <x v="10"/>
    <x v="1"/>
    <n v="207"/>
  </r>
  <r>
    <x v="0"/>
    <x v="3"/>
    <x v="3"/>
    <s v="MMR001CMP011"/>
    <s v="GCA"/>
    <s v="Urban"/>
    <n v="8"/>
    <n v="30"/>
    <n v="8"/>
    <n v="32"/>
    <n v="8"/>
    <n v="32"/>
    <x v="10"/>
    <x v="1"/>
    <n v="2"/>
  </r>
  <r>
    <x v="0"/>
    <x v="5"/>
    <x v="6"/>
    <s v="MMR001CMP066"/>
    <s v="GCA"/>
    <s v="Urban"/>
    <n v="135"/>
    <n v="672"/>
    <n v="156"/>
    <n v="704"/>
    <n v="156"/>
    <n v="704"/>
    <x v="10"/>
    <x v="1"/>
    <n v="55"/>
  </r>
  <r>
    <x v="0"/>
    <x v="0"/>
    <x v="5"/>
    <s v="MMR001CMP121"/>
    <s v="NGCA"/>
    <s v="Rural"/>
    <n v="1694"/>
    <n v="8805"/>
    <n v="1693"/>
    <n v="8805"/>
    <n v="1693"/>
    <n v="9062"/>
    <x v="10"/>
    <x v="1"/>
    <n v="706"/>
  </r>
  <r>
    <x v="0"/>
    <x v="0"/>
    <x v="35"/>
    <s v="MMR001CMP123"/>
    <s v="NGCA"/>
    <s v="Rural"/>
    <n v="115"/>
    <n v="602"/>
    <n v="115"/>
    <n v="594"/>
    <n v="115"/>
    <n v="88"/>
    <x v="10"/>
    <x v="0"/>
    <n v="0"/>
  </r>
  <r>
    <x v="0"/>
    <x v="1"/>
    <x v="7"/>
    <s v="MMR001CMP049"/>
    <s v="GCA"/>
    <s v="Urban"/>
    <n v="116"/>
    <n v="659"/>
    <n v="116"/>
    <n v="659"/>
    <n v="116"/>
    <n v="659"/>
    <x v="10"/>
    <x v="0"/>
    <n v="26"/>
  </r>
  <r>
    <x v="0"/>
    <x v="3"/>
    <x v="32"/>
    <s v="MMR001CMP009"/>
    <s v="GCA"/>
    <s v="Urban"/>
    <n v="87"/>
    <n v="461"/>
    <n v="90"/>
    <n v="489"/>
    <n v="90"/>
    <n v="489"/>
    <x v="10"/>
    <x v="1"/>
    <n v="12"/>
  </r>
  <r>
    <x v="0"/>
    <x v="0"/>
    <x v="0"/>
    <s v="MMR001CMP122"/>
    <s v="NGCA"/>
    <s v="Rural"/>
    <n v="612"/>
    <n v="2944"/>
    <n v="608"/>
    <n v="2914"/>
    <n v="608"/>
    <n v="2944"/>
    <x v="10"/>
    <x v="0"/>
    <n v="228"/>
  </r>
  <r>
    <x v="0"/>
    <x v="5"/>
    <x v="6"/>
    <s v="MMR001CMP066"/>
    <s v="GCA"/>
    <s v="Urban"/>
    <n v="135"/>
    <n v="672"/>
    <n v="156"/>
    <n v="704"/>
    <n v="156"/>
    <n v="704"/>
    <x v="10"/>
    <x v="2"/>
    <n v="26"/>
  </r>
  <r>
    <x v="0"/>
    <x v="3"/>
    <x v="8"/>
    <s v="MMR001CMP010"/>
    <s v="GCA"/>
    <s v="Urban"/>
    <n v="6"/>
    <n v="39"/>
    <n v="6"/>
    <n v="39"/>
    <n v="6"/>
    <n v="39"/>
    <x v="10"/>
    <x v="1"/>
    <n v="6"/>
  </r>
  <r>
    <x v="0"/>
    <x v="2"/>
    <x v="48"/>
    <s v="MMR001CMP111"/>
    <s v="NGCA"/>
    <s v="Rural"/>
    <n v="640"/>
    <n v="2600"/>
    <n v="623"/>
    <n v="2635"/>
    <n v="623"/>
    <n v="2635"/>
    <x v="10"/>
    <x v="0"/>
    <n v="138"/>
  </r>
  <r>
    <x v="0"/>
    <x v="1"/>
    <x v="7"/>
    <s v="MMR001CMP049"/>
    <s v="GCA"/>
    <s v="Urban"/>
    <n v="116"/>
    <n v="659"/>
    <n v="116"/>
    <n v="659"/>
    <n v="116"/>
    <n v="659"/>
    <x v="10"/>
    <x v="2"/>
    <n v="20"/>
  </r>
  <r>
    <x v="0"/>
    <x v="7"/>
    <x v="55"/>
    <s v="MMR001CMP068"/>
    <s v="GCA"/>
    <s v="Urban"/>
    <n v="40"/>
    <n v="208"/>
    <n v="41"/>
    <n v="208"/>
    <n v="51"/>
    <n v="208"/>
    <x v="10"/>
    <x v="2"/>
    <n v="4"/>
  </r>
  <r>
    <x v="0"/>
    <x v="3"/>
    <x v="8"/>
    <s v="MMR001CMP010"/>
    <s v="GCA"/>
    <s v="Urban"/>
    <n v="6"/>
    <n v="39"/>
    <n v="6"/>
    <n v="39"/>
    <n v="6"/>
    <n v="39"/>
    <x v="10"/>
    <x v="2"/>
    <n v="2"/>
  </r>
  <r>
    <x v="0"/>
    <x v="5"/>
    <x v="6"/>
    <s v="MMR001CMP066"/>
    <s v="GCA"/>
    <s v="Urban"/>
    <n v="135"/>
    <n v="672"/>
    <n v="156"/>
    <n v="704"/>
    <n v="156"/>
    <n v="704"/>
    <x v="10"/>
    <x v="0"/>
    <n v="29"/>
  </r>
  <r>
    <x v="0"/>
    <x v="0"/>
    <x v="0"/>
    <s v="MMR001CMP122"/>
    <s v="NGCA"/>
    <s v="Rural"/>
    <n v="612"/>
    <n v="2944"/>
    <n v="608"/>
    <n v="2914"/>
    <n v="608"/>
    <n v="2944"/>
    <x v="10"/>
    <x v="1"/>
    <n v="408"/>
  </r>
  <r>
    <x v="0"/>
    <x v="1"/>
    <x v="7"/>
    <s v="MMR001CMP049"/>
    <s v="GCA"/>
    <s v="Urban"/>
    <n v="116"/>
    <n v="659"/>
    <n v="116"/>
    <n v="659"/>
    <n v="116"/>
    <n v="659"/>
    <x v="10"/>
    <x v="1"/>
    <n v="46"/>
  </r>
  <r>
    <x v="0"/>
    <x v="3"/>
    <x v="62"/>
    <s v="MMR001CMP006"/>
    <s v="GCA"/>
    <s v="Urban"/>
    <n v="97"/>
    <n v="382"/>
    <n v="95"/>
    <n v="386"/>
    <n v="95"/>
    <n v="386"/>
    <x v="10"/>
    <x v="1"/>
    <n v="15"/>
  </r>
  <r>
    <x v="0"/>
    <x v="3"/>
    <x v="3"/>
    <s v="MMR001CMP011"/>
    <s v="GCA"/>
    <s v="Urban"/>
    <n v="8"/>
    <n v="30"/>
    <n v="8"/>
    <n v="32"/>
    <n v="8"/>
    <n v="32"/>
    <x v="10"/>
    <x v="2"/>
    <n v="2"/>
  </r>
  <r>
    <x v="0"/>
    <x v="1"/>
    <x v="81"/>
    <s v="MMR001CMP054"/>
    <s v="GCA"/>
    <s v="Rural"/>
    <n v="23"/>
    <n v="124"/>
    <n v="20"/>
    <n v="110"/>
    <n v="20"/>
    <n v="110"/>
    <x v="10"/>
    <x v="1"/>
    <n v="4"/>
  </r>
  <r>
    <x v="0"/>
    <x v="1"/>
    <x v="23"/>
    <s v="MMR001CMP051"/>
    <s v="GCA"/>
    <s v="Urban"/>
    <n v="23"/>
    <n v="83"/>
    <n v="23"/>
    <n v="85"/>
    <n v="23"/>
    <n v="78"/>
    <x v="10"/>
    <x v="1"/>
    <n v="4"/>
  </r>
  <r>
    <x v="0"/>
    <x v="0"/>
    <x v="75"/>
    <s v="MMR001CMP131"/>
    <s v="NGCA"/>
    <s v="Rural"/>
    <n v="412"/>
    <n v="1700"/>
    <n v="375"/>
    <n v="1598"/>
    <n v="375"/>
    <n v="1598"/>
    <x v="10"/>
    <x v="1"/>
    <n v="268"/>
  </r>
  <r>
    <x v="0"/>
    <x v="1"/>
    <x v="81"/>
    <s v="MMR001CMP054"/>
    <s v="GCA"/>
    <s v="Rural"/>
    <n v="23"/>
    <n v="124"/>
    <n v="20"/>
    <n v="110"/>
    <n v="20"/>
    <n v="110"/>
    <x v="10"/>
    <x v="0"/>
    <n v="2"/>
  </r>
  <r>
    <x v="0"/>
    <x v="3"/>
    <x v="65"/>
    <s v="MMR001CMP003"/>
    <s v="GCA"/>
    <s v="Urban"/>
    <n v="32"/>
    <n v="146"/>
    <n v="28"/>
    <n v="131"/>
    <n v="32"/>
    <n v="148"/>
    <x v="10"/>
    <x v="2"/>
    <n v="6"/>
  </r>
  <r>
    <x v="0"/>
    <x v="0"/>
    <x v="63"/>
    <s v="MMR001CMP056"/>
    <s v="GCA"/>
    <s v="Urban"/>
    <n v="413"/>
    <n v="1835"/>
    <n v="407"/>
    <n v="1858"/>
    <n v="407"/>
    <n v="1858"/>
    <x v="10"/>
    <x v="1"/>
    <n v="253"/>
  </r>
  <r>
    <x v="0"/>
    <x v="3"/>
    <x v="65"/>
    <s v="MMR001CMP003"/>
    <s v="GCA"/>
    <s v="Urban"/>
    <n v="32"/>
    <n v="146"/>
    <n v="28"/>
    <n v="131"/>
    <n v="32"/>
    <n v="148"/>
    <x v="10"/>
    <x v="0"/>
    <n v="7"/>
  </r>
  <r>
    <x v="0"/>
    <x v="5"/>
    <x v="78"/>
    <s v="MMR001CMP132"/>
    <s v="GCA"/>
    <s v="Rural"/>
    <n v="486"/>
    <n v="2371"/>
    <n v="488"/>
    <n v="2325"/>
    <n v="488"/>
    <n v="2325"/>
    <x v="10"/>
    <x v="0"/>
    <n v="91"/>
  </r>
  <r>
    <x v="0"/>
    <x v="1"/>
    <x v="81"/>
    <s v="MMR001CMP054"/>
    <s v="GCA"/>
    <s v="Rural"/>
    <n v="23"/>
    <n v="124"/>
    <n v="20"/>
    <n v="110"/>
    <n v="20"/>
    <n v="110"/>
    <x v="10"/>
    <x v="2"/>
    <n v="2"/>
  </r>
  <r>
    <x v="0"/>
    <x v="3"/>
    <x v="72"/>
    <s v="MMR001CMP002"/>
    <s v="GCA"/>
    <s v="Urban"/>
    <n v="56"/>
    <n v="230"/>
    <n v="54"/>
    <n v="221"/>
    <n v="57"/>
    <n v="232"/>
    <x v="10"/>
    <x v="1"/>
    <n v="22"/>
  </r>
  <r>
    <x v="0"/>
    <x v="5"/>
    <x v="78"/>
    <s v="MMR001CMP132"/>
    <s v="GCA"/>
    <s v="Rural"/>
    <n v="486"/>
    <n v="2371"/>
    <n v="488"/>
    <n v="2325"/>
    <n v="488"/>
    <n v="2325"/>
    <x v="10"/>
    <x v="2"/>
    <n v="89"/>
  </r>
  <r>
    <x v="0"/>
    <x v="1"/>
    <x v="69"/>
    <s v="MMR001CMP053"/>
    <s v="GCA"/>
    <s v="Urban"/>
    <n v="14"/>
    <n v="74"/>
    <n v="14"/>
    <n v="68"/>
    <n v="14"/>
    <n v="68"/>
    <x v="10"/>
    <x v="1"/>
    <n v="4"/>
  </r>
  <r>
    <x v="0"/>
    <x v="3"/>
    <x v="72"/>
    <s v="MMR001CMP002"/>
    <s v="GCA"/>
    <s v="Urban"/>
    <n v="56"/>
    <n v="230"/>
    <n v="54"/>
    <n v="221"/>
    <n v="57"/>
    <n v="232"/>
    <x v="10"/>
    <x v="2"/>
    <n v="5"/>
  </r>
  <r>
    <x v="0"/>
    <x v="0"/>
    <x v="76"/>
    <s v="MMR001CMP058"/>
    <s v="GCA"/>
    <s v="Urban"/>
    <n v="3"/>
    <n v="13"/>
    <n v="3"/>
    <n v="13"/>
    <n v="3"/>
    <n v="13"/>
    <x v="10"/>
    <x v="0"/>
    <n v="0"/>
  </r>
  <r>
    <x v="0"/>
    <x v="5"/>
    <x v="78"/>
    <s v="MMR001CMP132"/>
    <s v="GCA"/>
    <s v="Rural"/>
    <n v="486"/>
    <n v="2371"/>
    <n v="488"/>
    <n v="2325"/>
    <n v="488"/>
    <n v="2325"/>
    <x v="10"/>
    <x v="1"/>
    <n v="180"/>
  </r>
  <r>
    <x v="0"/>
    <x v="3"/>
    <x v="72"/>
    <s v="MMR001CMP002"/>
    <s v="GCA"/>
    <s v="Urban"/>
    <n v="56"/>
    <n v="230"/>
    <n v="54"/>
    <n v="221"/>
    <n v="57"/>
    <n v="232"/>
    <x v="10"/>
    <x v="0"/>
    <n v="17"/>
  </r>
  <r>
    <x v="0"/>
    <x v="0"/>
    <x v="63"/>
    <s v="MMR001CMP056"/>
    <s v="GCA"/>
    <s v="Urban"/>
    <n v="413"/>
    <n v="1835"/>
    <n v="407"/>
    <n v="1858"/>
    <n v="407"/>
    <n v="1858"/>
    <x v="10"/>
    <x v="0"/>
    <n v="151"/>
  </r>
  <r>
    <x v="0"/>
    <x v="3"/>
    <x v="33"/>
    <s v="MMR001CMP001"/>
    <s v="GCA"/>
    <s v="Urban"/>
    <n v="69"/>
    <n v="349"/>
    <n v="43"/>
    <n v="361"/>
    <n v="43"/>
    <n v="361"/>
    <x v="10"/>
    <x v="1"/>
    <n v="14"/>
  </r>
  <r>
    <x v="0"/>
    <x v="5"/>
    <x v="74"/>
    <s v="MMR001CMP133"/>
    <s v="GCA"/>
    <s v="Rural"/>
    <n v="115"/>
    <n v="532"/>
    <n v="115"/>
    <n v="537"/>
    <n v="115"/>
    <n v="537"/>
    <x v="10"/>
    <x v="0"/>
    <n v="22"/>
  </r>
  <r>
    <x v="0"/>
    <x v="1"/>
    <x v="64"/>
    <s v="MMR001CMP055"/>
    <s v="GCA"/>
    <s v="Urban"/>
    <n v="27"/>
    <n v="111"/>
    <n v="25"/>
    <n v="104"/>
    <n v="25"/>
    <n v="104"/>
    <x v="10"/>
    <x v="0"/>
    <n v="5"/>
  </r>
  <r>
    <x v="0"/>
    <x v="1"/>
    <x v="64"/>
    <s v="MMR001CMP055"/>
    <s v="GCA"/>
    <s v="Urban"/>
    <n v="27"/>
    <n v="111"/>
    <n v="25"/>
    <n v="104"/>
    <n v="25"/>
    <n v="104"/>
    <x v="10"/>
    <x v="2"/>
    <n v="1"/>
  </r>
  <r>
    <x v="0"/>
    <x v="3"/>
    <x v="33"/>
    <s v="MMR001CMP001"/>
    <s v="GCA"/>
    <s v="Urban"/>
    <n v="69"/>
    <n v="349"/>
    <n v="43"/>
    <n v="361"/>
    <n v="43"/>
    <n v="361"/>
    <x v="10"/>
    <x v="2"/>
    <n v="5"/>
  </r>
  <r>
    <x v="0"/>
    <x v="5"/>
    <x v="74"/>
    <s v="MMR001CMP133"/>
    <s v="GCA"/>
    <s v="Rural"/>
    <n v="115"/>
    <n v="532"/>
    <n v="115"/>
    <n v="537"/>
    <n v="115"/>
    <n v="537"/>
    <x v="10"/>
    <x v="2"/>
    <n v="12"/>
  </r>
  <r>
    <x v="0"/>
    <x v="1"/>
    <x v="64"/>
    <s v="MMR001CMP055"/>
    <s v="GCA"/>
    <s v="Urban"/>
    <n v="27"/>
    <n v="111"/>
    <n v="25"/>
    <n v="104"/>
    <n v="25"/>
    <n v="104"/>
    <x v="10"/>
    <x v="1"/>
    <n v="6"/>
  </r>
  <r>
    <x v="0"/>
    <x v="3"/>
    <x v="33"/>
    <s v="MMR001CMP001"/>
    <s v="GCA"/>
    <s v="Urban"/>
    <n v="69"/>
    <n v="349"/>
    <n v="43"/>
    <n v="361"/>
    <n v="43"/>
    <n v="361"/>
    <x v="10"/>
    <x v="0"/>
    <n v="9"/>
  </r>
  <r>
    <x v="0"/>
    <x v="0"/>
    <x v="63"/>
    <s v="MMR001CMP056"/>
    <s v="GCA"/>
    <s v="Urban"/>
    <n v="413"/>
    <n v="1835"/>
    <n v="407"/>
    <n v="1858"/>
    <n v="407"/>
    <n v="1858"/>
    <x v="10"/>
    <x v="2"/>
    <n v="102"/>
  </r>
  <r>
    <x v="0"/>
    <x v="5"/>
    <x v="66"/>
    <s v="MMR001CMP129"/>
    <s v="NGCA"/>
    <s v="Rural"/>
    <n v="174"/>
    <n v="1185"/>
    <n v="463"/>
    <n v="2123"/>
    <n v="463"/>
    <n v="2114"/>
    <x v="10"/>
    <x v="2"/>
    <n v="76"/>
  </r>
  <r>
    <x v="0"/>
    <x v="0"/>
    <x v="0"/>
    <s v="MMR001CMP122"/>
    <s v="NGCA"/>
    <s v="Rural"/>
    <n v="612"/>
    <n v="2944"/>
    <n v="608"/>
    <n v="2914"/>
    <n v="608"/>
    <n v="2944"/>
    <x v="10"/>
    <x v="2"/>
    <n v="180"/>
  </r>
  <r>
    <x v="0"/>
    <x v="5"/>
    <x v="30"/>
    <s v="MMR001CMP128"/>
    <s v="NGCA"/>
    <s v="Rural"/>
    <n v="541"/>
    <n v="2607"/>
    <n v="545"/>
    <n v="2544"/>
    <n v="545"/>
    <n v="2545"/>
    <x v="10"/>
    <x v="2"/>
    <n v="84"/>
  </r>
  <r>
    <x v="0"/>
    <x v="1"/>
    <x v="80"/>
    <s v="MMR001CMP052"/>
    <s v="GCA"/>
    <s v="Urban"/>
    <n v="44"/>
    <n v="235"/>
    <n v="36"/>
    <n v="194"/>
    <n v="43"/>
    <n v="242"/>
    <x v="10"/>
    <x v="0"/>
    <n v="11"/>
  </r>
  <r>
    <x v="0"/>
    <x v="3"/>
    <x v="62"/>
    <s v="MMR001CMP006"/>
    <s v="GCA"/>
    <s v="Urban"/>
    <n v="97"/>
    <n v="382"/>
    <n v="95"/>
    <n v="386"/>
    <n v="95"/>
    <n v="386"/>
    <x v="10"/>
    <x v="2"/>
    <n v="6"/>
  </r>
  <r>
    <x v="0"/>
    <x v="5"/>
    <x v="30"/>
    <s v="MMR001CMP128"/>
    <s v="NGCA"/>
    <s v="Rural"/>
    <n v="541"/>
    <n v="2607"/>
    <n v="545"/>
    <n v="2544"/>
    <n v="545"/>
    <n v="2545"/>
    <x v="10"/>
    <x v="1"/>
    <n v="225"/>
  </r>
  <r>
    <x v="0"/>
    <x v="0"/>
    <x v="28"/>
    <s v="MMR001CMP059"/>
    <s v="GCA"/>
    <s v="Urban"/>
    <n v="25"/>
    <n v="92"/>
    <n v="24"/>
    <n v="89"/>
    <n v="24"/>
    <n v="89"/>
    <x v="10"/>
    <x v="0"/>
    <n v="2"/>
  </r>
  <r>
    <x v="0"/>
    <x v="3"/>
    <x v="62"/>
    <s v="MMR001CMP006"/>
    <s v="GCA"/>
    <s v="Urban"/>
    <n v="97"/>
    <n v="382"/>
    <n v="95"/>
    <n v="386"/>
    <n v="95"/>
    <n v="386"/>
    <x v="10"/>
    <x v="0"/>
    <n v="9"/>
  </r>
  <r>
    <x v="0"/>
    <x v="1"/>
    <x v="80"/>
    <s v="MMR001CMP052"/>
    <s v="GCA"/>
    <s v="Urban"/>
    <n v="44"/>
    <n v="235"/>
    <n v="36"/>
    <n v="194"/>
    <n v="43"/>
    <n v="242"/>
    <x v="10"/>
    <x v="2"/>
    <n v="6"/>
  </r>
  <r>
    <x v="0"/>
    <x v="3"/>
    <x v="77"/>
    <s v="MMR001CMP005"/>
    <s v="GCA"/>
    <s v="Urban"/>
    <n v="35"/>
    <n v="175"/>
    <n v="32"/>
    <n v="173"/>
    <n v="43"/>
    <n v="212"/>
    <x v="10"/>
    <x v="1"/>
    <n v="7"/>
  </r>
  <r>
    <x v="0"/>
    <x v="5"/>
    <x v="66"/>
    <s v="MMR001CMP129"/>
    <s v="NGCA"/>
    <s v="Rural"/>
    <n v="174"/>
    <n v="1185"/>
    <n v="463"/>
    <n v="2123"/>
    <n v="463"/>
    <n v="2114"/>
    <x v="10"/>
    <x v="0"/>
    <n v="123"/>
  </r>
  <r>
    <x v="0"/>
    <x v="3"/>
    <x v="65"/>
    <s v="MMR001CMP003"/>
    <s v="GCA"/>
    <s v="Urban"/>
    <n v="32"/>
    <n v="146"/>
    <n v="28"/>
    <n v="131"/>
    <n v="32"/>
    <n v="148"/>
    <x v="10"/>
    <x v="1"/>
    <n v="13"/>
  </r>
  <r>
    <x v="0"/>
    <x v="3"/>
    <x v="77"/>
    <s v="MMR001CMP005"/>
    <s v="GCA"/>
    <s v="Urban"/>
    <n v="35"/>
    <n v="175"/>
    <n v="32"/>
    <n v="173"/>
    <n v="43"/>
    <n v="212"/>
    <x v="10"/>
    <x v="2"/>
    <n v="1"/>
  </r>
  <r>
    <x v="0"/>
    <x v="0"/>
    <x v="28"/>
    <s v="MMR001CMP059"/>
    <s v="GCA"/>
    <s v="Urban"/>
    <n v="25"/>
    <n v="92"/>
    <n v="24"/>
    <n v="89"/>
    <n v="24"/>
    <n v="89"/>
    <x v="10"/>
    <x v="2"/>
    <n v="1"/>
  </r>
  <r>
    <x v="0"/>
    <x v="0"/>
    <x v="76"/>
    <s v="MMR001CMP058"/>
    <s v="GCA"/>
    <s v="Urban"/>
    <n v="3"/>
    <n v="13"/>
    <n v="3"/>
    <n v="13"/>
    <n v="3"/>
    <n v="13"/>
    <x v="10"/>
    <x v="1"/>
    <n v="0"/>
  </r>
  <r>
    <x v="0"/>
    <x v="3"/>
    <x v="77"/>
    <s v="MMR001CMP005"/>
    <s v="GCA"/>
    <s v="Urban"/>
    <n v="35"/>
    <n v="175"/>
    <n v="32"/>
    <n v="173"/>
    <n v="43"/>
    <n v="212"/>
    <x v="10"/>
    <x v="0"/>
    <n v="6"/>
  </r>
  <r>
    <x v="0"/>
    <x v="1"/>
    <x v="69"/>
    <s v="MMR001CMP053"/>
    <s v="GCA"/>
    <s v="Urban"/>
    <n v="14"/>
    <n v="74"/>
    <n v="14"/>
    <n v="68"/>
    <n v="14"/>
    <n v="68"/>
    <x v="10"/>
    <x v="0"/>
    <n v="3"/>
  </r>
  <r>
    <x v="0"/>
    <x v="5"/>
    <x v="66"/>
    <s v="MMR001CMP129"/>
    <s v="NGCA"/>
    <s v="Rural"/>
    <n v="174"/>
    <n v="1185"/>
    <n v="463"/>
    <n v="2123"/>
    <n v="463"/>
    <n v="2114"/>
    <x v="10"/>
    <x v="1"/>
    <n v="199"/>
  </r>
  <r>
    <x v="0"/>
    <x v="0"/>
    <x v="76"/>
    <s v="MMR001CMP058"/>
    <s v="GCA"/>
    <s v="Urban"/>
    <n v="3"/>
    <n v="13"/>
    <n v="3"/>
    <n v="13"/>
    <n v="3"/>
    <n v="13"/>
    <x v="10"/>
    <x v="2"/>
    <n v="0"/>
  </r>
  <r>
    <x v="0"/>
    <x v="3"/>
    <x v="68"/>
    <s v="MMR001CMP004"/>
    <s v="GCA"/>
    <s v="Urban"/>
    <n v="7"/>
    <n v="41"/>
    <n v="10"/>
    <n v="47"/>
    <n v="12"/>
    <n v="56"/>
    <x v="10"/>
    <x v="1"/>
    <n v="3"/>
  </r>
  <r>
    <x v="0"/>
    <x v="3"/>
    <x v="68"/>
    <s v="MMR001CMP004"/>
    <s v="GCA"/>
    <s v="Urban"/>
    <n v="7"/>
    <n v="41"/>
    <n v="10"/>
    <n v="47"/>
    <n v="12"/>
    <n v="56"/>
    <x v="10"/>
    <x v="2"/>
    <n v="1"/>
  </r>
  <r>
    <x v="0"/>
    <x v="0"/>
    <x v="75"/>
    <s v="MMR001CMP131"/>
    <s v="NGCA"/>
    <s v="Rural"/>
    <n v="412"/>
    <n v="1700"/>
    <n v="375"/>
    <n v="1598"/>
    <n v="375"/>
    <n v="1598"/>
    <x v="10"/>
    <x v="0"/>
    <n v="152"/>
  </r>
  <r>
    <x v="0"/>
    <x v="1"/>
    <x v="69"/>
    <s v="MMR001CMP053"/>
    <s v="GCA"/>
    <s v="Urban"/>
    <n v="14"/>
    <n v="74"/>
    <n v="14"/>
    <n v="68"/>
    <n v="14"/>
    <n v="68"/>
    <x v="10"/>
    <x v="2"/>
    <n v="1"/>
  </r>
  <r>
    <x v="0"/>
    <x v="3"/>
    <x v="68"/>
    <s v="MMR001CMP004"/>
    <s v="GCA"/>
    <s v="Urban"/>
    <n v="7"/>
    <n v="41"/>
    <n v="10"/>
    <n v="47"/>
    <n v="12"/>
    <n v="56"/>
    <x v="10"/>
    <x v="0"/>
    <n v="2"/>
  </r>
  <r>
    <x v="0"/>
    <x v="0"/>
    <x v="75"/>
    <s v="MMR001CMP131"/>
    <s v="NGCA"/>
    <s v="Rural"/>
    <n v="412"/>
    <n v="1700"/>
    <n v="375"/>
    <n v="1598"/>
    <n v="375"/>
    <n v="1598"/>
    <x v="10"/>
    <x v="2"/>
    <n v="116"/>
  </r>
  <r>
    <x v="0"/>
    <x v="1"/>
    <x v="80"/>
    <s v="MMR001CMP052"/>
    <s v="GCA"/>
    <s v="Urban"/>
    <n v="44"/>
    <n v="235"/>
    <n v="36"/>
    <n v="194"/>
    <n v="43"/>
    <n v="242"/>
    <x v="10"/>
    <x v="1"/>
    <n v="17"/>
  </r>
  <r>
    <x v="0"/>
    <x v="3"/>
    <x v="57"/>
    <s v="MMR001CMP015"/>
    <s v="GCA"/>
    <s v="Urban"/>
    <n v="107"/>
    <n v="584"/>
    <n v="30"/>
    <n v="174"/>
    <n v="108"/>
    <n v="605"/>
    <x v="10"/>
    <x v="2"/>
    <n v="14"/>
  </r>
  <r>
    <x v="0"/>
    <x v="2"/>
    <x v="61"/>
    <s v="MMR001CMP116"/>
    <s v="NGCA"/>
    <s v="Urban"/>
    <n v="1295"/>
    <n v="6509"/>
    <m/>
    <n v="6258"/>
    <n v="1351"/>
    <n v="6868"/>
    <x v="10"/>
    <x v="2"/>
    <n v="0"/>
  </r>
  <r>
    <x v="0"/>
    <x v="6"/>
    <x v="56"/>
    <s v="MMR001CMP042"/>
    <s v="GCA"/>
    <s v="Urban"/>
    <n v="118"/>
    <n v="516"/>
    <n v="108"/>
    <n v="470"/>
    <n v="118"/>
    <n v="520"/>
    <x v="10"/>
    <x v="0"/>
    <n v="26"/>
  </r>
  <r>
    <x v="0"/>
    <x v="0"/>
    <x v="39"/>
    <s v="MMR001CMP070"/>
    <s v="GCA"/>
    <s v="Urban"/>
    <n v="186"/>
    <n v="1002"/>
    <n v="183"/>
    <n v="971"/>
    <n v="188"/>
    <n v="1003"/>
    <x v="10"/>
    <x v="0"/>
    <n v="25"/>
  </r>
  <r>
    <x v="0"/>
    <x v="2"/>
    <x v="43"/>
    <s v="MMR001CMP113"/>
    <s v="NGCA"/>
    <s v="Rural"/>
    <n v="155"/>
    <n v="664"/>
    <n v="156"/>
    <n v="641"/>
    <n v="273"/>
    <n v="0"/>
    <x v="10"/>
    <x v="2"/>
    <n v="0"/>
  </r>
  <r>
    <x v="0"/>
    <x v="7"/>
    <x v="55"/>
    <s v="MMR001CMP068"/>
    <s v="GCA"/>
    <s v="Urban"/>
    <n v="40"/>
    <n v="208"/>
    <n v="41"/>
    <n v="208"/>
    <n v="51"/>
    <n v="208"/>
    <x v="10"/>
    <x v="1"/>
    <n v="10"/>
  </r>
  <r>
    <x v="0"/>
    <x v="3"/>
    <x v="57"/>
    <s v="MMR001CMP015"/>
    <s v="GCA"/>
    <s v="Urban"/>
    <n v="107"/>
    <n v="584"/>
    <n v="30"/>
    <n v="174"/>
    <n v="108"/>
    <n v="605"/>
    <x v="10"/>
    <x v="1"/>
    <n v="43"/>
  </r>
  <r>
    <x v="0"/>
    <x v="2"/>
    <x v="61"/>
    <s v="MMR001CMP116"/>
    <s v="NGCA"/>
    <s v="Urban"/>
    <n v="1295"/>
    <n v="6509"/>
    <m/>
    <n v="6258"/>
    <n v="1351"/>
    <n v="6868"/>
    <x v="10"/>
    <x v="1"/>
    <n v="0"/>
  </r>
  <r>
    <x v="0"/>
    <x v="3"/>
    <x v="51"/>
    <s v="MMR001CMP020"/>
    <s v="GCA"/>
    <s v="Rural"/>
    <n v="22"/>
    <n v="101"/>
    <n v="18"/>
    <n v="91"/>
    <n v="22"/>
    <n v="103"/>
    <x v="10"/>
    <x v="2"/>
    <n v="3"/>
  </r>
  <r>
    <x v="0"/>
    <x v="3"/>
    <x v="40"/>
    <s v="MMR001CMP019"/>
    <s v="GCA"/>
    <s v="Urban"/>
    <n v="107"/>
    <n v="501"/>
    <n v="107"/>
    <n v="503"/>
    <n v="107"/>
    <n v="497"/>
    <x v="10"/>
    <x v="1"/>
    <n v="24"/>
  </r>
  <r>
    <x v="0"/>
    <x v="3"/>
    <x v="60"/>
    <s v="MMR001CMP016"/>
    <s v="GCA"/>
    <s v="Urban"/>
    <n v="72"/>
    <n v="333"/>
    <n v="72"/>
    <n v="332"/>
    <n v="72"/>
    <n v="332"/>
    <x v="10"/>
    <x v="0"/>
    <n v="13"/>
  </r>
  <r>
    <x v="0"/>
    <x v="2"/>
    <x v="46"/>
    <s v="MMR001CMP041"/>
    <s v="GCA"/>
    <s v="Rural"/>
    <n v="172"/>
    <n v="838"/>
    <n v="181"/>
    <n v="910"/>
    <n v="181"/>
    <n v="910"/>
    <x v="10"/>
    <x v="0"/>
    <n v="42"/>
  </r>
  <r>
    <x v="0"/>
    <x v="2"/>
    <x v="42"/>
    <s v="MMR001CMP040"/>
    <s v="GCA"/>
    <s v="Rural"/>
    <n v="429"/>
    <n v="2237"/>
    <n v="429"/>
    <n v="2221"/>
    <n v="429"/>
    <n v="2221"/>
    <x v="10"/>
    <x v="0"/>
    <n v="97"/>
  </r>
  <r>
    <x v="0"/>
    <x v="2"/>
    <x v="43"/>
    <s v="MMR001CMP113"/>
    <s v="NGCA"/>
    <s v="Rural"/>
    <n v="155"/>
    <n v="664"/>
    <n v="156"/>
    <n v="641"/>
    <n v="273"/>
    <n v="0"/>
    <x v="10"/>
    <x v="0"/>
    <n v="0"/>
  </r>
  <r>
    <x v="0"/>
    <x v="3"/>
    <x v="51"/>
    <s v="MMR001CMP020"/>
    <s v="GCA"/>
    <s v="Rural"/>
    <n v="22"/>
    <n v="101"/>
    <n v="18"/>
    <n v="91"/>
    <n v="22"/>
    <n v="103"/>
    <x v="10"/>
    <x v="0"/>
    <n v="3"/>
  </r>
  <r>
    <x v="0"/>
    <x v="2"/>
    <x v="54"/>
    <s v="MMR001CMP119"/>
    <s v="NGCA"/>
    <s v="Mixed"/>
    <n v="610"/>
    <n v="2750"/>
    <n v="609"/>
    <n v="2630"/>
    <n v="609"/>
    <n v="2630"/>
    <x v="10"/>
    <x v="0"/>
    <n v="133"/>
  </r>
  <r>
    <x v="0"/>
    <x v="6"/>
    <x v="56"/>
    <s v="MMR001CMP042"/>
    <s v="GCA"/>
    <s v="Urban"/>
    <n v="118"/>
    <n v="516"/>
    <n v="108"/>
    <n v="470"/>
    <n v="118"/>
    <n v="520"/>
    <x v="10"/>
    <x v="1"/>
    <n v="44"/>
  </r>
  <r>
    <x v="0"/>
    <x v="3"/>
    <x v="58"/>
    <s v="MMR001CMP014"/>
    <s v="GCA"/>
    <s v="Urban"/>
    <n v="163"/>
    <n v="712"/>
    <n v="84"/>
    <n v="452"/>
    <n v="140"/>
    <n v="707"/>
    <x v="10"/>
    <x v="1"/>
    <n v="49"/>
  </r>
  <r>
    <x v="0"/>
    <x v="6"/>
    <x v="56"/>
    <s v="MMR001CMP042"/>
    <s v="GCA"/>
    <s v="Urban"/>
    <n v="118"/>
    <n v="516"/>
    <n v="108"/>
    <n v="470"/>
    <n v="118"/>
    <n v="520"/>
    <x v="10"/>
    <x v="2"/>
    <n v="18"/>
  </r>
  <r>
    <x v="0"/>
    <x v="3"/>
    <x v="60"/>
    <s v="MMR001CMP016"/>
    <s v="GCA"/>
    <s v="Urban"/>
    <n v="72"/>
    <n v="333"/>
    <n v="72"/>
    <n v="332"/>
    <n v="72"/>
    <n v="332"/>
    <x v="10"/>
    <x v="1"/>
    <n v="20"/>
  </r>
  <r>
    <x v="0"/>
    <x v="2"/>
    <x v="36"/>
    <s v="MMR001CMP115"/>
    <s v="NGCA"/>
    <s v="Rural"/>
    <n v="169"/>
    <n v="1216"/>
    <n v="176"/>
    <n v="1216"/>
    <n v="176"/>
    <n v="1216"/>
    <x v="10"/>
    <x v="0"/>
    <n v="89"/>
  </r>
  <r>
    <x v="0"/>
    <x v="3"/>
    <x v="47"/>
    <s v="MMR001CMP018"/>
    <s v="GCA"/>
    <s v="Urban"/>
    <n v="190"/>
    <n v="1047"/>
    <n v="205"/>
    <n v="1072"/>
    <m/>
    <n v="1072"/>
    <x v="10"/>
    <x v="1"/>
    <n v="76"/>
  </r>
  <r>
    <x v="0"/>
    <x v="3"/>
    <x v="47"/>
    <s v="MMR001CMP018"/>
    <s v="GCA"/>
    <s v="Urban"/>
    <n v="190"/>
    <n v="1047"/>
    <n v="205"/>
    <n v="1072"/>
    <m/>
    <n v="1072"/>
    <x v="10"/>
    <x v="2"/>
    <n v="32"/>
  </r>
  <r>
    <x v="0"/>
    <x v="0"/>
    <x v="45"/>
    <s v="MMR001CMP069"/>
    <s v="GCA"/>
    <s v="Urban"/>
    <n v="70"/>
    <n v="609"/>
    <n v="124"/>
    <n v="644"/>
    <n v="124"/>
    <n v="644"/>
    <x v="10"/>
    <x v="1"/>
    <n v="55"/>
  </r>
  <r>
    <x v="0"/>
    <x v="2"/>
    <x v="36"/>
    <s v="MMR001CMP115"/>
    <s v="NGCA"/>
    <s v="Rural"/>
    <n v="169"/>
    <n v="1216"/>
    <n v="176"/>
    <n v="1216"/>
    <n v="176"/>
    <n v="1216"/>
    <x v="10"/>
    <x v="2"/>
    <n v="80"/>
  </r>
  <r>
    <x v="0"/>
    <x v="0"/>
    <x v="45"/>
    <s v="MMR001CMP069"/>
    <s v="GCA"/>
    <s v="Urban"/>
    <n v="70"/>
    <n v="609"/>
    <n v="124"/>
    <n v="644"/>
    <n v="124"/>
    <n v="644"/>
    <x v="10"/>
    <x v="2"/>
    <n v="25"/>
  </r>
  <r>
    <x v="0"/>
    <x v="3"/>
    <x v="47"/>
    <s v="MMR001CMP018"/>
    <s v="GCA"/>
    <s v="Urban"/>
    <n v="190"/>
    <n v="1047"/>
    <n v="205"/>
    <n v="1072"/>
    <m/>
    <n v="1072"/>
    <x v="10"/>
    <x v="0"/>
    <n v="44"/>
  </r>
  <r>
    <x v="0"/>
    <x v="2"/>
    <x v="42"/>
    <s v="MMR001CMP040"/>
    <s v="GCA"/>
    <s v="Rural"/>
    <n v="429"/>
    <n v="2237"/>
    <n v="429"/>
    <n v="2221"/>
    <n v="429"/>
    <n v="2221"/>
    <x v="10"/>
    <x v="2"/>
    <n v="64"/>
  </r>
  <r>
    <x v="0"/>
    <x v="2"/>
    <x v="36"/>
    <s v="MMR001CMP115"/>
    <s v="NGCA"/>
    <s v="Rural"/>
    <n v="169"/>
    <n v="1216"/>
    <n v="176"/>
    <n v="1216"/>
    <n v="176"/>
    <n v="1216"/>
    <x v="10"/>
    <x v="1"/>
    <n v="169"/>
  </r>
  <r>
    <x v="0"/>
    <x v="3"/>
    <x v="40"/>
    <s v="MMR001CMP019"/>
    <s v="GCA"/>
    <s v="Urban"/>
    <n v="107"/>
    <n v="501"/>
    <n v="107"/>
    <n v="503"/>
    <n v="107"/>
    <n v="497"/>
    <x v="10"/>
    <x v="2"/>
    <n v="8"/>
  </r>
  <r>
    <x v="0"/>
    <x v="3"/>
    <x v="40"/>
    <s v="MMR001CMP019"/>
    <s v="GCA"/>
    <s v="Urban"/>
    <n v="107"/>
    <n v="501"/>
    <n v="107"/>
    <n v="503"/>
    <n v="107"/>
    <n v="497"/>
    <x v="10"/>
    <x v="0"/>
    <n v="16"/>
  </r>
  <r>
    <x v="0"/>
    <x v="2"/>
    <x v="42"/>
    <s v="MMR001CMP040"/>
    <s v="GCA"/>
    <s v="Rural"/>
    <n v="429"/>
    <n v="2237"/>
    <n v="429"/>
    <n v="2221"/>
    <n v="429"/>
    <n v="2221"/>
    <x v="10"/>
    <x v="1"/>
    <n v="161"/>
  </r>
  <r>
    <x v="0"/>
    <x v="0"/>
    <x v="45"/>
    <s v="MMR001CMP069"/>
    <s v="GCA"/>
    <s v="Urban"/>
    <n v="70"/>
    <n v="609"/>
    <n v="124"/>
    <n v="644"/>
    <n v="124"/>
    <n v="644"/>
    <x v="10"/>
    <x v="0"/>
    <n v="30"/>
  </r>
  <r>
    <x v="0"/>
    <x v="3"/>
    <x v="60"/>
    <s v="MMR001CMP016"/>
    <s v="GCA"/>
    <s v="Urban"/>
    <n v="72"/>
    <n v="333"/>
    <n v="72"/>
    <n v="332"/>
    <n v="72"/>
    <n v="332"/>
    <x v="10"/>
    <x v="2"/>
    <n v="7"/>
  </r>
  <r>
    <x v="0"/>
    <x v="2"/>
    <x v="61"/>
    <s v="MMR001CMP116"/>
    <s v="NGCA"/>
    <s v="Urban"/>
    <n v="1295"/>
    <n v="6509"/>
    <m/>
    <n v="6258"/>
    <n v="1351"/>
    <n v="6868"/>
    <x v="10"/>
    <x v="0"/>
    <n v="0"/>
  </r>
  <r>
    <x v="0"/>
    <x v="2"/>
    <x v="46"/>
    <s v="MMR001CMP041"/>
    <s v="GCA"/>
    <s v="Rural"/>
    <n v="172"/>
    <n v="838"/>
    <n v="181"/>
    <n v="910"/>
    <n v="181"/>
    <n v="910"/>
    <x v="10"/>
    <x v="1"/>
    <n v="69"/>
  </r>
  <r>
    <x v="0"/>
    <x v="2"/>
    <x v="43"/>
    <s v="MMR001CMP113"/>
    <s v="NGCA"/>
    <s v="Rural"/>
    <n v="155"/>
    <n v="664"/>
    <n v="156"/>
    <n v="641"/>
    <n v="273"/>
    <n v="0"/>
    <x v="10"/>
    <x v="1"/>
    <n v="0"/>
  </r>
  <r>
    <x v="0"/>
    <x v="3"/>
    <x v="57"/>
    <s v="MMR001CMP015"/>
    <s v="GCA"/>
    <s v="Urban"/>
    <n v="107"/>
    <n v="584"/>
    <n v="30"/>
    <n v="174"/>
    <n v="108"/>
    <n v="605"/>
    <x v="10"/>
    <x v="0"/>
    <n v="29"/>
  </r>
  <r>
    <x v="0"/>
    <x v="2"/>
    <x v="46"/>
    <s v="MMR001CMP041"/>
    <s v="GCA"/>
    <s v="Rural"/>
    <n v="172"/>
    <n v="838"/>
    <n v="181"/>
    <n v="910"/>
    <n v="181"/>
    <n v="910"/>
    <x v="10"/>
    <x v="2"/>
    <n v="27"/>
  </r>
  <r>
    <x v="0"/>
    <x v="2"/>
    <x v="48"/>
    <s v="MMR001CMP111"/>
    <s v="NGCA"/>
    <s v="Rural"/>
    <n v="640"/>
    <n v="2600"/>
    <n v="623"/>
    <n v="2635"/>
    <n v="623"/>
    <n v="2635"/>
    <x v="10"/>
    <x v="2"/>
    <n v="130"/>
  </r>
  <r>
    <x v="0"/>
    <x v="2"/>
    <x v="49"/>
    <s v="MMR001CMP039"/>
    <s v="GCA"/>
    <s v="Rural"/>
    <n v="45"/>
    <n v="193"/>
    <n v="48"/>
    <n v="196"/>
    <n v="48"/>
    <n v="196"/>
    <x v="10"/>
    <x v="1"/>
    <n v="15"/>
  </r>
  <r>
    <x v="0"/>
    <x v="3"/>
    <x v="11"/>
    <s v="MMR001CMP013"/>
    <s v="GCA"/>
    <s v="Urban"/>
    <n v="44"/>
    <n v="180"/>
    <n v="18"/>
    <n v="68"/>
    <n v="45"/>
    <n v="194"/>
    <x v="10"/>
    <x v="1"/>
    <n v="10"/>
  </r>
  <r>
    <x v="0"/>
    <x v="2"/>
    <x v="16"/>
    <s v="MMR001CMP120"/>
    <s v="NGCA"/>
    <s v="Rural"/>
    <n v="184"/>
    <n v="768"/>
    <n v="175"/>
    <n v="828"/>
    <n v="175"/>
    <n v="828"/>
    <x v="10"/>
    <x v="0"/>
    <n v="30"/>
  </r>
  <r>
    <x v="0"/>
    <x v="3"/>
    <x v="51"/>
    <s v="MMR001CMP020"/>
    <s v="GCA"/>
    <s v="Rural"/>
    <n v="22"/>
    <n v="101"/>
    <n v="18"/>
    <n v="91"/>
    <n v="22"/>
    <n v="103"/>
    <x v="10"/>
    <x v="1"/>
    <n v="6"/>
  </r>
  <r>
    <x v="0"/>
    <x v="2"/>
    <x v="54"/>
    <s v="MMR001CMP119"/>
    <s v="NGCA"/>
    <s v="Mixed"/>
    <n v="610"/>
    <n v="2750"/>
    <n v="609"/>
    <n v="2630"/>
    <n v="609"/>
    <n v="2630"/>
    <x v="10"/>
    <x v="2"/>
    <n v="122"/>
  </r>
  <r>
    <x v="0"/>
    <x v="3"/>
    <x v="11"/>
    <s v="MMR001CMP013"/>
    <s v="GCA"/>
    <s v="Urban"/>
    <n v="44"/>
    <n v="180"/>
    <n v="18"/>
    <n v="68"/>
    <n v="45"/>
    <n v="194"/>
    <x v="10"/>
    <x v="2"/>
    <n v="3"/>
  </r>
  <r>
    <x v="0"/>
    <x v="6"/>
    <x v="15"/>
    <s v="MMR001CMP043"/>
    <s v="NGCA"/>
    <s v="Mixed"/>
    <n v="153"/>
    <n v="873"/>
    <n v="153"/>
    <n v="922"/>
    <n v="153"/>
    <n v="922"/>
    <x v="10"/>
    <x v="2"/>
    <n v="25"/>
  </r>
  <r>
    <x v="0"/>
    <x v="2"/>
    <x v="16"/>
    <s v="MMR001CMP120"/>
    <s v="NGCA"/>
    <s v="Rural"/>
    <n v="184"/>
    <n v="768"/>
    <n v="175"/>
    <n v="828"/>
    <n v="175"/>
    <n v="828"/>
    <x v="10"/>
    <x v="2"/>
    <n v="21"/>
  </r>
  <r>
    <x v="0"/>
    <x v="7"/>
    <x v="18"/>
    <s v="MMR001CMP067"/>
    <s v="GCA"/>
    <s v="Urban"/>
    <n v="80"/>
    <n v="278"/>
    <n v="50"/>
    <n v="200"/>
    <n v="83"/>
    <n v="293"/>
    <x v="10"/>
    <x v="1"/>
    <n v="11"/>
  </r>
  <r>
    <x v="0"/>
    <x v="3"/>
    <x v="50"/>
    <s v="MMR001CMP021"/>
    <s v="GCA"/>
    <s v="Rural"/>
    <n v="14"/>
    <n v="73"/>
    <n v="12"/>
    <n v="61"/>
    <n v="14"/>
    <n v="72"/>
    <x v="10"/>
    <x v="0"/>
    <n v="2"/>
  </r>
  <r>
    <x v="0"/>
    <x v="6"/>
    <x v="15"/>
    <s v="MMR001CMP043"/>
    <s v="NGCA"/>
    <s v="Mixed"/>
    <n v="153"/>
    <n v="873"/>
    <n v="153"/>
    <n v="922"/>
    <n v="153"/>
    <n v="922"/>
    <x v="10"/>
    <x v="1"/>
    <n v="47"/>
  </r>
  <r>
    <x v="0"/>
    <x v="2"/>
    <x v="49"/>
    <s v="MMR001CMP039"/>
    <s v="GCA"/>
    <s v="Rural"/>
    <n v="45"/>
    <n v="193"/>
    <n v="48"/>
    <n v="196"/>
    <n v="48"/>
    <n v="196"/>
    <x v="10"/>
    <x v="2"/>
    <n v="5"/>
  </r>
  <r>
    <x v="0"/>
    <x v="7"/>
    <x v="18"/>
    <s v="MMR001CMP067"/>
    <s v="GCA"/>
    <s v="Urban"/>
    <n v="80"/>
    <n v="278"/>
    <n v="50"/>
    <n v="200"/>
    <n v="83"/>
    <n v="293"/>
    <x v="10"/>
    <x v="2"/>
    <n v="5"/>
  </r>
  <r>
    <x v="0"/>
    <x v="3"/>
    <x v="11"/>
    <s v="MMR001CMP013"/>
    <s v="GCA"/>
    <s v="Urban"/>
    <n v="44"/>
    <n v="180"/>
    <n v="18"/>
    <n v="68"/>
    <n v="45"/>
    <n v="194"/>
    <x v="10"/>
    <x v="0"/>
    <n v="7"/>
  </r>
  <r>
    <x v="0"/>
    <x v="2"/>
    <x v="16"/>
    <s v="MMR001CMP120"/>
    <s v="NGCA"/>
    <s v="Rural"/>
    <n v="184"/>
    <n v="768"/>
    <n v="175"/>
    <n v="828"/>
    <n v="175"/>
    <n v="828"/>
    <x v="10"/>
    <x v="1"/>
    <n v="51"/>
  </r>
  <r>
    <x v="0"/>
    <x v="1"/>
    <x v="1"/>
    <s v="MMR001CMP047"/>
    <s v="GCA"/>
    <s v="Urban"/>
    <n v="631"/>
    <n v="3758"/>
    <n v="613"/>
    <n v="3721"/>
    <n v="626"/>
    <n v="3786"/>
    <x v="10"/>
    <x v="0"/>
    <n v="128"/>
  </r>
  <r>
    <x v="0"/>
    <x v="0"/>
    <x v="39"/>
    <s v="MMR001CMP070"/>
    <s v="GCA"/>
    <s v="Urban"/>
    <n v="186"/>
    <n v="1002"/>
    <n v="183"/>
    <n v="971"/>
    <n v="188"/>
    <n v="1003"/>
    <x v="10"/>
    <x v="1"/>
    <n v="40"/>
  </r>
  <r>
    <x v="0"/>
    <x v="2"/>
    <x v="54"/>
    <s v="MMR001CMP119"/>
    <s v="NGCA"/>
    <s v="Mixed"/>
    <n v="610"/>
    <n v="2750"/>
    <n v="609"/>
    <n v="2630"/>
    <n v="609"/>
    <n v="2630"/>
    <x v="10"/>
    <x v="1"/>
    <n v="255"/>
  </r>
  <r>
    <x v="0"/>
    <x v="7"/>
    <x v="55"/>
    <s v="MMR001CMP068"/>
    <s v="GCA"/>
    <s v="Urban"/>
    <n v="40"/>
    <n v="208"/>
    <n v="41"/>
    <n v="208"/>
    <n v="51"/>
    <n v="208"/>
    <x v="10"/>
    <x v="0"/>
    <n v="6"/>
  </r>
  <r>
    <x v="0"/>
    <x v="3"/>
    <x v="58"/>
    <s v="MMR001CMP014"/>
    <s v="GCA"/>
    <s v="Urban"/>
    <n v="163"/>
    <n v="712"/>
    <n v="84"/>
    <n v="452"/>
    <n v="140"/>
    <n v="707"/>
    <x v="10"/>
    <x v="2"/>
    <n v="18"/>
  </r>
  <r>
    <x v="0"/>
    <x v="6"/>
    <x v="15"/>
    <s v="MMR001CMP043"/>
    <s v="NGCA"/>
    <s v="Mixed"/>
    <n v="153"/>
    <n v="873"/>
    <n v="153"/>
    <n v="922"/>
    <n v="153"/>
    <n v="922"/>
    <x v="10"/>
    <x v="0"/>
    <n v="22"/>
  </r>
  <r>
    <x v="0"/>
    <x v="2"/>
    <x v="48"/>
    <s v="MMR001CMP111"/>
    <s v="NGCA"/>
    <s v="Rural"/>
    <n v="640"/>
    <n v="2600"/>
    <n v="623"/>
    <n v="2635"/>
    <n v="623"/>
    <n v="2635"/>
    <x v="10"/>
    <x v="1"/>
    <n v="268"/>
  </r>
  <r>
    <x v="0"/>
    <x v="0"/>
    <x v="39"/>
    <s v="MMR001CMP070"/>
    <s v="GCA"/>
    <s v="Urban"/>
    <n v="186"/>
    <n v="1002"/>
    <n v="183"/>
    <n v="971"/>
    <n v="188"/>
    <n v="1003"/>
    <x v="10"/>
    <x v="2"/>
    <n v="15"/>
  </r>
  <r>
    <x v="0"/>
    <x v="3"/>
    <x v="58"/>
    <s v="MMR001CMP014"/>
    <s v="GCA"/>
    <s v="Urban"/>
    <n v="163"/>
    <n v="712"/>
    <n v="84"/>
    <n v="452"/>
    <n v="140"/>
    <n v="707"/>
    <x v="10"/>
    <x v="0"/>
    <n v="31"/>
  </r>
  <r>
    <x v="0"/>
    <x v="4"/>
    <x v="86"/>
    <s v="MMR001CMP167"/>
    <s v="GCA"/>
    <s v="Urban"/>
    <n v="15"/>
    <n v="74"/>
    <n v="12"/>
    <n v="60"/>
    <n v="16"/>
    <n v="74"/>
    <x v="10"/>
    <x v="0"/>
    <n v="7"/>
  </r>
  <r>
    <x v="0"/>
    <x v="1"/>
    <x v="90"/>
    <s v="MMR001CMP194"/>
    <s v="GCA"/>
    <s v="Mixed"/>
    <n v="12"/>
    <n v="51"/>
    <n v="4"/>
    <n v="20"/>
    <n v="12"/>
    <n v="52"/>
    <x v="10"/>
    <x v="2"/>
    <n v="0"/>
  </r>
  <r>
    <x v="0"/>
    <x v="3"/>
    <x v="89"/>
    <s v="MMR001CMP162"/>
    <s v="GCA"/>
    <s v="Rural"/>
    <n v="43"/>
    <n v="247"/>
    <n v="41"/>
    <n v="232"/>
    <n v="41"/>
    <n v="9"/>
    <x v="10"/>
    <x v="1"/>
    <n v="0"/>
  </r>
  <r>
    <x v="0"/>
    <x v="6"/>
    <x v="94"/>
    <s v="MMR001CMP195"/>
    <s v="GCA"/>
    <s v="Urban"/>
    <n v="139"/>
    <n v="640"/>
    <n v="127"/>
    <n v="578"/>
    <n v="146"/>
    <n v="640"/>
    <x v="10"/>
    <x v="0"/>
    <n v="23"/>
  </r>
  <r>
    <x v="0"/>
    <x v="1"/>
    <x v="90"/>
    <s v="MMR001CMP194"/>
    <s v="GCA"/>
    <s v="Mixed"/>
    <n v="12"/>
    <n v="51"/>
    <n v="4"/>
    <n v="20"/>
    <n v="12"/>
    <n v="52"/>
    <x v="10"/>
    <x v="1"/>
    <n v="0"/>
  </r>
  <r>
    <x v="1"/>
    <x v="14"/>
    <x v="98"/>
    <s v="MMR015CMP012"/>
    <s v="NGCA"/>
    <s v="Rural"/>
    <n v="32"/>
    <n v="156"/>
    <n v="9"/>
    <n v="58"/>
    <n v="9"/>
    <n v="58"/>
    <x v="10"/>
    <x v="1"/>
    <n v="0"/>
  </r>
  <r>
    <x v="1"/>
    <x v="12"/>
    <x v="110"/>
    <s v="MMR015CMP017"/>
    <s v="GCA"/>
    <s v="Urban"/>
    <n v="30"/>
    <n v="139"/>
    <n v="31"/>
    <n v="140"/>
    <n v="31"/>
    <n v="140"/>
    <x v="10"/>
    <x v="0"/>
    <n v="2"/>
  </r>
  <r>
    <x v="0"/>
    <x v="4"/>
    <x v="99"/>
    <s v="MMR001CMP190"/>
    <s v="GCA"/>
    <s v="Urban"/>
    <n v="14"/>
    <n v="83"/>
    <n v="8"/>
    <n v="35"/>
    <n v="13"/>
    <n v="82"/>
    <x v="10"/>
    <x v="0"/>
    <n v="6"/>
  </r>
  <r>
    <x v="1"/>
    <x v="14"/>
    <x v="97"/>
    <s v="MMR015CMP216"/>
    <s v="GCA"/>
    <s v="Urban"/>
    <n v="30"/>
    <n v="188"/>
    <n v="24"/>
    <n v="112"/>
    <n v="24"/>
    <n v="112"/>
    <x v="10"/>
    <x v="0"/>
    <n v="1"/>
  </r>
  <r>
    <x v="1"/>
    <x v="10"/>
    <x v="84"/>
    <s v="MMR015CMP014"/>
    <s v="GCA"/>
    <s v="Urban"/>
    <n v="12"/>
    <n v="52"/>
    <n v="10"/>
    <n v="44"/>
    <n v="10"/>
    <n v="44"/>
    <x v="10"/>
    <x v="0"/>
    <n v="1"/>
  </r>
  <r>
    <x v="0"/>
    <x v="1"/>
    <x v="90"/>
    <s v="MMR001CMP194"/>
    <s v="GCA"/>
    <s v="Mixed"/>
    <n v="12"/>
    <n v="51"/>
    <n v="4"/>
    <n v="20"/>
    <n v="12"/>
    <n v="52"/>
    <x v="10"/>
    <x v="0"/>
    <n v="0"/>
  </r>
  <r>
    <x v="0"/>
    <x v="4"/>
    <x v="86"/>
    <s v="MMR001CMP167"/>
    <s v="GCA"/>
    <s v="Urban"/>
    <n v="15"/>
    <n v="74"/>
    <n v="12"/>
    <n v="60"/>
    <n v="16"/>
    <n v="74"/>
    <x v="10"/>
    <x v="2"/>
    <n v="5"/>
  </r>
  <r>
    <x v="1"/>
    <x v="11"/>
    <x v="85"/>
    <s v="MMR015CMP215"/>
    <s v="GCA"/>
    <s v="Urban"/>
    <n v="140"/>
    <n v="613"/>
    <n v="137"/>
    <n v="622"/>
    <n v="137"/>
    <n v="622"/>
    <x v="10"/>
    <x v="1"/>
    <n v="54"/>
  </r>
  <r>
    <x v="1"/>
    <x v="14"/>
    <x v="98"/>
    <s v="MMR015CMP012"/>
    <s v="NGCA"/>
    <s v="Rural"/>
    <n v="32"/>
    <n v="156"/>
    <n v="9"/>
    <n v="58"/>
    <n v="9"/>
    <n v="58"/>
    <x v="10"/>
    <x v="0"/>
    <n v="0"/>
  </r>
  <r>
    <x v="0"/>
    <x v="1"/>
    <x v="83"/>
    <s v="MMR001CMP193"/>
    <s v="GCA"/>
    <s v="Rural"/>
    <n v="169"/>
    <n v="816"/>
    <n v="153"/>
    <n v="754"/>
    <n v="157"/>
    <n v="761"/>
    <x v="10"/>
    <x v="2"/>
    <n v="61"/>
  </r>
  <r>
    <x v="0"/>
    <x v="6"/>
    <x v="94"/>
    <s v="MMR001CMP195"/>
    <s v="GCA"/>
    <s v="Urban"/>
    <n v="139"/>
    <n v="640"/>
    <n v="127"/>
    <n v="578"/>
    <n v="146"/>
    <n v="640"/>
    <x v="10"/>
    <x v="1"/>
    <n v="45"/>
  </r>
  <r>
    <x v="1"/>
    <x v="13"/>
    <x v="95"/>
    <s v="MMR015CMP009"/>
    <s v="GCA"/>
    <s v="Urban"/>
    <n v="38"/>
    <n v="164"/>
    <n v="37"/>
    <n v="155"/>
    <n v="38"/>
    <n v="4"/>
    <x v="10"/>
    <x v="1"/>
    <n v="11"/>
  </r>
  <r>
    <x v="0"/>
    <x v="3"/>
    <x v="89"/>
    <s v="MMR001CMP162"/>
    <s v="GCA"/>
    <s v="Rural"/>
    <n v="43"/>
    <n v="247"/>
    <n v="41"/>
    <n v="232"/>
    <n v="41"/>
    <n v="9"/>
    <x v="10"/>
    <x v="2"/>
    <n v="0"/>
  </r>
  <r>
    <x v="0"/>
    <x v="4"/>
    <x v="106"/>
    <s v="MMR001CMP179"/>
    <s v="GCA"/>
    <s v="Rural"/>
    <n v="77"/>
    <n v="380"/>
    <n v="76"/>
    <n v="342"/>
    <n v="76"/>
    <n v="344"/>
    <x v="10"/>
    <x v="0"/>
    <n v="12"/>
  </r>
  <r>
    <x v="0"/>
    <x v="6"/>
    <x v="96"/>
    <s v="MMR001CMP210"/>
    <s v="GCA"/>
    <s v="Mixed"/>
    <n v="68"/>
    <n v="327"/>
    <n v="10"/>
    <n v="20"/>
    <n v="63"/>
    <n v="307"/>
    <x v="10"/>
    <x v="0"/>
    <n v="8"/>
  </r>
  <r>
    <x v="0"/>
    <x v="6"/>
    <x v="96"/>
    <s v="MMR001CMP210"/>
    <s v="GCA"/>
    <s v="Mixed"/>
    <n v="68"/>
    <n v="327"/>
    <n v="10"/>
    <n v="20"/>
    <n v="63"/>
    <n v="307"/>
    <x v="10"/>
    <x v="2"/>
    <n v="4"/>
  </r>
  <r>
    <x v="1"/>
    <x v="13"/>
    <x v="95"/>
    <s v="MMR015CMP009"/>
    <s v="GCA"/>
    <s v="Urban"/>
    <n v="38"/>
    <n v="164"/>
    <n v="37"/>
    <n v="155"/>
    <n v="38"/>
    <n v="4"/>
    <x v="10"/>
    <x v="2"/>
    <n v="4"/>
  </r>
  <r>
    <x v="1"/>
    <x v="14"/>
    <x v="97"/>
    <s v="MMR015CMP216"/>
    <s v="GCA"/>
    <s v="Urban"/>
    <n v="30"/>
    <n v="188"/>
    <n v="24"/>
    <n v="112"/>
    <n v="24"/>
    <n v="112"/>
    <x v="10"/>
    <x v="2"/>
    <n v="1"/>
  </r>
  <r>
    <x v="0"/>
    <x v="6"/>
    <x v="96"/>
    <s v="MMR001CMP210"/>
    <s v="GCA"/>
    <s v="Mixed"/>
    <n v="68"/>
    <n v="327"/>
    <n v="10"/>
    <n v="20"/>
    <n v="63"/>
    <n v="307"/>
    <x v="10"/>
    <x v="1"/>
    <n v="12"/>
  </r>
  <r>
    <x v="1"/>
    <x v="13"/>
    <x v="95"/>
    <s v="MMR015CMP009"/>
    <s v="GCA"/>
    <s v="Urban"/>
    <n v="38"/>
    <n v="164"/>
    <n v="37"/>
    <n v="155"/>
    <n v="38"/>
    <n v="4"/>
    <x v="10"/>
    <x v="0"/>
    <n v="7"/>
  </r>
  <r>
    <x v="0"/>
    <x v="3"/>
    <x v="89"/>
    <s v="MMR001CMP162"/>
    <s v="GCA"/>
    <s v="Rural"/>
    <n v="43"/>
    <n v="247"/>
    <n v="41"/>
    <n v="232"/>
    <n v="41"/>
    <n v="9"/>
    <x v="10"/>
    <x v="0"/>
    <n v="0"/>
  </r>
  <r>
    <x v="0"/>
    <x v="4"/>
    <x v="107"/>
    <s v="MMR001CMP176"/>
    <s v="GCA"/>
    <s v="Urban"/>
    <n v="67"/>
    <n v="350"/>
    <n v="67"/>
    <n v="350"/>
    <n v="67"/>
    <n v="350"/>
    <x v="10"/>
    <x v="0"/>
    <n v="14"/>
  </r>
  <r>
    <x v="0"/>
    <x v="6"/>
    <x v="94"/>
    <s v="MMR001CMP195"/>
    <s v="GCA"/>
    <s v="Urban"/>
    <n v="139"/>
    <n v="640"/>
    <n v="127"/>
    <n v="578"/>
    <n v="146"/>
    <n v="640"/>
    <x v="10"/>
    <x v="2"/>
    <n v="22"/>
  </r>
  <r>
    <x v="0"/>
    <x v="4"/>
    <x v="82"/>
    <s v="MMR001CMP168"/>
    <s v="GCA"/>
    <s v="Rural"/>
    <n v="74"/>
    <n v="404"/>
    <n v="60"/>
    <n v="330"/>
    <n v="74"/>
    <n v="369"/>
    <x v="10"/>
    <x v="0"/>
    <n v="12"/>
  </r>
  <r>
    <x v="1"/>
    <x v="11"/>
    <x v="93"/>
    <s v="MMR015CMP214"/>
    <s v="GCA"/>
    <s v="Urban"/>
    <n v="41"/>
    <n v="214"/>
    <n v="41"/>
    <n v="214"/>
    <n v="41"/>
    <n v="214"/>
    <x v="10"/>
    <x v="2"/>
    <n v="5"/>
  </r>
  <r>
    <x v="0"/>
    <x v="4"/>
    <x v="99"/>
    <s v="MMR001CMP190"/>
    <s v="GCA"/>
    <s v="Urban"/>
    <n v="14"/>
    <n v="83"/>
    <n v="8"/>
    <n v="35"/>
    <n v="13"/>
    <n v="82"/>
    <x v="10"/>
    <x v="2"/>
    <n v="3"/>
  </r>
  <r>
    <x v="1"/>
    <x v="12"/>
    <x v="92"/>
    <s v="MMR015CMP016"/>
    <s v="GCA"/>
    <s v="Urban"/>
    <n v="64"/>
    <n v="305"/>
    <n v="63"/>
    <n v="304"/>
    <n v="63"/>
    <n v="304"/>
    <x v="10"/>
    <x v="1"/>
    <n v="10"/>
  </r>
  <r>
    <x v="0"/>
    <x v="4"/>
    <x v="82"/>
    <s v="MMR001CMP168"/>
    <s v="GCA"/>
    <s v="Rural"/>
    <n v="74"/>
    <n v="404"/>
    <n v="60"/>
    <n v="330"/>
    <n v="74"/>
    <n v="369"/>
    <x v="10"/>
    <x v="1"/>
    <n v="27"/>
  </r>
  <r>
    <x v="0"/>
    <x v="4"/>
    <x v="106"/>
    <s v="MMR001CMP179"/>
    <s v="GCA"/>
    <s v="Rural"/>
    <n v="77"/>
    <n v="380"/>
    <n v="76"/>
    <n v="342"/>
    <n v="76"/>
    <n v="344"/>
    <x v="10"/>
    <x v="2"/>
    <n v="14"/>
  </r>
  <r>
    <x v="0"/>
    <x v="4"/>
    <x v="99"/>
    <s v="MMR001CMP190"/>
    <s v="GCA"/>
    <s v="Urban"/>
    <n v="14"/>
    <n v="83"/>
    <n v="8"/>
    <n v="35"/>
    <n v="13"/>
    <n v="82"/>
    <x v="10"/>
    <x v="1"/>
    <n v="9"/>
  </r>
  <r>
    <x v="0"/>
    <x v="4"/>
    <x v="91"/>
    <s v="MMR001CMP191"/>
    <s v="GCA"/>
    <s v="Rural"/>
    <n v="13"/>
    <n v="70"/>
    <n v="8"/>
    <n v="49"/>
    <n v="12"/>
    <n v="70"/>
    <x v="10"/>
    <x v="0"/>
    <n v="1"/>
  </r>
  <r>
    <x v="1"/>
    <x v="12"/>
    <x v="92"/>
    <s v="MMR015CMP016"/>
    <s v="GCA"/>
    <s v="Urban"/>
    <n v="64"/>
    <n v="305"/>
    <n v="63"/>
    <n v="304"/>
    <n v="63"/>
    <n v="304"/>
    <x v="10"/>
    <x v="2"/>
    <n v="4"/>
  </r>
  <r>
    <x v="0"/>
    <x v="4"/>
    <x v="82"/>
    <s v="MMR001CMP168"/>
    <s v="GCA"/>
    <s v="Rural"/>
    <n v="74"/>
    <n v="404"/>
    <n v="60"/>
    <n v="330"/>
    <n v="74"/>
    <n v="369"/>
    <x v="10"/>
    <x v="2"/>
    <n v="15"/>
  </r>
  <r>
    <x v="0"/>
    <x v="4"/>
    <x v="91"/>
    <s v="MMR001CMP191"/>
    <s v="GCA"/>
    <s v="Rural"/>
    <n v="13"/>
    <n v="70"/>
    <n v="8"/>
    <n v="49"/>
    <n v="12"/>
    <n v="70"/>
    <x v="10"/>
    <x v="2"/>
    <n v="1"/>
  </r>
  <r>
    <x v="1"/>
    <x v="12"/>
    <x v="92"/>
    <s v="MMR015CMP016"/>
    <s v="GCA"/>
    <s v="Urban"/>
    <n v="64"/>
    <n v="305"/>
    <n v="63"/>
    <n v="304"/>
    <n v="63"/>
    <n v="304"/>
    <x v="10"/>
    <x v="0"/>
    <n v="6"/>
  </r>
  <r>
    <x v="1"/>
    <x v="11"/>
    <x v="93"/>
    <s v="MMR015CMP214"/>
    <s v="GCA"/>
    <s v="Urban"/>
    <n v="41"/>
    <n v="214"/>
    <n v="41"/>
    <n v="214"/>
    <n v="41"/>
    <n v="214"/>
    <x v="10"/>
    <x v="1"/>
    <n v="14"/>
  </r>
  <r>
    <x v="1"/>
    <x v="10"/>
    <x v="84"/>
    <s v="MMR015CMP014"/>
    <s v="GCA"/>
    <s v="Urban"/>
    <n v="12"/>
    <n v="52"/>
    <n v="10"/>
    <n v="44"/>
    <n v="10"/>
    <n v="44"/>
    <x v="10"/>
    <x v="2"/>
    <n v="3"/>
  </r>
  <r>
    <x v="1"/>
    <x v="12"/>
    <x v="87"/>
    <s v="MMR015CMP015"/>
    <s v="GCA"/>
    <s v="Rural"/>
    <n v="87"/>
    <n v="488"/>
    <n v="86"/>
    <n v="472"/>
    <n v="86"/>
    <n v="472"/>
    <x v="10"/>
    <x v="1"/>
    <n v="70"/>
  </r>
  <r>
    <x v="0"/>
    <x v="1"/>
    <x v="83"/>
    <s v="MMR001CMP193"/>
    <s v="GCA"/>
    <s v="Rural"/>
    <n v="169"/>
    <n v="816"/>
    <n v="153"/>
    <n v="754"/>
    <n v="157"/>
    <n v="761"/>
    <x v="10"/>
    <x v="1"/>
    <n v="158"/>
  </r>
  <r>
    <x v="1"/>
    <x v="13"/>
    <x v="108"/>
    <s v="MMR015CMP209"/>
    <s v="GCA"/>
    <s v="Urban"/>
    <n v="31"/>
    <n v="191"/>
    <n v="31"/>
    <n v="183"/>
    <n v="31"/>
    <n v="183"/>
    <x v="10"/>
    <x v="1"/>
    <n v="9"/>
  </r>
  <r>
    <x v="0"/>
    <x v="4"/>
    <x v="88"/>
    <s v="MMR001CMP192"/>
    <s v="GCA"/>
    <s v="Urban"/>
    <n v="16"/>
    <n v="58"/>
    <n v="10"/>
    <n v="45"/>
    <n v="16"/>
    <n v="58"/>
    <x v="10"/>
    <x v="0"/>
    <n v="0"/>
  </r>
  <r>
    <x v="1"/>
    <x v="14"/>
    <x v="100"/>
    <s v="MMR015CMP139"/>
    <s v="NGCA"/>
    <s v="Rural"/>
    <n v="9"/>
    <n v="40"/>
    <n v="9"/>
    <n v="43"/>
    <n v="9"/>
    <n v="43"/>
    <x v="10"/>
    <x v="1"/>
    <n v="2"/>
  </r>
  <r>
    <x v="0"/>
    <x v="4"/>
    <x v="88"/>
    <s v="MMR001CMP192"/>
    <s v="GCA"/>
    <s v="Urban"/>
    <n v="16"/>
    <n v="58"/>
    <n v="10"/>
    <n v="45"/>
    <n v="16"/>
    <n v="58"/>
    <x v="10"/>
    <x v="2"/>
    <n v="3"/>
  </r>
  <r>
    <x v="1"/>
    <x v="12"/>
    <x v="87"/>
    <s v="MMR015CMP015"/>
    <s v="GCA"/>
    <s v="Rural"/>
    <n v="87"/>
    <n v="488"/>
    <n v="86"/>
    <n v="472"/>
    <n v="86"/>
    <n v="472"/>
    <x v="10"/>
    <x v="2"/>
    <n v="29"/>
  </r>
  <r>
    <x v="1"/>
    <x v="11"/>
    <x v="85"/>
    <s v="MMR015CMP215"/>
    <s v="GCA"/>
    <s v="Urban"/>
    <n v="140"/>
    <n v="613"/>
    <n v="137"/>
    <n v="622"/>
    <n v="137"/>
    <n v="622"/>
    <x v="10"/>
    <x v="0"/>
    <n v="35"/>
  </r>
  <r>
    <x v="0"/>
    <x v="4"/>
    <x v="88"/>
    <s v="MMR001CMP192"/>
    <s v="GCA"/>
    <s v="Urban"/>
    <n v="16"/>
    <n v="58"/>
    <n v="10"/>
    <n v="45"/>
    <n v="16"/>
    <n v="58"/>
    <x v="10"/>
    <x v="1"/>
    <n v="3"/>
  </r>
  <r>
    <x v="1"/>
    <x v="12"/>
    <x v="87"/>
    <s v="MMR015CMP015"/>
    <s v="GCA"/>
    <s v="Rural"/>
    <n v="87"/>
    <n v="488"/>
    <n v="86"/>
    <n v="472"/>
    <n v="86"/>
    <n v="472"/>
    <x v="10"/>
    <x v="0"/>
    <n v="41"/>
  </r>
  <r>
    <x v="0"/>
    <x v="4"/>
    <x v="86"/>
    <s v="MMR001CMP167"/>
    <s v="GCA"/>
    <s v="Urban"/>
    <n v="15"/>
    <n v="74"/>
    <n v="12"/>
    <n v="60"/>
    <n v="16"/>
    <n v="74"/>
    <x v="10"/>
    <x v="1"/>
    <n v="12"/>
  </r>
  <r>
    <x v="0"/>
    <x v="1"/>
    <x v="83"/>
    <s v="MMR001CMP193"/>
    <s v="GCA"/>
    <s v="Rural"/>
    <n v="169"/>
    <n v="816"/>
    <n v="153"/>
    <n v="754"/>
    <n v="157"/>
    <n v="761"/>
    <x v="10"/>
    <x v="0"/>
    <n v="97"/>
  </r>
  <r>
    <x v="1"/>
    <x v="10"/>
    <x v="84"/>
    <s v="MMR015CMP014"/>
    <s v="GCA"/>
    <s v="Urban"/>
    <n v="12"/>
    <n v="52"/>
    <n v="10"/>
    <n v="44"/>
    <n v="10"/>
    <n v="44"/>
    <x v="10"/>
    <x v="1"/>
    <n v="4"/>
  </r>
  <r>
    <x v="1"/>
    <x v="11"/>
    <x v="85"/>
    <s v="MMR015CMP215"/>
    <s v="GCA"/>
    <s v="Urban"/>
    <n v="140"/>
    <n v="613"/>
    <n v="137"/>
    <n v="622"/>
    <n v="137"/>
    <n v="622"/>
    <x v="10"/>
    <x v="2"/>
    <n v="19"/>
  </r>
  <r>
    <x v="0"/>
    <x v="2"/>
    <x v="125"/>
    <s v="MMR001CMP160"/>
    <s v="NGCA"/>
    <s v="Rural"/>
    <n v="110"/>
    <n v="643"/>
    <n v="106"/>
    <m/>
    <n v="124"/>
    <n v="0"/>
    <x v="10"/>
    <x v="1"/>
    <n v="0"/>
  </r>
  <r>
    <x v="0"/>
    <x v="4"/>
    <x v="91"/>
    <s v="MMR001CMP191"/>
    <s v="GCA"/>
    <s v="Rural"/>
    <n v="13"/>
    <n v="70"/>
    <n v="8"/>
    <n v="49"/>
    <n v="12"/>
    <n v="70"/>
    <x v="10"/>
    <x v="1"/>
    <n v="2"/>
  </r>
  <r>
    <x v="0"/>
    <x v="4"/>
    <x v="126"/>
    <s v="MMR001CMP148"/>
    <s v="GCA"/>
    <s v="Mixed"/>
    <n v="20"/>
    <n v="64"/>
    <n v="14"/>
    <n v="52"/>
    <n v="14"/>
    <n v="52"/>
    <x v="10"/>
    <x v="2"/>
    <n v="1"/>
  </r>
  <r>
    <x v="0"/>
    <x v="5"/>
    <x v="128"/>
    <s v="MMR001CMP218"/>
    <s v="GCA"/>
    <s v="Rural"/>
    <n v="207"/>
    <n v="1141"/>
    <n v="352"/>
    <n v="1386"/>
    <n v="352"/>
    <n v="1386"/>
    <x v="10"/>
    <x v="0"/>
    <n v="100"/>
  </r>
  <r>
    <x v="0"/>
    <x v="8"/>
    <x v="116"/>
    <s v="MMR001CMP152"/>
    <s v="GCA"/>
    <s v="Rural"/>
    <n v="20"/>
    <n v="106"/>
    <n v="13"/>
    <n v="94"/>
    <n v="18"/>
    <n v="94"/>
    <x v="10"/>
    <x v="0"/>
    <n v="4"/>
  </r>
  <r>
    <x v="1"/>
    <x v="11"/>
    <x v="123"/>
    <s v="MMR015CMP003"/>
    <s v="GCA"/>
    <s v="Urban"/>
    <n v="50"/>
    <n v="218"/>
    <n v="53"/>
    <n v="217"/>
    <n v="53"/>
    <n v="217"/>
    <x v="10"/>
    <x v="1"/>
    <n v="6"/>
  </r>
  <r>
    <x v="0"/>
    <x v="4"/>
    <x v="127"/>
    <s v="MMR001CMP229"/>
    <s v="GCA"/>
    <s v="Rural"/>
    <n v="116"/>
    <n v="530"/>
    <n v="105"/>
    <n v="464"/>
    <n v="105"/>
    <n v="492"/>
    <x v="10"/>
    <x v="2"/>
    <n v="15"/>
  </r>
  <r>
    <x v="1"/>
    <x v="15"/>
    <x v="117"/>
    <s v="MMR015CMP218"/>
    <s v="GCA"/>
    <s v="Rural"/>
    <n v="44"/>
    <n v="273"/>
    <n v="40"/>
    <n v="208"/>
    <n v="40"/>
    <n v="208"/>
    <x v="10"/>
    <x v="0"/>
    <n v="11"/>
  </r>
  <r>
    <x v="0"/>
    <x v="4"/>
    <x v="127"/>
    <s v="MMR001CMP229"/>
    <s v="GCA"/>
    <s v="Rural"/>
    <n v="116"/>
    <n v="530"/>
    <n v="105"/>
    <n v="464"/>
    <n v="105"/>
    <n v="492"/>
    <x v="10"/>
    <x v="1"/>
    <n v="30"/>
  </r>
  <r>
    <x v="1"/>
    <x v="11"/>
    <x v="123"/>
    <s v="MMR015CMP003"/>
    <s v="GCA"/>
    <s v="Urban"/>
    <n v="50"/>
    <n v="218"/>
    <n v="53"/>
    <n v="217"/>
    <n v="53"/>
    <n v="217"/>
    <x v="10"/>
    <x v="2"/>
    <n v="2"/>
  </r>
  <r>
    <x v="0"/>
    <x v="4"/>
    <x v="126"/>
    <s v="MMR001CMP148"/>
    <s v="GCA"/>
    <s v="Mixed"/>
    <n v="20"/>
    <n v="64"/>
    <n v="14"/>
    <n v="52"/>
    <n v="14"/>
    <n v="52"/>
    <x v="10"/>
    <x v="1"/>
    <n v="4"/>
  </r>
  <r>
    <x v="0"/>
    <x v="5"/>
    <x v="119"/>
    <s v="MMR001CMP230"/>
    <s v="GCA"/>
    <s v="Rural"/>
    <n v="319"/>
    <n v="1567"/>
    <n v="133"/>
    <n v="499"/>
    <n v="133"/>
    <n v="499"/>
    <x v="10"/>
    <x v="0"/>
    <n v="31"/>
  </r>
  <r>
    <x v="1"/>
    <x v="11"/>
    <x v="123"/>
    <s v="MMR015CMP003"/>
    <s v="GCA"/>
    <s v="Urban"/>
    <n v="50"/>
    <n v="218"/>
    <n v="53"/>
    <n v="217"/>
    <n v="53"/>
    <n v="217"/>
    <x v="10"/>
    <x v="0"/>
    <n v="4"/>
  </r>
  <r>
    <x v="0"/>
    <x v="5"/>
    <x v="119"/>
    <s v="MMR001CMP230"/>
    <s v="GCA"/>
    <s v="Rural"/>
    <n v="319"/>
    <n v="1567"/>
    <n v="133"/>
    <n v="499"/>
    <n v="133"/>
    <n v="499"/>
    <x v="10"/>
    <x v="2"/>
    <n v="19"/>
  </r>
  <r>
    <x v="1"/>
    <x v="15"/>
    <x v="117"/>
    <s v="MMR015CMP218"/>
    <s v="GCA"/>
    <s v="Rural"/>
    <n v="44"/>
    <n v="273"/>
    <n v="40"/>
    <n v="208"/>
    <n v="40"/>
    <n v="208"/>
    <x v="10"/>
    <x v="2"/>
    <n v="10"/>
  </r>
  <r>
    <x v="1"/>
    <x v="11"/>
    <x v="115"/>
    <s v="MMR015CMP004"/>
    <s v="GCA"/>
    <s v="Urban"/>
    <n v="77"/>
    <n v="384"/>
    <n v="79"/>
    <n v="394"/>
    <n v="79"/>
    <n v="394"/>
    <x v="10"/>
    <x v="0"/>
    <n v="12"/>
  </r>
  <r>
    <x v="0"/>
    <x v="5"/>
    <x v="119"/>
    <s v="MMR001CMP230"/>
    <s v="GCA"/>
    <s v="Rural"/>
    <n v="319"/>
    <n v="1567"/>
    <n v="133"/>
    <n v="499"/>
    <n v="133"/>
    <n v="499"/>
    <x v="10"/>
    <x v="1"/>
    <n v="50"/>
  </r>
  <r>
    <x v="0"/>
    <x v="5"/>
    <x v="118"/>
    <s v="MMR001CMP228"/>
    <s v="GCA"/>
    <s v="Rural"/>
    <n v="115"/>
    <n v="502"/>
    <n v="123"/>
    <n v="555"/>
    <n v="123"/>
    <n v="555"/>
    <x v="10"/>
    <x v="1"/>
    <n v="53"/>
  </r>
  <r>
    <x v="0"/>
    <x v="4"/>
    <x v="124"/>
    <s v="MMR001CMP231"/>
    <s v="GCA"/>
    <s v="Rural"/>
    <n v="54"/>
    <n v="242"/>
    <n v="50"/>
    <n v="219"/>
    <n v="50"/>
    <n v="227"/>
    <x v="10"/>
    <x v="0"/>
    <n v="13"/>
  </r>
  <r>
    <x v="1"/>
    <x v="11"/>
    <x v="122"/>
    <s v="MMR015CMP001"/>
    <s v="GCA"/>
    <s v="Urban"/>
    <n v="73"/>
    <n v="393"/>
    <n v="73"/>
    <n v="393"/>
    <n v="73"/>
    <n v="393"/>
    <x v="10"/>
    <x v="2"/>
    <n v="6"/>
  </r>
  <r>
    <x v="0"/>
    <x v="4"/>
    <x v="126"/>
    <s v="MMR001CMP148"/>
    <s v="GCA"/>
    <s v="Mixed"/>
    <n v="20"/>
    <n v="64"/>
    <n v="14"/>
    <n v="52"/>
    <n v="14"/>
    <n v="52"/>
    <x v="10"/>
    <x v="0"/>
    <n v="3"/>
  </r>
  <r>
    <x v="0"/>
    <x v="4"/>
    <x v="124"/>
    <s v="MMR001CMP231"/>
    <s v="GCA"/>
    <s v="Rural"/>
    <n v="54"/>
    <n v="242"/>
    <n v="50"/>
    <n v="219"/>
    <n v="50"/>
    <n v="227"/>
    <x v="10"/>
    <x v="2"/>
    <n v="8"/>
  </r>
  <r>
    <x v="1"/>
    <x v="11"/>
    <x v="122"/>
    <s v="MMR015CMP001"/>
    <s v="GCA"/>
    <s v="Urban"/>
    <n v="73"/>
    <n v="393"/>
    <n v="73"/>
    <n v="393"/>
    <n v="73"/>
    <n v="393"/>
    <x v="10"/>
    <x v="0"/>
    <n v="19"/>
  </r>
  <r>
    <x v="0"/>
    <x v="4"/>
    <x v="107"/>
    <s v="MMR001CMP176"/>
    <s v="GCA"/>
    <s v="Urban"/>
    <n v="67"/>
    <n v="350"/>
    <n v="67"/>
    <n v="350"/>
    <n v="67"/>
    <n v="350"/>
    <x v="10"/>
    <x v="2"/>
    <n v="16"/>
  </r>
  <r>
    <x v="1"/>
    <x v="15"/>
    <x v="117"/>
    <s v="MMR015CMP218"/>
    <s v="GCA"/>
    <s v="Rural"/>
    <n v="44"/>
    <n v="273"/>
    <n v="40"/>
    <n v="208"/>
    <n v="40"/>
    <n v="208"/>
    <x v="10"/>
    <x v="1"/>
    <n v="21"/>
  </r>
  <r>
    <x v="0"/>
    <x v="4"/>
    <x v="124"/>
    <s v="MMR001CMP231"/>
    <s v="GCA"/>
    <s v="Rural"/>
    <n v="54"/>
    <n v="242"/>
    <n v="50"/>
    <n v="219"/>
    <n v="50"/>
    <n v="227"/>
    <x v="10"/>
    <x v="1"/>
    <n v="21"/>
  </r>
  <r>
    <x v="0"/>
    <x v="16"/>
    <x v="129"/>
    <s v="MMR001CMP234"/>
    <s v="GCA"/>
    <s v="Urban"/>
    <n v="91"/>
    <n v="400"/>
    <n v="60"/>
    <n v="228"/>
    <n v="74"/>
    <n v="228"/>
    <x v="10"/>
    <x v="1"/>
    <n v="13"/>
  </r>
  <r>
    <x v="0"/>
    <x v="16"/>
    <x v="129"/>
    <s v="MMR001CMP234"/>
    <s v="GCA"/>
    <s v="Urban"/>
    <n v="91"/>
    <n v="400"/>
    <n v="60"/>
    <n v="228"/>
    <n v="74"/>
    <n v="228"/>
    <x v="10"/>
    <x v="0"/>
    <n v="6"/>
  </r>
  <r>
    <x v="0"/>
    <x v="5"/>
    <x v="74"/>
    <s v="MMR001CMP133"/>
    <s v="GCA"/>
    <s v="Rural"/>
    <n v="115"/>
    <n v="532"/>
    <n v="115"/>
    <n v="537"/>
    <n v="115"/>
    <n v="537"/>
    <x v="10"/>
    <x v="1"/>
    <n v="34"/>
  </r>
  <r>
    <x v="1"/>
    <x v="13"/>
    <x v="108"/>
    <s v="MMR015CMP209"/>
    <s v="GCA"/>
    <s v="Urban"/>
    <n v="31"/>
    <n v="191"/>
    <n v="31"/>
    <n v="183"/>
    <n v="31"/>
    <n v="183"/>
    <x v="10"/>
    <x v="2"/>
    <n v="2"/>
  </r>
  <r>
    <x v="0"/>
    <x v="16"/>
    <x v="129"/>
    <s v="MMR001CMP234"/>
    <s v="GCA"/>
    <s v="Urban"/>
    <n v="91"/>
    <n v="400"/>
    <n v="60"/>
    <n v="228"/>
    <n v="74"/>
    <n v="228"/>
    <x v="10"/>
    <x v="2"/>
    <n v="7"/>
  </r>
  <r>
    <x v="1"/>
    <x v="11"/>
    <x v="122"/>
    <s v="MMR015CMP001"/>
    <s v="GCA"/>
    <s v="Urban"/>
    <n v="73"/>
    <n v="393"/>
    <n v="73"/>
    <n v="393"/>
    <n v="73"/>
    <n v="393"/>
    <x v="10"/>
    <x v="1"/>
    <n v="25"/>
  </r>
  <r>
    <x v="0"/>
    <x v="6"/>
    <x v="120"/>
    <s v="MMR001CMP225"/>
    <s v="GCA"/>
    <s v="Rural"/>
    <n v="30"/>
    <n v="181"/>
    <n v="30"/>
    <n v="181"/>
    <n v="30"/>
    <n v="181"/>
    <x v="10"/>
    <x v="0"/>
    <n v="4"/>
  </r>
  <r>
    <x v="1"/>
    <x v="14"/>
    <x v="98"/>
    <s v="MMR015CMP012"/>
    <s v="NGCA"/>
    <s v="Rural"/>
    <n v="32"/>
    <n v="156"/>
    <n v="9"/>
    <n v="58"/>
    <n v="9"/>
    <n v="58"/>
    <x v="10"/>
    <x v="2"/>
    <n v="0"/>
  </r>
  <r>
    <x v="0"/>
    <x v="5"/>
    <x v="128"/>
    <s v="MMR001CMP218"/>
    <s v="GCA"/>
    <s v="Rural"/>
    <n v="207"/>
    <n v="1141"/>
    <n v="352"/>
    <n v="1386"/>
    <n v="352"/>
    <n v="1386"/>
    <x v="10"/>
    <x v="2"/>
    <n v="48"/>
  </r>
  <r>
    <x v="1"/>
    <x v="14"/>
    <x v="97"/>
    <s v="MMR015CMP216"/>
    <s v="GCA"/>
    <s v="Urban"/>
    <n v="30"/>
    <n v="188"/>
    <n v="24"/>
    <n v="112"/>
    <n v="24"/>
    <n v="112"/>
    <x v="10"/>
    <x v="1"/>
    <n v="2"/>
  </r>
  <r>
    <x v="0"/>
    <x v="5"/>
    <x v="128"/>
    <s v="MMR001CMP218"/>
    <s v="GCA"/>
    <s v="Rural"/>
    <n v="207"/>
    <n v="1141"/>
    <n v="352"/>
    <n v="1386"/>
    <n v="352"/>
    <n v="1386"/>
    <x v="10"/>
    <x v="1"/>
    <n v="148"/>
  </r>
  <r>
    <x v="1"/>
    <x v="12"/>
    <x v="131"/>
    <s v="MMR015CMP007"/>
    <s v="GCA"/>
    <s v="Rural"/>
    <n v="70"/>
    <n v="273"/>
    <n v="71"/>
    <n v="278"/>
    <n v="71"/>
    <n v="278"/>
    <x v="10"/>
    <x v="2"/>
    <n v="5"/>
  </r>
  <r>
    <x v="0"/>
    <x v="5"/>
    <x v="130"/>
    <s v="MMR001CMP223"/>
    <s v="GCA"/>
    <s v="Rural"/>
    <n v="121"/>
    <n v="596"/>
    <n v="129"/>
    <n v="575"/>
    <n v="129"/>
    <n v="575"/>
    <x v="10"/>
    <x v="0"/>
    <n v="23"/>
  </r>
  <r>
    <x v="1"/>
    <x v="12"/>
    <x v="131"/>
    <s v="MMR015CMP007"/>
    <s v="GCA"/>
    <s v="Rural"/>
    <n v="70"/>
    <n v="273"/>
    <n v="71"/>
    <n v="278"/>
    <n v="71"/>
    <n v="278"/>
    <x v="10"/>
    <x v="0"/>
    <n v="10"/>
  </r>
  <r>
    <x v="0"/>
    <x v="2"/>
    <x v="125"/>
    <s v="MMR001CMP160"/>
    <s v="NGCA"/>
    <s v="Rural"/>
    <n v="110"/>
    <n v="643"/>
    <n v="106"/>
    <m/>
    <n v="124"/>
    <n v="0"/>
    <x v="10"/>
    <x v="2"/>
    <n v="0"/>
  </r>
  <r>
    <x v="1"/>
    <x v="13"/>
    <x v="108"/>
    <s v="MMR015CMP209"/>
    <s v="GCA"/>
    <s v="Urban"/>
    <n v="31"/>
    <n v="191"/>
    <n v="31"/>
    <n v="183"/>
    <n v="31"/>
    <n v="183"/>
    <x v="10"/>
    <x v="0"/>
    <n v="7"/>
  </r>
  <r>
    <x v="0"/>
    <x v="5"/>
    <x v="130"/>
    <s v="MMR001CMP223"/>
    <s v="GCA"/>
    <s v="Rural"/>
    <n v="121"/>
    <n v="596"/>
    <n v="129"/>
    <n v="575"/>
    <n v="129"/>
    <n v="575"/>
    <x v="10"/>
    <x v="2"/>
    <n v="15"/>
  </r>
  <r>
    <x v="1"/>
    <x v="12"/>
    <x v="114"/>
    <s v="MMR015CMP217"/>
    <s v="GCA"/>
    <s v="Mixed"/>
    <n v="21"/>
    <n v="107"/>
    <n v="22"/>
    <n v="108"/>
    <n v="22"/>
    <n v="0"/>
    <x v="10"/>
    <x v="0"/>
    <n v="0"/>
  </r>
  <r>
    <x v="1"/>
    <x v="12"/>
    <x v="121"/>
    <s v="MMR015CMP006"/>
    <s v="GCA"/>
    <s v="Rural"/>
    <n v="51"/>
    <n v="260"/>
    <n v="51"/>
    <n v="263"/>
    <n v="51"/>
    <n v="263"/>
    <x v="10"/>
    <x v="1"/>
    <n v="18"/>
  </r>
  <r>
    <x v="0"/>
    <x v="4"/>
    <x v="127"/>
    <s v="MMR001CMP229"/>
    <s v="GCA"/>
    <s v="Rural"/>
    <n v="116"/>
    <n v="530"/>
    <n v="105"/>
    <n v="464"/>
    <n v="105"/>
    <n v="492"/>
    <x v="10"/>
    <x v="0"/>
    <n v="15"/>
  </r>
  <r>
    <x v="0"/>
    <x v="2"/>
    <x v="125"/>
    <s v="MMR001CMP160"/>
    <s v="NGCA"/>
    <s v="Rural"/>
    <n v="110"/>
    <n v="643"/>
    <n v="106"/>
    <m/>
    <n v="124"/>
    <n v="0"/>
    <x v="10"/>
    <x v="0"/>
    <n v="0"/>
  </r>
  <r>
    <x v="1"/>
    <x v="12"/>
    <x v="131"/>
    <s v="MMR015CMP007"/>
    <s v="GCA"/>
    <s v="Rural"/>
    <n v="70"/>
    <n v="273"/>
    <n v="71"/>
    <n v="278"/>
    <n v="71"/>
    <n v="278"/>
    <x v="10"/>
    <x v="1"/>
    <n v="15"/>
  </r>
  <r>
    <x v="1"/>
    <x v="12"/>
    <x v="121"/>
    <s v="MMR015CMP006"/>
    <s v="GCA"/>
    <s v="Rural"/>
    <n v="51"/>
    <n v="260"/>
    <n v="51"/>
    <n v="263"/>
    <n v="51"/>
    <n v="263"/>
    <x v="10"/>
    <x v="2"/>
    <n v="10"/>
  </r>
  <r>
    <x v="0"/>
    <x v="6"/>
    <x v="120"/>
    <s v="MMR001CMP225"/>
    <s v="GCA"/>
    <s v="Rural"/>
    <n v="30"/>
    <n v="181"/>
    <n v="30"/>
    <n v="181"/>
    <n v="30"/>
    <n v="181"/>
    <x v="10"/>
    <x v="2"/>
    <n v="5"/>
  </r>
  <r>
    <x v="1"/>
    <x v="12"/>
    <x v="121"/>
    <s v="MMR015CMP006"/>
    <s v="GCA"/>
    <s v="Rural"/>
    <n v="51"/>
    <n v="260"/>
    <n v="51"/>
    <n v="263"/>
    <n v="51"/>
    <n v="263"/>
    <x v="10"/>
    <x v="0"/>
    <n v="8"/>
  </r>
  <r>
    <x v="1"/>
    <x v="12"/>
    <x v="114"/>
    <s v="MMR015CMP217"/>
    <s v="GCA"/>
    <s v="Mixed"/>
    <n v="21"/>
    <n v="107"/>
    <n v="22"/>
    <n v="108"/>
    <n v="22"/>
    <n v="0"/>
    <x v="10"/>
    <x v="2"/>
    <n v="0"/>
  </r>
  <r>
    <x v="0"/>
    <x v="6"/>
    <x v="120"/>
    <s v="MMR001CMP225"/>
    <s v="GCA"/>
    <s v="Rural"/>
    <n v="30"/>
    <n v="181"/>
    <n v="30"/>
    <n v="181"/>
    <n v="30"/>
    <n v="181"/>
    <x v="10"/>
    <x v="1"/>
    <n v="9"/>
  </r>
  <r>
    <x v="0"/>
    <x v="8"/>
    <x v="116"/>
    <s v="MMR001CMP152"/>
    <s v="GCA"/>
    <s v="Rural"/>
    <n v="20"/>
    <n v="106"/>
    <n v="13"/>
    <n v="94"/>
    <n v="18"/>
    <n v="94"/>
    <x v="10"/>
    <x v="1"/>
    <n v="5"/>
  </r>
  <r>
    <x v="1"/>
    <x v="11"/>
    <x v="115"/>
    <s v="MMR015CMP004"/>
    <s v="GCA"/>
    <s v="Urban"/>
    <n v="77"/>
    <n v="384"/>
    <n v="79"/>
    <n v="394"/>
    <n v="79"/>
    <n v="394"/>
    <x v="10"/>
    <x v="1"/>
    <n v="18"/>
  </r>
  <r>
    <x v="0"/>
    <x v="5"/>
    <x v="118"/>
    <s v="MMR001CMP228"/>
    <s v="GCA"/>
    <s v="Rural"/>
    <n v="115"/>
    <n v="502"/>
    <n v="123"/>
    <n v="555"/>
    <n v="123"/>
    <n v="555"/>
    <x v="10"/>
    <x v="0"/>
    <n v="30"/>
  </r>
  <r>
    <x v="0"/>
    <x v="8"/>
    <x v="116"/>
    <s v="MMR001CMP152"/>
    <s v="GCA"/>
    <s v="Rural"/>
    <n v="20"/>
    <n v="106"/>
    <n v="13"/>
    <n v="94"/>
    <n v="18"/>
    <n v="94"/>
    <x v="10"/>
    <x v="2"/>
    <n v="1"/>
  </r>
  <r>
    <x v="0"/>
    <x v="5"/>
    <x v="118"/>
    <s v="MMR001CMP228"/>
    <s v="GCA"/>
    <s v="Rural"/>
    <n v="115"/>
    <n v="502"/>
    <n v="123"/>
    <n v="555"/>
    <n v="123"/>
    <n v="555"/>
    <x v="10"/>
    <x v="2"/>
    <n v="23"/>
  </r>
  <r>
    <x v="1"/>
    <x v="11"/>
    <x v="115"/>
    <s v="MMR015CMP004"/>
    <s v="GCA"/>
    <s v="Urban"/>
    <n v="77"/>
    <n v="384"/>
    <n v="79"/>
    <n v="394"/>
    <n v="79"/>
    <n v="394"/>
    <x v="10"/>
    <x v="2"/>
    <n v="6"/>
  </r>
  <r>
    <x v="0"/>
    <x v="4"/>
    <x v="107"/>
    <s v="MMR001CMP176"/>
    <s v="GCA"/>
    <s v="Urban"/>
    <n v="67"/>
    <n v="350"/>
    <n v="67"/>
    <n v="350"/>
    <n v="67"/>
    <n v="350"/>
    <x v="10"/>
    <x v="1"/>
    <n v="30"/>
  </r>
  <r>
    <x v="1"/>
    <x v="12"/>
    <x v="114"/>
    <s v="MMR015CMP217"/>
    <s v="GCA"/>
    <s v="Mixed"/>
    <n v="21"/>
    <n v="107"/>
    <n v="22"/>
    <n v="108"/>
    <n v="22"/>
    <n v="0"/>
    <x v="10"/>
    <x v="1"/>
    <n v="0"/>
  </r>
  <r>
    <x v="0"/>
    <x v="5"/>
    <x v="130"/>
    <s v="MMR001CMP223"/>
    <s v="GCA"/>
    <s v="Rural"/>
    <n v="121"/>
    <n v="596"/>
    <n v="129"/>
    <n v="575"/>
    <n v="129"/>
    <n v="575"/>
    <x v="10"/>
    <x v="1"/>
    <n v="38"/>
  </r>
  <r>
    <x v="1"/>
    <x v="11"/>
    <x v="93"/>
    <s v="MMR015CMP214"/>
    <s v="GCA"/>
    <s v="Urban"/>
    <n v="41"/>
    <n v="214"/>
    <n v="41"/>
    <n v="214"/>
    <n v="41"/>
    <n v="214"/>
    <x v="10"/>
    <x v="0"/>
    <n v="9"/>
  </r>
  <r>
    <x v="0"/>
    <x v="4"/>
    <x v="109"/>
    <s v="MMR001CMP184"/>
    <s v="GCA"/>
    <s v="Rural"/>
    <n v="41"/>
    <n v="199"/>
    <n v="41"/>
    <n v="196"/>
    <n v="41"/>
    <n v="201"/>
    <x v="10"/>
    <x v="1"/>
    <n v="18"/>
  </r>
  <r>
    <x v="0"/>
    <x v="4"/>
    <x v="111"/>
    <s v="MMR001CMP169"/>
    <s v="GCA"/>
    <s v="Rural"/>
    <n v="35"/>
    <n v="215"/>
    <n v="35"/>
    <n v="211"/>
    <n v="35"/>
    <n v="212"/>
    <x v="10"/>
    <x v="1"/>
    <n v="8"/>
  </r>
  <r>
    <x v="1"/>
    <x v="14"/>
    <x v="101"/>
    <s v="MMR015CMP213"/>
    <s v="GCA"/>
    <s v="Urban"/>
    <n v="61"/>
    <n v="264"/>
    <n v="55"/>
    <n v="251"/>
    <n v="55"/>
    <n v="251"/>
    <x v="10"/>
    <x v="2"/>
    <n v="12"/>
  </r>
  <r>
    <x v="0"/>
    <x v="4"/>
    <x v="106"/>
    <s v="MMR001CMP179"/>
    <s v="GCA"/>
    <s v="Rural"/>
    <n v="77"/>
    <n v="380"/>
    <n v="76"/>
    <n v="342"/>
    <n v="76"/>
    <n v="344"/>
    <x v="10"/>
    <x v="1"/>
    <n v="26"/>
  </r>
  <r>
    <x v="1"/>
    <x v="14"/>
    <x v="100"/>
    <s v="MMR015CMP139"/>
    <s v="NGCA"/>
    <s v="Rural"/>
    <n v="9"/>
    <n v="40"/>
    <n v="9"/>
    <n v="43"/>
    <n v="9"/>
    <n v="43"/>
    <x v="10"/>
    <x v="0"/>
    <n v="1"/>
  </r>
  <r>
    <x v="0"/>
    <x v="4"/>
    <x v="113"/>
    <s v="MMR001CMP183"/>
    <s v="GCA"/>
    <s v="Mixed"/>
    <n v="8"/>
    <n v="40"/>
    <n v="8"/>
    <n v="28"/>
    <n v="8"/>
    <n v="40"/>
    <x v="10"/>
    <x v="0"/>
    <n v="1"/>
  </r>
  <r>
    <x v="1"/>
    <x v="14"/>
    <x v="101"/>
    <s v="MMR015CMP213"/>
    <s v="GCA"/>
    <s v="Urban"/>
    <n v="61"/>
    <n v="264"/>
    <n v="55"/>
    <n v="251"/>
    <n v="55"/>
    <n v="251"/>
    <x v="10"/>
    <x v="0"/>
    <n v="25"/>
  </r>
  <r>
    <x v="1"/>
    <x v="14"/>
    <x v="100"/>
    <s v="MMR015CMP139"/>
    <s v="NGCA"/>
    <s v="Rural"/>
    <n v="9"/>
    <n v="40"/>
    <n v="9"/>
    <n v="43"/>
    <n v="9"/>
    <n v="43"/>
    <x v="10"/>
    <x v="2"/>
    <n v="1"/>
  </r>
  <r>
    <x v="0"/>
    <x v="4"/>
    <x v="113"/>
    <s v="MMR001CMP183"/>
    <s v="GCA"/>
    <s v="Mixed"/>
    <n v="8"/>
    <n v="40"/>
    <n v="8"/>
    <n v="28"/>
    <n v="8"/>
    <n v="40"/>
    <x v="10"/>
    <x v="2"/>
    <n v="2"/>
  </r>
  <r>
    <x v="1"/>
    <x v="12"/>
    <x v="104"/>
    <s v="MMR015CMP020"/>
    <s v="GCA"/>
    <s v="Rural"/>
    <n v="178"/>
    <n v="827"/>
    <n v="194"/>
    <n v="890"/>
    <n v="194"/>
    <n v="890"/>
    <x v="10"/>
    <x v="1"/>
    <n v="99"/>
  </r>
  <r>
    <x v="1"/>
    <x v="12"/>
    <x v="112"/>
    <s v="MMR015CMP018"/>
    <s v="GCA"/>
    <s v="Rural"/>
    <n v="78"/>
    <n v="390"/>
    <n v="77"/>
    <n v="384"/>
    <n v="77"/>
    <n v="384"/>
    <x v="10"/>
    <x v="1"/>
    <n v="62"/>
  </r>
  <r>
    <x v="1"/>
    <x v="12"/>
    <x v="104"/>
    <s v="MMR015CMP020"/>
    <s v="GCA"/>
    <s v="Rural"/>
    <n v="178"/>
    <n v="827"/>
    <n v="194"/>
    <n v="890"/>
    <n v="194"/>
    <n v="890"/>
    <x v="10"/>
    <x v="2"/>
    <n v="49"/>
  </r>
  <r>
    <x v="1"/>
    <x v="14"/>
    <x v="101"/>
    <s v="MMR015CMP213"/>
    <s v="GCA"/>
    <s v="Urban"/>
    <n v="61"/>
    <n v="264"/>
    <n v="55"/>
    <n v="251"/>
    <n v="55"/>
    <n v="251"/>
    <x v="10"/>
    <x v="1"/>
    <n v="37"/>
  </r>
  <r>
    <x v="1"/>
    <x v="12"/>
    <x v="110"/>
    <s v="MMR015CMP017"/>
    <s v="GCA"/>
    <s v="Urban"/>
    <n v="30"/>
    <n v="139"/>
    <n v="31"/>
    <n v="140"/>
    <n v="31"/>
    <n v="140"/>
    <x v="10"/>
    <x v="1"/>
    <n v="5"/>
  </r>
  <r>
    <x v="1"/>
    <x v="12"/>
    <x v="112"/>
    <s v="MMR015CMP018"/>
    <s v="GCA"/>
    <s v="Rural"/>
    <n v="78"/>
    <n v="390"/>
    <n v="77"/>
    <n v="384"/>
    <n v="77"/>
    <n v="384"/>
    <x v="10"/>
    <x v="2"/>
    <n v="29"/>
  </r>
  <r>
    <x v="0"/>
    <x v="4"/>
    <x v="105"/>
    <s v="MMR001CMP181"/>
    <s v="GCA"/>
    <s v="Urban"/>
    <n v="25"/>
    <n v="133"/>
    <n v="22"/>
    <n v="95"/>
    <n v="25"/>
    <n v="134"/>
    <x v="10"/>
    <x v="2"/>
    <n v="4"/>
  </r>
  <r>
    <x v="0"/>
    <x v="4"/>
    <x v="102"/>
    <s v="MMR001CMP182"/>
    <s v="GCA"/>
    <s v="Urban"/>
    <n v="10"/>
    <n v="39"/>
    <n v="7"/>
    <n v="25"/>
    <n v="10"/>
    <n v="39"/>
    <x v="10"/>
    <x v="0"/>
    <n v="1"/>
  </r>
  <r>
    <x v="0"/>
    <x v="4"/>
    <x v="113"/>
    <s v="MMR001CMP183"/>
    <s v="GCA"/>
    <s v="Mixed"/>
    <n v="8"/>
    <n v="40"/>
    <n v="8"/>
    <n v="28"/>
    <n v="8"/>
    <n v="40"/>
    <x v="10"/>
    <x v="1"/>
    <n v="3"/>
  </r>
  <r>
    <x v="0"/>
    <x v="4"/>
    <x v="109"/>
    <s v="MMR001CMP184"/>
    <s v="GCA"/>
    <s v="Rural"/>
    <n v="41"/>
    <n v="199"/>
    <n v="41"/>
    <n v="196"/>
    <n v="41"/>
    <n v="201"/>
    <x v="10"/>
    <x v="0"/>
    <n v="5"/>
  </r>
  <r>
    <x v="0"/>
    <x v="4"/>
    <x v="105"/>
    <s v="MMR001CMP181"/>
    <s v="GCA"/>
    <s v="Urban"/>
    <n v="25"/>
    <n v="133"/>
    <n v="22"/>
    <n v="95"/>
    <n v="25"/>
    <n v="134"/>
    <x v="10"/>
    <x v="1"/>
    <n v="9"/>
  </r>
  <r>
    <x v="0"/>
    <x v="4"/>
    <x v="103"/>
    <s v="MMR001CMP174"/>
    <s v="GCA"/>
    <s v="Urban"/>
    <n v="65"/>
    <n v="347"/>
    <n v="65"/>
    <n v="347"/>
    <n v="65"/>
    <n v="347"/>
    <x v="10"/>
    <x v="0"/>
    <n v="44"/>
  </r>
  <r>
    <x v="0"/>
    <x v="4"/>
    <x v="103"/>
    <s v="MMR001CMP174"/>
    <s v="GCA"/>
    <s v="Urban"/>
    <n v="65"/>
    <n v="347"/>
    <n v="65"/>
    <n v="347"/>
    <n v="65"/>
    <n v="347"/>
    <x v="10"/>
    <x v="2"/>
    <n v="46"/>
  </r>
  <r>
    <x v="0"/>
    <x v="4"/>
    <x v="111"/>
    <s v="MMR001CMP169"/>
    <s v="GCA"/>
    <s v="Rural"/>
    <n v="35"/>
    <n v="215"/>
    <n v="35"/>
    <n v="211"/>
    <n v="35"/>
    <n v="212"/>
    <x v="10"/>
    <x v="2"/>
    <n v="4"/>
  </r>
  <r>
    <x v="1"/>
    <x v="12"/>
    <x v="112"/>
    <s v="MMR015CMP018"/>
    <s v="GCA"/>
    <s v="Rural"/>
    <n v="78"/>
    <n v="390"/>
    <n v="77"/>
    <n v="384"/>
    <n v="77"/>
    <n v="384"/>
    <x v="10"/>
    <x v="0"/>
    <n v="33"/>
  </r>
  <r>
    <x v="0"/>
    <x v="4"/>
    <x v="109"/>
    <s v="MMR001CMP184"/>
    <s v="GCA"/>
    <s v="Rural"/>
    <n v="41"/>
    <n v="199"/>
    <n v="41"/>
    <n v="196"/>
    <n v="41"/>
    <n v="201"/>
    <x v="10"/>
    <x v="2"/>
    <n v="13"/>
  </r>
  <r>
    <x v="0"/>
    <x v="4"/>
    <x v="111"/>
    <s v="MMR001CMP169"/>
    <s v="GCA"/>
    <s v="Rural"/>
    <n v="35"/>
    <n v="215"/>
    <n v="35"/>
    <n v="211"/>
    <n v="35"/>
    <n v="212"/>
    <x v="10"/>
    <x v="0"/>
    <n v="4"/>
  </r>
  <r>
    <x v="1"/>
    <x v="12"/>
    <x v="104"/>
    <s v="MMR015CMP020"/>
    <s v="GCA"/>
    <s v="Rural"/>
    <n v="178"/>
    <n v="827"/>
    <n v="194"/>
    <n v="890"/>
    <n v="194"/>
    <n v="890"/>
    <x v="10"/>
    <x v="0"/>
    <n v="50"/>
  </r>
  <r>
    <x v="0"/>
    <x v="4"/>
    <x v="105"/>
    <s v="MMR001CMP181"/>
    <s v="GCA"/>
    <s v="Urban"/>
    <n v="25"/>
    <n v="133"/>
    <n v="22"/>
    <n v="95"/>
    <n v="25"/>
    <n v="134"/>
    <x v="10"/>
    <x v="0"/>
    <n v="5"/>
  </r>
  <r>
    <x v="0"/>
    <x v="4"/>
    <x v="102"/>
    <s v="MMR001CMP182"/>
    <s v="GCA"/>
    <s v="Urban"/>
    <n v="10"/>
    <n v="39"/>
    <n v="7"/>
    <n v="25"/>
    <n v="10"/>
    <n v="39"/>
    <x v="10"/>
    <x v="1"/>
    <n v="3"/>
  </r>
  <r>
    <x v="0"/>
    <x v="4"/>
    <x v="102"/>
    <s v="MMR001CMP182"/>
    <s v="GCA"/>
    <s v="Urban"/>
    <n v="10"/>
    <n v="39"/>
    <n v="7"/>
    <n v="25"/>
    <n v="10"/>
    <n v="39"/>
    <x v="10"/>
    <x v="2"/>
    <n v="2"/>
  </r>
  <r>
    <x v="1"/>
    <x v="12"/>
    <x v="110"/>
    <s v="MMR015CMP017"/>
    <s v="GCA"/>
    <s v="Urban"/>
    <n v="30"/>
    <n v="139"/>
    <n v="31"/>
    <n v="140"/>
    <n v="31"/>
    <n v="140"/>
    <x v="10"/>
    <x v="2"/>
    <n v="3"/>
  </r>
  <r>
    <x v="0"/>
    <x v="4"/>
    <x v="103"/>
    <s v="MMR001CMP174"/>
    <s v="GCA"/>
    <s v="Urban"/>
    <n v="65"/>
    <n v="347"/>
    <n v="65"/>
    <n v="347"/>
    <n v="65"/>
    <n v="347"/>
    <x v="10"/>
    <x v="1"/>
    <n v="90"/>
  </r>
  <r>
    <x v="0"/>
    <x v="2"/>
    <x v="42"/>
    <s v="MMR001CMP040"/>
    <s v="GCA"/>
    <s v="Rural"/>
    <n v="429"/>
    <n v="2237"/>
    <n v="429"/>
    <n v="2221"/>
    <n v="429"/>
    <n v="2221"/>
    <x v="11"/>
    <x v="1"/>
    <n v="148"/>
  </r>
  <r>
    <x v="0"/>
    <x v="2"/>
    <x v="49"/>
    <s v="MMR001CMP039"/>
    <s v="GCA"/>
    <s v="Rural"/>
    <n v="45"/>
    <n v="193"/>
    <n v="48"/>
    <n v="196"/>
    <n v="48"/>
    <n v="196"/>
    <x v="11"/>
    <x v="0"/>
    <n v="8"/>
  </r>
  <r>
    <x v="0"/>
    <x v="2"/>
    <x v="53"/>
    <s v="MMR001CMP030"/>
    <s v="GCA"/>
    <s v="Urban"/>
    <n v="31"/>
    <n v="170"/>
    <n v="25"/>
    <n v="125"/>
    <n v="31"/>
    <n v="170"/>
    <x v="11"/>
    <x v="2"/>
    <n v="3"/>
  </r>
  <r>
    <x v="0"/>
    <x v="0"/>
    <x v="38"/>
    <s v="MMR001CMP071"/>
    <s v="GCA"/>
    <s v="Urban"/>
    <n v="30"/>
    <n v="175"/>
    <n v="18"/>
    <n v="120"/>
    <n v="29"/>
    <n v="182"/>
    <x v="11"/>
    <x v="2"/>
    <n v="2"/>
  </r>
  <r>
    <x v="0"/>
    <x v="9"/>
    <x v="31"/>
    <s v="MMR001CMP077"/>
    <s v="GCA"/>
    <s v="Mixed"/>
    <n v="18"/>
    <n v="78"/>
    <n v="18"/>
    <n v="79"/>
    <n v="18"/>
    <n v="77"/>
    <x v="11"/>
    <x v="2"/>
    <n v="0"/>
  </r>
  <r>
    <x v="0"/>
    <x v="2"/>
    <x v="37"/>
    <s v="MMR001CMP038"/>
    <s v="GCA"/>
    <s v="Urban"/>
    <n v="85"/>
    <n v="367"/>
    <n v="80"/>
    <n v="337"/>
    <n v="85"/>
    <n v="367"/>
    <x v="11"/>
    <x v="2"/>
    <n v="8"/>
  </r>
  <r>
    <x v="0"/>
    <x v="2"/>
    <x v="49"/>
    <s v="MMR001CMP039"/>
    <s v="GCA"/>
    <s v="Rural"/>
    <n v="45"/>
    <n v="193"/>
    <n v="48"/>
    <n v="196"/>
    <n v="48"/>
    <n v="196"/>
    <x v="11"/>
    <x v="2"/>
    <n v="9"/>
  </r>
  <r>
    <x v="0"/>
    <x v="1"/>
    <x v="64"/>
    <s v="MMR001CMP055"/>
    <s v="GCA"/>
    <s v="Urban"/>
    <n v="27"/>
    <n v="111"/>
    <n v="25"/>
    <n v="104"/>
    <n v="25"/>
    <n v="104"/>
    <x v="11"/>
    <x v="1"/>
    <n v="7"/>
  </r>
  <r>
    <x v="0"/>
    <x v="1"/>
    <x v="64"/>
    <s v="MMR001CMP055"/>
    <s v="GCA"/>
    <s v="Urban"/>
    <n v="27"/>
    <n v="111"/>
    <n v="25"/>
    <n v="104"/>
    <n v="25"/>
    <n v="104"/>
    <x v="11"/>
    <x v="2"/>
    <n v="0"/>
  </r>
  <r>
    <x v="0"/>
    <x v="2"/>
    <x v="53"/>
    <s v="MMR001CMP030"/>
    <s v="GCA"/>
    <s v="Urban"/>
    <n v="31"/>
    <n v="170"/>
    <n v="25"/>
    <n v="125"/>
    <n v="31"/>
    <n v="170"/>
    <x v="11"/>
    <x v="1"/>
    <n v="13"/>
  </r>
  <r>
    <x v="0"/>
    <x v="2"/>
    <x v="49"/>
    <s v="MMR001CMP039"/>
    <s v="GCA"/>
    <s v="Rural"/>
    <n v="45"/>
    <n v="193"/>
    <n v="48"/>
    <n v="196"/>
    <n v="48"/>
    <n v="196"/>
    <x v="11"/>
    <x v="1"/>
    <n v="17"/>
  </r>
  <r>
    <x v="0"/>
    <x v="0"/>
    <x v="39"/>
    <s v="MMR001CMP070"/>
    <s v="GCA"/>
    <s v="Urban"/>
    <n v="186"/>
    <n v="1002"/>
    <n v="183"/>
    <n v="971"/>
    <n v="188"/>
    <n v="1003"/>
    <x v="11"/>
    <x v="2"/>
    <n v="60"/>
  </r>
  <r>
    <x v="0"/>
    <x v="0"/>
    <x v="45"/>
    <s v="MMR001CMP069"/>
    <s v="GCA"/>
    <s v="Urban"/>
    <n v="70"/>
    <n v="609"/>
    <n v="124"/>
    <n v="644"/>
    <n v="124"/>
    <n v="644"/>
    <x v="11"/>
    <x v="1"/>
    <n v="26"/>
  </r>
  <r>
    <x v="0"/>
    <x v="1"/>
    <x v="69"/>
    <s v="MMR001CMP053"/>
    <s v="GCA"/>
    <s v="Urban"/>
    <n v="14"/>
    <n v="74"/>
    <n v="14"/>
    <n v="68"/>
    <n v="14"/>
    <n v="68"/>
    <x v="11"/>
    <x v="0"/>
    <n v="2"/>
  </r>
  <r>
    <x v="0"/>
    <x v="2"/>
    <x v="37"/>
    <s v="MMR001CMP038"/>
    <s v="GCA"/>
    <s v="Urban"/>
    <n v="85"/>
    <n v="367"/>
    <n v="80"/>
    <n v="337"/>
    <n v="85"/>
    <n v="367"/>
    <x v="11"/>
    <x v="1"/>
    <n v="18"/>
  </r>
  <r>
    <x v="0"/>
    <x v="0"/>
    <x v="63"/>
    <s v="MMR001CMP056"/>
    <s v="GCA"/>
    <s v="Urban"/>
    <n v="413"/>
    <n v="1835"/>
    <n v="407"/>
    <n v="1858"/>
    <n v="407"/>
    <n v="1858"/>
    <x v="11"/>
    <x v="2"/>
    <n v="63"/>
  </r>
  <r>
    <x v="0"/>
    <x v="0"/>
    <x v="76"/>
    <s v="MMR001CMP058"/>
    <s v="GCA"/>
    <s v="Urban"/>
    <n v="3"/>
    <n v="13"/>
    <n v="3"/>
    <n v="13"/>
    <n v="3"/>
    <n v="13"/>
    <x v="11"/>
    <x v="2"/>
    <n v="1"/>
  </r>
  <r>
    <x v="0"/>
    <x v="2"/>
    <x v="42"/>
    <s v="MMR001CMP040"/>
    <s v="GCA"/>
    <s v="Rural"/>
    <n v="429"/>
    <n v="2237"/>
    <n v="429"/>
    <n v="2221"/>
    <n v="429"/>
    <n v="2221"/>
    <x v="11"/>
    <x v="2"/>
    <n v="58"/>
  </r>
  <r>
    <x v="0"/>
    <x v="0"/>
    <x v="63"/>
    <s v="MMR001CMP056"/>
    <s v="GCA"/>
    <s v="Urban"/>
    <n v="413"/>
    <n v="1835"/>
    <n v="407"/>
    <n v="1858"/>
    <n v="407"/>
    <n v="1858"/>
    <x v="11"/>
    <x v="0"/>
    <n v="51"/>
  </r>
  <r>
    <x v="0"/>
    <x v="9"/>
    <x v="31"/>
    <s v="MMR001CMP077"/>
    <s v="GCA"/>
    <s v="Mixed"/>
    <n v="18"/>
    <n v="78"/>
    <n v="18"/>
    <n v="79"/>
    <n v="18"/>
    <n v="77"/>
    <x v="11"/>
    <x v="1"/>
    <n v="1"/>
  </r>
  <r>
    <x v="0"/>
    <x v="0"/>
    <x v="38"/>
    <s v="MMR001CMP071"/>
    <s v="GCA"/>
    <s v="Urban"/>
    <n v="30"/>
    <n v="175"/>
    <n v="18"/>
    <n v="120"/>
    <n v="29"/>
    <n v="182"/>
    <x v="11"/>
    <x v="0"/>
    <n v="10"/>
  </r>
  <r>
    <x v="0"/>
    <x v="1"/>
    <x v="81"/>
    <s v="MMR001CMP054"/>
    <s v="GCA"/>
    <s v="Rural"/>
    <n v="23"/>
    <n v="124"/>
    <n v="20"/>
    <n v="110"/>
    <n v="20"/>
    <n v="110"/>
    <x v="11"/>
    <x v="0"/>
    <n v="6"/>
  </r>
  <r>
    <x v="0"/>
    <x v="0"/>
    <x v="39"/>
    <s v="MMR001CMP070"/>
    <s v="GCA"/>
    <s v="Urban"/>
    <n v="186"/>
    <n v="1002"/>
    <n v="183"/>
    <n v="971"/>
    <n v="188"/>
    <n v="1003"/>
    <x v="11"/>
    <x v="0"/>
    <n v="42"/>
  </r>
  <r>
    <x v="0"/>
    <x v="1"/>
    <x v="69"/>
    <s v="MMR001CMP053"/>
    <s v="GCA"/>
    <s v="Urban"/>
    <n v="14"/>
    <n v="74"/>
    <n v="14"/>
    <n v="68"/>
    <n v="14"/>
    <n v="68"/>
    <x v="11"/>
    <x v="1"/>
    <n v="5"/>
  </r>
  <r>
    <x v="0"/>
    <x v="1"/>
    <x v="81"/>
    <s v="MMR001CMP054"/>
    <s v="GCA"/>
    <s v="Rural"/>
    <n v="23"/>
    <n v="124"/>
    <n v="20"/>
    <n v="110"/>
    <n v="20"/>
    <n v="110"/>
    <x v="11"/>
    <x v="1"/>
    <n v="9"/>
  </r>
  <r>
    <x v="0"/>
    <x v="1"/>
    <x v="81"/>
    <s v="MMR001CMP054"/>
    <s v="GCA"/>
    <s v="Rural"/>
    <n v="23"/>
    <n v="124"/>
    <n v="20"/>
    <n v="110"/>
    <n v="20"/>
    <n v="110"/>
    <x v="11"/>
    <x v="2"/>
    <n v="3"/>
  </r>
  <r>
    <x v="0"/>
    <x v="2"/>
    <x v="42"/>
    <s v="MMR001CMP040"/>
    <s v="GCA"/>
    <s v="Rural"/>
    <n v="429"/>
    <n v="2237"/>
    <n v="429"/>
    <n v="2221"/>
    <n v="429"/>
    <n v="2221"/>
    <x v="11"/>
    <x v="0"/>
    <n v="90"/>
  </r>
  <r>
    <x v="0"/>
    <x v="2"/>
    <x v="71"/>
    <s v="MMR001CMP031"/>
    <s v="GCA"/>
    <s v="Urban"/>
    <n v="128"/>
    <n v="725"/>
    <n v="100"/>
    <n v="608"/>
    <n v="128"/>
    <n v="746"/>
    <x v="11"/>
    <x v="2"/>
    <n v="11"/>
  </r>
  <r>
    <x v="0"/>
    <x v="0"/>
    <x v="28"/>
    <s v="MMR001CMP059"/>
    <s v="GCA"/>
    <s v="Urban"/>
    <n v="25"/>
    <n v="92"/>
    <n v="24"/>
    <n v="89"/>
    <n v="24"/>
    <n v="89"/>
    <x v="11"/>
    <x v="2"/>
    <n v="1"/>
  </r>
  <r>
    <x v="0"/>
    <x v="0"/>
    <x v="39"/>
    <s v="MMR001CMP070"/>
    <s v="GCA"/>
    <s v="Urban"/>
    <n v="186"/>
    <n v="1002"/>
    <n v="183"/>
    <n v="971"/>
    <n v="188"/>
    <n v="1003"/>
    <x v="11"/>
    <x v="1"/>
    <n v="102"/>
  </r>
  <r>
    <x v="0"/>
    <x v="0"/>
    <x v="76"/>
    <s v="MMR001CMP058"/>
    <s v="GCA"/>
    <s v="Urban"/>
    <n v="3"/>
    <n v="13"/>
    <n v="3"/>
    <n v="13"/>
    <n v="3"/>
    <n v="13"/>
    <x v="11"/>
    <x v="0"/>
    <n v="1"/>
  </r>
  <r>
    <x v="0"/>
    <x v="1"/>
    <x v="64"/>
    <s v="MMR001CMP055"/>
    <s v="GCA"/>
    <s v="Urban"/>
    <n v="27"/>
    <n v="111"/>
    <n v="25"/>
    <n v="104"/>
    <n v="25"/>
    <n v="104"/>
    <x v="11"/>
    <x v="0"/>
    <n v="7"/>
  </r>
  <r>
    <x v="0"/>
    <x v="0"/>
    <x v="63"/>
    <s v="MMR001CMP056"/>
    <s v="GCA"/>
    <s v="Urban"/>
    <n v="413"/>
    <n v="1835"/>
    <n v="407"/>
    <n v="1858"/>
    <n v="407"/>
    <n v="1858"/>
    <x v="11"/>
    <x v="1"/>
    <n v="114"/>
  </r>
  <r>
    <x v="0"/>
    <x v="1"/>
    <x v="69"/>
    <s v="MMR001CMP053"/>
    <s v="GCA"/>
    <s v="Urban"/>
    <n v="14"/>
    <n v="74"/>
    <n v="14"/>
    <n v="68"/>
    <n v="14"/>
    <n v="68"/>
    <x v="11"/>
    <x v="2"/>
    <n v="3"/>
  </r>
  <r>
    <x v="0"/>
    <x v="9"/>
    <x v="70"/>
    <s v="MMR001CMP078"/>
    <s v="GCA"/>
    <s v="Mixed"/>
    <n v="12"/>
    <n v="47"/>
    <n v="15"/>
    <n v="69"/>
    <n v="15"/>
    <n v="69"/>
    <x v="11"/>
    <x v="0"/>
    <n v="1"/>
  </r>
  <r>
    <x v="0"/>
    <x v="2"/>
    <x v="71"/>
    <s v="MMR001CMP031"/>
    <s v="GCA"/>
    <s v="Urban"/>
    <n v="128"/>
    <n v="725"/>
    <n v="100"/>
    <n v="608"/>
    <n v="128"/>
    <n v="746"/>
    <x v="11"/>
    <x v="0"/>
    <n v="17"/>
  </r>
  <r>
    <x v="0"/>
    <x v="7"/>
    <x v="18"/>
    <s v="MMR001CMP067"/>
    <s v="GCA"/>
    <s v="Urban"/>
    <n v="80"/>
    <n v="278"/>
    <n v="50"/>
    <n v="200"/>
    <n v="83"/>
    <n v="293"/>
    <x v="11"/>
    <x v="1"/>
    <n v="11"/>
  </r>
  <r>
    <x v="0"/>
    <x v="2"/>
    <x v="37"/>
    <s v="MMR001CMP038"/>
    <s v="GCA"/>
    <s v="Urban"/>
    <n v="85"/>
    <n v="367"/>
    <n v="80"/>
    <n v="337"/>
    <n v="85"/>
    <n v="367"/>
    <x v="11"/>
    <x v="0"/>
    <n v="10"/>
  </r>
  <r>
    <x v="0"/>
    <x v="0"/>
    <x v="12"/>
    <s v="MMR001CMP073"/>
    <s v="GCA"/>
    <s v="Rural"/>
    <n v="46"/>
    <n v="272"/>
    <n v="45"/>
    <n v="257"/>
    <n v="45"/>
    <n v="269"/>
    <x v="11"/>
    <x v="2"/>
    <n v="6"/>
  </r>
  <r>
    <x v="0"/>
    <x v="0"/>
    <x v="20"/>
    <s v="MMR001CMP072"/>
    <s v="GCA"/>
    <s v="Mixed"/>
    <n v="50"/>
    <n v="295"/>
    <n v="50"/>
    <n v="293"/>
    <n v="50"/>
    <n v="293"/>
    <x v="11"/>
    <x v="0"/>
    <n v="12"/>
  </r>
  <r>
    <x v="0"/>
    <x v="6"/>
    <x v="56"/>
    <s v="MMR001CMP042"/>
    <s v="GCA"/>
    <s v="Urban"/>
    <n v="118"/>
    <n v="516"/>
    <n v="108"/>
    <n v="470"/>
    <n v="118"/>
    <n v="520"/>
    <x v="11"/>
    <x v="1"/>
    <n v="24"/>
  </r>
  <r>
    <x v="0"/>
    <x v="0"/>
    <x v="26"/>
    <s v="MMR001CMP062"/>
    <s v="GCA"/>
    <s v="Urban"/>
    <n v="265"/>
    <n v="1084"/>
    <n v="260"/>
    <n v="1140"/>
    <n v="260"/>
    <n v="1140"/>
    <x v="11"/>
    <x v="1"/>
    <n v="69"/>
  </r>
  <r>
    <x v="0"/>
    <x v="1"/>
    <x v="34"/>
    <s v="MMR001CMP050"/>
    <s v="GCA"/>
    <s v="Urban"/>
    <n v="301"/>
    <n v="1404"/>
    <n v="274"/>
    <n v="1347"/>
    <n v="274"/>
    <n v="1347"/>
    <x v="11"/>
    <x v="0"/>
    <n v="120"/>
  </r>
  <r>
    <x v="0"/>
    <x v="2"/>
    <x v="13"/>
    <s v="MMR001CMP037"/>
    <s v="GCA"/>
    <s v="Urban"/>
    <n v="42"/>
    <n v="175"/>
    <n v="27"/>
    <n v="131"/>
    <n v="42"/>
    <n v="175"/>
    <x v="11"/>
    <x v="2"/>
    <n v="5"/>
  </r>
  <r>
    <x v="0"/>
    <x v="7"/>
    <x v="55"/>
    <s v="MMR001CMP068"/>
    <s v="GCA"/>
    <s v="Urban"/>
    <n v="40"/>
    <n v="208"/>
    <n v="41"/>
    <n v="208"/>
    <n v="51"/>
    <n v="208"/>
    <x v="11"/>
    <x v="0"/>
    <n v="3"/>
  </r>
  <r>
    <x v="0"/>
    <x v="1"/>
    <x v="7"/>
    <s v="MMR001CMP049"/>
    <s v="GCA"/>
    <s v="Urban"/>
    <n v="116"/>
    <n v="659"/>
    <n v="116"/>
    <n v="659"/>
    <n v="116"/>
    <n v="659"/>
    <x v="11"/>
    <x v="1"/>
    <n v="28"/>
  </r>
  <r>
    <x v="0"/>
    <x v="2"/>
    <x v="2"/>
    <s v="MMR001CMP033"/>
    <s v="GCA"/>
    <s v="Rural"/>
    <n v="18"/>
    <n v="82"/>
    <n v="18"/>
    <n v="82"/>
    <n v="18"/>
    <n v="80"/>
    <x v="11"/>
    <x v="0"/>
    <n v="0"/>
  </r>
  <r>
    <x v="0"/>
    <x v="5"/>
    <x v="6"/>
    <s v="MMR001CMP066"/>
    <s v="GCA"/>
    <s v="Urban"/>
    <n v="135"/>
    <n v="672"/>
    <n v="156"/>
    <n v="704"/>
    <n v="156"/>
    <n v="704"/>
    <x v="11"/>
    <x v="0"/>
    <n v="32"/>
  </r>
  <r>
    <x v="0"/>
    <x v="6"/>
    <x v="15"/>
    <s v="MMR001CMP043"/>
    <s v="NGCA"/>
    <s v="Mixed"/>
    <n v="153"/>
    <n v="873"/>
    <n v="153"/>
    <n v="922"/>
    <n v="153"/>
    <n v="922"/>
    <x v="11"/>
    <x v="0"/>
    <n v="31"/>
  </r>
  <r>
    <x v="0"/>
    <x v="2"/>
    <x v="29"/>
    <s v="MMR001CMP032"/>
    <s v="GCA"/>
    <s v="Urban"/>
    <n v="94"/>
    <n v="341"/>
    <n v="65"/>
    <n v="240"/>
    <n v="95"/>
    <n v="343"/>
    <x v="11"/>
    <x v="1"/>
    <n v="19"/>
  </r>
  <r>
    <x v="0"/>
    <x v="0"/>
    <x v="12"/>
    <s v="MMR001CMP073"/>
    <s v="GCA"/>
    <s v="Rural"/>
    <n v="46"/>
    <n v="272"/>
    <n v="45"/>
    <n v="257"/>
    <n v="45"/>
    <n v="269"/>
    <x v="11"/>
    <x v="0"/>
    <n v="10"/>
  </r>
  <r>
    <x v="0"/>
    <x v="0"/>
    <x v="26"/>
    <s v="MMR001CMP062"/>
    <s v="GCA"/>
    <s v="Urban"/>
    <n v="265"/>
    <n v="1084"/>
    <n v="260"/>
    <n v="1140"/>
    <n v="260"/>
    <n v="1140"/>
    <x v="11"/>
    <x v="2"/>
    <n v="23"/>
  </r>
  <r>
    <x v="0"/>
    <x v="5"/>
    <x v="6"/>
    <s v="MMR001CMP066"/>
    <s v="GCA"/>
    <s v="Urban"/>
    <n v="135"/>
    <n v="672"/>
    <n v="156"/>
    <n v="704"/>
    <n v="156"/>
    <n v="704"/>
    <x v="11"/>
    <x v="2"/>
    <n v="16"/>
  </r>
  <r>
    <x v="0"/>
    <x v="1"/>
    <x v="7"/>
    <s v="MMR001CMP049"/>
    <s v="GCA"/>
    <s v="Urban"/>
    <n v="116"/>
    <n v="659"/>
    <n v="116"/>
    <n v="659"/>
    <n v="116"/>
    <n v="659"/>
    <x v="11"/>
    <x v="0"/>
    <n v="20"/>
  </r>
  <r>
    <x v="0"/>
    <x v="2"/>
    <x v="2"/>
    <s v="MMR001CMP033"/>
    <s v="GCA"/>
    <s v="Rural"/>
    <n v="18"/>
    <n v="82"/>
    <n v="18"/>
    <n v="82"/>
    <n v="18"/>
    <n v="80"/>
    <x v="11"/>
    <x v="2"/>
    <n v="0"/>
  </r>
  <r>
    <x v="0"/>
    <x v="0"/>
    <x v="20"/>
    <s v="MMR001CMP072"/>
    <s v="GCA"/>
    <s v="Mixed"/>
    <n v="50"/>
    <n v="295"/>
    <n v="50"/>
    <n v="293"/>
    <n v="50"/>
    <n v="293"/>
    <x v="11"/>
    <x v="2"/>
    <n v="9"/>
  </r>
  <r>
    <x v="0"/>
    <x v="2"/>
    <x v="13"/>
    <s v="MMR001CMP037"/>
    <s v="GCA"/>
    <s v="Urban"/>
    <n v="42"/>
    <n v="175"/>
    <n v="27"/>
    <n v="131"/>
    <n v="42"/>
    <n v="175"/>
    <x v="11"/>
    <x v="0"/>
    <n v="8"/>
  </r>
  <r>
    <x v="0"/>
    <x v="5"/>
    <x v="6"/>
    <s v="MMR001CMP066"/>
    <s v="GCA"/>
    <s v="Urban"/>
    <n v="135"/>
    <n v="672"/>
    <n v="156"/>
    <n v="704"/>
    <n v="156"/>
    <n v="704"/>
    <x v="11"/>
    <x v="1"/>
    <n v="48"/>
  </r>
  <r>
    <x v="0"/>
    <x v="1"/>
    <x v="1"/>
    <s v="MMR001CMP047"/>
    <s v="GCA"/>
    <s v="Urban"/>
    <n v="631"/>
    <n v="3758"/>
    <n v="613"/>
    <n v="3721"/>
    <n v="626"/>
    <n v="3786"/>
    <x v="11"/>
    <x v="1"/>
    <n v="274"/>
  </r>
  <r>
    <x v="0"/>
    <x v="6"/>
    <x v="15"/>
    <s v="MMR001CMP043"/>
    <s v="NGCA"/>
    <s v="Mixed"/>
    <n v="153"/>
    <n v="873"/>
    <n v="153"/>
    <n v="922"/>
    <n v="153"/>
    <n v="922"/>
    <x v="11"/>
    <x v="1"/>
    <n v="49"/>
  </r>
  <r>
    <x v="0"/>
    <x v="7"/>
    <x v="18"/>
    <s v="MMR001CMP067"/>
    <s v="GCA"/>
    <s v="Urban"/>
    <n v="80"/>
    <n v="278"/>
    <n v="50"/>
    <n v="200"/>
    <n v="83"/>
    <n v="293"/>
    <x v="11"/>
    <x v="2"/>
    <n v="4"/>
  </r>
  <r>
    <x v="0"/>
    <x v="2"/>
    <x v="2"/>
    <s v="MMR001CMP033"/>
    <s v="GCA"/>
    <s v="Rural"/>
    <n v="18"/>
    <n v="82"/>
    <n v="18"/>
    <n v="82"/>
    <n v="18"/>
    <n v="80"/>
    <x v="11"/>
    <x v="1"/>
    <n v="0"/>
  </r>
  <r>
    <x v="0"/>
    <x v="0"/>
    <x v="20"/>
    <s v="MMR001CMP072"/>
    <s v="GCA"/>
    <s v="Mixed"/>
    <n v="50"/>
    <n v="295"/>
    <n v="50"/>
    <n v="293"/>
    <n v="50"/>
    <n v="293"/>
    <x v="11"/>
    <x v="1"/>
    <n v="21"/>
  </r>
  <r>
    <x v="0"/>
    <x v="1"/>
    <x v="1"/>
    <s v="MMR001CMP047"/>
    <s v="GCA"/>
    <s v="Urban"/>
    <n v="631"/>
    <n v="3758"/>
    <n v="613"/>
    <n v="3721"/>
    <n v="626"/>
    <n v="3786"/>
    <x v="11"/>
    <x v="2"/>
    <n v="90"/>
  </r>
  <r>
    <x v="0"/>
    <x v="7"/>
    <x v="18"/>
    <s v="MMR001CMP067"/>
    <s v="GCA"/>
    <s v="Urban"/>
    <n v="80"/>
    <n v="278"/>
    <n v="50"/>
    <n v="200"/>
    <n v="83"/>
    <n v="293"/>
    <x v="11"/>
    <x v="0"/>
    <n v="7"/>
  </r>
  <r>
    <x v="0"/>
    <x v="6"/>
    <x v="15"/>
    <s v="MMR001CMP043"/>
    <s v="NGCA"/>
    <s v="Mixed"/>
    <n v="153"/>
    <n v="873"/>
    <n v="153"/>
    <n v="922"/>
    <n v="153"/>
    <n v="922"/>
    <x v="11"/>
    <x v="2"/>
    <n v="18"/>
  </r>
  <r>
    <x v="0"/>
    <x v="2"/>
    <x v="29"/>
    <s v="MMR001CMP032"/>
    <s v="GCA"/>
    <s v="Urban"/>
    <n v="94"/>
    <n v="341"/>
    <n v="65"/>
    <n v="240"/>
    <n v="95"/>
    <n v="343"/>
    <x v="11"/>
    <x v="0"/>
    <n v="17"/>
  </r>
  <r>
    <x v="0"/>
    <x v="0"/>
    <x v="76"/>
    <s v="MMR001CMP058"/>
    <s v="GCA"/>
    <s v="Urban"/>
    <n v="3"/>
    <n v="13"/>
    <n v="3"/>
    <n v="13"/>
    <n v="3"/>
    <n v="13"/>
    <x v="11"/>
    <x v="1"/>
    <n v="2"/>
  </r>
  <r>
    <x v="0"/>
    <x v="1"/>
    <x v="80"/>
    <s v="MMR001CMP052"/>
    <s v="GCA"/>
    <s v="Urban"/>
    <n v="44"/>
    <n v="235"/>
    <n v="36"/>
    <n v="194"/>
    <n v="43"/>
    <n v="242"/>
    <x v="11"/>
    <x v="1"/>
    <n v="12"/>
  </r>
  <r>
    <x v="0"/>
    <x v="2"/>
    <x v="71"/>
    <s v="MMR001CMP031"/>
    <s v="GCA"/>
    <s v="Urban"/>
    <n v="128"/>
    <n v="725"/>
    <n v="100"/>
    <n v="608"/>
    <n v="128"/>
    <n v="746"/>
    <x v="11"/>
    <x v="1"/>
    <n v="28"/>
  </r>
  <r>
    <x v="0"/>
    <x v="0"/>
    <x v="45"/>
    <s v="MMR001CMP069"/>
    <s v="GCA"/>
    <s v="Urban"/>
    <n v="70"/>
    <n v="609"/>
    <n v="124"/>
    <n v="644"/>
    <n v="124"/>
    <n v="644"/>
    <x v="11"/>
    <x v="2"/>
    <n v="9"/>
  </r>
  <r>
    <x v="0"/>
    <x v="1"/>
    <x v="80"/>
    <s v="MMR001CMP052"/>
    <s v="GCA"/>
    <s v="Urban"/>
    <n v="44"/>
    <n v="235"/>
    <n v="36"/>
    <n v="194"/>
    <n v="43"/>
    <n v="242"/>
    <x v="11"/>
    <x v="2"/>
    <n v="4"/>
  </r>
  <r>
    <x v="0"/>
    <x v="0"/>
    <x v="28"/>
    <s v="MMR001CMP059"/>
    <s v="GCA"/>
    <s v="Urban"/>
    <n v="25"/>
    <n v="92"/>
    <n v="24"/>
    <n v="89"/>
    <n v="24"/>
    <n v="89"/>
    <x v="11"/>
    <x v="0"/>
    <n v="5"/>
  </r>
  <r>
    <x v="0"/>
    <x v="9"/>
    <x v="31"/>
    <s v="MMR001CMP077"/>
    <s v="GCA"/>
    <s v="Mixed"/>
    <n v="18"/>
    <n v="78"/>
    <n v="18"/>
    <n v="79"/>
    <n v="18"/>
    <n v="77"/>
    <x v="11"/>
    <x v="0"/>
    <n v="1"/>
  </r>
  <r>
    <x v="0"/>
    <x v="2"/>
    <x v="46"/>
    <s v="MMR001CMP041"/>
    <s v="GCA"/>
    <s v="Rural"/>
    <n v="172"/>
    <n v="838"/>
    <n v="181"/>
    <n v="910"/>
    <n v="181"/>
    <n v="910"/>
    <x v="11"/>
    <x v="2"/>
    <n v="58"/>
  </r>
  <r>
    <x v="0"/>
    <x v="1"/>
    <x v="80"/>
    <s v="MMR001CMP052"/>
    <s v="GCA"/>
    <s v="Urban"/>
    <n v="44"/>
    <n v="235"/>
    <n v="36"/>
    <n v="194"/>
    <n v="43"/>
    <n v="242"/>
    <x v="11"/>
    <x v="0"/>
    <n v="8"/>
  </r>
  <r>
    <x v="0"/>
    <x v="0"/>
    <x v="38"/>
    <s v="MMR001CMP071"/>
    <s v="GCA"/>
    <s v="Urban"/>
    <n v="30"/>
    <n v="175"/>
    <n v="18"/>
    <n v="120"/>
    <n v="29"/>
    <n v="182"/>
    <x v="11"/>
    <x v="1"/>
    <n v="12"/>
  </r>
  <r>
    <x v="0"/>
    <x v="1"/>
    <x v="7"/>
    <s v="MMR001CMP049"/>
    <s v="GCA"/>
    <s v="Urban"/>
    <n v="116"/>
    <n v="659"/>
    <n v="116"/>
    <n v="659"/>
    <n v="116"/>
    <n v="659"/>
    <x v="11"/>
    <x v="2"/>
    <n v="8"/>
  </r>
  <r>
    <x v="0"/>
    <x v="0"/>
    <x v="45"/>
    <s v="MMR001CMP069"/>
    <s v="GCA"/>
    <s v="Urban"/>
    <n v="70"/>
    <n v="609"/>
    <n v="124"/>
    <n v="644"/>
    <n v="124"/>
    <n v="644"/>
    <x v="11"/>
    <x v="0"/>
    <n v="17"/>
  </r>
  <r>
    <x v="0"/>
    <x v="1"/>
    <x v="34"/>
    <s v="MMR001CMP050"/>
    <s v="GCA"/>
    <s v="Urban"/>
    <n v="301"/>
    <n v="1404"/>
    <n v="274"/>
    <n v="1347"/>
    <n v="274"/>
    <n v="1347"/>
    <x v="11"/>
    <x v="2"/>
    <n v="180"/>
  </r>
  <r>
    <x v="0"/>
    <x v="1"/>
    <x v="23"/>
    <s v="MMR001CMP051"/>
    <s v="GCA"/>
    <s v="Urban"/>
    <n v="23"/>
    <n v="83"/>
    <n v="23"/>
    <n v="85"/>
    <n v="23"/>
    <n v="78"/>
    <x v="11"/>
    <x v="1"/>
    <n v="4"/>
  </r>
  <r>
    <x v="0"/>
    <x v="2"/>
    <x v="46"/>
    <s v="MMR001CMP041"/>
    <s v="GCA"/>
    <s v="Rural"/>
    <n v="172"/>
    <n v="838"/>
    <n v="181"/>
    <n v="910"/>
    <n v="181"/>
    <n v="910"/>
    <x v="11"/>
    <x v="0"/>
    <n v="40"/>
  </r>
  <r>
    <x v="0"/>
    <x v="2"/>
    <x v="46"/>
    <s v="MMR001CMP041"/>
    <s v="GCA"/>
    <s v="Rural"/>
    <n v="172"/>
    <n v="838"/>
    <n v="181"/>
    <n v="910"/>
    <n v="181"/>
    <n v="910"/>
    <x v="11"/>
    <x v="1"/>
    <n v="98"/>
  </r>
  <r>
    <x v="0"/>
    <x v="0"/>
    <x v="28"/>
    <s v="MMR001CMP059"/>
    <s v="GCA"/>
    <s v="Urban"/>
    <n v="25"/>
    <n v="92"/>
    <n v="24"/>
    <n v="89"/>
    <n v="24"/>
    <n v="89"/>
    <x v="11"/>
    <x v="1"/>
    <n v="6"/>
  </r>
  <r>
    <x v="0"/>
    <x v="1"/>
    <x v="23"/>
    <s v="MMR001CMP051"/>
    <s v="GCA"/>
    <s v="Urban"/>
    <n v="23"/>
    <n v="83"/>
    <n v="23"/>
    <n v="85"/>
    <n v="23"/>
    <n v="78"/>
    <x v="11"/>
    <x v="2"/>
    <n v="2"/>
  </r>
  <r>
    <x v="0"/>
    <x v="2"/>
    <x v="29"/>
    <s v="MMR001CMP032"/>
    <s v="GCA"/>
    <s v="Urban"/>
    <n v="94"/>
    <n v="341"/>
    <n v="65"/>
    <n v="240"/>
    <n v="95"/>
    <n v="343"/>
    <x v="11"/>
    <x v="2"/>
    <n v="2"/>
  </r>
  <r>
    <x v="0"/>
    <x v="1"/>
    <x v="23"/>
    <s v="MMR001CMP051"/>
    <s v="GCA"/>
    <s v="Urban"/>
    <n v="23"/>
    <n v="83"/>
    <n v="23"/>
    <n v="85"/>
    <n v="23"/>
    <n v="78"/>
    <x v="11"/>
    <x v="0"/>
    <n v="2"/>
  </r>
  <r>
    <x v="0"/>
    <x v="0"/>
    <x v="12"/>
    <s v="MMR001CMP073"/>
    <s v="GCA"/>
    <s v="Rural"/>
    <n v="46"/>
    <n v="272"/>
    <n v="45"/>
    <n v="257"/>
    <n v="45"/>
    <n v="269"/>
    <x v="11"/>
    <x v="1"/>
    <n v="16"/>
  </r>
  <r>
    <x v="0"/>
    <x v="2"/>
    <x v="13"/>
    <s v="MMR001CMP037"/>
    <s v="GCA"/>
    <s v="Urban"/>
    <n v="42"/>
    <n v="175"/>
    <n v="27"/>
    <n v="131"/>
    <n v="42"/>
    <n v="175"/>
    <x v="11"/>
    <x v="1"/>
    <n v="13"/>
  </r>
  <r>
    <x v="0"/>
    <x v="6"/>
    <x v="56"/>
    <s v="MMR001CMP042"/>
    <s v="GCA"/>
    <s v="Urban"/>
    <n v="118"/>
    <n v="516"/>
    <n v="108"/>
    <n v="470"/>
    <n v="118"/>
    <n v="520"/>
    <x v="11"/>
    <x v="0"/>
    <n v="15"/>
  </r>
  <r>
    <x v="0"/>
    <x v="7"/>
    <x v="55"/>
    <s v="MMR001CMP068"/>
    <s v="GCA"/>
    <s v="Urban"/>
    <n v="40"/>
    <n v="208"/>
    <n v="41"/>
    <n v="208"/>
    <n v="51"/>
    <n v="208"/>
    <x v="11"/>
    <x v="1"/>
    <n v="6"/>
  </r>
  <r>
    <x v="0"/>
    <x v="0"/>
    <x v="26"/>
    <s v="MMR001CMP062"/>
    <s v="GCA"/>
    <s v="Urban"/>
    <n v="265"/>
    <n v="1084"/>
    <n v="260"/>
    <n v="1140"/>
    <n v="260"/>
    <n v="1140"/>
    <x v="11"/>
    <x v="0"/>
    <n v="46"/>
  </r>
  <r>
    <x v="0"/>
    <x v="1"/>
    <x v="34"/>
    <s v="MMR001CMP050"/>
    <s v="GCA"/>
    <s v="Urban"/>
    <n v="301"/>
    <n v="1404"/>
    <n v="274"/>
    <n v="1347"/>
    <n v="274"/>
    <n v="1347"/>
    <x v="11"/>
    <x v="1"/>
    <n v="300"/>
  </r>
  <r>
    <x v="0"/>
    <x v="6"/>
    <x v="56"/>
    <s v="MMR001CMP042"/>
    <s v="GCA"/>
    <s v="Urban"/>
    <n v="118"/>
    <n v="516"/>
    <n v="108"/>
    <n v="470"/>
    <n v="118"/>
    <n v="520"/>
    <x v="11"/>
    <x v="2"/>
    <n v="9"/>
  </r>
  <r>
    <x v="0"/>
    <x v="7"/>
    <x v="55"/>
    <s v="MMR001CMP068"/>
    <s v="GCA"/>
    <s v="Urban"/>
    <n v="40"/>
    <n v="208"/>
    <n v="41"/>
    <n v="208"/>
    <n v="51"/>
    <n v="208"/>
    <x v="11"/>
    <x v="2"/>
    <n v="3"/>
  </r>
  <r>
    <x v="0"/>
    <x v="1"/>
    <x v="1"/>
    <s v="MMR001CMP047"/>
    <s v="GCA"/>
    <s v="Urban"/>
    <n v="631"/>
    <n v="3758"/>
    <n v="613"/>
    <n v="3721"/>
    <n v="626"/>
    <n v="3786"/>
    <x v="11"/>
    <x v="0"/>
    <n v="184"/>
  </r>
  <r>
    <x v="0"/>
    <x v="0"/>
    <x v="75"/>
    <s v="MMR001CMP131"/>
    <s v="NGCA"/>
    <s v="Rural"/>
    <n v="412"/>
    <n v="1700"/>
    <n v="375"/>
    <n v="1598"/>
    <n v="375"/>
    <n v="1598"/>
    <x v="11"/>
    <x v="0"/>
    <n v="79"/>
  </r>
  <r>
    <x v="0"/>
    <x v="2"/>
    <x v="43"/>
    <s v="MMR001CMP113"/>
    <s v="NGCA"/>
    <s v="Rural"/>
    <n v="155"/>
    <n v="664"/>
    <n v="156"/>
    <n v="641"/>
    <n v="273"/>
    <n v="0"/>
    <x v="11"/>
    <x v="0"/>
    <n v="0"/>
  </r>
  <r>
    <x v="0"/>
    <x v="3"/>
    <x v="40"/>
    <s v="MMR001CMP019"/>
    <s v="GCA"/>
    <s v="Urban"/>
    <n v="107"/>
    <n v="501"/>
    <n v="107"/>
    <n v="503"/>
    <n v="107"/>
    <n v="497"/>
    <x v="11"/>
    <x v="1"/>
    <n v="28"/>
  </r>
  <r>
    <x v="0"/>
    <x v="2"/>
    <x v="43"/>
    <s v="MMR001CMP113"/>
    <s v="NGCA"/>
    <s v="Rural"/>
    <n v="155"/>
    <n v="664"/>
    <n v="156"/>
    <n v="641"/>
    <n v="273"/>
    <n v="0"/>
    <x v="11"/>
    <x v="2"/>
    <n v="0"/>
  </r>
  <r>
    <x v="0"/>
    <x v="3"/>
    <x v="40"/>
    <s v="MMR001CMP019"/>
    <s v="GCA"/>
    <s v="Urban"/>
    <n v="107"/>
    <n v="501"/>
    <n v="107"/>
    <n v="503"/>
    <n v="107"/>
    <n v="497"/>
    <x v="11"/>
    <x v="2"/>
    <n v="11"/>
  </r>
  <r>
    <x v="0"/>
    <x v="0"/>
    <x v="75"/>
    <s v="MMR001CMP131"/>
    <s v="NGCA"/>
    <s v="Rural"/>
    <n v="412"/>
    <n v="1700"/>
    <n v="375"/>
    <n v="1598"/>
    <n v="375"/>
    <n v="1598"/>
    <x v="11"/>
    <x v="2"/>
    <n v="59"/>
  </r>
  <r>
    <x v="0"/>
    <x v="2"/>
    <x v="43"/>
    <s v="MMR001CMP113"/>
    <s v="NGCA"/>
    <s v="Rural"/>
    <n v="155"/>
    <n v="664"/>
    <n v="156"/>
    <n v="641"/>
    <n v="273"/>
    <n v="0"/>
    <x v="11"/>
    <x v="1"/>
    <n v="0"/>
  </r>
  <r>
    <x v="0"/>
    <x v="3"/>
    <x v="40"/>
    <s v="MMR001CMP019"/>
    <s v="GCA"/>
    <s v="Urban"/>
    <n v="107"/>
    <n v="501"/>
    <n v="107"/>
    <n v="503"/>
    <n v="107"/>
    <n v="497"/>
    <x v="11"/>
    <x v="0"/>
    <n v="17"/>
  </r>
  <r>
    <x v="0"/>
    <x v="3"/>
    <x v="47"/>
    <s v="MMR001CMP018"/>
    <s v="GCA"/>
    <s v="Urban"/>
    <n v="190"/>
    <n v="1047"/>
    <n v="205"/>
    <n v="1072"/>
    <m/>
    <n v="1072"/>
    <x v="11"/>
    <x v="1"/>
    <n v="70"/>
  </r>
  <r>
    <x v="0"/>
    <x v="2"/>
    <x v="36"/>
    <s v="MMR001CMP115"/>
    <s v="NGCA"/>
    <s v="Rural"/>
    <n v="169"/>
    <n v="1216"/>
    <n v="176"/>
    <n v="1216"/>
    <n v="176"/>
    <n v="1216"/>
    <x v="11"/>
    <x v="0"/>
    <n v="23"/>
  </r>
  <r>
    <x v="0"/>
    <x v="3"/>
    <x v="47"/>
    <s v="MMR001CMP018"/>
    <s v="GCA"/>
    <s v="Urban"/>
    <n v="190"/>
    <n v="1047"/>
    <n v="205"/>
    <n v="1072"/>
    <m/>
    <n v="1072"/>
    <x v="11"/>
    <x v="2"/>
    <n v="29"/>
  </r>
  <r>
    <x v="0"/>
    <x v="2"/>
    <x v="36"/>
    <s v="MMR001CMP115"/>
    <s v="NGCA"/>
    <s v="Rural"/>
    <n v="169"/>
    <n v="1216"/>
    <n v="176"/>
    <n v="1216"/>
    <n v="176"/>
    <n v="1216"/>
    <x v="11"/>
    <x v="2"/>
    <n v="28"/>
  </r>
  <r>
    <x v="0"/>
    <x v="9"/>
    <x v="70"/>
    <s v="MMR001CMP078"/>
    <s v="GCA"/>
    <s v="Mixed"/>
    <n v="12"/>
    <n v="47"/>
    <n v="15"/>
    <n v="69"/>
    <n v="15"/>
    <n v="69"/>
    <x v="11"/>
    <x v="2"/>
    <n v="0"/>
  </r>
  <r>
    <x v="0"/>
    <x v="2"/>
    <x v="36"/>
    <s v="MMR001CMP115"/>
    <s v="NGCA"/>
    <s v="Rural"/>
    <n v="169"/>
    <n v="1216"/>
    <n v="176"/>
    <n v="1216"/>
    <n v="176"/>
    <n v="1216"/>
    <x v="11"/>
    <x v="1"/>
    <n v="51"/>
  </r>
  <r>
    <x v="0"/>
    <x v="3"/>
    <x v="51"/>
    <s v="MMR001CMP020"/>
    <s v="GCA"/>
    <s v="Rural"/>
    <n v="22"/>
    <n v="101"/>
    <n v="18"/>
    <n v="91"/>
    <n v="22"/>
    <n v="103"/>
    <x v="11"/>
    <x v="2"/>
    <n v="3"/>
  </r>
  <r>
    <x v="0"/>
    <x v="3"/>
    <x v="60"/>
    <s v="MMR001CMP016"/>
    <s v="GCA"/>
    <s v="Urban"/>
    <n v="72"/>
    <n v="333"/>
    <n v="72"/>
    <n v="332"/>
    <n v="72"/>
    <n v="332"/>
    <x v="11"/>
    <x v="1"/>
    <n v="29"/>
  </r>
  <r>
    <x v="0"/>
    <x v="3"/>
    <x v="68"/>
    <s v="MMR001CMP004"/>
    <s v="GCA"/>
    <s v="Urban"/>
    <n v="7"/>
    <n v="41"/>
    <n v="10"/>
    <n v="47"/>
    <n v="12"/>
    <n v="56"/>
    <x v="11"/>
    <x v="2"/>
    <n v="2"/>
  </r>
  <r>
    <x v="0"/>
    <x v="3"/>
    <x v="60"/>
    <s v="MMR001CMP016"/>
    <s v="GCA"/>
    <s v="Urban"/>
    <n v="72"/>
    <n v="333"/>
    <n v="72"/>
    <n v="332"/>
    <n v="72"/>
    <n v="332"/>
    <x v="11"/>
    <x v="2"/>
    <n v="13"/>
  </r>
  <r>
    <x v="0"/>
    <x v="2"/>
    <x v="61"/>
    <s v="MMR001CMP116"/>
    <s v="NGCA"/>
    <s v="Urban"/>
    <n v="1295"/>
    <n v="6509"/>
    <m/>
    <n v="6258"/>
    <n v="1351"/>
    <n v="6868"/>
    <x v="11"/>
    <x v="0"/>
    <n v="276"/>
  </r>
  <r>
    <x v="0"/>
    <x v="3"/>
    <x v="60"/>
    <s v="MMR001CMP016"/>
    <s v="GCA"/>
    <s v="Urban"/>
    <n v="72"/>
    <n v="333"/>
    <n v="72"/>
    <n v="332"/>
    <n v="72"/>
    <n v="332"/>
    <x v="11"/>
    <x v="0"/>
    <n v="16"/>
  </r>
  <r>
    <x v="0"/>
    <x v="2"/>
    <x v="61"/>
    <s v="MMR001CMP116"/>
    <s v="NGCA"/>
    <s v="Urban"/>
    <n v="1295"/>
    <n v="6509"/>
    <m/>
    <n v="6258"/>
    <n v="1351"/>
    <n v="6868"/>
    <x v="11"/>
    <x v="2"/>
    <n v="228"/>
  </r>
  <r>
    <x v="0"/>
    <x v="3"/>
    <x v="68"/>
    <s v="MMR001CMP004"/>
    <s v="GCA"/>
    <s v="Urban"/>
    <n v="7"/>
    <n v="41"/>
    <n v="10"/>
    <n v="47"/>
    <n v="12"/>
    <n v="56"/>
    <x v="11"/>
    <x v="1"/>
    <n v="5"/>
  </r>
  <r>
    <x v="0"/>
    <x v="3"/>
    <x v="57"/>
    <s v="MMR001CMP015"/>
    <s v="GCA"/>
    <s v="Urban"/>
    <n v="107"/>
    <n v="584"/>
    <n v="30"/>
    <n v="174"/>
    <n v="108"/>
    <n v="605"/>
    <x v="11"/>
    <x v="1"/>
    <n v="42"/>
  </r>
  <r>
    <x v="0"/>
    <x v="5"/>
    <x v="66"/>
    <s v="MMR001CMP129"/>
    <s v="NGCA"/>
    <s v="Rural"/>
    <n v="174"/>
    <n v="1185"/>
    <n v="463"/>
    <n v="2123"/>
    <n v="463"/>
    <n v="2114"/>
    <x v="11"/>
    <x v="1"/>
    <n v="128"/>
  </r>
  <r>
    <x v="0"/>
    <x v="2"/>
    <x v="61"/>
    <s v="MMR001CMP116"/>
    <s v="NGCA"/>
    <s v="Urban"/>
    <n v="1295"/>
    <n v="6509"/>
    <m/>
    <n v="6258"/>
    <n v="1351"/>
    <n v="6868"/>
    <x v="11"/>
    <x v="1"/>
    <n v="504"/>
  </r>
  <r>
    <x v="0"/>
    <x v="4"/>
    <x v="4"/>
    <s v="MMR001CMP103"/>
    <s v="GCA"/>
    <s v="Rural"/>
    <n v="57"/>
    <n v="284"/>
    <n v="54"/>
    <n v="262"/>
    <n v="54"/>
    <n v="262"/>
    <x v="11"/>
    <x v="1"/>
    <n v="8"/>
  </r>
  <r>
    <x v="0"/>
    <x v="3"/>
    <x v="47"/>
    <s v="MMR001CMP018"/>
    <s v="GCA"/>
    <s v="Urban"/>
    <n v="190"/>
    <n v="1047"/>
    <n v="205"/>
    <n v="1072"/>
    <m/>
    <n v="1072"/>
    <x v="11"/>
    <x v="0"/>
    <n v="41"/>
  </r>
  <r>
    <x v="0"/>
    <x v="4"/>
    <x v="41"/>
    <s v="MMR001CMP109"/>
    <s v="GCA"/>
    <s v="Urban"/>
    <n v="6"/>
    <n v="30"/>
    <n v="6"/>
    <n v="30"/>
    <n v="6"/>
    <n v="30"/>
    <x v="11"/>
    <x v="2"/>
    <n v="1"/>
  </r>
  <r>
    <x v="0"/>
    <x v="3"/>
    <x v="17"/>
    <s v="MMR001CMP024"/>
    <s v="GCA"/>
    <s v="Rural"/>
    <n v="69"/>
    <n v="325"/>
    <n v="65"/>
    <n v="325"/>
    <n v="71"/>
    <n v="322"/>
    <x v="11"/>
    <x v="2"/>
    <n v="3"/>
  </r>
  <r>
    <x v="0"/>
    <x v="3"/>
    <x v="17"/>
    <s v="MMR001CMP024"/>
    <s v="GCA"/>
    <s v="Rural"/>
    <n v="69"/>
    <n v="325"/>
    <n v="65"/>
    <n v="325"/>
    <n v="71"/>
    <n v="322"/>
    <x v="11"/>
    <x v="0"/>
    <n v="12"/>
  </r>
  <r>
    <x v="0"/>
    <x v="4"/>
    <x v="52"/>
    <s v="MMR001CMP105"/>
    <s v="GCA"/>
    <s v="Rural"/>
    <n v="21"/>
    <n v="93"/>
    <n v="20"/>
    <n v="78"/>
    <n v="20"/>
    <n v="80"/>
    <x v="11"/>
    <x v="0"/>
    <n v="2"/>
  </r>
  <r>
    <x v="0"/>
    <x v="3"/>
    <x v="59"/>
    <s v="MMR001CMP023"/>
    <s v="GCA"/>
    <s v="Urban"/>
    <n v="68"/>
    <n v="340"/>
    <n v="61"/>
    <n v="315"/>
    <n v="68"/>
    <n v="340"/>
    <x v="11"/>
    <x v="1"/>
    <n v="30"/>
  </r>
  <r>
    <x v="0"/>
    <x v="4"/>
    <x v="52"/>
    <s v="MMR001CMP105"/>
    <s v="GCA"/>
    <s v="Rural"/>
    <n v="21"/>
    <n v="93"/>
    <n v="20"/>
    <n v="78"/>
    <n v="20"/>
    <n v="80"/>
    <x v="11"/>
    <x v="2"/>
    <n v="0"/>
  </r>
  <r>
    <x v="0"/>
    <x v="3"/>
    <x v="59"/>
    <s v="MMR001CMP023"/>
    <s v="GCA"/>
    <s v="Urban"/>
    <n v="68"/>
    <n v="340"/>
    <n v="61"/>
    <n v="315"/>
    <n v="68"/>
    <n v="340"/>
    <x v="11"/>
    <x v="2"/>
    <n v="14"/>
  </r>
  <r>
    <x v="0"/>
    <x v="4"/>
    <x v="52"/>
    <s v="MMR001CMP105"/>
    <s v="GCA"/>
    <s v="Rural"/>
    <n v="21"/>
    <n v="93"/>
    <n v="20"/>
    <n v="78"/>
    <n v="20"/>
    <n v="80"/>
    <x v="11"/>
    <x v="1"/>
    <n v="2"/>
  </r>
  <r>
    <x v="0"/>
    <x v="3"/>
    <x v="59"/>
    <s v="MMR001CMP023"/>
    <s v="GCA"/>
    <s v="Urban"/>
    <n v="68"/>
    <n v="340"/>
    <n v="61"/>
    <n v="315"/>
    <n v="68"/>
    <n v="340"/>
    <x v="11"/>
    <x v="0"/>
    <n v="16"/>
  </r>
  <r>
    <x v="0"/>
    <x v="5"/>
    <x v="78"/>
    <s v="MMR001CMP132"/>
    <s v="GCA"/>
    <s v="Rural"/>
    <n v="486"/>
    <n v="2371"/>
    <n v="488"/>
    <n v="2325"/>
    <n v="488"/>
    <n v="2325"/>
    <x v="11"/>
    <x v="0"/>
    <n v="120"/>
  </r>
  <r>
    <x v="0"/>
    <x v="3"/>
    <x v="44"/>
    <s v="MMR001CMP022"/>
    <s v="GCA"/>
    <s v="Urban"/>
    <n v="6"/>
    <n v="36"/>
    <n v="6"/>
    <n v="36"/>
    <n v="6"/>
    <n v="36"/>
    <x v="11"/>
    <x v="1"/>
    <n v="2"/>
  </r>
  <r>
    <x v="0"/>
    <x v="4"/>
    <x v="41"/>
    <s v="MMR001CMP109"/>
    <s v="GCA"/>
    <s v="Urban"/>
    <n v="6"/>
    <n v="30"/>
    <n v="6"/>
    <n v="30"/>
    <n v="6"/>
    <n v="30"/>
    <x v="11"/>
    <x v="0"/>
    <n v="1"/>
  </r>
  <r>
    <x v="0"/>
    <x v="3"/>
    <x v="51"/>
    <s v="MMR001CMP020"/>
    <s v="GCA"/>
    <s v="Rural"/>
    <n v="22"/>
    <n v="101"/>
    <n v="18"/>
    <n v="91"/>
    <n v="22"/>
    <n v="103"/>
    <x v="11"/>
    <x v="0"/>
    <n v="2"/>
  </r>
  <r>
    <x v="0"/>
    <x v="3"/>
    <x v="44"/>
    <s v="MMR001CMP022"/>
    <s v="GCA"/>
    <s v="Urban"/>
    <n v="6"/>
    <n v="36"/>
    <n v="6"/>
    <n v="36"/>
    <n v="6"/>
    <n v="36"/>
    <x v="11"/>
    <x v="2"/>
    <n v="2"/>
  </r>
  <r>
    <x v="0"/>
    <x v="3"/>
    <x v="65"/>
    <s v="MMR001CMP003"/>
    <s v="GCA"/>
    <s v="Urban"/>
    <n v="32"/>
    <n v="146"/>
    <n v="28"/>
    <n v="131"/>
    <n v="32"/>
    <n v="148"/>
    <x v="11"/>
    <x v="1"/>
    <n v="13"/>
  </r>
  <r>
    <x v="0"/>
    <x v="3"/>
    <x v="44"/>
    <s v="MMR001CMP022"/>
    <s v="GCA"/>
    <s v="Urban"/>
    <n v="6"/>
    <n v="36"/>
    <n v="6"/>
    <n v="36"/>
    <n v="6"/>
    <n v="36"/>
    <x v="11"/>
    <x v="0"/>
    <n v="0"/>
  </r>
  <r>
    <x v="0"/>
    <x v="3"/>
    <x v="65"/>
    <s v="MMR001CMP003"/>
    <s v="GCA"/>
    <s v="Urban"/>
    <n v="32"/>
    <n v="146"/>
    <n v="28"/>
    <n v="131"/>
    <n v="32"/>
    <n v="148"/>
    <x v="11"/>
    <x v="2"/>
    <n v="4"/>
  </r>
  <r>
    <x v="0"/>
    <x v="4"/>
    <x v="41"/>
    <s v="MMR001CMP109"/>
    <s v="GCA"/>
    <s v="Urban"/>
    <n v="6"/>
    <n v="30"/>
    <n v="6"/>
    <n v="30"/>
    <n v="6"/>
    <n v="30"/>
    <x v="11"/>
    <x v="1"/>
    <n v="2"/>
  </r>
  <r>
    <x v="0"/>
    <x v="3"/>
    <x v="50"/>
    <s v="MMR001CMP021"/>
    <s v="GCA"/>
    <s v="Rural"/>
    <n v="14"/>
    <n v="73"/>
    <n v="12"/>
    <n v="61"/>
    <n v="14"/>
    <n v="72"/>
    <x v="11"/>
    <x v="1"/>
    <n v="2"/>
  </r>
  <r>
    <x v="0"/>
    <x v="3"/>
    <x v="50"/>
    <s v="MMR001CMP021"/>
    <s v="GCA"/>
    <s v="Rural"/>
    <n v="14"/>
    <n v="73"/>
    <n v="12"/>
    <n v="61"/>
    <n v="14"/>
    <n v="72"/>
    <x v="11"/>
    <x v="2"/>
    <n v="1"/>
  </r>
  <r>
    <x v="0"/>
    <x v="2"/>
    <x v="48"/>
    <s v="MMR001CMP111"/>
    <s v="NGCA"/>
    <s v="Rural"/>
    <n v="640"/>
    <n v="2600"/>
    <n v="623"/>
    <n v="2635"/>
    <n v="623"/>
    <n v="2635"/>
    <x v="11"/>
    <x v="0"/>
    <n v="96"/>
  </r>
  <r>
    <x v="0"/>
    <x v="0"/>
    <x v="75"/>
    <s v="MMR001CMP131"/>
    <s v="NGCA"/>
    <s v="Rural"/>
    <n v="412"/>
    <n v="1700"/>
    <n v="375"/>
    <n v="1598"/>
    <n v="375"/>
    <n v="1598"/>
    <x v="11"/>
    <x v="1"/>
    <n v="138"/>
  </r>
  <r>
    <x v="0"/>
    <x v="3"/>
    <x v="50"/>
    <s v="MMR001CMP021"/>
    <s v="GCA"/>
    <s v="Rural"/>
    <n v="14"/>
    <n v="73"/>
    <n v="12"/>
    <n v="61"/>
    <n v="14"/>
    <n v="72"/>
    <x v="11"/>
    <x v="0"/>
    <n v="1"/>
  </r>
  <r>
    <x v="0"/>
    <x v="2"/>
    <x v="48"/>
    <s v="MMR001CMP111"/>
    <s v="NGCA"/>
    <s v="Rural"/>
    <n v="640"/>
    <n v="2600"/>
    <n v="623"/>
    <n v="2635"/>
    <n v="623"/>
    <n v="2635"/>
    <x v="11"/>
    <x v="2"/>
    <n v="105"/>
  </r>
  <r>
    <x v="0"/>
    <x v="3"/>
    <x v="51"/>
    <s v="MMR001CMP020"/>
    <s v="GCA"/>
    <s v="Rural"/>
    <n v="22"/>
    <n v="101"/>
    <n v="18"/>
    <n v="91"/>
    <n v="22"/>
    <n v="103"/>
    <x v="11"/>
    <x v="1"/>
    <n v="5"/>
  </r>
  <r>
    <x v="0"/>
    <x v="2"/>
    <x v="48"/>
    <s v="MMR001CMP111"/>
    <s v="NGCA"/>
    <s v="Rural"/>
    <n v="640"/>
    <n v="2600"/>
    <n v="623"/>
    <n v="2635"/>
    <n v="623"/>
    <n v="2635"/>
    <x v="11"/>
    <x v="1"/>
    <n v="201"/>
  </r>
  <r>
    <x v="0"/>
    <x v="3"/>
    <x v="57"/>
    <s v="MMR001CMP015"/>
    <s v="GCA"/>
    <s v="Urban"/>
    <n v="107"/>
    <n v="584"/>
    <n v="30"/>
    <n v="174"/>
    <n v="108"/>
    <n v="605"/>
    <x v="11"/>
    <x v="0"/>
    <n v="31"/>
  </r>
  <r>
    <x v="0"/>
    <x v="3"/>
    <x v="65"/>
    <s v="MMR001CMP003"/>
    <s v="GCA"/>
    <s v="Urban"/>
    <n v="32"/>
    <n v="146"/>
    <n v="28"/>
    <n v="131"/>
    <n v="32"/>
    <n v="148"/>
    <x v="11"/>
    <x v="0"/>
    <n v="9"/>
  </r>
  <r>
    <x v="0"/>
    <x v="3"/>
    <x v="24"/>
    <s v="MMR001CMP008"/>
    <s v="GCA"/>
    <s v="Urban"/>
    <n v="93"/>
    <n v="446"/>
    <n v="91"/>
    <n v="482"/>
    <n v="100"/>
    <n v="523"/>
    <x v="11"/>
    <x v="1"/>
    <n v="39"/>
  </r>
  <r>
    <x v="0"/>
    <x v="0"/>
    <x v="0"/>
    <s v="MMR001CMP122"/>
    <s v="NGCA"/>
    <s v="Rural"/>
    <n v="612"/>
    <n v="2944"/>
    <n v="608"/>
    <n v="2914"/>
    <n v="608"/>
    <n v="2944"/>
    <x v="11"/>
    <x v="2"/>
    <n v="91"/>
  </r>
  <r>
    <x v="0"/>
    <x v="3"/>
    <x v="62"/>
    <s v="MMR001CMP006"/>
    <s v="GCA"/>
    <s v="Urban"/>
    <n v="97"/>
    <n v="382"/>
    <n v="95"/>
    <n v="386"/>
    <n v="95"/>
    <n v="386"/>
    <x v="11"/>
    <x v="0"/>
    <n v="18"/>
  </r>
  <r>
    <x v="0"/>
    <x v="3"/>
    <x v="8"/>
    <s v="MMR001CMP010"/>
    <s v="GCA"/>
    <s v="Urban"/>
    <n v="6"/>
    <n v="39"/>
    <n v="6"/>
    <n v="39"/>
    <n v="6"/>
    <n v="39"/>
    <x v="11"/>
    <x v="2"/>
    <n v="1"/>
  </r>
  <r>
    <x v="0"/>
    <x v="0"/>
    <x v="0"/>
    <s v="MMR001CMP122"/>
    <s v="NGCA"/>
    <s v="Rural"/>
    <n v="612"/>
    <n v="2944"/>
    <n v="608"/>
    <n v="2914"/>
    <n v="608"/>
    <n v="2944"/>
    <x v="11"/>
    <x v="1"/>
    <n v="208"/>
  </r>
  <r>
    <x v="0"/>
    <x v="3"/>
    <x v="8"/>
    <s v="MMR001CMP010"/>
    <s v="GCA"/>
    <s v="Urban"/>
    <n v="6"/>
    <n v="39"/>
    <n v="6"/>
    <n v="39"/>
    <n v="6"/>
    <n v="39"/>
    <x v="11"/>
    <x v="0"/>
    <n v="0"/>
  </r>
  <r>
    <x v="0"/>
    <x v="5"/>
    <x v="30"/>
    <s v="MMR001CMP128"/>
    <s v="NGCA"/>
    <s v="Rural"/>
    <n v="541"/>
    <n v="2607"/>
    <n v="545"/>
    <n v="2544"/>
    <n v="545"/>
    <n v="2545"/>
    <x v="11"/>
    <x v="1"/>
    <n v="134"/>
  </r>
  <r>
    <x v="0"/>
    <x v="3"/>
    <x v="32"/>
    <s v="MMR001CMP009"/>
    <s v="GCA"/>
    <s v="Urban"/>
    <n v="87"/>
    <n v="461"/>
    <n v="90"/>
    <n v="489"/>
    <n v="90"/>
    <n v="489"/>
    <x v="11"/>
    <x v="1"/>
    <n v="23"/>
  </r>
  <r>
    <x v="0"/>
    <x v="0"/>
    <x v="35"/>
    <s v="MMR001CMP123"/>
    <s v="NGCA"/>
    <s v="Rural"/>
    <n v="115"/>
    <n v="602"/>
    <n v="115"/>
    <n v="594"/>
    <n v="115"/>
    <n v="88"/>
    <x v="11"/>
    <x v="0"/>
    <n v="24"/>
  </r>
  <r>
    <x v="0"/>
    <x v="3"/>
    <x v="32"/>
    <s v="MMR001CMP009"/>
    <s v="GCA"/>
    <s v="Urban"/>
    <n v="87"/>
    <n v="461"/>
    <n v="90"/>
    <n v="489"/>
    <n v="90"/>
    <n v="489"/>
    <x v="11"/>
    <x v="2"/>
    <n v="13"/>
  </r>
  <r>
    <x v="0"/>
    <x v="0"/>
    <x v="35"/>
    <s v="MMR001CMP123"/>
    <s v="NGCA"/>
    <s v="Rural"/>
    <n v="115"/>
    <n v="602"/>
    <n v="115"/>
    <n v="594"/>
    <n v="115"/>
    <n v="88"/>
    <x v="11"/>
    <x v="2"/>
    <n v="54"/>
  </r>
  <r>
    <x v="0"/>
    <x v="3"/>
    <x v="32"/>
    <s v="MMR001CMP009"/>
    <s v="GCA"/>
    <s v="Urban"/>
    <n v="87"/>
    <n v="461"/>
    <n v="90"/>
    <n v="489"/>
    <n v="90"/>
    <n v="489"/>
    <x v="11"/>
    <x v="0"/>
    <n v="10"/>
  </r>
  <r>
    <x v="0"/>
    <x v="3"/>
    <x v="57"/>
    <s v="MMR001CMP015"/>
    <s v="GCA"/>
    <s v="Urban"/>
    <n v="107"/>
    <n v="584"/>
    <n v="30"/>
    <n v="174"/>
    <n v="108"/>
    <n v="605"/>
    <x v="11"/>
    <x v="2"/>
    <n v="11"/>
  </r>
  <r>
    <x v="0"/>
    <x v="0"/>
    <x v="35"/>
    <s v="MMR001CMP123"/>
    <s v="NGCA"/>
    <s v="Rural"/>
    <n v="115"/>
    <n v="602"/>
    <n v="115"/>
    <n v="594"/>
    <n v="115"/>
    <n v="88"/>
    <x v="11"/>
    <x v="1"/>
    <n v="78"/>
  </r>
  <r>
    <x v="0"/>
    <x v="3"/>
    <x v="3"/>
    <s v="MMR001CMP011"/>
    <s v="GCA"/>
    <s v="Urban"/>
    <n v="8"/>
    <n v="30"/>
    <n v="8"/>
    <n v="32"/>
    <n v="8"/>
    <n v="32"/>
    <x v="11"/>
    <x v="0"/>
    <n v="4"/>
  </r>
  <r>
    <x v="0"/>
    <x v="3"/>
    <x v="24"/>
    <s v="MMR001CMP008"/>
    <s v="GCA"/>
    <s v="Urban"/>
    <n v="93"/>
    <n v="446"/>
    <n v="91"/>
    <n v="482"/>
    <n v="100"/>
    <n v="523"/>
    <x v="11"/>
    <x v="2"/>
    <n v="11"/>
  </r>
  <r>
    <x v="0"/>
    <x v="0"/>
    <x v="22"/>
    <s v="MMR001CMP126"/>
    <s v="NGCA"/>
    <s v="Mixed"/>
    <n v="840"/>
    <n v="3249"/>
    <n v="667"/>
    <n v="3657"/>
    <n v="667"/>
    <n v="3657"/>
    <x v="11"/>
    <x v="0"/>
    <n v="138"/>
  </r>
  <r>
    <x v="0"/>
    <x v="3"/>
    <x v="24"/>
    <s v="MMR001CMP008"/>
    <s v="GCA"/>
    <s v="Urban"/>
    <n v="93"/>
    <n v="446"/>
    <n v="91"/>
    <n v="482"/>
    <n v="100"/>
    <n v="523"/>
    <x v="11"/>
    <x v="0"/>
    <n v="28"/>
  </r>
  <r>
    <x v="0"/>
    <x v="0"/>
    <x v="22"/>
    <s v="MMR001CMP126"/>
    <s v="NGCA"/>
    <s v="Mixed"/>
    <n v="840"/>
    <n v="3249"/>
    <n v="667"/>
    <n v="3657"/>
    <n v="667"/>
    <n v="3657"/>
    <x v="11"/>
    <x v="2"/>
    <n v="66"/>
  </r>
  <r>
    <x v="0"/>
    <x v="5"/>
    <x v="30"/>
    <s v="MMR001CMP128"/>
    <s v="NGCA"/>
    <s v="Rural"/>
    <n v="541"/>
    <n v="2607"/>
    <n v="545"/>
    <n v="2544"/>
    <n v="545"/>
    <n v="2545"/>
    <x v="11"/>
    <x v="2"/>
    <n v="53"/>
  </r>
  <r>
    <x v="0"/>
    <x v="3"/>
    <x v="62"/>
    <s v="MMR001CMP006"/>
    <s v="GCA"/>
    <s v="Urban"/>
    <n v="97"/>
    <n v="382"/>
    <n v="95"/>
    <n v="386"/>
    <n v="95"/>
    <n v="386"/>
    <x v="11"/>
    <x v="1"/>
    <n v="24"/>
  </r>
  <r>
    <x v="0"/>
    <x v="3"/>
    <x v="14"/>
    <s v="MMR001CMP007"/>
    <s v="GCA"/>
    <s v="Urban"/>
    <n v="28"/>
    <n v="130"/>
    <n v="27"/>
    <n v="121"/>
    <n v="28"/>
    <n v="130"/>
    <x v="11"/>
    <x v="1"/>
    <n v="12"/>
  </r>
  <r>
    <x v="0"/>
    <x v="0"/>
    <x v="22"/>
    <s v="MMR001CMP126"/>
    <s v="NGCA"/>
    <s v="Mixed"/>
    <n v="840"/>
    <n v="3249"/>
    <n v="667"/>
    <n v="3657"/>
    <n v="667"/>
    <n v="3657"/>
    <x v="11"/>
    <x v="1"/>
    <n v="204"/>
  </r>
  <r>
    <x v="0"/>
    <x v="3"/>
    <x v="14"/>
    <s v="MMR001CMP007"/>
    <s v="GCA"/>
    <s v="Urban"/>
    <n v="28"/>
    <n v="130"/>
    <n v="27"/>
    <n v="121"/>
    <n v="28"/>
    <n v="130"/>
    <x v="11"/>
    <x v="2"/>
    <n v="5"/>
  </r>
  <r>
    <x v="0"/>
    <x v="3"/>
    <x v="14"/>
    <s v="MMR001CMP007"/>
    <s v="GCA"/>
    <s v="Urban"/>
    <n v="28"/>
    <n v="130"/>
    <n v="27"/>
    <n v="121"/>
    <n v="28"/>
    <n v="130"/>
    <x v="11"/>
    <x v="0"/>
    <n v="7"/>
  </r>
  <r>
    <x v="0"/>
    <x v="5"/>
    <x v="30"/>
    <s v="MMR001CMP128"/>
    <s v="NGCA"/>
    <s v="Rural"/>
    <n v="541"/>
    <n v="2607"/>
    <n v="545"/>
    <n v="2544"/>
    <n v="545"/>
    <n v="2545"/>
    <x v="11"/>
    <x v="0"/>
    <n v="81"/>
  </r>
  <r>
    <x v="0"/>
    <x v="3"/>
    <x v="62"/>
    <s v="MMR001CMP006"/>
    <s v="GCA"/>
    <s v="Urban"/>
    <n v="97"/>
    <n v="382"/>
    <n v="95"/>
    <n v="386"/>
    <n v="95"/>
    <n v="386"/>
    <x v="11"/>
    <x v="2"/>
    <n v="6"/>
  </r>
  <r>
    <x v="0"/>
    <x v="2"/>
    <x v="16"/>
    <s v="MMR001CMP120"/>
    <s v="NGCA"/>
    <s v="Rural"/>
    <n v="184"/>
    <n v="768"/>
    <n v="175"/>
    <n v="828"/>
    <n v="175"/>
    <n v="828"/>
    <x v="11"/>
    <x v="1"/>
    <n v="60"/>
  </r>
  <r>
    <x v="0"/>
    <x v="2"/>
    <x v="54"/>
    <s v="MMR001CMP119"/>
    <s v="NGCA"/>
    <s v="Mixed"/>
    <n v="610"/>
    <n v="2750"/>
    <n v="609"/>
    <n v="2630"/>
    <n v="609"/>
    <n v="2630"/>
    <x v="11"/>
    <x v="0"/>
    <n v="139"/>
  </r>
  <r>
    <x v="0"/>
    <x v="3"/>
    <x v="58"/>
    <s v="MMR001CMP014"/>
    <s v="GCA"/>
    <s v="Urban"/>
    <n v="163"/>
    <n v="712"/>
    <n v="84"/>
    <n v="452"/>
    <n v="140"/>
    <n v="707"/>
    <x v="11"/>
    <x v="1"/>
    <n v="49"/>
  </r>
  <r>
    <x v="0"/>
    <x v="2"/>
    <x v="54"/>
    <s v="MMR001CMP119"/>
    <s v="NGCA"/>
    <s v="Mixed"/>
    <n v="610"/>
    <n v="2750"/>
    <n v="609"/>
    <n v="2630"/>
    <n v="609"/>
    <n v="2630"/>
    <x v="11"/>
    <x v="2"/>
    <n v="119"/>
  </r>
  <r>
    <x v="0"/>
    <x v="3"/>
    <x v="58"/>
    <s v="MMR001CMP014"/>
    <s v="GCA"/>
    <s v="Urban"/>
    <n v="163"/>
    <n v="712"/>
    <n v="84"/>
    <n v="452"/>
    <n v="140"/>
    <n v="707"/>
    <x v="11"/>
    <x v="2"/>
    <n v="19"/>
  </r>
  <r>
    <x v="0"/>
    <x v="2"/>
    <x v="54"/>
    <s v="MMR001CMP119"/>
    <s v="NGCA"/>
    <s v="Mixed"/>
    <n v="610"/>
    <n v="2750"/>
    <n v="609"/>
    <n v="2630"/>
    <n v="609"/>
    <n v="2630"/>
    <x v="11"/>
    <x v="1"/>
    <n v="258"/>
  </r>
  <r>
    <x v="0"/>
    <x v="3"/>
    <x v="77"/>
    <s v="MMR001CMP005"/>
    <s v="GCA"/>
    <s v="Urban"/>
    <n v="35"/>
    <n v="175"/>
    <n v="32"/>
    <n v="173"/>
    <n v="43"/>
    <n v="212"/>
    <x v="11"/>
    <x v="0"/>
    <n v="9"/>
  </r>
  <r>
    <x v="0"/>
    <x v="3"/>
    <x v="58"/>
    <s v="MMR001CMP014"/>
    <s v="GCA"/>
    <s v="Urban"/>
    <n v="163"/>
    <n v="712"/>
    <n v="84"/>
    <n v="452"/>
    <n v="140"/>
    <n v="707"/>
    <x v="11"/>
    <x v="0"/>
    <n v="30"/>
  </r>
  <r>
    <x v="0"/>
    <x v="3"/>
    <x v="11"/>
    <s v="MMR001CMP013"/>
    <s v="GCA"/>
    <s v="Urban"/>
    <n v="44"/>
    <n v="180"/>
    <n v="18"/>
    <n v="68"/>
    <n v="45"/>
    <n v="194"/>
    <x v="11"/>
    <x v="1"/>
    <n v="19"/>
  </r>
  <r>
    <x v="0"/>
    <x v="2"/>
    <x v="16"/>
    <s v="MMR001CMP120"/>
    <s v="NGCA"/>
    <s v="Rural"/>
    <n v="184"/>
    <n v="768"/>
    <n v="175"/>
    <n v="828"/>
    <n v="175"/>
    <n v="828"/>
    <x v="11"/>
    <x v="0"/>
    <n v="30"/>
  </r>
  <r>
    <x v="0"/>
    <x v="3"/>
    <x v="11"/>
    <s v="MMR001CMP013"/>
    <s v="GCA"/>
    <s v="Urban"/>
    <n v="44"/>
    <n v="180"/>
    <n v="18"/>
    <n v="68"/>
    <n v="45"/>
    <n v="194"/>
    <x v="11"/>
    <x v="2"/>
    <n v="5"/>
  </r>
  <r>
    <x v="0"/>
    <x v="2"/>
    <x v="16"/>
    <s v="MMR001CMP120"/>
    <s v="NGCA"/>
    <s v="Rural"/>
    <n v="184"/>
    <n v="768"/>
    <n v="175"/>
    <n v="828"/>
    <n v="175"/>
    <n v="828"/>
    <x v="11"/>
    <x v="2"/>
    <n v="30"/>
  </r>
  <r>
    <x v="0"/>
    <x v="3"/>
    <x v="8"/>
    <s v="MMR001CMP010"/>
    <s v="GCA"/>
    <s v="Urban"/>
    <n v="6"/>
    <n v="39"/>
    <n v="6"/>
    <n v="39"/>
    <n v="6"/>
    <n v="39"/>
    <x v="11"/>
    <x v="1"/>
    <n v="1"/>
  </r>
  <r>
    <x v="0"/>
    <x v="5"/>
    <x v="66"/>
    <s v="MMR001CMP129"/>
    <s v="NGCA"/>
    <s v="Rural"/>
    <n v="174"/>
    <n v="1185"/>
    <n v="463"/>
    <n v="2123"/>
    <n v="463"/>
    <n v="2114"/>
    <x v="11"/>
    <x v="2"/>
    <n v="50"/>
  </r>
  <r>
    <x v="0"/>
    <x v="0"/>
    <x v="0"/>
    <s v="MMR001CMP122"/>
    <s v="NGCA"/>
    <s v="Rural"/>
    <n v="612"/>
    <n v="2944"/>
    <n v="608"/>
    <n v="2914"/>
    <n v="608"/>
    <n v="2944"/>
    <x v="11"/>
    <x v="0"/>
    <n v="117"/>
  </r>
  <r>
    <x v="0"/>
    <x v="3"/>
    <x v="19"/>
    <s v="MMR001CMP012"/>
    <s v="GCA"/>
    <s v="Urban"/>
    <n v="6"/>
    <n v="28"/>
    <n v="6"/>
    <n v="30"/>
    <n v="6"/>
    <n v="30"/>
    <x v="11"/>
    <x v="1"/>
    <n v="2"/>
  </r>
  <r>
    <x v="0"/>
    <x v="3"/>
    <x v="77"/>
    <s v="MMR001CMP005"/>
    <s v="GCA"/>
    <s v="Urban"/>
    <n v="35"/>
    <n v="175"/>
    <n v="32"/>
    <n v="173"/>
    <n v="43"/>
    <n v="212"/>
    <x v="11"/>
    <x v="2"/>
    <n v="6"/>
  </r>
  <r>
    <x v="0"/>
    <x v="3"/>
    <x v="19"/>
    <s v="MMR001CMP012"/>
    <s v="GCA"/>
    <s v="Urban"/>
    <n v="6"/>
    <n v="28"/>
    <n v="6"/>
    <n v="30"/>
    <n v="6"/>
    <n v="30"/>
    <x v="11"/>
    <x v="2"/>
    <n v="1"/>
  </r>
  <r>
    <x v="0"/>
    <x v="0"/>
    <x v="5"/>
    <s v="MMR001CMP121"/>
    <s v="NGCA"/>
    <s v="Rural"/>
    <n v="1694"/>
    <n v="8805"/>
    <n v="1693"/>
    <n v="8805"/>
    <n v="1693"/>
    <n v="9062"/>
    <x v="11"/>
    <x v="0"/>
    <n v="284"/>
  </r>
  <r>
    <x v="0"/>
    <x v="3"/>
    <x v="19"/>
    <s v="MMR001CMP012"/>
    <s v="GCA"/>
    <s v="Urban"/>
    <n v="6"/>
    <n v="28"/>
    <n v="6"/>
    <n v="30"/>
    <n v="6"/>
    <n v="30"/>
    <x v="11"/>
    <x v="0"/>
    <n v="1"/>
  </r>
  <r>
    <x v="0"/>
    <x v="0"/>
    <x v="5"/>
    <s v="MMR001CMP121"/>
    <s v="NGCA"/>
    <s v="Rural"/>
    <n v="1694"/>
    <n v="8805"/>
    <n v="1693"/>
    <n v="8805"/>
    <n v="1693"/>
    <n v="9062"/>
    <x v="11"/>
    <x v="2"/>
    <n v="261"/>
  </r>
  <r>
    <x v="0"/>
    <x v="3"/>
    <x v="3"/>
    <s v="MMR001CMP011"/>
    <s v="GCA"/>
    <s v="Urban"/>
    <n v="8"/>
    <n v="30"/>
    <n v="8"/>
    <n v="32"/>
    <n v="8"/>
    <n v="32"/>
    <x v="11"/>
    <x v="1"/>
    <n v="6"/>
  </r>
  <r>
    <x v="0"/>
    <x v="5"/>
    <x v="66"/>
    <s v="MMR001CMP129"/>
    <s v="NGCA"/>
    <s v="Rural"/>
    <n v="174"/>
    <n v="1185"/>
    <n v="463"/>
    <n v="2123"/>
    <n v="463"/>
    <n v="2114"/>
    <x v="11"/>
    <x v="0"/>
    <n v="78"/>
  </r>
  <r>
    <x v="0"/>
    <x v="0"/>
    <x v="5"/>
    <s v="MMR001CMP121"/>
    <s v="NGCA"/>
    <s v="Rural"/>
    <n v="1694"/>
    <n v="8805"/>
    <n v="1693"/>
    <n v="8805"/>
    <n v="1693"/>
    <n v="9062"/>
    <x v="11"/>
    <x v="1"/>
    <n v="545"/>
  </r>
  <r>
    <x v="0"/>
    <x v="3"/>
    <x v="3"/>
    <s v="MMR001CMP011"/>
    <s v="GCA"/>
    <s v="Urban"/>
    <n v="8"/>
    <n v="30"/>
    <n v="8"/>
    <n v="32"/>
    <n v="8"/>
    <n v="32"/>
    <x v="11"/>
    <x v="2"/>
    <n v="2"/>
  </r>
  <r>
    <x v="0"/>
    <x v="3"/>
    <x v="77"/>
    <s v="MMR001CMP005"/>
    <s v="GCA"/>
    <s v="Urban"/>
    <n v="35"/>
    <n v="175"/>
    <n v="32"/>
    <n v="173"/>
    <n v="43"/>
    <n v="212"/>
    <x v="11"/>
    <x v="1"/>
    <n v="15"/>
  </r>
  <r>
    <x v="0"/>
    <x v="3"/>
    <x v="68"/>
    <s v="MMR001CMP004"/>
    <s v="GCA"/>
    <s v="Urban"/>
    <n v="7"/>
    <n v="41"/>
    <n v="10"/>
    <n v="47"/>
    <n v="12"/>
    <n v="56"/>
    <x v="11"/>
    <x v="0"/>
    <n v="3"/>
  </r>
  <r>
    <x v="0"/>
    <x v="3"/>
    <x v="11"/>
    <s v="MMR001CMP013"/>
    <s v="GCA"/>
    <s v="Urban"/>
    <n v="44"/>
    <n v="180"/>
    <n v="18"/>
    <n v="68"/>
    <n v="45"/>
    <n v="194"/>
    <x v="11"/>
    <x v="0"/>
    <n v="14"/>
  </r>
  <r>
    <x v="0"/>
    <x v="2"/>
    <x v="67"/>
    <s v="MMR001CMP028"/>
    <s v="GCA"/>
    <s v="Rural"/>
    <n v="110"/>
    <n v="509"/>
    <n v="80"/>
    <n v="324"/>
    <n v="110"/>
    <n v="506"/>
    <x v="11"/>
    <x v="2"/>
    <n v="3"/>
  </r>
  <r>
    <x v="0"/>
    <x v="4"/>
    <x v="4"/>
    <s v="MMR001CMP103"/>
    <s v="GCA"/>
    <s v="Rural"/>
    <n v="57"/>
    <n v="284"/>
    <n v="54"/>
    <n v="262"/>
    <n v="54"/>
    <n v="262"/>
    <x v="11"/>
    <x v="2"/>
    <n v="4"/>
  </r>
  <r>
    <x v="0"/>
    <x v="2"/>
    <x v="9"/>
    <s v="MMR001CMP025"/>
    <s v="GCA"/>
    <s v="Urban"/>
    <n v="65"/>
    <n v="315"/>
    <n v="31"/>
    <n v="171"/>
    <n v="65"/>
    <n v="323"/>
    <x v="11"/>
    <x v="0"/>
    <n v="12"/>
  </r>
  <r>
    <x v="0"/>
    <x v="3"/>
    <x v="72"/>
    <s v="MMR001CMP002"/>
    <s v="GCA"/>
    <s v="Urban"/>
    <n v="56"/>
    <n v="230"/>
    <n v="54"/>
    <n v="221"/>
    <n v="57"/>
    <n v="232"/>
    <x v="11"/>
    <x v="0"/>
    <n v="14"/>
  </r>
  <r>
    <x v="0"/>
    <x v="2"/>
    <x v="73"/>
    <s v="MMR001CMP029"/>
    <s v="GCA"/>
    <s v="Mixed"/>
    <n v="243"/>
    <n v="1307"/>
    <n v="227"/>
    <n v="1227"/>
    <n v="227"/>
    <n v="1227"/>
    <x v="11"/>
    <x v="1"/>
    <n v="78"/>
  </r>
  <r>
    <x v="0"/>
    <x v="2"/>
    <x v="27"/>
    <s v="MMR001CMP026"/>
    <s v="GCA"/>
    <s v="Urban"/>
    <n v="89"/>
    <n v="478"/>
    <n v="78"/>
    <n v="415"/>
    <n v="89"/>
    <n v="465"/>
    <x v="11"/>
    <x v="1"/>
    <n v="18"/>
  </r>
  <r>
    <x v="0"/>
    <x v="4"/>
    <x v="10"/>
    <s v="MMR001CMP091"/>
    <s v="GCA"/>
    <s v="Urban"/>
    <n v="5"/>
    <n v="26"/>
    <n v="5"/>
    <n v="27"/>
    <n v="5"/>
    <n v="27"/>
    <x v="11"/>
    <x v="0"/>
    <n v="0"/>
  </r>
  <r>
    <x v="0"/>
    <x v="3"/>
    <x v="33"/>
    <s v="MMR001CMP001"/>
    <s v="GCA"/>
    <s v="Urban"/>
    <n v="69"/>
    <n v="349"/>
    <n v="43"/>
    <n v="361"/>
    <n v="43"/>
    <n v="361"/>
    <x v="11"/>
    <x v="2"/>
    <n v="5"/>
  </r>
  <r>
    <x v="0"/>
    <x v="8"/>
    <x v="21"/>
    <s v="MMR001CMP080"/>
    <s v="GCA"/>
    <s v="Urban"/>
    <n v="12"/>
    <n v="61"/>
    <n v="12"/>
    <n v="62"/>
    <n v="12"/>
    <n v="61"/>
    <x v="11"/>
    <x v="0"/>
    <n v="3"/>
  </r>
  <r>
    <x v="0"/>
    <x v="3"/>
    <x v="72"/>
    <s v="MMR001CMP002"/>
    <s v="GCA"/>
    <s v="Urban"/>
    <n v="56"/>
    <n v="230"/>
    <n v="54"/>
    <n v="221"/>
    <n v="57"/>
    <n v="232"/>
    <x v="11"/>
    <x v="2"/>
    <n v="9"/>
  </r>
  <r>
    <x v="0"/>
    <x v="2"/>
    <x v="73"/>
    <s v="MMR001CMP029"/>
    <s v="GCA"/>
    <s v="Mixed"/>
    <n v="243"/>
    <n v="1307"/>
    <n v="227"/>
    <n v="1227"/>
    <n v="227"/>
    <n v="1227"/>
    <x v="11"/>
    <x v="2"/>
    <n v="30"/>
  </r>
  <r>
    <x v="0"/>
    <x v="9"/>
    <x v="79"/>
    <s v="MMR001CMP079"/>
    <s v="GCA"/>
    <s v="Urban"/>
    <n v="14"/>
    <n v="44"/>
    <n v="14"/>
    <n v="44"/>
    <n v="14"/>
    <n v="44"/>
    <x v="11"/>
    <x v="0"/>
    <n v="2"/>
  </r>
  <r>
    <x v="0"/>
    <x v="9"/>
    <x v="70"/>
    <s v="MMR001CMP078"/>
    <s v="GCA"/>
    <s v="Mixed"/>
    <n v="12"/>
    <n v="47"/>
    <n v="15"/>
    <n v="69"/>
    <n v="15"/>
    <n v="69"/>
    <x v="11"/>
    <x v="1"/>
    <n v="1"/>
  </r>
  <r>
    <x v="0"/>
    <x v="2"/>
    <x v="67"/>
    <s v="MMR001CMP028"/>
    <s v="GCA"/>
    <s v="Rural"/>
    <n v="110"/>
    <n v="509"/>
    <n v="80"/>
    <n v="324"/>
    <n v="110"/>
    <n v="506"/>
    <x v="11"/>
    <x v="0"/>
    <n v="8"/>
  </r>
  <r>
    <x v="0"/>
    <x v="4"/>
    <x v="4"/>
    <s v="MMR001CMP103"/>
    <s v="GCA"/>
    <s v="Rural"/>
    <n v="57"/>
    <n v="284"/>
    <n v="54"/>
    <n v="262"/>
    <n v="54"/>
    <n v="262"/>
    <x v="11"/>
    <x v="0"/>
    <n v="4"/>
  </r>
  <r>
    <x v="0"/>
    <x v="2"/>
    <x v="9"/>
    <s v="MMR001CMP025"/>
    <s v="GCA"/>
    <s v="Urban"/>
    <n v="65"/>
    <n v="315"/>
    <n v="31"/>
    <n v="171"/>
    <n v="65"/>
    <n v="323"/>
    <x v="11"/>
    <x v="1"/>
    <n v="15"/>
  </r>
  <r>
    <x v="0"/>
    <x v="2"/>
    <x v="73"/>
    <s v="MMR001CMP029"/>
    <s v="GCA"/>
    <s v="Mixed"/>
    <n v="243"/>
    <n v="1307"/>
    <n v="227"/>
    <n v="1227"/>
    <n v="227"/>
    <n v="1227"/>
    <x v="11"/>
    <x v="0"/>
    <n v="48"/>
  </r>
  <r>
    <x v="0"/>
    <x v="4"/>
    <x v="10"/>
    <s v="MMR001CMP091"/>
    <s v="GCA"/>
    <s v="Urban"/>
    <n v="5"/>
    <n v="26"/>
    <n v="5"/>
    <n v="27"/>
    <n v="5"/>
    <n v="27"/>
    <x v="11"/>
    <x v="1"/>
    <n v="0"/>
  </r>
  <r>
    <x v="0"/>
    <x v="9"/>
    <x v="79"/>
    <s v="MMR001CMP079"/>
    <s v="GCA"/>
    <s v="Urban"/>
    <n v="14"/>
    <n v="44"/>
    <n v="14"/>
    <n v="44"/>
    <n v="14"/>
    <n v="44"/>
    <x v="11"/>
    <x v="2"/>
    <n v="2"/>
  </r>
  <r>
    <x v="0"/>
    <x v="9"/>
    <x v="79"/>
    <s v="MMR001CMP079"/>
    <s v="GCA"/>
    <s v="Urban"/>
    <n v="14"/>
    <n v="44"/>
    <n v="14"/>
    <n v="44"/>
    <n v="14"/>
    <n v="44"/>
    <x v="11"/>
    <x v="1"/>
    <n v="4"/>
  </r>
  <r>
    <x v="0"/>
    <x v="5"/>
    <x v="74"/>
    <s v="MMR001CMP133"/>
    <s v="GCA"/>
    <s v="Rural"/>
    <n v="115"/>
    <n v="532"/>
    <n v="115"/>
    <n v="537"/>
    <n v="115"/>
    <n v="537"/>
    <x v="11"/>
    <x v="2"/>
    <n v="9"/>
  </r>
  <r>
    <x v="0"/>
    <x v="2"/>
    <x v="27"/>
    <s v="MMR001CMP026"/>
    <s v="GCA"/>
    <s v="Urban"/>
    <n v="89"/>
    <n v="478"/>
    <n v="78"/>
    <n v="415"/>
    <n v="89"/>
    <n v="465"/>
    <x v="11"/>
    <x v="2"/>
    <n v="7"/>
  </r>
  <r>
    <x v="0"/>
    <x v="4"/>
    <x v="10"/>
    <s v="MMR001CMP091"/>
    <s v="GCA"/>
    <s v="Urban"/>
    <n v="5"/>
    <n v="26"/>
    <n v="5"/>
    <n v="27"/>
    <n v="5"/>
    <n v="27"/>
    <x v="11"/>
    <x v="2"/>
    <n v="0"/>
  </r>
  <r>
    <x v="0"/>
    <x v="5"/>
    <x v="78"/>
    <s v="MMR001CMP132"/>
    <s v="GCA"/>
    <s v="Rural"/>
    <n v="486"/>
    <n v="2371"/>
    <n v="488"/>
    <n v="2325"/>
    <n v="488"/>
    <n v="2325"/>
    <x v="11"/>
    <x v="1"/>
    <n v="191"/>
  </r>
  <r>
    <x v="0"/>
    <x v="2"/>
    <x v="67"/>
    <s v="MMR001CMP028"/>
    <s v="GCA"/>
    <s v="Rural"/>
    <n v="110"/>
    <n v="509"/>
    <n v="80"/>
    <n v="324"/>
    <n v="110"/>
    <n v="506"/>
    <x v="11"/>
    <x v="1"/>
    <n v="11"/>
  </r>
  <r>
    <x v="0"/>
    <x v="2"/>
    <x v="27"/>
    <s v="MMR001CMP026"/>
    <s v="GCA"/>
    <s v="Urban"/>
    <n v="89"/>
    <n v="478"/>
    <n v="78"/>
    <n v="415"/>
    <n v="89"/>
    <n v="465"/>
    <x v="11"/>
    <x v="0"/>
    <n v="11"/>
  </r>
  <r>
    <x v="0"/>
    <x v="2"/>
    <x v="9"/>
    <s v="MMR001CMP025"/>
    <s v="GCA"/>
    <s v="Urban"/>
    <n v="65"/>
    <n v="315"/>
    <n v="31"/>
    <n v="171"/>
    <n v="65"/>
    <n v="323"/>
    <x v="11"/>
    <x v="2"/>
    <n v="3"/>
  </r>
  <r>
    <x v="0"/>
    <x v="5"/>
    <x v="74"/>
    <s v="MMR001CMP133"/>
    <s v="GCA"/>
    <s v="Rural"/>
    <n v="115"/>
    <n v="532"/>
    <n v="115"/>
    <n v="537"/>
    <n v="115"/>
    <n v="537"/>
    <x v="11"/>
    <x v="0"/>
    <n v="18"/>
  </r>
  <r>
    <x v="0"/>
    <x v="8"/>
    <x v="21"/>
    <s v="MMR001CMP080"/>
    <s v="GCA"/>
    <s v="Urban"/>
    <n v="12"/>
    <n v="61"/>
    <n v="12"/>
    <n v="62"/>
    <n v="12"/>
    <n v="61"/>
    <x v="11"/>
    <x v="1"/>
    <n v="3"/>
  </r>
  <r>
    <x v="0"/>
    <x v="3"/>
    <x v="33"/>
    <s v="MMR001CMP001"/>
    <s v="GCA"/>
    <s v="Urban"/>
    <n v="69"/>
    <n v="349"/>
    <n v="43"/>
    <n v="361"/>
    <n v="43"/>
    <n v="361"/>
    <x v="11"/>
    <x v="0"/>
    <n v="13"/>
  </r>
  <r>
    <x v="0"/>
    <x v="3"/>
    <x v="33"/>
    <s v="MMR001CMP001"/>
    <s v="GCA"/>
    <s v="Urban"/>
    <n v="69"/>
    <n v="349"/>
    <n v="43"/>
    <n v="361"/>
    <n v="43"/>
    <n v="361"/>
    <x v="11"/>
    <x v="1"/>
    <n v="18"/>
  </r>
  <r>
    <x v="0"/>
    <x v="3"/>
    <x v="72"/>
    <s v="MMR001CMP002"/>
    <s v="GCA"/>
    <s v="Urban"/>
    <n v="56"/>
    <n v="230"/>
    <n v="54"/>
    <n v="221"/>
    <n v="57"/>
    <n v="232"/>
    <x v="11"/>
    <x v="1"/>
    <n v="23"/>
  </r>
  <r>
    <x v="0"/>
    <x v="2"/>
    <x v="25"/>
    <s v="MMR001CMP027"/>
    <s v="GCA"/>
    <s v="Mixed"/>
    <n v="21"/>
    <n v="111"/>
    <n v="22"/>
    <n v="116"/>
    <n v="26"/>
    <n v="116"/>
    <x v="11"/>
    <x v="1"/>
    <n v="8"/>
  </r>
  <r>
    <x v="0"/>
    <x v="5"/>
    <x v="78"/>
    <s v="MMR001CMP132"/>
    <s v="GCA"/>
    <s v="Rural"/>
    <n v="486"/>
    <n v="2371"/>
    <n v="488"/>
    <n v="2325"/>
    <n v="488"/>
    <n v="2325"/>
    <x v="11"/>
    <x v="2"/>
    <n v="71"/>
  </r>
  <r>
    <x v="0"/>
    <x v="3"/>
    <x v="17"/>
    <s v="MMR001CMP024"/>
    <s v="GCA"/>
    <s v="Rural"/>
    <n v="69"/>
    <n v="325"/>
    <n v="65"/>
    <n v="325"/>
    <n v="71"/>
    <n v="322"/>
    <x v="11"/>
    <x v="1"/>
    <n v="15"/>
  </r>
  <r>
    <x v="0"/>
    <x v="2"/>
    <x v="53"/>
    <s v="MMR001CMP030"/>
    <s v="GCA"/>
    <s v="Urban"/>
    <n v="31"/>
    <n v="170"/>
    <n v="25"/>
    <n v="125"/>
    <n v="31"/>
    <n v="170"/>
    <x v="11"/>
    <x v="0"/>
    <n v="10"/>
  </r>
  <r>
    <x v="0"/>
    <x v="2"/>
    <x v="25"/>
    <s v="MMR001CMP027"/>
    <s v="GCA"/>
    <s v="Mixed"/>
    <n v="21"/>
    <n v="111"/>
    <n v="22"/>
    <n v="116"/>
    <n v="26"/>
    <n v="116"/>
    <x v="11"/>
    <x v="0"/>
    <n v="6"/>
  </r>
  <r>
    <x v="0"/>
    <x v="2"/>
    <x v="25"/>
    <s v="MMR001CMP027"/>
    <s v="GCA"/>
    <s v="Mixed"/>
    <n v="21"/>
    <n v="111"/>
    <n v="22"/>
    <n v="116"/>
    <n v="26"/>
    <n v="116"/>
    <x v="11"/>
    <x v="2"/>
    <n v="2"/>
  </r>
  <r>
    <x v="0"/>
    <x v="8"/>
    <x v="21"/>
    <s v="MMR001CMP080"/>
    <s v="GCA"/>
    <s v="Urban"/>
    <n v="12"/>
    <n v="61"/>
    <n v="12"/>
    <n v="62"/>
    <n v="12"/>
    <n v="61"/>
    <x v="11"/>
    <x v="2"/>
    <n v="0"/>
  </r>
  <r>
    <x v="0"/>
    <x v="1"/>
    <x v="90"/>
    <s v="MMR001CMP194"/>
    <s v="GCA"/>
    <s v="Mixed"/>
    <n v="12"/>
    <n v="51"/>
    <n v="4"/>
    <n v="20"/>
    <n v="12"/>
    <n v="52"/>
    <x v="11"/>
    <x v="1"/>
    <n v="6"/>
  </r>
  <r>
    <x v="1"/>
    <x v="11"/>
    <x v="115"/>
    <s v="MMR015CMP004"/>
    <s v="GCA"/>
    <s v="Urban"/>
    <n v="77"/>
    <n v="384"/>
    <n v="79"/>
    <n v="394"/>
    <n v="79"/>
    <n v="394"/>
    <x v="11"/>
    <x v="0"/>
    <n v="13"/>
  </r>
  <r>
    <x v="0"/>
    <x v="5"/>
    <x v="118"/>
    <s v="MMR001CMP228"/>
    <s v="GCA"/>
    <s v="Rural"/>
    <n v="115"/>
    <n v="502"/>
    <n v="123"/>
    <n v="555"/>
    <n v="123"/>
    <n v="555"/>
    <x v="11"/>
    <x v="1"/>
    <n v="29"/>
  </r>
  <r>
    <x v="0"/>
    <x v="3"/>
    <x v="89"/>
    <s v="MMR001CMP162"/>
    <s v="GCA"/>
    <s v="Rural"/>
    <n v="43"/>
    <n v="247"/>
    <n v="41"/>
    <n v="232"/>
    <n v="41"/>
    <n v="9"/>
    <x v="11"/>
    <x v="1"/>
    <n v="4"/>
  </r>
  <r>
    <x v="1"/>
    <x v="12"/>
    <x v="114"/>
    <s v="MMR015CMP217"/>
    <s v="GCA"/>
    <s v="Mixed"/>
    <n v="21"/>
    <n v="107"/>
    <n v="22"/>
    <n v="108"/>
    <n v="22"/>
    <n v="0"/>
    <x v="11"/>
    <x v="1"/>
    <n v="0"/>
  </r>
  <r>
    <x v="1"/>
    <x v="14"/>
    <x v="98"/>
    <s v="MMR015CMP012"/>
    <s v="NGCA"/>
    <s v="Rural"/>
    <n v="32"/>
    <n v="156"/>
    <n v="9"/>
    <n v="58"/>
    <n v="9"/>
    <n v="58"/>
    <x v="11"/>
    <x v="2"/>
    <n v="1"/>
  </r>
  <r>
    <x v="0"/>
    <x v="4"/>
    <x v="106"/>
    <s v="MMR001CMP179"/>
    <s v="GCA"/>
    <s v="Rural"/>
    <n v="77"/>
    <n v="380"/>
    <n v="76"/>
    <n v="342"/>
    <n v="76"/>
    <n v="344"/>
    <x v="11"/>
    <x v="1"/>
    <n v="17"/>
  </r>
  <r>
    <x v="0"/>
    <x v="4"/>
    <x v="113"/>
    <s v="MMR001CMP183"/>
    <s v="GCA"/>
    <s v="Mixed"/>
    <n v="8"/>
    <n v="40"/>
    <n v="8"/>
    <n v="28"/>
    <n v="8"/>
    <n v="40"/>
    <x v="11"/>
    <x v="2"/>
    <n v="1"/>
  </r>
  <r>
    <x v="0"/>
    <x v="6"/>
    <x v="94"/>
    <s v="MMR001CMP195"/>
    <s v="GCA"/>
    <s v="Urban"/>
    <n v="139"/>
    <n v="640"/>
    <n v="127"/>
    <n v="578"/>
    <n v="146"/>
    <n v="640"/>
    <x v="11"/>
    <x v="0"/>
    <n v="22"/>
  </r>
  <r>
    <x v="0"/>
    <x v="8"/>
    <x v="116"/>
    <s v="MMR001CMP152"/>
    <s v="GCA"/>
    <s v="Rural"/>
    <n v="20"/>
    <n v="106"/>
    <n v="13"/>
    <n v="94"/>
    <n v="18"/>
    <n v="94"/>
    <x v="11"/>
    <x v="0"/>
    <n v="1"/>
  </r>
  <r>
    <x v="1"/>
    <x v="12"/>
    <x v="114"/>
    <s v="MMR015CMP217"/>
    <s v="GCA"/>
    <s v="Mixed"/>
    <n v="21"/>
    <n v="107"/>
    <n v="22"/>
    <n v="108"/>
    <n v="22"/>
    <n v="0"/>
    <x v="11"/>
    <x v="0"/>
    <n v="0"/>
  </r>
  <r>
    <x v="0"/>
    <x v="5"/>
    <x v="130"/>
    <s v="MMR001CMP223"/>
    <s v="GCA"/>
    <s v="Rural"/>
    <n v="121"/>
    <n v="596"/>
    <n v="129"/>
    <n v="575"/>
    <n v="129"/>
    <n v="575"/>
    <x v="11"/>
    <x v="0"/>
    <n v="11"/>
  </r>
  <r>
    <x v="0"/>
    <x v="4"/>
    <x v="107"/>
    <s v="MMR001CMP176"/>
    <s v="GCA"/>
    <s v="Urban"/>
    <n v="67"/>
    <n v="350"/>
    <n v="67"/>
    <n v="350"/>
    <n v="67"/>
    <n v="350"/>
    <x v="11"/>
    <x v="1"/>
    <n v="21"/>
  </r>
  <r>
    <x v="0"/>
    <x v="4"/>
    <x v="106"/>
    <s v="MMR001CMP179"/>
    <s v="GCA"/>
    <s v="Rural"/>
    <n v="77"/>
    <n v="380"/>
    <n v="76"/>
    <n v="342"/>
    <n v="76"/>
    <n v="344"/>
    <x v="11"/>
    <x v="0"/>
    <n v="15"/>
  </r>
  <r>
    <x v="0"/>
    <x v="6"/>
    <x v="94"/>
    <s v="MMR001CMP195"/>
    <s v="GCA"/>
    <s v="Urban"/>
    <n v="139"/>
    <n v="640"/>
    <n v="127"/>
    <n v="578"/>
    <n v="146"/>
    <n v="640"/>
    <x v="11"/>
    <x v="2"/>
    <n v="17"/>
  </r>
  <r>
    <x v="1"/>
    <x v="11"/>
    <x v="115"/>
    <s v="MMR015CMP004"/>
    <s v="GCA"/>
    <s v="Urban"/>
    <n v="77"/>
    <n v="384"/>
    <n v="79"/>
    <n v="394"/>
    <n v="79"/>
    <n v="394"/>
    <x v="11"/>
    <x v="2"/>
    <n v="11"/>
  </r>
  <r>
    <x v="1"/>
    <x v="14"/>
    <x v="98"/>
    <s v="MMR015CMP012"/>
    <s v="NGCA"/>
    <s v="Rural"/>
    <n v="32"/>
    <n v="156"/>
    <n v="9"/>
    <n v="58"/>
    <n v="9"/>
    <n v="58"/>
    <x v="11"/>
    <x v="0"/>
    <n v="2"/>
  </r>
  <r>
    <x v="0"/>
    <x v="5"/>
    <x v="118"/>
    <s v="MMR001CMP228"/>
    <s v="GCA"/>
    <s v="Rural"/>
    <n v="115"/>
    <n v="502"/>
    <n v="123"/>
    <n v="555"/>
    <n v="123"/>
    <n v="555"/>
    <x v="11"/>
    <x v="2"/>
    <n v="8"/>
  </r>
  <r>
    <x v="1"/>
    <x v="11"/>
    <x v="123"/>
    <s v="MMR015CMP003"/>
    <s v="GCA"/>
    <s v="Urban"/>
    <n v="50"/>
    <n v="218"/>
    <n v="53"/>
    <n v="217"/>
    <n v="53"/>
    <n v="217"/>
    <x v="11"/>
    <x v="1"/>
    <n v="8"/>
  </r>
  <r>
    <x v="0"/>
    <x v="5"/>
    <x v="130"/>
    <s v="MMR001CMP223"/>
    <s v="GCA"/>
    <s v="Rural"/>
    <n v="121"/>
    <n v="596"/>
    <n v="129"/>
    <n v="575"/>
    <n v="129"/>
    <n v="575"/>
    <x v="11"/>
    <x v="2"/>
    <n v="11"/>
  </r>
  <r>
    <x v="1"/>
    <x v="15"/>
    <x v="117"/>
    <s v="MMR015CMP218"/>
    <s v="GCA"/>
    <s v="Rural"/>
    <n v="44"/>
    <n v="273"/>
    <n v="40"/>
    <n v="208"/>
    <n v="40"/>
    <n v="208"/>
    <x v="11"/>
    <x v="0"/>
    <n v="6"/>
  </r>
  <r>
    <x v="0"/>
    <x v="4"/>
    <x v="103"/>
    <s v="MMR001CMP174"/>
    <s v="GCA"/>
    <s v="Urban"/>
    <n v="65"/>
    <n v="347"/>
    <n v="65"/>
    <n v="347"/>
    <n v="65"/>
    <n v="347"/>
    <x v="11"/>
    <x v="2"/>
    <n v="5"/>
  </r>
  <r>
    <x v="1"/>
    <x v="12"/>
    <x v="112"/>
    <s v="MMR015CMP018"/>
    <s v="GCA"/>
    <s v="Rural"/>
    <n v="78"/>
    <n v="390"/>
    <n v="77"/>
    <n v="384"/>
    <n v="77"/>
    <n v="384"/>
    <x v="11"/>
    <x v="0"/>
    <n v="8"/>
  </r>
  <r>
    <x v="0"/>
    <x v="1"/>
    <x v="90"/>
    <s v="MMR001CMP194"/>
    <s v="GCA"/>
    <s v="Mixed"/>
    <n v="12"/>
    <n v="51"/>
    <n v="4"/>
    <n v="20"/>
    <n v="12"/>
    <n v="52"/>
    <x v="11"/>
    <x v="0"/>
    <n v="2"/>
  </r>
  <r>
    <x v="0"/>
    <x v="4"/>
    <x v="127"/>
    <s v="MMR001CMP229"/>
    <s v="GCA"/>
    <s v="Rural"/>
    <n v="116"/>
    <n v="530"/>
    <n v="105"/>
    <n v="464"/>
    <n v="105"/>
    <n v="492"/>
    <x v="11"/>
    <x v="2"/>
    <n v="10"/>
  </r>
  <r>
    <x v="1"/>
    <x v="12"/>
    <x v="131"/>
    <s v="MMR015CMP007"/>
    <s v="GCA"/>
    <s v="Rural"/>
    <n v="70"/>
    <n v="273"/>
    <n v="71"/>
    <n v="278"/>
    <n v="71"/>
    <n v="278"/>
    <x v="11"/>
    <x v="0"/>
    <n v="14"/>
  </r>
  <r>
    <x v="0"/>
    <x v="2"/>
    <x v="125"/>
    <s v="MMR001CMP160"/>
    <s v="NGCA"/>
    <s v="Rural"/>
    <n v="110"/>
    <n v="643"/>
    <n v="106"/>
    <m/>
    <n v="124"/>
    <n v="0"/>
    <x v="11"/>
    <x v="1"/>
    <n v="0"/>
  </r>
  <r>
    <x v="1"/>
    <x v="14"/>
    <x v="98"/>
    <s v="MMR015CMP012"/>
    <s v="NGCA"/>
    <s v="Rural"/>
    <n v="32"/>
    <n v="156"/>
    <n v="9"/>
    <n v="58"/>
    <n v="9"/>
    <n v="58"/>
    <x v="11"/>
    <x v="1"/>
    <n v="3"/>
  </r>
  <r>
    <x v="1"/>
    <x v="12"/>
    <x v="121"/>
    <s v="MMR015CMP006"/>
    <s v="GCA"/>
    <s v="Rural"/>
    <n v="51"/>
    <n v="260"/>
    <n v="51"/>
    <n v="263"/>
    <n v="51"/>
    <n v="263"/>
    <x v="11"/>
    <x v="1"/>
    <n v="8"/>
  </r>
  <r>
    <x v="1"/>
    <x v="11"/>
    <x v="85"/>
    <s v="MMR015CMP215"/>
    <s v="GCA"/>
    <s v="Urban"/>
    <n v="140"/>
    <n v="613"/>
    <n v="137"/>
    <n v="622"/>
    <n v="137"/>
    <n v="622"/>
    <x v="11"/>
    <x v="1"/>
    <n v="50"/>
  </r>
  <r>
    <x v="1"/>
    <x v="13"/>
    <x v="108"/>
    <s v="MMR015CMP209"/>
    <s v="GCA"/>
    <s v="Urban"/>
    <n v="31"/>
    <n v="191"/>
    <n v="31"/>
    <n v="183"/>
    <n v="31"/>
    <n v="183"/>
    <x v="11"/>
    <x v="2"/>
    <n v="5"/>
  </r>
  <r>
    <x v="0"/>
    <x v="4"/>
    <x v="113"/>
    <s v="MMR001CMP183"/>
    <s v="GCA"/>
    <s v="Mixed"/>
    <n v="8"/>
    <n v="40"/>
    <n v="8"/>
    <n v="28"/>
    <n v="8"/>
    <n v="40"/>
    <x v="11"/>
    <x v="1"/>
    <n v="3"/>
  </r>
  <r>
    <x v="1"/>
    <x v="12"/>
    <x v="104"/>
    <s v="MMR015CMP020"/>
    <s v="GCA"/>
    <s v="Rural"/>
    <n v="178"/>
    <n v="827"/>
    <n v="194"/>
    <n v="890"/>
    <n v="194"/>
    <n v="890"/>
    <x v="11"/>
    <x v="0"/>
    <n v="29"/>
  </r>
  <r>
    <x v="0"/>
    <x v="1"/>
    <x v="90"/>
    <s v="MMR001CMP194"/>
    <s v="GCA"/>
    <s v="Mixed"/>
    <n v="12"/>
    <n v="51"/>
    <n v="4"/>
    <n v="20"/>
    <n v="12"/>
    <n v="52"/>
    <x v="11"/>
    <x v="2"/>
    <n v="4"/>
  </r>
  <r>
    <x v="0"/>
    <x v="4"/>
    <x v="105"/>
    <s v="MMR001CMP181"/>
    <s v="GCA"/>
    <s v="Urban"/>
    <n v="25"/>
    <n v="133"/>
    <n v="22"/>
    <n v="95"/>
    <n v="25"/>
    <n v="134"/>
    <x v="11"/>
    <x v="1"/>
    <n v="5"/>
  </r>
  <r>
    <x v="1"/>
    <x v="12"/>
    <x v="104"/>
    <s v="MMR015CMP020"/>
    <s v="GCA"/>
    <s v="Rural"/>
    <n v="178"/>
    <n v="827"/>
    <n v="194"/>
    <n v="890"/>
    <n v="194"/>
    <n v="890"/>
    <x v="11"/>
    <x v="2"/>
    <n v="25"/>
  </r>
  <r>
    <x v="0"/>
    <x v="4"/>
    <x v="127"/>
    <s v="MMR001CMP229"/>
    <s v="GCA"/>
    <s v="Rural"/>
    <n v="116"/>
    <n v="530"/>
    <n v="105"/>
    <n v="464"/>
    <n v="105"/>
    <n v="492"/>
    <x v="11"/>
    <x v="0"/>
    <n v="13"/>
  </r>
  <r>
    <x v="1"/>
    <x v="14"/>
    <x v="101"/>
    <s v="MMR015CMP213"/>
    <s v="GCA"/>
    <s v="Urban"/>
    <n v="61"/>
    <n v="264"/>
    <n v="55"/>
    <n v="251"/>
    <n v="55"/>
    <n v="251"/>
    <x v="11"/>
    <x v="1"/>
    <n v="9"/>
  </r>
  <r>
    <x v="1"/>
    <x v="10"/>
    <x v="84"/>
    <s v="MMR015CMP014"/>
    <s v="GCA"/>
    <s v="Urban"/>
    <n v="12"/>
    <n v="52"/>
    <n v="10"/>
    <n v="44"/>
    <n v="10"/>
    <n v="44"/>
    <x v="11"/>
    <x v="0"/>
    <n v="1"/>
  </r>
  <r>
    <x v="1"/>
    <x v="13"/>
    <x v="95"/>
    <s v="MMR015CMP009"/>
    <s v="GCA"/>
    <s v="Urban"/>
    <n v="38"/>
    <n v="164"/>
    <n v="37"/>
    <n v="155"/>
    <n v="38"/>
    <n v="4"/>
    <x v="11"/>
    <x v="0"/>
    <n v="9"/>
  </r>
  <r>
    <x v="0"/>
    <x v="5"/>
    <x v="128"/>
    <s v="MMR001CMP218"/>
    <s v="GCA"/>
    <s v="Rural"/>
    <n v="207"/>
    <n v="1141"/>
    <n v="352"/>
    <n v="1386"/>
    <n v="352"/>
    <n v="1386"/>
    <x v="11"/>
    <x v="1"/>
    <n v="293"/>
  </r>
  <r>
    <x v="0"/>
    <x v="4"/>
    <x v="113"/>
    <s v="MMR001CMP183"/>
    <s v="GCA"/>
    <s v="Mixed"/>
    <n v="8"/>
    <n v="40"/>
    <n v="8"/>
    <n v="28"/>
    <n v="8"/>
    <n v="40"/>
    <x v="11"/>
    <x v="0"/>
    <n v="2"/>
  </r>
  <r>
    <x v="0"/>
    <x v="5"/>
    <x v="128"/>
    <s v="MMR001CMP218"/>
    <s v="GCA"/>
    <s v="Rural"/>
    <n v="207"/>
    <n v="1141"/>
    <n v="352"/>
    <n v="1386"/>
    <n v="352"/>
    <n v="1386"/>
    <x v="11"/>
    <x v="2"/>
    <n v="137"/>
  </r>
  <r>
    <x v="0"/>
    <x v="6"/>
    <x v="96"/>
    <s v="MMR001CMP210"/>
    <s v="GCA"/>
    <s v="Mixed"/>
    <n v="68"/>
    <n v="327"/>
    <n v="10"/>
    <n v="20"/>
    <n v="63"/>
    <n v="307"/>
    <x v="11"/>
    <x v="2"/>
    <n v="5"/>
  </r>
  <r>
    <x v="1"/>
    <x v="12"/>
    <x v="114"/>
    <s v="MMR015CMP217"/>
    <s v="GCA"/>
    <s v="Mixed"/>
    <n v="21"/>
    <n v="107"/>
    <n v="22"/>
    <n v="108"/>
    <n v="22"/>
    <n v="0"/>
    <x v="11"/>
    <x v="2"/>
    <n v="0"/>
  </r>
  <r>
    <x v="1"/>
    <x v="12"/>
    <x v="121"/>
    <s v="MMR015CMP006"/>
    <s v="GCA"/>
    <s v="Rural"/>
    <n v="51"/>
    <n v="260"/>
    <n v="51"/>
    <n v="263"/>
    <n v="51"/>
    <n v="263"/>
    <x v="11"/>
    <x v="2"/>
    <n v="4"/>
  </r>
  <r>
    <x v="1"/>
    <x v="14"/>
    <x v="97"/>
    <s v="MMR015CMP216"/>
    <s v="GCA"/>
    <s v="Urban"/>
    <n v="30"/>
    <n v="188"/>
    <n v="24"/>
    <n v="112"/>
    <n v="24"/>
    <n v="112"/>
    <x v="11"/>
    <x v="2"/>
    <n v="1"/>
  </r>
  <r>
    <x v="0"/>
    <x v="4"/>
    <x v="107"/>
    <s v="MMR001CMP176"/>
    <s v="GCA"/>
    <s v="Urban"/>
    <n v="67"/>
    <n v="350"/>
    <n v="67"/>
    <n v="350"/>
    <n v="67"/>
    <n v="350"/>
    <x v="11"/>
    <x v="0"/>
    <n v="13"/>
  </r>
  <r>
    <x v="0"/>
    <x v="6"/>
    <x v="120"/>
    <s v="MMR001CMP225"/>
    <s v="GCA"/>
    <s v="Rural"/>
    <n v="30"/>
    <n v="181"/>
    <n v="30"/>
    <n v="181"/>
    <n v="30"/>
    <n v="181"/>
    <x v="11"/>
    <x v="1"/>
    <n v="11"/>
  </r>
  <r>
    <x v="1"/>
    <x v="12"/>
    <x v="121"/>
    <s v="MMR015CMP006"/>
    <s v="GCA"/>
    <s v="Rural"/>
    <n v="51"/>
    <n v="260"/>
    <n v="51"/>
    <n v="263"/>
    <n v="51"/>
    <n v="263"/>
    <x v="11"/>
    <x v="0"/>
    <n v="4"/>
  </r>
  <r>
    <x v="0"/>
    <x v="4"/>
    <x v="102"/>
    <s v="MMR001CMP182"/>
    <s v="GCA"/>
    <s v="Urban"/>
    <n v="10"/>
    <n v="39"/>
    <n v="7"/>
    <n v="25"/>
    <n v="10"/>
    <n v="39"/>
    <x v="11"/>
    <x v="2"/>
    <n v="1"/>
  </r>
  <r>
    <x v="0"/>
    <x v="4"/>
    <x v="111"/>
    <s v="MMR001CMP169"/>
    <s v="GCA"/>
    <s v="Rural"/>
    <n v="35"/>
    <n v="215"/>
    <n v="35"/>
    <n v="211"/>
    <n v="35"/>
    <n v="212"/>
    <x v="11"/>
    <x v="1"/>
    <n v="7"/>
  </r>
  <r>
    <x v="1"/>
    <x v="13"/>
    <x v="108"/>
    <s v="MMR015CMP209"/>
    <s v="GCA"/>
    <s v="Urban"/>
    <n v="31"/>
    <n v="191"/>
    <n v="31"/>
    <n v="183"/>
    <n v="31"/>
    <n v="183"/>
    <x v="11"/>
    <x v="0"/>
    <n v="4"/>
  </r>
  <r>
    <x v="0"/>
    <x v="6"/>
    <x v="120"/>
    <s v="MMR001CMP225"/>
    <s v="GCA"/>
    <s v="Rural"/>
    <n v="30"/>
    <n v="181"/>
    <n v="30"/>
    <n v="181"/>
    <n v="30"/>
    <n v="181"/>
    <x v="11"/>
    <x v="2"/>
    <n v="3"/>
  </r>
  <r>
    <x v="1"/>
    <x v="12"/>
    <x v="112"/>
    <s v="MMR015CMP018"/>
    <s v="GCA"/>
    <s v="Rural"/>
    <n v="78"/>
    <n v="390"/>
    <n v="77"/>
    <n v="384"/>
    <n v="77"/>
    <n v="384"/>
    <x v="11"/>
    <x v="1"/>
    <n v="14"/>
  </r>
  <r>
    <x v="0"/>
    <x v="5"/>
    <x v="128"/>
    <s v="MMR001CMP218"/>
    <s v="GCA"/>
    <s v="Rural"/>
    <n v="207"/>
    <n v="1141"/>
    <n v="352"/>
    <n v="1386"/>
    <n v="352"/>
    <n v="1386"/>
    <x v="11"/>
    <x v="0"/>
    <n v="156"/>
  </r>
  <r>
    <x v="1"/>
    <x v="14"/>
    <x v="101"/>
    <s v="MMR015CMP213"/>
    <s v="GCA"/>
    <s v="Urban"/>
    <n v="61"/>
    <n v="264"/>
    <n v="55"/>
    <n v="251"/>
    <n v="55"/>
    <n v="251"/>
    <x v="11"/>
    <x v="2"/>
    <n v="2"/>
  </r>
  <r>
    <x v="0"/>
    <x v="8"/>
    <x v="116"/>
    <s v="MMR001CMP152"/>
    <s v="GCA"/>
    <s v="Rural"/>
    <n v="20"/>
    <n v="106"/>
    <n v="13"/>
    <n v="94"/>
    <n v="18"/>
    <n v="94"/>
    <x v="11"/>
    <x v="1"/>
    <n v="3"/>
  </r>
  <r>
    <x v="1"/>
    <x v="12"/>
    <x v="131"/>
    <s v="MMR015CMP007"/>
    <s v="GCA"/>
    <s v="Rural"/>
    <n v="70"/>
    <n v="273"/>
    <n v="71"/>
    <n v="278"/>
    <n v="71"/>
    <n v="278"/>
    <x v="11"/>
    <x v="1"/>
    <n v="19"/>
  </r>
  <r>
    <x v="0"/>
    <x v="6"/>
    <x v="96"/>
    <s v="MMR001CMP210"/>
    <s v="GCA"/>
    <s v="Mixed"/>
    <n v="68"/>
    <n v="327"/>
    <n v="10"/>
    <n v="20"/>
    <n v="63"/>
    <n v="307"/>
    <x v="11"/>
    <x v="1"/>
    <n v="11"/>
  </r>
  <r>
    <x v="0"/>
    <x v="4"/>
    <x v="103"/>
    <s v="MMR001CMP174"/>
    <s v="GCA"/>
    <s v="Urban"/>
    <n v="65"/>
    <n v="347"/>
    <n v="65"/>
    <n v="347"/>
    <n v="65"/>
    <n v="347"/>
    <x v="11"/>
    <x v="0"/>
    <n v="6"/>
  </r>
  <r>
    <x v="1"/>
    <x v="13"/>
    <x v="95"/>
    <s v="MMR015CMP009"/>
    <s v="GCA"/>
    <s v="Urban"/>
    <n v="38"/>
    <n v="164"/>
    <n v="37"/>
    <n v="155"/>
    <n v="38"/>
    <n v="4"/>
    <x v="11"/>
    <x v="1"/>
    <n v="14"/>
  </r>
  <r>
    <x v="1"/>
    <x v="14"/>
    <x v="97"/>
    <s v="MMR015CMP216"/>
    <s v="GCA"/>
    <s v="Urban"/>
    <n v="30"/>
    <n v="188"/>
    <n v="24"/>
    <n v="112"/>
    <n v="24"/>
    <n v="112"/>
    <x v="11"/>
    <x v="0"/>
    <n v="3"/>
  </r>
  <r>
    <x v="0"/>
    <x v="6"/>
    <x v="120"/>
    <s v="MMR001CMP225"/>
    <s v="GCA"/>
    <s v="Rural"/>
    <n v="30"/>
    <n v="181"/>
    <n v="30"/>
    <n v="181"/>
    <n v="30"/>
    <n v="181"/>
    <x v="11"/>
    <x v="0"/>
    <n v="8"/>
  </r>
  <r>
    <x v="0"/>
    <x v="5"/>
    <x v="130"/>
    <s v="MMR001CMP223"/>
    <s v="GCA"/>
    <s v="Rural"/>
    <n v="121"/>
    <n v="596"/>
    <n v="129"/>
    <n v="575"/>
    <n v="129"/>
    <n v="575"/>
    <x v="11"/>
    <x v="1"/>
    <n v="22"/>
  </r>
  <r>
    <x v="0"/>
    <x v="8"/>
    <x v="116"/>
    <s v="MMR001CMP152"/>
    <s v="GCA"/>
    <s v="Rural"/>
    <n v="20"/>
    <n v="106"/>
    <n v="13"/>
    <n v="94"/>
    <n v="18"/>
    <n v="94"/>
    <x v="11"/>
    <x v="2"/>
    <n v="2"/>
  </r>
  <r>
    <x v="1"/>
    <x v="12"/>
    <x v="112"/>
    <s v="MMR015CMP018"/>
    <s v="GCA"/>
    <s v="Rural"/>
    <n v="78"/>
    <n v="390"/>
    <n v="77"/>
    <n v="384"/>
    <n v="77"/>
    <n v="384"/>
    <x v="11"/>
    <x v="2"/>
    <n v="6"/>
  </r>
  <r>
    <x v="0"/>
    <x v="6"/>
    <x v="94"/>
    <s v="MMR001CMP195"/>
    <s v="GCA"/>
    <s v="Urban"/>
    <n v="139"/>
    <n v="640"/>
    <n v="127"/>
    <n v="578"/>
    <n v="146"/>
    <n v="640"/>
    <x v="11"/>
    <x v="1"/>
    <n v="39"/>
  </r>
  <r>
    <x v="0"/>
    <x v="5"/>
    <x v="118"/>
    <s v="MMR001CMP228"/>
    <s v="GCA"/>
    <s v="Rural"/>
    <n v="115"/>
    <n v="502"/>
    <n v="123"/>
    <n v="555"/>
    <n v="123"/>
    <n v="555"/>
    <x v="11"/>
    <x v="0"/>
    <n v="21"/>
  </r>
  <r>
    <x v="1"/>
    <x v="13"/>
    <x v="95"/>
    <s v="MMR015CMP009"/>
    <s v="GCA"/>
    <s v="Urban"/>
    <n v="38"/>
    <n v="164"/>
    <n v="37"/>
    <n v="155"/>
    <n v="38"/>
    <n v="4"/>
    <x v="11"/>
    <x v="2"/>
    <n v="5"/>
  </r>
  <r>
    <x v="1"/>
    <x v="12"/>
    <x v="131"/>
    <s v="MMR015CMP007"/>
    <s v="GCA"/>
    <s v="Rural"/>
    <n v="70"/>
    <n v="273"/>
    <n v="71"/>
    <n v="278"/>
    <n v="71"/>
    <n v="278"/>
    <x v="11"/>
    <x v="2"/>
    <n v="5"/>
  </r>
  <r>
    <x v="0"/>
    <x v="2"/>
    <x v="125"/>
    <s v="MMR001CMP160"/>
    <s v="NGCA"/>
    <s v="Rural"/>
    <n v="110"/>
    <n v="643"/>
    <n v="106"/>
    <m/>
    <n v="124"/>
    <n v="0"/>
    <x v="11"/>
    <x v="2"/>
    <n v="0"/>
  </r>
  <r>
    <x v="0"/>
    <x v="2"/>
    <x v="125"/>
    <s v="MMR001CMP160"/>
    <s v="NGCA"/>
    <s v="Rural"/>
    <n v="110"/>
    <n v="643"/>
    <n v="106"/>
    <m/>
    <n v="124"/>
    <n v="0"/>
    <x v="11"/>
    <x v="0"/>
    <n v="0"/>
  </r>
  <r>
    <x v="0"/>
    <x v="4"/>
    <x v="102"/>
    <s v="MMR001CMP182"/>
    <s v="GCA"/>
    <s v="Urban"/>
    <n v="10"/>
    <n v="39"/>
    <n v="7"/>
    <n v="25"/>
    <n v="10"/>
    <n v="39"/>
    <x v="11"/>
    <x v="1"/>
    <n v="3"/>
  </r>
  <r>
    <x v="1"/>
    <x v="14"/>
    <x v="97"/>
    <s v="MMR015CMP216"/>
    <s v="GCA"/>
    <s v="Urban"/>
    <n v="30"/>
    <n v="188"/>
    <n v="24"/>
    <n v="112"/>
    <n v="24"/>
    <n v="112"/>
    <x v="11"/>
    <x v="1"/>
    <n v="4"/>
  </r>
  <r>
    <x v="1"/>
    <x v="14"/>
    <x v="100"/>
    <s v="MMR015CMP139"/>
    <s v="NGCA"/>
    <s v="Rural"/>
    <n v="9"/>
    <n v="40"/>
    <n v="9"/>
    <n v="43"/>
    <n v="9"/>
    <n v="43"/>
    <x v="11"/>
    <x v="2"/>
    <n v="0"/>
  </r>
  <r>
    <x v="0"/>
    <x v="6"/>
    <x v="96"/>
    <s v="MMR001CMP210"/>
    <s v="GCA"/>
    <s v="Mixed"/>
    <n v="68"/>
    <n v="327"/>
    <n v="10"/>
    <n v="20"/>
    <n v="63"/>
    <n v="307"/>
    <x v="11"/>
    <x v="0"/>
    <n v="6"/>
  </r>
  <r>
    <x v="1"/>
    <x v="11"/>
    <x v="115"/>
    <s v="MMR015CMP004"/>
    <s v="GCA"/>
    <s v="Urban"/>
    <n v="77"/>
    <n v="384"/>
    <n v="79"/>
    <n v="394"/>
    <n v="79"/>
    <n v="394"/>
    <x v="11"/>
    <x v="1"/>
    <n v="24"/>
  </r>
  <r>
    <x v="0"/>
    <x v="4"/>
    <x v="102"/>
    <s v="MMR001CMP182"/>
    <s v="GCA"/>
    <s v="Urban"/>
    <n v="10"/>
    <n v="39"/>
    <n v="7"/>
    <n v="25"/>
    <n v="10"/>
    <n v="39"/>
    <x v="11"/>
    <x v="0"/>
    <n v="2"/>
  </r>
  <r>
    <x v="0"/>
    <x v="3"/>
    <x v="89"/>
    <s v="MMR001CMP162"/>
    <s v="GCA"/>
    <s v="Rural"/>
    <n v="43"/>
    <n v="247"/>
    <n v="41"/>
    <n v="232"/>
    <n v="41"/>
    <n v="9"/>
    <x v="11"/>
    <x v="0"/>
    <n v="1"/>
  </r>
  <r>
    <x v="0"/>
    <x v="3"/>
    <x v="89"/>
    <s v="MMR001CMP162"/>
    <s v="GCA"/>
    <s v="Rural"/>
    <n v="43"/>
    <n v="247"/>
    <n v="41"/>
    <n v="232"/>
    <n v="41"/>
    <n v="9"/>
    <x v="11"/>
    <x v="2"/>
    <n v="3"/>
  </r>
  <r>
    <x v="1"/>
    <x v="14"/>
    <x v="101"/>
    <s v="MMR015CMP213"/>
    <s v="GCA"/>
    <s v="Urban"/>
    <n v="61"/>
    <n v="264"/>
    <n v="55"/>
    <n v="251"/>
    <n v="55"/>
    <n v="251"/>
    <x v="11"/>
    <x v="0"/>
    <n v="7"/>
  </r>
  <r>
    <x v="0"/>
    <x v="4"/>
    <x v="91"/>
    <s v="MMR001CMP191"/>
    <s v="GCA"/>
    <s v="Rural"/>
    <n v="13"/>
    <n v="70"/>
    <n v="8"/>
    <n v="49"/>
    <n v="12"/>
    <n v="70"/>
    <x v="11"/>
    <x v="2"/>
    <n v="1"/>
  </r>
  <r>
    <x v="0"/>
    <x v="4"/>
    <x v="124"/>
    <s v="MMR001CMP231"/>
    <s v="GCA"/>
    <s v="Rural"/>
    <n v="54"/>
    <n v="242"/>
    <n v="50"/>
    <n v="219"/>
    <n v="50"/>
    <n v="227"/>
    <x v="11"/>
    <x v="2"/>
    <n v="7"/>
  </r>
  <r>
    <x v="1"/>
    <x v="12"/>
    <x v="92"/>
    <s v="MMR015CMP016"/>
    <s v="GCA"/>
    <s v="Urban"/>
    <n v="64"/>
    <n v="305"/>
    <n v="63"/>
    <n v="304"/>
    <n v="63"/>
    <n v="304"/>
    <x v="11"/>
    <x v="0"/>
    <n v="12"/>
  </r>
  <r>
    <x v="0"/>
    <x v="4"/>
    <x v="103"/>
    <s v="MMR001CMP174"/>
    <s v="GCA"/>
    <s v="Urban"/>
    <n v="65"/>
    <n v="347"/>
    <n v="65"/>
    <n v="347"/>
    <n v="65"/>
    <n v="347"/>
    <x v="11"/>
    <x v="1"/>
    <n v="11"/>
  </r>
  <r>
    <x v="0"/>
    <x v="4"/>
    <x v="126"/>
    <s v="MMR001CMP148"/>
    <s v="GCA"/>
    <s v="Mixed"/>
    <n v="20"/>
    <n v="64"/>
    <n v="14"/>
    <n v="52"/>
    <n v="14"/>
    <n v="52"/>
    <x v="11"/>
    <x v="0"/>
    <n v="3"/>
  </r>
  <r>
    <x v="1"/>
    <x v="11"/>
    <x v="93"/>
    <s v="MMR015CMP214"/>
    <s v="GCA"/>
    <s v="Urban"/>
    <n v="41"/>
    <n v="214"/>
    <n v="41"/>
    <n v="214"/>
    <n v="41"/>
    <n v="214"/>
    <x v="11"/>
    <x v="1"/>
    <n v="13"/>
  </r>
  <r>
    <x v="1"/>
    <x v="11"/>
    <x v="122"/>
    <s v="MMR015CMP001"/>
    <s v="GCA"/>
    <s v="Urban"/>
    <n v="73"/>
    <n v="393"/>
    <n v="73"/>
    <n v="393"/>
    <n v="73"/>
    <n v="393"/>
    <x v="11"/>
    <x v="2"/>
    <n v="11"/>
  </r>
  <r>
    <x v="0"/>
    <x v="4"/>
    <x v="91"/>
    <s v="MMR001CMP191"/>
    <s v="GCA"/>
    <s v="Rural"/>
    <n v="13"/>
    <n v="70"/>
    <n v="8"/>
    <n v="49"/>
    <n v="12"/>
    <n v="70"/>
    <x v="11"/>
    <x v="1"/>
    <n v="2"/>
  </r>
  <r>
    <x v="0"/>
    <x v="4"/>
    <x v="86"/>
    <s v="MMR001CMP167"/>
    <s v="GCA"/>
    <s v="Urban"/>
    <n v="15"/>
    <n v="74"/>
    <n v="12"/>
    <n v="60"/>
    <n v="16"/>
    <n v="74"/>
    <x v="11"/>
    <x v="0"/>
    <n v="3"/>
  </r>
  <r>
    <x v="1"/>
    <x v="11"/>
    <x v="85"/>
    <s v="MMR015CMP215"/>
    <s v="GCA"/>
    <s v="Urban"/>
    <n v="140"/>
    <n v="613"/>
    <n v="137"/>
    <n v="622"/>
    <n v="137"/>
    <n v="622"/>
    <x v="11"/>
    <x v="0"/>
    <n v="39"/>
  </r>
  <r>
    <x v="0"/>
    <x v="1"/>
    <x v="83"/>
    <s v="MMR001CMP193"/>
    <s v="GCA"/>
    <s v="Rural"/>
    <n v="169"/>
    <n v="816"/>
    <n v="153"/>
    <n v="754"/>
    <n v="157"/>
    <n v="761"/>
    <x v="11"/>
    <x v="1"/>
    <n v="56"/>
  </r>
  <r>
    <x v="1"/>
    <x v="11"/>
    <x v="122"/>
    <s v="MMR015CMP001"/>
    <s v="GCA"/>
    <s v="Urban"/>
    <n v="73"/>
    <n v="393"/>
    <n v="73"/>
    <n v="393"/>
    <n v="73"/>
    <n v="393"/>
    <x v="11"/>
    <x v="0"/>
    <n v="16"/>
  </r>
  <r>
    <x v="1"/>
    <x v="12"/>
    <x v="87"/>
    <s v="MMR015CMP015"/>
    <s v="GCA"/>
    <s v="Rural"/>
    <n v="87"/>
    <n v="488"/>
    <n v="86"/>
    <n v="472"/>
    <n v="86"/>
    <n v="472"/>
    <x v="11"/>
    <x v="1"/>
    <n v="66"/>
  </r>
  <r>
    <x v="0"/>
    <x v="4"/>
    <x v="109"/>
    <s v="MMR001CMP184"/>
    <s v="GCA"/>
    <s v="Rural"/>
    <n v="41"/>
    <n v="199"/>
    <n v="41"/>
    <n v="196"/>
    <n v="41"/>
    <n v="201"/>
    <x v="11"/>
    <x v="2"/>
    <n v="2"/>
  </r>
  <r>
    <x v="0"/>
    <x v="4"/>
    <x v="82"/>
    <s v="MMR001CMP168"/>
    <s v="GCA"/>
    <s v="Rural"/>
    <n v="74"/>
    <n v="404"/>
    <n v="60"/>
    <n v="330"/>
    <n v="74"/>
    <n v="369"/>
    <x v="11"/>
    <x v="0"/>
    <n v="12"/>
  </r>
  <r>
    <x v="1"/>
    <x v="11"/>
    <x v="93"/>
    <s v="MMR015CMP214"/>
    <s v="GCA"/>
    <s v="Urban"/>
    <n v="41"/>
    <n v="214"/>
    <n v="41"/>
    <n v="214"/>
    <n v="41"/>
    <n v="214"/>
    <x v="11"/>
    <x v="0"/>
    <n v="7"/>
  </r>
  <r>
    <x v="0"/>
    <x v="4"/>
    <x v="88"/>
    <s v="MMR001CMP192"/>
    <s v="GCA"/>
    <s v="Urban"/>
    <n v="16"/>
    <n v="58"/>
    <n v="10"/>
    <n v="45"/>
    <n v="16"/>
    <n v="58"/>
    <x v="11"/>
    <x v="0"/>
    <n v="4"/>
  </r>
  <r>
    <x v="0"/>
    <x v="5"/>
    <x v="119"/>
    <s v="MMR001CMP230"/>
    <s v="GCA"/>
    <s v="Rural"/>
    <n v="319"/>
    <n v="1567"/>
    <n v="133"/>
    <n v="499"/>
    <n v="133"/>
    <n v="499"/>
    <x v="11"/>
    <x v="1"/>
    <n v="36"/>
  </r>
  <r>
    <x v="1"/>
    <x v="15"/>
    <x v="117"/>
    <s v="MMR015CMP218"/>
    <s v="GCA"/>
    <s v="Rural"/>
    <n v="44"/>
    <n v="273"/>
    <n v="40"/>
    <n v="208"/>
    <n v="40"/>
    <n v="208"/>
    <x v="11"/>
    <x v="2"/>
    <n v="6"/>
  </r>
  <r>
    <x v="1"/>
    <x v="12"/>
    <x v="87"/>
    <s v="MMR015CMP015"/>
    <s v="GCA"/>
    <s v="Rural"/>
    <n v="87"/>
    <n v="488"/>
    <n v="86"/>
    <n v="472"/>
    <n v="86"/>
    <n v="472"/>
    <x v="11"/>
    <x v="2"/>
    <n v="28"/>
  </r>
  <r>
    <x v="1"/>
    <x v="12"/>
    <x v="110"/>
    <s v="MMR015CMP017"/>
    <s v="GCA"/>
    <s v="Urban"/>
    <n v="30"/>
    <n v="139"/>
    <n v="31"/>
    <n v="140"/>
    <n v="31"/>
    <n v="140"/>
    <x v="11"/>
    <x v="1"/>
    <n v="14"/>
  </r>
  <r>
    <x v="0"/>
    <x v="4"/>
    <x v="124"/>
    <s v="MMR001CMP231"/>
    <s v="GCA"/>
    <s v="Rural"/>
    <n v="54"/>
    <n v="242"/>
    <n v="50"/>
    <n v="219"/>
    <n v="50"/>
    <n v="227"/>
    <x v="11"/>
    <x v="0"/>
    <n v="10"/>
  </r>
  <r>
    <x v="0"/>
    <x v="4"/>
    <x v="109"/>
    <s v="MMR001CMP184"/>
    <s v="GCA"/>
    <s v="Rural"/>
    <n v="41"/>
    <n v="199"/>
    <n v="41"/>
    <n v="196"/>
    <n v="41"/>
    <n v="201"/>
    <x v="11"/>
    <x v="1"/>
    <n v="6"/>
  </r>
  <r>
    <x v="0"/>
    <x v="16"/>
    <x v="129"/>
    <s v="MMR001CMP234"/>
    <s v="GCA"/>
    <s v="Urban"/>
    <n v="91"/>
    <n v="400"/>
    <n v="60"/>
    <n v="228"/>
    <n v="74"/>
    <n v="228"/>
    <x v="11"/>
    <x v="2"/>
    <n v="6"/>
  </r>
  <r>
    <x v="0"/>
    <x v="4"/>
    <x v="99"/>
    <s v="MMR001CMP190"/>
    <s v="GCA"/>
    <s v="Urban"/>
    <n v="14"/>
    <n v="83"/>
    <n v="8"/>
    <n v="35"/>
    <n v="13"/>
    <n v="82"/>
    <x v="11"/>
    <x v="0"/>
    <n v="4"/>
  </r>
  <r>
    <x v="1"/>
    <x v="12"/>
    <x v="110"/>
    <s v="MMR015CMP017"/>
    <s v="GCA"/>
    <s v="Urban"/>
    <n v="30"/>
    <n v="139"/>
    <n v="31"/>
    <n v="140"/>
    <n v="31"/>
    <n v="140"/>
    <x v="11"/>
    <x v="0"/>
    <n v="7"/>
  </r>
  <r>
    <x v="0"/>
    <x v="16"/>
    <x v="129"/>
    <s v="MMR001CMP234"/>
    <s v="GCA"/>
    <s v="Urban"/>
    <n v="91"/>
    <n v="400"/>
    <n v="60"/>
    <n v="228"/>
    <n v="74"/>
    <n v="228"/>
    <x v="11"/>
    <x v="0"/>
    <n v="12"/>
  </r>
  <r>
    <x v="0"/>
    <x v="4"/>
    <x v="82"/>
    <s v="MMR001CMP168"/>
    <s v="GCA"/>
    <s v="Rural"/>
    <n v="74"/>
    <n v="404"/>
    <n v="60"/>
    <n v="330"/>
    <n v="74"/>
    <n v="369"/>
    <x v="11"/>
    <x v="1"/>
    <n v="17"/>
  </r>
  <r>
    <x v="0"/>
    <x v="5"/>
    <x v="74"/>
    <s v="MMR001CMP133"/>
    <s v="GCA"/>
    <s v="Rural"/>
    <n v="115"/>
    <n v="532"/>
    <n v="115"/>
    <n v="537"/>
    <n v="115"/>
    <n v="537"/>
    <x v="11"/>
    <x v="1"/>
    <n v="27"/>
  </r>
  <r>
    <x v="0"/>
    <x v="4"/>
    <x v="106"/>
    <s v="MMR001CMP179"/>
    <s v="GCA"/>
    <s v="Rural"/>
    <n v="77"/>
    <n v="380"/>
    <n v="76"/>
    <n v="342"/>
    <n v="76"/>
    <n v="344"/>
    <x v="11"/>
    <x v="2"/>
    <n v="2"/>
  </r>
  <r>
    <x v="0"/>
    <x v="4"/>
    <x v="99"/>
    <s v="MMR001CMP190"/>
    <s v="GCA"/>
    <s v="Urban"/>
    <n v="14"/>
    <n v="83"/>
    <n v="8"/>
    <n v="35"/>
    <n v="13"/>
    <n v="82"/>
    <x v="11"/>
    <x v="2"/>
    <n v="2"/>
  </r>
  <r>
    <x v="0"/>
    <x v="16"/>
    <x v="129"/>
    <s v="MMR001CMP234"/>
    <s v="GCA"/>
    <s v="Urban"/>
    <n v="91"/>
    <n v="400"/>
    <n v="60"/>
    <n v="228"/>
    <n v="74"/>
    <n v="228"/>
    <x v="11"/>
    <x v="1"/>
    <n v="18"/>
  </r>
  <r>
    <x v="0"/>
    <x v="4"/>
    <x v="111"/>
    <s v="MMR001CMP169"/>
    <s v="GCA"/>
    <s v="Rural"/>
    <n v="35"/>
    <n v="215"/>
    <n v="35"/>
    <n v="211"/>
    <n v="35"/>
    <n v="212"/>
    <x v="11"/>
    <x v="0"/>
    <n v="5"/>
  </r>
  <r>
    <x v="1"/>
    <x v="12"/>
    <x v="92"/>
    <s v="MMR015CMP016"/>
    <s v="GCA"/>
    <s v="Urban"/>
    <n v="64"/>
    <n v="305"/>
    <n v="63"/>
    <n v="304"/>
    <n v="63"/>
    <n v="304"/>
    <x v="11"/>
    <x v="1"/>
    <n v="13"/>
  </r>
  <r>
    <x v="1"/>
    <x v="13"/>
    <x v="108"/>
    <s v="MMR015CMP209"/>
    <s v="GCA"/>
    <s v="Urban"/>
    <n v="31"/>
    <n v="191"/>
    <n v="31"/>
    <n v="183"/>
    <n v="31"/>
    <n v="183"/>
    <x v="11"/>
    <x v="1"/>
    <n v="9"/>
  </r>
  <r>
    <x v="0"/>
    <x v="4"/>
    <x v="124"/>
    <s v="MMR001CMP231"/>
    <s v="GCA"/>
    <s v="Rural"/>
    <n v="54"/>
    <n v="242"/>
    <n v="50"/>
    <n v="219"/>
    <n v="50"/>
    <n v="227"/>
    <x v="11"/>
    <x v="1"/>
    <n v="17"/>
  </r>
  <r>
    <x v="0"/>
    <x v="4"/>
    <x v="99"/>
    <s v="MMR001CMP190"/>
    <s v="GCA"/>
    <s v="Urban"/>
    <n v="14"/>
    <n v="83"/>
    <n v="8"/>
    <n v="35"/>
    <n v="13"/>
    <n v="82"/>
    <x v="11"/>
    <x v="1"/>
    <n v="6"/>
  </r>
  <r>
    <x v="0"/>
    <x v="4"/>
    <x v="105"/>
    <s v="MMR001CMP181"/>
    <s v="GCA"/>
    <s v="Urban"/>
    <n v="25"/>
    <n v="133"/>
    <n v="22"/>
    <n v="95"/>
    <n v="25"/>
    <n v="134"/>
    <x v="11"/>
    <x v="0"/>
    <n v="3"/>
  </r>
  <r>
    <x v="1"/>
    <x v="15"/>
    <x v="117"/>
    <s v="MMR015CMP218"/>
    <s v="GCA"/>
    <s v="Rural"/>
    <n v="44"/>
    <n v="273"/>
    <n v="40"/>
    <n v="208"/>
    <n v="40"/>
    <n v="208"/>
    <x v="11"/>
    <x v="1"/>
    <n v="12"/>
  </r>
  <r>
    <x v="1"/>
    <x v="12"/>
    <x v="110"/>
    <s v="MMR015CMP017"/>
    <s v="GCA"/>
    <s v="Urban"/>
    <n v="30"/>
    <n v="139"/>
    <n v="31"/>
    <n v="140"/>
    <n v="31"/>
    <n v="140"/>
    <x v="11"/>
    <x v="2"/>
    <n v="7"/>
  </r>
  <r>
    <x v="1"/>
    <x v="12"/>
    <x v="92"/>
    <s v="MMR015CMP016"/>
    <s v="GCA"/>
    <s v="Urban"/>
    <n v="64"/>
    <n v="305"/>
    <n v="63"/>
    <n v="304"/>
    <n v="63"/>
    <n v="304"/>
    <x v="11"/>
    <x v="2"/>
    <n v="1"/>
  </r>
  <r>
    <x v="1"/>
    <x v="14"/>
    <x v="100"/>
    <s v="MMR015CMP139"/>
    <s v="NGCA"/>
    <s v="Rural"/>
    <n v="9"/>
    <n v="40"/>
    <n v="9"/>
    <n v="43"/>
    <n v="9"/>
    <n v="43"/>
    <x v="11"/>
    <x v="0"/>
    <n v="2"/>
  </r>
  <r>
    <x v="0"/>
    <x v="4"/>
    <x v="82"/>
    <s v="MMR001CMP168"/>
    <s v="GCA"/>
    <s v="Rural"/>
    <n v="74"/>
    <n v="404"/>
    <n v="60"/>
    <n v="330"/>
    <n v="74"/>
    <n v="369"/>
    <x v="11"/>
    <x v="2"/>
    <n v="5"/>
  </r>
  <r>
    <x v="0"/>
    <x v="4"/>
    <x v="91"/>
    <s v="MMR001CMP191"/>
    <s v="GCA"/>
    <s v="Rural"/>
    <n v="13"/>
    <n v="70"/>
    <n v="8"/>
    <n v="49"/>
    <n v="12"/>
    <n v="70"/>
    <x v="11"/>
    <x v="0"/>
    <n v="1"/>
  </r>
  <r>
    <x v="0"/>
    <x v="4"/>
    <x v="107"/>
    <s v="MMR001CMP176"/>
    <s v="GCA"/>
    <s v="Urban"/>
    <n v="67"/>
    <n v="350"/>
    <n v="67"/>
    <n v="350"/>
    <n v="67"/>
    <n v="350"/>
    <x v="11"/>
    <x v="2"/>
    <n v="8"/>
  </r>
  <r>
    <x v="1"/>
    <x v="11"/>
    <x v="93"/>
    <s v="MMR015CMP214"/>
    <s v="GCA"/>
    <s v="Urban"/>
    <n v="41"/>
    <n v="214"/>
    <n v="41"/>
    <n v="214"/>
    <n v="41"/>
    <n v="214"/>
    <x v="11"/>
    <x v="2"/>
    <n v="6"/>
  </r>
  <r>
    <x v="1"/>
    <x v="11"/>
    <x v="123"/>
    <s v="MMR015CMP003"/>
    <s v="GCA"/>
    <s v="Urban"/>
    <n v="50"/>
    <n v="218"/>
    <n v="53"/>
    <n v="217"/>
    <n v="53"/>
    <n v="217"/>
    <x v="11"/>
    <x v="2"/>
    <n v="2"/>
  </r>
  <r>
    <x v="1"/>
    <x v="14"/>
    <x v="100"/>
    <s v="MMR015CMP139"/>
    <s v="NGCA"/>
    <s v="Rural"/>
    <n v="9"/>
    <n v="40"/>
    <n v="9"/>
    <n v="43"/>
    <n v="9"/>
    <n v="43"/>
    <x v="11"/>
    <x v="1"/>
    <n v="2"/>
  </r>
  <r>
    <x v="0"/>
    <x v="1"/>
    <x v="83"/>
    <s v="MMR001CMP193"/>
    <s v="GCA"/>
    <s v="Rural"/>
    <n v="169"/>
    <n v="816"/>
    <n v="153"/>
    <n v="754"/>
    <n v="157"/>
    <n v="761"/>
    <x v="11"/>
    <x v="2"/>
    <n v="26"/>
  </r>
  <r>
    <x v="1"/>
    <x v="11"/>
    <x v="123"/>
    <s v="MMR015CMP003"/>
    <s v="GCA"/>
    <s v="Urban"/>
    <n v="50"/>
    <n v="218"/>
    <n v="53"/>
    <n v="217"/>
    <n v="53"/>
    <n v="217"/>
    <x v="11"/>
    <x v="0"/>
    <n v="6"/>
  </r>
  <r>
    <x v="0"/>
    <x v="4"/>
    <x v="109"/>
    <s v="MMR001CMP184"/>
    <s v="GCA"/>
    <s v="Rural"/>
    <n v="41"/>
    <n v="199"/>
    <n v="41"/>
    <n v="196"/>
    <n v="41"/>
    <n v="201"/>
    <x v="11"/>
    <x v="0"/>
    <n v="4"/>
  </r>
  <r>
    <x v="0"/>
    <x v="5"/>
    <x v="119"/>
    <s v="MMR001CMP230"/>
    <s v="GCA"/>
    <s v="Rural"/>
    <n v="319"/>
    <n v="1567"/>
    <n v="133"/>
    <n v="499"/>
    <n v="133"/>
    <n v="499"/>
    <x v="11"/>
    <x v="0"/>
    <n v="16"/>
  </r>
  <r>
    <x v="0"/>
    <x v="4"/>
    <x v="86"/>
    <s v="MMR001CMP167"/>
    <s v="GCA"/>
    <s v="Urban"/>
    <n v="15"/>
    <n v="74"/>
    <n v="12"/>
    <n v="60"/>
    <n v="16"/>
    <n v="74"/>
    <x v="11"/>
    <x v="1"/>
    <n v="5"/>
  </r>
  <r>
    <x v="1"/>
    <x v="11"/>
    <x v="85"/>
    <s v="MMR015CMP215"/>
    <s v="GCA"/>
    <s v="Urban"/>
    <n v="140"/>
    <n v="613"/>
    <n v="137"/>
    <n v="622"/>
    <n v="137"/>
    <n v="622"/>
    <x v="11"/>
    <x v="2"/>
    <n v="11"/>
  </r>
  <r>
    <x v="0"/>
    <x v="1"/>
    <x v="83"/>
    <s v="MMR001CMP193"/>
    <s v="GCA"/>
    <s v="Rural"/>
    <n v="169"/>
    <n v="816"/>
    <n v="153"/>
    <n v="754"/>
    <n v="157"/>
    <n v="761"/>
    <x v="11"/>
    <x v="0"/>
    <n v="30"/>
  </r>
  <r>
    <x v="0"/>
    <x v="4"/>
    <x v="126"/>
    <s v="MMR001CMP148"/>
    <s v="GCA"/>
    <s v="Mixed"/>
    <n v="20"/>
    <n v="64"/>
    <n v="14"/>
    <n v="52"/>
    <n v="14"/>
    <n v="52"/>
    <x v="11"/>
    <x v="2"/>
    <n v="0"/>
  </r>
  <r>
    <x v="1"/>
    <x v="12"/>
    <x v="87"/>
    <s v="MMR015CMP015"/>
    <s v="GCA"/>
    <s v="Rural"/>
    <n v="87"/>
    <n v="488"/>
    <n v="86"/>
    <n v="472"/>
    <n v="86"/>
    <n v="472"/>
    <x v="11"/>
    <x v="0"/>
    <n v="38"/>
  </r>
  <r>
    <x v="0"/>
    <x v="4"/>
    <x v="126"/>
    <s v="MMR001CMP148"/>
    <s v="GCA"/>
    <s v="Mixed"/>
    <n v="20"/>
    <n v="64"/>
    <n v="14"/>
    <n v="52"/>
    <n v="14"/>
    <n v="52"/>
    <x v="11"/>
    <x v="1"/>
    <n v="3"/>
  </r>
  <r>
    <x v="1"/>
    <x v="12"/>
    <x v="104"/>
    <s v="MMR015CMP020"/>
    <s v="GCA"/>
    <s v="Rural"/>
    <n v="178"/>
    <n v="827"/>
    <n v="194"/>
    <n v="890"/>
    <n v="194"/>
    <n v="890"/>
    <x v="11"/>
    <x v="1"/>
    <n v="54"/>
  </r>
  <r>
    <x v="0"/>
    <x v="4"/>
    <x v="105"/>
    <s v="MMR001CMP181"/>
    <s v="GCA"/>
    <s v="Urban"/>
    <n v="25"/>
    <n v="133"/>
    <n v="22"/>
    <n v="95"/>
    <n v="25"/>
    <n v="134"/>
    <x v="11"/>
    <x v="2"/>
    <n v="2"/>
  </r>
  <r>
    <x v="1"/>
    <x v="11"/>
    <x v="122"/>
    <s v="MMR015CMP001"/>
    <s v="GCA"/>
    <s v="Urban"/>
    <n v="73"/>
    <n v="393"/>
    <n v="73"/>
    <n v="393"/>
    <n v="73"/>
    <n v="393"/>
    <x v="11"/>
    <x v="1"/>
    <n v="27"/>
  </r>
  <r>
    <x v="0"/>
    <x v="4"/>
    <x v="111"/>
    <s v="MMR001CMP169"/>
    <s v="GCA"/>
    <s v="Rural"/>
    <n v="35"/>
    <n v="215"/>
    <n v="35"/>
    <n v="211"/>
    <n v="35"/>
    <n v="212"/>
    <x v="11"/>
    <x v="2"/>
    <n v="0"/>
  </r>
  <r>
    <x v="1"/>
    <x v="10"/>
    <x v="84"/>
    <s v="MMR015CMP014"/>
    <s v="GCA"/>
    <s v="Urban"/>
    <n v="12"/>
    <n v="52"/>
    <n v="10"/>
    <n v="44"/>
    <n v="10"/>
    <n v="44"/>
    <x v="11"/>
    <x v="2"/>
    <n v="0"/>
  </r>
  <r>
    <x v="0"/>
    <x v="5"/>
    <x v="119"/>
    <s v="MMR001CMP230"/>
    <s v="GCA"/>
    <s v="Rural"/>
    <n v="319"/>
    <n v="1567"/>
    <n v="133"/>
    <n v="499"/>
    <n v="133"/>
    <n v="499"/>
    <x v="11"/>
    <x v="2"/>
    <n v="20"/>
  </r>
  <r>
    <x v="1"/>
    <x v="10"/>
    <x v="84"/>
    <s v="MMR015CMP014"/>
    <s v="GCA"/>
    <s v="Urban"/>
    <n v="12"/>
    <n v="52"/>
    <n v="10"/>
    <n v="44"/>
    <n v="10"/>
    <n v="44"/>
    <x v="11"/>
    <x v="1"/>
    <n v="1"/>
  </r>
  <r>
    <x v="0"/>
    <x v="4"/>
    <x v="86"/>
    <s v="MMR001CMP167"/>
    <s v="GCA"/>
    <s v="Urban"/>
    <n v="15"/>
    <n v="74"/>
    <n v="12"/>
    <n v="60"/>
    <n v="16"/>
    <n v="74"/>
    <x v="11"/>
    <x v="2"/>
    <n v="2"/>
  </r>
  <r>
    <x v="0"/>
    <x v="4"/>
    <x v="88"/>
    <s v="MMR001CMP192"/>
    <s v="GCA"/>
    <s v="Urban"/>
    <n v="16"/>
    <n v="58"/>
    <n v="10"/>
    <n v="45"/>
    <n v="16"/>
    <n v="58"/>
    <x v="11"/>
    <x v="2"/>
    <n v="2"/>
  </r>
  <r>
    <x v="0"/>
    <x v="4"/>
    <x v="127"/>
    <s v="MMR001CMP229"/>
    <s v="GCA"/>
    <s v="Rural"/>
    <n v="116"/>
    <n v="530"/>
    <n v="105"/>
    <n v="464"/>
    <n v="105"/>
    <n v="492"/>
    <x v="11"/>
    <x v="1"/>
    <n v="23"/>
  </r>
  <r>
    <x v="0"/>
    <x v="4"/>
    <x v="88"/>
    <s v="MMR001CMP192"/>
    <s v="GCA"/>
    <s v="Urban"/>
    <n v="16"/>
    <n v="58"/>
    <n v="10"/>
    <n v="45"/>
    <n v="16"/>
    <n v="58"/>
    <x v="11"/>
    <x v="1"/>
    <n v="6"/>
  </r>
  <r>
    <x v="0"/>
    <x v="2"/>
    <x v="61"/>
    <s v="MMR001CMP116"/>
    <s v="NGCA"/>
    <s v="Urban"/>
    <n v="1295"/>
    <n v="6509"/>
    <m/>
    <n v="6258"/>
    <n v="1351"/>
    <n v="6868"/>
    <x v="12"/>
    <x v="1"/>
    <n v="6868"/>
  </r>
  <r>
    <x v="0"/>
    <x v="0"/>
    <x v="75"/>
    <s v="MMR001CMP131"/>
    <s v="NGCA"/>
    <s v="Rural"/>
    <n v="412"/>
    <n v="1700"/>
    <n v="375"/>
    <n v="1598"/>
    <n v="375"/>
    <n v="1598"/>
    <x v="12"/>
    <x v="2"/>
    <n v="747"/>
  </r>
  <r>
    <x v="0"/>
    <x v="6"/>
    <x v="15"/>
    <s v="MMR001CMP043"/>
    <s v="NGCA"/>
    <s v="Mixed"/>
    <n v="153"/>
    <n v="873"/>
    <n v="153"/>
    <n v="922"/>
    <n v="153"/>
    <n v="922"/>
    <x v="12"/>
    <x v="2"/>
    <n v="453"/>
  </r>
  <r>
    <x v="0"/>
    <x v="5"/>
    <x v="6"/>
    <s v="MMR001CMP066"/>
    <s v="GCA"/>
    <s v="Urban"/>
    <n v="135"/>
    <n v="672"/>
    <n v="156"/>
    <n v="704"/>
    <n v="156"/>
    <n v="704"/>
    <x v="12"/>
    <x v="2"/>
    <n v="347"/>
  </r>
  <r>
    <x v="0"/>
    <x v="1"/>
    <x v="1"/>
    <s v="MMR001CMP047"/>
    <s v="GCA"/>
    <s v="Urban"/>
    <n v="631"/>
    <n v="3758"/>
    <n v="613"/>
    <n v="3721"/>
    <n v="626"/>
    <n v="3786"/>
    <x v="12"/>
    <x v="2"/>
    <n v="1817"/>
  </r>
  <r>
    <x v="0"/>
    <x v="6"/>
    <x v="15"/>
    <s v="MMR001CMP043"/>
    <s v="NGCA"/>
    <s v="Mixed"/>
    <n v="153"/>
    <n v="873"/>
    <n v="153"/>
    <n v="922"/>
    <n v="153"/>
    <n v="922"/>
    <x v="12"/>
    <x v="1"/>
    <n v="922"/>
  </r>
  <r>
    <x v="0"/>
    <x v="5"/>
    <x v="6"/>
    <s v="MMR001CMP066"/>
    <s v="GCA"/>
    <s v="Urban"/>
    <n v="135"/>
    <n v="672"/>
    <n v="156"/>
    <n v="704"/>
    <n v="156"/>
    <n v="704"/>
    <x v="12"/>
    <x v="1"/>
    <n v="704"/>
  </r>
  <r>
    <x v="0"/>
    <x v="7"/>
    <x v="18"/>
    <s v="MMR001CMP067"/>
    <s v="GCA"/>
    <s v="Urban"/>
    <n v="80"/>
    <n v="278"/>
    <n v="50"/>
    <n v="200"/>
    <n v="83"/>
    <n v="293"/>
    <x v="12"/>
    <x v="0"/>
    <n v="165"/>
  </r>
  <r>
    <x v="0"/>
    <x v="3"/>
    <x v="8"/>
    <s v="MMR001CMP010"/>
    <s v="GCA"/>
    <s v="Urban"/>
    <n v="6"/>
    <n v="39"/>
    <n v="6"/>
    <n v="39"/>
    <n v="6"/>
    <n v="39"/>
    <x v="12"/>
    <x v="1"/>
    <n v="39"/>
  </r>
  <r>
    <x v="0"/>
    <x v="0"/>
    <x v="5"/>
    <s v="MMR001CMP121"/>
    <s v="NGCA"/>
    <s v="Rural"/>
    <n v="1694"/>
    <n v="8805"/>
    <n v="1693"/>
    <n v="8805"/>
    <n v="1693"/>
    <n v="9062"/>
    <x v="12"/>
    <x v="1"/>
    <n v="9062"/>
  </r>
  <r>
    <x v="0"/>
    <x v="3"/>
    <x v="65"/>
    <s v="MMR001CMP003"/>
    <s v="GCA"/>
    <s v="Urban"/>
    <n v="32"/>
    <n v="146"/>
    <n v="28"/>
    <n v="131"/>
    <n v="32"/>
    <n v="148"/>
    <x v="12"/>
    <x v="0"/>
    <n v="85"/>
  </r>
  <r>
    <x v="0"/>
    <x v="3"/>
    <x v="57"/>
    <s v="MMR001CMP015"/>
    <s v="GCA"/>
    <s v="Urban"/>
    <n v="107"/>
    <n v="584"/>
    <n v="30"/>
    <n v="174"/>
    <n v="108"/>
    <n v="605"/>
    <x v="12"/>
    <x v="0"/>
    <n v="312"/>
  </r>
  <r>
    <x v="0"/>
    <x v="1"/>
    <x v="1"/>
    <s v="MMR001CMP047"/>
    <s v="GCA"/>
    <s v="Urban"/>
    <n v="631"/>
    <n v="3758"/>
    <n v="613"/>
    <n v="3721"/>
    <n v="626"/>
    <n v="3786"/>
    <x v="12"/>
    <x v="0"/>
    <n v="1969"/>
  </r>
  <r>
    <x v="0"/>
    <x v="0"/>
    <x v="75"/>
    <s v="MMR001CMP131"/>
    <s v="NGCA"/>
    <s v="Rural"/>
    <n v="412"/>
    <n v="1700"/>
    <n v="375"/>
    <n v="1598"/>
    <n v="375"/>
    <n v="1598"/>
    <x v="12"/>
    <x v="0"/>
    <n v="851"/>
  </r>
  <r>
    <x v="0"/>
    <x v="2"/>
    <x v="42"/>
    <s v="MMR001CMP040"/>
    <s v="GCA"/>
    <s v="Rural"/>
    <n v="429"/>
    <n v="2237"/>
    <n v="429"/>
    <n v="2221"/>
    <n v="429"/>
    <n v="2221"/>
    <x v="12"/>
    <x v="2"/>
    <n v="1045"/>
  </r>
  <r>
    <x v="0"/>
    <x v="5"/>
    <x v="66"/>
    <s v="MMR001CMP129"/>
    <s v="NGCA"/>
    <s v="Rural"/>
    <n v="174"/>
    <n v="1185"/>
    <n v="463"/>
    <n v="2123"/>
    <n v="463"/>
    <n v="2114"/>
    <x v="12"/>
    <x v="1"/>
    <n v="2114"/>
  </r>
  <r>
    <x v="0"/>
    <x v="0"/>
    <x v="45"/>
    <s v="MMR001CMP069"/>
    <s v="GCA"/>
    <s v="Urban"/>
    <n v="70"/>
    <n v="609"/>
    <n v="124"/>
    <n v="644"/>
    <n v="124"/>
    <n v="644"/>
    <x v="12"/>
    <x v="2"/>
    <n v="306"/>
  </r>
  <r>
    <x v="0"/>
    <x v="3"/>
    <x v="60"/>
    <s v="MMR001CMP016"/>
    <s v="GCA"/>
    <s v="Urban"/>
    <n v="72"/>
    <n v="333"/>
    <n v="72"/>
    <n v="332"/>
    <n v="72"/>
    <n v="332"/>
    <x v="12"/>
    <x v="2"/>
    <n v="160"/>
  </r>
  <r>
    <x v="0"/>
    <x v="3"/>
    <x v="68"/>
    <s v="MMR001CMP004"/>
    <s v="GCA"/>
    <s v="Urban"/>
    <n v="7"/>
    <n v="41"/>
    <n v="10"/>
    <n v="47"/>
    <n v="12"/>
    <n v="56"/>
    <x v="12"/>
    <x v="0"/>
    <n v="25"/>
  </r>
  <r>
    <x v="0"/>
    <x v="2"/>
    <x v="42"/>
    <s v="MMR001CMP040"/>
    <s v="GCA"/>
    <s v="Rural"/>
    <n v="429"/>
    <n v="2237"/>
    <n v="429"/>
    <n v="2221"/>
    <n v="429"/>
    <n v="2221"/>
    <x v="12"/>
    <x v="1"/>
    <n v="2221"/>
  </r>
  <r>
    <x v="0"/>
    <x v="2"/>
    <x v="46"/>
    <s v="MMR001CMP041"/>
    <s v="GCA"/>
    <s v="Rural"/>
    <n v="172"/>
    <n v="838"/>
    <n v="181"/>
    <n v="910"/>
    <n v="181"/>
    <n v="910"/>
    <x v="12"/>
    <x v="0"/>
    <n v="434"/>
  </r>
  <r>
    <x v="0"/>
    <x v="0"/>
    <x v="45"/>
    <s v="MMR001CMP069"/>
    <s v="GCA"/>
    <s v="Urban"/>
    <n v="70"/>
    <n v="609"/>
    <n v="124"/>
    <n v="644"/>
    <n v="124"/>
    <n v="644"/>
    <x v="12"/>
    <x v="0"/>
    <n v="338"/>
  </r>
  <r>
    <x v="0"/>
    <x v="3"/>
    <x v="8"/>
    <s v="MMR001CMP010"/>
    <s v="GCA"/>
    <s v="Urban"/>
    <n v="6"/>
    <n v="39"/>
    <n v="6"/>
    <n v="39"/>
    <n v="6"/>
    <n v="39"/>
    <x v="12"/>
    <x v="2"/>
    <n v="21"/>
  </r>
  <r>
    <x v="0"/>
    <x v="0"/>
    <x v="0"/>
    <s v="MMR001CMP122"/>
    <s v="NGCA"/>
    <s v="Rural"/>
    <n v="612"/>
    <n v="2944"/>
    <n v="608"/>
    <n v="2914"/>
    <n v="608"/>
    <n v="2944"/>
    <x v="12"/>
    <x v="0"/>
    <n v="1508"/>
  </r>
  <r>
    <x v="0"/>
    <x v="2"/>
    <x v="46"/>
    <s v="MMR001CMP041"/>
    <s v="GCA"/>
    <s v="Rural"/>
    <n v="172"/>
    <n v="838"/>
    <n v="181"/>
    <n v="910"/>
    <n v="181"/>
    <n v="910"/>
    <x v="12"/>
    <x v="2"/>
    <n v="476"/>
  </r>
  <r>
    <x v="0"/>
    <x v="7"/>
    <x v="55"/>
    <s v="MMR001CMP068"/>
    <s v="GCA"/>
    <s v="Urban"/>
    <n v="40"/>
    <n v="208"/>
    <n v="41"/>
    <n v="208"/>
    <n v="51"/>
    <n v="208"/>
    <x v="12"/>
    <x v="1"/>
    <n v="208"/>
  </r>
  <r>
    <x v="0"/>
    <x v="3"/>
    <x v="57"/>
    <s v="MMR001CMP015"/>
    <s v="GCA"/>
    <s v="Urban"/>
    <n v="107"/>
    <n v="584"/>
    <n v="30"/>
    <n v="174"/>
    <n v="108"/>
    <n v="605"/>
    <x v="12"/>
    <x v="1"/>
    <n v="605"/>
  </r>
  <r>
    <x v="0"/>
    <x v="3"/>
    <x v="60"/>
    <s v="MMR001CMP016"/>
    <s v="GCA"/>
    <s v="Urban"/>
    <n v="72"/>
    <n v="333"/>
    <n v="72"/>
    <n v="332"/>
    <n v="72"/>
    <n v="332"/>
    <x v="12"/>
    <x v="0"/>
    <n v="172"/>
  </r>
  <r>
    <x v="0"/>
    <x v="2"/>
    <x v="61"/>
    <s v="MMR001CMP116"/>
    <s v="NGCA"/>
    <s v="Urban"/>
    <n v="1295"/>
    <n v="6509"/>
    <m/>
    <n v="6258"/>
    <n v="1351"/>
    <n v="6868"/>
    <x v="12"/>
    <x v="2"/>
    <n v="3234"/>
  </r>
  <r>
    <x v="0"/>
    <x v="3"/>
    <x v="65"/>
    <s v="MMR001CMP003"/>
    <s v="GCA"/>
    <s v="Urban"/>
    <n v="32"/>
    <n v="146"/>
    <n v="28"/>
    <n v="131"/>
    <n v="32"/>
    <n v="148"/>
    <x v="12"/>
    <x v="1"/>
    <n v="148"/>
  </r>
  <r>
    <x v="0"/>
    <x v="2"/>
    <x v="46"/>
    <s v="MMR001CMP041"/>
    <s v="GCA"/>
    <s v="Rural"/>
    <n v="172"/>
    <n v="838"/>
    <n v="181"/>
    <n v="910"/>
    <n v="181"/>
    <n v="910"/>
    <x v="12"/>
    <x v="1"/>
    <n v="910"/>
  </r>
  <r>
    <x v="0"/>
    <x v="7"/>
    <x v="55"/>
    <s v="MMR001CMP068"/>
    <s v="GCA"/>
    <s v="Urban"/>
    <n v="40"/>
    <n v="208"/>
    <n v="41"/>
    <n v="208"/>
    <n v="51"/>
    <n v="208"/>
    <x v="12"/>
    <x v="2"/>
    <n v="87"/>
  </r>
  <r>
    <x v="0"/>
    <x v="6"/>
    <x v="56"/>
    <s v="MMR001CMP042"/>
    <s v="GCA"/>
    <s v="Urban"/>
    <n v="118"/>
    <n v="516"/>
    <n v="108"/>
    <n v="470"/>
    <n v="118"/>
    <n v="520"/>
    <x v="12"/>
    <x v="0"/>
    <n v="271"/>
  </r>
  <r>
    <x v="0"/>
    <x v="2"/>
    <x v="61"/>
    <s v="MMR001CMP116"/>
    <s v="NGCA"/>
    <s v="Urban"/>
    <n v="1295"/>
    <n v="6509"/>
    <m/>
    <n v="6258"/>
    <n v="1351"/>
    <n v="6868"/>
    <x v="12"/>
    <x v="0"/>
    <n v="3634"/>
  </r>
  <r>
    <x v="0"/>
    <x v="6"/>
    <x v="56"/>
    <s v="MMR001CMP042"/>
    <s v="GCA"/>
    <s v="Urban"/>
    <n v="118"/>
    <n v="516"/>
    <n v="108"/>
    <n v="470"/>
    <n v="118"/>
    <n v="520"/>
    <x v="12"/>
    <x v="2"/>
    <n v="249"/>
  </r>
  <r>
    <x v="0"/>
    <x v="7"/>
    <x v="55"/>
    <s v="MMR001CMP068"/>
    <s v="GCA"/>
    <s v="Urban"/>
    <n v="40"/>
    <n v="208"/>
    <n v="41"/>
    <n v="208"/>
    <n v="51"/>
    <n v="208"/>
    <x v="12"/>
    <x v="0"/>
    <n v="121"/>
  </r>
  <r>
    <x v="0"/>
    <x v="6"/>
    <x v="56"/>
    <s v="MMR001CMP042"/>
    <s v="GCA"/>
    <s v="Urban"/>
    <n v="118"/>
    <n v="516"/>
    <n v="108"/>
    <n v="470"/>
    <n v="118"/>
    <n v="520"/>
    <x v="12"/>
    <x v="1"/>
    <n v="520"/>
  </r>
  <r>
    <x v="0"/>
    <x v="7"/>
    <x v="18"/>
    <s v="MMR001CMP067"/>
    <s v="GCA"/>
    <s v="Urban"/>
    <n v="80"/>
    <n v="278"/>
    <n v="50"/>
    <n v="200"/>
    <n v="83"/>
    <n v="293"/>
    <x v="12"/>
    <x v="1"/>
    <n v="293"/>
  </r>
  <r>
    <x v="0"/>
    <x v="3"/>
    <x v="65"/>
    <s v="MMR001CMP003"/>
    <s v="GCA"/>
    <s v="Urban"/>
    <n v="32"/>
    <n v="146"/>
    <n v="28"/>
    <n v="131"/>
    <n v="32"/>
    <n v="148"/>
    <x v="12"/>
    <x v="2"/>
    <n v="63"/>
  </r>
  <r>
    <x v="0"/>
    <x v="3"/>
    <x v="57"/>
    <s v="MMR001CMP015"/>
    <s v="GCA"/>
    <s v="Urban"/>
    <n v="107"/>
    <n v="584"/>
    <n v="30"/>
    <n v="174"/>
    <n v="108"/>
    <n v="605"/>
    <x v="12"/>
    <x v="2"/>
    <n v="293"/>
  </r>
  <r>
    <x v="0"/>
    <x v="6"/>
    <x v="15"/>
    <s v="MMR001CMP043"/>
    <s v="NGCA"/>
    <s v="Mixed"/>
    <n v="153"/>
    <n v="873"/>
    <n v="153"/>
    <n v="922"/>
    <n v="153"/>
    <n v="922"/>
    <x v="12"/>
    <x v="0"/>
    <n v="469"/>
  </r>
  <r>
    <x v="0"/>
    <x v="7"/>
    <x v="18"/>
    <s v="MMR001CMP067"/>
    <s v="GCA"/>
    <s v="Urban"/>
    <n v="80"/>
    <n v="278"/>
    <n v="50"/>
    <n v="200"/>
    <n v="83"/>
    <n v="293"/>
    <x v="12"/>
    <x v="2"/>
    <n v="128"/>
  </r>
  <r>
    <x v="0"/>
    <x v="2"/>
    <x v="36"/>
    <s v="MMR001CMP115"/>
    <s v="NGCA"/>
    <s v="Rural"/>
    <n v="169"/>
    <n v="1216"/>
    <n v="176"/>
    <n v="1216"/>
    <n v="176"/>
    <n v="1216"/>
    <x v="12"/>
    <x v="1"/>
    <n v="1216"/>
  </r>
  <r>
    <x v="0"/>
    <x v="1"/>
    <x v="80"/>
    <s v="MMR001CMP052"/>
    <s v="GCA"/>
    <s v="Urban"/>
    <n v="44"/>
    <n v="235"/>
    <n v="36"/>
    <n v="194"/>
    <n v="43"/>
    <n v="242"/>
    <x v="12"/>
    <x v="1"/>
    <n v="242"/>
  </r>
  <r>
    <x v="0"/>
    <x v="0"/>
    <x v="63"/>
    <s v="MMR001CMP056"/>
    <s v="GCA"/>
    <s v="Urban"/>
    <n v="413"/>
    <n v="1835"/>
    <n v="407"/>
    <n v="1858"/>
    <n v="407"/>
    <n v="1858"/>
    <x v="12"/>
    <x v="1"/>
    <n v="1858"/>
  </r>
  <r>
    <x v="0"/>
    <x v="1"/>
    <x v="69"/>
    <s v="MMR001CMP053"/>
    <s v="GCA"/>
    <s v="Urban"/>
    <n v="14"/>
    <n v="74"/>
    <n v="14"/>
    <n v="68"/>
    <n v="14"/>
    <n v="68"/>
    <x v="12"/>
    <x v="2"/>
    <n v="42"/>
  </r>
  <r>
    <x v="0"/>
    <x v="3"/>
    <x v="33"/>
    <s v="MMR001CMP001"/>
    <s v="GCA"/>
    <s v="Urban"/>
    <n v="69"/>
    <n v="349"/>
    <n v="43"/>
    <n v="361"/>
    <n v="43"/>
    <n v="361"/>
    <x v="12"/>
    <x v="2"/>
    <n v="177"/>
  </r>
  <r>
    <x v="0"/>
    <x v="3"/>
    <x v="19"/>
    <s v="MMR001CMP012"/>
    <s v="GCA"/>
    <s v="Urban"/>
    <n v="6"/>
    <n v="28"/>
    <n v="6"/>
    <n v="30"/>
    <n v="6"/>
    <n v="30"/>
    <x v="12"/>
    <x v="1"/>
    <n v="30"/>
  </r>
  <r>
    <x v="0"/>
    <x v="0"/>
    <x v="76"/>
    <s v="MMR001CMP058"/>
    <s v="GCA"/>
    <s v="Urban"/>
    <n v="3"/>
    <n v="13"/>
    <n v="3"/>
    <n v="13"/>
    <n v="3"/>
    <n v="13"/>
    <x v="12"/>
    <x v="0"/>
    <n v="5"/>
  </r>
  <r>
    <x v="0"/>
    <x v="0"/>
    <x v="76"/>
    <s v="MMR001CMP058"/>
    <s v="GCA"/>
    <s v="Urban"/>
    <n v="3"/>
    <n v="13"/>
    <n v="3"/>
    <n v="13"/>
    <n v="3"/>
    <n v="13"/>
    <x v="12"/>
    <x v="1"/>
    <n v="13"/>
  </r>
  <r>
    <x v="0"/>
    <x v="1"/>
    <x v="69"/>
    <s v="MMR001CMP053"/>
    <s v="GCA"/>
    <s v="Urban"/>
    <n v="14"/>
    <n v="74"/>
    <n v="14"/>
    <n v="68"/>
    <n v="14"/>
    <n v="68"/>
    <x v="12"/>
    <x v="0"/>
    <n v="26"/>
  </r>
  <r>
    <x v="0"/>
    <x v="0"/>
    <x v="63"/>
    <s v="MMR001CMP056"/>
    <s v="GCA"/>
    <s v="Urban"/>
    <n v="413"/>
    <n v="1835"/>
    <n v="407"/>
    <n v="1858"/>
    <n v="407"/>
    <n v="1858"/>
    <x v="12"/>
    <x v="2"/>
    <n v="875"/>
  </r>
  <r>
    <x v="0"/>
    <x v="3"/>
    <x v="11"/>
    <s v="MMR001CMP013"/>
    <s v="GCA"/>
    <s v="Urban"/>
    <n v="44"/>
    <n v="180"/>
    <n v="18"/>
    <n v="68"/>
    <n v="45"/>
    <n v="194"/>
    <x v="12"/>
    <x v="0"/>
    <n v="101"/>
  </r>
  <r>
    <x v="0"/>
    <x v="3"/>
    <x v="3"/>
    <s v="MMR001CMP011"/>
    <s v="GCA"/>
    <s v="Urban"/>
    <n v="8"/>
    <n v="30"/>
    <n v="8"/>
    <n v="32"/>
    <n v="8"/>
    <n v="32"/>
    <x v="12"/>
    <x v="2"/>
    <n v="17"/>
  </r>
  <r>
    <x v="0"/>
    <x v="0"/>
    <x v="76"/>
    <s v="MMR001CMP058"/>
    <s v="GCA"/>
    <s v="Urban"/>
    <n v="3"/>
    <n v="13"/>
    <n v="3"/>
    <n v="13"/>
    <n v="3"/>
    <n v="13"/>
    <x v="12"/>
    <x v="2"/>
    <n v="8"/>
  </r>
  <r>
    <x v="0"/>
    <x v="1"/>
    <x v="80"/>
    <s v="MMR001CMP052"/>
    <s v="GCA"/>
    <s v="Urban"/>
    <n v="44"/>
    <n v="235"/>
    <n v="36"/>
    <n v="194"/>
    <n v="43"/>
    <n v="242"/>
    <x v="12"/>
    <x v="2"/>
    <n v="102"/>
  </r>
  <r>
    <x v="0"/>
    <x v="2"/>
    <x v="16"/>
    <s v="MMR001CMP120"/>
    <s v="NGCA"/>
    <s v="Rural"/>
    <n v="184"/>
    <n v="768"/>
    <n v="175"/>
    <n v="828"/>
    <n v="175"/>
    <n v="828"/>
    <x v="12"/>
    <x v="0"/>
    <n v="446"/>
  </r>
  <r>
    <x v="0"/>
    <x v="1"/>
    <x v="7"/>
    <s v="MMR001CMP049"/>
    <s v="GCA"/>
    <s v="Urban"/>
    <n v="116"/>
    <n v="659"/>
    <n v="116"/>
    <n v="659"/>
    <n v="116"/>
    <n v="659"/>
    <x v="12"/>
    <x v="1"/>
    <n v="659"/>
  </r>
  <r>
    <x v="0"/>
    <x v="5"/>
    <x v="78"/>
    <s v="MMR001CMP132"/>
    <s v="GCA"/>
    <s v="Rural"/>
    <n v="486"/>
    <n v="2371"/>
    <n v="488"/>
    <n v="2325"/>
    <n v="488"/>
    <n v="2325"/>
    <x v="12"/>
    <x v="1"/>
    <n v="2325"/>
  </r>
  <r>
    <x v="0"/>
    <x v="0"/>
    <x v="63"/>
    <s v="MMR001CMP056"/>
    <s v="GCA"/>
    <s v="Urban"/>
    <n v="413"/>
    <n v="1835"/>
    <n v="407"/>
    <n v="1858"/>
    <n v="407"/>
    <n v="1858"/>
    <x v="12"/>
    <x v="0"/>
    <n v="983"/>
  </r>
  <r>
    <x v="0"/>
    <x v="0"/>
    <x v="5"/>
    <s v="MMR001CMP121"/>
    <s v="NGCA"/>
    <s v="Rural"/>
    <n v="1694"/>
    <n v="8805"/>
    <n v="1693"/>
    <n v="8805"/>
    <n v="1693"/>
    <n v="9062"/>
    <x v="12"/>
    <x v="0"/>
    <n v="4650"/>
  </r>
  <r>
    <x v="0"/>
    <x v="1"/>
    <x v="64"/>
    <s v="MMR001CMP055"/>
    <s v="GCA"/>
    <s v="Urban"/>
    <n v="27"/>
    <n v="111"/>
    <n v="25"/>
    <n v="104"/>
    <n v="25"/>
    <n v="104"/>
    <x v="12"/>
    <x v="2"/>
    <n v="50"/>
  </r>
  <r>
    <x v="0"/>
    <x v="1"/>
    <x v="64"/>
    <s v="MMR001CMP055"/>
    <s v="GCA"/>
    <s v="Urban"/>
    <n v="27"/>
    <n v="111"/>
    <n v="25"/>
    <n v="104"/>
    <n v="25"/>
    <n v="104"/>
    <x v="12"/>
    <x v="0"/>
    <n v="54"/>
  </r>
  <r>
    <x v="0"/>
    <x v="3"/>
    <x v="3"/>
    <s v="MMR001CMP011"/>
    <s v="GCA"/>
    <s v="Urban"/>
    <n v="8"/>
    <n v="30"/>
    <n v="8"/>
    <n v="32"/>
    <n v="8"/>
    <n v="32"/>
    <x v="12"/>
    <x v="1"/>
    <n v="32"/>
  </r>
  <r>
    <x v="0"/>
    <x v="1"/>
    <x v="64"/>
    <s v="MMR001CMP055"/>
    <s v="GCA"/>
    <s v="Urban"/>
    <n v="27"/>
    <n v="111"/>
    <n v="25"/>
    <n v="104"/>
    <n v="25"/>
    <n v="104"/>
    <x v="12"/>
    <x v="1"/>
    <n v="104"/>
  </r>
  <r>
    <x v="0"/>
    <x v="1"/>
    <x v="81"/>
    <s v="MMR001CMP054"/>
    <s v="GCA"/>
    <s v="Rural"/>
    <n v="23"/>
    <n v="124"/>
    <n v="20"/>
    <n v="110"/>
    <n v="20"/>
    <n v="110"/>
    <x v="12"/>
    <x v="1"/>
    <n v="110"/>
  </r>
  <r>
    <x v="0"/>
    <x v="2"/>
    <x v="16"/>
    <s v="MMR001CMP120"/>
    <s v="NGCA"/>
    <s v="Rural"/>
    <n v="184"/>
    <n v="768"/>
    <n v="175"/>
    <n v="828"/>
    <n v="175"/>
    <n v="828"/>
    <x v="12"/>
    <x v="2"/>
    <n v="382"/>
  </r>
  <r>
    <x v="0"/>
    <x v="2"/>
    <x v="16"/>
    <s v="MMR001CMP120"/>
    <s v="NGCA"/>
    <s v="Rural"/>
    <n v="184"/>
    <n v="768"/>
    <n v="175"/>
    <n v="828"/>
    <n v="175"/>
    <n v="828"/>
    <x v="12"/>
    <x v="1"/>
    <n v="828"/>
  </r>
  <r>
    <x v="0"/>
    <x v="1"/>
    <x v="69"/>
    <s v="MMR001CMP053"/>
    <s v="GCA"/>
    <s v="Urban"/>
    <n v="14"/>
    <n v="74"/>
    <n v="14"/>
    <n v="68"/>
    <n v="14"/>
    <n v="68"/>
    <x v="12"/>
    <x v="1"/>
    <n v="68"/>
  </r>
  <r>
    <x v="0"/>
    <x v="1"/>
    <x v="81"/>
    <s v="MMR001CMP054"/>
    <s v="GCA"/>
    <s v="Rural"/>
    <n v="23"/>
    <n v="124"/>
    <n v="20"/>
    <n v="110"/>
    <n v="20"/>
    <n v="110"/>
    <x v="12"/>
    <x v="2"/>
    <n v="55"/>
  </r>
  <r>
    <x v="0"/>
    <x v="3"/>
    <x v="33"/>
    <s v="MMR001CMP001"/>
    <s v="GCA"/>
    <s v="Urban"/>
    <n v="69"/>
    <n v="349"/>
    <n v="43"/>
    <n v="361"/>
    <n v="43"/>
    <n v="361"/>
    <x v="12"/>
    <x v="0"/>
    <n v="184"/>
  </r>
  <r>
    <x v="0"/>
    <x v="5"/>
    <x v="74"/>
    <s v="MMR001CMP133"/>
    <s v="GCA"/>
    <s v="Rural"/>
    <n v="115"/>
    <n v="532"/>
    <n v="115"/>
    <n v="537"/>
    <n v="115"/>
    <n v="537"/>
    <x v="12"/>
    <x v="0"/>
    <n v="286"/>
  </r>
  <r>
    <x v="0"/>
    <x v="1"/>
    <x v="81"/>
    <s v="MMR001CMP054"/>
    <s v="GCA"/>
    <s v="Rural"/>
    <n v="23"/>
    <n v="124"/>
    <n v="20"/>
    <n v="110"/>
    <n v="20"/>
    <n v="110"/>
    <x v="12"/>
    <x v="0"/>
    <n v="55"/>
  </r>
  <r>
    <x v="0"/>
    <x v="3"/>
    <x v="19"/>
    <s v="MMR001CMP012"/>
    <s v="GCA"/>
    <s v="Urban"/>
    <n v="6"/>
    <n v="28"/>
    <n v="6"/>
    <n v="30"/>
    <n v="6"/>
    <n v="30"/>
    <x v="12"/>
    <x v="2"/>
    <n v="14"/>
  </r>
  <r>
    <x v="0"/>
    <x v="1"/>
    <x v="80"/>
    <s v="MMR001CMP052"/>
    <s v="GCA"/>
    <s v="Urban"/>
    <n v="44"/>
    <n v="235"/>
    <n v="36"/>
    <n v="194"/>
    <n v="43"/>
    <n v="242"/>
    <x v="12"/>
    <x v="0"/>
    <n v="133"/>
  </r>
  <r>
    <x v="0"/>
    <x v="3"/>
    <x v="19"/>
    <s v="MMR001CMP012"/>
    <s v="GCA"/>
    <s v="Urban"/>
    <n v="6"/>
    <n v="28"/>
    <n v="6"/>
    <n v="30"/>
    <n v="6"/>
    <n v="30"/>
    <x v="12"/>
    <x v="0"/>
    <n v="16"/>
  </r>
  <r>
    <x v="0"/>
    <x v="1"/>
    <x v="7"/>
    <s v="MMR001CMP049"/>
    <s v="GCA"/>
    <s v="Urban"/>
    <n v="116"/>
    <n v="659"/>
    <n v="116"/>
    <n v="659"/>
    <n v="116"/>
    <n v="659"/>
    <x v="12"/>
    <x v="2"/>
    <n v="359"/>
  </r>
  <r>
    <x v="0"/>
    <x v="3"/>
    <x v="3"/>
    <s v="MMR001CMP011"/>
    <s v="GCA"/>
    <s v="Urban"/>
    <n v="8"/>
    <n v="30"/>
    <n v="8"/>
    <n v="32"/>
    <n v="8"/>
    <n v="32"/>
    <x v="12"/>
    <x v="0"/>
    <n v="15"/>
  </r>
  <r>
    <x v="0"/>
    <x v="3"/>
    <x v="72"/>
    <s v="MMR001CMP002"/>
    <s v="GCA"/>
    <s v="Urban"/>
    <n v="56"/>
    <n v="230"/>
    <n v="54"/>
    <n v="221"/>
    <n v="57"/>
    <n v="232"/>
    <x v="12"/>
    <x v="2"/>
    <n v="103"/>
  </r>
  <r>
    <x v="0"/>
    <x v="5"/>
    <x v="78"/>
    <s v="MMR001CMP132"/>
    <s v="GCA"/>
    <s v="Rural"/>
    <n v="486"/>
    <n v="2371"/>
    <n v="488"/>
    <n v="2325"/>
    <n v="488"/>
    <n v="2325"/>
    <x v="12"/>
    <x v="0"/>
    <n v="1228"/>
  </r>
  <r>
    <x v="0"/>
    <x v="3"/>
    <x v="58"/>
    <s v="MMR001CMP014"/>
    <s v="GCA"/>
    <s v="Urban"/>
    <n v="163"/>
    <n v="712"/>
    <n v="84"/>
    <n v="452"/>
    <n v="140"/>
    <n v="707"/>
    <x v="12"/>
    <x v="0"/>
    <n v="363"/>
  </r>
  <r>
    <x v="0"/>
    <x v="0"/>
    <x v="26"/>
    <s v="MMR001CMP062"/>
    <s v="GCA"/>
    <s v="Urban"/>
    <n v="265"/>
    <n v="1084"/>
    <n v="260"/>
    <n v="1140"/>
    <n v="260"/>
    <n v="1140"/>
    <x v="12"/>
    <x v="2"/>
    <n v="505"/>
  </r>
  <r>
    <x v="0"/>
    <x v="3"/>
    <x v="33"/>
    <s v="MMR001CMP001"/>
    <s v="GCA"/>
    <s v="Urban"/>
    <n v="69"/>
    <n v="349"/>
    <n v="43"/>
    <n v="361"/>
    <n v="43"/>
    <n v="361"/>
    <x v="12"/>
    <x v="1"/>
    <n v="361"/>
  </r>
  <r>
    <x v="0"/>
    <x v="0"/>
    <x v="26"/>
    <s v="MMR001CMP062"/>
    <s v="GCA"/>
    <s v="Urban"/>
    <n v="265"/>
    <n v="1084"/>
    <n v="260"/>
    <n v="1140"/>
    <n v="260"/>
    <n v="1140"/>
    <x v="12"/>
    <x v="1"/>
    <n v="1140"/>
  </r>
  <r>
    <x v="0"/>
    <x v="0"/>
    <x v="26"/>
    <s v="MMR001CMP062"/>
    <s v="GCA"/>
    <s v="Urban"/>
    <n v="265"/>
    <n v="1084"/>
    <n v="260"/>
    <n v="1140"/>
    <n v="260"/>
    <n v="1140"/>
    <x v="12"/>
    <x v="0"/>
    <n v="635"/>
  </r>
  <r>
    <x v="0"/>
    <x v="2"/>
    <x v="54"/>
    <s v="MMR001CMP119"/>
    <s v="NGCA"/>
    <s v="Mixed"/>
    <n v="610"/>
    <n v="2750"/>
    <n v="609"/>
    <n v="2630"/>
    <n v="609"/>
    <n v="2630"/>
    <x v="12"/>
    <x v="0"/>
    <n v="1427"/>
  </r>
  <r>
    <x v="0"/>
    <x v="5"/>
    <x v="6"/>
    <s v="MMR001CMP066"/>
    <s v="GCA"/>
    <s v="Urban"/>
    <n v="135"/>
    <n v="672"/>
    <n v="156"/>
    <n v="704"/>
    <n v="156"/>
    <n v="704"/>
    <x v="12"/>
    <x v="0"/>
    <n v="357"/>
  </r>
  <r>
    <x v="0"/>
    <x v="1"/>
    <x v="7"/>
    <s v="MMR001CMP049"/>
    <s v="GCA"/>
    <s v="Urban"/>
    <n v="116"/>
    <n v="659"/>
    <n v="116"/>
    <n v="659"/>
    <n v="116"/>
    <n v="659"/>
    <x v="12"/>
    <x v="0"/>
    <n v="300"/>
  </r>
  <r>
    <x v="0"/>
    <x v="3"/>
    <x v="72"/>
    <s v="MMR001CMP002"/>
    <s v="GCA"/>
    <s v="Urban"/>
    <n v="56"/>
    <n v="230"/>
    <n v="54"/>
    <n v="221"/>
    <n v="57"/>
    <n v="232"/>
    <x v="12"/>
    <x v="1"/>
    <n v="232"/>
  </r>
  <r>
    <x v="0"/>
    <x v="1"/>
    <x v="1"/>
    <s v="MMR001CMP047"/>
    <s v="GCA"/>
    <s v="Urban"/>
    <n v="631"/>
    <n v="3758"/>
    <n v="613"/>
    <n v="3721"/>
    <n v="626"/>
    <n v="3786"/>
    <x v="12"/>
    <x v="1"/>
    <n v="3786"/>
  </r>
  <r>
    <x v="0"/>
    <x v="0"/>
    <x v="75"/>
    <s v="MMR001CMP131"/>
    <s v="NGCA"/>
    <s v="Rural"/>
    <n v="412"/>
    <n v="1700"/>
    <n v="375"/>
    <n v="1598"/>
    <n v="375"/>
    <n v="1598"/>
    <x v="12"/>
    <x v="1"/>
    <n v="1598"/>
  </r>
  <r>
    <x v="0"/>
    <x v="3"/>
    <x v="58"/>
    <s v="MMR001CMP014"/>
    <s v="GCA"/>
    <s v="Urban"/>
    <n v="163"/>
    <n v="712"/>
    <n v="84"/>
    <n v="452"/>
    <n v="140"/>
    <n v="707"/>
    <x v="12"/>
    <x v="2"/>
    <n v="344"/>
  </r>
  <r>
    <x v="0"/>
    <x v="1"/>
    <x v="23"/>
    <s v="MMR001CMP051"/>
    <s v="GCA"/>
    <s v="Urban"/>
    <n v="23"/>
    <n v="83"/>
    <n v="23"/>
    <n v="85"/>
    <n v="23"/>
    <n v="78"/>
    <x v="12"/>
    <x v="0"/>
    <n v="43"/>
  </r>
  <r>
    <x v="0"/>
    <x v="3"/>
    <x v="11"/>
    <s v="MMR001CMP013"/>
    <s v="GCA"/>
    <s v="Urban"/>
    <n v="44"/>
    <n v="180"/>
    <n v="18"/>
    <n v="68"/>
    <n v="45"/>
    <n v="194"/>
    <x v="12"/>
    <x v="2"/>
    <n v="93"/>
  </r>
  <r>
    <x v="0"/>
    <x v="5"/>
    <x v="78"/>
    <s v="MMR001CMP132"/>
    <s v="GCA"/>
    <s v="Rural"/>
    <n v="486"/>
    <n v="2371"/>
    <n v="488"/>
    <n v="2325"/>
    <n v="488"/>
    <n v="2325"/>
    <x v="12"/>
    <x v="2"/>
    <n v="1097"/>
  </r>
  <r>
    <x v="0"/>
    <x v="0"/>
    <x v="28"/>
    <s v="MMR001CMP059"/>
    <s v="GCA"/>
    <s v="Urban"/>
    <n v="25"/>
    <n v="92"/>
    <n v="24"/>
    <n v="89"/>
    <n v="24"/>
    <n v="89"/>
    <x v="12"/>
    <x v="0"/>
    <n v="47"/>
  </r>
  <r>
    <x v="0"/>
    <x v="1"/>
    <x v="23"/>
    <s v="MMR001CMP051"/>
    <s v="GCA"/>
    <s v="Urban"/>
    <n v="23"/>
    <n v="83"/>
    <n v="23"/>
    <n v="85"/>
    <n v="23"/>
    <n v="78"/>
    <x v="12"/>
    <x v="1"/>
    <n v="78"/>
  </r>
  <r>
    <x v="0"/>
    <x v="2"/>
    <x v="54"/>
    <s v="MMR001CMP119"/>
    <s v="NGCA"/>
    <s v="Mixed"/>
    <n v="610"/>
    <n v="2750"/>
    <n v="609"/>
    <n v="2630"/>
    <n v="609"/>
    <n v="2630"/>
    <x v="12"/>
    <x v="1"/>
    <n v="2630"/>
  </r>
  <r>
    <x v="0"/>
    <x v="1"/>
    <x v="23"/>
    <s v="MMR001CMP051"/>
    <s v="GCA"/>
    <s v="Urban"/>
    <n v="23"/>
    <n v="83"/>
    <n v="23"/>
    <n v="85"/>
    <n v="23"/>
    <n v="78"/>
    <x v="12"/>
    <x v="2"/>
    <n v="35"/>
  </r>
  <r>
    <x v="0"/>
    <x v="1"/>
    <x v="34"/>
    <s v="MMR001CMP050"/>
    <s v="GCA"/>
    <s v="Urban"/>
    <n v="301"/>
    <n v="1404"/>
    <n v="274"/>
    <n v="1347"/>
    <n v="274"/>
    <n v="1347"/>
    <x v="12"/>
    <x v="0"/>
    <n v="698"/>
  </r>
  <r>
    <x v="0"/>
    <x v="3"/>
    <x v="72"/>
    <s v="MMR001CMP002"/>
    <s v="GCA"/>
    <s v="Urban"/>
    <n v="56"/>
    <n v="230"/>
    <n v="54"/>
    <n v="221"/>
    <n v="57"/>
    <n v="232"/>
    <x v="12"/>
    <x v="0"/>
    <n v="129"/>
  </r>
  <r>
    <x v="0"/>
    <x v="1"/>
    <x v="34"/>
    <s v="MMR001CMP050"/>
    <s v="GCA"/>
    <s v="Urban"/>
    <n v="301"/>
    <n v="1404"/>
    <n v="274"/>
    <n v="1347"/>
    <n v="274"/>
    <n v="1347"/>
    <x v="12"/>
    <x v="2"/>
    <n v="649"/>
  </r>
  <r>
    <x v="0"/>
    <x v="0"/>
    <x v="5"/>
    <s v="MMR001CMP121"/>
    <s v="NGCA"/>
    <s v="Rural"/>
    <n v="1694"/>
    <n v="8805"/>
    <n v="1693"/>
    <n v="8805"/>
    <n v="1693"/>
    <n v="9062"/>
    <x v="12"/>
    <x v="2"/>
    <n v="4412"/>
  </r>
  <r>
    <x v="0"/>
    <x v="3"/>
    <x v="11"/>
    <s v="MMR001CMP013"/>
    <s v="GCA"/>
    <s v="Urban"/>
    <n v="44"/>
    <n v="180"/>
    <n v="18"/>
    <n v="68"/>
    <n v="45"/>
    <n v="194"/>
    <x v="12"/>
    <x v="1"/>
    <n v="194"/>
  </r>
  <r>
    <x v="0"/>
    <x v="0"/>
    <x v="28"/>
    <s v="MMR001CMP059"/>
    <s v="GCA"/>
    <s v="Urban"/>
    <n v="25"/>
    <n v="92"/>
    <n v="24"/>
    <n v="89"/>
    <n v="24"/>
    <n v="89"/>
    <x v="12"/>
    <x v="1"/>
    <n v="89"/>
  </r>
  <r>
    <x v="0"/>
    <x v="1"/>
    <x v="34"/>
    <s v="MMR001CMP050"/>
    <s v="GCA"/>
    <s v="Urban"/>
    <n v="301"/>
    <n v="1404"/>
    <n v="274"/>
    <n v="1347"/>
    <n v="274"/>
    <n v="1347"/>
    <x v="12"/>
    <x v="1"/>
    <n v="1347"/>
  </r>
  <r>
    <x v="0"/>
    <x v="2"/>
    <x v="54"/>
    <s v="MMR001CMP119"/>
    <s v="NGCA"/>
    <s v="Mixed"/>
    <n v="610"/>
    <n v="2750"/>
    <n v="609"/>
    <n v="2630"/>
    <n v="609"/>
    <n v="2630"/>
    <x v="12"/>
    <x v="2"/>
    <n v="1203"/>
  </r>
  <r>
    <x v="0"/>
    <x v="3"/>
    <x v="58"/>
    <s v="MMR001CMP014"/>
    <s v="GCA"/>
    <s v="Urban"/>
    <n v="163"/>
    <n v="712"/>
    <n v="84"/>
    <n v="452"/>
    <n v="140"/>
    <n v="707"/>
    <x v="12"/>
    <x v="1"/>
    <n v="707"/>
  </r>
  <r>
    <x v="0"/>
    <x v="0"/>
    <x v="28"/>
    <s v="MMR001CMP059"/>
    <s v="GCA"/>
    <s v="Urban"/>
    <n v="25"/>
    <n v="92"/>
    <n v="24"/>
    <n v="89"/>
    <n v="24"/>
    <n v="89"/>
    <x v="12"/>
    <x v="2"/>
    <n v="42"/>
  </r>
  <r>
    <x v="0"/>
    <x v="9"/>
    <x v="79"/>
    <s v="MMR001CMP079"/>
    <s v="GCA"/>
    <s v="Urban"/>
    <n v="14"/>
    <n v="44"/>
    <n v="14"/>
    <n v="44"/>
    <n v="14"/>
    <n v="44"/>
    <x v="12"/>
    <x v="1"/>
    <n v="44"/>
  </r>
  <r>
    <x v="0"/>
    <x v="2"/>
    <x v="67"/>
    <s v="MMR001CMP028"/>
    <s v="GCA"/>
    <s v="Rural"/>
    <n v="110"/>
    <n v="509"/>
    <n v="80"/>
    <n v="324"/>
    <n v="110"/>
    <n v="506"/>
    <x v="12"/>
    <x v="2"/>
    <n v="254"/>
  </r>
  <r>
    <x v="0"/>
    <x v="0"/>
    <x v="35"/>
    <s v="MMR001CMP123"/>
    <s v="NGCA"/>
    <s v="Rural"/>
    <n v="115"/>
    <n v="602"/>
    <n v="115"/>
    <n v="594"/>
    <n v="115"/>
    <n v="88"/>
    <x v="12"/>
    <x v="0"/>
    <n v="29"/>
  </r>
  <r>
    <x v="0"/>
    <x v="3"/>
    <x v="32"/>
    <s v="MMR001CMP009"/>
    <s v="GCA"/>
    <s v="Urban"/>
    <n v="87"/>
    <n v="461"/>
    <n v="90"/>
    <n v="489"/>
    <n v="90"/>
    <n v="489"/>
    <x v="12"/>
    <x v="0"/>
    <n v="241"/>
  </r>
  <r>
    <x v="0"/>
    <x v="9"/>
    <x v="79"/>
    <s v="MMR001CMP079"/>
    <s v="GCA"/>
    <s v="Urban"/>
    <n v="14"/>
    <n v="44"/>
    <n v="14"/>
    <n v="44"/>
    <n v="14"/>
    <n v="44"/>
    <x v="12"/>
    <x v="2"/>
    <n v="17"/>
  </r>
  <r>
    <x v="0"/>
    <x v="2"/>
    <x v="67"/>
    <s v="MMR001CMP028"/>
    <s v="GCA"/>
    <s v="Rural"/>
    <n v="110"/>
    <n v="509"/>
    <n v="80"/>
    <n v="324"/>
    <n v="110"/>
    <n v="506"/>
    <x v="12"/>
    <x v="0"/>
    <n v="252"/>
  </r>
  <r>
    <x v="0"/>
    <x v="0"/>
    <x v="39"/>
    <s v="MMR001CMP070"/>
    <s v="GCA"/>
    <s v="Urban"/>
    <n v="186"/>
    <n v="1002"/>
    <n v="183"/>
    <n v="971"/>
    <n v="188"/>
    <n v="1003"/>
    <x v="12"/>
    <x v="2"/>
    <n v="490"/>
  </r>
  <r>
    <x v="0"/>
    <x v="4"/>
    <x v="41"/>
    <s v="MMR001CMP109"/>
    <s v="GCA"/>
    <s v="Urban"/>
    <n v="6"/>
    <n v="30"/>
    <n v="6"/>
    <n v="30"/>
    <n v="6"/>
    <n v="30"/>
    <x v="12"/>
    <x v="2"/>
    <n v="12"/>
  </r>
  <r>
    <x v="0"/>
    <x v="9"/>
    <x v="79"/>
    <s v="MMR001CMP079"/>
    <s v="GCA"/>
    <s v="Urban"/>
    <n v="14"/>
    <n v="44"/>
    <n v="14"/>
    <n v="44"/>
    <n v="14"/>
    <n v="44"/>
    <x v="12"/>
    <x v="0"/>
    <n v="26"/>
  </r>
  <r>
    <x v="0"/>
    <x v="2"/>
    <x v="25"/>
    <s v="MMR001CMP027"/>
    <s v="GCA"/>
    <s v="Mixed"/>
    <n v="21"/>
    <n v="111"/>
    <n v="22"/>
    <n v="116"/>
    <n v="26"/>
    <n v="116"/>
    <x v="12"/>
    <x v="1"/>
    <n v="116"/>
  </r>
  <r>
    <x v="0"/>
    <x v="0"/>
    <x v="22"/>
    <s v="MMR001CMP126"/>
    <s v="NGCA"/>
    <s v="Mixed"/>
    <n v="840"/>
    <n v="3249"/>
    <n v="667"/>
    <n v="3657"/>
    <n v="667"/>
    <n v="3657"/>
    <x v="12"/>
    <x v="2"/>
    <n v="1507"/>
  </r>
  <r>
    <x v="0"/>
    <x v="3"/>
    <x v="50"/>
    <s v="MMR001CMP021"/>
    <s v="GCA"/>
    <s v="Rural"/>
    <n v="14"/>
    <n v="73"/>
    <n v="12"/>
    <n v="61"/>
    <n v="14"/>
    <n v="72"/>
    <x v="12"/>
    <x v="1"/>
    <n v="72"/>
  </r>
  <r>
    <x v="0"/>
    <x v="8"/>
    <x v="21"/>
    <s v="MMR001CMP080"/>
    <s v="GCA"/>
    <s v="Urban"/>
    <n v="12"/>
    <n v="61"/>
    <n v="12"/>
    <n v="62"/>
    <n v="12"/>
    <n v="61"/>
    <x v="12"/>
    <x v="0"/>
    <n v="40"/>
  </r>
  <r>
    <x v="0"/>
    <x v="2"/>
    <x v="25"/>
    <s v="MMR001CMP027"/>
    <s v="GCA"/>
    <s v="Mixed"/>
    <n v="21"/>
    <n v="111"/>
    <n v="22"/>
    <n v="116"/>
    <n v="26"/>
    <n v="116"/>
    <x v="12"/>
    <x v="2"/>
    <n v="54"/>
  </r>
  <r>
    <x v="0"/>
    <x v="2"/>
    <x v="25"/>
    <s v="MMR001CMP027"/>
    <s v="GCA"/>
    <s v="Mixed"/>
    <n v="21"/>
    <n v="111"/>
    <n v="22"/>
    <n v="116"/>
    <n v="26"/>
    <n v="116"/>
    <x v="12"/>
    <x v="0"/>
    <n v="62"/>
  </r>
  <r>
    <x v="0"/>
    <x v="3"/>
    <x v="14"/>
    <s v="MMR001CMP007"/>
    <s v="GCA"/>
    <s v="Urban"/>
    <n v="28"/>
    <n v="130"/>
    <n v="27"/>
    <n v="121"/>
    <n v="28"/>
    <n v="130"/>
    <x v="12"/>
    <x v="0"/>
    <n v="68"/>
  </r>
  <r>
    <x v="0"/>
    <x v="3"/>
    <x v="50"/>
    <s v="MMR001CMP021"/>
    <s v="GCA"/>
    <s v="Rural"/>
    <n v="14"/>
    <n v="73"/>
    <n v="12"/>
    <n v="61"/>
    <n v="14"/>
    <n v="72"/>
    <x v="12"/>
    <x v="0"/>
    <n v="39"/>
  </r>
  <r>
    <x v="0"/>
    <x v="3"/>
    <x v="62"/>
    <s v="MMR001CMP006"/>
    <s v="GCA"/>
    <s v="Urban"/>
    <n v="97"/>
    <n v="382"/>
    <n v="95"/>
    <n v="386"/>
    <n v="95"/>
    <n v="386"/>
    <x v="12"/>
    <x v="2"/>
    <n v="184"/>
  </r>
  <r>
    <x v="0"/>
    <x v="5"/>
    <x v="30"/>
    <s v="MMR001CMP128"/>
    <s v="NGCA"/>
    <s v="Rural"/>
    <n v="541"/>
    <n v="2607"/>
    <n v="545"/>
    <n v="2544"/>
    <n v="545"/>
    <n v="2545"/>
    <x v="12"/>
    <x v="0"/>
    <n v="1425"/>
  </r>
  <r>
    <x v="0"/>
    <x v="9"/>
    <x v="70"/>
    <s v="MMR001CMP078"/>
    <s v="GCA"/>
    <s v="Mixed"/>
    <n v="12"/>
    <n v="47"/>
    <n v="15"/>
    <n v="69"/>
    <n v="15"/>
    <n v="69"/>
    <x v="12"/>
    <x v="0"/>
    <n v="31"/>
  </r>
  <r>
    <x v="0"/>
    <x v="2"/>
    <x v="53"/>
    <s v="MMR001CMP030"/>
    <s v="GCA"/>
    <s v="Urban"/>
    <n v="31"/>
    <n v="170"/>
    <n v="25"/>
    <n v="125"/>
    <n v="31"/>
    <n v="170"/>
    <x v="12"/>
    <x v="0"/>
    <n v="94"/>
  </r>
  <r>
    <x v="0"/>
    <x v="2"/>
    <x v="48"/>
    <s v="MMR001CMP111"/>
    <s v="NGCA"/>
    <s v="Rural"/>
    <n v="640"/>
    <n v="2600"/>
    <n v="623"/>
    <n v="2635"/>
    <n v="623"/>
    <n v="2635"/>
    <x v="12"/>
    <x v="0"/>
    <n v="1331"/>
  </r>
  <r>
    <x v="0"/>
    <x v="2"/>
    <x v="73"/>
    <s v="MMR001CMP029"/>
    <s v="GCA"/>
    <s v="Mixed"/>
    <n v="243"/>
    <n v="1307"/>
    <n v="227"/>
    <n v="1227"/>
    <n v="227"/>
    <n v="1227"/>
    <x v="12"/>
    <x v="1"/>
    <n v="1227"/>
  </r>
  <r>
    <x v="0"/>
    <x v="3"/>
    <x v="50"/>
    <s v="MMR001CMP021"/>
    <s v="GCA"/>
    <s v="Rural"/>
    <n v="14"/>
    <n v="73"/>
    <n v="12"/>
    <n v="61"/>
    <n v="14"/>
    <n v="72"/>
    <x v="12"/>
    <x v="2"/>
    <n v="33"/>
  </r>
  <r>
    <x v="0"/>
    <x v="2"/>
    <x v="73"/>
    <s v="MMR001CMP029"/>
    <s v="GCA"/>
    <s v="Mixed"/>
    <n v="243"/>
    <n v="1307"/>
    <n v="227"/>
    <n v="1227"/>
    <n v="227"/>
    <n v="1227"/>
    <x v="12"/>
    <x v="2"/>
    <n v="571"/>
  </r>
  <r>
    <x v="0"/>
    <x v="2"/>
    <x v="67"/>
    <s v="MMR001CMP028"/>
    <s v="GCA"/>
    <s v="Rural"/>
    <n v="110"/>
    <n v="509"/>
    <n v="80"/>
    <n v="324"/>
    <n v="110"/>
    <n v="506"/>
    <x v="12"/>
    <x v="1"/>
    <n v="506"/>
  </r>
  <r>
    <x v="0"/>
    <x v="4"/>
    <x v="41"/>
    <s v="MMR001CMP109"/>
    <s v="GCA"/>
    <s v="Urban"/>
    <n v="6"/>
    <n v="30"/>
    <n v="6"/>
    <n v="30"/>
    <n v="6"/>
    <n v="30"/>
    <x v="12"/>
    <x v="1"/>
    <n v="30"/>
  </r>
  <r>
    <x v="0"/>
    <x v="9"/>
    <x v="70"/>
    <s v="MMR001CMP078"/>
    <s v="GCA"/>
    <s v="Mixed"/>
    <n v="12"/>
    <n v="47"/>
    <n v="15"/>
    <n v="69"/>
    <n v="15"/>
    <n v="69"/>
    <x v="12"/>
    <x v="1"/>
    <n v="69"/>
  </r>
  <r>
    <x v="0"/>
    <x v="3"/>
    <x v="62"/>
    <s v="MMR001CMP006"/>
    <s v="GCA"/>
    <s v="Urban"/>
    <n v="97"/>
    <n v="382"/>
    <n v="95"/>
    <n v="386"/>
    <n v="95"/>
    <n v="386"/>
    <x v="12"/>
    <x v="1"/>
    <n v="386"/>
  </r>
  <r>
    <x v="0"/>
    <x v="2"/>
    <x v="73"/>
    <s v="MMR001CMP029"/>
    <s v="GCA"/>
    <s v="Mixed"/>
    <n v="243"/>
    <n v="1307"/>
    <n v="227"/>
    <n v="1227"/>
    <n v="227"/>
    <n v="1227"/>
    <x v="12"/>
    <x v="0"/>
    <n v="656"/>
  </r>
  <r>
    <x v="0"/>
    <x v="0"/>
    <x v="22"/>
    <s v="MMR001CMP126"/>
    <s v="NGCA"/>
    <s v="Mixed"/>
    <n v="840"/>
    <n v="3249"/>
    <n v="667"/>
    <n v="3657"/>
    <n v="667"/>
    <n v="3657"/>
    <x v="12"/>
    <x v="1"/>
    <n v="3657"/>
  </r>
  <r>
    <x v="0"/>
    <x v="4"/>
    <x v="41"/>
    <s v="MMR001CMP109"/>
    <s v="GCA"/>
    <s v="Urban"/>
    <n v="6"/>
    <n v="30"/>
    <n v="6"/>
    <n v="30"/>
    <n v="6"/>
    <n v="30"/>
    <x v="12"/>
    <x v="0"/>
    <n v="18"/>
  </r>
  <r>
    <x v="0"/>
    <x v="9"/>
    <x v="70"/>
    <s v="MMR001CMP078"/>
    <s v="GCA"/>
    <s v="Mixed"/>
    <n v="12"/>
    <n v="47"/>
    <n v="15"/>
    <n v="69"/>
    <n v="15"/>
    <n v="69"/>
    <x v="12"/>
    <x v="2"/>
    <n v="38"/>
  </r>
  <r>
    <x v="0"/>
    <x v="4"/>
    <x v="4"/>
    <s v="MMR001CMP103"/>
    <s v="GCA"/>
    <s v="Rural"/>
    <n v="57"/>
    <n v="284"/>
    <n v="54"/>
    <n v="262"/>
    <n v="54"/>
    <n v="262"/>
    <x v="12"/>
    <x v="2"/>
    <n v="136"/>
  </r>
  <r>
    <x v="0"/>
    <x v="3"/>
    <x v="44"/>
    <s v="MMR001CMP022"/>
    <s v="GCA"/>
    <s v="Urban"/>
    <n v="6"/>
    <n v="36"/>
    <n v="6"/>
    <n v="36"/>
    <n v="6"/>
    <n v="36"/>
    <x v="12"/>
    <x v="0"/>
    <n v="19"/>
  </r>
  <r>
    <x v="0"/>
    <x v="4"/>
    <x v="4"/>
    <s v="MMR001CMP103"/>
    <s v="GCA"/>
    <s v="Rural"/>
    <n v="57"/>
    <n v="284"/>
    <n v="54"/>
    <n v="262"/>
    <n v="54"/>
    <n v="262"/>
    <x v="12"/>
    <x v="0"/>
    <n v="126"/>
  </r>
  <r>
    <x v="0"/>
    <x v="3"/>
    <x v="24"/>
    <s v="MMR001CMP008"/>
    <s v="GCA"/>
    <s v="Urban"/>
    <n v="93"/>
    <n v="446"/>
    <n v="91"/>
    <n v="482"/>
    <n v="100"/>
    <n v="523"/>
    <x v="12"/>
    <x v="0"/>
    <n v="283"/>
  </r>
  <r>
    <x v="0"/>
    <x v="3"/>
    <x v="17"/>
    <s v="MMR001CMP024"/>
    <s v="GCA"/>
    <s v="Rural"/>
    <n v="69"/>
    <n v="325"/>
    <n v="65"/>
    <n v="325"/>
    <n v="71"/>
    <n v="322"/>
    <x v="12"/>
    <x v="1"/>
    <n v="322"/>
  </r>
  <r>
    <x v="0"/>
    <x v="3"/>
    <x v="59"/>
    <s v="MMR001CMP023"/>
    <s v="GCA"/>
    <s v="Urban"/>
    <n v="68"/>
    <n v="340"/>
    <n v="61"/>
    <n v="315"/>
    <n v="68"/>
    <n v="340"/>
    <x v="12"/>
    <x v="0"/>
    <n v="173"/>
  </r>
  <r>
    <x v="0"/>
    <x v="0"/>
    <x v="35"/>
    <s v="MMR001CMP123"/>
    <s v="NGCA"/>
    <s v="Rural"/>
    <n v="115"/>
    <n v="602"/>
    <n v="115"/>
    <n v="594"/>
    <n v="115"/>
    <n v="88"/>
    <x v="12"/>
    <x v="1"/>
    <n v="88"/>
  </r>
  <r>
    <x v="0"/>
    <x v="4"/>
    <x v="52"/>
    <s v="MMR001CMP105"/>
    <s v="GCA"/>
    <s v="Rural"/>
    <n v="21"/>
    <n v="93"/>
    <n v="20"/>
    <n v="78"/>
    <n v="20"/>
    <n v="80"/>
    <x v="12"/>
    <x v="2"/>
    <n v="36"/>
  </r>
  <r>
    <x v="0"/>
    <x v="0"/>
    <x v="35"/>
    <s v="MMR001CMP123"/>
    <s v="NGCA"/>
    <s v="Rural"/>
    <n v="115"/>
    <n v="602"/>
    <n v="115"/>
    <n v="594"/>
    <n v="115"/>
    <n v="88"/>
    <x v="12"/>
    <x v="2"/>
    <n v="59"/>
  </r>
  <r>
    <x v="0"/>
    <x v="3"/>
    <x v="44"/>
    <s v="MMR001CMP022"/>
    <s v="GCA"/>
    <s v="Urban"/>
    <n v="6"/>
    <n v="36"/>
    <n v="6"/>
    <n v="36"/>
    <n v="6"/>
    <n v="36"/>
    <x v="12"/>
    <x v="1"/>
    <n v="36"/>
  </r>
  <r>
    <x v="0"/>
    <x v="3"/>
    <x v="17"/>
    <s v="MMR001CMP024"/>
    <s v="GCA"/>
    <s v="Rural"/>
    <n v="69"/>
    <n v="325"/>
    <n v="65"/>
    <n v="325"/>
    <n v="71"/>
    <n v="322"/>
    <x v="12"/>
    <x v="0"/>
    <n v="162"/>
  </r>
  <r>
    <x v="0"/>
    <x v="3"/>
    <x v="59"/>
    <s v="MMR001CMP023"/>
    <s v="GCA"/>
    <s v="Urban"/>
    <n v="68"/>
    <n v="340"/>
    <n v="61"/>
    <n v="315"/>
    <n v="68"/>
    <n v="340"/>
    <x v="12"/>
    <x v="2"/>
    <n v="167"/>
  </r>
  <r>
    <x v="0"/>
    <x v="4"/>
    <x v="52"/>
    <s v="MMR001CMP105"/>
    <s v="GCA"/>
    <s v="Rural"/>
    <n v="21"/>
    <n v="93"/>
    <n v="20"/>
    <n v="78"/>
    <n v="20"/>
    <n v="80"/>
    <x v="12"/>
    <x v="0"/>
    <n v="44"/>
  </r>
  <r>
    <x v="0"/>
    <x v="4"/>
    <x v="4"/>
    <s v="MMR001CMP103"/>
    <s v="GCA"/>
    <s v="Rural"/>
    <n v="57"/>
    <n v="284"/>
    <n v="54"/>
    <n v="262"/>
    <n v="54"/>
    <n v="262"/>
    <x v="12"/>
    <x v="1"/>
    <n v="262"/>
  </r>
  <r>
    <x v="0"/>
    <x v="3"/>
    <x v="59"/>
    <s v="MMR001CMP023"/>
    <s v="GCA"/>
    <s v="Urban"/>
    <n v="68"/>
    <n v="340"/>
    <n v="61"/>
    <n v="315"/>
    <n v="68"/>
    <n v="340"/>
    <x v="12"/>
    <x v="1"/>
    <n v="340"/>
  </r>
  <r>
    <x v="0"/>
    <x v="3"/>
    <x v="24"/>
    <s v="MMR001CMP008"/>
    <s v="GCA"/>
    <s v="Urban"/>
    <n v="93"/>
    <n v="446"/>
    <n v="91"/>
    <n v="482"/>
    <n v="100"/>
    <n v="523"/>
    <x v="12"/>
    <x v="2"/>
    <n v="240"/>
  </r>
  <r>
    <x v="0"/>
    <x v="3"/>
    <x v="17"/>
    <s v="MMR001CMP024"/>
    <s v="GCA"/>
    <s v="Rural"/>
    <n v="69"/>
    <n v="325"/>
    <n v="65"/>
    <n v="325"/>
    <n v="71"/>
    <n v="322"/>
    <x v="12"/>
    <x v="2"/>
    <n v="160"/>
  </r>
  <r>
    <x v="0"/>
    <x v="2"/>
    <x v="27"/>
    <s v="MMR001CMP026"/>
    <s v="GCA"/>
    <s v="Urban"/>
    <n v="89"/>
    <n v="478"/>
    <n v="78"/>
    <n v="415"/>
    <n v="89"/>
    <n v="465"/>
    <x v="12"/>
    <x v="0"/>
    <n v="226"/>
  </r>
  <r>
    <x v="0"/>
    <x v="3"/>
    <x v="51"/>
    <s v="MMR001CMP020"/>
    <s v="GCA"/>
    <s v="Rural"/>
    <n v="22"/>
    <n v="101"/>
    <n v="18"/>
    <n v="91"/>
    <n v="22"/>
    <n v="103"/>
    <x v="12"/>
    <x v="2"/>
    <n v="42"/>
  </r>
  <r>
    <x v="0"/>
    <x v="8"/>
    <x v="21"/>
    <s v="MMR001CMP080"/>
    <s v="GCA"/>
    <s v="Urban"/>
    <n v="12"/>
    <n v="61"/>
    <n v="12"/>
    <n v="62"/>
    <n v="12"/>
    <n v="61"/>
    <x v="12"/>
    <x v="2"/>
    <n v="21"/>
  </r>
  <r>
    <x v="0"/>
    <x v="2"/>
    <x v="27"/>
    <s v="MMR001CMP026"/>
    <s v="GCA"/>
    <s v="Urban"/>
    <n v="89"/>
    <n v="478"/>
    <n v="78"/>
    <n v="415"/>
    <n v="89"/>
    <n v="465"/>
    <x v="12"/>
    <x v="1"/>
    <n v="465"/>
  </r>
  <r>
    <x v="0"/>
    <x v="8"/>
    <x v="21"/>
    <s v="MMR001CMP080"/>
    <s v="GCA"/>
    <s v="Urban"/>
    <n v="12"/>
    <n v="61"/>
    <n v="12"/>
    <n v="62"/>
    <n v="12"/>
    <n v="61"/>
    <x v="12"/>
    <x v="1"/>
    <n v="61"/>
  </r>
  <r>
    <x v="0"/>
    <x v="2"/>
    <x v="27"/>
    <s v="MMR001CMP026"/>
    <s v="GCA"/>
    <s v="Urban"/>
    <n v="89"/>
    <n v="478"/>
    <n v="78"/>
    <n v="415"/>
    <n v="89"/>
    <n v="465"/>
    <x v="12"/>
    <x v="2"/>
    <n v="239"/>
  </r>
  <r>
    <x v="0"/>
    <x v="3"/>
    <x v="44"/>
    <s v="MMR001CMP022"/>
    <s v="GCA"/>
    <s v="Urban"/>
    <n v="6"/>
    <n v="36"/>
    <n v="6"/>
    <n v="36"/>
    <n v="6"/>
    <n v="36"/>
    <x v="12"/>
    <x v="2"/>
    <n v="17"/>
  </r>
  <r>
    <x v="0"/>
    <x v="4"/>
    <x v="10"/>
    <s v="MMR001CMP091"/>
    <s v="GCA"/>
    <s v="Urban"/>
    <n v="5"/>
    <n v="26"/>
    <n v="5"/>
    <n v="27"/>
    <n v="5"/>
    <n v="27"/>
    <x v="12"/>
    <x v="1"/>
    <n v="27"/>
  </r>
  <r>
    <x v="0"/>
    <x v="4"/>
    <x v="10"/>
    <s v="MMR001CMP091"/>
    <s v="GCA"/>
    <s v="Urban"/>
    <n v="5"/>
    <n v="26"/>
    <n v="5"/>
    <n v="27"/>
    <n v="5"/>
    <n v="27"/>
    <x v="12"/>
    <x v="0"/>
    <n v="13"/>
  </r>
  <r>
    <x v="0"/>
    <x v="3"/>
    <x v="14"/>
    <s v="MMR001CMP007"/>
    <s v="GCA"/>
    <s v="Urban"/>
    <n v="28"/>
    <n v="130"/>
    <n v="27"/>
    <n v="121"/>
    <n v="28"/>
    <n v="130"/>
    <x v="12"/>
    <x v="2"/>
    <n v="62"/>
  </r>
  <r>
    <x v="0"/>
    <x v="3"/>
    <x v="14"/>
    <s v="MMR001CMP007"/>
    <s v="GCA"/>
    <s v="Urban"/>
    <n v="28"/>
    <n v="130"/>
    <n v="27"/>
    <n v="121"/>
    <n v="28"/>
    <n v="130"/>
    <x v="12"/>
    <x v="1"/>
    <n v="130"/>
  </r>
  <r>
    <x v="0"/>
    <x v="0"/>
    <x v="22"/>
    <s v="MMR001CMP126"/>
    <s v="NGCA"/>
    <s v="Mixed"/>
    <n v="840"/>
    <n v="3249"/>
    <n v="667"/>
    <n v="3657"/>
    <n v="667"/>
    <n v="3657"/>
    <x v="12"/>
    <x v="0"/>
    <n v="2150"/>
  </r>
  <r>
    <x v="0"/>
    <x v="2"/>
    <x v="9"/>
    <s v="MMR001CMP025"/>
    <s v="GCA"/>
    <s v="Urban"/>
    <n v="65"/>
    <n v="315"/>
    <n v="31"/>
    <n v="171"/>
    <n v="65"/>
    <n v="323"/>
    <x v="12"/>
    <x v="1"/>
    <n v="323"/>
  </r>
  <r>
    <x v="0"/>
    <x v="3"/>
    <x v="24"/>
    <s v="MMR001CMP008"/>
    <s v="GCA"/>
    <s v="Urban"/>
    <n v="93"/>
    <n v="446"/>
    <n v="91"/>
    <n v="482"/>
    <n v="100"/>
    <n v="523"/>
    <x v="12"/>
    <x v="1"/>
    <n v="523"/>
  </r>
  <r>
    <x v="0"/>
    <x v="4"/>
    <x v="10"/>
    <s v="MMR001CMP091"/>
    <s v="GCA"/>
    <s v="Urban"/>
    <n v="5"/>
    <n v="26"/>
    <n v="5"/>
    <n v="27"/>
    <n v="5"/>
    <n v="27"/>
    <x v="12"/>
    <x v="2"/>
    <n v="14"/>
  </r>
  <r>
    <x v="0"/>
    <x v="2"/>
    <x v="9"/>
    <s v="MMR001CMP025"/>
    <s v="GCA"/>
    <s v="Urban"/>
    <n v="65"/>
    <n v="315"/>
    <n v="31"/>
    <n v="171"/>
    <n v="65"/>
    <n v="323"/>
    <x v="12"/>
    <x v="2"/>
    <n v="161"/>
  </r>
  <r>
    <x v="0"/>
    <x v="4"/>
    <x v="52"/>
    <s v="MMR001CMP105"/>
    <s v="GCA"/>
    <s v="Rural"/>
    <n v="21"/>
    <n v="93"/>
    <n v="20"/>
    <n v="78"/>
    <n v="20"/>
    <n v="80"/>
    <x v="12"/>
    <x v="1"/>
    <n v="80"/>
  </r>
  <r>
    <x v="0"/>
    <x v="0"/>
    <x v="38"/>
    <s v="MMR001CMP071"/>
    <s v="GCA"/>
    <s v="Urban"/>
    <n v="30"/>
    <n v="175"/>
    <n v="18"/>
    <n v="120"/>
    <n v="29"/>
    <n v="182"/>
    <x v="12"/>
    <x v="1"/>
    <n v="182"/>
  </r>
  <r>
    <x v="0"/>
    <x v="2"/>
    <x v="2"/>
    <s v="MMR001CMP033"/>
    <s v="GCA"/>
    <s v="Rural"/>
    <n v="18"/>
    <n v="82"/>
    <n v="18"/>
    <n v="82"/>
    <n v="18"/>
    <n v="80"/>
    <x v="12"/>
    <x v="1"/>
    <n v="80"/>
  </r>
  <r>
    <x v="0"/>
    <x v="2"/>
    <x v="37"/>
    <s v="MMR001CMP038"/>
    <s v="GCA"/>
    <s v="Urban"/>
    <n v="85"/>
    <n v="367"/>
    <n v="80"/>
    <n v="337"/>
    <n v="85"/>
    <n v="367"/>
    <x v="12"/>
    <x v="2"/>
    <n v="184"/>
  </r>
  <r>
    <x v="0"/>
    <x v="2"/>
    <x v="43"/>
    <s v="MMR001CMP113"/>
    <s v="NGCA"/>
    <s v="Rural"/>
    <n v="155"/>
    <n v="664"/>
    <n v="156"/>
    <n v="641"/>
    <n v="273"/>
    <n v="0"/>
    <x v="12"/>
    <x v="1"/>
    <n v="0"/>
  </r>
  <r>
    <x v="0"/>
    <x v="2"/>
    <x v="37"/>
    <s v="MMR001CMP038"/>
    <s v="GCA"/>
    <s v="Urban"/>
    <n v="85"/>
    <n v="367"/>
    <n v="80"/>
    <n v="337"/>
    <n v="85"/>
    <n v="367"/>
    <x v="12"/>
    <x v="0"/>
    <n v="183"/>
  </r>
  <r>
    <x v="0"/>
    <x v="0"/>
    <x v="38"/>
    <s v="MMR001CMP071"/>
    <s v="GCA"/>
    <s v="Urban"/>
    <n v="30"/>
    <n v="175"/>
    <n v="18"/>
    <n v="120"/>
    <n v="29"/>
    <n v="182"/>
    <x v="12"/>
    <x v="2"/>
    <n v="80"/>
  </r>
  <r>
    <x v="0"/>
    <x v="2"/>
    <x v="13"/>
    <s v="MMR001CMP037"/>
    <s v="GCA"/>
    <s v="Urban"/>
    <n v="42"/>
    <n v="175"/>
    <n v="27"/>
    <n v="131"/>
    <n v="42"/>
    <n v="175"/>
    <x v="12"/>
    <x v="1"/>
    <n v="175"/>
  </r>
  <r>
    <x v="0"/>
    <x v="3"/>
    <x v="47"/>
    <s v="MMR001CMP018"/>
    <s v="GCA"/>
    <s v="Urban"/>
    <n v="190"/>
    <n v="1047"/>
    <n v="205"/>
    <n v="1072"/>
    <m/>
    <n v="1072"/>
    <x v="12"/>
    <x v="2"/>
    <n v="500"/>
  </r>
  <r>
    <x v="0"/>
    <x v="2"/>
    <x v="43"/>
    <s v="MMR001CMP113"/>
    <s v="NGCA"/>
    <s v="Rural"/>
    <n v="155"/>
    <n v="664"/>
    <n v="156"/>
    <n v="641"/>
    <n v="273"/>
    <n v="0"/>
    <x v="12"/>
    <x v="2"/>
    <n v="0"/>
  </r>
  <r>
    <x v="0"/>
    <x v="3"/>
    <x v="68"/>
    <s v="MMR001CMP004"/>
    <s v="GCA"/>
    <s v="Urban"/>
    <n v="7"/>
    <n v="41"/>
    <n v="10"/>
    <n v="47"/>
    <n v="12"/>
    <n v="56"/>
    <x v="12"/>
    <x v="1"/>
    <n v="56"/>
  </r>
  <r>
    <x v="0"/>
    <x v="3"/>
    <x v="77"/>
    <s v="MMR001CMP005"/>
    <s v="GCA"/>
    <s v="Urban"/>
    <n v="35"/>
    <n v="175"/>
    <n v="32"/>
    <n v="173"/>
    <n v="43"/>
    <n v="212"/>
    <x v="12"/>
    <x v="0"/>
    <n v="107"/>
  </r>
  <r>
    <x v="0"/>
    <x v="5"/>
    <x v="66"/>
    <s v="MMR001CMP129"/>
    <s v="NGCA"/>
    <s v="Rural"/>
    <n v="174"/>
    <n v="1185"/>
    <n v="463"/>
    <n v="2123"/>
    <n v="463"/>
    <n v="2114"/>
    <x v="12"/>
    <x v="0"/>
    <n v="1213"/>
  </r>
  <r>
    <x v="0"/>
    <x v="2"/>
    <x v="13"/>
    <s v="MMR001CMP037"/>
    <s v="GCA"/>
    <s v="Urban"/>
    <n v="42"/>
    <n v="175"/>
    <n v="27"/>
    <n v="131"/>
    <n v="42"/>
    <n v="175"/>
    <x v="12"/>
    <x v="2"/>
    <n v="96"/>
  </r>
  <r>
    <x v="0"/>
    <x v="0"/>
    <x v="0"/>
    <s v="MMR001CMP122"/>
    <s v="NGCA"/>
    <s v="Rural"/>
    <n v="612"/>
    <n v="2944"/>
    <n v="608"/>
    <n v="2914"/>
    <n v="608"/>
    <n v="2944"/>
    <x v="12"/>
    <x v="2"/>
    <n v="1436"/>
  </r>
  <r>
    <x v="0"/>
    <x v="0"/>
    <x v="20"/>
    <s v="MMR001CMP072"/>
    <s v="GCA"/>
    <s v="Mixed"/>
    <n v="50"/>
    <n v="295"/>
    <n v="50"/>
    <n v="293"/>
    <n v="50"/>
    <n v="293"/>
    <x v="12"/>
    <x v="0"/>
    <n v="151"/>
  </r>
  <r>
    <x v="0"/>
    <x v="3"/>
    <x v="51"/>
    <s v="MMR001CMP020"/>
    <s v="GCA"/>
    <s v="Rural"/>
    <n v="22"/>
    <n v="101"/>
    <n v="18"/>
    <n v="91"/>
    <n v="22"/>
    <n v="103"/>
    <x v="12"/>
    <x v="1"/>
    <n v="103"/>
  </r>
  <r>
    <x v="0"/>
    <x v="3"/>
    <x v="47"/>
    <s v="MMR001CMP018"/>
    <s v="GCA"/>
    <s v="Urban"/>
    <n v="190"/>
    <n v="1047"/>
    <n v="205"/>
    <n v="1072"/>
    <m/>
    <n v="1072"/>
    <x v="12"/>
    <x v="1"/>
    <n v="1072"/>
  </r>
  <r>
    <x v="0"/>
    <x v="2"/>
    <x v="36"/>
    <s v="MMR001CMP115"/>
    <s v="NGCA"/>
    <s v="Rural"/>
    <n v="169"/>
    <n v="1216"/>
    <n v="176"/>
    <n v="1216"/>
    <n v="176"/>
    <n v="1216"/>
    <x v="12"/>
    <x v="0"/>
    <n v="604"/>
  </r>
  <r>
    <x v="0"/>
    <x v="0"/>
    <x v="45"/>
    <s v="MMR001CMP069"/>
    <s v="GCA"/>
    <s v="Urban"/>
    <n v="70"/>
    <n v="609"/>
    <n v="124"/>
    <n v="644"/>
    <n v="124"/>
    <n v="644"/>
    <x v="12"/>
    <x v="1"/>
    <n v="644"/>
  </r>
  <r>
    <x v="0"/>
    <x v="2"/>
    <x v="42"/>
    <s v="MMR001CMP040"/>
    <s v="GCA"/>
    <s v="Rural"/>
    <n v="429"/>
    <n v="2237"/>
    <n v="429"/>
    <n v="2221"/>
    <n v="429"/>
    <n v="2221"/>
    <x v="12"/>
    <x v="0"/>
    <n v="1176"/>
  </r>
  <r>
    <x v="0"/>
    <x v="3"/>
    <x v="60"/>
    <s v="MMR001CMP016"/>
    <s v="GCA"/>
    <s v="Urban"/>
    <n v="72"/>
    <n v="333"/>
    <n v="72"/>
    <n v="332"/>
    <n v="72"/>
    <n v="332"/>
    <x v="12"/>
    <x v="1"/>
    <n v="332"/>
  </r>
  <r>
    <x v="0"/>
    <x v="0"/>
    <x v="39"/>
    <s v="MMR001CMP070"/>
    <s v="GCA"/>
    <s v="Urban"/>
    <n v="186"/>
    <n v="1002"/>
    <n v="183"/>
    <n v="971"/>
    <n v="188"/>
    <n v="1003"/>
    <x v="12"/>
    <x v="0"/>
    <n v="513"/>
  </r>
  <r>
    <x v="0"/>
    <x v="2"/>
    <x v="49"/>
    <s v="MMR001CMP039"/>
    <s v="GCA"/>
    <s v="Rural"/>
    <n v="45"/>
    <n v="193"/>
    <n v="48"/>
    <n v="196"/>
    <n v="48"/>
    <n v="196"/>
    <x v="12"/>
    <x v="1"/>
    <n v="196"/>
  </r>
  <r>
    <x v="0"/>
    <x v="3"/>
    <x v="68"/>
    <s v="MMR001CMP004"/>
    <s v="GCA"/>
    <s v="Urban"/>
    <n v="7"/>
    <n v="41"/>
    <n v="10"/>
    <n v="47"/>
    <n v="12"/>
    <n v="56"/>
    <x v="12"/>
    <x v="2"/>
    <n v="31"/>
  </r>
  <r>
    <x v="0"/>
    <x v="0"/>
    <x v="38"/>
    <s v="MMR001CMP071"/>
    <s v="GCA"/>
    <s v="Urban"/>
    <n v="30"/>
    <n v="175"/>
    <n v="18"/>
    <n v="120"/>
    <n v="29"/>
    <n v="182"/>
    <x v="12"/>
    <x v="0"/>
    <n v="102"/>
  </r>
  <r>
    <x v="0"/>
    <x v="3"/>
    <x v="47"/>
    <s v="MMR001CMP018"/>
    <s v="GCA"/>
    <s v="Urban"/>
    <n v="190"/>
    <n v="1047"/>
    <n v="205"/>
    <n v="1072"/>
    <m/>
    <n v="1072"/>
    <x v="12"/>
    <x v="0"/>
    <n v="572"/>
  </r>
  <r>
    <x v="0"/>
    <x v="3"/>
    <x v="40"/>
    <s v="MMR001CMP019"/>
    <s v="GCA"/>
    <s v="Urban"/>
    <n v="107"/>
    <n v="501"/>
    <n v="107"/>
    <n v="503"/>
    <n v="107"/>
    <n v="497"/>
    <x v="12"/>
    <x v="0"/>
    <n v="276"/>
  </r>
  <r>
    <x v="0"/>
    <x v="5"/>
    <x v="66"/>
    <s v="MMR001CMP129"/>
    <s v="NGCA"/>
    <s v="Rural"/>
    <n v="174"/>
    <n v="1185"/>
    <n v="463"/>
    <n v="2123"/>
    <n v="463"/>
    <n v="2114"/>
    <x v="12"/>
    <x v="2"/>
    <n v="901"/>
  </r>
  <r>
    <x v="0"/>
    <x v="9"/>
    <x v="31"/>
    <s v="MMR001CMP077"/>
    <s v="GCA"/>
    <s v="Mixed"/>
    <n v="18"/>
    <n v="78"/>
    <n v="18"/>
    <n v="79"/>
    <n v="18"/>
    <n v="77"/>
    <x v="12"/>
    <x v="1"/>
    <n v="77"/>
  </r>
  <r>
    <x v="0"/>
    <x v="2"/>
    <x v="49"/>
    <s v="MMR001CMP039"/>
    <s v="GCA"/>
    <s v="Rural"/>
    <n v="45"/>
    <n v="193"/>
    <n v="48"/>
    <n v="196"/>
    <n v="48"/>
    <n v="196"/>
    <x v="12"/>
    <x v="0"/>
    <n v="90"/>
  </r>
  <r>
    <x v="0"/>
    <x v="0"/>
    <x v="39"/>
    <s v="MMR001CMP070"/>
    <s v="GCA"/>
    <s v="Urban"/>
    <n v="186"/>
    <n v="1002"/>
    <n v="183"/>
    <n v="971"/>
    <n v="188"/>
    <n v="1003"/>
    <x v="12"/>
    <x v="1"/>
    <n v="1003"/>
  </r>
  <r>
    <x v="0"/>
    <x v="2"/>
    <x v="37"/>
    <s v="MMR001CMP038"/>
    <s v="GCA"/>
    <s v="Urban"/>
    <n v="85"/>
    <n v="367"/>
    <n v="80"/>
    <n v="337"/>
    <n v="85"/>
    <n v="367"/>
    <x v="12"/>
    <x v="1"/>
    <n v="367"/>
  </r>
  <r>
    <x v="0"/>
    <x v="3"/>
    <x v="8"/>
    <s v="MMR001CMP010"/>
    <s v="GCA"/>
    <s v="Urban"/>
    <n v="6"/>
    <n v="39"/>
    <n v="6"/>
    <n v="39"/>
    <n v="6"/>
    <n v="39"/>
    <x v="12"/>
    <x v="0"/>
    <n v="18"/>
  </r>
  <r>
    <x v="0"/>
    <x v="2"/>
    <x v="49"/>
    <s v="MMR001CMP039"/>
    <s v="GCA"/>
    <s v="Rural"/>
    <n v="45"/>
    <n v="193"/>
    <n v="48"/>
    <n v="196"/>
    <n v="48"/>
    <n v="196"/>
    <x v="12"/>
    <x v="2"/>
    <n v="106"/>
  </r>
  <r>
    <x v="0"/>
    <x v="0"/>
    <x v="0"/>
    <s v="MMR001CMP122"/>
    <s v="NGCA"/>
    <s v="Rural"/>
    <n v="612"/>
    <n v="2944"/>
    <n v="608"/>
    <n v="2914"/>
    <n v="608"/>
    <n v="2944"/>
    <x v="12"/>
    <x v="1"/>
    <n v="2944"/>
  </r>
  <r>
    <x v="0"/>
    <x v="2"/>
    <x v="13"/>
    <s v="MMR001CMP037"/>
    <s v="GCA"/>
    <s v="Urban"/>
    <n v="42"/>
    <n v="175"/>
    <n v="27"/>
    <n v="131"/>
    <n v="42"/>
    <n v="175"/>
    <x v="12"/>
    <x v="0"/>
    <n v="79"/>
  </r>
  <r>
    <x v="0"/>
    <x v="0"/>
    <x v="12"/>
    <s v="MMR001CMP073"/>
    <s v="GCA"/>
    <s v="Rural"/>
    <n v="46"/>
    <n v="272"/>
    <n v="45"/>
    <n v="257"/>
    <n v="45"/>
    <n v="269"/>
    <x v="12"/>
    <x v="1"/>
    <n v="269"/>
  </r>
  <r>
    <x v="0"/>
    <x v="2"/>
    <x v="71"/>
    <s v="MMR001CMP031"/>
    <s v="GCA"/>
    <s v="Urban"/>
    <n v="128"/>
    <n v="725"/>
    <n v="100"/>
    <n v="608"/>
    <n v="128"/>
    <n v="746"/>
    <x v="12"/>
    <x v="1"/>
    <n v="746"/>
  </r>
  <r>
    <x v="0"/>
    <x v="3"/>
    <x v="51"/>
    <s v="MMR001CMP020"/>
    <s v="GCA"/>
    <s v="Rural"/>
    <n v="22"/>
    <n v="101"/>
    <n v="18"/>
    <n v="91"/>
    <n v="22"/>
    <n v="103"/>
    <x v="12"/>
    <x v="0"/>
    <n v="61"/>
  </r>
  <r>
    <x v="0"/>
    <x v="2"/>
    <x v="48"/>
    <s v="MMR001CMP111"/>
    <s v="NGCA"/>
    <s v="Rural"/>
    <n v="640"/>
    <n v="2600"/>
    <n v="623"/>
    <n v="2635"/>
    <n v="623"/>
    <n v="2635"/>
    <x v="12"/>
    <x v="2"/>
    <n v="1304"/>
  </r>
  <r>
    <x v="0"/>
    <x v="9"/>
    <x v="31"/>
    <s v="MMR001CMP077"/>
    <s v="GCA"/>
    <s v="Mixed"/>
    <n v="18"/>
    <n v="78"/>
    <n v="18"/>
    <n v="79"/>
    <n v="18"/>
    <n v="77"/>
    <x v="12"/>
    <x v="0"/>
    <n v="42"/>
  </r>
  <r>
    <x v="0"/>
    <x v="2"/>
    <x v="29"/>
    <s v="MMR001CMP032"/>
    <s v="GCA"/>
    <s v="Urban"/>
    <n v="94"/>
    <n v="341"/>
    <n v="65"/>
    <n v="240"/>
    <n v="95"/>
    <n v="343"/>
    <x v="12"/>
    <x v="0"/>
    <n v="180"/>
  </r>
  <r>
    <x v="0"/>
    <x v="3"/>
    <x v="62"/>
    <s v="MMR001CMP006"/>
    <s v="GCA"/>
    <s v="Urban"/>
    <n v="97"/>
    <n v="382"/>
    <n v="95"/>
    <n v="386"/>
    <n v="95"/>
    <n v="386"/>
    <x v="12"/>
    <x v="0"/>
    <n v="202"/>
  </r>
  <r>
    <x v="0"/>
    <x v="0"/>
    <x v="12"/>
    <s v="MMR001CMP073"/>
    <s v="GCA"/>
    <s v="Rural"/>
    <n v="46"/>
    <n v="272"/>
    <n v="45"/>
    <n v="257"/>
    <n v="45"/>
    <n v="269"/>
    <x v="12"/>
    <x v="2"/>
    <n v="126"/>
  </r>
  <r>
    <x v="0"/>
    <x v="2"/>
    <x v="71"/>
    <s v="MMR001CMP031"/>
    <s v="GCA"/>
    <s v="Urban"/>
    <n v="128"/>
    <n v="725"/>
    <n v="100"/>
    <n v="608"/>
    <n v="128"/>
    <n v="746"/>
    <x v="12"/>
    <x v="0"/>
    <n v="385"/>
  </r>
  <r>
    <x v="0"/>
    <x v="9"/>
    <x v="31"/>
    <s v="MMR001CMP077"/>
    <s v="GCA"/>
    <s v="Mixed"/>
    <n v="18"/>
    <n v="78"/>
    <n v="18"/>
    <n v="79"/>
    <n v="18"/>
    <n v="77"/>
    <x v="12"/>
    <x v="2"/>
    <n v="35"/>
  </r>
  <r>
    <x v="0"/>
    <x v="2"/>
    <x v="53"/>
    <s v="MMR001CMP030"/>
    <s v="GCA"/>
    <s v="Urban"/>
    <n v="31"/>
    <n v="170"/>
    <n v="25"/>
    <n v="125"/>
    <n v="31"/>
    <n v="170"/>
    <x v="12"/>
    <x v="1"/>
    <n v="170"/>
  </r>
  <r>
    <x v="0"/>
    <x v="2"/>
    <x v="9"/>
    <s v="MMR001CMP025"/>
    <s v="GCA"/>
    <s v="Urban"/>
    <n v="65"/>
    <n v="315"/>
    <n v="31"/>
    <n v="171"/>
    <n v="65"/>
    <n v="323"/>
    <x v="12"/>
    <x v="0"/>
    <n v="162"/>
  </r>
  <r>
    <x v="0"/>
    <x v="3"/>
    <x v="32"/>
    <s v="MMR001CMP009"/>
    <s v="GCA"/>
    <s v="Urban"/>
    <n v="87"/>
    <n v="461"/>
    <n v="90"/>
    <n v="489"/>
    <n v="90"/>
    <n v="489"/>
    <x v="12"/>
    <x v="2"/>
    <n v="248"/>
  </r>
  <r>
    <x v="0"/>
    <x v="2"/>
    <x v="36"/>
    <s v="MMR001CMP115"/>
    <s v="NGCA"/>
    <s v="Rural"/>
    <n v="169"/>
    <n v="1216"/>
    <n v="176"/>
    <n v="1216"/>
    <n v="176"/>
    <n v="1216"/>
    <x v="12"/>
    <x v="2"/>
    <n v="612"/>
  </r>
  <r>
    <x v="0"/>
    <x v="2"/>
    <x v="71"/>
    <s v="MMR001CMP031"/>
    <s v="GCA"/>
    <s v="Urban"/>
    <n v="128"/>
    <n v="725"/>
    <n v="100"/>
    <n v="608"/>
    <n v="128"/>
    <n v="746"/>
    <x v="12"/>
    <x v="2"/>
    <n v="361"/>
  </r>
  <r>
    <x v="0"/>
    <x v="2"/>
    <x v="43"/>
    <s v="MMR001CMP113"/>
    <s v="NGCA"/>
    <s v="Rural"/>
    <n v="155"/>
    <n v="664"/>
    <n v="156"/>
    <n v="641"/>
    <n v="273"/>
    <n v="0"/>
    <x v="12"/>
    <x v="0"/>
    <n v="0"/>
  </r>
  <r>
    <x v="0"/>
    <x v="0"/>
    <x v="20"/>
    <s v="MMR001CMP072"/>
    <s v="GCA"/>
    <s v="Mixed"/>
    <n v="50"/>
    <n v="295"/>
    <n v="50"/>
    <n v="293"/>
    <n v="50"/>
    <n v="293"/>
    <x v="12"/>
    <x v="2"/>
    <n v="142"/>
  </r>
  <r>
    <x v="0"/>
    <x v="2"/>
    <x v="2"/>
    <s v="MMR001CMP033"/>
    <s v="GCA"/>
    <s v="Rural"/>
    <n v="18"/>
    <n v="82"/>
    <n v="18"/>
    <n v="82"/>
    <n v="18"/>
    <n v="80"/>
    <x v="12"/>
    <x v="2"/>
    <n v="31"/>
  </r>
  <r>
    <x v="0"/>
    <x v="3"/>
    <x v="77"/>
    <s v="MMR001CMP005"/>
    <s v="GCA"/>
    <s v="Urban"/>
    <n v="35"/>
    <n v="175"/>
    <n v="32"/>
    <n v="173"/>
    <n v="43"/>
    <n v="212"/>
    <x v="12"/>
    <x v="2"/>
    <n v="105"/>
  </r>
  <r>
    <x v="0"/>
    <x v="3"/>
    <x v="40"/>
    <s v="MMR001CMP019"/>
    <s v="GCA"/>
    <s v="Urban"/>
    <n v="107"/>
    <n v="501"/>
    <n v="107"/>
    <n v="503"/>
    <n v="107"/>
    <n v="497"/>
    <x v="12"/>
    <x v="2"/>
    <n v="221"/>
  </r>
  <r>
    <x v="0"/>
    <x v="3"/>
    <x v="32"/>
    <s v="MMR001CMP009"/>
    <s v="GCA"/>
    <s v="Urban"/>
    <n v="87"/>
    <n v="461"/>
    <n v="90"/>
    <n v="489"/>
    <n v="90"/>
    <n v="489"/>
    <x v="12"/>
    <x v="1"/>
    <n v="489"/>
  </r>
  <r>
    <x v="0"/>
    <x v="5"/>
    <x v="30"/>
    <s v="MMR001CMP128"/>
    <s v="NGCA"/>
    <s v="Rural"/>
    <n v="541"/>
    <n v="2607"/>
    <n v="545"/>
    <n v="2544"/>
    <n v="545"/>
    <n v="2545"/>
    <x v="12"/>
    <x v="1"/>
    <n v="2545"/>
  </r>
  <r>
    <x v="0"/>
    <x v="5"/>
    <x v="30"/>
    <s v="MMR001CMP128"/>
    <s v="NGCA"/>
    <s v="Rural"/>
    <n v="541"/>
    <n v="2607"/>
    <n v="545"/>
    <n v="2544"/>
    <n v="545"/>
    <n v="2545"/>
    <x v="12"/>
    <x v="2"/>
    <n v="1120"/>
  </r>
  <r>
    <x v="0"/>
    <x v="2"/>
    <x v="2"/>
    <s v="MMR001CMP033"/>
    <s v="GCA"/>
    <s v="Rural"/>
    <n v="18"/>
    <n v="82"/>
    <n v="18"/>
    <n v="82"/>
    <n v="18"/>
    <n v="80"/>
    <x v="12"/>
    <x v="0"/>
    <n v="49"/>
  </r>
  <r>
    <x v="0"/>
    <x v="2"/>
    <x v="53"/>
    <s v="MMR001CMP030"/>
    <s v="GCA"/>
    <s v="Urban"/>
    <n v="31"/>
    <n v="170"/>
    <n v="25"/>
    <n v="125"/>
    <n v="31"/>
    <n v="170"/>
    <x v="12"/>
    <x v="2"/>
    <n v="76"/>
  </r>
  <r>
    <x v="0"/>
    <x v="0"/>
    <x v="12"/>
    <s v="MMR001CMP073"/>
    <s v="GCA"/>
    <s v="Rural"/>
    <n v="46"/>
    <n v="272"/>
    <n v="45"/>
    <n v="257"/>
    <n v="45"/>
    <n v="269"/>
    <x v="12"/>
    <x v="0"/>
    <n v="143"/>
  </r>
  <r>
    <x v="0"/>
    <x v="2"/>
    <x v="29"/>
    <s v="MMR001CMP032"/>
    <s v="GCA"/>
    <s v="Urban"/>
    <n v="94"/>
    <n v="341"/>
    <n v="65"/>
    <n v="240"/>
    <n v="95"/>
    <n v="343"/>
    <x v="12"/>
    <x v="1"/>
    <n v="343"/>
  </r>
  <r>
    <x v="0"/>
    <x v="2"/>
    <x v="29"/>
    <s v="MMR001CMP032"/>
    <s v="GCA"/>
    <s v="Urban"/>
    <n v="94"/>
    <n v="341"/>
    <n v="65"/>
    <n v="240"/>
    <n v="95"/>
    <n v="343"/>
    <x v="12"/>
    <x v="2"/>
    <n v="163"/>
  </r>
  <r>
    <x v="0"/>
    <x v="3"/>
    <x v="40"/>
    <s v="MMR001CMP019"/>
    <s v="GCA"/>
    <s v="Urban"/>
    <n v="107"/>
    <n v="501"/>
    <n v="107"/>
    <n v="503"/>
    <n v="107"/>
    <n v="497"/>
    <x v="12"/>
    <x v="1"/>
    <n v="497"/>
  </r>
  <r>
    <x v="0"/>
    <x v="3"/>
    <x v="77"/>
    <s v="MMR001CMP005"/>
    <s v="GCA"/>
    <s v="Urban"/>
    <n v="35"/>
    <n v="175"/>
    <n v="32"/>
    <n v="173"/>
    <n v="43"/>
    <n v="212"/>
    <x v="12"/>
    <x v="1"/>
    <n v="212"/>
  </r>
  <r>
    <x v="0"/>
    <x v="2"/>
    <x v="48"/>
    <s v="MMR001CMP111"/>
    <s v="NGCA"/>
    <s v="Rural"/>
    <n v="640"/>
    <n v="2600"/>
    <n v="623"/>
    <n v="2635"/>
    <n v="623"/>
    <n v="2635"/>
    <x v="12"/>
    <x v="1"/>
    <n v="2635"/>
  </r>
  <r>
    <x v="0"/>
    <x v="0"/>
    <x v="20"/>
    <s v="MMR001CMP072"/>
    <s v="GCA"/>
    <s v="Mixed"/>
    <n v="50"/>
    <n v="295"/>
    <n v="50"/>
    <n v="293"/>
    <n v="50"/>
    <n v="293"/>
    <x v="12"/>
    <x v="1"/>
    <n v="293"/>
  </r>
  <r>
    <x v="0"/>
    <x v="8"/>
    <x v="116"/>
    <s v="MMR001CMP152"/>
    <s v="GCA"/>
    <s v="Rural"/>
    <n v="20"/>
    <n v="106"/>
    <n v="13"/>
    <n v="94"/>
    <n v="18"/>
    <n v="94"/>
    <x v="12"/>
    <x v="0"/>
    <n v="47"/>
  </r>
  <r>
    <x v="0"/>
    <x v="4"/>
    <x v="91"/>
    <s v="MMR001CMP191"/>
    <s v="GCA"/>
    <s v="Rural"/>
    <n v="13"/>
    <n v="70"/>
    <n v="8"/>
    <n v="49"/>
    <n v="12"/>
    <n v="70"/>
    <x v="12"/>
    <x v="1"/>
    <n v="70"/>
  </r>
  <r>
    <x v="0"/>
    <x v="8"/>
    <x v="116"/>
    <s v="MMR001CMP152"/>
    <s v="GCA"/>
    <s v="Rural"/>
    <n v="20"/>
    <n v="106"/>
    <n v="13"/>
    <n v="94"/>
    <n v="18"/>
    <n v="94"/>
    <x v="12"/>
    <x v="2"/>
    <n v="47"/>
  </r>
  <r>
    <x v="0"/>
    <x v="4"/>
    <x v="105"/>
    <s v="MMR001CMP181"/>
    <s v="GCA"/>
    <s v="Urban"/>
    <n v="25"/>
    <n v="133"/>
    <n v="22"/>
    <n v="95"/>
    <n v="25"/>
    <n v="134"/>
    <x v="12"/>
    <x v="0"/>
    <n v="63"/>
  </r>
  <r>
    <x v="0"/>
    <x v="4"/>
    <x v="105"/>
    <s v="MMR001CMP181"/>
    <s v="GCA"/>
    <s v="Urban"/>
    <n v="25"/>
    <n v="133"/>
    <n v="22"/>
    <n v="95"/>
    <n v="25"/>
    <n v="134"/>
    <x v="12"/>
    <x v="2"/>
    <n v="71"/>
  </r>
  <r>
    <x v="1"/>
    <x v="12"/>
    <x v="104"/>
    <s v="MMR015CMP020"/>
    <s v="GCA"/>
    <s v="Rural"/>
    <n v="178"/>
    <n v="827"/>
    <n v="194"/>
    <n v="890"/>
    <n v="194"/>
    <n v="890"/>
    <x v="12"/>
    <x v="2"/>
    <n v="449"/>
  </r>
  <r>
    <x v="1"/>
    <x v="12"/>
    <x v="114"/>
    <s v="MMR015CMP217"/>
    <s v="GCA"/>
    <s v="Mixed"/>
    <n v="21"/>
    <n v="107"/>
    <n v="22"/>
    <n v="108"/>
    <n v="22"/>
    <n v="0"/>
    <x v="12"/>
    <x v="0"/>
    <n v="0"/>
  </r>
  <r>
    <x v="1"/>
    <x v="12"/>
    <x v="104"/>
    <s v="MMR015CMP020"/>
    <s v="GCA"/>
    <s v="Rural"/>
    <n v="178"/>
    <n v="827"/>
    <n v="194"/>
    <n v="890"/>
    <n v="194"/>
    <n v="890"/>
    <x v="12"/>
    <x v="0"/>
    <n v="441"/>
  </r>
  <r>
    <x v="1"/>
    <x v="12"/>
    <x v="114"/>
    <s v="MMR015CMP217"/>
    <s v="GCA"/>
    <s v="Mixed"/>
    <n v="21"/>
    <n v="107"/>
    <n v="22"/>
    <n v="108"/>
    <n v="22"/>
    <n v="0"/>
    <x v="12"/>
    <x v="2"/>
    <n v="0"/>
  </r>
  <r>
    <x v="1"/>
    <x v="11"/>
    <x v="122"/>
    <s v="MMR015CMP001"/>
    <s v="GCA"/>
    <s v="Urban"/>
    <n v="73"/>
    <n v="393"/>
    <n v="73"/>
    <n v="393"/>
    <n v="73"/>
    <n v="393"/>
    <x v="12"/>
    <x v="1"/>
    <n v="393"/>
  </r>
  <r>
    <x v="0"/>
    <x v="4"/>
    <x v="105"/>
    <s v="MMR001CMP181"/>
    <s v="GCA"/>
    <s v="Urban"/>
    <n v="25"/>
    <n v="133"/>
    <n v="22"/>
    <n v="95"/>
    <n v="25"/>
    <n v="134"/>
    <x v="12"/>
    <x v="1"/>
    <n v="134"/>
  </r>
  <r>
    <x v="0"/>
    <x v="4"/>
    <x v="88"/>
    <s v="MMR001CMP192"/>
    <s v="GCA"/>
    <s v="Urban"/>
    <n v="16"/>
    <n v="58"/>
    <n v="10"/>
    <n v="45"/>
    <n v="16"/>
    <n v="58"/>
    <x v="12"/>
    <x v="0"/>
    <n v="27"/>
  </r>
  <r>
    <x v="1"/>
    <x v="12"/>
    <x v="87"/>
    <s v="MMR015CMP015"/>
    <s v="GCA"/>
    <s v="Rural"/>
    <n v="87"/>
    <n v="488"/>
    <n v="86"/>
    <n v="472"/>
    <n v="86"/>
    <n v="472"/>
    <x v="12"/>
    <x v="0"/>
    <n v="240"/>
  </r>
  <r>
    <x v="0"/>
    <x v="5"/>
    <x v="119"/>
    <s v="MMR001CMP230"/>
    <s v="GCA"/>
    <s v="Rural"/>
    <n v="319"/>
    <n v="1567"/>
    <n v="133"/>
    <n v="499"/>
    <n v="133"/>
    <n v="499"/>
    <x v="12"/>
    <x v="0"/>
    <n v="255"/>
  </r>
  <r>
    <x v="0"/>
    <x v="4"/>
    <x v="127"/>
    <s v="MMR001CMP229"/>
    <s v="GCA"/>
    <s v="Rural"/>
    <n v="116"/>
    <n v="530"/>
    <n v="105"/>
    <n v="464"/>
    <n v="105"/>
    <n v="492"/>
    <x v="12"/>
    <x v="1"/>
    <n v="492"/>
  </r>
  <r>
    <x v="1"/>
    <x v="12"/>
    <x v="87"/>
    <s v="MMR015CMP015"/>
    <s v="GCA"/>
    <s v="Rural"/>
    <n v="87"/>
    <n v="488"/>
    <n v="86"/>
    <n v="472"/>
    <n v="86"/>
    <n v="472"/>
    <x v="12"/>
    <x v="2"/>
    <n v="232"/>
  </r>
  <r>
    <x v="0"/>
    <x v="5"/>
    <x v="74"/>
    <s v="MMR001CMP133"/>
    <s v="GCA"/>
    <s v="Rural"/>
    <n v="115"/>
    <n v="532"/>
    <n v="115"/>
    <n v="537"/>
    <n v="115"/>
    <n v="537"/>
    <x v="12"/>
    <x v="1"/>
    <n v="537"/>
  </r>
  <r>
    <x v="1"/>
    <x v="12"/>
    <x v="114"/>
    <s v="MMR015CMP217"/>
    <s v="GCA"/>
    <s v="Mixed"/>
    <n v="21"/>
    <n v="107"/>
    <n v="22"/>
    <n v="108"/>
    <n v="22"/>
    <n v="0"/>
    <x v="12"/>
    <x v="1"/>
    <n v="0"/>
  </r>
  <r>
    <x v="0"/>
    <x v="16"/>
    <x v="129"/>
    <s v="MMR001CMP234"/>
    <s v="GCA"/>
    <s v="Urban"/>
    <n v="91"/>
    <n v="400"/>
    <n v="60"/>
    <n v="228"/>
    <n v="74"/>
    <n v="228"/>
    <x v="12"/>
    <x v="1"/>
    <n v="228"/>
  </r>
  <r>
    <x v="0"/>
    <x v="4"/>
    <x v="126"/>
    <s v="MMR001CMP148"/>
    <s v="GCA"/>
    <s v="Mixed"/>
    <n v="20"/>
    <n v="64"/>
    <n v="14"/>
    <n v="52"/>
    <n v="14"/>
    <n v="52"/>
    <x v="12"/>
    <x v="0"/>
    <n v="27"/>
  </r>
  <r>
    <x v="1"/>
    <x v="12"/>
    <x v="112"/>
    <s v="MMR015CMP018"/>
    <s v="GCA"/>
    <s v="Rural"/>
    <n v="78"/>
    <n v="390"/>
    <n v="77"/>
    <n v="384"/>
    <n v="77"/>
    <n v="384"/>
    <x v="12"/>
    <x v="0"/>
    <n v="214"/>
  </r>
  <r>
    <x v="0"/>
    <x v="4"/>
    <x v="99"/>
    <s v="MMR001CMP190"/>
    <s v="GCA"/>
    <s v="Urban"/>
    <n v="14"/>
    <n v="83"/>
    <n v="8"/>
    <n v="35"/>
    <n v="13"/>
    <n v="82"/>
    <x v="12"/>
    <x v="0"/>
    <n v="38"/>
  </r>
  <r>
    <x v="0"/>
    <x v="4"/>
    <x v="113"/>
    <s v="MMR001CMP183"/>
    <s v="GCA"/>
    <s v="Mixed"/>
    <n v="8"/>
    <n v="40"/>
    <n v="8"/>
    <n v="28"/>
    <n v="8"/>
    <n v="40"/>
    <x v="12"/>
    <x v="2"/>
    <n v="17"/>
  </r>
  <r>
    <x v="1"/>
    <x v="12"/>
    <x v="92"/>
    <s v="MMR015CMP016"/>
    <s v="GCA"/>
    <s v="Urban"/>
    <n v="64"/>
    <n v="305"/>
    <n v="63"/>
    <n v="304"/>
    <n v="63"/>
    <n v="304"/>
    <x v="12"/>
    <x v="1"/>
    <n v="304"/>
  </r>
  <r>
    <x v="1"/>
    <x v="12"/>
    <x v="110"/>
    <s v="MMR015CMP017"/>
    <s v="GCA"/>
    <s v="Urban"/>
    <n v="30"/>
    <n v="139"/>
    <n v="31"/>
    <n v="140"/>
    <n v="31"/>
    <n v="140"/>
    <x v="12"/>
    <x v="1"/>
    <n v="140"/>
  </r>
  <r>
    <x v="0"/>
    <x v="4"/>
    <x v="113"/>
    <s v="MMR001CMP183"/>
    <s v="GCA"/>
    <s v="Mixed"/>
    <n v="8"/>
    <n v="40"/>
    <n v="8"/>
    <n v="28"/>
    <n v="8"/>
    <n v="40"/>
    <x v="12"/>
    <x v="0"/>
    <n v="23"/>
  </r>
  <r>
    <x v="0"/>
    <x v="4"/>
    <x v="124"/>
    <s v="MMR001CMP231"/>
    <s v="GCA"/>
    <s v="Rural"/>
    <n v="54"/>
    <n v="242"/>
    <n v="50"/>
    <n v="219"/>
    <n v="50"/>
    <n v="227"/>
    <x v="12"/>
    <x v="1"/>
    <n v="227"/>
  </r>
  <r>
    <x v="1"/>
    <x v="15"/>
    <x v="117"/>
    <s v="MMR015CMP218"/>
    <s v="GCA"/>
    <s v="Rural"/>
    <n v="44"/>
    <n v="273"/>
    <n v="40"/>
    <n v="208"/>
    <n v="40"/>
    <n v="208"/>
    <x v="12"/>
    <x v="0"/>
    <n v="109"/>
  </r>
  <r>
    <x v="1"/>
    <x v="12"/>
    <x v="110"/>
    <s v="MMR015CMP017"/>
    <s v="GCA"/>
    <s v="Urban"/>
    <n v="30"/>
    <n v="139"/>
    <n v="31"/>
    <n v="140"/>
    <n v="31"/>
    <n v="140"/>
    <x v="12"/>
    <x v="0"/>
    <n v="81"/>
  </r>
  <r>
    <x v="0"/>
    <x v="16"/>
    <x v="129"/>
    <s v="MMR001CMP234"/>
    <s v="GCA"/>
    <s v="Urban"/>
    <n v="91"/>
    <n v="400"/>
    <n v="60"/>
    <n v="228"/>
    <n v="74"/>
    <n v="228"/>
    <x v="12"/>
    <x v="2"/>
    <n v="117"/>
  </r>
  <r>
    <x v="0"/>
    <x v="4"/>
    <x v="109"/>
    <s v="MMR001CMP184"/>
    <s v="GCA"/>
    <s v="Rural"/>
    <n v="41"/>
    <n v="199"/>
    <n v="41"/>
    <n v="196"/>
    <n v="41"/>
    <n v="201"/>
    <x v="12"/>
    <x v="2"/>
    <n v="96"/>
  </r>
  <r>
    <x v="0"/>
    <x v="4"/>
    <x v="113"/>
    <s v="MMR001CMP183"/>
    <s v="GCA"/>
    <s v="Mixed"/>
    <n v="8"/>
    <n v="40"/>
    <n v="8"/>
    <n v="28"/>
    <n v="8"/>
    <n v="40"/>
    <x v="12"/>
    <x v="1"/>
    <n v="40"/>
  </r>
  <r>
    <x v="0"/>
    <x v="16"/>
    <x v="129"/>
    <s v="MMR001CMP234"/>
    <s v="GCA"/>
    <s v="Urban"/>
    <n v="91"/>
    <n v="400"/>
    <n v="60"/>
    <n v="228"/>
    <n v="74"/>
    <n v="228"/>
    <x v="12"/>
    <x v="0"/>
    <n v="111"/>
  </r>
  <r>
    <x v="1"/>
    <x v="12"/>
    <x v="110"/>
    <s v="MMR015CMP017"/>
    <s v="GCA"/>
    <s v="Urban"/>
    <n v="30"/>
    <n v="139"/>
    <n v="31"/>
    <n v="140"/>
    <n v="31"/>
    <n v="140"/>
    <x v="12"/>
    <x v="2"/>
    <n v="59"/>
  </r>
  <r>
    <x v="0"/>
    <x v="4"/>
    <x v="109"/>
    <s v="MMR001CMP184"/>
    <s v="GCA"/>
    <s v="Rural"/>
    <n v="41"/>
    <n v="199"/>
    <n v="41"/>
    <n v="196"/>
    <n v="41"/>
    <n v="201"/>
    <x v="12"/>
    <x v="0"/>
    <n v="105"/>
  </r>
  <r>
    <x v="0"/>
    <x v="5"/>
    <x v="74"/>
    <s v="MMR001CMP133"/>
    <s v="GCA"/>
    <s v="Rural"/>
    <n v="115"/>
    <n v="532"/>
    <n v="115"/>
    <n v="537"/>
    <n v="115"/>
    <n v="537"/>
    <x v="12"/>
    <x v="2"/>
    <n v="251"/>
  </r>
  <r>
    <x v="1"/>
    <x v="15"/>
    <x v="117"/>
    <s v="MMR015CMP218"/>
    <s v="GCA"/>
    <s v="Rural"/>
    <n v="44"/>
    <n v="273"/>
    <n v="40"/>
    <n v="208"/>
    <n v="40"/>
    <n v="208"/>
    <x v="12"/>
    <x v="2"/>
    <n v="99"/>
  </r>
  <r>
    <x v="0"/>
    <x v="8"/>
    <x v="116"/>
    <s v="MMR001CMP152"/>
    <s v="GCA"/>
    <s v="Rural"/>
    <n v="20"/>
    <n v="106"/>
    <n v="13"/>
    <n v="94"/>
    <n v="18"/>
    <n v="94"/>
    <x v="12"/>
    <x v="1"/>
    <n v="94"/>
  </r>
  <r>
    <x v="0"/>
    <x v="5"/>
    <x v="119"/>
    <s v="MMR001CMP230"/>
    <s v="GCA"/>
    <s v="Rural"/>
    <n v="319"/>
    <n v="1567"/>
    <n v="133"/>
    <n v="499"/>
    <n v="133"/>
    <n v="499"/>
    <x v="12"/>
    <x v="2"/>
    <n v="244"/>
  </r>
  <r>
    <x v="1"/>
    <x v="11"/>
    <x v="122"/>
    <s v="MMR015CMP001"/>
    <s v="GCA"/>
    <s v="Urban"/>
    <n v="73"/>
    <n v="393"/>
    <n v="73"/>
    <n v="393"/>
    <n v="73"/>
    <n v="393"/>
    <x v="12"/>
    <x v="2"/>
    <n v="187"/>
  </r>
  <r>
    <x v="0"/>
    <x v="4"/>
    <x v="102"/>
    <s v="MMR001CMP182"/>
    <s v="GCA"/>
    <s v="Urban"/>
    <n v="10"/>
    <n v="39"/>
    <n v="7"/>
    <n v="25"/>
    <n v="10"/>
    <n v="39"/>
    <x v="12"/>
    <x v="0"/>
    <n v="16"/>
  </r>
  <r>
    <x v="1"/>
    <x v="12"/>
    <x v="87"/>
    <s v="MMR015CMP015"/>
    <s v="GCA"/>
    <s v="Rural"/>
    <n v="87"/>
    <n v="488"/>
    <n v="86"/>
    <n v="472"/>
    <n v="86"/>
    <n v="472"/>
    <x v="12"/>
    <x v="1"/>
    <n v="472"/>
  </r>
  <r>
    <x v="1"/>
    <x v="12"/>
    <x v="112"/>
    <s v="MMR015CMP018"/>
    <s v="GCA"/>
    <s v="Rural"/>
    <n v="78"/>
    <n v="390"/>
    <n v="77"/>
    <n v="384"/>
    <n v="77"/>
    <n v="384"/>
    <x v="12"/>
    <x v="1"/>
    <n v="384"/>
  </r>
  <r>
    <x v="0"/>
    <x v="4"/>
    <x v="91"/>
    <s v="MMR001CMP191"/>
    <s v="GCA"/>
    <s v="Rural"/>
    <n v="13"/>
    <n v="70"/>
    <n v="8"/>
    <n v="49"/>
    <n v="12"/>
    <n v="70"/>
    <x v="12"/>
    <x v="0"/>
    <n v="35"/>
  </r>
  <r>
    <x v="0"/>
    <x v="4"/>
    <x v="126"/>
    <s v="MMR001CMP148"/>
    <s v="GCA"/>
    <s v="Mixed"/>
    <n v="20"/>
    <n v="64"/>
    <n v="14"/>
    <n v="52"/>
    <n v="14"/>
    <n v="52"/>
    <x v="12"/>
    <x v="1"/>
    <n v="52"/>
  </r>
  <r>
    <x v="0"/>
    <x v="4"/>
    <x v="102"/>
    <s v="MMR001CMP182"/>
    <s v="GCA"/>
    <s v="Urban"/>
    <n v="10"/>
    <n v="39"/>
    <n v="7"/>
    <n v="25"/>
    <n v="10"/>
    <n v="39"/>
    <x v="12"/>
    <x v="2"/>
    <n v="13"/>
  </r>
  <r>
    <x v="0"/>
    <x v="4"/>
    <x v="124"/>
    <s v="MMR001CMP231"/>
    <s v="GCA"/>
    <s v="Rural"/>
    <n v="54"/>
    <n v="242"/>
    <n v="50"/>
    <n v="219"/>
    <n v="50"/>
    <n v="227"/>
    <x v="12"/>
    <x v="2"/>
    <n v="111"/>
  </r>
  <r>
    <x v="1"/>
    <x v="11"/>
    <x v="122"/>
    <s v="MMR015CMP001"/>
    <s v="GCA"/>
    <s v="Urban"/>
    <n v="73"/>
    <n v="393"/>
    <n v="73"/>
    <n v="393"/>
    <n v="73"/>
    <n v="393"/>
    <x v="12"/>
    <x v="0"/>
    <n v="206"/>
  </r>
  <r>
    <x v="0"/>
    <x v="4"/>
    <x v="91"/>
    <s v="MMR001CMP191"/>
    <s v="GCA"/>
    <s v="Rural"/>
    <n v="13"/>
    <n v="70"/>
    <n v="8"/>
    <n v="49"/>
    <n v="12"/>
    <n v="70"/>
    <x v="12"/>
    <x v="2"/>
    <n v="35"/>
  </r>
  <r>
    <x v="1"/>
    <x v="12"/>
    <x v="92"/>
    <s v="MMR015CMP016"/>
    <s v="GCA"/>
    <s v="Urban"/>
    <n v="64"/>
    <n v="305"/>
    <n v="63"/>
    <n v="304"/>
    <n v="63"/>
    <n v="304"/>
    <x v="12"/>
    <x v="0"/>
    <n v="156"/>
  </r>
  <r>
    <x v="0"/>
    <x v="4"/>
    <x v="99"/>
    <s v="MMR001CMP190"/>
    <s v="GCA"/>
    <s v="Urban"/>
    <n v="14"/>
    <n v="83"/>
    <n v="8"/>
    <n v="35"/>
    <n v="13"/>
    <n v="82"/>
    <x v="12"/>
    <x v="1"/>
    <n v="82"/>
  </r>
  <r>
    <x v="0"/>
    <x v="4"/>
    <x v="124"/>
    <s v="MMR001CMP231"/>
    <s v="GCA"/>
    <s v="Rural"/>
    <n v="54"/>
    <n v="242"/>
    <n v="50"/>
    <n v="219"/>
    <n v="50"/>
    <n v="227"/>
    <x v="12"/>
    <x v="0"/>
    <n v="115"/>
  </r>
  <r>
    <x v="0"/>
    <x v="4"/>
    <x v="126"/>
    <s v="MMR001CMP148"/>
    <s v="GCA"/>
    <s v="Mixed"/>
    <n v="20"/>
    <n v="64"/>
    <n v="14"/>
    <n v="52"/>
    <n v="14"/>
    <n v="52"/>
    <x v="12"/>
    <x v="2"/>
    <n v="25"/>
  </r>
  <r>
    <x v="0"/>
    <x v="4"/>
    <x v="102"/>
    <s v="MMR001CMP182"/>
    <s v="GCA"/>
    <s v="Urban"/>
    <n v="10"/>
    <n v="39"/>
    <n v="7"/>
    <n v="25"/>
    <n v="10"/>
    <n v="39"/>
    <x v="12"/>
    <x v="1"/>
    <n v="39"/>
  </r>
  <r>
    <x v="1"/>
    <x v="12"/>
    <x v="112"/>
    <s v="MMR015CMP018"/>
    <s v="GCA"/>
    <s v="Rural"/>
    <n v="78"/>
    <n v="390"/>
    <n v="77"/>
    <n v="384"/>
    <n v="77"/>
    <n v="384"/>
    <x v="12"/>
    <x v="2"/>
    <n v="170"/>
  </r>
  <r>
    <x v="1"/>
    <x v="12"/>
    <x v="92"/>
    <s v="MMR015CMP016"/>
    <s v="GCA"/>
    <s v="Urban"/>
    <n v="64"/>
    <n v="305"/>
    <n v="63"/>
    <n v="304"/>
    <n v="63"/>
    <n v="304"/>
    <x v="12"/>
    <x v="2"/>
    <n v="148"/>
  </r>
  <r>
    <x v="0"/>
    <x v="4"/>
    <x v="99"/>
    <s v="MMR001CMP190"/>
    <s v="GCA"/>
    <s v="Urban"/>
    <n v="14"/>
    <n v="83"/>
    <n v="8"/>
    <n v="35"/>
    <n v="13"/>
    <n v="82"/>
    <x v="12"/>
    <x v="2"/>
    <n v="44"/>
  </r>
  <r>
    <x v="0"/>
    <x v="5"/>
    <x v="119"/>
    <s v="MMR001CMP230"/>
    <s v="GCA"/>
    <s v="Rural"/>
    <n v="319"/>
    <n v="1567"/>
    <n v="133"/>
    <n v="499"/>
    <n v="133"/>
    <n v="499"/>
    <x v="12"/>
    <x v="1"/>
    <n v="499"/>
  </r>
  <r>
    <x v="1"/>
    <x v="13"/>
    <x v="108"/>
    <s v="MMR015CMP209"/>
    <s v="GCA"/>
    <s v="Urban"/>
    <n v="31"/>
    <n v="191"/>
    <n v="31"/>
    <n v="183"/>
    <n v="31"/>
    <n v="183"/>
    <x v="12"/>
    <x v="1"/>
    <n v="183"/>
  </r>
  <r>
    <x v="0"/>
    <x v="4"/>
    <x v="111"/>
    <s v="MMR001CMP169"/>
    <s v="GCA"/>
    <s v="Rural"/>
    <n v="35"/>
    <n v="215"/>
    <n v="35"/>
    <n v="211"/>
    <n v="35"/>
    <n v="212"/>
    <x v="12"/>
    <x v="1"/>
    <n v="212"/>
  </r>
  <r>
    <x v="0"/>
    <x v="6"/>
    <x v="96"/>
    <s v="MMR001CMP210"/>
    <s v="GCA"/>
    <s v="Mixed"/>
    <n v="68"/>
    <n v="327"/>
    <n v="10"/>
    <n v="20"/>
    <n v="63"/>
    <n v="307"/>
    <x v="12"/>
    <x v="0"/>
    <n v="171"/>
  </r>
  <r>
    <x v="0"/>
    <x v="5"/>
    <x v="130"/>
    <s v="MMR001CMP223"/>
    <s v="GCA"/>
    <s v="Rural"/>
    <n v="121"/>
    <n v="596"/>
    <n v="129"/>
    <n v="575"/>
    <n v="129"/>
    <n v="575"/>
    <x v="12"/>
    <x v="1"/>
    <n v="575"/>
  </r>
  <r>
    <x v="1"/>
    <x v="12"/>
    <x v="121"/>
    <s v="MMR015CMP006"/>
    <s v="GCA"/>
    <s v="Rural"/>
    <n v="51"/>
    <n v="260"/>
    <n v="51"/>
    <n v="263"/>
    <n v="51"/>
    <n v="263"/>
    <x v="12"/>
    <x v="0"/>
    <n v="136"/>
  </r>
  <r>
    <x v="1"/>
    <x v="14"/>
    <x v="101"/>
    <s v="MMR015CMP213"/>
    <s v="GCA"/>
    <s v="Urban"/>
    <n v="61"/>
    <n v="264"/>
    <n v="55"/>
    <n v="251"/>
    <n v="55"/>
    <n v="251"/>
    <x v="12"/>
    <x v="0"/>
    <n v="149"/>
  </r>
  <r>
    <x v="1"/>
    <x v="11"/>
    <x v="85"/>
    <s v="MMR015CMP215"/>
    <s v="GCA"/>
    <s v="Urban"/>
    <n v="140"/>
    <n v="613"/>
    <n v="137"/>
    <n v="622"/>
    <n v="137"/>
    <n v="622"/>
    <x v="12"/>
    <x v="0"/>
    <n v="338"/>
  </r>
  <r>
    <x v="0"/>
    <x v="4"/>
    <x v="103"/>
    <s v="MMR001CMP174"/>
    <s v="GCA"/>
    <s v="Urban"/>
    <n v="65"/>
    <n v="347"/>
    <n v="65"/>
    <n v="347"/>
    <n v="65"/>
    <n v="347"/>
    <x v="12"/>
    <x v="0"/>
    <n v="175"/>
  </r>
  <r>
    <x v="1"/>
    <x v="13"/>
    <x v="95"/>
    <s v="MMR015CMP009"/>
    <s v="GCA"/>
    <s v="Urban"/>
    <n v="38"/>
    <n v="164"/>
    <n v="37"/>
    <n v="155"/>
    <n v="38"/>
    <n v="4"/>
    <x v="12"/>
    <x v="2"/>
    <n v="2"/>
  </r>
  <r>
    <x v="0"/>
    <x v="4"/>
    <x v="86"/>
    <s v="MMR001CMP167"/>
    <s v="GCA"/>
    <s v="Urban"/>
    <n v="15"/>
    <n v="74"/>
    <n v="12"/>
    <n v="60"/>
    <n v="16"/>
    <n v="74"/>
    <x v="12"/>
    <x v="0"/>
    <n v="34"/>
  </r>
  <r>
    <x v="1"/>
    <x v="13"/>
    <x v="108"/>
    <s v="MMR015CMP209"/>
    <s v="GCA"/>
    <s v="Urban"/>
    <n v="31"/>
    <n v="191"/>
    <n v="31"/>
    <n v="183"/>
    <n v="31"/>
    <n v="183"/>
    <x v="12"/>
    <x v="2"/>
    <n v="82"/>
  </r>
  <r>
    <x v="0"/>
    <x v="6"/>
    <x v="120"/>
    <s v="MMR001CMP225"/>
    <s v="GCA"/>
    <s v="Rural"/>
    <n v="30"/>
    <n v="181"/>
    <n v="30"/>
    <n v="181"/>
    <n v="30"/>
    <n v="181"/>
    <x v="12"/>
    <x v="0"/>
    <n v="93"/>
  </r>
  <r>
    <x v="1"/>
    <x v="11"/>
    <x v="93"/>
    <s v="MMR015CMP214"/>
    <s v="GCA"/>
    <s v="Urban"/>
    <n v="41"/>
    <n v="214"/>
    <n v="41"/>
    <n v="214"/>
    <n v="41"/>
    <n v="214"/>
    <x v="12"/>
    <x v="1"/>
    <n v="214"/>
  </r>
  <r>
    <x v="1"/>
    <x v="11"/>
    <x v="115"/>
    <s v="MMR015CMP004"/>
    <s v="GCA"/>
    <s v="Urban"/>
    <n v="77"/>
    <n v="384"/>
    <n v="79"/>
    <n v="394"/>
    <n v="79"/>
    <n v="394"/>
    <x v="12"/>
    <x v="1"/>
    <n v="394"/>
  </r>
  <r>
    <x v="0"/>
    <x v="6"/>
    <x v="94"/>
    <s v="MMR001CMP195"/>
    <s v="GCA"/>
    <s v="Urban"/>
    <n v="139"/>
    <n v="640"/>
    <n v="127"/>
    <n v="578"/>
    <n v="146"/>
    <n v="640"/>
    <x v="12"/>
    <x v="2"/>
    <n v="317"/>
  </r>
  <r>
    <x v="0"/>
    <x v="4"/>
    <x v="103"/>
    <s v="MMR001CMP174"/>
    <s v="GCA"/>
    <s v="Urban"/>
    <n v="65"/>
    <n v="347"/>
    <n v="65"/>
    <n v="347"/>
    <n v="65"/>
    <n v="347"/>
    <x v="12"/>
    <x v="2"/>
    <n v="172"/>
  </r>
  <r>
    <x v="1"/>
    <x v="11"/>
    <x v="85"/>
    <s v="MMR015CMP215"/>
    <s v="GCA"/>
    <s v="Urban"/>
    <n v="140"/>
    <n v="613"/>
    <n v="137"/>
    <n v="622"/>
    <n v="137"/>
    <n v="622"/>
    <x v="12"/>
    <x v="2"/>
    <n v="284"/>
  </r>
  <r>
    <x v="0"/>
    <x v="6"/>
    <x v="120"/>
    <s v="MMR001CMP225"/>
    <s v="GCA"/>
    <s v="Rural"/>
    <n v="30"/>
    <n v="181"/>
    <n v="30"/>
    <n v="181"/>
    <n v="30"/>
    <n v="181"/>
    <x v="12"/>
    <x v="2"/>
    <n v="88"/>
  </r>
  <r>
    <x v="0"/>
    <x v="3"/>
    <x v="89"/>
    <s v="MMR001CMP162"/>
    <s v="GCA"/>
    <s v="Rural"/>
    <n v="43"/>
    <n v="247"/>
    <n v="41"/>
    <n v="232"/>
    <n v="41"/>
    <n v="9"/>
    <x v="12"/>
    <x v="1"/>
    <n v="9"/>
  </r>
  <r>
    <x v="1"/>
    <x v="13"/>
    <x v="95"/>
    <s v="MMR015CMP009"/>
    <s v="GCA"/>
    <s v="Urban"/>
    <n v="38"/>
    <n v="164"/>
    <n v="37"/>
    <n v="155"/>
    <n v="38"/>
    <n v="4"/>
    <x v="12"/>
    <x v="1"/>
    <n v="4"/>
  </r>
  <r>
    <x v="0"/>
    <x v="6"/>
    <x v="94"/>
    <s v="MMR001CMP195"/>
    <s v="GCA"/>
    <s v="Urban"/>
    <n v="139"/>
    <n v="640"/>
    <n v="127"/>
    <n v="578"/>
    <n v="146"/>
    <n v="640"/>
    <x v="12"/>
    <x v="0"/>
    <n v="323"/>
  </r>
  <r>
    <x v="0"/>
    <x v="1"/>
    <x v="83"/>
    <s v="MMR001CMP193"/>
    <s v="GCA"/>
    <s v="Rural"/>
    <n v="169"/>
    <n v="816"/>
    <n v="153"/>
    <n v="754"/>
    <n v="157"/>
    <n v="761"/>
    <x v="12"/>
    <x v="2"/>
    <n v="325"/>
  </r>
  <r>
    <x v="0"/>
    <x v="6"/>
    <x v="94"/>
    <s v="MMR001CMP195"/>
    <s v="GCA"/>
    <s v="Urban"/>
    <n v="139"/>
    <n v="640"/>
    <n v="127"/>
    <n v="578"/>
    <n v="146"/>
    <n v="640"/>
    <x v="12"/>
    <x v="1"/>
    <n v="640"/>
  </r>
  <r>
    <x v="0"/>
    <x v="5"/>
    <x v="130"/>
    <s v="MMR001CMP223"/>
    <s v="GCA"/>
    <s v="Rural"/>
    <n v="121"/>
    <n v="596"/>
    <n v="129"/>
    <n v="575"/>
    <n v="129"/>
    <n v="575"/>
    <x v="12"/>
    <x v="0"/>
    <n v="326"/>
  </r>
  <r>
    <x v="1"/>
    <x v="12"/>
    <x v="131"/>
    <s v="MMR015CMP007"/>
    <s v="GCA"/>
    <s v="Rural"/>
    <n v="70"/>
    <n v="273"/>
    <n v="71"/>
    <n v="278"/>
    <n v="71"/>
    <n v="278"/>
    <x v="12"/>
    <x v="0"/>
    <n v="162"/>
  </r>
  <r>
    <x v="1"/>
    <x v="11"/>
    <x v="93"/>
    <s v="MMR015CMP214"/>
    <s v="GCA"/>
    <s v="Urban"/>
    <n v="41"/>
    <n v="214"/>
    <n v="41"/>
    <n v="214"/>
    <n v="41"/>
    <n v="214"/>
    <x v="12"/>
    <x v="0"/>
    <n v="109"/>
  </r>
  <r>
    <x v="0"/>
    <x v="5"/>
    <x v="128"/>
    <s v="MMR001CMP218"/>
    <s v="GCA"/>
    <s v="Rural"/>
    <n v="207"/>
    <n v="1141"/>
    <n v="352"/>
    <n v="1386"/>
    <n v="352"/>
    <n v="1386"/>
    <x v="12"/>
    <x v="2"/>
    <n v="613"/>
  </r>
  <r>
    <x v="0"/>
    <x v="5"/>
    <x v="128"/>
    <s v="MMR001CMP218"/>
    <s v="GCA"/>
    <s v="Rural"/>
    <n v="207"/>
    <n v="1141"/>
    <n v="352"/>
    <n v="1386"/>
    <n v="352"/>
    <n v="1386"/>
    <x v="12"/>
    <x v="1"/>
    <n v="1386"/>
  </r>
  <r>
    <x v="1"/>
    <x v="12"/>
    <x v="121"/>
    <s v="MMR015CMP006"/>
    <s v="GCA"/>
    <s v="Rural"/>
    <n v="51"/>
    <n v="260"/>
    <n v="51"/>
    <n v="263"/>
    <n v="51"/>
    <n v="263"/>
    <x v="12"/>
    <x v="1"/>
    <n v="263"/>
  </r>
  <r>
    <x v="0"/>
    <x v="4"/>
    <x v="82"/>
    <s v="MMR001CMP168"/>
    <s v="GCA"/>
    <s v="Rural"/>
    <n v="74"/>
    <n v="404"/>
    <n v="60"/>
    <n v="330"/>
    <n v="74"/>
    <n v="369"/>
    <x v="12"/>
    <x v="1"/>
    <n v="369"/>
  </r>
  <r>
    <x v="1"/>
    <x v="11"/>
    <x v="93"/>
    <s v="MMR015CMP214"/>
    <s v="GCA"/>
    <s v="Urban"/>
    <n v="41"/>
    <n v="214"/>
    <n v="41"/>
    <n v="214"/>
    <n v="41"/>
    <n v="214"/>
    <x v="12"/>
    <x v="2"/>
    <n v="105"/>
  </r>
  <r>
    <x v="0"/>
    <x v="4"/>
    <x v="82"/>
    <s v="MMR001CMP168"/>
    <s v="GCA"/>
    <s v="Rural"/>
    <n v="74"/>
    <n v="404"/>
    <n v="60"/>
    <n v="330"/>
    <n v="74"/>
    <n v="369"/>
    <x v="12"/>
    <x v="0"/>
    <n v="189"/>
  </r>
  <r>
    <x v="1"/>
    <x v="12"/>
    <x v="131"/>
    <s v="MMR015CMP007"/>
    <s v="GCA"/>
    <s v="Rural"/>
    <n v="70"/>
    <n v="273"/>
    <n v="71"/>
    <n v="278"/>
    <n v="71"/>
    <n v="278"/>
    <x v="12"/>
    <x v="2"/>
    <n v="116"/>
  </r>
  <r>
    <x v="0"/>
    <x v="4"/>
    <x v="86"/>
    <s v="MMR001CMP167"/>
    <s v="GCA"/>
    <s v="Urban"/>
    <n v="15"/>
    <n v="74"/>
    <n v="12"/>
    <n v="60"/>
    <n v="16"/>
    <n v="74"/>
    <x v="12"/>
    <x v="2"/>
    <n v="40"/>
  </r>
  <r>
    <x v="1"/>
    <x v="14"/>
    <x v="101"/>
    <s v="MMR015CMP213"/>
    <s v="GCA"/>
    <s v="Urban"/>
    <n v="61"/>
    <n v="264"/>
    <n v="55"/>
    <n v="251"/>
    <n v="55"/>
    <n v="251"/>
    <x v="12"/>
    <x v="1"/>
    <n v="251"/>
  </r>
  <r>
    <x v="1"/>
    <x v="13"/>
    <x v="95"/>
    <s v="MMR015CMP009"/>
    <s v="GCA"/>
    <s v="Urban"/>
    <n v="38"/>
    <n v="164"/>
    <n v="37"/>
    <n v="155"/>
    <n v="38"/>
    <n v="4"/>
    <x v="12"/>
    <x v="0"/>
    <n v="2"/>
  </r>
  <r>
    <x v="0"/>
    <x v="4"/>
    <x v="111"/>
    <s v="MMR001CMP169"/>
    <s v="GCA"/>
    <s v="Rural"/>
    <n v="35"/>
    <n v="215"/>
    <n v="35"/>
    <n v="211"/>
    <n v="35"/>
    <n v="212"/>
    <x v="12"/>
    <x v="0"/>
    <n v="107"/>
  </r>
  <r>
    <x v="0"/>
    <x v="4"/>
    <x v="109"/>
    <s v="MMR001CMP184"/>
    <s v="GCA"/>
    <s v="Rural"/>
    <n v="41"/>
    <n v="199"/>
    <n v="41"/>
    <n v="196"/>
    <n v="41"/>
    <n v="201"/>
    <x v="12"/>
    <x v="1"/>
    <n v="201"/>
  </r>
  <r>
    <x v="1"/>
    <x v="12"/>
    <x v="131"/>
    <s v="MMR015CMP007"/>
    <s v="GCA"/>
    <s v="Rural"/>
    <n v="70"/>
    <n v="273"/>
    <n v="71"/>
    <n v="278"/>
    <n v="71"/>
    <n v="278"/>
    <x v="12"/>
    <x v="1"/>
    <n v="278"/>
  </r>
  <r>
    <x v="0"/>
    <x v="4"/>
    <x v="86"/>
    <s v="MMR001CMP167"/>
    <s v="GCA"/>
    <s v="Urban"/>
    <n v="15"/>
    <n v="74"/>
    <n v="12"/>
    <n v="60"/>
    <n v="16"/>
    <n v="74"/>
    <x v="12"/>
    <x v="1"/>
    <n v="74"/>
  </r>
  <r>
    <x v="0"/>
    <x v="4"/>
    <x v="111"/>
    <s v="MMR001CMP169"/>
    <s v="GCA"/>
    <s v="Rural"/>
    <n v="35"/>
    <n v="215"/>
    <n v="35"/>
    <n v="211"/>
    <n v="35"/>
    <n v="212"/>
    <x v="12"/>
    <x v="2"/>
    <n v="105"/>
  </r>
  <r>
    <x v="0"/>
    <x v="6"/>
    <x v="96"/>
    <s v="MMR001CMP210"/>
    <s v="GCA"/>
    <s v="Mixed"/>
    <n v="68"/>
    <n v="327"/>
    <n v="10"/>
    <n v="20"/>
    <n v="63"/>
    <n v="307"/>
    <x v="12"/>
    <x v="2"/>
    <n v="136"/>
  </r>
  <r>
    <x v="0"/>
    <x v="5"/>
    <x v="130"/>
    <s v="MMR001CMP223"/>
    <s v="GCA"/>
    <s v="Rural"/>
    <n v="121"/>
    <n v="596"/>
    <n v="129"/>
    <n v="575"/>
    <n v="129"/>
    <n v="575"/>
    <x v="12"/>
    <x v="2"/>
    <n v="249"/>
  </r>
  <r>
    <x v="1"/>
    <x v="12"/>
    <x v="121"/>
    <s v="MMR015CMP006"/>
    <s v="GCA"/>
    <s v="Rural"/>
    <n v="51"/>
    <n v="260"/>
    <n v="51"/>
    <n v="263"/>
    <n v="51"/>
    <n v="263"/>
    <x v="12"/>
    <x v="2"/>
    <n v="127"/>
  </r>
  <r>
    <x v="1"/>
    <x v="14"/>
    <x v="101"/>
    <s v="MMR015CMP213"/>
    <s v="GCA"/>
    <s v="Urban"/>
    <n v="61"/>
    <n v="264"/>
    <n v="55"/>
    <n v="251"/>
    <n v="55"/>
    <n v="251"/>
    <x v="12"/>
    <x v="2"/>
    <n v="102"/>
  </r>
  <r>
    <x v="0"/>
    <x v="6"/>
    <x v="120"/>
    <s v="MMR001CMP225"/>
    <s v="GCA"/>
    <s v="Rural"/>
    <n v="30"/>
    <n v="181"/>
    <n v="30"/>
    <n v="181"/>
    <n v="30"/>
    <n v="181"/>
    <x v="12"/>
    <x v="1"/>
    <n v="181"/>
  </r>
  <r>
    <x v="0"/>
    <x v="5"/>
    <x v="128"/>
    <s v="MMR001CMP218"/>
    <s v="GCA"/>
    <s v="Rural"/>
    <n v="207"/>
    <n v="1141"/>
    <n v="352"/>
    <n v="1386"/>
    <n v="352"/>
    <n v="1386"/>
    <x v="12"/>
    <x v="0"/>
    <n v="773"/>
  </r>
  <r>
    <x v="0"/>
    <x v="1"/>
    <x v="83"/>
    <s v="MMR001CMP193"/>
    <s v="GCA"/>
    <s v="Rural"/>
    <n v="169"/>
    <n v="816"/>
    <n v="153"/>
    <n v="754"/>
    <n v="157"/>
    <n v="761"/>
    <x v="12"/>
    <x v="0"/>
    <n v="436"/>
  </r>
  <r>
    <x v="0"/>
    <x v="4"/>
    <x v="106"/>
    <s v="MMR001CMP179"/>
    <s v="GCA"/>
    <s v="Rural"/>
    <n v="77"/>
    <n v="380"/>
    <n v="76"/>
    <n v="342"/>
    <n v="76"/>
    <n v="344"/>
    <x v="12"/>
    <x v="0"/>
    <n v="192"/>
  </r>
  <r>
    <x v="1"/>
    <x v="10"/>
    <x v="84"/>
    <s v="MMR015CMP014"/>
    <s v="GCA"/>
    <s v="Urban"/>
    <n v="12"/>
    <n v="52"/>
    <n v="10"/>
    <n v="44"/>
    <n v="10"/>
    <n v="44"/>
    <x v="12"/>
    <x v="0"/>
    <n v="27"/>
  </r>
  <r>
    <x v="1"/>
    <x v="14"/>
    <x v="97"/>
    <s v="MMR015CMP216"/>
    <s v="GCA"/>
    <s v="Urban"/>
    <n v="30"/>
    <n v="188"/>
    <n v="24"/>
    <n v="112"/>
    <n v="24"/>
    <n v="112"/>
    <x v="12"/>
    <x v="2"/>
    <n v="47"/>
  </r>
  <r>
    <x v="1"/>
    <x v="14"/>
    <x v="100"/>
    <s v="MMR015CMP139"/>
    <s v="NGCA"/>
    <s v="Rural"/>
    <n v="9"/>
    <n v="40"/>
    <n v="9"/>
    <n v="43"/>
    <n v="9"/>
    <n v="43"/>
    <x v="12"/>
    <x v="2"/>
    <n v="18"/>
  </r>
  <r>
    <x v="0"/>
    <x v="4"/>
    <x v="82"/>
    <s v="MMR001CMP168"/>
    <s v="GCA"/>
    <s v="Rural"/>
    <n v="74"/>
    <n v="404"/>
    <n v="60"/>
    <n v="330"/>
    <n v="74"/>
    <n v="369"/>
    <x v="12"/>
    <x v="2"/>
    <n v="180"/>
  </r>
  <r>
    <x v="0"/>
    <x v="2"/>
    <x v="125"/>
    <s v="MMR001CMP160"/>
    <s v="NGCA"/>
    <s v="Rural"/>
    <n v="110"/>
    <n v="643"/>
    <n v="106"/>
    <m/>
    <n v="124"/>
    <n v="0"/>
    <x v="12"/>
    <x v="2"/>
    <n v="0"/>
  </r>
  <r>
    <x v="0"/>
    <x v="6"/>
    <x v="96"/>
    <s v="MMR001CMP210"/>
    <s v="GCA"/>
    <s v="Mixed"/>
    <n v="68"/>
    <n v="327"/>
    <n v="10"/>
    <n v="20"/>
    <n v="63"/>
    <n v="307"/>
    <x v="12"/>
    <x v="1"/>
    <n v="307"/>
  </r>
  <r>
    <x v="0"/>
    <x v="4"/>
    <x v="106"/>
    <s v="MMR001CMP179"/>
    <s v="GCA"/>
    <s v="Rural"/>
    <n v="77"/>
    <n v="380"/>
    <n v="76"/>
    <n v="342"/>
    <n v="76"/>
    <n v="344"/>
    <x v="12"/>
    <x v="2"/>
    <n v="152"/>
  </r>
  <r>
    <x v="1"/>
    <x v="10"/>
    <x v="84"/>
    <s v="MMR015CMP014"/>
    <s v="GCA"/>
    <s v="Urban"/>
    <n v="12"/>
    <n v="52"/>
    <n v="10"/>
    <n v="44"/>
    <n v="10"/>
    <n v="44"/>
    <x v="12"/>
    <x v="2"/>
    <n v="17"/>
  </r>
  <r>
    <x v="0"/>
    <x v="4"/>
    <x v="103"/>
    <s v="MMR001CMP174"/>
    <s v="GCA"/>
    <s v="Urban"/>
    <n v="65"/>
    <n v="347"/>
    <n v="65"/>
    <n v="347"/>
    <n v="65"/>
    <n v="347"/>
    <x v="12"/>
    <x v="1"/>
    <n v="347"/>
  </r>
  <r>
    <x v="1"/>
    <x v="11"/>
    <x v="123"/>
    <s v="MMR015CMP003"/>
    <s v="GCA"/>
    <s v="Urban"/>
    <n v="50"/>
    <n v="218"/>
    <n v="53"/>
    <n v="217"/>
    <n v="53"/>
    <n v="217"/>
    <x v="12"/>
    <x v="2"/>
    <n v="100"/>
  </r>
  <r>
    <x v="1"/>
    <x v="15"/>
    <x v="117"/>
    <s v="MMR015CMP218"/>
    <s v="GCA"/>
    <s v="Rural"/>
    <n v="44"/>
    <n v="273"/>
    <n v="40"/>
    <n v="208"/>
    <n v="40"/>
    <n v="208"/>
    <x v="12"/>
    <x v="1"/>
    <n v="208"/>
  </r>
  <r>
    <x v="1"/>
    <x v="14"/>
    <x v="100"/>
    <s v="MMR015CMP139"/>
    <s v="NGCA"/>
    <s v="Rural"/>
    <n v="9"/>
    <n v="40"/>
    <n v="9"/>
    <n v="43"/>
    <n v="9"/>
    <n v="43"/>
    <x v="12"/>
    <x v="0"/>
    <n v="25"/>
  </r>
  <r>
    <x v="0"/>
    <x v="2"/>
    <x v="125"/>
    <s v="MMR001CMP160"/>
    <s v="NGCA"/>
    <s v="Rural"/>
    <n v="110"/>
    <n v="643"/>
    <n v="106"/>
    <m/>
    <n v="124"/>
    <n v="0"/>
    <x v="12"/>
    <x v="0"/>
    <n v="0"/>
  </r>
  <r>
    <x v="0"/>
    <x v="4"/>
    <x v="106"/>
    <s v="MMR001CMP179"/>
    <s v="GCA"/>
    <s v="Rural"/>
    <n v="77"/>
    <n v="380"/>
    <n v="76"/>
    <n v="342"/>
    <n v="76"/>
    <n v="344"/>
    <x v="12"/>
    <x v="1"/>
    <n v="344"/>
  </r>
  <r>
    <x v="0"/>
    <x v="4"/>
    <x v="88"/>
    <s v="MMR001CMP192"/>
    <s v="GCA"/>
    <s v="Urban"/>
    <n v="16"/>
    <n v="58"/>
    <n v="10"/>
    <n v="45"/>
    <n v="16"/>
    <n v="58"/>
    <x v="12"/>
    <x v="1"/>
    <n v="58"/>
  </r>
  <r>
    <x v="1"/>
    <x v="14"/>
    <x v="97"/>
    <s v="MMR015CMP216"/>
    <s v="GCA"/>
    <s v="Urban"/>
    <n v="30"/>
    <n v="188"/>
    <n v="24"/>
    <n v="112"/>
    <n v="24"/>
    <n v="112"/>
    <x v="12"/>
    <x v="1"/>
    <n v="112"/>
  </r>
  <r>
    <x v="1"/>
    <x v="12"/>
    <x v="104"/>
    <s v="MMR015CMP020"/>
    <s v="GCA"/>
    <s v="Rural"/>
    <n v="178"/>
    <n v="827"/>
    <n v="194"/>
    <n v="890"/>
    <n v="194"/>
    <n v="890"/>
    <x v="12"/>
    <x v="1"/>
    <n v="890"/>
  </r>
  <r>
    <x v="0"/>
    <x v="4"/>
    <x v="127"/>
    <s v="MMR001CMP229"/>
    <s v="GCA"/>
    <s v="Rural"/>
    <n v="116"/>
    <n v="530"/>
    <n v="105"/>
    <n v="464"/>
    <n v="105"/>
    <n v="492"/>
    <x v="12"/>
    <x v="2"/>
    <n v="227"/>
  </r>
  <r>
    <x v="1"/>
    <x v="11"/>
    <x v="123"/>
    <s v="MMR015CMP003"/>
    <s v="GCA"/>
    <s v="Urban"/>
    <n v="50"/>
    <n v="218"/>
    <n v="53"/>
    <n v="217"/>
    <n v="53"/>
    <n v="217"/>
    <x v="12"/>
    <x v="0"/>
    <n v="117"/>
  </r>
  <r>
    <x v="1"/>
    <x v="10"/>
    <x v="84"/>
    <s v="MMR015CMP014"/>
    <s v="GCA"/>
    <s v="Urban"/>
    <n v="12"/>
    <n v="52"/>
    <n v="10"/>
    <n v="44"/>
    <n v="10"/>
    <n v="44"/>
    <x v="12"/>
    <x v="1"/>
    <n v="44"/>
  </r>
  <r>
    <x v="0"/>
    <x v="4"/>
    <x v="127"/>
    <s v="MMR001CMP229"/>
    <s v="GCA"/>
    <s v="Rural"/>
    <n v="116"/>
    <n v="530"/>
    <n v="105"/>
    <n v="464"/>
    <n v="105"/>
    <n v="492"/>
    <x v="12"/>
    <x v="0"/>
    <n v="265"/>
  </r>
  <r>
    <x v="0"/>
    <x v="3"/>
    <x v="89"/>
    <s v="MMR001CMP162"/>
    <s v="GCA"/>
    <s v="Rural"/>
    <n v="43"/>
    <n v="247"/>
    <n v="41"/>
    <n v="232"/>
    <n v="41"/>
    <n v="9"/>
    <x v="12"/>
    <x v="0"/>
    <n v="4"/>
  </r>
  <r>
    <x v="1"/>
    <x v="11"/>
    <x v="115"/>
    <s v="MMR015CMP004"/>
    <s v="GCA"/>
    <s v="Urban"/>
    <n v="77"/>
    <n v="384"/>
    <n v="79"/>
    <n v="394"/>
    <n v="79"/>
    <n v="394"/>
    <x v="12"/>
    <x v="2"/>
    <n v="201"/>
  </r>
  <r>
    <x v="1"/>
    <x v="14"/>
    <x v="98"/>
    <s v="MMR015CMP012"/>
    <s v="NGCA"/>
    <s v="Rural"/>
    <n v="32"/>
    <n v="156"/>
    <n v="9"/>
    <n v="58"/>
    <n v="9"/>
    <n v="58"/>
    <x v="12"/>
    <x v="0"/>
    <n v="34"/>
  </r>
  <r>
    <x v="0"/>
    <x v="3"/>
    <x v="89"/>
    <s v="MMR001CMP162"/>
    <s v="GCA"/>
    <s v="Rural"/>
    <n v="43"/>
    <n v="247"/>
    <n v="41"/>
    <n v="232"/>
    <n v="41"/>
    <n v="9"/>
    <x v="12"/>
    <x v="2"/>
    <n v="5"/>
  </r>
  <r>
    <x v="0"/>
    <x v="1"/>
    <x v="90"/>
    <s v="MMR001CMP194"/>
    <s v="GCA"/>
    <s v="Mixed"/>
    <n v="12"/>
    <n v="51"/>
    <n v="4"/>
    <n v="20"/>
    <n v="12"/>
    <n v="52"/>
    <x v="12"/>
    <x v="1"/>
    <n v="52"/>
  </r>
  <r>
    <x v="0"/>
    <x v="4"/>
    <x v="107"/>
    <s v="MMR001CMP176"/>
    <s v="GCA"/>
    <s v="Urban"/>
    <n v="67"/>
    <n v="350"/>
    <n v="67"/>
    <n v="350"/>
    <n v="67"/>
    <n v="350"/>
    <x v="12"/>
    <x v="0"/>
    <n v="173"/>
  </r>
  <r>
    <x v="1"/>
    <x v="13"/>
    <x v="108"/>
    <s v="MMR015CMP209"/>
    <s v="GCA"/>
    <s v="Urban"/>
    <n v="31"/>
    <n v="191"/>
    <n v="31"/>
    <n v="183"/>
    <n v="31"/>
    <n v="183"/>
    <x v="12"/>
    <x v="0"/>
    <n v="101"/>
  </r>
  <r>
    <x v="1"/>
    <x v="11"/>
    <x v="85"/>
    <s v="MMR015CMP215"/>
    <s v="GCA"/>
    <s v="Urban"/>
    <n v="140"/>
    <n v="613"/>
    <n v="137"/>
    <n v="622"/>
    <n v="137"/>
    <n v="622"/>
    <x v="12"/>
    <x v="1"/>
    <n v="622"/>
  </r>
  <r>
    <x v="1"/>
    <x v="14"/>
    <x v="98"/>
    <s v="MMR015CMP012"/>
    <s v="NGCA"/>
    <s v="Rural"/>
    <n v="32"/>
    <n v="156"/>
    <n v="9"/>
    <n v="58"/>
    <n v="9"/>
    <n v="58"/>
    <x v="12"/>
    <x v="2"/>
    <n v="24"/>
  </r>
  <r>
    <x v="0"/>
    <x v="5"/>
    <x v="118"/>
    <s v="MMR001CMP228"/>
    <s v="GCA"/>
    <s v="Rural"/>
    <n v="115"/>
    <n v="502"/>
    <n v="123"/>
    <n v="555"/>
    <n v="123"/>
    <n v="555"/>
    <x v="12"/>
    <x v="0"/>
    <n v="305"/>
  </r>
  <r>
    <x v="1"/>
    <x v="11"/>
    <x v="123"/>
    <s v="MMR015CMP003"/>
    <s v="GCA"/>
    <s v="Urban"/>
    <n v="50"/>
    <n v="218"/>
    <n v="53"/>
    <n v="217"/>
    <n v="53"/>
    <n v="217"/>
    <x v="12"/>
    <x v="1"/>
    <n v="217"/>
  </r>
  <r>
    <x v="0"/>
    <x v="1"/>
    <x v="90"/>
    <s v="MMR001CMP194"/>
    <s v="GCA"/>
    <s v="Mixed"/>
    <n v="12"/>
    <n v="51"/>
    <n v="4"/>
    <n v="20"/>
    <n v="12"/>
    <n v="52"/>
    <x v="12"/>
    <x v="2"/>
    <n v="26"/>
  </r>
  <r>
    <x v="0"/>
    <x v="5"/>
    <x v="118"/>
    <s v="MMR001CMP228"/>
    <s v="GCA"/>
    <s v="Rural"/>
    <n v="115"/>
    <n v="502"/>
    <n v="123"/>
    <n v="555"/>
    <n v="123"/>
    <n v="555"/>
    <x v="12"/>
    <x v="1"/>
    <n v="555"/>
  </r>
  <r>
    <x v="0"/>
    <x v="4"/>
    <x v="107"/>
    <s v="MMR001CMP176"/>
    <s v="GCA"/>
    <s v="Urban"/>
    <n v="67"/>
    <n v="350"/>
    <n v="67"/>
    <n v="350"/>
    <n v="67"/>
    <n v="350"/>
    <x v="12"/>
    <x v="2"/>
    <n v="177"/>
  </r>
  <r>
    <x v="1"/>
    <x v="14"/>
    <x v="100"/>
    <s v="MMR015CMP139"/>
    <s v="NGCA"/>
    <s v="Rural"/>
    <n v="9"/>
    <n v="40"/>
    <n v="9"/>
    <n v="43"/>
    <n v="9"/>
    <n v="43"/>
    <x v="12"/>
    <x v="1"/>
    <n v="43"/>
  </r>
  <r>
    <x v="0"/>
    <x v="1"/>
    <x v="90"/>
    <s v="MMR001CMP194"/>
    <s v="GCA"/>
    <s v="Mixed"/>
    <n v="12"/>
    <n v="51"/>
    <n v="4"/>
    <n v="20"/>
    <n v="12"/>
    <n v="52"/>
    <x v="12"/>
    <x v="0"/>
    <n v="26"/>
  </r>
  <r>
    <x v="1"/>
    <x v="14"/>
    <x v="97"/>
    <s v="MMR015CMP216"/>
    <s v="GCA"/>
    <s v="Urban"/>
    <n v="30"/>
    <n v="188"/>
    <n v="24"/>
    <n v="112"/>
    <n v="24"/>
    <n v="112"/>
    <x v="12"/>
    <x v="0"/>
    <n v="65"/>
  </r>
  <r>
    <x v="0"/>
    <x v="5"/>
    <x v="118"/>
    <s v="MMR001CMP228"/>
    <s v="GCA"/>
    <s v="Rural"/>
    <n v="115"/>
    <n v="502"/>
    <n v="123"/>
    <n v="555"/>
    <n v="123"/>
    <n v="555"/>
    <x v="12"/>
    <x v="2"/>
    <n v="250"/>
  </r>
  <r>
    <x v="0"/>
    <x v="4"/>
    <x v="107"/>
    <s v="MMR001CMP176"/>
    <s v="GCA"/>
    <s v="Urban"/>
    <n v="67"/>
    <n v="350"/>
    <n v="67"/>
    <n v="350"/>
    <n v="67"/>
    <n v="350"/>
    <x v="12"/>
    <x v="1"/>
    <n v="350"/>
  </r>
  <r>
    <x v="0"/>
    <x v="2"/>
    <x v="125"/>
    <s v="MMR001CMP160"/>
    <s v="NGCA"/>
    <s v="Rural"/>
    <n v="110"/>
    <n v="643"/>
    <n v="106"/>
    <m/>
    <n v="124"/>
    <n v="0"/>
    <x v="12"/>
    <x v="1"/>
    <n v="0"/>
  </r>
  <r>
    <x v="1"/>
    <x v="14"/>
    <x v="98"/>
    <s v="MMR015CMP012"/>
    <s v="NGCA"/>
    <s v="Rural"/>
    <n v="32"/>
    <n v="156"/>
    <n v="9"/>
    <n v="58"/>
    <n v="9"/>
    <n v="58"/>
    <x v="12"/>
    <x v="1"/>
    <n v="58"/>
  </r>
  <r>
    <x v="0"/>
    <x v="1"/>
    <x v="83"/>
    <s v="MMR001CMP193"/>
    <s v="GCA"/>
    <s v="Rural"/>
    <n v="169"/>
    <n v="816"/>
    <n v="153"/>
    <n v="754"/>
    <n v="157"/>
    <n v="761"/>
    <x v="12"/>
    <x v="1"/>
    <n v="761"/>
  </r>
  <r>
    <x v="0"/>
    <x v="4"/>
    <x v="88"/>
    <s v="MMR001CMP192"/>
    <s v="GCA"/>
    <s v="Urban"/>
    <n v="16"/>
    <n v="58"/>
    <n v="10"/>
    <n v="45"/>
    <n v="16"/>
    <n v="58"/>
    <x v="12"/>
    <x v="2"/>
    <n v="31"/>
  </r>
  <r>
    <x v="1"/>
    <x v="11"/>
    <x v="115"/>
    <s v="MMR015CMP004"/>
    <s v="GCA"/>
    <s v="Urban"/>
    <n v="77"/>
    <n v="384"/>
    <n v="79"/>
    <n v="394"/>
    <n v="79"/>
    <n v="394"/>
    <x v="12"/>
    <x v="0"/>
    <n v="203"/>
  </r>
</pivotCacheRecords>
</file>

<file path=xl/pivotCache/pivotCacheRecords4.xml><?xml version="1.0" encoding="utf-8"?>
<pivotCacheRecords xmlns="http://schemas.openxmlformats.org/spreadsheetml/2006/main" xmlns:r="http://schemas.openxmlformats.org/officeDocument/2006/relationships" count="1050">
  <r>
    <s v="Kachin"/>
    <s v="Myitkyina"/>
    <s v="Tat Kone Baptist Church"/>
    <s v="MMR001CMP001"/>
    <s v="GCA"/>
    <s v="Urban"/>
    <n v="69"/>
    <n v="349"/>
    <n v="43"/>
    <n v="361"/>
    <n v="43"/>
    <n v="361"/>
    <x v="0"/>
    <s v="P1"/>
    <x v="0"/>
    <x v="0"/>
    <m/>
    <m/>
  </r>
  <r>
    <s v="Kachin"/>
    <s v="Myitkyina"/>
    <s v="Tat Kone Baptist Church"/>
    <s v="MMR001CMP001"/>
    <s v="GCA"/>
    <s v="Urban"/>
    <n v="69"/>
    <n v="349"/>
    <n v="43"/>
    <n v="361"/>
    <n v="43"/>
    <n v="361"/>
    <x v="1"/>
    <s v="P1"/>
    <x v="0"/>
    <x v="0"/>
    <m/>
    <m/>
  </r>
  <r>
    <s v="Kachin"/>
    <s v="Myitkyina"/>
    <s v="Tat Kone Baptist Church"/>
    <s v="MMR001CMP001"/>
    <s v="GCA"/>
    <s v="Urban"/>
    <n v="69"/>
    <n v="349"/>
    <n v="43"/>
    <n v="361"/>
    <n v="43"/>
    <n v="361"/>
    <x v="0"/>
    <s v="P2"/>
    <x v="0"/>
    <x v="1"/>
    <m/>
    <m/>
  </r>
  <r>
    <s v="Kachin"/>
    <s v="Myitkyina"/>
    <s v="Tat Kone Baptist Church"/>
    <s v="MMR001CMP001"/>
    <s v="GCA"/>
    <s v="Urban"/>
    <n v="69"/>
    <n v="349"/>
    <n v="43"/>
    <n v="361"/>
    <n v="43"/>
    <n v="361"/>
    <x v="1"/>
    <s v="P2"/>
    <x v="0"/>
    <x v="1"/>
    <m/>
    <m/>
  </r>
  <r>
    <s v="Kachin"/>
    <s v="Myitkyina"/>
    <s v="Tat Kone Baptist Church"/>
    <s v="MMR001CMP001"/>
    <s v="GCA"/>
    <s v="Urban"/>
    <n v="69"/>
    <n v="349"/>
    <n v="43"/>
    <n v="361"/>
    <n v="43"/>
    <n v="361"/>
    <x v="0"/>
    <s v="P1"/>
    <x v="1"/>
    <x v="2"/>
    <m/>
    <m/>
  </r>
  <r>
    <s v="Kachin"/>
    <s v="Myitkyina"/>
    <s v="Tat Kone Baptist Church"/>
    <s v="MMR001CMP001"/>
    <s v="GCA"/>
    <s v="Urban"/>
    <n v="69"/>
    <n v="349"/>
    <n v="43"/>
    <n v="361"/>
    <n v="43"/>
    <n v="361"/>
    <x v="1"/>
    <s v="P1"/>
    <x v="1"/>
    <x v="2"/>
    <m/>
    <m/>
  </r>
  <r>
    <s v="Kachin"/>
    <s v="Myitkyina"/>
    <s v="Tat Kone Baptist Church"/>
    <s v="MMR001CMP001"/>
    <s v="GCA"/>
    <s v="Urban"/>
    <n v="69"/>
    <n v="349"/>
    <n v="43"/>
    <n v="361"/>
    <n v="43"/>
    <n v="361"/>
    <x v="0"/>
    <s v="P2"/>
    <x v="1"/>
    <x v="3"/>
    <m/>
    <m/>
  </r>
  <r>
    <s v="Kachin"/>
    <s v="Myitkyina"/>
    <s v="Tat Kone Baptist Church"/>
    <s v="MMR001CMP001"/>
    <s v="GCA"/>
    <s v="Urban"/>
    <n v="69"/>
    <n v="349"/>
    <n v="43"/>
    <n v="361"/>
    <n v="43"/>
    <n v="361"/>
    <x v="1"/>
    <s v="P2"/>
    <x v="1"/>
    <x v="1"/>
    <m/>
    <m/>
  </r>
  <r>
    <s v="Kachin"/>
    <s v="Myitkyina"/>
    <s v="Njang Dung Baptist Church "/>
    <s v="MMR001CMP002"/>
    <s v="GCA"/>
    <s v="Urban"/>
    <n v="56"/>
    <n v="230"/>
    <n v="54"/>
    <n v="221"/>
    <n v="57"/>
    <n v="232"/>
    <x v="0"/>
    <s v="P1"/>
    <x v="0"/>
    <x v="0"/>
    <m/>
    <m/>
  </r>
  <r>
    <s v="Kachin"/>
    <s v="Myitkyina"/>
    <s v="Njang Dung Baptist Church "/>
    <s v="MMR001CMP002"/>
    <s v="GCA"/>
    <s v="Urban"/>
    <n v="56"/>
    <n v="230"/>
    <n v="54"/>
    <n v="221"/>
    <n v="57"/>
    <n v="232"/>
    <x v="1"/>
    <s v="P1"/>
    <x v="0"/>
    <x v="1"/>
    <m/>
    <m/>
  </r>
  <r>
    <s v="Kachin"/>
    <s v="Myitkyina"/>
    <s v="Njang Dung Baptist Church "/>
    <s v="MMR001CMP002"/>
    <s v="GCA"/>
    <s v="Urban"/>
    <n v="56"/>
    <n v="230"/>
    <n v="54"/>
    <n v="221"/>
    <n v="57"/>
    <n v="232"/>
    <x v="0"/>
    <s v="P2"/>
    <x v="0"/>
    <x v="1"/>
    <m/>
    <m/>
  </r>
  <r>
    <s v="Kachin"/>
    <s v="Myitkyina"/>
    <s v="Njang Dung Baptist Church "/>
    <s v="MMR001CMP002"/>
    <s v="GCA"/>
    <s v="Urban"/>
    <n v="56"/>
    <n v="230"/>
    <n v="54"/>
    <n v="221"/>
    <n v="57"/>
    <n v="232"/>
    <x v="1"/>
    <s v="P2"/>
    <x v="0"/>
    <x v="4"/>
    <m/>
    <m/>
  </r>
  <r>
    <s v="Kachin"/>
    <s v="Myitkyina"/>
    <s v="Njang Dung Baptist Church "/>
    <s v="MMR001CMP002"/>
    <s v="GCA"/>
    <s v="Urban"/>
    <n v="56"/>
    <n v="230"/>
    <n v="54"/>
    <n v="221"/>
    <n v="57"/>
    <n v="232"/>
    <x v="0"/>
    <s v="P1"/>
    <x v="1"/>
    <x v="2"/>
    <m/>
    <m/>
  </r>
  <r>
    <s v="Kachin"/>
    <s v="Myitkyina"/>
    <s v="Njang Dung Baptist Church "/>
    <s v="MMR001CMP002"/>
    <s v="GCA"/>
    <s v="Urban"/>
    <n v="56"/>
    <n v="230"/>
    <n v="54"/>
    <n v="221"/>
    <n v="57"/>
    <n v="232"/>
    <x v="1"/>
    <s v="P1"/>
    <x v="1"/>
    <x v="2"/>
    <m/>
    <m/>
  </r>
  <r>
    <s v="Kachin"/>
    <s v="Myitkyina"/>
    <s v="Njang Dung Baptist Church "/>
    <s v="MMR001CMP002"/>
    <s v="GCA"/>
    <s v="Urban"/>
    <n v="56"/>
    <n v="230"/>
    <n v="54"/>
    <n v="221"/>
    <n v="57"/>
    <n v="232"/>
    <x v="0"/>
    <s v="P2"/>
    <x v="1"/>
    <x v="5"/>
    <m/>
    <m/>
  </r>
  <r>
    <s v="Kachin"/>
    <s v="Myitkyina"/>
    <s v="Njang Dung Baptist Church "/>
    <s v="MMR001CMP002"/>
    <s v="GCA"/>
    <s v="Urban"/>
    <n v="56"/>
    <n v="230"/>
    <n v="54"/>
    <n v="221"/>
    <n v="57"/>
    <n v="232"/>
    <x v="1"/>
    <s v="P2"/>
    <x v="1"/>
    <x v="3"/>
    <m/>
    <m/>
  </r>
  <r>
    <s v="Kachin"/>
    <s v="Myitkyina"/>
    <s v="Tat Kone Galile Baptist Church"/>
    <s v="MMR001CMP003"/>
    <s v="GCA"/>
    <s v="Urban"/>
    <n v="32"/>
    <n v="146"/>
    <n v="28"/>
    <n v="131"/>
    <n v="32"/>
    <n v="148"/>
    <x v="0"/>
    <s v="P1"/>
    <x v="0"/>
    <x v="0"/>
    <m/>
    <m/>
  </r>
  <r>
    <s v="Kachin"/>
    <s v="Myitkyina"/>
    <s v="Tat Kone Galile Baptist Church"/>
    <s v="MMR001CMP003"/>
    <s v="GCA"/>
    <s v="Urban"/>
    <n v="32"/>
    <n v="146"/>
    <n v="28"/>
    <n v="131"/>
    <n v="32"/>
    <n v="148"/>
    <x v="1"/>
    <s v="P1"/>
    <x v="0"/>
    <x v="0"/>
    <m/>
    <m/>
  </r>
  <r>
    <s v="Kachin"/>
    <s v="Myitkyina"/>
    <s v="Tat Kone Galile Baptist Church"/>
    <s v="MMR001CMP003"/>
    <s v="GCA"/>
    <s v="Urban"/>
    <n v="32"/>
    <n v="146"/>
    <n v="28"/>
    <n v="131"/>
    <n v="32"/>
    <n v="148"/>
    <x v="0"/>
    <s v="P2"/>
    <x v="0"/>
    <x v="5"/>
    <m/>
    <m/>
  </r>
  <r>
    <s v="Kachin"/>
    <s v="Myitkyina"/>
    <s v="Tat Kone Galile Baptist Church"/>
    <s v="MMR001CMP003"/>
    <s v="GCA"/>
    <s v="Urban"/>
    <n v="32"/>
    <n v="146"/>
    <n v="28"/>
    <n v="131"/>
    <n v="32"/>
    <n v="148"/>
    <x v="1"/>
    <s v="P2"/>
    <x v="0"/>
    <x v="1"/>
    <m/>
    <m/>
  </r>
  <r>
    <s v="Kachin"/>
    <s v="Myitkyina"/>
    <s v="Tat Kone Galile Baptist Church"/>
    <s v="MMR001CMP003"/>
    <s v="GCA"/>
    <s v="Urban"/>
    <n v="32"/>
    <n v="146"/>
    <n v="28"/>
    <n v="131"/>
    <n v="32"/>
    <n v="148"/>
    <x v="0"/>
    <s v="P1"/>
    <x v="1"/>
    <x v="2"/>
    <m/>
    <m/>
  </r>
  <r>
    <s v="Kachin"/>
    <s v="Myitkyina"/>
    <s v="Tat Kone Galile Baptist Church"/>
    <s v="MMR001CMP003"/>
    <s v="GCA"/>
    <s v="Urban"/>
    <n v="32"/>
    <n v="146"/>
    <n v="28"/>
    <n v="131"/>
    <n v="32"/>
    <n v="148"/>
    <x v="1"/>
    <s v="P1"/>
    <x v="1"/>
    <x v="2"/>
    <m/>
    <m/>
  </r>
  <r>
    <s v="Kachin"/>
    <s v="Myitkyina"/>
    <s v="Tat Kone Galile Baptist Church"/>
    <s v="MMR001CMP003"/>
    <s v="GCA"/>
    <s v="Urban"/>
    <n v="32"/>
    <n v="146"/>
    <n v="28"/>
    <n v="131"/>
    <n v="32"/>
    <n v="148"/>
    <x v="0"/>
    <s v="P2"/>
    <x v="1"/>
    <x v="5"/>
    <m/>
    <m/>
  </r>
  <r>
    <s v="Kachin"/>
    <s v="Myitkyina"/>
    <s v="Tat Kone Galile Baptist Church"/>
    <s v="MMR001CMP003"/>
    <s v="GCA"/>
    <s v="Urban"/>
    <n v="32"/>
    <n v="146"/>
    <n v="28"/>
    <n v="131"/>
    <n v="32"/>
    <n v="148"/>
    <x v="1"/>
    <s v="P2"/>
    <x v="1"/>
    <x v="1"/>
    <m/>
    <m/>
  </r>
  <r>
    <s v="Kachin"/>
    <s v="Myitkyina"/>
    <s v="Tat Kone Emanuel Church"/>
    <s v="MMR001CMP004"/>
    <s v="GCA"/>
    <s v="Urban"/>
    <n v="7"/>
    <n v="41"/>
    <n v="10"/>
    <n v="47"/>
    <n v="12"/>
    <n v="56"/>
    <x v="0"/>
    <s v="P1"/>
    <x v="0"/>
    <x v="0"/>
    <m/>
    <m/>
  </r>
  <r>
    <s v="Kachin"/>
    <s v="Myitkyina"/>
    <s v="Tat Kone Emanuel Church"/>
    <s v="MMR001CMP004"/>
    <s v="GCA"/>
    <s v="Urban"/>
    <n v="7"/>
    <n v="41"/>
    <n v="10"/>
    <n v="47"/>
    <n v="12"/>
    <n v="56"/>
    <x v="1"/>
    <s v="P1"/>
    <x v="0"/>
    <x v="1"/>
    <m/>
    <m/>
  </r>
  <r>
    <s v="Kachin"/>
    <s v="Myitkyina"/>
    <s v="Tat Kone Emanuel Church"/>
    <s v="MMR001CMP004"/>
    <s v="GCA"/>
    <s v="Urban"/>
    <n v="7"/>
    <n v="41"/>
    <n v="10"/>
    <n v="47"/>
    <n v="12"/>
    <n v="56"/>
    <x v="0"/>
    <s v="P2"/>
    <x v="0"/>
    <x v="6"/>
    <m/>
    <m/>
  </r>
  <r>
    <s v="Kachin"/>
    <s v="Myitkyina"/>
    <s v="Tat Kone Emanuel Church"/>
    <s v="MMR001CMP004"/>
    <s v="GCA"/>
    <s v="Urban"/>
    <n v="7"/>
    <n v="41"/>
    <n v="10"/>
    <n v="47"/>
    <n v="12"/>
    <n v="56"/>
    <x v="1"/>
    <s v="P2"/>
    <x v="0"/>
    <x v="4"/>
    <m/>
    <m/>
  </r>
  <r>
    <s v="Kachin"/>
    <s v="Myitkyina"/>
    <s v="Tat Kone Emanuel Church"/>
    <s v="MMR001CMP004"/>
    <s v="GCA"/>
    <s v="Urban"/>
    <n v="7"/>
    <n v="41"/>
    <n v="10"/>
    <n v="47"/>
    <n v="12"/>
    <n v="56"/>
    <x v="0"/>
    <s v="P1"/>
    <x v="1"/>
    <x v="2"/>
    <m/>
    <m/>
  </r>
  <r>
    <s v="Kachin"/>
    <s v="Myitkyina"/>
    <s v="Tat Kone Emanuel Church"/>
    <s v="MMR001CMP004"/>
    <s v="GCA"/>
    <s v="Urban"/>
    <n v="7"/>
    <n v="41"/>
    <n v="10"/>
    <n v="47"/>
    <n v="12"/>
    <n v="56"/>
    <x v="1"/>
    <s v="P1"/>
    <x v="1"/>
    <x v="2"/>
    <m/>
    <m/>
  </r>
  <r>
    <s v="Kachin"/>
    <s v="Myitkyina"/>
    <s v="Tat Kone Emanuel Church"/>
    <s v="MMR001CMP004"/>
    <s v="GCA"/>
    <s v="Urban"/>
    <n v="7"/>
    <n v="41"/>
    <n v="10"/>
    <n v="47"/>
    <n v="12"/>
    <n v="56"/>
    <x v="0"/>
    <s v="P2"/>
    <x v="1"/>
    <x v="0"/>
    <m/>
    <m/>
  </r>
  <r>
    <s v="Kachin"/>
    <s v="Myitkyina"/>
    <s v="Tat Kone Emanuel Church"/>
    <s v="MMR001CMP004"/>
    <s v="GCA"/>
    <s v="Urban"/>
    <n v="7"/>
    <n v="41"/>
    <n v="10"/>
    <n v="47"/>
    <n v="12"/>
    <n v="56"/>
    <x v="1"/>
    <s v="P2"/>
    <x v="1"/>
    <x v="0"/>
    <m/>
    <m/>
  </r>
  <r>
    <s v="Kachin"/>
    <s v="Myitkyina"/>
    <s v="Tat Kone San Pya Baptist Church"/>
    <s v="MMR001CMP005"/>
    <s v="GCA"/>
    <s v="Urban"/>
    <n v="35"/>
    <n v="175"/>
    <n v="32"/>
    <n v="173"/>
    <n v="43"/>
    <n v="212"/>
    <x v="0"/>
    <s v="P1"/>
    <x v="0"/>
    <x v="2"/>
    <m/>
    <m/>
  </r>
  <r>
    <s v="Kachin"/>
    <s v="Myitkyina"/>
    <s v="Tat Kone San Pya Baptist Church"/>
    <s v="MMR001CMP005"/>
    <s v="GCA"/>
    <s v="Urban"/>
    <n v="35"/>
    <n v="175"/>
    <n v="32"/>
    <n v="173"/>
    <n v="43"/>
    <n v="212"/>
    <x v="1"/>
    <s v="P1"/>
    <x v="0"/>
    <x v="1"/>
    <m/>
    <m/>
  </r>
  <r>
    <s v="Kachin"/>
    <s v="Myitkyina"/>
    <s v="Tat Kone San Pya Baptist Church"/>
    <s v="MMR001CMP005"/>
    <s v="GCA"/>
    <s v="Urban"/>
    <n v="35"/>
    <n v="175"/>
    <n v="32"/>
    <n v="173"/>
    <n v="43"/>
    <n v="212"/>
    <x v="0"/>
    <s v="P2"/>
    <x v="0"/>
    <x v="1"/>
    <m/>
    <m/>
  </r>
  <r>
    <s v="Kachin"/>
    <s v="Myitkyina"/>
    <s v="Tat Kone San Pya Baptist Church"/>
    <s v="MMR001CMP005"/>
    <s v="GCA"/>
    <s v="Urban"/>
    <n v="35"/>
    <n v="175"/>
    <n v="32"/>
    <n v="173"/>
    <n v="43"/>
    <n v="212"/>
    <x v="1"/>
    <s v="P2"/>
    <x v="0"/>
    <x v="4"/>
    <m/>
    <m/>
  </r>
  <r>
    <s v="Kachin"/>
    <s v="Myitkyina"/>
    <s v="Tat Kone San Pya Baptist Church"/>
    <s v="MMR001CMP005"/>
    <s v="GCA"/>
    <s v="Urban"/>
    <n v="35"/>
    <n v="175"/>
    <n v="32"/>
    <n v="173"/>
    <n v="43"/>
    <n v="212"/>
    <x v="0"/>
    <s v="P1"/>
    <x v="1"/>
    <x v="2"/>
    <m/>
    <m/>
  </r>
  <r>
    <s v="Kachin"/>
    <s v="Myitkyina"/>
    <s v="Tat Kone San Pya Baptist Church"/>
    <s v="MMR001CMP005"/>
    <s v="GCA"/>
    <s v="Urban"/>
    <n v="35"/>
    <n v="175"/>
    <n v="32"/>
    <n v="173"/>
    <n v="43"/>
    <n v="212"/>
    <x v="1"/>
    <s v="P1"/>
    <x v="1"/>
    <x v="2"/>
    <m/>
    <m/>
  </r>
  <r>
    <s v="Kachin"/>
    <s v="Myitkyina"/>
    <s v="Tat Kone San Pya Baptist Church"/>
    <s v="MMR001CMP005"/>
    <s v="GCA"/>
    <s v="Urban"/>
    <n v="35"/>
    <n v="175"/>
    <n v="32"/>
    <n v="173"/>
    <n v="43"/>
    <n v="212"/>
    <x v="0"/>
    <s v="P2"/>
    <x v="1"/>
    <x v="0"/>
    <m/>
    <m/>
  </r>
  <r>
    <s v="Kachin"/>
    <s v="Myitkyina"/>
    <s v="Tat Kone San Pya Baptist Church"/>
    <s v="MMR001CMP005"/>
    <s v="GCA"/>
    <s v="Urban"/>
    <n v="35"/>
    <n v="175"/>
    <n v="32"/>
    <n v="173"/>
    <n v="43"/>
    <n v="212"/>
    <x v="1"/>
    <s v="P2"/>
    <x v="1"/>
    <x v="1"/>
    <m/>
    <m/>
  </r>
  <r>
    <s v="Kachin"/>
    <s v="Myitkyina"/>
    <s v="Shatapru Sut Ngai Tawng"/>
    <s v="MMR001CMP006"/>
    <s v="GCA"/>
    <s v="Urban"/>
    <n v="97"/>
    <n v="382"/>
    <n v="95"/>
    <n v="386"/>
    <n v="95"/>
    <n v="386"/>
    <x v="0"/>
    <s v="P1"/>
    <x v="0"/>
    <x v="6"/>
    <m/>
    <m/>
  </r>
  <r>
    <s v="Kachin"/>
    <s v="Myitkyina"/>
    <s v="Shatapru Sut Ngai Tawng"/>
    <s v="MMR001CMP006"/>
    <s v="GCA"/>
    <s v="Urban"/>
    <n v="97"/>
    <n v="382"/>
    <n v="95"/>
    <n v="386"/>
    <n v="95"/>
    <n v="386"/>
    <x v="1"/>
    <s v="P1"/>
    <x v="0"/>
    <x v="1"/>
    <m/>
    <m/>
  </r>
  <r>
    <s v="Kachin"/>
    <s v="Myitkyina"/>
    <s v="Shatapru Sut Ngai Tawng"/>
    <s v="MMR001CMP006"/>
    <s v="GCA"/>
    <s v="Urban"/>
    <n v="97"/>
    <n v="382"/>
    <n v="95"/>
    <n v="386"/>
    <n v="95"/>
    <n v="386"/>
    <x v="0"/>
    <s v="P2"/>
    <x v="0"/>
    <x v="5"/>
    <m/>
    <m/>
  </r>
  <r>
    <s v="Kachin"/>
    <s v="Myitkyina"/>
    <s v="Shatapru Sut Ngai Tawng"/>
    <s v="MMR001CMP006"/>
    <s v="GCA"/>
    <s v="Urban"/>
    <n v="97"/>
    <n v="382"/>
    <n v="95"/>
    <n v="386"/>
    <n v="95"/>
    <n v="386"/>
    <x v="1"/>
    <s v="P2"/>
    <x v="0"/>
    <x v="6"/>
    <m/>
    <m/>
  </r>
  <r>
    <s v="Kachin"/>
    <s v="Myitkyina"/>
    <s v="Shatapru Sut Ngai Tawng"/>
    <s v="MMR001CMP006"/>
    <s v="GCA"/>
    <s v="Urban"/>
    <n v="97"/>
    <n v="382"/>
    <n v="95"/>
    <n v="386"/>
    <n v="95"/>
    <n v="386"/>
    <x v="0"/>
    <s v="P1"/>
    <x v="1"/>
    <x v="2"/>
    <m/>
    <m/>
  </r>
  <r>
    <s v="Kachin"/>
    <s v="Myitkyina"/>
    <s v="Shatapru Sut Ngai Tawng"/>
    <s v="MMR001CMP006"/>
    <s v="GCA"/>
    <s v="Urban"/>
    <n v="97"/>
    <n v="382"/>
    <n v="95"/>
    <n v="386"/>
    <n v="95"/>
    <n v="386"/>
    <x v="1"/>
    <s v="P1"/>
    <x v="1"/>
    <x v="2"/>
    <m/>
    <m/>
  </r>
  <r>
    <s v="Kachin"/>
    <s v="Myitkyina"/>
    <s v="Shatapru Sut Ngai Tawng"/>
    <s v="MMR001CMP006"/>
    <s v="GCA"/>
    <s v="Urban"/>
    <n v="97"/>
    <n v="382"/>
    <n v="95"/>
    <n v="386"/>
    <n v="95"/>
    <n v="386"/>
    <x v="0"/>
    <s v="P2"/>
    <x v="1"/>
    <x v="5"/>
    <m/>
    <m/>
  </r>
  <r>
    <s v="Kachin"/>
    <s v="Myitkyina"/>
    <s v="Shatapru Sut Ngai Tawng"/>
    <s v="MMR001CMP006"/>
    <s v="GCA"/>
    <s v="Urban"/>
    <n v="97"/>
    <n v="382"/>
    <n v="95"/>
    <n v="386"/>
    <n v="95"/>
    <n v="386"/>
    <x v="1"/>
    <s v="P2"/>
    <x v="1"/>
    <x v="5"/>
    <m/>
    <m/>
  </r>
  <r>
    <s v="Kachin"/>
    <s v="Myitkyina"/>
    <s v="Shatapru Thida Aye Baptist Church"/>
    <s v="MMR001CMP007"/>
    <s v="GCA"/>
    <s v="Urban"/>
    <n v="28"/>
    <n v="130"/>
    <n v="27"/>
    <n v="121"/>
    <n v="28"/>
    <n v="130"/>
    <x v="0"/>
    <s v="P1"/>
    <x v="0"/>
    <x v="2"/>
    <m/>
    <m/>
  </r>
  <r>
    <s v="Kachin"/>
    <s v="Myitkyina"/>
    <s v="Shatapru Thida Aye Baptist Church"/>
    <s v="MMR001CMP007"/>
    <s v="GCA"/>
    <s v="Urban"/>
    <n v="28"/>
    <n v="130"/>
    <n v="27"/>
    <n v="121"/>
    <n v="28"/>
    <n v="130"/>
    <x v="1"/>
    <s v="P1"/>
    <x v="0"/>
    <x v="1"/>
    <m/>
    <m/>
  </r>
  <r>
    <s v="Kachin"/>
    <s v="Myitkyina"/>
    <s v="Shatapru Thida Aye Baptist Church"/>
    <s v="MMR001CMP007"/>
    <s v="GCA"/>
    <s v="Urban"/>
    <n v="28"/>
    <n v="130"/>
    <n v="27"/>
    <n v="121"/>
    <n v="28"/>
    <n v="130"/>
    <x v="0"/>
    <s v="P2"/>
    <x v="0"/>
    <x v="0"/>
    <m/>
    <m/>
  </r>
  <r>
    <s v="Kachin"/>
    <s v="Myitkyina"/>
    <s v="Shatapru Thida Aye Baptist Church"/>
    <s v="MMR001CMP007"/>
    <s v="GCA"/>
    <s v="Urban"/>
    <n v="28"/>
    <n v="130"/>
    <n v="27"/>
    <n v="121"/>
    <n v="28"/>
    <n v="130"/>
    <x v="1"/>
    <s v="P2"/>
    <x v="0"/>
    <x v="7"/>
    <m/>
    <m/>
  </r>
  <r>
    <s v="Kachin"/>
    <s v="Myitkyina"/>
    <s v="Shatapru Thida Aye Baptist Church"/>
    <s v="MMR001CMP007"/>
    <s v="GCA"/>
    <s v="Urban"/>
    <n v="28"/>
    <n v="130"/>
    <n v="27"/>
    <n v="121"/>
    <n v="28"/>
    <n v="130"/>
    <x v="0"/>
    <s v="P1"/>
    <x v="1"/>
    <x v="0"/>
    <m/>
    <m/>
  </r>
  <r>
    <s v="Kachin"/>
    <s v="Myitkyina"/>
    <s v="Shatapru Thida Aye Baptist Church"/>
    <s v="MMR001CMP007"/>
    <s v="GCA"/>
    <s v="Urban"/>
    <n v="28"/>
    <n v="130"/>
    <n v="27"/>
    <n v="121"/>
    <n v="28"/>
    <n v="130"/>
    <x v="1"/>
    <s v="P1"/>
    <x v="1"/>
    <x v="2"/>
    <m/>
    <m/>
  </r>
  <r>
    <s v="Kachin"/>
    <s v="Myitkyina"/>
    <s v="Shatapru Thida Aye Baptist Church"/>
    <s v="MMR001CMP007"/>
    <s v="GCA"/>
    <s v="Urban"/>
    <n v="28"/>
    <n v="130"/>
    <n v="27"/>
    <n v="121"/>
    <n v="28"/>
    <n v="130"/>
    <x v="0"/>
    <s v="P2"/>
    <x v="1"/>
    <x v="1"/>
    <m/>
    <m/>
  </r>
  <r>
    <s v="Kachin"/>
    <s v="Myitkyina"/>
    <s v="Shatapru Thida Aye Baptist Church"/>
    <s v="MMR001CMP007"/>
    <s v="GCA"/>
    <s v="Urban"/>
    <n v="28"/>
    <n v="130"/>
    <n v="27"/>
    <n v="121"/>
    <n v="28"/>
    <n v="130"/>
    <x v="1"/>
    <s v="P2"/>
    <x v="1"/>
    <x v="0"/>
    <m/>
    <m/>
  </r>
  <r>
    <s v="Kachin"/>
    <s v="Myitkyina"/>
    <s v="Man Hkring Baptist Church"/>
    <s v="MMR001CMP008"/>
    <s v="GCA"/>
    <s v="Urban"/>
    <n v="93"/>
    <n v="446"/>
    <n v="91"/>
    <n v="482"/>
    <n v="100"/>
    <n v="523"/>
    <x v="0"/>
    <s v="P1"/>
    <x v="0"/>
    <x v="0"/>
    <m/>
    <m/>
  </r>
  <r>
    <s v="Kachin"/>
    <s v="Myitkyina"/>
    <s v="Man Hkring Baptist Church"/>
    <s v="MMR001CMP008"/>
    <s v="GCA"/>
    <s v="Urban"/>
    <n v="93"/>
    <n v="446"/>
    <n v="91"/>
    <n v="482"/>
    <n v="100"/>
    <n v="523"/>
    <x v="1"/>
    <s v="P1"/>
    <x v="0"/>
    <x v="1"/>
    <m/>
    <m/>
  </r>
  <r>
    <s v="Kachin"/>
    <s v="Myitkyina"/>
    <s v="Man Hkring Baptist Church"/>
    <s v="MMR001CMP008"/>
    <s v="GCA"/>
    <s v="Urban"/>
    <n v="93"/>
    <n v="446"/>
    <n v="91"/>
    <n v="482"/>
    <n v="100"/>
    <n v="523"/>
    <x v="0"/>
    <s v="P2"/>
    <x v="0"/>
    <x v="8"/>
    <m/>
    <m/>
  </r>
  <r>
    <s v="Kachin"/>
    <s v="Myitkyina"/>
    <s v="Man Hkring Baptist Church"/>
    <s v="MMR001CMP008"/>
    <s v="GCA"/>
    <s v="Urban"/>
    <n v="93"/>
    <n v="446"/>
    <n v="91"/>
    <n v="482"/>
    <n v="100"/>
    <n v="523"/>
    <x v="1"/>
    <s v="P2"/>
    <x v="0"/>
    <x v="6"/>
    <m/>
    <m/>
  </r>
  <r>
    <s v="Kachin"/>
    <s v="Myitkyina"/>
    <s v="Man Hkring Baptist Church"/>
    <s v="MMR001CMP008"/>
    <s v="GCA"/>
    <s v="Urban"/>
    <n v="93"/>
    <n v="446"/>
    <n v="91"/>
    <n v="482"/>
    <n v="100"/>
    <n v="523"/>
    <x v="0"/>
    <s v="P1"/>
    <x v="1"/>
    <x v="2"/>
    <m/>
    <m/>
  </r>
  <r>
    <s v="Kachin"/>
    <s v="Myitkyina"/>
    <s v="Man Hkring Baptist Church"/>
    <s v="MMR001CMP008"/>
    <s v="GCA"/>
    <s v="Urban"/>
    <n v="93"/>
    <n v="446"/>
    <n v="91"/>
    <n v="482"/>
    <n v="100"/>
    <n v="523"/>
    <x v="1"/>
    <s v="P1"/>
    <x v="1"/>
    <x v="2"/>
    <m/>
    <m/>
  </r>
  <r>
    <s v="Kachin"/>
    <s v="Myitkyina"/>
    <s v="Man Hkring Baptist Church"/>
    <s v="MMR001CMP008"/>
    <s v="GCA"/>
    <s v="Urban"/>
    <n v="93"/>
    <n v="446"/>
    <n v="91"/>
    <n v="482"/>
    <n v="100"/>
    <n v="523"/>
    <x v="0"/>
    <s v="P2"/>
    <x v="1"/>
    <x v="0"/>
    <m/>
    <m/>
  </r>
  <r>
    <s v="Kachin"/>
    <s v="Myitkyina"/>
    <s v="Man Hkring Baptist Church"/>
    <s v="MMR001CMP008"/>
    <s v="GCA"/>
    <s v="Urban"/>
    <n v="93"/>
    <n v="446"/>
    <n v="91"/>
    <n v="482"/>
    <n v="100"/>
    <n v="523"/>
    <x v="1"/>
    <s v="P2"/>
    <x v="1"/>
    <x v="4"/>
    <m/>
    <m/>
  </r>
  <r>
    <s v="Kachin"/>
    <s v="Myitkyina"/>
    <s v="Shwe Zet Baptist Church"/>
    <s v="MMR001CMP009"/>
    <s v="GCA"/>
    <s v="Urban"/>
    <n v="87"/>
    <n v="461"/>
    <n v="90"/>
    <n v="489"/>
    <n v="90"/>
    <n v="489"/>
    <x v="0"/>
    <s v="P1"/>
    <x v="0"/>
    <x v="0"/>
    <m/>
    <m/>
  </r>
  <r>
    <s v="Kachin"/>
    <s v="Myitkyina"/>
    <s v="Shwe Zet Baptist Church"/>
    <s v="MMR001CMP009"/>
    <s v="GCA"/>
    <s v="Urban"/>
    <n v="87"/>
    <n v="461"/>
    <n v="90"/>
    <n v="489"/>
    <n v="90"/>
    <n v="489"/>
    <x v="1"/>
    <s v="P1"/>
    <x v="0"/>
    <x v="4"/>
    <m/>
    <m/>
  </r>
  <r>
    <s v="Kachin"/>
    <s v="Myitkyina"/>
    <s v="Shwe Zet Baptist Church"/>
    <s v="MMR001CMP009"/>
    <s v="GCA"/>
    <s v="Urban"/>
    <n v="87"/>
    <n v="461"/>
    <n v="90"/>
    <n v="489"/>
    <n v="90"/>
    <n v="489"/>
    <x v="0"/>
    <s v="P2"/>
    <x v="0"/>
    <x v="9"/>
    <m/>
    <m/>
  </r>
  <r>
    <s v="Kachin"/>
    <s v="Myitkyina"/>
    <s v="Shwe Zet Baptist Church"/>
    <s v="MMR001CMP009"/>
    <s v="GCA"/>
    <s v="Urban"/>
    <n v="87"/>
    <n v="461"/>
    <n v="90"/>
    <n v="489"/>
    <n v="90"/>
    <n v="489"/>
    <x v="1"/>
    <s v="P2"/>
    <x v="0"/>
    <x v="1"/>
    <m/>
    <m/>
  </r>
  <r>
    <s v="Kachin"/>
    <s v="Myitkyina"/>
    <s v="Shwe Zet Baptist Church"/>
    <s v="MMR001CMP009"/>
    <s v="GCA"/>
    <s v="Urban"/>
    <n v="87"/>
    <n v="461"/>
    <n v="90"/>
    <n v="489"/>
    <n v="90"/>
    <n v="489"/>
    <x v="0"/>
    <s v="P1"/>
    <x v="1"/>
    <x v="0"/>
    <m/>
    <m/>
  </r>
  <r>
    <s v="Kachin"/>
    <s v="Myitkyina"/>
    <s v="Shwe Zet Baptist Church"/>
    <s v="MMR001CMP009"/>
    <s v="GCA"/>
    <s v="Urban"/>
    <n v="87"/>
    <n v="461"/>
    <n v="90"/>
    <n v="489"/>
    <n v="90"/>
    <n v="489"/>
    <x v="1"/>
    <s v="P1"/>
    <x v="1"/>
    <x v="2"/>
    <m/>
    <m/>
  </r>
  <r>
    <s v="Kachin"/>
    <s v="Myitkyina"/>
    <s v="Shwe Zet Baptist Church"/>
    <s v="MMR001CMP009"/>
    <s v="GCA"/>
    <s v="Urban"/>
    <n v="87"/>
    <n v="461"/>
    <n v="90"/>
    <n v="489"/>
    <n v="90"/>
    <n v="489"/>
    <x v="0"/>
    <s v="P2"/>
    <x v="1"/>
    <x v="2"/>
    <m/>
    <m/>
  </r>
  <r>
    <s v="Kachin"/>
    <s v="Myitkyina"/>
    <s v="Shwe Zet Baptist Church"/>
    <s v="MMR001CMP009"/>
    <s v="GCA"/>
    <s v="Urban"/>
    <n v="87"/>
    <n v="461"/>
    <n v="90"/>
    <n v="489"/>
    <n v="90"/>
    <n v="489"/>
    <x v="1"/>
    <s v="P2"/>
    <x v="1"/>
    <x v="4"/>
    <m/>
    <m/>
  </r>
  <r>
    <s v="Kachin"/>
    <s v="Myitkyina"/>
    <s v="Du Kahtawng Qtr. 4"/>
    <s v="MMR001CMP010"/>
    <s v="GCA"/>
    <s v="Urban"/>
    <n v="6"/>
    <n v="39"/>
    <n v="6"/>
    <n v="39"/>
    <n v="6"/>
    <n v="39"/>
    <x v="0"/>
    <s v="P1"/>
    <x v="0"/>
    <x v="1"/>
    <m/>
    <m/>
  </r>
  <r>
    <s v="Kachin"/>
    <s v="Myitkyina"/>
    <s v="Du Kahtawng Qtr. 4"/>
    <s v="MMR001CMP010"/>
    <s v="GCA"/>
    <s v="Urban"/>
    <n v="6"/>
    <n v="39"/>
    <n v="6"/>
    <n v="39"/>
    <n v="6"/>
    <n v="39"/>
    <x v="1"/>
    <s v="P1"/>
    <x v="0"/>
    <x v="1"/>
    <m/>
    <m/>
  </r>
  <r>
    <s v="Kachin"/>
    <s v="Myitkyina"/>
    <s v="Du Kahtawng Qtr. 4"/>
    <s v="MMR001CMP010"/>
    <s v="GCA"/>
    <s v="Urban"/>
    <n v="6"/>
    <n v="39"/>
    <n v="6"/>
    <n v="39"/>
    <n v="6"/>
    <n v="39"/>
    <x v="0"/>
    <s v="P2"/>
    <x v="0"/>
    <x v="9"/>
    <m/>
    <m/>
  </r>
  <r>
    <s v="Kachin"/>
    <s v="Myitkyina"/>
    <s v="Du Kahtawng Qtr. 4"/>
    <s v="MMR001CMP010"/>
    <s v="GCA"/>
    <s v="Urban"/>
    <n v="6"/>
    <n v="39"/>
    <n v="6"/>
    <n v="39"/>
    <n v="6"/>
    <n v="39"/>
    <x v="1"/>
    <s v="P2"/>
    <x v="0"/>
    <x v="7"/>
    <m/>
    <m/>
  </r>
  <r>
    <s v="Kachin"/>
    <s v="Myitkyina"/>
    <s v="Du Kahtawng Qtr. 4"/>
    <s v="MMR001CMP010"/>
    <s v="GCA"/>
    <s v="Urban"/>
    <n v="6"/>
    <n v="39"/>
    <n v="6"/>
    <n v="39"/>
    <n v="6"/>
    <n v="39"/>
    <x v="0"/>
    <s v="P1"/>
    <x v="1"/>
    <x v="2"/>
    <m/>
    <m/>
  </r>
  <r>
    <s v="Kachin"/>
    <s v="Myitkyina"/>
    <s v="Du Kahtawng Qtr. 4"/>
    <s v="MMR001CMP010"/>
    <s v="GCA"/>
    <s v="Urban"/>
    <n v="6"/>
    <n v="39"/>
    <n v="6"/>
    <n v="39"/>
    <n v="6"/>
    <n v="39"/>
    <x v="1"/>
    <s v="P1"/>
    <x v="1"/>
    <x v="2"/>
    <m/>
    <m/>
  </r>
  <r>
    <s v="Kachin"/>
    <s v="Myitkyina"/>
    <s v="Du Kahtawng Qtr. 4"/>
    <s v="MMR001CMP010"/>
    <s v="GCA"/>
    <s v="Urban"/>
    <n v="6"/>
    <n v="39"/>
    <n v="6"/>
    <n v="39"/>
    <n v="6"/>
    <n v="39"/>
    <x v="0"/>
    <s v="P2"/>
    <x v="1"/>
    <x v="0"/>
    <m/>
    <m/>
  </r>
  <r>
    <s v="Kachin"/>
    <s v="Myitkyina"/>
    <s v="Du Kahtawng Qtr. 4"/>
    <s v="MMR001CMP010"/>
    <s v="GCA"/>
    <s v="Urban"/>
    <n v="6"/>
    <n v="39"/>
    <n v="6"/>
    <n v="39"/>
    <n v="6"/>
    <n v="39"/>
    <x v="1"/>
    <s v="P2"/>
    <x v="1"/>
    <x v="1"/>
    <m/>
    <m/>
  </r>
  <r>
    <s v="Kachin"/>
    <s v="Myitkyina"/>
    <s v="Du Kahtawng Qtr. 5"/>
    <s v="MMR001CMP011"/>
    <s v="GCA"/>
    <s v="Urban"/>
    <n v="8"/>
    <n v="30"/>
    <n v="8"/>
    <n v="32"/>
    <n v="8"/>
    <n v="32"/>
    <x v="0"/>
    <s v="P1"/>
    <x v="0"/>
    <x v="2"/>
    <m/>
    <m/>
  </r>
  <r>
    <s v="Kachin"/>
    <s v="Myitkyina"/>
    <s v="Du Kahtawng Qtr. 5"/>
    <s v="MMR001CMP011"/>
    <s v="GCA"/>
    <s v="Urban"/>
    <n v="8"/>
    <n v="30"/>
    <n v="8"/>
    <n v="32"/>
    <n v="8"/>
    <n v="32"/>
    <x v="1"/>
    <s v="P1"/>
    <x v="0"/>
    <x v="1"/>
    <m/>
    <m/>
  </r>
  <r>
    <s v="Kachin"/>
    <s v="Myitkyina"/>
    <s v="Du Kahtawng Qtr. 5"/>
    <s v="MMR001CMP011"/>
    <s v="GCA"/>
    <s v="Urban"/>
    <n v="8"/>
    <n v="30"/>
    <n v="8"/>
    <n v="32"/>
    <n v="8"/>
    <n v="32"/>
    <x v="0"/>
    <s v="P2"/>
    <x v="0"/>
    <x v="0"/>
    <m/>
    <m/>
  </r>
  <r>
    <s v="Kachin"/>
    <s v="Myitkyina"/>
    <s v="Du Kahtawng Qtr. 5"/>
    <s v="MMR001CMP011"/>
    <s v="GCA"/>
    <s v="Urban"/>
    <n v="8"/>
    <n v="30"/>
    <n v="8"/>
    <n v="32"/>
    <n v="8"/>
    <n v="32"/>
    <x v="1"/>
    <s v="P2"/>
    <x v="0"/>
    <x v="2"/>
    <m/>
    <m/>
  </r>
  <r>
    <s v="Kachin"/>
    <s v="Myitkyina"/>
    <s v="Du Kahtawng Qtr. 5"/>
    <s v="MMR001CMP011"/>
    <s v="GCA"/>
    <s v="Urban"/>
    <n v="8"/>
    <n v="30"/>
    <n v="8"/>
    <n v="32"/>
    <n v="8"/>
    <n v="32"/>
    <x v="0"/>
    <s v="P1"/>
    <x v="1"/>
    <x v="2"/>
    <m/>
    <m/>
  </r>
  <r>
    <s v="Kachin"/>
    <s v="Myitkyina"/>
    <s v="Du Kahtawng Qtr. 5"/>
    <s v="MMR001CMP011"/>
    <s v="GCA"/>
    <s v="Urban"/>
    <n v="8"/>
    <n v="30"/>
    <n v="8"/>
    <n v="32"/>
    <n v="8"/>
    <n v="32"/>
    <x v="1"/>
    <s v="P1"/>
    <x v="1"/>
    <x v="2"/>
    <m/>
    <m/>
  </r>
  <r>
    <s v="Kachin"/>
    <s v="Myitkyina"/>
    <s v="Du Kahtawng Qtr. 5"/>
    <s v="MMR001CMP011"/>
    <s v="GCA"/>
    <s v="Urban"/>
    <n v="8"/>
    <n v="30"/>
    <n v="8"/>
    <n v="32"/>
    <n v="8"/>
    <n v="32"/>
    <x v="0"/>
    <s v="P2"/>
    <x v="1"/>
    <x v="0"/>
    <m/>
    <m/>
  </r>
  <r>
    <s v="Kachin"/>
    <s v="Myitkyina"/>
    <s v="Du Kahtawng Qtr. 5"/>
    <s v="MMR001CMP011"/>
    <s v="GCA"/>
    <s v="Urban"/>
    <n v="8"/>
    <n v="30"/>
    <n v="8"/>
    <n v="32"/>
    <n v="8"/>
    <n v="32"/>
    <x v="1"/>
    <s v="P2"/>
    <x v="1"/>
    <x v="1"/>
    <m/>
    <m/>
  </r>
  <r>
    <s v="Kachin"/>
    <s v="Myitkyina"/>
    <s v="Du Kahtawng Qtr. 14"/>
    <s v="MMR001CMP012"/>
    <s v="GCA"/>
    <s v="Urban"/>
    <n v="6"/>
    <n v="28"/>
    <n v="6"/>
    <n v="30"/>
    <n v="6"/>
    <n v="30"/>
    <x v="0"/>
    <s v="P1"/>
    <x v="0"/>
    <x v="1"/>
    <m/>
    <m/>
  </r>
  <r>
    <s v="Kachin"/>
    <s v="Myitkyina"/>
    <s v="Du Kahtawng Qtr. 14"/>
    <s v="MMR001CMP012"/>
    <s v="GCA"/>
    <s v="Urban"/>
    <n v="6"/>
    <n v="28"/>
    <n v="6"/>
    <n v="30"/>
    <n v="6"/>
    <n v="30"/>
    <x v="1"/>
    <s v="P1"/>
    <x v="0"/>
    <x v="1"/>
    <m/>
    <m/>
  </r>
  <r>
    <s v="Kachin"/>
    <s v="Myitkyina"/>
    <s v="Du Kahtawng Qtr. 14"/>
    <s v="MMR001CMP012"/>
    <s v="GCA"/>
    <s v="Urban"/>
    <n v="6"/>
    <n v="28"/>
    <n v="6"/>
    <n v="30"/>
    <n v="6"/>
    <n v="30"/>
    <x v="0"/>
    <s v="P2"/>
    <x v="0"/>
    <x v="9"/>
    <m/>
    <m/>
  </r>
  <r>
    <s v="Kachin"/>
    <s v="Myitkyina"/>
    <s v="Du Kahtawng Qtr. 14"/>
    <s v="MMR001CMP012"/>
    <s v="GCA"/>
    <s v="Urban"/>
    <n v="6"/>
    <n v="28"/>
    <n v="6"/>
    <n v="30"/>
    <n v="6"/>
    <n v="30"/>
    <x v="1"/>
    <s v="P2"/>
    <x v="0"/>
    <x v="7"/>
    <m/>
    <m/>
  </r>
  <r>
    <s v="Kachin"/>
    <s v="Myitkyina"/>
    <s v="Du Kahtawng Qtr. 14"/>
    <s v="MMR001CMP012"/>
    <s v="GCA"/>
    <s v="Urban"/>
    <n v="6"/>
    <n v="28"/>
    <n v="6"/>
    <n v="30"/>
    <n v="6"/>
    <n v="30"/>
    <x v="0"/>
    <s v="P1"/>
    <x v="1"/>
    <x v="2"/>
    <m/>
    <m/>
  </r>
  <r>
    <s v="Kachin"/>
    <s v="Myitkyina"/>
    <s v="Du Kahtawng Qtr. 14"/>
    <s v="MMR001CMP012"/>
    <s v="GCA"/>
    <s v="Urban"/>
    <n v="6"/>
    <n v="28"/>
    <n v="6"/>
    <n v="30"/>
    <n v="6"/>
    <n v="30"/>
    <x v="1"/>
    <s v="P1"/>
    <x v="1"/>
    <x v="2"/>
    <m/>
    <m/>
  </r>
  <r>
    <s v="Kachin"/>
    <s v="Myitkyina"/>
    <s v="Du Kahtawng Qtr. 14"/>
    <s v="MMR001CMP012"/>
    <s v="GCA"/>
    <s v="Urban"/>
    <n v="6"/>
    <n v="28"/>
    <n v="6"/>
    <n v="30"/>
    <n v="6"/>
    <n v="30"/>
    <x v="0"/>
    <s v="P2"/>
    <x v="1"/>
    <x v="0"/>
    <m/>
    <m/>
  </r>
  <r>
    <s v="Kachin"/>
    <s v="Myitkyina"/>
    <s v="Du Kahtawng Qtr. 14"/>
    <s v="MMR001CMP012"/>
    <s v="GCA"/>
    <s v="Urban"/>
    <n v="6"/>
    <n v="28"/>
    <n v="6"/>
    <n v="30"/>
    <n v="6"/>
    <n v="30"/>
    <x v="1"/>
    <s v="P2"/>
    <x v="1"/>
    <x v="0"/>
    <m/>
    <m/>
  </r>
  <r>
    <s v="Kachin"/>
    <s v="Myitkyina"/>
    <s v="Kyun Pin Thar Baptist Church"/>
    <s v="MMR001CMP013"/>
    <s v="GCA"/>
    <s v="Urban"/>
    <n v="44"/>
    <n v="180"/>
    <n v="18"/>
    <n v="68"/>
    <n v="45"/>
    <n v="194"/>
    <x v="0"/>
    <s v="P1"/>
    <x v="0"/>
    <x v="8"/>
    <m/>
    <m/>
  </r>
  <r>
    <s v="Kachin"/>
    <s v="Myitkyina"/>
    <s v="Kyun Pin Thar Baptist Church"/>
    <s v="MMR001CMP013"/>
    <s v="GCA"/>
    <s v="Urban"/>
    <n v="44"/>
    <n v="180"/>
    <n v="18"/>
    <n v="68"/>
    <n v="45"/>
    <n v="194"/>
    <x v="1"/>
    <s v="P1"/>
    <x v="0"/>
    <x v="1"/>
    <m/>
    <m/>
  </r>
  <r>
    <s v="Kachin"/>
    <s v="Myitkyina"/>
    <s v="Kyun Pin Thar Baptist Church"/>
    <s v="MMR001CMP013"/>
    <s v="GCA"/>
    <s v="Urban"/>
    <n v="44"/>
    <n v="180"/>
    <n v="18"/>
    <n v="68"/>
    <n v="45"/>
    <n v="194"/>
    <x v="0"/>
    <s v="P2"/>
    <x v="0"/>
    <x v="1"/>
    <m/>
    <m/>
  </r>
  <r>
    <s v="Kachin"/>
    <s v="Myitkyina"/>
    <s v="Kyun Pin Thar Baptist Church"/>
    <s v="MMR001CMP013"/>
    <s v="GCA"/>
    <s v="Urban"/>
    <n v="44"/>
    <n v="180"/>
    <n v="18"/>
    <n v="68"/>
    <n v="45"/>
    <n v="194"/>
    <x v="1"/>
    <s v="P2"/>
    <x v="0"/>
    <x v="5"/>
    <m/>
    <m/>
  </r>
  <r>
    <s v="Kachin"/>
    <s v="Myitkyina"/>
    <s v="Kyun Pin Thar Baptist Church"/>
    <s v="MMR001CMP013"/>
    <s v="GCA"/>
    <s v="Urban"/>
    <n v="44"/>
    <n v="180"/>
    <n v="18"/>
    <n v="68"/>
    <n v="45"/>
    <n v="194"/>
    <x v="0"/>
    <s v="P1"/>
    <x v="1"/>
    <x v="2"/>
    <m/>
    <m/>
  </r>
  <r>
    <s v="Kachin"/>
    <s v="Myitkyina"/>
    <s v="Kyun Pin Thar Baptist Church"/>
    <s v="MMR001CMP013"/>
    <s v="GCA"/>
    <s v="Urban"/>
    <n v="44"/>
    <n v="180"/>
    <n v="18"/>
    <n v="68"/>
    <n v="45"/>
    <n v="194"/>
    <x v="1"/>
    <s v="P1"/>
    <x v="1"/>
    <x v="1"/>
    <m/>
    <m/>
  </r>
  <r>
    <s v="Kachin"/>
    <s v="Myitkyina"/>
    <s v="Kyun Pin Thar Baptist Church"/>
    <s v="MMR001CMP013"/>
    <s v="GCA"/>
    <s v="Urban"/>
    <n v="44"/>
    <n v="180"/>
    <n v="18"/>
    <n v="68"/>
    <n v="45"/>
    <n v="194"/>
    <x v="0"/>
    <s v="P2"/>
    <x v="1"/>
    <x v="1"/>
    <m/>
    <m/>
  </r>
  <r>
    <s v="Kachin"/>
    <s v="Myitkyina"/>
    <s v="Kyun Pin Thar Baptist Church"/>
    <s v="MMR001CMP013"/>
    <s v="GCA"/>
    <s v="Urban"/>
    <n v="44"/>
    <n v="180"/>
    <n v="18"/>
    <n v="68"/>
    <n v="45"/>
    <n v="194"/>
    <x v="1"/>
    <s v="P2"/>
    <x v="1"/>
    <x v="5"/>
    <m/>
    <m/>
  </r>
  <r>
    <s v="Kachin"/>
    <s v="Myitkyina"/>
    <s v="Le Kone Ziun Baptist Church "/>
    <s v="MMR001CMP014"/>
    <s v="GCA"/>
    <s v="Urban"/>
    <n v="163"/>
    <n v="712"/>
    <n v="84"/>
    <n v="452"/>
    <n v="140"/>
    <n v="707"/>
    <x v="0"/>
    <s v="P1"/>
    <x v="0"/>
    <x v="0"/>
    <m/>
    <m/>
  </r>
  <r>
    <s v="Kachin"/>
    <s v="Myitkyina"/>
    <s v="Le Kone Ziun Baptist Church "/>
    <s v="MMR001CMP014"/>
    <s v="GCA"/>
    <s v="Urban"/>
    <n v="163"/>
    <n v="712"/>
    <n v="84"/>
    <n v="452"/>
    <n v="140"/>
    <n v="707"/>
    <x v="1"/>
    <s v="P1"/>
    <x v="0"/>
    <x v="1"/>
    <m/>
    <m/>
  </r>
  <r>
    <s v="Kachin"/>
    <s v="Myitkyina"/>
    <s v="Le Kone Ziun Baptist Church "/>
    <s v="MMR001CMP014"/>
    <s v="GCA"/>
    <s v="Urban"/>
    <n v="163"/>
    <n v="712"/>
    <n v="84"/>
    <n v="452"/>
    <n v="140"/>
    <n v="707"/>
    <x v="0"/>
    <s v="P2"/>
    <x v="0"/>
    <x v="6"/>
    <m/>
    <m/>
  </r>
  <r>
    <s v="Kachin"/>
    <s v="Myitkyina"/>
    <s v="Le Kone Ziun Baptist Church "/>
    <s v="MMR001CMP014"/>
    <s v="GCA"/>
    <s v="Urban"/>
    <n v="163"/>
    <n v="712"/>
    <n v="84"/>
    <n v="452"/>
    <n v="140"/>
    <n v="707"/>
    <x v="1"/>
    <s v="P2"/>
    <x v="0"/>
    <x v="4"/>
    <m/>
    <m/>
  </r>
  <r>
    <s v="Kachin"/>
    <s v="Myitkyina"/>
    <s v="Le Kone Ziun Baptist Church "/>
    <s v="MMR001CMP014"/>
    <s v="GCA"/>
    <s v="Urban"/>
    <n v="163"/>
    <n v="712"/>
    <n v="84"/>
    <n v="452"/>
    <n v="140"/>
    <n v="707"/>
    <x v="0"/>
    <s v="P1"/>
    <x v="1"/>
    <x v="2"/>
    <m/>
    <m/>
  </r>
  <r>
    <s v="Kachin"/>
    <s v="Myitkyina"/>
    <s v="Le Kone Ziun Baptist Church "/>
    <s v="MMR001CMP014"/>
    <s v="GCA"/>
    <s v="Urban"/>
    <n v="163"/>
    <n v="712"/>
    <n v="84"/>
    <n v="452"/>
    <n v="140"/>
    <n v="707"/>
    <x v="1"/>
    <s v="P1"/>
    <x v="1"/>
    <x v="2"/>
    <m/>
    <m/>
  </r>
  <r>
    <s v="Kachin"/>
    <s v="Myitkyina"/>
    <s v="Le Kone Ziun Baptist Church "/>
    <s v="MMR001CMP014"/>
    <s v="GCA"/>
    <s v="Urban"/>
    <n v="163"/>
    <n v="712"/>
    <n v="84"/>
    <n v="452"/>
    <n v="140"/>
    <n v="707"/>
    <x v="0"/>
    <s v="P2"/>
    <x v="1"/>
    <x v="0"/>
    <m/>
    <m/>
  </r>
  <r>
    <s v="Kachin"/>
    <s v="Myitkyina"/>
    <s v="Le Kone Ziun Baptist Church "/>
    <s v="MMR001CMP014"/>
    <s v="GCA"/>
    <s v="Urban"/>
    <n v="163"/>
    <n v="712"/>
    <n v="84"/>
    <n v="452"/>
    <n v="140"/>
    <n v="707"/>
    <x v="1"/>
    <s v="P2"/>
    <x v="1"/>
    <x v="4"/>
    <m/>
    <m/>
  </r>
  <r>
    <s v="Kachin"/>
    <s v="Myitkyina"/>
    <s v="Le Kone Bethlehem Church"/>
    <s v="MMR001CMP015"/>
    <s v="GCA"/>
    <s v="Urban"/>
    <n v="107"/>
    <n v="584"/>
    <n v="30"/>
    <n v="174"/>
    <n v="108"/>
    <n v="605"/>
    <x v="0"/>
    <s v="P1"/>
    <x v="0"/>
    <x v="0"/>
    <m/>
    <m/>
  </r>
  <r>
    <s v="Kachin"/>
    <s v="Myitkyina"/>
    <s v="Le Kone Bethlehem Church"/>
    <s v="MMR001CMP015"/>
    <s v="GCA"/>
    <s v="Urban"/>
    <n v="107"/>
    <n v="584"/>
    <n v="30"/>
    <n v="174"/>
    <n v="108"/>
    <n v="605"/>
    <x v="1"/>
    <s v="P1"/>
    <x v="0"/>
    <x v="4"/>
    <m/>
    <m/>
  </r>
  <r>
    <s v="Kachin"/>
    <s v="Myitkyina"/>
    <s v="Le Kone Bethlehem Church"/>
    <s v="MMR001CMP015"/>
    <s v="GCA"/>
    <s v="Urban"/>
    <n v="107"/>
    <n v="584"/>
    <n v="30"/>
    <n v="174"/>
    <n v="108"/>
    <n v="605"/>
    <x v="0"/>
    <s v="P2"/>
    <x v="0"/>
    <x v="5"/>
    <m/>
    <m/>
  </r>
  <r>
    <s v="Kachin"/>
    <s v="Myitkyina"/>
    <s v="Le Kone Bethlehem Church"/>
    <s v="MMR001CMP015"/>
    <s v="GCA"/>
    <s v="Urban"/>
    <n v="107"/>
    <n v="584"/>
    <n v="30"/>
    <n v="174"/>
    <n v="108"/>
    <n v="605"/>
    <x v="1"/>
    <s v="P2"/>
    <x v="0"/>
    <x v="1"/>
    <m/>
    <m/>
  </r>
  <r>
    <s v="Kachin"/>
    <s v="Myitkyina"/>
    <s v="Le Kone Bethlehem Church"/>
    <s v="MMR001CMP015"/>
    <s v="GCA"/>
    <s v="Urban"/>
    <n v="107"/>
    <n v="584"/>
    <n v="30"/>
    <n v="174"/>
    <n v="108"/>
    <n v="605"/>
    <x v="0"/>
    <s v="P1"/>
    <x v="1"/>
    <x v="0"/>
    <m/>
    <m/>
  </r>
  <r>
    <s v="Kachin"/>
    <s v="Myitkyina"/>
    <s v="Le Kone Bethlehem Church"/>
    <s v="MMR001CMP015"/>
    <s v="GCA"/>
    <s v="Urban"/>
    <n v="107"/>
    <n v="584"/>
    <n v="30"/>
    <n v="174"/>
    <n v="108"/>
    <n v="605"/>
    <x v="1"/>
    <s v="P1"/>
    <x v="1"/>
    <x v="2"/>
    <m/>
    <m/>
  </r>
  <r>
    <s v="Kachin"/>
    <s v="Myitkyina"/>
    <s v="Le Kone Bethlehem Church"/>
    <s v="MMR001CMP015"/>
    <s v="GCA"/>
    <s v="Urban"/>
    <n v="107"/>
    <n v="584"/>
    <n v="30"/>
    <n v="174"/>
    <n v="108"/>
    <n v="605"/>
    <x v="0"/>
    <s v="P2"/>
    <x v="1"/>
    <x v="5"/>
    <m/>
    <m/>
  </r>
  <r>
    <s v="Kachin"/>
    <s v="Myitkyina"/>
    <s v="Le Kone Bethlehem Church"/>
    <s v="MMR001CMP015"/>
    <s v="GCA"/>
    <s v="Urban"/>
    <n v="107"/>
    <n v="584"/>
    <n v="30"/>
    <n v="174"/>
    <n v="108"/>
    <n v="605"/>
    <x v="1"/>
    <s v="P2"/>
    <x v="1"/>
    <x v="1"/>
    <m/>
    <m/>
  </r>
  <r>
    <s v="Kachin"/>
    <s v="Myitkyina"/>
    <s v="Maliyang Baptist Church"/>
    <s v="MMR001CMP016"/>
    <s v="GCA"/>
    <s v="Urban"/>
    <n v="72"/>
    <n v="333"/>
    <n v="72"/>
    <n v="332"/>
    <n v="72"/>
    <n v="332"/>
    <x v="0"/>
    <s v="P1"/>
    <x v="0"/>
    <x v="1"/>
    <m/>
    <m/>
  </r>
  <r>
    <s v="Kachin"/>
    <s v="Myitkyina"/>
    <s v="Maliyang Baptist Church"/>
    <s v="MMR001CMP016"/>
    <s v="GCA"/>
    <s v="Urban"/>
    <n v="72"/>
    <n v="333"/>
    <n v="72"/>
    <n v="332"/>
    <n v="72"/>
    <n v="332"/>
    <x v="1"/>
    <s v="P1"/>
    <x v="0"/>
    <x v="1"/>
    <m/>
    <m/>
  </r>
  <r>
    <s v="Kachin"/>
    <s v="Myitkyina"/>
    <s v="Maliyang Baptist Church"/>
    <s v="MMR001CMP016"/>
    <s v="GCA"/>
    <s v="Urban"/>
    <n v="72"/>
    <n v="333"/>
    <n v="72"/>
    <n v="332"/>
    <n v="72"/>
    <n v="332"/>
    <x v="0"/>
    <s v="P2"/>
    <x v="0"/>
    <x v="9"/>
    <m/>
    <m/>
  </r>
  <r>
    <s v="Kachin"/>
    <s v="Myitkyina"/>
    <s v="Maliyang Baptist Church"/>
    <s v="MMR001CMP016"/>
    <s v="GCA"/>
    <s v="Urban"/>
    <n v="72"/>
    <n v="333"/>
    <n v="72"/>
    <n v="332"/>
    <n v="72"/>
    <n v="332"/>
    <x v="1"/>
    <s v="P2"/>
    <x v="0"/>
    <x v="6"/>
    <m/>
    <m/>
  </r>
  <r>
    <s v="Kachin"/>
    <s v="Myitkyina"/>
    <s v="Maliyang Baptist Church"/>
    <s v="MMR001CMP016"/>
    <s v="GCA"/>
    <s v="Urban"/>
    <n v="72"/>
    <n v="333"/>
    <n v="72"/>
    <n v="332"/>
    <n v="72"/>
    <n v="332"/>
    <x v="0"/>
    <s v="P1"/>
    <x v="1"/>
    <x v="2"/>
    <m/>
    <m/>
  </r>
  <r>
    <s v="Kachin"/>
    <s v="Myitkyina"/>
    <s v="Maliyang Baptist Church"/>
    <s v="MMR001CMP016"/>
    <s v="GCA"/>
    <s v="Urban"/>
    <n v="72"/>
    <n v="333"/>
    <n v="72"/>
    <n v="332"/>
    <n v="72"/>
    <n v="332"/>
    <x v="1"/>
    <s v="P1"/>
    <x v="1"/>
    <x v="2"/>
    <m/>
    <m/>
  </r>
  <r>
    <s v="Kachin"/>
    <s v="Myitkyina"/>
    <s v="Maliyang Baptist Church"/>
    <s v="MMR001CMP016"/>
    <s v="GCA"/>
    <s v="Urban"/>
    <n v="72"/>
    <n v="333"/>
    <n v="72"/>
    <n v="332"/>
    <n v="72"/>
    <n v="332"/>
    <x v="0"/>
    <s v="P2"/>
    <x v="1"/>
    <x v="0"/>
    <m/>
    <m/>
  </r>
  <r>
    <s v="Kachin"/>
    <s v="Myitkyina"/>
    <s v="Maliyang Baptist Church"/>
    <s v="MMR001CMP016"/>
    <s v="GCA"/>
    <s v="Urban"/>
    <n v="72"/>
    <n v="333"/>
    <n v="72"/>
    <n v="332"/>
    <n v="72"/>
    <n v="332"/>
    <x v="1"/>
    <s v="P2"/>
    <x v="1"/>
    <x v="5"/>
    <m/>
    <m/>
  </r>
  <r>
    <s v="Kachin"/>
    <s v="Myitkyina"/>
    <s v="Jan Mai Kawng Baptist Church"/>
    <s v="MMR001CMP018"/>
    <s v="GCA"/>
    <s v="Urban"/>
    <n v="190"/>
    <n v="1047"/>
    <n v="205"/>
    <n v="1072"/>
    <m/>
    <n v="1072"/>
    <x v="0"/>
    <s v="P1"/>
    <x v="0"/>
    <x v="0"/>
    <m/>
    <m/>
  </r>
  <r>
    <s v="Kachin"/>
    <s v="Myitkyina"/>
    <s v="Jan Mai Kawng Baptist Church"/>
    <s v="MMR001CMP018"/>
    <s v="GCA"/>
    <s v="Urban"/>
    <n v="190"/>
    <n v="1047"/>
    <n v="205"/>
    <n v="1072"/>
    <m/>
    <n v="1072"/>
    <x v="1"/>
    <s v="P1"/>
    <x v="0"/>
    <x v="0"/>
    <m/>
    <m/>
  </r>
  <r>
    <s v="Kachin"/>
    <s v="Myitkyina"/>
    <s v="Jan Mai Kawng Baptist Church"/>
    <s v="MMR001CMP018"/>
    <s v="GCA"/>
    <s v="Urban"/>
    <n v="190"/>
    <n v="1047"/>
    <n v="205"/>
    <n v="1072"/>
    <m/>
    <n v="1072"/>
    <x v="0"/>
    <s v="P2"/>
    <x v="0"/>
    <x v="1"/>
    <m/>
    <m/>
  </r>
  <r>
    <s v="Kachin"/>
    <s v="Myitkyina"/>
    <s v="Jan Mai Kawng Baptist Church"/>
    <s v="MMR001CMP018"/>
    <s v="GCA"/>
    <s v="Urban"/>
    <n v="190"/>
    <n v="1047"/>
    <n v="205"/>
    <n v="1072"/>
    <m/>
    <n v="1072"/>
    <x v="1"/>
    <s v="P2"/>
    <x v="0"/>
    <x v="1"/>
    <m/>
    <m/>
  </r>
  <r>
    <s v="Kachin"/>
    <s v="Myitkyina"/>
    <s v="Jan Mai Kawng Baptist Church"/>
    <s v="MMR001CMP018"/>
    <s v="GCA"/>
    <s v="Urban"/>
    <n v="190"/>
    <n v="1047"/>
    <n v="205"/>
    <n v="1072"/>
    <m/>
    <n v="1072"/>
    <x v="0"/>
    <s v="P1"/>
    <x v="1"/>
    <x v="0"/>
    <m/>
    <m/>
  </r>
  <r>
    <s v="Kachin"/>
    <s v="Myitkyina"/>
    <s v="Jan Mai Kawng Baptist Church"/>
    <s v="MMR001CMP018"/>
    <s v="GCA"/>
    <s v="Urban"/>
    <n v="190"/>
    <n v="1047"/>
    <n v="205"/>
    <n v="1072"/>
    <m/>
    <n v="1072"/>
    <x v="1"/>
    <s v="P1"/>
    <x v="1"/>
    <x v="0"/>
    <m/>
    <m/>
  </r>
  <r>
    <s v="Kachin"/>
    <s v="Myitkyina"/>
    <s v="Jan Mai Kawng Baptist Church"/>
    <s v="MMR001CMP018"/>
    <s v="GCA"/>
    <s v="Urban"/>
    <n v="190"/>
    <n v="1047"/>
    <n v="205"/>
    <n v="1072"/>
    <m/>
    <n v="1072"/>
    <x v="0"/>
    <s v="P2"/>
    <x v="1"/>
    <x v="1"/>
    <m/>
    <m/>
  </r>
  <r>
    <s v="Kachin"/>
    <s v="Myitkyina"/>
    <s v="Jan Mai Kawng Baptist Church"/>
    <s v="MMR001CMP018"/>
    <s v="GCA"/>
    <s v="Urban"/>
    <n v="190"/>
    <n v="1047"/>
    <n v="205"/>
    <n v="1072"/>
    <m/>
    <n v="1072"/>
    <x v="1"/>
    <s v="P2"/>
    <x v="1"/>
    <x v="1"/>
    <m/>
    <m/>
  </r>
  <r>
    <s v="Kachin"/>
    <s v="Myitkyina"/>
    <s v="Jan Mai Kawng Catholic Church"/>
    <s v="MMR001CMP019"/>
    <s v="GCA"/>
    <s v="Urban"/>
    <n v="107"/>
    <n v="501"/>
    <n v="107"/>
    <n v="503"/>
    <n v="107"/>
    <n v="497"/>
    <x v="0"/>
    <s v="P1"/>
    <x v="0"/>
    <x v="1"/>
    <m/>
    <m/>
  </r>
  <r>
    <s v="Kachin"/>
    <s v="Myitkyina"/>
    <s v="Jan Mai Kawng Catholic Church"/>
    <s v="MMR001CMP019"/>
    <s v="GCA"/>
    <s v="Urban"/>
    <n v="107"/>
    <n v="501"/>
    <n v="107"/>
    <n v="503"/>
    <n v="107"/>
    <n v="497"/>
    <x v="1"/>
    <s v="P1"/>
    <x v="0"/>
    <x v="10"/>
    <m/>
    <m/>
  </r>
  <r>
    <s v="Kachin"/>
    <s v="Myitkyina"/>
    <s v="Jan Mai Kawng Catholic Church"/>
    <s v="MMR001CMP019"/>
    <s v="GCA"/>
    <s v="Urban"/>
    <n v="107"/>
    <n v="501"/>
    <n v="107"/>
    <n v="503"/>
    <n v="107"/>
    <n v="497"/>
    <x v="0"/>
    <s v="P2"/>
    <x v="0"/>
    <x v="6"/>
    <m/>
    <m/>
  </r>
  <r>
    <s v="Kachin"/>
    <s v="Myitkyina"/>
    <s v="Jan Mai Kawng Catholic Church"/>
    <s v="MMR001CMP019"/>
    <s v="GCA"/>
    <s v="Urban"/>
    <n v="107"/>
    <n v="501"/>
    <n v="107"/>
    <n v="503"/>
    <n v="107"/>
    <n v="497"/>
    <x v="1"/>
    <s v="P2"/>
    <x v="0"/>
    <x v="1"/>
    <m/>
    <m/>
  </r>
  <r>
    <s v="Kachin"/>
    <s v="Myitkyina"/>
    <s v="Jan Mai Kawng Catholic Church"/>
    <s v="MMR001CMP019"/>
    <s v="GCA"/>
    <s v="Urban"/>
    <n v="107"/>
    <n v="501"/>
    <n v="107"/>
    <n v="503"/>
    <n v="107"/>
    <n v="497"/>
    <x v="0"/>
    <s v="P1"/>
    <x v="1"/>
    <x v="2"/>
    <m/>
    <m/>
  </r>
  <r>
    <s v="Kachin"/>
    <s v="Myitkyina"/>
    <s v="Jan Mai Kawng Catholic Church"/>
    <s v="MMR001CMP019"/>
    <s v="GCA"/>
    <s v="Urban"/>
    <n v="107"/>
    <n v="501"/>
    <n v="107"/>
    <n v="503"/>
    <n v="107"/>
    <n v="497"/>
    <x v="1"/>
    <s v="P1"/>
    <x v="1"/>
    <x v="2"/>
    <m/>
    <m/>
  </r>
  <r>
    <s v="Kachin"/>
    <s v="Myitkyina"/>
    <s v="Jan Mai Kawng Catholic Church"/>
    <s v="MMR001CMP019"/>
    <s v="GCA"/>
    <s v="Urban"/>
    <n v="107"/>
    <n v="501"/>
    <n v="107"/>
    <n v="503"/>
    <n v="107"/>
    <n v="497"/>
    <x v="0"/>
    <s v="P2"/>
    <x v="1"/>
    <x v="0"/>
    <m/>
    <m/>
  </r>
  <r>
    <s v="Kachin"/>
    <s v="Myitkyina"/>
    <s v="Jan Mai Kawng Catholic Church"/>
    <s v="MMR001CMP019"/>
    <s v="GCA"/>
    <s v="Urban"/>
    <n v="107"/>
    <n v="501"/>
    <n v="107"/>
    <n v="503"/>
    <n v="107"/>
    <n v="497"/>
    <x v="1"/>
    <s v="P2"/>
    <x v="1"/>
    <x v="0"/>
    <m/>
    <m/>
  </r>
  <r>
    <s v="Kachin"/>
    <s v="Myitkyina"/>
    <s v="Maw Hpawng Hka Nan Baptist Church"/>
    <s v="MMR001CMP020"/>
    <s v="GCA"/>
    <s v="Rural"/>
    <n v="22"/>
    <n v="101"/>
    <n v="18"/>
    <n v="91"/>
    <n v="22"/>
    <n v="103"/>
    <x v="0"/>
    <s v="P1"/>
    <x v="0"/>
    <x v="2"/>
    <m/>
    <m/>
  </r>
  <r>
    <s v="Kachin"/>
    <s v="Myitkyina"/>
    <s v="Maw Hpawng Hka Nan Baptist Church"/>
    <s v="MMR001CMP020"/>
    <s v="GCA"/>
    <s v="Rural"/>
    <n v="22"/>
    <n v="101"/>
    <n v="18"/>
    <n v="91"/>
    <n v="22"/>
    <n v="103"/>
    <x v="1"/>
    <s v="P1"/>
    <x v="0"/>
    <x v="2"/>
    <m/>
    <m/>
  </r>
  <r>
    <s v="Kachin"/>
    <s v="Myitkyina"/>
    <s v="Maw Hpawng Hka Nan Baptist Church"/>
    <s v="MMR001CMP020"/>
    <s v="GCA"/>
    <s v="Rural"/>
    <n v="22"/>
    <n v="101"/>
    <n v="18"/>
    <n v="91"/>
    <n v="22"/>
    <n v="103"/>
    <x v="0"/>
    <s v="P2"/>
    <x v="0"/>
    <x v="0"/>
    <m/>
    <m/>
  </r>
  <r>
    <s v="Kachin"/>
    <s v="Myitkyina"/>
    <s v="Maw Hpawng Hka Nan Baptist Church"/>
    <s v="MMR001CMP020"/>
    <s v="GCA"/>
    <s v="Rural"/>
    <n v="22"/>
    <n v="101"/>
    <n v="18"/>
    <n v="91"/>
    <n v="22"/>
    <n v="103"/>
    <x v="1"/>
    <s v="P2"/>
    <x v="0"/>
    <x v="1"/>
    <m/>
    <m/>
  </r>
  <r>
    <s v="Kachin"/>
    <s v="Myitkyina"/>
    <s v="Maw Hpawng Hka Nan Baptist Church"/>
    <s v="MMR001CMP020"/>
    <s v="GCA"/>
    <s v="Rural"/>
    <n v="22"/>
    <n v="101"/>
    <n v="18"/>
    <n v="91"/>
    <n v="22"/>
    <n v="103"/>
    <x v="0"/>
    <s v="P1"/>
    <x v="1"/>
    <x v="2"/>
    <m/>
    <m/>
  </r>
  <r>
    <s v="Kachin"/>
    <s v="Myitkyina"/>
    <s v="Maw Hpawng Hka Nan Baptist Church"/>
    <s v="MMR001CMP020"/>
    <s v="GCA"/>
    <s v="Rural"/>
    <n v="22"/>
    <n v="101"/>
    <n v="18"/>
    <n v="91"/>
    <n v="22"/>
    <n v="103"/>
    <x v="1"/>
    <s v="P1"/>
    <x v="1"/>
    <x v="2"/>
    <m/>
    <m/>
  </r>
  <r>
    <s v="Kachin"/>
    <s v="Myitkyina"/>
    <s v="Maw Hpawng Hka Nan Baptist Church"/>
    <s v="MMR001CMP020"/>
    <s v="GCA"/>
    <s v="Rural"/>
    <n v="22"/>
    <n v="101"/>
    <n v="18"/>
    <n v="91"/>
    <n v="22"/>
    <n v="103"/>
    <x v="0"/>
    <s v="P2"/>
    <x v="1"/>
    <x v="0"/>
    <m/>
    <m/>
  </r>
  <r>
    <s v="Kachin"/>
    <s v="Myitkyina"/>
    <s v="Maw Hpawng Hka Nan Baptist Church"/>
    <s v="MMR001CMP020"/>
    <s v="GCA"/>
    <s v="Rural"/>
    <n v="22"/>
    <n v="101"/>
    <n v="18"/>
    <n v="91"/>
    <n v="22"/>
    <n v="103"/>
    <x v="1"/>
    <s v="P2"/>
    <x v="1"/>
    <x v="0"/>
    <m/>
    <m/>
  </r>
  <r>
    <s v="Kachin"/>
    <s v="Myitkyina"/>
    <s v="Maw Hpawng Lhaovo Baptist Church"/>
    <s v="MMR001CMP021"/>
    <s v="GCA"/>
    <s v="Rural"/>
    <n v="14"/>
    <n v="73"/>
    <n v="12"/>
    <n v="61"/>
    <n v="14"/>
    <n v="72"/>
    <x v="0"/>
    <s v="P1"/>
    <x v="0"/>
    <x v="0"/>
    <m/>
    <m/>
  </r>
  <r>
    <s v="Kachin"/>
    <s v="Myitkyina"/>
    <s v="Maw Hpawng Lhaovo Baptist Church"/>
    <s v="MMR001CMP021"/>
    <s v="GCA"/>
    <s v="Rural"/>
    <n v="14"/>
    <n v="73"/>
    <n v="12"/>
    <n v="61"/>
    <n v="14"/>
    <n v="72"/>
    <x v="1"/>
    <s v="P1"/>
    <x v="0"/>
    <x v="2"/>
    <m/>
    <m/>
  </r>
  <r>
    <s v="Kachin"/>
    <s v="Myitkyina"/>
    <s v="Maw Hpawng Lhaovo Baptist Church"/>
    <s v="MMR001CMP021"/>
    <s v="GCA"/>
    <s v="Rural"/>
    <n v="14"/>
    <n v="73"/>
    <n v="12"/>
    <n v="61"/>
    <n v="14"/>
    <n v="72"/>
    <x v="0"/>
    <s v="P2"/>
    <x v="0"/>
    <x v="1"/>
    <m/>
    <m/>
  </r>
  <r>
    <s v="Kachin"/>
    <s v="Myitkyina"/>
    <s v="Maw Hpawng Lhaovo Baptist Church"/>
    <s v="MMR001CMP021"/>
    <s v="GCA"/>
    <s v="Rural"/>
    <n v="14"/>
    <n v="73"/>
    <n v="12"/>
    <n v="61"/>
    <n v="14"/>
    <n v="72"/>
    <x v="1"/>
    <s v="P2"/>
    <x v="0"/>
    <x v="1"/>
    <m/>
    <m/>
  </r>
  <r>
    <s v="Kachin"/>
    <s v="Myitkyina"/>
    <s v="Maw Hpawng Lhaovo Baptist Church"/>
    <s v="MMR001CMP021"/>
    <s v="GCA"/>
    <s v="Rural"/>
    <n v="14"/>
    <n v="73"/>
    <n v="12"/>
    <n v="61"/>
    <n v="14"/>
    <n v="72"/>
    <x v="0"/>
    <s v="P1"/>
    <x v="1"/>
    <x v="0"/>
    <m/>
    <m/>
  </r>
  <r>
    <s v="Kachin"/>
    <s v="Myitkyina"/>
    <s v="Maw Hpawng Lhaovo Baptist Church"/>
    <s v="MMR001CMP021"/>
    <s v="GCA"/>
    <s v="Rural"/>
    <n v="14"/>
    <n v="73"/>
    <n v="12"/>
    <n v="61"/>
    <n v="14"/>
    <n v="72"/>
    <x v="1"/>
    <s v="P1"/>
    <x v="1"/>
    <x v="2"/>
    <m/>
    <m/>
  </r>
  <r>
    <s v="Kachin"/>
    <s v="Myitkyina"/>
    <s v="Maw Hpawng Lhaovo Baptist Church"/>
    <s v="MMR001CMP021"/>
    <s v="GCA"/>
    <s v="Rural"/>
    <n v="14"/>
    <n v="73"/>
    <n v="12"/>
    <n v="61"/>
    <n v="14"/>
    <n v="72"/>
    <x v="0"/>
    <s v="P2"/>
    <x v="1"/>
    <x v="1"/>
    <m/>
    <m/>
  </r>
  <r>
    <s v="Kachin"/>
    <s v="Myitkyina"/>
    <s v="Maw Hpawng Lhaovo Baptist Church"/>
    <s v="MMR001CMP021"/>
    <s v="GCA"/>
    <s v="Rural"/>
    <n v="14"/>
    <n v="73"/>
    <n v="12"/>
    <n v="61"/>
    <n v="14"/>
    <n v="72"/>
    <x v="1"/>
    <s v="P2"/>
    <x v="1"/>
    <x v="0"/>
    <m/>
    <m/>
  </r>
  <r>
    <s v="Kachin"/>
    <s v="Myitkyina"/>
    <s v="Wun Tho Buddhist Monastery"/>
    <s v="MMR001CMP022"/>
    <s v="GCA"/>
    <s v="Urban"/>
    <n v="6"/>
    <n v="36"/>
    <n v="6"/>
    <n v="36"/>
    <n v="6"/>
    <n v="36"/>
    <x v="0"/>
    <s v="P1"/>
    <x v="0"/>
    <x v="1"/>
    <m/>
    <m/>
  </r>
  <r>
    <s v="Kachin"/>
    <s v="Myitkyina"/>
    <s v="Wun Tho Buddhist Monastery"/>
    <s v="MMR001CMP022"/>
    <s v="GCA"/>
    <s v="Urban"/>
    <n v="6"/>
    <n v="36"/>
    <n v="6"/>
    <n v="36"/>
    <n v="6"/>
    <n v="36"/>
    <x v="1"/>
    <s v="P1"/>
    <x v="0"/>
    <x v="2"/>
    <m/>
    <m/>
  </r>
  <r>
    <s v="Kachin"/>
    <s v="Myitkyina"/>
    <s v="Wun Tho Buddhist Monastery"/>
    <s v="MMR001CMP022"/>
    <s v="GCA"/>
    <s v="Urban"/>
    <n v="6"/>
    <n v="36"/>
    <n v="6"/>
    <n v="36"/>
    <n v="6"/>
    <n v="36"/>
    <x v="0"/>
    <s v="P2"/>
    <x v="0"/>
    <x v="5"/>
    <m/>
    <m/>
  </r>
  <r>
    <s v="Kachin"/>
    <s v="Myitkyina"/>
    <s v="Wun Tho Buddhist Monastery"/>
    <s v="MMR001CMP022"/>
    <s v="GCA"/>
    <s v="Urban"/>
    <n v="6"/>
    <n v="36"/>
    <n v="6"/>
    <n v="36"/>
    <n v="6"/>
    <n v="36"/>
    <x v="1"/>
    <s v="P2"/>
    <x v="0"/>
    <x v="4"/>
    <m/>
    <m/>
  </r>
  <r>
    <s v="Kachin"/>
    <s v="Myitkyina"/>
    <s v="Wun Tho Buddhist Monastery"/>
    <s v="MMR001CMP022"/>
    <s v="GCA"/>
    <s v="Urban"/>
    <n v="6"/>
    <n v="36"/>
    <n v="6"/>
    <n v="36"/>
    <n v="6"/>
    <n v="36"/>
    <x v="0"/>
    <s v="P1"/>
    <x v="1"/>
    <x v="2"/>
    <m/>
    <m/>
  </r>
  <r>
    <s v="Kachin"/>
    <s v="Myitkyina"/>
    <s v="Wun Tho Buddhist Monastery"/>
    <s v="MMR001CMP022"/>
    <s v="GCA"/>
    <s v="Urban"/>
    <n v="6"/>
    <n v="36"/>
    <n v="6"/>
    <n v="36"/>
    <n v="6"/>
    <n v="36"/>
    <x v="1"/>
    <s v="P1"/>
    <x v="1"/>
    <x v="4"/>
    <m/>
    <m/>
  </r>
  <r>
    <s v="Kachin"/>
    <s v="Myitkyina"/>
    <s v="Wun Tho Buddhist Monastery"/>
    <s v="MMR001CMP022"/>
    <s v="GCA"/>
    <s v="Urban"/>
    <n v="6"/>
    <n v="36"/>
    <n v="6"/>
    <n v="36"/>
    <n v="6"/>
    <n v="36"/>
    <x v="0"/>
    <s v="P2"/>
    <x v="1"/>
    <x v="5"/>
    <m/>
    <m/>
  </r>
  <r>
    <s v="Kachin"/>
    <s v="Myitkyina"/>
    <s v="Wun Tho Buddhist Monastery"/>
    <s v="MMR001CMP022"/>
    <s v="GCA"/>
    <s v="Urban"/>
    <n v="6"/>
    <n v="36"/>
    <n v="6"/>
    <n v="36"/>
    <n v="6"/>
    <n v="36"/>
    <x v="1"/>
    <s v="P2"/>
    <x v="1"/>
    <x v="1"/>
    <m/>
    <m/>
  </r>
  <r>
    <s v="Kachin"/>
    <s v="Myitkyina"/>
    <s v="Tat Kone COC Baptist - Tat Kone Htoi San"/>
    <s v="MMR001CMP023"/>
    <s v="GCA"/>
    <s v="Urban"/>
    <n v="68"/>
    <n v="340"/>
    <n v="61"/>
    <n v="315"/>
    <n v="68"/>
    <n v="340"/>
    <x v="0"/>
    <s v="P1"/>
    <x v="0"/>
    <x v="0"/>
    <m/>
    <m/>
  </r>
  <r>
    <s v="Kachin"/>
    <s v="Myitkyina"/>
    <s v="Tat Kone COC Baptist - Tat Kone Htoi San"/>
    <s v="MMR001CMP023"/>
    <s v="GCA"/>
    <s v="Urban"/>
    <n v="68"/>
    <n v="340"/>
    <n v="61"/>
    <n v="315"/>
    <n v="68"/>
    <n v="340"/>
    <x v="1"/>
    <s v="P1"/>
    <x v="0"/>
    <x v="1"/>
    <m/>
    <m/>
  </r>
  <r>
    <s v="Kachin"/>
    <s v="Myitkyina"/>
    <s v="Tat Kone COC Baptist - Tat Kone Htoi San"/>
    <s v="MMR001CMP023"/>
    <s v="GCA"/>
    <s v="Urban"/>
    <n v="68"/>
    <n v="340"/>
    <n v="61"/>
    <n v="315"/>
    <n v="68"/>
    <n v="340"/>
    <x v="0"/>
    <s v="P2"/>
    <x v="0"/>
    <x v="6"/>
    <m/>
    <m/>
  </r>
  <r>
    <s v="Kachin"/>
    <s v="Myitkyina"/>
    <s v="Tat Kone COC Baptist - Tat Kone Htoi San"/>
    <s v="MMR001CMP023"/>
    <s v="GCA"/>
    <s v="Urban"/>
    <n v="68"/>
    <n v="340"/>
    <n v="61"/>
    <n v="315"/>
    <n v="68"/>
    <n v="340"/>
    <x v="1"/>
    <s v="P2"/>
    <x v="0"/>
    <x v="4"/>
    <m/>
    <m/>
  </r>
  <r>
    <s v="Kachin"/>
    <s v="Myitkyina"/>
    <s v="Tat Kone COC Baptist - Tat Kone Htoi San"/>
    <s v="MMR001CMP023"/>
    <s v="GCA"/>
    <s v="Urban"/>
    <n v="68"/>
    <n v="340"/>
    <n v="61"/>
    <n v="315"/>
    <n v="68"/>
    <n v="340"/>
    <x v="0"/>
    <s v="P1"/>
    <x v="1"/>
    <x v="2"/>
    <m/>
    <m/>
  </r>
  <r>
    <s v="Kachin"/>
    <s v="Myitkyina"/>
    <s v="Tat Kone COC Baptist - Tat Kone Htoi San"/>
    <s v="MMR001CMP023"/>
    <s v="GCA"/>
    <s v="Urban"/>
    <n v="68"/>
    <n v="340"/>
    <n v="61"/>
    <n v="315"/>
    <n v="68"/>
    <n v="340"/>
    <x v="1"/>
    <s v="P1"/>
    <x v="1"/>
    <x v="2"/>
    <m/>
    <m/>
  </r>
  <r>
    <s v="Kachin"/>
    <s v="Myitkyina"/>
    <s v="Tat Kone COC Baptist - Tat Kone Htoi San"/>
    <s v="MMR001CMP023"/>
    <s v="GCA"/>
    <s v="Urban"/>
    <n v="68"/>
    <n v="340"/>
    <n v="61"/>
    <n v="315"/>
    <n v="68"/>
    <n v="340"/>
    <x v="0"/>
    <s v="P2"/>
    <x v="1"/>
    <x v="6"/>
    <m/>
    <m/>
  </r>
  <r>
    <s v="Kachin"/>
    <s v="Myitkyina"/>
    <s v="Tat Kone COC Baptist - Tat Kone Htoi San"/>
    <s v="MMR001CMP023"/>
    <s v="GCA"/>
    <s v="Urban"/>
    <n v="68"/>
    <n v="340"/>
    <n v="61"/>
    <n v="315"/>
    <n v="68"/>
    <n v="340"/>
    <x v="1"/>
    <s v="P2"/>
    <x v="1"/>
    <x v="4"/>
    <m/>
    <m/>
  </r>
  <r>
    <s v="Kachin"/>
    <s v="Myitkyina"/>
    <s v="Nan Kway St. John Catholic Church"/>
    <s v="MMR001CMP024"/>
    <s v="GCA"/>
    <s v="Rural"/>
    <n v="69"/>
    <n v="325"/>
    <n v="65"/>
    <n v="325"/>
    <n v="71"/>
    <n v="322"/>
    <x v="0"/>
    <s v="P1"/>
    <x v="0"/>
    <x v="0"/>
    <m/>
    <m/>
  </r>
  <r>
    <s v="Kachin"/>
    <s v="Myitkyina"/>
    <s v="Nan Kway St. John Catholic Church"/>
    <s v="MMR001CMP024"/>
    <s v="GCA"/>
    <s v="Rural"/>
    <n v="69"/>
    <n v="325"/>
    <n v="65"/>
    <n v="325"/>
    <n v="71"/>
    <n v="322"/>
    <x v="1"/>
    <s v="P1"/>
    <x v="0"/>
    <x v="0"/>
    <m/>
    <m/>
  </r>
  <r>
    <s v="Kachin"/>
    <s v="Myitkyina"/>
    <s v="Nan Kway St. John Catholic Church"/>
    <s v="MMR001CMP024"/>
    <s v="GCA"/>
    <s v="Rural"/>
    <n v="69"/>
    <n v="325"/>
    <n v="65"/>
    <n v="325"/>
    <n v="71"/>
    <n v="322"/>
    <x v="0"/>
    <s v="P2"/>
    <x v="0"/>
    <x v="1"/>
    <m/>
    <m/>
  </r>
  <r>
    <s v="Kachin"/>
    <s v="Myitkyina"/>
    <s v="Nan Kway St. John Catholic Church"/>
    <s v="MMR001CMP024"/>
    <s v="GCA"/>
    <s v="Rural"/>
    <n v="69"/>
    <n v="325"/>
    <n v="65"/>
    <n v="325"/>
    <n v="71"/>
    <n v="322"/>
    <x v="1"/>
    <s v="P2"/>
    <x v="0"/>
    <x v="1"/>
    <m/>
    <m/>
  </r>
  <r>
    <s v="Kachin"/>
    <s v="Myitkyina"/>
    <s v="Nan Kway St. John Catholic Church"/>
    <s v="MMR001CMP024"/>
    <s v="GCA"/>
    <s v="Rural"/>
    <n v="69"/>
    <n v="325"/>
    <n v="65"/>
    <n v="325"/>
    <n v="71"/>
    <n v="322"/>
    <x v="0"/>
    <s v="P1"/>
    <x v="1"/>
    <x v="2"/>
    <m/>
    <m/>
  </r>
  <r>
    <s v="Kachin"/>
    <s v="Myitkyina"/>
    <s v="Nan Kway St. John Catholic Church"/>
    <s v="MMR001CMP024"/>
    <s v="GCA"/>
    <s v="Rural"/>
    <n v="69"/>
    <n v="325"/>
    <n v="65"/>
    <n v="325"/>
    <n v="71"/>
    <n v="322"/>
    <x v="1"/>
    <s v="P1"/>
    <x v="1"/>
    <x v="2"/>
    <m/>
    <m/>
  </r>
  <r>
    <s v="Kachin"/>
    <s v="Myitkyina"/>
    <s v="Nan Kway St. John Catholic Church"/>
    <s v="MMR001CMP024"/>
    <s v="GCA"/>
    <s v="Rural"/>
    <n v="69"/>
    <n v="325"/>
    <n v="65"/>
    <n v="325"/>
    <n v="71"/>
    <n v="322"/>
    <x v="0"/>
    <s v="P2"/>
    <x v="1"/>
    <x v="1"/>
    <m/>
    <m/>
  </r>
  <r>
    <s v="Kachin"/>
    <s v="Myitkyina"/>
    <s v="Nan Kway St. John Catholic Church"/>
    <s v="MMR001CMP024"/>
    <s v="GCA"/>
    <s v="Rural"/>
    <n v="69"/>
    <n v="325"/>
    <n v="65"/>
    <n v="325"/>
    <n v="71"/>
    <n v="322"/>
    <x v="1"/>
    <s v="P2"/>
    <x v="1"/>
    <x v="3"/>
    <m/>
    <m/>
  </r>
  <r>
    <s v="Kachin"/>
    <s v="Waingmaw"/>
    <s v="Qtr. 2 Myoma Baptist Church"/>
    <s v="MMR001CMP025"/>
    <s v="GCA"/>
    <s v="Urban"/>
    <n v="65"/>
    <n v="315"/>
    <n v="31"/>
    <n v="171"/>
    <n v="65"/>
    <n v="323"/>
    <x v="0"/>
    <s v="P1"/>
    <x v="0"/>
    <x v="8"/>
    <m/>
    <m/>
  </r>
  <r>
    <s v="Kachin"/>
    <s v="Waingmaw"/>
    <s v="Qtr. 2 Myoma Baptist Church"/>
    <s v="MMR001CMP025"/>
    <s v="GCA"/>
    <s v="Urban"/>
    <n v="65"/>
    <n v="315"/>
    <n v="31"/>
    <n v="171"/>
    <n v="65"/>
    <n v="323"/>
    <x v="1"/>
    <s v="P1"/>
    <x v="0"/>
    <x v="1"/>
    <m/>
    <m/>
  </r>
  <r>
    <s v="Kachin"/>
    <s v="Waingmaw"/>
    <s v="Qtr. 2 Myoma Baptist Church"/>
    <s v="MMR001CMP025"/>
    <s v="GCA"/>
    <s v="Urban"/>
    <n v="65"/>
    <n v="315"/>
    <n v="31"/>
    <n v="171"/>
    <n v="65"/>
    <n v="323"/>
    <x v="0"/>
    <s v="P2"/>
    <x v="0"/>
    <x v="1"/>
    <m/>
    <m/>
  </r>
  <r>
    <s v="Kachin"/>
    <s v="Waingmaw"/>
    <s v="Qtr. 2 Myoma Baptist Church"/>
    <s v="MMR001CMP025"/>
    <s v="GCA"/>
    <s v="Urban"/>
    <n v="65"/>
    <n v="315"/>
    <n v="31"/>
    <n v="171"/>
    <n v="65"/>
    <n v="323"/>
    <x v="1"/>
    <s v="P2"/>
    <x v="0"/>
    <x v="4"/>
    <m/>
    <m/>
  </r>
  <r>
    <s v="Kachin"/>
    <s v="Waingmaw"/>
    <s v="Qtr. 2 Myoma Baptist Church"/>
    <s v="MMR001CMP025"/>
    <s v="GCA"/>
    <s v="Urban"/>
    <n v="65"/>
    <n v="315"/>
    <n v="31"/>
    <n v="171"/>
    <n v="65"/>
    <n v="323"/>
    <x v="0"/>
    <s v="P1"/>
    <x v="1"/>
    <x v="2"/>
    <m/>
    <m/>
  </r>
  <r>
    <s v="Kachin"/>
    <s v="Waingmaw"/>
    <s v="Qtr. 2 Myoma Baptist Church"/>
    <s v="MMR001CMP025"/>
    <s v="GCA"/>
    <s v="Urban"/>
    <n v="65"/>
    <n v="315"/>
    <n v="31"/>
    <n v="171"/>
    <n v="65"/>
    <n v="323"/>
    <x v="1"/>
    <s v="P1"/>
    <x v="1"/>
    <x v="0"/>
    <m/>
    <m/>
  </r>
  <r>
    <s v="Kachin"/>
    <s v="Waingmaw"/>
    <s v="Qtr. 2 Myoma Baptist Church"/>
    <s v="MMR001CMP025"/>
    <s v="GCA"/>
    <s v="Urban"/>
    <n v="65"/>
    <n v="315"/>
    <n v="31"/>
    <n v="171"/>
    <n v="65"/>
    <n v="323"/>
    <x v="0"/>
    <s v="P2"/>
    <x v="1"/>
    <x v="0"/>
    <m/>
    <m/>
  </r>
  <r>
    <s v="Kachin"/>
    <s v="Waingmaw"/>
    <s v="Qtr. 2 Myoma Baptist Church"/>
    <s v="MMR001CMP025"/>
    <s v="GCA"/>
    <s v="Urban"/>
    <n v="65"/>
    <n v="315"/>
    <n v="31"/>
    <n v="171"/>
    <n v="65"/>
    <n v="323"/>
    <x v="1"/>
    <s v="P2"/>
    <x v="1"/>
    <x v="2"/>
    <m/>
    <m/>
  </r>
  <r>
    <s v="Kachin"/>
    <s v="Waingmaw"/>
    <s v="Qtr. 4 Monestry (Thargaya Thayett Taw)"/>
    <s v="MMR001CMP026"/>
    <s v="GCA"/>
    <s v="Urban"/>
    <n v="89"/>
    <n v="478"/>
    <n v="78"/>
    <n v="415"/>
    <n v="89"/>
    <n v="465"/>
    <x v="0"/>
    <s v="P1"/>
    <x v="0"/>
    <x v="1"/>
    <m/>
    <m/>
  </r>
  <r>
    <s v="Kachin"/>
    <s v="Waingmaw"/>
    <s v="Qtr. 4 Monestry (Thargaya Thayett Taw)"/>
    <s v="MMR001CMP026"/>
    <s v="GCA"/>
    <s v="Urban"/>
    <n v="89"/>
    <n v="478"/>
    <n v="78"/>
    <n v="415"/>
    <n v="89"/>
    <n v="465"/>
    <x v="1"/>
    <s v="P1"/>
    <x v="0"/>
    <x v="1"/>
    <m/>
    <m/>
  </r>
  <r>
    <s v="Kachin"/>
    <s v="Waingmaw"/>
    <s v="Qtr. 4 Monestry (Thargaya Thayett Taw)"/>
    <s v="MMR001CMP026"/>
    <s v="GCA"/>
    <s v="Urban"/>
    <n v="89"/>
    <n v="478"/>
    <n v="78"/>
    <n v="415"/>
    <n v="89"/>
    <n v="465"/>
    <x v="0"/>
    <s v="P2"/>
    <x v="0"/>
    <x v="5"/>
    <m/>
    <m/>
  </r>
  <r>
    <s v="Kachin"/>
    <s v="Waingmaw"/>
    <s v="Qtr. 4 Monestry (Thargaya Thayett Taw)"/>
    <s v="MMR001CMP026"/>
    <s v="GCA"/>
    <s v="Urban"/>
    <n v="89"/>
    <n v="478"/>
    <n v="78"/>
    <n v="415"/>
    <n v="89"/>
    <n v="465"/>
    <x v="1"/>
    <s v="P2"/>
    <x v="0"/>
    <x v="6"/>
    <m/>
    <m/>
  </r>
  <r>
    <s v="Kachin"/>
    <s v="Waingmaw"/>
    <s v="Qtr. 4 Monestry (Thargaya Thayett Taw)"/>
    <s v="MMR001CMP026"/>
    <s v="GCA"/>
    <s v="Urban"/>
    <n v="89"/>
    <n v="478"/>
    <n v="78"/>
    <n v="415"/>
    <n v="89"/>
    <n v="465"/>
    <x v="0"/>
    <s v="P1"/>
    <x v="1"/>
    <x v="1"/>
    <m/>
    <m/>
  </r>
  <r>
    <s v="Kachin"/>
    <s v="Waingmaw"/>
    <s v="Qtr. 4 Monestry (Thargaya Thayett Taw)"/>
    <s v="MMR001CMP026"/>
    <s v="GCA"/>
    <s v="Urban"/>
    <n v="89"/>
    <n v="478"/>
    <n v="78"/>
    <n v="415"/>
    <n v="89"/>
    <n v="465"/>
    <x v="1"/>
    <s v="P1"/>
    <x v="1"/>
    <x v="5"/>
    <m/>
    <m/>
  </r>
  <r>
    <s v="Kachin"/>
    <s v="Waingmaw"/>
    <s v="Qtr. 4 Monestry (Thargaya Thayett Taw)"/>
    <s v="MMR001CMP026"/>
    <s v="GCA"/>
    <s v="Urban"/>
    <n v="89"/>
    <n v="478"/>
    <n v="78"/>
    <n v="415"/>
    <n v="89"/>
    <n v="465"/>
    <x v="0"/>
    <s v="P2"/>
    <x v="1"/>
    <x v="6"/>
    <m/>
    <m/>
  </r>
  <r>
    <s v="Kachin"/>
    <s v="Waingmaw"/>
    <s v="Qtr. 4 Monestry (Thargaya Thayett Taw)"/>
    <s v="MMR001CMP026"/>
    <s v="GCA"/>
    <s v="Urban"/>
    <n v="89"/>
    <n v="478"/>
    <n v="78"/>
    <n v="415"/>
    <n v="89"/>
    <n v="465"/>
    <x v="1"/>
    <s v="P2"/>
    <x v="1"/>
    <x v="6"/>
    <m/>
    <m/>
  </r>
  <r>
    <s v="Kachin"/>
    <s v="Waingmaw"/>
    <s v="Mading Baptist Church"/>
    <s v="MMR001CMP027"/>
    <s v="GCA"/>
    <s v="Mixed"/>
    <n v="21"/>
    <n v="111"/>
    <n v="22"/>
    <n v="116"/>
    <n v="26"/>
    <n v="116"/>
    <x v="0"/>
    <s v="P1"/>
    <x v="0"/>
    <x v="1"/>
    <m/>
    <m/>
  </r>
  <r>
    <s v="Kachin"/>
    <s v="Waingmaw"/>
    <s v="Mading Baptist Church"/>
    <s v="MMR001CMP027"/>
    <s v="GCA"/>
    <s v="Mixed"/>
    <n v="21"/>
    <n v="111"/>
    <n v="22"/>
    <n v="116"/>
    <n v="26"/>
    <n v="116"/>
    <x v="1"/>
    <s v="P1"/>
    <x v="0"/>
    <x v="0"/>
    <m/>
    <m/>
  </r>
  <r>
    <s v="Kachin"/>
    <s v="Waingmaw"/>
    <s v="Mading Baptist Church"/>
    <s v="MMR001CMP027"/>
    <s v="GCA"/>
    <s v="Mixed"/>
    <n v="21"/>
    <n v="111"/>
    <n v="22"/>
    <n v="116"/>
    <n v="26"/>
    <n v="116"/>
    <x v="0"/>
    <s v="P2"/>
    <x v="0"/>
    <x v="7"/>
    <m/>
    <s v="Baby care"/>
  </r>
  <r>
    <s v="Kachin"/>
    <s v="Waingmaw"/>
    <s v="Mading Baptist Church"/>
    <s v="MMR001CMP027"/>
    <s v="GCA"/>
    <s v="Mixed"/>
    <n v="21"/>
    <n v="111"/>
    <n v="22"/>
    <n v="116"/>
    <n v="26"/>
    <n v="116"/>
    <x v="1"/>
    <s v="P2"/>
    <x v="0"/>
    <x v="1"/>
    <m/>
    <m/>
  </r>
  <r>
    <s v="Kachin"/>
    <s v="Waingmaw"/>
    <s v="Mading Baptist Church"/>
    <s v="MMR001CMP027"/>
    <s v="GCA"/>
    <s v="Mixed"/>
    <n v="21"/>
    <n v="111"/>
    <n v="22"/>
    <n v="116"/>
    <n v="26"/>
    <n v="116"/>
    <x v="0"/>
    <s v="P1"/>
    <x v="1"/>
    <x v="3"/>
    <m/>
    <m/>
  </r>
  <r>
    <s v="Kachin"/>
    <s v="Waingmaw"/>
    <s v="Mading Baptist Church"/>
    <s v="MMR001CMP027"/>
    <s v="GCA"/>
    <s v="Mixed"/>
    <n v="21"/>
    <n v="111"/>
    <n v="22"/>
    <n v="116"/>
    <n v="26"/>
    <n v="116"/>
    <x v="1"/>
    <s v="P1"/>
    <x v="1"/>
    <x v="2"/>
    <m/>
    <m/>
  </r>
  <r>
    <s v="Kachin"/>
    <s v="Waingmaw"/>
    <s v="Mading Baptist Church"/>
    <s v="MMR001CMP027"/>
    <s v="GCA"/>
    <s v="Mixed"/>
    <n v="21"/>
    <n v="111"/>
    <n v="22"/>
    <n v="116"/>
    <n v="26"/>
    <n v="116"/>
    <x v="0"/>
    <s v="P2"/>
    <x v="1"/>
    <x v="2"/>
    <m/>
    <m/>
  </r>
  <r>
    <s v="Kachin"/>
    <s v="Waingmaw"/>
    <s v="Mading Baptist Church"/>
    <s v="MMR001CMP027"/>
    <s v="GCA"/>
    <s v="Mixed"/>
    <n v="21"/>
    <n v="111"/>
    <n v="22"/>
    <n v="116"/>
    <n v="26"/>
    <n v="116"/>
    <x v="1"/>
    <s v="P2"/>
    <x v="1"/>
    <x v="0"/>
    <m/>
    <m/>
  </r>
  <r>
    <s v="Kachin"/>
    <s v="Waingmaw"/>
    <s v="Hkat Cho "/>
    <s v="MMR001CMP028"/>
    <s v="GCA"/>
    <s v="Rural"/>
    <n v="110"/>
    <n v="509"/>
    <n v="80"/>
    <n v="324"/>
    <n v="110"/>
    <n v="506"/>
    <x v="0"/>
    <s v="P1"/>
    <x v="0"/>
    <x v="6"/>
    <m/>
    <m/>
  </r>
  <r>
    <s v="Kachin"/>
    <s v="Waingmaw"/>
    <s v="Hkat Cho "/>
    <s v="MMR001CMP028"/>
    <s v="GCA"/>
    <s v="Rural"/>
    <n v="110"/>
    <n v="509"/>
    <n v="80"/>
    <n v="324"/>
    <n v="110"/>
    <n v="506"/>
    <x v="1"/>
    <s v="P1"/>
    <x v="0"/>
    <x v="6"/>
    <m/>
    <m/>
  </r>
  <r>
    <s v="Kachin"/>
    <s v="Waingmaw"/>
    <s v="Hkat Cho "/>
    <s v="MMR001CMP028"/>
    <s v="GCA"/>
    <s v="Rural"/>
    <n v="110"/>
    <n v="509"/>
    <n v="80"/>
    <n v="324"/>
    <n v="110"/>
    <n v="506"/>
    <x v="0"/>
    <s v="P2"/>
    <x v="0"/>
    <x v="5"/>
    <m/>
    <m/>
  </r>
  <r>
    <s v="Kachin"/>
    <s v="Waingmaw"/>
    <s v="Hkat Cho "/>
    <s v="MMR001CMP028"/>
    <s v="GCA"/>
    <s v="Rural"/>
    <n v="110"/>
    <n v="509"/>
    <n v="80"/>
    <n v="324"/>
    <n v="110"/>
    <n v="506"/>
    <x v="1"/>
    <s v="P2"/>
    <x v="0"/>
    <x v="1"/>
    <m/>
    <m/>
  </r>
  <r>
    <s v="Kachin"/>
    <s v="Waingmaw"/>
    <s v="Hkat Cho "/>
    <s v="MMR001CMP028"/>
    <s v="GCA"/>
    <s v="Rural"/>
    <n v="110"/>
    <n v="509"/>
    <n v="80"/>
    <n v="324"/>
    <n v="110"/>
    <n v="506"/>
    <x v="0"/>
    <s v="P1"/>
    <x v="1"/>
    <x v="5"/>
    <m/>
    <m/>
  </r>
  <r>
    <s v="Kachin"/>
    <s v="Waingmaw"/>
    <s v="Hkat Cho "/>
    <s v="MMR001CMP028"/>
    <s v="GCA"/>
    <s v="Rural"/>
    <n v="110"/>
    <n v="509"/>
    <n v="80"/>
    <n v="324"/>
    <n v="110"/>
    <n v="506"/>
    <x v="1"/>
    <s v="P1"/>
    <x v="1"/>
    <x v="4"/>
    <m/>
    <m/>
  </r>
  <r>
    <s v="Kachin"/>
    <s v="Waingmaw"/>
    <s v="Hkat Cho "/>
    <s v="MMR001CMP028"/>
    <s v="GCA"/>
    <s v="Rural"/>
    <n v="110"/>
    <n v="509"/>
    <n v="80"/>
    <n v="324"/>
    <n v="110"/>
    <n v="506"/>
    <x v="0"/>
    <s v="P2"/>
    <x v="1"/>
    <x v="2"/>
    <m/>
    <m/>
  </r>
  <r>
    <s v="Kachin"/>
    <s v="Waingmaw"/>
    <s v="Hkat Cho "/>
    <s v="MMR001CMP028"/>
    <s v="GCA"/>
    <s v="Rural"/>
    <n v="110"/>
    <n v="509"/>
    <n v="80"/>
    <n v="324"/>
    <n v="110"/>
    <n v="506"/>
    <x v="1"/>
    <s v="P2"/>
    <x v="1"/>
    <x v="5"/>
    <m/>
    <m/>
  </r>
  <r>
    <s v="Kachin"/>
    <s v="Waingmaw"/>
    <s v="Maina Catholic Church (St. Joseph)"/>
    <s v="MMR001CMP029"/>
    <s v="GCA"/>
    <s v="Mixed"/>
    <n v="243"/>
    <n v="1307"/>
    <n v="227"/>
    <n v="1227"/>
    <n v="227"/>
    <n v="1227"/>
    <x v="0"/>
    <s v="P1"/>
    <x v="0"/>
    <x v="0"/>
    <m/>
    <m/>
  </r>
  <r>
    <s v="Kachin"/>
    <s v="Waingmaw"/>
    <s v="Maina Catholic Church (St. Joseph)"/>
    <s v="MMR001CMP029"/>
    <s v="GCA"/>
    <s v="Mixed"/>
    <n v="243"/>
    <n v="1307"/>
    <n v="227"/>
    <n v="1227"/>
    <n v="227"/>
    <n v="1227"/>
    <x v="1"/>
    <s v="P1"/>
    <x v="0"/>
    <x v="1"/>
    <m/>
    <m/>
  </r>
  <r>
    <s v="Kachin"/>
    <s v="Waingmaw"/>
    <s v="Maina Catholic Church (St. Joseph)"/>
    <s v="MMR001CMP029"/>
    <s v="GCA"/>
    <s v="Mixed"/>
    <n v="243"/>
    <n v="1307"/>
    <n v="227"/>
    <n v="1227"/>
    <n v="227"/>
    <n v="1227"/>
    <x v="0"/>
    <s v="P2"/>
    <x v="0"/>
    <x v="1"/>
    <m/>
    <m/>
  </r>
  <r>
    <s v="Kachin"/>
    <s v="Waingmaw"/>
    <s v="Maina Catholic Church (St. Joseph)"/>
    <s v="MMR001CMP029"/>
    <s v="GCA"/>
    <s v="Mixed"/>
    <n v="243"/>
    <n v="1307"/>
    <n v="227"/>
    <n v="1227"/>
    <n v="227"/>
    <n v="1227"/>
    <x v="1"/>
    <s v="P2"/>
    <x v="0"/>
    <x v="7"/>
    <m/>
    <m/>
  </r>
  <r>
    <s v="Kachin"/>
    <s v="Waingmaw"/>
    <s v="Maina Catholic Church (St. Joseph)"/>
    <s v="MMR001CMP029"/>
    <s v="GCA"/>
    <s v="Mixed"/>
    <n v="243"/>
    <n v="1307"/>
    <n v="227"/>
    <n v="1227"/>
    <n v="227"/>
    <n v="1227"/>
    <x v="0"/>
    <s v="P1"/>
    <x v="1"/>
    <x v="0"/>
    <m/>
    <m/>
  </r>
  <r>
    <s v="Kachin"/>
    <s v="Waingmaw"/>
    <s v="Maina Catholic Church (St. Joseph)"/>
    <s v="MMR001CMP029"/>
    <s v="GCA"/>
    <s v="Mixed"/>
    <n v="243"/>
    <n v="1307"/>
    <n v="227"/>
    <n v="1227"/>
    <n v="227"/>
    <n v="1227"/>
    <x v="1"/>
    <s v="P1"/>
    <x v="1"/>
    <x v="2"/>
    <m/>
    <m/>
  </r>
  <r>
    <s v="Kachin"/>
    <s v="Waingmaw"/>
    <s v="Maina Catholic Church (St. Joseph)"/>
    <s v="MMR001CMP029"/>
    <s v="GCA"/>
    <s v="Mixed"/>
    <n v="243"/>
    <n v="1307"/>
    <n v="227"/>
    <n v="1227"/>
    <n v="227"/>
    <n v="1227"/>
    <x v="0"/>
    <s v="P2"/>
    <x v="1"/>
    <x v="5"/>
    <m/>
    <m/>
  </r>
  <r>
    <s v="Kachin"/>
    <s v="Waingmaw"/>
    <s v="Maina Catholic Church (St. Joseph)"/>
    <s v="MMR001CMP029"/>
    <s v="GCA"/>
    <s v="Mixed"/>
    <n v="243"/>
    <n v="1307"/>
    <n v="227"/>
    <n v="1227"/>
    <n v="227"/>
    <n v="1227"/>
    <x v="1"/>
    <s v="P2"/>
    <x v="1"/>
    <x v="1"/>
    <m/>
    <m/>
  </r>
  <r>
    <s v="Kachin"/>
    <s v="Waingmaw"/>
    <s v="Qtr. 3 Mu-yin  Baptist Church"/>
    <s v="MMR001CMP030"/>
    <s v="GCA"/>
    <s v="Urban"/>
    <n v="31"/>
    <n v="170"/>
    <n v="25"/>
    <n v="125"/>
    <n v="31"/>
    <n v="170"/>
    <x v="0"/>
    <s v="P1"/>
    <x v="0"/>
    <x v="0"/>
    <m/>
    <m/>
  </r>
  <r>
    <s v="Kachin"/>
    <s v="Waingmaw"/>
    <s v="Qtr. 3 Mu-yin  Baptist Church"/>
    <s v="MMR001CMP030"/>
    <s v="GCA"/>
    <s v="Urban"/>
    <n v="31"/>
    <n v="170"/>
    <n v="25"/>
    <n v="125"/>
    <n v="31"/>
    <n v="170"/>
    <x v="1"/>
    <s v="P1"/>
    <x v="0"/>
    <x v="1"/>
    <m/>
    <m/>
  </r>
  <r>
    <s v="Kachin"/>
    <s v="Waingmaw"/>
    <s v="Qtr. 3 Mu-yin  Baptist Church"/>
    <s v="MMR001CMP030"/>
    <s v="GCA"/>
    <s v="Urban"/>
    <n v="31"/>
    <n v="170"/>
    <n v="25"/>
    <n v="125"/>
    <n v="31"/>
    <n v="170"/>
    <x v="0"/>
    <s v="P2"/>
    <x v="0"/>
    <x v="1"/>
    <m/>
    <m/>
  </r>
  <r>
    <s v="Kachin"/>
    <s v="Waingmaw"/>
    <s v="Qtr. 3 Mu-yin  Baptist Church"/>
    <s v="MMR001CMP030"/>
    <s v="GCA"/>
    <s v="Urban"/>
    <n v="31"/>
    <n v="170"/>
    <n v="25"/>
    <n v="125"/>
    <n v="31"/>
    <n v="170"/>
    <x v="1"/>
    <s v="P2"/>
    <x v="0"/>
    <x v="6"/>
    <m/>
    <m/>
  </r>
  <r>
    <s v="Kachin"/>
    <s v="Waingmaw"/>
    <s v="Qtr. 3 Mu-yin  Baptist Church"/>
    <s v="MMR001CMP030"/>
    <s v="GCA"/>
    <s v="Urban"/>
    <n v="31"/>
    <n v="170"/>
    <n v="25"/>
    <n v="125"/>
    <n v="31"/>
    <n v="170"/>
    <x v="0"/>
    <s v="P1"/>
    <x v="1"/>
    <x v="2"/>
    <m/>
    <m/>
  </r>
  <r>
    <s v="Kachin"/>
    <s v="Waingmaw"/>
    <s v="Qtr. 3 Mu-yin  Baptist Church"/>
    <s v="MMR001CMP030"/>
    <s v="GCA"/>
    <s v="Urban"/>
    <n v="31"/>
    <n v="170"/>
    <n v="25"/>
    <n v="125"/>
    <n v="31"/>
    <n v="170"/>
    <x v="1"/>
    <s v="P1"/>
    <x v="1"/>
    <x v="2"/>
    <m/>
    <m/>
  </r>
  <r>
    <s v="Kachin"/>
    <s v="Waingmaw"/>
    <s v="Qtr. 3 Mu-yin  Baptist Church"/>
    <s v="MMR001CMP030"/>
    <s v="GCA"/>
    <s v="Urban"/>
    <n v="31"/>
    <n v="170"/>
    <n v="25"/>
    <n v="125"/>
    <n v="31"/>
    <n v="170"/>
    <x v="0"/>
    <s v="P2"/>
    <x v="1"/>
    <x v="0"/>
    <m/>
    <m/>
  </r>
  <r>
    <s v="Kachin"/>
    <s v="Waingmaw"/>
    <s v="Qtr. 3 Mu-yin  Baptist Church"/>
    <s v="MMR001CMP030"/>
    <s v="GCA"/>
    <s v="Urban"/>
    <n v="31"/>
    <n v="170"/>
    <n v="25"/>
    <n v="125"/>
    <n v="31"/>
    <n v="170"/>
    <x v="1"/>
    <s v="P2"/>
    <x v="1"/>
    <x v="0"/>
    <m/>
    <m/>
  </r>
  <r>
    <s v="Kachin"/>
    <s v="Waingmaw"/>
    <s v="Maina AG Church"/>
    <s v="MMR001CMP031"/>
    <s v="GCA"/>
    <s v="Urban"/>
    <n v="128"/>
    <n v="725"/>
    <n v="100"/>
    <n v="608"/>
    <n v="128"/>
    <n v="746"/>
    <x v="0"/>
    <s v="P1"/>
    <x v="0"/>
    <x v="0"/>
    <m/>
    <m/>
  </r>
  <r>
    <s v="Kachin"/>
    <s v="Waingmaw"/>
    <s v="Maina AG Church"/>
    <s v="MMR001CMP031"/>
    <s v="GCA"/>
    <s v="Urban"/>
    <n v="128"/>
    <n v="725"/>
    <n v="100"/>
    <n v="608"/>
    <n v="128"/>
    <n v="746"/>
    <x v="1"/>
    <s v="P1"/>
    <x v="0"/>
    <x v="1"/>
    <m/>
    <m/>
  </r>
  <r>
    <s v="Kachin"/>
    <s v="Waingmaw"/>
    <s v="Maina AG Church"/>
    <s v="MMR001CMP031"/>
    <s v="GCA"/>
    <s v="Urban"/>
    <n v="128"/>
    <n v="725"/>
    <n v="100"/>
    <n v="608"/>
    <n v="128"/>
    <n v="746"/>
    <x v="0"/>
    <s v="P2"/>
    <x v="0"/>
    <x v="1"/>
    <m/>
    <m/>
  </r>
  <r>
    <s v="Kachin"/>
    <s v="Waingmaw"/>
    <s v="Maina AG Church"/>
    <s v="MMR001CMP031"/>
    <s v="GCA"/>
    <s v="Urban"/>
    <n v="128"/>
    <n v="725"/>
    <n v="100"/>
    <n v="608"/>
    <n v="128"/>
    <n v="746"/>
    <x v="1"/>
    <s v="P2"/>
    <x v="0"/>
    <x v="4"/>
    <m/>
    <m/>
  </r>
  <r>
    <s v="Kachin"/>
    <s v="Waingmaw"/>
    <s v="Maina AG Church"/>
    <s v="MMR001CMP031"/>
    <s v="GCA"/>
    <s v="Urban"/>
    <n v="128"/>
    <n v="725"/>
    <n v="100"/>
    <n v="608"/>
    <n v="128"/>
    <n v="746"/>
    <x v="0"/>
    <s v="P1"/>
    <x v="1"/>
    <x v="2"/>
    <m/>
    <m/>
  </r>
  <r>
    <s v="Kachin"/>
    <s v="Waingmaw"/>
    <s v="Maina AG Church"/>
    <s v="MMR001CMP031"/>
    <s v="GCA"/>
    <s v="Urban"/>
    <n v="128"/>
    <n v="725"/>
    <n v="100"/>
    <n v="608"/>
    <n v="128"/>
    <n v="746"/>
    <x v="1"/>
    <s v="P1"/>
    <x v="1"/>
    <x v="2"/>
    <m/>
    <m/>
  </r>
  <r>
    <s v="Kachin"/>
    <s v="Waingmaw"/>
    <s v="Maina AG Church"/>
    <s v="MMR001CMP031"/>
    <s v="GCA"/>
    <s v="Urban"/>
    <n v="128"/>
    <n v="725"/>
    <n v="100"/>
    <n v="608"/>
    <n v="128"/>
    <n v="746"/>
    <x v="0"/>
    <s v="P2"/>
    <x v="1"/>
    <x v="0"/>
    <m/>
    <m/>
  </r>
  <r>
    <s v="Kachin"/>
    <s v="Waingmaw"/>
    <s v="Maina AG Church"/>
    <s v="MMR001CMP031"/>
    <s v="GCA"/>
    <s v="Urban"/>
    <n v="128"/>
    <n v="725"/>
    <n v="100"/>
    <n v="608"/>
    <n v="128"/>
    <n v="746"/>
    <x v="1"/>
    <s v="P2"/>
    <x v="1"/>
    <x v="0"/>
    <m/>
    <m/>
  </r>
  <r>
    <s v="Kachin"/>
    <s v="Waingmaw"/>
    <s v="Qtr. 2 Lhaovo Baptist Church"/>
    <s v="MMR001CMP032"/>
    <s v="GCA"/>
    <s v="Urban"/>
    <n v="94"/>
    <n v="341"/>
    <n v="65"/>
    <n v="240"/>
    <n v="95"/>
    <n v="343"/>
    <x v="0"/>
    <s v="P1"/>
    <x v="0"/>
    <x v="2"/>
    <m/>
    <m/>
  </r>
  <r>
    <s v="Kachin"/>
    <s v="Waingmaw"/>
    <s v="Qtr. 2 Lhaovo Baptist Church"/>
    <s v="MMR001CMP032"/>
    <s v="GCA"/>
    <s v="Urban"/>
    <n v="94"/>
    <n v="341"/>
    <n v="65"/>
    <n v="240"/>
    <n v="95"/>
    <n v="343"/>
    <x v="1"/>
    <s v="P1"/>
    <x v="0"/>
    <x v="1"/>
    <m/>
    <m/>
  </r>
  <r>
    <s v="Kachin"/>
    <s v="Waingmaw"/>
    <s v="Qtr. 2 Lhaovo Baptist Church"/>
    <s v="MMR001CMP032"/>
    <s v="GCA"/>
    <s v="Urban"/>
    <n v="94"/>
    <n v="341"/>
    <n v="65"/>
    <n v="240"/>
    <n v="95"/>
    <n v="343"/>
    <x v="0"/>
    <s v="P2"/>
    <x v="0"/>
    <x v="0"/>
    <m/>
    <m/>
  </r>
  <r>
    <s v="Kachin"/>
    <s v="Waingmaw"/>
    <s v="Qtr. 2 Lhaovo Baptist Church"/>
    <s v="MMR001CMP032"/>
    <s v="GCA"/>
    <s v="Urban"/>
    <n v="94"/>
    <n v="341"/>
    <n v="65"/>
    <n v="240"/>
    <n v="95"/>
    <n v="343"/>
    <x v="1"/>
    <s v="P2"/>
    <x v="0"/>
    <x v="5"/>
    <m/>
    <m/>
  </r>
  <r>
    <s v="Kachin"/>
    <s v="Waingmaw"/>
    <s v="Qtr. 2 Lhaovo Baptist Church"/>
    <s v="MMR001CMP032"/>
    <s v="GCA"/>
    <s v="Urban"/>
    <n v="94"/>
    <n v="341"/>
    <n v="65"/>
    <n v="240"/>
    <n v="95"/>
    <n v="343"/>
    <x v="0"/>
    <s v="P1"/>
    <x v="1"/>
    <x v="2"/>
    <m/>
    <m/>
  </r>
  <r>
    <s v="Kachin"/>
    <s v="Waingmaw"/>
    <s v="Qtr. 2 Lhaovo Baptist Church"/>
    <s v="MMR001CMP032"/>
    <s v="GCA"/>
    <s v="Urban"/>
    <n v="94"/>
    <n v="341"/>
    <n v="65"/>
    <n v="240"/>
    <n v="95"/>
    <n v="343"/>
    <x v="1"/>
    <s v="P1"/>
    <x v="1"/>
    <x v="2"/>
    <m/>
    <m/>
  </r>
  <r>
    <s v="Kachin"/>
    <s v="Waingmaw"/>
    <s v="Qtr. 2 Lhaovo Baptist Church"/>
    <s v="MMR001CMP032"/>
    <s v="GCA"/>
    <s v="Urban"/>
    <n v="94"/>
    <n v="341"/>
    <n v="65"/>
    <n v="240"/>
    <n v="95"/>
    <n v="343"/>
    <x v="0"/>
    <s v="P2"/>
    <x v="1"/>
    <x v="0"/>
    <m/>
    <m/>
  </r>
  <r>
    <s v="Kachin"/>
    <s v="Waingmaw"/>
    <s v="Qtr. 2 Lhaovo Baptist Church"/>
    <s v="MMR001CMP032"/>
    <s v="GCA"/>
    <s v="Urban"/>
    <n v="94"/>
    <n v="341"/>
    <n v="65"/>
    <n v="240"/>
    <n v="95"/>
    <n v="343"/>
    <x v="1"/>
    <s v="P2"/>
    <x v="1"/>
    <x v="0"/>
    <m/>
    <m/>
  </r>
  <r>
    <s v="Kachin"/>
    <s v="Waingmaw"/>
    <s v="Nawng Hee Village"/>
    <s v="MMR001CMP033"/>
    <s v="GCA"/>
    <s v="Rural"/>
    <n v="18"/>
    <n v="82"/>
    <n v="18"/>
    <n v="82"/>
    <n v="18"/>
    <n v="80"/>
    <x v="0"/>
    <s v="P1"/>
    <x v="0"/>
    <x v="2"/>
    <m/>
    <m/>
  </r>
  <r>
    <s v="Kachin"/>
    <s v="Waingmaw"/>
    <s v="Nawng Hee Village"/>
    <s v="MMR001CMP033"/>
    <s v="GCA"/>
    <s v="Rural"/>
    <n v="18"/>
    <n v="82"/>
    <n v="18"/>
    <n v="82"/>
    <n v="18"/>
    <n v="80"/>
    <x v="1"/>
    <s v="P1"/>
    <x v="0"/>
    <x v="2"/>
    <m/>
    <m/>
  </r>
  <r>
    <s v="Kachin"/>
    <s v="Waingmaw"/>
    <s v="Nawng Hee Village"/>
    <s v="MMR001CMP033"/>
    <s v="GCA"/>
    <s v="Rural"/>
    <n v="18"/>
    <n v="82"/>
    <n v="18"/>
    <n v="82"/>
    <n v="18"/>
    <n v="80"/>
    <x v="0"/>
    <s v="P2"/>
    <x v="0"/>
    <x v="0"/>
    <m/>
    <m/>
  </r>
  <r>
    <s v="Kachin"/>
    <s v="Waingmaw"/>
    <s v="Nawng Hee Village"/>
    <s v="MMR001CMP033"/>
    <s v="GCA"/>
    <s v="Rural"/>
    <n v="18"/>
    <n v="82"/>
    <n v="18"/>
    <n v="82"/>
    <n v="18"/>
    <n v="80"/>
    <x v="1"/>
    <s v="P2"/>
    <x v="0"/>
    <x v="0"/>
    <m/>
    <m/>
  </r>
  <r>
    <s v="Kachin"/>
    <s v="Waingmaw"/>
    <s v="Nawng Hee Village"/>
    <s v="MMR001CMP033"/>
    <s v="GCA"/>
    <s v="Rural"/>
    <n v="18"/>
    <n v="82"/>
    <n v="18"/>
    <n v="82"/>
    <n v="18"/>
    <n v="80"/>
    <x v="0"/>
    <s v="P1"/>
    <x v="1"/>
    <x v="2"/>
    <m/>
    <m/>
  </r>
  <r>
    <s v="Kachin"/>
    <s v="Waingmaw"/>
    <s v="Nawng Hee Village"/>
    <s v="MMR001CMP033"/>
    <s v="GCA"/>
    <s v="Rural"/>
    <n v="18"/>
    <n v="82"/>
    <n v="18"/>
    <n v="82"/>
    <n v="18"/>
    <n v="80"/>
    <x v="1"/>
    <s v="P1"/>
    <x v="1"/>
    <x v="0"/>
    <m/>
    <m/>
  </r>
  <r>
    <s v="Kachin"/>
    <s v="Waingmaw"/>
    <s v="Nawng Hee Village"/>
    <s v="MMR001CMP033"/>
    <s v="GCA"/>
    <s v="Rural"/>
    <n v="18"/>
    <n v="82"/>
    <n v="18"/>
    <n v="82"/>
    <n v="18"/>
    <n v="80"/>
    <x v="0"/>
    <s v="P2"/>
    <x v="1"/>
    <x v="0"/>
    <m/>
    <m/>
  </r>
  <r>
    <s v="Kachin"/>
    <s v="Waingmaw"/>
    <s v="Nawng Hee Village"/>
    <s v="MMR001CMP033"/>
    <s v="GCA"/>
    <s v="Rural"/>
    <n v="18"/>
    <n v="82"/>
    <n v="18"/>
    <n v="82"/>
    <n v="18"/>
    <n v="80"/>
    <x v="1"/>
    <s v="P2"/>
    <x v="1"/>
    <x v="4"/>
    <m/>
    <m/>
  </r>
  <r>
    <s v="Kachin"/>
    <s v="Waingmaw"/>
    <s v="Thargaya Lisu Baptist Church"/>
    <s v="MMR001CMP037"/>
    <s v="GCA"/>
    <s v="Urban"/>
    <n v="42"/>
    <n v="175"/>
    <n v="27"/>
    <n v="131"/>
    <n v="42"/>
    <n v="175"/>
    <x v="0"/>
    <s v="P1"/>
    <x v="0"/>
    <x v="0"/>
    <m/>
    <m/>
  </r>
  <r>
    <s v="Kachin"/>
    <s v="Waingmaw"/>
    <s v="Thargaya Lisu Baptist Church"/>
    <s v="MMR001CMP037"/>
    <s v="GCA"/>
    <s v="Urban"/>
    <n v="42"/>
    <n v="175"/>
    <n v="27"/>
    <n v="131"/>
    <n v="42"/>
    <n v="175"/>
    <x v="1"/>
    <s v="P1"/>
    <x v="0"/>
    <x v="2"/>
    <m/>
    <m/>
  </r>
  <r>
    <s v="Kachin"/>
    <s v="Waingmaw"/>
    <s v="Thargaya Lisu Baptist Church"/>
    <s v="MMR001CMP037"/>
    <s v="GCA"/>
    <s v="Urban"/>
    <n v="42"/>
    <n v="175"/>
    <n v="27"/>
    <n v="131"/>
    <n v="42"/>
    <n v="175"/>
    <x v="0"/>
    <s v="P2"/>
    <x v="0"/>
    <x v="1"/>
    <m/>
    <m/>
  </r>
  <r>
    <s v="Kachin"/>
    <s v="Waingmaw"/>
    <s v="Thargaya Lisu Baptist Church"/>
    <s v="MMR001CMP037"/>
    <s v="GCA"/>
    <s v="Urban"/>
    <n v="42"/>
    <n v="175"/>
    <n v="27"/>
    <n v="131"/>
    <n v="42"/>
    <n v="175"/>
    <x v="1"/>
    <s v="P2"/>
    <x v="0"/>
    <x v="1"/>
    <m/>
    <m/>
  </r>
  <r>
    <s v="Kachin"/>
    <s v="Waingmaw"/>
    <s v="Thargaya Lisu Baptist Church"/>
    <s v="MMR001CMP037"/>
    <s v="GCA"/>
    <s v="Urban"/>
    <n v="42"/>
    <n v="175"/>
    <n v="27"/>
    <n v="131"/>
    <n v="42"/>
    <n v="175"/>
    <x v="0"/>
    <s v="P1"/>
    <x v="1"/>
    <x v="2"/>
    <m/>
    <m/>
  </r>
  <r>
    <s v="Kachin"/>
    <s v="Waingmaw"/>
    <s v="Thargaya Lisu Baptist Church"/>
    <s v="MMR001CMP037"/>
    <s v="GCA"/>
    <s v="Urban"/>
    <n v="42"/>
    <n v="175"/>
    <n v="27"/>
    <n v="131"/>
    <n v="42"/>
    <n v="175"/>
    <x v="1"/>
    <s v="P1"/>
    <x v="1"/>
    <x v="2"/>
    <m/>
    <m/>
  </r>
  <r>
    <s v="Kachin"/>
    <s v="Waingmaw"/>
    <s v="Thargaya Lisu Baptist Church"/>
    <s v="MMR001CMP037"/>
    <s v="GCA"/>
    <s v="Urban"/>
    <n v="42"/>
    <n v="175"/>
    <n v="27"/>
    <n v="131"/>
    <n v="42"/>
    <n v="175"/>
    <x v="0"/>
    <s v="P2"/>
    <x v="1"/>
    <x v="0"/>
    <m/>
    <m/>
  </r>
  <r>
    <s v="Kachin"/>
    <s v="Waingmaw"/>
    <s v="Thargaya Lisu Baptist Church"/>
    <s v="MMR001CMP037"/>
    <s v="GCA"/>
    <s v="Urban"/>
    <n v="42"/>
    <n v="175"/>
    <n v="27"/>
    <n v="131"/>
    <n v="42"/>
    <n v="175"/>
    <x v="1"/>
    <s v="P2"/>
    <x v="1"/>
    <x v="0"/>
    <m/>
    <m/>
  </r>
  <r>
    <s v="Kachin"/>
    <s v="Waingmaw"/>
    <s v="Waingmaw AG Church"/>
    <s v="MMR001CMP038"/>
    <s v="GCA"/>
    <s v="Urban"/>
    <n v="85"/>
    <n v="367"/>
    <n v="80"/>
    <n v="337"/>
    <n v="85"/>
    <n v="367"/>
    <x v="0"/>
    <s v="P1"/>
    <x v="0"/>
    <x v="0"/>
    <m/>
    <m/>
  </r>
  <r>
    <s v="Kachin"/>
    <s v="Waingmaw"/>
    <s v="Waingmaw AG Church"/>
    <s v="MMR001CMP038"/>
    <s v="GCA"/>
    <s v="Urban"/>
    <n v="85"/>
    <n v="367"/>
    <n v="80"/>
    <n v="337"/>
    <n v="85"/>
    <n v="367"/>
    <x v="1"/>
    <s v="P1"/>
    <x v="0"/>
    <x v="2"/>
    <m/>
    <m/>
  </r>
  <r>
    <s v="Kachin"/>
    <s v="Waingmaw"/>
    <s v="Waingmaw AG Church"/>
    <s v="MMR001CMP038"/>
    <s v="GCA"/>
    <s v="Urban"/>
    <n v="85"/>
    <n v="367"/>
    <n v="80"/>
    <n v="337"/>
    <n v="85"/>
    <n v="367"/>
    <x v="0"/>
    <s v="P2"/>
    <x v="0"/>
    <x v="6"/>
    <m/>
    <m/>
  </r>
  <r>
    <s v="Kachin"/>
    <s v="Waingmaw"/>
    <s v="Waingmaw AG Church"/>
    <s v="MMR001CMP038"/>
    <s v="GCA"/>
    <s v="Urban"/>
    <n v="85"/>
    <n v="367"/>
    <n v="80"/>
    <n v="337"/>
    <n v="85"/>
    <n v="367"/>
    <x v="1"/>
    <s v="P2"/>
    <x v="0"/>
    <x v="1"/>
    <m/>
    <m/>
  </r>
  <r>
    <s v="Kachin"/>
    <s v="Waingmaw"/>
    <s v="Waingmaw AG Church"/>
    <s v="MMR001CMP038"/>
    <s v="GCA"/>
    <s v="Urban"/>
    <n v="85"/>
    <n v="367"/>
    <n v="80"/>
    <n v="337"/>
    <n v="85"/>
    <n v="367"/>
    <x v="0"/>
    <s v="P1"/>
    <x v="1"/>
    <x v="0"/>
    <m/>
    <m/>
  </r>
  <r>
    <s v="Kachin"/>
    <s v="Waingmaw"/>
    <s v="Waingmaw AG Church"/>
    <s v="MMR001CMP038"/>
    <s v="GCA"/>
    <s v="Urban"/>
    <n v="85"/>
    <n v="367"/>
    <n v="80"/>
    <n v="337"/>
    <n v="85"/>
    <n v="367"/>
    <x v="1"/>
    <s v="P1"/>
    <x v="1"/>
    <x v="2"/>
    <m/>
    <m/>
  </r>
  <r>
    <s v="Kachin"/>
    <s v="Waingmaw"/>
    <s v="Waingmaw AG Church"/>
    <s v="MMR001CMP038"/>
    <s v="GCA"/>
    <s v="Urban"/>
    <n v="85"/>
    <n v="367"/>
    <n v="80"/>
    <n v="337"/>
    <n v="85"/>
    <n v="367"/>
    <x v="0"/>
    <s v="P2"/>
    <x v="1"/>
    <x v="6"/>
    <m/>
    <m/>
  </r>
  <r>
    <s v="Kachin"/>
    <s v="Waingmaw"/>
    <s v="Waingmaw AG Church"/>
    <s v="MMR001CMP038"/>
    <s v="GCA"/>
    <s v="Urban"/>
    <n v="85"/>
    <n v="367"/>
    <n v="80"/>
    <n v="337"/>
    <n v="85"/>
    <n v="367"/>
    <x v="1"/>
    <s v="P2"/>
    <x v="1"/>
    <x v="0"/>
    <m/>
    <m/>
  </r>
  <r>
    <s v="Kachin"/>
    <s v="Waingmaw"/>
    <s v="Maina Lawang Baptist Church"/>
    <s v="MMR001CMP039"/>
    <s v="GCA"/>
    <s v="Rural"/>
    <n v="45"/>
    <n v="193"/>
    <n v="48"/>
    <n v="196"/>
    <n v="48"/>
    <n v="196"/>
    <x v="0"/>
    <s v="P1"/>
    <x v="0"/>
    <x v="2"/>
    <m/>
    <m/>
  </r>
  <r>
    <s v="Kachin"/>
    <s v="Waingmaw"/>
    <s v="Maina Lawang Baptist Church"/>
    <s v="MMR001CMP039"/>
    <s v="GCA"/>
    <s v="Rural"/>
    <n v="45"/>
    <n v="193"/>
    <n v="48"/>
    <n v="196"/>
    <n v="48"/>
    <n v="196"/>
    <x v="1"/>
    <s v="P1"/>
    <x v="0"/>
    <x v="1"/>
    <m/>
    <m/>
  </r>
  <r>
    <s v="Kachin"/>
    <s v="Waingmaw"/>
    <s v="Maina Lawang Baptist Church"/>
    <s v="MMR001CMP039"/>
    <s v="GCA"/>
    <s v="Rural"/>
    <n v="45"/>
    <n v="193"/>
    <n v="48"/>
    <n v="196"/>
    <n v="48"/>
    <n v="196"/>
    <x v="0"/>
    <s v="P2"/>
    <x v="0"/>
    <x v="1"/>
    <m/>
    <m/>
  </r>
  <r>
    <s v="Kachin"/>
    <s v="Waingmaw"/>
    <s v="Maina Lawang Baptist Church"/>
    <s v="MMR001CMP039"/>
    <s v="GCA"/>
    <s v="Rural"/>
    <n v="45"/>
    <n v="193"/>
    <n v="48"/>
    <n v="196"/>
    <n v="48"/>
    <n v="196"/>
    <x v="1"/>
    <s v="P2"/>
    <x v="0"/>
    <x v="9"/>
    <m/>
    <m/>
  </r>
  <r>
    <s v="Kachin"/>
    <s v="Waingmaw"/>
    <s v="Maina Lawang Baptist Church"/>
    <s v="MMR001CMP039"/>
    <s v="GCA"/>
    <s v="Rural"/>
    <n v="45"/>
    <n v="193"/>
    <n v="48"/>
    <n v="196"/>
    <n v="48"/>
    <n v="196"/>
    <x v="0"/>
    <s v="P1"/>
    <x v="1"/>
    <x v="1"/>
    <m/>
    <m/>
  </r>
  <r>
    <s v="Kachin"/>
    <s v="Waingmaw"/>
    <s v="Maina Lawang Baptist Church"/>
    <s v="MMR001CMP039"/>
    <s v="GCA"/>
    <s v="Rural"/>
    <n v="45"/>
    <n v="193"/>
    <n v="48"/>
    <n v="196"/>
    <n v="48"/>
    <n v="196"/>
    <x v="1"/>
    <s v="P1"/>
    <x v="1"/>
    <x v="2"/>
    <m/>
    <m/>
  </r>
  <r>
    <s v="Kachin"/>
    <s v="Waingmaw"/>
    <s v="Maina Lawang Baptist Church"/>
    <s v="MMR001CMP039"/>
    <s v="GCA"/>
    <s v="Rural"/>
    <n v="45"/>
    <n v="193"/>
    <n v="48"/>
    <n v="196"/>
    <n v="48"/>
    <n v="196"/>
    <x v="0"/>
    <s v="P2"/>
    <x v="1"/>
    <x v="9"/>
    <m/>
    <m/>
  </r>
  <r>
    <s v="Kachin"/>
    <s v="Waingmaw"/>
    <s v="Maina Lawang Baptist Church"/>
    <s v="MMR001CMP039"/>
    <s v="GCA"/>
    <s v="Rural"/>
    <n v="45"/>
    <n v="193"/>
    <n v="48"/>
    <n v="196"/>
    <n v="48"/>
    <n v="196"/>
    <x v="1"/>
    <s v="P2"/>
    <x v="1"/>
    <x v="1"/>
    <m/>
    <m/>
  </r>
  <r>
    <s v="Kachin"/>
    <s v="Waingmaw"/>
    <s v="Maina KBC (Bawng Ring)"/>
    <s v="MMR001CMP040"/>
    <s v="GCA"/>
    <s v="Rural"/>
    <n v="429"/>
    <n v="2237"/>
    <n v="429"/>
    <n v="2221"/>
    <n v="429"/>
    <n v="2221"/>
    <x v="0"/>
    <s v="P1"/>
    <x v="0"/>
    <x v="0"/>
    <m/>
    <m/>
  </r>
  <r>
    <s v="Kachin"/>
    <s v="Waingmaw"/>
    <s v="Maina KBC (Bawng Ring)"/>
    <s v="MMR001CMP040"/>
    <s v="GCA"/>
    <s v="Rural"/>
    <n v="429"/>
    <n v="2237"/>
    <n v="429"/>
    <n v="2221"/>
    <n v="429"/>
    <n v="2221"/>
    <x v="1"/>
    <s v="P1"/>
    <x v="0"/>
    <x v="2"/>
    <m/>
    <m/>
  </r>
  <r>
    <s v="Kachin"/>
    <s v="Waingmaw"/>
    <s v="Maina KBC (Bawng Ring)"/>
    <s v="MMR001CMP040"/>
    <s v="GCA"/>
    <s v="Rural"/>
    <n v="429"/>
    <n v="2237"/>
    <n v="429"/>
    <n v="2221"/>
    <n v="429"/>
    <n v="2221"/>
    <x v="0"/>
    <s v="P2"/>
    <x v="0"/>
    <x v="1"/>
    <m/>
    <m/>
  </r>
  <r>
    <s v="Kachin"/>
    <s v="Waingmaw"/>
    <s v="Maina KBC (Bawng Ring)"/>
    <s v="MMR001CMP040"/>
    <s v="GCA"/>
    <s v="Rural"/>
    <n v="429"/>
    <n v="2237"/>
    <n v="429"/>
    <n v="2221"/>
    <n v="429"/>
    <n v="2221"/>
    <x v="1"/>
    <s v="P2"/>
    <x v="0"/>
    <x v="1"/>
    <m/>
    <m/>
  </r>
  <r>
    <s v="Kachin"/>
    <s v="Waingmaw"/>
    <s v="Maina KBC (Bawng Ring)"/>
    <s v="MMR001CMP040"/>
    <s v="GCA"/>
    <s v="Rural"/>
    <n v="429"/>
    <n v="2237"/>
    <n v="429"/>
    <n v="2221"/>
    <n v="429"/>
    <n v="2221"/>
    <x v="0"/>
    <s v="P1"/>
    <x v="1"/>
    <x v="2"/>
    <m/>
    <m/>
  </r>
  <r>
    <s v="Kachin"/>
    <s v="Waingmaw"/>
    <s v="Maina KBC (Bawng Ring)"/>
    <s v="MMR001CMP040"/>
    <s v="GCA"/>
    <s v="Rural"/>
    <n v="429"/>
    <n v="2237"/>
    <n v="429"/>
    <n v="2221"/>
    <n v="429"/>
    <n v="2221"/>
    <x v="1"/>
    <s v="P1"/>
    <x v="1"/>
    <x v="2"/>
    <m/>
    <m/>
  </r>
  <r>
    <s v="Kachin"/>
    <s v="Waingmaw"/>
    <s v="Maina KBC (Bawng Ring)"/>
    <s v="MMR001CMP040"/>
    <s v="GCA"/>
    <s v="Rural"/>
    <n v="429"/>
    <n v="2237"/>
    <n v="429"/>
    <n v="2221"/>
    <n v="429"/>
    <n v="2221"/>
    <x v="0"/>
    <s v="P2"/>
    <x v="1"/>
    <x v="0"/>
    <m/>
    <m/>
  </r>
  <r>
    <s v="Kachin"/>
    <s v="Waingmaw"/>
    <s v="Maina KBC (Bawng Ring)"/>
    <s v="MMR001CMP040"/>
    <s v="GCA"/>
    <s v="Rural"/>
    <n v="429"/>
    <n v="2237"/>
    <n v="429"/>
    <n v="2221"/>
    <n v="429"/>
    <n v="2221"/>
    <x v="1"/>
    <s v="P2"/>
    <x v="1"/>
    <x v="1"/>
    <m/>
    <m/>
  </r>
  <r>
    <s v="Kachin"/>
    <s v="Waingmaw"/>
    <s v="Shing Jai"/>
    <s v="MMR001CMP041"/>
    <s v="GCA"/>
    <s v="Rural"/>
    <n v="172"/>
    <n v="838"/>
    <n v="181"/>
    <n v="910"/>
    <n v="181"/>
    <n v="910"/>
    <x v="0"/>
    <s v="P1"/>
    <x v="0"/>
    <x v="2"/>
    <m/>
    <m/>
  </r>
  <r>
    <s v="Kachin"/>
    <s v="Waingmaw"/>
    <s v="Shing Jai"/>
    <s v="MMR001CMP041"/>
    <s v="GCA"/>
    <s v="Rural"/>
    <n v="172"/>
    <n v="838"/>
    <n v="181"/>
    <n v="910"/>
    <n v="181"/>
    <n v="910"/>
    <x v="1"/>
    <s v="P1"/>
    <x v="0"/>
    <x v="2"/>
    <m/>
    <m/>
  </r>
  <r>
    <s v="Kachin"/>
    <s v="Waingmaw"/>
    <s v="Shing Jai"/>
    <s v="MMR001CMP041"/>
    <s v="GCA"/>
    <s v="Rural"/>
    <n v="172"/>
    <n v="838"/>
    <n v="181"/>
    <n v="910"/>
    <n v="181"/>
    <n v="910"/>
    <x v="0"/>
    <s v="P2"/>
    <x v="0"/>
    <x v="1"/>
    <m/>
    <m/>
  </r>
  <r>
    <s v="Kachin"/>
    <s v="Waingmaw"/>
    <s v="Shing Jai"/>
    <s v="MMR001CMP041"/>
    <s v="GCA"/>
    <s v="Rural"/>
    <n v="172"/>
    <n v="838"/>
    <n v="181"/>
    <n v="910"/>
    <n v="181"/>
    <n v="910"/>
    <x v="1"/>
    <s v="P2"/>
    <x v="0"/>
    <x v="1"/>
    <m/>
    <m/>
  </r>
  <r>
    <s v="Kachin"/>
    <s v="Waingmaw"/>
    <s v="Shing Jai"/>
    <s v="MMR001CMP041"/>
    <s v="GCA"/>
    <s v="Rural"/>
    <n v="172"/>
    <n v="838"/>
    <n v="181"/>
    <n v="910"/>
    <n v="181"/>
    <n v="910"/>
    <x v="0"/>
    <s v="P1"/>
    <x v="1"/>
    <x v="2"/>
    <m/>
    <m/>
  </r>
  <r>
    <s v="Kachin"/>
    <s v="Waingmaw"/>
    <s v="Shing Jai"/>
    <s v="MMR001CMP041"/>
    <s v="GCA"/>
    <s v="Rural"/>
    <n v="172"/>
    <n v="838"/>
    <n v="181"/>
    <n v="910"/>
    <n v="181"/>
    <n v="910"/>
    <x v="1"/>
    <s v="P1"/>
    <x v="1"/>
    <x v="2"/>
    <m/>
    <m/>
  </r>
  <r>
    <s v="Kachin"/>
    <s v="Waingmaw"/>
    <s v="Shing Jai"/>
    <s v="MMR001CMP041"/>
    <s v="GCA"/>
    <s v="Rural"/>
    <n v="172"/>
    <n v="838"/>
    <n v="181"/>
    <n v="910"/>
    <n v="181"/>
    <n v="910"/>
    <x v="0"/>
    <s v="P2"/>
    <x v="1"/>
    <x v="5"/>
    <m/>
    <m/>
  </r>
  <r>
    <s v="Kachin"/>
    <s v="Waingmaw"/>
    <s v="Shing Jai"/>
    <s v="MMR001CMP041"/>
    <s v="GCA"/>
    <s v="Rural"/>
    <n v="172"/>
    <n v="838"/>
    <n v="181"/>
    <n v="910"/>
    <n v="181"/>
    <n v="910"/>
    <x v="1"/>
    <s v="P2"/>
    <x v="1"/>
    <x v="0"/>
    <m/>
    <m/>
  </r>
  <r>
    <s v="Kachin"/>
    <s v="Chipwi"/>
    <s v="Chipwi KBC camp"/>
    <s v="MMR001CMP042"/>
    <s v="GCA"/>
    <s v="Urban"/>
    <n v="118"/>
    <n v="516"/>
    <n v="108"/>
    <n v="470"/>
    <n v="118"/>
    <n v="520"/>
    <x v="0"/>
    <s v="P1"/>
    <x v="0"/>
    <x v="0"/>
    <m/>
    <m/>
  </r>
  <r>
    <s v="Kachin"/>
    <s v="Chipwi"/>
    <s v="Chipwi KBC camp"/>
    <s v="MMR001CMP042"/>
    <s v="GCA"/>
    <s v="Urban"/>
    <n v="118"/>
    <n v="516"/>
    <n v="108"/>
    <n v="470"/>
    <n v="118"/>
    <n v="520"/>
    <x v="1"/>
    <s v="P1"/>
    <x v="0"/>
    <x v="0"/>
    <m/>
    <m/>
  </r>
  <r>
    <s v="Kachin"/>
    <s v="Chipwi"/>
    <s v="Chipwi KBC camp"/>
    <s v="MMR001CMP042"/>
    <s v="GCA"/>
    <s v="Urban"/>
    <n v="118"/>
    <n v="516"/>
    <n v="108"/>
    <n v="470"/>
    <n v="118"/>
    <n v="520"/>
    <x v="0"/>
    <s v="P2"/>
    <x v="0"/>
    <x v="1"/>
    <m/>
    <m/>
  </r>
  <r>
    <s v="Kachin"/>
    <s v="Chipwi"/>
    <s v="Chipwi KBC camp"/>
    <s v="MMR001CMP042"/>
    <s v="GCA"/>
    <s v="Urban"/>
    <n v="118"/>
    <n v="516"/>
    <n v="108"/>
    <n v="470"/>
    <n v="118"/>
    <n v="520"/>
    <x v="1"/>
    <s v="P2"/>
    <x v="0"/>
    <x v="1"/>
    <m/>
    <m/>
  </r>
  <r>
    <s v="Kachin"/>
    <s v="Chipwi"/>
    <s v="Chipwi KBC camp"/>
    <s v="MMR001CMP042"/>
    <s v="GCA"/>
    <s v="Urban"/>
    <n v="118"/>
    <n v="516"/>
    <n v="108"/>
    <n v="470"/>
    <n v="118"/>
    <n v="520"/>
    <x v="0"/>
    <s v="P1"/>
    <x v="1"/>
    <x v="2"/>
    <m/>
    <m/>
  </r>
  <r>
    <s v="Kachin"/>
    <s v="Chipwi"/>
    <s v="Chipwi KBC camp"/>
    <s v="MMR001CMP042"/>
    <s v="GCA"/>
    <s v="Urban"/>
    <n v="118"/>
    <n v="516"/>
    <n v="108"/>
    <n v="470"/>
    <n v="118"/>
    <n v="520"/>
    <x v="1"/>
    <s v="P1"/>
    <x v="1"/>
    <x v="2"/>
    <m/>
    <m/>
  </r>
  <r>
    <s v="Kachin"/>
    <s v="Chipwi"/>
    <s v="Chipwi KBC camp"/>
    <s v="MMR001CMP042"/>
    <s v="GCA"/>
    <s v="Urban"/>
    <n v="118"/>
    <n v="516"/>
    <n v="108"/>
    <n v="470"/>
    <n v="118"/>
    <n v="520"/>
    <x v="0"/>
    <s v="P2"/>
    <x v="1"/>
    <x v="0"/>
    <m/>
    <m/>
  </r>
  <r>
    <s v="Kachin"/>
    <s v="Chipwi"/>
    <s v="Chipwi KBC camp"/>
    <s v="MMR001CMP042"/>
    <s v="GCA"/>
    <s v="Urban"/>
    <n v="118"/>
    <n v="516"/>
    <n v="108"/>
    <n v="470"/>
    <n v="118"/>
    <n v="520"/>
    <x v="1"/>
    <s v="P2"/>
    <x v="1"/>
    <x v="0"/>
    <m/>
    <m/>
  </r>
  <r>
    <s v="Kachin"/>
    <s v="Chipwi"/>
    <s v="Hpare Hkyer - BP6"/>
    <s v="MMR001CMP043"/>
    <s v="NGCA"/>
    <s v="Mixed"/>
    <n v="153"/>
    <n v="873"/>
    <n v="153"/>
    <n v="922"/>
    <n v="153"/>
    <n v="922"/>
    <x v="0"/>
    <s v="P1"/>
    <x v="0"/>
    <x v="1"/>
    <m/>
    <m/>
  </r>
  <r>
    <s v="Kachin"/>
    <s v="Chipwi"/>
    <s v="Hpare Hkyer - BP6"/>
    <s v="MMR001CMP043"/>
    <s v="NGCA"/>
    <s v="Mixed"/>
    <n v="153"/>
    <n v="873"/>
    <n v="153"/>
    <n v="922"/>
    <n v="153"/>
    <n v="922"/>
    <x v="1"/>
    <s v="P1"/>
    <x v="0"/>
    <x v="2"/>
    <m/>
    <m/>
  </r>
  <r>
    <s v="Kachin"/>
    <s v="Chipwi"/>
    <s v="Hpare Hkyer - BP6"/>
    <s v="MMR001CMP043"/>
    <s v="NGCA"/>
    <s v="Mixed"/>
    <n v="153"/>
    <n v="873"/>
    <n v="153"/>
    <n v="922"/>
    <n v="153"/>
    <n v="922"/>
    <x v="0"/>
    <s v="P2"/>
    <x v="0"/>
    <x v="5"/>
    <m/>
    <m/>
  </r>
  <r>
    <s v="Kachin"/>
    <s v="Chipwi"/>
    <s v="Hpare Hkyer - BP6"/>
    <s v="MMR001CMP043"/>
    <s v="NGCA"/>
    <s v="Mixed"/>
    <n v="153"/>
    <n v="873"/>
    <n v="153"/>
    <n v="922"/>
    <n v="153"/>
    <n v="922"/>
    <x v="1"/>
    <s v="P2"/>
    <x v="0"/>
    <x v="1"/>
    <m/>
    <m/>
  </r>
  <r>
    <s v="Kachin"/>
    <s v="Chipwi"/>
    <s v="Hpare Hkyer - BP6"/>
    <s v="MMR001CMP043"/>
    <s v="NGCA"/>
    <s v="Mixed"/>
    <n v="153"/>
    <n v="873"/>
    <n v="153"/>
    <n v="922"/>
    <n v="153"/>
    <n v="922"/>
    <x v="0"/>
    <s v="P1"/>
    <x v="1"/>
    <x v="2"/>
    <m/>
    <m/>
  </r>
  <r>
    <s v="Kachin"/>
    <s v="Chipwi"/>
    <s v="Hpare Hkyer - BP6"/>
    <s v="MMR001CMP043"/>
    <s v="NGCA"/>
    <s v="Mixed"/>
    <n v="153"/>
    <n v="873"/>
    <n v="153"/>
    <n v="922"/>
    <n v="153"/>
    <n v="922"/>
    <x v="1"/>
    <s v="P1"/>
    <x v="1"/>
    <x v="2"/>
    <m/>
    <m/>
  </r>
  <r>
    <s v="Kachin"/>
    <s v="Chipwi"/>
    <s v="Hpare Hkyer - BP6"/>
    <s v="MMR001CMP043"/>
    <s v="NGCA"/>
    <s v="Mixed"/>
    <n v="153"/>
    <n v="873"/>
    <n v="153"/>
    <n v="922"/>
    <n v="153"/>
    <n v="922"/>
    <x v="0"/>
    <s v="P2"/>
    <x v="1"/>
    <x v="8"/>
    <m/>
    <m/>
  </r>
  <r>
    <s v="Kachin"/>
    <s v="Chipwi"/>
    <s v="Hpare Hkyer - BP6"/>
    <s v="MMR001CMP043"/>
    <s v="NGCA"/>
    <s v="Mixed"/>
    <n v="153"/>
    <n v="873"/>
    <n v="153"/>
    <n v="922"/>
    <n v="153"/>
    <n v="922"/>
    <x v="1"/>
    <s v="P2"/>
    <x v="1"/>
    <x v="1"/>
    <m/>
    <m/>
  </r>
  <r>
    <s v="Kachin"/>
    <s v="Bhamo"/>
    <s v="Robert Church"/>
    <s v="MMR001CMP047"/>
    <s v="GCA"/>
    <s v="Urban"/>
    <n v="631"/>
    <n v="3758"/>
    <n v="613"/>
    <n v="3721"/>
    <n v="626"/>
    <n v="3786"/>
    <x v="0"/>
    <s v="P1"/>
    <x v="0"/>
    <x v="1"/>
    <m/>
    <m/>
  </r>
  <r>
    <s v="Kachin"/>
    <s v="Bhamo"/>
    <s v="Robert Church"/>
    <s v="MMR001CMP047"/>
    <s v="GCA"/>
    <s v="Urban"/>
    <n v="631"/>
    <n v="3758"/>
    <n v="613"/>
    <n v="3721"/>
    <n v="626"/>
    <n v="3786"/>
    <x v="1"/>
    <s v="P1"/>
    <x v="0"/>
    <x v="1"/>
    <m/>
    <m/>
  </r>
  <r>
    <s v="Kachin"/>
    <s v="Bhamo"/>
    <s v="Robert Church"/>
    <s v="MMR001CMP047"/>
    <s v="GCA"/>
    <s v="Urban"/>
    <n v="631"/>
    <n v="3758"/>
    <n v="613"/>
    <n v="3721"/>
    <n v="626"/>
    <n v="3786"/>
    <x v="0"/>
    <s v="P2"/>
    <x v="0"/>
    <x v="8"/>
    <m/>
    <m/>
  </r>
  <r>
    <s v="Kachin"/>
    <s v="Bhamo"/>
    <s v="Robert Church"/>
    <s v="MMR001CMP047"/>
    <s v="GCA"/>
    <s v="Urban"/>
    <n v="631"/>
    <n v="3758"/>
    <n v="613"/>
    <n v="3721"/>
    <n v="626"/>
    <n v="3786"/>
    <x v="1"/>
    <s v="P2"/>
    <x v="0"/>
    <x v="6"/>
    <m/>
    <m/>
  </r>
  <r>
    <s v="Kachin"/>
    <s v="Bhamo"/>
    <s v="Robert Church"/>
    <s v="MMR001CMP047"/>
    <s v="GCA"/>
    <s v="Urban"/>
    <n v="631"/>
    <n v="3758"/>
    <n v="613"/>
    <n v="3721"/>
    <n v="626"/>
    <n v="3786"/>
    <x v="0"/>
    <s v="P1"/>
    <x v="1"/>
    <x v="2"/>
    <m/>
    <m/>
  </r>
  <r>
    <s v="Kachin"/>
    <s v="Bhamo"/>
    <s v="Robert Church"/>
    <s v="MMR001CMP047"/>
    <s v="GCA"/>
    <s v="Urban"/>
    <n v="631"/>
    <n v="3758"/>
    <n v="613"/>
    <n v="3721"/>
    <n v="626"/>
    <n v="3786"/>
    <x v="1"/>
    <s v="P1"/>
    <x v="1"/>
    <x v="2"/>
    <m/>
    <m/>
  </r>
  <r>
    <s v="Kachin"/>
    <s v="Bhamo"/>
    <s v="Robert Church"/>
    <s v="MMR001CMP047"/>
    <s v="GCA"/>
    <s v="Urban"/>
    <n v="631"/>
    <n v="3758"/>
    <n v="613"/>
    <n v="3721"/>
    <n v="626"/>
    <n v="3786"/>
    <x v="0"/>
    <s v="P2"/>
    <x v="1"/>
    <x v="5"/>
    <m/>
    <m/>
  </r>
  <r>
    <s v="Kachin"/>
    <s v="Bhamo"/>
    <s v="Robert Church"/>
    <s v="MMR001CMP047"/>
    <s v="GCA"/>
    <s v="Urban"/>
    <n v="631"/>
    <n v="3758"/>
    <n v="613"/>
    <n v="3721"/>
    <n v="626"/>
    <n v="3786"/>
    <x v="1"/>
    <s v="P2"/>
    <x v="1"/>
    <x v="5"/>
    <m/>
    <m/>
  </r>
  <r>
    <s v="Kachin"/>
    <s v="Bhamo"/>
    <s v="Lisu Boarding-House"/>
    <s v="MMR001CMP049"/>
    <s v="GCA"/>
    <s v="Urban"/>
    <n v="116"/>
    <n v="659"/>
    <n v="116"/>
    <n v="659"/>
    <n v="116"/>
    <n v="659"/>
    <x v="0"/>
    <s v="P1"/>
    <x v="0"/>
    <x v="2"/>
    <m/>
    <m/>
  </r>
  <r>
    <s v="Kachin"/>
    <s v="Bhamo"/>
    <s v="Lisu Boarding-House"/>
    <s v="MMR001CMP049"/>
    <s v="GCA"/>
    <s v="Urban"/>
    <n v="116"/>
    <n v="659"/>
    <n v="116"/>
    <n v="659"/>
    <n v="116"/>
    <n v="659"/>
    <x v="1"/>
    <s v="P1"/>
    <x v="0"/>
    <x v="0"/>
    <m/>
    <m/>
  </r>
  <r>
    <s v="Kachin"/>
    <s v="Bhamo"/>
    <s v="Lisu Boarding-House"/>
    <s v="MMR001CMP049"/>
    <s v="GCA"/>
    <s v="Urban"/>
    <n v="116"/>
    <n v="659"/>
    <n v="116"/>
    <n v="659"/>
    <n v="116"/>
    <n v="659"/>
    <x v="0"/>
    <s v="P2"/>
    <x v="0"/>
    <x v="0"/>
    <m/>
    <m/>
  </r>
  <r>
    <s v="Kachin"/>
    <s v="Bhamo"/>
    <s v="Lisu Boarding-House"/>
    <s v="MMR001CMP049"/>
    <s v="GCA"/>
    <s v="Urban"/>
    <n v="116"/>
    <n v="659"/>
    <n v="116"/>
    <n v="659"/>
    <n v="116"/>
    <n v="659"/>
    <x v="1"/>
    <s v="P2"/>
    <x v="0"/>
    <x v="1"/>
    <m/>
    <m/>
  </r>
  <r>
    <s v="Kachin"/>
    <s v="Bhamo"/>
    <s v="Lisu Boarding-House"/>
    <s v="MMR001CMP049"/>
    <s v="GCA"/>
    <s v="Urban"/>
    <n v="116"/>
    <n v="659"/>
    <n v="116"/>
    <n v="659"/>
    <n v="116"/>
    <n v="659"/>
    <x v="0"/>
    <s v="P1"/>
    <x v="1"/>
    <x v="2"/>
    <m/>
    <m/>
  </r>
  <r>
    <s v="Kachin"/>
    <s v="Bhamo"/>
    <s v="Lisu Boarding-House"/>
    <s v="MMR001CMP049"/>
    <s v="GCA"/>
    <s v="Urban"/>
    <n v="116"/>
    <n v="659"/>
    <n v="116"/>
    <n v="659"/>
    <n v="116"/>
    <n v="659"/>
    <x v="1"/>
    <s v="P1"/>
    <x v="1"/>
    <x v="2"/>
    <m/>
    <m/>
  </r>
  <r>
    <s v="Kachin"/>
    <s v="Bhamo"/>
    <s v="Lisu Boarding-House"/>
    <s v="MMR001CMP049"/>
    <s v="GCA"/>
    <s v="Urban"/>
    <n v="116"/>
    <n v="659"/>
    <n v="116"/>
    <n v="659"/>
    <n v="116"/>
    <n v="659"/>
    <x v="0"/>
    <s v="P2"/>
    <x v="1"/>
    <x v="0"/>
    <m/>
    <m/>
  </r>
  <r>
    <s v="Kachin"/>
    <s v="Bhamo"/>
    <s v="Lisu Boarding-House"/>
    <s v="MMR001CMP049"/>
    <s v="GCA"/>
    <s v="Urban"/>
    <n v="116"/>
    <n v="659"/>
    <n v="116"/>
    <n v="659"/>
    <n v="116"/>
    <n v="659"/>
    <x v="1"/>
    <s v="P2"/>
    <x v="1"/>
    <x v="0"/>
    <m/>
    <m/>
  </r>
  <r>
    <s v="Kachin"/>
    <s v="Bhamo"/>
    <s v="AD-2000 Tharthana Compound"/>
    <s v="MMR001CMP050"/>
    <s v="GCA"/>
    <s v="Urban"/>
    <n v="301"/>
    <n v="1404"/>
    <n v="274"/>
    <n v="1347"/>
    <n v="274"/>
    <n v="1347"/>
    <x v="0"/>
    <s v="P1"/>
    <x v="0"/>
    <x v="2"/>
    <m/>
    <m/>
  </r>
  <r>
    <s v="Kachin"/>
    <s v="Bhamo"/>
    <s v="AD-2000 Tharthana Compound"/>
    <s v="MMR001CMP050"/>
    <s v="GCA"/>
    <s v="Urban"/>
    <n v="301"/>
    <n v="1404"/>
    <n v="274"/>
    <n v="1347"/>
    <n v="274"/>
    <n v="1347"/>
    <x v="1"/>
    <s v="P1"/>
    <x v="0"/>
    <x v="0"/>
    <m/>
    <m/>
  </r>
  <r>
    <s v="Kachin"/>
    <s v="Bhamo"/>
    <s v="AD-2000 Tharthana Compound"/>
    <s v="MMR001CMP050"/>
    <s v="GCA"/>
    <s v="Urban"/>
    <n v="301"/>
    <n v="1404"/>
    <n v="274"/>
    <n v="1347"/>
    <n v="274"/>
    <n v="1347"/>
    <x v="0"/>
    <s v="P2"/>
    <x v="0"/>
    <x v="0"/>
    <m/>
    <m/>
  </r>
  <r>
    <s v="Kachin"/>
    <s v="Bhamo"/>
    <s v="AD-2000 Tharthana Compound"/>
    <s v="MMR001CMP050"/>
    <s v="GCA"/>
    <s v="Urban"/>
    <n v="301"/>
    <n v="1404"/>
    <n v="274"/>
    <n v="1347"/>
    <n v="274"/>
    <n v="1347"/>
    <x v="1"/>
    <s v="P2"/>
    <x v="0"/>
    <x v="1"/>
    <m/>
    <m/>
  </r>
  <r>
    <s v="Kachin"/>
    <s v="Bhamo"/>
    <s v="AD-2000 Tharthana Compound"/>
    <s v="MMR001CMP050"/>
    <s v="GCA"/>
    <s v="Urban"/>
    <n v="301"/>
    <n v="1404"/>
    <n v="274"/>
    <n v="1347"/>
    <n v="274"/>
    <n v="1347"/>
    <x v="0"/>
    <s v="P1"/>
    <x v="1"/>
    <x v="2"/>
    <m/>
    <m/>
  </r>
  <r>
    <s v="Kachin"/>
    <s v="Bhamo"/>
    <s v="AD-2000 Tharthana Compound"/>
    <s v="MMR001CMP050"/>
    <s v="GCA"/>
    <s v="Urban"/>
    <n v="301"/>
    <n v="1404"/>
    <n v="274"/>
    <n v="1347"/>
    <n v="274"/>
    <n v="1347"/>
    <x v="1"/>
    <s v="P1"/>
    <x v="1"/>
    <x v="2"/>
    <m/>
    <m/>
  </r>
  <r>
    <s v="Kachin"/>
    <s v="Bhamo"/>
    <s v="AD-2000 Tharthana Compound"/>
    <s v="MMR001CMP050"/>
    <s v="GCA"/>
    <s v="Urban"/>
    <n v="301"/>
    <n v="1404"/>
    <n v="274"/>
    <n v="1347"/>
    <n v="274"/>
    <n v="1347"/>
    <x v="0"/>
    <s v="P2"/>
    <x v="1"/>
    <x v="0"/>
    <m/>
    <m/>
  </r>
  <r>
    <s v="Kachin"/>
    <s v="Bhamo"/>
    <s v="AD-2000 Tharthana Compound"/>
    <s v="MMR001CMP050"/>
    <s v="GCA"/>
    <s v="Urban"/>
    <n v="301"/>
    <n v="1404"/>
    <n v="274"/>
    <n v="1347"/>
    <n v="274"/>
    <n v="1347"/>
    <x v="1"/>
    <s v="P2"/>
    <x v="1"/>
    <x v="5"/>
    <m/>
    <m/>
  </r>
  <r>
    <s v="Kachin"/>
    <s v="Bhamo"/>
    <s v="Mu-yin Baptist Church"/>
    <s v="MMR001CMP051"/>
    <s v="GCA"/>
    <s v="Urban"/>
    <n v="23"/>
    <n v="83"/>
    <n v="23"/>
    <n v="85"/>
    <n v="23"/>
    <n v="78"/>
    <x v="0"/>
    <s v="P1"/>
    <x v="0"/>
    <x v="2"/>
    <m/>
    <m/>
  </r>
  <r>
    <s v="Kachin"/>
    <s v="Bhamo"/>
    <s v="Mu-yin Baptist Church"/>
    <s v="MMR001CMP051"/>
    <s v="GCA"/>
    <s v="Urban"/>
    <n v="23"/>
    <n v="83"/>
    <n v="23"/>
    <n v="85"/>
    <n v="23"/>
    <n v="78"/>
    <x v="1"/>
    <s v="P1"/>
    <x v="0"/>
    <x v="0"/>
    <m/>
    <m/>
  </r>
  <r>
    <s v="Kachin"/>
    <s v="Bhamo"/>
    <s v="Mu-yin Baptist Church"/>
    <s v="MMR001CMP051"/>
    <s v="GCA"/>
    <s v="Urban"/>
    <n v="23"/>
    <n v="83"/>
    <n v="23"/>
    <n v="85"/>
    <n v="23"/>
    <n v="78"/>
    <x v="0"/>
    <s v="P2"/>
    <x v="0"/>
    <x v="0"/>
    <m/>
    <m/>
  </r>
  <r>
    <s v="Kachin"/>
    <s v="Bhamo"/>
    <s v="Mu-yin Baptist Church"/>
    <s v="MMR001CMP051"/>
    <s v="GCA"/>
    <s v="Urban"/>
    <n v="23"/>
    <n v="83"/>
    <n v="23"/>
    <n v="85"/>
    <n v="23"/>
    <n v="78"/>
    <x v="1"/>
    <s v="P2"/>
    <x v="0"/>
    <x v="1"/>
    <m/>
    <m/>
  </r>
  <r>
    <s v="Kachin"/>
    <s v="Bhamo"/>
    <s v="Mu-yin Baptist Church"/>
    <s v="MMR001CMP051"/>
    <s v="GCA"/>
    <s v="Urban"/>
    <n v="23"/>
    <n v="83"/>
    <n v="23"/>
    <n v="85"/>
    <n v="23"/>
    <n v="78"/>
    <x v="0"/>
    <s v="P1"/>
    <x v="1"/>
    <x v="2"/>
    <m/>
    <m/>
  </r>
  <r>
    <s v="Kachin"/>
    <s v="Bhamo"/>
    <s v="Mu-yin Baptist Church"/>
    <s v="MMR001CMP051"/>
    <s v="GCA"/>
    <s v="Urban"/>
    <n v="23"/>
    <n v="83"/>
    <n v="23"/>
    <n v="85"/>
    <n v="23"/>
    <n v="78"/>
    <x v="1"/>
    <s v="P1"/>
    <x v="1"/>
    <x v="2"/>
    <m/>
    <m/>
  </r>
  <r>
    <s v="Kachin"/>
    <s v="Bhamo"/>
    <s v="Mu-yin Baptist Church"/>
    <s v="MMR001CMP051"/>
    <s v="GCA"/>
    <s v="Urban"/>
    <n v="23"/>
    <n v="83"/>
    <n v="23"/>
    <n v="85"/>
    <n v="23"/>
    <n v="78"/>
    <x v="0"/>
    <s v="P2"/>
    <x v="1"/>
    <x v="0"/>
    <m/>
    <m/>
  </r>
  <r>
    <s v="Kachin"/>
    <s v="Bhamo"/>
    <s v="Mu-yin Baptist Church"/>
    <s v="MMR001CMP051"/>
    <s v="GCA"/>
    <s v="Urban"/>
    <n v="23"/>
    <n v="83"/>
    <n v="23"/>
    <n v="85"/>
    <n v="23"/>
    <n v="78"/>
    <x v="1"/>
    <s v="P2"/>
    <x v="1"/>
    <x v="0"/>
    <m/>
    <m/>
  </r>
  <r>
    <s v="Kachin"/>
    <s v="Bhamo"/>
    <s v="Htoi San Church"/>
    <s v="MMR001CMP052"/>
    <s v="GCA"/>
    <s v="Urban"/>
    <n v="44"/>
    <n v="235"/>
    <n v="36"/>
    <n v="194"/>
    <n v="43"/>
    <n v="242"/>
    <x v="0"/>
    <s v="P1"/>
    <x v="0"/>
    <x v="2"/>
    <m/>
    <m/>
  </r>
  <r>
    <s v="Kachin"/>
    <s v="Bhamo"/>
    <s v="Htoi San Church"/>
    <s v="MMR001CMP052"/>
    <s v="GCA"/>
    <s v="Urban"/>
    <n v="44"/>
    <n v="235"/>
    <n v="36"/>
    <n v="194"/>
    <n v="43"/>
    <n v="242"/>
    <x v="1"/>
    <s v="P1"/>
    <x v="0"/>
    <x v="2"/>
    <m/>
    <m/>
  </r>
  <r>
    <s v="Kachin"/>
    <s v="Bhamo"/>
    <s v="Htoi San Church"/>
    <s v="MMR001CMP052"/>
    <s v="GCA"/>
    <s v="Urban"/>
    <n v="44"/>
    <n v="235"/>
    <n v="36"/>
    <n v="194"/>
    <n v="43"/>
    <n v="242"/>
    <x v="0"/>
    <s v="P2"/>
    <x v="0"/>
    <x v="1"/>
    <m/>
    <m/>
  </r>
  <r>
    <s v="Kachin"/>
    <s v="Bhamo"/>
    <s v="Htoi San Church"/>
    <s v="MMR001CMP052"/>
    <s v="GCA"/>
    <s v="Urban"/>
    <n v="44"/>
    <n v="235"/>
    <n v="36"/>
    <n v="194"/>
    <n v="43"/>
    <n v="242"/>
    <x v="1"/>
    <s v="P2"/>
    <x v="0"/>
    <x v="0"/>
    <m/>
    <m/>
  </r>
  <r>
    <s v="Kachin"/>
    <s v="Bhamo"/>
    <s v="Htoi San Church"/>
    <s v="MMR001CMP052"/>
    <s v="GCA"/>
    <s v="Urban"/>
    <n v="44"/>
    <n v="235"/>
    <n v="36"/>
    <n v="194"/>
    <n v="43"/>
    <n v="242"/>
    <x v="0"/>
    <s v="P1"/>
    <x v="1"/>
    <x v="2"/>
    <m/>
    <m/>
  </r>
  <r>
    <s v="Kachin"/>
    <s v="Bhamo"/>
    <s v="Htoi San Church"/>
    <s v="MMR001CMP052"/>
    <s v="GCA"/>
    <s v="Urban"/>
    <n v="44"/>
    <n v="235"/>
    <n v="36"/>
    <n v="194"/>
    <n v="43"/>
    <n v="242"/>
    <x v="1"/>
    <s v="P1"/>
    <x v="1"/>
    <x v="2"/>
    <m/>
    <m/>
  </r>
  <r>
    <s v="Kachin"/>
    <s v="Bhamo"/>
    <s v="Htoi San Church"/>
    <s v="MMR001CMP052"/>
    <s v="GCA"/>
    <s v="Urban"/>
    <n v="44"/>
    <n v="235"/>
    <n v="36"/>
    <n v="194"/>
    <n v="43"/>
    <n v="242"/>
    <x v="0"/>
    <s v="P2"/>
    <x v="1"/>
    <x v="0"/>
    <m/>
    <m/>
  </r>
  <r>
    <s v="Kachin"/>
    <s v="Bhamo"/>
    <s v="Htoi San Church"/>
    <s v="MMR001CMP052"/>
    <s v="GCA"/>
    <s v="Urban"/>
    <n v="44"/>
    <n v="235"/>
    <n v="36"/>
    <n v="194"/>
    <n v="43"/>
    <n v="242"/>
    <x v="1"/>
    <s v="P2"/>
    <x v="1"/>
    <x v="0"/>
    <m/>
    <m/>
  </r>
  <r>
    <s v="Kachin"/>
    <s v="Bhamo"/>
    <s v="Yoe Kyi Monastery"/>
    <s v="MMR001CMP053"/>
    <s v="GCA"/>
    <s v="Urban"/>
    <n v="14"/>
    <n v="74"/>
    <n v="14"/>
    <n v="68"/>
    <n v="14"/>
    <n v="68"/>
    <x v="0"/>
    <s v="P1"/>
    <x v="0"/>
    <x v="1"/>
    <m/>
    <m/>
  </r>
  <r>
    <s v="Kachin"/>
    <s v="Bhamo"/>
    <s v="Yoe Kyi Monastery"/>
    <s v="MMR001CMP053"/>
    <s v="GCA"/>
    <s v="Urban"/>
    <n v="14"/>
    <n v="74"/>
    <n v="14"/>
    <n v="68"/>
    <n v="14"/>
    <n v="68"/>
    <x v="1"/>
    <s v="P1"/>
    <x v="0"/>
    <x v="1"/>
    <m/>
    <m/>
  </r>
  <r>
    <s v="Kachin"/>
    <s v="Bhamo"/>
    <s v="Yoe Kyi Monastery"/>
    <s v="MMR001CMP053"/>
    <s v="GCA"/>
    <s v="Urban"/>
    <n v="14"/>
    <n v="74"/>
    <n v="14"/>
    <n v="68"/>
    <n v="14"/>
    <n v="68"/>
    <x v="0"/>
    <s v="P2"/>
    <x v="0"/>
    <x v="7"/>
    <m/>
    <m/>
  </r>
  <r>
    <s v="Kachin"/>
    <s v="Bhamo"/>
    <s v="Yoe Kyi Monastery"/>
    <s v="MMR001CMP053"/>
    <s v="GCA"/>
    <s v="Urban"/>
    <n v="14"/>
    <n v="74"/>
    <n v="14"/>
    <n v="68"/>
    <n v="14"/>
    <n v="68"/>
    <x v="1"/>
    <s v="P2"/>
    <x v="0"/>
    <x v="7"/>
    <m/>
    <m/>
  </r>
  <r>
    <s v="Kachin"/>
    <s v="Bhamo"/>
    <s v="Yoe Kyi Monastery"/>
    <s v="MMR001CMP053"/>
    <s v="GCA"/>
    <s v="Urban"/>
    <n v="14"/>
    <n v="74"/>
    <n v="14"/>
    <n v="68"/>
    <n v="14"/>
    <n v="68"/>
    <x v="0"/>
    <s v="P1"/>
    <x v="1"/>
    <x v="2"/>
    <m/>
    <m/>
  </r>
  <r>
    <s v="Kachin"/>
    <s v="Bhamo"/>
    <s v="Yoe Kyi Monastery"/>
    <s v="MMR001CMP053"/>
    <s v="GCA"/>
    <s v="Urban"/>
    <n v="14"/>
    <n v="74"/>
    <n v="14"/>
    <n v="68"/>
    <n v="14"/>
    <n v="68"/>
    <x v="1"/>
    <s v="P1"/>
    <x v="1"/>
    <x v="2"/>
    <m/>
    <m/>
  </r>
  <r>
    <s v="Kachin"/>
    <s v="Bhamo"/>
    <s v="Yoe Kyi Monastery"/>
    <s v="MMR001CMP053"/>
    <s v="GCA"/>
    <s v="Urban"/>
    <n v="14"/>
    <n v="74"/>
    <n v="14"/>
    <n v="68"/>
    <n v="14"/>
    <n v="68"/>
    <x v="0"/>
    <s v="P2"/>
    <x v="1"/>
    <x v="7"/>
    <m/>
    <m/>
  </r>
  <r>
    <s v="Kachin"/>
    <s v="Bhamo"/>
    <s v="Yoe Kyi Monastery"/>
    <s v="MMR001CMP053"/>
    <s v="GCA"/>
    <s v="Urban"/>
    <n v="14"/>
    <n v="74"/>
    <n v="14"/>
    <n v="68"/>
    <n v="14"/>
    <n v="68"/>
    <x v="1"/>
    <s v="P2"/>
    <x v="1"/>
    <x v="4"/>
    <m/>
    <m/>
  </r>
  <r>
    <s v="Kachin"/>
    <s v="Bhamo"/>
    <s v="Nant Hlaing Church"/>
    <s v="MMR001CMP054"/>
    <s v="GCA"/>
    <s v="Rural"/>
    <n v="23"/>
    <n v="124"/>
    <n v="20"/>
    <n v="110"/>
    <n v="20"/>
    <n v="110"/>
    <x v="0"/>
    <s v="P1"/>
    <x v="0"/>
    <x v="2"/>
    <m/>
    <m/>
  </r>
  <r>
    <s v="Kachin"/>
    <s v="Bhamo"/>
    <s v="Nant Hlaing Church"/>
    <s v="MMR001CMP054"/>
    <s v="GCA"/>
    <s v="Rural"/>
    <n v="23"/>
    <n v="124"/>
    <n v="20"/>
    <n v="110"/>
    <n v="20"/>
    <n v="110"/>
    <x v="1"/>
    <s v="P1"/>
    <x v="0"/>
    <x v="2"/>
    <m/>
    <m/>
  </r>
  <r>
    <s v="Kachin"/>
    <s v="Bhamo"/>
    <s v="Nant Hlaing Church"/>
    <s v="MMR001CMP054"/>
    <s v="GCA"/>
    <s v="Rural"/>
    <n v="23"/>
    <n v="124"/>
    <n v="20"/>
    <n v="110"/>
    <n v="20"/>
    <n v="110"/>
    <x v="0"/>
    <s v="P2"/>
    <x v="0"/>
    <x v="1"/>
    <m/>
    <m/>
  </r>
  <r>
    <s v="Kachin"/>
    <s v="Bhamo"/>
    <s v="Nant Hlaing Church"/>
    <s v="MMR001CMP054"/>
    <s v="GCA"/>
    <s v="Rural"/>
    <n v="23"/>
    <n v="124"/>
    <n v="20"/>
    <n v="110"/>
    <n v="20"/>
    <n v="110"/>
    <x v="1"/>
    <s v="P2"/>
    <x v="0"/>
    <x v="1"/>
    <m/>
    <m/>
  </r>
  <r>
    <s v="Kachin"/>
    <s v="Bhamo"/>
    <s v="Nant Hlaing Church"/>
    <s v="MMR001CMP054"/>
    <s v="GCA"/>
    <s v="Rural"/>
    <n v="23"/>
    <n v="124"/>
    <n v="20"/>
    <n v="110"/>
    <n v="20"/>
    <n v="110"/>
    <x v="0"/>
    <s v="P1"/>
    <x v="1"/>
    <x v="2"/>
    <m/>
    <m/>
  </r>
  <r>
    <s v="Kachin"/>
    <s v="Bhamo"/>
    <s v="Nant Hlaing Church"/>
    <s v="MMR001CMP054"/>
    <s v="GCA"/>
    <s v="Rural"/>
    <n v="23"/>
    <n v="124"/>
    <n v="20"/>
    <n v="110"/>
    <n v="20"/>
    <n v="110"/>
    <x v="1"/>
    <s v="P1"/>
    <x v="1"/>
    <x v="5"/>
    <m/>
    <m/>
  </r>
  <r>
    <s v="Kachin"/>
    <s v="Bhamo"/>
    <s v="Nant Hlaing Church"/>
    <s v="MMR001CMP054"/>
    <s v="GCA"/>
    <s v="Rural"/>
    <n v="23"/>
    <n v="124"/>
    <n v="20"/>
    <n v="110"/>
    <n v="20"/>
    <n v="110"/>
    <x v="0"/>
    <s v="P2"/>
    <x v="1"/>
    <x v="0"/>
    <m/>
    <m/>
  </r>
  <r>
    <s v="Kachin"/>
    <s v="Bhamo"/>
    <s v="Nant Hlaing Church"/>
    <s v="MMR001CMP054"/>
    <s v="GCA"/>
    <s v="Rural"/>
    <n v="23"/>
    <n v="124"/>
    <n v="20"/>
    <n v="110"/>
    <n v="20"/>
    <n v="110"/>
    <x v="1"/>
    <s v="P2"/>
    <x v="1"/>
    <x v="0"/>
    <m/>
    <m/>
  </r>
  <r>
    <s v="Kachin"/>
    <s v="Bhamo"/>
    <s v="Ta Gun Taing Monastery (Shwe Kyi Na)"/>
    <s v="MMR001CMP055"/>
    <s v="GCA"/>
    <s v="Urban"/>
    <n v="27"/>
    <n v="111"/>
    <n v="25"/>
    <n v="104"/>
    <n v="25"/>
    <n v="104"/>
    <x v="0"/>
    <s v="P1"/>
    <x v="0"/>
    <x v="2"/>
    <m/>
    <m/>
  </r>
  <r>
    <s v="Kachin"/>
    <s v="Bhamo"/>
    <s v="Ta Gun Taing Monastery (Shwe Kyi Na)"/>
    <s v="MMR001CMP055"/>
    <s v="GCA"/>
    <s v="Urban"/>
    <n v="27"/>
    <n v="111"/>
    <n v="25"/>
    <n v="104"/>
    <n v="25"/>
    <n v="104"/>
    <x v="1"/>
    <s v="P1"/>
    <x v="0"/>
    <x v="2"/>
    <m/>
    <m/>
  </r>
  <r>
    <s v="Kachin"/>
    <s v="Bhamo"/>
    <s v="Ta Gun Taing Monastery (Shwe Kyi Na)"/>
    <s v="MMR001CMP055"/>
    <s v="GCA"/>
    <s v="Urban"/>
    <n v="27"/>
    <n v="111"/>
    <n v="25"/>
    <n v="104"/>
    <n v="25"/>
    <n v="104"/>
    <x v="0"/>
    <s v="P2"/>
    <x v="0"/>
    <x v="1"/>
    <m/>
    <m/>
  </r>
  <r>
    <s v="Kachin"/>
    <s v="Bhamo"/>
    <s v="Ta Gun Taing Monastery (Shwe Kyi Na)"/>
    <s v="MMR001CMP055"/>
    <s v="GCA"/>
    <s v="Urban"/>
    <n v="27"/>
    <n v="111"/>
    <n v="25"/>
    <n v="104"/>
    <n v="25"/>
    <n v="104"/>
    <x v="1"/>
    <s v="P2"/>
    <x v="0"/>
    <x v="1"/>
    <m/>
    <m/>
  </r>
  <r>
    <s v="Kachin"/>
    <s v="Bhamo"/>
    <s v="Ta Gun Taing Monastery (Shwe Kyi Na)"/>
    <s v="MMR001CMP055"/>
    <s v="GCA"/>
    <s v="Urban"/>
    <n v="27"/>
    <n v="111"/>
    <n v="25"/>
    <n v="104"/>
    <n v="25"/>
    <n v="104"/>
    <x v="0"/>
    <s v="P1"/>
    <x v="1"/>
    <x v="2"/>
    <m/>
    <m/>
  </r>
  <r>
    <s v="Kachin"/>
    <s v="Bhamo"/>
    <s v="Ta Gun Taing Monastery (Shwe Kyi Na)"/>
    <s v="MMR001CMP055"/>
    <s v="GCA"/>
    <s v="Urban"/>
    <n v="27"/>
    <n v="111"/>
    <n v="25"/>
    <n v="104"/>
    <n v="25"/>
    <n v="104"/>
    <x v="1"/>
    <s v="P1"/>
    <x v="1"/>
    <x v="2"/>
    <m/>
    <m/>
  </r>
  <r>
    <s v="Kachin"/>
    <s v="Bhamo"/>
    <s v="Ta Gun Taing Monastery (Shwe Kyi Na)"/>
    <s v="MMR001CMP055"/>
    <s v="GCA"/>
    <s v="Urban"/>
    <n v="27"/>
    <n v="111"/>
    <n v="25"/>
    <n v="104"/>
    <n v="25"/>
    <n v="104"/>
    <x v="0"/>
    <s v="P2"/>
    <x v="1"/>
    <x v="1"/>
    <m/>
    <m/>
  </r>
  <r>
    <s v="Kachin"/>
    <s v="Bhamo"/>
    <s v="Ta Gun Taing Monastery (Shwe Kyi Na)"/>
    <s v="MMR001CMP055"/>
    <s v="GCA"/>
    <s v="Urban"/>
    <n v="27"/>
    <n v="111"/>
    <n v="25"/>
    <n v="104"/>
    <n v="25"/>
    <n v="104"/>
    <x v="1"/>
    <s v="P2"/>
    <x v="1"/>
    <x v="0"/>
    <m/>
    <m/>
  </r>
  <r>
    <s v="Kachin"/>
    <s v="Momauk"/>
    <s v="Momauk Baptist Church"/>
    <s v="MMR001CMP056"/>
    <s v="GCA"/>
    <s v="Urban"/>
    <n v="413"/>
    <n v="1835"/>
    <n v="407"/>
    <n v="1858"/>
    <n v="407"/>
    <n v="1858"/>
    <x v="0"/>
    <s v="P1"/>
    <x v="0"/>
    <x v="1"/>
    <m/>
    <m/>
  </r>
  <r>
    <s v="Kachin"/>
    <s v="Momauk"/>
    <s v="Momauk Baptist Church"/>
    <s v="MMR001CMP056"/>
    <s v="GCA"/>
    <s v="Urban"/>
    <n v="413"/>
    <n v="1835"/>
    <n v="407"/>
    <n v="1858"/>
    <n v="407"/>
    <n v="1858"/>
    <x v="1"/>
    <s v="P1"/>
    <x v="0"/>
    <x v="2"/>
    <m/>
    <m/>
  </r>
  <r>
    <s v="Kachin"/>
    <s v="Momauk"/>
    <s v="Momauk Baptist Church"/>
    <s v="MMR001CMP056"/>
    <s v="GCA"/>
    <s v="Urban"/>
    <n v="413"/>
    <n v="1835"/>
    <n v="407"/>
    <n v="1858"/>
    <n v="407"/>
    <n v="1858"/>
    <x v="0"/>
    <s v="P2"/>
    <x v="0"/>
    <x v="5"/>
    <m/>
    <m/>
  </r>
  <r>
    <s v="Kachin"/>
    <s v="Momauk"/>
    <s v="Momauk Baptist Church"/>
    <s v="MMR001CMP056"/>
    <s v="GCA"/>
    <s v="Urban"/>
    <n v="413"/>
    <n v="1835"/>
    <n v="407"/>
    <n v="1858"/>
    <n v="407"/>
    <n v="1858"/>
    <x v="1"/>
    <s v="P2"/>
    <x v="0"/>
    <x v="1"/>
    <m/>
    <m/>
  </r>
  <r>
    <s v="Kachin"/>
    <s v="Momauk"/>
    <s v="Momauk Baptist Church"/>
    <s v="MMR001CMP056"/>
    <s v="GCA"/>
    <s v="Urban"/>
    <n v="413"/>
    <n v="1835"/>
    <n v="407"/>
    <n v="1858"/>
    <n v="407"/>
    <n v="1858"/>
    <x v="0"/>
    <s v="P1"/>
    <x v="1"/>
    <x v="2"/>
    <m/>
    <m/>
  </r>
  <r>
    <s v="Kachin"/>
    <s v="Momauk"/>
    <s v="Momauk Baptist Church"/>
    <s v="MMR001CMP056"/>
    <s v="GCA"/>
    <s v="Urban"/>
    <n v="413"/>
    <n v="1835"/>
    <n v="407"/>
    <n v="1858"/>
    <n v="407"/>
    <n v="1858"/>
    <x v="1"/>
    <s v="P1"/>
    <x v="1"/>
    <x v="2"/>
    <m/>
    <m/>
  </r>
  <r>
    <s v="Kachin"/>
    <s v="Momauk"/>
    <s v="Momauk Baptist Church"/>
    <s v="MMR001CMP056"/>
    <s v="GCA"/>
    <s v="Urban"/>
    <n v="413"/>
    <n v="1835"/>
    <n v="407"/>
    <n v="1858"/>
    <n v="407"/>
    <n v="1858"/>
    <x v="0"/>
    <s v="P2"/>
    <x v="1"/>
    <x v="1"/>
    <m/>
    <m/>
  </r>
  <r>
    <s v="Kachin"/>
    <s v="Momauk"/>
    <s v="Momauk Baptist Church"/>
    <s v="MMR001CMP056"/>
    <s v="GCA"/>
    <s v="Urban"/>
    <n v="413"/>
    <n v="1835"/>
    <n v="407"/>
    <n v="1858"/>
    <n v="407"/>
    <n v="1858"/>
    <x v="1"/>
    <s v="P2"/>
    <x v="1"/>
    <x v="1"/>
    <m/>
    <m/>
  </r>
  <r>
    <s v="Kachin"/>
    <s v="Momauk"/>
    <s v="Mandalay Monestry"/>
    <s v="MMR001CMP058"/>
    <s v="GCA"/>
    <s v="Urban"/>
    <n v="3"/>
    <n v="13"/>
    <n v="3"/>
    <n v="13"/>
    <n v="3"/>
    <n v="13"/>
    <x v="0"/>
    <s v="P1"/>
    <x v="0"/>
    <x v="2"/>
    <m/>
    <m/>
  </r>
  <r>
    <s v="Kachin"/>
    <s v="Momauk"/>
    <s v="Mandalay Monestry"/>
    <s v="MMR001CMP058"/>
    <s v="GCA"/>
    <s v="Urban"/>
    <n v="3"/>
    <n v="13"/>
    <n v="3"/>
    <n v="13"/>
    <n v="3"/>
    <n v="13"/>
    <x v="1"/>
    <s v="P1"/>
    <x v="0"/>
    <x v="1"/>
    <m/>
    <m/>
  </r>
  <r>
    <s v="Kachin"/>
    <s v="Momauk"/>
    <s v="Mandalay Monestry"/>
    <s v="MMR001CMP058"/>
    <s v="GCA"/>
    <s v="Urban"/>
    <n v="3"/>
    <n v="13"/>
    <n v="3"/>
    <n v="13"/>
    <n v="3"/>
    <n v="13"/>
    <x v="0"/>
    <s v="P2"/>
    <x v="0"/>
    <x v="9"/>
    <m/>
    <m/>
  </r>
  <r>
    <s v="Kachin"/>
    <s v="Momauk"/>
    <s v="Mandalay Monestry"/>
    <s v="MMR001CMP058"/>
    <s v="GCA"/>
    <s v="Urban"/>
    <n v="3"/>
    <n v="13"/>
    <n v="3"/>
    <n v="13"/>
    <n v="3"/>
    <n v="13"/>
    <x v="1"/>
    <s v="P2"/>
    <x v="0"/>
    <x v="6"/>
    <m/>
    <m/>
  </r>
  <r>
    <s v="Kachin"/>
    <s v="Momauk"/>
    <s v="Mandalay Monestry"/>
    <s v="MMR001CMP058"/>
    <s v="GCA"/>
    <s v="Urban"/>
    <n v="3"/>
    <n v="13"/>
    <n v="3"/>
    <n v="13"/>
    <n v="3"/>
    <n v="13"/>
    <x v="0"/>
    <s v="P1"/>
    <x v="1"/>
    <x v="2"/>
    <m/>
    <m/>
  </r>
  <r>
    <s v="Kachin"/>
    <s v="Momauk"/>
    <s v="Mandalay Monestry"/>
    <s v="MMR001CMP058"/>
    <s v="GCA"/>
    <s v="Urban"/>
    <n v="3"/>
    <n v="13"/>
    <n v="3"/>
    <n v="13"/>
    <n v="3"/>
    <n v="13"/>
    <x v="1"/>
    <s v="P1"/>
    <x v="1"/>
    <x v="2"/>
    <m/>
    <m/>
  </r>
  <r>
    <s v="Kachin"/>
    <s v="Momauk"/>
    <s v="Mandalay Monestry"/>
    <s v="MMR001CMP058"/>
    <s v="GCA"/>
    <s v="Urban"/>
    <n v="3"/>
    <n v="13"/>
    <n v="3"/>
    <n v="13"/>
    <n v="3"/>
    <n v="13"/>
    <x v="0"/>
    <s v="P2"/>
    <x v="1"/>
    <x v="1"/>
    <m/>
    <m/>
  </r>
  <r>
    <s v="Kachin"/>
    <s v="Momauk"/>
    <s v="Mandalay Monestry"/>
    <s v="MMR001CMP058"/>
    <s v="GCA"/>
    <s v="Urban"/>
    <n v="3"/>
    <n v="13"/>
    <n v="3"/>
    <n v="13"/>
    <n v="3"/>
    <n v="13"/>
    <x v="1"/>
    <s v="P2"/>
    <x v="1"/>
    <x v="1"/>
    <m/>
    <m/>
  </r>
  <r>
    <s v="Kachin"/>
    <s v="Momauk"/>
    <s v="Ni Thaw Ka Monestry"/>
    <s v="MMR001CMP059"/>
    <s v="GCA"/>
    <s v="Urban"/>
    <n v="25"/>
    <n v="92"/>
    <n v="24"/>
    <n v="89"/>
    <n v="24"/>
    <n v="89"/>
    <x v="0"/>
    <s v="P1"/>
    <x v="0"/>
    <x v="2"/>
    <m/>
    <m/>
  </r>
  <r>
    <s v="Kachin"/>
    <s v="Momauk"/>
    <s v="Ni Thaw Ka Monestry"/>
    <s v="MMR001CMP059"/>
    <s v="GCA"/>
    <s v="Urban"/>
    <n v="25"/>
    <n v="92"/>
    <n v="24"/>
    <n v="89"/>
    <n v="24"/>
    <n v="89"/>
    <x v="1"/>
    <s v="P1"/>
    <x v="0"/>
    <x v="2"/>
    <m/>
    <m/>
  </r>
  <r>
    <s v="Kachin"/>
    <s v="Momauk"/>
    <s v="Ni Thaw Ka Monestry"/>
    <s v="MMR001CMP059"/>
    <s v="GCA"/>
    <s v="Urban"/>
    <n v="25"/>
    <n v="92"/>
    <n v="24"/>
    <n v="89"/>
    <n v="24"/>
    <n v="89"/>
    <x v="0"/>
    <s v="P2"/>
    <x v="0"/>
    <x v="3"/>
    <m/>
    <m/>
  </r>
  <r>
    <s v="Kachin"/>
    <s v="Momauk"/>
    <s v="Ni Thaw Ka Monestry"/>
    <s v="MMR001CMP059"/>
    <s v="GCA"/>
    <s v="Urban"/>
    <n v="25"/>
    <n v="92"/>
    <n v="24"/>
    <n v="89"/>
    <n v="24"/>
    <n v="89"/>
    <x v="1"/>
    <s v="P2"/>
    <x v="0"/>
    <x v="1"/>
    <m/>
    <m/>
  </r>
  <r>
    <s v="Kachin"/>
    <s v="Momauk"/>
    <s v="Ni Thaw Ka Monestry"/>
    <s v="MMR001CMP059"/>
    <s v="GCA"/>
    <s v="Urban"/>
    <n v="25"/>
    <n v="92"/>
    <n v="24"/>
    <n v="89"/>
    <n v="24"/>
    <n v="89"/>
    <x v="0"/>
    <s v="P1"/>
    <x v="1"/>
    <x v="2"/>
    <m/>
    <m/>
  </r>
  <r>
    <s v="Kachin"/>
    <s v="Momauk"/>
    <s v="Ni Thaw Ka Monestry"/>
    <s v="MMR001CMP059"/>
    <s v="GCA"/>
    <s v="Urban"/>
    <n v="25"/>
    <n v="92"/>
    <n v="24"/>
    <n v="89"/>
    <n v="24"/>
    <n v="89"/>
    <x v="1"/>
    <s v="P1"/>
    <x v="1"/>
    <x v="2"/>
    <m/>
    <m/>
  </r>
  <r>
    <s v="Kachin"/>
    <s v="Momauk"/>
    <s v="Ni Thaw Ka Monestry"/>
    <s v="MMR001CMP059"/>
    <s v="GCA"/>
    <s v="Urban"/>
    <n v="25"/>
    <n v="92"/>
    <n v="24"/>
    <n v="89"/>
    <n v="24"/>
    <n v="89"/>
    <x v="0"/>
    <s v="P2"/>
    <x v="1"/>
    <x v="3"/>
    <m/>
    <m/>
  </r>
  <r>
    <s v="Kachin"/>
    <s v="Momauk"/>
    <s v="Ni Thaw Ka Monestry"/>
    <s v="MMR001CMP059"/>
    <s v="GCA"/>
    <s v="Urban"/>
    <n v="25"/>
    <n v="92"/>
    <n v="24"/>
    <n v="89"/>
    <n v="24"/>
    <n v="89"/>
    <x v="1"/>
    <s v="P2"/>
    <x v="1"/>
    <x v="3"/>
    <m/>
    <m/>
  </r>
  <r>
    <s v="Kachin"/>
    <s v="Momauk"/>
    <s v="Man Bung Catholic compound"/>
    <s v="MMR001CMP062"/>
    <s v="GCA"/>
    <s v="Urban"/>
    <n v="265"/>
    <n v="1084"/>
    <n v="260"/>
    <n v="1140"/>
    <n v="260"/>
    <n v="1140"/>
    <x v="0"/>
    <s v="P1"/>
    <x v="0"/>
    <x v="1"/>
    <m/>
    <m/>
  </r>
  <r>
    <s v="Kachin"/>
    <s v="Momauk"/>
    <s v="Man Bung Catholic compound"/>
    <s v="MMR001CMP062"/>
    <s v="GCA"/>
    <s v="Urban"/>
    <n v="265"/>
    <n v="1084"/>
    <n v="260"/>
    <n v="1140"/>
    <n v="260"/>
    <n v="1140"/>
    <x v="1"/>
    <s v="P1"/>
    <x v="0"/>
    <x v="2"/>
    <m/>
    <m/>
  </r>
  <r>
    <s v="Kachin"/>
    <s v="Momauk"/>
    <s v="Man Bung Catholic compound"/>
    <s v="MMR001CMP062"/>
    <s v="GCA"/>
    <s v="Urban"/>
    <n v="265"/>
    <n v="1084"/>
    <n v="260"/>
    <n v="1140"/>
    <n v="260"/>
    <n v="1140"/>
    <x v="0"/>
    <s v="P2"/>
    <x v="0"/>
    <x v="2"/>
    <m/>
    <m/>
  </r>
  <r>
    <s v="Kachin"/>
    <s v="Momauk"/>
    <s v="Man Bung Catholic compound"/>
    <s v="MMR001CMP062"/>
    <s v="GCA"/>
    <s v="Urban"/>
    <n v="265"/>
    <n v="1084"/>
    <n v="260"/>
    <n v="1140"/>
    <n v="260"/>
    <n v="1140"/>
    <x v="1"/>
    <s v="P2"/>
    <x v="0"/>
    <x v="0"/>
    <m/>
    <m/>
  </r>
  <r>
    <s v="Kachin"/>
    <s v="Momauk"/>
    <s v="Man Bung Catholic compound"/>
    <s v="MMR001CMP062"/>
    <s v="GCA"/>
    <s v="Urban"/>
    <n v="265"/>
    <n v="1084"/>
    <n v="260"/>
    <n v="1140"/>
    <n v="260"/>
    <n v="1140"/>
    <x v="0"/>
    <s v="P1"/>
    <x v="1"/>
    <x v="2"/>
    <m/>
    <m/>
  </r>
  <r>
    <s v="Kachin"/>
    <s v="Momauk"/>
    <s v="Man Bung Catholic compound"/>
    <s v="MMR001CMP062"/>
    <s v="GCA"/>
    <s v="Urban"/>
    <n v="265"/>
    <n v="1084"/>
    <n v="260"/>
    <n v="1140"/>
    <n v="260"/>
    <n v="1140"/>
    <x v="1"/>
    <s v="P1"/>
    <x v="1"/>
    <x v="2"/>
    <m/>
    <m/>
  </r>
  <r>
    <s v="Kachin"/>
    <s v="Momauk"/>
    <s v="Man Bung Catholic compound"/>
    <s v="MMR001CMP062"/>
    <s v="GCA"/>
    <s v="Urban"/>
    <n v="265"/>
    <n v="1084"/>
    <n v="260"/>
    <n v="1140"/>
    <n v="260"/>
    <n v="1140"/>
    <x v="0"/>
    <s v="P2"/>
    <x v="1"/>
    <x v="0"/>
    <m/>
    <m/>
  </r>
  <r>
    <s v="Kachin"/>
    <s v="Momauk"/>
    <s v="Man Bung Catholic compound"/>
    <s v="MMR001CMP062"/>
    <s v="GCA"/>
    <s v="Urban"/>
    <n v="265"/>
    <n v="1084"/>
    <n v="260"/>
    <n v="1140"/>
    <n v="260"/>
    <n v="1140"/>
    <x v="1"/>
    <s v="P2"/>
    <x v="1"/>
    <x v="0"/>
    <m/>
    <m/>
  </r>
  <r>
    <s v="Kachin"/>
    <s v="Mansi"/>
    <s v="Mansi Baptist Church"/>
    <s v="MMR001CMP066"/>
    <s v="GCA"/>
    <s v="Urban"/>
    <n v="135"/>
    <n v="672"/>
    <n v="156"/>
    <n v="704"/>
    <n v="156"/>
    <n v="704"/>
    <x v="0"/>
    <s v="P1"/>
    <x v="0"/>
    <x v="0"/>
    <m/>
    <m/>
  </r>
  <r>
    <s v="Kachin"/>
    <s v="Mansi"/>
    <s v="Mansi Baptist Church"/>
    <s v="MMR001CMP066"/>
    <s v="GCA"/>
    <s v="Urban"/>
    <n v="135"/>
    <n v="672"/>
    <n v="156"/>
    <n v="704"/>
    <n v="156"/>
    <n v="704"/>
    <x v="1"/>
    <s v="P1"/>
    <x v="0"/>
    <x v="1"/>
    <m/>
    <m/>
  </r>
  <r>
    <s v="Kachin"/>
    <s v="Mansi"/>
    <s v="Mansi Baptist Church"/>
    <s v="MMR001CMP066"/>
    <s v="GCA"/>
    <s v="Urban"/>
    <n v="135"/>
    <n v="672"/>
    <n v="156"/>
    <n v="704"/>
    <n v="156"/>
    <n v="704"/>
    <x v="0"/>
    <s v="P2"/>
    <x v="0"/>
    <x v="1"/>
    <m/>
    <m/>
  </r>
  <r>
    <s v="Kachin"/>
    <s v="Mansi"/>
    <s v="Mansi Baptist Church"/>
    <s v="MMR001CMP066"/>
    <s v="GCA"/>
    <s v="Urban"/>
    <n v="135"/>
    <n v="672"/>
    <n v="156"/>
    <n v="704"/>
    <n v="156"/>
    <n v="704"/>
    <x v="1"/>
    <s v="P2"/>
    <x v="0"/>
    <x v="7"/>
    <m/>
    <m/>
  </r>
  <r>
    <s v="Kachin"/>
    <s v="Mansi"/>
    <s v="Mansi Baptist Church"/>
    <s v="MMR001CMP066"/>
    <s v="GCA"/>
    <s v="Urban"/>
    <n v="135"/>
    <n v="672"/>
    <n v="156"/>
    <n v="704"/>
    <n v="156"/>
    <n v="704"/>
    <x v="0"/>
    <s v="P1"/>
    <x v="1"/>
    <x v="2"/>
    <m/>
    <m/>
  </r>
  <r>
    <s v="Kachin"/>
    <s v="Mansi"/>
    <s v="Mansi Baptist Church"/>
    <s v="MMR001CMP066"/>
    <s v="GCA"/>
    <s v="Urban"/>
    <n v="135"/>
    <n v="672"/>
    <n v="156"/>
    <n v="704"/>
    <n v="156"/>
    <n v="704"/>
    <x v="1"/>
    <s v="P1"/>
    <x v="1"/>
    <x v="1"/>
    <m/>
    <m/>
  </r>
  <r>
    <s v="Kachin"/>
    <s v="Mansi"/>
    <s v="Mansi Baptist Church"/>
    <s v="MMR001CMP066"/>
    <s v="GCA"/>
    <s v="Urban"/>
    <n v="135"/>
    <n v="672"/>
    <n v="156"/>
    <n v="704"/>
    <n v="156"/>
    <n v="704"/>
    <x v="0"/>
    <s v="P2"/>
    <x v="1"/>
    <x v="3"/>
    <m/>
    <m/>
  </r>
  <r>
    <s v="Kachin"/>
    <s v="Mansi"/>
    <s v="Mansi Baptist Church"/>
    <s v="MMR001CMP066"/>
    <s v="GCA"/>
    <s v="Urban"/>
    <n v="135"/>
    <n v="672"/>
    <n v="156"/>
    <n v="704"/>
    <n v="156"/>
    <n v="704"/>
    <x v="1"/>
    <s v="P2"/>
    <x v="1"/>
    <x v="2"/>
    <m/>
    <m/>
  </r>
  <r>
    <s v="Kachin"/>
    <s v="Shwegu"/>
    <s v="Shwe Gu Baptist Church"/>
    <s v="MMR001CMP067"/>
    <s v="GCA"/>
    <s v="Urban"/>
    <n v="80"/>
    <n v="278"/>
    <n v="50"/>
    <n v="200"/>
    <n v="83"/>
    <n v="293"/>
    <x v="0"/>
    <s v="P1"/>
    <x v="0"/>
    <x v="2"/>
    <m/>
    <m/>
  </r>
  <r>
    <s v="Kachin"/>
    <s v="Shwegu"/>
    <s v="Shwe Gu Baptist Church"/>
    <s v="MMR001CMP067"/>
    <s v="GCA"/>
    <s v="Urban"/>
    <n v="80"/>
    <n v="278"/>
    <n v="50"/>
    <n v="200"/>
    <n v="83"/>
    <n v="293"/>
    <x v="1"/>
    <s v="P1"/>
    <x v="0"/>
    <x v="2"/>
    <m/>
    <m/>
  </r>
  <r>
    <s v="Kachin"/>
    <s v="Shwegu"/>
    <s v="Shwe Gu Baptist Church"/>
    <s v="MMR001CMP067"/>
    <s v="GCA"/>
    <s v="Urban"/>
    <n v="80"/>
    <n v="278"/>
    <n v="50"/>
    <n v="200"/>
    <n v="83"/>
    <n v="293"/>
    <x v="0"/>
    <s v="P2"/>
    <x v="0"/>
    <x v="1"/>
    <m/>
    <m/>
  </r>
  <r>
    <s v="Kachin"/>
    <s v="Shwegu"/>
    <s v="Shwe Gu Baptist Church"/>
    <s v="MMR001CMP067"/>
    <s v="GCA"/>
    <s v="Urban"/>
    <n v="80"/>
    <n v="278"/>
    <n v="50"/>
    <n v="200"/>
    <n v="83"/>
    <n v="293"/>
    <x v="1"/>
    <s v="P2"/>
    <x v="0"/>
    <x v="1"/>
    <m/>
    <m/>
  </r>
  <r>
    <s v="Kachin"/>
    <s v="Shwegu"/>
    <s v="Shwe Gu Baptist Church"/>
    <s v="MMR001CMP067"/>
    <s v="GCA"/>
    <s v="Urban"/>
    <n v="80"/>
    <n v="278"/>
    <n v="50"/>
    <n v="200"/>
    <n v="83"/>
    <n v="293"/>
    <x v="0"/>
    <s v="P1"/>
    <x v="1"/>
    <x v="5"/>
    <m/>
    <m/>
  </r>
  <r>
    <s v="Kachin"/>
    <s v="Shwegu"/>
    <s v="Shwe Gu Baptist Church"/>
    <s v="MMR001CMP067"/>
    <s v="GCA"/>
    <s v="Urban"/>
    <n v="80"/>
    <n v="278"/>
    <n v="50"/>
    <n v="200"/>
    <n v="83"/>
    <n v="293"/>
    <x v="1"/>
    <s v="P1"/>
    <x v="1"/>
    <x v="2"/>
    <m/>
    <m/>
  </r>
  <r>
    <s v="Kachin"/>
    <s v="Shwegu"/>
    <s v="Shwe Gu Baptist Church"/>
    <s v="MMR001CMP067"/>
    <s v="GCA"/>
    <s v="Urban"/>
    <n v="80"/>
    <n v="278"/>
    <n v="50"/>
    <n v="200"/>
    <n v="83"/>
    <n v="293"/>
    <x v="0"/>
    <s v="P2"/>
    <x v="1"/>
    <x v="2"/>
    <m/>
    <m/>
  </r>
  <r>
    <s v="Kachin"/>
    <s v="Shwegu"/>
    <s v="Shwe Gu Baptist Church"/>
    <s v="MMR001CMP067"/>
    <s v="GCA"/>
    <s v="Urban"/>
    <n v="80"/>
    <n v="278"/>
    <n v="50"/>
    <n v="200"/>
    <n v="83"/>
    <n v="293"/>
    <x v="1"/>
    <s v="P2"/>
    <x v="1"/>
    <x v="1"/>
    <m/>
    <m/>
  </r>
  <r>
    <s v="Kachin"/>
    <s v="Shwegu"/>
    <s v="Shwe Gu Catholic Church"/>
    <s v="MMR001CMP068"/>
    <s v="GCA"/>
    <s v="Urban"/>
    <n v="40"/>
    <n v="208"/>
    <n v="41"/>
    <n v="208"/>
    <n v="51"/>
    <n v="208"/>
    <x v="0"/>
    <s v="P1"/>
    <x v="0"/>
    <x v="2"/>
    <m/>
    <m/>
  </r>
  <r>
    <s v="Kachin"/>
    <s v="Shwegu"/>
    <s v="Shwe Gu Catholic Church"/>
    <s v="MMR001CMP068"/>
    <s v="GCA"/>
    <s v="Urban"/>
    <n v="40"/>
    <n v="208"/>
    <n v="41"/>
    <n v="208"/>
    <n v="51"/>
    <n v="208"/>
    <x v="1"/>
    <s v="P1"/>
    <x v="0"/>
    <x v="0"/>
    <m/>
    <m/>
  </r>
  <r>
    <s v="Kachin"/>
    <s v="Shwegu"/>
    <s v="Shwe Gu Catholic Church"/>
    <s v="MMR001CMP068"/>
    <s v="GCA"/>
    <s v="Urban"/>
    <n v="40"/>
    <n v="208"/>
    <n v="41"/>
    <n v="208"/>
    <n v="51"/>
    <n v="208"/>
    <x v="0"/>
    <s v="P2"/>
    <x v="0"/>
    <x v="0"/>
    <m/>
    <m/>
  </r>
  <r>
    <s v="Kachin"/>
    <s v="Shwegu"/>
    <s v="Shwe Gu Catholic Church"/>
    <s v="MMR001CMP068"/>
    <s v="GCA"/>
    <s v="Urban"/>
    <n v="40"/>
    <n v="208"/>
    <n v="41"/>
    <n v="208"/>
    <n v="51"/>
    <n v="208"/>
    <x v="1"/>
    <s v="P2"/>
    <x v="0"/>
    <x v="1"/>
    <m/>
    <m/>
  </r>
  <r>
    <s v="Kachin"/>
    <s v="Shwegu"/>
    <s v="Shwe Gu Catholic Church"/>
    <s v="MMR001CMP068"/>
    <s v="GCA"/>
    <s v="Urban"/>
    <n v="40"/>
    <n v="208"/>
    <n v="41"/>
    <n v="208"/>
    <n v="51"/>
    <n v="208"/>
    <x v="0"/>
    <s v="P1"/>
    <x v="1"/>
    <x v="2"/>
    <m/>
    <m/>
  </r>
  <r>
    <s v="Kachin"/>
    <s v="Shwegu"/>
    <s v="Shwe Gu Catholic Church"/>
    <s v="MMR001CMP068"/>
    <s v="GCA"/>
    <s v="Urban"/>
    <n v="40"/>
    <n v="208"/>
    <n v="41"/>
    <n v="208"/>
    <n v="51"/>
    <n v="208"/>
    <x v="1"/>
    <s v="P1"/>
    <x v="1"/>
    <x v="2"/>
    <m/>
    <m/>
  </r>
  <r>
    <s v="Kachin"/>
    <s v="Shwegu"/>
    <s v="Shwe Gu Catholic Church"/>
    <s v="MMR001CMP068"/>
    <s v="GCA"/>
    <s v="Urban"/>
    <n v="40"/>
    <n v="208"/>
    <n v="41"/>
    <n v="208"/>
    <n v="51"/>
    <n v="208"/>
    <x v="0"/>
    <s v="P2"/>
    <x v="1"/>
    <x v="0"/>
    <m/>
    <m/>
  </r>
  <r>
    <s v="Kachin"/>
    <s v="Shwegu"/>
    <s v="Shwe Gu Catholic Church"/>
    <s v="MMR001CMP068"/>
    <s v="GCA"/>
    <s v="Urban"/>
    <n v="40"/>
    <n v="208"/>
    <n v="41"/>
    <n v="208"/>
    <n v="51"/>
    <n v="208"/>
    <x v="1"/>
    <s v="P2"/>
    <x v="1"/>
    <x v="0"/>
    <m/>
    <m/>
  </r>
  <r>
    <s v="Kachin"/>
    <s v="Momauk"/>
    <s v="Loi Je Catholic Church"/>
    <s v="MMR001CMP069"/>
    <s v="GCA"/>
    <s v="Urban"/>
    <n v="70"/>
    <n v="609"/>
    <n v="124"/>
    <n v="644"/>
    <n v="124"/>
    <n v="644"/>
    <x v="0"/>
    <s v="P1"/>
    <x v="0"/>
    <x v="2"/>
    <m/>
    <m/>
  </r>
  <r>
    <s v="Kachin"/>
    <s v="Momauk"/>
    <s v="Loi Je Catholic Church"/>
    <s v="MMR001CMP069"/>
    <s v="GCA"/>
    <s v="Urban"/>
    <n v="70"/>
    <n v="609"/>
    <n v="124"/>
    <n v="644"/>
    <n v="124"/>
    <n v="644"/>
    <x v="1"/>
    <s v="P1"/>
    <x v="0"/>
    <x v="2"/>
    <m/>
    <m/>
  </r>
  <r>
    <s v="Kachin"/>
    <s v="Momauk"/>
    <s v="Loi Je Catholic Church"/>
    <s v="MMR001CMP069"/>
    <s v="GCA"/>
    <s v="Urban"/>
    <n v="70"/>
    <n v="609"/>
    <n v="124"/>
    <n v="644"/>
    <n v="124"/>
    <n v="644"/>
    <x v="0"/>
    <s v="P2"/>
    <x v="0"/>
    <x v="1"/>
    <m/>
    <m/>
  </r>
  <r>
    <s v="Kachin"/>
    <s v="Momauk"/>
    <s v="Loi Je Catholic Church"/>
    <s v="MMR001CMP069"/>
    <s v="GCA"/>
    <s v="Urban"/>
    <n v="70"/>
    <n v="609"/>
    <n v="124"/>
    <n v="644"/>
    <n v="124"/>
    <n v="644"/>
    <x v="1"/>
    <s v="P2"/>
    <x v="0"/>
    <x v="1"/>
    <m/>
    <m/>
  </r>
  <r>
    <s v="Kachin"/>
    <s v="Momauk"/>
    <s v="Loi Je Catholic Church"/>
    <s v="MMR001CMP069"/>
    <s v="GCA"/>
    <s v="Urban"/>
    <n v="70"/>
    <n v="609"/>
    <n v="124"/>
    <n v="644"/>
    <n v="124"/>
    <n v="644"/>
    <x v="0"/>
    <s v="P1"/>
    <x v="1"/>
    <x v="2"/>
    <m/>
    <m/>
  </r>
  <r>
    <s v="Kachin"/>
    <s v="Momauk"/>
    <s v="Loi Je Catholic Church"/>
    <s v="MMR001CMP069"/>
    <s v="GCA"/>
    <s v="Urban"/>
    <n v="70"/>
    <n v="609"/>
    <n v="124"/>
    <n v="644"/>
    <n v="124"/>
    <n v="644"/>
    <x v="1"/>
    <s v="P1"/>
    <x v="1"/>
    <x v="2"/>
    <m/>
    <m/>
  </r>
  <r>
    <s v="Kachin"/>
    <s v="Momauk"/>
    <s v="Loi Je Catholic Church"/>
    <s v="MMR001CMP069"/>
    <s v="GCA"/>
    <s v="Urban"/>
    <n v="70"/>
    <n v="609"/>
    <n v="124"/>
    <n v="644"/>
    <n v="124"/>
    <n v="644"/>
    <x v="0"/>
    <s v="P2"/>
    <x v="1"/>
    <x v="1"/>
    <m/>
    <m/>
  </r>
  <r>
    <s v="Kachin"/>
    <s v="Momauk"/>
    <s v="Loi Je Catholic Church"/>
    <s v="MMR001CMP069"/>
    <s v="GCA"/>
    <s v="Urban"/>
    <n v="70"/>
    <n v="609"/>
    <n v="124"/>
    <n v="644"/>
    <n v="124"/>
    <n v="644"/>
    <x v="1"/>
    <s v="P2"/>
    <x v="1"/>
    <x v="1"/>
    <m/>
    <m/>
  </r>
  <r>
    <s v="Kachin"/>
    <s v="Momauk"/>
    <s v="Loi Je Lisu Camp"/>
    <s v="MMR001CMP070"/>
    <s v="GCA"/>
    <s v="Urban"/>
    <n v="186"/>
    <n v="1002"/>
    <n v="183"/>
    <n v="971"/>
    <n v="188"/>
    <n v="1003"/>
    <x v="0"/>
    <s v="P1"/>
    <x v="0"/>
    <x v="2"/>
    <m/>
    <m/>
  </r>
  <r>
    <s v="Kachin"/>
    <s v="Momauk"/>
    <s v="Loi Je Lisu Camp"/>
    <s v="MMR001CMP070"/>
    <s v="GCA"/>
    <s v="Urban"/>
    <n v="186"/>
    <n v="1002"/>
    <n v="183"/>
    <n v="971"/>
    <n v="188"/>
    <n v="1003"/>
    <x v="1"/>
    <s v="P1"/>
    <x v="0"/>
    <x v="2"/>
    <m/>
    <m/>
  </r>
  <r>
    <s v="Kachin"/>
    <s v="Momauk"/>
    <s v="Loi Je Lisu Camp"/>
    <s v="MMR001CMP070"/>
    <s v="GCA"/>
    <s v="Urban"/>
    <n v="186"/>
    <n v="1002"/>
    <n v="183"/>
    <n v="971"/>
    <n v="188"/>
    <n v="1003"/>
    <x v="0"/>
    <s v="P2"/>
    <x v="0"/>
    <x v="0"/>
    <m/>
    <m/>
  </r>
  <r>
    <s v="Kachin"/>
    <s v="Momauk"/>
    <s v="Loi Je Lisu Camp"/>
    <s v="MMR001CMP070"/>
    <s v="GCA"/>
    <s v="Urban"/>
    <n v="186"/>
    <n v="1002"/>
    <n v="183"/>
    <n v="971"/>
    <n v="188"/>
    <n v="1003"/>
    <x v="1"/>
    <s v="P2"/>
    <x v="0"/>
    <x v="0"/>
    <m/>
    <m/>
  </r>
  <r>
    <s v="Kachin"/>
    <s v="Momauk"/>
    <s v="Loi Je Lisu Camp"/>
    <s v="MMR001CMP070"/>
    <s v="GCA"/>
    <s v="Urban"/>
    <n v="186"/>
    <n v="1002"/>
    <n v="183"/>
    <n v="971"/>
    <n v="188"/>
    <n v="1003"/>
    <x v="0"/>
    <s v="P1"/>
    <x v="1"/>
    <x v="2"/>
    <m/>
    <m/>
  </r>
  <r>
    <s v="Kachin"/>
    <s v="Momauk"/>
    <s v="Loi Je Lisu Camp"/>
    <s v="MMR001CMP070"/>
    <s v="GCA"/>
    <s v="Urban"/>
    <n v="186"/>
    <n v="1002"/>
    <n v="183"/>
    <n v="971"/>
    <n v="188"/>
    <n v="1003"/>
    <x v="1"/>
    <s v="P1"/>
    <x v="1"/>
    <x v="2"/>
    <m/>
    <m/>
  </r>
  <r>
    <s v="Kachin"/>
    <s v="Momauk"/>
    <s v="Loi Je Lisu Camp"/>
    <s v="MMR001CMP070"/>
    <s v="GCA"/>
    <s v="Urban"/>
    <n v="186"/>
    <n v="1002"/>
    <n v="183"/>
    <n v="971"/>
    <n v="188"/>
    <n v="1003"/>
    <x v="0"/>
    <s v="P2"/>
    <x v="1"/>
    <x v="0"/>
    <m/>
    <m/>
  </r>
  <r>
    <s v="Kachin"/>
    <s v="Momauk"/>
    <s v="Loi Je Lisu Camp"/>
    <s v="MMR001CMP070"/>
    <s v="GCA"/>
    <s v="Urban"/>
    <n v="186"/>
    <n v="1002"/>
    <n v="183"/>
    <n v="971"/>
    <n v="188"/>
    <n v="1003"/>
    <x v="1"/>
    <s v="P2"/>
    <x v="1"/>
    <x v="0"/>
    <m/>
    <m/>
  </r>
  <r>
    <s v="Kachin"/>
    <s v="Momauk"/>
    <s v="Loi Je Baptist Church"/>
    <s v="MMR001CMP071"/>
    <s v="GCA"/>
    <s v="Urban"/>
    <n v="30"/>
    <n v="175"/>
    <n v="18"/>
    <n v="120"/>
    <n v="29"/>
    <n v="182"/>
    <x v="0"/>
    <s v="P1"/>
    <x v="0"/>
    <x v="1"/>
    <m/>
    <m/>
  </r>
  <r>
    <s v="Kachin"/>
    <s v="Momauk"/>
    <s v="Loi Je Baptist Church"/>
    <s v="MMR001CMP071"/>
    <s v="GCA"/>
    <s v="Urban"/>
    <n v="30"/>
    <n v="175"/>
    <n v="18"/>
    <n v="120"/>
    <n v="29"/>
    <n v="182"/>
    <x v="1"/>
    <s v="P1"/>
    <x v="0"/>
    <x v="1"/>
    <m/>
    <m/>
  </r>
  <r>
    <s v="Kachin"/>
    <s v="Momauk"/>
    <s v="Loi Je Baptist Church"/>
    <s v="MMR001CMP071"/>
    <s v="GCA"/>
    <s v="Urban"/>
    <n v="30"/>
    <n v="175"/>
    <n v="18"/>
    <n v="120"/>
    <n v="29"/>
    <n v="182"/>
    <x v="0"/>
    <s v="P2"/>
    <x v="0"/>
    <x v="7"/>
    <m/>
    <m/>
  </r>
  <r>
    <s v="Kachin"/>
    <s v="Momauk"/>
    <s v="Loi Je Baptist Church"/>
    <s v="MMR001CMP071"/>
    <s v="GCA"/>
    <s v="Urban"/>
    <n v="30"/>
    <n v="175"/>
    <n v="18"/>
    <n v="120"/>
    <n v="29"/>
    <n v="182"/>
    <x v="1"/>
    <s v="P2"/>
    <x v="0"/>
    <x v="7"/>
    <m/>
    <m/>
  </r>
  <r>
    <s v="Kachin"/>
    <s v="Momauk"/>
    <s v="Loi Je Baptist Church"/>
    <s v="MMR001CMP071"/>
    <s v="GCA"/>
    <s v="Urban"/>
    <n v="30"/>
    <n v="175"/>
    <n v="18"/>
    <n v="120"/>
    <n v="29"/>
    <n v="182"/>
    <x v="0"/>
    <s v="P1"/>
    <x v="1"/>
    <x v="2"/>
    <m/>
    <m/>
  </r>
  <r>
    <s v="Kachin"/>
    <s v="Momauk"/>
    <s v="Loi Je Baptist Church"/>
    <s v="MMR001CMP071"/>
    <s v="GCA"/>
    <s v="Urban"/>
    <n v="30"/>
    <n v="175"/>
    <n v="18"/>
    <n v="120"/>
    <n v="29"/>
    <n v="182"/>
    <x v="1"/>
    <s v="P1"/>
    <x v="1"/>
    <x v="0"/>
    <m/>
    <m/>
  </r>
  <r>
    <s v="Kachin"/>
    <s v="Momauk"/>
    <s v="Loi Je Baptist Church"/>
    <s v="MMR001CMP071"/>
    <s v="GCA"/>
    <s v="Urban"/>
    <n v="30"/>
    <n v="175"/>
    <n v="18"/>
    <n v="120"/>
    <n v="29"/>
    <n v="182"/>
    <x v="0"/>
    <s v="P2"/>
    <x v="1"/>
    <x v="0"/>
    <m/>
    <m/>
  </r>
  <r>
    <s v="Kachin"/>
    <s v="Momauk"/>
    <s v="Loi Je Baptist Church"/>
    <s v="MMR001CMP071"/>
    <s v="GCA"/>
    <s v="Urban"/>
    <n v="30"/>
    <n v="175"/>
    <n v="18"/>
    <n v="120"/>
    <n v="29"/>
    <n v="182"/>
    <x v="1"/>
    <s v="P2"/>
    <x v="1"/>
    <x v="2"/>
    <m/>
    <m/>
  </r>
  <r>
    <s v="Kachin"/>
    <s v="Momauk"/>
    <s v="Nyaung Na Pin "/>
    <s v="MMR001CMP072"/>
    <s v="GCA"/>
    <s v="Mixed"/>
    <n v="50"/>
    <n v="295"/>
    <n v="50"/>
    <n v="293"/>
    <n v="50"/>
    <n v="293"/>
    <x v="0"/>
    <s v="P1"/>
    <x v="0"/>
    <x v="1"/>
    <m/>
    <m/>
  </r>
  <r>
    <s v="Kachin"/>
    <s v="Momauk"/>
    <s v="Nyaung Na Pin "/>
    <s v="MMR001CMP072"/>
    <s v="GCA"/>
    <s v="Mixed"/>
    <n v="50"/>
    <n v="295"/>
    <n v="50"/>
    <n v="293"/>
    <n v="50"/>
    <n v="293"/>
    <x v="1"/>
    <s v="P1"/>
    <x v="0"/>
    <x v="2"/>
    <m/>
    <m/>
  </r>
  <r>
    <s v="Kachin"/>
    <s v="Momauk"/>
    <s v="Nyaung Na Pin "/>
    <s v="MMR001CMP072"/>
    <s v="GCA"/>
    <s v="Mixed"/>
    <n v="50"/>
    <n v="295"/>
    <n v="50"/>
    <n v="293"/>
    <n v="50"/>
    <n v="293"/>
    <x v="0"/>
    <s v="P2"/>
    <x v="0"/>
    <x v="8"/>
    <m/>
    <m/>
  </r>
  <r>
    <s v="Kachin"/>
    <s v="Momauk"/>
    <s v="Nyaung Na Pin "/>
    <s v="MMR001CMP072"/>
    <s v="GCA"/>
    <s v="Mixed"/>
    <n v="50"/>
    <n v="295"/>
    <n v="50"/>
    <n v="293"/>
    <n v="50"/>
    <n v="293"/>
    <x v="1"/>
    <s v="P2"/>
    <x v="0"/>
    <x v="1"/>
    <m/>
    <m/>
  </r>
  <r>
    <s v="Kachin"/>
    <s v="Momauk"/>
    <s v="Nyaung Na Pin "/>
    <s v="MMR001CMP072"/>
    <s v="GCA"/>
    <s v="Mixed"/>
    <n v="50"/>
    <n v="295"/>
    <n v="50"/>
    <n v="293"/>
    <n v="50"/>
    <n v="293"/>
    <x v="0"/>
    <s v="P1"/>
    <x v="1"/>
    <x v="2"/>
    <m/>
    <m/>
  </r>
  <r>
    <s v="Kachin"/>
    <s v="Momauk"/>
    <s v="Nyaung Na Pin "/>
    <s v="MMR001CMP072"/>
    <s v="GCA"/>
    <s v="Mixed"/>
    <n v="50"/>
    <n v="295"/>
    <n v="50"/>
    <n v="293"/>
    <n v="50"/>
    <n v="293"/>
    <x v="1"/>
    <s v="P1"/>
    <x v="1"/>
    <x v="2"/>
    <m/>
    <m/>
  </r>
  <r>
    <s v="Kachin"/>
    <s v="Momauk"/>
    <s v="Nyaung Na Pin "/>
    <s v="MMR001CMP072"/>
    <s v="GCA"/>
    <s v="Mixed"/>
    <n v="50"/>
    <n v="295"/>
    <n v="50"/>
    <n v="293"/>
    <n v="50"/>
    <n v="293"/>
    <x v="0"/>
    <s v="P2"/>
    <x v="1"/>
    <x v="1"/>
    <m/>
    <m/>
  </r>
  <r>
    <s v="Kachin"/>
    <s v="Momauk"/>
    <s v="Nyaung Na Pin "/>
    <s v="MMR001CMP072"/>
    <s v="GCA"/>
    <s v="Mixed"/>
    <n v="50"/>
    <n v="295"/>
    <n v="50"/>
    <n v="293"/>
    <n v="50"/>
    <n v="293"/>
    <x v="1"/>
    <s v="P2"/>
    <x v="1"/>
    <x v="1"/>
    <m/>
    <m/>
  </r>
  <r>
    <s v="Kachin"/>
    <s v="Momauk"/>
    <s v="Seng Ja "/>
    <s v="MMR001CMP073"/>
    <s v="GCA"/>
    <s v="Rural"/>
    <n v="46"/>
    <n v="272"/>
    <n v="45"/>
    <n v="257"/>
    <n v="45"/>
    <n v="269"/>
    <x v="0"/>
    <s v="P1"/>
    <x v="0"/>
    <x v="2"/>
    <m/>
    <m/>
  </r>
  <r>
    <s v="Kachin"/>
    <s v="Momauk"/>
    <s v="Seng Ja "/>
    <s v="MMR001CMP073"/>
    <s v="GCA"/>
    <s v="Rural"/>
    <n v="46"/>
    <n v="272"/>
    <n v="45"/>
    <n v="257"/>
    <n v="45"/>
    <n v="269"/>
    <x v="1"/>
    <s v="P1"/>
    <x v="0"/>
    <x v="2"/>
    <m/>
    <m/>
  </r>
  <r>
    <s v="Kachin"/>
    <s v="Momauk"/>
    <s v="Seng Ja "/>
    <s v="MMR001CMP073"/>
    <s v="GCA"/>
    <s v="Rural"/>
    <n v="46"/>
    <n v="272"/>
    <n v="45"/>
    <n v="257"/>
    <n v="45"/>
    <n v="269"/>
    <x v="0"/>
    <s v="P2"/>
    <x v="0"/>
    <x v="0"/>
    <m/>
    <m/>
  </r>
  <r>
    <s v="Kachin"/>
    <s v="Momauk"/>
    <s v="Seng Ja "/>
    <s v="MMR001CMP073"/>
    <s v="GCA"/>
    <s v="Rural"/>
    <n v="46"/>
    <n v="272"/>
    <n v="45"/>
    <n v="257"/>
    <n v="45"/>
    <n v="269"/>
    <x v="1"/>
    <s v="P2"/>
    <x v="0"/>
    <x v="0"/>
    <m/>
    <m/>
  </r>
  <r>
    <s v="Kachin"/>
    <s v="Momauk"/>
    <s v="Seng Ja "/>
    <s v="MMR001CMP073"/>
    <s v="GCA"/>
    <s v="Rural"/>
    <n v="46"/>
    <n v="272"/>
    <n v="45"/>
    <n v="257"/>
    <n v="45"/>
    <n v="269"/>
    <x v="0"/>
    <s v="P1"/>
    <x v="1"/>
    <x v="2"/>
    <m/>
    <m/>
  </r>
  <r>
    <s v="Kachin"/>
    <s v="Momauk"/>
    <s v="Seng Ja "/>
    <s v="MMR001CMP073"/>
    <s v="GCA"/>
    <s v="Rural"/>
    <n v="46"/>
    <n v="272"/>
    <n v="45"/>
    <n v="257"/>
    <n v="45"/>
    <n v="269"/>
    <x v="1"/>
    <s v="P1"/>
    <x v="1"/>
    <x v="2"/>
    <m/>
    <m/>
  </r>
  <r>
    <s v="Kachin"/>
    <s v="Momauk"/>
    <s v="Seng Ja "/>
    <s v="MMR001CMP073"/>
    <s v="GCA"/>
    <s v="Rural"/>
    <n v="46"/>
    <n v="272"/>
    <n v="45"/>
    <n v="257"/>
    <n v="45"/>
    <n v="269"/>
    <x v="0"/>
    <s v="P2"/>
    <x v="1"/>
    <x v="0"/>
    <m/>
    <m/>
  </r>
  <r>
    <s v="Kachin"/>
    <s v="Momauk"/>
    <s v="Seng Ja "/>
    <s v="MMR001CMP073"/>
    <s v="GCA"/>
    <s v="Rural"/>
    <n v="46"/>
    <n v="272"/>
    <n v="45"/>
    <n v="257"/>
    <n v="45"/>
    <n v="269"/>
    <x v="1"/>
    <s v="P2"/>
    <x v="1"/>
    <x v="0"/>
    <m/>
    <m/>
  </r>
  <r>
    <s v="Kachin"/>
    <s v="Mogaung"/>
    <s v="Mang Hawng Baptist Church"/>
    <s v="MMR001CMP077"/>
    <s v="GCA"/>
    <s v="Mixed"/>
    <n v="18"/>
    <n v="78"/>
    <n v="18"/>
    <n v="79"/>
    <n v="18"/>
    <n v="77"/>
    <x v="0"/>
    <s v="P1"/>
    <x v="0"/>
    <x v="2"/>
    <m/>
    <m/>
  </r>
  <r>
    <s v="Kachin"/>
    <s v="Mogaung"/>
    <s v="Mang Hawng Baptist Church"/>
    <s v="MMR001CMP077"/>
    <s v="GCA"/>
    <s v="Mixed"/>
    <n v="18"/>
    <n v="78"/>
    <n v="18"/>
    <n v="79"/>
    <n v="18"/>
    <n v="77"/>
    <x v="1"/>
    <s v="P1"/>
    <x v="0"/>
    <x v="2"/>
    <m/>
    <m/>
  </r>
  <r>
    <s v="Kachin"/>
    <s v="Mogaung"/>
    <s v="Mang Hawng Baptist Church"/>
    <s v="MMR001CMP077"/>
    <s v="GCA"/>
    <s v="Mixed"/>
    <n v="18"/>
    <n v="78"/>
    <n v="18"/>
    <n v="79"/>
    <n v="18"/>
    <n v="77"/>
    <x v="0"/>
    <s v="P2"/>
    <x v="0"/>
    <x v="0"/>
    <m/>
    <m/>
  </r>
  <r>
    <s v="Kachin"/>
    <s v="Mogaung"/>
    <s v="Mang Hawng Baptist Church"/>
    <s v="MMR001CMP077"/>
    <s v="GCA"/>
    <s v="Mixed"/>
    <n v="18"/>
    <n v="78"/>
    <n v="18"/>
    <n v="79"/>
    <n v="18"/>
    <n v="77"/>
    <x v="1"/>
    <s v="P2"/>
    <x v="0"/>
    <x v="1"/>
    <m/>
    <m/>
  </r>
  <r>
    <s v="Kachin"/>
    <s v="Mogaung"/>
    <s v="Mang Hawng Baptist Church"/>
    <s v="MMR001CMP077"/>
    <s v="GCA"/>
    <s v="Mixed"/>
    <n v="18"/>
    <n v="78"/>
    <n v="18"/>
    <n v="79"/>
    <n v="18"/>
    <n v="77"/>
    <x v="0"/>
    <s v="P1"/>
    <x v="1"/>
    <x v="2"/>
    <m/>
    <m/>
  </r>
  <r>
    <s v="Kachin"/>
    <s v="Mogaung"/>
    <s v="Mang Hawng Baptist Church"/>
    <s v="MMR001CMP077"/>
    <s v="GCA"/>
    <s v="Mixed"/>
    <n v="18"/>
    <n v="78"/>
    <n v="18"/>
    <n v="79"/>
    <n v="18"/>
    <n v="77"/>
    <x v="1"/>
    <s v="P1"/>
    <x v="1"/>
    <x v="2"/>
    <m/>
    <m/>
  </r>
  <r>
    <s v="Kachin"/>
    <s v="Mogaung"/>
    <s v="Mang Hawng Baptist Church"/>
    <s v="MMR001CMP077"/>
    <s v="GCA"/>
    <s v="Mixed"/>
    <n v="18"/>
    <n v="78"/>
    <n v="18"/>
    <n v="79"/>
    <n v="18"/>
    <n v="77"/>
    <x v="0"/>
    <s v="P2"/>
    <x v="1"/>
    <x v="0"/>
    <m/>
    <m/>
  </r>
  <r>
    <s v="Kachin"/>
    <s v="Mogaung"/>
    <s v="Mang Hawng Baptist Church"/>
    <s v="MMR001CMP077"/>
    <s v="GCA"/>
    <s v="Mixed"/>
    <n v="18"/>
    <n v="78"/>
    <n v="18"/>
    <n v="79"/>
    <n v="18"/>
    <n v="77"/>
    <x v="1"/>
    <s v="P2"/>
    <x v="1"/>
    <x v="1"/>
    <m/>
    <m/>
  </r>
  <r>
    <s v="Kachin"/>
    <s v="Mogaung"/>
    <s v="Kyun Taw Baptist Church "/>
    <s v="MMR001CMP078"/>
    <s v="GCA"/>
    <s v="Mixed"/>
    <n v="12"/>
    <n v="47"/>
    <n v="15"/>
    <n v="69"/>
    <n v="15"/>
    <n v="69"/>
    <x v="0"/>
    <s v="P1"/>
    <x v="0"/>
    <x v="1"/>
    <m/>
    <m/>
  </r>
  <r>
    <s v="Kachin"/>
    <s v="Mogaung"/>
    <s v="Kyun Taw Baptist Church "/>
    <s v="MMR001CMP078"/>
    <s v="GCA"/>
    <s v="Mixed"/>
    <n v="12"/>
    <n v="47"/>
    <n v="15"/>
    <n v="69"/>
    <n v="15"/>
    <n v="69"/>
    <x v="1"/>
    <s v="P1"/>
    <x v="0"/>
    <x v="1"/>
    <m/>
    <m/>
  </r>
  <r>
    <s v="Kachin"/>
    <s v="Mogaung"/>
    <s v="Kyun Taw Baptist Church "/>
    <s v="MMR001CMP078"/>
    <s v="GCA"/>
    <s v="Mixed"/>
    <n v="12"/>
    <n v="47"/>
    <n v="15"/>
    <n v="69"/>
    <n v="15"/>
    <n v="69"/>
    <x v="0"/>
    <s v="P2"/>
    <x v="0"/>
    <x v="5"/>
    <m/>
    <m/>
  </r>
  <r>
    <s v="Kachin"/>
    <s v="Mogaung"/>
    <s v="Kyun Taw Baptist Church "/>
    <s v="MMR001CMP078"/>
    <s v="GCA"/>
    <s v="Mixed"/>
    <n v="12"/>
    <n v="47"/>
    <n v="15"/>
    <n v="69"/>
    <n v="15"/>
    <n v="69"/>
    <x v="1"/>
    <s v="P2"/>
    <x v="0"/>
    <x v="9"/>
    <m/>
    <m/>
  </r>
  <r>
    <s v="Kachin"/>
    <s v="Mogaung"/>
    <s v="Kyun Taw Baptist Church "/>
    <s v="MMR001CMP078"/>
    <s v="GCA"/>
    <s v="Mixed"/>
    <n v="12"/>
    <n v="47"/>
    <n v="15"/>
    <n v="69"/>
    <n v="15"/>
    <n v="69"/>
    <x v="0"/>
    <s v="P1"/>
    <x v="1"/>
    <x v="2"/>
    <m/>
    <m/>
  </r>
  <r>
    <s v="Kachin"/>
    <s v="Mogaung"/>
    <s v="Kyun Taw Baptist Church "/>
    <s v="MMR001CMP078"/>
    <s v="GCA"/>
    <s v="Mixed"/>
    <n v="12"/>
    <n v="47"/>
    <n v="15"/>
    <n v="69"/>
    <n v="15"/>
    <n v="69"/>
    <x v="1"/>
    <s v="P1"/>
    <x v="1"/>
    <x v="2"/>
    <m/>
    <m/>
  </r>
  <r>
    <s v="Kachin"/>
    <s v="Mogaung"/>
    <s v="Kyun Taw Baptist Church "/>
    <s v="MMR001CMP078"/>
    <s v="GCA"/>
    <s v="Mixed"/>
    <n v="12"/>
    <n v="47"/>
    <n v="15"/>
    <n v="69"/>
    <n v="15"/>
    <n v="69"/>
    <x v="0"/>
    <s v="P2"/>
    <x v="1"/>
    <x v="0"/>
    <m/>
    <m/>
  </r>
  <r>
    <s v="Kachin"/>
    <s v="Mogaung"/>
    <s v="Kyun Taw Baptist Church "/>
    <s v="MMR001CMP078"/>
    <s v="GCA"/>
    <s v="Mixed"/>
    <n v="12"/>
    <n v="47"/>
    <n v="15"/>
    <n v="69"/>
    <n v="15"/>
    <n v="69"/>
    <x v="1"/>
    <s v="P2"/>
    <x v="1"/>
    <x v="0"/>
    <m/>
    <m/>
  </r>
  <r>
    <s v="Kachin"/>
    <s v="Mogaung"/>
    <s v="Nat Gyi Kone Baptist Church "/>
    <s v="MMR001CMP079"/>
    <s v="GCA"/>
    <s v="Urban"/>
    <n v="14"/>
    <n v="44"/>
    <n v="14"/>
    <n v="44"/>
    <n v="14"/>
    <n v="44"/>
    <x v="0"/>
    <s v="P1"/>
    <x v="0"/>
    <x v="0"/>
    <m/>
    <m/>
  </r>
  <r>
    <s v="Kachin"/>
    <s v="Mogaung"/>
    <s v="Nat Gyi Kone Baptist Church "/>
    <s v="MMR001CMP079"/>
    <s v="GCA"/>
    <s v="Urban"/>
    <n v="14"/>
    <n v="44"/>
    <n v="14"/>
    <n v="44"/>
    <n v="14"/>
    <n v="44"/>
    <x v="1"/>
    <s v="P1"/>
    <x v="0"/>
    <x v="0"/>
    <m/>
    <m/>
  </r>
  <r>
    <s v="Kachin"/>
    <s v="Mogaung"/>
    <s v="Nat Gyi Kone Baptist Church "/>
    <s v="MMR001CMP079"/>
    <s v="GCA"/>
    <s v="Urban"/>
    <n v="14"/>
    <n v="44"/>
    <n v="14"/>
    <n v="44"/>
    <n v="14"/>
    <n v="44"/>
    <x v="0"/>
    <s v="P2"/>
    <x v="0"/>
    <x v="1"/>
    <m/>
    <m/>
  </r>
  <r>
    <s v="Kachin"/>
    <s v="Mogaung"/>
    <s v="Nat Gyi Kone Baptist Church "/>
    <s v="MMR001CMP079"/>
    <s v="GCA"/>
    <s v="Urban"/>
    <n v="14"/>
    <n v="44"/>
    <n v="14"/>
    <n v="44"/>
    <n v="14"/>
    <n v="44"/>
    <x v="1"/>
    <s v="P2"/>
    <x v="0"/>
    <x v="1"/>
    <m/>
    <m/>
  </r>
  <r>
    <s v="Kachin"/>
    <s v="Mogaung"/>
    <s v="Nat Gyi Kone Baptist Church "/>
    <s v="MMR001CMP079"/>
    <s v="GCA"/>
    <s v="Urban"/>
    <n v="14"/>
    <n v="44"/>
    <n v="14"/>
    <n v="44"/>
    <n v="14"/>
    <n v="44"/>
    <x v="0"/>
    <s v="P1"/>
    <x v="1"/>
    <x v="2"/>
    <m/>
    <m/>
  </r>
  <r>
    <s v="Kachin"/>
    <s v="Mogaung"/>
    <s v="Nat Gyi Kone Baptist Church "/>
    <s v="MMR001CMP079"/>
    <s v="GCA"/>
    <s v="Urban"/>
    <n v="14"/>
    <n v="44"/>
    <n v="14"/>
    <n v="44"/>
    <n v="14"/>
    <n v="44"/>
    <x v="1"/>
    <s v="P1"/>
    <x v="1"/>
    <x v="2"/>
    <m/>
    <m/>
  </r>
  <r>
    <s v="Kachin"/>
    <s v="Mogaung"/>
    <s v="Nat Gyi Kone Baptist Church "/>
    <s v="MMR001CMP079"/>
    <s v="GCA"/>
    <s v="Urban"/>
    <n v="14"/>
    <n v="44"/>
    <n v="14"/>
    <n v="44"/>
    <n v="14"/>
    <n v="44"/>
    <x v="0"/>
    <s v="P2"/>
    <x v="1"/>
    <x v="0"/>
    <m/>
    <m/>
  </r>
  <r>
    <s v="Kachin"/>
    <s v="Mogaung"/>
    <s v="Nat Gyi Kone Baptist Church "/>
    <s v="MMR001CMP079"/>
    <s v="GCA"/>
    <s v="Urban"/>
    <n v="14"/>
    <n v="44"/>
    <n v="14"/>
    <n v="44"/>
    <n v="14"/>
    <n v="44"/>
    <x v="1"/>
    <s v="P2"/>
    <x v="1"/>
    <x v="0"/>
    <m/>
    <m/>
  </r>
  <r>
    <s v="Kachin"/>
    <s v="Mohnyin"/>
    <s v="St. Patrick Catholic Church "/>
    <s v="MMR001CMP080"/>
    <s v="GCA"/>
    <s v="Urban"/>
    <n v="12"/>
    <n v="61"/>
    <n v="12"/>
    <n v="62"/>
    <n v="12"/>
    <n v="61"/>
    <x v="0"/>
    <s v="P1"/>
    <x v="0"/>
    <x v="2"/>
    <m/>
    <m/>
  </r>
  <r>
    <s v="Kachin"/>
    <s v="Mohnyin"/>
    <s v="St. Patrick Catholic Church "/>
    <s v="MMR001CMP080"/>
    <s v="GCA"/>
    <s v="Urban"/>
    <n v="12"/>
    <n v="61"/>
    <n v="12"/>
    <n v="62"/>
    <n v="12"/>
    <n v="61"/>
    <x v="1"/>
    <s v="P1"/>
    <x v="0"/>
    <x v="2"/>
    <m/>
    <m/>
  </r>
  <r>
    <s v="Kachin"/>
    <s v="Mohnyin"/>
    <s v="St. Patrick Catholic Church "/>
    <s v="MMR001CMP080"/>
    <s v="GCA"/>
    <s v="Urban"/>
    <n v="12"/>
    <n v="61"/>
    <n v="12"/>
    <n v="62"/>
    <n v="12"/>
    <n v="61"/>
    <x v="0"/>
    <s v="P2"/>
    <x v="0"/>
    <x v="5"/>
    <m/>
    <m/>
  </r>
  <r>
    <s v="Kachin"/>
    <s v="Mohnyin"/>
    <s v="St. Patrick Catholic Church "/>
    <s v="MMR001CMP080"/>
    <s v="GCA"/>
    <s v="Urban"/>
    <n v="12"/>
    <n v="61"/>
    <n v="12"/>
    <n v="62"/>
    <n v="12"/>
    <n v="61"/>
    <x v="1"/>
    <s v="P2"/>
    <x v="0"/>
    <x v="1"/>
    <m/>
    <m/>
  </r>
  <r>
    <s v="Kachin"/>
    <s v="Mohnyin"/>
    <s v="St. Patrick Catholic Church "/>
    <s v="MMR001CMP080"/>
    <s v="GCA"/>
    <s v="Urban"/>
    <n v="12"/>
    <n v="61"/>
    <n v="12"/>
    <n v="62"/>
    <n v="12"/>
    <n v="61"/>
    <x v="0"/>
    <s v="P1"/>
    <x v="1"/>
    <x v="2"/>
    <m/>
    <m/>
  </r>
  <r>
    <s v="Kachin"/>
    <s v="Mohnyin"/>
    <s v="St. Patrick Catholic Church "/>
    <s v="MMR001CMP080"/>
    <s v="GCA"/>
    <s v="Urban"/>
    <n v="12"/>
    <n v="61"/>
    <n v="12"/>
    <n v="62"/>
    <n v="12"/>
    <n v="61"/>
    <x v="1"/>
    <s v="P1"/>
    <x v="1"/>
    <x v="2"/>
    <m/>
    <m/>
  </r>
  <r>
    <s v="Kachin"/>
    <s v="Mohnyin"/>
    <s v="St. Patrick Catholic Church "/>
    <s v="MMR001CMP080"/>
    <s v="GCA"/>
    <s v="Urban"/>
    <n v="12"/>
    <n v="61"/>
    <n v="12"/>
    <n v="62"/>
    <n v="12"/>
    <n v="61"/>
    <x v="0"/>
    <s v="P2"/>
    <x v="1"/>
    <x v="1"/>
    <m/>
    <m/>
  </r>
  <r>
    <s v="Kachin"/>
    <s v="Mohnyin"/>
    <s v="St. Patrick Catholic Church "/>
    <s v="MMR001CMP080"/>
    <s v="GCA"/>
    <s v="Urban"/>
    <n v="12"/>
    <n v="61"/>
    <n v="12"/>
    <n v="62"/>
    <n v="12"/>
    <n v="61"/>
    <x v="1"/>
    <s v="P2"/>
    <x v="1"/>
    <x v="1"/>
    <m/>
    <m/>
  </r>
  <r>
    <s v="Kachin"/>
    <s v="Hpakant"/>
    <s v="Maw Wan, Mu-yin Baptist Church"/>
    <s v="MMR001CMP091"/>
    <s v="GCA"/>
    <s v="Urban"/>
    <n v="5"/>
    <n v="26"/>
    <n v="5"/>
    <n v="27"/>
    <n v="5"/>
    <n v="27"/>
    <x v="0"/>
    <s v="P1"/>
    <x v="0"/>
    <x v="1"/>
    <m/>
    <m/>
  </r>
  <r>
    <s v="Kachin"/>
    <s v="Hpakant"/>
    <s v="Maw Wan, Mu-yin Baptist Church"/>
    <s v="MMR001CMP091"/>
    <s v="GCA"/>
    <s v="Urban"/>
    <n v="5"/>
    <n v="26"/>
    <n v="5"/>
    <n v="27"/>
    <n v="5"/>
    <n v="27"/>
    <x v="1"/>
    <s v="P1"/>
    <x v="0"/>
    <x v="1"/>
    <m/>
    <m/>
  </r>
  <r>
    <s v="Kachin"/>
    <s v="Hpakant"/>
    <s v="Maw Wan, Mu-yin Baptist Church"/>
    <s v="MMR001CMP091"/>
    <s v="GCA"/>
    <s v="Urban"/>
    <n v="5"/>
    <n v="26"/>
    <n v="5"/>
    <n v="27"/>
    <n v="5"/>
    <n v="27"/>
    <x v="0"/>
    <s v="P2"/>
    <x v="0"/>
    <x v="9"/>
    <m/>
    <m/>
  </r>
  <r>
    <s v="Kachin"/>
    <s v="Hpakant"/>
    <s v="Maw Wan, Mu-yin Baptist Church"/>
    <s v="MMR001CMP091"/>
    <s v="GCA"/>
    <s v="Urban"/>
    <n v="5"/>
    <n v="26"/>
    <n v="5"/>
    <n v="27"/>
    <n v="5"/>
    <n v="27"/>
    <x v="1"/>
    <s v="P2"/>
    <x v="0"/>
    <x v="4"/>
    <m/>
    <m/>
  </r>
  <r>
    <s v="Kachin"/>
    <s v="Hpakant"/>
    <s v="Maw Wan, Mu-yin Baptist Church"/>
    <s v="MMR001CMP091"/>
    <s v="GCA"/>
    <s v="Urban"/>
    <n v="5"/>
    <n v="26"/>
    <n v="5"/>
    <n v="27"/>
    <n v="5"/>
    <n v="27"/>
    <x v="0"/>
    <s v="P1"/>
    <x v="1"/>
    <x v="2"/>
    <m/>
    <m/>
  </r>
  <r>
    <s v="Kachin"/>
    <s v="Hpakant"/>
    <s v="Maw Wan, Mu-yin Baptist Church"/>
    <s v="MMR001CMP091"/>
    <s v="GCA"/>
    <s v="Urban"/>
    <n v="5"/>
    <n v="26"/>
    <n v="5"/>
    <n v="27"/>
    <n v="5"/>
    <n v="27"/>
    <x v="1"/>
    <s v="P1"/>
    <x v="1"/>
    <x v="2"/>
    <m/>
    <m/>
  </r>
  <r>
    <s v="Kachin"/>
    <s v="Hpakant"/>
    <s v="Maw Wan, Mu-yin Baptist Church"/>
    <s v="MMR001CMP091"/>
    <s v="GCA"/>
    <s v="Urban"/>
    <n v="5"/>
    <n v="26"/>
    <n v="5"/>
    <n v="27"/>
    <n v="5"/>
    <n v="27"/>
    <x v="0"/>
    <s v="P2"/>
    <x v="1"/>
    <x v="0"/>
    <m/>
    <m/>
  </r>
  <r>
    <s v="Kachin"/>
    <s v="Hpakant"/>
    <s v="Maw Wan, Mu-yin Baptist Church"/>
    <s v="MMR001CMP091"/>
    <s v="GCA"/>
    <s v="Urban"/>
    <n v="5"/>
    <n v="26"/>
    <n v="5"/>
    <n v="27"/>
    <n v="5"/>
    <n v="27"/>
    <x v="1"/>
    <s v="P2"/>
    <x v="1"/>
    <x v="1"/>
    <m/>
    <m/>
  </r>
  <r>
    <s v="Kachin"/>
    <s v="Hpakant"/>
    <s v="Nant Ma Hpit Catholic Church"/>
    <s v="MMR001CMP103"/>
    <s v="GCA"/>
    <s v="Rural"/>
    <n v="57"/>
    <n v="284"/>
    <n v="54"/>
    <n v="262"/>
    <n v="54"/>
    <n v="262"/>
    <x v="0"/>
    <s v="P1"/>
    <x v="0"/>
    <x v="4"/>
    <m/>
    <m/>
  </r>
  <r>
    <s v="Kachin"/>
    <s v="Hpakant"/>
    <s v="Nant Ma Hpit Catholic Church"/>
    <s v="MMR001CMP103"/>
    <s v="GCA"/>
    <s v="Rural"/>
    <n v="57"/>
    <n v="284"/>
    <n v="54"/>
    <n v="262"/>
    <n v="54"/>
    <n v="262"/>
    <x v="1"/>
    <s v="P1"/>
    <x v="0"/>
    <x v="1"/>
    <m/>
    <m/>
  </r>
  <r>
    <s v="Kachin"/>
    <s v="Hpakant"/>
    <s v="Nant Ma Hpit Catholic Church"/>
    <s v="MMR001CMP103"/>
    <s v="GCA"/>
    <s v="Rural"/>
    <n v="57"/>
    <n v="284"/>
    <n v="54"/>
    <n v="262"/>
    <n v="54"/>
    <n v="262"/>
    <x v="0"/>
    <s v="P2"/>
    <x v="0"/>
    <x v="1"/>
    <m/>
    <m/>
  </r>
  <r>
    <s v="Kachin"/>
    <s v="Hpakant"/>
    <s v="Nant Ma Hpit Catholic Church"/>
    <s v="MMR001CMP103"/>
    <s v="GCA"/>
    <s v="Rural"/>
    <n v="57"/>
    <n v="284"/>
    <n v="54"/>
    <n v="262"/>
    <n v="54"/>
    <n v="262"/>
    <x v="1"/>
    <s v="P2"/>
    <x v="0"/>
    <x v="4"/>
    <m/>
    <m/>
  </r>
  <r>
    <s v="Kachin"/>
    <s v="Hpakant"/>
    <s v="Nant Ma Hpit Catholic Church"/>
    <s v="MMR001CMP103"/>
    <s v="GCA"/>
    <s v="Rural"/>
    <n v="57"/>
    <n v="284"/>
    <n v="54"/>
    <n v="262"/>
    <n v="54"/>
    <n v="262"/>
    <x v="0"/>
    <s v="P1"/>
    <x v="1"/>
    <x v="2"/>
    <m/>
    <m/>
  </r>
  <r>
    <s v="Kachin"/>
    <s v="Hpakant"/>
    <s v="Nant Ma Hpit Catholic Church"/>
    <s v="MMR001CMP103"/>
    <s v="GCA"/>
    <s v="Rural"/>
    <n v="57"/>
    <n v="284"/>
    <n v="54"/>
    <n v="262"/>
    <n v="54"/>
    <n v="262"/>
    <x v="1"/>
    <s v="P1"/>
    <x v="1"/>
    <x v="1"/>
    <m/>
    <m/>
  </r>
  <r>
    <s v="Kachin"/>
    <s v="Hpakant"/>
    <s v="Nant Ma Hpit Catholic Church"/>
    <s v="MMR001CMP103"/>
    <s v="GCA"/>
    <s v="Rural"/>
    <n v="57"/>
    <n v="284"/>
    <n v="54"/>
    <n v="262"/>
    <n v="54"/>
    <n v="262"/>
    <x v="0"/>
    <s v="P2"/>
    <x v="1"/>
    <x v="1"/>
    <m/>
    <m/>
  </r>
  <r>
    <s v="Kachin"/>
    <s v="Hpakant"/>
    <s v="Nant Ma Hpit Catholic Church"/>
    <s v="MMR001CMP103"/>
    <s v="GCA"/>
    <s v="Rural"/>
    <n v="57"/>
    <n v="284"/>
    <n v="54"/>
    <n v="262"/>
    <n v="54"/>
    <n v="262"/>
    <x v="1"/>
    <s v="P2"/>
    <x v="1"/>
    <x v="4"/>
    <m/>
    <m/>
  </r>
  <r>
    <s v="Kachin"/>
    <s v="Hpakant"/>
    <s v="Yumar Baptist Church"/>
    <s v="MMR001CMP105"/>
    <s v="GCA"/>
    <s v="Rural"/>
    <n v="21"/>
    <n v="93"/>
    <n v="20"/>
    <n v="78"/>
    <n v="20"/>
    <n v="80"/>
    <x v="0"/>
    <s v="P1"/>
    <x v="0"/>
    <x v="1"/>
    <m/>
    <m/>
  </r>
  <r>
    <s v="Kachin"/>
    <s v="Hpakant"/>
    <s v="Yumar Baptist Church"/>
    <s v="MMR001CMP105"/>
    <s v="GCA"/>
    <s v="Rural"/>
    <n v="21"/>
    <n v="93"/>
    <n v="20"/>
    <n v="78"/>
    <n v="20"/>
    <n v="80"/>
    <x v="1"/>
    <s v="P1"/>
    <x v="0"/>
    <x v="4"/>
    <m/>
    <m/>
  </r>
  <r>
    <s v="Kachin"/>
    <s v="Hpakant"/>
    <s v="Yumar Baptist Church"/>
    <s v="MMR001CMP105"/>
    <s v="GCA"/>
    <s v="Rural"/>
    <n v="21"/>
    <n v="93"/>
    <n v="20"/>
    <n v="78"/>
    <n v="20"/>
    <n v="80"/>
    <x v="0"/>
    <s v="P2"/>
    <x v="0"/>
    <x v="5"/>
    <m/>
    <m/>
  </r>
  <r>
    <s v="Kachin"/>
    <s v="Hpakant"/>
    <s v="Yumar Baptist Church"/>
    <s v="MMR001CMP105"/>
    <s v="GCA"/>
    <s v="Rural"/>
    <n v="21"/>
    <n v="93"/>
    <n v="20"/>
    <n v="78"/>
    <n v="20"/>
    <n v="80"/>
    <x v="1"/>
    <s v="P2"/>
    <x v="0"/>
    <x v="1"/>
    <m/>
    <m/>
  </r>
  <r>
    <s v="Kachin"/>
    <s v="Hpakant"/>
    <s v="Yumar Baptist Church"/>
    <s v="MMR001CMP105"/>
    <s v="GCA"/>
    <s v="Rural"/>
    <n v="21"/>
    <n v="93"/>
    <n v="20"/>
    <n v="78"/>
    <n v="20"/>
    <n v="80"/>
    <x v="0"/>
    <s v="P1"/>
    <x v="1"/>
    <x v="1"/>
    <m/>
    <m/>
  </r>
  <r>
    <s v="Kachin"/>
    <s v="Hpakant"/>
    <s v="Yumar Baptist Church"/>
    <s v="MMR001CMP105"/>
    <s v="GCA"/>
    <s v="Rural"/>
    <n v="21"/>
    <n v="93"/>
    <n v="20"/>
    <n v="78"/>
    <n v="20"/>
    <n v="80"/>
    <x v="1"/>
    <s v="P1"/>
    <x v="1"/>
    <x v="4"/>
    <m/>
    <m/>
  </r>
  <r>
    <s v="Kachin"/>
    <s v="Hpakant"/>
    <s v="Yumar Baptist Church"/>
    <s v="MMR001CMP105"/>
    <s v="GCA"/>
    <s v="Rural"/>
    <n v="21"/>
    <n v="93"/>
    <n v="20"/>
    <n v="78"/>
    <n v="20"/>
    <n v="80"/>
    <x v="0"/>
    <s v="P2"/>
    <x v="1"/>
    <x v="5"/>
    <m/>
    <m/>
  </r>
  <r>
    <s v="Kachin"/>
    <s v="Hpakant"/>
    <s v="Yumar Baptist Church"/>
    <s v="MMR001CMP105"/>
    <s v="GCA"/>
    <s v="Rural"/>
    <n v="21"/>
    <n v="93"/>
    <n v="20"/>
    <n v="78"/>
    <n v="20"/>
    <n v="80"/>
    <x v="1"/>
    <s v="P2"/>
    <x v="1"/>
    <x v="1"/>
    <m/>
    <m/>
  </r>
  <r>
    <s v="Kachin"/>
    <s v="Hpakant"/>
    <s v="Chin Church, Seik Mu"/>
    <s v="MMR001CMP109"/>
    <s v="GCA"/>
    <s v="Urban"/>
    <n v="6"/>
    <n v="30"/>
    <n v="6"/>
    <n v="30"/>
    <n v="6"/>
    <n v="30"/>
    <x v="0"/>
    <s v="P1"/>
    <x v="0"/>
    <x v="0"/>
    <m/>
    <m/>
  </r>
  <r>
    <s v="Kachin"/>
    <s v="Hpakant"/>
    <s v="Chin Church, Seik Mu"/>
    <s v="MMR001CMP109"/>
    <s v="GCA"/>
    <s v="Urban"/>
    <n v="6"/>
    <n v="30"/>
    <n v="6"/>
    <n v="30"/>
    <n v="6"/>
    <n v="30"/>
    <x v="1"/>
    <s v="P1"/>
    <x v="0"/>
    <x v="2"/>
    <m/>
    <m/>
  </r>
  <r>
    <s v="Kachin"/>
    <s v="Hpakant"/>
    <s v="Chin Church, Seik Mu"/>
    <s v="MMR001CMP109"/>
    <s v="GCA"/>
    <s v="Urban"/>
    <n v="6"/>
    <n v="30"/>
    <n v="6"/>
    <n v="30"/>
    <n v="6"/>
    <n v="30"/>
    <x v="0"/>
    <s v="P2"/>
    <x v="0"/>
    <x v="1"/>
    <m/>
    <m/>
  </r>
  <r>
    <s v="Kachin"/>
    <s v="Hpakant"/>
    <s v="Chin Church, Seik Mu"/>
    <s v="MMR001CMP109"/>
    <s v="GCA"/>
    <s v="Urban"/>
    <n v="6"/>
    <n v="30"/>
    <n v="6"/>
    <n v="30"/>
    <n v="6"/>
    <n v="30"/>
    <x v="1"/>
    <s v="P2"/>
    <x v="0"/>
    <x v="0"/>
    <m/>
    <m/>
  </r>
  <r>
    <s v="Kachin"/>
    <s v="Hpakant"/>
    <s v="Chin Church, Seik Mu"/>
    <s v="MMR001CMP109"/>
    <s v="GCA"/>
    <s v="Urban"/>
    <n v="6"/>
    <n v="30"/>
    <n v="6"/>
    <n v="30"/>
    <n v="6"/>
    <n v="30"/>
    <x v="0"/>
    <s v="P1"/>
    <x v="1"/>
    <x v="2"/>
    <m/>
    <m/>
  </r>
  <r>
    <s v="Kachin"/>
    <s v="Hpakant"/>
    <s v="Chin Church, Seik Mu"/>
    <s v="MMR001CMP109"/>
    <s v="GCA"/>
    <s v="Urban"/>
    <n v="6"/>
    <n v="30"/>
    <n v="6"/>
    <n v="30"/>
    <n v="6"/>
    <n v="30"/>
    <x v="1"/>
    <s v="P1"/>
    <x v="1"/>
    <x v="2"/>
    <m/>
    <m/>
  </r>
  <r>
    <s v="Kachin"/>
    <s v="Hpakant"/>
    <s v="Chin Church, Seik Mu"/>
    <s v="MMR001CMP109"/>
    <s v="GCA"/>
    <s v="Urban"/>
    <n v="6"/>
    <n v="30"/>
    <n v="6"/>
    <n v="30"/>
    <n v="6"/>
    <n v="30"/>
    <x v="0"/>
    <s v="P2"/>
    <x v="1"/>
    <x v="0"/>
    <m/>
    <m/>
  </r>
  <r>
    <s v="Kachin"/>
    <s v="Hpakant"/>
    <s v="Chin Church, Seik Mu"/>
    <s v="MMR001CMP109"/>
    <s v="GCA"/>
    <s v="Urban"/>
    <n v="6"/>
    <n v="30"/>
    <n v="6"/>
    <n v="30"/>
    <n v="6"/>
    <n v="30"/>
    <x v="1"/>
    <s v="P2"/>
    <x v="1"/>
    <x v="0"/>
    <m/>
    <m/>
  </r>
  <r>
    <s v="Kachin"/>
    <s v="Waingmaw"/>
    <s v="Zai Awng / Mung Ga Zup"/>
    <s v="MMR001CMP111"/>
    <s v="NGCA"/>
    <s v="Rural"/>
    <n v="640"/>
    <n v="2600"/>
    <n v="623"/>
    <n v="2635"/>
    <n v="623"/>
    <n v="2635"/>
    <x v="0"/>
    <s v="P1"/>
    <x v="0"/>
    <x v="2"/>
    <m/>
    <m/>
  </r>
  <r>
    <s v="Kachin"/>
    <s v="Waingmaw"/>
    <s v="Zai Awng / Mung Ga Zup"/>
    <s v="MMR001CMP111"/>
    <s v="NGCA"/>
    <s v="Rural"/>
    <n v="640"/>
    <n v="2600"/>
    <n v="623"/>
    <n v="2635"/>
    <n v="623"/>
    <n v="2635"/>
    <x v="1"/>
    <s v="P1"/>
    <x v="0"/>
    <x v="2"/>
    <m/>
    <m/>
  </r>
  <r>
    <s v="Kachin"/>
    <s v="Waingmaw"/>
    <s v="Zai Awng / Mung Ga Zup"/>
    <s v="MMR001CMP111"/>
    <s v="NGCA"/>
    <s v="Rural"/>
    <n v="640"/>
    <n v="2600"/>
    <n v="623"/>
    <n v="2635"/>
    <n v="623"/>
    <n v="2635"/>
    <x v="0"/>
    <s v="P2"/>
    <x v="0"/>
    <x v="1"/>
    <m/>
    <m/>
  </r>
  <r>
    <s v="Kachin"/>
    <s v="Waingmaw"/>
    <s v="Zai Awng / Mung Ga Zup"/>
    <s v="MMR001CMP111"/>
    <s v="NGCA"/>
    <s v="Rural"/>
    <n v="640"/>
    <n v="2600"/>
    <n v="623"/>
    <n v="2635"/>
    <n v="623"/>
    <n v="2635"/>
    <x v="1"/>
    <s v="P2"/>
    <x v="0"/>
    <x v="1"/>
    <m/>
    <m/>
  </r>
  <r>
    <s v="Kachin"/>
    <s v="Waingmaw"/>
    <s v="Zai Awng / Mung Ga Zup"/>
    <s v="MMR001CMP111"/>
    <s v="NGCA"/>
    <s v="Rural"/>
    <n v="640"/>
    <n v="2600"/>
    <n v="623"/>
    <n v="2635"/>
    <n v="623"/>
    <n v="2635"/>
    <x v="0"/>
    <s v="P1"/>
    <x v="1"/>
    <x v="2"/>
    <m/>
    <m/>
  </r>
  <r>
    <s v="Kachin"/>
    <s v="Waingmaw"/>
    <s v="Zai Awng / Mung Ga Zup"/>
    <s v="MMR001CMP111"/>
    <s v="NGCA"/>
    <s v="Rural"/>
    <n v="640"/>
    <n v="2600"/>
    <n v="623"/>
    <n v="2635"/>
    <n v="623"/>
    <n v="2635"/>
    <x v="1"/>
    <s v="P1"/>
    <x v="1"/>
    <x v="2"/>
    <m/>
    <m/>
  </r>
  <r>
    <s v="Kachin"/>
    <s v="Waingmaw"/>
    <s v="Zai Awng / Mung Ga Zup"/>
    <s v="MMR001CMP111"/>
    <s v="NGCA"/>
    <s v="Rural"/>
    <n v="640"/>
    <n v="2600"/>
    <n v="623"/>
    <n v="2635"/>
    <n v="623"/>
    <n v="2635"/>
    <x v="0"/>
    <s v="P2"/>
    <x v="1"/>
    <x v="5"/>
    <m/>
    <m/>
  </r>
  <r>
    <s v="Kachin"/>
    <s v="Waingmaw"/>
    <s v="Zai Awng / Mung Ga Zup"/>
    <s v="MMR001CMP111"/>
    <s v="NGCA"/>
    <s v="Rural"/>
    <n v="640"/>
    <n v="2600"/>
    <n v="623"/>
    <n v="2635"/>
    <n v="623"/>
    <n v="2635"/>
    <x v="1"/>
    <s v="P2"/>
    <x v="1"/>
    <x v="5"/>
    <m/>
    <m/>
  </r>
  <r>
    <s v="Kachin"/>
    <s v="Waingmaw"/>
    <s v="Border Post 8"/>
    <s v="MMR001CMP113"/>
    <s v="NGCA"/>
    <s v="Rural"/>
    <n v="155"/>
    <n v="664"/>
    <n v="156"/>
    <n v="641"/>
    <n v="273"/>
    <n v="0"/>
    <x v="0"/>
    <s v="P1"/>
    <x v="0"/>
    <x v="1"/>
    <m/>
    <m/>
  </r>
  <r>
    <s v="Kachin"/>
    <s v="Waingmaw"/>
    <s v="Border Post 8"/>
    <s v="MMR001CMP113"/>
    <s v="NGCA"/>
    <s v="Rural"/>
    <n v="155"/>
    <n v="664"/>
    <n v="156"/>
    <n v="641"/>
    <n v="273"/>
    <n v="0"/>
    <x v="1"/>
    <s v="P1"/>
    <x v="0"/>
    <x v="1"/>
    <m/>
    <m/>
  </r>
  <r>
    <s v="Kachin"/>
    <s v="Waingmaw"/>
    <s v="Border Post 8"/>
    <s v="MMR001CMP113"/>
    <s v="NGCA"/>
    <s v="Rural"/>
    <n v="155"/>
    <n v="664"/>
    <n v="156"/>
    <n v="641"/>
    <n v="273"/>
    <n v="0"/>
    <x v="0"/>
    <s v="P2"/>
    <x v="0"/>
    <x v="2"/>
    <m/>
    <m/>
  </r>
  <r>
    <s v="Kachin"/>
    <s v="Waingmaw"/>
    <s v="Border Post 8"/>
    <s v="MMR001CMP113"/>
    <s v="NGCA"/>
    <s v="Rural"/>
    <n v="155"/>
    <n v="664"/>
    <n v="156"/>
    <n v="641"/>
    <n v="273"/>
    <n v="0"/>
    <x v="1"/>
    <s v="P2"/>
    <x v="0"/>
    <x v="9"/>
    <m/>
    <m/>
  </r>
  <r>
    <s v="Kachin"/>
    <s v="Waingmaw"/>
    <s v="Border Post 8"/>
    <s v="MMR001CMP113"/>
    <s v="NGCA"/>
    <s v="Rural"/>
    <n v="155"/>
    <n v="664"/>
    <n v="156"/>
    <n v="641"/>
    <n v="273"/>
    <n v="0"/>
    <x v="0"/>
    <s v="P1"/>
    <x v="1"/>
    <x v="1"/>
    <m/>
    <m/>
  </r>
  <r>
    <s v="Kachin"/>
    <s v="Waingmaw"/>
    <s v="Border Post 8"/>
    <s v="MMR001CMP113"/>
    <s v="NGCA"/>
    <s v="Rural"/>
    <n v="155"/>
    <n v="664"/>
    <n v="156"/>
    <n v="641"/>
    <n v="273"/>
    <n v="0"/>
    <x v="1"/>
    <s v="P1"/>
    <x v="1"/>
    <x v="2"/>
    <m/>
    <m/>
  </r>
  <r>
    <s v="Kachin"/>
    <s v="Waingmaw"/>
    <s v="Border Post 8"/>
    <s v="MMR001CMP113"/>
    <s v="NGCA"/>
    <s v="Rural"/>
    <n v="155"/>
    <n v="664"/>
    <n v="156"/>
    <n v="641"/>
    <n v="273"/>
    <n v="0"/>
    <x v="0"/>
    <s v="P2"/>
    <x v="1"/>
    <x v="9"/>
    <m/>
    <m/>
  </r>
  <r>
    <s v="Kachin"/>
    <s v="Waingmaw"/>
    <s v="Border Post 8"/>
    <s v="MMR001CMP113"/>
    <s v="NGCA"/>
    <s v="Rural"/>
    <n v="155"/>
    <n v="664"/>
    <n v="156"/>
    <n v="641"/>
    <n v="273"/>
    <n v="0"/>
    <x v="1"/>
    <s v="P2"/>
    <x v="1"/>
    <x v="0"/>
    <m/>
    <m/>
  </r>
  <r>
    <s v="Kachin"/>
    <s v="Waingmaw"/>
    <s v="Hkau Shau (BP 12)"/>
    <s v="MMR001CMP115"/>
    <s v="NGCA"/>
    <s v="Rural"/>
    <n v="169"/>
    <n v="1216"/>
    <n v="176"/>
    <n v="1216"/>
    <n v="176"/>
    <n v="1216"/>
    <x v="0"/>
    <s v="P1"/>
    <x v="0"/>
    <x v="2"/>
    <m/>
    <m/>
  </r>
  <r>
    <s v="Kachin"/>
    <s v="Waingmaw"/>
    <s v="Hkau Shau (BP 12)"/>
    <s v="MMR001CMP115"/>
    <s v="NGCA"/>
    <s v="Rural"/>
    <n v="169"/>
    <n v="1216"/>
    <n v="176"/>
    <n v="1216"/>
    <n v="176"/>
    <n v="1216"/>
    <x v="1"/>
    <s v="P1"/>
    <x v="0"/>
    <x v="1"/>
    <m/>
    <m/>
  </r>
  <r>
    <s v="Kachin"/>
    <s v="Waingmaw"/>
    <s v="Hkau Shau (BP 12)"/>
    <s v="MMR001CMP115"/>
    <s v="NGCA"/>
    <s v="Rural"/>
    <n v="169"/>
    <n v="1216"/>
    <n v="176"/>
    <n v="1216"/>
    <n v="176"/>
    <n v="1216"/>
    <x v="0"/>
    <s v="P2"/>
    <x v="0"/>
    <x v="1"/>
    <m/>
    <m/>
  </r>
  <r>
    <s v="Kachin"/>
    <s v="Waingmaw"/>
    <s v="Hkau Shau (BP 12)"/>
    <s v="MMR001CMP115"/>
    <s v="NGCA"/>
    <s v="Rural"/>
    <n v="169"/>
    <n v="1216"/>
    <n v="176"/>
    <n v="1216"/>
    <n v="176"/>
    <n v="1216"/>
    <x v="1"/>
    <s v="P2"/>
    <x v="0"/>
    <x v="9"/>
    <m/>
    <m/>
  </r>
  <r>
    <s v="Kachin"/>
    <s v="Waingmaw"/>
    <s v="Hkau Shau (BP 12)"/>
    <s v="MMR001CMP115"/>
    <s v="NGCA"/>
    <s v="Rural"/>
    <n v="169"/>
    <n v="1216"/>
    <n v="176"/>
    <n v="1216"/>
    <n v="176"/>
    <n v="1216"/>
    <x v="0"/>
    <s v="P1"/>
    <x v="1"/>
    <x v="2"/>
    <m/>
    <m/>
  </r>
  <r>
    <s v="Kachin"/>
    <s v="Waingmaw"/>
    <s v="Hkau Shau (BP 12)"/>
    <s v="MMR001CMP115"/>
    <s v="NGCA"/>
    <s v="Rural"/>
    <n v="169"/>
    <n v="1216"/>
    <n v="176"/>
    <n v="1216"/>
    <n v="176"/>
    <n v="1216"/>
    <x v="1"/>
    <s v="P1"/>
    <x v="1"/>
    <x v="2"/>
    <m/>
    <m/>
  </r>
  <r>
    <s v="Kachin"/>
    <s v="Waingmaw"/>
    <s v="Hkau Shau (BP 12)"/>
    <s v="MMR001CMP115"/>
    <s v="NGCA"/>
    <s v="Rural"/>
    <n v="169"/>
    <n v="1216"/>
    <n v="176"/>
    <n v="1216"/>
    <n v="176"/>
    <n v="1216"/>
    <x v="0"/>
    <s v="P2"/>
    <x v="1"/>
    <x v="5"/>
    <m/>
    <m/>
  </r>
  <r>
    <s v="Kachin"/>
    <s v="Waingmaw"/>
    <s v="Hkau Shau (BP 12)"/>
    <s v="MMR001CMP115"/>
    <s v="NGCA"/>
    <s v="Rural"/>
    <n v="169"/>
    <n v="1216"/>
    <n v="176"/>
    <n v="1216"/>
    <n v="176"/>
    <n v="1216"/>
    <x v="1"/>
    <s v="P2"/>
    <x v="1"/>
    <x v="5"/>
    <m/>
    <m/>
  </r>
  <r>
    <s v="Kachin"/>
    <s v="Waingmaw"/>
    <s v="Woi Chyai "/>
    <s v="MMR001CMP116"/>
    <s v="NGCA"/>
    <s v="Urban"/>
    <n v="1295"/>
    <n v="6509"/>
    <m/>
    <n v="6258"/>
    <n v="1351"/>
    <n v="6868"/>
    <x v="0"/>
    <s v="P1"/>
    <x v="0"/>
    <x v="0"/>
    <m/>
    <m/>
  </r>
  <r>
    <s v="Kachin"/>
    <s v="Waingmaw"/>
    <s v="Woi Chyai "/>
    <s v="MMR001CMP116"/>
    <s v="NGCA"/>
    <s v="Urban"/>
    <n v="1295"/>
    <n v="6509"/>
    <m/>
    <n v="6258"/>
    <n v="1351"/>
    <n v="6868"/>
    <x v="1"/>
    <s v="P1"/>
    <x v="0"/>
    <x v="10"/>
    <m/>
    <m/>
  </r>
  <r>
    <s v="Kachin"/>
    <s v="Waingmaw"/>
    <s v="Woi Chyai "/>
    <s v="MMR001CMP116"/>
    <s v="NGCA"/>
    <s v="Urban"/>
    <n v="1295"/>
    <n v="6509"/>
    <m/>
    <n v="6258"/>
    <n v="1351"/>
    <n v="6868"/>
    <x v="0"/>
    <s v="P2"/>
    <x v="0"/>
    <x v="1"/>
    <m/>
    <m/>
  </r>
  <r>
    <s v="Kachin"/>
    <s v="Waingmaw"/>
    <s v="Woi Chyai "/>
    <s v="MMR001CMP116"/>
    <s v="NGCA"/>
    <s v="Urban"/>
    <n v="1295"/>
    <n v="6509"/>
    <m/>
    <n v="6258"/>
    <n v="1351"/>
    <n v="6868"/>
    <x v="1"/>
    <s v="P2"/>
    <x v="0"/>
    <x v="1"/>
    <m/>
    <m/>
  </r>
  <r>
    <s v="Kachin"/>
    <s v="Waingmaw"/>
    <s v="Woi Chyai "/>
    <s v="MMR001CMP116"/>
    <s v="NGCA"/>
    <s v="Urban"/>
    <n v="1295"/>
    <n v="6509"/>
    <m/>
    <n v="6258"/>
    <n v="1351"/>
    <n v="6868"/>
    <x v="0"/>
    <s v="P1"/>
    <x v="1"/>
    <x v="0"/>
    <m/>
    <m/>
  </r>
  <r>
    <s v="Kachin"/>
    <s v="Waingmaw"/>
    <s v="Woi Chyai "/>
    <s v="MMR001CMP116"/>
    <s v="NGCA"/>
    <s v="Urban"/>
    <n v="1295"/>
    <n v="6509"/>
    <m/>
    <n v="6258"/>
    <n v="1351"/>
    <n v="6868"/>
    <x v="1"/>
    <s v="P1"/>
    <x v="1"/>
    <x v="1"/>
    <m/>
    <m/>
  </r>
  <r>
    <s v="Kachin"/>
    <s v="Waingmaw"/>
    <s v="Woi Chyai "/>
    <s v="MMR001CMP116"/>
    <s v="NGCA"/>
    <s v="Urban"/>
    <n v="1295"/>
    <n v="6509"/>
    <m/>
    <n v="6258"/>
    <n v="1351"/>
    <n v="6868"/>
    <x v="0"/>
    <s v="P2"/>
    <x v="1"/>
    <x v="1"/>
    <m/>
    <m/>
  </r>
  <r>
    <s v="Kachin"/>
    <s v="Waingmaw"/>
    <s v="Woi Chyai "/>
    <s v="MMR001CMP116"/>
    <s v="NGCA"/>
    <s v="Urban"/>
    <n v="1295"/>
    <n v="6509"/>
    <m/>
    <n v="6258"/>
    <n v="1351"/>
    <n v="6868"/>
    <x v="1"/>
    <s v="P2"/>
    <x v="1"/>
    <x v="0"/>
    <m/>
    <m/>
  </r>
  <r>
    <s v="Kachin"/>
    <s v="Waingmaw"/>
    <s v="Maga Yang "/>
    <s v="MMR001CMP119"/>
    <s v="NGCA"/>
    <s v="Mixed"/>
    <n v="610"/>
    <n v="2750"/>
    <n v="609"/>
    <n v="2630"/>
    <n v="609"/>
    <n v="2630"/>
    <x v="0"/>
    <s v="P1"/>
    <x v="0"/>
    <x v="2"/>
    <m/>
    <m/>
  </r>
  <r>
    <s v="Kachin"/>
    <s v="Waingmaw"/>
    <s v="Maga Yang "/>
    <s v="MMR001CMP119"/>
    <s v="NGCA"/>
    <s v="Mixed"/>
    <n v="610"/>
    <n v="2750"/>
    <n v="609"/>
    <n v="2630"/>
    <n v="609"/>
    <n v="2630"/>
    <x v="1"/>
    <s v="P1"/>
    <x v="0"/>
    <x v="1"/>
    <m/>
    <m/>
  </r>
  <r>
    <s v="Kachin"/>
    <s v="Waingmaw"/>
    <s v="Maga Yang "/>
    <s v="MMR001CMP119"/>
    <s v="NGCA"/>
    <s v="Mixed"/>
    <n v="610"/>
    <n v="2750"/>
    <n v="609"/>
    <n v="2630"/>
    <n v="609"/>
    <n v="2630"/>
    <x v="0"/>
    <s v="P2"/>
    <x v="0"/>
    <x v="0"/>
    <m/>
    <m/>
  </r>
  <r>
    <s v="Kachin"/>
    <s v="Waingmaw"/>
    <s v="Maga Yang "/>
    <s v="MMR001CMP119"/>
    <s v="NGCA"/>
    <s v="Mixed"/>
    <n v="610"/>
    <n v="2750"/>
    <n v="609"/>
    <n v="2630"/>
    <n v="609"/>
    <n v="2630"/>
    <x v="1"/>
    <s v="P2"/>
    <x v="0"/>
    <x v="0"/>
    <m/>
    <m/>
  </r>
  <r>
    <s v="Kachin"/>
    <s v="Waingmaw"/>
    <s v="Maga Yang "/>
    <s v="MMR001CMP119"/>
    <s v="NGCA"/>
    <s v="Mixed"/>
    <n v="610"/>
    <n v="2750"/>
    <n v="609"/>
    <n v="2630"/>
    <n v="609"/>
    <n v="2630"/>
    <x v="0"/>
    <s v="P1"/>
    <x v="1"/>
    <x v="2"/>
    <m/>
    <m/>
  </r>
  <r>
    <s v="Kachin"/>
    <s v="Waingmaw"/>
    <s v="Maga Yang "/>
    <s v="MMR001CMP119"/>
    <s v="NGCA"/>
    <s v="Mixed"/>
    <n v="610"/>
    <n v="2750"/>
    <n v="609"/>
    <n v="2630"/>
    <n v="609"/>
    <n v="2630"/>
    <x v="1"/>
    <s v="P1"/>
    <x v="1"/>
    <x v="2"/>
    <m/>
    <m/>
  </r>
  <r>
    <s v="Kachin"/>
    <s v="Waingmaw"/>
    <s v="Maga Yang "/>
    <s v="MMR001CMP119"/>
    <s v="NGCA"/>
    <s v="Mixed"/>
    <n v="610"/>
    <n v="2750"/>
    <n v="609"/>
    <n v="2630"/>
    <n v="609"/>
    <n v="2630"/>
    <x v="0"/>
    <s v="P2"/>
    <x v="1"/>
    <x v="9"/>
    <m/>
    <m/>
  </r>
  <r>
    <s v="Kachin"/>
    <s v="Waingmaw"/>
    <s v="Maga Yang "/>
    <s v="MMR001CMP119"/>
    <s v="NGCA"/>
    <s v="Mixed"/>
    <n v="610"/>
    <n v="2750"/>
    <n v="609"/>
    <n v="2630"/>
    <n v="609"/>
    <n v="2630"/>
    <x v="1"/>
    <s v="P2"/>
    <x v="1"/>
    <x v="1"/>
    <m/>
    <m/>
  </r>
  <r>
    <s v="Kachin"/>
    <s v="Waingmaw"/>
    <s v="Pajau / Jan Mai"/>
    <s v="MMR001CMP120"/>
    <s v="NGCA"/>
    <s v="Rural"/>
    <n v="184"/>
    <n v="768"/>
    <n v="175"/>
    <n v="828"/>
    <n v="175"/>
    <n v="828"/>
    <x v="0"/>
    <s v="P1"/>
    <x v="0"/>
    <x v="2"/>
    <m/>
    <m/>
  </r>
  <r>
    <s v="Kachin"/>
    <s v="Waingmaw"/>
    <s v="Pajau / Jan Mai"/>
    <s v="MMR001CMP120"/>
    <s v="NGCA"/>
    <s v="Rural"/>
    <n v="184"/>
    <n v="768"/>
    <n v="175"/>
    <n v="828"/>
    <n v="175"/>
    <n v="828"/>
    <x v="1"/>
    <s v="P1"/>
    <x v="0"/>
    <x v="2"/>
    <m/>
    <m/>
  </r>
  <r>
    <s v="Kachin"/>
    <s v="Waingmaw"/>
    <s v="Pajau / Jan Mai"/>
    <s v="MMR001CMP120"/>
    <s v="NGCA"/>
    <s v="Rural"/>
    <n v="184"/>
    <n v="768"/>
    <n v="175"/>
    <n v="828"/>
    <n v="175"/>
    <n v="828"/>
    <x v="0"/>
    <s v="P2"/>
    <x v="0"/>
    <x v="1"/>
    <m/>
    <m/>
  </r>
  <r>
    <s v="Kachin"/>
    <s v="Waingmaw"/>
    <s v="Pajau / Jan Mai"/>
    <s v="MMR001CMP120"/>
    <s v="NGCA"/>
    <s v="Rural"/>
    <n v="184"/>
    <n v="768"/>
    <n v="175"/>
    <n v="828"/>
    <n v="175"/>
    <n v="828"/>
    <x v="1"/>
    <s v="P2"/>
    <x v="0"/>
    <x v="1"/>
    <m/>
    <m/>
  </r>
  <r>
    <s v="Kachin"/>
    <s v="Waingmaw"/>
    <s v="Pajau / Jan Mai"/>
    <s v="MMR001CMP120"/>
    <s v="NGCA"/>
    <s v="Rural"/>
    <n v="184"/>
    <n v="768"/>
    <n v="175"/>
    <n v="828"/>
    <n v="175"/>
    <n v="828"/>
    <x v="0"/>
    <s v="P1"/>
    <x v="1"/>
    <x v="1"/>
    <m/>
    <m/>
  </r>
  <r>
    <s v="Kachin"/>
    <s v="Waingmaw"/>
    <s v="Pajau / Jan Mai"/>
    <s v="MMR001CMP120"/>
    <s v="NGCA"/>
    <s v="Rural"/>
    <n v="184"/>
    <n v="768"/>
    <n v="175"/>
    <n v="828"/>
    <n v="175"/>
    <n v="828"/>
    <x v="1"/>
    <s v="P1"/>
    <x v="1"/>
    <x v="1"/>
    <m/>
    <m/>
  </r>
  <r>
    <s v="Kachin"/>
    <s v="Waingmaw"/>
    <s v="Pajau / Jan Mai"/>
    <s v="MMR001CMP120"/>
    <s v="NGCA"/>
    <s v="Rural"/>
    <n v="184"/>
    <n v="768"/>
    <n v="175"/>
    <n v="828"/>
    <n v="175"/>
    <n v="828"/>
    <x v="0"/>
    <s v="P2"/>
    <x v="1"/>
    <x v="5"/>
    <m/>
    <m/>
  </r>
  <r>
    <s v="Kachin"/>
    <s v="Waingmaw"/>
    <s v="Pajau / Jan Mai"/>
    <s v="MMR001CMP120"/>
    <s v="NGCA"/>
    <s v="Rural"/>
    <n v="184"/>
    <n v="768"/>
    <n v="175"/>
    <n v="828"/>
    <n v="175"/>
    <n v="828"/>
    <x v="1"/>
    <s v="P2"/>
    <x v="1"/>
    <x v="5"/>
    <m/>
    <m/>
  </r>
  <r>
    <s v="Kachin"/>
    <s v="Momauk"/>
    <s v="Je Yang Hka "/>
    <s v="MMR001CMP121"/>
    <s v="NGCA"/>
    <s v="Rural"/>
    <n v="1694"/>
    <n v="8805"/>
    <n v="1693"/>
    <n v="8805"/>
    <n v="1693"/>
    <n v="9062"/>
    <x v="0"/>
    <s v="P1"/>
    <x v="0"/>
    <x v="0"/>
    <m/>
    <m/>
  </r>
  <r>
    <s v="Kachin"/>
    <s v="Momauk"/>
    <s v="Je Yang Hka "/>
    <s v="MMR001CMP121"/>
    <s v="NGCA"/>
    <s v="Rural"/>
    <n v="1694"/>
    <n v="8805"/>
    <n v="1693"/>
    <n v="8805"/>
    <n v="1693"/>
    <n v="9062"/>
    <x v="1"/>
    <s v="P1"/>
    <x v="0"/>
    <x v="2"/>
    <m/>
    <m/>
  </r>
  <r>
    <s v="Kachin"/>
    <s v="Momauk"/>
    <s v="Je Yang Hka "/>
    <s v="MMR001CMP121"/>
    <s v="NGCA"/>
    <s v="Rural"/>
    <n v="1694"/>
    <n v="8805"/>
    <n v="1693"/>
    <n v="8805"/>
    <n v="1693"/>
    <n v="9062"/>
    <x v="0"/>
    <s v="P2"/>
    <x v="0"/>
    <x v="5"/>
    <m/>
    <m/>
  </r>
  <r>
    <s v="Kachin"/>
    <s v="Momauk"/>
    <s v="Je Yang Hka "/>
    <s v="MMR001CMP121"/>
    <s v="NGCA"/>
    <s v="Rural"/>
    <n v="1694"/>
    <n v="8805"/>
    <n v="1693"/>
    <n v="8805"/>
    <n v="1693"/>
    <n v="9062"/>
    <x v="1"/>
    <s v="P2"/>
    <x v="0"/>
    <x v="1"/>
    <m/>
    <m/>
  </r>
  <r>
    <s v="Kachin"/>
    <s v="Momauk"/>
    <s v="Je Yang Hka "/>
    <s v="MMR001CMP121"/>
    <s v="NGCA"/>
    <s v="Rural"/>
    <n v="1694"/>
    <n v="8805"/>
    <n v="1693"/>
    <n v="8805"/>
    <n v="1693"/>
    <n v="9062"/>
    <x v="0"/>
    <s v="P1"/>
    <x v="1"/>
    <x v="1"/>
    <m/>
    <m/>
  </r>
  <r>
    <s v="Kachin"/>
    <s v="Momauk"/>
    <s v="Je Yang Hka "/>
    <s v="MMR001CMP121"/>
    <s v="NGCA"/>
    <s v="Rural"/>
    <n v="1694"/>
    <n v="8805"/>
    <n v="1693"/>
    <n v="8805"/>
    <n v="1693"/>
    <n v="9062"/>
    <x v="1"/>
    <s v="P1"/>
    <x v="1"/>
    <x v="2"/>
    <m/>
    <m/>
  </r>
  <r>
    <s v="Kachin"/>
    <s v="Momauk"/>
    <s v="Je Yang Hka "/>
    <s v="MMR001CMP121"/>
    <s v="NGCA"/>
    <s v="Rural"/>
    <n v="1694"/>
    <n v="8805"/>
    <n v="1693"/>
    <n v="8805"/>
    <n v="1693"/>
    <n v="9062"/>
    <x v="0"/>
    <s v="P2"/>
    <x v="1"/>
    <x v="5"/>
    <m/>
    <m/>
  </r>
  <r>
    <s v="Kachin"/>
    <s v="Momauk"/>
    <s v="Je Yang Hka "/>
    <s v="MMR001CMP121"/>
    <s v="NGCA"/>
    <s v="Rural"/>
    <n v="1694"/>
    <n v="8805"/>
    <n v="1693"/>
    <n v="8805"/>
    <n v="1693"/>
    <n v="9062"/>
    <x v="1"/>
    <s v="P2"/>
    <x v="1"/>
    <x v="0"/>
    <m/>
    <m/>
  </r>
  <r>
    <s v="Kachin"/>
    <s v="Momauk"/>
    <s v="Hpun Lum Yang "/>
    <s v="MMR001CMP122"/>
    <s v="NGCA"/>
    <s v="Rural"/>
    <n v="612"/>
    <n v="2944"/>
    <n v="608"/>
    <n v="2914"/>
    <n v="608"/>
    <n v="2944"/>
    <x v="0"/>
    <s v="P1"/>
    <x v="0"/>
    <x v="2"/>
    <m/>
    <m/>
  </r>
  <r>
    <s v="Kachin"/>
    <s v="Momauk"/>
    <s v="Hpun Lum Yang "/>
    <s v="MMR001CMP122"/>
    <s v="NGCA"/>
    <s v="Rural"/>
    <n v="612"/>
    <n v="2944"/>
    <n v="608"/>
    <n v="2914"/>
    <n v="608"/>
    <n v="2944"/>
    <x v="1"/>
    <s v="P1"/>
    <x v="0"/>
    <x v="2"/>
    <m/>
    <m/>
  </r>
  <r>
    <s v="Kachin"/>
    <s v="Momauk"/>
    <s v="Hpun Lum Yang "/>
    <s v="MMR001CMP122"/>
    <s v="NGCA"/>
    <s v="Rural"/>
    <n v="612"/>
    <n v="2944"/>
    <n v="608"/>
    <n v="2914"/>
    <n v="608"/>
    <n v="2944"/>
    <x v="0"/>
    <s v="P2"/>
    <x v="0"/>
    <x v="0"/>
    <m/>
    <m/>
  </r>
  <r>
    <s v="Kachin"/>
    <s v="Momauk"/>
    <s v="Hpun Lum Yang "/>
    <s v="MMR001CMP122"/>
    <s v="NGCA"/>
    <s v="Rural"/>
    <n v="612"/>
    <n v="2944"/>
    <n v="608"/>
    <n v="2914"/>
    <n v="608"/>
    <n v="2944"/>
    <x v="1"/>
    <s v="P2"/>
    <x v="0"/>
    <x v="1"/>
    <m/>
    <m/>
  </r>
  <r>
    <s v="Kachin"/>
    <s v="Momauk"/>
    <s v="Hpun Lum Yang "/>
    <s v="MMR001CMP122"/>
    <s v="NGCA"/>
    <s v="Rural"/>
    <n v="612"/>
    <n v="2944"/>
    <n v="608"/>
    <n v="2914"/>
    <n v="608"/>
    <n v="2944"/>
    <x v="0"/>
    <s v="P1"/>
    <x v="1"/>
    <x v="1"/>
    <m/>
    <m/>
  </r>
  <r>
    <s v="Kachin"/>
    <s v="Momauk"/>
    <s v="Hpun Lum Yang "/>
    <s v="MMR001CMP122"/>
    <s v="NGCA"/>
    <s v="Rural"/>
    <n v="612"/>
    <n v="2944"/>
    <n v="608"/>
    <n v="2914"/>
    <n v="608"/>
    <n v="2944"/>
    <x v="1"/>
    <s v="P1"/>
    <x v="1"/>
    <x v="2"/>
    <m/>
    <m/>
  </r>
  <r>
    <s v="Kachin"/>
    <s v="Momauk"/>
    <s v="Hpun Lum Yang "/>
    <s v="MMR001CMP122"/>
    <s v="NGCA"/>
    <s v="Rural"/>
    <n v="612"/>
    <n v="2944"/>
    <n v="608"/>
    <n v="2914"/>
    <n v="608"/>
    <n v="2944"/>
    <x v="0"/>
    <s v="P2"/>
    <x v="1"/>
    <x v="7"/>
    <m/>
    <m/>
  </r>
  <r>
    <s v="Kachin"/>
    <s v="Momauk"/>
    <s v="Hpun Lum Yang "/>
    <s v="MMR001CMP122"/>
    <s v="NGCA"/>
    <s v="Rural"/>
    <n v="612"/>
    <n v="2944"/>
    <n v="608"/>
    <n v="2914"/>
    <n v="608"/>
    <n v="2944"/>
    <x v="1"/>
    <s v="P2"/>
    <x v="1"/>
    <x v="0"/>
    <m/>
    <m/>
  </r>
  <r>
    <s v="Kachin"/>
    <s v="Momauk"/>
    <s v="Dum Bung "/>
    <s v="MMR001CMP123"/>
    <s v="NGCA"/>
    <s v="Rural"/>
    <n v="115"/>
    <n v="602"/>
    <n v="115"/>
    <n v="594"/>
    <n v="115"/>
    <n v="88"/>
    <x v="0"/>
    <s v="P1"/>
    <x v="0"/>
    <x v="2"/>
    <m/>
    <m/>
  </r>
  <r>
    <s v="Kachin"/>
    <s v="Momauk"/>
    <s v="Dum Bung "/>
    <s v="MMR001CMP123"/>
    <s v="NGCA"/>
    <s v="Rural"/>
    <n v="115"/>
    <n v="602"/>
    <n v="115"/>
    <n v="594"/>
    <n v="115"/>
    <n v="88"/>
    <x v="1"/>
    <s v="P1"/>
    <x v="0"/>
    <x v="2"/>
    <m/>
    <m/>
  </r>
  <r>
    <s v="Kachin"/>
    <s v="Momauk"/>
    <s v="Dum Bung "/>
    <s v="MMR001CMP123"/>
    <s v="NGCA"/>
    <s v="Rural"/>
    <n v="115"/>
    <n v="602"/>
    <n v="115"/>
    <n v="594"/>
    <n v="115"/>
    <n v="88"/>
    <x v="0"/>
    <s v="P2"/>
    <x v="0"/>
    <x v="0"/>
    <m/>
    <m/>
  </r>
  <r>
    <s v="Kachin"/>
    <s v="Momauk"/>
    <s v="Dum Bung "/>
    <s v="MMR001CMP123"/>
    <s v="NGCA"/>
    <s v="Rural"/>
    <n v="115"/>
    <n v="602"/>
    <n v="115"/>
    <n v="594"/>
    <n v="115"/>
    <n v="88"/>
    <x v="1"/>
    <s v="P2"/>
    <x v="0"/>
    <x v="6"/>
    <m/>
    <m/>
  </r>
  <r>
    <s v="Kachin"/>
    <s v="Momauk"/>
    <s v="Dum Bung "/>
    <s v="MMR001CMP123"/>
    <s v="NGCA"/>
    <s v="Rural"/>
    <n v="115"/>
    <n v="602"/>
    <n v="115"/>
    <n v="594"/>
    <n v="115"/>
    <n v="88"/>
    <x v="0"/>
    <s v="P1"/>
    <x v="1"/>
    <x v="0"/>
    <m/>
    <m/>
  </r>
  <r>
    <s v="Kachin"/>
    <s v="Momauk"/>
    <s v="Dum Bung "/>
    <s v="MMR001CMP123"/>
    <s v="NGCA"/>
    <s v="Rural"/>
    <n v="115"/>
    <n v="602"/>
    <n v="115"/>
    <n v="594"/>
    <n v="115"/>
    <n v="88"/>
    <x v="1"/>
    <s v="P1"/>
    <x v="1"/>
    <x v="2"/>
    <m/>
    <m/>
  </r>
  <r>
    <s v="Kachin"/>
    <s v="Momauk"/>
    <s v="Dum Bung "/>
    <s v="MMR001CMP123"/>
    <s v="NGCA"/>
    <s v="Rural"/>
    <n v="115"/>
    <n v="602"/>
    <n v="115"/>
    <n v="594"/>
    <n v="115"/>
    <n v="88"/>
    <x v="0"/>
    <s v="P2"/>
    <x v="1"/>
    <x v="1"/>
    <m/>
    <m/>
  </r>
  <r>
    <s v="Kachin"/>
    <s v="Momauk"/>
    <s v="Dum Bung "/>
    <s v="MMR001CMP123"/>
    <s v="NGCA"/>
    <s v="Rural"/>
    <n v="115"/>
    <n v="602"/>
    <n v="115"/>
    <n v="594"/>
    <n v="115"/>
    <n v="88"/>
    <x v="1"/>
    <s v="P2"/>
    <x v="1"/>
    <x v="1"/>
    <m/>
    <m/>
  </r>
  <r>
    <s v="Kachin"/>
    <s v="Momauk"/>
    <s v="Pa Kahtawng "/>
    <s v="MMR001CMP126"/>
    <s v="NGCA"/>
    <s v="Mixed"/>
    <n v="840"/>
    <n v="3249"/>
    <n v="667"/>
    <n v="3657"/>
    <n v="667"/>
    <n v="3657"/>
    <x v="0"/>
    <s v="P1"/>
    <x v="0"/>
    <x v="1"/>
    <m/>
    <m/>
  </r>
  <r>
    <s v="Kachin"/>
    <s v="Momauk"/>
    <s v="Pa Kahtawng "/>
    <s v="MMR001CMP126"/>
    <s v="NGCA"/>
    <s v="Mixed"/>
    <n v="840"/>
    <n v="3249"/>
    <n v="667"/>
    <n v="3657"/>
    <n v="667"/>
    <n v="3657"/>
    <x v="1"/>
    <s v="P1"/>
    <x v="0"/>
    <x v="1"/>
    <m/>
    <m/>
  </r>
  <r>
    <s v="Kachin"/>
    <s v="Momauk"/>
    <s v="Pa Kahtawng "/>
    <s v="MMR001CMP126"/>
    <s v="NGCA"/>
    <s v="Mixed"/>
    <n v="840"/>
    <n v="3249"/>
    <n v="667"/>
    <n v="3657"/>
    <n v="667"/>
    <n v="3657"/>
    <x v="0"/>
    <s v="P2"/>
    <x v="0"/>
    <x v="5"/>
    <m/>
    <m/>
  </r>
  <r>
    <s v="Kachin"/>
    <s v="Momauk"/>
    <s v="Pa Kahtawng "/>
    <s v="MMR001CMP126"/>
    <s v="NGCA"/>
    <s v="Mixed"/>
    <n v="840"/>
    <n v="3249"/>
    <n v="667"/>
    <n v="3657"/>
    <n v="667"/>
    <n v="3657"/>
    <x v="1"/>
    <s v="P2"/>
    <x v="0"/>
    <x v="9"/>
    <m/>
    <m/>
  </r>
  <r>
    <s v="Kachin"/>
    <s v="Momauk"/>
    <s v="Pa Kahtawng "/>
    <s v="MMR001CMP126"/>
    <s v="NGCA"/>
    <s v="Mixed"/>
    <n v="840"/>
    <n v="3249"/>
    <n v="667"/>
    <n v="3657"/>
    <n v="667"/>
    <n v="3657"/>
    <x v="0"/>
    <s v="P1"/>
    <x v="1"/>
    <x v="2"/>
    <m/>
    <m/>
  </r>
  <r>
    <s v="Kachin"/>
    <s v="Momauk"/>
    <s v="Pa Kahtawng "/>
    <s v="MMR001CMP126"/>
    <s v="NGCA"/>
    <s v="Mixed"/>
    <n v="840"/>
    <n v="3249"/>
    <n v="667"/>
    <n v="3657"/>
    <n v="667"/>
    <n v="3657"/>
    <x v="1"/>
    <s v="P1"/>
    <x v="1"/>
    <x v="2"/>
    <m/>
    <m/>
  </r>
  <r>
    <s v="Kachin"/>
    <s v="Momauk"/>
    <s v="Pa Kahtawng "/>
    <s v="MMR001CMP126"/>
    <s v="NGCA"/>
    <s v="Mixed"/>
    <n v="840"/>
    <n v="3249"/>
    <n v="667"/>
    <n v="3657"/>
    <n v="667"/>
    <n v="3657"/>
    <x v="0"/>
    <s v="P2"/>
    <x v="1"/>
    <x v="0"/>
    <m/>
    <m/>
  </r>
  <r>
    <s v="Kachin"/>
    <s v="Momauk"/>
    <s v="Pa Kahtawng "/>
    <s v="MMR001CMP126"/>
    <s v="NGCA"/>
    <s v="Mixed"/>
    <n v="840"/>
    <n v="3249"/>
    <n v="667"/>
    <n v="3657"/>
    <n v="667"/>
    <n v="3657"/>
    <x v="1"/>
    <s v="P2"/>
    <x v="1"/>
    <x v="6"/>
    <m/>
    <m/>
  </r>
  <r>
    <s v="Kachin"/>
    <s v="Mansi"/>
    <s v="Lana Zup Ja "/>
    <s v="MMR001CMP128"/>
    <s v="NGCA"/>
    <s v="Rural"/>
    <n v="541"/>
    <n v="2607"/>
    <n v="545"/>
    <n v="2544"/>
    <n v="545"/>
    <n v="2545"/>
    <x v="0"/>
    <s v="P1"/>
    <x v="0"/>
    <x v="2"/>
    <m/>
    <m/>
  </r>
  <r>
    <s v="Kachin"/>
    <s v="Mansi"/>
    <s v="Lana Zup Ja "/>
    <s v="MMR001CMP128"/>
    <s v="NGCA"/>
    <s v="Rural"/>
    <n v="541"/>
    <n v="2607"/>
    <n v="545"/>
    <n v="2544"/>
    <n v="545"/>
    <n v="2545"/>
    <x v="1"/>
    <s v="P1"/>
    <x v="0"/>
    <x v="2"/>
    <m/>
    <m/>
  </r>
  <r>
    <s v="Kachin"/>
    <s v="Mansi"/>
    <s v="Lana Zup Ja "/>
    <s v="MMR001CMP128"/>
    <s v="NGCA"/>
    <s v="Rural"/>
    <n v="541"/>
    <n v="2607"/>
    <n v="545"/>
    <n v="2544"/>
    <n v="545"/>
    <n v="2545"/>
    <x v="0"/>
    <s v="P2"/>
    <x v="0"/>
    <x v="1"/>
    <m/>
    <m/>
  </r>
  <r>
    <s v="Kachin"/>
    <s v="Mansi"/>
    <s v="Lana Zup Ja "/>
    <s v="MMR001CMP128"/>
    <s v="NGCA"/>
    <s v="Rural"/>
    <n v="541"/>
    <n v="2607"/>
    <n v="545"/>
    <n v="2544"/>
    <n v="545"/>
    <n v="2545"/>
    <x v="1"/>
    <s v="P2"/>
    <x v="0"/>
    <x v="1"/>
    <m/>
    <m/>
  </r>
  <r>
    <s v="Kachin"/>
    <s v="Mansi"/>
    <s v="Lana Zup Ja "/>
    <s v="MMR001CMP128"/>
    <s v="NGCA"/>
    <s v="Rural"/>
    <n v="541"/>
    <n v="2607"/>
    <n v="545"/>
    <n v="2544"/>
    <n v="545"/>
    <n v="2545"/>
    <x v="0"/>
    <s v="P1"/>
    <x v="1"/>
    <x v="2"/>
    <m/>
    <m/>
  </r>
  <r>
    <s v="Kachin"/>
    <s v="Mansi"/>
    <s v="Lana Zup Ja "/>
    <s v="MMR001CMP128"/>
    <s v="NGCA"/>
    <s v="Rural"/>
    <n v="541"/>
    <n v="2607"/>
    <n v="545"/>
    <n v="2544"/>
    <n v="545"/>
    <n v="2545"/>
    <x v="1"/>
    <s v="P1"/>
    <x v="1"/>
    <x v="2"/>
    <m/>
    <m/>
  </r>
  <r>
    <s v="Kachin"/>
    <s v="Mansi"/>
    <s v="Lana Zup Ja "/>
    <s v="MMR001CMP128"/>
    <s v="NGCA"/>
    <s v="Rural"/>
    <n v="541"/>
    <n v="2607"/>
    <n v="545"/>
    <n v="2544"/>
    <n v="545"/>
    <n v="2545"/>
    <x v="0"/>
    <s v="P2"/>
    <x v="1"/>
    <x v="0"/>
    <m/>
    <m/>
  </r>
  <r>
    <s v="Kachin"/>
    <s v="Mansi"/>
    <s v="Lana Zup Ja "/>
    <s v="MMR001CMP128"/>
    <s v="NGCA"/>
    <s v="Rural"/>
    <n v="541"/>
    <n v="2607"/>
    <n v="545"/>
    <n v="2544"/>
    <n v="545"/>
    <n v="2545"/>
    <x v="1"/>
    <s v="P2"/>
    <x v="1"/>
    <x v="8"/>
    <m/>
    <m/>
  </r>
  <r>
    <s v="Kachin"/>
    <s v="Mansi"/>
    <s v="Bum Tsit Pa "/>
    <s v="MMR001CMP129"/>
    <s v="NGCA"/>
    <s v="Rural"/>
    <n v="174"/>
    <n v="1185"/>
    <n v="463"/>
    <n v="2123"/>
    <n v="463"/>
    <n v="2114"/>
    <x v="0"/>
    <s v="P1"/>
    <x v="0"/>
    <x v="0"/>
    <m/>
    <m/>
  </r>
  <r>
    <s v="Kachin"/>
    <s v="Mansi"/>
    <s v="Bum Tsit Pa "/>
    <s v="MMR001CMP129"/>
    <s v="NGCA"/>
    <s v="Rural"/>
    <n v="174"/>
    <n v="1185"/>
    <n v="463"/>
    <n v="2123"/>
    <n v="463"/>
    <n v="2114"/>
    <x v="1"/>
    <s v="P1"/>
    <x v="0"/>
    <x v="1"/>
    <m/>
    <m/>
  </r>
  <r>
    <s v="Kachin"/>
    <s v="Mansi"/>
    <s v="Bum Tsit Pa "/>
    <s v="MMR001CMP129"/>
    <s v="NGCA"/>
    <s v="Rural"/>
    <n v="174"/>
    <n v="1185"/>
    <n v="463"/>
    <n v="2123"/>
    <n v="463"/>
    <n v="2114"/>
    <x v="0"/>
    <s v="P2"/>
    <x v="0"/>
    <x v="5"/>
    <m/>
    <m/>
  </r>
  <r>
    <s v="Kachin"/>
    <s v="Mansi"/>
    <s v="Bum Tsit Pa "/>
    <s v="MMR001CMP129"/>
    <s v="NGCA"/>
    <s v="Rural"/>
    <n v="174"/>
    <n v="1185"/>
    <n v="463"/>
    <n v="2123"/>
    <n v="463"/>
    <n v="2114"/>
    <x v="1"/>
    <s v="P2"/>
    <x v="0"/>
    <x v="6"/>
    <m/>
    <m/>
  </r>
  <r>
    <s v="Kachin"/>
    <s v="Mansi"/>
    <s v="Bum Tsit Pa "/>
    <s v="MMR001CMP129"/>
    <s v="NGCA"/>
    <s v="Rural"/>
    <n v="174"/>
    <n v="1185"/>
    <n v="463"/>
    <n v="2123"/>
    <n v="463"/>
    <n v="2114"/>
    <x v="0"/>
    <s v="P1"/>
    <x v="1"/>
    <x v="0"/>
    <m/>
    <m/>
  </r>
  <r>
    <s v="Kachin"/>
    <s v="Mansi"/>
    <s v="Bum Tsit Pa "/>
    <s v="MMR001CMP129"/>
    <s v="NGCA"/>
    <s v="Rural"/>
    <n v="174"/>
    <n v="1185"/>
    <n v="463"/>
    <n v="2123"/>
    <n v="463"/>
    <n v="2114"/>
    <x v="1"/>
    <s v="P1"/>
    <x v="1"/>
    <x v="5"/>
    <m/>
    <m/>
  </r>
  <r>
    <s v="Kachin"/>
    <s v="Mansi"/>
    <s v="Bum Tsit Pa "/>
    <s v="MMR001CMP129"/>
    <s v="NGCA"/>
    <s v="Rural"/>
    <n v="174"/>
    <n v="1185"/>
    <n v="463"/>
    <n v="2123"/>
    <n v="463"/>
    <n v="2114"/>
    <x v="0"/>
    <s v="P2"/>
    <x v="1"/>
    <x v="5"/>
    <m/>
    <m/>
  </r>
  <r>
    <s v="Kachin"/>
    <s v="Mansi"/>
    <s v="Bum Tsit Pa "/>
    <s v="MMR001CMP129"/>
    <s v="NGCA"/>
    <s v="Rural"/>
    <n v="174"/>
    <n v="1185"/>
    <n v="463"/>
    <n v="2123"/>
    <n v="463"/>
    <n v="2114"/>
    <x v="1"/>
    <s v="P2"/>
    <x v="1"/>
    <x v="7"/>
    <m/>
    <m/>
  </r>
  <r>
    <s v="Kachin"/>
    <s v="Momauk"/>
    <s v="Nhkawng Pa "/>
    <s v="MMR001CMP131"/>
    <s v="NGCA"/>
    <s v="Rural"/>
    <n v="412"/>
    <n v="1700"/>
    <n v="375"/>
    <n v="1598"/>
    <n v="375"/>
    <n v="1598"/>
    <x v="0"/>
    <s v="P1"/>
    <x v="0"/>
    <x v="1"/>
    <m/>
    <m/>
  </r>
  <r>
    <s v="Kachin"/>
    <s v="Momauk"/>
    <s v="Nhkawng Pa "/>
    <s v="MMR001CMP131"/>
    <s v="NGCA"/>
    <s v="Rural"/>
    <n v="412"/>
    <n v="1700"/>
    <n v="375"/>
    <n v="1598"/>
    <n v="375"/>
    <n v="1598"/>
    <x v="1"/>
    <s v="P1"/>
    <x v="0"/>
    <x v="1"/>
    <m/>
    <m/>
  </r>
  <r>
    <s v="Kachin"/>
    <s v="Momauk"/>
    <s v="Nhkawng Pa "/>
    <s v="MMR001CMP131"/>
    <s v="NGCA"/>
    <s v="Rural"/>
    <n v="412"/>
    <n v="1700"/>
    <n v="375"/>
    <n v="1598"/>
    <n v="375"/>
    <n v="1598"/>
    <x v="0"/>
    <s v="P2"/>
    <x v="0"/>
    <x v="9"/>
    <m/>
    <m/>
  </r>
  <r>
    <s v="Kachin"/>
    <s v="Momauk"/>
    <s v="Nhkawng Pa "/>
    <s v="MMR001CMP131"/>
    <s v="NGCA"/>
    <s v="Rural"/>
    <n v="412"/>
    <n v="1700"/>
    <n v="375"/>
    <n v="1598"/>
    <n v="375"/>
    <n v="1598"/>
    <x v="1"/>
    <s v="P2"/>
    <x v="0"/>
    <x v="9"/>
    <m/>
    <m/>
  </r>
  <r>
    <s v="Kachin"/>
    <s v="Momauk"/>
    <s v="Nhkawng Pa "/>
    <s v="MMR001CMP131"/>
    <s v="NGCA"/>
    <s v="Rural"/>
    <n v="412"/>
    <n v="1700"/>
    <n v="375"/>
    <n v="1598"/>
    <n v="375"/>
    <n v="1598"/>
    <x v="0"/>
    <s v="P1"/>
    <x v="1"/>
    <x v="2"/>
    <m/>
    <m/>
  </r>
  <r>
    <s v="Kachin"/>
    <s v="Momauk"/>
    <s v="Nhkawng Pa "/>
    <s v="MMR001CMP131"/>
    <s v="NGCA"/>
    <s v="Rural"/>
    <n v="412"/>
    <n v="1700"/>
    <n v="375"/>
    <n v="1598"/>
    <n v="375"/>
    <n v="1598"/>
    <x v="1"/>
    <s v="P1"/>
    <x v="1"/>
    <x v="2"/>
    <m/>
    <m/>
  </r>
  <r>
    <s v="Kachin"/>
    <s v="Momauk"/>
    <s v="Nhkawng Pa "/>
    <s v="MMR001CMP131"/>
    <s v="NGCA"/>
    <s v="Rural"/>
    <n v="412"/>
    <n v="1700"/>
    <n v="375"/>
    <n v="1598"/>
    <n v="375"/>
    <n v="1598"/>
    <x v="0"/>
    <s v="P2"/>
    <x v="1"/>
    <x v="0"/>
    <m/>
    <m/>
  </r>
  <r>
    <s v="Kachin"/>
    <s v="Momauk"/>
    <s v="Nhkawng Pa "/>
    <s v="MMR001CMP131"/>
    <s v="NGCA"/>
    <s v="Rural"/>
    <n v="412"/>
    <n v="1700"/>
    <n v="375"/>
    <n v="1598"/>
    <n v="375"/>
    <n v="1598"/>
    <x v="1"/>
    <s v="P2"/>
    <x v="1"/>
    <x v="0"/>
    <m/>
    <m/>
  </r>
  <r>
    <s v="Kachin"/>
    <s v="Mansi"/>
    <s v="Man Wing Catholic Church I"/>
    <s v="MMR001CMP132"/>
    <s v="GCA"/>
    <s v="Rural"/>
    <n v="486"/>
    <n v="2371"/>
    <n v="488"/>
    <n v="2325"/>
    <n v="488"/>
    <n v="2325"/>
    <x v="0"/>
    <s v="P1"/>
    <x v="0"/>
    <x v="2"/>
    <m/>
    <m/>
  </r>
  <r>
    <s v="Kachin"/>
    <s v="Mansi"/>
    <s v="Man Wing Catholic Church I"/>
    <s v="MMR001CMP132"/>
    <s v="GCA"/>
    <s v="Rural"/>
    <n v="486"/>
    <n v="2371"/>
    <n v="488"/>
    <n v="2325"/>
    <n v="488"/>
    <n v="2325"/>
    <x v="1"/>
    <s v="P1"/>
    <x v="0"/>
    <x v="2"/>
    <m/>
    <m/>
  </r>
  <r>
    <s v="Kachin"/>
    <s v="Mansi"/>
    <s v="Man Wing Catholic Church I"/>
    <s v="MMR001CMP132"/>
    <s v="GCA"/>
    <s v="Rural"/>
    <n v="486"/>
    <n v="2371"/>
    <n v="488"/>
    <n v="2325"/>
    <n v="488"/>
    <n v="2325"/>
    <x v="0"/>
    <s v="P2"/>
    <x v="0"/>
    <x v="1"/>
    <m/>
    <m/>
  </r>
  <r>
    <s v="Kachin"/>
    <s v="Mansi"/>
    <s v="Man Wing Catholic Church I"/>
    <s v="MMR001CMP132"/>
    <s v="GCA"/>
    <s v="Rural"/>
    <n v="486"/>
    <n v="2371"/>
    <n v="488"/>
    <n v="2325"/>
    <n v="488"/>
    <n v="2325"/>
    <x v="1"/>
    <s v="P2"/>
    <x v="0"/>
    <x v="1"/>
    <m/>
    <m/>
  </r>
  <r>
    <s v="Kachin"/>
    <s v="Mansi"/>
    <s v="Man Wing Catholic Church I"/>
    <s v="MMR001CMP132"/>
    <s v="GCA"/>
    <s v="Rural"/>
    <n v="486"/>
    <n v="2371"/>
    <n v="488"/>
    <n v="2325"/>
    <n v="488"/>
    <n v="2325"/>
    <x v="0"/>
    <s v="P1"/>
    <x v="1"/>
    <x v="2"/>
    <m/>
    <m/>
  </r>
  <r>
    <s v="Kachin"/>
    <s v="Mansi"/>
    <s v="Man Wing Catholic Church I"/>
    <s v="MMR001CMP132"/>
    <s v="GCA"/>
    <s v="Rural"/>
    <n v="486"/>
    <n v="2371"/>
    <n v="488"/>
    <n v="2325"/>
    <n v="488"/>
    <n v="2325"/>
    <x v="1"/>
    <s v="P1"/>
    <x v="1"/>
    <x v="2"/>
    <m/>
    <m/>
  </r>
  <r>
    <s v="Kachin"/>
    <s v="Mansi"/>
    <s v="Man Wing Catholic Church I"/>
    <s v="MMR001CMP132"/>
    <s v="GCA"/>
    <s v="Rural"/>
    <n v="486"/>
    <n v="2371"/>
    <n v="488"/>
    <n v="2325"/>
    <n v="488"/>
    <n v="2325"/>
    <x v="0"/>
    <s v="P2"/>
    <x v="1"/>
    <x v="0"/>
    <m/>
    <m/>
  </r>
  <r>
    <s v="Kachin"/>
    <s v="Mansi"/>
    <s v="Man Wing Catholic Church I"/>
    <s v="MMR001CMP132"/>
    <s v="GCA"/>
    <s v="Rural"/>
    <n v="486"/>
    <n v="2371"/>
    <n v="488"/>
    <n v="2325"/>
    <n v="488"/>
    <n v="2325"/>
    <x v="1"/>
    <s v="P2"/>
    <x v="1"/>
    <x v="0"/>
    <m/>
    <m/>
  </r>
  <r>
    <s v="Kachin"/>
    <s v="Mansi"/>
    <s v="Man Wing Baptist Church"/>
    <s v="MMR001CMP133"/>
    <s v="GCA"/>
    <s v="Rural"/>
    <n v="115"/>
    <n v="532"/>
    <n v="115"/>
    <n v="537"/>
    <n v="115"/>
    <n v="537"/>
    <x v="0"/>
    <s v="P1"/>
    <x v="0"/>
    <x v="3"/>
    <m/>
    <m/>
  </r>
  <r>
    <s v="Kachin"/>
    <s v="Mansi"/>
    <s v="Man Wing Baptist Church"/>
    <s v="MMR001CMP133"/>
    <s v="GCA"/>
    <s v="Rural"/>
    <n v="115"/>
    <n v="532"/>
    <n v="115"/>
    <n v="537"/>
    <n v="115"/>
    <n v="537"/>
    <x v="1"/>
    <s v="P1"/>
    <x v="0"/>
    <x v="2"/>
    <m/>
    <m/>
  </r>
  <r>
    <s v="Kachin"/>
    <s v="Mansi"/>
    <s v="Man Wing Baptist Church"/>
    <s v="MMR001CMP133"/>
    <s v="GCA"/>
    <s v="Rural"/>
    <n v="115"/>
    <n v="532"/>
    <n v="115"/>
    <n v="537"/>
    <n v="115"/>
    <n v="537"/>
    <x v="0"/>
    <s v="P2"/>
    <x v="0"/>
    <x v="1"/>
    <m/>
    <m/>
  </r>
  <r>
    <s v="Kachin"/>
    <s v="Mansi"/>
    <s v="Man Wing Baptist Church"/>
    <s v="MMR001CMP133"/>
    <s v="GCA"/>
    <s v="Rural"/>
    <n v="115"/>
    <n v="532"/>
    <n v="115"/>
    <n v="537"/>
    <n v="115"/>
    <n v="537"/>
    <x v="1"/>
    <s v="P2"/>
    <x v="0"/>
    <x v="1"/>
    <m/>
    <m/>
  </r>
  <r>
    <s v="Kachin"/>
    <s v="Mansi"/>
    <s v="Man Wing Baptist Church"/>
    <s v="MMR001CMP133"/>
    <s v="GCA"/>
    <s v="Rural"/>
    <n v="115"/>
    <n v="532"/>
    <n v="115"/>
    <n v="537"/>
    <n v="115"/>
    <n v="537"/>
    <x v="0"/>
    <s v="P1"/>
    <x v="1"/>
    <x v="2"/>
    <m/>
    <m/>
  </r>
  <r>
    <s v="Kachin"/>
    <s v="Mansi"/>
    <s v="Man Wing Baptist Church"/>
    <s v="MMR001CMP133"/>
    <s v="GCA"/>
    <s v="Rural"/>
    <n v="115"/>
    <n v="532"/>
    <n v="115"/>
    <n v="537"/>
    <n v="115"/>
    <n v="537"/>
    <x v="1"/>
    <s v="P1"/>
    <x v="1"/>
    <x v="2"/>
    <m/>
    <m/>
  </r>
  <r>
    <s v="Kachin"/>
    <s v="Mansi"/>
    <s v="Man Wing Baptist Church"/>
    <s v="MMR001CMP133"/>
    <s v="GCA"/>
    <s v="Rural"/>
    <n v="115"/>
    <n v="532"/>
    <n v="115"/>
    <n v="537"/>
    <n v="115"/>
    <n v="537"/>
    <x v="0"/>
    <s v="P2"/>
    <x v="1"/>
    <x v="3"/>
    <m/>
    <m/>
  </r>
  <r>
    <s v="Kachin"/>
    <s v="Mansi"/>
    <s v="Man Wing Baptist Church"/>
    <s v="MMR001CMP133"/>
    <s v="GCA"/>
    <s v="Rural"/>
    <n v="115"/>
    <n v="532"/>
    <n v="115"/>
    <n v="537"/>
    <n v="115"/>
    <n v="537"/>
    <x v="1"/>
    <s v="P2"/>
    <x v="1"/>
    <x v="3"/>
    <m/>
    <m/>
  </r>
  <r>
    <s v="Kachin"/>
    <s v="Hpakant"/>
    <s v="Hlaing Naung Baptist"/>
    <s v="MMR001CMP148"/>
    <s v="GCA"/>
    <s v="Mixed"/>
    <n v="20"/>
    <n v="64"/>
    <n v="14"/>
    <n v="52"/>
    <n v="14"/>
    <n v="52"/>
    <x v="0"/>
    <s v="P1"/>
    <x v="0"/>
    <x v="1"/>
    <m/>
    <m/>
  </r>
  <r>
    <s v="Kachin"/>
    <s v="Hpakant"/>
    <s v="Hlaing Naung Baptist"/>
    <s v="MMR001CMP148"/>
    <s v="GCA"/>
    <s v="Mixed"/>
    <n v="20"/>
    <n v="64"/>
    <n v="14"/>
    <n v="52"/>
    <n v="14"/>
    <n v="52"/>
    <x v="1"/>
    <s v="P1"/>
    <x v="0"/>
    <x v="1"/>
    <m/>
    <m/>
  </r>
  <r>
    <s v="Kachin"/>
    <s v="Hpakant"/>
    <s v="Hlaing Naung Baptist"/>
    <s v="MMR001CMP148"/>
    <s v="GCA"/>
    <s v="Mixed"/>
    <n v="20"/>
    <n v="64"/>
    <n v="14"/>
    <n v="52"/>
    <n v="14"/>
    <n v="52"/>
    <x v="0"/>
    <s v="P2"/>
    <x v="0"/>
    <x v="7"/>
    <m/>
    <s v="Work for firewood"/>
  </r>
  <r>
    <s v="Kachin"/>
    <s v="Hpakant"/>
    <s v="Hlaing Naung Baptist"/>
    <s v="MMR001CMP148"/>
    <s v="GCA"/>
    <s v="Mixed"/>
    <n v="20"/>
    <n v="64"/>
    <n v="14"/>
    <n v="52"/>
    <n v="14"/>
    <n v="52"/>
    <x v="1"/>
    <s v="P2"/>
    <x v="0"/>
    <x v="3"/>
    <m/>
    <m/>
  </r>
  <r>
    <s v="Kachin"/>
    <s v="Hpakant"/>
    <s v="Hlaing Naung Baptist"/>
    <s v="MMR001CMP148"/>
    <s v="GCA"/>
    <s v="Mixed"/>
    <n v="20"/>
    <n v="64"/>
    <n v="14"/>
    <n v="52"/>
    <n v="14"/>
    <n v="52"/>
    <x v="0"/>
    <s v="P1"/>
    <x v="1"/>
    <x v="2"/>
    <m/>
    <m/>
  </r>
  <r>
    <s v="Kachin"/>
    <s v="Hpakant"/>
    <s v="Hlaing Naung Baptist"/>
    <s v="MMR001CMP148"/>
    <s v="GCA"/>
    <s v="Mixed"/>
    <n v="20"/>
    <n v="64"/>
    <n v="14"/>
    <n v="52"/>
    <n v="14"/>
    <n v="52"/>
    <x v="1"/>
    <s v="P1"/>
    <x v="1"/>
    <x v="0"/>
    <m/>
    <m/>
  </r>
  <r>
    <s v="Kachin"/>
    <s v="Hpakant"/>
    <s v="Hlaing Naung Baptist"/>
    <s v="MMR001CMP148"/>
    <s v="GCA"/>
    <s v="Mixed"/>
    <n v="20"/>
    <n v="64"/>
    <n v="14"/>
    <n v="52"/>
    <n v="14"/>
    <n v="52"/>
    <x v="0"/>
    <s v="P2"/>
    <x v="1"/>
    <x v="0"/>
    <m/>
    <m/>
  </r>
  <r>
    <s v="Kachin"/>
    <s v="Hpakant"/>
    <s v="Hlaing Naung Baptist"/>
    <s v="MMR001CMP148"/>
    <s v="GCA"/>
    <s v="Mixed"/>
    <n v="20"/>
    <n v="64"/>
    <n v="14"/>
    <n v="52"/>
    <n v="14"/>
    <n v="52"/>
    <x v="1"/>
    <s v="P2"/>
    <x v="1"/>
    <x v="2"/>
    <m/>
    <m/>
  </r>
  <r>
    <s v="Kachin"/>
    <s v="Mohnyin"/>
    <s v="Nawng Ing (Indawgyi) Baptist Church  "/>
    <s v="MMR001CMP152"/>
    <s v="GCA"/>
    <s v="Rural"/>
    <n v="20"/>
    <n v="106"/>
    <n v="13"/>
    <n v="94"/>
    <n v="18"/>
    <n v="94"/>
    <x v="0"/>
    <s v="P1"/>
    <x v="0"/>
    <x v="0"/>
    <m/>
    <m/>
  </r>
  <r>
    <s v="Kachin"/>
    <s v="Mohnyin"/>
    <s v="Nawng Ing (Indawgyi) Baptist Church  "/>
    <s v="MMR001CMP152"/>
    <s v="GCA"/>
    <s v="Rural"/>
    <n v="20"/>
    <n v="106"/>
    <n v="13"/>
    <n v="94"/>
    <n v="18"/>
    <n v="94"/>
    <x v="1"/>
    <s v="P1"/>
    <x v="0"/>
    <x v="1"/>
    <m/>
    <m/>
  </r>
  <r>
    <s v="Kachin"/>
    <s v="Mohnyin"/>
    <s v="Nawng Ing (Indawgyi) Baptist Church  "/>
    <s v="MMR001CMP152"/>
    <s v="GCA"/>
    <s v="Rural"/>
    <n v="20"/>
    <n v="106"/>
    <n v="13"/>
    <n v="94"/>
    <n v="18"/>
    <n v="94"/>
    <x v="0"/>
    <s v="P2"/>
    <x v="0"/>
    <x v="1"/>
    <m/>
    <m/>
  </r>
  <r>
    <s v="Kachin"/>
    <s v="Mohnyin"/>
    <s v="Nawng Ing (Indawgyi) Baptist Church  "/>
    <s v="MMR001CMP152"/>
    <s v="GCA"/>
    <s v="Rural"/>
    <n v="20"/>
    <n v="106"/>
    <n v="13"/>
    <n v="94"/>
    <n v="18"/>
    <n v="94"/>
    <x v="1"/>
    <s v="P2"/>
    <x v="0"/>
    <x v="4"/>
    <m/>
    <m/>
  </r>
  <r>
    <s v="Kachin"/>
    <s v="Mohnyin"/>
    <s v="Nawng Ing (Indawgyi) Baptist Church  "/>
    <s v="MMR001CMP152"/>
    <s v="GCA"/>
    <s v="Rural"/>
    <n v="20"/>
    <n v="106"/>
    <n v="13"/>
    <n v="94"/>
    <n v="18"/>
    <n v="94"/>
    <x v="0"/>
    <s v="P1"/>
    <x v="1"/>
    <x v="2"/>
    <m/>
    <m/>
  </r>
  <r>
    <s v="Kachin"/>
    <s v="Mohnyin"/>
    <s v="Nawng Ing (Indawgyi) Baptist Church  "/>
    <s v="MMR001CMP152"/>
    <s v="GCA"/>
    <s v="Rural"/>
    <n v="20"/>
    <n v="106"/>
    <n v="13"/>
    <n v="94"/>
    <n v="18"/>
    <n v="94"/>
    <x v="1"/>
    <s v="P1"/>
    <x v="1"/>
    <x v="2"/>
    <m/>
    <m/>
  </r>
  <r>
    <s v="Kachin"/>
    <s v="Mohnyin"/>
    <s v="Nawng Ing (Indawgyi) Baptist Church  "/>
    <s v="MMR001CMP152"/>
    <s v="GCA"/>
    <s v="Rural"/>
    <n v="20"/>
    <n v="106"/>
    <n v="13"/>
    <n v="94"/>
    <n v="18"/>
    <n v="94"/>
    <x v="0"/>
    <s v="P2"/>
    <x v="1"/>
    <x v="2"/>
    <m/>
    <m/>
  </r>
  <r>
    <s v="Kachin"/>
    <s v="Mohnyin"/>
    <s v="Nawng Ing (Indawgyi) Baptist Church  "/>
    <s v="MMR001CMP152"/>
    <s v="GCA"/>
    <s v="Rural"/>
    <n v="20"/>
    <n v="106"/>
    <n v="13"/>
    <n v="94"/>
    <n v="18"/>
    <n v="94"/>
    <x v="1"/>
    <s v="P2"/>
    <x v="1"/>
    <x v="4"/>
    <m/>
    <m/>
  </r>
  <r>
    <s v="Kachin"/>
    <s v="Waingmaw"/>
    <s v="Post 6 Camp"/>
    <s v="MMR001CMP160"/>
    <s v="NGCA"/>
    <s v="Rural"/>
    <n v="110"/>
    <n v="643"/>
    <n v="106"/>
    <m/>
    <n v="124"/>
    <n v="0"/>
    <x v="0"/>
    <s v="P1"/>
    <x v="0"/>
    <x v="2"/>
    <m/>
    <m/>
  </r>
  <r>
    <s v="Kachin"/>
    <s v="Waingmaw"/>
    <s v="Post 6 Camp"/>
    <s v="MMR001CMP160"/>
    <s v="NGCA"/>
    <s v="Rural"/>
    <n v="110"/>
    <n v="643"/>
    <n v="106"/>
    <m/>
    <n v="124"/>
    <n v="0"/>
    <x v="1"/>
    <s v="P1"/>
    <x v="0"/>
    <x v="0"/>
    <m/>
    <m/>
  </r>
  <r>
    <s v="Kachin"/>
    <s v="Waingmaw"/>
    <s v="Post 6 Camp"/>
    <s v="MMR001CMP160"/>
    <s v="NGCA"/>
    <s v="Rural"/>
    <n v="110"/>
    <n v="643"/>
    <n v="106"/>
    <m/>
    <n v="124"/>
    <n v="0"/>
    <x v="0"/>
    <s v="P2"/>
    <x v="0"/>
    <x v="1"/>
    <m/>
    <m/>
  </r>
  <r>
    <s v="Kachin"/>
    <s v="Waingmaw"/>
    <s v="Post 6 Camp"/>
    <s v="MMR001CMP160"/>
    <s v="NGCA"/>
    <s v="Rural"/>
    <n v="110"/>
    <n v="643"/>
    <n v="106"/>
    <m/>
    <n v="124"/>
    <n v="0"/>
    <x v="1"/>
    <s v="P2"/>
    <x v="0"/>
    <x v="1"/>
    <m/>
    <m/>
  </r>
  <r>
    <s v="Kachin"/>
    <s v="Waingmaw"/>
    <s v="Post 6 Camp"/>
    <s v="MMR001CMP160"/>
    <s v="NGCA"/>
    <s v="Rural"/>
    <n v="110"/>
    <n v="643"/>
    <n v="106"/>
    <m/>
    <n v="124"/>
    <n v="0"/>
    <x v="0"/>
    <s v="P1"/>
    <x v="1"/>
    <x v="2"/>
    <m/>
    <m/>
  </r>
  <r>
    <s v="Kachin"/>
    <s v="Waingmaw"/>
    <s v="Post 6 Camp"/>
    <s v="MMR001CMP160"/>
    <s v="NGCA"/>
    <s v="Rural"/>
    <n v="110"/>
    <n v="643"/>
    <n v="106"/>
    <m/>
    <n v="124"/>
    <n v="0"/>
    <x v="1"/>
    <s v="P1"/>
    <x v="1"/>
    <x v="6"/>
    <m/>
    <m/>
  </r>
  <r>
    <s v="Kachin"/>
    <s v="Waingmaw"/>
    <s v="Post 6 Camp"/>
    <s v="MMR001CMP160"/>
    <s v="NGCA"/>
    <s v="Rural"/>
    <n v="110"/>
    <n v="643"/>
    <n v="106"/>
    <m/>
    <n v="124"/>
    <n v="0"/>
    <x v="0"/>
    <s v="P2"/>
    <x v="1"/>
    <x v="0"/>
    <m/>
    <m/>
  </r>
  <r>
    <s v="Kachin"/>
    <s v="Waingmaw"/>
    <s v="Post 6 Camp"/>
    <s v="MMR001CMP160"/>
    <s v="NGCA"/>
    <s v="Rural"/>
    <n v="110"/>
    <n v="643"/>
    <n v="106"/>
    <m/>
    <n v="124"/>
    <n v="0"/>
    <x v="1"/>
    <s v="P2"/>
    <x v="1"/>
    <x v="9"/>
    <m/>
    <m/>
  </r>
  <r>
    <s v="Kachin"/>
    <s v="Myitkyina"/>
    <s v="Pa Dauk Myaing(Pa La Na)"/>
    <s v="MMR001CMP162"/>
    <s v="GCA"/>
    <s v="Rural"/>
    <n v="43"/>
    <n v="247"/>
    <n v="41"/>
    <n v="232"/>
    <n v="41"/>
    <n v="9"/>
    <x v="0"/>
    <s v="P1"/>
    <x v="0"/>
    <x v="5"/>
    <m/>
    <m/>
  </r>
  <r>
    <s v="Kachin"/>
    <s v="Myitkyina"/>
    <s v="Pa Dauk Myaing(Pa La Na)"/>
    <s v="MMR001CMP162"/>
    <s v="GCA"/>
    <s v="Rural"/>
    <n v="43"/>
    <n v="247"/>
    <n v="41"/>
    <n v="232"/>
    <n v="41"/>
    <n v="9"/>
    <x v="1"/>
    <s v="P1"/>
    <x v="0"/>
    <x v="1"/>
    <m/>
    <m/>
  </r>
  <r>
    <s v="Kachin"/>
    <s v="Myitkyina"/>
    <s v="Pa Dauk Myaing(Pa La Na)"/>
    <s v="MMR001CMP162"/>
    <s v="GCA"/>
    <s v="Rural"/>
    <n v="43"/>
    <n v="247"/>
    <n v="41"/>
    <n v="232"/>
    <n v="41"/>
    <n v="9"/>
    <x v="0"/>
    <s v="P2"/>
    <x v="0"/>
    <x v="6"/>
    <m/>
    <m/>
  </r>
  <r>
    <s v="Kachin"/>
    <s v="Myitkyina"/>
    <s v="Pa Dauk Myaing(Pa La Na)"/>
    <s v="MMR001CMP162"/>
    <s v="GCA"/>
    <s v="Rural"/>
    <n v="43"/>
    <n v="247"/>
    <n v="41"/>
    <n v="232"/>
    <n v="41"/>
    <n v="9"/>
    <x v="1"/>
    <s v="P2"/>
    <x v="0"/>
    <x v="9"/>
    <m/>
    <m/>
  </r>
  <r>
    <s v="Kachin"/>
    <s v="Myitkyina"/>
    <s v="Pa Dauk Myaing(Pa La Na)"/>
    <s v="MMR001CMP162"/>
    <s v="GCA"/>
    <s v="Rural"/>
    <n v="43"/>
    <n v="247"/>
    <n v="41"/>
    <n v="232"/>
    <n v="41"/>
    <n v="9"/>
    <x v="0"/>
    <s v="P1"/>
    <x v="1"/>
    <x v="2"/>
    <m/>
    <m/>
  </r>
  <r>
    <s v="Kachin"/>
    <s v="Myitkyina"/>
    <s v="Pa Dauk Myaing(Pa La Na)"/>
    <s v="MMR001CMP162"/>
    <s v="GCA"/>
    <s v="Rural"/>
    <n v="43"/>
    <n v="247"/>
    <n v="41"/>
    <n v="232"/>
    <n v="41"/>
    <n v="9"/>
    <x v="1"/>
    <s v="P1"/>
    <x v="1"/>
    <x v="2"/>
    <m/>
    <m/>
  </r>
  <r>
    <s v="Kachin"/>
    <s v="Myitkyina"/>
    <s v="Pa Dauk Myaing(Pa La Na)"/>
    <s v="MMR001CMP162"/>
    <s v="GCA"/>
    <s v="Rural"/>
    <n v="43"/>
    <n v="247"/>
    <n v="41"/>
    <n v="232"/>
    <n v="41"/>
    <n v="9"/>
    <x v="0"/>
    <s v="P2"/>
    <x v="1"/>
    <x v="7"/>
    <m/>
    <m/>
  </r>
  <r>
    <s v="Kachin"/>
    <s v="Myitkyina"/>
    <s v="Pa Dauk Myaing(Pa La Na)"/>
    <s v="MMR001CMP162"/>
    <s v="GCA"/>
    <s v="Rural"/>
    <n v="43"/>
    <n v="247"/>
    <n v="41"/>
    <n v="232"/>
    <n v="41"/>
    <n v="9"/>
    <x v="1"/>
    <s v="P2"/>
    <x v="1"/>
    <x v="0"/>
    <m/>
    <m/>
  </r>
  <r>
    <s v="Kachin"/>
    <s v="Hpakant"/>
    <s v="Lisu Baptist Church, Maw Wan Ward"/>
    <s v="MMR001CMP167"/>
    <s v="GCA"/>
    <s v="Urban"/>
    <n v="15"/>
    <n v="74"/>
    <n v="12"/>
    <n v="60"/>
    <n v="16"/>
    <n v="74"/>
    <x v="0"/>
    <s v="P1"/>
    <x v="0"/>
    <x v="1"/>
    <m/>
    <m/>
  </r>
  <r>
    <s v="Kachin"/>
    <s v="Hpakant"/>
    <s v="Lisu Baptist Church, Maw Wan Ward"/>
    <s v="MMR001CMP167"/>
    <s v="GCA"/>
    <s v="Urban"/>
    <n v="15"/>
    <n v="74"/>
    <n v="12"/>
    <n v="60"/>
    <n v="16"/>
    <n v="74"/>
    <x v="1"/>
    <s v="P1"/>
    <x v="0"/>
    <x v="2"/>
    <m/>
    <m/>
  </r>
  <r>
    <s v="Kachin"/>
    <s v="Hpakant"/>
    <s v="Lisu Baptist Church, Maw Wan Ward"/>
    <s v="MMR001CMP167"/>
    <s v="GCA"/>
    <s v="Urban"/>
    <n v="15"/>
    <n v="74"/>
    <n v="12"/>
    <n v="60"/>
    <n v="16"/>
    <n v="74"/>
    <x v="0"/>
    <s v="P2"/>
    <x v="0"/>
    <x v="6"/>
    <m/>
    <m/>
  </r>
  <r>
    <s v="Kachin"/>
    <s v="Hpakant"/>
    <s v="Lisu Baptist Church, Maw Wan Ward"/>
    <s v="MMR001CMP167"/>
    <s v="GCA"/>
    <s v="Urban"/>
    <n v="15"/>
    <n v="74"/>
    <n v="12"/>
    <n v="60"/>
    <n v="16"/>
    <n v="74"/>
    <x v="1"/>
    <s v="P2"/>
    <x v="0"/>
    <x v="1"/>
    <m/>
    <m/>
  </r>
  <r>
    <s v="Kachin"/>
    <s v="Hpakant"/>
    <s v="Lisu Baptist Church, Maw Wan Ward"/>
    <s v="MMR001CMP167"/>
    <s v="GCA"/>
    <s v="Urban"/>
    <n v="15"/>
    <n v="74"/>
    <n v="12"/>
    <n v="60"/>
    <n v="16"/>
    <n v="74"/>
    <x v="0"/>
    <s v="P1"/>
    <x v="1"/>
    <x v="2"/>
    <m/>
    <m/>
  </r>
  <r>
    <s v="Kachin"/>
    <s v="Hpakant"/>
    <s v="Lisu Baptist Church, Maw Wan Ward"/>
    <s v="MMR001CMP167"/>
    <s v="GCA"/>
    <s v="Urban"/>
    <n v="15"/>
    <n v="74"/>
    <n v="12"/>
    <n v="60"/>
    <n v="16"/>
    <n v="74"/>
    <x v="1"/>
    <s v="P1"/>
    <x v="1"/>
    <x v="2"/>
    <m/>
    <m/>
  </r>
  <r>
    <s v="Kachin"/>
    <s v="Hpakant"/>
    <s v="Lisu Baptist Church, Maw Wan Ward"/>
    <s v="MMR001CMP167"/>
    <s v="GCA"/>
    <s v="Urban"/>
    <n v="15"/>
    <n v="74"/>
    <n v="12"/>
    <n v="60"/>
    <n v="16"/>
    <n v="74"/>
    <x v="0"/>
    <s v="P2"/>
    <x v="1"/>
    <x v="1"/>
    <m/>
    <m/>
  </r>
  <r>
    <s v="Kachin"/>
    <s v="Hpakant"/>
    <s v="Lisu Baptist Church, Maw Wan Ward"/>
    <s v="MMR001CMP167"/>
    <s v="GCA"/>
    <s v="Urban"/>
    <n v="15"/>
    <n v="74"/>
    <n v="12"/>
    <n v="60"/>
    <n v="16"/>
    <n v="74"/>
    <x v="1"/>
    <s v="P2"/>
    <x v="1"/>
    <x v="1"/>
    <m/>
    <m/>
  </r>
  <r>
    <s v="Kachin"/>
    <s v="Hpakant"/>
    <s v="5 Ward RC Church(lon Khin)"/>
    <s v="MMR001CMP168"/>
    <s v="GCA"/>
    <s v="Rural"/>
    <n v="74"/>
    <n v="404"/>
    <n v="60"/>
    <n v="330"/>
    <n v="74"/>
    <n v="369"/>
    <x v="0"/>
    <s v="P1"/>
    <x v="0"/>
    <x v="1"/>
    <m/>
    <m/>
  </r>
  <r>
    <s v="Kachin"/>
    <s v="Hpakant"/>
    <s v="5 Ward RC Church(lon Khin)"/>
    <s v="MMR001CMP168"/>
    <s v="GCA"/>
    <s v="Rural"/>
    <n v="74"/>
    <n v="404"/>
    <n v="60"/>
    <n v="330"/>
    <n v="74"/>
    <n v="369"/>
    <x v="1"/>
    <s v="P1"/>
    <x v="0"/>
    <x v="4"/>
    <m/>
    <m/>
  </r>
  <r>
    <s v="Kachin"/>
    <s v="Hpakant"/>
    <s v="5 Ward RC Church(lon Khin)"/>
    <s v="MMR001CMP168"/>
    <s v="GCA"/>
    <s v="Rural"/>
    <n v="74"/>
    <n v="404"/>
    <n v="60"/>
    <n v="330"/>
    <n v="74"/>
    <n v="369"/>
    <x v="0"/>
    <s v="P2"/>
    <x v="0"/>
    <x v="7"/>
    <m/>
    <m/>
  </r>
  <r>
    <s v="Kachin"/>
    <s v="Hpakant"/>
    <s v="5 Ward RC Church(lon Khin)"/>
    <s v="MMR001CMP168"/>
    <s v="GCA"/>
    <s v="Rural"/>
    <n v="74"/>
    <n v="404"/>
    <n v="60"/>
    <n v="330"/>
    <n v="74"/>
    <n v="369"/>
    <x v="1"/>
    <s v="P2"/>
    <x v="0"/>
    <x v="7"/>
    <m/>
    <m/>
  </r>
  <r>
    <s v="Kachin"/>
    <s v="Hpakant"/>
    <s v="5 Ward RC Church(lon Khin)"/>
    <s v="MMR001CMP168"/>
    <s v="GCA"/>
    <s v="Rural"/>
    <n v="74"/>
    <n v="404"/>
    <n v="60"/>
    <n v="330"/>
    <n v="74"/>
    <n v="369"/>
    <x v="0"/>
    <s v="P1"/>
    <x v="1"/>
    <x v="1"/>
    <m/>
    <m/>
  </r>
  <r>
    <s v="Kachin"/>
    <s v="Hpakant"/>
    <s v="5 Ward RC Church(lon Khin)"/>
    <s v="MMR001CMP168"/>
    <s v="GCA"/>
    <s v="Rural"/>
    <n v="74"/>
    <n v="404"/>
    <n v="60"/>
    <n v="330"/>
    <n v="74"/>
    <n v="369"/>
    <x v="1"/>
    <s v="P1"/>
    <x v="1"/>
    <x v="4"/>
    <m/>
    <m/>
  </r>
  <r>
    <s v="Kachin"/>
    <s v="Hpakant"/>
    <s v="5 Ward RC Church(lon Khin)"/>
    <s v="MMR001CMP168"/>
    <s v="GCA"/>
    <s v="Rural"/>
    <n v="74"/>
    <n v="404"/>
    <n v="60"/>
    <n v="330"/>
    <n v="74"/>
    <n v="369"/>
    <x v="0"/>
    <s v="P2"/>
    <x v="1"/>
    <x v="9"/>
    <m/>
    <m/>
  </r>
  <r>
    <s v="Kachin"/>
    <s v="Hpakant"/>
    <s v="5 Ward RC Church(lon Khin)"/>
    <s v="MMR001CMP168"/>
    <s v="GCA"/>
    <s v="Rural"/>
    <n v="74"/>
    <n v="404"/>
    <n v="60"/>
    <n v="330"/>
    <n v="74"/>
    <n v="369"/>
    <x v="1"/>
    <s v="P2"/>
    <x v="1"/>
    <x v="1"/>
    <m/>
    <m/>
  </r>
  <r>
    <s v="Kachin"/>
    <s v="Hpakant"/>
    <s v="Baptist Church, Hmaw Si Sar(Lon Khin)"/>
    <s v="MMR001CMP169"/>
    <s v="GCA"/>
    <s v="Rural"/>
    <n v="35"/>
    <n v="215"/>
    <n v="35"/>
    <n v="211"/>
    <n v="35"/>
    <n v="212"/>
    <x v="0"/>
    <s v="P1"/>
    <x v="0"/>
    <x v="5"/>
    <m/>
    <m/>
  </r>
  <r>
    <s v="Kachin"/>
    <s v="Hpakant"/>
    <s v="Baptist Church, Hmaw Si Sar(Lon Khin)"/>
    <s v="MMR001CMP169"/>
    <s v="GCA"/>
    <s v="Rural"/>
    <n v="35"/>
    <n v="215"/>
    <n v="35"/>
    <n v="211"/>
    <n v="35"/>
    <n v="212"/>
    <x v="1"/>
    <s v="P1"/>
    <x v="0"/>
    <x v="4"/>
    <m/>
    <m/>
  </r>
  <r>
    <s v="Kachin"/>
    <s v="Hpakant"/>
    <s v="Baptist Church, Hmaw Si Sar(Lon Khin)"/>
    <s v="MMR001CMP169"/>
    <s v="GCA"/>
    <s v="Rural"/>
    <n v="35"/>
    <n v="215"/>
    <n v="35"/>
    <n v="211"/>
    <n v="35"/>
    <n v="212"/>
    <x v="0"/>
    <s v="P2"/>
    <x v="0"/>
    <x v="1"/>
    <m/>
    <m/>
  </r>
  <r>
    <s v="Kachin"/>
    <s v="Hpakant"/>
    <s v="Baptist Church, Hmaw Si Sar(Lon Khin)"/>
    <s v="MMR001CMP169"/>
    <s v="GCA"/>
    <s v="Rural"/>
    <n v="35"/>
    <n v="215"/>
    <n v="35"/>
    <n v="211"/>
    <n v="35"/>
    <n v="212"/>
    <x v="1"/>
    <s v="P2"/>
    <x v="0"/>
    <x v="1"/>
    <m/>
    <m/>
  </r>
  <r>
    <s v="Kachin"/>
    <s v="Hpakant"/>
    <s v="Baptist Church, Hmaw Si Sar(Lon Khin)"/>
    <s v="MMR001CMP169"/>
    <s v="GCA"/>
    <s v="Rural"/>
    <n v="35"/>
    <n v="215"/>
    <n v="35"/>
    <n v="211"/>
    <n v="35"/>
    <n v="212"/>
    <x v="0"/>
    <s v="P1"/>
    <x v="1"/>
    <x v="2"/>
    <m/>
    <m/>
  </r>
  <r>
    <s v="Kachin"/>
    <s v="Hpakant"/>
    <s v="Baptist Church, Hmaw Si Sar(Lon Khin)"/>
    <s v="MMR001CMP169"/>
    <s v="GCA"/>
    <s v="Rural"/>
    <n v="35"/>
    <n v="215"/>
    <n v="35"/>
    <n v="211"/>
    <n v="35"/>
    <n v="212"/>
    <x v="1"/>
    <s v="P1"/>
    <x v="1"/>
    <x v="2"/>
    <m/>
    <m/>
  </r>
  <r>
    <s v="Kachin"/>
    <s v="Hpakant"/>
    <s v="Baptist Church, Hmaw Si Sar(Lon Khin)"/>
    <s v="MMR001CMP169"/>
    <s v="GCA"/>
    <s v="Rural"/>
    <n v="35"/>
    <n v="215"/>
    <n v="35"/>
    <n v="211"/>
    <n v="35"/>
    <n v="212"/>
    <x v="0"/>
    <s v="P2"/>
    <x v="1"/>
    <x v="1"/>
    <m/>
    <m/>
  </r>
  <r>
    <s v="Kachin"/>
    <s v="Hpakant"/>
    <s v="Baptist Church, Hmaw Si Sar(Lon Khin)"/>
    <s v="MMR001CMP169"/>
    <s v="GCA"/>
    <s v="Rural"/>
    <n v="35"/>
    <n v="215"/>
    <n v="35"/>
    <n v="211"/>
    <n v="35"/>
    <n v="212"/>
    <x v="1"/>
    <s v="P2"/>
    <x v="1"/>
    <x v="1"/>
    <m/>
    <m/>
  </r>
  <r>
    <s v="Kachin"/>
    <s v="Hpakant"/>
    <s v="Dhama Rakhita, Nyein Chan Tar Yar Ward(Lon Khin)"/>
    <s v="MMR001CMP174"/>
    <s v="GCA"/>
    <s v="Urban"/>
    <n v="65"/>
    <n v="347"/>
    <n v="65"/>
    <n v="347"/>
    <n v="65"/>
    <n v="347"/>
    <x v="0"/>
    <s v="P1"/>
    <x v="0"/>
    <x v="1"/>
    <m/>
    <m/>
  </r>
  <r>
    <s v="Kachin"/>
    <s v="Hpakant"/>
    <s v="Dhama Rakhita, Nyein Chan Tar Yar Ward(Lon Khin)"/>
    <s v="MMR001CMP174"/>
    <s v="GCA"/>
    <s v="Urban"/>
    <n v="65"/>
    <n v="347"/>
    <n v="65"/>
    <n v="347"/>
    <n v="65"/>
    <n v="347"/>
    <x v="1"/>
    <s v="P1"/>
    <x v="0"/>
    <x v="1"/>
    <m/>
    <m/>
  </r>
  <r>
    <s v="Kachin"/>
    <s v="Hpakant"/>
    <s v="Dhama Rakhita, Nyein Chan Tar Yar Ward(Lon Khin)"/>
    <s v="MMR001CMP174"/>
    <s v="GCA"/>
    <s v="Urban"/>
    <n v="65"/>
    <n v="347"/>
    <n v="65"/>
    <n v="347"/>
    <n v="65"/>
    <n v="347"/>
    <x v="0"/>
    <s v="P2"/>
    <x v="0"/>
    <x v="9"/>
    <m/>
    <m/>
  </r>
  <r>
    <s v="Kachin"/>
    <s v="Hpakant"/>
    <s v="Dhama Rakhita, Nyein Chan Tar Yar Ward(Lon Khin)"/>
    <s v="MMR001CMP174"/>
    <s v="GCA"/>
    <s v="Urban"/>
    <n v="65"/>
    <n v="347"/>
    <n v="65"/>
    <n v="347"/>
    <n v="65"/>
    <n v="347"/>
    <x v="1"/>
    <s v="P2"/>
    <x v="0"/>
    <x v="4"/>
    <m/>
    <m/>
  </r>
  <r>
    <s v="Kachin"/>
    <s v="Hpakant"/>
    <s v="Dhama Rakhita, Nyein Chan Tar Yar Ward(Lon Khin)"/>
    <s v="MMR001CMP174"/>
    <s v="GCA"/>
    <s v="Urban"/>
    <n v="65"/>
    <n v="347"/>
    <n v="65"/>
    <n v="347"/>
    <n v="65"/>
    <n v="347"/>
    <x v="0"/>
    <s v="P1"/>
    <x v="1"/>
    <x v="2"/>
    <m/>
    <m/>
  </r>
  <r>
    <s v="Kachin"/>
    <s v="Hpakant"/>
    <s v="Dhama Rakhita, Nyein Chan Tar Yar Ward(Lon Khin)"/>
    <s v="MMR001CMP174"/>
    <s v="GCA"/>
    <s v="Urban"/>
    <n v="65"/>
    <n v="347"/>
    <n v="65"/>
    <n v="347"/>
    <n v="65"/>
    <n v="347"/>
    <x v="1"/>
    <s v="P1"/>
    <x v="1"/>
    <x v="2"/>
    <m/>
    <m/>
  </r>
  <r>
    <s v="Kachin"/>
    <s v="Hpakant"/>
    <s v="Dhama Rakhita, Nyein Chan Tar Yar Ward(Lon Khin)"/>
    <s v="MMR001CMP174"/>
    <s v="GCA"/>
    <s v="Urban"/>
    <n v="65"/>
    <n v="347"/>
    <n v="65"/>
    <n v="347"/>
    <n v="65"/>
    <n v="347"/>
    <x v="0"/>
    <s v="P2"/>
    <x v="1"/>
    <x v="0"/>
    <m/>
    <m/>
  </r>
  <r>
    <s v="Kachin"/>
    <s v="Hpakant"/>
    <s v="Dhama Rakhita, Nyein Chan Tar Yar Ward(Lon Khin)"/>
    <s v="MMR001CMP174"/>
    <s v="GCA"/>
    <s v="Urban"/>
    <n v="65"/>
    <n v="347"/>
    <n v="65"/>
    <n v="347"/>
    <n v="65"/>
    <n v="347"/>
    <x v="1"/>
    <s v="P2"/>
    <x v="1"/>
    <x v="1"/>
    <m/>
    <m/>
  </r>
  <r>
    <s v="Kachin"/>
    <s v="Hpakant"/>
    <s v="AG Church, Hmaw Si Sa"/>
    <s v="MMR001CMP176"/>
    <s v="GCA"/>
    <s v="Urban"/>
    <n v="67"/>
    <n v="350"/>
    <n v="67"/>
    <n v="350"/>
    <n v="67"/>
    <n v="350"/>
    <x v="0"/>
    <s v="P1"/>
    <x v="0"/>
    <x v="5"/>
    <m/>
    <m/>
  </r>
  <r>
    <s v="Kachin"/>
    <s v="Hpakant"/>
    <s v="AG Church, Hmaw Si Sa"/>
    <s v="MMR001CMP176"/>
    <s v="GCA"/>
    <s v="Urban"/>
    <n v="67"/>
    <n v="350"/>
    <n v="67"/>
    <n v="350"/>
    <n v="67"/>
    <n v="350"/>
    <x v="1"/>
    <s v="P1"/>
    <x v="0"/>
    <x v="0"/>
    <m/>
    <m/>
  </r>
  <r>
    <s v="Kachin"/>
    <s v="Hpakant"/>
    <s v="AG Church, Hmaw Si Sa"/>
    <s v="MMR001CMP176"/>
    <s v="GCA"/>
    <s v="Urban"/>
    <n v="67"/>
    <n v="350"/>
    <n v="67"/>
    <n v="350"/>
    <n v="67"/>
    <n v="350"/>
    <x v="0"/>
    <s v="P2"/>
    <x v="0"/>
    <x v="9"/>
    <m/>
    <m/>
  </r>
  <r>
    <s v="Kachin"/>
    <s v="Hpakant"/>
    <s v="AG Church, Hmaw Si Sa"/>
    <s v="MMR001CMP176"/>
    <s v="GCA"/>
    <s v="Urban"/>
    <n v="67"/>
    <n v="350"/>
    <n v="67"/>
    <n v="350"/>
    <n v="67"/>
    <n v="350"/>
    <x v="1"/>
    <s v="P2"/>
    <x v="0"/>
    <x v="4"/>
    <m/>
    <m/>
  </r>
  <r>
    <s v="Kachin"/>
    <s v="Hpakant"/>
    <s v="AG Church, Hmaw Si Sa"/>
    <s v="MMR001CMP176"/>
    <s v="GCA"/>
    <s v="Urban"/>
    <n v="67"/>
    <n v="350"/>
    <n v="67"/>
    <n v="350"/>
    <n v="67"/>
    <n v="350"/>
    <x v="0"/>
    <s v="P1"/>
    <x v="1"/>
    <x v="2"/>
    <m/>
    <m/>
  </r>
  <r>
    <s v="Kachin"/>
    <s v="Hpakant"/>
    <s v="AG Church, Hmaw Si Sa"/>
    <s v="MMR001CMP176"/>
    <s v="GCA"/>
    <s v="Urban"/>
    <n v="67"/>
    <n v="350"/>
    <n v="67"/>
    <n v="350"/>
    <n v="67"/>
    <n v="350"/>
    <x v="1"/>
    <s v="P1"/>
    <x v="1"/>
    <x v="2"/>
    <m/>
    <m/>
  </r>
  <r>
    <s v="Kachin"/>
    <s v="Hpakant"/>
    <s v="AG Church, Hmaw Si Sa"/>
    <s v="MMR001CMP176"/>
    <s v="GCA"/>
    <s v="Urban"/>
    <n v="67"/>
    <n v="350"/>
    <n v="67"/>
    <n v="350"/>
    <n v="67"/>
    <n v="350"/>
    <x v="0"/>
    <s v="P2"/>
    <x v="1"/>
    <x v="0"/>
    <m/>
    <m/>
  </r>
  <r>
    <s v="Kachin"/>
    <s v="Hpakant"/>
    <s v="AG Church, Hmaw Si Sa"/>
    <s v="MMR001CMP176"/>
    <s v="GCA"/>
    <s v="Urban"/>
    <n v="67"/>
    <n v="350"/>
    <n v="67"/>
    <n v="350"/>
    <n v="67"/>
    <n v="350"/>
    <x v="1"/>
    <s v="P2"/>
    <x v="1"/>
    <x v="0"/>
    <m/>
    <m/>
  </r>
  <r>
    <s v="Kachin"/>
    <s v="Hpakant"/>
    <s v="5 Ward Baptist Church(lon Khin)"/>
    <s v="MMR001CMP179"/>
    <s v="GCA"/>
    <s v="Rural"/>
    <n v="77"/>
    <n v="380"/>
    <n v="76"/>
    <n v="342"/>
    <n v="76"/>
    <n v="344"/>
    <x v="0"/>
    <s v="P1"/>
    <x v="0"/>
    <x v="1"/>
    <m/>
    <m/>
  </r>
  <r>
    <s v="Kachin"/>
    <s v="Hpakant"/>
    <s v="5 Ward Baptist Church(lon Khin)"/>
    <s v="MMR001CMP179"/>
    <s v="GCA"/>
    <s v="Rural"/>
    <n v="77"/>
    <n v="380"/>
    <n v="76"/>
    <n v="342"/>
    <n v="76"/>
    <n v="344"/>
    <x v="1"/>
    <s v="P1"/>
    <x v="0"/>
    <x v="1"/>
    <m/>
    <m/>
  </r>
  <r>
    <s v="Kachin"/>
    <s v="Hpakant"/>
    <s v="5 Ward Baptist Church(lon Khin)"/>
    <s v="MMR001CMP179"/>
    <s v="GCA"/>
    <s v="Rural"/>
    <n v="77"/>
    <n v="380"/>
    <n v="76"/>
    <n v="342"/>
    <n v="76"/>
    <n v="344"/>
    <x v="0"/>
    <s v="P2"/>
    <x v="0"/>
    <x v="9"/>
    <m/>
    <m/>
  </r>
  <r>
    <s v="Kachin"/>
    <s v="Hpakant"/>
    <s v="5 Ward Baptist Church(lon Khin)"/>
    <s v="MMR001CMP179"/>
    <s v="GCA"/>
    <s v="Rural"/>
    <n v="77"/>
    <n v="380"/>
    <n v="76"/>
    <n v="342"/>
    <n v="76"/>
    <n v="344"/>
    <x v="1"/>
    <s v="P2"/>
    <x v="0"/>
    <x v="4"/>
    <m/>
    <m/>
  </r>
  <r>
    <s v="Kachin"/>
    <s v="Hpakant"/>
    <s v="5 Ward Baptist Church(lon Khin)"/>
    <s v="MMR001CMP179"/>
    <s v="GCA"/>
    <s v="Rural"/>
    <n v="77"/>
    <n v="380"/>
    <n v="76"/>
    <n v="342"/>
    <n v="76"/>
    <n v="344"/>
    <x v="0"/>
    <s v="P1"/>
    <x v="1"/>
    <x v="2"/>
    <m/>
    <m/>
  </r>
  <r>
    <s v="Kachin"/>
    <s v="Hpakant"/>
    <s v="5 Ward Baptist Church(lon Khin)"/>
    <s v="MMR001CMP179"/>
    <s v="GCA"/>
    <s v="Rural"/>
    <n v="77"/>
    <n v="380"/>
    <n v="76"/>
    <n v="342"/>
    <n v="76"/>
    <n v="344"/>
    <x v="1"/>
    <s v="P1"/>
    <x v="1"/>
    <x v="2"/>
    <m/>
    <m/>
  </r>
  <r>
    <s v="Kachin"/>
    <s v="Hpakant"/>
    <s v="5 Ward Baptist Church(lon Khin)"/>
    <s v="MMR001CMP179"/>
    <s v="GCA"/>
    <s v="Rural"/>
    <n v="77"/>
    <n v="380"/>
    <n v="76"/>
    <n v="342"/>
    <n v="76"/>
    <n v="344"/>
    <x v="0"/>
    <s v="P2"/>
    <x v="1"/>
    <x v="1"/>
    <m/>
    <m/>
  </r>
  <r>
    <s v="Kachin"/>
    <s v="Hpakant"/>
    <s v="5 Ward Baptist Church(lon Khin)"/>
    <s v="MMR001CMP179"/>
    <s v="GCA"/>
    <s v="Rural"/>
    <n v="77"/>
    <n v="380"/>
    <n v="76"/>
    <n v="342"/>
    <n v="76"/>
    <n v="344"/>
    <x v="1"/>
    <s v="P2"/>
    <x v="1"/>
    <x v="4"/>
    <m/>
    <m/>
  </r>
  <r>
    <s v="Kachin"/>
    <s v="Hpakant"/>
    <s v="Lisu Baptist Church, Maw Shan Vil,. Seik Mu"/>
    <s v="MMR001CMP181"/>
    <s v="GCA"/>
    <s v="Urban"/>
    <n v="25"/>
    <n v="133"/>
    <n v="22"/>
    <n v="95"/>
    <n v="25"/>
    <n v="134"/>
    <x v="0"/>
    <s v="P1"/>
    <x v="0"/>
    <x v="2"/>
    <m/>
    <m/>
  </r>
  <r>
    <s v="Kachin"/>
    <s v="Hpakant"/>
    <s v="Lisu Baptist Church, Maw Shan Vil,. Seik Mu"/>
    <s v="MMR001CMP181"/>
    <s v="GCA"/>
    <s v="Urban"/>
    <n v="25"/>
    <n v="133"/>
    <n v="22"/>
    <n v="95"/>
    <n v="25"/>
    <n v="134"/>
    <x v="1"/>
    <s v="P1"/>
    <x v="0"/>
    <x v="2"/>
    <m/>
    <m/>
  </r>
  <r>
    <s v="Kachin"/>
    <s v="Hpakant"/>
    <s v="Lisu Baptist Church, Maw Shan Vil,. Seik Mu"/>
    <s v="MMR001CMP181"/>
    <s v="GCA"/>
    <s v="Urban"/>
    <n v="25"/>
    <n v="133"/>
    <n v="22"/>
    <n v="95"/>
    <n v="25"/>
    <n v="134"/>
    <x v="0"/>
    <s v="P2"/>
    <x v="0"/>
    <x v="6"/>
    <m/>
    <m/>
  </r>
  <r>
    <s v="Kachin"/>
    <s v="Hpakant"/>
    <s v="Lisu Baptist Church, Maw Shan Vil,. Seik Mu"/>
    <s v="MMR001CMP181"/>
    <s v="GCA"/>
    <s v="Urban"/>
    <n v="25"/>
    <n v="133"/>
    <n v="22"/>
    <n v="95"/>
    <n v="25"/>
    <n v="134"/>
    <x v="1"/>
    <s v="P2"/>
    <x v="0"/>
    <x v="4"/>
    <m/>
    <m/>
  </r>
  <r>
    <s v="Kachin"/>
    <s v="Hpakant"/>
    <s v="Lisu Baptist Church, Maw Shan Vil,. Seik Mu"/>
    <s v="MMR001CMP181"/>
    <s v="GCA"/>
    <s v="Urban"/>
    <n v="25"/>
    <n v="133"/>
    <n v="22"/>
    <n v="95"/>
    <n v="25"/>
    <n v="134"/>
    <x v="0"/>
    <s v="P1"/>
    <x v="1"/>
    <x v="2"/>
    <m/>
    <m/>
  </r>
  <r>
    <s v="Kachin"/>
    <s v="Hpakant"/>
    <s v="Lisu Baptist Church, Maw Shan Vil,. Seik Mu"/>
    <s v="MMR001CMP181"/>
    <s v="GCA"/>
    <s v="Urban"/>
    <n v="25"/>
    <n v="133"/>
    <n v="22"/>
    <n v="95"/>
    <n v="25"/>
    <n v="134"/>
    <x v="1"/>
    <s v="P1"/>
    <x v="1"/>
    <x v="2"/>
    <m/>
    <m/>
  </r>
  <r>
    <s v="Kachin"/>
    <s v="Hpakant"/>
    <s v="Lisu Baptist Church, Maw Shan Vil,. Seik Mu"/>
    <s v="MMR001CMP181"/>
    <s v="GCA"/>
    <s v="Urban"/>
    <n v="25"/>
    <n v="133"/>
    <n v="22"/>
    <n v="95"/>
    <n v="25"/>
    <n v="134"/>
    <x v="0"/>
    <s v="P2"/>
    <x v="1"/>
    <x v="1"/>
    <m/>
    <m/>
  </r>
  <r>
    <s v="Kachin"/>
    <s v="Hpakant"/>
    <s v="Lisu Baptist Church, Maw Shan Vil,. Seik Mu"/>
    <s v="MMR001CMP181"/>
    <s v="GCA"/>
    <s v="Urban"/>
    <n v="25"/>
    <n v="133"/>
    <n v="22"/>
    <n v="95"/>
    <n v="25"/>
    <n v="134"/>
    <x v="1"/>
    <s v="P2"/>
    <x v="1"/>
    <x v="1"/>
    <m/>
    <m/>
  </r>
  <r>
    <s v="Kachin"/>
    <s v="Hpakant"/>
    <s v="Rawan Baptist Church, Maw Shan Vil., Seik Mu"/>
    <s v="MMR001CMP182"/>
    <s v="GCA"/>
    <s v="Urban"/>
    <n v="10"/>
    <n v="39"/>
    <n v="7"/>
    <n v="25"/>
    <n v="10"/>
    <n v="39"/>
    <x v="0"/>
    <s v="P1"/>
    <x v="0"/>
    <x v="1"/>
    <m/>
    <m/>
  </r>
  <r>
    <s v="Kachin"/>
    <s v="Hpakant"/>
    <s v="Rawan Baptist Church, Maw Shan Vil., Seik Mu"/>
    <s v="MMR001CMP182"/>
    <s v="GCA"/>
    <s v="Urban"/>
    <n v="10"/>
    <n v="39"/>
    <n v="7"/>
    <n v="25"/>
    <n v="10"/>
    <n v="39"/>
    <x v="1"/>
    <s v="P1"/>
    <x v="0"/>
    <x v="4"/>
    <m/>
    <m/>
  </r>
  <r>
    <s v="Kachin"/>
    <s v="Hpakant"/>
    <s v="Rawan Baptist Church, Maw Shan Vil., Seik Mu"/>
    <s v="MMR001CMP182"/>
    <s v="GCA"/>
    <s v="Urban"/>
    <n v="10"/>
    <n v="39"/>
    <n v="7"/>
    <n v="25"/>
    <n v="10"/>
    <n v="39"/>
    <x v="0"/>
    <s v="P2"/>
    <x v="0"/>
    <x v="9"/>
    <m/>
    <m/>
  </r>
  <r>
    <s v="Kachin"/>
    <s v="Hpakant"/>
    <s v="Rawan Baptist Church, Maw Shan Vil., Seik Mu"/>
    <s v="MMR001CMP182"/>
    <s v="GCA"/>
    <s v="Urban"/>
    <n v="10"/>
    <n v="39"/>
    <n v="7"/>
    <n v="25"/>
    <n v="10"/>
    <n v="39"/>
    <x v="1"/>
    <s v="P2"/>
    <x v="0"/>
    <x v="9"/>
    <m/>
    <m/>
  </r>
  <r>
    <s v="Kachin"/>
    <s v="Hpakant"/>
    <s v="Rawan Baptist Church, Maw Shan Vil., Seik Mu"/>
    <s v="MMR001CMP182"/>
    <s v="GCA"/>
    <s v="Urban"/>
    <n v="10"/>
    <n v="39"/>
    <n v="7"/>
    <n v="25"/>
    <n v="10"/>
    <n v="39"/>
    <x v="0"/>
    <s v="P1"/>
    <x v="1"/>
    <x v="2"/>
    <m/>
    <m/>
  </r>
  <r>
    <s v="Kachin"/>
    <s v="Hpakant"/>
    <s v="Rawan Baptist Church, Maw Shan Vil., Seik Mu"/>
    <s v="MMR001CMP182"/>
    <s v="GCA"/>
    <s v="Urban"/>
    <n v="10"/>
    <n v="39"/>
    <n v="7"/>
    <n v="25"/>
    <n v="10"/>
    <n v="39"/>
    <x v="1"/>
    <s v="P1"/>
    <x v="1"/>
    <x v="2"/>
    <m/>
    <m/>
  </r>
  <r>
    <s v="Kachin"/>
    <s v="Hpakant"/>
    <s v="Rawan Baptist Church, Maw Shan Vil., Seik Mu"/>
    <s v="MMR001CMP182"/>
    <s v="GCA"/>
    <s v="Urban"/>
    <n v="10"/>
    <n v="39"/>
    <n v="7"/>
    <n v="25"/>
    <n v="10"/>
    <n v="39"/>
    <x v="0"/>
    <s v="P2"/>
    <x v="1"/>
    <x v="1"/>
    <m/>
    <m/>
  </r>
  <r>
    <s v="Kachin"/>
    <s v="Hpakant"/>
    <s v="Rawan Baptist Church, Maw Shan Vil., Seik Mu"/>
    <s v="MMR001CMP182"/>
    <s v="GCA"/>
    <s v="Urban"/>
    <n v="10"/>
    <n v="39"/>
    <n v="7"/>
    <n v="25"/>
    <n v="10"/>
    <n v="39"/>
    <x v="1"/>
    <s v="P2"/>
    <x v="1"/>
    <x v="1"/>
    <m/>
    <m/>
  </r>
  <r>
    <s v="Kachin"/>
    <s v="Hpakant"/>
    <s v="Sai Nai Baptish Church, Maw Shan Vil., Seki Mu"/>
    <s v="MMR001CMP183"/>
    <s v="GCA"/>
    <s v="Mixed"/>
    <n v="8"/>
    <n v="40"/>
    <n v="8"/>
    <n v="28"/>
    <n v="8"/>
    <n v="40"/>
    <x v="0"/>
    <s v="P1"/>
    <x v="0"/>
    <x v="2"/>
    <m/>
    <m/>
  </r>
  <r>
    <s v="Kachin"/>
    <s v="Hpakant"/>
    <s v="Sai Nai Baptish Church, Maw Shan Vil., Seki Mu"/>
    <s v="MMR001CMP183"/>
    <s v="GCA"/>
    <s v="Mixed"/>
    <n v="8"/>
    <n v="40"/>
    <n v="8"/>
    <n v="28"/>
    <n v="8"/>
    <n v="40"/>
    <x v="1"/>
    <s v="P1"/>
    <x v="0"/>
    <x v="2"/>
    <m/>
    <m/>
  </r>
  <r>
    <s v="Kachin"/>
    <s v="Hpakant"/>
    <s v="Sai Nai Baptish Church, Maw Shan Vil., Seki Mu"/>
    <s v="MMR001CMP183"/>
    <s v="GCA"/>
    <s v="Mixed"/>
    <n v="8"/>
    <n v="40"/>
    <n v="8"/>
    <n v="28"/>
    <n v="8"/>
    <n v="40"/>
    <x v="0"/>
    <s v="P2"/>
    <x v="0"/>
    <x v="1"/>
    <m/>
    <m/>
  </r>
  <r>
    <s v="Kachin"/>
    <s v="Hpakant"/>
    <s v="Sai Nai Baptish Church, Maw Shan Vil., Seki Mu"/>
    <s v="MMR001CMP183"/>
    <s v="GCA"/>
    <s v="Mixed"/>
    <n v="8"/>
    <n v="40"/>
    <n v="8"/>
    <n v="28"/>
    <n v="8"/>
    <n v="40"/>
    <x v="1"/>
    <s v="P2"/>
    <x v="0"/>
    <x v="1"/>
    <m/>
    <m/>
  </r>
  <r>
    <s v="Kachin"/>
    <s v="Hpakant"/>
    <s v="Sai Nai Baptish Church, Maw Shan Vil., Seki Mu"/>
    <s v="MMR001CMP183"/>
    <s v="GCA"/>
    <s v="Mixed"/>
    <n v="8"/>
    <n v="40"/>
    <n v="8"/>
    <n v="28"/>
    <n v="8"/>
    <n v="40"/>
    <x v="0"/>
    <s v="P1"/>
    <x v="1"/>
    <x v="2"/>
    <m/>
    <m/>
  </r>
  <r>
    <s v="Kachin"/>
    <s v="Hpakant"/>
    <s v="Sai Nai Baptish Church, Maw Shan Vil., Seki Mu"/>
    <s v="MMR001CMP183"/>
    <s v="GCA"/>
    <s v="Mixed"/>
    <n v="8"/>
    <n v="40"/>
    <n v="8"/>
    <n v="28"/>
    <n v="8"/>
    <n v="40"/>
    <x v="1"/>
    <s v="P1"/>
    <x v="1"/>
    <x v="2"/>
    <m/>
    <m/>
  </r>
  <r>
    <s v="Kachin"/>
    <s v="Hpakant"/>
    <s v="Sai Nai Baptish Church, Maw Shan Vil., Seki Mu"/>
    <s v="MMR001CMP183"/>
    <s v="GCA"/>
    <s v="Mixed"/>
    <n v="8"/>
    <n v="40"/>
    <n v="8"/>
    <n v="28"/>
    <n v="8"/>
    <n v="40"/>
    <x v="0"/>
    <s v="P2"/>
    <x v="1"/>
    <x v="0"/>
    <m/>
    <m/>
  </r>
  <r>
    <s v="Kachin"/>
    <s v="Hpakant"/>
    <s v="Sai Nai Baptish Church, Maw Shan Vil., Seki Mu"/>
    <s v="MMR001CMP183"/>
    <s v="GCA"/>
    <s v="Mixed"/>
    <n v="8"/>
    <n v="40"/>
    <n v="8"/>
    <n v="28"/>
    <n v="8"/>
    <n v="40"/>
    <x v="1"/>
    <s v="P2"/>
    <x v="1"/>
    <x v="0"/>
    <m/>
    <m/>
  </r>
  <r>
    <s v="Kachin"/>
    <s v="Hpakant"/>
    <s v="Ward 2 Sai Taung Baptist Church, Seik Mu "/>
    <s v="MMR001CMP184"/>
    <s v="GCA"/>
    <s v="Rural"/>
    <n v="41"/>
    <n v="199"/>
    <n v="41"/>
    <n v="196"/>
    <n v="41"/>
    <n v="201"/>
    <x v="0"/>
    <s v="P1"/>
    <x v="0"/>
    <x v="1"/>
    <m/>
    <m/>
  </r>
  <r>
    <s v="Kachin"/>
    <s v="Hpakant"/>
    <s v="Ward 2 Sai Taung Baptist Church, Seik Mu "/>
    <s v="MMR001CMP184"/>
    <s v="GCA"/>
    <s v="Rural"/>
    <n v="41"/>
    <n v="199"/>
    <n v="41"/>
    <n v="196"/>
    <n v="41"/>
    <n v="201"/>
    <x v="1"/>
    <s v="P1"/>
    <x v="0"/>
    <x v="1"/>
    <m/>
    <m/>
  </r>
  <r>
    <s v="Kachin"/>
    <s v="Hpakant"/>
    <s v="Ward 2 Sai Taung Baptist Church, Seik Mu "/>
    <s v="MMR001CMP184"/>
    <s v="GCA"/>
    <s v="Rural"/>
    <n v="41"/>
    <n v="199"/>
    <n v="41"/>
    <n v="196"/>
    <n v="41"/>
    <n v="201"/>
    <x v="0"/>
    <s v="P2"/>
    <x v="0"/>
    <x v="9"/>
    <m/>
    <m/>
  </r>
  <r>
    <s v="Kachin"/>
    <s v="Hpakant"/>
    <s v="Ward 2 Sai Taung Baptist Church, Seik Mu "/>
    <s v="MMR001CMP184"/>
    <s v="GCA"/>
    <s v="Rural"/>
    <n v="41"/>
    <n v="199"/>
    <n v="41"/>
    <n v="196"/>
    <n v="41"/>
    <n v="201"/>
    <x v="1"/>
    <s v="P2"/>
    <x v="0"/>
    <x v="4"/>
    <m/>
    <m/>
  </r>
  <r>
    <s v="Kachin"/>
    <s v="Hpakant"/>
    <s v="Ward 2 Sai Taung Baptist Church, Seik Mu "/>
    <s v="MMR001CMP184"/>
    <s v="GCA"/>
    <s v="Rural"/>
    <n v="41"/>
    <n v="199"/>
    <n v="41"/>
    <n v="196"/>
    <n v="41"/>
    <n v="201"/>
    <x v="0"/>
    <s v="P1"/>
    <x v="1"/>
    <x v="5"/>
    <m/>
    <m/>
  </r>
  <r>
    <s v="Kachin"/>
    <s v="Hpakant"/>
    <s v="Ward 2 Sai Taung Baptist Church, Seik Mu "/>
    <s v="MMR001CMP184"/>
    <s v="GCA"/>
    <s v="Rural"/>
    <n v="41"/>
    <n v="199"/>
    <n v="41"/>
    <n v="196"/>
    <n v="41"/>
    <n v="201"/>
    <x v="1"/>
    <s v="P1"/>
    <x v="1"/>
    <x v="1"/>
    <m/>
    <m/>
  </r>
  <r>
    <s v="Kachin"/>
    <s v="Hpakant"/>
    <s v="Ward 2 Sai Taung Baptist Church, Seik Mu "/>
    <s v="MMR001CMP184"/>
    <s v="GCA"/>
    <s v="Rural"/>
    <n v="41"/>
    <n v="199"/>
    <n v="41"/>
    <n v="196"/>
    <n v="41"/>
    <n v="201"/>
    <x v="0"/>
    <s v="P2"/>
    <x v="1"/>
    <x v="9"/>
    <m/>
    <m/>
  </r>
  <r>
    <s v="Kachin"/>
    <s v="Hpakant"/>
    <s v="Ward 2 Sai Taung Baptist Church, Seik Mu "/>
    <s v="MMR001CMP184"/>
    <s v="GCA"/>
    <s v="Rural"/>
    <n v="41"/>
    <n v="199"/>
    <n v="41"/>
    <n v="196"/>
    <n v="41"/>
    <n v="201"/>
    <x v="1"/>
    <s v="P2"/>
    <x v="1"/>
    <x v="4"/>
    <m/>
    <m/>
  </r>
  <r>
    <s v="Kachin"/>
    <s v="Hpakant"/>
    <s v="AG Church, Maw Wan"/>
    <s v="MMR001CMP190"/>
    <s v="GCA"/>
    <s v="Urban"/>
    <n v="14"/>
    <n v="83"/>
    <n v="8"/>
    <n v="35"/>
    <n v="13"/>
    <n v="82"/>
    <x v="0"/>
    <s v="P1"/>
    <x v="0"/>
    <x v="2"/>
    <m/>
    <m/>
  </r>
  <r>
    <s v="Kachin"/>
    <s v="Hpakant"/>
    <s v="AG Church, Maw Wan"/>
    <s v="MMR001CMP190"/>
    <s v="GCA"/>
    <s v="Urban"/>
    <n v="14"/>
    <n v="83"/>
    <n v="8"/>
    <n v="35"/>
    <n v="13"/>
    <n v="82"/>
    <x v="1"/>
    <s v="P1"/>
    <x v="0"/>
    <x v="2"/>
    <m/>
    <m/>
  </r>
  <r>
    <s v="Kachin"/>
    <s v="Hpakant"/>
    <s v="AG Church, Maw Wan"/>
    <s v="MMR001CMP190"/>
    <s v="GCA"/>
    <s v="Urban"/>
    <n v="14"/>
    <n v="83"/>
    <n v="8"/>
    <n v="35"/>
    <n v="13"/>
    <n v="82"/>
    <x v="0"/>
    <s v="P2"/>
    <x v="0"/>
    <x v="5"/>
    <m/>
    <m/>
  </r>
  <r>
    <s v="Kachin"/>
    <s v="Hpakant"/>
    <s v="AG Church, Maw Wan"/>
    <s v="MMR001CMP190"/>
    <s v="GCA"/>
    <s v="Urban"/>
    <n v="14"/>
    <n v="83"/>
    <n v="8"/>
    <n v="35"/>
    <n v="13"/>
    <n v="82"/>
    <x v="1"/>
    <s v="P2"/>
    <x v="0"/>
    <x v="4"/>
    <m/>
    <m/>
  </r>
  <r>
    <s v="Kachin"/>
    <s v="Hpakant"/>
    <s v="AG Church, Maw Wan"/>
    <s v="MMR001CMP190"/>
    <s v="GCA"/>
    <s v="Urban"/>
    <n v="14"/>
    <n v="83"/>
    <n v="8"/>
    <n v="35"/>
    <n v="13"/>
    <n v="82"/>
    <x v="0"/>
    <s v="P1"/>
    <x v="1"/>
    <x v="2"/>
    <m/>
    <m/>
  </r>
  <r>
    <s v="Kachin"/>
    <s v="Hpakant"/>
    <s v="AG Church, Maw Wan"/>
    <s v="MMR001CMP190"/>
    <s v="GCA"/>
    <s v="Urban"/>
    <n v="14"/>
    <n v="83"/>
    <n v="8"/>
    <n v="35"/>
    <n v="13"/>
    <n v="82"/>
    <x v="1"/>
    <s v="P1"/>
    <x v="1"/>
    <x v="2"/>
    <m/>
    <m/>
  </r>
  <r>
    <s v="Kachin"/>
    <s v="Hpakant"/>
    <s v="AG Church, Maw Wan"/>
    <s v="MMR001CMP190"/>
    <s v="GCA"/>
    <s v="Urban"/>
    <n v="14"/>
    <n v="83"/>
    <n v="8"/>
    <n v="35"/>
    <n v="13"/>
    <n v="82"/>
    <x v="0"/>
    <s v="P2"/>
    <x v="1"/>
    <x v="0"/>
    <m/>
    <m/>
  </r>
  <r>
    <s v="Kachin"/>
    <s v="Hpakant"/>
    <s v="AG Church, Maw Wan"/>
    <s v="MMR001CMP190"/>
    <s v="GCA"/>
    <s v="Urban"/>
    <n v="14"/>
    <n v="83"/>
    <n v="8"/>
    <n v="35"/>
    <n v="13"/>
    <n v="82"/>
    <x v="1"/>
    <s v="P2"/>
    <x v="1"/>
    <x v="0"/>
    <m/>
    <m/>
  </r>
  <r>
    <s v="Kachin"/>
    <s v="Hpakant"/>
    <s v="Hmaw Wan, Anglican"/>
    <s v="MMR001CMP191"/>
    <s v="GCA"/>
    <s v="Rural"/>
    <n v="13"/>
    <n v="70"/>
    <n v="8"/>
    <n v="49"/>
    <n v="12"/>
    <n v="70"/>
    <x v="0"/>
    <s v="P1"/>
    <x v="0"/>
    <x v="1"/>
    <m/>
    <m/>
  </r>
  <r>
    <s v="Kachin"/>
    <s v="Hpakant"/>
    <s v="Hmaw Wan, Anglican"/>
    <s v="MMR001CMP191"/>
    <s v="GCA"/>
    <s v="Rural"/>
    <n v="13"/>
    <n v="70"/>
    <n v="8"/>
    <n v="49"/>
    <n v="12"/>
    <n v="70"/>
    <x v="1"/>
    <s v="P1"/>
    <x v="0"/>
    <x v="4"/>
    <m/>
    <m/>
  </r>
  <r>
    <s v="Kachin"/>
    <s v="Hpakant"/>
    <s v="Hmaw Wan, Anglican"/>
    <s v="MMR001CMP191"/>
    <s v="GCA"/>
    <s v="Rural"/>
    <n v="13"/>
    <n v="70"/>
    <n v="8"/>
    <n v="49"/>
    <n v="12"/>
    <n v="70"/>
    <x v="0"/>
    <s v="P2"/>
    <x v="0"/>
    <x v="9"/>
    <m/>
    <m/>
  </r>
  <r>
    <s v="Kachin"/>
    <s v="Hpakant"/>
    <s v="Hmaw Wan, Anglican"/>
    <s v="MMR001CMP191"/>
    <s v="GCA"/>
    <s v="Rural"/>
    <n v="13"/>
    <n v="70"/>
    <n v="8"/>
    <n v="49"/>
    <n v="12"/>
    <n v="70"/>
    <x v="1"/>
    <s v="P2"/>
    <x v="0"/>
    <x v="1"/>
    <m/>
    <m/>
  </r>
  <r>
    <s v="Kachin"/>
    <s v="Hpakant"/>
    <s v="Hmaw Wan, Anglican"/>
    <s v="MMR001CMP191"/>
    <s v="GCA"/>
    <s v="Rural"/>
    <n v="13"/>
    <n v="70"/>
    <n v="8"/>
    <n v="49"/>
    <n v="12"/>
    <n v="70"/>
    <x v="0"/>
    <s v="P1"/>
    <x v="1"/>
    <x v="2"/>
    <m/>
    <m/>
  </r>
  <r>
    <s v="Kachin"/>
    <s v="Hpakant"/>
    <s v="Hmaw Wan, Anglican"/>
    <s v="MMR001CMP191"/>
    <s v="GCA"/>
    <s v="Rural"/>
    <n v="13"/>
    <n v="70"/>
    <n v="8"/>
    <n v="49"/>
    <n v="12"/>
    <n v="70"/>
    <x v="1"/>
    <s v="P1"/>
    <x v="1"/>
    <x v="2"/>
    <m/>
    <m/>
  </r>
  <r>
    <s v="Kachin"/>
    <s v="Hpakant"/>
    <s v="Hmaw Wan, Anglican"/>
    <s v="MMR001CMP191"/>
    <s v="GCA"/>
    <s v="Rural"/>
    <n v="13"/>
    <n v="70"/>
    <n v="8"/>
    <n v="49"/>
    <n v="12"/>
    <n v="70"/>
    <x v="0"/>
    <s v="P2"/>
    <x v="1"/>
    <x v="0"/>
    <m/>
    <m/>
  </r>
  <r>
    <s v="Kachin"/>
    <s v="Hpakant"/>
    <s v="Hmaw Wan, Anglican"/>
    <s v="MMR001CMP191"/>
    <s v="GCA"/>
    <s v="Rural"/>
    <n v="13"/>
    <n v="70"/>
    <n v="8"/>
    <n v="49"/>
    <n v="12"/>
    <n v="70"/>
    <x v="1"/>
    <s v="P2"/>
    <x v="1"/>
    <x v="0"/>
    <m/>
    <m/>
  </r>
  <r>
    <s v="Kachin"/>
    <s v="Hpakant"/>
    <s v="Nam Ma Phyit, COC"/>
    <s v="MMR001CMP192"/>
    <s v="GCA"/>
    <s v="Urban"/>
    <n v="16"/>
    <n v="58"/>
    <n v="10"/>
    <n v="45"/>
    <n v="16"/>
    <n v="58"/>
    <x v="0"/>
    <s v="P1"/>
    <x v="0"/>
    <x v="5"/>
    <m/>
    <m/>
  </r>
  <r>
    <s v="Kachin"/>
    <s v="Hpakant"/>
    <s v="Nam Ma Phyit, COC"/>
    <s v="MMR001CMP192"/>
    <s v="GCA"/>
    <s v="Urban"/>
    <n v="16"/>
    <n v="58"/>
    <n v="10"/>
    <n v="45"/>
    <n v="16"/>
    <n v="58"/>
    <x v="1"/>
    <s v="P1"/>
    <x v="0"/>
    <x v="1"/>
    <m/>
    <m/>
  </r>
  <r>
    <s v="Kachin"/>
    <s v="Hpakant"/>
    <s v="Nam Ma Phyit, COC"/>
    <s v="MMR001CMP192"/>
    <s v="GCA"/>
    <s v="Urban"/>
    <n v="16"/>
    <n v="58"/>
    <n v="10"/>
    <n v="45"/>
    <n v="16"/>
    <n v="58"/>
    <x v="0"/>
    <s v="P2"/>
    <x v="0"/>
    <x v="9"/>
    <m/>
    <m/>
  </r>
  <r>
    <s v="Kachin"/>
    <s v="Hpakant"/>
    <s v="Nam Ma Phyit, COC"/>
    <s v="MMR001CMP192"/>
    <s v="GCA"/>
    <s v="Urban"/>
    <n v="16"/>
    <n v="58"/>
    <n v="10"/>
    <n v="45"/>
    <n v="16"/>
    <n v="58"/>
    <x v="1"/>
    <s v="P2"/>
    <x v="0"/>
    <x v="4"/>
    <m/>
    <m/>
  </r>
  <r>
    <s v="Kachin"/>
    <s v="Hpakant"/>
    <s v="Nam Ma Phyit, COC"/>
    <s v="MMR001CMP192"/>
    <s v="GCA"/>
    <s v="Urban"/>
    <n v="16"/>
    <n v="58"/>
    <n v="10"/>
    <n v="45"/>
    <n v="16"/>
    <n v="58"/>
    <x v="0"/>
    <s v="P1"/>
    <x v="1"/>
    <x v="2"/>
    <m/>
    <m/>
  </r>
  <r>
    <s v="Kachin"/>
    <s v="Hpakant"/>
    <s v="Nam Ma Phyit, COC"/>
    <s v="MMR001CMP192"/>
    <s v="GCA"/>
    <s v="Urban"/>
    <n v="16"/>
    <n v="58"/>
    <n v="10"/>
    <n v="45"/>
    <n v="16"/>
    <n v="58"/>
    <x v="1"/>
    <s v="P1"/>
    <x v="1"/>
    <x v="2"/>
    <m/>
    <m/>
  </r>
  <r>
    <s v="Kachin"/>
    <s v="Hpakant"/>
    <s v="Nam Ma Phyit, COC"/>
    <s v="MMR001CMP192"/>
    <s v="GCA"/>
    <s v="Urban"/>
    <n v="16"/>
    <n v="58"/>
    <n v="10"/>
    <n v="45"/>
    <n v="16"/>
    <n v="58"/>
    <x v="0"/>
    <s v="P2"/>
    <x v="1"/>
    <x v="0"/>
    <m/>
    <m/>
  </r>
  <r>
    <s v="Kachin"/>
    <s v="Hpakant"/>
    <s v="Nam Ma Phyit, COC"/>
    <s v="MMR001CMP192"/>
    <s v="GCA"/>
    <s v="Urban"/>
    <n v="16"/>
    <n v="58"/>
    <n v="10"/>
    <n v="45"/>
    <n v="16"/>
    <n v="58"/>
    <x v="1"/>
    <s v="P2"/>
    <x v="1"/>
    <x v="4"/>
    <m/>
    <m/>
  </r>
  <r>
    <s v="Kachin"/>
    <s v="Bhamo"/>
    <s v="Phan Khar Kone"/>
    <s v="MMR001CMP193"/>
    <s v="GCA"/>
    <s v="Rural"/>
    <n v="169"/>
    <n v="816"/>
    <n v="153"/>
    <n v="754"/>
    <n v="157"/>
    <n v="761"/>
    <x v="0"/>
    <s v="P1"/>
    <x v="0"/>
    <x v="1"/>
    <m/>
    <m/>
  </r>
  <r>
    <s v="Kachin"/>
    <s v="Bhamo"/>
    <s v="Phan Khar Kone"/>
    <s v="MMR001CMP193"/>
    <s v="GCA"/>
    <s v="Rural"/>
    <n v="169"/>
    <n v="816"/>
    <n v="153"/>
    <n v="754"/>
    <n v="157"/>
    <n v="761"/>
    <x v="1"/>
    <s v="P1"/>
    <x v="0"/>
    <x v="2"/>
    <m/>
    <m/>
  </r>
  <r>
    <s v="Kachin"/>
    <s v="Bhamo"/>
    <s v="Phan Khar Kone"/>
    <s v="MMR001CMP193"/>
    <s v="GCA"/>
    <s v="Rural"/>
    <n v="169"/>
    <n v="816"/>
    <n v="153"/>
    <n v="754"/>
    <n v="157"/>
    <n v="761"/>
    <x v="0"/>
    <s v="P2"/>
    <x v="0"/>
    <x v="3"/>
    <m/>
    <m/>
  </r>
  <r>
    <s v="Kachin"/>
    <s v="Bhamo"/>
    <s v="Phan Khar Kone"/>
    <s v="MMR001CMP193"/>
    <s v="GCA"/>
    <s v="Rural"/>
    <n v="169"/>
    <n v="816"/>
    <n v="153"/>
    <n v="754"/>
    <n v="157"/>
    <n v="761"/>
    <x v="1"/>
    <s v="P2"/>
    <x v="0"/>
    <x v="3"/>
    <m/>
    <m/>
  </r>
  <r>
    <s v="Kachin"/>
    <s v="Bhamo"/>
    <s v="Phan Khar Kone"/>
    <s v="MMR001CMP193"/>
    <s v="GCA"/>
    <s v="Rural"/>
    <n v="169"/>
    <n v="816"/>
    <n v="153"/>
    <n v="754"/>
    <n v="157"/>
    <n v="761"/>
    <x v="0"/>
    <s v="P1"/>
    <x v="1"/>
    <x v="3"/>
    <m/>
    <m/>
  </r>
  <r>
    <s v="Kachin"/>
    <s v="Bhamo"/>
    <s v="Phan Khar Kone"/>
    <s v="MMR001CMP193"/>
    <s v="GCA"/>
    <s v="Rural"/>
    <n v="169"/>
    <n v="816"/>
    <n v="153"/>
    <n v="754"/>
    <n v="157"/>
    <n v="761"/>
    <x v="1"/>
    <s v="P1"/>
    <x v="1"/>
    <x v="2"/>
    <m/>
    <m/>
  </r>
  <r>
    <s v="Kachin"/>
    <s v="Bhamo"/>
    <s v="Phan Khar Kone"/>
    <s v="MMR001CMP193"/>
    <s v="GCA"/>
    <s v="Rural"/>
    <n v="169"/>
    <n v="816"/>
    <n v="153"/>
    <n v="754"/>
    <n v="157"/>
    <n v="761"/>
    <x v="0"/>
    <s v="P2"/>
    <x v="1"/>
    <x v="1"/>
    <m/>
    <m/>
  </r>
  <r>
    <s v="Kachin"/>
    <s v="Bhamo"/>
    <s v="Phan Khar Kone"/>
    <s v="MMR001CMP193"/>
    <s v="GCA"/>
    <s v="Rural"/>
    <n v="169"/>
    <n v="816"/>
    <n v="153"/>
    <n v="754"/>
    <n v="157"/>
    <n v="761"/>
    <x v="1"/>
    <s v="P2"/>
    <x v="1"/>
    <x v="1"/>
    <m/>
    <m/>
  </r>
  <r>
    <s v="Kachin"/>
    <s v="Bhamo"/>
    <s v="Aung Thar Church"/>
    <s v="MMR001CMP194"/>
    <s v="GCA"/>
    <s v="Mixed"/>
    <n v="12"/>
    <n v="51"/>
    <n v="4"/>
    <n v="20"/>
    <n v="12"/>
    <n v="52"/>
    <x v="0"/>
    <s v="P1"/>
    <x v="0"/>
    <x v="1"/>
    <m/>
    <m/>
  </r>
  <r>
    <s v="Kachin"/>
    <s v="Bhamo"/>
    <s v="Aung Thar Church"/>
    <s v="MMR001CMP194"/>
    <s v="GCA"/>
    <s v="Mixed"/>
    <n v="12"/>
    <n v="51"/>
    <n v="4"/>
    <n v="20"/>
    <n v="12"/>
    <n v="52"/>
    <x v="1"/>
    <s v="P1"/>
    <x v="0"/>
    <x v="1"/>
    <m/>
    <m/>
  </r>
  <r>
    <s v="Kachin"/>
    <s v="Bhamo"/>
    <s v="Aung Thar Church"/>
    <s v="MMR001CMP194"/>
    <s v="GCA"/>
    <s v="Mixed"/>
    <n v="12"/>
    <n v="51"/>
    <n v="4"/>
    <n v="20"/>
    <n v="12"/>
    <n v="52"/>
    <x v="0"/>
    <s v="P2"/>
    <x v="0"/>
    <x v="10"/>
    <m/>
    <m/>
  </r>
  <r>
    <s v="Kachin"/>
    <s v="Bhamo"/>
    <s v="Aung Thar Church"/>
    <s v="MMR001CMP194"/>
    <s v="GCA"/>
    <s v="Mixed"/>
    <n v="12"/>
    <n v="51"/>
    <n v="4"/>
    <n v="20"/>
    <n v="12"/>
    <n v="52"/>
    <x v="1"/>
    <s v="P2"/>
    <x v="0"/>
    <x v="6"/>
    <m/>
    <m/>
  </r>
  <r>
    <s v="Kachin"/>
    <s v="Bhamo"/>
    <s v="Aung Thar Church"/>
    <s v="MMR001CMP194"/>
    <s v="GCA"/>
    <s v="Mixed"/>
    <n v="12"/>
    <n v="51"/>
    <n v="4"/>
    <n v="20"/>
    <n v="12"/>
    <n v="52"/>
    <x v="0"/>
    <s v="P1"/>
    <x v="1"/>
    <x v="2"/>
    <m/>
    <m/>
  </r>
  <r>
    <s v="Kachin"/>
    <s v="Bhamo"/>
    <s v="Aung Thar Church"/>
    <s v="MMR001CMP194"/>
    <s v="GCA"/>
    <s v="Mixed"/>
    <n v="12"/>
    <n v="51"/>
    <n v="4"/>
    <n v="20"/>
    <n v="12"/>
    <n v="52"/>
    <x v="1"/>
    <s v="P1"/>
    <x v="1"/>
    <x v="2"/>
    <m/>
    <m/>
  </r>
  <r>
    <s v="Kachin"/>
    <s v="Bhamo"/>
    <s v="Aung Thar Church"/>
    <s v="MMR001CMP194"/>
    <s v="GCA"/>
    <s v="Mixed"/>
    <n v="12"/>
    <n v="51"/>
    <n v="4"/>
    <n v="20"/>
    <n v="12"/>
    <n v="52"/>
    <x v="0"/>
    <s v="P2"/>
    <x v="1"/>
    <x v="0"/>
    <m/>
    <m/>
  </r>
  <r>
    <s v="Kachin"/>
    <s v="Bhamo"/>
    <s v="Aung Thar Church"/>
    <s v="MMR001CMP194"/>
    <s v="GCA"/>
    <s v="Mixed"/>
    <n v="12"/>
    <n v="51"/>
    <n v="4"/>
    <n v="20"/>
    <n v="12"/>
    <n v="52"/>
    <x v="1"/>
    <s v="P2"/>
    <x v="1"/>
    <x v="0"/>
    <m/>
    <m/>
  </r>
  <r>
    <s v="Kachin"/>
    <s v="Chipwi"/>
    <s v="Lhaovao Baptist Church (LBC)"/>
    <s v="MMR001CMP195"/>
    <s v="GCA"/>
    <s v="Urban"/>
    <n v="139"/>
    <n v="640"/>
    <n v="127"/>
    <n v="578"/>
    <n v="146"/>
    <n v="640"/>
    <x v="0"/>
    <s v="P1"/>
    <x v="0"/>
    <x v="0"/>
    <m/>
    <m/>
  </r>
  <r>
    <s v="Kachin"/>
    <s v="Chipwi"/>
    <s v="Lhaovao Baptist Church (LBC)"/>
    <s v="MMR001CMP195"/>
    <s v="GCA"/>
    <s v="Urban"/>
    <n v="139"/>
    <n v="640"/>
    <n v="127"/>
    <n v="578"/>
    <n v="146"/>
    <n v="640"/>
    <x v="1"/>
    <s v="P1"/>
    <x v="0"/>
    <x v="0"/>
    <m/>
    <m/>
  </r>
  <r>
    <s v="Kachin"/>
    <s v="Chipwi"/>
    <s v="Lhaovao Baptist Church (LBC)"/>
    <s v="MMR001CMP195"/>
    <s v="GCA"/>
    <s v="Urban"/>
    <n v="139"/>
    <n v="640"/>
    <n v="127"/>
    <n v="578"/>
    <n v="146"/>
    <n v="640"/>
    <x v="0"/>
    <s v="P2"/>
    <x v="0"/>
    <x v="1"/>
    <m/>
    <m/>
  </r>
  <r>
    <s v="Kachin"/>
    <s v="Chipwi"/>
    <s v="Lhaovao Baptist Church (LBC)"/>
    <s v="MMR001CMP195"/>
    <s v="GCA"/>
    <s v="Urban"/>
    <n v="139"/>
    <n v="640"/>
    <n v="127"/>
    <n v="578"/>
    <n v="146"/>
    <n v="640"/>
    <x v="1"/>
    <s v="P2"/>
    <x v="0"/>
    <x v="1"/>
    <m/>
    <m/>
  </r>
  <r>
    <s v="Kachin"/>
    <s v="Chipwi"/>
    <s v="Lhaovao Baptist Church (LBC)"/>
    <s v="MMR001CMP195"/>
    <s v="GCA"/>
    <s v="Urban"/>
    <n v="139"/>
    <n v="640"/>
    <n v="127"/>
    <n v="578"/>
    <n v="146"/>
    <n v="640"/>
    <x v="0"/>
    <s v="P1"/>
    <x v="1"/>
    <x v="2"/>
    <m/>
    <m/>
  </r>
  <r>
    <s v="Kachin"/>
    <s v="Chipwi"/>
    <s v="Lhaovao Baptist Church (LBC)"/>
    <s v="MMR001CMP195"/>
    <s v="GCA"/>
    <s v="Urban"/>
    <n v="139"/>
    <n v="640"/>
    <n v="127"/>
    <n v="578"/>
    <n v="146"/>
    <n v="640"/>
    <x v="1"/>
    <s v="P1"/>
    <x v="1"/>
    <x v="2"/>
    <m/>
    <m/>
  </r>
  <r>
    <s v="Kachin"/>
    <s v="Chipwi"/>
    <s v="Lhaovao Baptist Church (LBC)"/>
    <s v="MMR001CMP195"/>
    <s v="GCA"/>
    <s v="Urban"/>
    <n v="139"/>
    <n v="640"/>
    <n v="127"/>
    <n v="578"/>
    <n v="146"/>
    <n v="640"/>
    <x v="0"/>
    <s v="P2"/>
    <x v="1"/>
    <x v="0"/>
    <m/>
    <m/>
  </r>
  <r>
    <s v="Kachin"/>
    <s v="Chipwi"/>
    <s v="Lhaovao Baptist Church (LBC)"/>
    <s v="MMR001CMP195"/>
    <s v="GCA"/>
    <s v="Urban"/>
    <n v="139"/>
    <n v="640"/>
    <n v="127"/>
    <n v="578"/>
    <n v="146"/>
    <n v="640"/>
    <x v="1"/>
    <s v="P2"/>
    <x v="1"/>
    <x v="0"/>
    <m/>
    <m/>
  </r>
  <r>
    <s v="Kachin"/>
    <s v="Chipwi"/>
    <s v="Pan Wa"/>
    <s v="MMR001CMP210"/>
    <s v="GCA"/>
    <s v="Mixed"/>
    <n v="68"/>
    <n v="327"/>
    <n v="10"/>
    <n v="20"/>
    <n v="63"/>
    <n v="307"/>
    <x v="0"/>
    <s v="P1"/>
    <x v="0"/>
    <x v="2"/>
    <m/>
    <m/>
  </r>
  <r>
    <s v="Kachin"/>
    <s v="Chipwi"/>
    <s v="Pan Wa"/>
    <s v="MMR001CMP210"/>
    <s v="GCA"/>
    <s v="Mixed"/>
    <n v="68"/>
    <n v="327"/>
    <n v="10"/>
    <n v="20"/>
    <n v="63"/>
    <n v="307"/>
    <x v="1"/>
    <s v="P1"/>
    <x v="0"/>
    <x v="2"/>
    <m/>
    <m/>
  </r>
  <r>
    <s v="Kachin"/>
    <s v="Chipwi"/>
    <s v="Pan Wa"/>
    <s v="MMR001CMP210"/>
    <s v="GCA"/>
    <s v="Mixed"/>
    <n v="68"/>
    <n v="327"/>
    <n v="10"/>
    <n v="20"/>
    <n v="63"/>
    <n v="307"/>
    <x v="0"/>
    <s v="P2"/>
    <x v="0"/>
    <x v="1"/>
    <m/>
    <m/>
  </r>
  <r>
    <s v="Kachin"/>
    <s v="Chipwi"/>
    <s v="Pan Wa"/>
    <s v="MMR001CMP210"/>
    <s v="GCA"/>
    <s v="Mixed"/>
    <n v="68"/>
    <n v="327"/>
    <n v="10"/>
    <n v="20"/>
    <n v="63"/>
    <n v="307"/>
    <x v="1"/>
    <s v="P2"/>
    <x v="0"/>
    <x v="1"/>
    <m/>
    <m/>
  </r>
  <r>
    <s v="Kachin"/>
    <s v="Chipwi"/>
    <s v="Pan Wa"/>
    <s v="MMR001CMP210"/>
    <s v="GCA"/>
    <s v="Mixed"/>
    <n v="68"/>
    <n v="327"/>
    <n v="10"/>
    <n v="20"/>
    <n v="63"/>
    <n v="307"/>
    <x v="0"/>
    <s v="P1"/>
    <x v="1"/>
    <x v="2"/>
    <m/>
    <m/>
  </r>
  <r>
    <s v="Kachin"/>
    <s v="Chipwi"/>
    <s v="Pan Wa"/>
    <s v="MMR001CMP210"/>
    <s v="GCA"/>
    <s v="Mixed"/>
    <n v="68"/>
    <n v="327"/>
    <n v="10"/>
    <n v="20"/>
    <n v="63"/>
    <n v="307"/>
    <x v="1"/>
    <s v="P1"/>
    <x v="1"/>
    <x v="2"/>
    <m/>
    <m/>
  </r>
  <r>
    <s v="Kachin"/>
    <s v="Chipwi"/>
    <s v="Pan Wa"/>
    <s v="MMR001CMP210"/>
    <s v="GCA"/>
    <s v="Mixed"/>
    <n v="68"/>
    <n v="327"/>
    <n v="10"/>
    <n v="20"/>
    <n v="63"/>
    <n v="307"/>
    <x v="0"/>
    <s v="P2"/>
    <x v="1"/>
    <x v="0"/>
    <m/>
    <m/>
  </r>
  <r>
    <s v="Kachin"/>
    <s v="Chipwi"/>
    <s v="Pan Wa"/>
    <s v="MMR001CMP210"/>
    <s v="GCA"/>
    <s v="Mixed"/>
    <n v="68"/>
    <n v="327"/>
    <n v="10"/>
    <n v="20"/>
    <n v="63"/>
    <n v="307"/>
    <x v="1"/>
    <s v="P2"/>
    <x v="1"/>
    <x v="7"/>
    <s v="Timber"/>
    <m/>
  </r>
  <r>
    <s v="Kachin"/>
    <s v="Mansi"/>
    <s v="Maing Khaung"/>
    <s v="MMR001CMP218"/>
    <s v="GCA"/>
    <s v="Rural"/>
    <n v="207"/>
    <n v="1141"/>
    <n v="352"/>
    <n v="1386"/>
    <n v="352"/>
    <n v="1386"/>
    <x v="0"/>
    <s v="P1"/>
    <x v="0"/>
    <x v="0"/>
    <m/>
    <m/>
  </r>
  <r>
    <s v="Kachin"/>
    <s v="Mansi"/>
    <s v="Maing Khaung"/>
    <s v="MMR001CMP218"/>
    <s v="GCA"/>
    <s v="Rural"/>
    <n v="207"/>
    <n v="1141"/>
    <n v="352"/>
    <n v="1386"/>
    <n v="352"/>
    <n v="1386"/>
    <x v="1"/>
    <s v="P1"/>
    <x v="0"/>
    <x v="2"/>
    <m/>
    <m/>
  </r>
  <r>
    <s v="Kachin"/>
    <s v="Mansi"/>
    <s v="Maing Khaung"/>
    <s v="MMR001CMP218"/>
    <s v="GCA"/>
    <s v="Rural"/>
    <n v="207"/>
    <n v="1141"/>
    <n v="352"/>
    <n v="1386"/>
    <n v="352"/>
    <n v="1386"/>
    <x v="0"/>
    <s v="P2"/>
    <x v="0"/>
    <x v="1"/>
    <m/>
    <m/>
  </r>
  <r>
    <s v="Kachin"/>
    <s v="Mansi"/>
    <s v="Maing Khaung"/>
    <s v="MMR001CMP218"/>
    <s v="GCA"/>
    <s v="Rural"/>
    <n v="207"/>
    <n v="1141"/>
    <n v="352"/>
    <n v="1386"/>
    <n v="352"/>
    <n v="1386"/>
    <x v="1"/>
    <s v="P2"/>
    <x v="0"/>
    <x v="0"/>
    <m/>
    <m/>
  </r>
  <r>
    <s v="Kachin"/>
    <s v="Mansi"/>
    <s v="Maing Khaung"/>
    <s v="MMR001CMP218"/>
    <s v="GCA"/>
    <s v="Rural"/>
    <n v="207"/>
    <n v="1141"/>
    <n v="352"/>
    <n v="1386"/>
    <n v="352"/>
    <n v="1386"/>
    <x v="0"/>
    <s v="P1"/>
    <x v="1"/>
    <x v="0"/>
    <m/>
    <m/>
  </r>
  <r>
    <s v="Kachin"/>
    <s v="Mansi"/>
    <s v="Maing Khaung"/>
    <s v="MMR001CMP218"/>
    <s v="GCA"/>
    <s v="Rural"/>
    <n v="207"/>
    <n v="1141"/>
    <n v="352"/>
    <n v="1386"/>
    <n v="352"/>
    <n v="1386"/>
    <x v="1"/>
    <s v="P1"/>
    <x v="1"/>
    <x v="2"/>
    <m/>
    <m/>
  </r>
  <r>
    <s v="Kachin"/>
    <s v="Mansi"/>
    <s v="Maing Khaung"/>
    <s v="MMR001CMP218"/>
    <s v="GCA"/>
    <s v="Rural"/>
    <n v="207"/>
    <n v="1141"/>
    <n v="352"/>
    <n v="1386"/>
    <n v="352"/>
    <n v="1386"/>
    <x v="0"/>
    <s v="P2"/>
    <x v="1"/>
    <x v="9"/>
    <m/>
    <m/>
  </r>
  <r>
    <s v="Kachin"/>
    <s v="Mansi"/>
    <s v="Maing Khaung"/>
    <s v="MMR001CMP218"/>
    <s v="GCA"/>
    <s v="Rural"/>
    <n v="207"/>
    <n v="1141"/>
    <n v="352"/>
    <n v="1386"/>
    <n v="352"/>
    <n v="1386"/>
    <x v="1"/>
    <s v="P2"/>
    <x v="1"/>
    <x v="0"/>
    <m/>
    <m/>
  </r>
  <r>
    <s v="Kachin"/>
    <s v="Mansi"/>
    <s v="Maing Khaung Catholic Church"/>
    <s v="MMR001CMP223"/>
    <s v="GCA"/>
    <s v="Rural"/>
    <n v="121"/>
    <n v="596"/>
    <n v="129"/>
    <n v="575"/>
    <n v="129"/>
    <n v="575"/>
    <x v="0"/>
    <s v="P1"/>
    <x v="0"/>
    <x v="0"/>
    <m/>
    <m/>
  </r>
  <r>
    <s v="Kachin"/>
    <s v="Mansi"/>
    <s v="Maing Khaung Catholic Church"/>
    <s v="MMR001CMP223"/>
    <s v="GCA"/>
    <s v="Rural"/>
    <n v="121"/>
    <n v="596"/>
    <n v="129"/>
    <n v="575"/>
    <n v="129"/>
    <n v="575"/>
    <x v="1"/>
    <s v="P1"/>
    <x v="0"/>
    <x v="2"/>
    <m/>
    <m/>
  </r>
  <r>
    <s v="Kachin"/>
    <s v="Mansi"/>
    <s v="Maing Khaung Catholic Church"/>
    <s v="MMR001CMP223"/>
    <s v="GCA"/>
    <s v="Rural"/>
    <n v="121"/>
    <n v="596"/>
    <n v="129"/>
    <n v="575"/>
    <n v="129"/>
    <n v="575"/>
    <x v="0"/>
    <s v="P2"/>
    <x v="0"/>
    <x v="1"/>
    <m/>
    <m/>
  </r>
  <r>
    <s v="Kachin"/>
    <s v="Mansi"/>
    <s v="Maing Khaung Catholic Church"/>
    <s v="MMR001CMP223"/>
    <s v="GCA"/>
    <s v="Rural"/>
    <n v="121"/>
    <n v="596"/>
    <n v="129"/>
    <n v="575"/>
    <n v="129"/>
    <n v="575"/>
    <x v="1"/>
    <s v="P2"/>
    <x v="0"/>
    <x v="0"/>
    <m/>
    <m/>
  </r>
  <r>
    <s v="Kachin"/>
    <s v="Mansi"/>
    <s v="Maing Khaung Catholic Church"/>
    <s v="MMR001CMP223"/>
    <s v="GCA"/>
    <s v="Rural"/>
    <n v="121"/>
    <n v="596"/>
    <n v="129"/>
    <n v="575"/>
    <n v="129"/>
    <n v="575"/>
    <x v="0"/>
    <s v="P1"/>
    <x v="1"/>
    <x v="0"/>
    <m/>
    <m/>
  </r>
  <r>
    <s v="Kachin"/>
    <s v="Mansi"/>
    <s v="Maing Khaung Catholic Church"/>
    <s v="MMR001CMP223"/>
    <s v="GCA"/>
    <s v="Rural"/>
    <n v="121"/>
    <n v="596"/>
    <n v="129"/>
    <n v="575"/>
    <n v="129"/>
    <n v="575"/>
    <x v="1"/>
    <s v="P1"/>
    <x v="1"/>
    <x v="2"/>
    <m/>
    <m/>
  </r>
  <r>
    <s v="Kachin"/>
    <s v="Mansi"/>
    <s v="Maing Khaung Catholic Church"/>
    <s v="MMR001CMP223"/>
    <s v="GCA"/>
    <s v="Rural"/>
    <n v="121"/>
    <n v="596"/>
    <n v="129"/>
    <n v="575"/>
    <n v="129"/>
    <n v="575"/>
    <x v="0"/>
    <s v="P2"/>
    <x v="1"/>
    <x v="1"/>
    <m/>
    <m/>
  </r>
  <r>
    <s v="Kachin"/>
    <s v="Mansi"/>
    <s v="Maing Khaung Catholic Church"/>
    <s v="MMR001CMP223"/>
    <s v="GCA"/>
    <s v="Rural"/>
    <n v="121"/>
    <n v="596"/>
    <n v="129"/>
    <n v="575"/>
    <n v="129"/>
    <n v="575"/>
    <x v="1"/>
    <s v="P2"/>
    <x v="1"/>
    <x v="1"/>
    <m/>
    <m/>
  </r>
  <r>
    <s v="Kachin"/>
    <s v="Chipwi"/>
    <s v="Saw Zam"/>
    <s v="MMR001CMP225"/>
    <s v="GCA"/>
    <s v="Rural"/>
    <n v="30"/>
    <n v="181"/>
    <n v="30"/>
    <n v="181"/>
    <n v="30"/>
    <n v="181"/>
    <x v="0"/>
    <s v="P1"/>
    <x v="0"/>
    <x v="2"/>
    <m/>
    <m/>
  </r>
  <r>
    <s v="Kachin"/>
    <s v="Chipwi"/>
    <s v="Saw Zam"/>
    <s v="MMR001CMP225"/>
    <s v="GCA"/>
    <s v="Rural"/>
    <n v="30"/>
    <n v="181"/>
    <n v="30"/>
    <n v="181"/>
    <n v="30"/>
    <n v="181"/>
    <x v="1"/>
    <s v="P1"/>
    <x v="0"/>
    <x v="2"/>
    <m/>
    <m/>
  </r>
  <r>
    <s v="Kachin"/>
    <s v="Chipwi"/>
    <s v="Saw Zam"/>
    <s v="MMR001CMP225"/>
    <s v="GCA"/>
    <s v="Rural"/>
    <n v="30"/>
    <n v="181"/>
    <n v="30"/>
    <n v="181"/>
    <n v="30"/>
    <n v="181"/>
    <x v="0"/>
    <s v="P2"/>
    <x v="0"/>
    <x v="3"/>
    <m/>
    <m/>
  </r>
  <r>
    <s v="Kachin"/>
    <s v="Chipwi"/>
    <s v="Saw Zam"/>
    <s v="MMR001CMP225"/>
    <s v="GCA"/>
    <s v="Rural"/>
    <n v="30"/>
    <n v="181"/>
    <n v="30"/>
    <n v="181"/>
    <n v="30"/>
    <n v="181"/>
    <x v="1"/>
    <s v="P2"/>
    <x v="0"/>
    <x v="1"/>
    <m/>
    <m/>
  </r>
  <r>
    <s v="Kachin"/>
    <s v="Chipwi"/>
    <s v="Saw Zam"/>
    <s v="MMR001CMP225"/>
    <s v="GCA"/>
    <s v="Rural"/>
    <n v="30"/>
    <n v="181"/>
    <n v="30"/>
    <n v="181"/>
    <n v="30"/>
    <n v="181"/>
    <x v="0"/>
    <s v="P1"/>
    <x v="1"/>
    <x v="2"/>
    <m/>
    <m/>
  </r>
  <r>
    <s v="Kachin"/>
    <s v="Chipwi"/>
    <s v="Saw Zam"/>
    <s v="MMR001CMP225"/>
    <s v="GCA"/>
    <s v="Rural"/>
    <n v="30"/>
    <n v="181"/>
    <n v="30"/>
    <n v="181"/>
    <n v="30"/>
    <n v="181"/>
    <x v="1"/>
    <s v="P1"/>
    <x v="1"/>
    <x v="2"/>
    <m/>
    <m/>
  </r>
  <r>
    <s v="Kachin"/>
    <s v="Chipwi"/>
    <s v="Saw Zam"/>
    <s v="MMR001CMP225"/>
    <s v="GCA"/>
    <s v="Rural"/>
    <n v="30"/>
    <n v="181"/>
    <n v="30"/>
    <n v="181"/>
    <n v="30"/>
    <n v="181"/>
    <x v="0"/>
    <s v="P2"/>
    <x v="1"/>
    <x v="0"/>
    <m/>
    <m/>
  </r>
  <r>
    <s v="Kachin"/>
    <s v="Chipwi"/>
    <s v="Saw Zam"/>
    <s v="MMR001CMP225"/>
    <s v="GCA"/>
    <s v="Rural"/>
    <n v="30"/>
    <n v="181"/>
    <n v="30"/>
    <n v="181"/>
    <n v="30"/>
    <n v="181"/>
    <x v="1"/>
    <s v="P2"/>
    <x v="1"/>
    <x v="5"/>
    <m/>
    <m/>
  </r>
  <r>
    <s v="Kachin"/>
    <s v="Mansi"/>
    <s v="Man Wing Catholic Church II"/>
    <s v="MMR001CMP228"/>
    <s v="GCA"/>
    <s v="Rural"/>
    <n v="115"/>
    <n v="502"/>
    <n v="123"/>
    <n v="555"/>
    <n v="123"/>
    <n v="555"/>
    <x v="0"/>
    <s v="P1"/>
    <x v="0"/>
    <x v="2"/>
    <m/>
    <m/>
  </r>
  <r>
    <s v="Kachin"/>
    <s v="Mansi"/>
    <s v="Man Wing Catholic Church II"/>
    <s v="MMR001CMP228"/>
    <s v="GCA"/>
    <s v="Rural"/>
    <n v="115"/>
    <n v="502"/>
    <n v="123"/>
    <n v="555"/>
    <n v="123"/>
    <n v="555"/>
    <x v="1"/>
    <s v="P1"/>
    <x v="0"/>
    <x v="2"/>
    <m/>
    <m/>
  </r>
  <r>
    <s v="Kachin"/>
    <s v="Mansi"/>
    <s v="Man Wing Catholic Church II"/>
    <s v="MMR001CMP228"/>
    <s v="GCA"/>
    <s v="Rural"/>
    <n v="115"/>
    <n v="502"/>
    <n v="123"/>
    <n v="555"/>
    <n v="123"/>
    <n v="555"/>
    <x v="0"/>
    <s v="P2"/>
    <x v="0"/>
    <x v="1"/>
    <m/>
    <m/>
  </r>
  <r>
    <s v="Kachin"/>
    <s v="Mansi"/>
    <s v="Man Wing Catholic Church II"/>
    <s v="MMR001CMP228"/>
    <s v="GCA"/>
    <s v="Rural"/>
    <n v="115"/>
    <n v="502"/>
    <n v="123"/>
    <n v="555"/>
    <n v="123"/>
    <n v="555"/>
    <x v="1"/>
    <s v="P2"/>
    <x v="0"/>
    <x v="1"/>
    <m/>
    <m/>
  </r>
  <r>
    <s v="Kachin"/>
    <s v="Mansi"/>
    <s v="Man Wing Catholic Church II"/>
    <s v="MMR001CMP228"/>
    <s v="GCA"/>
    <s v="Rural"/>
    <n v="115"/>
    <n v="502"/>
    <n v="123"/>
    <n v="555"/>
    <n v="123"/>
    <n v="555"/>
    <x v="0"/>
    <s v="P1"/>
    <x v="1"/>
    <x v="2"/>
    <m/>
    <m/>
  </r>
  <r>
    <s v="Kachin"/>
    <s v="Mansi"/>
    <s v="Man Wing Catholic Church II"/>
    <s v="MMR001CMP228"/>
    <s v="GCA"/>
    <s v="Rural"/>
    <n v="115"/>
    <n v="502"/>
    <n v="123"/>
    <n v="555"/>
    <n v="123"/>
    <n v="555"/>
    <x v="1"/>
    <s v="P1"/>
    <x v="1"/>
    <x v="2"/>
    <m/>
    <m/>
  </r>
  <r>
    <s v="Kachin"/>
    <s v="Mansi"/>
    <s v="Man Wing Catholic Church II"/>
    <s v="MMR001CMP228"/>
    <s v="GCA"/>
    <s v="Rural"/>
    <n v="115"/>
    <n v="502"/>
    <n v="123"/>
    <n v="555"/>
    <n v="123"/>
    <n v="555"/>
    <x v="0"/>
    <s v="P2"/>
    <x v="1"/>
    <x v="1"/>
    <m/>
    <m/>
  </r>
  <r>
    <s v="Kachin"/>
    <s v="Mansi"/>
    <s v="Man Wing Catholic Church II"/>
    <s v="MMR001CMP228"/>
    <s v="GCA"/>
    <s v="Rural"/>
    <n v="115"/>
    <n v="502"/>
    <n v="123"/>
    <n v="555"/>
    <n v="123"/>
    <n v="555"/>
    <x v="1"/>
    <s v="P2"/>
    <x v="1"/>
    <x v="1"/>
    <m/>
    <m/>
  </r>
  <r>
    <s v="Kachin"/>
    <s v="Hpakant"/>
    <s v="Hpakant Baptist Church, Nam Ma Hpit"/>
    <s v="MMR001CMP229"/>
    <s v="GCA"/>
    <s v="Rural"/>
    <n v="116"/>
    <n v="530"/>
    <n v="105"/>
    <n v="464"/>
    <n v="105"/>
    <n v="492"/>
    <x v="0"/>
    <s v="P1"/>
    <x v="0"/>
    <x v="0"/>
    <m/>
    <m/>
  </r>
  <r>
    <s v="Kachin"/>
    <s v="Hpakant"/>
    <s v="Hpakant Baptist Church, Nam Ma Hpit"/>
    <s v="MMR001CMP229"/>
    <s v="GCA"/>
    <s v="Rural"/>
    <n v="116"/>
    <n v="530"/>
    <n v="105"/>
    <n v="464"/>
    <n v="105"/>
    <n v="492"/>
    <x v="1"/>
    <s v="P1"/>
    <x v="0"/>
    <x v="1"/>
    <m/>
    <m/>
  </r>
  <r>
    <s v="Kachin"/>
    <s v="Hpakant"/>
    <s v="Hpakant Baptist Church, Nam Ma Hpit"/>
    <s v="MMR001CMP229"/>
    <s v="GCA"/>
    <s v="Rural"/>
    <n v="116"/>
    <n v="530"/>
    <n v="105"/>
    <n v="464"/>
    <n v="105"/>
    <n v="492"/>
    <x v="0"/>
    <s v="P2"/>
    <x v="0"/>
    <x v="1"/>
    <m/>
    <m/>
  </r>
  <r>
    <s v="Kachin"/>
    <s v="Hpakant"/>
    <s v="Hpakant Baptist Church, Nam Ma Hpit"/>
    <s v="MMR001CMP229"/>
    <s v="GCA"/>
    <s v="Rural"/>
    <n v="116"/>
    <n v="530"/>
    <n v="105"/>
    <n v="464"/>
    <n v="105"/>
    <n v="492"/>
    <x v="1"/>
    <s v="P2"/>
    <x v="0"/>
    <x v="4"/>
    <m/>
    <m/>
  </r>
  <r>
    <s v="Kachin"/>
    <s v="Hpakant"/>
    <s v="Hpakant Baptist Church, Nam Ma Hpit"/>
    <s v="MMR001CMP229"/>
    <s v="GCA"/>
    <s v="Rural"/>
    <n v="116"/>
    <n v="530"/>
    <n v="105"/>
    <n v="464"/>
    <n v="105"/>
    <n v="492"/>
    <x v="0"/>
    <s v="P1"/>
    <x v="1"/>
    <x v="2"/>
    <m/>
    <m/>
  </r>
  <r>
    <s v="Kachin"/>
    <s v="Hpakant"/>
    <s v="Hpakant Baptist Church, Nam Ma Hpit"/>
    <s v="MMR001CMP229"/>
    <s v="GCA"/>
    <s v="Rural"/>
    <n v="116"/>
    <n v="530"/>
    <n v="105"/>
    <n v="464"/>
    <n v="105"/>
    <n v="492"/>
    <x v="1"/>
    <s v="P1"/>
    <x v="1"/>
    <x v="2"/>
    <m/>
    <m/>
  </r>
  <r>
    <s v="Kachin"/>
    <s v="Hpakant"/>
    <s v="Hpakant Baptist Church, Nam Ma Hpit"/>
    <s v="MMR001CMP229"/>
    <s v="GCA"/>
    <s v="Rural"/>
    <n v="116"/>
    <n v="530"/>
    <n v="105"/>
    <n v="464"/>
    <n v="105"/>
    <n v="492"/>
    <x v="0"/>
    <s v="P2"/>
    <x v="1"/>
    <x v="5"/>
    <m/>
    <m/>
  </r>
  <r>
    <s v="Kachin"/>
    <s v="Hpakant"/>
    <s v="Hpakant Baptist Church, Nam Ma Hpit"/>
    <s v="MMR001CMP229"/>
    <s v="GCA"/>
    <s v="Rural"/>
    <n v="116"/>
    <n v="530"/>
    <n v="105"/>
    <n v="464"/>
    <n v="105"/>
    <n v="492"/>
    <x v="1"/>
    <s v="P2"/>
    <x v="1"/>
    <x v="4"/>
    <m/>
    <m/>
  </r>
  <r>
    <s v="Kachin"/>
    <s v="Mansi"/>
    <s v="Man Wing Baptist Church Cultural Compound"/>
    <s v="MMR001CMP230"/>
    <s v="GCA"/>
    <s v="Rural"/>
    <n v="319"/>
    <n v="1567"/>
    <n v="133"/>
    <n v="499"/>
    <n v="133"/>
    <n v="499"/>
    <x v="0"/>
    <s v="P1"/>
    <x v="0"/>
    <x v="2"/>
    <m/>
    <m/>
  </r>
  <r>
    <s v="Kachin"/>
    <s v="Mansi"/>
    <s v="Man Wing Baptist Church Cultural Compound"/>
    <s v="MMR001CMP230"/>
    <s v="GCA"/>
    <s v="Rural"/>
    <n v="319"/>
    <n v="1567"/>
    <n v="133"/>
    <n v="499"/>
    <n v="133"/>
    <n v="499"/>
    <x v="1"/>
    <s v="P1"/>
    <x v="0"/>
    <x v="2"/>
    <m/>
    <m/>
  </r>
  <r>
    <s v="Kachin"/>
    <s v="Mansi"/>
    <s v="Man Wing Baptist Church Cultural Compound"/>
    <s v="MMR001CMP230"/>
    <s v="GCA"/>
    <s v="Rural"/>
    <n v="319"/>
    <n v="1567"/>
    <n v="133"/>
    <n v="499"/>
    <n v="133"/>
    <n v="499"/>
    <x v="0"/>
    <s v="P2"/>
    <x v="0"/>
    <x v="1"/>
    <m/>
    <m/>
  </r>
  <r>
    <s v="Kachin"/>
    <s v="Mansi"/>
    <s v="Man Wing Baptist Church Cultural Compound"/>
    <s v="MMR001CMP230"/>
    <s v="GCA"/>
    <s v="Rural"/>
    <n v="319"/>
    <n v="1567"/>
    <n v="133"/>
    <n v="499"/>
    <n v="133"/>
    <n v="499"/>
    <x v="1"/>
    <s v="P2"/>
    <x v="0"/>
    <x v="1"/>
    <m/>
    <m/>
  </r>
  <r>
    <s v="Kachin"/>
    <s v="Mansi"/>
    <s v="Man Wing Baptist Church Cultural Compound"/>
    <s v="MMR001CMP230"/>
    <s v="GCA"/>
    <s v="Rural"/>
    <n v="319"/>
    <n v="1567"/>
    <n v="133"/>
    <n v="499"/>
    <n v="133"/>
    <n v="499"/>
    <x v="0"/>
    <s v="P1"/>
    <x v="1"/>
    <x v="3"/>
    <m/>
    <m/>
  </r>
  <r>
    <s v="Kachin"/>
    <s v="Mansi"/>
    <s v="Man Wing Baptist Church Cultural Compound"/>
    <s v="MMR001CMP230"/>
    <s v="GCA"/>
    <s v="Rural"/>
    <n v="319"/>
    <n v="1567"/>
    <n v="133"/>
    <n v="499"/>
    <n v="133"/>
    <n v="499"/>
    <x v="1"/>
    <s v="P1"/>
    <x v="1"/>
    <x v="2"/>
    <m/>
    <m/>
  </r>
  <r>
    <s v="Kachin"/>
    <s v="Mansi"/>
    <s v="Man Wing Baptist Church Cultural Compound"/>
    <s v="MMR001CMP230"/>
    <s v="GCA"/>
    <s v="Rural"/>
    <n v="319"/>
    <n v="1567"/>
    <n v="133"/>
    <n v="499"/>
    <n v="133"/>
    <n v="499"/>
    <x v="0"/>
    <s v="P2"/>
    <x v="1"/>
    <x v="2"/>
    <m/>
    <m/>
  </r>
  <r>
    <s v="Kachin"/>
    <s v="Mansi"/>
    <s v="Man Wing Baptist Church Cultural Compound"/>
    <s v="MMR001CMP230"/>
    <s v="GCA"/>
    <s v="Rural"/>
    <n v="319"/>
    <n v="1567"/>
    <n v="133"/>
    <n v="499"/>
    <n v="133"/>
    <n v="499"/>
    <x v="1"/>
    <s v="P2"/>
    <x v="1"/>
    <x v="3"/>
    <m/>
    <m/>
  </r>
  <r>
    <s v="Kachin"/>
    <s v="Hpakant"/>
    <s v="Ku Day Maw KBC"/>
    <s v="MMR001CMP231"/>
    <s v="GCA"/>
    <s v="Rural"/>
    <n v="54"/>
    <n v="242"/>
    <n v="50"/>
    <n v="219"/>
    <n v="50"/>
    <n v="227"/>
    <x v="0"/>
    <s v="P1"/>
    <x v="0"/>
    <x v="1"/>
    <m/>
    <m/>
  </r>
  <r>
    <s v="Kachin"/>
    <s v="Hpakant"/>
    <s v="Ku Day Maw KBC"/>
    <s v="MMR001CMP231"/>
    <s v="GCA"/>
    <s v="Rural"/>
    <n v="54"/>
    <n v="242"/>
    <n v="50"/>
    <n v="219"/>
    <n v="50"/>
    <n v="227"/>
    <x v="1"/>
    <s v="P1"/>
    <x v="0"/>
    <x v="5"/>
    <m/>
    <m/>
  </r>
  <r>
    <s v="Kachin"/>
    <s v="Hpakant"/>
    <s v="Ku Day Maw KBC"/>
    <s v="MMR001CMP231"/>
    <s v="GCA"/>
    <s v="Rural"/>
    <n v="54"/>
    <n v="242"/>
    <n v="50"/>
    <n v="219"/>
    <n v="50"/>
    <n v="227"/>
    <x v="0"/>
    <s v="P2"/>
    <x v="0"/>
    <x v="9"/>
    <m/>
    <m/>
  </r>
  <r>
    <s v="Kachin"/>
    <s v="Hpakant"/>
    <s v="Ku Day Maw KBC"/>
    <s v="MMR001CMP231"/>
    <s v="GCA"/>
    <s v="Rural"/>
    <n v="54"/>
    <n v="242"/>
    <n v="50"/>
    <n v="219"/>
    <n v="50"/>
    <n v="227"/>
    <x v="1"/>
    <s v="P2"/>
    <x v="0"/>
    <x v="4"/>
    <m/>
    <m/>
  </r>
  <r>
    <s v="Kachin"/>
    <s v="Hpakant"/>
    <s v="Ku Day Maw KBC"/>
    <s v="MMR001CMP231"/>
    <s v="GCA"/>
    <s v="Rural"/>
    <n v="54"/>
    <n v="242"/>
    <n v="50"/>
    <n v="219"/>
    <n v="50"/>
    <n v="227"/>
    <x v="0"/>
    <s v="P1"/>
    <x v="1"/>
    <x v="2"/>
    <m/>
    <m/>
  </r>
  <r>
    <s v="Kachin"/>
    <s v="Hpakant"/>
    <s v="Ku Day Maw KBC"/>
    <s v="MMR001CMP231"/>
    <s v="GCA"/>
    <s v="Rural"/>
    <n v="54"/>
    <n v="242"/>
    <n v="50"/>
    <n v="219"/>
    <n v="50"/>
    <n v="227"/>
    <x v="1"/>
    <s v="P1"/>
    <x v="1"/>
    <x v="2"/>
    <m/>
    <m/>
  </r>
  <r>
    <s v="Kachin"/>
    <s v="Hpakant"/>
    <s v="Ku Day Maw KBC"/>
    <s v="MMR001CMP231"/>
    <s v="GCA"/>
    <s v="Rural"/>
    <n v="54"/>
    <n v="242"/>
    <n v="50"/>
    <n v="219"/>
    <n v="50"/>
    <n v="227"/>
    <x v="0"/>
    <s v="P2"/>
    <x v="1"/>
    <x v="0"/>
    <m/>
    <m/>
  </r>
  <r>
    <s v="Kachin"/>
    <s v="Hpakant"/>
    <s v="Ku Day Maw KBC"/>
    <s v="MMR001CMP231"/>
    <s v="GCA"/>
    <s v="Rural"/>
    <n v="54"/>
    <n v="242"/>
    <n v="50"/>
    <n v="219"/>
    <n v="50"/>
    <n v="227"/>
    <x v="1"/>
    <s v="P2"/>
    <x v="1"/>
    <x v="0"/>
    <m/>
    <m/>
  </r>
  <r>
    <s v="Kachin"/>
    <s v="Puta-O"/>
    <s v="Lung Sut"/>
    <s v="MMR001CMP234"/>
    <s v="GCA"/>
    <s v="Urban"/>
    <n v="91"/>
    <n v="400"/>
    <n v="60"/>
    <n v="228"/>
    <n v="74"/>
    <n v="228"/>
    <x v="0"/>
    <s v="P1"/>
    <x v="0"/>
    <x v="1"/>
    <m/>
    <m/>
  </r>
  <r>
    <s v="Kachin"/>
    <s v="Puta-O"/>
    <s v="Lung Sut"/>
    <s v="MMR001CMP234"/>
    <s v="GCA"/>
    <s v="Urban"/>
    <n v="91"/>
    <n v="400"/>
    <n v="60"/>
    <n v="228"/>
    <n v="74"/>
    <n v="228"/>
    <x v="1"/>
    <s v="P1"/>
    <x v="0"/>
    <x v="1"/>
    <m/>
    <m/>
  </r>
  <r>
    <s v="Kachin"/>
    <s v="Puta-O"/>
    <s v="Lung Sut"/>
    <s v="MMR001CMP234"/>
    <s v="GCA"/>
    <s v="Urban"/>
    <n v="91"/>
    <n v="400"/>
    <n v="60"/>
    <n v="228"/>
    <n v="74"/>
    <n v="228"/>
    <x v="0"/>
    <s v="P2"/>
    <x v="0"/>
    <x v="0"/>
    <m/>
    <m/>
  </r>
  <r>
    <s v="Kachin"/>
    <s v="Puta-O"/>
    <s v="Lung Sut"/>
    <s v="MMR001CMP234"/>
    <s v="GCA"/>
    <s v="Urban"/>
    <n v="91"/>
    <n v="400"/>
    <n v="60"/>
    <n v="228"/>
    <n v="74"/>
    <n v="228"/>
    <x v="1"/>
    <s v="P2"/>
    <x v="0"/>
    <x v="6"/>
    <m/>
    <m/>
  </r>
  <r>
    <s v="Kachin"/>
    <s v="Puta-O"/>
    <s v="Lung Sut"/>
    <s v="MMR001CMP234"/>
    <s v="GCA"/>
    <s v="Urban"/>
    <n v="91"/>
    <n v="400"/>
    <n v="60"/>
    <n v="228"/>
    <n v="74"/>
    <n v="228"/>
    <x v="0"/>
    <s v="P1"/>
    <x v="1"/>
    <x v="1"/>
    <m/>
    <m/>
  </r>
  <r>
    <s v="Kachin"/>
    <s v="Puta-O"/>
    <s v="Lung Sut"/>
    <s v="MMR001CMP234"/>
    <s v="GCA"/>
    <s v="Urban"/>
    <n v="91"/>
    <n v="400"/>
    <n v="60"/>
    <n v="228"/>
    <n v="74"/>
    <n v="228"/>
    <x v="1"/>
    <s v="P1"/>
    <x v="1"/>
    <x v="1"/>
    <m/>
    <m/>
  </r>
  <r>
    <s v="Kachin"/>
    <s v="Puta-O"/>
    <s v="Lung Sut"/>
    <s v="MMR001CMP234"/>
    <s v="GCA"/>
    <s v="Urban"/>
    <n v="91"/>
    <n v="400"/>
    <n v="60"/>
    <n v="228"/>
    <n v="74"/>
    <n v="228"/>
    <x v="0"/>
    <s v="P2"/>
    <x v="1"/>
    <x v="6"/>
    <m/>
    <m/>
  </r>
  <r>
    <s v="Kachin"/>
    <s v="Puta-O"/>
    <s v="Lung Sut"/>
    <s v="MMR001CMP234"/>
    <s v="GCA"/>
    <s v="Urban"/>
    <n v="91"/>
    <n v="400"/>
    <n v="60"/>
    <n v="228"/>
    <n v="74"/>
    <n v="228"/>
    <x v="1"/>
    <s v="P2"/>
    <x v="1"/>
    <x v="3"/>
    <m/>
    <m/>
  </r>
  <r>
    <s v="Shan_North"/>
    <s v="Namhkan"/>
    <s v="Nam Hkam (KBC Jaw Wang)"/>
    <s v="MMR015CMP001"/>
    <s v="GCA"/>
    <s v="Urban"/>
    <n v="73"/>
    <n v="393"/>
    <n v="73"/>
    <n v="393"/>
    <n v="73"/>
    <n v="393"/>
    <x v="0"/>
    <s v="P1"/>
    <x v="0"/>
    <x v="2"/>
    <m/>
    <m/>
  </r>
  <r>
    <s v="Shan_North"/>
    <s v="Namhkan"/>
    <s v="Nam Hkam (KBC Jaw Wang)"/>
    <s v="MMR015CMP001"/>
    <s v="GCA"/>
    <s v="Urban"/>
    <n v="73"/>
    <n v="393"/>
    <n v="73"/>
    <n v="393"/>
    <n v="73"/>
    <n v="393"/>
    <x v="1"/>
    <s v="P1"/>
    <x v="0"/>
    <x v="3"/>
    <m/>
    <m/>
  </r>
  <r>
    <s v="Shan_North"/>
    <s v="Namhkan"/>
    <s v="Nam Hkam (KBC Jaw Wang)"/>
    <s v="MMR015CMP001"/>
    <s v="GCA"/>
    <s v="Urban"/>
    <n v="73"/>
    <n v="393"/>
    <n v="73"/>
    <n v="393"/>
    <n v="73"/>
    <n v="393"/>
    <x v="0"/>
    <s v="P2"/>
    <x v="0"/>
    <x v="1"/>
    <m/>
    <m/>
  </r>
  <r>
    <s v="Shan_North"/>
    <s v="Namhkan"/>
    <s v="Nam Hkam (KBC Jaw Wang)"/>
    <s v="MMR015CMP001"/>
    <s v="GCA"/>
    <s v="Urban"/>
    <n v="73"/>
    <n v="393"/>
    <n v="73"/>
    <n v="393"/>
    <n v="73"/>
    <n v="393"/>
    <x v="1"/>
    <s v="P2"/>
    <x v="0"/>
    <x v="1"/>
    <m/>
    <m/>
  </r>
  <r>
    <s v="Shan_North"/>
    <s v="Namhkan"/>
    <s v="Nam Hkam (KBC Jaw Wang)"/>
    <s v="MMR015CMP001"/>
    <s v="GCA"/>
    <s v="Urban"/>
    <n v="73"/>
    <n v="393"/>
    <n v="73"/>
    <n v="393"/>
    <n v="73"/>
    <n v="393"/>
    <x v="0"/>
    <s v="P1"/>
    <x v="1"/>
    <x v="3"/>
    <m/>
    <m/>
  </r>
  <r>
    <s v="Shan_North"/>
    <s v="Namhkan"/>
    <s v="Nam Hkam (KBC Jaw Wang)"/>
    <s v="MMR015CMP001"/>
    <s v="GCA"/>
    <s v="Urban"/>
    <n v="73"/>
    <n v="393"/>
    <n v="73"/>
    <n v="393"/>
    <n v="73"/>
    <n v="393"/>
    <x v="1"/>
    <s v="P1"/>
    <x v="1"/>
    <x v="2"/>
    <m/>
    <m/>
  </r>
  <r>
    <s v="Shan_North"/>
    <s v="Namhkan"/>
    <s v="Nam Hkam (KBC Jaw Wang)"/>
    <s v="MMR015CMP001"/>
    <s v="GCA"/>
    <s v="Urban"/>
    <n v="73"/>
    <n v="393"/>
    <n v="73"/>
    <n v="393"/>
    <n v="73"/>
    <n v="393"/>
    <x v="0"/>
    <s v="P2"/>
    <x v="1"/>
    <x v="1"/>
    <m/>
    <m/>
  </r>
  <r>
    <s v="Shan_North"/>
    <s v="Namhkan"/>
    <s v="Nam Hkam (KBC Jaw Wang)"/>
    <s v="MMR015CMP001"/>
    <s v="GCA"/>
    <s v="Urban"/>
    <n v="73"/>
    <n v="393"/>
    <n v="73"/>
    <n v="393"/>
    <n v="73"/>
    <n v="393"/>
    <x v="1"/>
    <s v="P2"/>
    <x v="1"/>
    <x v="1"/>
    <m/>
    <m/>
  </r>
  <r>
    <s v="Shan_North"/>
    <s v="Namhkan"/>
    <s v="Nam Hkam Catholic Church ( St. Thomas I)"/>
    <s v="MMR015CMP003"/>
    <s v="GCA"/>
    <s v="Urban"/>
    <n v="50"/>
    <n v="218"/>
    <n v="53"/>
    <n v="217"/>
    <n v="53"/>
    <n v="217"/>
    <x v="0"/>
    <s v="P1"/>
    <x v="0"/>
    <x v="0"/>
    <m/>
    <m/>
  </r>
  <r>
    <s v="Shan_North"/>
    <s v="Namhkan"/>
    <s v="Nam Hkam Catholic Church ( St. Thomas I)"/>
    <s v="MMR015CMP003"/>
    <s v="GCA"/>
    <s v="Urban"/>
    <n v="50"/>
    <n v="218"/>
    <n v="53"/>
    <n v="217"/>
    <n v="53"/>
    <n v="217"/>
    <x v="1"/>
    <s v="P1"/>
    <x v="0"/>
    <x v="2"/>
    <m/>
    <m/>
  </r>
  <r>
    <s v="Shan_North"/>
    <s v="Namhkan"/>
    <s v="Nam Hkam Catholic Church ( St. Thomas I)"/>
    <s v="MMR015CMP003"/>
    <s v="GCA"/>
    <s v="Urban"/>
    <n v="50"/>
    <n v="218"/>
    <n v="53"/>
    <n v="217"/>
    <n v="53"/>
    <n v="217"/>
    <x v="0"/>
    <s v="P2"/>
    <x v="0"/>
    <x v="1"/>
    <m/>
    <m/>
  </r>
  <r>
    <s v="Shan_North"/>
    <s v="Namhkan"/>
    <s v="Nam Hkam Catholic Church ( St. Thomas I)"/>
    <s v="MMR015CMP003"/>
    <s v="GCA"/>
    <s v="Urban"/>
    <n v="50"/>
    <n v="218"/>
    <n v="53"/>
    <n v="217"/>
    <n v="53"/>
    <n v="217"/>
    <x v="1"/>
    <s v="P2"/>
    <x v="0"/>
    <x v="1"/>
    <m/>
    <m/>
  </r>
  <r>
    <s v="Shan_North"/>
    <s v="Namhkan"/>
    <s v="Nam Hkam Catholic Church ( St. Thomas I)"/>
    <s v="MMR015CMP003"/>
    <s v="GCA"/>
    <s v="Urban"/>
    <n v="50"/>
    <n v="218"/>
    <n v="53"/>
    <n v="217"/>
    <n v="53"/>
    <n v="217"/>
    <x v="0"/>
    <s v="P1"/>
    <x v="1"/>
    <x v="1"/>
    <m/>
    <m/>
  </r>
  <r>
    <s v="Shan_North"/>
    <s v="Namhkan"/>
    <s v="Nam Hkam Catholic Church ( St. Thomas I)"/>
    <s v="MMR015CMP003"/>
    <s v="GCA"/>
    <s v="Urban"/>
    <n v="50"/>
    <n v="218"/>
    <n v="53"/>
    <n v="217"/>
    <n v="53"/>
    <n v="217"/>
    <x v="1"/>
    <s v="P1"/>
    <x v="1"/>
    <x v="2"/>
    <m/>
    <m/>
  </r>
  <r>
    <s v="Shan_North"/>
    <s v="Namhkan"/>
    <s v="Nam Hkam Catholic Church ( St. Thomas I)"/>
    <s v="MMR015CMP003"/>
    <s v="GCA"/>
    <s v="Urban"/>
    <n v="50"/>
    <n v="218"/>
    <n v="53"/>
    <n v="217"/>
    <n v="53"/>
    <n v="217"/>
    <x v="0"/>
    <s v="P2"/>
    <x v="1"/>
    <x v="2"/>
    <m/>
    <m/>
  </r>
  <r>
    <s v="Shan_North"/>
    <s v="Namhkan"/>
    <s v="Nam Hkam Catholic Church ( St. Thomas I)"/>
    <s v="MMR015CMP003"/>
    <s v="GCA"/>
    <s v="Urban"/>
    <n v="50"/>
    <n v="218"/>
    <n v="53"/>
    <n v="217"/>
    <n v="53"/>
    <n v="217"/>
    <x v="1"/>
    <s v="P2"/>
    <x v="1"/>
    <x v="1"/>
    <m/>
    <m/>
  </r>
  <r>
    <s v="Shan_North"/>
    <s v="Namhkan"/>
    <s v="Nam Hkam - Nay Win Ni (Palawng)"/>
    <s v="MMR015CMP004"/>
    <s v="GCA"/>
    <s v="Urban"/>
    <n v="77"/>
    <n v="384"/>
    <n v="79"/>
    <n v="394"/>
    <n v="79"/>
    <n v="394"/>
    <x v="0"/>
    <s v="P1"/>
    <x v="0"/>
    <x v="2"/>
    <m/>
    <m/>
  </r>
  <r>
    <s v="Shan_North"/>
    <s v="Namhkan"/>
    <s v="Nam Hkam - Nay Win Ni (Palawng)"/>
    <s v="MMR015CMP004"/>
    <s v="GCA"/>
    <s v="Urban"/>
    <n v="77"/>
    <n v="384"/>
    <n v="79"/>
    <n v="394"/>
    <n v="79"/>
    <n v="394"/>
    <x v="1"/>
    <s v="P1"/>
    <x v="0"/>
    <x v="2"/>
    <m/>
    <m/>
  </r>
  <r>
    <s v="Shan_North"/>
    <s v="Namhkan"/>
    <s v="Nam Hkam - Nay Win Ni (Palawng)"/>
    <s v="MMR015CMP004"/>
    <s v="GCA"/>
    <s v="Urban"/>
    <n v="77"/>
    <n v="384"/>
    <n v="79"/>
    <n v="394"/>
    <n v="79"/>
    <n v="394"/>
    <x v="0"/>
    <s v="P2"/>
    <x v="0"/>
    <x v="1"/>
    <m/>
    <m/>
  </r>
  <r>
    <s v="Shan_North"/>
    <s v="Namhkan"/>
    <s v="Nam Hkam - Nay Win Ni (Palawng)"/>
    <s v="MMR015CMP004"/>
    <s v="GCA"/>
    <s v="Urban"/>
    <n v="77"/>
    <n v="384"/>
    <n v="79"/>
    <n v="394"/>
    <n v="79"/>
    <n v="394"/>
    <x v="1"/>
    <s v="P2"/>
    <x v="0"/>
    <x v="1"/>
    <m/>
    <m/>
  </r>
  <r>
    <s v="Shan_North"/>
    <s v="Namhkan"/>
    <s v="Nam Hkam - Nay Win Ni (Palawng)"/>
    <s v="MMR015CMP004"/>
    <s v="GCA"/>
    <s v="Urban"/>
    <n v="77"/>
    <n v="384"/>
    <n v="79"/>
    <n v="394"/>
    <n v="79"/>
    <n v="394"/>
    <x v="0"/>
    <s v="P1"/>
    <x v="1"/>
    <x v="2"/>
    <m/>
    <m/>
  </r>
  <r>
    <s v="Shan_North"/>
    <s v="Namhkan"/>
    <s v="Nam Hkam - Nay Win Ni (Palawng)"/>
    <s v="MMR015CMP004"/>
    <s v="GCA"/>
    <s v="Urban"/>
    <n v="77"/>
    <n v="384"/>
    <n v="79"/>
    <n v="394"/>
    <n v="79"/>
    <n v="394"/>
    <x v="1"/>
    <s v="P1"/>
    <x v="1"/>
    <x v="2"/>
    <m/>
    <m/>
  </r>
  <r>
    <s v="Shan_North"/>
    <s v="Namhkan"/>
    <s v="Nam Hkam - Nay Win Ni (Palawng)"/>
    <s v="MMR015CMP004"/>
    <s v="GCA"/>
    <s v="Urban"/>
    <n v="77"/>
    <n v="384"/>
    <n v="79"/>
    <n v="394"/>
    <n v="79"/>
    <n v="394"/>
    <x v="0"/>
    <s v="P2"/>
    <x v="1"/>
    <x v="3"/>
    <m/>
    <m/>
  </r>
  <r>
    <s v="Shan_North"/>
    <s v="Namhkan"/>
    <s v="Nam Hkam - Nay Win Ni (Palawng)"/>
    <s v="MMR015CMP004"/>
    <s v="GCA"/>
    <s v="Urban"/>
    <n v="77"/>
    <n v="384"/>
    <n v="79"/>
    <n v="394"/>
    <n v="79"/>
    <n v="394"/>
    <x v="1"/>
    <s v="P2"/>
    <x v="1"/>
    <x v="3"/>
    <m/>
    <m/>
  </r>
  <r>
    <s v="Shan_North"/>
    <s v="Kutkai"/>
    <s v="Mungji Pa Dabang (Baptist Church)         "/>
    <s v="MMR015CMP006"/>
    <s v="GCA"/>
    <s v="Rural"/>
    <n v="51"/>
    <n v="260"/>
    <n v="51"/>
    <n v="263"/>
    <n v="51"/>
    <n v="263"/>
    <x v="0"/>
    <s v="P1"/>
    <x v="0"/>
    <x v="3"/>
    <m/>
    <m/>
  </r>
  <r>
    <s v="Shan_North"/>
    <s v="Kutkai"/>
    <s v="Mungji Pa Dabang (Baptist Church)         "/>
    <s v="MMR015CMP006"/>
    <s v="GCA"/>
    <s v="Rural"/>
    <n v="51"/>
    <n v="260"/>
    <n v="51"/>
    <n v="263"/>
    <n v="51"/>
    <n v="263"/>
    <x v="1"/>
    <s v="P1"/>
    <x v="0"/>
    <x v="2"/>
    <m/>
    <m/>
  </r>
  <r>
    <s v="Shan_North"/>
    <s v="Kutkai"/>
    <s v="Mungji Pa Dabang (Baptist Church)         "/>
    <s v="MMR015CMP006"/>
    <s v="GCA"/>
    <s v="Rural"/>
    <n v="51"/>
    <n v="260"/>
    <n v="51"/>
    <n v="263"/>
    <n v="51"/>
    <n v="263"/>
    <x v="0"/>
    <s v="P2"/>
    <x v="0"/>
    <x v="1"/>
    <m/>
    <m/>
  </r>
  <r>
    <s v="Shan_North"/>
    <s v="Kutkai"/>
    <s v="Mungji Pa Dabang (Baptist Church)         "/>
    <s v="MMR015CMP006"/>
    <s v="GCA"/>
    <s v="Rural"/>
    <n v="51"/>
    <n v="260"/>
    <n v="51"/>
    <n v="263"/>
    <n v="51"/>
    <n v="263"/>
    <x v="1"/>
    <s v="P2"/>
    <x v="0"/>
    <x v="1"/>
    <m/>
    <m/>
  </r>
  <r>
    <s v="Shan_North"/>
    <s v="Kutkai"/>
    <s v="Mungji Pa Dabang (Baptist Church)         "/>
    <s v="MMR015CMP006"/>
    <s v="GCA"/>
    <s v="Rural"/>
    <n v="51"/>
    <n v="260"/>
    <n v="51"/>
    <n v="263"/>
    <n v="51"/>
    <n v="263"/>
    <x v="0"/>
    <s v="P1"/>
    <x v="1"/>
    <x v="3"/>
    <m/>
    <m/>
  </r>
  <r>
    <s v="Shan_North"/>
    <s v="Kutkai"/>
    <s v="Mungji Pa Dabang (Baptist Church)         "/>
    <s v="MMR015CMP006"/>
    <s v="GCA"/>
    <s v="Rural"/>
    <n v="51"/>
    <n v="260"/>
    <n v="51"/>
    <n v="263"/>
    <n v="51"/>
    <n v="263"/>
    <x v="1"/>
    <s v="P1"/>
    <x v="1"/>
    <x v="2"/>
    <m/>
    <m/>
  </r>
  <r>
    <s v="Shan_North"/>
    <s v="Kutkai"/>
    <s v="Mungji Pa Dabang (Baptist Church)         "/>
    <s v="MMR015CMP006"/>
    <s v="GCA"/>
    <s v="Rural"/>
    <n v="51"/>
    <n v="260"/>
    <n v="51"/>
    <n v="263"/>
    <n v="51"/>
    <n v="263"/>
    <x v="0"/>
    <s v="P2"/>
    <x v="1"/>
    <x v="1"/>
    <m/>
    <m/>
  </r>
  <r>
    <s v="Shan_North"/>
    <s v="Kutkai"/>
    <s v="Mungji Pa Dabang (Baptist Church)         "/>
    <s v="MMR015CMP006"/>
    <s v="GCA"/>
    <s v="Rural"/>
    <n v="51"/>
    <n v="260"/>
    <n v="51"/>
    <n v="263"/>
    <n v="51"/>
    <n v="263"/>
    <x v="1"/>
    <s v="P2"/>
    <x v="1"/>
    <x v="3"/>
    <m/>
    <m/>
  </r>
  <r>
    <s v="Shan_North"/>
    <s v="Kutkai"/>
    <s v="Nam Hpak Ka Mare "/>
    <s v="MMR015CMP007"/>
    <s v="GCA"/>
    <s v="Rural"/>
    <n v="70"/>
    <n v="273"/>
    <n v="71"/>
    <n v="278"/>
    <n v="71"/>
    <n v="278"/>
    <x v="0"/>
    <s v="P1"/>
    <x v="0"/>
    <x v="3"/>
    <m/>
    <m/>
  </r>
  <r>
    <s v="Shan_North"/>
    <s v="Kutkai"/>
    <s v="Nam Hpak Ka Mare "/>
    <s v="MMR015CMP007"/>
    <s v="GCA"/>
    <s v="Rural"/>
    <n v="70"/>
    <n v="273"/>
    <n v="71"/>
    <n v="278"/>
    <n v="71"/>
    <n v="278"/>
    <x v="1"/>
    <s v="P1"/>
    <x v="0"/>
    <x v="1"/>
    <m/>
    <m/>
  </r>
  <r>
    <s v="Shan_North"/>
    <s v="Kutkai"/>
    <s v="Nam Hpak Ka Mare "/>
    <s v="MMR015CMP007"/>
    <s v="GCA"/>
    <s v="Rural"/>
    <n v="70"/>
    <n v="273"/>
    <n v="71"/>
    <n v="278"/>
    <n v="71"/>
    <n v="278"/>
    <x v="0"/>
    <s v="P2"/>
    <x v="0"/>
    <x v="1"/>
    <m/>
    <m/>
  </r>
  <r>
    <s v="Shan_North"/>
    <s v="Kutkai"/>
    <s v="Nam Hpak Ka Mare "/>
    <s v="MMR015CMP007"/>
    <s v="GCA"/>
    <s v="Rural"/>
    <n v="70"/>
    <n v="273"/>
    <n v="71"/>
    <n v="278"/>
    <n v="71"/>
    <n v="278"/>
    <x v="1"/>
    <s v="P2"/>
    <x v="0"/>
    <x v="10"/>
    <m/>
    <m/>
  </r>
  <r>
    <s v="Shan_North"/>
    <s v="Kutkai"/>
    <s v="Nam Hpak Ka Mare "/>
    <s v="MMR015CMP007"/>
    <s v="GCA"/>
    <s v="Rural"/>
    <n v="70"/>
    <n v="273"/>
    <n v="71"/>
    <n v="278"/>
    <n v="71"/>
    <n v="278"/>
    <x v="0"/>
    <s v="P1"/>
    <x v="1"/>
    <x v="2"/>
    <m/>
    <m/>
  </r>
  <r>
    <s v="Shan_North"/>
    <s v="Kutkai"/>
    <s v="Nam Hpak Ka Mare "/>
    <s v="MMR015CMP007"/>
    <s v="GCA"/>
    <s v="Rural"/>
    <n v="70"/>
    <n v="273"/>
    <n v="71"/>
    <n v="278"/>
    <n v="71"/>
    <n v="278"/>
    <x v="1"/>
    <s v="P1"/>
    <x v="1"/>
    <x v="2"/>
    <m/>
    <m/>
  </r>
  <r>
    <s v="Shan_North"/>
    <s v="Kutkai"/>
    <s v="Nam Hpak Ka Mare "/>
    <s v="MMR015CMP007"/>
    <s v="GCA"/>
    <s v="Rural"/>
    <n v="70"/>
    <n v="273"/>
    <n v="71"/>
    <n v="278"/>
    <n v="71"/>
    <n v="278"/>
    <x v="0"/>
    <s v="P2"/>
    <x v="1"/>
    <x v="3"/>
    <m/>
    <m/>
  </r>
  <r>
    <s v="Shan_North"/>
    <s v="Kutkai"/>
    <s v="Nam Hpak Ka Mare "/>
    <s v="MMR015CMP007"/>
    <s v="GCA"/>
    <s v="Rural"/>
    <n v="70"/>
    <n v="273"/>
    <n v="71"/>
    <n v="278"/>
    <n v="71"/>
    <n v="278"/>
    <x v="1"/>
    <s v="P2"/>
    <x v="1"/>
    <x v="3"/>
    <m/>
    <m/>
  </r>
  <r>
    <s v="Shan_North"/>
    <s v="Manton"/>
    <s v="Mandung - Jinghpaw"/>
    <s v="MMR015CMP009"/>
    <s v="GCA"/>
    <s v="Urban"/>
    <n v="38"/>
    <n v="164"/>
    <n v="37"/>
    <n v="155"/>
    <n v="38"/>
    <n v="4"/>
    <x v="0"/>
    <s v="P1"/>
    <x v="0"/>
    <x v="2"/>
    <m/>
    <m/>
  </r>
  <r>
    <s v="Shan_North"/>
    <s v="Manton"/>
    <s v="Mandung - Jinghpaw"/>
    <s v="MMR015CMP009"/>
    <s v="GCA"/>
    <s v="Urban"/>
    <n v="38"/>
    <n v="164"/>
    <n v="37"/>
    <n v="155"/>
    <n v="38"/>
    <n v="4"/>
    <x v="1"/>
    <s v="P1"/>
    <x v="0"/>
    <x v="2"/>
    <m/>
    <m/>
  </r>
  <r>
    <s v="Shan_North"/>
    <s v="Manton"/>
    <s v="Mandung - Jinghpaw"/>
    <s v="MMR015CMP009"/>
    <s v="GCA"/>
    <s v="Urban"/>
    <n v="38"/>
    <n v="164"/>
    <n v="37"/>
    <n v="155"/>
    <n v="38"/>
    <n v="4"/>
    <x v="0"/>
    <s v="P2"/>
    <x v="0"/>
    <x v="7"/>
    <m/>
    <m/>
  </r>
  <r>
    <s v="Shan_North"/>
    <s v="Manton"/>
    <s v="Mandung - Jinghpaw"/>
    <s v="MMR015CMP009"/>
    <s v="GCA"/>
    <s v="Urban"/>
    <n v="38"/>
    <n v="164"/>
    <n v="37"/>
    <n v="155"/>
    <n v="38"/>
    <n v="4"/>
    <x v="1"/>
    <s v="P2"/>
    <x v="0"/>
    <x v="1"/>
    <m/>
    <m/>
  </r>
  <r>
    <s v="Shan_North"/>
    <s v="Manton"/>
    <s v="Mandung - Jinghpaw"/>
    <s v="MMR015CMP009"/>
    <s v="GCA"/>
    <s v="Urban"/>
    <n v="38"/>
    <n v="164"/>
    <n v="37"/>
    <n v="155"/>
    <n v="38"/>
    <n v="4"/>
    <x v="0"/>
    <s v="P1"/>
    <x v="1"/>
    <x v="2"/>
    <m/>
    <m/>
  </r>
  <r>
    <s v="Shan_North"/>
    <s v="Manton"/>
    <s v="Mandung - Jinghpaw"/>
    <s v="MMR015CMP009"/>
    <s v="GCA"/>
    <s v="Urban"/>
    <n v="38"/>
    <n v="164"/>
    <n v="37"/>
    <n v="155"/>
    <n v="38"/>
    <n v="4"/>
    <x v="1"/>
    <s v="P1"/>
    <x v="1"/>
    <x v="2"/>
    <m/>
    <m/>
  </r>
  <r>
    <s v="Shan_North"/>
    <s v="Manton"/>
    <s v="Mandung - Jinghpaw"/>
    <s v="MMR015CMP009"/>
    <s v="GCA"/>
    <s v="Urban"/>
    <n v="38"/>
    <n v="164"/>
    <n v="37"/>
    <n v="155"/>
    <n v="38"/>
    <n v="4"/>
    <x v="0"/>
    <s v="P2"/>
    <x v="1"/>
    <x v="3"/>
    <m/>
    <m/>
  </r>
  <r>
    <s v="Shan_North"/>
    <s v="Manton"/>
    <s v="Mandung - Jinghpaw"/>
    <s v="MMR015CMP009"/>
    <s v="GCA"/>
    <s v="Urban"/>
    <n v="38"/>
    <n v="164"/>
    <n v="37"/>
    <n v="155"/>
    <n v="38"/>
    <n v="4"/>
    <x v="1"/>
    <s v="P2"/>
    <x v="1"/>
    <x v="6"/>
    <m/>
    <m/>
  </r>
  <r>
    <s v="Shan_North"/>
    <s v="Muse"/>
    <s v="Munekoe Pa (Giwang) - Hka San (Mung  Go  Pa ) "/>
    <s v="MMR015CMP012"/>
    <s v="NGCA"/>
    <s v="Rural"/>
    <n v="32"/>
    <n v="156"/>
    <n v="9"/>
    <n v="58"/>
    <n v="9"/>
    <n v="58"/>
    <x v="0"/>
    <s v="P1"/>
    <x v="0"/>
    <x v="3"/>
    <m/>
    <m/>
  </r>
  <r>
    <s v="Shan_North"/>
    <s v="Muse"/>
    <s v="Munekoe Pa (Giwang) - Hka San (Mung  Go  Pa ) "/>
    <s v="MMR015CMP012"/>
    <s v="NGCA"/>
    <s v="Rural"/>
    <n v="32"/>
    <n v="156"/>
    <n v="9"/>
    <n v="58"/>
    <n v="9"/>
    <n v="58"/>
    <x v="1"/>
    <s v="P1"/>
    <x v="0"/>
    <x v="2"/>
    <m/>
    <m/>
  </r>
  <r>
    <s v="Shan_North"/>
    <s v="Muse"/>
    <s v="Munekoe Pa (Giwang) - Hka San (Mung  Go  Pa ) "/>
    <s v="MMR015CMP012"/>
    <s v="NGCA"/>
    <s v="Rural"/>
    <n v="32"/>
    <n v="156"/>
    <n v="9"/>
    <n v="58"/>
    <n v="9"/>
    <n v="58"/>
    <x v="0"/>
    <s v="P2"/>
    <x v="0"/>
    <x v="2"/>
    <m/>
    <m/>
  </r>
  <r>
    <s v="Shan_North"/>
    <s v="Muse"/>
    <s v="Munekoe Pa (Giwang) - Hka San (Mung  Go  Pa ) "/>
    <s v="MMR015CMP012"/>
    <s v="NGCA"/>
    <s v="Rural"/>
    <n v="32"/>
    <n v="156"/>
    <n v="9"/>
    <n v="58"/>
    <n v="9"/>
    <n v="58"/>
    <x v="1"/>
    <s v="P2"/>
    <x v="0"/>
    <x v="3"/>
    <m/>
    <m/>
  </r>
  <r>
    <s v="Shan_North"/>
    <s v="Muse"/>
    <s v="Munekoe Pa (Giwang) - Hka San (Mung  Go  Pa ) "/>
    <s v="MMR015CMP012"/>
    <s v="NGCA"/>
    <s v="Rural"/>
    <n v="32"/>
    <n v="156"/>
    <n v="9"/>
    <n v="58"/>
    <n v="9"/>
    <n v="58"/>
    <x v="0"/>
    <s v="P1"/>
    <x v="1"/>
    <x v="1"/>
    <m/>
    <m/>
  </r>
  <r>
    <s v="Shan_North"/>
    <s v="Muse"/>
    <s v="Munekoe Pa (Giwang) - Hka San (Mung  Go  Pa ) "/>
    <s v="MMR015CMP012"/>
    <s v="NGCA"/>
    <s v="Rural"/>
    <n v="32"/>
    <n v="156"/>
    <n v="9"/>
    <n v="58"/>
    <n v="9"/>
    <n v="58"/>
    <x v="1"/>
    <s v="P1"/>
    <x v="1"/>
    <x v="3"/>
    <m/>
    <m/>
  </r>
  <r>
    <s v="Shan_North"/>
    <s v="Muse"/>
    <s v="Munekoe Pa (Giwang) - Hka San (Mung  Go  Pa ) "/>
    <s v="MMR015CMP012"/>
    <s v="NGCA"/>
    <s v="Rural"/>
    <n v="32"/>
    <n v="156"/>
    <n v="9"/>
    <n v="58"/>
    <n v="9"/>
    <n v="58"/>
    <x v="0"/>
    <s v="P2"/>
    <x v="1"/>
    <x v="3"/>
    <m/>
    <m/>
  </r>
  <r>
    <s v="Shan_North"/>
    <s v="Muse"/>
    <s v="Munekoe Pa (Giwang) - Hka San (Mung  Go  Pa ) "/>
    <s v="MMR015CMP012"/>
    <s v="NGCA"/>
    <s v="Rural"/>
    <n v="32"/>
    <n v="156"/>
    <n v="9"/>
    <n v="58"/>
    <n v="9"/>
    <n v="58"/>
    <x v="1"/>
    <s v="P2"/>
    <x v="1"/>
    <x v="1"/>
    <m/>
    <m/>
  </r>
  <r>
    <s v="Shan_North"/>
    <s v="Namtu"/>
    <s v="Nam Tu Baptist"/>
    <s v="MMR015CMP014"/>
    <s v="GCA"/>
    <s v="Urban"/>
    <n v="12"/>
    <n v="52"/>
    <n v="10"/>
    <n v="44"/>
    <n v="10"/>
    <n v="44"/>
    <x v="0"/>
    <s v="P1"/>
    <x v="0"/>
    <x v="1"/>
    <m/>
    <m/>
  </r>
  <r>
    <s v="Shan_North"/>
    <s v="Namtu"/>
    <s v="Nam Tu Baptist"/>
    <s v="MMR015CMP014"/>
    <s v="GCA"/>
    <s v="Urban"/>
    <n v="12"/>
    <n v="52"/>
    <n v="10"/>
    <n v="44"/>
    <n v="10"/>
    <n v="44"/>
    <x v="1"/>
    <s v="P1"/>
    <x v="0"/>
    <x v="1"/>
    <m/>
    <m/>
  </r>
  <r>
    <s v="Shan_North"/>
    <s v="Namtu"/>
    <s v="Nam Tu Baptist"/>
    <s v="MMR015CMP014"/>
    <s v="GCA"/>
    <s v="Urban"/>
    <n v="12"/>
    <n v="52"/>
    <n v="10"/>
    <n v="44"/>
    <n v="10"/>
    <n v="44"/>
    <x v="0"/>
    <s v="P2"/>
    <x v="0"/>
    <x v="7"/>
    <m/>
    <m/>
  </r>
  <r>
    <s v="Shan_North"/>
    <s v="Namtu"/>
    <s v="Nam Tu Baptist"/>
    <s v="MMR015CMP014"/>
    <s v="GCA"/>
    <s v="Urban"/>
    <n v="12"/>
    <n v="52"/>
    <n v="10"/>
    <n v="44"/>
    <n v="10"/>
    <n v="44"/>
    <x v="1"/>
    <s v="P2"/>
    <x v="0"/>
    <x v="7"/>
    <m/>
    <m/>
  </r>
  <r>
    <s v="Shan_North"/>
    <s v="Namtu"/>
    <s v="Nam Tu Baptist"/>
    <s v="MMR015CMP014"/>
    <s v="GCA"/>
    <s v="Urban"/>
    <n v="12"/>
    <n v="52"/>
    <n v="10"/>
    <n v="44"/>
    <n v="10"/>
    <n v="44"/>
    <x v="0"/>
    <s v="P1"/>
    <x v="1"/>
    <x v="2"/>
    <m/>
    <m/>
  </r>
  <r>
    <s v="Shan_North"/>
    <s v="Namtu"/>
    <s v="Nam Tu Baptist"/>
    <s v="MMR015CMP014"/>
    <s v="GCA"/>
    <s v="Urban"/>
    <n v="12"/>
    <n v="52"/>
    <n v="10"/>
    <n v="44"/>
    <n v="10"/>
    <n v="44"/>
    <x v="1"/>
    <s v="P1"/>
    <x v="1"/>
    <x v="2"/>
    <m/>
    <m/>
  </r>
  <r>
    <s v="Shan_North"/>
    <s v="Namtu"/>
    <s v="Nam Tu Baptist"/>
    <s v="MMR015CMP014"/>
    <s v="GCA"/>
    <s v="Urban"/>
    <n v="12"/>
    <n v="52"/>
    <n v="10"/>
    <n v="44"/>
    <n v="10"/>
    <n v="44"/>
    <x v="0"/>
    <s v="P2"/>
    <x v="1"/>
    <x v="3"/>
    <m/>
    <m/>
  </r>
  <r>
    <s v="Shan_North"/>
    <s v="Namtu"/>
    <s v="Nam Tu Baptist"/>
    <s v="MMR015CMP014"/>
    <s v="GCA"/>
    <s v="Urban"/>
    <n v="12"/>
    <n v="52"/>
    <n v="10"/>
    <n v="44"/>
    <n v="10"/>
    <n v="44"/>
    <x v="1"/>
    <s v="P2"/>
    <x v="1"/>
    <x v="3"/>
    <m/>
    <m/>
  </r>
  <r>
    <s v="Shan_North"/>
    <s v="Kutkai"/>
    <s v="Kone Khem Camp"/>
    <s v="MMR015CMP015"/>
    <s v="GCA"/>
    <s v="Rural"/>
    <n v="87"/>
    <n v="488"/>
    <n v="86"/>
    <n v="472"/>
    <n v="86"/>
    <n v="472"/>
    <x v="0"/>
    <s v="P1"/>
    <x v="0"/>
    <x v="2"/>
    <m/>
    <m/>
  </r>
  <r>
    <s v="Shan_North"/>
    <s v="Kutkai"/>
    <s v="Kone Khem Camp"/>
    <s v="MMR015CMP015"/>
    <s v="GCA"/>
    <s v="Rural"/>
    <n v="87"/>
    <n v="488"/>
    <n v="86"/>
    <n v="472"/>
    <n v="86"/>
    <n v="472"/>
    <x v="1"/>
    <s v="P1"/>
    <x v="0"/>
    <x v="2"/>
    <m/>
    <m/>
  </r>
  <r>
    <s v="Shan_North"/>
    <s v="Kutkai"/>
    <s v="Kone Khem Camp"/>
    <s v="MMR015CMP015"/>
    <s v="GCA"/>
    <s v="Rural"/>
    <n v="87"/>
    <n v="488"/>
    <n v="86"/>
    <n v="472"/>
    <n v="86"/>
    <n v="472"/>
    <x v="0"/>
    <s v="P2"/>
    <x v="0"/>
    <x v="1"/>
    <m/>
    <m/>
  </r>
  <r>
    <s v="Shan_North"/>
    <s v="Kutkai"/>
    <s v="Kone Khem Camp"/>
    <s v="MMR015CMP015"/>
    <s v="GCA"/>
    <s v="Rural"/>
    <n v="87"/>
    <n v="488"/>
    <n v="86"/>
    <n v="472"/>
    <n v="86"/>
    <n v="472"/>
    <x v="1"/>
    <s v="P2"/>
    <x v="0"/>
    <x v="1"/>
    <m/>
    <m/>
  </r>
  <r>
    <s v="Shan_North"/>
    <s v="Kutkai"/>
    <s v="Kone Khem Camp"/>
    <s v="MMR015CMP015"/>
    <s v="GCA"/>
    <s v="Rural"/>
    <n v="87"/>
    <n v="488"/>
    <n v="86"/>
    <n v="472"/>
    <n v="86"/>
    <n v="472"/>
    <x v="0"/>
    <s v="P1"/>
    <x v="1"/>
    <x v="2"/>
    <m/>
    <m/>
  </r>
  <r>
    <s v="Shan_North"/>
    <s v="Kutkai"/>
    <s v="Kone Khem Camp"/>
    <s v="MMR015CMP015"/>
    <s v="GCA"/>
    <s v="Rural"/>
    <n v="87"/>
    <n v="488"/>
    <n v="86"/>
    <n v="472"/>
    <n v="86"/>
    <n v="472"/>
    <x v="1"/>
    <s v="P1"/>
    <x v="1"/>
    <x v="2"/>
    <m/>
    <m/>
  </r>
  <r>
    <s v="Shan_North"/>
    <s v="Kutkai"/>
    <s v="Kone Khem Camp"/>
    <s v="MMR015CMP015"/>
    <s v="GCA"/>
    <s v="Rural"/>
    <n v="87"/>
    <n v="488"/>
    <n v="86"/>
    <n v="472"/>
    <n v="86"/>
    <n v="472"/>
    <x v="0"/>
    <s v="P2"/>
    <x v="1"/>
    <x v="3"/>
    <m/>
    <m/>
  </r>
  <r>
    <s v="Shan_North"/>
    <s v="Kutkai"/>
    <s v="Kone Khem Camp"/>
    <s v="MMR015CMP015"/>
    <s v="GCA"/>
    <s v="Rural"/>
    <n v="87"/>
    <n v="488"/>
    <n v="86"/>
    <n v="472"/>
    <n v="86"/>
    <n v="472"/>
    <x v="1"/>
    <s v="P2"/>
    <x v="1"/>
    <x v="3"/>
    <m/>
    <m/>
  </r>
  <r>
    <s v="Shan_North"/>
    <s v="Kutkai"/>
    <s v="Kutkai downtown (KBC Church)"/>
    <s v="MMR015CMP016"/>
    <s v="GCA"/>
    <s v="Urban"/>
    <n v="64"/>
    <n v="305"/>
    <n v="63"/>
    <n v="304"/>
    <n v="63"/>
    <n v="304"/>
    <x v="0"/>
    <s v="P1"/>
    <x v="0"/>
    <x v="2"/>
    <m/>
    <m/>
  </r>
  <r>
    <s v="Shan_North"/>
    <s v="Kutkai"/>
    <s v="Kutkai downtown (KBC Church)"/>
    <s v="MMR015CMP016"/>
    <s v="GCA"/>
    <s v="Urban"/>
    <n v="64"/>
    <n v="305"/>
    <n v="63"/>
    <n v="304"/>
    <n v="63"/>
    <n v="304"/>
    <x v="1"/>
    <s v="P1"/>
    <x v="0"/>
    <x v="2"/>
    <m/>
    <m/>
  </r>
  <r>
    <s v="Shan_North"/>
    <s v="Kutkai"/>
    <s v="Kutkai downtown (KBC Church)"/>
    <s v="MMR015CMP016"/>
    <s v="GCA"/>
    <s v="Urban"/>
    <n v="64"/>
    <n v="305"/>
    <n v="63"/>
    <n v="304"/>
    <n v="63"/>
    <n v="304"/>
    <x v="0"/>
    <s v="P2"/>
    <x v="0"/>
    <x v="1"/>
    <m/>
    <m/>
  </r>
  <r>
    <s v="Shan_North"/>
    <s v="Kutkai"/>
    <s v="Kutkai downtown (KBC Church)"/>
    <s v="MMR015CMP016"/>
    <s v="GCA"/>
    <s v="Urban"/>
    <n v="64"/>
    <n v="305"/>
    <n v="63"/>
    <n v="304"/>
    <n v="63"/>
    <n v="304"/>
    <x v="1"/>
    <s v="P2"/>
    <x v="0"/>
    <x v="1"/>
    <m/>
    <m/>
  </r>
  <r>
    <s v="Shan_North"/>
    <s v="Kutkai"/>
    <s v="Kutkai downtown (KBC Church)"/>
    <s v="MMR015CMP016"/>
    <s v="GCA"/>
    <s v="Urban"/>
    <n v="64"/>
    <n v="305"/>
    <n v="63"/>
    <n v="304"/>
    <n v="63"/>
    <n v="304"/>
    <x v="0"/>
    <s v="P1"/>
    <x v="1"/>
    <x v="2"/>
    <m/>
    <m/>
  </r>
  <r>
    <s v="Shan_North"/>
    <s v="Kutkai"/>
    <s v="Kutkai downtown (KBC Church)"/>
    <s v="MMR015CMP016"/>
    <s v="GCA"/>
    <s v="Urban"/>
    <n v="64"/>
    <n v="305"/>
    <n v="63"/>
    <n v="304"/>
    <n v="63"/>
    <n v="304"/>
    <x v="1"/>
    <s v="P1"/>
    <x v="1"/>
    <x v="2"/>
    <m/>
    <m/>
  </r>
  <r>
    <s v="Shan_North"/>
    <s v="Kutkai"/>
    <s v="Kutkai downtown (KBC Church)"/>
    <s v="MMR015CMP016"/>
    <s v="GCA"/>
    <s v="Urban"/>
    <n v="64"/>
    <n v="305"/>
    <n v="63"/>
    <n v="304"/>
    <n v="63"/>
    <n v="304"/>
    <x v="0"/>
    <s v="P2"/>
    <x v="1"/>
    <x v="1"/>
    <m/>
    <m/>
  </r>
  <r>
    <s v="Shan_North"/>
    <s v="Kutkai"/>
    <s v="Kutkai downtown (KBC Church)"/>
    <s v="MMR015CMP016"/>
    <s v="GCA"/>
    <s v="Urban"/>
    <n v="64"/>
    <n v="305"/>
    <n v="63"/>
    <n v="304"/>
    <n v="63"/>
    <n v="304"/>
    <x v="1"/>
    <s v="P2"/>
    <x v="1"/>
    <x v="1"/>
    <m/>
    <m/>
  </r>
  <r>
    <s v="Shan_North"/>
    <s v="Kutkai"/>
    <s v="Kutkai downtown (RC Church)"/>
    <s v="MMR015CMP017"/>
    <s v="GCA"/>
    <s v="Urban"/>
    <n v="30"/>
    <n v="139"/>
    <n v="31"/>
    <n v="140"/>
    <n v="31"/>
    <n v="140"/>
    <x v="0"/>
    <s v="P1"/>
    <x v="0"/>
    <x v="1"/>
    <m/>
    <m/>
  </r>
  <r>
    <s v="Shan_North"/>
    <s v="Kutkai"/>
    <s v="Kutkai downtown (RC Church)"/>
    <s v="MMR015CMP017"/>
    <s v="GCA"/>
    <s v="Urban"/>
    <n v="30"/>
    <n v="139"/>
    <n v="31"/>
    <n v="140"/>
    <n v="31"/>
    <n v="140"/>
    <x v="1"/>
    <s v="P1"/>
    <x v="0"/>
    <x v="2"/>
    <m/>
    <m/>
  </r>
  <r>
    <s v="Shan_North"/>
    <s v="Kutkai"/>
    <s v="Kutkai downtown (RC Church)"/>
    <s v="MMR015CMP017"/>
    <s v="GCA"/>
    <s v="Urban"/>
    <n v="30"/>
    <n v="139"/>
    <n v="31"/>
    <n v="140"/>
    <n v="31"/>
    <n v="140"/>
    <x v="0"/>
    <s v="P2"/>
    <x v="0"/>
    <x v="2"/>
    <m/>
    <m/>
  </r>
  <r>
    <s v="Shan_North"/>
    <s v="Kutkai"/>
    <s v="Kutkai downtown (RC Church)"/>
    <s v="MMR015CMP017"/>
    <s v="GCA"/>
    <s v="Urban"/>
    <n v="30"/>
    <n v="139"/>
    <n v="31"/>
    <n v="140"/>
    <n v="31"/>
    <n v="140"/>
    <x v="1"/>
    <s v="P2"/>
    <x v="0"/>
    <x v="0"/>
    <m/>
    <m/>
  </r>
  <r>
    <s v="Shan_North"/>
    <s v="Kutkai"/>
    <s v="Kutkai downtown (RC Church)"/>
    <s v="MMR015CMP017"/>
    <s v="GCA"/>
    <s v="Urban"/>
    <n v="30"/>
    <n v="139"/>
    <n v="31"/>
    <n v="140"/>
    <n v="31"/>
    <n v="140"/>
    <x v="0"/>
    <s v="P1"/>
    <x v="1"/>
    <x v="0"/>
    <m/>
    <m/>
  </r>
  <r>
    <s v="Shan_North"/>
    <s v="Kutkai"/>
    <s v="Kutkai downtown (RC Church)"/>
    <s v="MMR015CMP017"/>
    <s v="GCA"/>
    <s v="Urban"/>
    <n v="30"/>
    <n v="139"/>
    <n v="31"/>
    <n v="140"/>
    <n v="31"/>
    <n v="140"/>
    <x v="1"/>
    <s v="P1"/>
    <x v="1"/>
    <x v="2"/>
    <m/>
    <m/>
  </r>
  <r>
    <s v="Shan_North"/>
    <s v="Kutkai"/>
    <s v="Kutkai downtown (RC Church)"/>
    <s v="MMR015CMP017"/>
    <s v="GCA"/>
    <s v="Urban"/>
    <n v="30"/>
    <n v="139"/>
    <n v="31"/>
    <n v="140"/>
    <n v="31"/>
    <n v="140"/>
    <x v="0"/>
    <s v="P2"/>
    <x v="1"/>
    <x v="2"/>
    <m/>
    <m/>
  </r>
  <r>
    <s v="Shan_North"/>
    <s v="Kutkai"/>
    <s v="Kutkai downtown (RC Church)"/>
    <s v="MMR015CMP017"/>
    <s v="GCA"/>
    <s v="Urban"/>
    <n v="30"/>
    <n v="139"/>
    <n v="31"/>
    <n v="140"/>
    <n v="31"/>
    <n v="140"/>
    <x v="1"/>
    <s v="P2"/>
    <x v="1"/>
    <x v="1"/>
    <m/>
    <m/>
  </r>
  <r>
    <s v="Shan_North"/>
    <s v="Kutkai"/>
    <s v="Mine Yu Lay village"/>
    <s v="MMR015CMP018"/>
    <s v="GCA"/>
    <s v="Rural"/>
    <n v="78"/>
    <n v="390"/>
    <n v="77"/>
    <n v="384"/>
    <n v="77"/>
    <n v="384"/>
    <x v="0"/>
    <s v="P1"/>
    <x v="0"/>
    <x v="2"/>
    <m/>
    <m/>
  </r>
  <r>
    <s v="Shan_North"/>
    <s v="Kutkai"/>
    <s v="Mine Yu Lay village"/>
    <s v="MMR015CMP018"/>
    <s v="GCA"/>
    <s v="Rural"/>
    <n v="78"/>
    <n v="390"/>
    <n v="77"/>
    <n v="384"/>
    <n v="77"/>
    <n v="384"/>
    <x v="1"/>
    <s v="P1"/>
    <x v="0"/>
    <x v="2"/>
    <m/>
    <m/>
  </r>
  <r>
    <s v="Shan_North"/>
    <s v="Kutkai"/>
    <s v="Mine Yu Lay village"/>
    <s v="MMR015CMP018"/>
    <s v="GCA"/>
    <s v="Rural"/>
    <n v="78"/>
    <n v="390"/>
    <n v="77"/>
    <n v="384"/>
    <n v="77"/>
    <n v="384"/>
    <x v="0"/>
    <s v="P2"/>
    <x v="0"/>
    <x v="1"/>
    <m/>
    <m/>
  </r>
  <r>
    <s v="Shan_North"/>
    <s v="Kutkai"/>
    <s v="Mine Yu Lay village"/>
    <s v="MMR015CMP018"/>
    <s v="GCA"/>
    <s v="Rural"/>
    <n v="78"/>
    <n v="390"/>
    <n v="77"/>
    <n v="384"/>
    <n v="77"/>
    <n v="384"/>
    <x v="1"/>
    <s v="P2"/>
    <x v="0"/>
    <x v="1"/>
    <m/>
    <m/>
  </r>
  <r>
    <s v="Shan_North"/>
    <s v="Kutkai"/>
    <s v="Mine Yu Lay village"/>
    <s v="MMR015CMP018"/>
    <s v="GCA"/>
    <s v="Rural"/>
    <n v="78"/>
    <n v="390"/>
    <n v="77"/>
    <n v="384"/>
    <n v="77"/>
    <n v="384"/>
    <x v="0"/>
    <s v="P1"/>
    <x v="1"/>
    <x v="2"/>
    <m/>
    <m/>
  </r>
  <r>
    <s v="Shan_North"/>
    <s v="Kutkai"/>
    <s v="Mine Yu Lay village"/>
    <s v="MMR015CMP018"/>
    <s v="GCA"/>
    <s v="Rural"/>
    <n v="78"/>
    <n v="390"/>
    <n v="77"/>
    <n v="384"/>
    <n v="77"/>
    <n v="384"/>
    <x v="1"/>
    <s v="P1"/>
    <x v="1"/>
    <x v="2"/>
    <m/>
    <m/>
  </r>
  <r>
    <s v="Shan_North"/>
    <s v="Kutkai"/>
    <s v="Mine Yu Lay village"/>
    <s v="MMR015CMP018"/>
    <s v="GCA"/>
    <s v="Rural"/>
    <n v="78"/>
    <n v="390"/>
    <n v="77"/>
    <n v="384"/>
    <n v="77"/>
    <n v="384"/>
    <x v="0"/>
    <s v="P2"/>
    <x v="1"/>
    <x v="3"/>
    <m/>
    <m/>
  </r>
  <r>
    <s v="Shan_North"/>
    <s v="Kutkai"/>
    <s v="Mine Yu Lay village"/>
    <s v="MMR015CMP018"/>
    <s v="GCA"/>
    <s v="Rural"/>
    <n v="78"/>
    <n v="390"/>
    <n v="77"/>
    <n v="384"/>
    <n v="77"/>
    <n v="384"/>
    <x v="1"/>
    <s v="P2"/>
    <x v="1"/>
    <x v="3"/>
    <m/>
    <m/>
  </r>
  <r>
    <s v="Shan_North"/>
    <s v="Kutkai"/>
    <s v="Zup Aung Camp"/>
    <s v="MMR015CMP020"/>
    <s v="GCA"/>
    <s v="Rural"/>
    <n v="178"/>
    <n v="827"/>
    <n v="194"/>
    <n v="890"/>
    <n v="194"/>
    <n v="890"/>
    <x v="0"/>
    <s v="P1"/>
    <x v="0"/>
    <x v="3"/>
    <m/>
    <m/>
  </r>
  <r>
    <s v="Shan_North"/>
    <s v="Kutkai"/>
    <s v="Zup Aung Camp"/>
    <s v="MMR015CMP020"/>
    <s v="GCA"/>
    <s v="Rural"/>
    <n v="178"/>
    <n v="827"/>
    <n v="194"/>
    <n v="890"/>
    <n v="194"/>
    <n v="890"/>
    <x v="1"/>
    <s v="P1"/>
    <x v="0"/>
    <x v="2"/>
    <m/>
    <m/>
  </r>
  <r>
    <s v="Shan_North"/>
    <s v="Kutkai"/>
    <s v="Zup Aung Camp"/>
    <s v="MMR015CMP020"/>
    <s v="GCA"/>
    <s v="Rural"/>
    <n v="178"/>
    <n v="827"/>
    <n v="194"/>
    <n v="890"/>
    <n v="194"/>
    <n v="890"/>
    <x v="0"/>
    <s v="P2"/>
    <x v="0"/>
    <x v="1"/>
    <m/>
    <m/>
  </r>
  <r>
    <s v="Shan_North"/>
    <s v="Kutkai"/>
    <s v="Zup Aung Camp"/>
    <s v="MMR015CMP020"/>
    <s v="GCA"/>
    <s v="Rural"/>
    <n v="178"/>
    <n v="827"/>
    <n v="194"/>
    <n v="890"/>
    <n v="194"/>
    <n v="890"/>
    <x v="1"/>
    <s v="P2"/>
    <x v="0"/>
    <x v="3"/>
    <m/>
    <m/>
  </r>
  <r>
    <s v="Shan_North"/>
    <s v="Kutkai"/>
    <s v="Zup Aung Camp"/>
    <s v="MMR015CMP020"/>
    <s v="GCA"/>
    <s v="Rural"/>
    <n v="178"/>
    <n v="827"/>
    <n v="194"/>
    <n v="890"/>
    <n v="194"/>
    <n v="890"/>
    <x v="0"/>
    <s v="P1"/>
    <x v="1"/>
    <x v="2"/>
    <m/>
    <m/>
  </r>
  <r>
    <s v="Shan_North"/>
    <s v="Kutkai"/>
    <s v="Zup Aung Camp"/>
    <s v="MMR015CMP020"/>
    <s v="GCA"/>
    <s v="Rural"/>
    <n v="178"/>
    <n v="827"/>
    <n v="194"/>
    <n v="890"/>
    <n v="194"/>
    <n v="890"/>
    <x v="1"/>
    <s v="P1"/>
    <x v="1"/>
    <x v="2"/>
    <m/>
    <m/>
  </r>
  <r>
    <s v="Shan_North"/>
    <s v="Kutkai"/>
    <s v="Zup Aung Camp"/>
    <s v="MMR015CMP020"/>
    <s v="GCA"/>
    <s v="Rural"/>
    <n v="178"/>
    <n v="827"/>
    <n v="194"/>
    <n v="890"/>
    <n v="194"/>
    <n v="890"/>
    <x v="0"/>
    <s v="P2"/>
    <x v="1"/>
    <x v="5"/>
    <m/>
    <m/>
  </r>
  <r>
    <s v="Shan_North"/>
    <s v="Kutkai"/>
    <s v="Zup Aung Camp"/>
    <s v="MMR015CMP020"/>
    <s v="GCA"/>
    <s v="Rural"/>
    <n v="178"/>
    <n v="827"/>
    <n v="194"/>
    <n v="890"/>
    <n v="194"/>
    <n v="890"/>
    <x v="1"/>
    <s v="P2"/>
    <x v="1"/>
    <x v="1"/>
    <m/>
    <m/>
  </r>
  <r>
    <s v="Shan_North"/>
    <s v="Muse"/>
    <s v="Nam Hkawng"/>
    <s v="MMR015CMP139"/>
    <s v="NGCA"/>
    <s v="Rural"/>
    <n v="9"/>
    <n v="40"/>
    <n v="9"/>
    <n v="43"/>
    <n v="9"/>
    <n v="43"/>
    <x v="0"/>
    <s v="P1"/>
    <x v="0"/>
    <x v="2"/>
    <m/>
    <m/>
  </r>
  <r>
    <s v="Shan_North"/>
    <s v="Muse"/>
    <s v="Nam Hkawng"/>
    <s v="MMR015CMP139"/>
    <s v="NGCA"/>
    <s v="Rural"/>
    <n v="9"/>
    <n v="40"/>
    <n v="9"/>
    <n v="43"/>
    <n v="9"/>
    <n v="43"/>
    <x v="1"/>
    <s v="P1"/>
    <x v="0"/>
    <x v="2"/>
    <m/>
    <m/>
  </r>
  <r>
    <s v="Shan_North"/>
    <s v="Muse"/>
    <s v="Nam Hkawng"/>
    <s v="MMR015CMP139"/>
    <s v="NGCA"/>
    <s v="Rural"/>
    <n v="9"/>
    <n v="40"/>
    <n v="9"/>
    <n v="43"/>
    <n v="9"/>
    <n v="43"/>
    <x v="0"/>
    <s v="P2"/>
    <x v="0"/>
    <x v="3"/>
    <m/>
    <m/>
  </r>
  <r>
    <s v="Shan_North"/>
    <s v="Muse"/>
    <s v="Nam Hkawng"/>
    <s v="MMR015CMP139"/>
    <s v="NGCA"/>
    <s v="Rural"/>
    <n v="9"/>
    <n v="40"/>
    <n v="9"/>
    <n v="43"/>
    <n v="9"/>
    <n v="43"/>
    <x v="1"/>
    <s v="P2"/>
    <x v="0"/>
    <x v="1"/>
    <m/>
    <m/>
  </r>
  <r>
    <s v="Shan_North"/>
    <s v="Muse"/>
    <s v="Nam Hkawng"/>
    <s v="MMR015CMP139"/>
    <s v="NGCA"/>
    <s v="Rural"/>
    <n v="9"/>
    <n v="40"/>
    <n v="9"/>
    <n v="43"/>
    <n v="9"/>
    <n v="43"/>
    <x v="0"/>
    <s v="P1"/>
    <x v="1"/>
    <x v="2"/>
    <m/>
    <m/>
  </r>
  <r>
    <s v="Shan_North"/>
    <s v="Muse"/>
    <s v="Nam Hkawng"/>
    <s v="MMR015CMP139"/>
    <s v="NGCA"/>
    <s v="Rural"/>
    <n v="9"/>
    <n v="40"/>
    <n v="9"/>
    <n v="43"/>
    <n v="9"/>
    <n v="43"/>
    <x v="1"/>
    <s v="P1"/>
    <x v="1"/>
    <x v="2"/>
    <m/>
    <m/>
  </r>
  <r>
    <s v="Shan_North"/>
    <s v="Muse"/>
    <s v="Nam Hkawng"/>
    <s v="MMR015CMP139"/>
    <s v="NGCA"/>
    <s v="Rural"/>
    <n v="9"/>
    <n v="40"/>
    <n v="9"/>
    <n v="43"/>
    <n v="9"/>
    <n v="43"/>
    <x v="0"/>
    <s v="P2"/>
    <x v="1"/>
    <x v="1"/>
    <m/>
    <m/>
  </r>
  <r>
    <s v="Shan_North"/>
    <s v="Muse"/>
    <s v="Nam Hkawng"/>
    <s v="MMR015CMP139"/>
    <s v="NGCA"/>
    <s v="Rural"/>
    <n v="9"/>
    <n v="40"/>
    <n v="9"/>
    <n v="43"/>
    <n v="9"/>
    <n v="43"/>
    <x v="1"/>
    <s v="P2"/>
    <x v="1"/>
    <x v="3"/>
    <m/>
    <m/>
  </r>
  <r>
    <s v="Shan_North"/>
    <s v="Manton"/>
    <s v="Mandung - RC"/>
    <s v="MMR015CMP209"/>
    <s v="GCA"/>
    <s v="Urban"/>
    <n v="31"/>
    <n v="191"/>
    <n v="31"/>
    <n v="183"/>
    <n v="31"/>
    <n v="183"/>
    <x v="0"/>
    <s v="P1"/>
    <x v="0"/>
    <x v="0"/>
    <m/>
    <m/>
  </r>
  <r>
    <s v="Shan_North"/>
    <s v="Manton"/>
    <s v="Mandung - RC"/>
    <s v="MMR015CMP209"/>
    <s v="GCA"/>
    <s v="Urban"/>
    <n v="31"/>
    <n v="191"/>
    <n v="31"/>
    <n v="183"/>
    <n v="31"/>
    <n v="183"/>
    <x v="1"/>
    <s v="P1"/>
    <x v="0"/>
    <x v="1"/>
    <m/>
    <m/>
  </r>
  <r>
    <s v="Shan_North"/>
    <s v="Manton"/>
    <s v="Mandung - RC"/>
    <s v="MMR015CMP209"/>
    <s v="GCA"/>
    <s v="Urban"/>
    <n v="31"/>
    <n v="191"/>
    <n v="31"/>
    <n v="183"/>
    <n v="31"/>
    <n v="183"/>
    <x v="0"/>
    <s v="P2"/>
    <x v="0"/>
    <x v="1"/>
    <m/>
    <m/>
  </r>
  <r>
    <s v="Shan_North"/>
    <s v="Manton"/>
    <s v="Mandung - RC"/>
    <s v="MMR015CMP209"/>
    <s v="GCA"/>
    <s v="Urban"/>
    <n v="31"/>
    <n v="191"/>
    <n v="31"/>
    <n v="183"/>
    <n v="31"/>
    <n v="183"/>
    <x v="1"/>
    <s v="P2"/>
    <x v="0"/>
    <x v="2"/>
    <m/>
    <m/>
  </r>
  <r>
    <s v="Shan_North"/>
    <s v="Manton"/>
    <s v="Mandung - RC"/>
    <s v="MMR015CMP209"/>
    <s v="GCA"/>
    <s v="Urban"/>
    <n v="31"/>
    <n v="191"/>
    <n v="31"/>
    <n v="183"/>
    <n v="31"/>
    <n v="183"/>
    <x v="0"/>
    <s v="P1"/>
    <x v="1"/>
    <x v="2"/>
    <m/>
    <m/>
  </r>
  <r>
    <s v="Shan_North"/>
    <s v="Manton"/>
    <s v="Mandung - RC"/>
    <s v="MMR015CMP209"/>
    <s v="GCA"/>
    <s v="Urban"/>
    <n v="31"/>
    <n v="191"/>
    <n v="31"/>
    <n v="183"/>
    <n v="31"/>
    <n v="183"/>
    <x v="1"/>
    <s v="P1"/>
    <x v="1"/>
    <x v="0"/>
    <m/>
    <m/>
  </r>
  <r>
    <s v="Shan_North"/>
    <s v="Manton"/>
    <s v="Mandung - RC"/>
    <s v="MMR015CMP209"/>
    <s v="GCA"/>
    <s v="Urban"/>
    <n v="31"/>
    <n v="191"/>
    <n v="31"/>
    <n v="183"/>
    <n v="31"/>
    <n v="183"/>
    <x v="0"/>
    <s v="P2"/>
    <x v="1"/>
    <x v="1"/>
    <m/>
    <m/>
  </r>
  <r>
    <s v="Shan_North"/>
    <s v="Manton"/>
    <s v="Mandung - RC"/>
    <s v="MMR015CMP209"/>
    <s v="GCA"/>
    <s v="Urban"/>
    <n v="31"/>
    <n v="191"/>
    <n v="31"/>
    <n v="183"/>
    <n v="31"/>
    <n v="183"/>
    <x v="1"/>
    <s v="P2"/>
    <x v="1"/>
    <x v="1"/>
    <m/>
    <m/>
  </r>
  <r>
    <s v="Shan_North"/>
    <s v="Muse"/>
    <s v="Muse Baptist Church"/>
    <s v="MMR015CMP213"/>
    <s v="GCA"/>
    <s v="Urban"/>
    <n v="61"/>
    <n v="264"/>
    <n v="55"/>
    <n v="251"/>
    <n v="55"/>
    <n v="251"/>
    <x v="0"/>
    <s v="P1"/>
    <x v="0"/>
    <x v="2"/>
    <m/>
    <m/>
  </r>
  <r>
    <s v="Shan_North"/>
    <s v="Muse"/>
    <s v="Muse Baptist Church"/>
    <s v="MMR015CMP213"/>
    <s v="GCA"/>
    <s v="Urban"/>
    <n v="61"/>
    <n v="264"/>
    <n v="55"/>
    <n v="251"/>
    <n v="55"/>
    <n v="251"/>
    <x v="1"/>
    <s v="P1"/>
    <x v="0"/>
    <x v="2"/>
    <m/>
    <m/>
  </r>
  <r>
    <s v="Shan_North"/>
    <s v="Muse"/>
    <s v="Muse Baptist Church"/>
    <s v="MMR015CMP213"/>
    <s v="GCA"/>
    <s v="Urban"/>
    <n v="61"/>
    <n v="264"/>
    <n v="55"/>
    <n v="251"/>
    <n v="55"/>
    <n v="251"/>
    <x v="0"/>
    <s v="P2"/>
    <x v="0"/>
    <x v="1"/>
    <m/>
    <m/>
  </r>
  <r>
    <s v="Shan_North"/>
    <s v="Muse"/>
    <s v="Muse Baptist Church"/>
    <s v="MMR015CMP213"/>
    <s v="GCA"/>
    <s v="Urban"/>
    <n v="61"/>
    <n v="264"/>
    <n v="55"/>
    <n v="251"/>
    <n v="55"/>
    <n v="251"/>
    <x v="1"/>
    <s v="P2"/>
    <x v="0"/>
    <x v="1"/>
    <m/>
    <m/>
  </r>
  <r>
    <s v="Shan_North"/>
    <s v="Muse"/>
    <s v="Muse Baptist Church"/>
    <s v="MMR015CMP213"/>
    <s v="GCA"/>
    <s v="Urban"/>
    <n v="61"/>
    <n v="264"/>
    <n v="55"/>
    <n v="251"/>
    <n v="55"/>
    <n v="251"/>
    <x v="0"/>
    <s v="P1"/>
    <x v="1"/>
    <x v="2"/>
    <m/>
    <m/>
  </r>
  <r>
    <s v="Shan_North"/>
    <s v="Muse"/>
    <s v="Muse Baptist Church"/>
    <s v="MMR015CMP213"/>
    <s v="GCA"/>
    <s v="Urban"/>
    <n v="61"/>
    <n v="264"/>
    <n v="55"/>
    <n v="251"/>
    <n v="55"/>
    <n v="251"/>
    <x v="1"/>
    <s v="P1"/>
    <x v="1"/>
    <x v="2"/>
    <m/>
    <m/>
  </r>
  <r>
    <s v="Shan_North"/>
    <s v="Muse"/>
    <s v="Muse Baptist Church"/>
    <s v="MMR015CMP213"/>
    <s v="GCA"/>
    <s v="Urban"/>
    <n v="61"/>
    <n v="264"/>
    <n v="55"/>
    <n v="251"/>
    <n v="55"/>
    <n v="251"/>
    <x v="0"/>
    <s v="P2"/>
    <x v="1"/>
    <x v="3"/>
    <m/>
    <m/>
  </r>
  <r>
    <s v="Shan_North"/>
    <s v="Muse"/>
    <s v="Muse Baptist Church"/>
    <s v="MMR015CMP213"/>
    <s v="GCA"/>
    <s v="Urban"/>
    <n v="61"/>
    <n v="264"/>
    <n v="55"/>
    <n v="251"/>
    <n v="55"/>
    <n v="251"/>
    <x v="1"/>
    <s v="P2"/>
    <x v="1"/>
    <x v="3"/>
    <m/>
    <m/>
  </r>
  <r>
    <s v="Shan_North"/>
    <s v="Namhkan"/>
    <s v="Nam Hkam (KBC Jaw Wang) II"/>
    <s v="MMR015CMP214"/>
    <s v="GCA"/>
    <s v="Urban"/>
    <n v="41"/>
    <n v="214"/>
    <n v="41"/>
    <n v="214"/>
    <n v="41"/>
    <n v="214"/>
    <x v="0"/>
    <s v="P1"/>
    <x v="0"/>
    <x v="1"/>
    <m/>
    <m/>
  </r>
  <r>
    <s v="Shan_North"/>
    <s v="Namhkan"/>
    <s v="Nam Hkam (KBC Jaw Wang) II"/>
    <s v="MMR015CMP214"/>
    <s v="GCA"/>
    <s v="Urban"/>
    <n v="41"/>
    <n v="214"/>
    <n v="41"/>
    <n v="214"/>
    <n v="41"/>
    <n v="214"/>
    <x v="1"/>
    <s v="P1"/>
    <x v="0"/>
    <x v="1"/>
    <m/>
    <m/>
  </r>
  <r>
    <s v="Shan_North"/>
    <s v="Namhkan"/>
    <s v="Nam Hkam (KBC Jaw Wang) II"/>
    <s v="MMR015CMP214"/>
    <s v="GCA"/>
    <s v="Urban"/>
    <n v="41"/>
    <n v="214"/>
    <n v="41"/>
    <n v="214"/>
    <n v="41"/>
    <n v="214"/>
    <x v="0"/>
    <s v="P1"/>
    <x v="1"/>
    <x v="2"/>
    <m/>
    <m/>
  </r>
  <r>
    <s v="Shan_North"/>
    <s v="Namhkan"/>
    <s v="Nam Hkam (KBC Jaw Wang) II"/>
    <s v="MMR015CMP214"/>
    <s v="GCA"/>
    <s v="Urban"/>
    <n v="41"/>
    <n v="214"/>
    <n v="41"/>
    <n v="214"/>
    <n v="41"/>
    <n v="214"/>
    <x v="1"/>
    <s v="P1"/>
    <x v="1"/>
    <x v="1"/>
    <m/>
    <m/>
  </r>
  <r>
    <s v="Shan_North"/>
    <s v="Namhkan"/>
    <s v="Nam Hkam (KBC Jaw Wang) II"/>
    <s v="MMR015CMP214"/>
    <s v="GCA"/>
    <s v="Urban"/>
    <n v="41"/>
    <n v="214"/>
    <n v="41"/>
    <n v="214"/>
    <n v="41"/>
    <n v="214"/>
    <x v="0"/>
    <s v="P2"/>
    <x v="1"/>
    <x v="1"/>
    <m/>
    <m/>
  </r>
  <r>
    <s v="Shan_North"/>
    <s v="Namhkan"/>
    <s v="Nam Hkam (KBC Jaw Wang) II"/>
    <s v="MMR015CMP214"/>
    <s v="GCA"/>
    <s v="Urban"/>
    <n v="41"/>
    <n v="214"/>
    <n v="41"/>
    <n v="214"/>
    <n v="41"/>
    <n v="214"/>
    <x v="1"/>
    <s v="P2"/>
    <x v="1"/>
    <x v="2"/>
    <m/>
    <m/>
  </r>
  <r>
    <s v="Shan_North"/>
    <s v="Namhkan"/>
    <s v="Namhkan - Pang Long KBC"/>
    <s v="MMR015CMP215"/>
    <s v="GCA"/>
    <s v="Urban"/>
    <n v="140"/>
    <n v="613"/>
    <n v="137"/>
    <n v="622"/>
    <n v="137"/>
    <n v="622"/>
    <x v="0"/>
    <s v="P1"/>
    <x v="0"/>
    <x v="2"/>
    <m/>
    <m/>
  </r>
  <r>
    <s v="Shan_North"/>
    <s v="Namhkan"/>
    <s v="Namhkan - Pang Long KBC"/>
    <s v="MMR015CMP215"/>
    <s v="GCA"/>
    <s v="Urban"/>
    <n v="140"/>
    <n v="613"/>
    <n v="137"/>
    <n v="622"/>
    <n v="137"/>
    <n v="622"/>
    <x v="1"/>
    <s v="P1"/>
    <x v="0"/>
    <x v="2"/>
    <m/>
    <m/>
  </r>
  <r>
    <s v="Shan_North"/>
    <s v="Namhkan"/>
    <s v="Namhkan - Pang Long KBC"/>
    <s v="MMR015CMP215"/>
    <s v="GCA"/>
    <s v="Urban"/>
    <n v="140"/>
    <n v="613"/>
    <n v="137"/>
    <n v="622"/>
    <n v="137"/>
    <n v="622"/>
    <x v="0"/>
    <s v="P2"/>
    <x v="0"/>
    <x v="1"/>
    <m/>
    <m/>
  </r>
  <r>
    <s v="Shan_North"/>
    <s v="Namhkan"/>
    <s v="Namhkan - Pang Long KBC"/>
    <s v="MMR015CMP215"/>
    <s v="GCA"/>
    <s v="Urban"/>
    <n v="140"/>
    <n v="613"/>
    <n v="137"/>
    <n v="622"/>
    <n v="137"/>
    <n v="622"/>
    <x v="1"/>
    <s v="P2"/>
    <x v="0"/>
    <x v="1"/>
    <m/>
    <m/>
  </r>
  <r>
    <s v="Shan_North"/>
    <s v="Namhkan"/>
    <s v="Namhkan - Pang Long KBC"/>
    <s v="MMR015CMP215"/>
    <s v="GCA"/>
    <s v="Urban"/>
    <n v="140"/>
    <n v="613"/>
    <n v="137"/>
    <n v="622"/>
    <n v="137"/>
    <n v="622"/>
    <x v="0"/>
    <s v="P1"/>
    <x v="1"/>
    <x v="2"/>
    <m/>
    <m/>
  </r>
  <r>
    <s v="Shan_North"/>
    <s v="Namhkan"/>
    <s v="Namhkan - Pang Long KBC"/>
    <s v="MMR015CMP215"/>
    <s v="GCA"/>
    <s v="Urban"/>
    <n v="140"/>
    <n v="613"/>
    <n v="137"/>
    <n v="622"/>
    <n v="137"/>
    <n v="622"/>
    <x v="1"/>
    <s v="P1"/>
    <x v="1"/>
    <x v="2"/>
    <m/>
    <m/>
  </r>
  <r>
    <s v="Shan_North"/>
    <s v="Namhkan"/>
    <s v="Namhkan - Pang Long KBC"/>
    <s v="MMR015CMP215"/>
    <s v="GCA"/>
    <s v="Urban"/>
    <n v="140"/>
    <n v="613"/>
    <n v="137"/>
    <n v="622"/>
    <n v="137"/>
    <n v="622"/>
    <x v="0"/>
    <s v="P2"/>
    <x v="1"/>
    <x v="3"/>
    <m/>
    <m/>
  </r>
  <r>
    <s v="Shan_North"/>
    <s v="Namhkan"/>
    <s v="Namhkan - Pang Long KBC"/>
    <s v="MMR015CMP215"/>
    <s v="GCA"/>
    <s v="Urban"/>
    <n v="140"/>
    <n v="613"/>
    <n v="137"/>
    <n v="622"/>
    <n v="137"/>
    <n v="622"/>
    <x v="1"/>
    <s v="P2"/>
    <x v="1"/>
    <x v="3"/>
    <m/>
    <m/>
  </r>
  <r>
    <s v="Shan_North"/>
    <s v="Muse"/>
    <s v="Muse Catholic Church"/>
    <s v="MMR015CMP216"/>
    <s v="GCA"/>
    <s v="Urban"/>
    <n v="30"/>
    <n v="188"/>
    <n v="24"/>
    <n v="112"/>
    <n v="24"/>
    <n v="112"/>
    <x v="0"/>
    <s v="P1"/>
    <x v="0"/>
    <x v="2"/>
    <m/>
    <m/>
  </r>
  <r>
    <s v="Shan_North"/>
    <s v="Muse"/>
    <s v="Muse Catholic Church"/>
    <s v="MMR015CMP216"/>
    <s v="GCA"/>
    <s v="Urban"/>
    <n v="30"/>
    <n v="188"/>
    <n v="24"/>
    <n v="112"/>
    <n v="24"/>
    <n v="112"/>
    <x v="0"/>
    <s v="P2"/>
    <x v="0"/>
    <x v="1"/>
    <m/>
    <m/>
  </r>
  <r>
    <s v="Shan_North"/>
    <s v="Muse"/>
    <s v="Muse Catholic Church"/>
    <s v="MMR015CMP216"/>
    <s v="GCA"/>
    <s v="Urban"/>
    <n v="30"/>
    <n v="188"/>
    <n v="24"/>
    <n v="112"/>
    <n v="24"/>
    <n v="112"/>
    <x v="0"/>
    <s v="P1"/>
    <x v="1"/>
    <x v="2"/>
    <m/>
    <m/>
  </r>
  <r>
    <s v="Shan_North"/>
    <s v="Muse"/>
    <s v="Muse Catholic Church"/>
    <s v="MMR015CMP216"/>
    <s v="GCA"/>
    <s v="Urban"/>
    <n v="30"/>
    <n v="188"/>
    <n v="24"/>
    <n v="112"/>
    <n v="24"/>
    <n v="112"/>
    <x v="0"/>
    <s v="P2"/>
    <x v="1"/>
    <x v="1"/>
    <m/>
    <m/>
  </r>
  <r>
    <s v="Shan_North"/>
    <s v="Kutkai"/>
    <s v="Mungji Pa Dabang (Catholic Church)"/>
    <s v="MMR015CMP217"/>
    <s v="GCA"/>
    <s v="Mixed"/>
    <n v="21"/>
    <n v="107"/>
    <n v="22"/>
    <n v="108"/>
    <n v="22"/>
    <n v="0"/>
    <x v="0"/>
    <s v="P1"/>
    <x v="0"/>
    <x v="0"/>
    <m/>
    <m/>
  </r>
  <r>
    <s v="Shan_North"/>
    <s v="Kutkai"/>
    <s v="Mungji Pa Dabang (Catholic Church)"/>
    <s v="MMR015CMP217"/>
    <s v="GCA"/>
    <s v="Mixed"/>
    <n v="21"/>
    <n v="107"/>
    <n v="22"/>
    <n v="108"/>
    <n v="22"/>
    <n v="0"/>
    <x v="1"/>
    <s v="P1"/>
    <x v="0"/>
    <x v="2"/>
    <m/>
    <m/>
  </r>
  <r>
    <s v="Shan_North"/>
    <s v="Kutkai"/>
    <s v="Mungji Pa Dabang (Catholic Church)"/>
    <s v="MMR015CMP217"/>
    <s v="GCA"/>
    <s v="Mixed"/>
    <n v="21"/>
    <n v="107"/>
    <n v="22"/>
    <n v="108"/>
    <n v="22"/>
    <n v="0"/>
    <x v="0"/>
    <s v="P2"/>
    <x v="0"/>
    <x v="1"/>
    <m/>
    <m/>
  </r>
  <r>
    <s v="Shan_North"/>
    <s v="Kutkai"/>
    <s v="Mungji Pa Dabang (Catholic Church)"/>
    <s v="MMR015CMP217"/>
    <s v="GCA"/>
    <s v="Mixed"/>
    <n v="21"/>
    <n v="107"/>
    <n v="22"/>
    <n v="108"/>
    <n v="22"/>
    <n v="0"/>
    <x v="1"/>
    <s v="P2"/>
    <x v="0"/>
    <x v="1"/>
    <m/>
    <m/>
  </r>
  <r>
    <s v="Shan_North"/>
    <s v="Kutkai"/>
    <s v="Mungji Pa Dabang (Catholic Church)"/>
    <s v="MMR015CMP217"/>
    <s v="GCA"/>
    <s v="Mixed"/>
    <n v="21"/>
    <n v="107"/>
    <n v="22"/>
    <n v="108"/>
    <n v="22"/>
    <n v="0"/>
    <x v="0"/>
    <s v="P1"/>
    <x v="1"/>
    <x v="2"/>
    <m/>
    <m/>
  </r>
  <r>
    <s v="Shan_North"/>
    <s v="Kutkai"/>
    <s v="Mungji Pa Dabang (Catholic Church)"/>
    <s v="MMR015CMP217"/>
    <s v="GCA"/>
    <s v="Mixed"/>
    <n v="21"/>
    <n v="107"/>
    <n v="22"/>
    <n v="108"/>
    <n v="22"/>
    <n v="0"/>
    <x v="1"/>
    <s v="P1"/>
    <x v="1"/>
    <x v="2"/>
    <m/>
    <m/>
  </r>
  <r>
    <s v="Shan_North"/>
    <s v="Kutkai"/>
    <s v="Mungji Pa Dabang (Catholic Church)"/>
    <s v="MMR015CMP217"/>
    <s v="GCA"/>
    <s v="Mixed"/>
    <n v="21"/>
    <n v="107"/>
    <n v="22"/>
    <n v="108"/>
    <n v="22"/>
    <n v="0"/>
    <x v="0"/>
    <s v="P2"/>
    <x v="1"/>
    <x v="6"/>
    <m/>
    <m/>
  </r>
  <r>
    <s v="Shan_North"/>
    <s v="Kutkai"/>
    <s v="Mungji Pa Dabang (Catholic Church)"/>
    <s v="MMR015CMP217"/>
    <s v="GCA"/>
    <s v="Mixed"/>
    <n v="21"/>
    <n v="107"/>
    <n v="22"/>
    <n v="108"/>
    <n v="22"/>
    <n v="0"/>
    <x v="1"/>
    <s v="P2"/>
    <x v="1"/>
    <x v="1"/>
    <m/>
    <m/>
  </r>
  <r>
    <s v="Shan_North"/>
    <s v="Hseni"/>
    <s v="Nam Sa Larp"/>
    <s v="MMR015CMP218"/>
    <s v="GCA"/>
    <s v="Rural"/>
    <n v="44"/>
    <n v="273"/>
    <n v="40"/>
    <n v="208"/>
    <n v="40"/>
    <n v="208"/>
    <x v="0"/>
    <s v="P1"/>
    <x v="0"/>
    <x v="2"/>
    <m/>
    <m/>
  </r>
  <r>
    <s v="Shan_North"/>
    <s v="Hseni"/>
    <s v="Nam Sa Larp"/>
    <s v="MMR015CMP218"/>
    <s v="GCA"/>
    <s v="Rural"/>
    <n v="44"/>
    <n v="273"/>
    <n v="40"/>
    <n v="208"/>
    <n v="40"/>
    <n v="208"/>
    <x v="0"/>
    <s v="P2"/>
    <x v="0"/>
    <x v="6"/>
    <m/>
    <m/>
  </r>
  <r>
    <s v="Shan_North"/>
    <s v="Hseni"/>
    <s v="Nam Sa Larp"/>
    <s v="MMR015CMP218"/>
    <s v="GCA"/>
    <s v="Rural"/>
    <n v="44"/>
    <n v="273"/>
    <n v="40"/>
    <n v="208"/>
    <n v="40"/>
    <n v="208"/>
    <x v="1"/>
    <s v="P1"/>
    <x v="0"/>
    <x v="2"/>
    <m/>
    <m/>
  </r>
  <r>
    <s v="Shan_North"/>
    <s v="Hseni"/>
    <s v="Nam Sa Larp"/>
    <s v="MMR015CMP218"/>
    <s v="GCA"/>
    <s v="Rural"/>
    <n v="44"/>
    <n v="273"/>
    <n v="40"/>
    <n v="208"/>
    <n v="40"/>
    <n v="208"/>
    <x v="1"/>
    <s v="P2"/>
    <x v="0"/>
    <x v="1"/>
    <m/>
    <m/>
  </r>
  <r>
    <s v="Shan_North"/>
    <s v="Hseni"/>
    <s v="Nam Sa Larp"/>
    <s v="MMR015CMP218"/>
    <s v="GCA"/>
    <s v="Rural"/>
    <n v="44"/>
    <n v="273"/>
    <n v="40"/>
    <n v="208"/>
    <n v="40"/>
    <n v="208"/>
    <x v="0"/>
    <s v="P1"/>
    <x v="1"/>
    <x v="2"/>
    <m/>
    <m/>
  </r>
  <r>
    <s v="Shan_North"/>
    <s v="Hseni"/>
    <s v="Nam Sa Larp"/>
    <s v="MMR015CMP218"/>
    <s v="GCA"/>
    <s v="Rural"/>
    <n v="44"/>
    <n v="273"/>
    <n v="40"/>
    <n v="208"/>
    <n v="40"/>
    <n v="208"/>
    <x v="1"/>
    <s v="P1"/>
    <x v="1"/>
    <x v="2"/>
    <m/>
    <m/>
  </r>
  <r>
    <s v="Shan_North"/>
    <s v="Hseni"/>
    <s v="Nam Sa Larp"/>
    <s v="MMR015CMP218"/>
    <s v="GCA"/>
    <s v="Rural"/>
    <n v="44"/>
    <n v="273"/>
    <n v="40"/>
    <n v="208"/>
    <n v="40"/>
    <n v="208"/>
    <x v="0"/>
    <s v="P2"/>
    <x v="1"/>
    <x v="1"/>
    <m/>
    <m/>
  </r>
  <r>
    <s v="Shan_North"/>
    <s v="Hseni"/>
    <s v="Nam Sa Larp"/>
    <s v="MMR015CMP218"/>
    <s v="GCA"/>
    <s v="Rural"/>
    <n v="44"/>
    <n v="273"/>
    <n v="40"/>
    <n v="208"/>
    <n v="40"/>
    <n v="208"/>
    <x v="1"/>
    <s v="P2"/>
    <x v="1"/>
    <x v="1"/>
    <m/>
    <m/>
  </r>
</pivotCacheRecords>
</file>

<file path=xl/pivotCache/pivotCacheRecords5.xml><?xml version="1.0" encoding="utf-8"?>
<pivotCacheRecords xmlns="http://schemas.openxmlformats.org/spreadsheetml/2006/main" xmlns:r="http://schemas.openxmlformats.org/officeDocument/2006/relationships" count="1572">
  <r>
    <x v="0"/>
    <x v="0"/>
    <s v="Tat Kone Baptist Church"/>
    <s v="MMR001CMP001"/>
    <s v="GCA"/>
    <s v="Urban"/>
    <n v="69"/>
    <n v="349"/>
    <n v="43"/>
    <n v="361"/>
    <n v="43"/>
    <n v="361"/>
    <s v="Camp manager"/>
    <s v="Priority 1"/>
    <s v="Food"/>
    <x v="0"/>
    <m/>
    <m/>
  </r>
  <r>
    <x v="0"/>
    <x v="0"/>
    <s v="Tat Kone Baptist Church"/>
    <s v="MMR001CMP001"/>
    <s v="GCA"/>
    <s v="Urban"/>
    <n v="69"/>
    <n v="349"/>
    <n v="43"/>
    <n v="361"/>
    <n v="43"/>
    <n v="361"/>
    <s v="Camp manager"/>
    <s v="Priority 2"/>
    <s v="Environment"/>
    <x v="1"/>
    <m/>
    <m/>
  </r>
  <r>
    <x v="0"/>
    <x v="0"/>
    <s v="Tat Kone Baptist Church"/>
    <s v="MMR001CMP001"/>
    <s v="GCA"/>
    <s v="Urban"/>
    <n v="69"/>
    <n v="349"/>
    <n v="43"/>
    <n v="361"/>
    <n v="43"/>
    <n v="361"/>
    <s v="Camp manager"/>
    <s v="Priority 3"/>
    <s v="Wash"/>
    <x v="2"/>
    <m/>
    <m/>
  </r>
  <r>
    <x v="0"/>
    <x v="0"/>
    <s v="Tat Kone Baptist Church"/>
    <s v="MMR001CMP001"/>
    <s v="GCA"/>
    <s v="Urban"/>
    <n v="69"/>
    <n v="349"/>
    <n v="43"/>
    <n v="361"/>
    <n v="43"/>
    <n v="361"/>
    <s v="Camp resident -Men"/>
    <s v="Priority 1"/>
    <s v="Education"/>
    <x v="3"/>
    <m/>
    <m/>
  </r>
  <r>
    <x v="0"/>
    <x v="0"/>
    <s v="Tat Kone Baptist Church"/>
    <s v="MMR001CMP001"/>
    <s v="GCA"/>
    <s v="Urban"/>
    <n v="69"/>
    <n v="349"/>
    <n v="43"/>
    <n v="361"/>
    <n v="43"/>
    <n v="361"/>
    <s v="Camp resident -Men"/>
    <s v="Priority 2"/>
    <s v="Education"/>
    <x v="4"/>
    <m/>
    <m/>
  </r>
  <r>
    <x v="0"/>
    <x v="0"/>
    <s v="Tat Kone Baptist Church"/>
    <s v="MMR001CMP001"/>
    <s v="GCA"/>
    <s v="Urban"/>
    <n v="69"/>
    <n v="349"/>
    <n v="43"/>
    <n v="361"/>
    <n v="43"/>
    <n v="361"/>
    <s v="Camp resident -Men"/>
    <s v="Priority 3"/>
    <s v="Education"/>
    <x v="5"/>
    <m/>
    <m/>
  </r>
  <r>
    <x v="0"/>
    <x v="0"/>
    <s v="Tat Kone Baptist Church"/>
    <s v="MMR001CMP001"/>
    <s v="GCA"/>
    <s v="Urban"/>
    <n v="69"/>
    <n v="349"/>
    <n v="43"/>
    <n v="361"/>
    <n v="43"/>
    <n v="361"/>
    <s v="Camp resident - women"/>
    <s v="Priority 1"/>
    <s v="Food"/>
    <x v="6"/>
    <m/>
    <m/>
  </r>
  <r>
    <x v="0"/>
    <x v="0"/>
    <s v="Tat Kone Baptist Church"/>
    <s v="MMR001CMP001"/>
    <s v="GCA"/>
    <s v="Urban"/>
    <n v="69"/>
    <n v="349"/>
    <n v="43"/>
    <n v="361"/>
    <n v="43"/>
    <n v="361"/>
    <s v="Camp resident - women"/>
    <s v="Priority 2"/>
    <s v="NonFoodItems"/>
    <x v="7"/>
    <m/>
    <m/>
  </r>
  <r>
    <x v="0"/>
    <x v="0"/>
    <s v="Tat Kone Baptist Church"/>
    <s v="MMR001CMP001"/>
    <s v="GCA"/>
    <s v="Urban"/>
    <n v="69"/>
    <n v="349"/>
    <n v="43"/>
    <n v="361"/>
    <n v="43"/>
    <n v="361"/>
    <s v="Camp resident - women"/>
    <s v="Priority 3"/>
    <s v="Wash"/>
    <x v="8"/>
    <m/>
    <m/>
  </r>
  <r>
    <x v="0"/>
    <x v="0"/>
    <s v="Tat Kone Baptist Church"/>
    <s v="MMR001CMP001"/>
    <s v="GCA"/>
    <s v="Urban"/>
    <n v="69"/>
    <n v="349"/>
    <n v="43"/>
    <n v="361"/>
    <n v="43"/>
    <n v="361"/>
    <s v="Camp resident - Children"/>
    <s v="Priority 1"/>
    <s v="Education"/>
    <x v="5"/>
    <m/>
    <m/>
  </r>
  <r>
    <x v="0"/>
    <x v="0"/>
    <s v="Tat Kone Baptist Church"/>
    <s v="MMR001CMP001"/>
    <s v="GCA"/>
    <s v="Urban"/>
    <n v="69"/>
    <n v="349"/>
    <n v="43"/>
    <n v="361"/>
    <n v="43"/>
    <n v="361"/>
    <s v="Camp resident - Children"/>
    <s v="Priority 2"/>
    <s v="Education"/>
    <x v="3"/>
    <m/>
    <m/>
  </r>
  <r>
    <x v="0"/>
    <x v="0"/>
    <s v="Tat Kone Baptist Church"/>
    <s v="MMR001CMP001"/>
    <s v="GCA"/>
    <s v="Urban"/>
    <n v="69"/>
    <n v="349"/>
    <n v="43"/>
    <n v="361"/>
    <n v="43"/>
    <n v="361"/>
    <s v="Camp resident - Children"/>
    <s v="Priority 3"/>
    <s v="Health"/>
    <x v="9"/>
    <m/>
    <m/>
  </r>
  <r>
    <x v="0"/>
    <x v="0"/>
    <s v="Njang Dung Baptist Church "/>
    <s v="MMR001CMP002"/>
    <s v="GCA"/>
    <s v="Urban"/>
    <n v="56"/>
    <n v="230"/>
    <n v="54"/>
    <n v="221"/>
    <n v="57"/>
    <n v="232"/>
    <s v="Camp manager"/>
    <s v="Priority 1"/>
    <s v="Food"/>
    <x v="0"/>
    <m/>
    <m/>
  </r>
  <r>
    <x v="0"/>
    <x v="0"/>
    <s v="Njang Dung Baptist Church "/>
    <s v="MMR001CMP002"/>
    <s v="GCA"/>
    <s v="Urban"/>
    <n v="56"/>
    <n v="230"/>
    <n v="54"/>
    <n v="221"/>
    <n v="57"/>
    <n v="232"/>
    <s v="Camp manager"/>
    <s v="Priority 2"/>
    <s v="Wash"/>
    <x v="10"/>
    <m/>
    <m/>
  </r>
  <r>
    <x v="0"/>
    <x v="0"/>
    <s v="Njang Dung Baptist Church "/>
    <s v="MMR001CMP002"/>
    <s v="GCA"/>
    <s v="Urban"/>
    <n v="56"/>
    <n v="230"/>
    <n v="54"/>
    <n v="221"/>
    <n v="57"/>
    <n v="232"/>
    <s v="Camp manager"/>
    <s v="Priority 3"/>
    <s v="Education"/>
    <x v="4"/>
    <m/>
    <m/>
  </r>
  <r>
    <x v="0"/>
    <x v="0"/>
    <s v="Njang Dung Baptist Church "/>
    <s v="MMR001CMP002"/>
    <s v="GCA"/>
    <s v="Urban"/>
    <n v="56"/>
    <n v="230"/>
    <n v="54"/>
    <n v="221"/>
    <n v="57"/>
    <n v="232"/>
    <s v="Camp resident -Men"/>
    <s v="Priority 1"/>
    <s v="Environment"/>
    <x v="1"/>
    <m/>
    <m/>
  </r>
  <r>
    <x v="0"/>
    <x v="0"/>
    <s v="Njang Dung Baptist Church "/>
    <s v="MMR001CMP002"/>
    <s v="GCA"/>
    <s v="Urban"/>
    <n v="56"/>
    <n v="230"/>
    <n v="54"/>
    <n v="221"/>
    <n v="57"/>
    <n v="232"/>
    <s v="Camp resident -Men"/>
    <s v="Priority 2"/>
    <s v="Food"/>
    <x v="11"/>
    <m/>
    <m/>
  </r>
  <r>
    <x v="0"/>
    <x v="0"/>
    <s v="Njang Dung Baptist Church "/>
    <s v="MMR001CMP002"/>
    <s v="GCA"/>
    <s v="Urban"/>
    <n v="56"/>
    <n v="230"/>
    <n v="54"/>
    <n v="221"/>
    <n v="57"/>
    <n v="232"/>
    <s v="Camp resident -Men"/>
    <s v="Priority 3"/>
    <s v="Education"/>
    <x v="5"/>
    <m/>
    <m/>
  </r>
  <r>
    <x v="0"/>
    <x v="0"/>
    <s v="Njang Dung Baptist Church "/>
    <s v="MMR001CMP002"/>
    <s v="GCA"/>
    <s v="Urban"/>
    <n v="56"/>
    <n v="230"/>
    <n v="54"/>
    <n v="221"/>
    <n v="57"/>
    <n v="232"/>
    <s v="Camp resident - women"/>
    <s v="Priority 1"/>
    <s v="Food"/>
    <x v="6"/>
    <m/>
    <m/>
  </r>
  <r>
    <x v="0"/>
    <x v="0"/>
    <s v="Njang Dung Baptist Church "/>
    <s v="MMR001CMP002"/>
    <s v="GCA"/>
    <s v="Urban"/>
    <n v="56"/>
    <n v="230"/>
    <n v="54"/>
    <n v="221"/>
    <n v="57"/>
    <n v="232"/>
    <s v="Camp resident - women"/>
    <s v="Priority 2"/>
    <s v="Education"/>
    <x v="4"/>
    <m/>
    <m/>
  </r>
  <r>
    <x v="0"/>
    <x v="0"/>
    <s v="Njang Dung Baptist Church "/>
    <s v="MMR001CMP002"/>
    <s v="GCA"/>
    <s v="Urban"/>
    <n v="56"/>
    <n v="230"/>
    <n v="54"/>
    <n v="221"/>
    <n v="57"/>
    <n v="232"/>
    <s v="Camp resident - women"/>
    <s v="Priority 3"/>
    <s v="Food"/>
    <x v="11"/>
    <m/>
    <m/>
  </r>
  <r>
    <x v="0"/>
    <x v="0"/>
    <s v="Njang Dung Baptist Church "/>
    <s v="MMR001CMP002"/>
    <s v="GCA"/>
    <s v="Urban"/>
    <n v="56"/>
    <n v="230"/>
    <n v="54"/>
    <n v="221"/>
    <n v="57"/>
    <n v="232"/>
    <s v="Camp resident - Children"/>
    <s v="Priority 1"/>
    <s v="Education"/>
    <x v="4"/>
    <m/>
    <m/>
  </r>
  <r>
    <x v="0"/>
    <x v="0"/>
    <s v="Njang Dung Baptist Church "/>
    <s v="MMR001CMP002"/>
    <s v="GCA"/>
    <s v="Urban"/>
    <n v="56"/>
    <n v="230"/>
    <n v="54"/>
    <n v="221"/>
    <n v="57"/>
    <n v="232"/>
    <s v="Camp resident - Children"/>
    <s v="Priority 2"/>
    <s v="Education"/>
    <x v="5"/>
    <m/>
    <m/>
  </r>
  <r>
    <x v="0"/>
    <x v="0"/>
    <s v="Njang Dung Baptist Church "/>
    <s v="MMR001CMP002"/>
    <s v="GCA"/>
    <s v="Urban"/>
    <n v="56"/>
    <n v="230"/>
    <n v="54"/>
    <n v="221"/>
    <n v="57"/>
    <n v="232"/>
    <s v="Camp resident - Children"/>
    <s v="Priority 3"/>
    <s v="Food"/>
    <x v="12"/>
    <m/>
    <m/>
  </r>
  <r>
    <x v="0"/>
    <x v="0"/>
    <s v="Tat Kone Galile Baptist Church"/>
    <s v="MMR001CMP003"/>
    <s v="GCA"/>
    <s v="Urban"/>
    <n v="32"/>
    <n v="146"/>
    <n v="28"/>
    <n v="131"/>
    <n v="32"/>
    <n v="148"/>
    <s v="Camp manager"/>
    <s v="Priority 1"/>
    <s v="Food"/>
    <x v="0"/>
    <m/>
    <m/>
  </r>
  <r>
    <x v="0"/>
    <x v="0"/>
    <s v="Tat Kone Galile Baptist Church"/>
    <s v="MMR001CMP003"/>
    <s v="GCA"/>
    <s v="Urban"/>
    <n v="32"/>
    <n v="146"/>
    <n v="28"/>
    <n v="131"/>
    <n v="32"/>
    <n v="148"/>
    <s v="Camp manager"/>
    <s v="Priority 2"/>
    <s v="NonFoodItems"/>
    <x v="7"/>
    <m/>
    <m/>
  </r>
  <r>
    <x v="0"/>
    <x v="0"/>
    <s v="Tat Kone Galile Baptist Church"/>
    <s v="MMR001CMP003"/>
    <s v="GCA"/>
    <s v="Urban"/>
    <n v="32"/>
    <n v="146"/>
    <n v="28"/>
    <n v="131"/>
    <n v="32"/>
    <n v="148"/>
    <s v="Camp manager"/>
    <s v="Priority 3"/>
    <s v="Food"/>
    <x v="6"/>
    <m/>
    <m/>
  </r>
  <r>
    <x v="0"/>
    <x v="0"/>
    <s v="Tat Kone Galile Baptist Church"/>
    <s v="MMR001CMP003"/>
    <s v="GCA"/>
    <s v="Urban"/>
    <n v="32"/>
    <n v="146"/>
    <n v="28"/>
    <n v="131"/>
    <n v="32"/>
    <n v="148"/>
    <s v="Camp resident -Men"/>
    <s v="Priority 1"/>
    <s v="Shelter"/>
    <x v="13"/>
    <m/>
    <m/>
  </r>
  <r>
    <x v="0"/>
    <x v="0"/>
    <s v="Tat Kone Galile Baptist Church"/>
    <s v="MMR001CMP003"/>
    <s v="GCA"/>
    <s v="Urban"/>
    <n v="32"/>
    <n v="146"/>
    <n v="28"/>
    <n v="131"/>
    <n v="32"/>
    <n v="148"/>
    <s v="Camp resident -Men"/>
    <s v="Priority 2"/>
    <s v="Health"/>
    <x v="14"/>
    <m/>
    <m/>
  </r>
  <r>
    <x v="0"/>
    <x v="0"/>
    <s v="Tat Kone Galile Baptist Church"/>
    <s v="MMR001CMP003"/>
    <s v="GCA"/>
    <s v="Urban"/>
    <n v="32"/>
    <n v="146"/>
    <n v="28"/>
    <n v="131"/>
    <n v="32"/>
    <n v="148"/>
    <s v="Camp resident -Men"/>
    <s v="Priority 3"/>
    <s v="Food"/>
    <x v="11"/>
    <m/>
    <m/>
  </r>
  <r>
    <x v="0"/>
    <x v="0"/>
    <s v="Tat Kone Galile Baptist Church"/>
    <s v="MMR001CMP003"/>
    <s v="GCA"/>
    <s v="Urban"/>
    <n v="32"/>
    <n v="146"/>
    <n v="28"/>
    <n v="131"/>
    <n v="32"/>
    <n v="148"/>
    <s v="Camp resident - women"/>
    <s v="Priority 1"/>
    <s v="Environment"/>
    <x v="1"/>
    <m/>
    <m/>
  </r>
  <r>
    <x v="0"/>
    <x v="0"/>
    <s v="Tat Kone Galile Baptist Church"/>
    <s v="MMR001CMP003"/>
    <s v="GCA"/>
    <s v="Urban"/>
    <n v="32"/>
    <n v="146"/>
    <n v="28"/>
    <n v="131"/>
    <n v="32"/>
    <n v="148"/>
    <s v="Camp resident - women"/>
    <s v="Priority 2"/>
    <s v="NonFoodItems"/>
    <x v="15"/>
    <m/>
    <m/>
  </r>
  <r>
    <x v="0"/>
    <x v="0"/>
    <s v="Tat Kone Galile Baptist Church"/>
    <s v="MMR001CMP003"/>
    <s v="GCA"/>
    <s v="Urban"/>
    <n v="32"/>
    <n v="146"/>
    <n v="28"/>
    <n v="131"/>
    <n v="32"/>
    <n v="148"/>
    <s v="Camp resident - women"/>
    <s v="Priority 3"/>
    <s v="Wash"/>
    <x v="8"/>
    <m/>
    <m/>
  </r>
  <r>
    <x v="0"/>
    <x v="0"/>
    <s v="Tat Kone Galile Baptist Church"/>
    <s v="MMR001CMP003"/>
    <s v="GCA"/>
    <s v="Urban"/>
    <n v="32"/>
    <n v="146"/>
    <n v="28"/>
    <n v="131"/>
    <n v="32"/>
    <n v="148"/>
    <s v="Camp resident - Children"/>
    <s v="Priority 1"/>
    <s v="Food"/>
    <x v="12"/>
    <m/>
    <m/>
  </r>
  <r>
    <x v="0"/>
    <x v="0"/>
    <s v="Tat Kone Galile Baptist Church"/>
    <s v="MMR001CMP003"/>
    <s v="GCA"/>
    <s v="Urban"/>
    <n v="32"/>
    <n v="146"/>
    <n v="28"/>
    <n v="131"/>
    <n v="32"/>
    <n v="148"/>
    <s v="Camp resident - Children"/>
    <s v="Priority 2"/>
    <s v="Education"/>
    <x v="16"/>
    <m/>
    <m/>
  </r>
  <r>
    <x v="0"/>
    <x v="0"/>
    <s v="Tat Kone Galile Baptist Church"/>
    <s v="MMR001CMP003"/>
    <s v="GCA"/>
    <s v="Urban"/>
    <n v="32"/>
    <n v="146"/>
    <n v="28"/>
    <n v="131"/>
    <n v="32"/>
    <n v="148"/>
    <s v="Camp resident - Children"/>
    <s v="Priority 3"/>
    <s v="Education"/>
    <x v="3"/>
    <m/>
    <m/>
  </r>
  <r>
    <x v="0"/>
    <x v="0"/>
    <s v="Tat Kone Emanuel Church"/>
    <s v="MMR001CMP004"/>
    <s v="GCA"/>
    <s v="Urban"/>
    <n v="7"/>
    <n v="41"/>
    <n v="10"/>
    <n v="47"/>
    <n v="12"/>
    <n v="56"/>
    <s v="Camp manager"/>
    <s v="Priority 1"/>
    <s v="Food"/>
    <x v="0"/>
    <m/>
    <m/>
  </r>
  <r>
    <x v="0"/>
    <x v="0"/>
    <s v="Tat Kone Emanuel Church"/>
    <s v="MMR001CMP004"/>
    <s v="GCA"/>
    <s v="Urban"/>
    <n v="7"/>
    <n v="41"/>
    <n v="10"/>
    <n v="47"/>
    <n v="12"/>
    <n v="56"/>
    <s v="Camp manager"/>
    <s v="Priority 2"/>
    <s v="Environment"/>
    <x v="1"/>
    <m/>
    <m/>
  </r>
  <r>
    <x v="0"/>
    <x v="0"/>
    <s v="Tat Kone Emanuel Church"/>
    <s v="MMR001CMP004"/>
    <s v="GCA"/>
    <s v="Urban"/>
    <n v="7"/>
    <n v="41"/>
    <n v="10"/>
    <n v="47"/>
    <n v="12"/>
    <n v="56"/>
    <s v="Camp manager"/>
    <s v="Priority 3"/>
    <s v="Education"/>
    <x v="4"/>
    <m/>
    <m/>
  </r>
  <r>
    <x v="0"/>
    <x v="0"/>
    <s v="Tat Kone Emanuel Church"/>
    <s v="MMR001CMP004"/>
    <s v="GCA"/>
    <s v="Urban"/>
    <n v="7"/>
    <n v="41"/>
    <n v="10"/>
    <n v="47"/>
    <n v="12"/>
    <n v="56"/>
    <s v="Camp resident -Men"/>
    <s v="Priority 1"/>
    <s v="Shelter"/>
    <x v="17"/>
    <m/>
    <m/>
  </r>
  <r>
    <x v="0"/>
    <x v="0"/>
    <s v="Tat Kone Emanuel Church"/>
    <s v="MMR001CMP004"/>
    <s v="GCA"/>
    <s v="Urban"/>
    <n v="7"/>
    <n v="41"/>
    <n v="10"/>
    <n v="47"/>
    <n v="12"/>
    <n v="56"/>
    <s v="Camp resident -Men"/>
    <s v="Priority 2"/>
    <s v="NonFoodItems"/>
    <x v="15"/>
    <m/>
    <m/>
  </r>
  <r>
    <x v="0"/>
    <x v="0"/>
    <s v="Tat Kone Emanuel Church"/>
    <s v="MMR001CMP004"/>
    <s v="GCA"/>
    <s v="Urban"/>
    <n v="7"/>
    <n v="41"/>
    <n v="10"/>
    <n v="47"/>
    <n v="12"/>
    <n v="56"/>
    <s v="Camp resident -Men"/>
    <s v="Priority 3"/>
    <s v="Wash"/>
    <x v="18"/>
    <m/>
    <m/>
  </r>
  <r>
    <x v="0"/>
    <x v="0"/>
    <s v="Tat Kone Emanuel Church"/>
    <s v="MMR001CMP004"/>
    <s v="GCA"/>
    <s v="Urban"/>
    <n v="7"/>
    <n v="41"/>
    <n v="10"/>
    <n v="47"/>
    <n v="12"/>
    <n v="56"/>
    <s v="Camp resident - women"/>
    <s v="Priority 1"/>
    <s v="Health"/>
    <x v="19"/>
    <m/>
    <m/>
  </r>
  <r>
    <x v="0"/>
    <x v="0"/>
    <s v="Tat Kone Emanuel Church"/>
    <s v="MMR001CMP004"/>
    <s v="GCA"/>
    <s v="Urban"/>
    <n v="7"/>
    <n v="41"/>
    <n v="10"/>
    <n v="47"/>
    <n v="12"/>
    <n v="56"/>
    <s v="Camp resident - women"/>
    <s v="Priority 2"/>
    <s v="Education"/>
    <x v="4"/>
    <m/>
    <m/>
  </r>
  <r>
    <x v="0"/>
    <x v="0"/>
    <s v="Tat Kone Emanuel Church"/>
    <s v="MMR001CMP004"/>
    <s v="GCA"/>
    <s v="Urban"/>
    <n v="7"/>
    <n v="41"/>
    <n v="10"/>
    <n v="47"/>
    <n v="12"/>
    <n v="56"/>
    <s v="Camp resident - women"/>
    <s v="Priority 3"/>
    <s v="Food"/>
    <x v="6"/>
    <m/>
    <m/>
  </r>
  <r>
    <x v="0"/>
    <x v="0"/>
    <s v="Tat Kone Emanuel Church"/>
    <s v="MMR001CMP004"/>
    <s v="GCA"/>
    <s v="Urban"/>
    <n v="7"/>
    <n v="41"/>
    <n v="10"/>
    <n v="47"/>
    <n v="12"/>
    <n v="56"/>
    <s v="Camp resident - Children"/>
    <s v="Priority 1"/>
    <s v="NonFoodItems"/>
    <x v="7"/>
    <m/>
    <m/>
  </r>
  <r>
    <x v="0"/>
    <x v="0"/>
    <s v="Tat Kone Emanuel Church"/>
    <s v="MMR001CMP004"/>
    <s v="GCA"/>
    <s v="Urban"/>
    <n v="7"/>
    <n v="41"/>
    <n v="10"/>
    <n v="47"/>
    <n v="12"/>
    <n v="56"/>
    <s v="Camp resident - Children"/>
    <s v="Priority 2"/>
    <s v="Health"/>
    <x v="14"/>
    <m/>
    <m/>
  </r>
  <r>
    <x v="0"/>
    <x v="0"/>
    <s v="Tat Kone Emanuel Church"/>
    <s v="MMR001CMP004"/>
    <s v="GCA"/>
    <s v="Urban"/>
    <n v="7"/>
    <n v="41"/>
    <n v="10"/>
    <n v="47"/>
    <n v="12"/>
    <n v="56"/>
    <s v="Camp resident - Children"/>
    <s v="Priority 3"/>
    <s v="Food"/>
    <x v="12"/>
    <m/>
    <m/>
  </r>
  <r>
    <x v="0"/>
    <x v="0"/>
    <s v="Tat Kone San Pya Baptist Church"/>
    <s v="MMR001CMP005"/>
    <s v="GCA"/>
    <s v="Urban"/>
    <n v="35"/>
    <n v="175"/>
    <n v="32"/>
    <n v="173"/>
    <n v="43"/>
    <n v="212"/>
    <s v="Camp manager"/>
    <s v="Priority 1"/>
    <s v="Food"/>
    <x v="0"/>
    <m/>
    <m/>
  </r>
  <r>
    <x v="0"/>
    <x v="0"/>
    <s v="Tat Kone San Pya Baptist Church"/>
    <s v="MMR001CMP005"/>
    <s v="GCA"/>
    <s v="Urban"/>
    <n v="35"/>
    <n v="175"/>
    <n v="32"/>
    <n v="173"/>
    <n v="43"/>
    <n v="212"/>
    <s v="Camp manager"/>
    <s v="Priority 2"/>
    <s v="Environment"/>
    <x v="1"/>
    <m/>
    <m/>
  </r>
  <r>
    <x v="0"/>
    <x v="0"/>
    <s v="Tat Kone San Pya Baptist Church"/>
    <s v="MMR001CMP005"/>
    <s v="GCA"/>
    <s v="Urban"/>
    <n v="35"/>
    <n v="175"/>
    <n v="32"/>
    <n v="173"/>
    <n v="43"/>
    <n v="212"/>
    <s v="Camp manager"/>
    <s v="Priority 3"/>
    <s v="Wash"/>
    <x v="2"/>
    <m/>
    <m/>
  </r>
  <r>
    <x v="0"/>
    <x v="0"/>
    <s v="Tat Kone San Pya Baptist Church"/>
    <s v="MMR001CMP005"/>
    <s v="GCA"/>
    <s v="Urban"/>
    <n v="35"/>
    <n v="175"/>
    <n v="32"/>
    <n v="173"/>
    <n v="43"/>
    <n v="212"/>
    <s v="Camp resident -Men"/>
    <s v="Priority 1"/>
    <s v="Food"/>
    <x v="11"/>
    <m/>
    <m/>
  </r>
  <r>
    <x v="0"/>
    <x v="0"/>
    <s v="Tat Kone San Pya Baptist Church"/>
    <s v="MMR001CMP005"/>
    <s v="GCA"/>
    <s v="Urban"/>
    <n v="35"/>
    <n v="175"/>
    <n v="32"/>
    <n v="173"/>
    <n v="43"/>
    <n v="212"/>
    <s v="Camp resident -Men"/>
    <s v="Priority 2"/>
    <s v="Food"/>
    <x v="6"/>
    <m/>
    <m/>
  </r>
  <r>
    <x v="0"/>
    <x v="0"/>
    <s v="Tat Kone San Pya Baptist Church"/>
    <s v="MMR001CMP005"/>
    <s v="GCA"/>
    <s v="Urban"/>
    <n v="35"/>
    <n v="175"/>
    <n v="32"/>
    <n v="173"/>
    <n v="43"/>
    <n v="212"/>
    <s v="Camp resident -Men"/>
    <s v="Priority 3"/>
    <s v="Wash"/>
    <x v="2"/>
    <m/>
    <m/>
  </r>
  <r>
    <x v="0"/>
    <x v="0"/>
    <s v="Tat Kone San Pya Baptist Church"/>
    <s v="MMR001CMP005"/>
    <s v="GCA"/>
    <s v="Urban"/>
    <n v="35"/>
    <n v="175"/>
    <n v="32"/>
    <n v="173"/>
    <n v="43"/>
    <n v="212"/>
    <s v="Camp resident - women"/>
    <s v="Priority 1"/>
    <s v="Food"/>
    <x v="6"/>
    <m/>
    <m/>
  </r>
  <r>
    <x v="0"/>
    <x v="0"/>
    <s v="Tat Kone San Pya Baptist Church"/>
    <s v="MMR001CMP005"/>
    <s v="GCA"/>
    <s v="Urban"/>
    <n v="35"/>
    <n v="175"/>
    <n v="32"/>
    <n v="173"/>
    <n v="43"/>
    <n v="212"/>
    <s v="Camp resident - women"/>
    <s v="Priority 2"/>
    <s v="Food"/>
    <x v="11"/>
    <m/>
    <m/>
  </r>
  <r>
    <x v="0"/>
    <x v="0"/>
    <s v="Tat Kone San Pya Baptist Church"/>
    <s v="MMR001CMP005"/>
    <s v="GCA"/>
    <s v="Urban"/>
    <n v="35"/>
    <n v="175"/>
    <n v="32"/>
    <n v="173"/>
    <n v="43"/>
    <n v="212"/>
    <s v="Camp resident - women"/>
    <s v="Priority 3"/>
    <s v="Wash"/>
    <x v="8"/>
    <m/>
    <m/>
  </r>
  <r>
    <x v="0"/>
    <x v="0"/>
    <s v="Tat Kone San Pya Baptist Church"/>
    <s v="MMR001CMP005"/>
    <s v="GCA"/>
    <s v="Urban"/>
    <n v="35"/>
    <n v="175"/>
    <n v="32"/>
    <n v="173"/>
    <n v="43"/>
    <n v="212"/>
    <s v="Camp resident - Children"/>
    <s v="Priority 1"/>
    <s v="Education"/>
    <x v="4"/>
    <m/>
    <m/>
  </r>
  <r>
    <x v="0"/>
    <x v="0"/>
    <s v="Tat Kone San Pya Baptist Church"/>
    <s v="MMR001CMP005"/>
    <s v="GCA"/>
    <s v="Urban"/>
    <n v="35"/>
    <n v="175"/>
    <n v="32"/>
    <n v="173"/>
    <n v="43"/>
    <n v="212"/>
    <s v="Camp resident - Children"/>
    <s v="Priority 2"/>
    <s v="Education"/>
    <x v="5"/>
    <m/>
    <s v="Uniform,Writing Book"/>
  </r>
  <r>
    <x v="0"/>
    <x v="0"/>
    <s v="Tat Kone San Pya Baptist Church"/>
    <s v="MMR001CMP005"/>
    <s v="GCA"/>
    <s v="Urban"/>
    <n v="35"/>
    <n v="175"/>
    <n v="32"/>
    <n v="173"/>
    <n v="43"/>
    <n v="212"/>
    <s v="Camp resident - Children"/>
    <s v="Priority 3"/>
    <s v="Food"/>
    <x v="12"/>
    <m/>
    <m/>
  </r>
  <r>
    <x v="0"/>
    <x v="0"/>
    <s v="Shatapru Sut Ngai Tawng"/>
    <s v="MMR001CMP006"/>
    <s v="GCA"/>
    <s v="Urban"/>
    <n v="97"/>
    <n v="382"/>
    <n v="95"/>
    <n v="386"/>
    <n v="95"/>
    <n v="386"/>
    <s v="Camp manager"/>
    <s v="Priority 1"/>
    <s v="Education"/>
    <x v="4"/>
    <m/>
    <m/>
  </r>
  <r>
    <x v="0"/>
    <x v="0"/>
    <s v="Shatapru Sut Ngai Tawng"/>
    <s v="MMR001CMP006"/>
    <s v="GCA"/>
    <s v="Urban"/>
    <n v="97"/>
    <n v="382"/>
    <n v="95"/>
    <n v="386"/>
    <n v="95"/>
    <n v="386"/>
    <s v="Camp manager"/>
    <s v="Priority 2"/>
    <s v="Food"/>
    <x v="6"/>
    <m/>
    <m/>
  </r>
  <r>
    <x v="0"/>
    <x v="0"/>
    <s v="Shatapru Sut Ngai Tawng"/>
    <s v="MMR001CMP006"/>
    <s v="GCA"/>
    <s v="Urban"/>
    <n v="97"/>
    <n v="382"/>
    <n v="95"/>
    <n v="386"/>
    <n v="95"/>
    <n v="386"/>
    <s v="Camp manager"/>
    <s v="Priority 3"/>
    <s v="Wash"/>
    <x v="18"/>
    <m/>
    <m/>
  </r>
  <r>
    <x v="0"/>
    <x v="0"/>
    <s v="Shatapru Sut Ngai Tawng"/>
    <s v="MMR001CMP006"/>
    <s v="GCA"/>
    <s v="Urban"/>
    <n v="97"/>
    <n v="382"/>
    <n v="95"/>
    <n v="386"/>
    <n v="95"/>
    <n v="386"/>
    <s v="Camp resident -Men"/>
    <s v="Priority 1"/>
    <s v="Environment"/>
    <x v="1"/>
    <m/>
    <m/>
  </r>
  <r>
    <x v="0"/>
    <x v="0"/>
    <s v="Shatapru Sut Ngai Tawng"/>
    <s v="MMR001CMP006"/>
    <s v="GCA"/>
    <s v="Urban"/>
    <n v="97"/>
    <n v="382"/>
    <n v="95"/>
    <n v="386"/>
    <n v="95"/>
    <n v="386"/>
    <s v="Camp resident -Men"/>
    <s v="Priority 2"/>
    <s v="Food"/>
    <x v="0"/>
    <m/>
    <m/>
  </r>
  <r>
    <x v="0"/>
    <x v="0"/>
    <s v="Shatapru Sut Ngai Tawng"/>
    <s v="MMR001CMP006"/>
    <s v="GCA"/>
    <s v="Urban"/>
    <n v="97"/>
    <n v="382"/>
    <n v="95"/>
    <n v="386"/>
    <n v="95"/>
    <n v="386"/>
    <s v="Camp resident -Men"/>
    <s v="Priority 3"/>
    <s v="NonFoodItems"/>
    <x v="7"/>
    <m/>
    <m/>
  </r>
  <r>
    <x v="0"/>
    <x v="0"/>
    <s v="Shatapru Sut Ngai Tawng"/>
    <s v="MMR001CMP006"/>
    <s v="GCA"/>
    <s v="Urban"/>
    <n v="97"/>
    <n v="382"/>
    <n v="95"/>
    <n v="386"/>
    <n v="95"/>
    <n v="386"/>
    <s v="Camp resident - women"/>
    <s v="Priority 1"/>
    <s v="Environment"/>
    <x v="1"/>
    <m/>
    <m/>
  </r>
  <r>
    <x v="0"/>
    <x v="0"/>
    <s v="Shatapru Sut Ngai Tawng"/>
    <s v="MMR001CMP006"/>
    <s v="GCA"/>
    <s v="Urban"/>
    <n v="97"/>
    <n v="382"/>
    <n v="95"/>
    <n v="386"/>
    <n v="95"/>
    <n v="386"/>
    <s v="Camp resident - women"/>
    <s v="Priority 2"/>
    <s v="Food"/>
    <x v="12"/>
    <m/>
    <m/>
  </r>
  <r>
    <x v="0"/>
    <x v="0"/>
    <s v="Shatapru Sut Ngai Tawng"/>
    <s v="MMR001CMP006"/>
    <s v="GCA"/>
    <s v="Urban"/>
    <n v="97"/>
    <n v="382"/>
    <n v="95"/>
    <n v="386"/>
    <n v="95"/>
    <n v="386"/>
    <s v="Camp resident - women"/>
    <s v="Priority 3"/>
    <s v="Food"/>
    <x v="0"/>
    <m/>
    <m/>
  </r>
  <r>
    <x v="0"/>
    <x v="0"/>
    <s v="Shatapru Sut Ngai Tawng"/>
    <s v="MMR001CMP006"/>
    <s v="GCA"/>
    <s v="Urban"/>
    <n v="97"/>
    <n v="382"/>
    <n v="95"/>
    <n v="386"/>
    <n v="95"/>
    <n v="386"/>
    <s v="Camp resident - Children"/>
    <s v="Priority 1"/>
    <s v="Food"/>
    <x v="12"/>
    <m/>
    <m/>
  </r>
  <r>
    <x v="0"/>
    <x v="0"/>
    <s v="Shatapru Sut Ngai Tawng"/>
    <s v="MMR001CMP006"/>
    <s v="GCA"/>
    <s v="Urban"/>
    <n v="97"/>
    <n v="382"/>
    <n v="95"/>
    <n v="386"/>
    <n v="95"/>
    <n v="386"/>
    <s v="Camp resident - Children"/>
    <s v="Priority 2"/>
    <s v="Food"/>
    <x v="6"/>
    <m/>
    <m/>
  </r>
  <r>
    <x v="0"/>
    <x v="0"/>
    <s v="Shatapru Sut Ngai Tawng"/>
    <s v="MMR001CMP006"/>
    <s v="GCA"/>
    <s v="Urban"/>
    <n v="97"/>
    <n v="382"/>
    <n v="95"/>
    <n v="386"/>
    <n v="95"/>
    <n v="386"/>
    <s v="Camp resident - Children"/>
    <s v="Priority 3"/>
    <s v="Education"/>
    <x v="5"/>
    <m/>
    <m/>
  </r>
  <r>
    <x v="0"/>
    <x v="0"/>
    <s v="Shatapru Thida Aye Baptist Church"/>
    <s v="MMR001CMP007"/>
    <s v="GCA"/>
    <s v="Urban"/>
    <n v="28"/>
    <n v="130"/>
    <n v="27"/>
    <n v="121"/>
    <n v="28"/>
    <n v="130"/>
    <s v="Camp manager"/>
    <s v="Priority 1"/>
    <s v="Food"/>
    <x v="0"/>
    <m/>
    <m/>
  </r>
  <r>
    <x v="0"/>
    <x v="0"/>
    <s v="Shatapru Thida Aye Baptist Church"/>
    <s v="MMR001CMP007"/>
    <s v="GCA"/>
    <s v="Urban"/>
    <n v="28"/>
    <n v="130"/>
    <n v="27"/>
    <n v="121"/>
    <n v="28"/>
    <n v="130"/>
    <s v="Camp manager"/>
    <s v="Priority 2"/>
    <s v="Environment"/>
    <x v="1"/>
    <m/>
    <m/>
  </r>
  <r>
    <x v="0"/>
    <x v="0"/>
    <s v="Shatapru Thida Aye Baptist Church"/>
    <s v="MMR001CMP007"/>
    <s v="GCA"/>
    <s v="Urban"/>
    <n v="28"/>
    <n v="130"/>
    <n v="27"/>
    <n v="121"/>
    <n v="28"/>
    <n v="130"/>
    <s v="Camp manager"/>
    <s v="Priority 3"/>
    <s v="Education"/>
    <x v="5"/>
    <m/>
    <m/>
  </r>
  <r>
    <x v="0"/>
    <x v="0"/>
    <s v="Shatapru Thida Aye Baptist Church"/>
    <s v="MMR001CMP007"/>
    <s v="GCA"/>
    <s v="Urban"/>
    <n v="28"/>
    <n v="130"/>
    <n v="27"/>
    <n v="121"/>
    <n v="28"/>
    <n v="130"/>
    <s v="Camp resident -Men"/>
    <s v="Priority 1"/>
    <s v="Protection"/>
    <x v="20"/>
    <m/>
    <m/>
  </r>
  <r>
    <x v="0"/>
    <x v="0"/>
    <s v="Shatapru Thida Aye Baptist Church"/>
    <s v="MMR001CMP007"/>
    <s v="GCA"/>
    <s v="Urban"/>
    <n v="28"/>
    <n v="130"/>
    <n v="27"/>
    <n v="121"/>
    <n v="28"/>
    <n v="130"/>
    <s v="Camp resident -Men"/>
    <s v="Priority 2"/>
    <s v="Food"/>
    <x v="11"/>
    <m/>
    <m/>
  </r>
  <r>
    <x v="0"/>
    <x v="0"/>
    <s v="Shatapru Thida Aye Baptist Church"/>
    <s v="MMR001CMP007"/>
    <s v="GCA"/>
    <s v="Urban"/>
    <n v="28"/>
    <n v="130"/>
    <n v="27"/>
    <n v="121"/>
    <n v="28"/>
    <n v="130"/>
    <s v="Camp resident -Men"/>
    <s v="Priority 3"/>
    <s v="Wash"/>
    <x v="2"/>
    <m/>
    <m/>
  </r>
  <r>
    <x v="0"/>
    <x v="0"/>
    <s v="Shatapru Thida Aye Baptist Church"/>
    <s v="MMR001CMP007"/>
    <s v="GCA"/>
    <s v="Urban"/>
    <n v="28"/>
    <n v="130"/>
    <n v="27"/>
    <n v="121"/>
    <n v="28"/>
    <n v="130"/>
    <s v="Camp resident - women"/>
    <s v="Priority 1"/>
    <s v="Education"/>
    <x v="4"/>
    <m/>
    <m/>
  </r>
  <r>
    <x v="0"/>
    <x v="0"/>
    <s v="Shatapru Thida Aye Baptist Church"/>
    <s v="MMR001CMP007"/>
    <s v="GCA"/>
    <s v="Urban"/>
    <n v="28"/>
    <n v="130"/>
    <n v="27"/>
    <n v="121"/>
    <n v="28"/>
    <n v="130"/>
    <s v="Camp resident - women"/>
    <s v="Priority 2"/>
    <s v="Wash"/>
    <x v="8"/>
    <m/>
    <m/>
  </r>
  <r>
    <x v="0"/>
    <x v="0"/>
    <s v="Shatapru Thida Aye Baptist Church"/>
    <s v="MMR001CMP007"/>
    <s v="GCA"/>
    <s v="Urban"/>
    <n v="28"/>
    <n v="130"/>
    <n v="27"/>
    <n v="121"/>
    <n v="28"/>
    <n v="130"/>
    <s v="Camp resident - women"/>
    <s v="Priority 3"/>
    <s v="Food"/>
    <x v="0"/>
    <m/>
    <m/>
  </r>
  <r>
    <x v="0"/>
    <x v="0"/>
    <s v="Shatapru Thida Aye Baptist Church"/>
    <s v="MMR001CMP007"/>
    <s v="GCA"/>
    <s v="Urban"/>
    <n v="28"/>
    <n v="130"/>
    <n v="27"/>
    <n v="121"/>
    <n v="28"/>
    <n v="130"/>
    <s v="Camp resident - Children"/>
    <s v="Priority 1"/>
    <s v="Education"/>
    <x v="3"/>
    <m/>
    <m/>
  </r>
  <r>
    <x v="0"/>
    <x v="0"/>
    <s v="Shatapru Thida Aye Baptist Church"/>
    <s v="MMR001CMP007"/>
    <s v="GCA"/>
    <s v="Urban"/>
    <n v="28"/>
    <n v="130"/>
    <n v="27"/>
    <n v="121"/>
    <n v="28"/>
    <n v="130"/>
    <s v="Camp resident - Children"/>
    <s v="Priority 2"/>
    <s v="Food"/>
    <x v="12"/>
    <m/>
    <m/>
  </r>
  <r>
    <x v="0"/>
    <x v="0"/>
    <s v="Shatapru Thida Aye Baptist Church"/>
    <s v="MMR001CMP007"/>
    <s v="GCA"/>
    <s v="Urban"/>
    <n v="28"/>
    <n v="130"/>
    <n v="27"/>
    <n v="121"/>
    <n v="28"/>
    <n v="130"/>
    <s v="Camp resident - Children"/>
    <s v="Priority 3"/>
    <s v="NonFoodItems"/>
    <x v="7"/>
    <m/>
    <m/>
  </r>
  <r>
    <x v="0"/>
    <x v="0"/>
    <s v="Man Hkring Baptist Church"/>
    <s v="MMR001CMP008"/>
    <s v="GCA"/>
    <s v="Urban"/>
    <n v="93"/>
    <n v="446"/>
    <n v="91"/>
    <n v="482"/>
    <n v="100"/>
    <n v="523"/>
    <s v="Camp manager"/>
    <s v="Priority 1"/>
    <s v="Food"/>
    <x v="0"/>
    <m/>
    <m/>
  </r>
  <r>
    <x v="0"/>
    <x v="0"/>
    <s v="Man Hkring Baptist Church"/>
    <s v="MMR001CMP008"/>
    <s v="GCA"/>
    <s v="Urban"/>
    <n v="93"/>
    <n v="446"/>
    <n v="91"/>
    <n v="482"/>
    <n v="100"/>
    <n v="523"/>
    <s v="Camp manager"/>
    <s v="Priority 2"/>
    <s v="Environment"/>
    <x v="1"/>
    <m/>
    <m/>
  </r>
  <r>
    <x v="0"/>
    <x v="0"/>
    <s v="Man Hkring Baptist Church"/>
    <s v="MMR001CMP008"/>
    <s v="GCA"/>
    <s v="Urban"/>
    <n v="93"/>
    <n v="446"/>
    <n v="91"/>
    <n v="482"/>
    <n v="100"/>
    <n v="523"/>
    <s v="Camp manager"/>
    <s v="Priority 3"/>
    <s v="Shelter"/>
    <x v="13"/>
    <m/>
    <m/>
  </r>
  <r>
    <x v="0"/>
    <x v="0"/>
    <s v="Man Hkring Baptist Church"/>
    <s v="MMR001CMP008"/>
    <s v="GCA"/>
    <s v="Urban"/>
    <n v="93"/>
    <n v="446"/>
    <n v="91"/>
    <n v="482"/>
    <n v="100"/>
    <n v="523"/>
    <s v="Camp resident -Men"/>
    <s v="Priority 1"/>
    <s v="Wash"/>
    <x v="18"/>
    <m/>
    <m/>
  </r>
  <r>
    <x v="0"/>
    <x v="0"/>
    <s v="Man Hkring Baptist Church"/>
    <s v="MMR001CMP008"/>
    <s v="GCA"/>
    <s v="Urban"/>
    <n v="93"/>
    <n v="446"/>
    <n v="91"/>
    <n v="482"/>
    <n v="100"/>
    <n v="523"/>
    <s v="Camp resident -Men"/>
    <s v="Priority 2"/>
    <s v="Protection"/>
    <x v="20"/>
    <m/>
    <m/>
  </r>
  <r>
    <x v="0"/>
    <x v="0"/>
    <s v="Man Hkring Baptist Church"/>
    <s v="MMR001CMP008"/>
    <s v="GCA"/>
    <s v="Urban"/>
    <n v="93"/>
    <n v="446"/>
    <n v="91"/>
    <n v="482"/>
    <n v="100"/>
    <n v="523"/>
    <s v="Camp resident -Men"/>
    <s v="Priority 3"/>
    <s v="Wash"/>
    <x v="10"/>
    <m/>
    <m/>
  </r>
  <r>
    <x v="0"/>
    <x v="0"/>
    <s v="Man Hkring Baptist Church"/>
    <s v="MMR001CMP008"/>
    <s v="GCA"/>
    <s v="Urban"/>
    <n v="93"/>
    <n v="446"/>
    <n v="91"/>
    <n v="482"/>
    <n v="100"/>
    <n v="523"/>
    <s v="Camp resident - women"/>
    <s v="Priority 1"/>
    <s v="NonFoodItems"/>
    <x v="15"/>
    <m/>
    <m/>
  </r>
  <r>
    <x v="0"/>
    <x v="0"/>
    <s v="Man Hkring Baptist Church"/>
    <s v="MMR001CMP008"/>
    <s v="GCA"/>
    <s v="Urban"/>
    <n v="93"/>
    <n v="446"/>
    <n v="91"/>
    <n v="482"/>
    <n v="100"/>
    <n v="523"/>
    <s v="Camp resident - women"/>
    <s v="Priority 2"/>
    <s v="Wash"/>
    <x v="8"/>
    <m/>
    <m/>
  </r>
  <r>
    <x v="0"/>
    <x v="0"/>
    <s v="Man Hkring Baptist Church"/>
    <s v="MMR001CMP008"/>
    <s v="GCA"/>
    <s v="Urban"/>
    <n v="93"/>
    <n v="446"/>
    <n v="91"/>
    <n v="482"/>
    <n v="100"/>
    <n v="523"/>
    <s v="Camp resident - women"/>
    <s v="Priority 3"/>
    <s v="Health"/>
    <x v="14"/>
    <m/>
    <m/>
  </r>
  <r>
    <x v="0"/>
    <x v="0"/>
    <s v="Man Hkring Baptist Church"/>
    <s v="MMR001CMP008"/>
    <s v="GCA"/>
    <s v="Urban"/>
    <n v="93"/>
    <n v="446"/>
    <n v="91"/>
    <n v="482"/>
    <n v="100"/>
    <n v="523"/>
    <s v="Camp resident - Children"/>
    <s v="Priority 1"/>
    <s v="NonFoodItems"/>
    <x v="7"/>
    <m/>
    <m/>
  </r>
  <r>
    <x v="0"/>
    <x v="0"/>
    <s v="Man Hkring Baptist Church"/>
    <s v="MMR001CMP008"/>
    <s v="GCA"/>
    <s v="Urban"/>
    <n v="93"/>
    <n v="446"/>
    <n v="91"/>
    <n v="482"/>
    <n v="100"/>
    <n v="523"/>
    <s v="Camp resident - Children"/>
    <s v="Priority 2"/>
    <s v="Health"/>
    <x v="14"/>
    <m/>
    <m/>
  </r>
  <r>
    <x v="0"/>
    <x v="0"/>
    <s v="Man Hkring Baptist Church"/>
    <s v="MMR001CMP008"/>
    <s v="GCA"/>
    <s v="Urban"/>
    <n v="93"/>
    <n v="446"/>
    <n v="91"/>
    <n v="482"/>
    <n v="100"/>
    <n v="523"/>
    <s v="Camp resident - Children"/>
    <s v="Priority 3"/>
    <s v="Education"/>
    <x v="5"/>
    <m/>
    <m/>
  </r>
  <r>
    <x v="0"/>
    <x v="0"/>
    <s v="Shwe Zet Baptist Church"/>
    <s v="MMR001CMP009"/>
    <s v="GCA"/>
    <s v="Urban"/>
    <n v="87"/>
    <n v="461"/>
    <n v="90"/>
    <n v="489"/>
    <n v="90"/>
    <n v="489"/>
    <s v="Camp manager"/>
    <s v="Priority 1"/>
    <s v="Health"/>
    <x v="14"/>
    <m/>
    <m/>
  </r>
  <r>
    <x v="0"/>
    <x v="0"/>
    <s v="Shwe Zet Baptist Church"/>
    <s v="MMR001CMP009"/>
    <s v="GCA"/>
    <s v="Urban"/>
    <n v="87"/>
    <n v="461"/>
    <n v="90"/>
    <n v="489"/>
    <n v="90"/>
    <n v="489"/>
    <s v="Camp manager"/>
    <s v="Priority 2"/>
    <s v="Education"/>
    <x v="5"/>
    <m/>
    <m/>
  </r>
  <r>
    <x v="0"/>
    <x v="0"/>
    <s v="Shwe Zet Baptist Church"/>
    <s v="MMR001CMP009"/>
    <s v="GCA"/>
    <s v="Urban"/>
    <n v="87"/>
    <n v="461"/>
    <n v="90"/>
    <n v="489"/>
    <n v="90"/>
    <n v="489"/>
    <s v="Camp manager"/>
    <s v="Priority 3"/>
    <s v="Food"/>
    <x v="11"/>
    <m/>
    <m/>
  </r>
  <r>
    <x v="0"/>
    <x v="0"/>
    <s v="Shwe Zet Baptist Church"/>
    <s v="MMR001CMP009"/>
    <s v="GCA"/>
    <s v="Urban"/>
    <n v="87"/>
    <n v="461"/>
    <n v="90"/>
    <n v="489"/>
    <n v="90"/>
    <n v="489"/>
    <s v="Camp resident -Men"/>
    <s v="Priority 1"/>
    <s v="Education"/>
    <x v="4"/>
    <m/>
    <m/>
  </r>
  <r>
    <x v="0"/>
    <x v="0"/>
    <s v="Shwe Zet Baptist Church"/>
    <s v="MMR001CMP009"/>
    <s v="GCA"/>
    <s v="Urban"/>
    <n v="87"/>
    <n v="461"/>
    <n v="90"/>
    <n v="489"/>
    <n v="90"/>
    <n v="489"/>
    <s v="Camp resident -Men"/>
    <s v="Priority 2"/>
    <s v="Food"/>
    <x v="11"/>
    <m/>
    <m/>
  </r>
  <r>
    <x v="0"/>
    <x v="0"/>
    <s v="Shwe Zet Baptist Church"/>
    <s v="MMR001CMP009"/>
    <s v="GCA"/>
    <s v="Urban"/>
    <n v="87"/>
    <n v="461"/>
    <n v="90"/>
    <n v="489"/>
    <n v="90"/>
    <n v="489"/>
    <s v="Camp resident -Men"/>
    <s v="Priority 3"/>
    <s v="Shelter"/>
    <x v="13"/>
    <m/>
    <m/>
  </r>
  <r>
    <x v="0"/>
    <x v="0"/>
    <s v="Shwe Zet Baptist Church"/>
    <s v="MMR001CMP009"/>
    <s v="GCA"/>
    <s v="Urban"/>
    <n v="87"/>
    <n v="461"/>
    <n v="90"/>
    <n v="489"/>
    <n v="90"/>
    <n v="489"/>
    <s v="Camp resident - women"/>
    <s v="Priority 1"/>
    <s v="Food"/>
    <x v="0"/>
    <m/>
    <m/>
  </r>
  <r>
    <x v="0"/>
    <x v="0"/>
    <s v="Shwe Zet Baptist Church"/>
    <s v="MMR001CMP009"/>
    <s v="GCA"/>
    <s v="Urban"/>
    <n v="87"/>
    <n v="461"/>
    <n v="90"/>
    <n v="489"/>
    <n v="90"/>
    <n v="489"/>
    <s v="Camp resident - women"/>
    <s v="Priority 2"/>
    <s v="NonFoodItems"/>
    <x v="15"/>
    <m/>
    <m/>
  </r>
  <r>
    <x v="0"/>
    <x v="0"/>
    <s v="Shwe Zet Baptist Church"/>
    <s v="MMR001CMP009"/>
    <s v="GCA"/>
    <s v="Urban"/>
    <n v="87"/>
    <n v="461"/>
    <n v="90"/>
    <n v="489"/>
    <n v="90"/>
    <n v="489"/>
    <s v="Camp resident - women"/>
    <s v="Priority 3"/>
    <s v="Food"/>
    <x v="6"/>
    <m/>
    <m/>
  </r>
  <r>
    <x v="0"/>
    <x v="0"/>
    <s v="Shwe Zet Baptist Church"/>
    <s v="MMR001CMP009"/>
    <s v="GCA"/>
    <s v="Urban"/>
    <n v="87"/>
    <n v="461"/>
    <n v="90"/>
    <n v="489"/>
    <n v="90"/>
    <n v="489"/>
    <s v="Camp resident - Children"/>
    <s v="Priority 1"/>
    <s v="Food"/>
    <x v="12"/>
    <m/>
    <m/>
  </r>
  <r>
    <x v="0"/>
    <x v="0"/>
    <s v="Shwe Zet Baptist Church"/>
    <s v="MMR001CMP009"/>
    <s v="GCA"/>
    <s v="Urban"/>
    <n v="87"/>
    <n v="461"/>
    <n v="90"/>
    <n v="489"/>
    <n v="90"/>
    <n v="489"/>
    <s v="Camp resident - Children"/>
    <s v="Priority 2"/>
    <s v="Health"/>
    <x v="14"/>
    <m/>
    <m/>
  </r>
  <r>
    <x v="0"/>
    <x v="0"/>
    <s v="Shwe Zet Baptist Church"/>
    <s v="MMR001CMP009"/>
    <s v="GCA"/>
    <s v="Urban"/>
    <n v="87"/>
    <n v="461"/>
    <n v="90"/>
    <n v="489"/>
    <n v="90"/>
    <n v="489"/>
    <s v="Camp resident - Children"/>
    <s v="Priority 3"/>
    <s v="Education"/>
    <x v="5"/>
    <m/>
    <m/>
  </r>
  <r>
    <x v="0"/>
    <x v="0"/>
    <s v="Du Kahtawng Qtr. 4"/>
    <s v="MMR001CMP010"/>
    <s v="GCA"/>
    <s v="Urban"/>
    <n v="6"/>
    <n v="39"/>
    <n v="6"/>
    <n v="39"/>
    <n v="6"/>
    <n v="39"/>
    <s v="Camp manager"/>
    <s v="Priority 1"/>
    <s v="Environment"/>
    <x v="1"/>
    <m/>
    <m/>
  </r>
  <r>
    <x v="0"/>
    <x v="0"/>
    <s v="Du Kahtawng Qtr. 4"/>
    <s v="MMR001CMP010"/>
    <s v="GCA"/>
    <s v="Urban"/>
    <n v="6"/>
    <n v="39"/>
    <n v="6"/>
    <n v="39"/>
    <n v="6"/>
    <n v="39"/>
    <s v="Camp manager"/>
    <s v="Priority 2"/>
    <s v="Education"/>
    <x v="3"/>
    <m/>
    <m/>
  </r>
  <r>
    <x v="0"/>
    <x v="0"/>
    <s v="Du Kahtawng Qtr. 4"/>
    <s v="MMR001CMP010"/>
    <s v="GCA"/>
    <s v="Urban"/>
    <n v="6"/>
    <n v="39"/>
    <n v="6"/>
    <n v="39"/>
    <n v="6"/>
    <n v="39"/>
    <s v="Camp manager"/>
    <s v="Priority 3"/>
    <s v="Food"/>
    <x v="6"/>
    <m/>
    <m/>
  </r>
  <r>
    <x v="0"/>
    <x v="0"/>
    <s v="Du Kahtawng Qtr. 4"/>
    <s v="MMR001CMP010"/>
    <s v="GCA"/>
    <s v="Urban"/>
    <n v="6"/>
    <n v="39"/>
    <n v="6"/>
    <n v="39"/>
    <n v="6"/>
    <n v="39"/>
    <s v="Camp resident -Men"/>
    <s v="Priority 1"/>
    <s v="Food"/>
    <x v="11"/>
    <m/>
    <m/>
  </r>
  <r>
    <x v="0"/>
    <x v="0"/>
    <s v="Du Kahtawng Qtr. 4"/>
    <s v="MMR001CMP010"/>
    <s v="GCA"/>
    <s v="Urban"/>
    <n v="6"/>
    <n v="39"/>
    <n v="6"/>
    <n v="39"/>
    <n v="6"/>
    <n v="39"/>
    <s v="Camp resident -Men"/>
    <s v="Priority 2"/>
    <s v="Education"/>
    <x v="4"/>
    <m/>
    <m/>
  </r>
  <r>
    <x v="0"/>
    <x v="0"/>
    <s v="Du Kahtawng Qtr. 4"/>
    <s v="MMR001CMP010"/>
    <s v="GCA"/>
    <s v="Urban"/>
    <n v="6"/>
    <n v="39"/>
    <n v="6"/>
    <n v="39"/>
    <n v="6"/>
    <n v="39"/>
    <s v="Camp resident -Men"/>
    <s v="Priority 3"/>
    <s v="Food"/>
    <x v="6"/>
    <m/>
    <m/>
  </r>
  <r>
    <x v="0"/>
    <x v="0"/>
    <s v="Du Kahtawng Qtr. 4"/>
    <s v="MMR001CMP010"/>
    <s v="GCA"/>
    <s v="Urban"/>
    <n v="6"/>
    <n v="39"/>
    <n v="6"/>
    <n v="39"/>
    <n v="6"/>
    <n v="39"/>
    <s v="Camp resident - women"/>
    <s v="Priority 1"/>
    <s v="Food"/>
    <x v="0"/>
    <m/>
    <m/>
  </r>
  <r>
    <x v="0"/>
    <x v="0"/>
    <s v="Du Kahtawng Qtr. 4"/>
    <s v="MMR001CMP010"/>
    <s v="GCA"/>
    <s v="Urban"/>
    <n v="6"/>
    <n v="39"/>
    <n v="6"/>
    <n v="39"/>
    <n v="6"/>
    <n v="39"/>
    <s v="Camp resident - women"/>
    <s v="Priority 2"/>
    <s v="Wash"/>
    <x v="2"/>
    <m/>
    <m/>
  </r>
  <r>
    <x v="0"/>
    <x v="0"/>
    <s v="Du Kahtawng Qtr. 4"/>
    <s v="MMR001CMP010"/>
    <s v="GCA"/>
    <s v="Urban"/>
    <n v="6"/>
    <n v="39"/>
    <n v="6"/>
    <n v="39"/>
    <n v="6"/>
    <n v="39"/>
    <s v="Camp resident - women"/>
    <s v="Priority 3"/>
    <s v="Food"/>
    <x v="6"/>
    <m/>
    <m/>
  </r>
  <r>
    <x v="0"/>
    <x v="0"/>
    <s v="Du Kahtawng Qtr. 4"/>
    <s v="MMR001CMP010"/>
    <s v="GCA"/>
    <s v="Urban"/>
    <n v="6"/>
    <n v="39"/>
    <n v="6"/>
    <n v="39"/>
    <n v="6"/>
    <n v="39"/>
    <s v="Camp resident - Children"/>
    <s v="Priority 1"/>
    <s v="Education"/>
    <x v="5"/>
    <m/>
    <m/>
  </r>
  <r>
    <x v="0"/>
    <x v="0"/>
    <s v="Du Kahtawng Qtr. 4"/>
    <s v="MMR001CMP010"/>
    <s v="GCA"/>
    <s v="Urban"/>
    <n v="6"/>
    <n v="39"/>
    <n v="6"/>
    <n v="39"/>
    <n v="6"/>
    <n v="39"/>
    <s v="Camp resident - Children"/>
    <s v="Priority 2"/>
    <s v="Food"/>
    <x v="12"/>
    <m/>
    <m/>
  </r>
  <r>
    <x v="0"/>
    <x v="0"/>
    <s v="Du Kahtawng Qtr. 4"/>
    <s v="MMR001CMP010"/>
    <s v="GCA"/>
    <s v="Urban"/>
    <n v="6"/>
    <n v="39"/>
    <n v="6"/>
    <n v="39"/>
    <n v="6"/>
    <n v="39"/>
    <s v="Camp resident - Children"/>
    <s v="Priority 3"/>
    <s v="Wash"/>
    <x v="8"/>
    <m/>
    <m/>
  </r>
  <r>
    <x v="0"/>
    <x v="0"/>
    <s v="Du Kahtawng Qtr. 5"/>
    <s v="MMR001CMP011"/>
    <s v="GCA"/>
    <s v="Urban"/>
    <n v="8"/>
    <n v="30"/>
    <n v="8"/>
    <n v="32"/>
    <n v="8"/>
    <n v="32"/>
    <s v="Camp manager"/>
    <s v="Priority 1"/>
    <s v="Environment"/>
    <x v="1"/>
    <m/>
    <m/>
  </r>
  <r>
    <x v="0"/>
    <x v="0"/>
    <s v="Du Kahtawng Qtr. 5"/>
    <s v="MMR001CMP011"/>
    <s v="GCA"/>
    <s v="Urban"/>
    <n v="8"/>
    <n v="30"/>
    <n v="8"/>
    <n v="32"/>
    <n v="8"/>
    <n v="32"/>
    <s v="Camp manager"/>
    <s v="Priority 2"/>
    <s v="Education"/>
    <x v="5"/>
    <m/>
    <m/>
  </r>
  <r>
    <x v="0"/>
    <x v="0"/>
    <s v="Du Kahtawng Qtr. 5"/>
    <s v="MMR001CMP011"/>
    <s v="GCA"/>
    <s v="Urban"/>
    <n v="8"/>
    <n v="30"/>
    <n v="8"/>
    <n v="32"/>
    <n v="8"/>
    <n v="32"/>
    <s v="Camp manager"/>
    <s v="Priority 3"/>
    <s v="Food"/>
    <x v="6"/>
    <m/>
    <m/>
  </r>
  <r>
    <x v="0"/>
    <x v="0"/>
    <s v="Du Kahtawng Qtr. 5"/>
    <s v="MMR001CMP011"/>
    <s v="GCA"/>
    <s v="Urban"/>
    <n v="8"/>
    <n v="30"/>
    <n v="8"/>
    <n v="32"/>
    <n v="8"/>
    <n v="32"/>
    <s v="Camp resident -Men"/>
    <s v="Priority 1"/>
    <s v="Education"/>
    <x v="4"/>
    <m/>
    <m/>
  </r>
  <r>
    <x v="0"/>
    <x v="0"/>
    <s v="Du Kahtawng Qtr. 5"/>
    <s v="MMR001CMP011"/>
    <s v="GCA"/>
    <s v="Urban"/>
    <n v="8"/>
    <n v="30"/>
    <n v="8"/>
    <n v="32"/>
    <n v="8"/>
    <n v="32"/>
    <s v="Camp resident -Men"/>
    <s v="Priority 2"/>
    <s v="NonFoodItems"/>
    <x v="15"/>
    <m/>
    <m/>
  </r>
  <r>
    <x v="0"/>
    <x v="0"/>
    <s v="Du Kahtawng Qtr. 5"/>
    <s v="MMR001CMP011"/>
    <s v="GCA"/>
    <s v="Urban"/>
    <n v="8"/>
    <n v="30"/>
    <n v="8"/>
    <n v="32"/>
    <n v="8"/>
    <n v="32"/>
    <s v="Camp resident -Men"/>
    <s v="Priority 3"/>
    <s v="Food"/>
    <x v="11"/>
    <m/>
    <m/>
  </r>
  <r>
    <x v="0"/>
    <x v="0"/>
    <s v="Du Kahtawng Qtr. 5"/>
    <s v="MMR001CMP011"/>
    <s v="GCA"/>
    <s v="Urban"/>
    <n v="8"/>
    <n v="30"/>
    <n v="8"/>
    <n v="32"/>
    <n v="8"/>
    <n v="32"/>
    <s v="Camp resident - women"/>
    <s v="Priority 1"/>
    <s v="Food"/>
    <x v="6"/>
    <m/>
    <m/>
  </r>
  <r>
    <x v="0"/>
    <x v="0"/>
    <s v="Du Kahtawng Qtr. 5"/>
    <s v="MMR001CMP011"/>
    <s v="GCA"/>
    <s v="Urban"/>
    <n v="8"/>
    <n v="30"/>
    <n v="8"/>
    <n v="32"/>
    <n v="8"/>
    <n v="32"/>
    <s v="Camp resident - women"/>
    <s v="Priority 2"/>
    <s v="Food"/>
    <x v="0"/>
    <m/>
    <m/>
  </r>
  <r>
    <x v="0"/>
    <x v="0"/>
    <s v="Du Kahtawng Qtr. 5"/>
    <s v="MMR001CMP011"/>
    <s v="GCA"/>
    <s v="Urban"/>
    <n v="8"/>
    <n v="30"/>
    <n v="8"/>
    <n v="32"/>
    <n v="8"/>
    <n v="32"/>
    <s v="Camp resident - women"/>
    <s v="Priority 3"/>
    <s v="Food"/>
    <x v="12"/>
    <m/>
    <m/>
  </r>
  <r>
    <x v="0"/>
    <x v="0"/>
    <s v="Du Kahtawng Qtr. 5"/>
    <s v="MMR001CMP011"/>
    <s v="GCA"/>
    <s v="Urban"/>
    <n v="8"/>
    <n v="30"/>
    <n v="8"/>
    <n v="32"/>
    <n v="8"/>
    <n v="32"/>
    <s v="Camp resident - Children"/>
    <s v="Priority 1"/>
    <s v="Education"/>
    <x v="5"/>
    <m/>
    <m/>
  </r>
  <r>
    <x v="0"/>
    <x v="0"/>
    <s v="Du Kahtawng Qtr. 5"/>
    <s v="MMR001CMP011"/>
    <s v="GCA"/>
    <s v="Urban"/>
    <n v="8"/>
    <n v="30"/>
    <n v="8"/>
    <n v="32"/>
    <n v="8"/>
    <n v="32"/>
    <s v="Camp resident - Children"/>
    <s v="Priority 2"/>
    <s v="Wash"/>
    <x v="2"/>
    <m/>
    <m/>
  </r>
  <r>
    <x v="0"/>
    <x v="0"/>
    <s v="Du Kahtawng Qtr. 5"/>
    <s v="MMR001CMP011"/>
    <s v="GCA"/>
    <s v="Urban"/>
    <n v="8"/>
    <n v="30"/>
    <n v="8"/>
    <n v="32"/>
    <n v="8"/>
    <n v="32"/>
    <s v="Camp resident - Children"/>
    <s v="Priority 3"/>
    <s v="NonFoodItems"/>
    <x v="7"/>
    <m/>
    <m/>
  </r>
  <r>
    <x v="0"/>
    <x v="0"/>
    <s v="Du Kahtawng Qtr. 14"/>
    <s v="MMR001CMP012"/>
    <s v="GCA"/>
    <s v="Urban"/>
    <n v="6"/>
    <n v="28"/>
    <n v="6"/>
    <n v="30"/>
    <n v="6"/>
    <n v="30"/>
    <s v="Camp manager"/>
    <s v="Priority 1"/>
    <s v="Environment"/>
    <x v="1"/>
    <m/>
    <m/>
  </r>
  <r>
    <x v="0"/>
    <x v="0"/>
    <s v="Du Kahtawng Qtr. 14"/>
    <s v="MMR001CMP012"/>
    <s v="GCA"/>
    <s v="Urban"/>
    <n v="6"/>
    <n v="28"/>
    <n v="6"/>
    <n v="30"/>
    <n v="6"/>
    <n v="30"/>
    <s v="Camp manager"/>
    <s v="Priority 2"/>
    <s v="Education"/>
    <x v="5"/>
    <m/>
    <m/>
  </r>
  <r>
    <x v="0"/>
    <x v="0"/>
    <s v="Du Kahtawng Qtr. 14"/>
    <s v="MMR001CMP012"/>
    <s v="GCA"/>
    <s v="Urban"/>
    <n v="6"/>
    <n v="28"/>
    <n v="6"/>
    <n v="30"/>
    <n v="6"/>
    <n v="30"/>
    <s v="Camp manager"/>
    <s v="Priority 3"/>
    <s v="Food"/>
    <x v="6"/>
    <m/>
    <m/>
  </r>
  <r>
    <x v="0"/>
    <x v="0"/>
    <s v="Du Kahtawng Qtr. 14"/>
    <s v="MMR001CMP012"/>
    <s v="GCA"/>
    <s v="Urban"/>
    <n v="6"/>
    <n v="28"/>
    <n v="6"/>
    <n v="30"/>
    <n v="6"/>
    <n v="30"/>
    <s v="Camp resident -Men"/>
    <s v="Priority 1"/>
    <s v="Food"/>
    <x v="11"/>
    <m/>
    <m/>
  </r>
  <r>
    <x v="0"/>
    <x v="0"/>
    <s v="Du Kahtawng Qtr. 14"/>
    <s v="MMR001CMP012"/>
    <s v="GCA"/>
    <s v="Urban"/>
    <n v="6"/>
    <n v="28"/>
    <n v="6"/>
    <n v="30"/>
    <n v="6"/>
    <n v="30"/>
    <s v="Camp resident -Men"/>
    <s v="Priority 2"/>
    <s v="Shelter"/>
    <x v="21"/>
    <m/>
    <m/>
  </r>
  <r>
    <x v="0"/>
    <x v="0"/>
    <s v="Du Kahtawng Qtr. 14"/>
    <s v="MMR001CMP012"/>
    <s v="GCA"/>
    <s v="Urban"/>
    <n v="6"/>
    <n v="28"/>
    <n v="6"/>
    <n v="30"/>
    <n v="6"/>
    <n v="30"/>
    <s v="Camp resident -Men"/>
    <s v="Priority 3"/>
    <s v="NonFoodItems"/>
    <x v="7"/>
    <m/>
    <m/>
  </r>
  <r>
    <x v="0"/>
    <x v="0"/>
    <s v="Du Kahtawng Qtr. 14"/>
    <s v="MMR001CMP012"/>
    <s v="GCA"/>
    <s v="Urban"/>
    <n v="6"/>
    <n v="28"/>
    <n v="6"/>
    <n v="30"/>
    <n v="6"/>
    <n v="30"/>
    <s v="Camp resident - women"/>
    <s v="Priority 1"/>
    <s v="Shelter"/>
    <x v="21"/>
    <m/>
    <m/>
  </r>
  <r>
    <x v="0"/>
    <x v="0"/>
    <s v="Du Kahtawng Qtr. 14"/>
    <s v="MMR001CMP012"/>
    <s v="GCA"/>
    <s v="Urban"/>
    <n v="6"/>
    <n v="28"/>
    <n v="6"/>
    <n v="30"/>
    <n v="6"/>
    <n v="30"/>
    <s v="Camp resident - women"/>
    <s v="Priority 2"/>
    <s v="Environment"/>
    <x v="1"/>
    <m/>
    <m/>
  </r>
  <r>
    <x v="0"/>
    <x v="0"/>
    <s v="Du Kahtawng Qtr. 14"/>
    <s v="MMR001CMP012"/>
    <s v="GCA"/>
    <s v="Urban"/>
    <n v="6"/>
    <n v="28"/>
    <n v="6"/>
    <n v="30"/>
    <n v="6"/>
    <n v="30"/>
    <s v="Camp resident - women"/>
    <s v="Priority 3"/>
    <s v="NonFoodItems"/>
    <x v="15"/>
    <m/>
    <m/>
  </r>
  <r>
    <x v="0"/>
    <x v="0"/>
    <s v="Du Kahtawng Qtr. 14"/>
    <s v="MMR001CMP012"/>
    <s v="GCA"/>
    <s v="Urban"/>
    <n v="6"/>
    <n v="28"/>
    <n v="6"/>
    <n v="30"/>
    <n v="6"/>
    <n v="30"/>
    <s v="Camp resident - Children"/>
    <s v="Priority 1"/>
    <s v="Education"/>
    <x v="5"/>
    <m/>
    <m/>
  </r>
  <r>
    <x v="0"/>
    <x v="0"/>
    <s v="Du Kahtawng Qtr. 14"/>
    <s v="MMR001CMP012"/>
    <s v="GCA"/>
    <s v="Urban"/>
    <n v="6"/>
    <n v="28"/>
    <n v="6"/>
    <n v="30"/>
    <n v="6"/>
    <n v="30"/>
    <s v="Camp resident - Children"/>
    <s v="Priority 2"/>
    <s v="Food"/>
    <x v="12"/>
    <m/>
    <m/>
  </r>
  <r>
    <x v="0"/>
    <x v="0"/>
    <s v="Du Kahtawng Qtr. 14"/>
    <s v="MMR001CMP012"/>
    <s v="GCA"/>
    <s v="Urban"/>
    <n v="6"/>
    <n v="28"/>
    <n v="6"/>
    <n v="30"/>
    <n v="6"/>
    <n v="30"/>
    <s v="Camp resident - Children"/>
    <s v="Priority 3"/>
    <s v="Wash"/>
    <x v="2"/>
    <m/>
    <m/>
  </r>
  <r>
    <x v="0"/>
    <x v="0"/>
    <s v="Kyun Pin Thar Baptist Church"/>
    <s v="MMR001CMP013"/>
    <s v="GCA"/>
    <s v="Urban"/>
    <n v="44"/>
    <n v="180"/>
    <n v="18"/>
    <n v="68"/>
    <n v="45"/>
    <n v="194"/>
    <s v="Camp manager"/>
    <s v="Priority 1"/>
    <s v="Food"/>
    <x v="0"/>
    <m/>
    <m/>
  </r>
  <r>
    <x v="0"/>
    <x v="0"/>
    <s v="Kyun Pin Thar Baptist Church"/>
    <s v="MMR001CMP013"/>
    <s v="GCA"/>
    <s v="Urban"/>
    <n v="44"/>
    <n v="180"/>
    <n v="18"/>
    <n v="68"/>
    <n v="45"/>
    <n v="194"/>
    <s v="Camp manager"/>
    <s v="Priority 2"/>
    <s v="Environment"/>
    <x v="1"/>
    <m/>
    <m/>
  </r>
  <r>
    <x v="0"/>
    <x v="0"/>
    <s v="Kyun Pin Thar Baptist Church"/>
    <s v="MMR001CMP013"/>
    <s v="GCA"/>
    <s v="Urban"/>
    <n v="44"/>
    <n v="180"/>
    <n v="18"/>
    <n v="68"/>
    <n v="45"/>
    <n v="194"/>
    <s v="Camp manager"/>
    <s v="Priority 3"/>
    <s v="Food"/>
    <x v="11"/>
    <m/>
    <m/>
  </r>
  <r>
    <x v="0"/>
    <x v="0"/>
    <s v="Kyun Pin Thar Baptist Church"/>
    <s v="MMR001CMP013"/>
    <s v="GCA"/>
    <s v="Urban"/>
    <n v="44"/>
    <n v="180"/>
    <n v="18"/>
    <n v="68"/>
    <n v="45"/>
    <n v="194"/>
    <s v="Camp resident -Men"/>
    <s v="Priority 1"/>
    <s v="Education"/>
    <x v="3"/>
    <m/>
    <m/>
  </r>
  <r>
    <x v="0"/>
    <x v="0"/>
    <s v="Kyun Pin Thar Baptist Church"/>
    <s v="MMR001CMP013"/>
    <s v="GCA"/>
    <s v="Urban"/>
    <n v="44"/>
    <n v="180"/>
    <n v="18"/>
    <n v="68"/>
    <n v="45"/>
    <n v="194"/>
    <s v="Camp resident -Men"/>
    <s v="Priority 2"/>
    <s v="Education"/>
    <x v="4"/>
    <m/>
    <m/>
  </r>
  <r>
    <x v="0"/>
    <x v="0"/>
    <s v="Kyun Pin Thar Baptist Church"/>
    <s v="MMR001CMP013"/>
    <s v="GCA"/>
    <s v="Urban"/>
    <n v="44"/>
    <n v="180"/>
    <n v="18"/>
    <n v="68"/>
    <n v="45"/>
    <n v="194"/>
    <s v="Camp resident -Men"/>
    <s v="Priority 3"/>
    <s v="Education"/>
    <x v="5"/>
    <m/>
    <m/>
  </r>
  <r>
    <x v="0"/>
    <x v="0"/>
    <s v="Kyun Pin Thar Baptist Church"/>
    <s v="MMR001CMP013"/>
    <s v="GCA"/>
    <s v="Urban"/>
    <n v="44"/>
    <n v="180"/>
    <n v="18"/>
    <n v="68"/>
    <n v="45"/>
    <n v="194"/>
    <s v="Camp resident - women"/>
    <s v="Priority 1"/>
    <s v="Food"/>
    <x v="6"/>
    <m/>
    <m/>
  </r>
  <r>
    <x v="0"/>
    <x v="0"/>
    <s v="Kyun Pin Thar Baptist Church"/>
    <s v="MMR001CMP013"/>
    <s v="GCA"/>
    <s v="Urban"/>
    <n v="44"/>
    <n v="180"/>
    <n v="18"/>
    <n v="68"/>
    <n v="45"/>
    <n v="194"/>
    <s v="Camp resident - women"/>
    <s v="Priority 2"/>
    <s v="NonFoodItems"/>
    <x v="15"/>
    <m/>
    <m/>
  </r>
  <r>
    <x v="0"/>
    <x v="0"/>
    <s v="Kyun Pin Thar Baptist Church"/>
    <s v="MMR001CMP013"/>
    <s v="GCA"/>
    <s v="Urban"/>
    <n v="44"/>
    <n v="180"/>
    <n v="18"/>
    <n v="68"/>
    <n v="45"/>
    <n v="194"/>
    <s v="Camp resident - women"/>
    <s v="Priority 3"/>
    <s v="Wash"/>
    <x v="8"/>
    <m/>
    <m/>
  </r>
  <r>
    <x v="0"/>
    <x v="0"/>
    <s v="Kyun Pin Thar Baptist Church"/>
    <s v="MMR001CMP013"/>
    <s v="GCA"/>
    <s v="Urban"/>
    <n v="44"/>
    <n v="180"/>
    <n v="18"/>
    <n v="68"/>
    <n v="45"/>
    <n v="194"/>
    <s v="Camp resident - Children"/>
    <s v="Priority 1"/>
    <s v="Education"/>
    <x v="5"/>
    <m/>
    <m/>
  </r>
  <r>
    <x v="0"/>
    <x v="0"/>
    <s v="Kyun Pin Thar Baptist Church"/>
    <s v="MMR001CMP013"/>
    <s v="GCA"/>
    <s v="Urban"/>
    <n v="44"/>
    <n v="180"/>
    <n v="18"/>
    <n v="68"/>
    <n v="45"/>
    <n v="194"/>
    <s v="Camp resident - Children"/>
    <s v="Priority 2"/>
    <s v="Education"/>
    <x v="3"/>
    <m/>
    <m/>
  </r>
  <r>
    <x v="0"/>
    <x v="0"/>
    <s v="Kyun Pin Thar Baptist Church"/>
    <s v="MMR001CMP013"/>
    <s v="GCA"/>
    <s v="Urban"/>
    <n v="44"/>
    <n v="180"/>
    <n v="18"/>
    <n v="68"/>
    <n v="45"/>
    <n v="194"/>
    <s v="Camp resident - Children"/>
    <s v="Priority 3"/>
    <s v="Health"/>
    <x v="14"/>
    <m/>
    <m/>
  </r>
  <r>
    <x v="0"/>
    <x v="0"/>
    <s v="Le Kone Ziun Baptist Church "/>
    <s v="MMR001CMP014"/>
    <s v="GCA"/>
    <s v="Urban"/>
    <n v="163"/>
    <n v="712"/>
    <n v="84"/>
    <n v="452"/>
    <n v="140"/>
    <n v="707"/>
    <s v="Camp manager"/>
    <s v="Priority 1"/>
    <s v="Food"/>
    <x v="0"/>
    <m/>
    <m/>
  </r>
  <r>
    <x v="0"/>
    <x v="0"/>
    <s v="Le Kone Ziun Baptist Church "/>
    <s v="MMR001CMP014"/>
    <s v="GCA"/>
    <s v="Urban"/>
    <n v="163"/>
    <n v="712"/>
    <n v="84"/>
    <n v="452"/>
    <n v="140"/>
    <n v="707"/>
    <s v="Camp manager"/>
    <s v="Priority 2"/>
    <s v="Health"/>
    <x v="9"/>
    <m/>
    <m/>
  </r>
  <r>
    <x v="0"/>
    <x v="0"/>
    <s v="Le Kone Ziun Baptist Church "/>
    <s v="MMR001CMP014"/>
    <s v="GCA"/>
    <s v="Urban"/>
    <n v="163"/>
    <n v="712"/>
    <n v="84"/>
    <n v="452"/>
    <n v="140"/>
    <n v="707"/>
    <s v="Camp manager"/>
    <s v="Priority 3"/>
    <s v="Food"/>
    <x v="11"/>
    <m/>
    <m/>
  </r>
  <r>
    <x v="0"/>
    <x v="0"/>
    <s v="Le Kone Ziun Baptist Church "/>
    <s v="MMR001CMP014"/>
    <s v="GCA"/>
    <s v="Urban"/>
    <n v="163"/>
    <n v="712"/>
    <n v="84"/>
    <n v="452"/>
    <n v="140"/>
    <n v="707"/>
    <s v="Camp resident -Men"/>
    <s v="Priority 1"/>
    <s v="Shelter"/>
    <x v="17"/>
    <m/>
    <m/>
  </r>
  <r>
    <x v="0"/>
    <x v="0"/>
    <s v="Le Kone Ziun Baptist Church "/>
    <s v="MMR001CMP014"/>
    <s v="GCA"/>
    <s v="Urban"/>
    <n v="163"/>
    <n v="712"/>
    <n v="84"/>
    <n v="452"/>
    <n v="140"/>
    <n v="707"/>
    <s v="Camp resident -Men"/>
    <s v="Priority 2"/>
    <s v="NonFoodItems"/>
    <x v="7"/>
    <m/>
    <m/>
  </r>
  <r>
    <x v="0"/>
    <x v="0"/>
    <s v="Le Kone Ziun Baptist Church "/>
    <s v="MMR001CMP014"/>
    <s v="GCA"/>
    <s v="Urban"/>
    <n v="163"/>
    <n v="712"/>
    <n v="84"/>
    <n v="452"/>
    <n v="140"/>
    <n v="707"/>
    <s v="Camp resident -Men"/>
    <s v="Priority 3"/>
    <s v="Food"/>
    <x v="6"/>
    <m/>
    <m/>
  </r>
  <r>
    <x v="0"/>
    <x v="0"/>
    <s v="Le Kone Ziun Baptist Church "/>
    <s v="MMR001CMP014"/>
    <s v="GCA"/>
    <s v="Urban"/>
    <n v="163"/>
    <n v="712"/>
    <n v="84"/>
    <n v="452"/>
    <n v="140"/>
    <n v="707"/>
    <s v="Camp resident - women"/>
    <s v="Priority 1"/>
    <s v="Food"/>
    <x v="12"/>
    <m/>
    <m/>
  </r>
  <r>
    <x v="0"/>
    <x v="0"/>
    <s v="Le Kone Ziun Baptist Church "/>
    <s v="MMR001CMP014"/>
    <s v="GCA"/>
    <s v="Urban"/>
    <n v="163"/>
    <n v="712"/>
    <n v="84"/>
    <n v="452"/>
    <n v="140"/>
    <n v="707"/>
    <s v="Camp resident - women"/>
    <s v="Priority 2"/>
    <s v="Wash"/>
    <x v="2"/>
    <m/>
    <m/>
  </r>
  <r>
    <x v="0"/>
    <x v="0"/>
    <s v="Le Kone Ziun Baptist Church "/>
    <s v="MMR001CMP014"/>
    <s v="GCA"/>
    <s v="Urban"/>
    <n v="163"/>
    <n v="712"/>
    <n v="84"/>
    <n v="452"/>
    <n v="140"/>
    <n v="707"/>
    <s v="Camp resident - women"/>
    <s v="Priority 3"/>
    <s v="Food"/>
    <x v="6"/>
    <m/>
    <m/>
  </r>
  <r>
    <x v="0"/>
    <x v="0"/>
    <s v="Le Kone Ziun Baptist Church "/>
    <s v="MMR001CMP014"/>
    <s v="GCA"/>
    <s v="Urban"/>
    <n v="163"/>
    <n v="712"/>
    <n v="84"/>
    <n v="452"/>
    <n v="140"/>
    <n v="707"/>
    <s v="Camp resident - Children"/>
    <s v="Priority 1"/>
    <s v="Education"/>
    <x v="5"/>
    <m/>
    <m/>
  </r>
  <r>
    <x v="0"/>
    <x v="0"/>
    <s v="Le Kone Ziun Baptist Church "/>
    <s v="MMR001CMP014"/>
    <s v="GCA"/>
    <s v="Urban"/>
    <n v="163"/>
    <n v="712"/>
    <n v="84"/>
    <n v="452"/>
    <n v="140"/>
    <n v="707"/>
    <s v="Camp resident - Children"/>
    <s v="Priority 2"/>
    <s v="Education"/>
    <x v="3"/>
    <m/>
    <m/>
  </r>
  <r>
    <x v="0"/>
    <x v="0"/>
    <s v="Le Kone Ziun Baptist Church "/>
    <s v="MMR001CMP014"/>
    <s v="GCA"/>
    <s v="Urban"/>
    <n v="163"/>
    <n v="712"/>
    <n v="84"/>
    <n v="452"/>
    <n v="140"/>
    <n v="707"/>
    <s v="Camp resident - Children"/>
    <s v="Priority 3"/>
    <s v="Protection"/>
    <x v="20"/>
    <m/>
    <m/>
  </r>
  <r>
    <x v="0"/>
    <x v="0"/>
    <s v="Le Kone Bethlehem Church"/>
    <s v="MMR001CMP015"/>
    <s v="GCA"/>
    <s v="Urban"/>
    <n v="107"/>
    <n v="584"/>
    <n v="30"/>
    <n v="174"/>
    <n v="108"/>
    <n v="605"/>
    <s v="Camp manager"/>
    <s v="Priority 1"/>
    <s v="Food"/>
    <x v="0"/>
    <m/>
    <m/>
  </r>
  <r>
    <x v="0"/>
    <x v="0"/>
    <s v="Le Kone Bethlehem Church"/>
    <s v="MMR001CMP015"/>
    <s v="GCA"/>
    <s v="Urban"/>
    <n v="107"/>
    <n v="584"/>
    <n v="30"/>
    <n v="174"/>
    <n v="108"/>
    <n v="605"/>
    <s v="Camp manager"/>
    <s v="Priority 2"/>
    <s v="Environment"/>
    <x v="1"/>
    <m/>
    <m/>
  </r>
  <r>
    <x v="0"/>
    <x v="0"/>
    <s v="Le Kone Bethlehem Church"/>
    <s v="MMR001CMP015"/>
    <s v="GCA"/>
    <s v="Urban"/>
    <n v="107"/>
    <n v="584"/>
    <n v="30"/>
    <n v="174"/>
    <n v="108"/>
    <n v="605"/>
    <s v="Camp manager"/>
    <s v="Priority 3"/>
    <s v="Health"/>
    <x v="14"/>
    <m/>
    <m/>
  </r>
  <r>
    <x v="0"/>
    <x v="0"/>
    <s v="Le Kone Bethlehem Church"/>
    <s v="MMR001CMP015"/>
    <s v="GCA"/>
    <s v="Urban"/>
    <n v="107"/>
    <n v="584"/>
    <n v="30"/>
    <n v="174"/>
    <n v="108"/>
    <n v="605"/>
    <s v="Camp resident -Men"/>
    <s v="Priority 1"/>
    <s v="Wash"/>
    <x v="8"/>
    <m/>
    <m/>
  </r>
  <r>
    <x v="0"/>
    <x v="0"/>
    <s v="Le Kone Bethlehem Church"/>
    <s v="MMR001CMP015"/>
    <s v="GCA"/>
    <s v="Urban"/>
    <n v="107"/>
    <n v="584"/>
    <n v="30"/>
    <n v="174"/>
    <n v="108"/>
    <n v="605"/>
    <s v="Camp resident -Men"/>
    <s v="Priority 2"/>
    <s v="NonFoodItems"/>
    <x v="15"/>
    <m/>
    <m/>
  </r>
  <r>
    <x v="0"/>
    <x v="0"/>
    <s v="Le Kone Bethlehem Church"/>
    <s v="MMR001CMP015"/>
    <s v="GCA"/>
    <s v="Urban"/>
    <n v="107"/>
    <n v="584"/>
    <n v="30"/>
    <n v="174"/>
    <n v="108"/>
    <n v="605"/>
    <s v="Camp resident -Men"/>
    <s v="Priority 3"/>
    <s v="Food"/>
    <x v="6"/>
    <m/>
    <m/>
  </r>
  <r>
    <x v="0"/>
    <x v="0"/>
    <s v="Le Kone Bethlehem Church"/>
    <s v="MMR001CMP015"/>
    <s v="GCA"/>
    <s v="Urban"/>
    <n v="107"/>
    <n v="584"/>
    <n v="30"/>
    <n v="174"/>
    <n v="108"/>
    <n v="605"/>
    <s v="Camp resident - women"/>
    <s v="Priority 1"/>
    <s v="Food"/>
    <x v="11"/>
    <m/>
    <m/>
  </r>
  <r>
    <x v="0"/>
    <x v="0"/>
    <s v="Le Kone Bethlehem Church"/>
    <s v="MMR001CMP015"/>
    <s v="GCA"/>
    <s v="Urban"/>
    <n v="107"/>
    <n v="584"/>
    <n v="30"/>
    <n v="174"/>
    <n v="108"/>
    <n v="605"/>
    <s v="Camp resident - women"/>
    <s v="Priority 2"/>
    <s v="NonFoodItems"/>
    <x v="15"/>
    <m/>
    <m/>
  </r>
  <r>
    <x v="0"/>
    <x v="0"/>
    <s v="Le Kone Bethlehem Church"/>
    <s v="MMR001CMP015"/>
    <s v="GCA"/>
    <s v="Urban"/>
    <n v="107"/>
    <n v="584"/>
    <n v="30"/>
    <n v="174"/>
    <n v="108"/>
    <n v="605"/>
    <s v="Camp resident - women"/>
    <s v="Priority 3"/>
    <s v="NonFoodItems"/>
    <x v="7"/>
    <m/>
    <m/>
  </r>
  <r>
    <x v="0"/>
    <x v="0"/>
    <s v="Le Kone Bethlehem Church"/>
    <s v="MMR001CMP015"/>
    <s v="GCA"/>
    <s v="Urban"/>
    <n v="107"/>
    <n v="584"/>
    <n v="30"/>
    <n v="174"/>
    <n v="108"/>
    <n v="605"/>
    <s v="Camp resident - Children"/>
    <s v="Priority 1"/>
    <s v="Food"/>
    <x v="6"/>
    <m/>
    <m/>
  </r>
  <r>
    <x v="0"/>
    <x v="0"/>
    <s v="Le Kone Bethlehem Church"/>
    <s v="MMR001CMP015"/>
    <s v="GCA"/>
    <s v="Urban"/>
    <n v="107"/>
    <n v="584"/>
    <n v="30"/>
    <n v="174"/>
    <n v="108"/>
    <n v="605"/>
    <s v="Camp resident - Children"/>
    <s v="Priority 2"/>
    <s v="Food"/>
    <x v="12"/>
    <m/>
    <m/>
  </r>
  <r>
    <x v="0"/>
    <x v="0"/>
    <s v="Le Kone Bethlehem Church"/>
    <s v="MMR001CMP015"/>
    <s v="GCA"/>
    <s v="Urban"/>
    <n v="107"/>
    <n v="584"/>
    <n v="30"/>
    <n v="174"/>
    <n v="108"/>
    <n v="605"/>
    <s v="Camp resident - Children"/>
    <s v="Priority 3"/>
    <s v="Education"/>
    <x v="16"/>
    <m/>
    <m/>
  </r>
  <r>
    <x v="0"/>
    <x v="0"/>
    <s v="Maliyang Baptist Church"/>
    <s v="MMR001CMP016"/>
    <s v="GCA"/>
    <s v="Urban"/>
    <n v="72"/>
    <n v="333"/>
    <n v="72"/>
    <n v="332"/>
    <n v="72"/>
    <n v="332"/>
    <s v="Camp manager"/>
    <s v="Priority 1"/>
    <s v="Food"/>
    <x v="0"/>
    <m/>
    <m/>
  </r>
  <r>
    <x v="0"/>
    <x v="0"/>
    <s v="Maliyang Baptist Church"/>
    <s v="MMR001CMP016"/>
    <s v="GCA"/>
    <s v="Urban"/>
    <n v="72"/>
    <n v="333"/>
    <n v="72"/>
    <n v="332"/>
    <n v="72"/>
    <n v="332"/>
    <s v="Camp manager"/>
    <s v="Priority 2"/>
    <s v="Environment"/>
    <x v="1"/>
    <m/>
    <m/>
  </r>
  <r>
    <x v="0"/>
    <x v="0"/>
    <s v="Maliyang Baptist Church"/>
    <s v="MMR001CMP016"/>
    <s v="GCA"/>
    <s v="Urban"/>
    <n v="72"/>
    <n v="333"/>
    <n v="72"/>
    <n v="332"/>
    <n v="72"/>
    <n v="332"/>
    <s v="Camp manager"/>
    <s v="Priority 3"/>
    <s v="NonFoodItems"/>
    <x v="7"/>
    <m/>
    <m/>
  </r>
  <r>
    <x v="0"/>
    <x v="0"/>
    <s v="Maliyang Baptist Church"/>
    <s v="MMR001CMP016"/>
    <s v="GCA"/>
    <s v="Urban"/>
    <n v="72"/>
    <n v="333"/>
    <n v="72"/>
    <n v="332"/>
    <n v="72"/>
    <n v="332"/>
    <s v="Camp resident -Men"/>
    <s v="Priority 1"/>
    <s v="Education"/>
    <x v="4"/>
    <m/>
    <m/>
  </r>
  <r>
    <x v="0"/>
    <x v="0"/>
    <s v="Maliyang Baptist Church"/>
    <s v="MMR001CMP016"/>
    <s v="GCA"/>
    <s v="Urban"/>
    <n v="72"/>
    <n v="333"/>
    <n v="72"/>
    <n v="332"/>
    <n v="72"/>
    <n v="332"/>
    <s v="Camp resident -Men"/>
    <s v="Priority 2"/>
    <s v="Food"/>
    <x v="0"/>
    <m/>
    <m/>
  </r>
  <r>
    <x v="0"/>
    <x v="0"/>
    <s v="Maliyang Baptist Church"/>
    <s v="MMR001CMP016"/>
    <s v="GCA"/>
    <s v="Urban"/>
    <n v="72"/>
    <n v="333"/>
    <n v="72"/>
    <n v="332"/>
    <n v="72"/>
    <n v="332"/>
    <s v="Camp resident -Men"/>
    <s v="Priority 3"/>
    <s v="Food"/>
    <x v="12"/>
    <m/>
    <m/>
  </r>
  <r>
    <x v="0"/>
    <x v="0"/>
    <s v="Maliyang Baptist Church"/>
    <s v="MMR001CMP016"/>
    <s v="GCA"/>
    <s v="Urban"/>
    <n v="72"/>
    <n v="333"/>
    <n v="72"/>
    <n v="332"/>
    <n v="72"/>
    <n v="332"/>
    <s v="Camp resident - women"/>
    <s v="Priority 1"/>
    <s v="Food"/>
    <x v="6"/>
    <m/>
    <m/>
  </r>
  <r>
    <x v="0"/>
    <x v="0"/>
    <s v="Maliyang Baptist Church"/>
    <s v="MMR001CMP016"/>
    <s v="GCA"/>
    <s v="Urban"/>
    <n v="72"/>
    <n v="333"/>
    <n v="72"/>
    <n v="332"/>
    <n v="72"/>
    <n v="332"/>
    <s v="Camp resident - women"/>
    <s v="Priority 2"/>
    <s v="NonFoodItems"/>
    <x v="15"/>
    <m/>
    <m/>
  </r>
  <r>
    <x v="0"/>
    <x v="0"/>
    <s v="Maliyang Baptist Church"/>
    <s v="MMR001CMP016"/>
    <s v="GCA"/>
    <s v="Urban"/>
    <n v="72"/>
    <n v="333"/>
    <n v="72"/>
    <n v="332"/>
    <n v="72"/>
    <n v="332"/>
    <s v="Camp resident - women"/>
    <s v="Priority 3"/>
    <s v="Wash"/>
    <x v="8"/>
    <m/>
    <m/>
  </r>
  <r>
    <x v="0"/>
    <x v="0"/>
    <s v="Maliyang Baptist Church"/>
    <s v="MMR001CMP016"/>
    <s v="GCA"/>
    <s v="Urban"/>
    <n v="72"/>
    <n v="333"/>
    <n v="72"/>
    <n v="332"/>
    <n v="72"/>
    <n v="332"/>
    <s v="Camp resident - Children"/>
    <s v="Priority 1"/>
    <s v="Food"/>
    <x v="12"/>
    <m/>
    <m/>
  </r>
  <r>
    <x v="0"/>
    <x v="0"/>
    <s v="Maliyang Baptist Church"/>
    <s v="MMR001CMP016"/>
    <s v="GCA"/>
    <s v="Urban"/>
    <n v="72"/>
    <n v="333"/>
    <n v="72"/>
    <n v="332"/>
    <n v="72"/>
    <n v="332"/>
    <s v="Camp resident - Children"/>
    <s v="Priority 2"/>
    <s v="Education"/>
    <x v="5"/>
    <m/>
    <m/>
  </r>
  <r>
    <x v="0"/>
    <x v="0"/>
    <s v="Maliyang Baptist Church"/>
    <s v="MMR001CMP016"/>
    <s v="GCA"/>
    <s v="Urban"/>
    <n v="72"/>
    <n v="333"/>
    <n v="72"/>
    <n v="332"/>
    <n v="72"/>
    <n v="332"/>
    <s v="Camp resident - Children"/>
    <s v="Priority 3"/>
    <s v="Environment"/>
    <x v="1"/>
    <m/>
    <m/>
  </r>
  <r>
    <x v="0"/>
    <x v="0"/>
    <s v="Jan Mai Kawng Baptist Church"/>
    <s v="MMR001CMP018"/>
    <s v="GCA"/>
    <s v="Urban"/>
    <n v="190"/>
    <n v="1047"/>
    <n v="205"/>
    <n v="1072"/>
    <m/>
    <n v="1072"/>
    <s v="Camp manager"/>
    <s v="Priority 1"/>
    <s v="Food"/>
    <x v="6"/>
    <m/>
    <m/>
  </r>
  <r>
    <x v="0"/>
    <x v="0"/>
    <s v="Jan Mai Kawng Baptist Church"/>
    <s v="MMR001CMP018"/>
    <s v="GCA"/>
    <s v="Urban"/>
    <n v="190"/>
    <n v="1047"/>
    <n v="205"/>
    <n v="1072"/>
    <m/>
    <n v="1072"/>
    <s v="Camp manager"/>
    <s v="Priority 2"/>
    <s v="Food"/>
    <x v="0"/>
    <m/>
    <m/>
  </r>
  <r>
    <x v="0"/>
    <x v="0"/>
    <s v="Jan Mai Kawng Baptist Church"/>
    <s v="MMR001CMP018"/>
    <s v="GCA"/>
    <s v="Urban"/>
    <n v="190"/>
    <n v="1047"/>
    <n v="205"/>
    <n v="1072"/>
    <m/>
    <n v="1072"/>
    <s v="Camp manager"/>
    <s v="Priority 3"/>
    <s v="Health"/>
    <x v="14"/>
    <m/>
    <m/>
  </r>
  <r>
    <x v="0"/>
    <x v="0"/>
    <s v="Jan Mai Kawng Baptist Church"/>
    <s v="MMR001CMP018"/>
    <s v="GCA"/>
    <s v="Urban"/>
    <n v="190"/>
    <n v="1047"/>
    <n v="205"/>
    <n v="1072"/>
    <m/>
    <n v="1072"/>
    <s v="Camp resident -Men"/>
    <s v="Priority 1"/>
    <s v="Food"/>
    <x v="6"/>
    <m/>
    <m/>
  </r>
  <r>
    <x v="0"/>
    <x v="0"/>
    <s v="Jan Mai Kawng Baptist Church"/>
    <s v="MMR001CMP018"/>
    <s v="GCA"/>
    <s v="Urban"/>
    <n v="190"/>
    <n v="1047"/>
    <n v="205"/>
    <n v="1072"/>
    <m/>
    <n v="1072"/>
    <s v="Camp resident -Men"/>
    <s v="Priority 2"/>
    <s v="Food"/>
    <x v="11"/>
    <m/>
    <m/>
  </r>
  <r>
    <x v="0"/>
    <x v="0"/>
    <s v="Jan Mai Kawng Baptist Church"/>
    <s v="MMR001CMP018"/>
    <s v="GCA"/>
    <s v="Urban"/>
    <n v="190"/>
    <n v="1047"/>
    <n v="205"/>
    <n v="1072"/>
    <m/>
    <n v="1072"/>
    <s v="Camp resident -Men"/>
    <s v="Priority 3"/>
    <s v="Food"/>
    <x v="0"/>
    <m/>
    <m/>
  </r>
  <r>
    <x v="0"/>
    <x v="0"/>
    <s v="Jan Mai Kawng Baptist Church"/>
    <s v="MMR001CMP018"/>
    <s v="GCA"/>
    <s v="Urban"/>
    <n v="190"/>
    <n v="1047"/>
    <n v="205"/>
    <n v="1072"/>
    <m/>
    <n v="1072"/>
    <s v="Camp resident - women"/>
    <s v="Priority 1"/>
    <s v="Food"/>
    <x v="6"/>
    <m/>
    <m/>
  </r>
  <r>
    <x v="0"/>
    <x v="0"/>
    <s v="Jan Mai Kawng Baptist Church"/>
    <s v="MMR001CMP018"/>
    <s v="GCA"/>
    <s v="Urban"/>
    <n v="190"/>
    <n v="1047"/>
    <n v="205"/>
    <n v="1072"/>
    <m/>
    <n v="1072"/>
    <s v="Camp resident - women"/>
    <s v="Priority 2"/>
    <s v="Education"/>
    <x v="4"/>
    <m/>
    <m/>
  </r>
  <r>
    <x v="0"/>
    <x v="0"/>
    <s v="Jan Mai Kawng Baptist Church"/>
    <s v="MMR001CMP018"/>
    <s v="GCA"/>
    <s v="Urban"/>
    <n v="190"/>
    <n v="1047"/>
    <n v="205"/>
    <n v="1072"/>
    <m/>
    <n v="1072"/>
    <s v="Camp resident - women"/>
    <s v="Priority 3"/>
    <s v="Food"/>
    <x v="11"/>
    <m/>
    <m/>
  </r>
  <r>
    <x v="0"/>
    <x v="0"/>
    <s v="Jan Mai Kawng Baptist Church"/>
    <s v="MMR001CMP018"/>
    <s v="GCA"/>
    <s v="Urban"/>
    <n v="190"/>
    <n v="1047"/>
    <n v="205"/>
    <n v="1072"/>
    <m/>
    <n v="1072"/>
    <s v="Camp resident - Children"/>
    <s v="Priority 1"/>
    <s v="Food"/>
    <x v="6"/>
    <m/>
    <m/>
  </r>
  <r>
    <x v="0"/>
    <x v="0"/>
    <s v="Jan Mai Kawng Baptist Church"/>
    <s v="MMR001CMP018"/>
    <s v="GCA"/>
    <s v="Urban"/>
    <n v="190"/>
    <n v="1047"/>
    <n v="205"/>
    <n v="1072"/>
    <m/>
    <n v="1072"/>
    <s v="Camp resident - Children"/>
    <s v="Priority 2"/>
    <s v="Food"/>
    <x v="12"/>
    <m/>
    <m/>
  </r>
  <r>
    <x v="0"/>
    <x v="0"/>
    <s v="Jan Mai Kawng Baptist Church"/>
    <s v="MMR001CMP018"/>
    <s v="GCA"/>
    <s v="Urban"/>
    <n v="190"/>
    <n v="1047"/>
    <n v="205"/>
    <n v="1072"/>
    <m/>
    <n v="1072"/>
    <s v="Camp resident - Children"/>
    <s v="Priority 3"/>
    <s v="NonFoodItems"/>
    <x v="7"/>
    <m/>
    <m/>
  </r>
  <r>
    <x v="0"/>
    <x v="0"/>
    <s v="Jan Mai Kawng Catholic Church"/>
    <s v="MMR001CMP019"/>
    <s v="GCA"/>
    <s v="Urban"/>
    <n v="107"/>
    <n v="501"/>
    <n v="107"/>
    <n v="503"/>
    <n v="107"/>
    <n v="497"/>
    <s v="Camp manager"/>
    <s v="Priority 1"/>
    <s v="Food"/>
    <x v="6"/>
    <m/>
    <m/>
  </r>
  <r>
    <x v="0"/>
    <x v="0"/>
    <s v="Jan Mai Kawng Catholic Church"/>
    <s v="MMR001CMP019"/>
    <s v="GCA"/>
    <s v="Urban"/>
    <n v="107"/>
    <n v="501"/>
    <n v="107"/>
    <n v="503"/>
    <n v="107"/>
    <n v="497"/>
    <s v="Camp manager"/>
    <s v="Priority 2"/>
    <s v="Food"/>
    <x v="0"/>
    <m/>
    <m/>
  </r>
  <r>
    <x v="0"/>
    <x v="0"/>
    <s v="Jan Mai Kawng Catholic Church"/>
    <s v="MMR001CMP019"/>
    <s v="GCA"/>
    <s v="Urban"/>
    <n v="107"/>
    <n v="501"/>
    <n v="107"/>
    <n v="503"/>
    <n v="107"/>
    <n v="497"/>
    <s v="Camp manager"/>
    <s v="Priority 3"/>
    <s v="Protection"/>
    <x v="20"/>
    <m/>
    <m/>
  </r>
  <r>
    <x v="0"/>
    <x v="0"/>
    <s v="Jan Mai Kawng Catholic Church"/>
    <s v="MMR001CMP019"/>
    <s v="GCA"/>
    <s v="Urban"/>
    <n v="107"/>
    <n v="501"/>
    <n v="107"/>
    <n v="503"/>
    <n v="107"/>
    <n v="497"/>
    <s v="Camp resident -Men"/>
    <s v="Priority 1"/>
    <s v="Food"/>
    <x v="6"/>
    <m/>
    <m/>
  </r>
  <r>
    <x v="0"/>
    <x v="0"/>
    <s v="Jan Mai Kawng Catholic Church"/>
    <s v="MMR001CMP019"/>
    <s v="GCA"/>
    <s v="Urban"/>
    <n v="107"/>
    <n v="501"/>
    <n v="107"/>
    <n v="503"/>
    <n v="107"/>
    <n v="497"/>
    <s v="Camp resident -Men"/>
    <s v="Priority 2"/>
    <s v="Shelter"/>
    <x v="13"/>
    <m/>
    <m/>
  </r>
  <r>
    <x v="0"/>
    <x v="0"/>
    <s v="Jan Mai Kawng Catholic Church"/>
    <s v="MMR001CMP019"/>
    <s v="GCA"/>
    <s v="Urban"/>
    <n v="107"/>
    <n v="501"/>
    <n v="107"/>
    <n v="503"/>
    <n v="107"/>
    <n v="497"/>
    <s v="Camp resident -Men"/>
    <s v="Priority 3"/>
    <s v="Environment"/>
    <x v="1"/>
    <m/>
    <m/>
  </r>
  <r>
    <x v="0"/>
    <x v="0"/>
    <s v="Jan Mai Kawng Catholic Church"/>
    <s v="MMR001CMP019"/>
    <s v="GCA"/>
    <s v="Urban"/>
    <n v="107"/>
    <n v="501"/>
    <n v="107"/>
    <n v="503"/>
    <n v="107"/>
    <n v="497"/>
    <s v="Camp resident - women"/>
    <s v="Priority 1"/>
    <s v="Food"/>
    <x v="6"/>
    <m/>
    <m/>
  </r>
  <r>
    <x v="0"/>
    <x v="0"/>
    <s v="Jan Mai Kawng Catholic Church"/>
    <s v="MMR001CMP019"/>
    <s v="GCA"/>
    <s v="Urban"/>
    <n v="107"/>
    <n v="501"/>
    <n v="107"/>
    <n v="503"/>
    <n v="107"/>
    <n v="497"/>
    <s v="Camp resident - women"/>
    <s v="Priority 2"/>
    <s v="Shelter"/>
    <x v="13"/>
    <m/>
    <m/>
  </r>
  <r>
    <x v="0"/>
    <x v="0"/>
    <s v="Jan Mai Kawng Catholic Church"/>
    <s v="MMR001CMP019"/>
    <s v="GCA"/>
    <s v="Urban"/>
    <n v="107"/>
    <n v="501"/>
    <n v="107"/>
    <n v="503"/>
    <n v="107"/>
    <n v="497"/>
    <s v="Camp resident - women"/>
    <s v="Priority 3"/>
    <s v="Food"/>
    <x v="0"/>
    <m/>
    <m/>
  </r>
  <r>
    <x v="0"/>
    <x v="0"/>
    <s v="Jan Mai Kawng Catholic Church"/>
    <s v="MMR001CMP019"/>
    <s v="GCA"/>
    <s v="Urban"/>
    <n v="107"/>
    <n v="501"/>
    <n v="107"/>
    <n v="503"/>
    <n v="107"/>
    <n v="497"/>
    <s v="Camp resident - Children"/>
    <s v="Priority 1"/>
    <s v="Wash"/>
    <x v="18"/>
    <m/>
    <m/>
  </r>
  <r>
    <x v="0"/>
    <x v="0"/>
    <s v="Jan Mai Kawng Catholic Church"/>
    <s v="MMR001CMP019"/>
    <s v="GCA"/>
    <s v="Urban"/>
    <n v="107"/>
    <n v="501"/>
    <n v="107"/>
    <n v="503"/>
    <n v="107"/>
    <n v="497"/>
    <s v="Camp resident - Children"/>
    <s v="Priority 2"/>
    <s v="Shelter"/>
    <x v="13"/>
    <m/>
    <m/>
  </r>
  <r>
    <x v="0"/>
    <x v="0"/>
    <s v="Jan Mai Kawng Catholic Church"/>
    <s v="MMR001CMP019"/>
    <s v="GCA"/>
    <s v="Urban"/>
    <n v="107"/>
    <n v="501"/>
    <n v="107"/>
    <n v="503"/>
    <n v="107"/>
    <n v="497"/>
    <s v="Camp resident - Children"/>
    <s v="Priority 3"/>
    <s v="Education"/>
    <x v="4"/>
    <m/>
    <m/>
  </r>
  <r>
    <x v="0"/>
    <x v="0"/>
    <s v="Maw Hpawng Hka Nan Baptist Church"/>
    <s v="MMR001CMP020"/>
    <s v="GCA"/>
    <s v="Rural"/>
    <n v="22"/>
    <n v="101"/>
    <n v="18"/>
    <n v="91"/>
    <n v="22"/>
    <n v="103"/>
    <s v="Camp manager"/>
    <s v="Priority 1"/>
    <s v="Health"/>
    <x v="14"/>
    <m/>
    <m/>
  </r>
  <r>
    <x v="0"/>
    <x v="0"/>
    <s v="Maw Hpawng Hka Nan Baptist Church"/>
    <s v="MMR001CMP020"/>
    <s v="GCA"/>
    <s v="Rural"/>
    <n v="22"/>
    <n v="101"/>
    <n v="18"/>
    <n v="91"/>
    <n v="22"/>
    <n v="103"/>
    <s v="Camp manager"/>
    <s v="Priority 2"/>
    <s v="Environment"/>
    <x v="1"/>
    <m/>
    <m/>
  </r>
  <r>
    <x v="0"/>
    <x v="0"/>
    <s v="Maw Hpawng Hka Nan Baptist Church"/>
    <s v="MMR001CMP020"/>
    <s v="GCA"/>
    <s v="Rural"/>
    <n v="22"/>
    <n v="101"/>
    <n v="18"/>
    <n v="91"/>
    <n v="22"/>
    <n v="103"/>
    <s v="Camp manager"/>
    <s v="Priority 3"/>
    <s v="Food"/>
    <x v="11"/>
    <m/>
    <m/>
  </r>
  <r>
    <x v="0"/>
    <x v="0"/>
    <s v="Maw Hpawng Hka Nan Baptist Church"/>
    <s v="MMR001CMP020"/>
    <s v="GCA"/>
    <s v="Rural"/>
    <n v="22"/>
    <n v="101"/>
    <n v="18"/>
    <n v="91"/>
    <n v="22"/>
    <n v="103"/>
    <s v="Camp resident -Men"/>
    <s v="Priority 1"/>
    <s v="Environment"/>
    <x v="1"/>
    <m/>
    <m/>
  </r>
  <r>
    <x v="0"/>
    <x v="0"/>
    <s v="Maw Hpawng Hka Nan Baptist Church"/>
    <s v="MMR001CMP020"/>
    <s v="GCA"/>
    <s v="Rural"/>
    <n v="22"/>
    <n v="101"/>
    <n v="18"/>
    <n v="91"/>
    <n v="22"/>
    <n v="103"/>
    <s v="Camp resident -Men"/>
    <s v="Priority 2"/>
    <s v="Health"/>
    <x v="14"/>
    <m/>
    <m/>
  </r>
  <r>
    <x v="0"/>
    <x v="0"/>
    <s v="Maw Hpawng Hka Nan Baptist Church"/>
    <s v="MMR001CMP020"/>
    <s v="GCA"/>
    <s v="Rural"/>
    <n v="22"/>
    <n v="101"/>
    <n v="18"/>
    <n v="91"/>
    <n v="22"/>
    <n v="103"/>
    <s v="Camp resident -Men"/>
    <s v="Priority 3"/>
    <s v="Food"/>
    <x v="6"/>
    <m/>
    <m/>
  </r>
  <r>
    <x v="0"/>
    <x v="0"/>
    <s v="Maw Hpawng Hka Nan Baptist Church"/>
    <s v="MMR001CMP020"/>
    <s v="GCA"/>
    <s v="Rural"/>
    <n v="22"/>
    <n v="101"/>
    <n v="18"/>
    <n v="91"/>
    <n v="22"/>
    <n v="103"/>
    <s v="Camp resident - women"/>
    <s v="Priority 1"/>
    <s v="Food"/>
    <x v="0"/>
    <m/>
    <m/>
  </r>
  <r>
    <x v="0"/>
    <x v="0"/>
    <s v="Maw Hpawng Hka Nan Baptist Church"/>
    <s v="MMR001CMP020"/>
    <s v="GCA"/>
    <s v="Rural"/>
    <n v="22"/>
    <n v="101"/>
    <n v="18"/>
    <n v="91"/>
    <n v="22"/>
    <n v="103"/>
    <s v="Camp resident - women"/>
    <s v="Priority 2"/>
    <s v="NonFoodItems"/>
    <x v="15"/>
    <m/>
    <m/>
  </r>
  <r>
    <x v="0"/>
    <x v="0"/>
    <s v="Maw Hpawng Hka Nan Baptist Church"/>
    <s v="MMR001CMP020"/>
    <s v="GCA"/>
    <s v="Rural"/>
    <n v="22"/>
    <n v="101"/>
    <n v="18"/>
    <n v="91"/>
    <n v="22"/>
    <n v="103"/>
    <s v="Camp resident - women"/>
    <s v="Priority 3"/>
    <s v="Food"/>
    <x v="6"/>
    <m/>
    <m/>
  </r>
  <r>
    <x v="0"/>
    <x v="0"/>
    <s v="Maw Hpawng Hka Nan Baptist Church"/>
    <s v="MMR001CMP020"/>
    <s v="GCA"/>
    <s v="Rural"/>
    <n v="22"/>
    <n v="101"/>
    <n v="18"/>
    <n v="91"/>
    <n v="22"/>
    <n v="103"/>
    <s v="Camp resident - Children"/>
    <s v="Priority 1"/>
    <s v="Education"/>
    <x v="16"/>
    <m/>
    <m/>
  </r>
  <r>
    <x v="0"/>
    <x v="0"/>
    <s v="Maw Hpawng Hka Nan Baptist Church"/>
    <s v="MMR001CMP020"/>
    <s v="GCA"/>
    <s v="Rural"/>
    <n v="22"/>
    <n v="101"/>
    <n v="18"/>
    <n v="91"/>
    <n v="22"/>
    <n v="103"/>
    <s v="Camp resident - Children"/>
    <s v="Priority 2"/>
    <s v="Education"/>
    <x v="3"/>
    <m/>
    <m/>
  </r>
  <r>
    <x v="0"/>
    <x v="0"/>
    <s v="Maw Hpawng Hka Nan Baptist Church"/>
    <s v="MMR001CMP020"/>
    <s v="GCA"/>
    <s v="Rural"/>
    <n v="22"/>
    <n v="101"/>
    <n v="18"/>
    <n v="91"/>
    <n v="22"/>
    <n v="103"/>
    <s v="Camp resident - Children"/>
    <s v="Priority 3"/>
    <s v="Food"/>
    <x v="6"/>
    <m/>
    <m/>
  </r>
  <r>
    <x v="0"/>
    <x v="0"/>
    <s v="Maw Hpawng Lhaovo Baptist Church"/>
    <s v="MMR001CMP021"/>
    <s v="GCA"/>
    <s v="Rural"/>
    <n v="14"/>
    <n v="73"/>
    <n v="12"/>
    <n v="61"/>
    <n v="14"/>
    <n v="72"/>
    <s v="Camp manager"/>
    <s v="Priority 1"/>
    <s v="Food"/>
    <x v="0"/>
    <m/>
    <m/>
  </r>
  <r>
    <x v="0"/>
    <x v="0"/>
    <s v="Maw Hpawng Lhaovo Baptist Church"/>
    <s v="MMR001CMP021"/>
    <s v="GCA"/>
    <s v="Rural"/>
    <n v="14"/>
    <n v="73"/>
    <n v="12"/>
    <n v="61"/>
    <n v="14"/>
    <n v="72"/>
    <s v="Camp manager"/>
    <s v="Priority 2"/>
    <s v="Environment"/>
    <x v="1"/>
    <m/>
    <m/>
  </r>
  <r>
    <x v="0"/>
    <x v="0"/>
    <s v="Maw Hpawng Lhaovo Baptist Church"/>
    <s v="MMR001CMP021"/>
    <s v="GCA"/>
    <s v="Rural"/>
    <n v="14"/>
    <n v="73"/>
    <n v="12"/>
    <n v="61"/>
    <n v="14"/>
    <n v="72"/>
    <s v="Camp manager"/>
    <s v="Priority 3"/>
    <s v="Wash"/>
    <x v="22"/>
    <m/>
    <m/>
  </r>
  <r>
    <x v="0"/>
    <x v="0"/>
    <s v="Maw Hpawng Lhaovo Baptist Church"/>
    <s v="MMR001CMP021"/>
    <s v="GCA"/>
    <s v="Rural"/>
    <n v="14"/>
    <n v="73"/>
    <n v="12"/>
    <n v="61"/>
    <n v="14"/>
    <n v="72"/>
    <s v="Camp resident -Men"/>
    <s v="Priority 1"/>
    <s v="Food"/>
    <x v="11"/>
    <m/>
    <m/>
  </r>
  <r>
    <x v="0"/>
    <x v="0"/>
    <s v="Maw Hpawng Lhaovo Baptist Church"/>
    <s v="MMR001CMP021"/>
    <s v="GCA"/>
    <s v="Rural"/>
    <n v="14"/>
    <n v="73"/>
    <n v="12"/>
    <n v="61"/>
    <n v="14"/>
    <n v="72"/>
    <s v="Camp resident -Men"/>
    <s v="Priority 2"/>
    <s v="Food"/>
    <x v="0"/>
    <m/>
    <m/>
  </r>
  <r>
    <x v="0"/>
    <x v="0"/>
    <s v="Maw Hpawng Lhaovo Baptist Church"/>
    <s v="MMR001CMP021"/>
    <s v="GCA"/>
    <s v="Rural"/>
    <n v="14"/>
    <n v="73"/>
    <n v="12"/>
    <n v="61"/>
    <n v="14"/>
    <n v="72"/>
    <s v="Camp resident -Men"/>
    <s v="Priority 3"/>
    <s v="Environment"/>
    <x v="1"/>
    <m/>
    <m/>
  </r>
  <r>
    <x v="0"/>
    <x v="0"/>
    <s v="Maw Hpawng Lhaovo Baptist Church"/>
    <s v="MMR001CMP021"/>
    <s v="GCA"/>
    <s v="Rural"/>
    <n v="14"/>
    <n v="73"/>
    <n v="12"/>
    <n v="61"/>
    <n v="14"/>
    <n v="72"/>
    <s v="Camp resident - women"/>
    <s v="Priority 1"/>
    <s v="Food"/>
    <x v="11"/>
    <m/>
    <m/>
  </r>
  <r>
    <x v="0"/>
    <x v="0"/>
    <s v="Maw Hpawng Lhaovo Baptist Church"/>
    <s v="MMR001CMP021"/>
    <s v="GCA"/>
    <s v="Rural"/>
    <n v="14"/>
    <n v="73"/>
    <n v="12"/>
    <n v="61"/>
    <n v="14"/>
    <n v="72"/>
    <s v="Camp resident - women"/>
    <s v="Priority 2"/>
    <s v="Food"/>
    <x v="0"/>
    <m/>
    <m/>
  </r>
  <r>
    <x v="0"/>
    <x v="0"/>
    <s v="Maw Hpawng Lhaovo Baptist Church"/>
    <s v="MMR001CMP021"/>
    <s v="GCA"/>
    <s v="Rural"/>
    <n v="14"/>
    <n v="73"/>
    <n v="12"/>
    <n v="61"/>
    <n v="14"/>
    <n v="72"/>
    <s v="Camp resident - women"/>
    <s v="Priority 3"/>
    <s v="Environment"/>
    <x v="1"/>
    <m/>
    <m/>
  </r>
  <r>
    <x v="0"/>
    <x v="0"/>
    <s v="Maw Hpawng Lhaovo Baptist Church"/>
    <s v="MMR001CMP021"/>
    <s v="GCA"/>
    <s v="Rural"/>
    <n v="14"/>
    <n v="73"/>
    <n v="12"/>
    <n v="61"/>
    <n v="14"/>
    <n v="72"/>
    <s v="Camp resident - Children"/>
    <s v="Priority 1"/>
    <s v="Education"/>
    <x v="5"/>
    <m/>
    <m/>
  </r>
  <r>
    <x v="0"/>
    <x v="0"/>
    <s v="Maw Hpawng Lhaovo Baptist Church"/>
    <s v="MMR001CMP021"/>
    <s v="GCA"/>
    <s v="Rural"/>
    <n v="14"/>
    <n v="73"/>
    <n v="12"/>
    <n v="61"/>
    <n v="14"/>
    <n v="72"/>
    <s v="Camp resident - Children"/>
    <s v="Priority 2"/>
    <s v="Education"/>
    <x v="3"/>
    <m/>
    <m/>
  </r>
  <r>
    <x v="0"/>
    <x v="0"/>
    <s v="Maw Hpawng Lhaovo Baptist Church"/>
    <s v="MMR001CMP021"/>
    <s v="GCA"/>
    <s v="Rural"/>
    <n v="14"/>
    <n v="73"/>
    <n v="12"/>
    <n v="61"/>
    <n v="14"/>
    <n v="72"/>
    <s v="Camp resident - Children"/>
    <s v="Priority 3"/>
    <s v="Food"/>
    <x v="6"/>
    <m/>
    <m/>
  </r>
  <r>
    <x v="0"/>
    <x v="0"/>
    <s v="Wun Tho Buddhist Monastery"/>
    <s v="MMR001CMP022"/>
    <s v="GCA"/>
    <s v="Urban"/>
    <n v="6"/>
    <n v="36"/>
    <n v="6"/>
    <n v="36"/>
    <n v="6"/>
    <n v="36"/>
    <s v="Camp manager"/>
    <s v="Priority 1"/>
    <s v="Food"/>
    <x v="0"/>
    <m/>
    <m/>
  </r>
  <r>
    <x v="0"/>
    <x v="0"/>
    <s v="Wun Tho Buddhist Monastery"/>
    <s v="MMR001CMP022"/>
    <s v="GCA"/>
    <s v="Urban"/>
    <n v="6"/>
    <n v="36"/>
    <n v="6"/>
    <n v="36"/>
    <n v="6"/>
    <n v="36"/>
    <s v="Camp manager"/>
    <s v="Priority 2"/>
    <s v="Environment"/>
    <x v="1"/>
    <m/>
    <m/>
  </r>
  <r>
    <x v="0"/>
    <x v="0"/>
    <s v="Wun Tho Buddhist Monastery"/>
    <s v="MMR001CMP022"/>
    <s v="GCA"/>
    <s v="Urban"/>
    <n v="6"/>
    <n v="36"/>
    <n v="6"/>
    <n v="36"/>
    <n v="6"/>
    <n v="36"/>
    <s v="Camp manager"/>
    <s v="Priority 3"/>
    <s v="Education"/>
    <x v="3"/>
    <m/>
    <m/>
  </r>
  <r>
    <x v="0"/>
    <x v="0"/>
    <s v="Wun Tho Buddhist Monastery"/>
    <s v="MMR001CMP022"/>
    <s v="GCA"/>
    <s v="Urban"/>
    <n v="6"/>
    <n v="36"/>
    <n v="6"/>
    <n v="36"/>
    <n v="6"/>
    <n v="36"/>
    <s v="Camp resident -Men"/>
    <s v="Priority 1"/>
    <s v="Shelter"/>
    <x v="17"/>
    <m/>
    <m/>
  </r>
  <r>
    <x v="0"/>
    <x v="0"/>
    <s v="Wun Tho Buddhist Monastery"/>
    <s v="MMR001CMP022"/>
    <s v="GCA"/>
    <s v="Urban"/>
    <n v="6"/>
    <n v="36"/>
    <n v="6"/>
    <n v="36"/>
    <n v="6"/>
    <n v="36"/>
    <s v="Camp resident -Men"/>
    <s v="Priority 2"/>
    <s v="Wash"/>
    <x v="2"/>
    <m/>
    <m/>
  </r>
  <r>
    <x v="0"/>
    <x v="0"/>
    <s v="Wun Tho Buddhist Monastery"/>
    <s v="MMR001CMP022"/>
    <s v="GCA"/>
    <s v="Urban"/>
    <n v="6"/>
    <n v="36"/>
    <n v="6"/>
    <n v="36"/>
    <n v="6"/>
    <n v="36"/>
    <s v="Camp resident -Men"/>
    <s v="Priority 3"/>
    <s v="Food"/>
    <x v="6"/>
    <m/>
    <m/>
  </r>
  <r>
    <x v="0"/>
    <x v="0"/>
    <s v="Wun Tho Buddhist Monastery"/>
    <s v="MMR001CMP022"/>
    <s v="GCA"/>
    <s v="Urban"/>
    <n v="6"/>
    <n v="36"/>
    <n v="6"/>
    <n v="36"/>
    <n v="6"/>
    <n v="36"/>
    <s v="Camp resident - women"/>
    <s v="Priority 1"/>
    <s v="NonFoodItems"/>
    <x v="7"/>
    <m/>
    <m/>
  </r>
  <r>
    <x v="0"/>
    <x v="0"/>
    <s v="Wun Tho Buddhist Monastery"/>
    <s v="MMR001CMP022"/>
    <s v="GCA"/>
    <s v="Urban"/>
    <n v="6"/>
    <n v="36"/>
    <n v="6"/>
    <n v="36"/>
    <n v="6"/>
    <n v="36"/>
    <s v="Camp resident - women"/>
    <s v="Priority 2"/>
    <s v="Wash"/>
    <x v="8"/>
    <m/>
    <m/>
  </r>
  <r>
    <x v="0"/>
    <x v="0"/>
    <s v="Wun Tho Buddhist Monastery"/>
    <s v="MMR001CMP022"/>
    <s v="GCA"/>
    <s v="Urban"/>
    <n v="6"/>
    <n v="36"/>
    <n v="6"/>
    <n v="36"/>
    <n v="6"/>
    <n v="36"/>
    <s v="Camp resident - women"/>
    <s v="Priority 3"/>
    <s v="Health"/>
    <x v="19"/>
    <m/>
    <m/>
  </r>
  <r>
    <x v="0"/>
    <x v="0"/>
    <s v="Wun Tho Buddhist Monastery"/>
    <s v="MMR001CMP022"/>
    <s v="GCA"/>
    <s v="Urban"/>
    <n v="6"/>
    <n v="36"/>
    <n v="6"/>
    <n v="36"/>
    <n v="6"/>
    <n v="36"/>
    <s v="Camp resident - Children"/>
    <s v="Priority 1"/>
    <s v="Education"/>
    <x v="5"/>
    <m/>
    <m/>
  </r>
  <r>
    <x v="0"/>
    <x v="0"/>
    <s v="Wun Tho Buddhist Monastery"/>
    <s v="MMR001CMP022"/>
    <s v="GCA"/>
    <s v="Urban"/>
    <n v="6"/>
    <n v="36"/>
    <n v="6"/>
    <n v="36"/>
    <n v="6"/>
    <n v="36"/>
    <s v="Camp resident - Children"/>
    <s v="Priority 2"/>
    <s v="Education"/>
    <x v="3"/>
    <m/>
    <m/>
  </r>
  <r>
    <x v="0"/>
    <x v="0"/>
    <s v="Wun Tho Buddhist Monastery"/>
    <s v="MMR001CMP022"/>
    <s v="GCA"/>
    <s v="Urban"/>
    <n v="6"/>
    <n v="36"/>
    <n v="6"/>
    <n v="36"/>
    <n v="6"/>
    <n v="36"/>
    <s v="Camp resident - Children"/>
    <s v="Priority 3"/>
    <s v="Health"/>
    <x v="9"/>
    <m/>
    <m/>
  </r>
  <r>
    <x v="0"/>
    <x v="0"/>
    <s v="Tat Kone COC Baptist - Tat Kone Htoi San"/>
    <s v="MMR001CMP023"/>
    <s v="GCA"/>
    <s v="Urban"/>
    <n v="68"/>
    <n v="340"/>
    <n v="61"/>
    <n v="315"/>
    <n v="68"/>
    <n v="340"/>
    <s v="Camp manager"/>
    <s v="Priority 1"/>
    <s v="Food"/>
    <x v="0"/>
    <m/>
    <m/>
  </r>
  <r>
    <x v="0"/>
    <x v="0"/>
    <s v="Tat Kone COC Baptist - Tat Kone Htoi San"/>
    <s v="MMR001CMP023"/>
    <s v="GCA"/>
    <s v="Urban"/>
    <n v="68"/>
    <n v="340"/>
    <n v="61"/>
    <n v="315"/>
    <n v="68"/>
    <n v="340"/>
    <s v="Camp manager"/>
    <s v="Priority 2"/>
    <s v="Environment"/>
    <x v="1"/>
    <m/>
    <m/>
  </r>
  <r>
    <x v="0"/>
    <x v="0"/>
    <s v="Tat Kone COC Baptist - Tat Kone Htoi San"/>
    <s v="MMR001CMP023"/>
    <s v="GCA"/>
    <s v="Urban"/>
    <n v="68"/>
    <n v="340"/>
    <n v="61"/>
    <n v="315"/>
    <n v="68"/>
    <n v="340"/>
    <s v="Camp manager"/>
    <s v="Priority 3"/>
    <s v="Education"/>
    <x v="4"/>
    <m/>
    <m/>
  </r>
  <r>
    <x v="0"/>
    <x v="0"/>
    <s v="Tat Kone COC Baptist - Tat Kone Htoi San"/>
    <s v="MMR001CMP023"/>
    <s v="GCA"/>
    <s v="Urban"/>
    <n v="68"/>
    <n v="340"/>
    <n v="61"/>
    <n v="315"/>
    <n v="68"/>
    <n v="340"/>
    <s v="Camp resident -Men"/>
    <s v="Priority 1"/>
    <s v="Food"/>
    <x v="11"/>
    <m/>
    <m/>
  </r>
  <r>
    <x v="0"/>
    <x v="0"/>
    <s v="Tat Kone COC Baptist - Tat Kone Htoi San"/>
    <s v="MMR001CMP023"/>
    <s v="GCA"/>
    <s v="Urban"/>
    <n v="68"/>
    <n v="340"/>
    <n v="61"/>
    <n v="315"/>
    <n v="68"/>
    <n v="340"/>
    <s v="Camp resident -Men"/>
    <s v="Priority 2"/>
    <s v="Education"/>
    <x v="4"/>
    <m/>
    <m/>
  </r>
  <r>
    <x v="0"/>
    <x v="0"/>
    <s v="Tat Kone COC Baptist - Tat Kone Htoi San"/>
    <s v="MMR001CMP023"/>
    <s v="GCA"/>
    <s v="Urban"/>
    <n v="68"/>
    <n v="340"/>
    <n v="61"/>
    <n v="315"/>
    <n v="68"/>
    <n v="340"/>
    <s v="Camp resident -Men"/>
    <s v="Priority 3"/>
    <s v="Protection"/>
    <x v="20"/>
    <m/>
    <m/>
  </r>
  <r>
    <x v="0"/>
    <x v="0"/>
    <s v="Tat Kone COC Baptist - Tat Kone Htoi San"/>
    <s v="MMR001CMP023"/>
    <s v="GCA"/>
    <s v="Urban"/>
    <n v="68"/>
    <n v="340"/>
    <n v="61"/>
    <n v="315"/>
    <n v="68"/>
    <n v="340"/>
    <s v="Camp resident - women"/>
    <s v="Priority 1"/>
    <s v="Food"/>
    <x v="12"/>
    <m/>
    <m/>
  </r>
  <r>
    <x v="0"/>
    <x v="0"/>
    <s v="Tat Kone COC Baptist - Tat Kone Htoi San"/>
    <s v="MMR001CMP023"/>
    <s v="GCA"/>
    <s v="Urban"/>
    <n v="68"/>
    <n v="340"/>
    <n v="61"/>
    <n v="315"/>
    <n v="68"/>
    <n v="340"/>
    <s v="Camp resident - women"/>
    <s v="Priority 2"/>
    <s v="Wash"/>
    <x v="8"/>
    <m/>
    <m/>
  </r>
  <r>
    <x v="0"/>
    <x v="0"/>
    <s v="Tat Kone COC Baptist - Tat Kone Htoi San"/>
    <s v="MMR001CMP023"/>
    <s v="GCA"/>
    <s v="Urban"/>
    <n v="68"/>
    <n v="340"/>
    <n v="61"/>
    <n v="315"/>
    <n v="68"/>
    <n v="340"/>
    <s v="Camp resident - women"/>
    <s v="Priority 3"/>
    <s v="Health"/>
    <x v="9"/>
    <m/>
    <m/>
  </r>
  <r>
    <x v="0"/>
    <x v="0"/>
    <s v="Tat Kone COC Baptist - Tat Kone Htoi San"/>
    <s v="MMR001CMP023"/>
    <s v="GCA"/>
    <s v="Urban"/>
    <n v="68"/>
    <n v="340"/>
    <n v="61"/>
    <n v="315"/>
    <n v="68"/>
    <n v="340"/>
    <s v="Camp resident - Children"/>
    <s v="Priority 1"/>
    <s v="Education"/>
    <x v="5"/>
    <m/>
    <m/>
  </r>
  <r>
    <x v="0"/>
    <x v="0"/>
    <s v="Tat Kone COC Baptist - Tat Kone Htoi San"/>
    <s v="MMR001CMP023"/>
    <s v="GCA"/>
    <s v="Urban"/>
    <n v="68"/>
    <n v="340"/>
    <n v="61"/>
    <n v="315"/>
    <n v="68"/>
    <n v="340"/>
    <s v="Camp resident - Children"/>
    <s v="Priority 2"/>
    <s v="Education"/>
    <x v="3"/>
    <m/>
    <m/>
  </r>
  <r>
    <x v="0"/>
    <x v="0"/>
    <s v="Tat Kone COC Baptist - Tat Kone Htoi San"/>
    <s v="MMR001CMP023"/>
    <s v="GCA"/>
    <s v="Urban"/>
    <n v="68"/>
    <n v="340"/>
    <n v="61"/>
    <n v="315"/>
    <n v="68"/>
    <n v="340"/>
    <s v="Camp resident - Children"/>
    <s v="Priority 3"/>
    <s v="Food"/>
    <x v="12"/>
    <m/>
    <m/>
  </r>
  <r>
    <x v="0"/>
    <x v="0"/>
    <s v="Nan Kway St. John Catholic Church"/>
    <s v="MMR001CMP024"/>
    <s v="GCA"/>
    <s v="Rural"/>
    <n v="69"/>
    <n v="325"/>
    <n v="65"/>
    <n v="325"/>
    <n v="71"/>
    <n v="322"/>
    <s v="Camp manager"/>
    <s v="Priority 1"/>
    <s v="Food"/>
    <x v="0"/>
    <m/>
    <m/>
  </r>
  <r>
    <x v="0"/>
    <x v="0"/>
    <s v="Nan Kway St. John Catholic Church"/>
    <s v="MMR001CMP024"/>
    <s v="GCA"/>
    <s v="Rural"/>
    <n v="69"/>
    <n v="325"/>
    <n v="65"/>
    <n v="325"/>
    <n v="71"/>
    <n v="322"/>
    <s v="Camp manager"/>
    <s v="Priority 2"/>
    <s v="Food"/>
    <x v="6"/>
    <m/>
    <m/>
  </r>
  <r>
    <x v="0"/>
    <x v="0"/>
    <s v="Nan Kway St. John Catholic Church"/>
    <s v="MMR001CMP024"/>
    <s v="GCA"/>
    <s v="Rural"/>
    <n v="69"/>
    <n v="325"/>
    <n v="65"/>
    <n v="325"/>
    <n v="71"/>
    <n v="322"/>
    <s v="Camp manager"/>
    <s v="Priority 3"/>
    <s v="Protection"/>
    <x v="20"/>
    <m/>
    <m/>
  </r>
  <r>
    <x v="0"/>
    <x v="0"/>
    <s v="Nan Kway St. John Catholic Church"/>
    <s v="MMR001CMP024"/>
    <s v="GCA"/>
    <s v="Rural"/>
    <n v="69"/>
    <n v="325"/>
    <n v="65"/>
    <n v="325"/>
    <n v="71"/>
    <n v="322"/>
    <s v="Camp resident -Men"/>
    <s v="Priority 1"/>
    <s v="Food"/>
    <x v="0"/>
    <m/>
    <m/>
  </r>
  <r>
    <x v="0"/>
    <x v="0"/>
    <s v="Nan Kway St. John Catholic Church"/>
    <s v="MMR001CMP024"/>
    <s v="GCA"/>
    <s v="Rural"/>
    <n v="69"/>
    <n v="325"/>
    <n v="65"/>
    <n v="325"/>
    <n v="71"/>
    <n v="322"/>
    <s v="Camp resident -Men"/>
    <s v="Priority 2"/>
    <s v="Food"/>
    <x v="6"/>
    <m/>
    <m/>
  </r>
  <r>
    <x v="0"/>
    <x v="0"/>
    <s v="Nan Kway St. John Catholic Church"/>
    <s v="MMR001CMP024"/>
    <s v="GCA"/>
    <s v="Rural"/>
    <n v="69"/>
    <n v="325"/>
    <n v="65"/>
    <n v="325"/>
    <n v="71"/>
    <n v="322"/>
    <s v="Camp resident -Men"/>
    <s v="Priority 3"/>
    <s v="Health"/>
    <x v="14"/>
    <m/>
    <m/>
  </r>
  <r>
    <x v="0"/>
    <x v="0"/>
    <s v="Nan Kway St. John Catholic Church"/>
    <s v="MMR001CMP024"/>
    <s v="GCA"/>
    <s v="Rural"/>
    <n v="69"/>
    <n v="325"/>
    <n v="65"/>
    <n v="325"/>
    <n v="71"/>
    <n v="322"/>
    <s v="Camp resident - women"/>
    <s v="Priority 1"/>
    <s v="Food"/>
    <x v="0"/>
    <m/>
    <m/>
  </r>
  <r>
    <x v="0"/>
    <x v="0"/>
    <s v="Nan Kway St. John Catholic Church"/>
    <s v="MMR001CMP024"/>
    <s v="GCA"/>
    <s v="Rural"/>
    <n v="69"/>
    <n v="325"/>
    <n v="65"/>
    <n v="325"/>
    <n v="71"/>
    <n v="322"/>
    <s v="Camp resident - women"/>
    <s v="Priority 2"/>
    <s v="Food"/>
    <x v="6"/>
    <m/>
    <m/>
  </r>
  <r>
    <x v="0"/>
    <x v="0"/>
    <s v="Nan Kway St. John Catholic Church"/>
    <s v="MMR001CMP024"/>
    <s v="GCA"/>
    <s v="Rural"/>
    <n v="69"/>
    <n v="325"/>
    <n v="65"/>
    <n v="325"/>
    <n v="71"/>
    <n v="322"/>
    <s v="Camp resident - women"/>
    <s v="Priority 3"/>
    <s v="Wash"/>
    <x v="8"/>
    <m/>
    <m/>
  </r>
  <r>
    <x v="0"/>
    <x v="0"/>
    <s v="Nan Kway St. John Catholic Church"/>
    <s v="MMR001CMP024"/>
    <s v="GCA"/>
    <s v="Rural"/>
    <n v="69"/>
    <n v="325"/>
    <n v="65"/>
    <n v="325"/>
    <n v="71"/>
    <n v="322"/>
    <s v="Camp resident - Children"/>
    <s v="Priority 1"/>
    <s v="Education"/>
    <x v="5"/>
    <m/>
    <m/>
  </r>
  <r>
    <x v="0"/>
    <x v="0"/>
    <s v="Nan Kway St. John Catholic Church"/>
    <s v="MMR001CMP024"/>
    <s v="GCA"/>
    <s v="Rural"/>
    <n v="69"/>
    <n v="325"/>
    <n v="65"/>
    <n v="325"/>
    <n v="71"/>
    <n v="322"/>
    <s v="Camp resident - Children"/>
    <s v="Priority 2"/>
    <s v="Food"/>
    <x v="6"/>
    <m/>
    <m/>
  </r>
  <r>
    <x v="0"/>
    <x v="0"/>
    <s v="Nan Kway St. John Catholic Church"/>
    <s v="MMR001CMP024"/>
    <s v="GCA"/>
    <s v="Rural"/>
    <n v="69"/>
    <n v="325"/>
    <n v="65"/>
    <n v="325"/>
    <n v="71"/>
    <n v="322"/>
    <s v="Camp resident - Children"/>
    <s v="Priority 3"/>
    <s v="Education"/>
    <x v="16"/>
    <m/>
    <m/>
  </r>
  <r>
    <x v="0"/>
    <x v="1"/>
    <s v="Qtr. 2 Myoma Baptist Church"/>
    <s v="MMR001CMP025"/>
    <s v="GCA"/>
    <s v="Urban"/>
    <n v="65"/>
    <n v="315"/>
    <n v="31"/>
    <n v="171"/>
    <n v="65"/>
    <n v="323"/>
    <s v="Camp manager"/>
    <s v="Priority 1"/>
    <s v="Food"/>
    <x v="0"/>
    <m/>
    <m/>
  </r>
  <r>
    <x v="0"/>
    <x v="1"/>
    <s v="Qtr. 2 Myoma Baptist Church"/>
    <s v="MMR001CMP025"/>
    <s v="GCA"/>
    <s v="Urban"/>
    <n v="65"/>
    <n v="315"/>
    <n v="31"/>
    <n v="171"/>
    <n v="65"/>
    <n v="323"/>
    <s v="Camp manager"/>
    <s v="Priority 2"/>
    <s v="Health"/>
    <x v="9"/>
    <m/>
    <m/>
  </r>
  <r>
    <x v="0"/>
    <x v="1"/>
    <s v="Qtr. 2 Myoma Baptist Church"/>
    <s v="MMR001CMP025"/>
    <s v="GCA"/>
    <s v="Urban"/>
    <n v="65"/>
    <n v="315"/>
    <n v="31"/>
    <n v="171"/>
    <n v="65"/>
    <n v="323"/>
    <s v="Camp manager"/>
    <s v="Priority 3"/>
    <s v="Wash"/>
    <x v="22"/>
    <m/>
    <m/>
  </r>
  <r>
    <x v="0"/>
    <x v="1"/>
    <s v="Qtr. 2 Myoma Baptist Church"/>
    <s v="MMR001CMP025"/>
    <s v="GCA"/>
    <s v="Urban"/>
    <n v="65"/>
    <n v="315"/>
    <n v="31"/>
    <n v="171"/>
    <n v="65"/>
    <n v="323"/>
    <s v="Camp resident -Men"/>
    <s v="Priority 1"/>
    <s v="Food"/>
    <x v="0"/>
    <m/>
    <m/>
  </r>
  <r>
    <x v="0"/>
    <x v="1"/>
    <s v="Qtr. 2 Myoma Baptist Church"/>
    <s v="MMR001CMP025"/>
    <s v="GCA"/>
    <s v="Urban"/>
    <n v="65"/>
    <n v="315"/>
    <n v="31"/>
    <n v="171"/>
    <n v="65"/>
    <n v="323"/>
    <s v="Camp resident -Men"/>
    <s v="Priority 2"/>
    <s v="Environment"/>
    <x v="1"/>
    <m/>
    <m/>
  </r>
  <r>
    <x v="0"/>
    <x v="1"/>
    <s v="Qtr. 2 Myoma Baptist Church"/>
    <s v="MMR001CMP025"/>
    <s v="GCA"/>
    <s v="Urban"/>
    <n v="65"/>
    <n v="315"/>
    <n v="31"/>
    <n v="171"/>
    <n v="65"/>
    <n v="323"/>
    <s v="Camp resident -Men"/>
    <s v="Priority 3"/>
    <s v="Health"/>
    <x v="9"/>
    <m/>
    <m/>
  </r>
  <r>
    <x v="0"/>
    <x v="1"/>
    <s v="Qtr. 2 Myoma Baptist Church"/>
    <s v="MMR001CMP025"/>
    <s v="GCA"/>
    <s v="Urban"/>
    <n v="65"/>
    <n v="315"/>
    <n v="31"/>
    <n v="171"/>
    <n v="65"/>
    <n v="323"/>
    <s v="Camp resident - women"/>
    <s v="Priority 1"/>
    <s v="Wash"/>
    <x v="2"/>
    <m/>
    <m/>
  </r>
  <r>
    <x v="0"/>
    <x v="1"/>
    <s v="Qtr. 2 Myoma Baptist Church"/>
    <s v="MMR001CMP025"/>
    <s v="GCA"/>
    <s v="Urban"/>
    <n v="65"/>
    <n v="315"/>
    <n v="31"/>
    <n v="171"/>
    <n v="65"/>
    <n v="323"/>
    <s v="Camp resident - women"/>
    <s v="Priority 2"/>
    <s v="Education"/>
    <x v="5"/>
    <m/>
    <m/>
  </r>
  <r>
    <x v="0"/>
    <x v="1"/>
    <s v="Qtr. 2 Myoma Baptist Church"/>
    <s v="MMR001CMP025"/>
    <s v="GCA"/>
    <s v="Urban"/>
    <n v="65"/>
    <n v="315"/>
    <n v="31"/>
    <n v="171"/>
    <n v="65"/>
    <n v="323"/>
    <s v="Camp resident - women"/>
    <s v="Priority 3"/>
    <s v="Environment"/>
    <x v="1"/>
    <m/>
    <m/>
  </r>
  <r>
    <x v="0"/>
    <x v="1"/>
    <s v="Qtr. 2 Myoma Baptist Church"/>
    <s v="MMR001CMP025"/>
    <s v="GCA"/>
    <s v="Urban"/>
    <n v="65"/>
    <n v="315"/>
    <n v="31"/>
    <n v="171"/>
    <n v="65"/>
    <n v="323"/>
    <s v="Camp resident - Children"/>
    <s v="Priority 1"/>
    <s v="Food"/>
    <x v="0"/>
    <m/>
    <m/>
  </r>
  <r>
    <x v="0"/>
    <x v="1"/>
    <s v="Qtr. 2 Myoma Baptist Church"/>
    <s v="MMR001CMP025"/>
    <s v="GCA"/>
    <s v="Urban"/>
    <n v="65"/>
    <n v="315"/>
    <n v="31"/>
    <n v="171"/>
    <n v="65"/>
    <n v="323"/>
    <s v="Camp resident - Children"/>
    <s v="Priority 2"/>
    <s v="Wash"/>
    <x v="2"/>
    <m/>
    <m/>
  </r>
  <r>
    <x v="0"/>
    <x v="1"/>
    <s v="Qtr. 2 Myoma Baptist Church"/>
    <s v="MMR001CMP025"/>
    <s v="GCA"/>
    <s v="Urban"/>
    <n v="65"/>
    <n v="315"/>
    <n v="31"/>
    <n v="171"/>
    <n v="65"/>
    <n v="323"/>
    <s v="Camp resident - Children"/>
    <s v="Priority 3"/>
    <s v="Education"/>
    <x v="5"/>
    <m/>
    <m/>
  </r>
  <r>
    <x v="0"/>
    <x v="1"/>
    <s v="Qtr. 4 Monestry (Thargaya Thayett Taw)"/>
    <s v="MMR001CMP026"/>
    <s v="GCA"/>
    <s v="Urban"/>
    <n v="89"/>
    <n v="478"/>
    <n v="78"/>
    <n v="415"/>
    <n v="89"/>
    <n v="465"/>
    <s v="Camp manager"/>
    <s v="Priority 1"/>
    <s v="Food"/>
    <x v="12"/>
    <m/>
    <m/>
  </r>
  <r>
    <x v="0"/>
    <x v="1"/>
    <s v="Qtr. 4 Monestry (Thargaya Thayett Taw)"/>
    <s v="MMR001CMP026"/>
    <s v="GCA"/>
    <s v="Urban"/>
    <n v="89"/>
    <n v="478"/>
    <n v="78"/>
    <n v="415"/>
    <n v="89"/>
    <n v="465"/>
    <s v="Camp manager"/>
    <s v="Priority 2"/>
    <s v="Wash"/>
    <x v="18"/>
    <m/>
    <m/>
  </r>
  <r>
    <x v="0"/>
    <x v="1"/>
    <s v="Qtr. 4 Monestry (Thargaya Thayett Taw)"/>
    <s v="MMR001CMP026"/>
    <s v="GCA"/>
    <s v="Urban"/>
    <n v="89"/>
    <n v="478"/>
    <n v="78"/>
    <n v="415"/>
    <n v="89"/>
    <n v="465"/>
    <s v="Camp manager"/>
    <s v="Priority 3"/>
    <s v="Education"/>
    <x v="4"/>
    <m/>
    <m/>
  </r>
  <r>
    <x v="0"/>
    <x v="1"/>
    <s v="Qtr. 4 Monestry (Thargaya Thayett Taw)"/>
    <s v="MMR001CMP026"/>
    <s v="GCA"/>
    <s v="Urban"/>
    <n v="89"/>
    <n v="478"/>
    <n v="78"/>
    <n v="415"/>
    <n v="89"/>
    <n v="465"/>
    <s v="Camp resident -Men"/>
    <s v="Priority 1"/>
    <s v="NonFoodItems"/>
    <x v="7"/>
    <m/>
    <m/>
  </r>
  <r>
    <x v="0"/>
    <x v="1"/>
    <s v="Qtr. 4 Monestry (Thargaya Thayett Taw)"/>
    <s v="MMR001CMP026"/>
    <s v="GCA"/>
    <s v="Urban"/>
    <n v="89"/>
    <n v="478"/>
    <n v="78"/>
    <n v="415"/>
    <n v="89"/>
    <n v="465"/>
    <s v="Camp resident -Men"/>
    <s v="Priority 2"/>
    <s v="Food"/>
    <x v="11"/>
    <m/>
    <m/>
  </r>
  <r>
    <x v="0"/>
    <x v="1"/>
    <s v="Qtr. 4 Monestry (Thargaya Thayett Taw)"/>
    <s v="MMR001CMP026"/>
    <s v="GCA"/>
    <s v="Urban"/>
    <n v="89"/>
    <n v="478"/>
    <n v="78"/>
    <n v="415"/>
    <n v="89"/>
    <n v="465"/>
    <s v="Camp resident -Men"/>
    <s v="Priority 3"/>
    <s v="Food"/>
    <x v="6"/>
    <m/>
    <m/>
  </r>
  <r>
    <x v="0"/>
    <x v="1"/>
    <s v="Qtr. 4 Monestry (Thargaya Thayett Taw)"/>
    <s v="MMR001CMP026"/>
    <s v="GCA"/>
    <s v="Urban"/>
    <n v="89"/>
    <n v="478"/>
    <n v="78"/>
    <n v="415"/>
    <n v="89"/>
    <n v="465"/>
    <s v="Camp resident - women"/>
    <s v="Priority 1"/>
    <s v="NonFoodItems"/>
    <x v="15"/>
    <m/>
    <m/>
  </r>
  <r>
    <x v="0"/>
    <x v="1"/>
    <s v="Qtr. 4 Monestry (Thargaya Thayett Taw)"/>
    <s v="MMR001CMP026"/>
    <s v="GCA"/>
    <s v="Urban"/>
    <n v="89"/>
    <n v="478"/>
    <n v="78"/>
    <n v="415"/>
    <n v="89"/>
    <n v="465"/>
    <s v="Camp resident - women"/>
    <s v="Priority 2"/>
    <s v="Education"/>
    <x v="5"/>
    <m/>
    <m/>
  </r>
  <r>
    <x v="0"/>
    <x v="1"/>
    <s v="Qtr. 4 Monestry (Thargaya Thayett Taw)"/>
    <s v="MMR001CMP026"/>
    <s v="GCA"/>
    <s v="Urban"/>
    <n v="89"/>
    <n v="478"/>
    <n v="78"/>
    <n v="415"/>
    <n v="89"/>
    <n v="465"/>
    <s v="Camp resident - women"/>
    <s v="Priority 3"/>
    <s v="Food"/>
    <x v="6"/>
    <m/>
    <m/>
  </r>
  <r>
    <x v="0"/>
    <x v="1"/>
    <s v="Qtr. 4 Monestry (Thargaya Thayett Taw)"/>
    <s v="MMR001CMP026"/>
    <s v="GCA"/>
    <s v="Urban"/>
    <n v="89"/>
    <n v="478"/>
    <n v="78"/>
    <n v="415"/>
    <n v="89"/>
    <n v="465"/>
    <s v="Camp resident - Children"/>
    <s v="Priority 1"/>
    <s v="Food"/>
    <x v="0"/>
    <m/>
    <m/>
  </r>
  <r>
    <x v="0"/>
    <x v="1"/>
    <s v="Qtr. 4 Monestry (Thargaya Thayett Taw)"/>
    <s v="MMR001CMP026"/>
    <s v="GCA"/>
    <s v="Urban"/>
    <n v="89"/>
    <n v="478"/>
    <n v="78"/>
    <n v="415"/>
    <n v="89"/>
    <n v="465"/>
    <s v="Camp resident - Children"/>
    <s v="Priority 2"/>
    <s v="Wash"/>
    <x v="2"/>
    <m/>
    <m/>
  </r>
  <r>
    <x v="0"/>
    <x v="1"/>
    <s v="Qtr. 4 Monestry (Thargaya Thayett Taw)"/>
    <s v="MMR001CMP026"/>
    <s v="GCA"/>
    <s v="Urban"/>
    <n v="89"/>
    <n v="478"/>
    <n v="78"/>
    <n v="415"/>
    <n v="89"/>
    <n v="465"/>
    <s v="Camp resident - Children"/>
    <s v="Priority 3"/>
    <s v="Education"/>
    <x v="5"/>
    <m/>
    <m/>
  </r>
  <r>
    <x v="0"/>
    <x v="1"/>
    <s v="Mading Baptist Church"/>
    <s v="MMR001CMP027"/>
    <s v="GCA"/>
    <s v="Mixed"/>
    <n v="21"/>
    <n v="111"/>
    <n v="22"/>
    <n v="116"/>
    <n v="26"/>
    <n v="116"/>
    <s v="Camp manager"/>
    <s v="Priority 1"/>
    <s v="Food"/>
    <x v="0"/>
    <m/>
    <m/>
  </r>
  <r>
    <x v="0"/>
    <x v="1"/>
    <s v="Mading Baptist Church"/>
    <s v="MMR001CMP027"/>
    <s v="GCA"/>
    <s v="Mixed"/>
    <n v="21"/>
    <n v="111"/>
    <n v="22"/>
    <n v="116"/>
    <n v="26"/>
    <n v="116"/>
    <s v="Camp manager"/>
    <s v="Priority 2"/>
    <s v="Food"/>
    <x v="11"/>
    <m/>
    <m/>
  </r>
  <r>
    <x v="0"/>
    <x v="1"/>
    <s v="Mading Baptist Church"/>
    <s v="MMR001CMP027"/>
    <s v="GCA"/>
    <s v="Mixed"/>
    <n v="21"/>
    <n v="111"/>
    <n v="22"/>
    <n v="116"/>
    <n v="26"/>
    <n v="116"/>
    <s v="Camp manager"/>
    <s v="Priority 3"/>
    <s v="Food"/>
    <x v="6"/>
    <m/>
    <m/>
  </r>
  <r>
    <x v="0"/>
    <x v="1"/>
    <s v="Mading Baptist Church"/>
    <s v="MMR001CMP027"/>
    <s v="GCA"/>
    <s v="Mixed"/>
    <n v="21"/>
    <n v="111"/>
    <n v="22"/>
    <n v="116"/>
    <n v="26"/>
    <n v="116"/>
    <s v="Camp resident -Men"/>
    <s v="Priority 1"/>
    <s v="Food"/>
    <x v="0"/>
    <m/>
    <m/>
  </r>
  <r>
    <x v="0"/>
    <x v="1"/>
    <s v="Mading Baptist Church"/>
    <s v="MMR001CMP027"/>
    <s v="GCA"/>
    <s v="Mixed"/>
    <n v="21"/>
    <n v="111"/>
    <n v="22"/>
    <n v="116"/>
    <n v="26"/>
    <n v="116"/>
    <s v="Camp resident -Men"/>
    <s v="Priority 2"/>
    <s v="NonFoodItems"/>
    <x v="7"/>
    <m/>
    <m/>
  </r>
  <r>
    <x v="0"/>
    <x v="1"/>
    <s v="Mading Baptist Church"/>
    <s v="MMR001CMP027"/>
    <s v="GCA"/>
    <s v="Mixed"/>
    <n v="21"/>
    <n v="111"/>
    <n v="22"/>
    <n v="116"/>
    <n v="26"/>
    <n v="116"/>
    <s v="Camp resident -Men"/>
    <s v="Priority 3"/>
    <s v="Food"/>
    <x v="11"/>
    <m/>
    <m/>
  </r>
  <r>
    <x v="0"/>
    <x v="1"/>
    <s v="Mading Baptist Church"/>
    <s v="MMR001CMP027"/>
    <s v="GCA"/>
    <s v="Mixed"/>
    <n v="21"/>
    <n v="111"/>
    <n v="22"/>
    <n v="116"/>
    <n v="26"/>
    <n v="116"/>
    <s v="Camp resident - women"/>
    <s v="Priority 1"/>
    <s v="Environment"/>
    <x v="1"/>
    <m/>
    <m/>
  </r>
  <r>
    <x v="0"/>
    <x v="1"/>
    <s v="Mading Baptist Church"/>
    <s v="MMR001CMP027"/>
    <s v="GCA"/>
    <s v="Mixed"/>
    <n v="21"/>
    <n v="111"/>
    <n v="22"/>
    <n v="116"/>
    <n v="26"/>
    <n v="116"/>
    <s v="Camp resident - women"/>
    <s v="Priority 2"/>
    <s v="Wash"/>
    <x v="2"/>
    <m/>
    <m/>
  </r>
  <r>
    <x v="0"/>
    <x v="1"/>
    <s v="Mading Baptist Church"/>
    <s v="MMR001CMP027"/>
    <s v="GCA"/>
    <s v="Mixed"/>
    <n v="21"/>
    <n v="111"/>
    <n v="22"/>
    <n v="116"/>
    <n v="26"/>
    <n v="116"/>
    <s v="Camp resident - women"/>
    <s v="Priority 3"/>
    <s v="Food"/>
    <x v="6"/>
    <m/>
    <m/>
  </r>
  <r>
    <x v="0"/>
    <x v="1"/>
    <s v="Mading Baptist Church"/>
    <s v="MMR001CMP027"/>
    <s v="GCA"/>
    <s v="Mixed"/>
    <n v="21"/>
    <n v="111"/>
    <n v="22"/>
    <n v="116"/>
    <n v="26"/>
    <n v="116"/>
    <s v="Camp resident - Children"/>
    <s v="Priority 1"/>
    <s v="Food"/>
    <x v="12"/>
    <m/>
    <m/>
  </r>
  <r>
    <x v="0"/>
    <x v="1"/>
    <s v="Mading Baptist Church"/>
    <s v="MMR001CMP027"/>
    <s v="GCA"/>
    <s v="Mixed"/>
    <n v="21"/>
    <n v="111"/>
    <n v="22"/>
    <n v="116"/>
    <n v="26"/>
    <n v="116"/>
    <s v="Camp resident - Children"/>
    <s v="Priority 2"/>
    <s v="Education"/>
    <x v="5"/>
    <m/>
    <m/>
  </r>
  <r>
    <x v="0"/>
    <x v="1"/>
    <s v="Mading Baptist Church"/>
    <s v="MMR001CMP027"/>
    <s v="GCA"/>
    <s v="Mixed"/>
    <n v="21"/>
    <n v="111"/>
    <n v="22"/>
    <n v="116"/>
    <n v="26"/>
    <n v="116"/>
    <s v="Camp resident - Children"/>
    <s v="Priority 3"/>
    <s v="NonFoodItems"/>
    <x v="7"/>
    <m/>
    <m/>
  </r>
  <r>
    <x v="0"/>
    <x v="1"/>
    <s v="Hkat Cho "/>
    <s v="MMR001CMP028"/>
    <s v="GCA"/>
    <s v="Rural"/>
    <n v="110"/>
    <n v="509"/>
    <n v="80"/>
    <n v="324"/>
    <n v="110"/>
    <n v="506"/>
    <s v="Camp manager"/>
    <s v="Priority 1"/>
    <s v="Food"/>
    <x v="0"/>
    <m/>
    <m/>
  </r>
  <r>
    <x v="0"/>
    <x v="1"/>
    <s v="Hkat Cho "/>
    <s v="MMR001CMP028"/>
    <s v="GCA"/>
    <s v="Rural"/>
    <n v="110"/>
    <n v="509"/>
    <n v="80"/>
    <n v="324"/>
    <n v="110"/>
    <n v="506"/>
    <s v="Camp manager"/>
    <s v="Priority 2"/>
    <s v="Food"/>
    <x v="11"/>
    <m/>
    <m/>
  </r>
  <r>
    <x v="0"/>
    <x v="1"/>
    <s v="Hkat Cho "/>
    <s v="MMR001CMP028"/>
    <s v="GCA"/>
    <s v="Rural"/>
    <n v="110"/>
    <n v="509"/>
    <n v="80"/>
    <n v="324"/>
    <n v="110"/>
    <n v="506"/>
    <s v="Camp manager"/>
    <s v="Priority 3"/>
    <s v="Food"/>
    <x v="6"/>
    <m/>
    <m/>
  </r>
  <r>
    <x v="0"/>
    <x v="1"/>
    <s v="Hkat Cho "/>
    <s v="MMR001CMP028"/>
    <s v="GCA"/>
    <s v="Rural"/>
    <n v="110"/>
    <n v="509"/>
    <n v="80"/>
    <n v="324"/>
    <n v="110"/>
    <n v="506"/>
    <s v="Camp resident -Men"/>
    <s v="Priority 1"/>
    <s v="Shelter"/>
    <x v="13"/>
    <m/>
    <m/>
  </r>
  <r>
    <x v="0"/>
    <x v="1"/>
    <s v="Hkat Cho "/>
    <s v="MMR001CMP028"/>
    <s v="GCA"/>
    <s v="Rural"/>
    <n v="110"/>
    <n v="509"/>
    <n v="80"/>
    <n v="324"/>
    <n v="110"/>
    <n v="506"/>
    <s v="Camp resident -Men"/>
    <s v="Priority 2"/>
    <s v="NonFoodItems"/>
    <x v="7"/>
    <m/>
    <m/>
  </r>
  <r>
    <x v="0"/>
    <x v="1"/>
    <s v="Hkat Cho "/>
    <s v="MMR001CMP028"/>
    <s v="GCA"/>
    <s v="Rural"/>
    <n v="110"/>
    <n v="509"/>
    <n v="80"/>
    <n v="324"/>
    <n v="110"/>
    <n v="506"/>
    <s v="Camp resident -Men"/>
    <s v="Priority 3"/>
    <s v="NonFoodItems"/>
    <x v="15"/>
    <m/>
    <m/>
  </r>
  <r>
    <x v="0"/>
    <x v="1"/>
    <s v="Hkat Cho "/>
    <s v="MMR001CMP028"/>
    <s v="GCA"/>
    <s v="Rural"/>
    <n v="110"/>
    <n v="509"/>
    <n v="80"/>
    <n v="324"/>
    <n v="110"/>
    <n v="506"/>
    <s v="Camp resident - women"/>
    <s v="Priority 1"/>
    <s v="Health"/>
    <x v="9"/>
    <m/>
    <m/>
  </r>
  <r>
    <x v="0"/>
    <x v="1"/>
    <s v="Hkat Cho "/>
    <s v="MMR001CMP028"/>
    <s v="GCA"/>
    <s v="Rural"/>
    <n v="110"/>
    <n v="509"/>
    <n v="80"/>
    <n v="324"/>
    <n v="110"/>
    <n v="506"/>
    <s v="Camp resident - women"/>
    <s v="Priority 2"/>
    <s v="Wash"/>
    <x v="22"/>
    <m/>
    <m/>
  </r>
  <r>
    <x v="0"/>
    <x v="1"/>
    <s v="Hkat Cho "/>
    <s v="MMR001CMP028"/>
    <s v="GCA"/>
    <s v="Rural"/>
    <n v="110"/>
    <n v="509"/>
    <n v="80"/>
    <n v="324"/>
    <n v="110"/>
    <n v="506"/>
    <s v="Camp resident - women"/>
    <s v="Priority 3"/>
    <s v="Wash"/>
    <x v="10"/>
    <m/>
    <m/>
  </r>
  <r>
    <x v="0"/>
    <x v="1"/>
    <s v="Hkat Cho "/>
    <s v="MMR001CMP028"/>
    <s v="GCA"/>
    <s v="Rural"/>
    <n v="110"/>
    <n v="509"/>
    <n v="80"/>
    <n v="324"/>
    <n v="110"/>
    <n v="506"/>
    <s v="Camp resident - Children"/>
    <s v="Priority 1"/>
    <s v="Health"/>
    <x v="14"/>
    <m/>
    <m/>
  </r>
  <r>
    <x v="0"/>
    <x v="1"/>
    <s v="Hkat Cho "/>
    <s v="MMR001CMP028"/>
    <s v="GCA"/>
    <s v="Rural"/>
    <n v="110"/>
    <n v="509"/>
    <n v="80"/>
    <n v="324"/>
    <n v="110"/>
    <n v="506"/>
    <s v="Camp resident - Children"/>
    <s v="Priority 2"/>
    <s v="Education"/>
    <x v="16"/>
    <m/>
    <m/>
  </r>
  <r>
    <x v="0"/>
    <x v="1"/>
    <s v="Hkat Cho "/>
    <s v="MMR001CMP028"/>
    <s v="GCA"/>
    <s v="Rural"/>
    <n v="110"/>
    <n v="509"/>
    <n v="80"/>
    <n v="324"/>
    <n v="110"/>
    <n v="506"/>
    <s v="Camp resident - Children"/>
    <s v="Priority 3"/>
    <s v="Education"/>
    <x v="5"/>
    <m/>
    <m/>
  </r>
  <r>
    <x v="0"/>
    <x v="1"/>
    <s v="Maina Catholic Church (St. Joseph)"/>
    <s v="MMR001CMP029"/>
    <s v="GCA"/>
    <s v="Mixed"/>
    <n v="243"/>
    <n v="1307"/>
    <n v="227"/>
    <n v="1227"/>
    <n v="227"/>
    <n v="1227"/>
    <s v="Camp manager"/>
    <s v="Priority 1"/>
    <s v="Food"/>
    <x v="0"/>
    <m/>
    <m/>
  </r>
  <r>
    <x v="0"/>
    <x v="1"/>
    <s v="Maina Catholic Church (St. Joseph)"/>
    <s v="MMR001CMP029"/>
    <s v="GCA"/>
    <s v="Mixed"/>
    <n v="243"/>
    <n v="1307"/>
    <n v="227"/>
    <n v="1227"/>
    <n v="227"/>
    <n v="1227"/>
    <s v="Camp manager"/>
    <s v="Priority 2"/>
    <s v="Shelter"/>
    <x v="13"/>
    <m/>
    <m/>
  </r>
  <r>
    <x v="0"/>
    <x v="1"/>
    <s v="Maina Catholic Church (St. Joseph)"/>
    <s v="MMR001CMP029"/>
    <s v="GCA"/>
    <s v="Mixed"/>
    <n v="243"/>
    <n v="1307"/>
    <n v="227"/>
    <n v="1227"/>
    <n v="227"/>
    <n v="1227"/>
    <s v="Camp manager"/>
    <s v="Priority 3"/>
    <s v="Food"/>
    <x v="11"/>
    <m/>
    <m/>
  </r>
  <r>
    <x v="0"/>
    <x v="1"/>
    <s v="Maina Catholic Church (St. Joseph)"/>
    <s v="MMR001CMP029"/>
    <s v="GCA"/>
    <s v="Mixed"/>
    <n v="243"/>
    <n v="1307"/>
    <n v="227"/>
    <n v="1227"/>
    <n v="227"/>
    <n v="1227"/>
    <s v="Camp resident -Men"/>
    <s v="Priority 1"/>
    <s v="Food"/>
    <x v="0"/>
    <m/>
    <m/>
  </r>
  <r>
    <x v="0"/>
    <x v="1"/>
    <s v="Maina Catholic Church (St. Joseph)"/>
    <s v="MMR001CMP029"/>
    <s v="GCA"/>
    <s v="Mixed"/>
    <n v="243"/>
    <n v="1307"/>
    <n v="227"/>
    <n v="1227"/>
    <n v="227"/>
    <n v="1227"/>
    <s v="Camp resident -Men"/>
    <s v="Priority 2"/>
    <s v="Food"/>
    <x v="11"/>
    <m/>
    <m/>
  </r>
  <r>
    <x v="0"/>
    <x v="1"/>
    <s v="Maina Catholic Church (St. Joseph)"/>
    <s v="MMR001CMP029"/>
    <s v="GCA"/>
    <s v="Mixed"/>
    <n v="243"/>
    <n v="1307"/>
    <n v="227"/>
    <n v="1227"/>
    <n v="227"/>
    <n v="1227"/>
    <s v="Camp resident -Men"/>
    <s v="Priority 3"/>
    <s v="Health"/>
    <x v="19"/>
    <m/>
    <m/>
  </r>
  <r>
    <x v="0"/>
    <x v="1"/>
    <s v="Maina Catholic Church (St. Joseph)"/>
    <s v="MMR001CMP029"/>
    <s v="GCA"/>
    <s v="Mixed"/>
    <n v="243"/>
    <n v="1307"/>
    <n v="227"/>
    <n v="1227"/>
    <n v="227"/>
    <n v="1227"/>
    <s v="Camp resident - women"/>
    <s v="Priority 1"/>
    <s v="Food"/>
    <x v="0"/>
    <m/>
    <m/>
  </r>
  <r>
    <x v="0"/>
    <x v="1"/>
    <s v="Maina Catholic Church (St. Joseph)"/>
    <s v="MMR001CMP029"/>
    <s v="GCA"/>
    <s v="Mixed"/>
    <n v="243"/>
    <n v="1307"/>
    <n v="227"/>
    <n v="1227"/>
    <n v="227"/>
    <n v="1227"/>
    <s v="Camp resident - women"/>
    <s v="Priority 2"/>
    <s v="Wash"/>
    <x v="8"/>
    <m/>
    <m/>
  </r>
  <r>
    <x v="0"/>
    <x v="1"/>
    <s v="Maina Catholic Church (St. Joseph)"/>
    <s v="MMR001CMP029"/>
    <s v="GCA"/>
    <s v="Mixed"/>
    <n v="243"/>
    <n v="1307"/>
    <n v="227"/>
    <n v="1227"/>
    <n v="227"/>
    <n v="1227"/>
    <s v="Camp resident - women"/>
    <s v="Priority 3"/>
    <s v="Health"/>
    <x v="19"/>
    <m/>
    <m/>
  </r>
  <r>
    <x v="0"/>
    <x v="1"/>
    <s v="Maina Catholic Church (St. Joseph)"/>
    <s v="MMR001CMP029"/>
    <s v="GCA"/>
    <s v="Mixed"/>
    <n v="243"/>
    <n v="1307"/>
    <n v="227"/>
    <n v="1227"/>
    <n v="227"/>
    <n v="1227"/>
    <s v="Camp resident - Children"/>
    <s v="Priority 1"/>
    <s v="Education"/>
    <x v="3"/>
    <m/>
    <m/>
  </r>
  <r>
    <x v="0"/>
    <x v="1"/>
    <s v="Maina Catholic Church (St. Joseph)"/>
    <s v="MMR001CMP029"/>
    <s v="GCA"/>
    <s v="Mixed"/>
    <n v="243"/>
    <n v="1307"/>
    <n v="227"/>
    <n v="1227"/>
    <n v="227"/>
    <n v="1227"/>
    <s v="Camp resident - Children"/>
    <s v="Priority 2"/>
    <s v="Food"/>
    <x v="6"/>
    <m/>
    <m/>
  </r>
  <r>
    <x v="0"/>
    <x v="1"/>
    <s v="Maina Catholic Church (St. Joseph)"/>
    <s v="MMR001CMP029"/>
    <s v="GCA"/>
    <s v="Mixed"/>
    <n v="243"/>
    <n v="1307"/>
    <n v="227"/>
    <n v="1227"/>
    <n v="227"/>
    <n v="1227"/>
    <s v="Camp resident - Children"/>
    <s v="Priority 3"/>
    <s v="Food"/>
    <x v="12"/>
    <m/>
    <m/>
  </r>
  <r>
    <x v="0"/>
    <x v="1"/>
    <s v="Qtr. 3 Mu-yin  Baptist Church"/>
    <s v="MMR001CMP030"/>
    <s v="GCA"/>
    <s v="Urban"/>
    <n v="31"/>
    <n v="170"/>
    <n v="25"/>
    <n v="125"/>
    <n v="31"/>
    <n v="170"/>
    <s v="Camp manager"/>
    <s v="Priority 1"/>
    <s v="Health"/>
    <x v="9"/>
    <m/>
    <m/>
  </r>
  <r>
    <x v="0"/>
    <x v="1"/>
    <s v="Qtr. 3 Mu-yin  Baptist Church"/>
    <s v="MMR001CMP030"/>
    <s v="GCA"/>
    <s v="Urban"/>
    <n v="31"/>
    <n v="170"/>
    <n v="25"/>
    <n v="125"/>
    <n v="31"/>
    <n v="170"/>
    <s v="Camp manager"/>
    <s v="Priority 2"/>
    <s v="Education"/>
    <x v="3"/>
    <m/>
    <m/>
  </r>
  <r>
    <x v="0"/>
    <x v="1"/>
    <s v="Qtr. 3 Mu-yin  Baptist Church"/>
    <s v="MMR001CMP030"/>
    <s v="GCA"/>
    <s v="Urban"/>
    <n v="31"/>
    <n v="170"/>
    <n v="25"/>
    <n v="125"/>
    <n v="31"/>
    <n v="170"/>
    <s v="Camp manager"/>
    <s v="Priority 3"/>
    <s v="Wash"/>
    <x v="18"/>
    <m/>
    <m/>
  </r>
  <r>
    <x v="0"/>
    <x v="1"/>
    <s v="Qtr. 3 Mu-yin  Baptist Church"/>
    <s v="MMR001CMP030"/>
    <s v="GCA"/>
    <s v="Urban"/>
    <n v="31"/>
    <n v="170"/>
    <n v="25"/>
    <n v="125"/>
    <n v="31"/>
    <n v="170"/>
    <s v="Camp resident -Men"/>
    <s v="Priority 1"/>
    <s v="Health"/>
    <x v="9"/>
    <m/>
    <m/>
  </r>
  <r>
    <x v="0"/>
    <x v="1"/>
    <s v="Qtr. 3 Mu-yin  Baptist Church"/>
    <s v="MMR001CMP030"/>
    <s v="GCA"/>
    <s v="Urban"/>
    <n v="31"/>
    <n v="170"/>
    <n v="25"/>
    <n v="125"/>
    <n v="31"/>
    <n v="170"/>
    <s v="Camp resident -Men"/>
    <s v="Priority 2"/>
    <s v="Education"/>
    <x v="3"/>
    <m/>
    <m/>
  </r>
  <r>
    <x v="0"/>
    <x v="1"/>
    <s v="Qtr. 3 Mu-yin  Baptist Church"/>
    <s v="MMR001CMP030"/>
    <s v="GCA"/>
    <s v="Urban"/>
    <n v="31"/>
    <n v="170"/>
    <n v="25"/>
    <n v="125"/>
    <n v="31"/>
    <n v="170"/>
    <s v="Camp resident -Men"/>
    <s v="Priority 3"/>
    <s v="Food"/>
    <x v="11"/>
    <m/>
    <m/>
  </r>
  <r>
    <x v="0"/>
    <x v="1"/>
    <s v="Qtr. 3 Mu-yin  Baptist Church"/>
    <s v="MMR001CMP030"/>
    <s v="GCA"/>
    <s v="Urban"/>
    <n v="31"/>
    <n v="170"/>
    <n v="25"/>
    <n v="125"/>
    <n v="31"/>
    <n v="170"/>
    <s v="Camp resident - women"/>
    <s v="Priority 1"/>
    <s v="Food"/>
    <x v="0"/>
    <m/>
    <m/>
  </r>
  <r>
    <x v="0"/>
    <x v="1"/>
    <s v="Qtr. 3 Mu-yin  Baptist Church"/>
    <s v="MMR001CMP030"/>
    <s v="GCA"/>
    <s v="Urban"/>
    <n v="31"/>
    <n v="170"/>
    <n v="25"/>
    <n v="125"/>
    <n v="31"/>
    <n v="170"/>
    <s v="Camp resident - women"/>
    <s v="Priority 2"/>
    <s v="Environment"/>
    <x v="1"/>
    <m/>
    <m/>
  </r>
  <r>
    <x v="0"/>
    <x v="1"/>
    <s v="Qtr. 3 Mu-yin  Baptist Church"/>
    <s v="MMR001CMP030"/>
    <s v="GCA"/>
    <s v="Urban"/>
    <n v="31"/>
    <n v="170"/>
    <n v="25"/>
    <n v="125"/>
    <n v="31"/>
    <n v="170"/>
    <s v="Camp resident - women"/>
    <s v="Priority 3"/>
    <s v="Food"/>
    <x v="11"/>
    <m/>
    <m/>
  </r>
  <r>
    <x v="0"/>
    <x v="1"/>
    <s v="Qtr. 3 Mu-yin  Baptist Church"/>
    <s v="MMR001CMP030"/>
    <s v="GCA"/>
    <s v="Urban"/>
    <n v="31"/>
    <n v="170"/>
    <n v="25"/>
    <n v="125"/>
    <n v="31"/>
    <n v="170"/>
    <s v="Camp resident - Children"/>
    <s v="Priority 1"/>
    <s v="Food"/>
    <x v="12"/>
    <m/>
    <m/>
  </r>
  <r>
    <x v="0"/>
    <x v="1"/>
    <s v="Qtr. 3 Mu-yin  Baptist Church"/>
    <s v="MMR001CMP030"/>
    <s v="GCA"/>
    <s v="Urban"/>
    <n v="31"/>
    <n v="170"/>
    <n v="25"/>
    <n v="125"/>
    <n v="31"/>
    <n v="170"/>
    <s v="Camp resident - Children"/>
    <s v="Priority 2"/>
    <s v="Wash"/>
    <x v="2"/>
    <m/>
    <m/>
  </r>
  <r>
    <x v="0"/>
    <x v="1"/>
    <s v="Qtr. 3 Mu-yin  Baptist Church"/>
    <s v="MMR001CMP030"/>
    <s v="GCA"/>
    <s v="Urban"/>
    <n v="31"/>
    <n v="170"/>
    <n v="25"/>
    <n v="125"/>
    <n v="31"/>
    <n v="170"/>
    <s v="Camp resident - Children"/>
    <s v="Priority 3"/>
    <s v="Health"/>
    <x v="14"/>
    <m/>
    <m/>
  </r>
  <r>
    <x v="0"/>
    <x v="1"/>
    <s v="Maina AG Church"/>
    <s v="MMR001CMP031"/>
    <s v="GCA"/>
    <s v="Urban"/>
    <n v="128"/>
    <n v="725"/>
    <n v="100"/>
    <n v="608"/>
    <n v="128"/>
    <n v="746"/>
    <s v="Camp manager"/>
    <s v="Priority 1"/>
    <s v="Food"/>
    <x v="0"/>
    <m/>
    <m/>
  </r>
  <r>
    <x v="0"/>
    <x v="1"/>
    <s v="Maina AG Church"/>
    <s v="MMR001CMP031"/>
    <s v="GCA"/>
    <s v="Urban"/>
    <n v="128"/>
    <n v="725"/>
    <n v="100"/>
    <n v="608"/>
    <n v="128"/>
    <n v="746"/>
    <s v="Camp manager"/>
    <s v="Priority 2"/>
    <s v="Education"/>
    <x v="16"/>
    <m/>
    <m/>
  </r>
  <r>
    <x v="0"/>
    <x v="1"/>
    <s v="Maina AG Church"/>
    <s v="MMR001CMP031"/>
    <s v="GCA"/>
    <s v="Urban"/>
    <n v="128"/>
    <n v="725"/>
    <n v="100"/>
    <n v="608"/>
    <n v="128"/>
    <n v="746"/>
    <s v="Camp manager"/>
    <s v="Priority 3"/>
    <s v="Health"/>
    <x v="9"/>
    <m/>
    <m/>
  </r>
  <r>
    <x v="0"/>
    <x v="1"/>
    <s v="Maina AG Church"/>
    <s v="MMR001CMP031"/>
    <s v="GCA"/>
    <s v="Urban"/>
    <n v="128"/>
    <n v="725"/>
    <n v="100"/>
    <n v="608"/>
    <n v="128"/>
    <n v="746"/>
    <s v="Camp resident -Men"/>
    <s v="Priority 1"/>
    <s v="Food"/>
    <x v="0"/>
    <m/>
    <m/>
  </r>
  <r>
    <x v="0"/>
    <x v="1"/>
    <s v="Maina AG Church"/>
    <s v="MMR001CMP031"/>
    <s v="GCA"/>
    <s v="Urban"/>
    <n v="128"/>
    <n v="725"/>
    <n v="100"/>
    <n v="608"/>
    <n v="128"/>
    <n v="746"/>
    <s v="Camp resident -Men"/>
    <s v="Priority 2"/>
    <s v="Food"/>
    <x v="6"/>
    <m/>
    <m/>
  </r>
  <r>
    <x v="0"/>
    <x v="1"/>
    <s v="Maina AG Church"/>
    <s v="MMR001CMP031"/>
    <s v="GCA"/>
    <s v="Urban"/>
    <n v="128"/>
    <n v="725"/>
    <n v="100"/>
    <n v="608"/>
    <n v="128"/>
    <n v="746"/>
    <s v="Camp resident -Men"/>
    <s v="Priority 3"/>
    <s v="Education"/>
    <x v="4"/>
    <m/>
    <m/>
  </r>
  <r>
    <x v="0"/>
    <x v="1"/>
    <s v="Maina AG Church"/>
    <s v="MMR001CMP031"/>
    <s v="GCA"/>
    <s v="Urban"/>
    <n v="128"/>
    <n v="725"/>
    <n v="100"/>
    <n v="608"/>
    <n v="128"/>
    <n v="746"/>
    <s v="Camp resident - women"/>
    <s v="Priority 1"/>
    <s v="Food"/>
    <x v="6"/>
    <m/>
    <m/>
  </r>
  <r>
    <x v="0"/>
    <x v="1"/>
    <s v="Maina AG Church"/>
    <s v="MMR001CMP031"/>
    <s v="GCA"/>
    <s v="Urban"/>
    <n v="128"/>
    <n v="725"/>
    <n v="100"/>
    <n v="608"/>
    <n v="128"/>
    <n v="746"/>
    <s v="Camp resident - women"/>
    <s v="Priority 2"/>
    <s v="Education"/>
    <x v="5"/>
    <m/>
    <m/>
  </r>
  <r>
    <x v="0"/>
    <x v="1"/>
    <s v="Maina AG Church"/>
    <s v="MMR001CMP031"/>
    <s v="GCA"/>
    <s v="Urban"/>
    <n v="128"/>
    <n v="725"/>
    <n v="100"/>
    <n v="608"/>
    <n v="128"/>
    <n v="746"/>
    <s v="Camp resident - women"/>
    <s v="Priority 3"/>
    <s v="Environment"/>
    <x v="1"/>
    <m/>
    <m/>
  </r>
  <r>
    <x v="0"/>
    <x v="1"/>
    <s v="Maina AG Church"/>
    <s v="MMR001CMP031"/>
    <s v="GCA"/>
    <s v="Urban"/>
    <n v="128"/>
    <n v="725"/>
    <n v="100"/>
    <n v="608"/>
    <n v="128"/>
    <n v="746"/>
    <s v="Camp resident - Children"/>
    <s v="Priority 1"/>
    <s v="Wash"/>
    <x v="2"/>
    <m/>
    <m/>
  </r>
  <r>
    <x v="0"/>
    <x v="1"/>
    <s v="Maina AG Church"/>
    <s v="MMR001CMP031"/>
    <s v="GCA"/>
    <s v="Urban"/>
    <n v="128"/>
    <n v="725"/>
    <n v="100"/>
    <n v="608"/>
    <n v="128"/>
    <n v="746"/>
    <s v="Camp resident - Children"/>
    <s v="Priority 2"/>
    <s v="Food"/>
    <x v="12"/>
    <m/>
    <m/>
  </r>
  <r>
    <x v="0"/>
    <x v="1"/>
    <s v="Maina AG Church"/>
    <s v="MMR001CMP031"/>
    <s v="GCA"/>
    <s v="Urban"/>
    <n v="128"/>
    <n v="725"/>
    <n v="100"/>
    <n v="608"/>
    <n v="128"/>
    <n v="746"/>
    <s v="Camp resident - Children"/>
    <s v="Priority 3"/>
    <s v="Education"/>
    <x v="5"/>
    <m/>
    <m/>
  </r>
  <r>
    <x v="0"/>
    <x v="1"/>
    <s v="Qtr. 2 Lhaovo Baptist Church"/>
    <s v="MMR001CMP032"/>
    <s v="GCA"/>
    <s v="Urban"/>
    <n v="94"/>
    <n v="341"/>
    <n v="65"/>
    <n v="240"/>
    <n v="95"/>
    <n v="343"/>
    <s v="Camp manager"/>
    <s v="Priority 1"/>
    <s v="Food"/>
    <x v="0"/>
    <m/>
    <m/>
  </r>
  <r>
    <x v="0"/>
    <x v="1"/>
    <s v="Qtr. 2 Lhaovo Baptist Church"/>
    <s v="MMR001CMP032"/>
    <s v="GCA"/>
    <s v="Urban"/>
    <n v="94"/>
    <n v="341"/>
    <n v="65"/>
    <n v="240"/>
    <n v="95"/>
    <n v="343"/>
    <s v="Camp manager"/>
    <s v="Priority 2"/>
    <s v="Health"/>
    <x v="9"/>
    <m/>
    <m/>
  </r>
  <r>
    <x v="0"/>
    <x v="1"/>
    <s v="Qtr. 2 Lhaovo Baptist Church"/>
    <s v="MMR001CMP032"/>
    <s v="GCA"/>
    <s v="Urban"/>
    <n v="94"/>
    <n v="341"/>
    <n v="65"/>
    <n v="240"/>
    <n v="95"/>
    <n v="343"/>
    <s v="Camp manager"/>
    <s v="Priority 3"/>
    <s v="Wash"/>
    <x v="18"/>
    <m/>
    <m/>
  </r>
  <r>
    <x v="0"/>
    <x v="1"/>
    <s v="Qtr. 2 Lhaovo Baptist Church"/>
    <s v="MMR001CMP032"/>
    <s v="GCA"/>
    <s v="Urban"/>
    <n v="94"/>
    <n v="341"/>
    <n v="65"/>
    <n v="240"/>
    <n v="95"/>
    <n v="343"/>
    <s v="Camp resident -Men"/>
    <s v="Priority 1"/>
    <s v="Environment"/>
    <x v="1"/>
    <m/>
    <m/>
  </r>
  <r>
    <x v="0"/>
    <x v="1"/>
    <s v="Qtr. 2 Lhaovo Baptist Church"/>
    <s v="MMR001CMP032"/>
    <s v="GCA"/>
    <s v="Urban"/>
    <n v="94"/>
    <n v="341"/>
    <n v="65"/>
    <n v="240"/>
    <n v="95"/>
    <n v="343"/>
    <s v="Camp resident -Men"/>
    <s v="Priority 2"/>
    <s v="Wash"/>
    <x v="10"/>
    <m/>
    <m/>
  </r>
  <r>
    <x v="0"/>
    <x v="1"/>
    <s v="Qtr. 2 Lhaovo Baptist Church"/>
    <s v="MMR001CMP032"/>
    <s v="GCA"/>
    <s v="Urban"/>
    <n v="94"/>
    <n v="341"/>
    <n v="65"/>
    <n v="240"/>
    <n v="95"/>
    <n v="343"/>
    <s v="Camp resident -Men"/>
    <s v="Priority 3"/>
    <s v="Food"/>
    <x v="6"/>
    <m/>
    <m/>
  </r>
  <r>
    <x v="0"/>
    <x v="1"/>
    <s v="Qtr. 2 Lhaovo Baptist Church"/>
    <s v="MMR001CMP032"/>
    <s v="GCA"/>
    <s v="Urban"/>
    <n v="94"/>
    <n v="341"/>
    <n v="65"/>
    <n v="240"/>
    <n v="95"/>
    <n v="343"/>
    <s v="Camp resident - women"/>
    <s v="Priority 1"/>
    <s v="Food"/>
    <x v="12"/>
    <m/>
    <m/>
  </r>
  <r>
    <x v="0"/>
    <x v="1"/>
    <s v="Qtr. 2 Lhaovo Baptist Church"/>
    <s v="MMR001CMP032"/>
    <s v="GCA"/>
    <s v="Urban"/>
    <n v="94"/>
    <n v="341"/>
    <n v="65"/>
    <n v="240"/>
    <n v="95"/>
    <n v="343"/>
    <s v="Camp resident - women"/>
    <s v="Priority 2"/>
    <s v="NonFoodItems"/>
    <x v="15"/>
    <m/>
    <m/>
  </r>
  <r>
    <x v="0"/>
    <x v="1"/>
    <s v="Qtr. 2 Lhaovo Baptist Church"/>
    <s v="MMR001CMP032"/>
    <s v="GCA"/>
    <s v="Urban"/>
    <n v="94"/>
    <n v="341"/>
    <n v="65"/>
    <n v="240"/>
    <n v="95"/>
    <n v="343"/>
    <s v="Camp resident - women"/>
    <s v="Priority 3"/>
    <s v="Wash"/>
    <x v="18"/>
    <m/>
    <m/>
  </r>
  <r>
    <x v="0"/>
    <x v="1"/>
    <s v="Qtr. 2 Lhaovo Baptist Church"/>
    <s v="MMR001CMP032"/>
    <s v="GCA"/>
    <s v="Urban"/>
    <n v="94"/>
    <n v="341"/>
    <n v="65"/>
    <n v="240"/>
    <n v="95"/>
    <n v="343"/>
    <s v="Camp resident - Children"/>
    <s v="Priority 1"/>
    <s v="Food"/>
    <x v="12"/>
    <m/>
    <m/>
  </r>
  <r>
    <x v="0"/>
    <x v="1"/>
    <s v="Qtr. 2 Lhaovo Baptist Church"/>
    <s v="MMR001CMP032"/>
    <s v="GCA"/>
    <s v="Urban"/>
    <n v="94"/>
    <n v="341"/>
    <n v="65"/>
    <n v="240"/>
    <n v="95"/>
    <n v="343"/>
    <s v="Camp resident - Children"/>
    <s v="Priority 2"/>
    <s v="Education"/>
    <x v="5"/>
    <m/>
    <m/>
  </r>
  <r>
    <x v="0"/>
    <x v="1"/>
    <s v="Qtr. 2 Lhaovo Baptist Church"/>
    <s v="MMR001CMP032"/>
    <s v="GCA"/>
    <s v="Urban"/>
    <n v="94"/>
    <n v="341"/>
    <n v="65"/>
    <n v="240"/>
    <n v="95"/>
    <n v="343"/>
    <s v="Camp resident - Children"/>
    <s v="Priority 3"/>
    <s v="Food"/>
    <x v="6"/>
    <m/>
    <m/>
  </r>
  <r>
    <x v="0"/>
    <x v="1"/>
    <s v="Nawng Hee Village"/>
    <s v="MMR001CMP033"/>
    <s v="GCA"/>
    <s v="Rural"/>
    <n v="18"/>
    <n v="82"/>
    <n v="18"/>
    <n v="82"/>
    <n v="18"/>
    <n v="80"/>
    <s v="Camp manager"/>
    <s v="Priority 1"/>
    <s v="Food"/>
    <x v="0"/>
    <m/>
    <m/>
  </r>
  <r>
    <x v="0"/>
    <x v="1"/>
    <s v="Nawng Hee Village"/>
    <s v="MMR001CMP033"/>
    <s v="GCA"/>
    <s v="Rural"/>
    <n v="18"/>
    <n v="82"/>
    <n v="18"/>
    <n v="82"/>
    <n v="18"/>
    <n v="80"/>
    <s v="Camp manager"/>
    <s v="Priority 2"/>
    <s v="Food"/>
    <x v="11"/>
    <m/>
    <m/>
  </r>
  <r>
    <x v="0"/>
    <x v="1"/>
    <s v="Nawng Hee Village"/>
    <s v="MMR001CMP033"/>
    <s v="GCA"/>
    <s v="Rural"/>
    <n v="18"/>
    <n v="82"/>
    <n v="18"/>
    <n v="82"/>
    <n v="18"/>
    <n v="80"/>
    <s v="Camp manager"/>
    <s v="Priority 3"/>
    <s v="Food"/>
    <x v="6"/>
    <m/>
    <m/>
  </r>
  <r>
    <x v="0"/>
    <x v="1"/>
    <s v="Nawng Hee Village"/>
    <s v="MMR001CMP033"/>
    <s v="GCA"/>
    <s v="Rural"/>
    <n v="18"/>
    <n v="82"/>
    <n v="18"/>
    <n v="82"/>
    <n v="18"/>
    <n v="80"/>
    <s v="Camp resident -Men"/>
    <s v="Priority 1"/>
    <s v="Shelter"/>
    <x v="13"/>
    <m/>
    <m/>
  </r>
  <r>
    <x v="0"/>
    <x v="1"/>
    <s v="Nawng Hee Village"/>
    <s v="MMR001CMP033"/>
    <s v="GCA"/>
    <s v="Rural"/>
    <n v="18"/>
    <n v="82"/>
    <n v="18"/>
    <n v="82"/>
    <n v="18"/>
    <n v="80"/>
    <s v="Camp resident -Men"/>
    <s v="Priority 2"/>
    <s v="NonFoodItems"/>
    <x v="7"/>
    <m/>
    <m/>
  </r>
  <r>
    <x v="0"/>
    <x v="1"/>
    <s v="Nawng Hee Village"/>
    <s v="MMR001CMP033"/>
    <s v="GCA"/>
    <s v="Rural"/>
    <n v="18"/>
    <n v="82"/>
    <n v="18"/>
    <n v="82"/>
    <n v="18"/>
    <n v="80"/>
    <s v="Camp resident -Men"/>
    <s v="Priority 3"/>
    <s v="NonFoodItems"/>
    <x v="15"/>
    <m/>
    <m/>
  </r>
  <r>
    <x v="0"/>
    <x v="1"/>
    <s v="Nawng Hee Village"/>
    <s v="MMR001CMP033"/>
    <s v="GCA"/>
    <s v="Rural"/>
    <n v="18"/>
    <n v="82"/>
    <n v="18"/>
    <n v="82"/>
    <n v="18"/>
    <n v="80"/>
    <s v="Camp resident - women"/>
    <s v="Priority 1"/>
    <s v="NonFoodItems"/>
    <x v="7"/>
    <m/>
    <m/>
  </r>
  <r>
    <x v="0"/>
    <x v="1"/>
    <s v="Nawng Hee Village"/>
    <s v="MMR001CMP033"/>
    <s v="GCA"/>
    <s v="Rural"/>
    <n v="18"/>
    <n v="82"/>
    <n v="18"/>
    <n v="82"/>
    <n v="18"/>
    <n v="80"/>
    <s v="Camp resident - women"/>
    <s v="Priority 2"/>
    <s v="NonFoodItems"/>
    <x v="15"/>
    <m/>
    <m/>
  </r>
  <r>
    <x v="0"/>
    <x v="1"/>
    <s v="Nawng Hee Village"/>
    <s v="MMR001CMP033"/>
    <s v="GCA"/>
    <s v="Rural"/>
    <n v="18"/>
    <n v="82"/>
    <n v="18"/>
    <n v="82"/>
    <n v="18"/>
    <n v="80"/>
    <s v="Camp resident - women"/>
    <s v="Priority 3"/>
    <s v="Health"/>
    <x v="9"/>
    <m/>
    <m/>
  </r>
  <r>
    <x v="0"/>
    <x v="1"/>
    <s v="Nawng Hee Village"/>
    <s v="MMR001CMP033"/>
    <s v="GCA"/>
    <s v="Rural"/>
    <n v="18"/>
    <n v="82"/>
    <n v="18"/>
    <n v="82"/>
    <n v="18"/>
    <n v="80"/>
    <s v="Camp resident - Children"/>
    <s v="Priority 1"/>
    <s v="Food"/>
    <x v="12"/>
    <m/>
    <m/>
  </r>
  <r>
    <x v="0"/>
    <x v="1"/>
    <s v="Nawng Hee Village"/>
    <s v="MMR001CMP033"/>
    <s v="GCA"/>
    <s v="Rural"/>
    <n v="18"/>
    <n v="82"/>
    <n v="18"/>
    <n v="82"/>
    <n v="18"/>
    <n v="80"/>
    <s v="Camp resident - Children"/>
    <s v="Priority 2"/>
    <s v="Wash"/>
    <x v="2"/>
    <m/>
    <m/>
  </r>
  <r>
    <x v="0"/>
    <x v="1"/>
    <s v="Nawng Hee Village"/>
    <s v="MMR001CMP033"/>
    <s v="GCA"/>
    <s v="Rural"/>
    <n v="18"/>
    <n v="82"/>
    <n v="18"/>
    <n v="82"/>
    <n v="18"/>
    <n v="80"/>
    <s v="Camp resident - Children"/>
    <s v="Priority 3"/>
    <s v="Education"/>
    <x v="5"/>
    <m/>
    <m/>
  </r>
  <r>
    <x v="0"/>
    <x v="1"/>
    <s v="Thargaya Lisu Baptist Church"/>
    <s v="MMR001CMP037"/>
    <s v="GCA"/>
    <s v="Urban"/>
    <n v="42"/>
    <n v="175"/>
    <n v="27"/>
    <n v="131"/>
    <n v="42"/>
    <n v="175"/>
    <s v="Camp manager"/>
    <s v="Priority 1"/>
    <s v="Food"/>
    <x v="12"/>
    <m/>
    <m/>
  </r>
  <r>
    <x v="0"/>
    <x v="1"/>
    <s v="Thargaya Lisu Baptist Church"/>
    <s v="MMR001CMP037"/>
    <s v="GCA"/>
    <s v="Urban"/>
    <n v="42"/>
    <n v="175"/>
    <n v="27"/>
    <n v="131"/>
    <n v="42"/>
    <n v="175"/>
    <s v="Camp manager"/>
    <s v="Priority 2"/>
    <s v="Environment"/>
    <x v="1"/>
    <m/>
    <m/>
  </r>
  <r>
    <x v="0"/>
    <x v="1"/>
    <s v="Thargaya Lisu Baptist Church"/>
    <s v="MMR001CMP037"/>
    <s v="GCA"/>
    <s v="Urban"/>
    <n v="42"/>
    <n v="175"/>
    <n v="27"/>
    <n v="131"/>
    <n v="42"/>
    <n v="175"/>
    <s v="Camp manager"/>
    <s v="Priority 3"/>
    <s v="Food"/>
    <x v="6"/>
    <m/>
    <m/>
  </r>
  <r>
    <x v="0"/>
    <x v="1"/>
    <s v="Thargaya Lisu Baptist Church"/>
    <s v="MMR001CMP037"/>
    <s v="GCA"/>
    <s v="Urban"/>
    <n v="42"/>
    <n v="175"/>
    <n v="27"/>
    <n v="131"/>
    <n v="42"/>
    <n v="175"/>
    <s v="Camp resident -Men"/>
    <s v="Priority 1"/>
    <s v="Food"/>
    <x v="0"/>
    <m/>
    <m/>
  </r>
  <r>
    <x v="0"/>
    <x v="1"/>
    <s v="Thargaya Lisu Baptist Church"/>
    <s v="MMR001CMP037"/>
    <s v="GCA"/>
    <s v="Urban"/>
    <n v="42"/>
    <n v="175"/>
    <n v="27"/>
    <n v="131"/>
    <n v="42"/>
    <n v="175"/>
    <s v="Camp resident -Men"/>
    <s v="Priority 2"/>
    <s v="Environment"/>
    <x v="1"/>
    <m/>
    <m/>
  </r>
  <r>
    <x v="0"/>
    <x v="1"/>
    <s v="Thargaya Lisu Baptist Church"/>
    <s v="MMR001CMP037"/>
    <s v="GCA"/>
    <s v="Urban"/>
    <n v="42"/>
    <n v="175"/>
    <n v="27"/>
    <n v="131"/>
    <n v="42"/>
    <n v="175"/>
    <s v="Camp resident -Men"/>
    <s v="Priority 3"/>
    <s v="Food"/>
    <x v="11"/>
    <m/>
    <m/>
  </r>
  <r>
    <x v="0"/>
    <x v="1"/>
    <s v="Thargaya Lisu Baptist Church"/>
    <s v="MMR001CMP037"/>
    <s v="GCA"/>
    <s v="Urban"/>
    <n v="42"/>
    <n v="175"/>
    <n v="27"/>
    <n v="131"/>
    <n v="42"/>
    <n v="175"/>
    <s v="Camp resident - women"/>
    <s v="Priority 1"/>
    <s v="NonFoodItems"/>
    <x v="15"/>
    <m/>
    <m/>
  </r>
  <r>
    <x v="0"/>
    <x v="1"/>
    <s v="Thargaya Lisu Baptist Church"/>
    <s v="MMR001CMP037"/>
    <s v="GCA"/>
    <s v="Urban"/>
    <n v="42"/>
    <n v="175"/>
    <n v="27"/>
    <n v="131"/>
    <n v="42"/>
    <n v="175"/>
    <s v="Camp resident - women"/>
    <s v="Priority 2"/>
    <s v="NonFoodItems"/>
    <x v="7"/>
    <m/>
    <m/>
  </r>
  <r>
    <x v="0"/>
    <x v="1"/>
    <s v="Thargaya Lisu Baptist Church"/>
    <s v="MMR001CMP037"/>
    <s v="GCA"/>
    <s v="Urban"/>
    <n v="42"/>
    <n v="175"/>
    <n v="27"/>
    <n v="131"/>
    <n v="42"/>
    <n v="175"/>
    <s v="Camp resident - women"/>
    <s v="Priority 3"/>
    <s v="Wash"/>
    <x v="8"/>
    <m/>
    <m/>
  </r>
  <r>
    <x v="0"/>
    <x v="1"/>
    <s v="Thargaya Lisu Baptist Church"/>
    <s v="MMR001CMP037"/>
    <s v="GCA"/>
    <s v="Urban"/>
    <n v="42"/>
    <n v="175"/>
    <n v="27"/>
    <n v="131"/>
    <n v="42"/>
    <n v="175"/>
    <s v="Camp resident - Children"/>
    <s v="Priority 1"/>
    <s v="Education"/>
    <x v="5"/>
    <m/>
    <m/>
  </r>
  <r>
    <x v="0"/>
    <x v="1"/>
    <s v="Thargaya Lisu Baptist Church"/>
    <s v="MMR001CMP037"/>
    <s v="GCA"/>
    <s v="Urban"/>
    <n v="42"/>
    <n v="175"/>
    <n v="27"/>
    <n v="131"/>
    <n v="42"/>
    <n v="175"/>
    <s v="Camp resident - Children"/>
    <s v="Priority 2"/>
    <s v="NonFoodItems"/>
    <x v="7"/>
    <m/>
    <m/>
  </r>
  <r>
    <x v="0"/>
    <x v="1"/>
    <s v="Thargaya Lisu Baptist Church"/>
    <s v="MMR001CMP037"/>
    <s v="GCA"/>
    <s v="Urban"/>
    <n v="42"/>
    <n v="175"/>
    <n v="27"/>
    <n v="131"/>
    <n v="42"/>
    <n v="175"/>
    <s v="Camp resident - Children"/>
    <s v="Priority 3"/>
    <s v="Food"/>
    <x v="11"/>
    <m/>
    <m/>
  </r>
  <r>
    <x v="0"/>
    <x v="1"/>
    <s v="Waingmaw AG Church"/>
    <s v="MMR001CMP038"/>
    <s v="GCA"/>
    <s v="Urban"/>
    <n v="85"/>
    <n v="367"/>
    <n v="80"/>
    <n v="337"/>
    <n v="85"/>
    <n v="367"/>
    <s v="Camp manager"/>
    <s v="Priority 1"/>
    <s v="Food"/>
    <x v="0"/>
    <m/>
    <m/>
  </r>
  <r>
    <x v="0"/>
    <x v="1"/>
    <s v="Waingmaw AG Church"/>
    <s v="MMR001CMP038"/>
    <s v="GCA"/>
    <s v="Urban"/>
    <n v="85"/>
    <n v="367"/>
    <n v="80"/>
    <n v="337"/>
    <n v="85"/>
    <n v="367"/>
    <s v="Camp manager"/>
    <s v="Priority 2"/>
    <s v="NonFoodItems"/>
    <x v="7"/>
    <m/>
    <m/>
  </r>
  <r>
    <x v="0"/>
    <x v="1"/>
    <s v="Waingmaw AG Church"/>
    <s v="MMR001CMP038"/>
    <s v="GCA"/>
    <s v="Urban"/>
    <n v="85"/>
    <n v="367"/>
    <n v="80"/>
    <n v="337"/>
    <n v="85"/>
    <n v="367"/>
    <s v="Camp manager"/>
    <s v="Priority 3"/>
    <s v="Food"/>
    <x v="11"/>
    <m/>
    <m/>
  </r>
  <r>
    <x v="0"/>
    <x v="1"/>
    <s v="Waingmaw AG Church"/>
    <s v="MMR001CMP038"/>
    <s v="GCA"/>
    <s v="Urban"/>
    <n v="85"/>
    <n v="367"/>
    <n v="80"/>
    <n v="337"/>
    <n v="85"/>
    <n v="367"/>
    <s v="Camp resident -Men"/>
    <s v="Priority 1"/>
    <s v="Environment"/>
    <x v="1"/>
    <m/>
    <m/>
  </r>
  <r>
    <x v="0"/>
    <x v="1"/>
    <s v="Waingmaw AG Church"/>
    <s v="MMR001CMP038"/>
    <s v="GCA"/>
    <s v="Urban"/>
    <n v="85"/>
    <n v="367"/>
    <n v="80"/>
    <n v="337"/>
    <n v="85"/>
    <n v="367"/>
    <s v="Camp resident -Men"/>
    <s v="Priority 2"/>
    <s v="Health"/>
    <x v="14"/>
    <m/>
    <m/>
  </r>
  <r>
    <x v="0"/>
    <x v="1"/>
    <s v="Waingmaw AG Church"/>
    <s v="MMR001CMP038"/>
    <s v="GCA"/>
    <s v="Urban"/>
    <n v="85"/>
    <n v="367"/>
    <n v="80"/>
    <n v="337"/>
    <n v="85"/>
    <n v="367"/>
    <s v="Camp resident -Men"/>
    <s v="Priority 3"/>
    <s v="Education"/>
    <x v="4"/>
    <m/>
    <m/>
  </r>
  <r>
    <x v="0"/>
    <x v="1"/>
    <s v="Waingmaw AG Church"/>
    <s v="MMR001CMP038"/>
    <s v="GCA"/>
    <s v="Urban"/>
    <n v="85"/>
    <n v="367"/>
    <n v="80"/>
    <n v="337"/>
    <n v="85"/>
    <n v="367"/>
    <s v="Camp resident - women"/>
    <s v="Priority 1"/>
    <s v="Food"/>
    <x v="12"/>
    <m/>
    <m/>
  </r>
  <r>
    <x v="0"/>
    <x v="1"/>
    <s v="Waingmaw AG Church"/>
    <s v="MMR001CMP038"/>
    <s v="GCA"/>
    <s v="Urban"/>
    <n v="85"/>
    <n v="367"/>
    <n v="80"/>
    <n v="337"/>
    <n v="85"/>
    <n v="367"/>
    <s v="Camp resident - women"/>
    <s v="Priority 2"/>
    <s v="NonFoodItems"/>
    <x v="15"/>
    <m/>
    <m/>
  </r>
  <r>
    <x v="0"/>
    <x v="1"/>
    <s v="Waingmaw AG Church"/>
    <s v="MMR001CMP038"/>
    <s v="GCA"/>
    <s v="Urban"/>
    <n v="85"/>
    <n v="367"/>
    <n v="80"/>
    <n v="337"/>
    <n v="85"/>
    <n v="367"/>
    <s v="Camp resident - women"/>
    <s v="Priority 3"/>
    <s v="Food"/>
    <x v="6"/>
    <m/>
    <m/>
  </r>
  <r>
    <x v="0"/>
    <x v="1"/>
    <s v="Waingmaw AG Church"/>
    <s v="MMR001CMP038"/>
    <s v="GCA"/>
    <s v="Urban"/>
    <n v="85"/>
    <n v="367"/>
    <n v="80"/>
    <n v="337"/>
    <n v="85"/>
    <n v="367"/>
    <s v="Camp resident - Children"/>
    <s v="Priority 1"/>
    <s v="Food"/>
    <x v="12"/>
    <m/>
    <m/>
  </r>
  <r>
    <x v="0"/>
    <x v="1"/>
    <s v="Waingmaw AG Church"/>
    <s v="MMR001CMP038"/>
    <s v="GCA"/>
    <s v="Urban"/>
    <n v="85"/>
    <n v="367"/>
    <n v="80"/>
    <n v="337"/>
    <n v="85"/>
    <n v="367"/>
    <s v="Camp resident - Children"/>
    <s v="Priority 2"/>
    <s v="Education"/>
    <x v="5"/>
    <m/>
    <m/>
  </r>
  <r>
    <x v="0"/>
    <x v="1"/>
    <s v="Waingmaw AG Church"/>
    <s v="MMR001CMP038"/>
    <s v="GCA"/>
    <s v="Urban"/>
    <n v="85"/>
    <n v="367"/>
    <n v="80"/>
    <n v="337"/>
    <n v="85"/>
    <n v="367"/>
    <s v="Camp resident - Children"/>
    <s v="Priority 3"/>
    <s v="Food"/>
    <x v="6"/>
    <m/>
    <m/>
  </r>
  <r>
    <x v="0"/>
    <x v="1"/>
    <s v="Maina Lawang Baptist Church"/>
    <s v="MMR001CMP039"/>
    <s v="GCA"/>
    <s v="Rural"/>
    <n v="45"/>
    <n v="193"/>
    <n v="48"/>
    <n v="196"/>
    <n v="48"/>
    <n v="196"/>
    <s v="Camp manager"/>
    <s v="Priority 1"/>
    <s v="Education"/>
    <x v="4"/>
    <m/>
    <m/>
  </r>
  <r>
    <x v="0"/>
    <x v="1"/>
    <s v="Maina Lawang Baptist Church"/>
    <s v="MMR001CMP039"/>
    <s v="GCA"/>
    <s v="Rural"/>
    <n v="45"/>
    <n v="193"/>
    <n v="48"/>
    <n v="196"/>
    <n v="48"/>
    <n v="196"/>
    <s v="Camp manager"/>
    <s v="Priority 2"/>
    <s v="Food"/>
    <x v="6"/>
    <m/>
    <m/>
  </r>
  <r>
    <x v="0"/>
    <x v="1"/>
    <s v="Maina Lawang Baptist Church"/>
    <s v="MMR001CMP039"/>
    <s v="GCA"/>
    <s v="Rural"/>
    <n v="45"/>
    <n v="193"/>
    <n v="48"/>
    <n v="196"/>
    <n v="48"/>
    <n v="196"/>
    <s v="Camp manager"/>
    <s v="Priority 3"/>
    <s v="Education"/>
    <x v="16"/>
    <m/>
    <m/>
  </r>
  <r>
    <x v="0"/>
    <x v="1"/>
    <s v="Maina Lawang Baptist Church"/>
    <s v="MMR001CMP039"/>
    <s v="GCA"/>
    <s v="Rural"/>
    <n v="45"/>
    <n v="193"/>
    <n v="48"/>
    <n v="196"/>
    <n v="48"/>
    <n v="196"/>
    <s v="Camp resident -Men"/>
    <s v="Priority 1"/>
    <s v="Food"/>
    <x v="0"/>
    <m/>
    <m/>
  </r>
  <r>
    <x v="0"/>
    <x v="1"/>
    <s v="Maina Lawang Baptist Church"/>
    <s v="MMR001CMP039"/>
    <s v="GCA"/>
    <s v="Rural"/>
    <n v="45"/>
    <n v="193"/>
    <n v="48"/>
    <n v="196"/>
    <n v="48"/>
    <n v="196"/>
    <s v="Camp resident -Men"/>
    <s v="Priority 2"/>
    <s v="Food"/>
    <x v="11"/>
    <m/>
    <m/>
  </r>
  <r>
    <x v="0"/>
    <x v="1"/>
    <s v="Maina Lawang Baptist Church"/>
    <s v="MMR001CMP039"/>
    <s v="GCA"/>
    <s v="Rural"/>
    <n v="45"/>
    <n v="193"/>
    <n v="48"/>
    <n v="196"/>
    <n v="48"/>
    <n v="196"/>
    <s v="Camp resident -Men"/>
    <s v="Priority 3"/>
    <s v="Food"/>
    <x v="6"/>
    <m/>
    <m/>
  </r>
  <r>
    <x v="0"/>
    <x v="1"/>
    <s v="Maina Lawang Baptist Church"/>
    <s v="MMR001CMP039"/>
    <s v="GCA"/>
    <s v="Rural"/>
    <n v="45"/>
    <n v="193"/>
    <n v="48"/>
    <n v="196"/>
    <n v="48"/>
    <n v="196"/>
    <s v="Camp resident - women"/>
    <s v="Priority 1"/>
    <s v="Food"/>
    <x v="11"/>
    <m/>
    <m/>
  </r>
  <r>
    <x v="0"/>
    <x v="1"/>
    <s v="Maina Lawang Baptist Church"/>
    <s v="MMR001CMP039"/>
    <s v="GCA"/>
    <s v="Rural"/>
    <n v="45"/>
    <n v="193"/>
    <n v="48"/>
    <n v="196"/>
    <n v="48"/>
    <n v="196"/>
    <s v="Camp resident - women"/>
    <s v="Priority 2"/>
    <s v="Wash"/>
    <x v="2"/>
    <m/>
    <m/>
  </r>
  <r>
    <x v="0"/>
    <x v="1"/>
    <s v="Maina Lawang Baptist Church"/>
    <s v="MMR001CMP039"/>
    <s v="GCA"/>
    <s v="Rural"/>
    <n v="45"/>
    <n v="193"/>
    <n v="48"/>
    <n v="196"/>
    <n v="48"/>
    <n v="196"/>
    <s v="Camp resident - women"/>
    <s v="Priority 3"/>
    <s v="Health"/>
    <x v="14"/>
    <m/>
    <m/>
  </r>
  <r>
    <x v="0"/>
    <x v="1"/>
    <s v="Maina Lawang Baptist Church"/>
    <s v="MMR001CMP039"/>
    <s v="GCA"/>
    <s v="Rural"/>
    <n v="45"/>
    <n v="193"/>
    <n v="48"/>
    <n v="196"/>
    <n v="48"/>
    <n v="196"/>
    <s v="Camp resident - Children"/>
    <s v="Priority 1"/>
    <s v="Education"/>
    <x v="5"/>
    <m/>
    <m/>
  </r>
  <r>
    <x v="0"/>
    <x v="1"/>
    <s v="Maina Lawang Baptist Church"/>
    <s v="MMR001CMP039"/>
    <s v="GCA"/>
    <s v="Rural"/>
    <n v="45"/>
    <n v="193"/>
    <n v="48"/>
    <n v="196"/>
    <n v="48"/>
    <n v="196"/>
    <s v="Camp resident - Children"/>
    <s v="Priority 2"/>
    <s v="Education"/>
    <x v="16"/>
    <m/>
    <m/>
  </r>
  <r>
    <x v="0"/>
    <x v="1"/>
    <s v="Maina Lawang Baptist Church"/>
    <s v="MMR001CMP039"/>
    <s v="GCA"/>
    <s v="Rural"/>
    <n v="45"/>
    <n v="193"/>
    <n v="48"/>
    <n v="196"/>
    <n v="48"/>
    <n v="196"/>
    <s v="Camp resident - Children"/>
    <s v="Priority 3"/>
    <s v="Food"/>
    <x v="6"/>
    <m/>
    <m/>
  </r>
  <r>
    <x v="0"/>
    <x v="1"/>
    <s v="Maina KBC (Bawng Ring)"/>
    <s v="MMR001CMP040"/>
    <s v="GCA"/>
    <s v="Rural"/>
    <n v="429"/>
    <n v="2237"/>
    <n v="429"/>
    <n v="2221"/>
    <n v="429"/>
    <n v="2221"/>
    <s v="Camp manager"/>
    <s v="Priority 1"/>
    <s v="Food"/>
    <x v="6"/>
    <m/>
    <m/>
  </r>
  <r>
    <x v="0"/>
    <x v="1"/>
    <s v="Maina KBC (Bawng Ring)"/>
    <s v="MMR001CMP040"/>
    <s v="GCA"/>
    <s v="Rural"/>
    <n v="429"/>
    <n v="2237"/>
    <n v="429"/>
    <n v="2221"/>
    <n v="429"/>
    <n v="2221"/>
    <s v="Camp manager"/>
    <s v="Priority 2"/>
    <s v="Education"/>
    <x v="4"/>
    <m/>
    <m/>
  </r>
  <r>
    <x v="0"/>
    <x v="1"/>
    <s v="Maina KBC (Bawng Ring)"/>
    <s v="MMR001CMP040"/>
    <s v="GCA"/>
    <s v="Rural"/>
    <n v="429"/>
    <n v="2237"/>
    <n v="429"/>
    <n v="2221"/>
    <n v="429"/>
    <n v="2221"/>
    <s v="Camp manager"/>
    <s v="Priority 3"/>
    <s v="Food"/>
    <x v="12"/>
    <m/>
    <m/>
  </r>
  <r>
    <x v="0"/>
    <x v="1"/>
    <s v="Maina KBC (Bawng Ring)"/>
    <s v="MMR001CMP040"/>
    <s v="GCA"/>
    <s v="Rural"/>
    <n v="429"/>
    <n v="2237"/>
    <n v="429"/>
    <n v="2221"/>
    <n v="429"/>
    <n v="2221"/>
    <s v="Camp resident -Men"/>
    <s v="Priority 1"/>
    <s v="Food"/>
    <x v="0"/>
    <m/>
    <m/>
  </r>
  <r>
    <x v="0"/>
    <x v="1"/>
    <s v="Maina KBC (Bawng Ring)"/>
    <s v="MMR001CMP040"/>
    <s v="GCA"/>
    <s v="Rural"/>
    <n v="429"/>
    <n v="2237"/>
    <n v="429"/>
    <n v="2221"/>
    <n v="429"/>
    <n v="2221"/>
    <s v="Camp resident -Men"/>
    <s v="Priority 2"/>
    <s v="Wash"/>
    <x v="2"/>
    <m/>
    <m/>
  </r>
  <r>
    <x v="0"/>
    <x v="1"/>
    <s v="Maina KBC (Bawng Ring)"/>
    <s v="MMR001CMP040"/>
    <s v="GCA"/>
    <s v="Rural"/>
    <n v="429"/>
    <n v="2237"/>
    <n v="429"/>
    <n v="2221"/>
    <n v="429"/>
    <n v="2221"/>
    <s v="Camp resident -Men"/>
    <s v="Priority 3"/>
    <s v="Food"/>
    <x v="11"/>
    <m/>
    <m/>
  </r>
  <r>
    <x v="0"/>
    <x v="1"/>
    <s v="Maina KBC (Bawng Ring)"/>
    <s v="MMR001CMP040"/>
    <s v="GCA"/>
    <s v="Rural"/>
    <n v="429"/>
    <n v="2237"/>
    <n v="429"/>
    <n v="2221"/>
    <n v="429"/>
    <n v="2221"/>
    <s v="Camp resident - women"/>
    <s v="Priority 1"/>
    <s v="Food"/>
    <x v="0"/>
    <m/>
    <m/>
  </r>
  <r>
    <x v="0"/>
    <x v="1"/>
    <s v="Maina KBC (Bawng Ring)"/>
    <s v="MMR001CMP040"/>
    <s v="GCA"/>
    <s v="Rural"/>
    <n v="429"/>
    <n v="2237"/>
    <n v="429"/>
    <n v="2221"/>
    <n v="429"/>
    <n v="2221"/>
    <s v="Camp resident - women"/>
    <s v="Priority 2"/>
    <s v="Wash"/>
    <x v="8"/>
    <m/>
    <m/>
  </r>
  <r>
    <x v="0"/>
    <x v="1"/>
    <s v="Maina KBC (Bawng Ring)"/>
    <s v="MMR001CMP040"/>
    <s v="GCA"/>
    <s v="Rural"/>
    <n v="429"/>
    <n v="2237"/>
    <n v="429"/>
    <n v="2221"/>
    <n v="429"/>
    <n v="2221"/>
    <s v="Camp resident - women"/>
    <s v="Priority 3"/>
    <s v="Food"/>
    <x v="6"/>
    <m/>
    <m/>
  </r>
  <r>
    <x v="0"/>
    <x v="1"/>
    <s v="Maina KBC (Bawng Ring)"/>
    <s v="MMR001CMP040"/>
    <s v="GCA"/>
    <s v="Rural"/>
    <n v="429"/>
    <n v="2237"/>
    <n v="429"/>
    <n v="2221"/>
    <n v="429"/>
    <n v="2221"/>
    <s v="Camp resident - Children"/>
    <s v="Priority 1"/>
    <s v="Food"/>
    <x v="0"/>
    <m/>
    <m/>
  </r>
  <r>
    <x v="0"/>
    <x v="1"/>
    <s v="Maina KBC (Bawng Ring)"/>
    <s v="MMR001CMP040"/>
    <s v="GCA"/>
    <s v="Rural"/>
    <n v="429"/>
    <n v="2237"/>
    <n v="429"/>
    <n v="2221"/>
    <n v="429"/>
    <n v="2221"/>
    <s v="Camp resident - Children"/>
    <s v="Priority 2"/>
    <s v="Education"/>
    <x v="5"/>
    <m/>
    <m/>
  </r>
  <r>
    <x v="0"/>
    <x v="1"/>
    <s v="Maina KBC (Bawng Ring)"/>
    <s v="MMR001CMP040"/>
    <s v="GCA"/>
    <s v="Rural"/>
    <n v="429"/>
    <n v="2237"/>
    <n v="429"/>
    <n v="2221"/>
    <n v="429"/>
    <n v="2221"/>
    <s v="Camp resident - Children"/>
    <s v="Priority 3"/>
    <s v="NonFoodItems"/>
    <x v="7"/>
    <m/>
    <m/>
  </r>
  <r>
    <x v="0"/>
    <x v="1"/>
    <s v="Shing Jai"/>
    <s v="MMR001CMP041"/>
    <s v="GCA"/>
    <s v="Rural"/>
    <n v="172"/>
    <n v="838"/>
    <n v="181"/>
    <n v="910"/>
    <n v="181"/>
    <n v="910"/>
    <s v="Camp manager"/>
    <s v="Priority 1"/>
    <s v="Food"/>
    <x v="0"/>
    <m/>
    <m/>
  </r>
  <r>
    <x v="0"/>
    <x v="1"/>
    <s v="Shing Jai"/>
    <s v="MMR001CMP041"/>
    <s v="GCA"/>
    <s v="Rural"/>
    <n v="172"/>
    <n v="838"/>
    <n v="181"/>
    <n v="910"/>
    <n v="181"/>
    <n v="910"/>
    <s v="Camp manager"/>
    <s v="Priority 2"/>
    <s v="Education"/>
    <x v="4"/>
    <m/>
    <m/>
  </r>
  <r>
    <x v="0"/>
    <x v="1"/>
    <s v="Shing Jai"/>
    <s v="MMR001CMP041"/>
    <s v="GCA"/>
    <s v="Rural"/>
    <n v="172"/>
    <n v="838"/>
    <n v="181"/>
    <n v="910"/>
    <n v="181"/>
    <n v="910"/>
    <s v="Camp manager"/>
    <s v="Priority 3"/>
    <s v="Food"/>
    <x v="6"/>
    <m/>
    <m/>
  </r>
  <r>
    <x v="0"/>
    <x v="1"/>
    <s v="Shing Jai"/>
    <s v="MMR001CMP041"/>
    <s v="GCA"/>
    <s v="Rural"/>
    <n v="172"/>
    <n v="838"/>
    <n v="181"/>
    <n v="910"/>
    <n v="181"/>
    <n v="910"/>
    <s v="Camp resident -Men"/>
    <s v="Priority 1"/>
    <s v="Food"/>
    <x v="11"/>
    <m/>
    <m/>
  </r>
  <r>
    <x v="0"/>
    <x v="1"/>
    <s v="Shing Jai"/>
    <s v="MMR001CMP041"/>
    <s v="GCA"/>
    <s v="Rural"/>
    <n v="172"/>
    <n v="838"/>
    <n v="181"/>
    <n v="910"/>
    <n v="181"/>
    <n v="910"/>
    <s v="Camp resident -Men"/>
    <s v="Priority 2"/>
    <s v="Food"/>
    <x v="12"/>
    <m/>
    <m/>
  </r>
  <r>
    <x v="0"/>
    <x v="1"/>
    <s v="Shing Jai"/>
    <s v="MMR001CMP041"/>
    <s v="GCA"/>
    <s v="Rural"/>
    <n v="172"/>
    <n v="838"/>
    <n v="181"/>
    <n v="910"/>
    <n v="181"/>
    <n v="910"/>
    <s v="Camp resident -Men"/>
    <s v="Priority 3"/>
    <s v="Shelter"/>
    <x v="21"/>
    <m/>
    <m/>
  </r>
  <r>
    <x v="0"/>
    <x v="1"/>
    <s v="Shing Jai"/>
    <s v="MMR001CMP041"/>
    <s v="GCA"/>
    <s v="Rural"/>
    <n v="172"/>
    <n v="838"/>
    <n v="181"/>
    <n v="910"/>
    <n v="181"/>
    <n v="910"/>
    <s v="Camp resident - women"/>
    <s v="Priority 1"/>
    <s v="Wash"/>
    <x v="8"/>
    <m/>
    <m/>
  </r>
  <r>
    <x v="0"/>
    <x v="1"/>
    <s v="Shing Jai"/>
    <s v="MMR001CMP041"/>
    <s v="GCA"/>
    <s v="Rural"/>
    <n v="172"/>
    <n v="838"/>
    <n v="181"/>
    <n v="910"/>
    <n v="181"/>
    <n v="910"/>
    <s v="Camp resident - women"/>
    <s v="Priority 2"/>
    <s v="Health"/>
    <x v="9"/>
    <m/>
    <m/>
  </r>
  <r>
    <x v="0"/>
    <x v="1"/>
    <s v="Shing Jai"/>
    <s v="MMR001CMP041"/>
    <s v="GCA"/>
    <s v="Rural"/>
    <n v="172"/>
    <n v="838"/>
    <n v="181"/>
    <n v="910"/>
    <n v="181"/>
    <n v="910"/>
    <s v="Camp resident - women"/>
    <s v="Priority 3"/>
    <s v="Health"/>
    <x v="14"/>
    <m/>
    <m/>
  </r>
  <r>
    <x v="0"/>
    <x v="1"/>
    <s v="Shing Jai"/>
    <s v="MMR001CMP041"/>
    <s v="GCA"/>
    <s v="Rural"/>
    <n v="172"/>
    <n v="838"/>
    <n v="181"/>
    <n v="910"/>
    <n v="181"/>
    <n v="910"/>
    <s v="Camp resident - Children"/>
    <s v="Priority 1"/>
    <s v="Education"/>
    <x v="5"/>
    <m/>
    <m/>
  </r>
  <r>
    <x v="0"/>
    <x v="1"/>
    <s v="Shing Jai"/>
    <s v="MMR001CMP041"/>
    <s v="GCA"/>
    <s v="Rural"/>
    <n v="172"/>
    <n v="838"/>
    <n v="181"/>
    <n v="910"/>
    <n v="181"/>
    <n v="910"/>
    <s v="Camp resident - Children"/>
    <s v="Priority 2"/>
    <s v="Education"/>
    <x v="16"/>
    <m/>
    <m/>
  </r>
  <r>
    <x v="0"/>
    <x v="1"/>
    <s v="Shing Jai"/>
    <s v="MMR001CMP041"/>
    <s v="GCA"/>
    <s v="Rural"/>
    <n v="172"/>
    <n v="838"/>
    <n v="181"/>
    <n v="910"/>
    <n v="181"/>
    <n v="910"/>
    <s v="Camp resident - Children"/>
    <s v="Priority 3"/>
    <s v="Education"/>
    <x v="3"/>
    <m/>
    <m/>
  </r>
  <r>
    <x v="0"/>
    <x v="2"/>
    <s v="Chipwi KBC camp"/>
    <s v="MMR001CMP042"/>
    <s v="GCA"/>
    <s v="Urban"/>
    <n v="118"/>
    <n v="516"/>
    <n v="108"/>
    <n v="470"/>
    <n v="118"/>
    <n v="520"/>
    <s v="Camp manager"/>
    <s v="Priority 1"/>
    <s v="Food"/>
    <x v="0"/>
    <m/>
    <m/>
  </r>
  <r>
    <x v="0"/>
    <x v="2"/>
    <s v="Chipwi KBC camp"/>
    <s v="MMR001CMP042"/>
    <s v="GCA"/>
    <s v="Urban"/>
    <n v="118"/>
    <n v="516"/>
    <n v="108"/>
    <n v="470"/>
    <n v="118"/>
    <n v="520"/>
    <s v="Camp manager"/>
    <s v="Priority 2"/>
    <s v="NonFoodItems"/>
    <x v="7"/>
    <m/>
    <m/>
  </r>
  <r>
    <x v="0"/>
    <x v="2"/>
    <s v="Chipwi KBC camp"/>
    <s v="MMR001CMP042"/>
    <s v="GCA"/>
    <s v="Urban"/>
    <n v="118"/>
    <n v="516"/>
    <n v="108"/>
    <n v="470"/>
    <n v="118"/>
    <n v="520"/>
    <s v="Camp manager"/>
    <s v="Priority 3"/>
    <s v="Food"/>
    <x v="11"/>
    <m/>
    <m/>
  </r>
  <r>
    <x v="0"/>
    <x v="2"/>
    <s v="Chipwi KBC camp"/>
    <s v="MMR001CMP042"/>
    <s v="GCA"/>
    <s v="Urban"/>
    <n v="118"/>
    <n v="516"/>
    <n v="108"/>
    <n v="470"/>
    <n v="118"/>
    <n v="520"/>
    <s v="Camp resident -Men"/>
    <s v="Priority 1"/>
    <s v="Food"/>
    <x v="11"/>
    <m/>
    <m/>
  </r>
  <r>
    <x v="0"/>
    <x v="2"/>
    <s v="Chipwi KBC camp"/>
    <s v="MMR001CMP042"/>
    <s v="GCA"/>
    <s v="Urban"/>
    <n v="118"/>
    <n v="516"/>
    <n v="108"/>
    <n v="470"/>
    <n v="118"/>
    <n v="520"/>
    <s v="Camp resident -Men"/>
    <s v="Priority 2"/>
    <s v="Education"/>
    <x v="4"/>
    <m/>
    <m/>
  </r>
  <r>
    <x v="0"/>
    <x v="2"/>
    <s v="Chipwi KBC camp"/>
    <s v="MMR001CMP042"/>
    <s v="GCA"/>
    <s v="Urban"/>
    <n v="118"/>
    <n v="516"/>
    <n v="108"/>
    <n v="470"/>
    <n v="118"/>
    <n v="520"/>
    <s v="Camp resident -Men"/>
    <s v="Priority 3"/>
    <s v="Protection"/>
    <x v="20"/>
    <m/>
    <m/>
  </r>
  <r>
    <x v="0"/>
    <x v="2"/>
    <s v="Chipwi KBC camp"/>
    <s v="MMR001CMP042"/>
    <s v="GCA"/>
    <s v="Urban"/>
    <n v="118"/>
    <n v="516"/>
    <n v="108"/>
    <n v="470"/>
    <n v="118"/>
    <n v="520"/>
    <s v="Camp resident - women"/>
    <s v="Priority 1"/>
    <s v="Wash"/>
    <x v="8"/>
    <m/>
    <m/>
  </r>
  <r>
    <x v="0"/>
    <x v="2"/>
    <s v="Chipwi KBC camp"/>
    <s v="MMR001CMP042"/>
    <s v="GCA"/>
    <s v="Urban"/>
    <n v="118"/>
    <n v="516"/>
    <n v="108"/>
    <n v="470"/>
    <n v="118"/>
    <n v="520"/>
    <s v="Camp resident - women"/>
    <s v="Priority 2"/>
    <s v="NonFoodItems"/>
    <x v="15"/>
    <m/>
    <m/>
  </r>
  <r>
    <x v="0"/>
    <x v="2"/>
    <s v="Chipwi KBC camp"/>
    <s v="MMR001CMP042"/>
    <s v="GCA"/>
    <s v="Urban"/>
    <n v="118"/>
    <n v="516"/>
    <n v="108"/>
    <n v="470"/>
    <n v="118"/>
    <n v="520"/>
    <s v="Camp resident - women"/>
    <s v="Priority 3"/>
    <s v="Wash"/>
    <x v="18"/>
    <m/>
    <m/>
  </r>
  <r>
    <x v="0"/>
    <x v="2"/>
    <s v="Chipwi KBC camp"/>
    <s v="MMR001CMP042"/>
    <s v="GCA"/>
    <s v="Urban"/>
    <n v="118"/>
    <n v="516"/>
    <n v="108"/>
    <n v="470"/>
    <n v="118"/>
    <n v="520"/>
    <s v="Camp resident - Children"/>
    <s v="Priority 1"/>
    <s v="Education"/>
    <x v="5"/>
    <m/>
    <m/>
  </r>
  <r>
    <x v="0"/>
    <x v="2"/>
    <s v="Chipwi KBC camp"/>
    <s v="MMR001CMP042"/>
    <s v="GCA"/>
    <s v="Urban"/>
    <n v="118"/>
    <n v="516"/>
    <n v="108"/>
    <n v="470"/>
    <n v="118"/>
    <n v="520"/>
    <s v="Camp resident - Children"/>
    <s v="Priority 2"/>
    <s v="NonFoodItems"/>
    <x v="7"/>
    <m/>
    <m/>
  </r>
  <r>
    <x v="0"/>
    <x v="2"/>
    <s v="Chipwi KBC camp"/>
    <s v="MMR001CMP042"/>
    <s v="GCA"/>
    <s v="Urban"/>
    <n v="118"/>
    <n v="516"/>
    <n v="108"/>
    <n v="470"/>
    <n v="118"/>
    <n v="520"/>
    <s v="Camp resident - Children"/>
    <s v="Priority 3"/>
    <s v="Food"/>
    <x v="12"/>
    <m/>
    <m/>
  </r>
  <r>
    <x v="0"/>
    <x v="2"/>
    <s v="Hpare Hkyer - BP6"/>
    <s v="MMR001CMP043"/>
    <s v="NGCA"/>
    <s v="Mixed"/>
    <n v="153"/>
    <n v="873"/>
    <n v="153"/>
    <n v="922"/>
    <n v="153"/>
    <n v="922"/>
    <s v="Camp manager"/>
    <s v="Priority 1"/>
    <s v="Food"/>
    <x v="0"/>
    <m/>
    <m/>
  </r>
  <r>
    <x v="0"/>
    <x v="2"/>
    <s v="Hpare Hkyer - BP6"/>
    <s v="MMR001CMP043"/>
    <s v="NGCA"/>
    <s v="Mixed"/>
    <n v="153"/>
    <n v="873"/>
    <n v="153"/>
    <n v="922"/>
    <n v="153"/>
    <n v="922"/>
    <s v="Camp manager"/>
    <s v="Priority 2"/>
    <s v="Food"/>
    <x v="12"/>
    <m/>
    <m/>
  </r>
  <r>
    <x v="0"/>
    <x v="2"/>
    <s v="Hpare Hkyer - BP6"/>
    <s v="MMR001CMP043"/>
    <s v="NGCA"/>
    <s v="Mixed"/>
    <n v="153"/>
    <n v="873"/>
    <n v="153"/>
    <n v="922"/>
    <n v="153"/>
    <n v="922"/>
    <s v="Camp manager"/>
    <s v="Priority 3"/>
    <s v="NonFoodItems"/>
    <x v="7"/>
    <m/>
    <m/>
  </r>
  <r>
    <x v="0"/>
    <x v="2"/>
    <s v="Hpare Hkyer - BP6"/>
    <s v="MMR001CMP043"/>
    <s v="NGCA"/>
    <s v="Mixed"/>
    <n v="153"/>
    <n v="873"/>
    <n v="153"/>
    <n v="922"/>
    <n v="153"/>
    <n v="922"/>
    <s v="Camp resident -Men"/>
    <s v="Priority 1"/>
    <s v="Shelter"/>
    <x v="13"/>
    <m/>
    <m/>
  </r>
  <r>
    <x v="0"/>
    <x v="2"/>
    <s v="Hpare Hkyer - BP6"/>
    <s v="MMR001CMP043"/>
    <s v="NGCA"/>
    <s v="Mixed"/>
    <n v="153"/>
    <n v="873"/>
    <n v="153"/>
    <n v="922"/>
    <n v="153"/>
    <n v="922"/>
    <s v="Camp resident -Men"/>
    <s v="Priority 2"/>
    <s v="Environment"/>
    <x v="1"/>
    <m/>
    <m/>
  </r>
  <r>
    <x v="0"/>
    <x v="2"/>
    <s v="Hpare Hkyer - BP6"/>
    <s v="MMR001CMP043"/>
    <s v="NGCA"/>
    <s v="Mixed"/>
    <n v="153"/>
    <n v="873"/>
    <n v="153"/>
    <n v="922"/>
    <n v="153"/>
    <n v="922"/>
    <s v="Camp resident -Men"/>
    <s v="Priority 3"/>
    <s v="Food"/>
    <x v="6"/>
    <m/>
    <m/>
  </r>
  <r>
    <x v="0"/>
    <x v="2"/>
    <s v="Hpare Hkyer - BP6"/>
    <s v="MMR001CMP043"/>
    <s v="NGCA"/>
    <s v="Mixed"/>
    <n v="153"/>
    <n v="873"/>
    <n v="153"/>
    <n v="922"/>
    <n v="153"/>
    <n v="922"/>
    <s v="Camp resident - women"/>
    <s v="Priority 1"/>
    <s v="Wash"/>
    <x v="8"/>
    <m/>
    <m/>
  </r>
  <r>
    <x v="0"/>
    <x v="2"/>
    <s v="Hpare Hkyer - BP6"/>
    <s v="MMR001CMP043"/>
    <s v="NGCA"/>
    <s v="Mixed"/>
    <n v="153"/>
    <n v="873"/>
    <n v="153"/>
    <n v="922"/>
    <n v="153"/>
    <n v="922"/>
    <s v="Camp resident - women"/>
    <s v="Priority 2"/>
    <s v="Health"/>
    <x v="9"/>
    <m/>
    <m/>
  </r>
  <r>
    <x v="0"/>
    <x v="2"/>
    <s v="Hpare Hkyer - BP6"/>
    <s v="MMR001CMP043"/>
    <s v="NGCA"/>
    <s v="Mixed"/>
    <n v="153"/>
    <n v="873"/>
    <n v="153"/>
    <n v="922"/>
    <n v="153"/>
    <n v="922"/>
    <s v="Camp resident - women"/>
    <s v="Priority 3"/>
    <s v="Health"/>
    <x v="19"/>
    <m/>
    <m/>
  </r>
  <r>
    <x v="0"/>
    <x v="2"/>
    <s v="Hpare Hkyer - BP6"/>
    <s v="MMR001CMP043"/>
    <s v="NGCA"/>
    <s v="Mixed"/>
    <n v="153"/>
    <n v="873"/>
    <n v="153"/>
    <n v="922"/>
    <n v="153"/>
    <n v="922"/>
    <s v="Camp resident - Children"/>
    <s v="Priority 1"/>
    <s v="NonFoodItems"/>
    <x v="15"/>
    <m/>
    <m/>
  </r>
  <r>
    <x v="0"/>
    <x v="2"/>
    <s v="Hpare Hkyer - BP6"/>
    <s v="MMR001CMP043"/>
    <s v="NGCA"/>
    <s v="Mixed"/>
    <n v="153"/>
    <n v="873"/>
    <n v="153"/>
    <n v="922"/>
    <n v="153"/>
    <n v="922"/>
    <s v="Camp resident - Children"/>
    <s v="Priority 2"/>
    <s v="Education"/>
    <x v="16"/>
    <m/>
    <m/>
  </r>
  <r>
    <x v="0"/>
    <x v="2"/>
    <s v="Hpare Hkyer - BP6"/>
    <s v="MMR001CMP043"/>
    <s v="NGCA"/>
    <s v="Mixed"/>
    <n v="153"/>
    <n v="873"/>
    <n v="153"/>
    <n v="922"/>
    <n v="153"/>
    <n v="922"/>
    <s v="Camp resident - Children"/>
    <s v="Priority 3"/>
    <s v="Education"/>
    <x v="5"/>
    <m/>
    <m/>
  </r>
  <r>
    <x v="0"/>
    <x v="3"/>
    <s v="Robert Church"/>
    <s v="MMR001CMP047"/>
    <s v="GCA"/>
    <s v="Urban"/>
    <n v="631"/>
    <n v="3758"/>
    <n v="613"/>
    <n v="3721"/>
    <n v="626"/>
    <n v="3786"/>
    <s v="Camp manager"/>
    <s v="Priority 1"/>
    <s v="Food"/>
    <x v="0"/>
    <m/>
    <m/>
  </r>
  <r>
    <x v="0"/>
    <x v="3"/>
    <s v="Robert Church"/>
    <s v="MMR001CMP047"/>
    <s v="GCA"/>
    <s v="Urban"/>
    <n v="631"/>
    <n v="3758"/>
    <n v="613"/>
    <n v="3721"/>
    <n v="626"/>
    <n v="3786"/>
    <s v="Camp manager"/>
    <s v="Priority 2"/>
    <s v="Food"/>
    <x v="12"/>
    <m/>
    <m/>
  </r>
  <r>
    <x v="0"/>
    <x v="3"/>
    <s v="Robert Church"/>
    <s v="MMR001CMP047"/>
    <s v="GCA"/>
    <s v="Urban"/>
    <n v="631"/>
    <n v="3758"/>
    <n v="613"/>
    <n v="3721"/>
    <n v="626"/>
    <n v="3786"/>
    <s v="Camp manager"/>
    <s v="Priority 3"/>
    <s v="Environment"/>
    <x v="1"/>
    <m/>
    <m/>
  </r>
  <r>
    <x v="0"/>
    <x v="3"/>
    <s v="Robert Church"/>
    <s v="MMR001CMP047"/>
    <s v="GCA"/>
    <s v="Urban"/>
    <n v="631"/>
    <n v="3758"/>
    <n v="613"/>
    <n v="3721"/>
    <n v="626"/>
    <n v="3786"/>
    <s v="Camp resident -Men"/>
    <s v="Priority 1"/>
    <s v="Food"/>
    <x v="11"/>
    <m/>
    <m/>
  </r>
  <r>
    <x v="0"/>
    <x v="3"/>
    <s v="Robert Church"/>
    <s v="MMR001CMP047"/>
    <s v="GCA"/>
    <s v="Urban"/>
    <n v="631"/>
    <n v="3758"/>
    <n v="613"/>
    <n v="3721"/>
    <n v="626"/>
    <n v="3786"/>
    <s v="Camp resident -Men"/>
    <s v="Priority 2"/>
    <s v="Protection"/>
    <x v="23"/>
    <m/>
    <m/>
  </r>
  <r>
    <x v="0"/>
    <x v="3"/>
    <s v="Robert Church"/>
    <s v="MMR001CMP047"/>
    <s v="GCA"/>
    <s v="Urban"/>
    <n v="631"/>
    <n v="3758"/>
    <n v="613"/>
    <n v="3721"/>
    <n v="626"/>
    <n v="3786"/>
    <s v="Camp resident -Men"/>
    <s v="Priority 3"/>
    <s v="Health"/>
    <x v="14"/>
    <m/>
    <m/>
  </r>
  <r>
    <x v="0"/>
    <x v="3"/>
    <s v="Robert Church"/>
    <s v="MMR001CMP047"/>
    <s v="GCA"/>
    <s v="Urban"/>
    <n v="631"/>
    <n v="3758"/>
    <n v="613"/>
    <n v="3721"/>
    <n v="626"/>
    <n v="3786"/>
    <s v="Camp resident - women"/>
    <s v="Priority 1"/>
    <s v="CCCM"/>
    <x v="24"/>
    <s v="women center"/>
    <m/>
  </r>
  <r>
    <x v="0"/>
    <x v="3"/>
    <s v="Robert Church"/>
    <s v="MMR001CMP047"/>
    <s v="GCA"/>
    <s v="Urban"/>
    <n v="631"/>
    <n v="3758"/>
    <n v="613"/>
    <n v="3721"/>
    <n v="626"/>
    <n v="3786"/>
    <s v="Camp resident - women"/>
    <s v="Priority 2"/>
    <s v="NonFoodItems"/>
    <x v="15"/>
    <m/>
    <m/>
  </r>
  <r>
    <x v="0"/>
    <x v="3"/>
    <s v="Robert Church"/>
    <s v="MMR001CMP047"/>
    <s v="GCA"/>
    <s v="Urban"/>
    <n v="631"/>
    <n v="3758"/>
    <n v="613"/>
    <n v="3721"/>
    <n v="626"/>
    <n v="3786"/>
    <s v="Camp resident - women"/>
    <s v="Priority 3"/>
    <s v="Shelter"/>
    <x v="17"/>
    <m/>
    <m/>
  </r>
  <r>
    <x v="0"/>
    <x v="3"/>
    <s v="Robert Church"/>
    <s v="MMR001CMP047"/>
    <s v="GCA"/>
    <s v="Urban"/>
    <n v="631"/>
    <n v="3758"/>
    <n v="613"/>
    <n v="3721"/>
    <n v="626"/>
    <n v="3786"/>
    <s v="Camp resident - Children"/>
    <s v="Priority 1"/>
    <s v="Education"/>
    <x v="5"/>
    <m/>
    <m/>
  </r>
  <r>
    <x v="0"/>
    <x v="3"/>
    <s v="Robert Church"/>
    <s v="MMR001CMP047"/>
    <s v="GCA"/>
    <s v="Urban"/>
    <n v="631"/>
    <n v="3758"/>
    <n v="613"/>
    <n v="3721"/>
    <n v="626"/>
    <n v="3786"/>
    <s v="Camp resident - Children"/>
    <s v="Priority 2"/>
    <s v="Food"/>
    <x v="6"/>
    <m/>
    <m/>
  </r>
  <r>
    <x v="0"/>
    <x v="3"/>
    <s v="Robert Church"/>
    <s v="MMR001CMP047"/>
    <s v="GCA"/>
    <s v="Urban"/>
    <n v="631"/>
    <n v="3758"/>
    <n v="613"/>
    <n v="3721"/>
    <n v="626"/>
    <n v="3786"/>
    <s v="Camp resident - Children"/>
    <s v="Priority 3"/>
    <s v="Food"/>
    <x v="12"/>
    <m/>
    <m/>
  </r>
  <r>
    <x v="0"/>
    <x v="3"/>
    <s v="Lisu Boarding-House"/>
    <s v="MMR001CMP049"/>
    <s v="GCA"/>
    <s v="Urban"/>
    <n v="116"/>
    <n v="659"/>
    <n v="116"/>
    <n v="659"/>
    <n v="116"/>
    <n v="659"/>
    <s v="Camp manager"/>
    <s v="Priority 1"/>
    <s v="Food"/>
    <x v="0"/>
    <m/>
    <m/>
  </r>
  <r>
    <x v="0"/>
    <x v="3"/>
    <s v="Lisu Boarding-House"/>
    <s v="MMR001CMP049"/>
    <s v="GCA"/>
    <s v="Urban"/>
    <n v="116"/>
    <n v="659"/>
    <n v="116"/>
    <n v="659"/>
    <n v="116"/>
    <n v="659"/>
    <s v="Camp manager"/>
    <s v="Priority 2"/>
    <s v="Wash"/>
    <x v="22"/>
    <m/>
    <m/>
  </r>
  <r>
    <x v="0"/>
    <x v="3"/>
    <s v="Lisu Boarding-House"/>
    <s v="MMR001CMP049"/>
    <s v="GCA"/>
    <s v="Urban"/>
    <n v="116"/>
    <n v="659"/>
    <n v="116"/>
    <n v="659"/>
    <n v="116"/>
    <n v="659"/>
    <s v="Camp manager"/>
    <s v="Priority 3"/>
    <s v="Food"/>
    <x v="11"/>
    <m/>
    <m/>
  </r>
  <r>
    <x v="0"/>
    <x v="3"/>
    <s v="Lisu Boarding-House"/>
    <s v="MMR001CMP049"/>
    <s v="GCA"/>
    <s v="Urban"/>
    <n v="116"/>
    <n v="659"/>
    <n v="116"/>
    <n v="659"/>
    <n v="116"/>
    <n v="659"/>
    <s v="Camp resident -Men"/>
    <s v="Priority 1"/>
    <s v="Food"/>
    <x v="0"/>
    <m/>
    <m/>
  </r>
  <r>
    <x v="0"/>
    <x v="3"/>
    <s v="Lisu Boarding-House"/>
    <s v="MMR001CMP049"/>
    <s v="GCA"/>
    <s v="Urban"/>
    <n v="116"/>
    <n v="659"/>
    <n v="116"/>
    <n v="659"/>
    <n v="116"/>
    <n v="659"/>
    <s v="Camp resident -Men"/>
    <s v="Priority 2"/>
    <s v="Environment"/>
    <x v="1"/>
    <m/>
    <m/>
  </r>
  <r>
    <x v="0"/>
    <x v="3"/>
    <s v="Lisu Boarding-House"/>
    <s v="MMR001CMP049"/>
    <s v="GCA"/>
    <s v="Urban"/>
    <n v="116"/>
    <n v="659"/>
    <n v="116"/>
    <n v="659"/>
    <n v="116"/>
    <n v="659"/>
    <s v="Camp resident -Men"/>
    <s v="Priority 3"/>
    <s v="Food"/>
    <x v="6"/>
    <m/>
    <m/>
  </r>
  <r>
    <x v="0"/>
    <x v="3"/>
    <s v="Lisu Boarding-House"/>
    <s v="MMR001CMP049"/>
    <s v="GCA"/>
    <s v="Urban"/>
    <n v="116"/>
    <n v="659"/>
    <n v="116"/>
    <n v="659"/>
    <n v="116"/>
    <n v="659"/>
    <s v="Camp resident - women"/>
    <s v="Priority 1"/>
    <s v="Food"/>
    <x v="0"/>
    <m/>
    <m/>
  </r>
  <r>
    <x v="0"/>
    <x v="3"/>
    <s v="Lisu Boarding-House"/>
    <s v="MMR001CMP049"/>
    <s v="GCA"/>
    <s v="Urban"/>
    <n v="116"/>
    <n v="659"/>
    <n v="116"/>
    <n v="659"/>
    <n v="116"/>
    <n v="659"/>
    <s v="Camp resident - women"/>
    <s v="Priority 2"/>
    <s v="Environment"/>
    <x v="1"/>
    <m/>
    <m/>
  </r>
  <r>
    <x v="0"/>
    <x v="3"/>
    <s v="Lisu Boarding-House"/>
    <s v="MMR001CMP049"/>
    <s v="GCA"/>
    <s v="Urban"/>
    <n v="116"/>
    <n v="659"/>
    <n v="116"/>
    <n v="659"/>
    <n v="116"/>
    <n v="659"/>
    <s v="Camp resident - women"/>
    <s v="Priority 3"/>
    <s v="Food"/>
    <x v="6"/>
    <m/>
    <m/>
  </r>
  <r>
    <x v="0"/>
    <x v="3"/>
    <s v="Lisu Boarding-House"/>
    <s v="MMR001CMP049"/>
    <s v="GCA"/>
    <s v="Urban"/>
    <n v="116"/>
    <n v="659"/>
    <n v="116"/>
    <n v="659"/>
    <n v="116"/>
    <n v="659"/>
    <s v="Camp resident - Children"/>
    <s v="Priority 1"/>
    <s v="Health"/>
    <x v="19"/>
    <m/>
    <m/>
  </r>
  <r>
    <x v="0"/>
    <x v="3"/>
    <s v="Lisu Boarding-House"/>
    <s v="MMR001CMP049"/>
    <s v="GCA"/>
    <s v="Urban"/>
    <n v="116"/>
    <n v="659"/>
    <n v="116"/>
    <n v="659"/>
    <n v="116"/>
    <n v="659"/>
    <s v="Camp resident - Children"/>
    <s v="Priority 2"/>
    <s v="Education"/>
    <x v="5"/>
    <m/>
    <m/>
  </r>
  <r>
    <x v="0"/>
    <x v="3"/>
    <s v="Lisu Boarding-House"/>
    <s v="MMR001CMP049"/>
    <s v="GCA"/>
    <s v="Urban"/>
    <n v="116"/>
    <n v="659"/>
    <n v="116"/>
    <n v="659"/>
    <n v="116"/>
    <n v="659"/>
    <s v="Camp resident - Children"/>
    <s v="Priority 3"/>
    <s v="Food"/>
    <x v="0"/>
    <m/>
    <m/>
  </r>
  <r>
    <x v="0"/>
    <x v="3"/>
    <s v="AD-2000 Tharthana Compound"/>
    <s v="MMR001CMP050"/>
    <s v="GCA"/>
    <s v="Urban"/>
    <n v="301"/>
    <n v="1404"/>
    <n v="274"/>
    <n v="1347"/>
    <n v="274"/>
    <n v="1347"/>
    <s v="Camp manager"/>
    <s v="Priority 1"/>
    <s v="Food"/>
    <x v="6"/>
    <m/>
    <m/>
  </r>
  <r>
    <x v="0"/>
    <x v="3"/>
    <s v="AD-2000 Tharthana Compound"/>
    <s v="MMR001CMP050"/>
    <s v="GCA"/>
    <s v="Urban"/>
    <n v="301"/>
    <n v="1404"/>
    <n v="274"/>
    <n v="1347"/>
    <n v="274"/>
    <n v="1347"/>
    <s v="Camp manager"/>
    <s v="Priority 2"/>
    <s v="Environment"/>
    <x v="1"/>
    <m/>
    <m/>
  </r>
  <r>
    <x v="0"/>
    <x v="3"/>
    <s v="AD-2000 Tharthana Compound"/>
    <s v="MMR001CMP050"/>
    <s v="GCA"/>
    <s v="Urban"/>
    <n v="301"/>
    <n v="1404"/>
    <n v="274"/>
    <n v="1347"/>
    <n v="274"/>
    <n v="1347"/>
    <s v="Camp manager"/>
    <s v="Priority 3"/>
    <s v="Health"/>
    <x v="14"/>
    <m/>
    <m/>
  </r>
  <r>
    <x v="0"/>
    <x v="3"/>
    <s v="AD-2000 Tharthana Compound"/>
    <s v="MMR001CMP050"/>
    <s v="GCA"/>
    <s v="Urban"/>
    <n v="301"/>
    <n v="1404"/>
    <n v="274"/>
    <n v="1347"/>
    <n v="274"/>
    <n v="1347"/>
    <s v="Camp resident -Men"/>
    <s v="Priority 1"/>
    <s v="Food"/>
    <x v="11"/>
    <m/>
    <m/>
  </r>
  <r>
    <x v="0"/>
    <x v="3"/>
    <s v="AD-2000 Tharthana Compound"/>
    <s v="MMR001CMP050"/>
    <s v="GCA"/>
    <s v="Urban"/>
    <n v="301"/>
    <n v="1404"/>
    <n v="274"/>
    <n v="1347"/>
    <n v="274"/>
    <n v="1347"/>
    <s v="Camp resident -Men"/>
    <s v="Priority 2"/>
    <s v="Education"/>
    <x v="4"/>
    <m/>
    <m/>
  </r>
  <r>
    <x v="0"/>
    <x v="3"/>
    <s v="AD-2000 Tharthana Compound"/>
    <s v="MMR001CMP050"/>
    <s v="GCA"/>
    <s v="Urban"/>
    <n v="301"/>
    <n v="1404"/>
    <n v="274"/>
    <n v="1347"/>
    <n v="274"/>
    <n v="1347"/>
    <s v="Camp resident -Men"/>
    <s v="Priority 3"/>
    <s v="Protection"/>
    <x v="20"/>
    <m/>
    <m/>
  </r>
  <r>
    <x v="0"/>
    <x v="3"/>
    <s v="AD-2000 Tharthana Compound"/>
    <s v="MMR001CMP050"/>
    <s v="GCA"/>
    <s v="Urban"/>
    <n v="301"/>
    <n v="1404"/>
    <n v="274"/>
    <n v="1347"/>
    <n v="274"/>
    <n v="1347"/>
    <s v="Camp resident - women"/>
    <s v="Priority 1"/>
    <s v="Wash"/>
    <x v="8"/>
    <m/>
    <m/>
  </r>
  <r>
    <x v="0"/>
    <x v="3"/>
    <s v="AD-2000 Tharthana Compound"/>
    <s v="MMR001CMP050"/>
    <s v="GCA"/>
    <s v="Urban"/>
    <n v="301"/>
    <n v="1404"/>
    <n v="274"/>
    <n v="1347"/>
    <n v="274"/>
    <n v="1347"/>
    <s v="Camp resident - women"/>
    <s v="Priority 2"/>
    <s v="Education"/>
    <x v="5"/>
    <m/>
    <m/>
  </r>
  <r>
    <x v="0"/>
    <x v="3"/>
    <s v="AD-2000 Tharthana Compound"/>
    <s v="MMR001CMP050"/>
    <s v="GCA"/>
    <s v="Urban"/>
    <n v="301"/>
    <n v="1404"/>
    <n v="274"/>
    <n v="1347"/>
    <n v="274"/>
    <n v="1347"/>
    <s v="Camp resident - women"/>
    <s v="Priority 3"/>
    <s v="Education"/>
    <x v="3"/>
    <m/>
    <m/>
  </r>
  <r>
    <x v="0"/>
    <x v="3"/>
    <s v="AD-2000 Tharthana Compound"/>
    <s v="MMR001CMP050"/>
    <s v="GCA"/>
    <s v="Urban"/>
    <n v="301"/>
    <n v="1404"/>
    <n v="274"/>
    <n v="1347"/>
    <n v="274"/>
    <n v="1347"/>
    <s v="Camp resident - Children"/>
    <s v="Priority 1"/>
    <s v="Food"/>
    <x v="0"/>
    <m/>
    <m/>
  </r>
  <r>
    <x v="0"/>
    <x v="3"/>
    <s v="AD-2000 Tharthana Compound"/>
    <s v="MMR001CMP050"/>
    <s v="GCA"/>
    <s v="Urban"/>
    <n v="301"/>
    <n v="1404"/>
    <n v="274"/>
    <n v="1347"/>
    <n v="274"/>
    <n v="1347"/>
    <s v="Camp resident - Children"/>
    <s v="Priority 2"/>
    <s v="Environment"/>
    <x v="1"/>
    <m/>
    <m/>
  </r>
  <r>
    <x v="0"/>
    <x v="3"/>
    <s v="AD-2000 Tharthana Compound"/>
    <s v="MMR001CMP050"/>
    <s v="GCA"/>
    <s v="Urban"/>
    <n v="301"/>
    <n v="1404"/>
    <n v="274"/>
    <n v="1347"/>
    <n v="274"/>
    <n v="1347"/>
    <s v="Camp resident - Children"/>
    <s v="Priority 3"/>
    <s v="NonFoodItems"/>
    <x v="15"/>
    <m/>
    <m/>
  </r>
  <r>
    <x v="0"/>
    <x v="3"/>
    <s v="Mu-yin Baptist Church"/>
    <s v="MMR001CMP051"/>
    <s v="GCA"/>
    <s v="Urban"/>
    <n v="23"/>
    <n v="83"/>
    <n v="23"/>
    <n v="85"/>
    <n v="23"/>
    <n v="78"/>
    <s v="Camp manager"/>
    <s v="Priority 1"/>
    <s v="Food"/>
    <x v="0"/>
    <m/>
    <m/>
  </r>
  <r>
    <x v="0"/>
    <x v="3"/>
    <s v="Mu-yin Baptist Church"/>
    <s v="MMR001CMP051"/>
    <s v="GCA"/>
    <s v="Urban"/>
    <n v="23"/>
    <n v="83"/>
    <n v="23"/>
    <n v="85"/>
    <n v="23"/>
    <n v="78"/>
    <s v="Camp manager"/>
    <s v="Priority 2"/>
    <s v="Environment"/>
    <x v="1"/>
    <m/>
    <m/>
  </r>
  <r>
    <x v="0"/>
    <x v="3"/>
    <s v="Mu-yin Baptist Church"/>
    <s v="MMR001CMP051"/>
    <s v="GCA"/>
    <s v="Urban"/>
    <n v="23"/>
    <n v="83"/>
    <n v="23"/>
    <n v="85"/>
    <n v="23"/>
    <n v="78"/>
    <s v="Camp manager"/>
    <s v="Priority 3"/>
    <s v="Health"/>
    <x v="9"/>
    <m/>
    <m/>
  </r>
  <r>
    <x v="0"/>
    <x v="3"/>
    <s v="Mu-yin Baptist Church"/>
    <s v="MMR001CMP051"/>
    <s v="GCA"/>
    <s v="Urban"/>
    <n v="23"/>
    <n v="83"/>
    <n v="23"/>
    <n v="85"/>
    <n v="23"/>
    <n v="78"/>
    <s v="Camp resident -Men"/>
    <s v="Priority 1"/>
    <s v="Food"/>
    <x v="6"/>
    <m/>
    <m/>
  </r>
  <r>
    <x v="0"/>
    <x v="3"/>
    <s v="Mu-yin Baptist Church"/>
    <s v="MMR001CMP051"/>
    <s v="GCA"/>
    <s v="Urban"/>
    <n v="23"/>
    <n v="83"/>
    <n v="23"/>
    <n v="85"/>
    <n v="23"/>
    <n v="78"/>
    <s v="Camp resident -Men"/>
    <s v="Priority 2"/>
    <s v="Food"/>
    <x v="11"/>
    <m/>
    <m/>
  </r>
  <r>
    <x v="0"/>
    <x v="3"/>
    <s v="Mu-yin Baptist Church"/>
    <s v="MMR001CMP051"/>
    <s v="GCA"/>
    <s v="Urban"/>
    <n v="23"/>
    <n v="83"/>
    <n v="23"/>
    <n v="85"/>
    <n v="23"/>
    <n v="78"/>
    <s v="Camp resident -Men"/>
    <s v="Priority 3"/>
    <s v="Protection"/>
    <x v="23"/>
    <m/>
    <m/>
  </r>
  <r>
    <x v="0"/>
    <x v="3"/>
    <s v="Mu-yin Baptist Church"/>
    <s v="MMR001CMP051"/>
    <s v="GCA"/>
    <s v="Urban"/>
    <n v="23"/>
    <n v="83"/>
    <n v="23"/>
    <n v="85"/>
    <n v="23"/>
    <n v="78"/>
    <s v="Camp resident - women"/>
    <s v="Priority 1"/>
    <s v="Food"/>
    <x v="0"/>
    <m/>
    <m/>
  </r>
  <r>
    <x v="0"/>
    <x v="3"/>
    <s v="Mu-yin Baptist Church"/>
    <s v="MMR001CMP051"/>
    <s v="GCA"/>
    <s v="Urban"/>
    <n v="23"/>
    <n v="83"/>
    <n v="23"/>
    <n v="85"/>
    <n v="23"/>
    <n v="78"/>
    <s v="Camp resident - women"/>
    <s v="Priority 2"/>
    <s v="Environment"/>
    <x v="1"/>
    <m/>
    <m/>
  </r>
  <r>
    <x v="0"/>
    <x v="3"/>
    <s v="Mu-yin Baptist Church"/>
    <s v="MMR001CMP051"/>
    <s v="GCA"/>
    <s v="Urban"/>
    <n v="23"/>
    <n v="83"/>
    <n v="23"/>
    <n v="85"/>
    <n v="23"/>
    <n v="78"/>
    <s v="Camp resident - women"/>
    <s v="Priority 3"/>
    <s v="Health"/>
    <x v="9"/>
    <m/>
    <m/>
  </r>
  <r>
    <x v="0"/>
    <x v="3"/>
    <s v="Mu-yin Baptist Church"/>
    <s v="MMR001CMP051"/>
    <s v="GCA"/>
    <s v="Urban"/>
    <n v="23"/>
    <n v="83"/>
    <n v="23"/>
    <n v="85"/>
    <n v="23"/>
    <n v="78"/>
    <s v="Camp resident - Children"/>
    <s v="Priority 1"/>
    <s v="Education"/>
    <x v="16"/>
    <m/>
    <m/>
  </r>
  <r>
    <x v="0"/>
    <x v="3"/>
    <s v="Mu-yin Baptist Church"/>
    <s v="MMR001CMP051"/>
    <s v="GCA"/>
    <s v="Urban"/>
    <n v="23"/>
    <n v="83"/>
    <n v="23"/>
    <n v="85"/>
    <n v="23"/>
    <n v="78"/>
    <s v="Camp resident - Children"/>
    <s v="Priority 2"/>
    <s v="Education"/>
    <x v="5"/>
    <m/>
    <m/>
  </r>
  <r>
    <x v="0"/>
    <x v="3"/>
    <s v="Mu-yin Baptist Church"/>
    <s v="MMR001CMP051"/>
    <s v="GCA"/>
    <s v="Urban"/>
    <n v="23"/>
    <n v="83"/>
    <n v="23"/>
    <n v="85"/>
    <n v="23"/>
    <n v="78"/>
    <s v="Camp resident - Children"/>
    <s v="Priority 3"/>
    <s v="Education"/>
    <x v="3"/>
    <m/>
    <m/>
  </r>
  <r>
    <x v="0"/>
    <x v="3"/>
    <s v="Htoi San Church"/>
    <s v="MMR001CMP052"/>
    <s v="GCA"/>
    <s v="Urban"/>
    <n v="44"/>
    <n v="235"/>
    <n v="36"/>
    <n v="194"/>
    <n v="43"/>
    <n v="242"/>
    <s v="Camp manager"/>
    <s v="Priority 1"/>
    <s v="Food"/>
    <x v="11"/>
    <m/>
    <s v="it is the main food"/>
  </r>
  <r>
    <x v="0"/>
    <x v="3"/>
    <s v="Htoi San Church"/>
    <s v="MMR001CMP052"/>
    <s v="GCA"/>
    <s v="Urban"/>
    <n v="44"/>
    <n v="235"/>
    <n v="36"/>
    <n v="194"/>
    <n v="43"/>
    <n v="242"/>
    <s v="Camp manager"/>
    <s v="Priority 2"/>
    <s v="Education"/>
    <x v="4"/>
    <m/>
    <m/>
  </r>
  <r>
    <x v="0"/>
    <x v="3"/>
    <s v="Htoi San Church"/>
    <s v="MMR001CMP052"/>
    <s v="GCA"/>
    <s v="Urban"/>
    <n v="44"/>
    <n v="235"/>
    <n v="36"/>
    <n v="194"/>
    <n v="43"/>
    <n v="242"/>
    <s v="Camp manager"/>
    <s v="Priority 3"/>
    <s v="Food"/>
    <x v="0"/>
    <m/>
    <m/>
  </r>
  <r>
    <x v="0"/>
    <x v="3"/>
    <s v="Htoi San Church"/>
    <s v="MMR001CMP052"/>
    <s v="GCA"/>
    <s v="Urban"/>
    <n v="44"/>
    <n v="235"/>
    <n v="36"/>
    <n v="194"/>
    <n v="43"/>
    <n v="242"/>
    <s v="Camp resident -Men"/>
    <s v="Priority 1"/>
    <s v="Wash"/>
    <x v="2"/>
    <m/>
    <s v="not enough hygienen kit in the  camp"/>
  </r>
  <r>
    <x v="0"/>
    <x v="3"/>
    <s v="Htoi San Church"/>
    <s v="MMR001CMP052"/>
    <s v="GCA"/>
    <s v="Urban"/>
    <n v="44"/>
    <n v="235"/>
    <n v="36"/>
    <n v="194"/>
    <n v="43"/>
    <n v="242"/>
    <s v="Camp resident -Men"/>
    <s v="Priority 2"/>
    <s v="Environment"/>
    <x v="1"/>
    <m/>
    <m/>
  </r>
  <r>
    <x v="0"/>
    <x v="3"/>
    <s v="Htoi San Church"/>
    <s v="MMR001CMP052"/>
    <s v="GCA"/>
    <s v="Urban"/>
    <n v="44"/>
    <n v="235"/>
    <n v="36"/>
    <n v="194"/>
    <n v="43"/>
    <n v="242"/>
    <s v="Camp resident -Men"/>
    <s v="Priority 3"/>
    <s v="Health"/>
    <x v="14"/>
    <m/>
    <m/>
  </r>
  <r>
    <x v="0"/>
    <x v="3"/>
    <s v="Htoi San Church"/>
    <s v="MMR001CMP052"/>
    <s v="GCA"/>
    <s v="Urban"/>
    <n v="44"/>
    <n v="235"/>
    <n v="36"/>
    <n v="194"/>
    <n v="43"/>
    <n v="242"/>
    <s v="Camp resident - women"/>
    <s v="Priority 1"/>
    <s v="Food"/>
    <x v="0"/>
    <m/>
    <m/>
  </r>
  <r>
    <x v="0"/>
    <x v="3"/>
    <s v="Htoi San Church"/>
    <s v="MMR001CMP052"/>
    <s v="GCA"/>
    <s v="Urban"/>
    <n v="44"/>
    <n v="235"/>
    <n v="36"/>
    <n v="194"/>
    <n v="43"/>
    <n v="242"/>
    <s v="Camp resident - women"/>
    <s v="Priority 2"/>
    <s v="Food"/>
    <x v="6"/>
    <m/>
    <m/>
  </r>
  <r>
    <x v="0"/>
    <x v="3"/>
    <s v="Htoi San Church"/>
    <s v="MMR001CMP052"/>
    <s v="GCA"/>
    <s v="Urban"/>
    <n v="44"/>
    <n v="235"/>
    <n v="36"/>
    <n v="194"/>
    <n v="43"/>
    <n v="242"/>
    <s v="Camp resident - women"/>
    <s v="Priority 3"/>
    <s v="Health"/>
    <x v="14"/>
    <m/>
    <m/>
  </r>
  <r>
    <x v="0"/>
    <x v="3"/>
    <s v="Htoi San Church"/>
    <s v="MMR001CMP052"/>
    <s v="GCA"/>
    <s v="Urban"/>
    <n v="44"/>
    <n v="235"/>
    <n v="36"/>
    <n v="194"/>
    <n v="43"/>
    <n v="242"/>
    <s v="Camp resident - Children"/>
    <s v="Priority 1"/>
    <s v="Education"/>
    <x v="16"/>
    <m/>
    <m/>
  </r>
  <r>
    <x v="0"/>
    <x v="3"/>
    <s v="Htoi San Church"/>
    <s v="MMR001CMP052"/>
    <s v="GCA"/>
    <s v="Urban"/>
    <n v="44"/>
    <n v="235"/>
    <n v="36"/>
    <n v="194"/>
    <n v="43"/>
    <n v="242"/>
    <s v="Camp resident - Children"/>
    <s v="Priority 2"/>
    <s v="Food"/>
    <x v="12"/>
    <m/>
    <m/>
  </r>
  <r>
    <x v="0"/>
    <x v="3"/>
    <s v="Htoi San Church"/>
    <s v="MMR001CMP052"/>
    <s v="GCA"/>
    <s v="Urban"/>
    <n v="44"/>
    <n v="235"/>
    <n v="36"/>
    <n v="194"/>
    <n v="43"/>
    <n v="242"/>
    <s v="Camp resident - Children"/>
    <s v="Priority 3"/>
    <s v="Education"/>
    <x v="3"/>
    <m/>
    <m/>
  </r>
  <r>
    <x v="0"/>
    <x v="3"/>
    <s v="Yoe Kyi Monastery"/>
    <s v="MMR001CMP053"/>
    <s v="GCA"/>
    <s v="Urban"/>
    <n v="14"/>
    <n v="74"/>
    <n v="14"/>
    <n v="68"/>
    <n v="14"/>
    <n v="68"/>
    <s v="Camp manager"/>
    <s v="Priority 1"/>
    <s v="Food"/>
    <x v="6"/>
    <m/>
    <m/>
  </r>
  <r>
    <x v="0"/>
    <x v="3"/>
    <s v="Yoe Kyi Monastery"/>
    <s v="MMR001CMP053"/>
    <s v="GCA"/>
    <s v="Urban"/>
    <n v="14"/>
    <n v="74"/>
    <n v="14"/>
    <n v="68"/>
    <n v="14"/>
    <n v="68"/>
    <s v="Camp manager"/>
    <s v="Priority 2"/>
    <s v="Environment"/>
    <x v="1"/>
    <m/>
    <m/>
  </r>
  <r>
    <x v="0"/>
    <x v="3"/>
    <s v="Yoe Kyi Monastery"/>
    <s v="MMR001CMP053"/>
    <s v="GCA"/>
    <s v="Urban"/>
    <n v="14"/>
    <n v="74"/>
    <n v="14"/>
    <n v="68"/>
    <n v="14"/>
    <n v="68"/>
    <s v="Camp manager"/>
    <s v="Priority 3"/>
    <s v="Wash"/>
    <x v="2"/>
    <m/>
    <m/>
  </r>
  <r>
    <x v="0"/>
    <x v="3"/>
    <s v="Yoe Kyi Monastery"/>
    <s v="MMR001CMP053"/>
    <s v="GCA"/>
    <s v="Urban"/>
    <n v="14"/>
    <n v="74"/>
    <n v="14"/>
    <n v="68"/>
    <n v="14"/>
    <n v="68"/>
    <s v="Camp resident -Men"/>
    <s v="Priority 1"/>
    <s v="Food"/>
    <x v="6"/>
    <m/>
    <m/>
  </r>
  <r>
    <x v="0"/>
    <x v="3"/>
    <s v="Yoe Kyi Monastery"/>
    <s v="MMR001CMP053"/>
    <s v="GCA"/>
    <s v="Urban"/>
    <n v="14"/>
    <n v="74"/>
    <n v="14"/>
    <n v="68"/>
    <n v="14"/>
    <n v="68"/>
    <s v="Camp resident -Men"/>
    <s v="Priority 2"/>
    <s v="Environment"/>
    <x v="1"/>
    <m/>
    <m/>
  </r>
  <r>
    <x v="0"/>
    <x v="3"/>
    <s v="Yoe Kyi Monastery"/>
    <s v="MMR001CMP053"/>
    <s v="GCA"/>
    <s v="Urban"/>
    <n v="14"/>
    <n v="74"/>
    <n v="14"/>
    <n v="68"/>
    <n v="14"/>
    <n v="68"/>
    <s v="Camp resident -Men"/>
    <s v="Priority 3"/>
    <s v="Food"/>
    <x v="11"/>
    <m/>
    <m/>
  </r>
  <r>
    <x v="0"/>
    <x v="3"/>
    <s v="Yoe Kyi Monastery"/>
    <s v="MMR001CMP053"/>
    <s v="GCA"/>
    <s v="Urban"/>
    <n v="14"/>
    <n v="74"/>
    <n v="14"/>
    <n v="68"/>
    <n v="14"/>
    <n v="68"/>
    <s v="Camp resident - women"/>
    <s v="Priority 1"/>
    <s v="Food"/>
    <x v="6"/>
    <m/>
    <m/>
  </r>
  <r>
    <x v="0"/>
    <x v="3"/>
    <s v="Yoe Kyi Monastery"/>
    <s v="MMR001CMP053"/>
    <s v="GCA"/>
    <s v="Urban"/>
    <n v="14"/>
    <n v="74"/>
    <n v="14"/>
    <n v="68"/>
    <n v="14"/>
    <n v="68"/>
    <s v="Camp resident - women"/>
    <s v="Priority 2"/>
    <s v="Environment"/>
    <x v="1"/>
    <m/>
    <m/>
  </r>
  <r>
    <x v="0"/>
    <x v="3"/>
    <s v="Yoe Kyi Monastery"/>
    <s v="MMR001CMP053"/>
    <s v="GCA"/>
    <s v="Urban"/>
    <n v="14"/>
    <n v="74"/>
    <n v="14"/>
    <n v="68"/>
    <n v="14"/>
    <n v="68"/>
    <s v="Camp resident - women"/>
    <s v="Priority 3"/>
    <s v="Wash"/>
    <x v="8"/>
    <m/>
    <m/>
  </r>
  <r>
    <x v="0"/>
    <x v="3"/>
    <s v="Yoe Kyi Monastery"/>
    <s v="MMR001CMP053"/>
    <s v="GCA"/>
    <s v="Urban"/>
    <n v="14"/>
    <n v="74"/>
    <n v="14"/>
    <n v="68"/>
    <n v="14"/>
    <n v="68"/>
    <s v="Camp resident - Children"/>
    <s v="Priority 1"/>
    <s v="Food"/>
    <x v="6"/>
    <m/>
    <m/>
  </r>
  <r>
    <x v="0"/>
    <x v="3"/>
    <s v="Yoe Kyi Monastery"/>
    <s v="MMR001CMP053"/>
    <s v="GCA"/>
    <s v="Urban"/>
    <n v="14"/>
    <n v="74"/>
    <n v="14"/>
    <n v="68"/>
    <n v="14"/>
    <n v="68"/>
    <s v="Camp resident - Children"/>
    <s v="Priority 2"/>
    <s v="Education"/>
    <x v="3"/>
    <m/>
    <m/>
  </r>
  <r>
    <x v="0"/>
    <x v="3"/>
    <s v="Yoe Kyi Monastery"/>
    <s v="MMR001CMP053"/>
    <s v="GCA"/>
    <s v="Urban"/>
    <n v="14"/>
    <n v="74"/>
    <n v="14"/>
    <n v="68"/>
    <n v="14"/>
    <n v="68"/>
    <s v="Camp resident - Children"/>
    <s v="Priority 3"/>
    <s v="Education"/>
    <x v="5"/>
    <m/>
    <m/>
  </r>
  <r>
    <x v="0"/>
    <x v="3"/>
    <s v="Nant Hlaing Church"/>
    <s v="MMR001CMP054"/>
    <s v="GCA"/>
    <s v="Rural"/>
    <n v="23"/>
    <n v="124"/>
    <n v="20"/>
    <n v="110"/>
    <n v="20"/>
    <n v="110"/>
    <s v="Camp manager"/>
    <s v="Priority 1"/>
    <s v="Environment"/>
    <x v="1"/>
    <m/>
    <m/>
  </r>
  <r>
    <x v="0"/>
    <x v="3"/>
    <s v="Nant Hlaing Church"/>
    <s v="MMR001CMP054"/>
    <s v="GCA"/>
    <s v="Rural"/>
    <n v="23"/>
    <n v="124"/>
    <n v="20"/>
    <n v="110"/>
    <n v="20"/>
    <n v="110"/>
    <s v="Camp manager"/>
    <s v="Priority 2"/>
    <s v="Health"/>
    <x v="9"/>
    <m/>
    <m/>
  </r>
  <r>
    <x v="0"/>
    <x v="3"/>
    <s v="Nant Hlaing Church"/>
    <s v="MMR001CMP054"/>
    <s v="GCA"/>
    <s v="Rural"/>
    <n v="23"/>
    <n v="124"/>
    <n v="20"/>
    <n v="110"/>
    <n v="20"/>
    <n v="110"/>
    <s v="Camp manager"/>
    <s v="Priority 3"/>
    <s v="Education"/>
    <x v="3"/>
    <m/>
    <m/>
  </r>
  <r>
    <x v="0"/>
    <x v="3"/>
    <s v="Nant Hlaing Church"/>
    <s v="MMR001CMP054"/>
    <s v="GCA"/>
    <s v="Rural"/>
    <n v="23"/>
    <n v="124"/>
    <n v="20"/>
    <n v="110"/>
    <n v="20"/>
    <n v="110"/>
    <s v="Camp resident -Men"/>
    <s v="Priority 1"/>
    <s v="Food"/>
    <x v="0"/>
    <m/>
    <m/>
  </r>
  <r>
    <x v="0"/>
    <x v="3"/>
    <s v="Nant Hlaing Church"/>
    <s v="MMR001CMP054"/>
    <s v="GCA"/>
    <s v="Rural"/>
    <n v="23"/>
    <n v="124"/>
    <n v="20"/>
    <n v="110"/>
    <n v="20"/>
    <n v="110"/>
    <s v="Camp resident -Men"/>
    <s v="Priority 2"/>
    <s v="Health"/>
    <x v="9"/>
    <m/>
    <m/>
  </r>
  <r>
    <x v="0"/>
    <x v="3"/>
    <s v="Nant Hlaing Church"/>
    <s v="MMR001CMP054"/>
    <s v="GCA"/>
    <s v="Rural"/>
    <n v="23"/>
    <n v="124"/>
    <n v="20"/>
    <n v="110"/>
    <n v="20"/>
    <n v="110"/>
    <s v="Camp resident -Men"/>
    <s v="Priority 3"/>
    <s v="Shelter"/>
    <x v="17"/>
    <m/>
    <m/>
  </r>
  <r>
    <x v="0"/>
    <x v="3"/>
    <s v="Nant Hlaing Church"/>
    <s v="MMR001CMP054"/>
    <s v="GCA"/>
    <s v="Rural"/>
    <n v="23"/>
    <n v="124"/>
    <n v="20"/>
    <n v="110"/>
    <n v="20"/>
    <n v="110"/>
    <s v="Camp resident - women"/>
    <s v="Priority 1"/>
    <s v="NonFoodItems"/>
    <x v="7"/>
    <m/>
    <m/>
  </r>
  <r>
    <x v="0"/>
    <x v="3"/>
    <s v="Nant Hlaing Church"/>
    <s v="MMR001CMP054"/>
    <s v="GCA"/>
    <s v="Rural"/>
    <n v="23"/>
    <n v="124"/>
    <n v="20"/>
    <n v="110"/>
    <n v="20"/>
    <n v="110"/>
    <s v="Camp resident - women"/>
    <s v="Priority 2"/>
    <s v="Wash"/>
    <x v="10"/>
    <m/>
    <m/>
  </r>
  <r>
    <x v="0"/>
    <x v="3"/>
    <s v="Nant Hlaing Church"/>
    <s v="MMR001CMP054"/>
    <s v="GCA"/>
    <s v="Rural"/>
    <n v="23"/>
    <n v="124"/>
    <n v="20"/>
    <n v="110"/>
    <n v="20"/>
    <n v="110"/>
    <s v="Camp resident - women"/>
    <s v="Priority 3"/>
    <s v="Food"/>
    <x v="12"/>
    <m/>
    <m/>
  </r>
  <r>
    <x v="0"/>
    <x v="3"/>
    <s v="Nant Hlaing Church"/>
    <s v="MMR001CMP054"/>
    <s v="GCA"/>
    <s v="Rural"/>
    <n v="23"/>
    <n v="124"/>
    <n v="20"/>
    <n v="110"/>
    <n v="20"/>
    <n v="110"/>
    <s v="Camp resident - Children"/>
    <s v="Priority 1"/>
    <s v="Food"/>
    <x v="6"/>
    <m/>
    <m/>
  </r>
  <r>
    <x v="0"/>
    <x v="3"/>
    <s v="Nant Hlaing Church"/>
    <s v="MMR001CMP054"/>
    <s v="GCA"/>
    <s v="Rural"/>
    <n v="23"/>
    <n v="124"/>
    <n v="20"/>
    <n v="110"/>
    <n v="20"/>
    <n v="110"/>
    <s v="Camp resident - Children"/>
    <s v="Priority 2"/>
    <s v="Wash"/>
    <x v="2"/>
    <m/>
    <m/>
  </r>
  <r>
    <x v="0"/>
    <x v="3"/>
    <s v="Nant Hlaing Church"/>
    <s v="MMR001CMP054"/>
    <s v="GCA"/>
    <s v="Rural"/>
    <n v="23"/>
    <n v="124"/>
    <n v="20"/>
    <n v="110"/>
    <n v="20"/>
    <n v="110"/>
    <s v="Camp resident - Children"/>
    <s v="Priority 3"/>
    <s v="Food"/>
    <x v="6"/>
    <m/>
    <m/>
  </r>
  <r>
    <x v="0"/>
    <x v="3"/>
    <s v="Ta Gun Taing Monastery (Shwe Kyi Na)"/>
    <s v="MMR001CMP055"/>
    <s v="GCA"/>
    <s v="Urban"/>
    <n v="27"/>
    <n v="111"/>
    <n v="25"/>
    <n v="104"/>
    <n v="25"/>
    <n v="104"/>
    <s v="Camp manager"/>
    <s v="Priority 1"/>
    <s v="Food"/>
    <x v="0"/>
    <m/>
    <m/>
  </r>
  <r>
    <x v="0"/>
    <x v="3"/>
    <s v="Ta Gun Taing Monastery (Shwe Kyi Na)"/>
    <s v="MMR001CMP055"/>
    <s v="GCA"/>
    <s v="Urban"/>
    <n v="27"/>
    <n v="111"/>
    <n v="25"/>
    <n v="104"/>
    <n v="25"/>
    <n v="104"/>
    <s v="Camp manager"/>
    <s v="Priority 2"/>
    <s v="Education"/>
    <x v="3"/>
    <m/>
    <m/>
  </r>
  <r>
    <x v="0"/>
    <x v="3"/>
    <s v="Ta Gun Taing Monastery (Shwe Kyi Na)"/>
    <s v="MMR001CMP055"/>
    <s v="GCA"/>
    <s v="Urban"/>
    <n v="27"/>
    <n v="111"/>
    <n v="25"/>
    <n v="104"/>
    <n v="25"/>
    <n v="104"/>
    <s v="Camp manager"/>
    <s v="Priority 3"/>
    <s v="Food"/>
    <x v="11"/>
    <m/>
    <m/>
  </r>
  <r>
    <x v="0"/>
    <x v="3"/>
    <s v="Ta Gun Taing Monastery (Shwe Kyi Na)"/>
    <s v="MMR001CMP055"/>
    <s v="GCA"/>
    <s v="Urban"/>
    <n v="27"/>
    <n v="111"/>
    <n v="25"/>
    <n v="104"/>
    <n v="25"/>
    <n v="104"/>
    <s v="Camp resident -Men"/>
    <s v="Priority 1"/>
    <s v="Environment"/>
    <x v="1"/>
    <m/>
    <m/>
  </r>
  <r>
    <x v="0"/>
    <x v="3"/>
    <s v="Ta Gun Taing Monastery (Shwe Kyi Na)"/>
    <s v="MMR001CMP055"/>
    <s v="GCA"/>
    <s v="Urban"/>
    <n v="27"/>
    <n v="111"/>
    <n v="25"/>
    <n v="104"/>
    <n v="25"/>
    <n v="104"/>
    <s v="Camp resident -Men"/>
    <s v="Priority 2"/>
    <s v="Food"/>
    <x v="6"/>
    <m/>
    <m/>
  </r>
  <r>
    <x v="0"/>
    <x v="3"/>
    <s v="Ta Gun Taing Monastery (Shwe Kyi Na)"/>
    <s v="MMR001CMP055"/>
    <s v="GCA"/>
    <s v="Urban"/>
    <n v="27"/>
    <n v="111"/>
    <n v="25"/>
    <n v="104"/>
    <n v="25"/>
    <n v="104"/>
    <s v="Camp resident -Men"/>
    <s v="Priority 3"/>
    <s v="Health"/>
    <x v="14"/>
    <m/>
    <m/>
  </r>
  <r>
    <x v="0"/>
    <x v="3"/>
    <s v="Ta Gun Taing Monastery (Shwe Kyi Na)"/>
    <s v="MMR001CMP055"/>
    <s v="GCA"/>
    <s v="Urban"/>
    <n v="27"/>
    <n v="111"/>
    <n v="25"/>
    <n v="104"/>
    <n v="25"/>
    <n v="104"/>
    <s v="Camp resident - women"/>
    <s v="Priority 1"/>
    <s v="NonFoodItems"/>
    <x v="15"/>
    <m/>
    <m/>
  </r>
  <r>
    <x v="0"/>
    <x v="3"/>
    <s v="Ta Gun Taing Monastery (Shwe Kyi Na)"/>
    <s v="MMR001CMP055"/>
    <s v="GCA"/>
    <s v="Urban"/>
    <n v="27"/>
    <n v="111"/>
    <n v="25"/>
    <n v="104"/>
    <n v="25"/>
    <n v="104"/>
    <s v="Camp resident - women"/>
    <s v="Priority 2"/>
    <s v="Wash"/>
    <x v="8"/>
    <m/>
    <m/>
  </r>
  <r>
    <x v="0"/>
    <x v="3"/>
    <s v="Ta Gun Taing Monastery (Shwe Kyi Na)"/>
    <s v="MMR001CMP055"/>
    <s v="GCA"/>
    <s v="Urban"/>
    <n v="27"/>
    <n v="111"/>
    <n v="25"/>
    <n v="104"/>
    <n v="25"/>
    <n v="104"/>
    <s v="Camp resident - women"/>
    <s v="Priority 3"/>
    <s v="Health"/>
    <x v="14"/>
    <m/>
    <m/>
  </r>
  <r>
    <x v="0"/>
    <x v="3"/>
    <s v="Ta Gun Taing Monastery (Shwe Kyi Na)"/>
    <s v="MMR001CMP055"/>
    <s v="GCA"/>
    <s v="Urban"/>
    <n v="27"/>
    <n v="111"/>
    <n v="25"/>
    <n v="104"/>
    <n v="25"/>
    <n v="104"/>
    <s v="Camp resident - Children"/>
    <s v="Priority 1"/>
    <s v="Food"/>
    <x v="6"/>
    <m/>
    <m/>
  </r>
  <r>
    <x v="0"/>
    <x v="3"/>
    <s v="Ta Gun Taing Monastery (Shwe Kyi Na)"/>
    <s v="MMR001CMP055"/>
    <s v="GCA"/>
    <s v="Urban"/>
    <n v="27"/>
    <n v="111"/>
    <n v="25"/>
    <n v="104"/>
    <n v="25"/>
    <n v="104"/>
    <s v="Camp resident - Children"/>
    <s v="Priority 2"/>
    <s v="Education"/>
    <x v="3"/>
    <m/>
    <m/>
  </r>
  <r>
    <x v="0"/>
    <x v="3"/>
    <s v="Ta Gun Taing Monastery (Shwe Kyi Na)"/>
    <s v="MMR001CMP055"/>
    <s v="GCA"/>
    <s v="Urban"/>
    <n v="27"/>
    <n v="111"/>
    <n v="25"/>
    <n v="104"/>
    <n v="25"/>
    <n v="104"/>
    <s v="Camp resident - Children"/>
    <s v="Priority 3"/>
    <s v="Education"/>
    <x v="5"/>
    <m/>
    <m/>
  </r>
  <r>
    <x v="0"/>
    <x v="4"/>
    <s v="Momauk Baptist Church"/>
    <s v="MMR001CMP056"/>
    <s v="GCA"/>
    <s v="Urban"/>
    <n v="413"/>
    <n v="1835"/>
    <n v="407"/>
    <n v="1858"/>
    <n v="407"/>
    <n v="1858"/>
    <s v="Camp manager"/>
    <s v="Priority 1"/>
    <s v="Food"/>
    <x v="0"/>
    <m/>
    <m/>
  </r>
  <r>
    <x v="0"/>
    <x v="4"/>
    <s v="Momauk Baptist Church"/>
    <s v="MMR001CMP056"/>
    <s v="GCA"/>
    <s v="Urban"/>
    <n v="413"/>
    <n v="1835"/>
    <n v="407"/>
    <n v="1858"/>
    <n v="407"/>
    <n v="1858"/>
    <s v="Camp manager"/>
    <s v="Priority 2"/>
    <s v="Education"/>
    <x v="5"/>
    <m/>
    <m/>
  </r>
  <r>
    <x v="0"/>
    <x v="4"/>
    <s v="Momauk Baptist Church"/>
    <s v="MMR001CMP056"/>
    <s v="GCA"/>
    <s v="Urban"/>
    <n v="413"/>
    <n v="1835"/>
    <n v="407"/>
    <n v="1858"/>
    <n v="407"/>
    <n v="1858"/>
    <s v="Camp manager"/>
    <s v="Priority 3"/>
    <s v="Food"/>
    <x v="6"/>
    <m/>
    <m/>
  </r>
  <r>
    <x v="0"/>
    <x v="4"/>
    <s v="Momauk Baptist Church"/>
    <s v="MMR001CMP056"/>
    <s v="GCA"/>
    <s v="Urban"/>
    <n v="413"/>
    <n v="1835"/>
    <n v="407"/>
    <n v="1858"/>
    <n v="407"/>
    <n v="1858"/>
    <s v="Camp resident -Men"/>
    <s v="Priority 1"/>
    <s v="Food"/>
    <x v="0"/>
    <m/>
    <m/>
  </r>
  <r>
    <x v="0"/>
    <x v="4"/>
    <s v="Momauk Baptist Church"/>
    <s v="MMR001CMP056"/>
    <s v="GCA"/>
    <s v="Urban"/>
    <n v="413"/>
    <n v="1835"/>
    <n v="407"/>
    <n v="1858"/>
    <n v="407"/>
    <n v="1858"/>
    <s v="Camp resident -Men"/>
    <s v="Priority 2"/>
    <s v="NonFoodItems"/>
    <x v="7"/>
    <m/>
    <m/>
  </r>
  <r>
    <x v="0"/>
    <x v="4"/>
    <s v="Momauk Baptist Church"/>
    <s v="MMR001CMP056"/>
    <s v="GCA"/>
    <s v="Urban"/>
    <n v="413"/>
    <n v="1835"/>
    <n v="407"/>
    <n v="1858"/>
    <n v="407"/>
    <n v="1858"/>
    <s v="Camp resident -Men"/>
    <s v="Priority 3"/>
    <s v="Education"/>
    <x v="4"/>
    <m/>
    <m/>
  </r>
  <r>
    <x v="0"/>
    <x v="4"/>
    <s v="Momauk Baptist Church"/>
    <s v="MMR001CMP056"/>
    <s v="GCA"/>
    <s v="Urban"/>
    <n v="413"/>
    <n v="1835"/>
    <n v="407"/>
    <n v="1858"/>
    <n v="407"/>
    <n v="1858"/>
    <s v="Camp resident - women"/>
    <s v="Priority 1"/>
    <s v="Food"/>
    <x v="0"/>
    <m/>
    <m/>
  </r>
  <r>
    <x v="0"/>
    <x v="4"/>
    <s v="Momauk Baptist Church"/>
    <s v="MMR001CMP056"/>
    <s v="GCA"/>
    <s v="Urban"/>
    <n v="413"/>
    <n v="1835"/>
    <n v="407"/>
    <n v="1858"/>
    <n v="407"/>
    <n v="1858"/>
    <s v="Camp resident - women"/>
    <s v="Priority 2"/>
    <s v="Health"/>
    <x v="14"/>
    <m/>
    <m/>
  </r>
  <r>
    <x v="0"/>
    <x v="4"/>
    <s v="Momauk Baptist Church"/>
    <s v="MMR001CMP056"/>
    <s v="GCA"/>
    <s v="Urban"/>
    <n v="413"/>
    <n v="1835"/>
    <n v="407"/>
    <n v="1858"/>
    <n v="407"/>
    <n v="1858"/>
    <s v="Camp resident - women"/>
    <s v="Priority 3"/>
    <s v="Education"/>
    <x v="4"/>
    <m/>
    <m/>
  </r>
  <r>
    <x v="0"/>
    <x v="4"/>
    <s v="Momauk Baptist Church"/>
    <s v="MMR001CMP056"/>
    <s v="GCA"/>
    <s v="Urban"/>
    <n v="413"/>
    <n v="1835"/>
    <n v="407"/>
    <n v="1858"/>
    <n v="407"/>
    <n v="1858"/>
    <s v="Camp resident - Children"/>
    <s v="Priority 1"/>
    <s v="Food"/>
    <x v="0"/>
    <m/>
    <m/>
  </r>
  <r>
    <x v="0"/>
    <x v="4"/>
    <s v="Momauk Baptist Church"/>
    <s v="MMR001CMP056"/>
    <s v="GCA"/>
    <s v="Urban"/>
    <n v="413"/>
    <n v="1835"/>
    <n v="407"/>
    <n v="1858"/>
    <n v="407"/>
    <n v="1858"/>
    <s v="Camp resident - Children"/>
    <s v="Priority 2"/>
    <s v="NonFoodItems"/>
    <x v="7"/>
    <m/>
    <m/>
  </r>
  <r>
    <x v="0"/>
    <x v="4"/>
    <s v="Momauk Baptist Church"/>
    <s v="MMR001CMP056"/>
    <s v="GCA"/>
    <s v="Urban"/>
    <n v="413"/>
    <n v="1835"/>
    <n v="407"/>
    <n v="1858"/>
    <n v="407"/>
    <n v="1858"/>
    <s v="Camp resident - Children"/>
    <s v="Priority 3"/>
    <s v="Education"/>
    <x v="3"/>
    <m/>
    <m/>
  </r>
  <r>
    <x v="0"/>
    <x v="4"/>
    <s v="Mandalay Monestry"/>
    <s v="MMR001CMP058"/>
    <s v="GCA"/>
    <s v="Urban"/>
    <n v="3"/>
    <n v="13"/>
    <n v="3"/>
    <n v="13"/>
    <n v="3"/>
    <n v="13"/>
    <s v="Camp manager"/>
    <s v="Priority 1"/>
    <s v="Food"/>
    <x v="0"/>
    <m/>
    <m/>
  </r>
  <r>
    <x v="0"/>
    <x v="4"/>
    <s v="Mandalay Monestry"/>
    <s v="MMR001CMP058"/>
    <s v="GCA"/>
    <s v="Urban"/>
    <n v="3"/>
    <n v="13"/>
    <n v="3"/>
    <n v="13"/>
    <n v="3"/>
    <n v="13"/>
    <s v="Camp manager"/>
    <s v="Priority 2"/>
    <s v="Food"/>
    <x v="6"/>
    <m/>
    <m/>
  </r>
  <r>
    <x v="0"/>
    <x v="4"/>
    <s v="Mandalay Monestry"/>
    <s v="MMR001CMP058"/>
    <s v="GCA"/>
    <s v="Urban"/>
    <n v="3"/>
    <n v="13"/>
    <n v="3"/>
    <n v="13"/>
    <n v="3"/>
    <n v="13"/>
    <s v="Camp manager"/>
    <s v="Priority 3"/>
    <s v="Environment"/>
    <x v="1"/>
    <m/>
    <m/>
  </r>
  <r>
    <x v="0"/>
    <x v="4"/>
    <s v="Mandalay Monestry"/>
    <s v="MMR001CMP058"/>
    <s v="GCA"/>
    <s v="Urban"/>
    <n v="3"/>
    <n v="13"/>
    <n v="3"/>
    <n v="13"/>
    <n v="3"/>
    <n v="13"/>
    <s v="Camp resident -Men"/>
    <s v="Priority 1"/>
    <s v="Food"/>
    <x v="6"/>
    <m/>
    <m/>
  </r>
  <r>
    <x v="0"/>
    <x v="4"/>
    <s v="Mandalay Monestry"/>
    <s v="MMR001CMP058"/>
    <s v="GCA"/>
    <s v="Urban"/>
    <n v="3"/>
    <n v="13"/>
    <n v="3"/>
    <n v="13"/>
    <n v="3"/>
    <n v="13"/>
    <s v="Camp resident -Men"/>
    <s v="Priority 2"/>
    <s v="Food"/>
    <x v="0"/>
    <m/>
    <m/>
  </r>
  <r>
    <x v="0"/>
    <x v="4"/>
    <s v="Mandalay Monestry"/>
    <s v="MMR001CMP058"/>
    <s v="GCA"/>
    <s v="Urban"/>
    <n v="3"/>
    <n v="13"/>
    <n v="3"/>
    <n v="13"/>
    <n v="3"/>
    <n v="13"/>
    <s v="Camp resident -Men"/>
    <s v="Priority 3"/>
    <s v="Environment"/>
    <x v="1"/>
    <m/>
    <m/>
  </r>
  <r>
    <x v="0"/>
    <x v="4"/>
    <s v="Mandalay Monestry"/>
    <s v="MMR001CMP058"/>
    <s v="GCA"/>
    <s v="Urban"/>
    <n v="3"/>
    <n v="13"/>
    <n v="3"/>
    <n v="13"/>
    <n v="3"/>
    <n v="13"/>
    <s v="Camp resident - women"/>
    <s v="Priority 1"/>
    <s v="Wash"/>
    <x v="8"/>
    <m/>
    <m/>
  </r>
  <r>
    <x v="0"/>
    <x v="4"/>
    <s v="Mandalay Monestry"/>
    <s v="MMR001CMP058"/>
    <s v="GCA"/>
    <s v="Urban"/>
    <n v="3"/>
    <n v="13"/>
    <n v="3"/>
    <n v="13"/>
    <n v="3"/>
    <n v="13"/>
    <s v="Camp resident - women"/>
    <s v="Priority 2"/>
    <s v="NonFoodItems"/>
    <x v="15"/>
    <m/>
    <m/>
  </r>
  <r>
    <x v="0"/>
    <x v="4"/>
    <s v="Mandalay Monestry"/>
    <s v="MMR001CMP058"/>
    <s v="GCA"/>
    <s v="Urban"/>
    <n v="3"/>
    <n v="13"/>
    <n v="3"/>
    <n v="13"/>
    <n v="3"/>
    <n v="13"/>
    <s v="Camp resident - women"/>
    <s v="Priority 3"/>
    <s v="Health"/>
    <x v="14"/>
    <m/>
    <m/>
  </r>
  <r>
    <x v="0"/>
    <x v="4"/>
    <s v="Mandalay Monestry"/>
    <s v="MMR001CMP058"/>
    <s v="GCA"/>
    <s v="Urban"/>
    <n v="3"/>
    <n v="13"/>
    <n v="3"/>
    <n v="13"/>
    <n v="3"/>
    <n v="13"/>
    <s v="Camp resident - Children"/>
    <s v="Priority 1"/>
    <s v="Education"/>
    <x v="5"/>
    <m/>
    <m/>
  </r>
  <r>
    <x v="0"/>
    <x v="4"/>
    <s v="Mandalay Monestry"/>
    <s v="MMR001CMP058"/>
    <s v="GCA"/>
    <s v="Urban"/>
    <n v="3"/>
    <n v="13"/>
    <n v="3"/>
    <n v="13"/>
    <n v="3"/>
    <n v="13"/>
    <s v="Camp resident - Children"/>
    <s v="Priority 2"/>
    <s v="Food"/>
    <x v="6"/>
    <m/>
    <m/>
  </r>
  <r>
    <x v="0"/>
    <x v="4"/>
    <s v="Mandalay Monestry"/>
    <s v="MMR001CMP058"/>
    <s v="GCA"/>
    <s v="Urban"/>
    <n v="3"/>
    <n v="13"/>
    <n v="3"/>
    <n v="13"/>
    <n v="3"/>
    <n v="13"/>
    <s v="Camp resident - Children"/>
    <s v="Priority 3"/>
    <s v="Health"/>
    <x v="9"/>
    <m/>
    <m/>
  </r>
  <r>
    <x v="0"/>
    <x v="4"/>
    <s v="Ni Thaw Ka Monestry"/>
    <s v="MMR001CMP059"/>
    <s v="GCA"/>
    <s v="Urban"/>
    <n v="25"/>
    <n v="92"/>
    <n v="24"/>
    <n v="89"/>
    <n v="24"/>
    <n v="89"/>
    <s v="Camp manager"/>
    <s v="Priority 1"/>
    <s v="Food"/>
    <x v="0"/>
    <m/>
    <m/>
  </r>
  <r>
    <x v="0"/>
    <x v="4"/>
    <s v="Ni Thaw Ka Monestry"/>
    <s v="MMR001CMP059"/>
    <s v="GCA"/>
    <s v="Urban"/>
    <n v="25"/>
    <n v="92"/>
    <n v="24"/>
    <n v="89"/>
    <n v="24"/>
    <n v="89"/>
    <s v="Camp manager"/>
    <s v="Priority 2"/>
    <s v="Food"/>
    <x v="6"/>
    <m/>
    <m/>
  </r>
  <r>
    <x v="0"/>
    <x v="4"/>
    <s v="Ni Thaw Ka Monestry"/>
    <s v="MMR001CMP059"/>
    <s v="GCA"/>
    <s v="Urban"/>
    <n v="25"/>
    <n v="92"/>
    <n v="24"/>
    <n v="89"/>
    <n v="24"/>
    <n v="89"/>
    <s v="Camp manager"/>
    <s v="Priority 3"/>
    <s v="Food"/>
    <x v="12"/>
    <m/>
    <m/>
  </r>
  <r>
    <x v="0"/>
    <x v="4"/>
    <s v="Ni Thaw Ka Monestry"/>
    <s v="MMR001CMP059"/>
    <s v="GCA"/>
    <s v="Urban"/>
    <n v="25"/>
    <n v="92"/>
    <n v="24"/>
    <n v="89"/>
    <n v="24"/>
    <n v="89"/>
    <s v="Camp resident -Men"/>
    <s v="Priority 1"/>
    <s v="Food"/>
    <x v="6"/>
    <m/>
    <m/>
  </r>
  <r>
    <x v="0"/>
    <x v="4"/>
    <s v="Ni Thaw Ka Monestry"/>
    <s v="MMR001CMP059"/>
    <s v="GCA"/>
    <s v="Urban"/>
    <n v="25"/>
    <n v="92"/>
    <n v="24"/>
    <n v="89"/>
    <n v="24"/>
    <n v="89"/>
    <s v="Camp resident -Men"/>
    <s v="Priority 2"/>
    <s v="NonFoodItems"/>
    <x v="7"/>
    <m/>
    <m/>
  </r>
  <r>
    <x v="0"/>
    <x v="4"/>
    <s v="Ni Thaw Ka Monestry"/>
    <s v="MMR001CMP059"/>
    <s v="GCA"/>
    <s v="Urban"/>
    <n v="25"/>
    <n v="92"/>
    <n v="24"/>
    <n v="89"/>
    <n v="24"/>
    <n v="89"/>
    <s v="Camp resident -Men"/>
    <s v="Priority 3"/>
    <s v="Shelter"/>
    <x v="17"/>
    <m/>
    <m/>
  </r>
  <r>
    <x v="0"/>
    <x v="4"/>
    <s v="Ni Thaw Ka Monestry"/>
    <s v="MMR001CMP059"/>
    <s v="GCA"/>
    <s v="Urban"/>
    <n v="25"/>
    <n v="92"/>
    <n v="24"/>
    <n v="89"/>
    <n v="24"/>
    <n v="89"/>
    <s v="Camp resident - women"/>
    <s v="Priority 1"/>
    <s v="Wash"/>
    <x v="8"/>
    <m/>
    <m/>
  </r>
  <r>
    <x v="0"/>
    <x v="4"/>
    <s v="Ni Thaw Ka Monestry"/>
    <s v="MMR001CMP059"/>
    <s v="GCA"/>
    <s v="Urban"/>
    <n v="25"/>
    <n v="92"/>
    <n v="24"/>
    <n v="89"/>
    <n v="24"/>
    <n v="89"/>
    <s v="Camp resident - women"/>
    <s v="Priority 2"/>
    <s v="NonFoodItems"/>
    <x v="15"/>
    <m/>
    <m/>
  </r>
  <r>
    <x v="0"/>
    <x v="4"/>
    <s v="Ni Thaw Ka Monestry"/>
    <s v="MMR001CMP059"/>
    <s v="GCA"/>
    <s v="Urban"/>
    <n v="25"/>
    <n v="92"/>
    <n v="24"/>
    <n v="89"/>
    <n v="24"/>
    <n v="89"/>
    <s v="Camp resident - women"/>
    <s v="Priority 3"/>
    <s v="NonFoodItems"/>
    <x v="7"/>
    <m/>
    <m/>
  </r>
  <r>
    <x v="0"/>
    <x v="4"/>
    <s v="Ni Thaw Ka Monestry"/>
    <s v="MMR001CMP059"/>
    <s v="GCA"/>
    <s v="Urban"/>
    <n v="25"/>
    <n v="92"/>
    <n v="24"/>
    <n v="89"/>
    <n v="24"/>
    <n v="89"/>
    <s v="Camp resident - Children"/>
    <s v="Priority 1"/>
    <s v="Education"/>
    <x v="5"/>
    <m/>
    <m/>
  </r>
  <r>
    <x v="0"/>
    <x v="4"/>
    <s v="Ni Thaw Ka Monestry"/>
    <s v="MMR001CMP059"/>
    <s v="GCA"/>
    <s v="Urban"/>
    <n v="25"/>
    <n v="92"/>
    <n v="24"/>
    <n v="89"/>
    <n v="24"/>
    <n v="89"/>
    <s v="Camp resident - Children"/>
    <s v="Priority 2"/>
    <s v="NonFoodItems"/>
    <x v="7"/>
    <m/>
    <m/>
  </r>
  <r>
    <x v="0"/>
    <x v="4"/>
    <s v="Ni Thaw Ka Monestry"/>
    <s v="MMR001CMP059"/>
    <s v="GCA"/>
    <s v="Urban"/>
    <n v="25"/>
    <n v="92"/>
    <n v="24"/>
    <n v="89"/>
    <n v="24"/>
    <n v="89"/>
    <s v="Camp resident - Children"/>
    <s v="Priority 3"/>
    <s v="Health"/>
    <x v="14"/>
    <m/>
    <m/>
  </r>
  <r>
    <x v="0"/>
    <x v="4"/>
    <s v="Man Bung Catholic compound"/>
    <s v="MMR001CMP062"/>
    <s v="GCA"/>
    <s v="Urban"/>
    <n v="265"/>
    <n v="1084"/>
    <n v="260"/>
    <n v="1140"/>
    <n v="260"/>
    <n v="1140"/>
    <s v="Camp manager"/>
    <s v="Priority 1"/>
    <s v="Food"/>
    <x v="0"/>
    <m/>
    <m/>
  </r>
  <r>
    <x v="0"/>
    <x v="4"/>
    <s v="Man Bung Catholic compound"/>
    <s v="MMR001CMP062"/>
    <s v="GCA"/>
    <s v="Urban"/>
    <n v="265"/>
    <n v="1084"/>
    <n v="260"/>
    <n v="1140"/>
    <n v="260"/>
    <n v="1140"/>
    <s v="Camp manager"/>
    <s v="Priority 2"/>
    <s v="Environment"/>
    <x v="1"/>
    <m/>
    <m/>
  </r>
  <r>
    <x v="0"/>
    <x v="4"/>
    <s v="Man Bung Catholic compound"/>
    <s v="MMR001CMP062"/>
    <s v="GCA"/>
    <s v="Urban"/>
    <n v="265"/>
    <n v="1084"/>
    <n v="260"/>
    <n v="1140"/>
    <n v="260"/>
    <n v="1140"/>
    <s v="Camp manager"/>
    <s v="Priority 3"/>
    <s v="Health"/>
    <x v="14"/>
    <m/>
    <m/>
  </r>
  <r>
    <x v="0"/>
    <x v="4"/>
    <s v="Man Bung Catholic compound"/>
    <s v="MMR001CMP062"/>
    <s v="GCA"/>
    <s v="Urban"/>
    <n v="265"/>
    <n v="1084"/>
    <n v="260"/>
    <n v="1140"/>
    <n v="260"/>
    <n v="1140"/>
    <s v="Camp resident -Men"/>
    <s v="Priority 1"/>
    <s v="Wash"/>
    <x v="10"/>
    <m/>
    <m/>
  </r>
  <r>
    <x v="0"/>
    <x v="4"/>
    <s v="Man Bung Catholic compound"/>
    <s v="MMR001CMP062"/>
    <s v="GCA"/>
    <s v="Urban"/>
    <n v="265"/>
    <n v="1084"/>
    <n v="260"/>
    <n v="1140"/>
    <n v="260"/>
    <n v="1140"/>
    <s v="Camp resident -Men"/>
    <s v="Priority 2"/>
    <s v="Food"/>
    <x v="6"/>
    <m/>
    <m/>
  </r>
  <r>
    <x v="0"/>
    <x v="4"/>
    <s v="Man Bung Catholic compound"/>
    <s v="MMR001CMP062"/>
    <s v="GCA"/>
    <s v="Urban"/>
    <n v="265"/>
    <n v="1084"/>
    <n v="260"/>
    <n v="1140"/>
    <n v="260"/>
    <n v="1140"/>
    <s v="Camp resident -Men"/>
    <s v="Priority 3"/>
    <s v="Protection"/>
    <x v="23"/>
    <m/>
    <m/>
  </r>
  <r>
    <x v="0"/>
    <x v="4"/>
    <s v="Man Bung Catholic compound"/>
    <s v="MMR001CMP062"/>
    <s v="GCA"/>
    <s v="Urban"/>
    <n v="265"/>
    <n v="1084"/>
    <n v="260"/>
    <n v="1140"/>
    <n v="260"/>
    <n v="1140"/>
    <s v="Camp resident - women"/>
    <s v="Priority 1"/>
    <s v="Shelter"/>
    <x v="17"/>
    <m/>
    <m/>
  </r>
  <r>
    <x v="0"/>
    <x v="4"/>
    <s v="Man Bung Catholic compound"/>
    <s v="MMR001CMP062"/>
    <s v="GCA"/>
    <s v="Urban"/>
    <n v="265"/>
    <n v="1084"/>
    <n v="260"/>
    <n v="1140"/>
    <n v="260"/>
    <n v="1140"/>
    <s v="Camp resident - women"/>
    <s v="Priority 2"/>
    <s v="Wash"/>
    <x v="8"/>
    <m/>
    <m/>
  </r>
  <r>
    <x v="0"/>
    <x v="4"/>
    <s v="Man Bung Catholic compound"/>
    <s v="MMR001CMP062"/>
    <s v="GCA"/>
    <s v="Urban"/>
    <n v="265"/>
    <n v="1084"/>
    <n v="260"/>
    <n v="1140"/>
    <n v="260"/>
    <n v="1140"/>
    <s v="Camp resident - women"/>
    <s v="Priority 3"/>
    <s v="Protection"/>
    <x v="20"/>
    <m/>
    <m/>
  </r>
  <r>
    <x v="0"/>
    <x v="4"/>
    <s v="Man Bung Catholic compound"/>
    <s v="MMR001CMP062"/>
    <s v="GCA"/>
    <s v="Urban"/>
    <n v="265"/>
    <n v="1084"/>
    <n v="260"/>
    <n v="1140"/>
    <n v="260"/>
    <n v="1140"/>
    <s v="Camp resident - Children"/>
    <s v="Priority 1"/>
    <s v="NonFoodItems"/>
    <x v="7"/>
    <m/>
    <m/>
  </r>
  <r>
    <x v="0"/>
    <x v="4"/>
    <s v="Man Bung Catholic compound"/>
    <s v="MMR001CMP062"/>
    <s v="GCA"/>
    <s v="Urban"/>
    <n v="265"/>
    <n v="1084"/>
    <n v="260"/>
    <n v="1140"/>
    <n v="260"/>
    <n v="1140"/>
    <s v="Camp resident - Children"/>
    <s v="Priority 2"/>
    <s v="Wash"/>
    <x v="2"/>
    <m/>
    <m/>
  </r>
  <r>
    <x v="0"/>
    <x v="4"/>
    <s v="Man Bung Catholic compound"/>
    <s v="MMR001CMP062"/>
    <s v="GCA"/>
    <s v="Urban"/>
    <n v="265"/>
    <n v="1084"/>
    <n v="260"/>
    <n v="1140"/>
    <n v="260"/>
    <n v="1140"/>
    <s v="Camp resident - Children"/>
    <s v="Priority 3"/>
    <s v="Food"/>
    <x v="6"/>
    <m/>
    <m/>
  </r>
  <r>
    <x v="0"/>
    <x v="5"/>
    <s v="Mansi Baptist Church"/>
    <s v="MMR001CMP066"/>
    <s v="GCA"/>
    <s v="Urban"/>
    <n v="135"/>
    <n v="672"/>
    <n v="156"/>
    <n v="704"/>
    <n v="156"/>
    <n v="704"/>
    <s v="Camp manager"/>
    <s v="Priority 1"/>
    <s v="Food"/>
    <x v="0"/>
    <m/>
    <s v="not enough rice"/>
  </r>
  <r>
    <x v="0"/>
    <x v="5"/>
    <s v="Mansi Baptist Church"/>
    <s v="MMR001CMP066"/>
    <s v="GCA"/>
    <s v="Urban"/>
    <n v="135"/>
    <n v="672"/>
    <n v="156"/>
    <n v="704"/>
    <n v="156"/>
    <n v="704"/>
    <s v="Camp manager"/>
    <s v="Priority 2"/>
    <s v="Health"/>
    <x v="9"/>
    <m/>
    <m/>
  </r>
  <r>
    <x v="0"/>
    <x v="5"/>
    <s v="Mansi Baptist Church"/>
    <s v="MMR001CMP066"/>
    <s v="GCA"/>
    <s v="Urban"/>
    <n v="135"/>
    <n v="672"/>
    <n v="156"/>
    <n v="704"/>
    <n v="156"/>
    <n v="704"/>
    <s v="Camp manager"/>
    <s v="Priority 3"/>
    <s v="Food"/>
    <x v="11"/>
    <m/>
    <m/>
  </r>
  <r>
    <x v="0"/>
    <x v="5"/>
    <s v="Mansi Baptist Church"/>
    <s v="MMR001CMP066"/>
    <s v="GCA"/>
    <s v="Urban"/>
    <n v="135"/>
    <n v="672"/>
    <n v="156"/>
    <n v="704"/>
    <n v="156"/>
    <n v="704"/>
    <s v="Camp resident -Men"/>
    <s v="Priority 1"/>
    <s v="Protection"/>
    <x v="20"/>
    <m/>
    <m/>
  </r>
  <r>
    <x v="0"/>
    <x v="5"/>
    <s v="Mansi Baptist Church"/>
    <s v="MMR001CMP066"/>
    <s v="GCA"/>
    <s v="Urban"/>
    <n v="135"/>
    <n v="672"/>
    <n v="156"/>
    <n v="704"/>
    <n v="156"/>
    <n v="704"/>
    <s v="Camp resident -Men"/>
    <s v="Priority 2"/>
    <s v="Health"/>
    <x v="19"/>
    <m/>
    <m/>
  </r>
  <r>
    <x v="0"/>
    <x v="5"/>
    <s v="Mansi Baptist Church"/>
    <s v="MMR001CMP066"/>
    <s v="GCA"/>
    <s v="Urban"/>
    <n v="135"/>
    <n v="672"/>
    <n v="156"/>
    <n v="704"/>
    <n v="156"/>
    <n v="704"/>
    <s v="Camp resident -Men"/>
    <s v="Priority 3"/>
    <s v="Protection"/>
    <x v="23"/>
    <m/>
    <m/>
  </r>
  <r>
    <x v="0"/>
    <x v="5"/>
    <s v="Mansi Baptist Church"/>
    <s v="MMR001CMP066"/>
    <s v="GCA"/>
    <s v="Urban"/>
    <n v="135"/>
    <n v="672"/>
    <n v="156"/>
    <n v="704"/>
    <n v="156"/>
    <n v="704"/>
    <s v="Camp resident - women"/>
    <s v="Priority 1"/>
    <s v="Protection"/>
    <x v="20"/>
    <m/>
    <m/>
  </r>
  <r>
    <x v="0"/>
    <x v="5"/>
    <s v="Mansi Baptist Church"/>
    <s v="MMR001CMP066"/>
    <s v="GCA"/>
    <s v="Urban"/>
    <n v="135"/>
    <n v="672"/>
    <n v="156"/>
    <n v="704"/>
    <n v="156"/>
    <n v="704"/>
    <s v="Camp resident - women"/>
    <s v="Priority 2"/>
    <s v="NonFoodItems"/>
    <x v="15"/>
    <m/>
    <m/>
  </r>
  <r>
    <x v="0"/>
    <x v="5"/>
    <s v="Mansi Baptist Church"/>
    <s v="MMR001CMP066"/>
    <s v="GCA"/>
    <s v="Urban"/>
    <n v="135"/>
    <n v="672"/>
    <n v="156"/>
    <n v="704"/>
    <n v="156"/>
    <n v="704"/>
    <s v="Camp resident - women"/>
    <s v="Priority 3"/>
    <s v="Health"/>
    <x v="14"/>
    <m/>
    <m/>
  </r>
  <r>
    <x v="0"/>
    <x v="5"/>
    <s v="Mansi Baptist Church"/>
    <s v="MMR001CMP066"/>
    <s v="GCA"/>
    <s v="Urban"/>
    <n v="135"/>
    <n v="672"/>
    <n v="156"/>
    <n v="704"/>
    <n v="156"/>
    <n v="704"/>
    <s v="Camp resident - Children"/>
    <s v="Priority 1"/>
    <s v="Education"/>
    <x v="5"/>
    <m/>
    <s v="need for students"/>
  </r>
  <r>
    <x v="0"/>
    <x v="5"/>
    <s v="Mansi Baptist Church"/>
    <s v="MMR001CMP066"/>
    <s v="GCA"/>
    <s v="Urban"/>
    <n v="135"/>
    <n v="672"/>
    <n v="156"/>
    <n v="704"/>
    <n v="156"/>
    <n v="704"/>
    <s v="Camp resident - Children"/>
    <s v="Priority 2"/>
    <s v="Food"/>
    <x v="12"/>
    <m/>
    <m/>
  </r>
  <r>
    <x v="0"/>
    <x v="5"/>
    <s v="Mansi Baptist Church"/>
    <s v="MMR001CMP066"/>
    <s v="GCA"/>
    <s v="Urban"/>
    <n v="135"/>
    <n v="672"/>
    <n v="156"/>
    <n v="704"/>
    <n v="156"/>
    <n v="704"/>
    <s v="Camp resident - Children"/>
    <s v="Priority 3"/>
    <s v="Food"/>
    <x v="6"/>
    <m/>
    <m/>
  </r>
  <r>
    <x v="0"/>
    <x v="6"/>
    <s v="Shwe Gu Baptist Church"/>
    <s v="MMR001CMP067"/>
    <s v="GCA"/>
    <s v="Urban"/>
    <n v="80"/>
    <n v="278"/>
    <n v="50"/>
    <n v="200"/>
    <n v="83"/>
    <n v="293"/>
    <s v="Camp manager"/>
    <s v="Priority 1"/>
    <s v="Food"/>
    <x v="0"/>
    <m/>
    <m/>
  </r>
  <r>
    <x v="0"/>
    <x v="6"/>
    <s v="Shwe Gu Baptist Church"/>
    <s v="MMR001CMP067"/>
    <s v="GCA"/>
    <s v="Urban"/>
    <n v="80"/>
    <n v="278"/>
    <n v="50"/>
    <n v="200"/>
    <n v="83"/>
    <n v="293"/>
    <s v="Camp manager"/>
    <s v="Priority 2"/>
    <s v="Education"/>
    <x v="5"/>
    <m/>
    <m/>
  </r>
  <r>
    <x v="0"/>
    <x v="6"/>
    <s v="Shwe Gu Baptist Church"/>
    <s v="MMR001CMP067"/>
    <s v="GCA"/>
    <s v="Urban"/>
    <n v="80"/>
    <n v="278"/>
    <n v="50"/>
    <n v="200"/>
    <n v="83"/>
    <n v="293"/>
    <s v="Camp manager"/>
    <s v="Priority 3"/>
    <s v="Food"/>
    <x v="11"/>
    <m/>
    <m/>
  </r>
  <r>
    <x v="0"/>
    <x v="6"/>
    <s v="Shwe Gu Baptist Church"/>
    <s v="MMR001CMP067"/>
    <s v="GCA"/>
    <s v="Urban"/>
    <n v="80"/>
    <n v="278"/>
    <n v="50"/>
    <n v="200"/>
    <n v="83"/>
    <n v="293"/>
    <s v="Camp resident -Men"/>
    <s v="Priority 1"/>
    <s v="Food"/>
    <x v="0"/>
    <m/>
    <m/>
  </r>
  <r>
    <x v="0"/>
    <x v="6"/>
    <s v="Shwe Gu Baptist Church"/>
    <s v="MMR001CMP067"/>
    <s v="GCA"/>
    <s v="Urban"/>
    <n v="80"/>
    <n v="278"/>
    <n v="50"/>
    <n v="200"/>
    <n v="83"/>
    <n v="293"/>
    <s v="Camp resident -Men"/>
    <s v="Priority 2"/>
    <s v="Wash"/>
    <x v="2"/>
    <m/>
    <m/>
  </r>
  <r>
    <x v="0"/>
    <x v="6"/>
    <s v="Shwe Gu Baptist Church"/>
    <s v="MMR001CMP067"/>
    <s v="GCA"/>
    <s v="Urban"/>
    <n v="80"/>
    <n v="278"/>
    <n v="50"/>
    <n v="200"/>
    <n v="83"/>
    <n v="293"/>
    <s v="Camp resident -Men"/>
    <s v="Priority 3"/>
    <s v="Environment"/>
    <x v="1"/>
    <m/>
    <m/>
  </r>
  <r>
    <x v="0"/>
    <x v="6"/>
    <s v="Shwe Gu Baptist Church"/>
    <s v="MMR001CMP067"/>
    <s v="GCA"/>
    <s v="Urban"/>
    <n v="80"/>
    <n v="278"/>
    <n v="50"/>
    <n v="200"/>
    <n v="83"/>
    <n v="293"/>
    <s v="Camp resident - women"/>
    <s v="Priority 1"/>
    <s v="Food"/>
    <x v="0"/>
    <m/>
    <m/>
  </r>
  <r>
    <x v="0"/>
    <x v="6"/>
    <s v="Shwe Gu Baptist Church"/>
    <s v="MMR001CMP067"/>
    <s v="GCA"/>
    <s v="Urban"/>
    <n v="80"/>
    <n v="278"/>
    <n v="50"/>
    <n v="200"/>
    <n v="83"/>
    <n v="293"/>
    <s v="Camp resident - women"/>
    <s v="Priority 2"/>
    <s v="Food"/>
    <x v="6"/>
    <m/>
    <m/>
  </r>
  <r>
    <x v="0"/>
    <x v="6"/>
    <s v="Shwe Gu Baptist Church"/>
    <s v="MMR001CMP067"/>
    <s v="GCA"/>
    <s v="Urban"/>
    <n v="80"/>
    <n v="278"/>
    <n v="50"/>
    <n v="200"/>
    <n v="83"/>
    <n v="293"/>
    <s v="Camp resident - women"/>
    <s v="Priority 3"/>
    <s v="Food"/>
    <x v="11"/>
    <m/>
    <m/>
  </r>
  <r>
    <x v="0"/>
    <x v="6"/>
    <s v="Shwe Gu Baptist Church"/>
    <s v="MMR001CMP067"/>
    <s v="GCA"/>
    <s v="Urban"/>
    <n v="80"/>
    <n v="278"/>
    <n v="50"/>
    <n v="200"/>
    <n v="83"/>
    <n v="293"/>
    <s v="Camp resident - Children"/>
    <s v="Priority 1"/>
    <s v="Food"/>
    <x v="0"/>
    <m/>
    <m/>
  </r>
  <r>
    <x v="0"/>
    <x v="6"/>
    <s v="Shwe Gu Baptist Church"/>
    <s v="MMR001CMP067"/>
    <s v="GCA"/>
    <s v="Urban"/>
    <n v="80"/>
    <n v="278"/>
    <n v="50"/>
    <n v="200"/>
    <n v="83"/>
    <n v="293"/>
    <s v="Camp resident - Children"/>
    <s v="Priority 2"/>
    <s v="Education"/>
    <x v="5"/>
    <m/>
    <m/>
  </r>
  <r>
    <x v="0"/>
    <x v="6"/>
    <s v="Shwe Gu Baptist Church"/>
    <s v="MMR001CMP067"/>
    <s v="GCA"/>
    <s v="Urban"/>
    <n v="80"/>
    <n v="278"/>
    <n v="50"/>
    <n v="200"/>
    <n v="83"/>
    <n v="293"/>
    <s v="Camp resident - Children"/>
    <s v="Priority 3"/>
    <s v="Education"/>
    <x v="3"/>
    <m/>
    <m/>
  </r>
  <r>
    <x v="0"/>
    <x v="6"/>
    <s v="Shwe Gu Catholic Church"/>
    <s v="MMR001CMP068"/>
    <s v="GCA"/>
    <s v="Urban"/>
    <n v="40"/>
    <n v="208"/>
    <n v="41"/>
    <n v="208"/>
    <n v="51"/>
    <n v="208"/>
    <s v="Camp manager"/>
    <s v="Priority 1"/>
    <s v="Food"/>
    <x v="0"/>
    <m/>
    <m/>
  </r>
  <r>
    <x v="0"/>
    <x v="6"/>
    <s v="Shwe Gu Catholic Church"/>
    <s v="MMR001CMP068"/>
    <s v="GCA"/>
    <s v="Urban"/>
    <n v="40"/>
    <n v="208"/>
    <n v="41"/>
    <n v="208"/>
    <n v="51"/>
    <n v="208"/>
    <s v="Camp manager"/>
    <s v="Priority 2"/>
    <s v="Environment"/>
    <x v="1"/>
    <m/>
    <m/>
  </r>
  <r>
    <x v="0"/>
    <x v="6"/>
    <s v="Shwe Gu Catholic Church"/>
    <s v="MMR001CMP068"/>
    <s v="GCA"/>
    <s v="Urban"/>
    <n v="40"/>
    <n v="208"/>
    <n v="41"/>
    <n v="208"/>
    <n v="51"/>
    <n v="208"/>
    <s v="Camp manager"/>
    <s v="Priority 3"/>
    <s v="NonFoodItems"/>
    <x v="7"/>
    <m/>
    <m/>
  </r>
  <r>
    <x v="0"/>
    <x v="6"/>
    <s v="Shwe Gu Catholic Church"/>
    <s v="MMR001CMP068"/>
    <s v="GCA"/>
    <s v="Urban"/>
    <n v="40"/>
    <n v="208"/>
    <n v="41"/>
    <n v="208"/>
    <n v="51"/>
    <n v="208"/>
    <s v="Camp resident -Men"/>
    <s v="Priority 1"/>
    <s v="Food"/>
    <x v="12"/>
    <m/>
    <m/>
  </r>
  <r>
    <x v="0"/>
    <x v="6"/>
    <s v="Shwe Gu Catholic Church"/>
    <s v="MMR001CMP068"/>
    <s v="GCA"/>
    <s v="Urban"/>
    <n v="40"/>
    <n v="208"/>
    <n v="41"/>
    <n v="208"/>
    <n v="51"/>
    <n v="208"/>
    <s v="Camp resident -Men"/>
    <s v="Priority 2"/>
    <s v="Wash"/>
    <x v="2"/>
    <m/>
    <m/>
  </r>
  <r>
    <x v="0"/>
    <x v="6"/>
    <s v="Shwe Gu Catholic Church"/>
    <s v="MMR001CMP068"/>
    <s v="GCA"/>
    <s v="Urban"/>
    <n v="40"/>
    <n v="208"/>
    <n v="41"/>
    <n v="208"/>
    <n v="51"/>
    <n v="208"/>
    <s v="Camp resident -Men"/>
    <s v="Priority 3"/>
    <s v="Health"/>
    <x v="9"/>
    <m/>
    <m/>
  </r>
  <r>
    <x v="0"/>
    <x v="6"/>
    <s v="Shwe Gu Catholic Church"/>
    <s v="MMR001CMP068"/>
    <s v="GCA"/>
    <s v="Urban"/>
    <n v="40"/>
    <n v="208"/>
    <n v="41"/>
    <n v="208"/>
    <n v="51"/>
    <n v="208"/>
    <s v="Camp resident - women"/>
    <s v="Priority 1"/>
    <s v="Wash"/>
    <x v="8"/>
    <m/>
    <m/>
  </r>
  <r>
    <x v="0"/>
    <x v="6"/>
    <s v="Shwe Gu Catholic Church"/>
    <s v="MMR001CMP068"/>
    <s v="GCA"/>
    <s v="Urban"/>
    <n v="40"/>
    <n v="208"/>
    <n v="41"/>
    <n v="208"/>
    <n v="51"/>
    <n v="208"/>
    <s v="Camp resident - women"/>
    <s v="Priority 2"/>
    <s v="Health"/>
    <x v="14"/>
    <m/>
    <m/>
  </r>
  <r>
    <x v="0"/>
    <x v="6"/>
    <s v="Shwe Gu Catholic Church"/>
    <s v="MMR001CMP068"/>
    <s v="GCA"/>
    <s v="Urban"/>
    <n v="40"/>
    <n v="208"/>
    <n v="41"/>
    <n v="208"/>
    <n v="51"/>
    <n v="208"/>
    <s v="Camp resident - women"/>
    <s v="Priority 3"/>
    <s v="Health"/>
    <x v="19"/>
    <m/>
    <m/>
  </r>
  <r>
    <x v="0"/>
    <x v="6"/>
    <s v="Shwe Gu Catholic Church"/>
    <s v="MMR001CMP068"/>
    <s v="GCA"/>
    <s v="Urban"/>
    <n v="40"/>
    <n v="208"/>
    <n v="41"/>
    <n v="208"/>
    <n v="51"/>
    <n v="208"/>
    <s v="Camp resident - Children"/>
    <s v="Priority 1"/>
    <s v="Food"/>
    <x v="6"/>
    <m/>
    <m/>
  </r>
  <r>
    <x v="0"/>
    <x v="6"/>
    <s v="Shwe Gu Catholic Church"/>
    <s v="MMR001CMP068"/>
    <s v="GCA"/>
    <s v="Urban"/>
    <n v="40"/>
    <n v="208"/>
    <n v="41"/>
    <n v="208"/>
    <n v="51"/>
    <n v="208"/>
    <s v="Camp resident - Children"/>
    <s v="Priority 2"/>
    <s v="Education"/>
    <x v="16"/>
    <m/>
    <m/>
  </r>
  <r>
    <x v="0"/>
    <x v="6"/>
    <s v="Shwe Gu Catholic Church"/>
    <s v="MMR001CMP068"/>
    <s v="GCA"/>
    <s v="Urban"/>
    <n v="40"/>
    <n v="208"/>
    <n v="41"/>
    <n v="208"/>
    <n v="51"/>
    <n v="208"/>
    <s v="Camp resident - Children"/>
    <s v="Priority 3"/>
    <s v="Health"/>
    <x v="19"/>
    <m/>
    <m/>
  </r>
  <r>
    <x v="0"/>
    <x v="4"/>
    <s v="Loi Je Catholic Church"/>
    <s v="MMR001CMP069"/>
    <s v="GCA"/>
    <s v="Urban"/>
    <n v="70"/>
    <n v="609"/>
    <n v="124"/>
    <n v="644"/>
    <n v="124"/>
    <n v="644"/>
    <s v="Camp manager"/>
    <s v="Priority 1"/>
    <s v="Environment"/>
    <x v="1"/>
    <m/>
    <m/>
  </r>
  <r>
    <x v="0"/>
    <x v="4"/>
    <s v="Loi Je Catholic Church"/>
    <s v="MMR001CMP069"/>
    <s v="GCA"/>
    <s v="Urban"/>
    <n v="70"/>
    <n v="609"/>
    <n v="124"/>
    <n v="644"/>
    <n v="124"/>
    <n v="644"/>
    <s v="Camp manager"/>
    <s v="Priority 2"/>
    <s v="Food"/>
    <x v="6"/>
    <m/>
    <m/>
  </r>
  <r>
    <x v="0"/>
    <x v="4"/>
    <s v="Loi Je Catholic Church"/>
    <s v="MMR001CMP069"/>
    <s v="GCA"/>
    <s v="Urban"/>
    <n v="70"/>
    <n v="609"/>
    <n v="124"/>
    <n v="644"/>
    <n v="124"/>
    <n v="644"/>
    <s v="Camp manager"/>
    <s v="Priority 3"/>
    <s v="NonFoodItems"/>
    <x v="7"/>
    <m/>
    <m/>
  </r>
  <r>
    <x v="0"/>
    <x v="4"/>
    <s v="Loi Je Catholic Church"/>
    <s v="MMR001CMP069"/>
    <s v="GCA"/>
    <s v="Urban"/>
    <n v="70"/>
    <n v="609"/>
    <n v="124"/>
    <n v="644"/>
    <n v="124"/>
    <n v="644"/>
    <s v="Camp resident -Men"/>
    <s v="Priority 1"/>
    <s v="Food"/>
    <x v="0"/>
    <m/>
    <m/>
  </r>
  <r>
    <x v="0"/>
    <x v="4"/>
    <s v="Loi Je Catholic Church"/>
    <s v="MMR001CMP069"/>
    <s v="GCA"/>
    <s v="Urban"/>
    <n v="70"/>
    <n v="609"/>
    <n v="124"/>
    <n v="644"/>
    <n v="124"/>
    <n v="644"/>
    <s v="Camp resident -Men"/>
    <s v="Priority 2"/>
    <s v="NonFoodItems"/>
    <x v="15"/>
    <m/>
    <m/>
  </r>
  <r>
    <x v="0"/>
    <x v="4"/>
    <s v="Loi Je Catholic Church"/>
    <s v="MMR001CMP069"/>
    <s v="GCA"/>
    <s v="Urban"/>
    <n v="70"/>
    <n v="609"/>
    <n v="124"/>
    <n v="644"/>
    <n v="124"/>
    <n v="644"/>
    <s v="Camp resident -Men"/>
    <s v="Priority 3"/>
    <s v="NonFoodItems"/>
    <x v="7"/>
    <m/>
    <m/>
  </r>
  <r>
    <x v="0"/>
    <x v="4"/>
    <s v="Loi Je Catholic Church"/>
    <s v="MMR001CMP069"/>
    <s v="GCA"/>
    <s v="Urban"/>
    <n v="70"/>
    <n v="609"/>
    <n v="124"/>
    <n v="644"/>
    <n v="124"/>
    <n v="644"/>
    <s v="Camp resident - women"/>
    <s v="Priority 1"/>
    <s v="Food"/>
    <x v="0"/>
    <m/>
    <m/>
  </r>
  <r>
    <x v="0"/>
    <x v="4"/>
    <s v="Loi Je Catholic Church"/>
    <s v="MMR001CMP069"/>
    <s v="GCA"/>
    <s v="Urban"/>
    <n v="70"/>
    <n v="609"/>
    <n v="124"/>
    <n v="644"/>
    <n v="124"/>
    <n v="644"/>
    <s v="Camp resident - women"/>
    <s v="Priority 2"/>
    <s v="Food"/>
    <x v="6"/>
    <m/>
    <m/>
  </r>
  <r>
    <x v="0"/>
    <x v="4"/>
    <s v="Loi Je Catholic Church"/>
    <s v="MMR001CMP069"/>
    <s v="GCA"/>
    <s v="Urban"/>
    <n v="70"/>
    <n v="609"/>
    <n v="124"/>
    <n v="644"/>
    <n v="124"/>
    <n v="644"/>
    <s v="Camp resident - women"/>
    <s v="Priority 3"/>
    <s v="NonFoodItems"/>
    <x v="15"/>
    <m/>
    <m/>
  </r>
  <r>
    <x v="0"/>
    <x v="4"/>
    <s v="Loi Je Catholic Church"/>
    <s v="MMR001CMP069"/>
    <s v="GCA"/>
    <s v="Urban"/>
    <n v="70"/>
    <n v="609"/>
    <n v="124"/>
    <n v="644"/>
    <n v="124"/>
    <n v="644"/>
    <s v="Camp resident - Children"/>
    <s v="Priority 1"/>
    <s v="Food"/>
    <x v="12"/>
    <m/>
    <m/>
  </r>
  <r>
    <x v="0"/>
    <x v="4"/>
    <s v="Loi Je Catholic Church"/>
    <s v="MMR001CMP069"/>
    <s v="GCA"/>
    <s v="Urban"/>
    <n v="70"/>
    <n v="609"/>
    <n v="124"/>
    <n v="644"/>
    <n v="124"/>
    <n v="644"/>
    <s v="Camp resident - Children"/>
    <s v="Priority 2"/>
    <s v="Wash"/>
    <x v="2"/>
    <m/>
    <m/>
  </r>
  <r>
    <x v="0"/>
    <x v="4"/>
    <s v="Loi Je Catholic Church"/>
    <s v="MMR001CMP069"/>
    <s v="GCA"/>
    <s v="Urban"/>
    <n v="70"/>
    <n v="609"/>
    <n v="124"/>
    <n v="644"/>
    <n v="124"/>
    <n v="644"/>
    <s v="Camp resident - Children"/>
    <s v="Priority 3"/>
    <s v="Health"/>
    <x v="14"/>
    <m/>
    <m/>
  </r>
  <r>
    <x v="0"/>
    <x v="4"/>
    <s v="Loi Je Lisu Camp"/>
    <s v="MMR001CMP070"/>
    <s v="GCA"/>
    <s v="Urban"/>
    <n v="186"/>
    <n v="1002"/>
    <n v="183"/>
    <n v="971"/>
    <n v="188"/>
    <n v="1003"/>
    <s v="Camp manager"/>
    <s v="Priority 1"/>
    <s v="Environment"/>
    <x v="1"/>
    <m/>
    <m/>
  </r>
  <r>
    <x v="0"/>
    <x v="4"/>
    <s v="Loi Je Lisu Camp"/>
    <s v="MMR001CMP070"/>
    <s v="GCA"/>
    <s v="Urban"/>
    <n v="186"/>
    <n v="1002"/>
    <n v="183"/>
    <n v="971"/>
    <n v="188"/>
    <n v="1003"/>
    <s v="Camp manager"/>
    <s v="Priority 2"/>
    <s v="Food"/>
    <x v="11"/>
    <m/>
    <m/>
  </r>
  <r>
    <x v="0"/>
    <x v="4"/>
    <s v="Loi Je Lisu Camp"/>
    <s v="MMR001CMP070"/>
    <s v="GCA"/>
    <s v="Urban"/>
    <n v="186"/>
    <n v="1002"/>
    <n v="183"/>
    <n v="971"/>
    <n v="188"/>
    <n v="1003"/>
    <s v="Camp manager"/>
    <s v="Priority 3"/>
    <s v="Food"/>
    <x v="6"/>
    <m/>
    <m/>
  </r>
  <r>
    <x v="0"/>
    <x v="4"/>
    <s v="Loi Je Lisu Camp"/>
    <s v="MMR001CMP070"/>
    <s v="GCA"/>
    <s v="Urban"/>
    <n v="186"/>
    <n v="1002"/>
    <n v="183"/>
    <n v="971"/>
    <n v="188"/>
    <n v="1003"/>
    <s v="Camp resident -Men"/>
    <s v="Priority 1"/>
    <s v="Food"/>
    <x v="0"/>
    <m/>
    <m/>
  </r>
  <r>
    <x v="0"/>
    <x v="4"/>
    <s v="Loi Je Lisu Camp"/>
    <s v="MMR001CMP070"/>
    <s v="GCA"/>
    <s v="Urban"/>
    <n v="186"/>
    <n v="1002"/>
    <n v="183"/>
    <n v="971"/>
    <n v="188"/>
    <n v="1003"/>
    <s v="Camp resident -Men"/>
    <s v="Priority 2"/>
    <s v="Health"/>
    <x v="9"/>
    <m/>
    <m/>
  </r>
  <r>
    <x v="0"/>
    <x v="4"/>
    <s v="Loi Je Lisu Camp"/>
    <s v="MMR001CMP070"/>
    <s v="GCA"/>
    <s v="Urban"/>
    <n v="186"/>
    <n v="1002"/>
    <n v="183"/>
    <n v="971"/>
    <n v="188"/>
    <n v="1003"/>
    <s v="Camp resident -Men"/>
    <s v="Priority 3"/>
    <s v="Food"/>
    <x v="6"/>
    <m/>
    <m/>
  </r>
  <r>
    <x v="0"/>
    <x v="4"/>
    <s v="Loi Je Lisu Camp"/>
    <s v="MMR001CMP070"/>
    <s v="GCA"/>
    <s v="Urban"/>
    <n v="186"/>
    <n v="1002"/>
    <n v="183"/>
    <n v="971"/>
    <n v="188"/>
    <n v="1003"/>
    <s v="Camp resident - women"/>
    <s v="Priority 1"/>
    <s v="NonFoodItems"/>
    <x v="15"/>
    <m/>
    <m/>
  </r>
  <r>
    <x v="0"/>
    <x v="4"/>
    <s v="Loi Je Lisu Camp"/>
    <s v="MMR001CMP070"/>
    <s v="GCA"/>
    <s v="Urban"/>
    <n v="186"/>
    <n v="1002"/>
    <n v="183"/>
    <n v="971"/>
    <n v="188"/>
    <n v="1003"/>
    <s v="Camp resident - women"/>
    <s v="Priority 2"/>
    <s v="Health"/>
    <x v="14"/>
    <m/>
    <m/>
  </r>
  <r>
    <x v="0"/>
    <x v="4"/>
    <s v="Loi Je Lisu Camp"/>
    <s v="MMR001CMP070"/>
    <s v="GCA"/>
    <s v="Urban"/>
    <n v="186"/>
    <n v="1002"/>
    <n v="183"/>
    <n v="971"/>
    <n v="188"/>
    <n v="1003"/>
    <s v="Camp resident - women"/>
    <s v="Priority 3"/>
    <s v="Education"/>
    <x v="4"/>
    <m/>
    <m/>
  </r>
  <r>
    <x v="0"/>
    <x v="4"/>
    <s v="Loi Je Lisu Camp"/>
    <s v="MMR001CMP070"/>
    <s v="GCA"/>
    <s v="Urban"/>
    <n v="186"/>
    <n v="1002"/>
    <n v="183"/>
    <n v="971"/>
    <n v="188"/>
    <n v="1003"/>
    <s v="Camp resident - Children"/>
    <s v="Priority 1"/>
    <s v="Education"/>
    <x v="16"/>
    <m/>
    <m/>
  </r>
  <r>
    <x v="0"/>
    <x v="4"/>
    <s v="Loi Je Lisu Camp"/>
    <s v="MMR001CMP070"/>
    <s v="GCA"/>
    <s v="Urban"/>
    <n v="186"/>
    <n v="1002"/>
    <n v="183"/>
    <n v="971"/>
    <n v="188"/>
    <n v="1003"/>
    <s v="Camp resident - Children"/>
    <s v="Priority 2"/>
    <s v="Education"/>
    <x v="5"/>
    <m/>
    <m/>
  </r>
  <r>
    <x v="0"/>
    <x v="4"/>
    <s v="Loi Je Lisu Camp"/>
    <s v="MMR001CMP070"/>
    <s v="GCA"/>
    <s v="Urban"/>
    <n v="186"/>
    <n v="1002"/>
    <n v="183"/>
    <n v="971"/>
    <n v="188"/>
    <n v="1003"/>
    <s v="Camp resident - Children"/>
    <s v="Priority 3"/>
    <s v="Education"/>
    <x v="3"/>
    <m/>
    <m/>
  </r>
  <r>
    <x v="0"/>
    <x v="4"/>
    <s v="Loi Je Baptist Church"/>
    <s v="MMR001CMP071"/>
    <s v="GCA"/>
    <s v="Urban"/>
    <n v="30"/>
    <n v="175"/>
    <n v="18"/>
    <n v="120"/>
    <n v="29"/>
    <n v="182"/>
    <s v="Camp manager"/>
    <s v="Priority 1"/>
    <s v="Food"/>
    <x v="0"/>
    <m/>
    <m/>
  </r>
  <r>
    <x v="0"/>
    <x v="4"/>
    <s v="Loi Je Baptist Church"/>
    <s v="MMR001CMP071"/>
    <s v="GCA"/>
    <s v="Urban"/>
    <n v="30"/>
    <n v="175"/>
    <n v="18"/>
    <n v="120"/>
    <n v="29"/>
    <n v="182"/>
    <s v="Camp manager"/>
    <s v="Priority 2"/>
    <s v="NonFoodItems"/>
    <x v="15"/>
    <m/>
    <m/>
  </r>
  <r>
    <x v="0"/>
    <x v="4"/>
    <s v="Loi Je Baptist Church"/>
    <s v="MMR001CMP071"/>
    <s v="GCA"/>
    <s v="Urban"/>
    <n v="30"/>
    <n v="175"/>
    <n v="18"/>
    <n v="120"/>
    <n v="29"/>
    <n v="182"/>
    <s v="Camp manager"/>
    <s v="Priority 3"/>
    <s v="Food"/>
    <x v="6"/>
    <m/>
    <m/>
  </r>
  <r>
    <x v="0"/>
    <x v="4"/>
    <s v="Loi Je Baptist Church"/>
    <s v="MMR001CMP071"/>
    <s v="GCA"/>
    <s v="Urban"/>
    <n v="30"/>
    <n v="175"/>
    <n v="18"/>
    <n v="120"/>
    <n v="29"/>
    <n v="182"/>
    <s v="Camp resident -Men"/>
    <s v="Priority 1"/>
    <s v="Shelter"/>
    <x v="17"/>
    <m/>
    <m/>
  </r>
  <r>
    <x v="0"/>
    <x v="4"/>
    <s v="Loi Je Baptist Church"/>
    <s v="MMR001CMP071"/>
    <s v="GCA"/>
    <s v="Urban"/>
    <n v="30"/>
    <n v="175"/>
    <n v="18"/>
    <n v="120"/>
    <n v="29"/>
    <n v="182"/>
    <s v="Camp resident -Men"/>
    <s v="Priority 2"/>
    <s v="Health"/>
    <x v="14"/>
    <m/>
    <m/>
  </r>
  <r>
    <x v="0"/>
    <x v="4"/>
    <s v="Loi Je Baptist Church"/>
    <s v="MMR001CMP071"/>
    <s v="GCA"/>
    <s v="Urban"/>
    <n v="30"/>
    <n v="175"/>
    <n v="18"/>
    <n v="120"/>
    <n v="29"/>
    <n v="182"/>
    <s v="Camp resident -Men"/>
    <s v="Priority 3"/>
    <s v="Food"/>
    <x v="11"/>
    <m/>
    <m/>
  </r>
  <r>
    <x v="0"/>
    <x v="4"/>
    <s v="Loi Je Baptist Church"/>
    <s v="MMR001CMP071"/>
    <s v="GCA"/>
    <s v="Urban"/>
    <n v="30"/>
    <n v="175"/>
    <n v="18"/>
    <n v="120"/>
    <n v="29"/>
    <n v="182"/>
    <s v="Camp resident - women"/>
    <s v="Priority 1"/>
    <s v="Environment"/>
    <x v="1"/>
    <m/>
    <m/>
  </r>
  <r>
    <x v="0"/>
    <x v="4"/>
    <s v="Loi Je Baptist Church"/>
    <s v="MMR001CMP071"/>
    <s v="GCA"/>
    <s v="Urban"/>
    <n v="30"/>
    <n v="175"/>
    <n v="18"/>
    <n v="120"/>
    <n v="29"/>
    <n v="182"/>
    <s v="Camp resident - women"/>
    <s v="Priority 2"/>
    <s v="NonFoodItems"/>
    <x v="15"/>
    <m/>
    <m/>
  </r>
  <r>
    <x v="0"/>
    <x v="4"/>
    <s v="Loi Je Baptist Church"/>
    <s v="MMR001CMP071"/>
    <s v="GCA"/>
    <s v="Urban"/>
    <n v="30"/>
    <n v="175"/>
    <n v="18"/>
    <n v="120"/>
    <n v="29"/>
    <n v="182"/>
    <s v="Camp resident - women"/>
    <s v="Priority 3"/>
    <s v="Health"/>
    <x v="19"/>
    <m/>
    <m/>
  </r>
  <r>
    <x v="0"/>
    <x v="4"/>
    <s v="Loi Je Baptist Church"/>
    <s v="MMR001CMP071"/>
    <s v="GCA"/>
    <s v="Urban"/>
    <n v="30"/>
    <n v="175"/>
    <n v="18"/>
    <n v="120"/>
    <n v="29"/>
    <n v="182"/>
    <s v="Camp resident - Children"/>
    <s v="Priority 1"/>
    <s v="Education"/>
    <x v="16"/>
    <m/>
    <m/>
  </r>
  <r>
    <x v="0"/>
    <x v="4"/>
    <s v="Loi Je Baptist Church"/>
    <s v="MMR001CMP071"/>
    <s v="GCA"/>
    <s v="Urban"/>
    <n v="30"/>
    <n v="175"/>
    <n v="18"/>
    <n v="120"/>
    <n v="29"/>
    <n v="182"/>
    <s v="Camp resident - Children"/>
    <s v="Priority 2"/>
    <s v="Education"/>
    <x v="5"/>
    <m/>
    <m/>
  </r>
  <r>
    <x v="0"/>
    <x v="4"/>
    <s v="Loi Je Baptist Church"/>
    <s v="MMR001CMP071"/>
    <s v="GCA"/>
    <s v="Urban"/>
    <n v="30"/>
    <n v="175"/>
    <n v="18"/>
    <n v="120"/>
    <n v="29"/>
    <n v="182"/>
    <s v="Camp resident - Children"/>
    <s v="Priority 3"/>
    <s v="Education"/>
    <x v="3"/>
    <m/>
    <m/>
  </r>
  <r>
    <x v="0"/>
    <x v="4"/>
    <s v="Nyaung Na Pin "/>
    <s v="MMR001CMP072"/>
    <s v="GCA"/>
    <s v="Mixed"/>
    <n v="50"/>
    <n v="295"/>
    <n v="50"/>
    <n v="293"/>
    <n v="50"/>
    <n v="293"/>
    <s v="Camp manager"/>
    <s v="Priority 1"/>
    <s v="Food"/>
    <x v="0"/>
    <m/>
    <m/>
  </r>
  <r>
    <x v="0"/>
    <x v="4"/>
    <s v="Nyaung Na Pin "/>
    <s v="MMR001CMP072"/>
    <s v="GCA"/>
    <s v="Mixed"/>
    <n v="50"/>
    <n v="295"/>
    <n v="50"/>
    <n v="293"/>
    <n v="50"/>
    <n v="293"/>
    <s v="Camp manager"/>
    <s v="Priority 2"/>
    <s v="Environment"/>
    <x v="1"/>
    <m/>
    <m/>
  </r>
  <r>
    <x v="0"/>
    <x v="4"/>
    <s v="Nyaung Na Pin "/>
    <s v="MMR001CMP072"/>
    <s v="GCA"/>
    <s v="Mixed"/>
    <n v="50"/>
    <n v="295"/>
    <n v="50"/>
    <n v="293"/>
    <n v="50"/>
    <n v="293"/>
    <s v="Camp manager"/>
    <s v="Priority 3"/>
    <s v="Food"/>
    <x v="6"/>
    <m/>
    <m/>
  </r>
  <r>
    <x v="0"/>
    <x v="4"/>
    <s v="Nyaung Na Pin "/>
    <s v="MMR001CMP072"/>
    <s v="GCA"/>
    <s v="Mixed"/>
    <n v="50"/>
    <n v="295"/>
    <n v="50"/>
    <n v="293"/>
    <n v="50"/>
    <n v="293"/>
    <s v="Camp resident -Men"/>
    <s v="Priority 1"/>
    <s v="Food"/>
    <x v="11"/>
    <m/>
    <m/>
  </r>
  <r>
    <x v="0"/>
    <x v="4"/>
    <s v="Nyaung Na Pin "/>
    <s v="MMR001CMP072"/>
    <s v="GCA"/>
    <s v="Mixed"/>
    <n v="50"/>
    <n v="295"/>
    <n v="50"/>
    <n v="293"/>
    <n v="50"/>
    <n v="293"/>
    <s v="Camp resident -Men"/>
    <s v="Priority 2"/>
    <s v="Health"/>
    <x v="14"/>
    <m/>
    <m/>
  </r>
  <r>
    <x v="0"/>
    <x v="4"/>
    <s v="Nyaung Na Pin "/>
    <s v="MMR001CMP072"/>
    <s v="GCA"/>
    <s v="Mixed"/>
    <n v="50"/>
    <n v="295"/>
    <n v="50"/>
    <n v="293"/>
    <n v="50"/>
    <n v="293"/>
    <s v="Camp resident -Men"/>
    <s v="Priority 3"/>
    <s v="Food"/>
    <x v="6"/>
    <m/>
    <m/>
  </r>
  <r>
    <x v="0"/>
    <x v="4"/>
    <s v="Nyaung Na Pin "/>
    <s v="MMR001CMP072"/>
    <s v="GCA"/>
    <s v="Mixed"/>
    <n v="50"/>
    <n v="295"/>
    <n v="50"/>
    <n v="293"/>
    <n v="50"/>
    <n v="293"/>
    <s v="Camp resident - women"/>
    <s v="Priority 1"/>
    <s v="Food"/>
    <x v="0"/>
    <m/>
    <m/>
  </r>
  <r>
    <x v="0"/>
    <x v="4"/>
    <s v="Nyaung Na Pin "/>
    <s v="MMR001CMP072"/>
    <s v="GCA"/>
    <s v="Mixed"/>
    <n v="50"/>
    <n v="295"/>
    <n v="50"/>
    <n v="293"/>
    <n v="50"/>
    <n v="293"/>
    <s v="Camp resident - women"/>
    <s v="Priority 2"/>
    <s v="NonFoodItems"/>
    <x v="15"/>
    <m/>
    <m/>
  </r>
  <r>
    <x v="0"/>
    <x v="4"/>
    <s v="Nyaung Na Pin "/>
    <s v="MMR001CMP072"/>
    <s v="GCA"/>
    <s v="Mixed"/>
    <n v="50"/>
    <n v="295"/>
    <n v="50"/>
    <n v="293"/>
    <n v="50"/>
    <n v="293"/>
    <s v="Camp resident - women"/>
    <s v="Priority 3"/>
    <s v="Education"/>
    <x v="4"/>
    <m/>
    <m/>
  </r>
  <r>
    <x v="0"/>
    <x v="4"/>
    <s v="Nyaung Na Pin "/>
    <s v="MMR001CMP072"/>
    <s v="GCA"/>
    <s v="Mixed"/>
    <n v="50"/>
    <n v="295"/>
    <n v="50"/>
    <n v="293"/>
    <n v="50"/>
    <n v="293"/>
    <s v="Camp resident - Children"/>
    <s v="Priority 1"/>
    <s v="Food"/>
    <x v="12"/>
    <m/>
    <m/>
  </r>
  <r>
    <x v="0"/>
    <x v="4"/>
    <s v="Nyaung Na Pin "/>
    <s v="MMR001CMP072"/>
    <s v="GCA"/>
    <s v="Mixed"/>
    <n v="50"/>
    <n v="295"/>
    <n v="50"/>
    <n v="293"/>
    <n v="50"/>
    <n v="293"/>
    <s v="Camp resident - Children"/>
    <s v="Priority 2"/>
    <s v="Education"/>
    <x v="5"/>
    <m/>
    <m/>
  </r>
  <r>
    <x v="0"/>
    <x v="4"/>
    <s v="Nyaung Na Pin "/>
    <s v="MMR001CMP072"/>
    <s v="GCA"/>
    <s v="Mixed"/>
    <n v="50"/>
    <n v="295"/>
    <n v="50"/>
    <n v="293"/>
    <n v="50"/>
    <n v="293"/>
    <s v="Camp resident - Children"/>
    <s v="Priority 3"/>
    <s v="Education"/>
    <x v="3"/>
    <m/>
    <m/>
  </r>
  <r>
    <x v="0"/>
    <x v="4"/>
    <s v="Seng Ja "/>
    <s v="MMR001CMP073"/>
    <s v="GCA"/>
    <s v="Rural"/>
    <n v="46"/>
    <n v="272"/>
    <n v="45"/>
    <n v="257"/>
    <n v="45"/>
    <n v="269"/>
    <s v="Camp manager"/>
    <s v="Priority 1"/>
    <s v="Food"/>
    <x v="0"/>
    <m/>
    <m/>
  </r>
  <r>
    <x v="0"/>
    <x v="4"/>
    <s v="Seng Ja "/>
    <s v="MMR001CMP073"/>
    <s v="GCA"/>
    <s v="Rural"/>
    <n v="46"/>
    <n v="272"/>
    <n v="45"/>
    <n v="257"/>
    <n v="45"/>
    <n v="269"/>
    <s v="Camp manager"/>
    <s v="Priority 2"/>
    <s v="Food"/>
    <x v="11"/>
    <m/>
    <m/>
  </r>
  <r>
    <x v="0"/>
    <x v="4"/>
    <s v="Seng Ja "/>
    <s v="MMR001CMP073"/>
    <s v="GCA"/>
    <s v="Rural"/>
    <n v="46"/>
    <n v="272"/>
    <n v="45"/>
    <n v="257"/>
    <n v="45"/>
    <n v="269"/>
    <s v="Camp manager"/>
    <s v="Priority 3"/>
    <s v="Protection"/>
    <x v="20"/>
    <m/>
    <m/>
  </r>
  <r>
    <x v="0"/>
    <x v="4"/>
    <s v="Seng Ja "/>
    <s v="MMR001CMP073"/>
    <s v="GCA"/>
    <s v="Rural"/>
    <n v="46"/>
    <n v="272"/>
    <n v="45"/>
    <n v="257"/>
    <n v="45"/>
    <n v="269"/>
    <s v="Camp resident -Men"/>
    <s v="Priority 1"/>
    <s v="Environment"/>
    <x v="1"/>
    <m/>
    <m/>
  </r>
  <r>
    <x v="0"/>
    <x v="4"/>
    <s v="Seng Ja "/>
    <s v="MMR001CMP073"/>
    <s v="GCA"/>
    <s v="Rural"/>
    <n v="46"/>
    <n v="272"/>
    <n v="45"/>
    <n v="257"/>
    <n v="45"/>
    <n v="269"/>
    <s v="Camp resident -Men"/>
    <s v="Priority 2"/>
    <s v="NonFoodItems"/>
    <x v="15"/>
    <m/>
    <m/>
  </r>
  <r>
    <x v="0"/>
    <x v="4"/>
    <s v="Seng Ja "/>
    <s v="MMR001CMP073"/>
    <s v="GCA"/>
    <s v="Rural"/>
    <n v="46"/>
    <n v="272"/>
    <n v="45"/>
    <n v="257"/>
    <n v="45"/>
    <n v="269"/>
    <s v="Camp resident -Men"/>
    <s v="Priority 3"/>
    <s v="Food"/>
    <x v="6"/>
    <m/>
    <m/>
  </r>
  <r>
    <x v="0"/>
    <x v="4"/>
    <s v="Seng Ja "/>
    <s v="MMR001CMP073"/>
    <s v="GCA"/>
    <s v="Rural"/>
    <n v="46"/>
    <n v="272"/>
    <n v="45"/>
    <n v="257"/>
    <n v="45"/>
    <n v="269"/>
    <s v="Camp resident - women"/>
    <s v="Priority 1"/>
    <s v="Food"/>
    <x v="0"/>
    <m/>
    <m/>
  </r>
  <r>
    <x v="0"/>
    <x v="4"/>
    <s v="Seng Ja "/>
    <s v="MMR001CMP073"/>
    <s v="GCA"/>
    <s v="Rural"/>
    <n v="46"/>
    <n v="272"/>
    <n v="45"/>
    <n v="257"/>
    <n v="45"/>
    <n v="269"/>
    <s v="Camp resident - women"/>
    <s v="Priority 2"/>
    <s v="Shelter"/>
    <x v="17"/>
    <m/>
    <m/>
  </r>
  <r>
    <x v="0"/>
    <x v="4"/>
    <s v="Seng Ja "/>
    <s v="MMR001CMP073"/>
    <s v="GCA"/>
    <s v="Rural"/>
    <n v="46"/>
    <n v="272"/>
    <n v="45"/>
    <n v="257"/>
    <n v="45"/>
    <n v="269"/>
    <s v="Camp resident - women"/>
    <s v="Priority 3"/>
    <s v="Health"/>
    <x v="19"/>
    <m/>
    <m/>
  </r>
  <r>
    <x v="0"/>
    <x v="4"/>
    <s v="Seng Ja "/>
    <s v="MMR001CMP073"/>
    <s v="GCA"/>
    <s v="Rural"/>
    <n v="46"/>
    <n v="272"/>
    <n v="45"/>
    <n v="257"/>
    <n v="45"/>
    <n v="269"/>
    <s v="Camp resident - Children"/>
    <s v="Priority 1"/>
    <s v="Food"/>
    <x v="12"/>
    <m/>
    <m/>
  </r>
  <r>
    <x v="0"/>
    <x v="4"/>
    <s v="Seng Ja "/>
    <s v="MMR001CMP073"/>
    <s v="GCA"/>
    <s v="Rural"/>
    <n v="46"/>
    <n v="272"/>
    <n v="45"/>
    <n v="257"/>
    <n v="45"/>
    <n v="269"/>
    <s v="Camp resident - Children"/>
    <s v="Priority 2"/>
    <s v="NonFoodItems"/>
    <x v="7"/>
    <m/>
    <m/>
  </r>
  <r>
    <x v="0"/>
    <x v="4"/>
    <s v="Seng Ja "/>
    <s v="MMR001CMP073"/>
    <s v="GCA"/>
    <s v="Rural"/>
    <n v="46"/>
    <n v="272"/>
    <n v="45"/>
    <n v="257"/>
    <n v="45"/>
    <n v="269"/>
    <s v="Camp resident - Children"/>
    <s v="Priority 3"/>
    <s v="Education"/>
    <x v="5"/>
    <m/>
    <m/>
  </r>
  <r>
    <x v="0"/>
    <x v="7"/>
    <s v="Mang Hawng Baptist Church"/>
    <s v="MMR001CMP077"/>
    <s v="GCA"/>
    <s v="Mixed"/>
    <n v="18"/>
    <n v="78"/>
    <n v="18"/>
    <n v="79"/>
    <n v="18"/>
    <n v="77"/>
    <s v="Camp manager"/>
    <s v="Priority 1"/>
    <s v="Education"/>
    <x v="4"/>
    <m/>
    <m/>
  </r>
  <r>
    <x v="0"/>
    <x v="7"/>
    <s v="Mang Hawng Baptist Church"/>
    <s v="MMR001CMP077"/>
    <s v="GCA"/>
    <s v="Mixed"/>
    <n v="18"/>
    <n v="78"/>
    <n v="18"/>
    <n v="79"/>
    <n v="18"/>
    <n v="77"/>
    <s v="Camp manager"/>
    <s v="Priority 2"/>
    <s v="Food"/>
    <x v="6"/>
    <m/>
    <m/>
  </r>
  <r>
    <x v="0"/>
    <x v="7"/>
    <s v="Mang Hawng Baptist Church"/>
    <s v="MMR001CMP077"/>
    <s v="GCA"/>
    <s v="Mixed"/>
    <n v="18"/>
    <n v="78"/>
    <n v="18"/>
    <n v="79"/>
    <n v="18"/>
    <n v="77"/>
    <s v="Camp manager"/>
    <s v="Priority 3"/>
    <s v="Food"/>
    <x v="0"/>
    <m/>
    <m/>
  </r>
  <r>
    <x v="0"/>
    <x v="7"/>
    <s v="Mang Hawng Baptist Church"/>
    <s v="MMR001CMP077"/>
    <s v="GCA"/>
    <s v="Mixed"/>
    <n v="18"/>
    <n v="78"/>
    <n v="18"/>
    <n v="79"/>
    <n v="18"/>
    <n v="77"/>
    <s v="Camp resident -Men"/>
    <s v="Priority 1"/>
    <s v="Food"/>
    <x v="11"/>
    <m/>
    <m/>
  </r>
  <r>
    <x v="0"/>
    <x v="7"/>
    <s v="Mang Hawng Baptist Church"/>
    <s v="MMR001CMP077"/>
    <s v="GCA"/>
    <s v="Mixed"/>
    <n v="18"/>
    <n v="78"/>
    <n v="18"/>
    <n v="79"/>
    <n v="18"/>
    <n v="77"/>
    <s v="Camp resident -Men"/>
    <s v="Priority 2"/>
    <s v="Protection"/>
    <x v="23"/>
    <m/>
    <m/>
  </r>
  <r>
    <x v="0"/>
    <x v="7"/>
    <s v="Mang Hawng Baptist Church"/>
    <s v="MMR001CMP077"/>
    <s v="GCA"/>
    <s v="Mixed"/>
    <n v="18"/>
    <n v="78"/>
    <n v="18"/>
    <n v="79"/>
    <n v="18"/>
    <n v="77"/>
    <s v="Camp resident -Men"/>
    <s v="Priority 3"/>
    <s v="Protection"/>
    <x v="20"/>
    <m/>
    <m/>
  </r>
  <r>
    <x v="0"/>
    <x v="7"/>
    <s v="Mang Hawng Baptist Church"/>
    <s v="MMR001CMP077"/>
    <s v="GCA"/>
    <s v="Mixed"/>
    <n v="18"/>
    <n v="78"/>
    <n v="18"/>
    <n v="79"/>
    <n v="18"/>
    <n v="77"/>
    <s v="Camp resident - women"/>
    <s v="Priority 1"/>
    <s v="Food"/>
    <x v="6"/>
    <m/>
    <m/>
  </r>
  <r>
    <x v="0"/>
    <x v="7"/>
    <s v="Mang Hawng Baptist Church"/>
    <s v="MMR001CMP077"/>
    <s v="GCA"/>
    <s v="Mixed"/>
    <n v="18"/>
    <n v="78"/>
    <n v="18"/>
    <n v="79"/>
    <n v="18"/>
    <n v="77"/>
    <s v="Camp resident - women"/>
    <s v="Priority 2"/>
    <s v="Wash"/>
    <x v="2"/>
    <m/>
    <m/>
  </r>
  <r>
    <x v="0"/>
    <x v="7"/>
    <s v="Mang Hawng Baptist Church"/>
    <s v="MMR001CMP077"/>
    <s v="GCA"/>
    <s v="Mixed"/>
    <n v="18"/>
    <n v="78"/>
    <n v="18"/>
    <n v="79"/>
    <n v="18"/>
    <n v="77"/>
    <s v="Camp resident - women"/>
    <s v="Priority 3"/>
    <s v="Education"/>
    <x v="4"/>
    <m/>
    <m/>
  </r>
  <r>
    <x v="0"/>
    <x v="7"/>
    <s v="Mang Hawng Baptist Church"/>
    <s v="MMR001CMP077"/>
    <s v="GCA"/>
    <s v="Mixed"/>
    <n v="18"/>
    <n v="78"/>
    <n v="18"/>
    <n v="79"/>
    <n v="18"/>
    <n v="77"/>
    <s v="Camp resident - Children"/>
    <s v="Priority 1"/>
    <s v="Education"/>
    <x v="5"/>
    <m/>
    <m/>
  </r>
  <r>
    <x v="0"/>
    <x v="7"/>
    <s v="Mang Hawng Baptist Church"/>
    <s v="MMR001CMP077"/>
    <s v="GCA"/>
    <s v="Mixed"/>
    <n v="18"/>
    <n v="78"/>
    <n v="18"/>
    <n v="79"/>
    <n v="18"/>
    <n v="77"/>
    <s v="Camp resident - Children"/>
    <s v="Priority 2"/>
    <s v="Food"/>
    <x v="6"/>
    <m/>
    <m/>
  </r>
  <r>
    <x v="0"/>
    <x v="7"/>
    <s v="Mang Hawng Baptist Church"/>
    <s v="MMR001CMP077"/>
    <s v="GCA"/>
    <s v="Mixed"/>
    <n v="18"/>
    <n v="78"/>
    <n v="18"/>
    <n v="79"/>
    <n v="18"/>
    <n v="77"/>
    <s v="Camp resident - Children"/>
    <s v="Priority 3"/>
    <s v="Wash"/>
    <x v="2"/>
    <m/>
    <m/>
  </r>
  <r>
    <x v="0"/>
    <x v="7"/>
    <s v="Kyun Taw Baptist Church "/>
    <s v="MMR001CMP078"/>
    <s v="GCA"/>
    <s v="Mixed"/>
    <n v="12"/>
    <n v="47"/>
    <n v="15"/>
    <n v="69"/>
    <n v="15"/>
    <n v="69"/>
    <s v="Camp manager"/>
    <s v="Priority 1"/>
    <s v="Environment"/>
    <x v="1"/>
    <m/>
    <m/>
  </r>
  <r>
    <x v="0"/>
    <x v="7"/>
    <s v="Kyun Taw Baptist Church "/>
    <s v="MMR001CMP078"/>
    <s v="GCA"/>
    <s v="Mixed"/>
    <n v="12"/>
    <n v="47"/>
    <n v="15"/>
    <n v="69"/>
    <n v="15"/>
    <n v="69"/>
    <s v="Camp manager"/>
    <s v="Priority 2"/>
    <s v="Food"/>
    <x v="11"/>
    <m/>
    <m/>
  </r>
  <r>
    <x v="0"/>
    <x v="7"/>
    <s v="Kyun Taw Baptist Church "/>
    <s v="MMR001CMP078"/>
    <s v="GCA"/>
    <s v="Mixed"/>
    <n v="12"/>
    <n v="47"/>
    <n v="15"/>
    <n v="69"/>
    <n v="15"/>
    <n v="69"/>
    <s v="Camp manager"/>
    <s v="Priority 3"/>
    <s v="Food"/>
    <x v="6"/>
    <m/>
    <m/>
  </r>
  <r>
    <x v="0"/>
    <x v="7"/>
    <s v="Kyun Taw Baptist Church "/>
    <s v="MMR001CMP078"/>
    <s v="GCA"/>
    <s v="Mixed"/>
    <n v="12"/>
    <n v="47"/>
    <n v="15"/>
    <n v="69"/>
    <n v="15"/>
    <n v="69"/>
    <s v="Camp resident -Men"/>
    <s v="Priority 1"/>
    <s v="Environment"/>
    <x v="1"/>
    <m/>
    <m/>
  </r>
  <r>
    <x v="0"/>
    <x v="7"/>
    <s v="Kyun Taw Baptist Church "/>
    <s v="MMR001CMP078"/>
    <s v="GCA"/>
    <s v="Mixed"/>
    <n v="12"/>
    <n v="47"/>
    <n v="15"/>
    <n v="69"/>
    <n v="15"/>
    <n v="69"/>
    <s v="Camp resident -Men"/>
    <s v="Priority 2"/>
    <s v="Food"/>
    <x v="6"/>
    <m/>
    <m/>
  </r>
  <r>
    <x v="0"/>
    <x v="7"/>
    <s v="Kyun Taw Baptist Church "/>
    <s v="MMR001CMP078"/>
    <s v="GCA"/>
    <s v="Mixed"/>
    <n v="12"/>
    <n v="47"/>
    <n v="15"/>
    <n v="69"/>
    <n v="15"/>
    <n v="69"/>
    <s v="Camp resident -Men"/>
    <s v="Priority 3"/>
    <s v="Food"/>
    <x v="11"/>
    <m/>
    <m/>
  </r>
  <r>
    <x v="0"/>
    <x v="7"/>
    <s v="Kyun Taw Baptist Church "/>
    <s v="MMR001CMP078"/>
    <s v="GCA"/>
    <s v="Mixed"/>
    <n v="12"/>
    <n v="47"/>
    <n v="15"/>
    <n v="69"/>
    <n v="15"/>
    <n v="69"/>
    <s v="Camp resident - women"/>
    <s v="Priority 1"/>
    <s v="Wash"/>
    <x v="8"/>
    <m/>
    <m/>
  </r>
  <r>
    <x v="0"/>
    <x v="7"/>
    <s v="Kyun Taw Baptist Church "/>
    <s v="MMR001CMP078"/>
    <s v="GCA"/>
    <s v="Mixed"/>
    <n v="12"/>
    <n v="47"/>
    <n v="15"/>
    <n v="69"/>
    <n v="15"/>
    <n v="69"/>
    <s v="Camp resident - women"/>
    <s v="Priority 2"/>
    <s v="Protection"/>
    <x v="23"/>
    <m/>
    <m/>
  </r>
  <r>
    <x v="0"/>
    <x v="7"/>
    <s v="Kyun Taw Baptist Church "/>
    <s v="MMR001CMP078"/>
    <s v="GCA"/>
    <s v="Mixed"/>
    <n v="12"/>
    <n v="47"/>
    <n v="15"/>
    <n v="69"/>
    <n v="15"/>
    <n v="69"/>
    <s v="Camp resident - women"/>
    <s v="Priority 3"/>
    <s v="Food"/>
    <x v="6"/>
    <m/>
    <m/>
  </r>
  <r>
    <x v="0"/>
    <x v="7"/>
    <s v="Kyun Taw Baptist Church "/>
    <s v="MMR001CMP078"/>
    <s v="GCA"/>
    <s v="Mixed"/>
    <n v="12"/>
    <n v="47"/>
    <n v="15"/>
    <n v="69"/>
    <n v="15"/>
    <n v="69"/>
    <s v="Camp resident - Children"/>
    <s v="Priority 1"/>
    <s v="NonFoodItems"/>
    <x v="7"/>
    <m/>
    <m/>
  </r>
  <r>
    <x v="0"/>
    <x v="7"/>
    <s v="Kyun Taw Baptist Church "/>
    <s v="MMR001CMP078"/>
    <s v="GCA"/>
    <s v="Mixed"/>
    <n v="12"/>
    <n v="47"/>
    <n v="15"/>
    <n v="69"/>
    <n v="15"/>
    <n v="69"/>
    <s v="Camp resident - Children"/>
    <s v="Priority 2"/>
    <s v="Wash"/>
    <x v="2"/>
    <m/>
    <m/>
  </r>
  <r>
    <x v="0"/>
    <x v="7"/>
    <s v="Kyun Taw Baptist Church "/>
    <s v="MMR001CMP078"/>
    <s v="GCA"/>
    <s v="Mixed"/>
    <n v="12"/>
    <n v="47"/>
    <n v="15"/>
    <n v="69"/>
    <n v="15"/>
    <n v="69"/>
    <s v="Camp resident - Children"/>
    <s v="Priority 3"/>
    <s v="Education"/>
    <x v="5"/>
    <m/>
    <m/>
  </r>
  <r>
    <x v="0"/>
    <x v="7"/>
    <s v="Nat Gyi Kone Baptist Church "/>
    <s v="MMR001CMP079"/>
    <s v="GCA"/>
    <s v="Urban"/>
    <n v="14"/>
    <n v="44"/>
    <n v="14"/>
    <n v="44"/>
    <n v="14"/>
    <n v="44"/>
    <s v="Camp manager"/>
    <s v="Priority 1"/>
    <s v="Food"/>
    <x v="0"/>
    <m/>
    <m/>
  </r>
  <r>
    <x v="0"/>
    <x v="7"/>
    <s v="Nat Gyi Kone Baptist Church "/>
    <s v="MMR001CMP079"/>
    <s v="GCA"/>
    <s v="Urban"/>
    <n v="14"/>
    <n v="44"/>
    <n v="14"/>
    <n v="44"/>
    <n v="14"/>
    <n v="44"/>
    <s v="Camp manager"/>
    <s v="Priority 2"/>
    <s v="Food"/>
    <x v="6"/>
    <m/>
    <m/>
  </r>
  <r>
    <x v="0"/>
    <x v="7"/>
    <s v="Nat Gyi Kone Baptist Church "/>
    <s v="MMR001CMP079"/>
    <s v="GCA"/>
    <s v="Urban"/>
    <n v="14"/>
    <n v="44"/>
    <n v="14"/>
    <n v="44"/>
    <n v="14"/>
    <n v="44"/>
    <s v="Camp manager"/>
    <s v="Priority 3"/>
    <s v="Environment"/>
    <x v="1"/>
    <m/>
    <m/>
  </r>
  <r>
    <x v="0"/>
    <x v="7"/>
    <s v="Nat Gyi Kone Baptist Church "/>
    <s v="MMR001CMP079"/>
    <s v="GCA"/>
    <s v="Urban"/>
    <n v="14"/>
    <n v="44"/>
    <n v="14"/>
    <n v="44"/>
    <n v="14"/>
    <n v="44"/>
    <s v="Camp resident -Men"/>
    <s v="Priority 1"/>
    <s v="Food"/>
    <x v="0"/>
    <m/>
    <m/>
  </r>
  <r>
    <x v="0"/>
    <x v="7"/>
    <s v="Nat Gyi Kone Baptist Church "/>
    <s v="MMR001CMP079"/>
    <s v="GCA"/>
    <s v="Urban"/>
    <n v="14"/>
    <n v="44"/>
    <n v="14"/>
    <n v="44"/>
    <n v="14"/>
    <n v="44"/>
    <s v="Camp resident -Men"/>
    <s v="Priority 2"/>
    <s v="Education"/>
    <x v="4"/>
    <m/>
    <m/>
  </r>
  <r>
    <x v="0"/>
    <x v="7"/>
    <s v="Nat Gyi Kone Baptist Church "/>
    <s v="MMR001CMP079"/>
    <s v="GCA"/>
    <s v="Urban"/>
    <n v="14"/>
    <n v="44"/>
    <n v="14"/>
    <n v="44"/>
    <n v="14"/>
    <n v="44"/>
    <s v="Camp resident -Men"/>
    <s v="Priority 3"/>
    <s v="NonFoodItems"/>
    <x v="7"/>
    <m/>
    <m/>
  </r>
  <r>
    <x v="0"/>
    <x v="7"/>
    <s v="Nat Gyi Kone Baptist Church "/>
    <s v="MMR001CMP079"/>
    <s v="GCA"/>
    <s v="Urban"/>
    <n v="14"/>
    <n v="44"/>
    <n v="14"/>
    <n v="44"/>
    <n v="14"/>
    <n v="44"/>
    <s v="Camp resident - women"/>
    <s v="Priority 1"/>
    <s v="Environment"/>
    <x v="1"/>
    <m/>
    <m/>
  </r>
  <r>
    <x v="0"/>
    <x v="7"/>
    <s v="Nat Gyi Kone Baptist Church "/>
    <s v="MMR001CMP079"/>
    <s v="GCA"/>
    <s v="Urban"/>
    <n v="14"/>
    <n v="44"/>
    <n v="14"/>
    <n v="44"/>
    <n v="14"/>
    <n v="44"/>
    <s v="Camp resident - women"/>
    <s v="Priority 2"/>
    <s v="Wash"/>
    <x v="8"/>
    <m/>
    <m/>
  </r>
  <r>
    <x v="0"/>
    <x v="7"/>
    <s v="Nat Gyi Kone Baptist Church "/>
    <s v="MMR001CMP079"/>
    <s v="GCA"/>
    <s v="Urban"/>
    <n v="14"/>
    <n v="44"/>
    <n v="14"/>
    <n v="44"/>
    <n v="14"/>
    <n v="44"/>
    <s v="Camp resident - women"/>
    <s v="Priority 3"/>
    <s v="NonFoodItems"/>
    <x v="7"/>
    <m/>
    <m/>
  </r>
  <r>
    <x v="0"/>
    <x v="7"/>
    <s v="Nat Gyi Kone Baptist Church "/>
    <s v="MMR001CMP079"/>
    <s v="GCA"/>
    <s v="Urban"/>
    <n v="14"/>
    <n v="44"/>
    <n v="14"/>
    <n v="44"/>
    <n v="14"/>
    <n v="44"/>
    <s v="Camp resident - Children"/>
    <s v="Priority 1"/>
    <s v="Food"/>
    <x v="0"/>
    <m/>
    <m/>
  </r>
  <r>
    <x v="0"/>
    <x v="7"/>
    <s v="Nat Gyi Kone Baptist Church "/>
    <s v="MMR001CMP079"/>
    <s v="GCA"/>
    <s v="Urban"/>
    <n v="14"/>
    <n v="44"/>
    <n v="14"/>
    <n v="44"/>
    <n v="14"/>
    <n v="44"/>
    <s v="Camp resident - Children"/>
    <s v="Priority 2"/>
    <s v="Wash"/>
    <x v="2"/>
    <m/>
    <m/>
  </r>
  <r>
    <x v="0"/>
    <x v="7"/>
    <s v="Nat Gyi Kone Baptist Church "/>
    <s v="MMR001CMP079"/>
    <s v="GCA"/>
    <s v="Urban"/>
    <n v="14"/>
    <n v="44"/>
    <n v="14"/>
    <n v="44"/>
    <n v="14"/>
    <n v="44"/>
    <s v="Camp resident - Children"/>
    <s v="Priority 3"/>
    <s v="Education"/>
    <x v="5"/>
    <m/>
    <m/>
  </r>
  <r>
    <x v="0"/>
    <x v="8"/>
    <s v="St. Patrick Catholic Church "/>
    <s v="MMR001CMP080"/>
    <s v="GCA"/>
    <s v="Urban"/>
    <n v="12"/>
    <n v="61"/>
    <n v="12"/>
    <n v="62"/>
    <n v="12"/>
    <n v="61"/>
    <s v="Camp manager"/>
    <s v="Priority 1"/>
    <s v="Food"/>
    <x v="0"/>
    <m/>
    <m/>
  </r>
  <r>
    <x v="0"/>
    <x v="8"/>
    <s v="St. Patrick Catholic Church "/>
    <s v="MMR001CMP080"/>
    <s v="GCA"/>
    <s v="Urban"/>
    <n v="12"/>
    <n v="61"/>
    <n v="12"/>
    <n v="62"/>
    <n v="12"/>
    <n v="61"/>
    <s v="Camp manager"/>
    <s v="Priority 2"/>
    <s v="Food"/>
    <x v="11"/>
    <m/>
    <m/>
  </r>
  <r>
    <x v="0"/>
    <x v="8"/>
    <s v="St. Patrick Catholic Church "/>
    <s v="MMR001CMP080"/>
    <s v="GCA"/>
    <s v="Urban"/>
    <n v="12"/>
    <n v="61"/>
    <n v="12"/>
    <n v="62"/>
    <n v="12"/>
    <n v="61"/>
    <s v="Camp manager"/>
    <s v="Priority 3"/>
    <s v="Education"/>
    <x v="4"/>
    <m/>
    <m/>
  </r>
  <r>
    <x v="0"/>
    <x v="8"/>
    <s v="St. Patrick Catholic Church "/>
    <s v="MMR001CMP080"/>
    <s v="GCA"/>
    <s v="Urban"/>
    <n v="12"/>
    <n v="61"/>
    <n v="12"/>
    <n v="62"/>
    <n v="12"/>
    <n v="61"/>
    <s v="Camp resident -Men"/>
    <s v="Priority 1"/>
    <s v="Wash"/>
    <x v="22"/>
    <m/>
    <m/>
  </r>
  <r>
    <x v="0"/>
    <x v="8"/>
    <s v="St. Patrick Catholic Church "/>
    <s v="MMR001CMP080"/>
    <s v="GCA"/>
    <s v="Urban"/>
    <n v="12"/>
    <n v="61"/>
    <n v="12"/>
    <n v="62"/>
    <n v="12"/>
    <n v="61"/>
    <s v="Camp resident -Men"/>
    <s v="Priority 2"/>
    <s v="Shelter"/>
    <x v="13"/>
    <m/>
    <m/>
  </r>
  <r>
    <x v="0"/>
    <x v="8"/>
    <s v="St. Patrick Catholic Church "/>
    <s v="MMR001CMP080"/>
    <s v="GCA"/>
    <s v="Urban"/>
    <n v="12"/>
    <n v="61"/>
    <n v="12"/>
    <n v="62"/>
    <n v="12"/>
    <n v="61"/>
    <s v="Camp resident -Men"/>
    <s v="Priority 3"/>
    <s v="Food"/>
    <x v="6"/>
    <m/>
    <m/>
  </r>
  <r>
    <x v="0"/>
    <x v="8"/>
    <s v="St. Patrick Catholic Church "/>
    <s v="MMR001CMP080"/>
    <s v="GCA"/>
    <s v="Urban"/>
    <n v="12"/>
    <n v="61"/>
    <n v="12"/>
    <n v="62"/>
    <n v="12"/>
    <n v="61"/>
    <s v="Camp resident - women"/>
    <s v="Priority 1"/>
    <s v="Wash"/>
    <x v="18"/>
    <m/>
    <m/>
  </r>
  <r>
    <x v="0"/>
    <x v="8"/>
    <s v="St. Patrick Catholic Church "/>
    <s v="MMR001CMP080"/>
    <s v="GCA"/>
    <s v="Urban"/>
    <n v="12"/>
    <n v="61"/>
    <n v="12"/>
    <n v="62"/>
    <n v="12"/>
    <n v="61"/>
    <s v="Camp resident - women"/>
    <s v="Priority 2"/>
    <s v="Food"/>
    <x v="0"/>
    <m/>
    <m/>
  </r>
  <r>
    <x v="0"/>
    <x v="8"/>
    <s v="St. Patrick Catholic Church "/>
    <s v="MMR001CMP080"/>
    <s v="GCA"/>
    <s v="Urban"/>
    <n v="12"/>
    <n v="61"/>
    <n v="12"/>
    <n v="62"/>
    <n v="12"/>
    <n v="61"/>
    <s v="Camp resident - women"/>
    <s v="Priority 3"/>
    <s v="NonFoodItems"/>
    <x v="15"/>
    <m/>
    <m/>
  </r>
  <r>
    <x v="0"/>
    <x v="8"/>
    <s v="St. Patrick Catholic Church "/>
    <s v="MMR001CMP080"/>
    <s v="GCA"/>
    <s v="Urban"/>
    <n v="12"/>
    <n v="61"/>
    <n v="12"/>
    <n v="62"/>
    <n v="12"/>
    <n v="61"/>
    <s v="Camp resident - Children"/>
    <s v="Priority 1"/>
    <s v="Food"/>
    <x v="0"/>
    <m/>
    <m/>
  </r>
  <r>
    <x v="0"/>
    <x v="8"/>
    <s v="St. Patrick Catholic Church "/>
    <s v="MMR001CMP080"/>
    <s v="GCA"/>
    <s v="Urban"/>
    <n v="12"/>
    <n v="61"/>
    <n v="12"/>
    <n v="62"/>
    <n v="12"/>
    <n v="61"/>
    <s v="Camp resident - Children"/>
    <s v="Priority 2"/>
    <s v="Education"/>
    <x v="5"/>
    <m/>
    <m/>
  </r>
  <r>
    <x v="0"/>
    <x v="8"/>
    <s v="St. Patrick Catholic Church "/>
    <s v="MMR001CMP080"/>
    <s v="GCA"/>
    <s v="Urban"/>
    <n v="12"/>
    <n v="61"/>
    <n v="12"/>
    <n v="62"/>
    <n v="12"/>
    <n v="61"/>
    <s v="Camp resident - Children"/>
    <s v="Priority 3"/>
    <s v="Food"/>
    <x v="6"/>
    <m/>
    <m/>
  </r>
  <r>
    <x v="0"/>
    <x v="9"/>
    <s v="Maw Wan, Mu-yin Baptist Church"/>
    <s v="MMR001CMP091"/>
    <s v="GCA"/>
    <s v="Urban"/>
    <n v="5"/>
    <n v="26"/>
    <n v="5"/>
    <n v="27"/>
    <n v="5"/>
    <n v="27"/>
    <s v="Camp manager"/>
    <s v="Priority 1"/>
    <s v="Food"/>
    <x v="0"/>
    <m/>
    <m/>
  </r>
  <r>
    <x v="0"/>
    <x v="9"/>
    <s v="Maw Wan, Mu-yin Baptist Church"/>
    <s v="MMR001CMP091"/>
    <s v="GCA"/>
    <s v="Urban"/>
    <n v="5"/>
    <n v="26"/>
    <n v="5"/>
    <n v="27"/>
    <n v="5"/>
    <n v="27"/>
    <s v="Camp manager"/>
    <s v="Priority 2"/>
    <s v="Environment"/>
    <x v="1"/>
    <m/>
    <m/>
  </r>
  <r>
    <x v="0"/>
    <x v="9"/>
    <s v="Maw Wan, Mu-yin Baptist Church"/>
    <s v="MMR001CMP091"/>
    <s v="GCA"/>
    <s v="Urban"/>
    <n v="5"/>
    <n v="26"/>
    <n v="5"/>
    <n v="27"/>
    <n v="5"/>
    <n v="27"/>
    <s v="Camp manager"/>
    <s v="Priority 3"/>
    <s v="Food"/>
    <x v="11"/>
    <m/>
    <m/>
  </r>
  <r>
    <x v="0"/>
    <x v="9"/>
    <s v="Maw Wan, Mu-yin Baptist Church"/>
    <s v="MMR001CMP091"/>
    <s v="GCA"/>
    <s v="Urban"/>
    <n v="5"/>
    <n v="26"/>
    <n v="5"/>
    <n v="27"/>
    <n v="5"/>
    <n v="27"/>
    <s v="Camp resident -Men"/>
    <s v="Priority 1"/>
    <s v="Food"/>
    <x v="12"/>
    <m/>
    <m/>
  </r>
  <r>
    <x v="0"/>
    <x v="9"/>
    <s v="Maw Wan, Mu-yin Baptist Church"/>
    <s v="MMR001CMP091"/>
    <s v="GCA"/>
    <s v="Urban"/>
    <n v="5"/>
    <n v="26"/>
    <n v="5"/>
    <n v="27"/>
    <n v="5"/>
    <n v="27"/>
    <s v="Camp resident -Men"/>
    <s v="Priority 2"/>
    <s v="Shelter"/>
    <x v="13"/>
    <m/>
    <m/>
  </r>
  <r>
    <x v="0"/>
    <x v="9"/>
    <s v="Maw Wan, Mu-yin Baptist Church"/>
    <s v="MMR001CMP091"/>
    <s v="GCA"/>
    <s v="Urban"/>
    <n v="5"/>
    <n v="26"/>
    <n v="5"/>
    <n v="27"/>
    <n v="5"/>
    <n v="27"/>
    <s v="Camp resident -Men"/>
    <s v="Priority 3"/>
    <s v="Food"/>
    <x v="6"/>
    <m/>
    <m/>
  </r>
  <r>
    <x v="0"/>
    <x v="9"/>
    <s v="Maw Wan, Mu-yin Baptist Church"/>
    <s v="MMR001CMP091"/>
    <s v="GCA"/>
    <s v="Urban"/>
    <n v="5"/>
    <n v="26"/>
    <n v="5"/>
    <n v="27"/>
    <n v="5"/>
    <n v="27"/>
    <s v="Camp resident - women"/>
    <s v="Priority 1"/>
    <s v="Food"/>
    <x v="12"/>
    <m/>
    <m/>
  </r>
  <r>
    <x v="0"/>
    <x v="9"/>
    <s v="Maw Wan, Mu-yin Baptist Church"/>
    <s v="MMR001CMP091"/>
    <s v="GCA"/>
    <s v="Urban"/>
    <n v="5"/>
    <n v="26"/>
    <n v="5"/>
    <n v="27"/>
    <n v="5"/>
    <n v="27"/>
    <s v="Camp resident - women"/>
    <s v="Priority 2"/>
    <s v="NonFoodItems"/>
    <x v="7"/>
    <m/>
    <m/>
  </r>
  <r>
    <x v="0"/>
    <x v="9"/>
    <s v="Maw Wan, Mu-yin Baptist Church"/>
    <s v="MMR001CMP091"/>
    <s v="GCA"/>
    <s v="Urban"/>
    <n v="5"/>
    <n v="26"/>
    <n v="5"/>
    <n v="27"/>
    <n v="5"/>
    <n v="27"/>
    <s v="Camp resident - women"/>
    <s v="Priority 3"/>
    <s v="Food"/>
    <x v="6"/>
    <m/>
    <m/>
  </r>
  <r>
    <x v="0"/>
    <x v="9"/>
    <s v="Maw Wan, Mu-yin Baptist Church"/>
    <s v="MMR001CMP091"/>
    <s v="GCA"/>
    <s v="Urban"/>
    <n v="5"/>
    <n v="26"/>
    <n v="5"/>
    <n v="27"/>
    <n v="5"/>
    <n v="27"/>
    <s v="Camp resident - Children"/>
    <s v="Priority 1"/>
    <s v="Health"/>
    <x v="14"/>
    <m/>
    <m/>
  </r>
  <r>
    <x v="0"/>
    <x v="9"/>
    <s v="Maw Wan, Mu-yin Baptist Church"/>
    <s v="MMR001CMP091"/>
    <s v="GCA"/>
    <s v="Urban"/>
    <n v="5"/>
    <n v="26"/>
    <n v="5"/>
    <n v="27"/>
    <n v="5"/>
    <n v="27"/>
    <s v="Camp resident - Children"/>
    <s v="Priority 2"/>
    <s v="Education"/>
    <x v="5"/>
    <m/>
    <m/>
  </r>
  <r>
    <x v="0"/>
    <x v="9"/>
    <s v="Maw Wan, Mu-yin Baptist Church"/>
    <s v="MMR001CMP091"/>
    <s v="GCA"/>
    <s v="Urban"/>
    <n v="5"/>
    <n v="26"/>
    <n v="5"/>
    <n v="27"/>
    <n v="5"/>
    <n v="27"/>
    <s v="Camp resident - Children"/>
    <s v="Priority 3"/>
    <s v="Education"/>
    <x v="3"/>
    <m/>
    <m/>
  </r>
  <r>
    <x v="0"/>
    <x v="9"/>
    <s v="Nant Ma Hpit Catholic Church"/>
    <s v="MMR001CMP103"/>
    <s v="GCA"/>
    <s v="Rural"/>
    <n v="57"/>
    <n v="284"/>
    <n v="54"/>
    <n v="262"/>
    <n v="54"/>
    <n v="262"/>
    <s v="Camp manager"/>
    <s v="Priority 1"/>
    <s v="Food"/>
    <x v="6"/>
    <m/>
    <m/>
  </r>
  <r>
    <x v="0"/>
    <x v="9"/>
    <s v="Nant Ma Hpit Catholic Church"/>
    <s v="MMR001CMP103"/>
    <s v="GCA"/>
    <s v="Rural"/>
    <n v="57"/>
    <n v="284"/>
    <n v="54"/>
    <n v="262"/>
    <n v="54"/>
    <n v="262"/>
    <s v="Camp manager"/>
    <s v="Priority 2"/>
    <s v="Shelter"/>
    <x v="13"/>
    <m/>
    <m/>
  </r>
  <r>
    <x v="0"/>
    <x v="9"/>
    <s v="Nant Ma Hpit Catholic Church"/>
    <s v="MMR001CMP103"/>
    <s v="GCA"/>
    <s v="Rural"/>
    <n v="57"/>
    <n v="284"/>
    <n v="54"/>
    <n v="262"/>
    <n v="54"/>
    <n v="262"/>
    <s v="Camp manager"/>
    <s v="Priority 3"/>
    <s v="Health"/>
    <x v="9"/>
    <m/>
    <m/>
  </r>
  <r>
    <x v="0"/>
    <x v="9"/>
    <s v="Nant Ma Hpit Catholic Church"/>
    <s v="MMR001CMP103"/>
    <s v="GCA"/>
    <s v="Rural"/>
    <n v="57"/>
    <n v="284"/>
    <n v="54"/>
    <n v="262"/>
    <n v="54"/>
    <n v="262"/>
    <s v="Camp resident -Men"/>
    <s v="Priority 1"/>
    <s v="Food"/>
    <x v="6"/>
    <m/>
    <m/>
  </r>
  <r>
    <x v="0"/>
    <x v="9"/>
    <s v="Nant Ma Hpit Catholic Church"/>
    <s v="MMR001CMP103"/>
    <s v="GCA"/>
    <s v="Rural"/>
    <n v="57"/>
    <n v="284"/>
    <n v="54"/>
    <n v="262"/>
    <n v="54"/>
    <n v="262"/>
    <s v="Camp resident -Men"/>
    <s v="Priority 2"/>
    <s v="Environment"/>
    <x v="1"/>
    <m/>
    <m/>
  </r>
  <r>
    <x v="0"/>
    <x v="9"/>
    <s v="Nant Ma Hpit Catholic Church"/>
    <s v="MMR001CMP103"/>
    <s v="GCA"/>
    <s v="Rural"/>
    <n v="57"/>
    <n v="284"/>
    <n v="54"/>
    <n v="262"/>
    <n v="54"/>
    <n v="262"/>
    <s v="Camp resident -Men"/>
    <s v="Priority 3"/>
    <s v="Wash"/>
    <x v="22"/>
    <m/>
    <m/>
  </r>
  <r>
    <x v="0"/>
    <x v="9"/>
    <s v="Nant Ma Hpit Catholic Church"/>
    <s v="MMR001CMP103"/>
    <s v="GCA"/>
    <s v="Rural"/>
    <n v="57"/>
    <n v="284"/>
    <n v="54"/>
    <n v="262"/>
    <n v="54"/>
    <n v="262"/>
    <s v="Camp resident - women"/>
    <s v="Priority 1"/>
    <s v="Wash"/>
    <x v="8"/>
    <m/>
    <m/>
  </r>
  <r>
    <x v="0"/>
    <x v="9"/>
    <s v="Nant Ma Hpit Catholic Church"/>
    <s v="MMR001CMP103"/>
    <s v="GCA"/>
    <s v="Rural"/>
    <n v="57"/>
    <n v="284"/>
    <n v="54"/>
    <n v="262"/>
    <n v="54"/>
    <n v="262"/>
    <s v="Camp resident - women"/>
    <s v="Priority 2"/>
    <s v="Food"/>
    <x v="11"/>
    <m/>
    <m/>
  </r>
  <r>
    <x v="0"/>
    <x v="9"/>
    <s v="Nant Ma Hpit Catholic Church"/>
    <s v="MMR001CMP103"/>
    <s v="GCA"/>
    <s v="Rural"/>
    <n v="57"/>
    <n v="284"/>
    <n v="54"/>
    <n v="262"/>
    <n v="54"/>
    <n v="262"/>
    <s v="Camp resident - women"/>
    <s v="Priority 3"/>
    <s v="Food"/>
    <x v="0"/>
    <m/>
    <m/>
  </r>
  <r>
    <x v="0"/>
    <x v="9"/>
    <s v="Nant Ma Hpit Catholic Church"/>
    <s v="MMR001CMP103"/>
    <s v="GCA"/>
    <s v="Rural"/>
    <n v="57"/>
    <n v="284"/>
    <n v="54"/>
    <n v="262"/>
    <n v="54"/>
    <n v="262"/>
    <s v="Camp resident - Children"/>
    <s v="Priority 1"/>
    <s v="Food"/>
    <x v="12"/>
    <m/>
    <m/>
  </r>
  <r>
    <x v="0"/>
    <x v="9"/>
    <s v="Nant Ma Hpit Catholic Church"/>
    <s v="MMR001CMP103"/>
    <s v="GCA"/>
    <s v="Rural"/>
    <n v="57"/>
    <n v="284"/>
    <n v="54"/>
    <n v="262"/>
    <n v="54"/>
    <n v="262"/>
    <s v="Camp resident - Children"/>
    <s v="Priority 2"/>
    <s v="Education"/>
    <x v="5"/>
    <m/>
    <m/>
  </r>
  <r>
    <x v="0"/>
    <x v="9"/>
    <s v="Nant Ma Hpit Catholic Church"/>
    <s v="MMR001CMP103"/>
    <s v="GCA"/>
    <s v="Rural"/>
    <n v="57"/>
    <n v="284"/>
    <n v="54"/>
    <n v="262"/>
    <n v="54"/>
    <n v="262"/>
    <s v="Camp resident - Children"/>
    <s v="Priority 3"/>
    <s v="Health"/>
    <x v="9"/>
    <m/>
    <m/>
  </r>
  <r>
    <x v="0"/>
    <x v="9"/>
    <s v="Yumar Baptist Church"/>
    <s v="MMR001CMP105"/>
    <s v="GCA"/>
    <s v="Rural"/>
    <n v="21"/>
    <n v="93"/>
    <n v="20"/>
    <n v="78"/>
    <n v="20"/>
    <n v="80"/>
    <s v="Camp manager"/>
    <s v="Priority 1"/>
    <s v="Wash"/>
    <x v="10"/>
    <m/>
    <m/>
  </r>
  <r>
    <x v="0"/>
    <x v="9"/>
    <s v="Yumar Baptist Church"/>
    <s v="MMR001CMP105"/>
    <s v="GCA"/>
    <s v="Rural"/>
    <n v="21"/>
    <n v="93"/>
    <n v="20"/>
    <n v="78"/>
    <n v="20"/>
    <n v="80"/>
    <s v="Camp manager"/>
    <s v="Priority 2"/>
    <s v="Food"/>
    <x v="0"/>
    <m/>
    <m/>
  </r>
  <r>
    <x v="0"/>
    <x v="9"/>
    <s v="Yumar Baptist Church"/>
    <s v="MMR001CMP105"/>
    <s v="GCA"/>
    <s v="Rural"/>
    <n v="21"/>
    <n v="93"/>
    <n v="20"/>
    <n v="78"/>
    <n v="20"/>
    <n v="80"/>
    <s v="Camp manager"/>
    <s v="Priority 3"/>
    <s v="Health"/>
    <x v="9"/>
    <m/>
    <m/>
  </r>
  <r>
    <x v="0"/>
    <x v="9"/>
    <s v="Yumar Baptist Church"/>
    <s v="MMR001CMP105"/>
    <s v="GCA"/>
    <s v="Rural"/>
    <n v="21"/>
    <n v="93"/>
    <n v="20"/>
    <n v="78"/>
    <n v="20"/>
    <n v="80"/>
    <s v="Camp resident -Men"/>
    <s v="Priority 1"/>
    <s v="Environment"/>
    <x v="1"/>
    <m/>
    <m/>
  </r>
  <r>
    <x v="0"/>
    <x v="9"/>
    <s v="Yumar Baptist Church"/>
    <s v="MMR001CMP105"/>
    <s v="GCA"/>
    <s v="Rural"/>
    <n v="21"/>
    <n v="93"/>
    <n v="20"/>
    <n v="78"/>
    <n v="20"/>
    <n v="80"/>
    <s v="Camp resident -Men"/>
    <s v="Priority 2"/>
    <s v="Education"/>
    <x v="4"/>
    <m/>
    <m/>
  </r>
  <r>
    <x v="0"/>
    <x v="9"/>
    <s v="Yumar Baptist Church"/>
    <s v="MMR001CMP105"/>
    <s v="GCA"/>
    <s v="Rural"/>
    <n v="21"/>
    <n v="93"/>
    <n v="20"/>
    <n v="78"/>
    <n v="20"/>
    <n v="80"/>
    <s v="Camp resident -Men"/>
    <s v="Priority 3"/>
    <s v="Food"/>
    <x v="11"/>
    <m/>
    <m/>
  </r>
  <r>
    <x v="0"/>
    <x v="9"/>
    <s v="Yumar Baptist Church"/>
    <s v="MMR001CMP105"/>
    <s v="GCA"/>
    <s v="Rural"/>
    <n v="21"/>
    <n v="93"/>
    <n v="20"/>
    <n v="78"/>
    <n v="20"/>
    <n v="80"/>
    <s v="Camp resident - women"/>
    <s v="Priority 1"/>
    <s v="Food"/>
    <x v="0"/>
    <m/>
    <m/>
  </r>
  <r>
    <x v="0"/>
    <x v="9"/>
    <s v="Yumar Baptist Church"/>
    <s v="MMR001CMP105"/>
    <s v="GCA"/>
    <s v="Rural"/>
    <n v="21"/>
    <n v="93"/>
    <n v="20"/>
    <n v="78"/>
    <n v="20"/>
    <n v="80"/>
    <s v="Camp resident - women"/>
    <s v="Priority 2"/>
    <s v="Health"/>
    <x v="9"/>
    <m/>
    <m/>
  </r>
  <r>
    <x v="0"/>
    <x v="9"/>
    <s v="Yumar Baptist Church"/>
    <s v="MMR001CMP105"/>
    <s v="GCA"/>
    <s v="Rural"/>
    <n v="21"/>
    <n v="93"/>
    <n v="20"/>
    <n v="78"/>
    <n v="20"/>
    <n v="80"/>
    <s v="Camp resident - women"/>
    <s v="Priority 3"/>
    <s v="Food"/>
    <x v="11"/>
    <m/>
    <m/>
  </r>
  <r>
    <x v="0"/>
    <x v="9"/>
    <s v="Yumar Baptist Church"/>
    <s v="MMR001CMP105"/>
    <s v="GCA"/>
    <s v="Rural"/>
    <n v="21"/>
    <n v="93"/>
    <n v="20"/>
    <n v="78"/>
    <n v="20"/>
    <n v="80"/>
    <s v="Camp resident - Children"/>
    <s v="Priority 1"/>
    <s v="Health"/>
    <x v="19"/>
    <m/>
    <m/>
  </r>
  <r>
    <x v="0"/>
    <x v="9"/>
    <s v="Yumar Baptist Church"/>
    <s v="MMR001CMP105"/>
    <s v="GCA"/>
    <s v="Rural"/>
    <n v="21"/>
    <n v="93"/>
    <n v="20"/>
    <n v="78"/>
    <n v="20"/>
    <n v="80"/>
    <s v="Camp resident - Children"/>
    <s v="Priority 2"/>
    <s v="Education"/>
    <x v="5"/>
    <m/>
    <m/>
  </r>
  <r>
    <x v="0"/>
    <x v="9"/>
    <s v="Yumar Baptist Church"/>
    <s v="MMR001CMP105"/>
    <s v="GCA"/>
    <s v="Rural"/>
    <n v="21"/>
    <n v="93"/>
    <n v="20"/>
    <n v="78"/>
    <n v="20"/>
    <n v="80"/>
    <s v="Camp resident - Children"/>
    <s v="Priority 3"/>
    <s v="Food"/>
    <x v="12"/>
    <m/>
    <m/>
  </r>
  <r>
    <x v="0"/>
    <x v="9"/>
    <s v="Chin Church, Seik Mu"/>
    <s v="MMR001CMP109"/>
    <s v="GCA"/>
    <s v="Urban"/>
    <n v="6"/>
    <n v="30"/>
    <n v="6"/>
    <n v="30"/>
    <n v="6"/>
    <n v="30"/>
    <s v="Camp manager"/>
    <s v="Priority 1"/>
    <s v="Food"/>
    <x v="0"/>
    <m/>
    <m/>
  </r>
  <r>
    <x v="0"/>
    <x v="9"/>
    <s v="Chin Church, Seik Mu"/>
    <s v="MMR001CMP109"/>
    <s v="GCA"/>
    <s v="Urban"/>
    <n v="6"/>
    <n v="30"/>
    <n v="6"/>
    <n v="30"/>
    <n v="6"/>
    <n v="30"/>
    <s v="Camp manager"/>
    <s v="Priority 2"/>
    <s v="Environment"/>
    <x v="1"/>
    <m/>
    <m/>
  </r>
  <r>
    <x v="0"/>
    <x v="9"/>
    <s v="Chin Church, Seik Mu"/>
    <s v="MMR001CMP109"/>
    <s v="GCA"/>
    <s v="Urban"/>
    <n v="6"/>
    <n v="30"/>
    <n v="6"/>
    <n v="30"/>
    <n v="6"/>
    <n v="30"/>
    <s v="Camp manager"/>
    <s v="Priority 3"/>
    <s v="Health"/>
    <x v="14"/>
    <m/>
    <m/>
  </r>
  <r>
    <x v="0"/>
    <x v="9"/>
    <s v="Chin Church, Seik Mu"/>
    <s v="MMR001CMP109"/>
    <s v="GCA"/>
    <s v="Urban"/>
    <n v="6"/>
    <n v="30"/>
    <n v="6"/>
    <n v="30"/>
    <n v="6"/>
    <n v="30"/>
    <s v="Camp resident -Men"/>
    <s v="Priority 1"/>
    <s v="Food"/>
    <x v="12"/>
    <m/>
    <m/>
  </r>
  <r>
    <x v="0"/>
    <x v="9"/>
    <s v="Chin Church, Seik Mu"/>
    <s v="MMR001CMP109"/>
    <s v="GCA"/>
    <s v="Urban"/>
    <n v="6"/>
    <n v="30"/>
    <n v="6"/>
    <n v="30"/>
    <n v="6"/>
    <n v="30"/>
    <s v="Camp resident -Men"/>
    <s v="Priority 2"/>
    <s v="NonFoodItems"/>
    <x v="15"/>
    <m/>
    <m/>
  </r>
  <r>
    <x v="0"/>
    <x v="9"/>
    <s v="Chin Church, Seik Mu"/>
    <s v="MMR001CMP109"/>
    <s v="GCA"/>
    <s v="Urban"/>
    <n v="6"/>
    <n v="30"/>
    <n v="6"/>
    <n v="30"/>
    <n v="6"/>
    <n v="30"/>
    <s v="Camp resident -Men"/>
    <s v="Priority 3"/>
    <s v="Food"/>
    <x v="6"/>
    <m/>
    <m/>
  </r>
  <r>
    <x v="0"/>
    <x v="9"/>
    <s v="Chin Church, Seik Mu"/>
    <s v="MMR001CMP109"/>
    <s v="GCA"/>
    <s v="Urban"/>
    <n v="6"/>
    <n v="30"/>
    <n v="6"/>
    <n v="30"/>
    <n v="6"/>
    <n v="30"/>
    <s v="Camp resident - women"/>
    <s v="Priority 1"/>
    <s v="NonFoodItems"/>
    <x v="7"/>
    <m/>
    <m/>
  </r>
  <r>
    <x v="0"/>
    <x v="9"/>
    <s v="Chin Church, Seik Mu"/>
    <s v="MMR001CMP109"/>
    <s v="GCA"/>
    <s v="Urban"/>
    <n v="6"/>
    <n v="30"/>
    <n v="6"/>
    <n v="30"/>
    <n v="6"/>
    <n v="30"/>
    <s v="Camp resident - women"/>
    <s v="Priority 2"/>
    <s v="Wash"/>
    <x v="8"/>
    <m/>
    <m/>
  </r>
  <r>
    <x v="0"/>
    <x v="9"/>
    <s v="Chin Church, Seik Mu"/>
    <s v="MMR001CMP109"/>
    <s v="GCA"/>
    <s v="Urban"/>
    <n v="6"/>
    <n v="30"/>
    <n v="6"/>
    <n v="30"/>
    <n v="6"/>
    <n v="30"/>
    <s v="Camp resident - women"/>
    <s v="Priority 3"/>
    <s v="Food"/>
    <x v="11"/>
    <m/>
    <m/>
  </r>
  <r>
    <x v="0"/>
    <x v="9"/>
    <s v="Chin Church, Seik Mu"/>
    <s v="MMR001CMP109"/>
    <s v="GCA"/>
    <s v="Urban"/>
    <n v="6"/>
    <n v="30"/>
    <n v="6"/>
    <n v="30"/>
    <n v="6"/>
    <n v="30"/>
    <s v="Camp resident - Children"/>
    <s v="Priority 1"/>
    <s v="Education"/>
    <x v="5"/>
    <m/>
    <m/>
  </r>
  <r>
    <x v="0"/>
    <x v="9"/>
    <s v="Chin Church, Seik Mu"/>
    <s v="MMR001CMP109"/>
    <s v="GCA"/>
    <s v="Urban"/>
    <n v="6"/>
    <n v="30"/>
    <n v="6"/>
    <n v="30"/>
    <n v="6"/>
    <n v="30"/>
    <s v="Camp resident - Children"/>
    <s v="Priority 2"/>
    <s v="Health"/>
    <x v="9"/>
    <m/>
    <m/>
  </r>
  <r>
    <x v="0"/>
    <x v="9"/>
    <s v="Chin Church, Seik Mu"/>
    <s v="MMR001CMP109"/>
    <s v="GCA"/>
    <s v="Urban"/>
    <n v="6"/>
    <n v="30"/>
    <n v="6"/>
    <n v="30"/>
    <n v="6"/>
    <n v="30"/>
    <s v="Camp resident - Children"/>
    <s v="Priority 3"/>
    <s v="Wash"/>
    <x v="2"/>
    <m/>
    <m/>
  </r>
  <r>
    <x v="0"/>
    <x v="1"/>
    <s v="Zai Awng / Mung Ga Zup"/>
    <s v="MMR001CMP111"/>
    <s v="NGCA"/>
    <s v="Rural"/>
    <n v="640"/>
    <n v="2600"/>
    <n v="623"/>
    <n v="2635"/>
    <n v="623"/>
    <n v="2635"/>
    <s v="Camp manager"/>
    <s v="Priority 1"/>
    <s v="Food"/>
    <x v="0"/>
    <m/>
    <m/>
  </r>
  <r>
    <x v="0"/>
    <x v="1"/>
    <s v="Zai Awng / Mung Ga Zup"/>
    <s v="MMR001CMP111"/>
    <s v="NGCA"/>
    <s v="Rural"/>
    <n v="640"/>
    <n v="2600"/>
    <n v="623"/>
    <n v="2635"/>
    <n v="623"/>
    <n v="2635"/>
    <s v="Camp manager"/>
    <s v="Priority 2"/>
    <s v="Shelter"/>
    <x v="21"/>
    <m/>
    <m/>
  </r>
  <r>
    <x v="0"/>
    <x v="1"/>
    <s v="Zai Awng / Mung Ga Zup"/>
    <s v="MMR001CMP111"/>
    <s v="NGCA"/>
    <s v="Rural"/>
    <n v="640"/>
    <n v="2600"/>
    <n v="623"/>
    <n v="2635"/>
    <n v="623"/>
    <n v="2635"/>
    <s v="Camp manager"/>
    <s v="Priority 3"/>
    <s v="Health"/>
    <x v="9"/>
    <m/>
    <m/>
  </r>
  <r>
    <x v="0"/>
    <x v="1"/>
    <s v="Zai Awng / Mung Ga Zup"/>
    <s v="MMR001CMP111"/>
    <s v="NGCA"/>
    <s v="Rural"/>
    <n v="640"/>
    <n v="2600"/>
    <n v="623"/>
    <n v="2635"/>
    <n v="623"/>
    <n v="2635"/>
    <s v="Camp resident -Men"/>
    <s v="Priority 1"/>
    <s v="Food"/>
    <x v="12"/>
    <m/>
    <m/>
  </r>
  <r>
    <x v="0"/>
    <x v="1"/>
    <s v="Zai Awng / Mung Ga Zup"/>
    <s v="MMR001CMP111"/>
    <s v="NGCA"/>
    <s v="Rural"/>
    <n v="640"/>
    <n v="2600"/>
    <n v="623"/>
    <n v="2635"/>
    <n v="623"/>
    <n v="2635"/>
    <s v="Camp resident -Men"/>
    <s v="Priority 2"/>
    <s v="Food"/>
    <x v="6"/>
    <m/>
    <m/>
  </r>
  <r>
    <x v="0"/>
    <x v="1"/>
    <s v="Zai Awng / Mung Ga Zup"/>
    <s v="MMR001CMP111"/>
    <s v="NGCA"/>
    <s v="Rural"/>
    <n v="640"/>
    <n v="2600"/>
    <n v="623"/>
    <n v="2635"/>
    <n v="623"/>
    <n v="2635"/>
    <s v="Camp resident -Men"/>
    <s v="Priority 3"/>
    <s v="Food"/>
    <x v="11"/>
    <m/>
    <m/>
  </r>
  <r>
    <x v="0"/>
    <x v="1"/>
    <s v="Zai Awng / Mung Ga Zup"/>
    <s v="MMR001CMP111"/>
    <s v="NGCA"/>
    <s v="Rural"/>
    <n v="640"/>
    <n v="2600"/>
    <n v="623"/>
    <n v="2635"/>
    <n v="623"/>
    <n v="2635"/>
    <s v="Camp resident - women"/>
    <s v="Priority 1"/>
    <s v="Wash"/>
    <x v="8"/>
    <m/>
    <m/>
  </r>
  <r>
    <x v="0"/>
    <x v="1"/>
    <s v="Zai Awng / Mung Ga Zup"/>
    <s v="MMR001CMP111"/>
    <s v="NGCA"/>
    <s v="Rural"/>
    <n v="640"/>
    <n v="2600"/>
    <n v="623"/>
    <n v="2635"/>
    <n v="623"/>
    <n v="2635"/>
    <s v="Camp resident - women"/>
    <s v="Priority 2"/>
    <s v="NonFoodItems"/>
    <x v="15"/>
    <m/>
    <m/>
  </r>
  <r>
    <x v="0"/>
    <x v="1"/>
    <s v="Zai Awng / Mung Ga Zup"/>
    <s v="MMR001CMP111"/>
    <s v="NGCA"/>
    <s v="Rural"/>
    <n v="640"/>
    <n v="2600"/>
    <n v="623"/>
    <n v="2635"/>
    <n v="623"/>
    <n v="2635"/>
    <s v="Camp resident - women"/>
    <s v="Priority 3"/>
    <s v="Health"/>
    <x v="14"/>
    <m/>
    <m/>
  </r>
  <r>
    <x v="0"/>
    <x v="1"/>
    <s v="Zai Awng / Mung Ga Zup"/>
    <s v="MMR001CMP111"/>
    <s v="NGCA"/>
    <s v="Rural"/>
    <n v="640"/>
    <n v="2600"/>
    <n v="623"/>
    <n v="2635"/>
    <n v="623"/>
    <n v="2635"/>
    <s v="Camp resident - Children"/>
    <s v="Priority 1"/>
    <s v="Education"/>
    <x v="16"/>
    <m/>
    <m/>
  </r>
  <r>
    <x v="0"/>
    <x v="1"/>
    <s v="Zai Awng / Mung Ga Zup"/>
    <s v="MMR001CMP111"/>
    <s v="NGCA"/>
    <s v="Rural"/>
    <n v="640"/>
    <n v="2600"/>
    <n v="623"/>
    <n v="2635"/>
    <n v="623"/>
    <n v="2635"/>
    <s v="Camp resident - Children"/>
    <s v="Priority 2"/>
    <s v="Education"/>
    <x v="5"/>
    <m/>
    <m/>
  </r>
  <r>
    <x v="0"/>
    <x v="1"/>
    <s v="Zai Awng / Mung Ga Zup"/>
    <s v="MMR001CMP111"/>
    <s v="NGCA"/>
    <s v="Rural"/>
    <n v="640"/>
    <n v="2600"/>
    <n v="623"/>
    <n v="2635"/>
    <n v="623"/>
    <n v="2635"/>
    <s v="Camp resident - Children"/>
    <s v="Priority 3"/>
    <s v="Education"/>
    <x v="3"/>
    <m/>
    <m/>
  </r>
  <r>
    <x v="0"/>
    <x v="1"/>
    <s v="Border Post 8"/>
    <s v="MMR001CMP113"/>
    <s v="NGCA"/>
    <s v="Rural"/>
    <n v="155"/>
    <n v="664"/>
    <n v="156"/>
    <n v="641"/>
    <n v="273"/>
    <n v="0"/>
    <s v="Camp manager"/>
    <s v="Priority 1"/>
    <s v="Food"/>
    <x v="12"/>
    <m/>
    <m/>
  </r>
  <r>
    <x v="0"/>
    <x v="1"/>
    <s v="Border Post 8"/>
    <s v="MMR001CMP113"/>
    <s v="NGCA"/>
    <s v="Rural"/>
    <n v="155"/>
    <n v="664"/>
    <n v="156"/>
    <n v="641"/>
    <n v="273"/>
    <n v="0"/>
    <s v="Camp manager"/>
    <s v="Priority 2"/>
    <s v="Environment"/>
    <x v="1"/>
    <m/>
    <m/>
  </r>
  <r>
    <x v="0"/>
    <x v="1"/>
    <s v="Border Post 8"/>
    <s v="MMR001CMP113"/>
    <s v="NGCA"/>
    <s v="Rural"/>
    <n v="155"/>
    <n v="664"/>
    <n v="156"/>
    <n v="641"/>
    <n v="273"/>
    <n v="0"/>
    <s v="Camp manager"/>
    <s v="Priority 3"/>
    <s v="NonFoodItems"/>
    <x v="7"/>
    <m/>
    <m/>
  </r>
  <r>
    <x v="0"/>
    <x v="1"/>
    <s v="Border Post 8"/>
    <s v="MMR001CMP113"/>
    <s v="NGCA"/>
    <s v="Rural"/>
    <n v="155"/>
    <n v="664"/>
    <n v="156"/>
    <n v="641"/>
    <n v="273"/>
    <n v="0"/>
    <s v="Camp resident -Men"/>
    <s v="Priority 1"/>
    <s v="Food"/>
    <x v="0"/>
    <m/>
    <m/>
  </r>
  <r>
    <x v="0"/>
    <x v="1"/>
    <s v="Border Post 8"/>
    <s v="MMR001CMP113"/>
    <s v="NGCA"/>
    <s v="Rural"/>
    <n v="155"/>
    <n v="664"/>
    <n v="156"/>
    <n v="641"/>
    <n v="273"/>
    <n v="0"/>
    <s v="Camp resident -Men"/>
    <s v="Priority 2"/>
    <s v="Shelter"/>
    <x v="13"/>
    <m/>
    <m/>
  </r>
  <r>
    <x v="0"/>
    <x v="1"/>
    <s v="Border Post 8"/>
    <s v="MMR001CMP113"/>
    <s v="NGCA"/>
    <s v="Rural"/>
    <n v="155"/>
    <n v="664"/>
    <n v="156"/>
    <n v="641"/>
    <n v="273"/>
    <n v="0"/>
    <s v="Camp resident -Men"/>
    <s v="Priority 3"/>
    <s v="Food"/>
    <x v="11"/>
    <m/>
    <m/>
  </r>
  <r>
    <x v="0"/>
    <x v="1"/>
    <s v="Border Post 8"/>
    <s v="MMR001CMP113"/>
    <s v="NGCA"/>
    <s v="Rural"/>
    <n v="155"/>
    <n v="664"/>
    <n v="156"/>
    <n v="641"/>
    <n v="273"/>
    <n v="0"/>
    <s v="Camp resident - women"/>
    <s v="Priority 1"/>
    <s v="Food"/>
    <x v="0"/>
    <m/>
    <m/>
  </r>
  <r>
    <x v="0"/>
    <x v="1"/>
    <s v="Border Post 8"/>
    <s v="MMR001CMP113"/>
    <s v="NGCA"/>
    <s v="Rural"/>
    <n v="155"/>
    <n v="664"/>
    <n v="156"/>
    <n v="641"/>
    <n v="273"/>
    <n v="0"/>
    <s v="Camp resident - women"/>
    <s v="Priority 2"/>
    <s v="Food"/>
    <x v="11"/>
    <m/>
    <m/>
  </r>
  <r>
    <x v="0"/>
    <x v="1"/>
    <s v="Border Post 8"/>
    <s v="MMR001CMP113"/>
    <s v="NGCA"/>
    <s v="Rural"/>
    <n v="155"/>
    <n v="664"/>
    <n v="156"/>
    <n v="641"/>
    <n v="273"/>
    <n v="0"/>
    <s v="Camp resident - women"/>
    <s v="Priority 3"/>
    <s v="Food"/>
    <x v="6"/>
    <m/>
    <m/>
  </r>
  <r>
    <x v="0"/>
    <x v="1"/>
    <s v="Border Post 8"/>
    <s v="MMR001CMP113"/>
    <s v="NGCA"/>
    <s v="Rural"/>
    <n v="155"/>
    <n v="664"/>
    <n v="156"/>
    <n v="641"/>
    <n v="273"/>
    <n v="0"/>
    <s v="Camp resident - Children"/>
    <s v="Priority 1"/>
    <s v="Food"/>
    <x v="12"/>
    <m/>
    <m/>
  </r>
  <r>
    <x v="0"/>
    <x v="1"/>
    <s v="Border Post 8"/>
    <s v="MMR001CMP113"/>
    <s v="NGCA"/>
    <s v="Rural"/>
    <n v="155"/>
    <n v="664"/>
    <n v="156"/>
    <n v="641"/>
    <n v="273"/>
    <n v="0"/>
    <s v="Camp resident - Children"/>
    <s v="Priority 2"/>
    <s v="Food"/>
    <x v="6"/>
    <m/>
    <m/>
  </r>
  <r>
    <x v="0"/>
    <x v="1"/>
    <s v="Border Post 8"/>
    <s v="MMR001CMP113"/>
    <s v="NGCA"/>
    <s v="Rural"/>
    <n v="155"/>
    <n v="664"/>
    <n v="156"/>
    <n v="641"/>
    <n v="273"/>
    <n v="0"/>
    <s v="Camp resident - Children"/>
    <s v="Priority 3"/>
    <s v="NonFoodItems"/>
    <x v="7"/>
    <m/>
    <m/>
  </r>
  <r>
    <x v="0"/>
    <x v="1"/>
    <s v="Hkau Shau (BP 12)"/>
    <s v="MMR001CMP115"/>
    <s v="NGCA"/>
    <s v="Rural"/>
    <n v="169"/>
    <n v="1216"/>
    <n v="176"/>
    <n v="1216"/>
    <n v="176"/>
    <n v="1216"/>
    <s v="Camp manager"/>
    <s v="Priority 1"/>
    <s v="Food"/>
    <x v="0"/>
    <m/>
    <m/>
  </r>
  <r>
    <x v="0"/>
    <x v="1"/>
    <s v="Hkau Shau (BP 12)"/>
    <s v="MMR001CMP115"/>
    <s v="NGCA"/>
    <s v="Rural"/>
    <n v="169"/>
    <n v="1216"/>
    <n v="176"/>
    <n v="1216"/>
    <n v="176"/>
    <n v="1216"/>
    <s v="Camp manager"/>
    <s v="Priority 2"/>
    <s v="NonFoodItems"/>
    <x v="7"/>
    <m/>
    <m/>
  </r>
  <r>
    <x v="0"/>
    <x v="1"/>
    <s v="Hkau Shau (BP 12)"/>
    <s v="MMR001CMP115"/>
    <s v="NGCA"/>
    <s v="Rural"/>
    <n v="169"/>
    <n v="1216"/>
    <n v="176"/>
    <n v="1216"/>
    <n v="176"/>
    <n v="1216"/>
    <s v="Camp manager"/>
    <s v="Priority 3"/>
    <s v="Food"/>
    <x v="6"/>
    <m/>
    <m/>
  </r>
  <r>
    <x v="0"/>
    <x v="1"/>
    <s v="Hkau Shau (BP 12)"/>
    <s v="MMR001CMP115"/>
    <s v="NGCA"/>
    <s v="Rural"/>
    <n v="169"/>
    <n v="1216"/>
    <n v="176"/>
    <n v="1216"/>
    <n v="176"/>
    <n v="1216"/>
    <s v="Camp resident -Men"/>
    <s v="Priority 1"/>
    <s v="Food"/>
    <x v="12"/>
    <m/>
    <m/>
  </r>
  <r>
    <x v="0"/>
    <x v="1"/>
    <s v="Hkau Shau (BP 12)"/>
    <s v="MMR001CMP115"/>
    <s v="NGCA"/>
    <s v="Rural"/>
    <n v="169"/>
    <n v="1216"/>
    <n v="176"/>
    <n v="1216"/>
    <n v="176"/>
    <n v="1216"/>
    <s v="Camp resident -Men"/>
    <s v="Priority 2"/>
    <s v="Education"/>
    <x v="4"/>
    <m/>
    <m/>
  </r>
  <r>
    <x v="0"/>
    <x v="1"/>
    <s v="Hkau Shau (BP 12)"/>
    <s v="MMR001CMP115"/>
    <s v="NGCA"/>
    <s v="Rural"/>
    <n v="169"/>
    <n v="1216"/>
    <n v="176"/>
    <n v="1216"/>
    <n v="176"/>
    <n v="1216"/>
    <s v="Camp resident -Men"/>
    <s v="Priority 3"/>
    <s v="Food"/>
    <x v="11"/>
    <m/>
    <m/>
  </r>
  <r>
    <x v="0"/>
    <x v="1"/>
    <s v="Hkau Shau (BP 12)"/>
    <s v="MMR001CMP115"/>
    <s v="NGCA"/>
    <s v="Rural"/>
    <n v="169"/>
    <n v="1216"/>
    <n v="176"/>
    <n v="1216"/>
    <n v="176"/>
    <n v="1216"/>
    <s v="Camp resident - women"/>
    <s v="Priority 1"/>
    <s v="Wash"/>
    <x v="8"/>
    <m/>
    <m/>
  </r>
  <r>
    <x v="0"/>
    <x v="1"/>
    <s v="Hkau Shau (BP 12)"/>
    <s v="MMR001CMP115"/>
    <s v="NGCA"/>
    <s v="Rural"/>
    <n v="169"/>
    <n v="1216"/>
    <n v="176"/>
    <n v="1216"/>
    <n v="176"/>
    <n v="1216"/>
    <s v="Camp resident - women"/>
    <s v="Priority 2"/>
    <s v="NonFoodItems"/>
    <x v="15"/>
    <m/>
    <m/>
  </r>
  <r>
    <x v="0"/>
    <x v="1"/>
    <s v="Hkau Shau (BP 12)"/>
    <s v="MMR001CMP115"/>
    <s v="NGCA"/>
    <s v="Rural"/>
    <n v="169"/>
    <n v="1216"/>
    <n v="176"/>
    <n v="1216"/>
    <n v="176"/>
    <n v="1216"/>
    <s v="Camp resident - women"/>
    <s v="Priority 3"/>
    <s v="Health"/>
    <x v="9"/>
    <m/>
    <m/>
  </r>
  <r>
    <x v="0"/>
    <x v="1"/>
    <s v="Hkau Shau (BP 12)"/>
    <s v="MMR001CMP115"/>
    <s v="NGCA"/>
    <s v="Rural"/>
    <n v="169"/>
    <n v="1216"/>
    <n v="176"/>
    <n v="1216"/>
    <n v="176"/>
    <n v="1216"/>
    <s v="Camp resident - Children"/>
    <s v="Priority 1"/>
    <s v="Education"/>
    <x v="16"/>
    <m/>
    <m/>
  </r>
  <r>
    <x v="0"/>
    <x v="1"/>
    <s v="Hkau Shau (BP 12)"/>
    <s v="MMR001CMP115"/>
    <s v="NGCA"/>
    <s v="Rural"/>
    <n v="169"/>
    <n v="1216"/>
    <n v="176"/>
    <n v="1216"/>
    <n v="176"/>
    <n v="1216"/>
    <s v="Camp resident - Children"/>
    <s v="Priority 2"/>
    <s v="Education"/>
    <x v="5"/>
    <m/>
    <m/>
  </r>
  <r>
    <x v="0"/>
    <x v="1"/>
    <s v="Hkau Shau (BP 12)"/>
    <s v="MMR001CMP115"/>
    <s v="NGCA"/>
    <s v="Rural"/>
    <n v="169"/>
    <n v="1216"/>
    <n v="176"/>
    <n v="1216"/>
    <n v="176"/>
    <n v="1216"/>
    <s v="Camp resident - Children"/>
    <s v="Priority 3"/>
    <s v="Education"/>
    <x v="3"/>
    <m/>
    <m/>
  </r>
  <r>
    <x v="0"/>
    <x v="1"/>
    <s v="Woi Chyai "/>
    <s v="MMR001CMP116"/>
    <s v="NGCA"/>
    <s v="Urban"/>
    <n v="1295"/>
    <n v="6509"/>
    <m/>
    <n v="6258"/>
    <n v="1351"/>
    <n v="6868"/>
    <s v="Camp manager"/>
    <s v="Priority 1"/>
    <s v="Health"/>
    <x v="14"/>
    <m/>
    <m/>
  </r>
  <r>
    <x v="0"/>
    <x v="1"/>
    <s v="Woi Chyai "/>
    <s v="MMR001CMP116"/>
    <s v="NGCA"/>
    <s v="Urban"/>
    <n v="1295"/>
    <n v="6509"/>
    <m/>
    <n v="6258"/>
    <n v="1351"/>
    <n v="6868"/>
    <s v="Camp manager"/>
    <s v="Priority 2"/>
    <s v="Education"/>
    <x v="16"/>
    <m/>
    <m/>
  </r>
  <r>
    <x v="0"/>
    <x v="1"/>
    <s v="Woi Chyai "/>
    <s v="MMR001CMP116"/>
    <s v="NGCA"/>
    <s v="Urban"/>
    <n v="1295"/>
    <n v="6509"/>
    <m/>
    <n v="6258"/>
    <n v="1351"/>
    <n v="6868"/>
    <s v="Camp manager"/>
    <s v="Priority 3"/>
    <s v="Food"/>
    <x v="6"/>
    <m/>
    <m/>
  </r>
  <r>
    <x v="0"/>
    <x v="1"/>
    <s v="Woi Chyai "/>
    <s v="MMR001CMP116"/>
    <s v="NGCA"/>
    <s v="Urban"/>
    <n v="1295"/>
    <n v="6509"/>
    <m/>
    <n v="6258"/>
    <n v="1351"/>
    <n v="6868"/>
    <s v="Camp resident -Men"/>
    <s v="Priority 1"/>
    <s v="Food"/>
    <x v="0"/>
    <m/>
    <m/>
  </r>
  <r>
    <x v="0"/>
    <x v="1"/>
    <s v="Woi Chyai "/>
    <s v="MMR001CMP116"/>
    <s v="NGCA"/>
    <s v="Urban"/>
    <n v="1295"/>
    <n v="6509"/>
    <m/>
    <n v="6258"/>
    <n v="1351"/>
    <n v="6868"/>
    <s v="Camp resident -Men"/>
    <s v="Priority 2"/>
    <s v="Shelter"/>
    <x v="13"/>
    <m/>
    <m/>
  </r>
  <r>
    <x v="0"/>
    <x v="1"/>
    <s v="Woi Chyai "/>
    <s v="MMR001CMP116"/>
    <s v="NGCA"/>
    <s v="Urban"/>
    <n v="1295"/>
    <n v="6509"/>
    <m/>
    <n v="6258"/>
    <n v="1351"/>
    <n v="6868"/>
    <s v="Camp resident -Men"/>
    <s v="Priority 3"/>
    <s v="NonFoodItems"/>
    <x v="7"/>
    <m/>
    <m/>
  </r>
  <r>
    <x v="0"/>
    <x v="1"/>
    <s v="Woi Chyai "/>
    <s v="MMR001CMP116"/>
    <s v="NGCA"/>
    <s v="Urban"/>
    <n v="1295"/>
    <n v="6509"/>
    <m/>
    <n v="6258"/>
    <n v="1351"/>
    <n v="6868"/>
    <s v="Camp resident - women"/>
    <s v="Priority 1"/>
    <s v="NonFoodItems"/>
    <x v="15"/>
    <m/>
    <m/>
  </r>
  <r>
    <x v="0"/>
    <x v="1"/>
    <s v="Woi Chyai "/>
    <s v="MMR001CMP116"/>
    <s v="NGCA"/>
    <s v="Urban"/>
    <n v="1295"/>
    <n v="6509"/>
    <m/>
    <n v="6258"/>
    <n v="1351"/>
    <n v="6868"/>
    <s v="Camp resident - women"/>
    <s v="Priority 2"/>
    <s v="Wash"/>
    <x v="8"/>
    <m/>
    <m/>
  </r>
  <r>
    <x v="0"/>
    <x v="1"/>
    <s v="Woi Chyai "/>
    <s v="MMR001CMP116"/>
    <s v="NGCA"/>
    <s v="Urban"/>
    <n v="1295"/>
    <n v="6509"/>
    <m/>
    <n v="6258"/>
    <n v="1351"/>
    <n v="6868"/>
    <s v="Camp resident - women"/>
    <s v="Priority 3"/>
    <s v="Education"/>
    <x v="5"/>
    <m/>
    <m/>
  </r>
  <r>
    <x v="0"/>
    <x v="1"/>
    <s v="Woi Chyai "/>
    <s v="MMR001CMP116"/>
    <s v="NGCA"/>
    <s v="Urban"/>
    <n v="1295"/>
    <n v="6509"/>
    <m/>
    <n v="6258"/>
    <n v="1351"/>
    <n v="6868"/>
    <s v="Camp resident - Children"/>
    <s v="Priority 1"/>
    <s v="Shelter"/>
    <x v="21"/>
    <m/>
    <m/>
  </r>
  <r>
    <x v="0"/>
    <x v="1"/>
    <s v="Woi Chyai "/>
    <s v="MMR001CMP116"/>
    <s v="NGCA"/>
    <s v="Urban"/>
    <n v="1295"/>
    <n v="6509"/>
    <m/>
    <n v="6258"/>
    <n v="1351"/>
    <n v="6868"/>
    <s v="Camp resident - Children"/>
    <s v="Priority 2"/>
    <s v="Wash"/>
    <x v="2"/>
    <m/>
    <m/>
  </r>
  <r>
    <x v="0"/>
    <x v="1"/>
    <s v="Woi Chyai "/>
    <s v="MMR001CMP116"/>
    <s v="NGCA"/>
    <s v="Urban"/>
    <n v="1295"/>
    <n v="6509"/>
    <m/>
    <n v="6258"/>
    <n v="1351"/>
    <n v="6868"/>
    <s v="Camp resident - Children"/>
    <s v="Priority 3"/>
    <s v="Health"/>
    <x v="9"/>
    <m/>
    <m/>
  </r>
  <r>
    <x v="0"/>
    <x v="1"/>
    <s v="Maga Yang "/>
    <s v="MMR001CMP119"/>
    <s v="NGCA"/>
    <s v="Mixed"/>
    <n v="610"/>
    <n v="2750"/>
    <n v="609"/>
    <n v="2630"/>
    <n v="609"/>
    <n v="2630"/>
    <s v="Camp manager"/>
    <s v="Priority 1"/>
    <s v="Food"/>
    <x v="0"/>
    <m/>
    <m/>
  </r>
  <r>
    <x v="0"/>
    <x v="1"/>
    <s v="Maga Yang "/>
    <s v="MMR001CMP119"/>
    <s v="NGCA"/>
    <s v="Mixed"/>
    <n v="610"/>
    <n v="2750"/>
    <n v="609"/>
    <n v="2630"/>
    <n v="609"/>
    <n v="2630"/>
    <s v="Camp manager"/>
    <s v="Priority 2"/>
    <s v="Health"/>
    <x v="14"/>
    <m/>
    <m/>
  </r>
  <r>
    <x v="0"/>
    <x v="1"/>
    <s v="Maga Yang "/>
    <s v="MMR001CMP119"/>
    <s v="NGCA"/>
    <s v="Mixed"/>
    <n v="610"/>
    <n v="2750"/>
    <n v="609"/>
    <n v="2630"/>
    <n v="609"/>
    <n v="2630"/>
    <s v="Camp manager"/>
    <s v="Priority 3"/>
    <s v="Protection"/>
    <x v="20"/>
    <m/>
    <m/>
  </r>
  <r>
    <x v="0"/>
    <x v="1"/>
    <s v="Maga Yang "/>
    <s v="MMR001CMP119"/>
    <s v="NGCA"/>
    <s v="Mixed"/>
    <n v="610"/>
    <n v="2750"/>
    <n v="609"/>
    <n v="2630"/>
    <n v="609"/>
    <n v="2630"/>
    <s v="Camp resident -Men"/>
    <s v="Priority 1"/>
    <s v="Food"/>
    <x v="11"/>
    <m/>
    <m/>
  </r>
  <r>
    <x v="0"/>
    <x v="1"/>
    <s v="Maga Yang "/>
    <s v="MMR001CMP119"/>
    <s v="NGCA"/>
    <s v="Mixed"/>
    <n v="610"/>
    <n v="2750"/>
    <n v="609"/>
    <n v="2630"/>
    <n v="609"/>
    <n v="2630"/>
    <s v="Camp resident -Men"/>
    <s v="Priority 2"/>
    <s v="Education"/>
    <x v="4"/>
    <m/>
    <m/>
  </r>
  <r>
    <x v="0"/>
    <x v="1"/>
    <s v="Maga Yang "/>
    <s v="MMR001CMP119"/>
    <s v="NGCA"/>
    <s v="Mixed"/>
    <n v="610"/>
    <n v="2750"/>
    <n v="609"/>
    <n v="2630"/>
    <n v="609"/>
    <n v="2630"/>
    <s v="Camp resident -Men"/>
    <s v="Priority 3"/>
    <s v="Protection"/>
    <x v="20"/>
    <m/>
    <m/>
  </r>
  <r>
    <x v="0"/>
    <x v="1"/>
    <s v="Maga Yang "/>
    <s v="MMR001CMP119"/>
    <s v="NGCA"/>
    <s v="Mixed"/>
    <n v="610"/>
    <n v="2750"/>
    <n v="609"/>
    <n v="2630"/>
    <n v="609"/>
    <n v="2630"/>
    <s v="Camp resident - women"/>
    <s v="Priority 1"/>
    <s v="Environment"/>
    <x v="1"/>
    <m/>
    <m/>
  </r>
  <r>
    <x v="0"/>
    <x v="1"/>
    <s v="Maga Yang "/>
    <s v="MMR001CMP119"/>
    <s v="NGCA"/>
    <s v="Mixed"/>
    <n v="610"/>
    <n v="2750"/>
    <n v="609"/>
    <n v="2630"/>
    <n v="609"/>
    <n v="2630"/>
    <s v="Camp resident - women"/>
    <s v="Priority 2"/>
    <s v="Food"/>
    <x v="6"/>
    <m/>
    <m/>
  </r>
  <r>
    <x v="0"/>
    <x v="1"/>
    <s v="Maga Yang "/>
    <s v="MMR001CMP119"/>
    <s v="NGCA"/>
    <s v="Mixed"/>
    <n v="610"/>
    <n v="2750"/>
    <n v="609"/>
    <n v="2630"/>
    <n v="609"/>
    <n v="2630"/>
    <s v="Camp resident - women"/>
    <s v="Priority 3"/>
    <s v="Education"/>
    <x v="4"/>
    <m/>
    <m/>
  </r>
  <r>
    <x v="0"/>
    <x v="1"/>
    <s v="Maga Yang "/>
    <s v="MMR001CMP119"/>
    <s v="NGCA"/>
    <s v="Mixed"/>
    <n v="610"/>
    <n v="2750"/>
    <n v="609"/>
    <n v="2630"/>
    <n v="609"/>
    <n v="2630"/>
    <s v="Camp resident - Children"/>
    <s v="Priority 1"/>
    <s v="Education"/>
    <x v="16"/>
    <m/>
    <m/>
  </r>
  <r>
    <x v="0"/>
    <x v="1"/>
    <s v="Maga Yang "/>
    <s v="MMR001CMP119"/>
    <s v="NGCA"/>
    <s v="Mixed"/>
    <n v="610"/>
    <n v="2750"/>
    <n v="609"/>
    <n v="2630"/>
    <n v="609"/>
    <n v="2630"/>
    <s v="Camp resident - Children"/>
    <s v="Priority 2"/>
    <s v="Food"/>
    <x v="6"/>
    <m/>
    <m/>
  </r>
  <r>
    <x v="0"/>
    <x v="1"/>
    <s v="Maga Yang "/>
    <s v="MMR001CMP119"/>
    <s v="NGCA"/>
    <s v="Mixed"/>
    <n v="610"/>
    <n v="2750"/>
    <n v="609"/>
    <n v="2630"/>
    <n v="609"/>
    <n v="2630"/>
    <s v="Camp resident - Children"/>
    <s v="Priority 3"/>
    <s v="Education"/>
    <x v="5"/>
    <m/>
    <m/>
  </r>
  <r>
    <x v="0"/>
    <x v="1"/>
    <s v="Pajau / Jan Mai"/>
    <s v="MMR001CMP120"/>
    <s v="NGCA"/>
    <s v="Rural"/>
    <n v="184"/>
    <n v="768"/>
    <n v="175"/>
    <n v="828"/>
    <n v="175"/>
    <n v="828"/>
    <s v="Camp manager"/>
    <s v="Priority 1"/>
    <s v="Wash"/>
    <x v="2"/>
    <m/>
    <m/>
  </r>
  <r>
    <x v="0"/>
    <x v="1"/>
    <s v="Pajau / Jan Mai"/>
    <s v="MMR001CMP120"/>
    <s v="NGCA"/>
    <s v="Rural"/>
    <n v="184"/>
    <n v="768"/>
    <n v="175"/>
    <n v="828"/>
    <n v="175"/>
    <n v="828"/>
    <s v="Camp manager"/>
    <s v="Priority 2"/>
    <s v="Food"/>
    <x v="6"/>
    <m/>
    <m/>
  </r>
  <r>
    <x v="0"/>
    <x v="1"/>
    <s v="Pajau / Jan Mai"/>
    <s v="MMR001CMP120"/>
    <s v="NGCA"/>
    <s v="Rural"/>
    <n v="184"/>
    <n v="768"/>
    <n v="175"/>
    <n v="828"/>
    <n v="175"/>
    <n v="828"/>
    <s v="Camp manager"/>
    <s v="Priority 3"/>
    <s v="Food"/>
    <x v="11"/>
    <m/>
    <m/>
  </r>
  <r>
    <x v="0"/>
    <x v="1"/>
    <s v="Pajau / Jan Mai"/>
    <s v="MMR001CMP120"/>
    <s v="NGCA"/>
    <s v="Rural"/>
    <n v="184"/>
    <n v="768"/>
    <n v="175"/>
    <n v="828"/>
    <n v="175"/>
    <n v="828"/>
    <s v="Camp resident -Men"/>
    <s v="Priority 1"/>
    <s v="Food"/>
    <x v="12"/>
    <m/>
    <m/>
  </r>
  <r>
    <x v="0"/>
    <x v="1"/>
    <s v="Pajau / Jan Mai"/>
    <s v="MMR001CMP120"/>
    <s v="NGCA"/>
    <s v="Rural"/>
    <n v="184"/>
    <n v="768"/>
    <n v="175"/>
    <n v="828"/>
    <n v="175"/>
    <n v="828"/>
    <s v="Camp resident -Men"/>
    <s v="Priority 2"/>
    <s v="Protection"/>
    <x v="23"/>
    <m/>
    <m/>
  </r>
  <r>
    <x v="0"/>
    <x v="1"/>
    <s v="Pajau / Jan Mai"/>
    <s v="MMR001CMP120"/>
    <s v="NGCA"/>
    <s v="Rural"/>
    <n v="184"/>
    <n v="768"/>
    <n v="175"/>
    <n v="828"/>
    <n v="175"/>
    <n v="828"/>
    <s v="Camp resident -Men"/>
    <s v="Priority 3"/>
    <s v="Education"/>
    <x v="4"/>
    <m/>
    <m/>
  </r>
  <r>
    <x v="0"/>
    <x v="1"/>
    <s v="Pajau / Jan Mai"/>
    <s v="MMR001CMP120"/>
    <s v="NGCA"/>
    <s v="Rural"/>
    <n v="184"/>
    <n v="768"/>
    <n v="175"/>
    <n v="828"/>
    <n v="175"/>
    <n v="828"/>
    <s v="Camp resident - women"/>
    <s v="Priority 1"/>
    <s v="Wash"/>
    <x v="8"/>
    <m/>
    <m/>
  </r>
  <r>
    <x v="0"/>
    <x v="1"/>
    <s v="Pajau / Jan Mai"/>
    <s v="MMR001CMP120"/>
    <s v="NGCA"/>
    <s v="Rural"/>
    <n v="184"/>
    <n v="768"/>
    <n v="175"/>
    <n v="828"/>
    <n v="175"/>
    <n v="828"/>
    <s v="Camp resident - women"/>
    <s v="Priority 2"/>
    <s v="Health"/>
    <x v="9"/>
    <m/>
    <m/>
  </r>
  <r>
    <x v="0"/>
    <x v="1"/>
    <s v="Pajau / Jan Mai"/>
    <s v="MMR001CMP120"/>
    <s v="NGCA"/>
    <s v="Rural"/>
    <n v="184"/>
    <n v="768"/>
    <n v="175"/>
    <n v="828"/>
    <n v="175"/>
    <n v="828"/>
    <s v="Camp resident - women"/>
    <s v="Priority 3"/>
    <s v="Health"/>
    <x v="19"/>
    <m/>
    <m/>
  </r>
  <r>
    <x v="0"/>
    <x v="1"/>
    <s v="Pajau / Jan Mai"/>
    <s v="MMR001CMP120"/>
    <s v="NGCA"/>
    <s v="Rural"/>
    <n v="184"/>
    <n v="768"/>
    <n v="175"/>
    <n v="828"/>
    <n v="175"/>
    <n v="828"/>
    <s v="Camp resident - Children"/>
    <s v="Priority 1"/>
    <s v="Education"/>
    <x v="16"/>
    <m/>
    <m/>
  </r>
  <r>
    <x v="0"/>
    <x v="1"/>
    <s v="Pajau / Jan Mai"/>
    <s v="MMR001CMP120"/>
    <s v="NGCA"/>
    <s v="Rural"/>
    <n v="184"/>
    <n v="768"/>
    <n v="175"/>
    <n v="828"/>
    <n v="175"/>
    <n v="828"/>
    <s v="Camp resident - Children"/>
    <s v="Priority 2"/>
    <s v="Education"/>
    <x v="5"/>
    <m/>
    <m/>
  </r>
  <r>
    <x v="0"/>
    <x v="1"/>
    <s v="Pajau / Jan Mai"/>
    <s v="MMR001CMP120"/>
    <s v="NGCA"/>
    <s v="Rural"/>
    <n v="184"/>
    <n v="768"/>
    <n v="175"/>
    <n v="828"/>
    <n v="175"/>
    <n v="828"/>
    <s v="Camp resident - Children"/>
    <s v="Priority 3"/>
    <s v="Education"/>
    <x v="3"/>
    <m/>
    <m/>
  </r>
  <r>
    <x v="0"/>
    <x v="4"/>
    <s v="Je Yang Hka "/>
    <s v="MMR001CMP121"/>
    <s v="NGCA"/>
    <s v="Rural"/>
    <n v="1694"/>
    <n v="8805"/>
    <n v="1693"/>
    <n v="8805"/>
    <n v="1693"/>
    <n v="9062"/>
    <s v="Camp manager"/>
    <s v="Priority 1"/>
    <s v="Shelter"/>
    <x v="13"/>
    <m/>
    <m/>
  </r>
  <r>
    <x v="0"/>
    <x v="4"/>
    <s v="Je Yang Hka "/>
    <s v="MMR001CMP121"/>
    <s v="NGCA"/>
    <s v="Rural"/>
    <n v="1694"/>
    <n v="8805"/>
    <n v="1693"/>
    <n v="8805"/>
    <n v="1693"/>
    <n v="9062"/>
    <s v="Camp manager"/>
    <s v="Priority 2"/>
    <s v="Health"/>
    <x v="14"/>
    <m/>
    <m/>
  </r>
  <r>
    <x v="0"/>
    <x v="4"/>
    <s v="Je Yang Hka "/>
    <s v="MMR001CMP121"/>
    <s v="NGCA"/>
    <s v="Rural"/>
    <n v="1694"/>
    <n v="8805"/>
    <n v="1693"/>
    <n v="8805"/>
    <n v="1693"/>
    <n v="9062"/>
    <s v="Camp manager"/>
    <s v="Priority 3"/>
    <s v="Education"/>
    <x v="16"/>
    <m/>
    <m/>
  </r>
  <r>
    <x v="0"/>
    <x v="4"/>
    <s v="Je Yang Hka "/>
    <s v="MMR001CMP121"/>
    <s v="NGCA"/>
    <s v="Rural"/>
    <n v="1694"/>
    <n v="8805"/>
    <n v="1693"/>
    <n v="8805"/>
    <n v="1693"/>
    <n v="9062"/>
    <s v="Camp resident -Men"/>
    <s v="Priority 1"/>
    <s v="Food"/>
    <x v="11"/>
    <m/>
    <m/>
  </r>
  <r>
    <x v="0"/>
    <x v="4"/>
    <s v="Je Yang Hka "/>
    <s v="MMR001CMP121"/>
    <s v="NGCA"/>
    <s v="Rural"/>
    <n v="1694"/>
    <n v="8805"/>
    <n v="1693"/>
    <n v="8805"/>
    <n v="1693"/>
    <n v="9062"/>
    <s v="Camp resident -Men"/>
    <s v="Priority 2"/>
    <s v="Protection"/>
    <x v="20"/>
    <m/>
    <m/>
  </r>
  <r>
    <x v="0"/>
    <x v="4"/>
    <s v="Je Yang Hka "/>
    <s v="MMR001CMP121"/>
    <s v="NGCA"/>
    <s v="Rural"/>
    <n v="1694"/>
    <n v="8805"/>
    <n v="1693"/>
    <n v="8805"/>
    <n v="1693"/>
    <n v="9062"/>
    <s v="Camp resident -Men"/>
    <s v="Priority 3"/>
    <s v="NonFoodItems"/>
    <x v="7"/>
    <m/>
    <m/>
  </r>
  <r>
    <x v="0"/>
    <x v="4"/>
    <s v="Je Yang Hka "/>
    <s v="MMR001CMP121"/>
    <s v="NGCA"/>
    <s v="Rural"/>
    <n v="1694"/>
    <n v="8805"/>
    <n v="1693"/>
    <n v="8805"/>
    <n v="1693"/>
    <n v="9062"/>
    <s v="Camp resident - women"/>
    <s v="Priority 1"/>
    <s v="NonFoodItems"/>
    <x v="15"/>
    <m/>
    <m/>
  </r>
  <r>
    <x v="0"/>
    <x v="4"/>
    <s v="Je Yang Hka "/>
    <s v="MMR001CMP121"/>
    <s v="NGCA"/>
    <s v="Rural"/>
    <n v="1694"/>
    <n v="8805"/>
    <n v="1693"/>
    <n v="8805"/>
    <n v="1693"/>
    <n v="9062"/>
    <s v="Camp resident - women"/>
    <s v="Priority 2"/>
    <s v="Wash"/>
    <x v="8"/>
    <m/>
    <m/>
  </r>
  <r>
    <x v="0"/>
    <x v="4"/>
    <s v="Je Yang Hka "/>
    <s v="MMR001CMP121"/>
    <s v="NGCA"/>
    <s v="Rural"/>
    <n v="1694"/>
    <n v="8805"/>
    <n v="1693"/>
    <n v="8805"/>
    <n v="1693"/>
    <n v="9062"/>
    <s v="Camp resident - women"/>
    <s v="Priority 3"/>
    <s v="Food"/>
    <x v="6"/>
    <m/>
    <m/>
  </r>
  <r>
    <x v="0"/>
    <x v="4"/>
    <s v="Je Yang Hka "/>
    <s v="MMR001CMP121"/>
    <s v="NGCA"/>
    <s v="Rural"/>
    <n v="1694"/>
    <n v="8805"/>
    <n v="1693"/>
    <n v="8805"/>
    <n v="1693"/>
    <n v="9062"/>
    <s v="Camp resident - Children"/>
    <s v="Priority 1"/>
    <s v="Education"/>
    <x v="16"/>
    <m/>
    <m/>
  </r>
  <r>
    <x v="0"/>
    <x v="4"/>
    <s v="Je Yang Hka "/>
    <s v="MMR001CMP121"/>
    <s v="NGCA"/>
    <s v="Rural"/>
    <n v="1694"/>
    <n v="8805"/>
    <n v="1693"/>
    <n v="8805"/>
    <n v="1693"/>
    <n v="9062"/>
    <s v="Camp resident - Children"/>
    <s v="Priority 2"/>
    <s v="Education"/>
    <x v="3"/>
    <m/>
    <m/>
  </r>
  <r>
    <x v="0"/>
    <x v="4"/>
    <s v="Je Yang Hka "/>
    <s v="MMR001CMP121"/>
    <s v="NGCA"/>
    <s v="Rural"/>
    <n v="1694"/>
    <n v="8805"/>
    <n v="1693"/>
    <n v="8805"/>
    <n v="1693"/>
    <n v="9062"/>
    <s v="Camp resident - Children"/>
    <s v="Priority 3"/>
    <s v="Health"/>
    <x v="9"/>
    <m/>
    <m/>
  </r>
  <r>
    <x v="0"/>
    <x v="4"/>
    <s v="Hpun Lum Yang "/>
    <s v="MMR001CMP122"/>
    <s v="NGCA"/>
    <s v="Rural"/>
    <n v="612"/>
    <n v="2944"/>
    <n v="608"/>
    <n v="2914"/>
    <n v="608"/>
    <n v="2944"/>
    <s v="Camp manager"/>
    <s v="Priority 1"/>
    <s v="Food"/>
    <x v="0"/>
    <m/>
    <m/>
  </r>
  <r>
    <x v="0"/>
    <x v="4"/>
    <s v="Hpun Lum Yang "/>
    <s v="MMR001CMP122"/>
    <s v="NGCA"/>
    <s v="Rural"/>
    <n v="612"/>
    <n v="2944"/>
    <n v="608"/>
    <n v="2914"/>
    <n v="608"/>
    <n v="2944"/>
    <s v="Camp manager"/>
    <s v="Priority 2"/>
    <s v="Education"/>
    <x v="4"/>
    <m/>
    <m/>
  </r>
  <r>
    <x v="0"/>
    <x v="4"/>
    <s v="Hpun Lum Yang "/>
    <s v="MMR001CMP122"/>
    <s v="NGCA"/>
    <s v="Rural"/>
    <n v="612"/>
    <n v="2944"/>
    <n v="608"/>
    <n v="2914"/>
    <n v="608"/>
    <n v="2944"/>
    <s v="Camp manager"/>
    <s v="Priority 3"/>
    <s v="Protection"/>
    <x v="20"/>
    <m/>
    <m/>
  </r>
  <r>
    <x v="0"/>
    <x v="4"/>
    <s v="Hpun Lum Yang "/>
    <s v="MMR001CMP122"/>
    <s v="NGCA"/>
    <s v="Rural"/>
    <n v="612"/>
    <n v="2944"/>
    <n v="608"/>
    <n v="2914"/>
    <n v="608"/>
    <n v="2944"/>
    <s v="Camp resident -Men"/>
    <s v="Priority 1"/>
    <s v="Food"/>
    <x v="0"/>
    <m/>
    <m/>
  </r>
  <r>
    <x v="0"/>
    <x v="4"/>
    <s v="Hpun Lum Yang "/>
    <s v="MMR001CMP122"/>
    <s v="NGCA"/>
    <s v="Rural"/>
    <n v="612"/>
    <n v="2944"/>
    <n v="608"/>
    <n v="2914"/>
    <n v="608"/>
    <n v="2944"/>
    <s v="Camp resident -Men"/>
    <s v="Priority 2"/>
    <s v="Food"/>
    <x v="6"/>
    <m/>
    <m/>
  </r>
  <r>
    <x v="0"/>
    <x v="4"/>
    <s v="Hpun Lum Yang "/>
    <s v="MMR001CMP122"/>
    <s v="NGCA"/>
    <s v="Rural"/>
    <n v="612"/>
    <n v="2944"/>
    <n v="608"/>
    <n v="2914"/>
    <n v="608"/>
    <n v="2944"/>
    <s v="Camp resident -Men"/>
    <s v="Priority 3"/>
    <s v="Food"/>
    <x v="11"/>
    <m/>
    <m/>
  </r>
  <r>
    <x v="0"/>
    <x v="4"/>
    <s v="Hpun Lum Yang "/>
    <s v="MMR001CMP122"/>
    <s v="NGCA"/>
    <s v="Rural"/>
    <n v="612"/>
    <n v="2944"/>
    <n v="608"/>
    <n v="2914"/>
    <n v="608"/>
    <n v="2944"/>
    <s v="Camp resident - women"/>
    <s v="Priority 1"/>
    <s v="Food"/>
    <x v="0"/>
    <m/>
    <m/>
  </r>
  <r>
    <x v="0"/>
    <x v="4"/>
    <s v="Hpun Lum Yang "/>
    <s v="MMR001CMP122"/>
    <s v="NGCA"/>
    <s v="Rural"/>
    <n v="612"/>
    <n v="2944"/>
    <n v="608"/>
    <n v="2914"/>
    <n v="608"/>
    <n v="2944"/>
    <s v="Camp resident - women"/>
    <s v="Priority 2"/>
    <s v="Food"/>
    <x v="6"/>
    <m/>
    <m/>
  </r>
  <r>
    <x v="0"/>
    <x v="4"/>
    <s v="Hpun Lum Yang "/>
    <s v="MMR001CMP122"/>
    <s v="NGCA"/>
    <s v="Rural"/>
    <n v="612"/>
    <n v="2944"/>
    <n v="608"/>
    <n v="2914"/>
    <n v="608"/>
    <n v="2944"/>
    <s v="Camp resident - women"/>
    <s v="Priority 3"/>
    <s v="Wash"/>
    <x v="2"/>
    <m/>
    <m/>
  </r>
  <r>
    <x v="0"/>
    <x v="4"/>
    <s v="Hpun Lum Yang "/>
    <s v="MMR001CMP122"/>
    <s v="NGCA"/>
    <s v="Rural"/>
    <n v="612"/>
    <n v="2944"/>
    <n v="608"/>
    <n v="2914"/>
    <n v="608"/>
    <n v="2944"/>
    <s v="Camp resident - Children"/>
    <s v="Priority 1"/>
    <s v="Food"/>
    <x v="0"/>
    <m/>
    <m/>
  </r>
  <r>
    <x v="0"/>
    <x v="4"/>
    <s v="Hpun Lum Yang "/>
    <s v="MMR001CMP122"/>
    <s v="NGCA"/>
    <s v="Rural"/>
    <n v="612"/>
    <n v="2944"/>
    <n v="608"/>
    <n v="2914"/>
    <n v="608"/>
    <n v="2944"/>
    <s v="Camp resident - Children"/>
    <s v="Priority 2"/>
    <s v="Education"/>
    <x v="16"/>
    <m/>
    <m/>
  </r>
  <r>
    <x v="0"/>
    <x v="4"/>
    <s v="Hpun Lum Yang "/>
    <s v="MMR001CMP122"/>
    <s v="NGCA"/>
    <s v="Rural"/>
    <n v="612"/>
    <n v="2944"/>
    <n v="608"/>
    <n v="2914"/>
    <n v="608"/>
    <n v="2944"/>
    <s v="Camp resident - Children"/>
    <s v="Priority 3"/>
    <s v="Food"/>
    <x v="6"/>
    <m/>
    <m/>
  </r>
  <r>
    <x v="0"/>
    <x v="4"/>
    <s v="Dum Bung "/>
    <s v="MMR001CMP123"/>
    <s v="NGCA"/>
    <s v="Rural"/>
    <n v="115"/>
    <n v="602"/>
    <n v="115"/>
    <n v="594"/>
    <n v="115"/>
    <n v="88"/>
    <s v="Camp manager"/>
    <s v="Priority 1"/>
    <s v="Food"/>
    <x v="0"/>
    <m/>
    <m/>
  </r>
  <r>
    <x v="0"/>
    <x v="4"/>
    <s v="Dum Bung "/>
    <s v="MMR001CMP123"/>
    <s v="NGCA"/>
    <s v="Rural"/>
    <n v="115"/>
    <n v="602"/>
    <n v="115"/>
    <n v="594"/>
    <n v="115"/>
    <n v="88"/>
    <s v="Camp manager"/>
    <s v="Priority 2"/>
    <s v="Health"/>
    <x v="9"/>
    <m/>
    <m/>
  </r>
  <r>
    <x v="0"/>
    <x v="4"/>
    <s v="Dum Bung "/>
    <s v="MMR001CMP123"/>
    <s v="NGCA"/>
    <s v="Rural"/>
    <n v="115"/>
    <n v="602"/>
    <n v="115"/>
    <n v="594"/>
    <n v="115"/>
    <n v="88"/>
    <s v="Camp manager"/>
    <s v="Priority 3"/>
    <s v="Food"/>
    <x v="11"/>
    <m/>
    <m/>
  </r>
  <r>
    <x v="0"/>
    <x v="4"/>
    <s v="Dum Bung "/>
    <s v="MMR001CMP123"/>
    <s v="NGCA"/>
    <s v="Rural"/>
    <n v="115"/>
    <n v="602"/>
    <n v="115"/>
    <n v="594"/>
    <n v="115"/>
    <n v="88"/>
    <s v="Camp resident -Men"/>
    <s v="Priority 1"/>
    <s v="Food"/>
    <x v="0"/>
    <m/>
    <m/>
  </r>
  <r>
    <x v="0"/>
    <x v="4"/>
    <s v="Dum Bung "/>
    <s v="MMR001CMP123"/>
    <s v="NGCA"/>
    <s v="Rural"/>
    <n v="115"/>
    <n v="602"/>
    <n v="115"/>
    <n v="594"/>
    <n v="115"/>
    <n v="88"/>
    <s v="Camp resident -Men"/>
    <s v="Priority 2"/>
    <s v="Shelter"/>
    <x v="21"/>
    <m/>
    <m/>
  </r>
  <r>
    <x v="0"/>
    <x v="4"/>
    <s v="Dum Bung "/>
    <s v="MMR001CMP123"/>
    <s v="NGCA"/>
    <s v="Rural"/>
    <n v="115"/>
    <n v="602"/>
    <n v="115"/>
    <n v="594"/>
    <n v="115"/>
    <n v="88"/>
    <s v="Camp resident -Men"/>
    <s v="Priority 3"/>
    <s v="Food"/>
    <x v="11"/>
    <m/>
    <m/>
  </r>
  <r>
    <x v="0"/>
    <x v="4"/>
    <s v="Dum Bung "/>
    <s v="MMR001CMP123"/>
    <s v="NGCA"/>
    <s v="Rural"/>
    <n v="115"/>
    <n v="602"/>
    <n v="115"/>
    <n v="594"/>
    <n v="115"/>
    <n v="88"/>
    <s v="Camp resident - women"/>
    <s v="Priority 1"/>
    <s v="Food"/>
    <x v="6"/>
    <m/>
    <m/>
  </r>
  <r>
    <x v="0"/>
    <x v="4"/>
    <s v="Dum Bung "/>
    <s v="MMR001CMP123"/>
    <s v="NGCA"/>
    <s v="Rural"/>
    <n v="115"/>
    <n v="602"/>
    <n v="115"/>
    <n v="594"/>
    <n v="115"/>
    <n v="88"/>
    <s v="Camp resident - women"/>
    <s v="Priority 2"/>
    <s v="Wash"/>
    <x v="2"/>
    <m/>
    <m/>
  </r>
  <r>
    <x v="0"/>
    <x v="4"/>
    <s v="Dum Bung "/>
    <s v="MMR001CMP123"/>
    <s v="NGCA"/>
    <s v="Rural"/>
    <n v="115"/>
    <n v="602"/>
    <n v="115"/>
    <n v="594"/>
    <n v="115"/>
    <n v="88"/>
    <s v="Camp resident - women"/>
    <s v="Priority 3"/>
    <s v="NonFoodItems"/>
    <x v="7"/>
    <m/>
    <m/>
  </r>
  <r>
    <x v="0"/>
    <x v="4"/>
    <s v="Dum Bung "/>
    <s v="MMR001CMP123"/>
    <s v="NGCA"/>
    <s v="Rural"/>
    <n v="115"/>
    <n v="602"/>
    <n v="115"/>
    <n v="594"/>
    <n v="115"/>
    <n v="88"/>
    <s v="Camp resident - Children"/>
    <s v="Priority 1"/>
    <s v="Food"/>
    <x v="0"/>
    <m/>
    <m/>
  </r>
  <r>
    <x v="0"/>
    <x v="4"/>
    <s v="Dum Bung "/>
    <s v="MMR001CMP123"/>
    <s v="NGCA"/>
    <s v="Rural"/>
    <n v="115"/>
    <n v="602"/>
    <n v="115"/>
    <n v="594"/>
    <n v="115"/>
    <n v="88"/>
    <s v="Camp resident - Children"/>
    <s v="Priority 2"/>
    <s v="Education"/>
    <x v="16"/>
    <m/>
    <m/>
  </r>
  <r>
    <x v="0"/>
    <x v="4"/>
    <s v="Dum Bung "/>
    <s v="MMR001CMP123"/>
    <s v="NGCA"/>
    <s v="Rural"/>
    <n v="115"/>
    <n v="602"/>
    <n v="115"/>
    <n v="594"/>
    <n v="115"/>
    <n v="88"/>
    <s v="Camp resident - Children"/>
    <s v="Priority 3"/>
    <s v="Wash"/>
    <x v="18"/>
    <m/>
    <m/>
  </r>
  <r>
    <x v="0"/>
    <x v="4"/>
    <s v="Pa Kahtawng "/>
    <s v="MMR001CMP126"/>
    <s v="NGCA"/>
    <s v="Mixed"/>
    <n v="840"/>
    <n v="3249"/>
    <n v="667"/>
    <n v="3657"/>
    <n v="667"/>
    <n v="3657"/>
    <s v="Camp manager"/>
    <s v="Priority 1"/>
    <s v="Food"/>
    <x v="6"/>
    <m/>
    <m/>
  </r>
  <r>
    <x v="0"/>
    <x v="4"/>
    <s v="Pa Kahtawng "/>
    <s v="MMR001CMP126"/>
    <s v="NGCA"/>
    <s v="Mixed"/>
    <n v="840"/>
    <n v="3249"/>
    <n v="667"/>
    <n v="3657"/>
    <n v="667"/>
    <n v="3657"/>
    <s v="Camp manager"/>
    <s v="Priority 2"/>
    <s v="Food"/>
    <x v="12"/>
    <m/>
    <m/>
  </r>
  <r>
    <x v="0"/>
    <x v="4"/>
    <s v="Pa Kahtawng "/>
    <s v="MMR001CMP126"/>
    <s v="NGCA"/>
    <s v="Mixed"/>
    <n v="840"/>
    <n v="3249"/>
    <n v="667"/>
    <n v="3657"/>
    <n v="667"/>
    <n v="3657"/>
    <s v="Camp manager"/>
    <s v="Priority 3"/>
    <s v="Food"/>
    <x v="0"/>
    <m/>
    <m/>
  </r>
  <r>
    <x v="0"/>
    <x v="4"/>
    <s v="Pa Kahtawng "/>
    <s v="MMR001CMP126"/>
    <s v="NGCA"/>
    <s v="Mixed"/>
    <n v="840"/>
    <n v="3249"/>
    <n v="667"/>
    <n v="3657"/>
    <n v="667"/>
    <n v="3657"/>
    <s v="Camp resident -Men"/>
    <s v="Priority 1"/>
    <s v="NonFoodItems"/>
    <x v="7"/>
    <m/>
    <m/>
  </r>
  <r>
    <x v="0"/>
    <x v="4"/>
    <s v="Pa Kahtawng "/>
    <s v="MMR001CMP126"/>
    <s v="NGCA"/>
    <s v="Mixed"/>
    <n v="840"/>
    <n v="3249"/>
    <n v="667"/>
    <n v="3657"/>
    <n v="667"/>
    <n v="3657"/>
    <s v="Camp resident -Men"/>
    <s v="Priority 2"/>
    <s v="Wash"/>
    <x v="2"/>
    <m/>
    <m/>
  </r>
  <r>
    <x v="0"/>
    <x v="4"/>
    <s v="Pa Kahtawng "/>
    <s v="MMR001CMP126"/>
    <s v="NGCA"/>
    <s v="Mixed"/>
    <n v="840"/>
    <n v="3249"/>
    <n v="667"/>
    <n v="3657"/>
    <n v="667"/>
    <n v="3657"/>
    <s v="Camp resident -Men"/>
    <s v="Priority 3"/>
    <s v="Food"/>
    <x v="12"/>
    <m/>
    <m/>
  </r>
  <r>
    <x v="0"/>
    <x v="4"/>
    <s v="Pa Kahtawng "/>
    <s v="MMR001CMP126"/>
    <s v="NGCA"/>
    <s v="Mixed"/>
    <n v="840"/>
    <n v="3249"/>
    <n v="667"/>
    <n v="3657"/>
    <n v="667"/>
    <n v="3657"/>
    <s v="Camp resident - women"/>
    <s v="Priority 1"/>
    <s v="Wash"/>
    <x v="8"/>
    <m/>
    <m/>
  </r>
  <r>
    <x v="0"/>
    <x v="4"/>
    <s v="Pa Kahtawng "/>
    <s v="MMR001CMP126"/>
    <s v="NGCA"/>
    <s v="Mixed"/>
    <n v="840"/>
    <n v="3249"/>
    <n v="667"/>
    <n v="3657"/>
    <n v="667"/>
    <n v="3657"/>
    <s v="Camp resident - women"/>
    <s v="Priority 2"/>
    <s v="Environment"/>
    <x v="1"/>
    <m/>
    <m/>
  </r>
  <r>
    <x v="0"/>
    <x v="4"/>
    <s v="Pa Kahtawng "/>
    <s v="MMR001CMP126"/>
    <s v="NGCA"/>
    <s v="Mixed"/>
    <n v="840"/>
    <n v="3249"/>
    <n v="667"/>
    <n v="3657"/>
    <n v="667"/>
    <n v="3657"/>
    <s v="Camp resident - women"/>
    <s v="Priority 3"/>
    <s v="Food"/>
    <x v="0"/>
    <m/>
    <m/>
  </r>
  <r>
    <x v="0"/>
    <x v="4"/>
    <s v="Pa Kahtawng "/>
    <s v="MMR001CMP126"/>
    <s v="NGCA"/>
    <s v="Mixed"/>
    <n v="840"/>
    <n v="3249"/>
    <n v="667"/>
    <n v="3657"/>
    <n v="667"/>
    <n v="3657"/>
    <s v="Camp resident - Children"/>
    <s v="Priority 1"/>
    <s v="Wash"/>
    <x v="8"/>
    <m/>
    <m/>
  </r>
  <r>
    <x v="0"/>
    <x v="4"/>
    <s v="Pa Kahtawng "/>
    <s v="MMR001CMP126"/>
    <s v="NGCA"/>
    <s v="Mixed"/>
    <n v="840"/>
    <n v="3249"/>
    <n v="667"/>
    <n v="3657"/>
    <n v="667"/>
    <n v="3657"/>
    <s v="Camp resident - Children"/>
    <s v="Priority 2"/>
    <s v="Food"/>
    <x v="0"/>
    <m/>
    <m/>
  </r>
  <r>
    <x v="0"/>
    <x v="4"/>
    <s v="Pa Kahtawng "/>
    <s v="MMR001CMP126"/>
    <s v="NGCA"/>
    <s v="Mixed"/>
    <n v="840"/>
    <n v="3249"/>
    <n v="667"/>
    <n v="3657"/>
    <n v="667"/>
    <n v="3657"/>
    <s v="Camp resident - Children"/>
    <s v="Priority 3"/>
    <s v="Education"/>
    <x v="5"/>
    <m/>
    <m/>
  </r>
  <r>
    <x v="0"/>
    <x v="5"/>
    <s v="Lana Zup Ja "/>
    <s v="MMR001CMP128"/>
    <s v="NGCA"/>
    <s v="Rural"/>
    <n v="541"/>
    <n v="2607"/>
    <n v="545"/>
    <n v="2544"/>
    <n v="545"/>
    <n v="2545"/>
    <s v="Camp manager"/>
    <s v="Priority 1"/>
    <s v="Food"/>
    <x v="0"/>
    <m/>
    <m/>
  </r>
  <r>
    <x v="0"/>
    <x v="5"/>
    <s v="Lana Zup Ja "/>
    <s v="MMR001CMP128"/>
    <s v="NGCA"/>
    <s v="Rural"/>
    <n v="541"/>
    <n v="2607"/>
    <n v="545"/>
    <n v="2544"/>
    <n v="545"/>
    <n v="2545"/>
    <s v="Camp manager"/>
    <s v="Priority 2"/>
    <s v="Food"/>
    <x v="11"/>
    <m/>
    <m/>
  </r>
  <r>
    <x v="0"/>
    <x v="5"/>
    <s v="Lana Zup Ja "/>
    <s v="MMR001CMP128"/>
    <s v="NGCA"/>
    <s v="Rural"/>
    <n v="541"/>
    <n v="2607"/>
    <n v="545"/>
    <n v="2544"/>
    <n v="545"/>
    <n v="2545"/>
    <s v="Camp manager"/>
    <s v="Priority 3"/>
    <s v="Shelter"/>
    <x v="13"/>
    <m/>
    <m/>
  </r>
  <r>
    <x v="0"/>
    <x v="5"/>
    <s v="Lana Zup Ja "/>
    <s v="MMR001CMP128"/>
    <s v="NGCA"/>
    <s v="Rural"/>
    <n v="541"/>
    <n v="2607"/>
    <n v="545"/>
    <n v="2544"/>
    <n v="545"/>
    <n v="2545"/>
    <s v="Camp resident -Men"/>
    <s v="Priority 1"/>
    <s v="Food"/>
    <x v="11"/>
    <m/>
    <m/>
  </r>
  <r>
    <x v="0"/>
    <x v="5"/>
    <s v="Lana Zup Ja "/>
    <s v="MMR001CMP128"/>
    <s v="NGCA"/>
    <s v="Rural"/>
    <n v="541"/>
    <n v="2607"/>
    <n v="545"/>
    <n v="2544"/>
    <n v="545"/>
    <n v="2545"/>
    <s v="Camp resident -Men"/>
    <s v="Priority 2"/>
    <s v="Wash"/>
    <x v="2"/>
    <m/>
    <m/>
  </r>
  <r>
    <x v="0"/>
    <x v="5"/>
    <s v="Lana Zup Ja "/>
    <s v="MMR001CMP128"/>
    <s v="NGCA"/>
    <s v="Rural"/>
    <n v="541"/>
    <n v="2607"/>
    <n v="545"/>
    <n v="2544"/>
    <n v="545"/>
    <n v="2545"/>
    <s v="Camp resident -Men"/>
    <s v="Priority 3"/>
    <s v="NonFoodItems"/>
    <x v="7"/>
    <m/>
    <m/>
  </r>
  <r>
    <x v="0"/>
    <x v="5"/>
    <s v="Lana Zup Ja "/>
    <s v="MMR001CMP128"/>
    <s v="NGCA"/>
    <s v="Rural"/>
    <n v="541"/>
    <n v="2607"/>
    <n v="545"/>
    <n v="2544"/>
    <n v="545"/>
    <n v="2545"/>
    <s v="Camp resident - women"/>
    <s v="Priority 1"/>
    <s v="Wash"/>
    <x v="8"/>
    <m/>
    <m/>
  </r>
  <r>
    <x v="0"/>
    <x v="5"/>
    <s v="Lana Zup Ja "/>
    <s v="MMR001CMP128"/>
    <s v="NGCA"/>
    <s v="Rural"/>
    <n v="541"/>
    <n v="2607"/>
    <n v="545"/>
    <n v="2544"/>
    <n v="545"/>
    <n v="2545"/>
    <s v="Camp resident - women"/>
    <s v="Priority 2"/>
    <s v="Food"/>
    <x v="6"/>
    <m/>
    <m/>
  </r>
  <r>
    <x v="0"/>
    <x v="5"/>
    <s v="Lana Zup Ja "/>
    <s v="MMR001CMP128"/>
    <s v="NGCA"/>
    <s v="Rural"/>
    <n v="541"/>
    <n v="2607"/>
    <n v="545"/>
    <n v="2544"/>
    <n v="545"/>
    <n v="2545"/>
    <s v="Camp resident - women"/>
    <s v="Priority 3"/>
    <s v="Wash"/>
    <x v="22"/>
    <m/>
    <m/>
  </r>
  <r>
    <x v="0"/>
    <x v="5"/>
    <s v="Lana Zup Ja "/>
    <s v="MMR001CMP128"/>
    <s v="NGCA"/>
    <s v="Rural"/>
    <n v="541"/>
    <n v="2607"/>
    <n v="545"/>
    <n v="2544"/>
    <n v="545"/>
    <n v="2545"/>
    <s v="Camp resident - Children"/>
    <s v="Priority 1"/>
    <s v="Education"/>
    <x v="16"/>
    <m/>
    <m/>
  </r>
  <r>
    <x v="0"/>
    <x v="5"/>
    <s v="Lana Zup Ja "/>
    <s v="MMR001CMP128"/>
    <s v="NGCA"/>
    <s v="Rural"/>
    <n v="541"/>
    <n v="2607"/>
    <n v="545"/>
    <n v="2544"/>
    <n v="545"/>
    <n v="2545"/>
    <s v="Camp resident - Children"/>
    <s v="Priority 2"/>
    <s v="Education"/>
    <x v="5"/>
    <m/>
    <m/>
  </r>
  <r>
    <x v="0"/>
    <x v="5"/>
    <s v="Lana Zup Ja "/>
    <s v="MMR001CMP128"/>
    <s v="NGCA"/>
    <s v="Rural"/>
    <n v="541"/>
    <n v="2607"/>
    <n v="545"/>
    <n v="2544"/>
    <n v="545"/>
    <n v="2545"/>
    <s v="Camp resident - Children"/>
    <s v="Priority 3"/>
    <s v="Education"/>
    <x v="3"/>
    <m/>
    <m/>
  </r>
  <r>
    <x v="0"/>
    <x v="5"/>
    <s v="Bum Tsit Pa "/>
    <s v="MMR001CMP129"/>
    <s v="NGCA"/>
    <s v="Rural"/>
    <n v="174"/>
    <n v="1185"/>
    <n v="463"/>
    <n v="2123"/>
    <n v="463"/>
    <n v="2114"/>
    <s v="Camp manager"/>
    <s v="Priority 1"/>
    <s v="Food"/>
    <x v="0"/>
    <m/>
    <m/>
  </r>
  <r>
    <x v="0"/>
    <x v="5"/>
    <s v="Bum Tsit Pa "/>
    <s v="MMR001CMP129"/>
    <s v="NGCA"/>
    <s v="Rural"/>
    <n v="174"/>
    <n v="1185"/>
    <n v="463"/>
    <n v="2123"/>
    <n v="463"/>
    <n v="2114"/>
    <s v="Camp manager"/>
    <s v="Priority 2"/>
    <s v="Wash"/>
    <x v="18"/>
    <m/>
    <m/>
  </r>
  <r>
    <x v="0"/>
    <x v="5"/>
    <s v="Bum Tsit Pa "/>
    <s v="MMR001CMP129"/>
    <s v="NGCA"/>
    <s v="Rural"/>
    <n v="174"/>
    <n v="1185"/>
    <n v="463"/>
    <n v="2123"/>
    <n v="463"/>
    <n v="2114"/>
    <s v="Camp manager"/>
    <s v="Priority 3"/>
    <s v="NonFoodItems"/>
    <x v="15"/>
    <m/>
    <m/>
  </r>
  <r>
    <x v="0"/>
    <x v="5"/>
    <s v="Bum Tsit Pa "/>
    <s v="MMR001CMP129"/>
    <s v="NGCA"/>
    <s v="Rural"/>
    <n v="174"/>
    <n v="1185"/>
    <n v="463"/>
    <n v="2123"/>
    <n v="463"/>
    <n v="2114"/>
    <s v="Camp resident -Men"/>
    <s v="Priority 1"/>
    <s v="Food"/>
    <x v="12"/>
    <m/>
    <m/>
  </r>
  <r>
    <x v="0"/>
    <x v="5"/>
    <s v="Bum Tsit Pa "/>
    <s v="MMR001CMP129"/>
    <s v="NGCA"/>
    <s v="Rural"/>
    <n v="174"/>
    <n v="1185"/>
    <n v="463"/>
    <n v="2123"/>
    <n v="463"/>
    <n v="2114"/>
    <s v="Camp resident -Men"/>
    <s v="Priority 2"/>
    <s v="Health"/>
    <x v="14"/>
    <m/>
    <m/>
  </r>
  <r>
    <x v="0"/>
    <x v="5"/>
    <s v="Bum Tsit Pa "/>
    <s v="MMR001CMP129"/>
    <s v="NGCA"/>
    <s v="Rural"/>
    <n v="174"/>
    <n v="1185"/>
    <n v="463"/>
    <n v="2123"/>
    <n v="463"/>
    <n v="2114"/>
    <s v="Camp resident -Men"/>
    <s v="Priority 3"/>
    <s v="Food"/>
    <x v="6"/>
    <m/>
    <m/>
  </r>
  <r>
    <x v="0"/>
    <x v="5"/>
    <s v="Bum Tsit Pa "/>
    <s v="MMR001CMP129"/>
    <s v="NGCA"/>
    <s v="Rural"/>
    <n v="174"/>
    <n v="1185"/>
    <n v="463"/>
    <n v="2123"/>
    <n v="463"/>
    <n v="2114"/>
    <s v="Camp resident - women"/>
    <s v="Priority 1"/>
    <s v="Food"/>
    <x v="6"/>
    <m/>
    <m/>
  </r>
  <r>
    <x v="0"/>
    <x v="5"/>
    <s v="Bum Tsit Pa "/>
    <s v="MMR001CMP129"/>
    <s v="NGCA"/>
    <s v="Rural"/>
    <n v="174"/>
    <n v="1185"/>
    <n v="463"/>
    <n v="2123"/>
    <n v="463"/>
    <n v="2114"/>
    <s v="Camp resident - women"/>
    <s v="Priority 2"/>
    <s v="Health"/>
    <x v="14"/>
    <m/>
    <m/>
  </r>
  <r>
    <x v="0"/>
    <x v="5"/>
    <s v="Bum Tsit Pa "/>
    <s v="MMR001CMP129"/>
    <s v="NGCA"/>
    <s v="Rural"/>
    <n v="174"/>
    <n v="1185"/>
    <n v="463"/>
    <n v="2123"/>
    <n v="463"/>
    <n v="2114"/>
    <s v="Camp resident - women"/>
    <s v="Priority 3"/>
    <s v="Education"/>
    <x v="5"/>
    <m/>
    <m/>
  </r>
  <r>
    <x v="0"/>
    <x v="5"/>
    <s v="Bum Tsit Pa "/>
    <s v="MMR001CMP129"/>
    <s v="NGCA"/>
    <s v="Rural"/>
    <n v="174"/>
    <n v="1185"/>
    <n v="463"/>
    <n v="2123"/>
    <n v="463"/>
    <n v="2114"/>
    <s v="Camp resident - Children"/>
    <s v="Priority 1"/>
    <s v="NonFoodItems"/>
    <x v="7"/>
    <m/>
    <m/>
  </r>
  <r>
    <x v="0"/>
    <x v="5"/>
    <s v="Bum Tsit Pa "/>
    <s v="MMR001CMP129"/>
    <s v="NGCA"/>
    <s v="Rural"/>
    <n v="174"/>
    <n v="1185"/>
    <n v="463"/>
    <n v="2123"/>
    <n v="463"/>
    <n v="2114"/>
    <s v="Camp resident - Children"/>
    <s v="Priority 2"/>
    <s v="Health"/>
    <x v="19"/>
    <m/>
    <m/>
  </r>
  <r>
    <x v="0"/>
    <x v="5"/>
    <s v="Bum Tsit Pa "/>
    <s v="MMR001CMP129"/>
    <s v="NGCA"/>
    <s v="Rural"/>
    <n v="174"/>
    <n v="1185"/>
    <n v="463"/>
    <n v="2123"/>
    <n v="463"/>
    <n v="2114"/>
    <s v="Camp resident - Children"/>
    <s v="Priority 3"/>
    <s v="Education"/>
    <x v="5"/>
    <m/>
    <m/>
  </r>
  <r>
    <x v="0"/>
    <x v="4"/>
    <s v="Nhkawng Pa "/>
    <s v="MMR001CMP131"/>
    <s v="NGCA"/>
    <s v="Rural"/>
    <n v="412"/>
    <n v="1700"/>
    <n v="375"/>
    <n v="1598"/>
    <n v="375"/>
    <n v="1598"/>
    <s v="Camp manager"/>
    <s v="Priority 1"/>
    <s v="Food"/>
    <x v="0"/>
    <m/>
    <m/>
  </r>
  <r>
    <x v="0"/>
    <x v="4"/>
    <s v="Nhkawng Pa "/>
    <s v="MMR001CMP131"/>
    <s v="NGCA"/>
    <s v="Rural"/>
    <n v="412"/>
    <n v="1700"/>
    <n v="375"/>
    <n v="1598"/>
    <n v="375"/>
    <n v="1598"/>
    <s v="Camp manager"/>
    <s v="Priority 2"/>
    <s v="Food"/>
    <x v="6"/>
    <m/>
    <m/>
  </r>
  <r>
    <x v="0"/>
    <x v="4"/>
    <s v="Nhkawng Pa "/>
    <s v="MMR001CMP131"/>
    <s v="NGCA"/>
    <s v="Rural"/>
    <n v="412"/>
    <n v="1700"/>
    <n v="375"/>
    <n v="1598"/>
    <n v="375"/>
    <n v="1598"/>
    <s v="Camp manager"/>
    <s v="Priority 3"/>
    <s v="Food"/>
    <x v="11"/>
    <m/>
    <m/>
  </r>
  <r>
    <x v="0"/>
    <x v="4"/>
    <s v="Nhkawng Pa "/>
    <s v="MMR001CMP131"/>
    <s v="NGCA"/>
    <s v="Rural"/>
    <n v="412"/>
    <n v="1700"/>
    <n v="375"/>
    <n v="1598"/>
    <n v="375"/>
    <n v="1598"/>
    <s v="Camp resident -Men"/>
    <s v="Priority 1"/>
    <s v="Food"/>
    <x v="11"/>
    <m/>
    <m/>
  </r>
  <r>
    <x v="0"/>
    <x v="4"/>
    <s v="Nhkawng Pa "/>
    <s v="MMR001CMP131"/>
    <s v="NGCA"/>
    <s v="Rural"/>
    <n v="412"/>
    <n v="1700"/>
    <n v="375"/>
    <n v="1598"/>
    <n v="375"/>
    <n v="1598"/>
    <s v="Camp resident -Men"/>
    <s v="Priority 2"/>
    <s v="Health"/>
    <x v="14"/>
    <m/>
    <m/>
  </r>
  <r>
    <x v="0"/>
    <x v="4"/>
    <s v="Nhkawng Pa "/>
    <s v="MMR001CMP131"/>
    <s v="NGCA"/>
    <s v="Rural"/>
    <n v="412"/>
    <n v="1700"/>
    <n v="375"/>
    <n v="1598"/>
    <n v="375"/>
    <n v="1598"/>
    <s v="Camp resident -Men"/>
    <s v="Priority 3"/>
    <s v="Food"/>
    <x v="6"/>
    <m/>
    <m/>
  </r>
  <r>
    <x v="0"/>
    <x v="4"/>
    <s v="Nhkawng Pa "/>
    <s v="MMR001CMP131"/>
    <s v="NGCA"/>
    <s v="Rural"/>
    <n v="412"/>
    <n v="1700"/>
    <n v="375"/>
    <n v="1598"/>
    <n v="375"/>
    <n v="1598"/>
    <s v="Camp resident - women"/>
    <s v="Priority 1"/>
    <s v="Health"/>
    <x v="9"/>
    <m/>
    <m/>
  </r>
  <r>
    <x v="0"/>
    <x v="4"/>
    <s v="Nhkawng Pa "/>
    <s v="MMR001CMP131"/>
    <s v="NGCA"/>
    <s v="Rural"/>
    <n v="412"/>
    <n v="1700"/>
    <n v="375"/>
    <n v="1598"/>
    <n v="375"/>
    <n v="1598"/>
    <s v="Camp resident - women"/>
    <s v="Priority 2"/>
    <s v="Education"/>
    <x v="4"/>
    <m/>
    <m/>
  </r>
  <r>
    <x v="0"/>
    <x v="4"/>
    <s v="Nhkawng Pa "/>
    <s v="MMR001CMP131"/>
    <s v="NGCA"/>
    <s v="Rural"/>
    <n v="412"/>
    <n v="1700"/>
    <n v="375"/>
    <n v="1598"/>
    <n v="375"/>
    <n v="1598"/>
    <s v="Camp resident - women"/>
    <s v="Priority 3"/>
    <s v="Food"/>
    <x v="11"/>
    <m/>
    <m/>
  </r>
  <r>
    <x v="0"/>
    <x v="4"/>
    <s v="Nhkawng Pa "/>
    <s v="MMR001CMP131"/>
    <s v="NGCA"/>
    <s v="Rural"/>
    <n v="412"/>
    <n v="1700"/>
    <n v="375"/>
    <n v="1598"/>
    <n v="375"/>
    <n v="1598"/>
    <s v="Camp resident - Children"/>
    <s v="Priority 1"/>
    <s v="Education"/>
    <x v="5"/>
    <m/>
    <m/>
  </r>
  <r>
    <x v="0"/>
    <x v="4"/>
    <s v="Nhkawng Pa "/>
    <s v="MMR001CMP131"/>
    <s v="NGCA"/>
    <s v="Rural"/>
    <n v="412"/>
    <n v="1700"/>
    <n v="375"/>
    <n v="1598"/>
    <n v="375"/>
    <n v="1598"/>
    <s v="Camp resident - Children"/>
    <s v="Priority 2"/>
    <s v="Food"/>
    <x v="0"/>
    <m/>
    <m/>
  </r>
  <r>
    <x v="0"/>
    <x v="4"/>
    <s v="Nhkawng Pa "/>
    <s v="MMR001CMP131"/>
    <s v="NGCA"/>
    <s v="Rural"/>
    <n v="412"/>
    <n v="1700"/>
    <n v="375"/>
    <n v="1598"/>
    <n v="375"/>
    <n v="1598"/>
    <s v="Camp resident - Children"/>
    <s v="Priority 3"/>
    <s v="Protection"/>
    <x v="23"/>
    <m/>
    <m/>
  </r>
  <r>
    <x v="0"/>
    <x v="5"/>
    <s v="Man Wing Catholic Church I"/>
    <s v="MMR001CMP132"/>
    <s v="GCA"/>
    <s v="Rural"/>
    <n v="486"/>
    <n v="2371"/>
    <n v="488"/>
    <n v="2325"/>
    <n v="488"/>
    <n v="2325"/>
    <s v="Camp manager"/>
    <s v="Priority 1"/>
    <s v="Food"/>
    <x v="0"/>
    <m/>
    <m/>
  </r>
  <r>
    <x v="0"/>
    <x v="5"/>
    <s v="Man Wing Catholic Church I"/>
    <s v="MMR001CMP132"/>
    <s v="GCA"/>
    <s v="Rural"/>
    <n v="486"/>
    <n v="2371"/>
    <n v="488"/>
    <n v="2325"/>
    <n v="488"/>
    <n v="2325"/>
    <s v="Camp manager"/>
    <s v="Priority 2"/>
    <s v="Education"/>
    <x v="4"/>
    <m/>
    <m/>
  </r>
  <r>
    <x v="0"/>
    <x v="5"/>
    <s v="Man Wing Catholic Church I"/>
    <s v="MMR001CMP132"/>
    <s v="GCA"/>
    <s v="Rural"/>
    <n v="486"/>
    <n v="2371"/>
    <n v="488"/>
    <n v="2325"/>
    <n v="488"/>
    <n v="2325"/>
    <s v="Camp manager"/>
    <s v="Priority 3"/>
    <s v="Health"/>
    <x v="9"/>
    <m/>
    <m/>
  </r>
  <r>
    <x v="0"/>
    <x v="5"/>
    <s v="Man Wing Catholic Church I"/>
    <s v="MMR001CMP132"/>
    <s v="GCA"/>
    <s v="Rural"/>
    <n v="486"/>
    <n v="2371"/>
    <n v="488"/>
    <n v="2325"/>
    <n v="488"/>
    <n v="2325"/>
    <s v="Camp resident -Men"/>
    <s v="Priority 1"/>
    <s v="Health"/>
    <x v="19"/>
    <m/>
    <m/>
  </r>
  <r>
    <x v="0"/>
    <x v="5"/>
    <s v="Man Wing Catholic Church I"/>
    <s v="MMR001CMP132"/>
    <s v="GCA"/>
    <s v="Rural"/>
    <n v="486"/>
    <n v="2371"/>
    <n v="488"/>
    <n v="2325"/>
    <n v="488"/>
    <n v="2325"/>
    <s v="Camp resident -Men"/>
    <s v="Priority 2"/>
    <s v="Education"/>
    <x v="5"/>
    <m/>
    <m/>
  </r>
  <r>
    <x v="0"/>
    <x v="5"/>
    <s v="Man Wing Catholic Church I"/>
    <s v="MMR001CMP132"/>
    <s v="GCA"/>
    <s v="Rural"/>
    <n v="486"/>
    <n v="2371"/>
    <n v="488"/>
    <n v="2325"/>
    <n v="488"/>
    <n v="2325"/>
    <s v="Camp resident -Men"/>
    <s v="Priority 3"/>
    <s v="Food"/>
    <x v="6"/>
    <m/>
    <m/>
  </r>
  <r>
    <x v="0"/>
    <x v="5"/>
    <s v="Man Wing Catholic Church I"/>
    <s v="MMR001CMP132"/>
    <s v="GCA"/>
    <s v="Rural"/>
    <n v="486"/>
    <n v="2371"/>
    <n v="488"/>
    <n v="2325"/>
    <n v="488"/>
    <n v="2325"/>
    <s v="Camp resident - women"/>
    <s v="Priority 1"/>
    <s v="Education"/>
    <x v="5"/>
    <m/>
    <m/>
  </r>
  <r>
    <x v="0"/>
    <x v="5"/>
    <s v="Man Wing Catholic Church I"/>
    <s v="MMR001CMP132"/>
    <s v="GCA"/>
    <s v="Rural"/>
    <n v="486"/>
    <n v="2371"/>
    <n v="488"/>
    <n v="2325"/>
    <n v="488"/>
    <n v="2325"/>
    <s v="Camp resident - women"/>
    <s v="Priority 2"/>
    <s v="Health"/>
    <x v="19"/>
    <m/>
    <m/>
  </r>
  <r>
    <x v="0"/>
    <x v="5"/>
    <s v="Man Wing Catholic Church I"/>
    <s v="MMR001CMP132"/>
    <s v="GCA"/>
    <s v="Rural"/>
    <n v="486"/>
    <n v="2371"/>
    <n v="488"/>
    <n v="2325"/>
    <n v="488"/>
    <n v="2325"/>
    <s v="Camp resident - women"/>
    <s v="Priority 3"/>
    <s v="Wash"/>
    <x v="2"/>
    <m/>
    <m/>
  </r>
  <r>
    <x v="0"/>
    <x v="5"/>
    <s v="Man Wing Catholic Church I"/>
    <s v="MMR001CMP132"/>
    <s v="GCA"/>
    <s v="Rural"/>
    <n v="486"/>
    <n v="2371"/>
    <n v="488"/>
    <n v="2325"/>
    <n v="488"/>
    <n v="2325"/>
    <s v="Camp resident - Children"/>
    <s v="Priority 1"/>
    <s v="Food"/>
    <x v="6"/>
    <m/>
    <m/>
  </r>
  <r>
    <x v="0"/>
    <x v="5"/>
    <s v="Man Wing Catholic Church I"/>
    <s v="MMR001CMP132"/>
    <s v="GCA"/>
    <s v="Rural"/>
    <n v="486"/>
    <n v="2371"/>
    <n v="488"/>
    <n v="2325"/>
    <n v="488"/>
    <n v="2325"/>
    <s v="Camp resident - Children"/>
    <s v="Priority 2"/>
    <s v="Education"/>
    <x v="5"/>
    <m/>
    <m/>
  </r>
  <r>
    <x v="0"/>
    <x v="5"/>
    <s v="Man Wing Catholic Church I"/>
    <s v="MMR001CMP132"/>
    <s v="GCA"/>
    <s v="Rural"/>
    <n v="486"/>
    <n v="2371"/>
    <n v="488"/>
    <n v="2325"/>
    <n v="488"/>
    <n v="2325"/>
    <s v="Camp resident - Children"/>
    <s v="Priority 3"/>
    <s v="Health"/>
    <x v="19"/>
    <m/>
    <m/>
  </r>
  <r>
    <x v="0"/>
    <x v="5"/>
    <s v="Man Wing Baptist Church"/>
    <s v="MMR001CMP133"/>
    <s v="GCA"/>
    <s v="Rural"/>
    <n v="115"/>
    <n v="532"/>
    <n v="115"/>
    <n v="537"/>
    <n v="115"/>
    <n v="537"/>
    <s v="Camp manager"/>
    <s v="Priority 1"/>
    <s v="Shelter"/>
    <x v="13"/>
    <m/>
    <m/>
  </r>
  <r>
    <x v="0"/>
    <x v="5"/>
    <s v="Man Wing Baptist Church"/>
    <s v="MMR001CMP133"/>
    <s v="GCA"/>
    <s v="Rural"/>
    <n v="115"/>
    <n v="532"/>
    <n v="115"/>
    <n v="537"/>
    <n v="115"/>
    <n v="537"/>
    <s v="Camp manager"/>
    <s v="Priority 2"/>
    <s v="Shelter"/>
    <x v="17"/>
    <m/>
    <m/>
  </r>
  <r>
    <x v="0"/>
    <x v="5"/>
    <s v="Man Wing Baptist Church"/>
    <s v="MMR001CMP133"/>
    <s v="GCA"/>
    <s v="Rural"/>
    <n v="115"/>
    <n v="532"/>
    <n v="115"/>
    <n v="537"/>
    <n v="115"/>
    <n v="537"/>
    <s v="Camp manager"/>
    <s v="Priority 3"/>
    <s v="Food"/>
    <x v="6"/>
    <m/>
    <m/>
  </r>
  <r>
    <x v="0"/>
    <x v="5"/>
    <s v="Man Wing Baptist Church"/>
    <s v="MMR001CMP133"/>
    <s v="GCA"/>
    <s v="Rural"/>
    <n v="115"/>
    <n v="532"/>
    <n v="115"/>
    <n v="537"/>
    <n v="115"/>
    <n v="537"/>
    <s v="Camp resident -Men"/>
    <s v="Priority 1"/>
    <s v="Food"/>
    <x v="0"/>
    <m/>
    <m/>
  </r>
  <r>
    <x v="0"/>
    <x v="5"/>
    <s v="Man Wing Baptist Church"/>
    <s v="MMR001CMP133"/>
    <s v="GCA"/>
    <s v="Rural"/>
    <n v="115"/>
    <n v="532"/>
    <n v="115"/>
    <n v="537"/>
    <n v="115"/>
    <n v="537"/>
    <s v="Camp resident -Men"/>
    <s v="Priority 2"/>
    <s v="Shelter"/>
    <x v="13"/>
    <m/>
    <m/>
  </r>
  <r>
    <x v="0"/>
    <x v="5"/>
    <s v="Man Wing Baptist Church"/>
    <s v="MMR001CMP133"/>
    <s v="GCA"/>
    <s v="Rural"/>
    <n v="115"/>
    <n v="532"/>
    <n v="115"/>
    <n v="537"/>
    <n v="115"/>
    <n v="537"/>
    <s v="Camp resident -Men"/>
    <s v="Priority 3"/>
    <s v="Education"/>
    <x v="4"/>
    <m/>
    <m/>
  </r>
  <r>
    <x v="0"/>
    <x v="5"/>
    <s v="Man Wing Baptist Church"/>
    <s v="MMR001CMP133"/>
    <s v="GCA"/>
    <s v="Rural"/>
    <n v="115"/>
    <n v="532"/>
    <n v="115"/>
    <n v="537"/>
    <n v="115"/>
    <n v="537"/>
    <s v="Camp resident - women"/>
    <s v="Priority 1"/>
    <s v="Food"/>
    <x v="0"/>
    <m/>
    <m/>
  </r>
  <r>
    <x v="0"/>
    <x v="5"/>
    <s v="Man Wing Baptist Church"/>
    <s v="MMR001CMP133"/>
    <s v="GCA"/>
    <s v="Rural"/>
    <n v="115"/>
    <n v="532"/>
    <n v="115"/>
    <n v="537"/>
    <n v="115"/>
    <n v="537"/>
    <s v="Camp resident - women"/>
    <s v="Priority 2"/>
    <s v="Shelter"/>
    <x v="17"/>
    <m/>
    <m/>
  </r>
  <r>
    <x v="0"/>
    <x v="5"/>
    <s v="Man Wing Baptist Church"/>
    <s v="MMR001CMP133"/>
    <s v="GCA"/>
    <s v="Rural"/>
    <n v="115"/>
    <n v="532"/>
    <n v="115"/>
    <n v="537"/>
    <n v="115"/>
    <n v="537"/>
    <s v="Camp resident - women"/>
    <s v="Priority 3"/>
    <s v="Education"/>
    <x v="4"/>
    <m/>
    <m/>
  </r>
  <r>
    <x v="0"/>
    <x v="5"/>
    <s v="Man Wing Baptist Church"/>
    <s v="MMR001CMP133"/>
    <s v="GCA"/>
    <s v="Rural"/>
    <n v="115"/>
    <n v="532"/>
    <n v="115"/>
    <n v="537"/>
    <n v="115"/>
    <n v="537"/>
    <s v="Camp resident - Children"/>
    <s v="Priority 1"/>
    <s v="Food"/>
    <x v="12"/>
    <m/>
    <m/>
  </r>
  <r>
    <x v="0"/>
    <x v="5"/>
    <s v="Man Wing Baptist Church"/>
    <s v="MMR001CMP133"/>
    <s v="GCA"/>
    <s v="Rural"/>
    <n v="115"/>
    <n v="532"/>
    <n v="115"/>
    <n v="537"/>
    <n v="115"/>
    <n v="537"/>
    <s v="Camp resident - Children"/>
    <s v="Priority 2"/>
    <s v="Education"/>
    <x v="3"/>
    <m/>
    <m/>
  </r>
  <r>
    <x v="0"/>
    <x v="5"/>
    <s v="Man Wing Baptist Church"/>
    <s v="MMR001CMP133"/>
    <s v="GCA"/>
    <s v="Rural"/>
    <n v="115"/>
    <n v="532"/>
    <n v="115"/>
    <n v="537"/>
    <n v="115"/>
    <n v="537"/>
    <s v="Camp resident - Children"/>
    <s v="Priority 3"/>
    <s v="NonFoodItems"/>
    <x v="7"/>
    <m/>
    <m/>
  </r>
  <r>
    <x v="0"/>
    <x v="9"/>
    <s v="Hlaing Naung Baptist"/>
    <s v="MMR001CMP148"/>
    <s v="GCA"/>
    <s v="Mixed"/>
    <n v="20"/>
    <n v="64"/>
    <n v="14"/>
    <n v="52"/>
    <n v="14"/>
    <n v="52"/>
    <s v="Camp manager"/>
    <s v="Priority 1"/>
    <s v="Environment"/>
    <x v="1"/>
    <m/>
    <m/>
  </r>
  <r>
    <x v="0"/>
    <x v="9"/>
    <s v="Hlaing Naung Baptist"/>
    <s v="MMR001CMP148"/>
    <s v="GCA"/>
    <s v="Mixed"/>
    <n v="20"/>
    <n v="64"/>
    <n v="14"/>
    <n v="52"/>
    <n v="14"/>
    <n v="52"/>
    <s v="Camp manager"/>
    <s v="Priority 2"/>
    <s v="Food"/>
    <x v="11"/>
    <m/>
    <m/>
  </r>
  <r>
    <x v="0"/>
    <x v="9"/>
    <s v="Hlaing Naung Baptist"/>
    <s v="MMR001CMP148"/>
    <s v="GCA"/>
    <s v="Mixed"/>
    <n v="20"/>
    <n v="64"/>
    <n v="14"/>
    <n v="52"/>
    <n v="14"/>
    <n v="52"/>
    <s v="Camp manager"/>
    <s v="Priority 3"/>
    <s v="Education"/>
    <x v="4"/>
    <m/>
    <m/>
  </r>
  <r>
    <x v="0"/>
    <x v="9"/>
    <s v="Hlaing Naung Baptist"/>
    <s v="MMR001CMP148"/>
    <s v="GCA"/>
    <s v="Mixed"/>
    <n v="20"/>
    <n v="64"/>
    <n v="14"/>
    <n v="52"/>
    <n v="14"/>
    <n v="52"/>
    <s v="Camp resident -Men"/>
    <s v="Priority 1"/>
    <s v="Environment"/>
    <x v="1"/>
    <m/>
    <m/>
  </r>
  <r>
    <x v="0"/>
    <x v="9"/>
    <s v="Hlaing Naung Baptist"/>
    <s v="MMR001CMP148"/>
    <s v="GCA"/>
    <s v="Mixed"/>
    <n v="20"/>
    <n v="64"/>
    <n v="14"/>
    <n v="52"/>
    <n v="14"/>
    <n v="52"/>
    <s v="Camp resident -Men"/>
    <s v="Priority 2"/>
    <s v="Wash"/>
    <x v="22"/>
    <m/>
    <m/>
  </r>
  <r>
    <x v="0"/>
    <x v="9"/>
    <s v="Hlaing Naung Baptist"/>
    <s v="MMR001CMP148"/>
    <s v="GCA"/>
    <s v="Mixed"/>
    <n v="20"/>
    <n v="64"/>
    <n v="14"/>
    <n v="52"/>
    <n v="14"/>
    <n v="52"/>
    <s v="Camp resident -Men"/>
    <s v="Priority 3"/>
    <s v="Health"/>
    <x v="14"/>
    <m/>
    <m/>
  </r>
  <r>
    <x v="0"/>
    <x v="9"/>
    <s v="Hlaing Naung Baptist"/>
    <s v="MMR001CMP148"/>
    <s v="GCA"/>
    <s v="Mixed"/>
    <n v="20"/>
    <n v="64"/>
    <n v="14"/>
    <n v="52"/>
    <n v="14"/>
    <n v="52"/>
    <s v="Camp resident - women"/>
    <s v="Priority 1"/>
    <s v="NonFoodItems"/>
    <x v="15"/>
    <m/>
    <m/>
  </r>
  <r>
    <x v="0"/>
    <x v="9"/>
    <s v="Hlaing Naung Baptist"/>
    <s v="MMR001CMP148"/>
    <s v="GCA"/>
    <s v="Mixed"/>
    <n v="20"/>
    <n v="64"/>
    <n v="14"/>
    <n v="52"/>
    <n v="14"/>
    <n v="52"/>
    <s v="Camp resident - women"/>
    <s v="Priority 2"/>
    <s v="Wash"/>
    <x v="8"/>
    <m/>
    <m/>
  </r>
  <r>
    <x v="0"/>
    <x v="9"/>
    <s v="Hlaing Naung Baptist"/>
    <s v="MMR001CMP148"/>
    <s v="GCA"/>
    <s v="Mixed"/>
    <n v="20"/>
    <n v="64"/>
    <n v="14"/>
    <n v="52"/>
    <n v="14"/>
    <n v="52"/>
    <s v="Camp resident - women"/>
    <s v="Priority 3"/>
    <s v="Health"/>
    <x v="14"/>
    <m/>
    <m/>
  </r>
  <r>
    <x v="0"/>
    <x v="9"/>
    <s v="Hlaing Naung Baptist"/>
    <s v="MMR001CMP148"/>
    <s v="GCA"/>
    <s v="Mixed"/>
    <n v="20"/>
    <n v="64"/>
    <n v="14"/>
    <n v="52"/>
    <n v="14"/>
    <n v="52"/>
    <s v="Camp resident - Children"/>
    <s v="Priority 1"/>
    <s v="Education"/>
    <x v="5"/>
    <m/>
    <m/>
  </r>
  <r>
    <x v="0"/>
    <x v="9"/>
    <s v="Hlaing Naung Baptist"/>
    <s v="MMR001CMP148"/>
    <s v="GCA"/>
    <s v="Mixed"/>
    <n v="20"/>
    <n v="64"/>
    <n v="14"/>
    <n v="52"/>
    <n v="14"/>
    <n v="52"/>
    <s v="Camp resident - Children"/>
    <s v="Priority 2"/>
    <s v="Health"/>
    <x v="14"/>
    <m/>
    <m/>
  </r>
  <r>
    <x v="0"/>
    <x v="9"/>
    <s v="Hlaing Naung Baptist"/>
    <s v="MMR001CMP148"/>
    <s v="GCA"/>
    <s v="Mixed"/>
    <n v="20"/>
    <n v="64"/>
    <n v="14"/>
    <n v="52"/>
    <n v="14"/>
    <n v="52"/>
    <s v="Camp resident - Children"/>
    <s v="Priority 3"/>
    <s v="Education"/>
    <x v="3"/>
    <m/>
    <m/>
  </r>
  <r>
    <x v="0"/>
    <x v="8"/>
    <s v="Nawng Ing (Indawgyi) Baptist Church  "/>
    <s v="MMR001CMP152"/>
    <s v="GCA"/>
    <s v="Rural"/>
    <n v="20"/>
    <n v="106"/>
    <n v="13"/>
    <n v="94"/>
    <n v="18"/>
    <n v="94"/>
    <s v="Camp manager"/>
    <s v="Priority 1"/>
    <s v="Food"/>
    <x v="6"/>
    <m/>
    <m/>
  </r>
  <r>
    <x v="0"/>
    <x v="8"/>
    <s v="Nawng Ing (Indawgyi) Baptist Church  "/>
    <s v="MMR001CMP152"/>
    <s v="GCA"/>
    <s v="Rural"/>
    <n v="20"/>
    <n v="106"/>
    <n v="13"/>
    <n v="94"/>
    <n v="18"/>
    <n v="94"/>
    <s v="Camp manager"/>
    <s v="Priority 2"/>
    <s v="Health"/>
    <x v="14"/>
    <m/>
    <m/>
  </r>
  <r>
    <x v="0"/>
    <x v="8"/>
    <s v="Nawng Ing (Indawgyi) Baptist Church  "/>
    <s v="MMR001CMP152"/>
    <s v="GCA"/>
    <s v="Rural"/>
    <n v="20"/>
    <n v="106"/>
    <n v="13"/>
    <n v="94"/>
    <n v="18"/>
    <n v="94"/>
    <s v="Camp manager"/>
    <s v="Priority 3"/>
    <s v="Wash"/>
    <x v="2"/>
    <m/>
    <m/>
  </r>
  <r>
    <x v="0"/>
    <x v="8"/>
    <s v="Nawng Ing (Indawgyi) Baptist Church  "/>
    <s v="MMR001CMP152"/>
    <s v="GCA"/>
    <s v="Rural"/>
    <n v="20"/>
    <n v="106"/>
    <n v="13"/>
    <n v="94"/>
    <n v="18"/>
    <n v="94"/>
    <s v="Camp resident -Men"/>
    <s v="Priority 1"/>
    <s v="Education"/>
    <x v="4"/>
    <m/>
    <m/>
  </r>
  <r>
    <x v="0"/>
    <x v="8"/>
    <s v="Nawng Ing (Indawgyi) Baptist Church  "/>
    <s v="MMR001CMP152"/>
    <s v="GCA"/>
    <s v="Rural"/>
    <n v="20"/>
    <n v="106"/>
    <n v="13"/>
    <n v="94"/>
    <n v="18"/>
    <n v="94"/>
    <s v="Camp resident -Men"/>
    <s v="Priority 2"/>
    <s v="Food"/>
    <x v="6"/>
    <m/>
    <m/>
  </r>
  <r>
    <x v="0"/>
    <x v="8"/>
    <s v="Nawng Ing (Indawgyi) Baptist Church  "/>
    <s v="MMR001CMP152"/>
    <s v="GCA"/>
    <s v="Rural"/>
    <n v="20"/>
    <n v="106"/>
    <n v="13"/>
    <n v="94"/>
    <n v="18"/>
    <n v="94"/>
    <s v="Camp resident -Men"/>
    <s v="Priority 3"/>
    <s v="Food"/>
    <x v="11"/>
    <m/>
    <m/>
  </r>
  <r>
    <x v="0"/>
    <x v="8"/>
    <s v="Nawng Ing (Indawgyi) Baptist Church  "/>
    <s v="MMR001CMP152"/>
    <s v="GCA"/>
    <s v="Rural"/>
    <n v="20"/>
    <n v="106"/>
    <n v="13"/>
    <n v="94"/>
    <n v="18"/>
    <n v="94"/>
    <s v="Camp resident - women"/>
    <s v="Priority 1"/>
    <s v="Wash"/>
    <x v="2"/>
    <m/>
    <m/>
  </r>
  <r>
    <x v="0"/>
    <x v="8"/>
    <s v="Nawng Ing (Indawgyi) Baptist Church  "/>
    <s v="MMR001CMP152"/>
    <s v="GCA"/>
    <s v="Rural"/>
    <n v="20"/>
    <n v="106"/>
    <n v="13"/>
    <n v="94"/>
    <n v="18"/>
    <n v="94"/>
    <s v="Camp resident - women"/>
    <s v="Priority 2"/>
    <s v="NonFoodItems"/>
    <x v="15"/>
    <m/>
    <m/>
  </r>
  <r>
    <x v="0"/>
    <x v="8"/>
    <s v="Nawng Ing (Indawgyi) Baptist Church  "/>
    <s v="MMR001CMP152"/>
    <s v="GCA"/>
    <s v="Rural"/>
    <n v="20"/>
    <n v="106"/>
    <n v="13"/>
    <n v="94"/>
    <n v="18"/>
    <n v="94"/>
    <s v="Camp resident - women"/>
    <s v="Priority 3"/>
    <s v="Food"/>
    <x v="12"/>
    <m/>
    <m/>
  </r>
  <r>
    <x v="0"/>
    <x v="8"/>
    <s v="Nawng Ing (Indawgyi) Baptist Church  "/>
    <s v="MMR001CMP152"/>
    <s v="GCA"/>
    <s v="Rural"/>
    <n v="20"/>
    <n v="106"/>
    <n v="13"/>
    <n v="94"/>
    <n v="18"/>
    <n v="94"/>
    <s v="Camp resident - Children"/>
    <s v="Priority 1"/>
    <s v="Health"/>
    <x v="14"/>
    <m/>
    <m/>
  </r>
  <r>
    <x v="0"/>
    <x v="8"/>
    <s v="Nawng Ing (Indawgyi) Baptist Church  "/>
    <s v="MMR001CMP152"/>
    <s v="GCA"/>
    <s v="Rural"/>
    <n v="20"/>
    <n v="106"/>
    <n v="13"/>
    <n v="94"/>
    <n v="18"/>
    <n v="94"/>
    <s v="Camp resident - Children"/>
    <s v="Priority 2"/>
    <s v="Education"/>
    <x v="5"/>
    <m/>
    <m/>
  </r>
  <r>
    <x v="0"/>
    <x v="8"/>
    <s v="Nawng Ing (Indawgyi) Baptist Church  "/>
    <s v="MMR001CMP152"/>
    <s v="GCA"/>
    <s v="Rural"/>
    <n v="20"/>
    <n v="106"/>
    <n v="13"/>
    <n v="94"/>
    <n v="18"/>
    <n v="94"/>
    <s v="Camp resident - Children"/>
    <s v="Priority 3"/>
    <s v="NonFoodItems"/>
    <x v="7"/>
    <m/>
    <m/>
  </r>
  <r>
    <x v="0"/>
    <x v="1"/>
    <s v="Post 6 Camp"/>
    <s v="MMR001CMP160"/>
    <s v="NGCA"/>
    <s v="Rural"/>
    <n v="110"/>
    <n v="643"/>
    <n v="106"/>
    <m/>
    <n v="124"/>
    <n v="0"/>
    <s v="Camp manager"/>
    <s v="Priority 1"/>
    <s v="Food"/>
    <x v="0"/>
    <m/>
    <m/>
  </r>
  <r>
    <x v="0"/>
    <x v="1"/>
    <s v="Post 6 Camp"/>
    <s v="MMR001CMP160"/>
    <s v="NGCA"/>
    <s v="Rural"/>
    <n v="110"/>
    <n v="643"/>
    <n v="106"/>
    <m/>
    <n v="124"/>
    <n v="0"/>
    <s v="Camp manager"/>
    <s v="Priority 2"/>
    <s v="Shelter"/>
    <x v="13"/>
    <m/>
    <m/>
  </r>
  <r>
    <x v="0"/>
    <x v="1"/>
    <s v="Post 6 Camp"/>
    <s v="MMR001CMP160"/>
    <s v="NGCA"/>
    <s v="Rural"/>
    <n v="110"/>
    <n v="643"/>
    <n v="106"/>
    <m/>
    <n v="124"/>
    <n v="0"/>
    <s v="Camp manager"/>
    <s v="Priority 3"/>
    <s v="Food"/>
    <x v="6"/>
    <m/>
    <m/>
  </r>
  <r>
    <x v="0"/>
    <x v="1"/>
    <s v="Post 6 Camp"/>
    <s v="MMR001CMP160"/>
    <s v="NGCA"/>
    <s v="Rural"/>
    <n v="110"/>
    <n v="643"/>
    <n v="106"/>
    <m/>
    <n v="124"/>
    <n v="0"/>
    <s v="Camp resident -Men"/>
    <s v="Priority 1"/>
    <s v="Food"/>
    <x v="6"/>
    <m/>
    <m/>
  </r>
  <r>
    <x v="0"/>
    <x v="1"/>
    <s v="Post 6 Camp"/>
    <s v="MMR001CMP160"/>
    <s v="NGCA"/>
    <s v="Rural"/>
    <n v="110"/>
    <n v="643"/>
    <n v="106"/>
    <m/>
    <n v="124"/>
    <n v="0"/>
    <s v="Camp resident -Men"/>
    <s v="Priority 2"/>
    <s v="Education"/>
    <x v="4"/>
    <m/>
    <m/>
  </r>
  <r>
    <x v="0"/>
    <x v="1"/>
    <s v="Post 6 Camp"/>
    <s v="MMR001CMP160"/>
    <s v="NGCA"/>
    <s v="Rural"/>
    <n v="110"/>
    <n v="643"/>
    <n v="106"/>
    <m/>
    <n v="124"/>
    <n v="0"/>
    <s v="Camp resident -Men"/>
    <s v="Priority 3"/>
    <s v="NonFoodItems"/>
    <x v="7"/>
    <m/>
    <m/>
  </r>
  <r>
    <x v="0"/>
    <x v="1"/>
    <s v="Post 6 Camp"/>
    <s v="MMR001CMP160"/>
    <s v="NGCA"/>
    <s v="Rural"/>
    <n v="110"/>
    <n v="643"/>
    <n v="106"/>
    <m/>
    <n v="124"/>
    <n v="0"/>
    <s v="Camp resident - women"/>
    <s v="Priority 1"/>
    <s v="Wash"/>
    <x v="8"/>
    <m/>
    <m/>
  </r>
  <r>
    <x v="0"/>
    <x v="1"/>
    <s v="Post 6 Camp"/>
    <s v="MMR001CMP160"/>
    <s v="NGCA"/>
    <s v="Rural"/>
    <n v="110"/>
    <n v="643"/>
    <n v="106"/>
    <m/>
    <n v="124"/>
    <n v="0"/>
    <s v="Camp resident - women"/>
    <s v="Priority 2"/>
    <s v="Food"/>
    <x v="0"/>
    <m/>
    <m/>
  </r>
  <r>
    <x v="0"/>
    <x v="1"/>
    <s v="Post 6 Camp"/>
    <s v="MMR001CMP160"/>
    <s v="NGCA"/>
    <s v="Rural"/>
    <n v="110"/>
    <n v="643"/>
    <n v="106"/>
    <m/>
    <n v="124"/>
    <n v="0"/>
    <s v="Camp resident - women"/>
    <s v="Priority 3"/>
    <s v="Health"/>
    <x v="19"/>
    <m/>
    <m/>
  </r>
  <r>
    <x v="0"/>
    <x v="1"/>
    <s v="Post 6 Camp"/>
    <s v="MMR001CMP160"/>
    <s v="NGCA"/>
    <s v="Rural"/>
    <n v="110"/>
    <n v="643"/>
    <n v="106"/>
    <m/>
    <n v="124"/>
    <n v="0"/>
    <s v="Camp resident - Children"/>
    <s v="Priority 1"/>
    <s v="Education"/>
    <x v="5"/>
    <m/>
    <m/>
  </r>
  <r>
    <x v="0"/>
    <x v="1"/>
    <s v="Post 6 Camp"/>
    <s v="MMR001CMP160"/>
    <s v="NGCA"/>
    <s v="Rural"/>
    <n v="110"/>
    <n v="643"/>
    <n v="106"/>
    <m/>
    <n v="124"/>
    <n v="0"/>
    <s v="Camp resident - Children"/>
    <s v="Priority 2"/>
    <s v="Wash"/>
    <x v="22"/>
    <m/>
    <m/>
  </r>
  <r>
    <x v="0"/>
    <x v="1"/>
    <s v="Post 6 Camp"/>
    <s v="MMR001CMP160"/>
    <s v="NGCA"/>
    <s v="Rural"/>
    <n v="110"/>
    <n v="643"/>
    <n v="106"/>
    <m/>
    <n v="124"/>
    <n v="0"/>
    <s v="Camp resident - Children"/>
    <s v="Priority 3"/>
    <s v="Health"/>
    <x v="14"/>
    <m/>
    <m/>
  </r>
  <r>
    <x v="0"/>
    <x v="0"/>
    <s v="Pa Dauk Myaing(Pa La Na)"/>
    <s v="MMR001CMP162"/>
    <s v="GCA"/>
    <s v="Rural"/>
    <n v="43"/>
    <n v="247"/>
    <n v="41"/>
    <n v="232"/>
    <n v="41"/>
    <n v="9"/>
    <s v="Camp manager"/>
    <s v="Priority 1"/>
    <s v="Shelter"/>
    <x v="13"/>
    <m/>
    <m/>
  </r>
  <r>
    <x v="0"/>
    <x v="0"/>
    <s v="Pa Dauk Myaing(Pa La Na)"/>
    <s v="MMR001CMP162"/>
    <s v="GCA"/>
    <s v="Rural"/>
    <n v="43"/>
    <n v="247"/>
    <n v="41"/>
    <n v="232"/>
    <n v="41"/>
    <n v="9"/>
    <s v="Camp manager"/>
    <s v="Priority 2"/>
    <s v="Health"/>
    <x v="19"/>
    <m/>
    <m/>
  </r>
  <r>
    <x v="0"/>
    <x v="0"/>
    <s v="Pa Dauk Myaing(Pa La Na)"/>
    <s v="MMR001CMP162"/>
    <s v="GCA"/>
    <s v="Rural"/>
    <n v="43"/>
    <n v="247"/>
    <n v="41"/>
    <n v="232"/>
    <n v="41"/>
    <n v="9"/>
    <s v="Camp manager"/>
    <s v="Priority 3"/>
    <s v="Protection"/>
    <x v="23"/>
    <m/>
    <m/>
  </r>
  <r>
    <x v="0"/>
    <x v="0"/>
    <s v="Pa Dauk Myaing(Pa La Na)"/>
    <s v="MMR001CMP162"/>
    <s v="GCA"/>
    <s v="Rural"/>
    <n v="43"/>
    <n v="247"/>
    <n v="41"/>
    <n v="232"/>
    <n v="41"/>
    <n v="9"/>
    <s v="Camp resident -Men"/>
    <s v="Priority 1"/>
    <s v="Education"/>
    <x v="4"/>
    <m/>
    <m/>
  </r>
  <r>
    <x v="0"/>
    <x v="0"/>
    <s v="Pa Dauk Myaing(Pa La Na)"/>
    <s v="MMR001CMP162"/>
    <s v="GCA"/>
    <s v="Rural"/>
    <n v="43"/>
    <n v="247"/>
    <n v="41"/>
    <n v="232"/>
    <n v="41"/>
    <n v="9"/>
    <s v="Camp resident -Men"/>
    <s v="Priority 2"/>
    <s v="Health"/>
    <x v="19"/>
    <m/>
    <m/>
  </r>
  <r>
    <x v="0"/>
    <x v="0"/>
    <s v="Pa Dauk Myaing(Pa La Na)"/>
    <s v="MMR001CMP162"/>
    <s v="GCA"/>
    <s v="Rural"/>
    <n v="43"/>
    <n v="247"/>
    <n v="41"/>
    <n v="232"/>
    <n v="41"/>
    <n v="9"/>
    <s v="Camp resident -Men"/>
    <s v="Priority 3"/>
    <s v="Protection"/>
    <x v="23"/>
    <m/>
    <m/>
  </r>
  <r>
    <x v="0"/>
    <x v="0"/>
    <s v="Pa Dauk Myaing(Pa La Na)"/>
    <s v="MMR001CMP162"/>
    <s v="GCA"/>
    <s v="Rural"/>
    <n v="43"/>
    <n v="247"/>
    <n v="41"/>
    <n v="232"/>
    <n v="41"/>
    <n v="9"/>
    <s v="Camp resident - women"/>
    <s v="Priority 1"/>
    <s v="Health"/>
    <x v="14"/>
    <m/>
    <m/>
  </r>
  <r>
    <x v="0"/>
    <x v="0"/>
    <s v="Pa Dauk Myaing(Pa La Na)"/>
    <s v="MMR001CMP162"/>
    <s v="GCA"/>
    <s v="Rural"/>
    <n v="43"/>
    <n v="247"/>
    <n v="41"/>
    <n v="232"/>
    <n v="41"/>
    <n v="9"/>
    <s v="Camp resident - women"/>
    <s v="Priority 2"/>
    <s v="Wash"/>
    <x v="8"/>
    <m/>
    <m/>
  </r>
  <r>
    <x v="0"/>
    <x v="0"/>
    <s v="Pa Dauk Myaing(Pa La Na)"/>
    <s v="MMR001CMP162"/>
    <s v="GCA"/>
    <s v="Rural"/>
    <n v="43"/>
    <n v="247"/>
    <n v="41"/>
    <n v="232"/>
    <n v="41"/>
    <n v="9"/>
    <s v="Camp resident - women"/>
    <s v="Priority 3"/>
    <s v="NonFoodItems"/>
    <x v="7"/>
    <m/>
    <m/>
  </r>
  <r>
    <x v="0"/>
    <x v="0"/>
    <s v="Pa Dauk Myaing(Pa La Na)"/>
    <s v="MMR001CMP162"/>
    <s v="GCA"/>
    <s v="Rural"/>
    <n v="43"/>
    <n v="247"/>
    <n v="41"/>
    <n v="232"/>
    <n v="41"/>
    <n v="9"/>
    <s v="Camp resident - Children"/>
    <s v="Priority 1"/>
    <s v="Health"/>
    <x v="19"/>
    <m/>
    <m/>
  </r>
  <r>
    <x v="0"/>
    <x v="0"/>
    <s v="Pa Dauk Myaing(Pa La Na)"/>
    <s v="MMR001CMP162"/>
    <s v="GCA"/>
    <s v="Rural"/>
    <n v="43"/>
    <n v="247"/>
    <n v="41"/>
    <n v="232"/>
    <n v="41"/>
    <n v="9"/>
    <s v="Camp resident - Children"/>
    <s v="Priority 2"/>
    <s v="Food"/>
    <x v="6"/>
    <m/>
    <m/>
  </r>
  <r>
    <x v="0"/>
    <x v="0"/>
    <s v="Pa Dauk Myaing(Pa La Na)"/>
    <s v="MMR001CMP162"/>
    <s v="GCA"/>
    <s v="Rural"/>
    <n v="43"/>
    <n v="247"/>
    <n v="41"/>
    <n v="232"/>
    <n v="41"/>
    <n v="9"/>
    <s v="Camp resident - Children"/>
    <s v="Priority 3"/>
    <s v="NonFoodItems"/>
    <x v="7"/>
    <m/>
    <m/>
  </r>
  <r>
    <x v="0"/>
    <x v="9"/>
    <s v="Lisu Baptist Church, Maw Wan Ward"/>
    <s v="MMR001CMP167"/>
    <s v="GCA"/>
    <s v="Urban"/>
    <n v="15"/>
    <n v="74"/>
    <n v="12"/>
    <n v="60"/>
    <n v="16"/>
    <n v="74"/>
    <s v="Camp manager"/>
    <s v="Priority 1"/>
    <s v="Environment"/>
    <x v="1"/>
    <m/>
    <m/>
  </r>
  <r>
    <x v="0"/>
    <x v="9"/>
    <s v="Lisu Baptist Church, Maw Wan Ward"/>
    <s v="MMR001CMP167"/>
    <s v="GCA"/>
    <s v="Urban"/>
    <n v="15"/>
    <n v="74"/>
    <n v="12"/>
    <n v="60"/>
    <n v="16"/>
    <n v="74"/>
    <s v="Camp manager"/>
    <s v="Priority 2"/>
    <s v="Food"/>
    <x v="11"/>
    <m/>
    <m/>
  </r>
  <r>
    <x v="0"/>
    <x v="9"/>
    <s v="Lisu Baptist Church, Maw Wan Ward"/>
    <s v="MMR001CMP167"/>
    <s v="GCA"/>
    <s v="Urban"/>
    <n v="15"/>
    <n v="74"/>
    <n v="12"/>
    <n v="60"/>
    <n v="16"/>
    <n v="74"/>
    <s v="Camp manager"/>
    <s v="Priority 3"/>
    <s v="Food"/>
    <x v="6"/>
    <m/>
    <m/>
  </r>
  <r>
    <x v="0"/>
    <x v="9"/>
    <s v="Lisu Baptist Church, Maw Wan Ward"/>
    <s v="MMR001CMP167"/>
    <s v="GCA"/>
    <s v="Urban"/>
    <n v="15"/>
    <n v="74"/>
    <n v="12"/>
    <n v="60"/>
    <n v="16"/>
    <n v="74"/>
    <s v="Camp resident -Men"/>
    <s v="Priority 1"/>
    <s v="Food"/>
    <x v="0"/>
    <m/>
    <m/>
  </r>
  <r>
    <x v="0"/>
    <x v="9"/>
    <s v="Lisu Baptist Church, Maw Wan Ward"/>
    <s v="MMR001CMP167"/>
    <s v="GCA"/>
    <s v="Urban"/>
    <n v="15"/>
    <n v="74"/>
    <n v="12"/>
    <n v="60"/>
    <n v="16"/>
    <n v="74"/>
    <s v="Camp resident -Men"/>
    <s v="Priority 2"/>
    <s v="Food"/>
    <x v="6"/>
    <m/>
    <m/>
  </r>
  <r>
    <x v="0"/>
    <x v="9"/>
    <s v="Lisu Baptist Church, Maw Wan Ward"/>
    <s v="MMR001CMP167"/>
    <s v="GCA"/>
    <s v="Urban"/>
    <n v="15"/>
    <n v="74"/>
    <n v="12"/>
    <n v="60"/>
    <n v="16"/>
    <n v="74"/>
    <s v="Camp resident -Men"/>
    <s v="Priority 3"/>
    <s v="Health"/>
    <x v="9"/>
    <m/>
    <m/>
  </r>
  <r>
    <x v="0"/>
    <x v="9"/>
    <s v="Lisu Baptist Church, Maw Wan Ward"/>
    <s v="MMR001CMP167"/>
    <s v="GCA"/>
    <s v="Urban"/>
    <n v="15"/>
    <n v="74"/>
    <n v="12"/>
    <n v="60"/>
    <n v="16"/>
    <n v="74"/>
    <s v="Camp resident - women"/>
    <s v="Priority 1"/>
    <s v="Food"/>
    <x v="6"/>
    <m/>
    <m/>
  </r>
  <r>
    <x v="0"/>
    <x v="9"/>
    <s v="Lisu Baptist Church, Maw Wan Ward"/>
    <s v="MMR001CMP167"/>
    <s v="GCA"/>
    <s v="Urban"/>
    <n v="15"/>
    <n v="74"/>
    <n v="12"/>
    <n v="60"/>
    <n v="16"/>
    <n v="74"/>
    <s v="Camp resident - women"/>
    <s v="Priority 2"/>
    <s v="NonFoodItems"/>
    <x v="15"/>
    <m/>
    <m/>
  </r>
  <r>
    <x v="0"/>
    <x v="9"/>
    <s v="Lisu Baptist Church, Maw Wan Ward"/>
    <s v="MMR001CMP167"/>
    <s v="GCA"/>
    <s v="Urban"/>
    <n v="15"/>
    <n v="74"/>
    <n v="12"/>
    <n v="60"/>
    <n v="16"/>
    <n v="74"/>
    <s v="Camp resident - women"/>
    <s v="Priority 3"/>
    <s v="Food"/>
    <x v="12"/>
    <m/>
    <m/>
  </r>
  <r>
    <x v="0"/>
    <x v="9"/>
    <s v="Lisu Baptist Church, Maw Wan Ward"/>
    <s v="MMR001CMP167"/>
    <s v="GCA"/>
    <s v="Urban"/>
    <n v="15"/>
    <n v="74"/>
    <n v="12"/>
    <n v="60"/>
    <n v="16"/>
    <n v="74"/>
    <s v="Camp resident - Children"/>
    <s v="Priority 1"/>
    <s v="Education"/>
    <x v="5"/>
    <m/>
    <m/>
  </r>
  <r>
    <x v="0"/>
    <x v="9"/>
    <s v="Lisu Baptist Church, Maw Wan Ward"/>
    <s v="MMR001CMP167"/>
    <s v="GCA"/>
    <s v="Urban"/>
    <n v="15"/>
    <n v="74"/>
    <n v="12"/>
    <n v="60"/>
    <n v="16"/>
    <n v="74"/>
    <s v="Camp resident - Children"/>
    <s v="Priority 2"/>
    <s v="Health"/>
    <x v="9"/>
    <m/>
    <m/>
  </r>
  <r>
    <x v="0"/>
    <x v="9"/>
    <s v="Lisu Baptist Church, Maw Wan Ward"/>
    <s v="MMR001CMP167"/>
    <s v="GCA"/>
    <s v="Urban"/>
    <n v="15"/>
    <n v="74"/>
    <n v="12"/>
    <n v="60"/>
    <n v="16"/>
    <n v="74"/>
    <s v="Camp resident - Children"/>
    <s v="Priority 3"/>
    <s v="Food"/>
    <x v="6"/>
    <m/>
    <m/>
  </r>
  <r>
    <x v="0"/>
    <x v="9"/>
    <s v="5 Ward RC Church(lon Khin)"/>
    <s v="MMR001CMP168"/>
    <s v="GCA"/>
    <s v="Rural"/>
    <n v="74"/>
    <n v="404"/>
    <n v="60"/>
    <n v="330"/>
    <n v="74"/>
    <n v="369"/>
    <s v="Camp manager"/>
    <s v="Priority 1"/>
    <s v="Education"/>
    <x v="16"/>
    <m/>
    <m/>
  </r>
  <r>
    <x v="0"/>
    <x v="9"/>
    <s v="5 Ward RC Church(lon Khin)"/>
    <s v="MMR001CMP168"/>
    <s v="GCA"/>
    <s v="Rural"/>
    <n v="74"/>
    <n v="404"/>
    <n v="60"/>
    <n v="330"/>
    <n v="74"/>
    <n v="369"/>
    <s v="Camp manager"/>
    <s v="Priority 2"/>
    <s v="Food"/>
    <x v="6"/>
    <m/>
    <m/>
  </r>
  <r>
    <x v="0"/>
    <x v="9"/>
    <s v="5 Ward RC Church(lon Khin)"/>
    <s v="MMR001CMP168"/>
    <s v="GCA"/>
    <s v="Rural"/>
    <n v="74"/>
    <n v="404"/>
    <n v="60"/>
    <n v="330"/>
    <n v="74"/>
    <n v="369"/>
    <s v="Camp manager"/>
    <s v="Priority 3"/>
    <s v="Food"/>
    <x v="11"/>
    <m/>
    <m/>
  </r>
  <r>
    <x v="0"/>
    <x v="9"/>
    <s v="5 Ward RC Church(lon Khin)"/>
    <s v="MMR001CMP168"/>
    <s v="GCA"/>
    <s v="Rural"/>
    <n v="74"/>
    <n v="404"/>
    <n v="60"/>
    <n v="330"/>
    <n v="74"/>
    <n v="369"/>
    <s v="Camp resident -Men"/>
    <s v="Priority 1"/>
    <s v="Health"/>
    <x v="9"/>
    <m/>
    <m/>
  </r>
  <r>
    <x v="0"/>
    <x v="9"/>
    <s v="5 Ward RC Church(lon Khin)"/>
    <s v="MMR001CMP168"/>
    <s v="GCA"/>
    <s v="Rural"/>
    <n v="74"/>
    <n v="404"/>
    <n v="60"/>
    <n v="330"/>
    <n v="74"/>
    <n v="369"/>
    <s v="Camp resident -Men"/>
    <s v="Priority 2"/>
    <s v="Protection"/>
    <x v="23"/>
    <m/>
    <m/>
  </r>
  <r>
    <x v="0"/>
    <x v="9"/>
    <s v="5 Ward RC Church(lon Khin)"/>
    <s v="MMR001CMP168"/>
    <s v="GCA"/>
    <s v="Rural"/>
    <n v="74"/>
    <n v="404"/>
    <n v="60"/>
    <n v="330"/>
    <n v="74"/>
    <n v="369"/>
    <s v="Camp resident -Men"/>
    <s v="Priority 3"/>
    <s v="Food"/>
    <x v="12"/>
    <m/>
    <m/>
  </r>
  <r>
    <x v="0"/>
    <x v="9"/>
    <s v="5 Ward RC Church(lon Khin)"/>
    <s v="MMR001CMP168"/>
    <s v="GCA"/>
    <s v="Rural"/>
    <n v="74"/>
    <n v="404"/>
    <n v="60"/>
    <n v="330"/>
    <n v="74"/>
    <n v="369"/>
    <s v="Camp resident - women"/>
    <s v="Priority 1"/>
    <s v="Food"/>
    <x v="6"/>
    <m/>
    <m/>
  </r>
  <r>
    <x v="0"/>
    <x v="9"/>
    <s v="5 Ward RC Church(lon Khin)"/>
    <s v="MMR001CMP168"/>
    <s v="GCA"/>
    <s v="Rural"/>
    <n v="74"/>
    <n v="404"/>
    <n v="60"/>
    <n v="330"/>
    <n v="74"/>
    <n v="369"/>
    <s v="Camp resident - women"/>
    <s v="Priority 2"/>
    <s v="Health"/>
    <x v="9"/>
    <m/>
    <m/>
  </r>
  <r>
    <x v="0"/>
    <x v="9"/>
    <s v="5 Ward RC Church(lon Khin)"/>
    <s v="MMR001CMP168"/>
    <s v="GCA"/>
    <s v="Rural"/>
    <n v="74"/>
    <n v="404"/>
    <n v="60"/>
    <n v="330"/>
    <n v="74"/>
    <n v="369"/>
    <s v="Camp resident - women"/>
    <s v="Priority 3"/>
    <s v="Food"/>
    <x v="12"/>
    <m/>
    <m/>
  </r>
  <r>
    <x v="0"/>
    <x v="9"/>
    <s v="5 Ward RC Church(lon Khin)"/>
    <s v="MMR001CMP168"/>
    <s v="GCA"/>
    <s v="Rural"/>
    <n v="74"/>
    <n v="404"/>
    <n v="60"/>
    <n v="330"/>
    <n v="74"/>
    <n v="369"/>
    <s v="Camp resident - Children"/>
    <s v="Priority 1"/>
    <s v="Wash"/>
    <x v="2"/>
    <m/>
    <m/>
  </r>
  <r>
    <x v="0"/>
    <x v="9"/>
    <s v="5 Ward RC Church(lon Khin)"/>
    <s v="MMR001CMP168"/>
    <s v="GCA"/>
    <s v="Rural"/>
    <n v="74"/>
    <n v="404"/>
    <n v="60"/>
    <n v="330"/>
    <n v="74"/>
    <n v="369"/>
    <s v="Camp resident - Children"/>
    <s v="Priority 2"/>
    <s v="Food"/>
    <x v="12"/>
    <m/>
    <m/>
  </r>
  <r>
    <x v="0"/>
    <x v="9"/>
    <s v="5 Ward RC Church(lon Khin)"/>
    <s v="MMR001CMP168"/>
    <s v="GCA"/>
    <s v="Rural"/>
    <n v="74"/>
    <n v="404"/>
    <n v="60"/>
    <n v="330"/>
    <n v="74"/>
    <n v="369"/>
    <s v="Camp resident - Children"/>
    <s v="Priority 3"/>
    <s v="Education"/>
    <x v="5"/>
    <m/>
    <m/>
  </r>
  <r>
    <x v="0"/>
    <x v="9"/>
    <s v="Baptist Church, Hmaw Si Sar(Lon Khin)"/>
    <s v="MMR001CMP169"/>
    <s v="GCA"/>
    <s v="Rural"/>
    <n v="35"/>
    <n v="215"/>
    <n v="35"/>
    <n v="211"/>
    <n v="35"/>
    <n v="212"/>
    <s v="Camp manager"/>
    <s v="Priority 1"/>
    <s v="Food"/>
    <x v="0"/>
    <m/>
    <m/>
  </r>
  <r>
    <x v="0"/>
    <x v="9"/>
    <s v="Baptist Church, Hmaw Si Sar(Lon Khin)"/>
    <s v="MMR001CMP169"/>
    <s v="GCA"/>
    <s v="Rural"/>
    <n v="35"/>
    <n v="215"/>
    <n v="35"/>
    <n v="211"/>
    <n v="35"/>
    <n v="212"/>
    <s v="Camp manager"/>
    <s v="Priority 2"/>
    <s v="Environment"/>
    <x v="1"/>
    <m/>
    <m/>
  </r>
  <r>
    <x v="0"/>
    <x v="9"/>
    <s v="Baptist Church, Hmaw Si Sar(Lon Khin)"/>
    <s v="MMR001CMP169"/>
    <s v="GCA"/>
    <s v="Rural"/>
    <n v="35"/>
    <n v="215"/>
    <n v="35"/>
    <n v="211"/>
    <n v="35"/>
    <n v="212"/>
    <s v="Camp manager"/>
    <s v="Priority 3"/>
    <s v="NonFoodItems"/>
    <x v="7"/>
    <m/>
    <m/>
  </r>
  <r>
    <x v="0"/>
    <x v="9"/>
    <s v="Baptist Church, Hmaw Si Sar(Lon Khin)"/>
    <s v="MMR001CMP169"/>
    <s v="GCA"/>
    <s v="Rural"/>
    <n v="35"/>
    <n v="215"/>
    <n v="35"/>
    <n v="211"/>
    <n v="35"/>
    <n v="212"/>
    <s v="Camp resident -Men"/>
    <s v="Priority 1"/>
    <s v="Food"/>
    <x v="0"/>
    <m/>
    <m/>
  </r>
  <r>
    <x v="0"/>
    <x v="9"/>
    <s v="Baptist Church, Hmaw Si Sar(Lon Khin)"/>
    <s v="MMR001CMP169"/>
    <s v="GCA"/>
    <s v="Rural"/>
    <n v="35"/>
    <n v="215"/>
    <n v="35"/>
    <n v="211"/>
    <n v="35"/>
    <n v="212"/>
    <s v="Camp resident -Men"/>
    <s v="Priority 2"/>
    <s v="Health"/>
    <x v="14"/>
    <m/>
    <m/>
  </r>
  <r>
    <x v="0"/>
    <x v="9"/>
    <s v="Baptist Church, Hmaw Si Sar(Lon Khin)"/>
    <s v="MMR001CMP169"/>
    <s v="GCA"/>
    <s v="Rural"/>
    <n v="35"/>
    <n v="215"/>
    <n v="35"/>
    <n v="211"/>
    <n v="35"/>
    <n v="212"/>
    <s v="Camp resident -Men"/>
    <s v="Priority 3"/>
    <s v="Food"/>
    <x v="11"/>
    <m/>
    <m/>
  </r>
  <r>
    <x v="0"/>
    <x v="9"/>
    <s v="Baptist Church, Hmaw Si Sar(Lon Khin)"/>
    <s v="MMR001CMP169"/>
    <s v="GCA"/>
    <s v="Rural"/>
    <n v="35"/>
    <n v="215"/>
    <n v="35"/>
    <n v="211"/>
    <n v="35"/>
    <n v="212"/>
    <s v="Camp resident - women"/>
    <s v="Priority 1"/>
    <s v="Food"/>
    <x v="6"/>
    <m/>
    <m/>
  </r>
  <r>
    <x v="0"/>
    <x v="9"/>
    <s v="Baptist Church, Hmaw Si Sar(Lon Khin)"/>
    <s v="MMR001CMP169"/>
    <s v="GCA"/>
    <s v="Rural"/>
    <n v="35"/>
    <n v="215"/>
    <n v="35"/>
    <n v="211"/>
    <n v="35"/>
    <n v="212"/>
    <s v="Camp resident - women"/>
    <s v="Priority 2"/>
    <s v="Shelter"/>
    <x v="13"/>
    <m/>
    <m/>
  </r>
  <r>
    <x v="0"/>
    <x v="9"/>
    <s v="Baptist Church, Hmaw Si Sar(Lon Khin)"/>
    <s v="MMR001CMP169"/>
    <s v="GCA"/>
    <s v="Rural"/>
    <n v="35"/>
    <n v="215"/>
    <n v="35"/>
    <n v="211"/>
    <n v="35"/>
    <n v="212"/>
    <s v="Camp resident - women"/>
    <s v="Priority 3"/>
    <s v="NonFoodItems"/>
    <x v="7"/>
    <m/>
    <m/>
  </r>
  <r>
    <x v="0"/>
    <x v="9"/>
    <s v="Baptist Church, Hmaw Si Sar(Lon Khin)"/>
    <s v="MMR001CMP169"/>
    <s v="GCA"/>
    <s v="Rural"/>
    <n v="35"/>
    <n v="215"/>
    <n v="35"/>
    <n v="211"/>
    <n v="35"/>
    <n v="212"/>
    <s v="Camp resident - Children"/>
    <s v="Priority 1"/>
    <s v="Education"/>
    <x v="16"/>
    <m/>
    <m/>
  </r>
  <r>
    <x v="0"/>
    <x v="9"/>
    <s v="Baptist Church, Hmaw Si Sar(Lon Khin)"/>
    <s v="MMR001CMP169"/>
    <s v="GCA"/>
    <s v="Rural"/>
    <n v="35"/>
    <n v="215"/>
    <n v="35"/>
    <n v="211"/>
    <n v="35"/>
    <n v="212"/>
    <s v="Camp resident - Children"/>
    <s v="Priority 2"/>
    <s v="Food"/>
    <x v="6"/>
    <m/>
    <m/>
  </r>
  <r>
    <x v="0"/>
    <x v="9"/>
    <s v="Baptist Church, Hmaw Si Sar(Lon Khin)"/>
    <s v="MMR001CMP169"/>
    <s v="GCA"/>
    <s v="Rural"/>
    <n v="35"/>
    <n v="215"/>
    <n v="35"/>
    <n v="211"/>
    <n v="35"/>
    <n v="212"/>
    <s v="Camp resident - Children"/>
    <s v="Priority 3"/>
    <s v="Food"/>
    <x v="12"/>
    <m/>
    <m/>
  </r>
  <r>
    <x v="0"/>
    <x v="9"/>
    <s v="Dhama Rakhita, Nyein Chan Tar Yar Ward(Lon Khin)"/>
    <s v="MMR001CMP174"/>
    <s v="GCA"/>
    <s v="Urban"/>
    <n v="65"/>
    <n v="347"/>
    <n v="65"/>
    <n v="347"/>
    <n v="65"/>
    <n v="347"/>
    <s v="Camp manager"/>
    <s v="Priority 1"/>
    <s v="Food"/>
    <x v="0"/>
    <m/>
    <m/>
  </r>
  <r>
    <x v="0"/>
    <x v="9"/>
    <s v="Dhama Rakhita, Nyein Chan Tar Yar Ward(Lon Khin)"/>
    <s v="MMR001CMP174"/>
    <s v="GCA"/>
    <s v="Urban"/>
    <n v="65"/>
    <n v="347"/>
    <n v="65"/>
    <n v="347"/>
    <n v="65"/>
    <n v="347"/>
    <s v="Camp manager"/>
    <s v="Priority 2"/>
    <s v="Shelter"/>
    <x v="17"/>
    <m/>
    <m/>
  </r>
  <r>
    <x v="0"/>
    <x v="9"/>
    <s v="Dhama Rakhita, Nyein Chan Tar Yar Ward(Lon Khin)"/>
    <s v="MMR001CMP174"/>
    <s v="GCA"/>
    <s v="Urban"/>
    <n v="65"/>
    <n v="347"/>
    <n v="65"/>
    <n v="347"/>
    <n v="65"/>
    <n v="347"/>
    <s v="Camp manager"/>
    <s v="Priority 3"/>
    <s v="Environment"/>
    <x v="1"/>
    <m/>
    <m/>
  </r>
  <r>
    <x v="0"/>
    <x v="9"/>
    <s v="Dhama Rakhita, Nyein Chan Tar Yar Ward(Lon Khin)"/>
    <s v="MMR001CMP174"/>
    <s v="GCA"/>
    <s v="Urban"/>
    <n v="65"/>
    <n v="347"/>
    <n v="65"/>
    <n v="347"/>
    <n v="65"/>
    <n v="347"/>
    <s v="Camp resident -Men"/>
    <s v="Priority 1"/>
    <s v="Food"/>
    <x v="11"/>
    <m/>
    <m/>
  </r>
  <r>
    <x v="0"/>
    <x v="9"/>
    <s v="Dhama Rakhita, Nyein Chan Tar Yar Ward(Lon Khin)"/>
    <s v="MMR001CMP174"/>
    <s v="GCA"/>
    <s v="Urban"/>
    <n v="65"/>
    <n v="347"/>
    <n v="65"/>
    <n v="347"/>
    <n v="65"/>
    <n v="347"/>
    <s v="Camp resident -Men"/>
    <s v="Priority 2"/>
    <s v="Environment"/>
    <x v="1"/>
    <m/>
    <m/>
  </r>
  <r>
    <x v="0"/>
    <x v="9"/>
    <s v="Dhama Rakhita, Nyein Chan Tar Yar Ward(Lon Khin)"/>
    <s v="MMR001CMP174"/>
    <s v="GCA"/>
    <s v="Urban"/>
    <n v="65"/>
    <n v="347"/>
    <n v="65"/>
    <n v="347"/>
    <n v="65"/>
    <n v="347"/>
    <s v="Camp resident -Men"/>
    <s v="Priority 3"/>
    <s v="Food"/>
    <x v="6"/>
    <m/>
    <m/>
  </r>
  <r>
    <x v="0"/>
    <x v="9"/>
    <s v="Dhama Rakhita, Nyein Chan Tar Yar Ward(Lon Khin)"/>
    <s v="MMR001CMP174"/>
    <s v="GCA"/>
    <s v="Urban"/>
    <n v="65"/>
    <n v="347"/>
    <n v="65"/>
    <n v="347"/>
    <n v="65"/>
    <n v="347"/>
    <s v="Camp resident - women"/>
    <s v="Priority 1"/>
    <s v="Food"/>
    <x v="6"/>
    <m/>
    <m/>
  </r>
  <r>
    <x v="0"/>
    <x v="9"/>
    <s v="Dhama Rakhita, Nyein Chan Tar Yar Ward(Lon Khin)"/>
    <s v="MMR001CMP174"/>
    <s v="GCA"/>
    <s v="Urban"/>
    <n v="65"/>
    <n v="347"/>
    <n v="65"/>
    <n v="347"/>
    <n v="65"/>
    <n v="347"/>
    <s v="Camp resident - women"/>
    <s v="Priority 2"/>
    <s v="Food"/>
    <x v="0"/>
    <m/>
    <m/>
  </r>
  <r>
    <x v="0"/>
    <x v="9"/>
    <s v="Dhama Rakhita, Nyein Chan Tar Yar Ward(Lon Khin)"/>
    <s v="MMR001CMP174"/>
    <s v="GCA"/>
    <s v="Urban"/>
    <n v="65"/>
    <n v="347"/>
    <n v="65"/>
    <n v="347"/>
    <n v="65"/>
    <n v="347"/>
    <s v="Camp resident - women"/>
    <s v="Priority 3"/>
    <s v="Environment"/>
    <x v="1"/>
    <m/>
    <m/>
  </r>
  <r>
    <x v="0"/>
    <x v="9"/>
    <s v="Dhama Rakhita, Nyein Chan Tar Yar Ward(Lon Khin)"/>
    <s v="MMR001CMP174"/>
    <s v="GCA"/>
    <s v="Urban"/>
    <n v="65"/>
    <n v="347"/>
    <n v="65"/>
    <n v="347"/>
    <n v="65"/>
    <n v="347"/>
    <s v="Camp resident - Children"/>
    <s v="Priority 1"/>
    <s v="Education"/>
    <x v="16"/>
    <m/>
    <m/>
  </r>
  <r>
    <x v="0"/>
    <x v="9"/>
    <s v="Dhama Rakhita, Nyein Chan Tar Yar Ward(Lon Khin)"/>
    <s v="MMR001CMP174"/>
    <s v="GCA"/>
    <s v="Urban"/>
    <n v="65"/>
    <n v="347"/>
    <n v="65"/>
    <n v="347"/>
    <n v="65"/>
    <n v="347"/>
    <s v="Camp resident - Children"/>
    <s v="Priority 2"/>
    <s v="Education"/>
    <x v="3"/>
    <m/>
    <m/>
  </r>
  <r>
    <x v="0"/>
    <x v="9"/>
    <s v="Dhama Rakhita, Nyein Chan Tar Yar Ward(Lon Khin)"/>
    <s v="MMR001CMP174"/>
    <s v="GCA"/>
    <s v="Urban"/>
    <n v="65"/>
    <n v="347"/>
    <n v="65"/>
    <n v="347"/>
    <n v="65"/>
    <n v="347"/>
    <s v="Camp resident - Children"/>
    <s v="Priority 3"/>
    <s v="Education"/>
    <x v="5"/>
    <m/>
    <m/>
  </r>
  <r>
    <x v="0"/>
    <x v="9"/>
    <s v="AG Church, Hmaw Si Sa"/>
    <s v="MMR001CMP176"/>
    <s v="GCA"/>
    <s v="Urban"/>
    <n v="67"/>
    <n v="350"/>
    <n v="67"/>
    <n v="350"/>
    <n v="67"/>
    <n v="350"/>
    <s v="Camp manager"/>
    <s v="Priority 1"/>
    <s v="Wash"/>
    <x v="22"/>
    <m/>
    <m/>
  </r>
  <r>
    <x v="0"/>
    <x v="9"/>
    <s v="AG Church, Hmaw Si Sa"/>
    <s v="MMR001CMP176"/>
    <s v="GCA"/>
    <s v="Urban"/>
    <n v="67"/>
    <n v="350"/>
    <n v="67"/>
    <n v="350"/>
    <n v="67"/>
    <n v="350"/>
    <s v="Camp manager"/>
    <s v="Priority 2"/>
    <s v="Wash"/>
    <x v="10"/>
    <m/>
    <m/>
  </r>
  <r>
    <x v="0"/>
    <x v="9"/>
    <s v="AG Church, Hmaw Si Sa"/>
    <s v="MMR001CMP176"/>
    <s v="GCA"/>
    <s v="Urban"/>
    <n v="67"/>
    <n v="350"/>
    <n v="67"/>
    <n v="350"/>
    <n v="67"/>
    <n v="350"/>
    <s v="Camp manager"/>
    <s v="Priority 3"/>
    <s v="Shelter"/>
    <x v="21"/>
    <m/>
    <m/>
  </r>
  <r>
    <x v="0"/>
    <x v="9"/>
    <s v="AG Church, Hmaw Si Sa"/>
    <s v="MMR001CMP176"/>
    <s v="GCA"/>
    <s v="Urban"/>
    <n v="67"/>
    <n v="350"/>
    <n v="67"/>
    <n v="350"/>
    <n v="67"/>
    <n v="350"/>
    <s v="Camp resident -Men"/>
    <s v="Priority 1"/>
    <s v="Environment"/>
    <x v="1"/>
    <m/>
    <m/>
  </r>
  <r>
    <x v="0"/>
    <x v="9"/>
    <s v="AG Church, Hmaw Si Sa"/>
    <s v="MMR001CMP176"/>
    <s v="GCA"/>
    <s v="Urban"/>
    <n v="67"/>
    <n v="350"/>
    <n v="67"/>
    <n v="350"/>
    <n v="67"/>
    <n v="350"/>
    <s v="Camp resident -Men"/>
    <s v="Priority 2"/>
    <s v="Wash"/>
    <x v="2"/>
    <m/>
    <m/>
  </r>
  <r>
    <x v="0"/>
    <x v="9"/>
    <s v="AG Church, Hmaw Si Sa"/>
    <s v="MMR001CMP176"/>
    <s v="GCA"/>
    <s v="Urban"/>
    <n v="67"/>
    <n v="350"/>
    <n v="67"/>
    <n v="350"/>
    <n v="67"/>
    <n v="350"/>
    <s v="Camp resident -Men"/>
    <s v="Priority 3"/>
    <s v="Wash"/>
    <x v="22"/>
    <m/>
    <m/>
  </r>
  <r>
    <x v="0"/>
    <x v="9"/>
    <s v="AG Church, Hmaw Si Sa"/>
    <s v="MMR001CMP176"/>
    <s v="GCA"/>
    <s v="Urban"/>
    <n v="67"/>
    <n v="350"/>
    <n v="67"/>
    <n v="350"/>
    <n v="67"/>
    <n v="350"/>
    <s v="Camp resident - women"/>
    <s v="Priority 1"/>
    <s v="Food"/>
    <x v="0"/>
    <m/>
    <m/>
  </r>
  <r>
    <x v="0"/>
    <x v="9"/>
    <s v="AG Church, Hmaw Si Sa"/>
    <s v="MMR001CMP176"/>
    <s v="GCA"/>
    <s v="Urban"/>
    <n v="67"/>
    <n v="350"/>
    <n v="67"/>
    <n v="350"/>
    <n v="67"/>
    <n v="350"/>
    <s v="Camp resident - women"/>
    <s v="Priority 2"/>
    <s v="Food"/>
    <x v="12"/>
    <m/>
    <m/>
  </r>
  <r>
    <x v="0"/>
    <x v="9"/>
    <s v="AG Church, Hmaw Si Sa"/>
    <s v="MMR001CMP176"/>
    <s v="GCA"/>
    <s v="Urban"/>
    <n v="67"/>
    <n v="350"/>
    <n v="67"/>
    <n v="350"/>
    <n v="67"/>
    <n v="350"/>
    <s v="Camp resident - women"/>
    <s v="Priority 3"/>
    <s v="Food"/>
    <x v="6"/>
    <m/>
    <m/>
  </r>
  <r>
    <x v="0"/>
    <x v="9"/>
    <s v="AG Church, Hmaw Si Sa"/>
    <s v="MMR001CMP176"/>
    <s v="GCA"/>
    <s v="Urban"/>
    <n v="67"/>
    <n v="350"/>
    <n v="67"/>
    <n v="350"/>
    <n v="67"/>
    <n v="350"/>
    <s v="Camp resident - Children"/>
    <s v="Priority 1"/>
    <s v="Education"/>
    <x v="3"/>
    <m/>
    <m/>
  </r>
  <r>
    <x v="0"/>
    <x v="9"/>
    <s v="AG Church, Hmaw Si Sa"/>
    <s v="MMR001CMP176"/>
    <s v="GCA"/>
    <s v="Urban"/>
    <n v="67"/>
    <n v="350"/>
    <n v="67"/>
    <n v="350"/>
    <n v="67"/>
    <n v="350"/>
    <s v="Camp resident - Children"/>
    <s v="Priority 2"/>
    <s v="Education"/>
    <x v="5"/>
    <m/>
    <m/>
  </r>
  <r>
    <x v="0"/>
    <x v="9"/>
    <s v="AG Church, Hmaw Si Sa"/>
    <s v="MMR001CMP176"/>
    <s v="GCA"/>
    <s v="Urban"/>
    <n v="67"/>
    <n v="350"/>
    <n v="67"/>
    <n v="350"/>
    <n v="67"/>
    <n v="350"/>
    <s v="Camp resident - Children"/>
    <s v="Priority 3"/>
    <s v="Food"/>
    <x v="12"/>
    <m/>
    <m/>
  </r>
  <r>
    <x v="0"/>
    <x v="9"/>
    <s v="5 Ward Baptist Church(lon Khin)"/>
    <s v="MMR001CMP179"/>
    <s v="GCA"/>
    <s v="Rural"/>
    <n v="77"/>
    <n v="380"/>
    <n v="76"/>
    <n v="342"/>
    <n v="76"/>
    <n v="344"/>
    <s v="Camp manager"/>
    <s v="Priority 1"/>
    <s v="Food"/>
    <x v="0"/>
    <m/>
    <m/>
  </r>
  <r>
    <x v="0"/>
    <x v="9"/>
    <s v="5 Ward Baptist Church(lon Khin)"/>
    <s v="MMR001CMP179"/>
    <s v="GCA"/>
    <s v="Rural"/>
    <n v="77"/>
    <n v="380"/>
    <n v="76"/>
    <n v="342"/>
    <n v="76"/>
    <n v="344"/>
    <s v="Camp manager"/>
    <s v="Priority 2"/>
    <s v="Wash"/>
    <x v="2"/>
    <m/>
    <m/>
  </r>
  <r>
    <x v="0"/>
    <x v="9"/>
    <s v="5 Ward Baptist Church(lon Khin)"/>
    <s v="MMR001CMP179"/>
    <s v="GCA"/>
    <s v="Rural"/>
    <n v="77"/>
    <n v="380"/>
    <n v="76"/>
    <n v="342"/>
    <n v="76"/>
    <n v="344"/>
    <s v="Camp manager"/>
    <s v="Priority 3"/>
    <s v="Protection"/>
    <x v="23"/>
    <m/>
    <m/>
  </r>
  <r>
    <x v="0"/>
    <x v="9"/>
    <s v="5 Ward Baptist Church(lon Khin)"/>
    <s v="MMR001CMP179"/>
    <s v="GCA"/>
    <s v="Rural"/>
    <n v="77"/>
    <n v="380"/>
    <n v="76"/>
    <n v="342"/>
    <n v="76"/>
    <n v="344"/>
    <s v="Camp resident -Men"/>
    <s v="Priority 1"/>
    <s v="Food"/>
    <x v="0"/>
    <m/>
    <m/>
  </r>
  <r>
    <x v="0"/>
    <x v="9"/>
    <s v="5 Ward Baptist Church(lon Khin)"/>
    <s v="MMR001CMP179"/>
    <s v="GCA"/>
    <s v="Rural"/>
    <n v="77"/>
    <n v="380"/>
    <n v="76"/>
    <n v="342"/>
    <n v="76"/>
    <n v="344"/>
    <s v="Camp resident -Men"/>
    <s v="Priority 2"/>
    <s v="Environment"/>
    <x v="1"/>
    <m/>
    <m/>
  </r>
  <r>
    <x v="0"/>
    <x v="9"/>
    <s v="5 Ward Baptist Church(lon Khin)"/>
    <s v="MMR001CMP179"/>
    <s v="GCA"/>
    <s v="Rural"/>
    <n v="77"/>
    <n v="380"/>
    <n v="76"/>
    <n v="342"/>
    <n v="76"/>
    <n v="344"/>
    <s v="Camp resident -Men"/>
    <s v="Priority 3"/>
    <s v="Wash"/>
    <x v="18"/>
    <m/>
    <m/>
  </r>
  <r>
    <x v="0"/>
    <x v="9"/>
    <s v="5 Ward Baptist Church(lon Khin)"/>
    <s v="MMR001CMP179"/>
    <s v="GCA"/>
    <s v="Rural"/>
    <n v="77"/>
    <n v="380"/>
    <n v="76"/>
    <n v="342"/>
    <n v="76"/>
    <n v="344"/>
    <s v="Camp resident - women"/>
    <s v="Priority 1"/>
    <s v="Food"/>
    <x v="0"/>
    <m/>
    <m/>
  </r>
  <r>
    <x v="0"/>
    <x v="9"/>
    <s v="5 Ward Baptist Church(lon Khin)"/>
    <s v="MMR001CMP179"/>
    <s v="GCA"/>
    <s v="Rural"/>
    <n v="77"/>
    <n v="380"/>
    <n v="76"/>
    <n v="342"/>
    <n v="76"/>
    <n v="344"/>
    <s v="Camp resident - women"/>
    <s v="Priority 2"/>
    <s v="Wash"/>
    <x v="8"/>
    <m/>
    <m/>
  </r>
  <r>
    <x v="0"/>
    <x v="9"/>
    <s v="5 Ward Baptist Church(lon Khin)"/>
    <s v="MMR001CMP179"/>
    <s v="GCA"/>
    <s v="Rural"/>
    <n v="77"/>
    <n v="380"/>
    <n v="76"/>
    <n v="342"/>
    <n v="76"/>
    <n v="344"/>
    <s v="Camp resident - women"/>
    <s v="Priority 3"/>
    <s v="Food"/>
    <x v="6"/>
    <m/>
    <m/>
  </r>
  <r>
    <x v="0"/>
    <x v="9"/>
    <s v="5 Ward Baptist Church(lon Khin)"/>
    <s v="MMR001CMP179"/>
    <s v="GCA"/>
    <s v="Rural"/>
    <n v="77"/>
    <n v="380"/>
    <n v="76"/>
    <n v="342"/>
    <n v="76"/>
    <n v="344"/>
    <s v="Camp resident - Children"/>
    <s v="Priority 1"/>
    <s v="Food"/>
    <x v="0"/>
    <m/>
    <m/>
  </r>
  <r>
    <x v="0"/>
    <x v="9"/>
    <s v="5 Ward Baptist Church(lon Khin)"/>
    <s v="MMR001CMP179"/>
    <s v="GCA"/>
    <s v="Rural"/>
    <n v="77"/>
    <n v="380"/>
    <n v="76"/>
    <n v="342"/>
    <n v="76"/>
    <n v="344"/>
    <s v="Camp resident - Children"/>
    <s v="Priority 2"/>
    <s v="NonFoodItems"/>
    <x v="7"/>
    <m/>
    <m/>
  </r>
  <r>
    <x v="0"/>
    <x v="9"/>
    <s v="5 Ward Baptist Church(lon Khin)"/>
    <s v="MMR001CMP179"/>
    <s v="GCA"/>
    <s v="Rural"/>
    <n v="77"/>
    <n v="380"/>
    <n v="76"/>
    <n v="342"/>
    <n v="76"/>
    <n v="344"/>
    <s v="Camp resident - Children"/>
    <s v="Priority 3"/>
    <s v="Wash"/>
    <x v="2"/>
    <m/>
    <m/>
  </r>
  <r>
    <x v="0"/>
    <x v="9"/>
    <s v="Lisu Baptist Church, Maw Shan Vil,. Seik Mu"/>
    <s v="MMR001CMP181"/>
    <s v="GCA"/>
    <s v="Urban"/>
    <n v="25"/>
    <n v="133"/>
    <n v="22"/>
    <n v="95"/>
    <n v="25"/>
    <n v="134"/>
    <s v="Camp manager"/>
    <s v="Priority 1"/>
    <s v="Environment"/>
    <x v="1"/>
    <m/>
    <m/>
  </r>
  <r>
    <x v="0"/>
    <x v="9"/>
    <s v="Lisu Baptist Church, Maw Shan Vil,. Seik Mu"/>
    <s v="MMR001CMP181"/>
    <s v="GCA"/>
    <s v="Urban"/>
    <n v="25"/>
    <n v="133"/>
    <n v="22"/>
    <n v="95"/>
    <n v="25"/>
    <n v="134"/>
    <s v="Camp manager"/>
    <s v="Priority 2"/>
    <s v="Wash"/>
    <x v="22"/>
    <m/>
    <m/>
  </r>
  <r>
    <x v="0"/>
    <x v="9"/>
    <s v="Lisu Baptist Church, Maw Shan Vil,. Seik Mu"/>
    <s v="MMR001CMP181"/>
    <s v="GCA"/>
    <s v="Urban"/>
    <n v="25"/>
    <n v="133"/>
    <n v="22"/>
    <n v="95"/>
    <n v="25"/>
    <n v="134"/>
    <s v="Camp manager"/>
    <s v="Priority 3"/>
    <s v="Health"/>
    <x v="14"/>
    <m/>
    <m/>
  </r>
  <r>
    <x v="0"/>
    <x v="9"/>
    <s v="Lisu Baptist Church, Maw Shan Vil,. Seik Mu"/>
    <s v="MMR001CMP181"/>
    <s v="GCA"/>
    <s v="Urban"/>
    <n v="25"/>
    <n v="133"/>
    <n v="22"/>
    <n v="95"/>
    <n v="25"/>
    <n v="134"/>
    <s v="Camp resident -Men"/>
    <s v="Priority 1"/>
    <s v="Environment"/>
    <x v="1"/>
    <m/>
    <m/>
  </r>
  <r>
    <x v="0"/>
    <x v="9"/>
    <s v="Lisu Baptist Church, Maw Shan Vil,. Seik Mu"/>
    <s v="MMR001CMP181"/>
    <s v="GCA"/>
    <s v="Urban"/>
    <n v="25"/>
    <n v="133"/>
    <n v="22"/>
    <n v="95"/>
    <n v="25"/>
    <n v="134"/>
    <s v="Camp resident -Men"/>
    <s v="Priority 2"/>
    <s v="Food"/>
    <x v="11"/>
    <m/>
    <m/>
  </r>
  <r>
    <x v="0"/>
    <x v="9"/>
    <s v="Lisu Baptist Church, Maw Shan Vil,. Seik Mu"/>
    <s v="MMR001CMP181"/>
    <s v="GCA"/>
    <s v="Urban"/>
    <n v="25"/>
    <n v="133"/>
    <n v="22"/>
    <n v="95"/>
    <n v="25"/>
    <n v="134"/>
    <s v="Camp resident -Men"/>
    <s v="Priority 3"/>
    <s v="Education"/>
    <x v="4"/>
    <m/>
    <m/>
  </r>
  <r>
    <x v="0"/>
    <x v="9"/>
    <s v="Lisu Baptist Church, Maw Shan Vil,. Seik Mu"/>
    <s v="MMR001CMP181"/>
    <s v="GCA"/>
    <s v="Urban"/>
    <n v="25"/>
    <n v="133"/>
    <n v="22"/>
    <n v="95"/>
    <n v="25"/>
    <n v="134"/>
    <s v="Camp resident - women"/>
    <s v="Priority 1"/>
    <s v="Food"/>
    <x v="0"/>
    <m/>
    <m/>
  </r>
  <r>
    <x v="0"/>
    <x v="9"/>
    <s v="Lisu Baptist Church, Maw Shan Vil,. Seik Mu"/>
    <s v="MMR001CMP181"/>
    <s v="GCA"/>
    <s v="Urban"/>
    <n v="25"/>
    <n v="133"/>
    <n v="22"/>
    <n v="95"/>
    <n v="25"/>
    <n v="134"/>
    <s v="Camp resident - women"/>
    <s v="Priority 2"/>
    <s v="Food"/>
    <x v="6"/>
    <m/>
    <m/>
  </r>
  <r>
    <x v="0"/>
    <x v="9"/>
    <s v="Lisu Baptist Church, Maw Shan Vil,. Seik Mu"/>
    <s v="MMR001CMP181"/>
    <s v="GCA"/>
    <s v="Urban"/>
    <n v="25"/>
    <n v="133"/>
    <n v="22"/>
    <n v="95"/>
    <n v="25"/>
    <n v="134"/>
    <s v="Camp resident - women"/>
    <s v="Priority 3"/>
    <s v="NonFoodItems"/>
    <x v="15"/>
    <m/>
    <m/>
  </r>
  <r>
    <x v="0"/>
    <x v="9"/>
    <s v="Lisu Baptist Church, Maw Shan Vil,. Seik Mu"/>
    <s v="MMR001CMP181"/>
    <s v="GCA"/>
    <s v="Urban"/>
    <n v="25"/>
    <n v="133"/>
    <n v="22"/>
    <n v="95"/>
    <n v="25"/>
    <n v="134"/>
    <s v="Camp resident - Children"/>
    <s v="Priority 1"/>
    <s v="Education"/>
    <x v="5"/>
    <m/>
    <m/>
  </r>
  <r>
    <x v="0"/>
    <x v="9"/>
    <s v="Lisu Baptist Church, Maw Shan Vil,. Seik Mu"/>
    <s v="MMR001CMP181"/>
    <s v="GCA"/>
    <s v="Urban"/>
    <n v="25"/>
    <n v="133"/>
    <n v="22"/>
    <n v="95"/>
    <n v="25"/>
    <n v="134"/>
    <s v="Camp resident - Children"/>
    <s v="Priority 2"/>
    <s v="Education"/>
    <x v="3"/>
    <m/>
    <m/>
  </r>
  <r>
    <x v="0"/>
    <x v="9"/>
    <s v="Lisu Baptist Church, Maw Shan Vil,. Seik Mu"/>
    <s v="MMR001CMP181"/>
    <s v="GCA"/>
    <s v="Urban"/>
    <n v="25"/>
    <n v="133"/>
    <n v="22"/>
    <n v="95"/>
    <n v="25"/>
    <n v="134"/>
    <s v="Camp resident - Children"/>
    <s v="Priority 3"/>
    <s v="Food"/>
    <x v="11"/>
    <m/>
    <m/>
  </r>
  <r>
    <x v="0"/>
    <x v="9"/>
    <s v="Rawan Baptist Church, Maw Shan Vil., Seik Mu"/>
    <s v="MMR001CMP182"/>
    <s v="GCA"/>
    <s v="Urban"/>
    <n v="10"/>
    <n v="39"/>
    <n v="7"/>
    <n v="25"/>
    <n v="10"/>
    <n v="39"/>
    <s v="Camp manager"/>
    <s v="Priority 1"/>
    <s v="Food"/>
    <x v="11"/>
    <m/>
    <m/>
  </r>
  <r>
    <x v="0"/>
    <x v="9"/>
    <s v="Rawan Baptist Church, Maw Shan Vil., Seik Mu"/>
    <s v="MMR001CMP182"/>
    <s v="GCA"/>
    <s v="Urban"/>
    <n v="10"/>
    <n v="39"/>
    <n v="7"/>
    <n v="25"/>
    <n v="10"/>
    <n v="39"/>
    <s v="Camp manager"/>
    <s v="Priority 2"/>
    <s v="Wash"/>
    <x v="2"/>
    <m/>
    <m/>
  </r>
  <r>
    <x v="0"/>
    <x v="9"/>
    <s v="Rawan Baptist Church, Maw Shan Vil., Seik Mu"/>
    <s v="MMR001CMP182"/>
    <s v="GCA"/>
    <s v="Urban"/>
    <n v="10"/>
    <n v="39"/>
    <n v="7"/>
    <n v="25"/>
    <n v="10"/>
    <n v="39"/>
    <s v="Camp manager"/>
    <s v="Priority 3"/>
    <s v="Food"/>
    <x v="12"/>
    <m/>
    <m/>
  </r>
  <r>
    <x v="0"/>
    <x v="9"/>
    <s v="Rawan Baptist Church, Maw Shan Vil., Seik Mu"/>
    <s v="MMR001CMP182"/>
    <s v="GCA"/>
    <s v="Urban"/>
    <n v="10"/>
    <n v="39"/>
    <n v="7"/>
    <n v="25"/>
    <n v="10"/>
    <n v="39"/>
    <s v="Camp resident -Men"/>
    <s v="Priority 1"/>
    <s v="Environment"/>
    <x v="1"/>
    <m/>
    <m/>
  </r>
  <r>
    <x v="0"/>
    <x v="9"/>
    <s v="Rawan Baptist Church, Maw Shan Vil., Seik Mu"/>
    <s v="MMR001CMP182"/>
    <s v="GCA"/>
    <s v="Urban"/>
    <n v="10"/>
    <n v="39"/>
    <n v="7"/>
    <n v="25"/>
    <n v="10"/>
    <n v="39"/>
    <s v="Camp resident -Men"/>
    <s v="Priority 2"/>
    <s v="Food"/>
    <x v="11"/>
    <m/>
    <m/>
  </r>
  <r>
    <x v="0"/>
    <x v="9"/>
    <s v="Rawan Baptist Church, Maw Shan Vil., Seik Mu"/>
    <s v="MMR001CMP182"/>
    <s v="GCA"/>
    <s v="Urban"/>
    <n v="10"/>
    <n v="39"/>
    <n v="7"/>
    <n v="25"/>
    <n v="10"/>
    <n v="39"/>
    <s v="Camp resident -Men"/>
    <s v="Priority 3"/>
    <s v="Food"/>
    <x v="0"/>
    <m/>
    <m/>
  </r>
  <r>
    <x v="0"/>
    <x v="9"/>
    <s v="Rawan Baptist Church, Maw Shan Vil., Seik Mu"/>
    <s v="MMR001CMP182"/>
    <s v="GCA"/>
    <s v="Urban"/>
    <n v="10"/>
    <n v="39"/>
    <n v="7"/>
    <n v="25"/>
    <n v="10"/>
    <n v="39"/>
    <s v="Camp resident - women"/>
    <s v="Priority 1"/>
    <s v="Food"/>
    <x v="0"/>
    <m/>
    <m/>
  </r>
  <r>
    <x v="0"/>
    <x v="9"/>
    <s v="Rawan Baptist Church, Maw Shan Vil., Seik Mu"/>
    <s v="MMR001CMP182"/>
    <s v="GCA"/>
    <s v="Urban"/>
    <n v="10"/>
    <n v="39"/>
    <n v="7"/>
    <n v="25"/>
    <n v="10"/>
    <n v="39"/>
    <s v="Camp resident - women"/>
    <s v="Priority 2"/>
    <s v="Food"/>
    <x v="11"/>
    <m/>
    <m/>
  </r>
  <r>
    <x v="0"/>
    <x v="9"/>
    <s v="Rawan Baptist Church, Maw Shan Vil., Seik Mu"/>
    <s v="MMR001CMP182"/>
    <s v="GCA"/>
    <s v="Urban"/>
    <n v="10"/>
    <n v="39"/>
    <n v="7"/>
    <n v="25"/>
    <n v="10"/>
    <n v="39"/>
    <s v="Camp resident - women"/>
    <s v="Priority 3"/>
    <s v="Wash"/>
    <x v="8"/>
    <m/>
    <m/>
  </r>
  <r>
    <x v="0"/>
    <x v="9"/>
    <s v="Rawan Baptist Church, Maw Shan Vil., Seik Mu"/>
    <s v="MMR001CMP182"/>
    <s v="GCA"/>
    <s v="Urban"/>
    <n v="10"/>
    <n v="39"/>
    <n v="7"/>
    <n v="25"/>
    <n v="10"/>
    <n v="39"/>
    <s v="Camp resident - Children"/>
    <s v="Priority 1"/>
    <s v="Education"/>
    <x v="5"/>
    <m/>
    <m/>
  </r>
  <r>
    <x v="0"/>
    <x v="9"/>
    <s v="Rawan Baptist Church, Maw Shan Vil., Seik Mu"/>
    <s v="MMR001CMP182"/>
    <s v="GCA"/>
    <s v="Urban"/>
    <n v="10"/>
    <n v="39"/>
    <n v="7"/>
    <n v="25"/>
    <n v="10"/>
    <n v="39"/>
    <s v="Camp resident - Children"/>
    <s v="Priority 2"/>
    <s v="Food"/>
    <x v="6"/>
    <m/>
    <m/>
  </r>
  <r>
    <x v="0"/>
    <x v="9"/>
    <s v="Rawan Baptist Church, Maw Shan Vil., Seik Mu"/>
    <s v="MMR001CMP182"/>
    <s v="GCA"/>
    <s v="Urban"/>
    <n v="10"/>
    <n v="39"/>
    <n v="7"/>
    <n v="25"/>
    <n v="10"/>
    <n v="39"/>
    <s v="Camp resident - Children"/>
    <s v="Priority 3"/>
    <s v="Food"/>
    <x v="11"/>
    <m/>
    <m/>
  </r>
  <r>
    <x v="0"/>
    <x v="9"/>
    <s v="Sai Nai Baptish Church, Maw Shan Vil., Seki Mu"/>
    <s v="MMR001CMP183"/>
    <s v="GCA"/>
    <s v="Mixed"/>
    <n v="8"/>
    <n v="40"/>
    <n v="8"/>
    <n v="28"/>
    <n v="8"/>
    <n v="40"/>
    <s v="Camp manager"/>
    <s v="Priority 1"/>
    <s v="Food"/>
    <x v="11"/>
    <m/>
    <m/>
  </r>
  <r>
    <x v="0"/>
    <x v="9"/>
    <s v="Sai Nai Baptish Church, Maw Shan Vil., Seki Mu"/>
    <s v="MMR001CMP183"/>
    <s v="GCA"/>
    <s v="Mixed"/>
    <n v="8"/>
    <n v="40"/>
    <n v="8"/>
    <n v="28"/>
    <n v="8"/>
    <n v="40"/>
    <s v="Camp manager"/>
    <s v="Priority 2"/>
    <s v="Food"/>
    <x v="0"/>
    <m/>
    <m/>
  </r>
  <r>
    <x v="0"/>
    <x v="9"/>
    <s v="Sai Nai Baptish Church, Maw Shan Vil., Seki Mu"/>
    <s v="MMR001CMP183"/>
    <s v="GCA"/>
    <s v="Mixed"/>
    <n v="8"/>
    <n v="40"/>
    <n v="8"/>
    <n v="28"/>
    <n v="8"/>
    <n v="40"/>
    <s v="Camp manager"/>
    <s v="Priority 3"/>
    <s v="Health"/>
    <x v="9"/>
    <m/>
    <m/>
  </r>
  <r>
    <x v="0"/>
    <x v="9"/>
    <s v="Sai Nai Baptish Church, Maw Shan Vil., Seki Mu"/>
    <s v="MMR001CMP183"/>
    <s v="GCA"/>
    <s v="Mixed"/>
    <n v="8"/>
    <n v="40"/>
    <n v="8"/>
    <n v="28"/>
    <n v="8"/>
    <n v="40"/>
    <s v="Camp resident -Men"/>
    <s v="Priority 1"/>
    <s v="Education"/>
    <x v="4"/>
    <m/>
    <m/>
  </r>
  <r>
    <x v="0"/>
    <x v="9"/>
    <s v="Sai Nai Baptish Church, Maw Shan Vil., Seki Mu"/>
    <s v="MMR001CMP183"/>
    <s v="GCA"/>
    <s v="Mixed"/>
    <n v="8"/>
    <n v="40"/>
    <n v="8"/>
    <n v="28"/>
    <n v="8"/>
    <n v="40"/>
    <s v="Camp resident -Men"/>
    <s v="Priority 2"/>
    <s v="Food"/>
    <x v="12"/>
    <m/>
    <m/>
  </r>
  <r>
    <x v="0"/>
    <x v="9"/>
    <s v="Sai Nai Baptish Church, Maw Shan Vil., Seki Mu"/>
    <s v="MMR001CMP183"/>
    <s v="GCA"/>
    <s v="Mixed"/>
    <n v="8"/>
    <n v="40"/>
    <n v="8"/>
    <n v="28"/>
    <n v="8"/>
    <n v="40"/>
    <s v="Camp resident -Men"/>
    <s v="Priority 3"/>
    <s v="Food"/>
    <x v="6"/>
    <m/>
    <m/>
  </r>
  <r>
    <x v="0"/>
    <x v="9"/>
    <s v="Sai Nai Baptish Church, Maw Shan Vil., Seki Mu"/>
    <s v="MMR001CMP183"/>
    <s v="GCA"/>
    <s v="Mixed"/>
    <n v="8"/>
    <n v="40"/>
    <n v="8"/>
    <n v="28"/>
    <n v="8"/>
    <n v="40"/>
    <s v="Camp resident - women"/>
    <s v="Priority 1"/>
    <s v="Wash"/>
    <x v="8"/>
    <m/>
    <m/>
  </r>
  <r>
    <x v="0"/>
    <x v="9"/>
    <s v="Sai Nai Baptish Church, Maw Shan Vil., Seki Mu"/>
    <s v="MMR001CMP183"/>
    <s v="GCA"/>
    <s v="Mixed"/>
    <n v="8"/>
    <n v="40"/>
    <n v="8"/>
    <n v="28"/>
    <n v="8"/>
    <n v="40"/>
    <s v="Camp resident - women"/>
    <s v="Priority 2"/>
    <s v="Health"/>
    <x v="14"/>
    <m/>
    <m/>
  </r>
  <r>
    <x v="0"/>
    <x v="9"/>
    <s v="Sai Nai Baptish Church, Maw Shan Vil., Seki Mu"/>
    <s v="MMR001CMP183"/>
    <s v="GCA"/>
    <s v="Mixed"/>
    <n v="8"/>
    <n v="40"/>
    <n v="8"/>
    <n v="28"/>
    <n v="8"/>
    <n v="40"/>
    <s v="Camp resident - women"/>
    <s v="Priority 3"/>
    <s v="Food"/>
    <x v="6"/>
    <m/>
    <m/>
  </r>
  <r>
    <x v="0"/>
    <x v="9"/>
    <s v="Sai Nai Baptish Church, Maw Shan Vil., Seki Mu"/>
    <s v="MMR001CMP183"/>
    <s v="GCA"/>
    <s v="Mixed"/>
    <n v="8"/>
    <n v="40"/>
    <n v="8"/>
    <n v="28"/>
    <n v="8"/>
    <n v="40"/>
    <s v="Camp resident - Children"/>
    <s v="Priority 1"/>
    <s v="Education"/>
    <x v="5"/>
    <m/>
    <m/>
  </r>
  <r>
    <x v="0"/>
    <x v="9"/>
    <s v="Sai Nai Baptish Church, Maw Shan Vil., Seki Mu"/>
    <s v="MMR001CMP183"/>
    <s v="GCA"/>
    <s v="Mixed"/>
    <n v="8"/>
    <n v="40"/>
    <n v="8"/>
    <n v="28"/>
    <n v="8"/>
    <n v="40"/>
    <s v="Camp resident - Children"/>
    <s v="Priority 2"/>
    <s v="Food"/>
    <x v="12"/>
    <m/>
    <m/>
  </r>
  <r>
    <x v="0"/>
    <x v="9"/>
    <s v="Sai Nai Baptish Church, Maw Shan Vil., Seki Mu"/>
    <s v="MMR001CMP183"/>
    <s v="GCA"/>
    <s v="Mixed"/>
    <n v="8"/>
    <n v="40"/>
    <n v="8"/>
    <n v="28"/>
    <n v="8"/>
    <n v="40"/>
    <s v="Camp resident - Children"/>
    <s v="Priority 3"/>
    <s v="Food"/>
    <x v="6"/>
    <m/>
    <m/>
  </r>
  <r>
    <x v="0"/>
    <x v="9"/>
    <s v="Ward 2 Sai Taung Baptist Church, Seik Mu "/>
    <s v="MMR001CMP184"/>
    <s v="GCA"/>
    <s v="Rural"/>
    <n v="41"/>
    <n v="199"/>
    <n v="41"/>
    <n v="196"/>
    <n v="41"/>
    <n v="201"/>
    <s v="Camp manager"/>
    <s v="Priority 1"/>
    <s v="Food"/>
    <x v="11"/>
    <m/>
    <m/>
  </r>
  <r>
    <x v="0"/>
    <x v="9"/>
    <s v="Ward 2 Sai Taung Baptist Church, Seik Mu "/>
    <s v="MMR001CMP184"/>
    <s v="GCA"/>
    <s v="Rural"/>
    <n v="41"/>
    <n v="199"/>
    <n v="41"/>
    <n v="196"/>
    <n v="41"/>
    <n v="201"/>
    <s v="Camp manager"/>
    <s v="Priority 2"/>
    <s v="Food"/>
    <x v="6"/>
    <m/>
    <m/>
  </r>
  <r>
    <x v="0"/>
    <x v="9"/>
    <s v="Ward 2 Sai Taung Baptist Church, Seik Mu "/>
    <s v="MMR001CMP184"/>
    <s v="GCA"/>
    <s v="Rural"/>
    <n v="41"/>
    <n v="199"/>
    <n v="41"/>
    <n v="196"/>
    <n v="41"/>
    <n v="201"/>
    <s v="Camp manager"/>
    <s v="Priority 3"/>
    <s v="Education"/>
    <x v="4"/>
    <m/>
    <m/>
  </r>
  <r>
    <x v="0"/>
    <x v="9"/>
    <s v="Ward 2 Sai Taung Baptist Church, Seik Mu "/>
    <s v="MMR001CMP184"/>
    <s v="GCA"/>
    <s v="Rural"/>
    <n v="41"/>
    <n v="199"/>
    <n v="41"/>
    <n v="196"/>
    <n v="41"/>
    <n v="201"/>
    <s v="Camp resident -Men"/>
    <s v="Priority 1"/>
    <s v="Food"/>
    <x v="11"/>
    <m/>
    <m/>
  </r>
  <r>
    <x v="0"/>
    <x v="9"/>
    <s v="Ward 2 Sai Taung Baptist Church, Seik Mu "/>
    <s v="MMR001CMP184"/>
    <s v="GCA"/>
    <s v="Rural"/>
    <n v="41"/>
    <n v="199"/>
    <n v="41"/>
    <n v="196"/>
    <n v="41"/>
    <n v="201"/>
    <s v="Camp resident -Men"/>
    <s v="Priority 2"/>
    <s v="Food"/>
    <x v="6"/>
    <m/>
    <m/>
  </r>
  <r>
    <x v="0"/>
    <x v="9"/>
    <s v="Ward 2 Sai Taung Baptist Church, Seik Mu "/>
    <s v="MMR001CMP184"/>
    <s v="GCA"/>
    <s v="Rural"/>
    <n v="41"/>
    <n v="199"/>
    <n v="41"/>
    <n v="196"/>
    <n v="41"/>
    <n v="201"/>
    <s v="Camp resident -Men"/>
    <s v="Priority 3"/>
    <s v="Wash"/>
    <x v="18"/>
    <m/>
    <m/>
  </r>
  <r>
    <x v="0"/>
    <x v="9"/>
    <s v="Ward 2 Sai Taung Baptist Church, Seik Mu "/>
    <s v="MMR001CMP184"/>
    <s v="GCA"/>
    <s v="Rural"/>
    <n v="41"/>
    <n v="199"/>
    <n v="41"/>
    <n v="196"/>
    <n v="41"/>
    <n v="201"/>
    <s v="Camp resident - women"/>
    <s v="Priority 1"/>
    <s v="Health"/>
    <x v="19"/>
    <m/>
    <m/>
  </r>
  <r>
    <x v="0"/>
    <x v="9"/>
    <s v="Ward 2 Sai Taung Baptist Church, Seik Mu "/>
    <s v="MMR001CMP184"/>
    <s v="GCA"/>
    <s v="Rural"/>
    <n v="41"/>
    <n v="199"/>
    <n v="41"/>
    <n v="196"/>
    <n v="41"/>
    <n v="201"/>
    <s v="Camp resident - women"/>
    <s v="Priority 2"/>
    <s v="Education"/>
    <x v="16"/>
    <m/>
    <m/>
  </r>
  <r>
    <x v="0"/>
    <x v="9"/>
    <s v="Ward 2 Sai Taung Baptist Church, Seik Mu "/>
    <s v="MMR001CMP184"/>
    <s v="GCA"/>
    <s v="Rural"/>
    <n v="41"/>
    <n v="199"/>
    <n v="41"/>
    <n v="196"/>
    <n v="41"/>
    <n v="201"/>
    <s v="Camp resident - women"/>
    <s v="Priority 3"/>
    <s v="Education"/>
    <x v="5"/>
    <m/>
    <m/>
  </r>
  <r>
    <x v="0"/>
    <x v="9"/>
    <s v="Ward 2 Sai Taung Baptist Church, Seik Mu "/>
    <s v="MMR001CMP184"/>
    <s v="GCA"/>
    <s v="Rural"/>
    <n v="41"/>
    <n v="199"/>
    <n v="41"/>
    <n v="196"/>
    <n v="41"/>
    <n v="201"/>
    <s v="Camp resident - Children"/>
    <s v="Priority 1"/>
    <s v="NonFoodItems"/>
    <x v="7"/>
    <m/>
    <m/>
  </r>
  <r>
    <x v="0"/>
    <x v="9"/>
    <s v="Ward 2 Sai Taung Baptist Church, Seik Mu "/>
    <s v="MMR001CMP184"/>
    <s v="GCA"/>
    <s v="Rural"/>
    <n v="41"/>
    <n v="199"/>
    <n v="41"/>
    <n v="196"/>
    <n v="41"/>
    <n v="201"/>
    <s v="Camp resident - Children"/>
    <s v="Priority 2"/>
    <s v="Food"/>
    <x v="12"/>
    <m/>
    <m/>
  </r>
  <r>
    <x v="0"/>
    <x v="9"/>
    <s v="Ward 2 Sai Taung Baptist Church, Seik Mu "/>
    <s v="MMR001CMP184"/>
    <s v="GCA"/>
    <s v="Rural"/>
    <n v="41"/>
    <n v="199"/>
    <n v="41"/>
    <n v="196"/>
    <n v="41"/>
    <n v="201"/>
    <s v="Camp resident - Children"/>
    <s v="Priority 3"/>
    <s v="Education"/>
    <x v="5"/>
    <m/>
    <m/>
  </r>
  <r>
    <x v="0"/>
    <x v="9"/>
    <s v="AG Church, Maw Wan"/>
    <s v="MMR001CMP190"/>
    <s v="GCA"/>
    <s v="Urban"/>
    <n v="14"/>
    <n v="83"/>
    <n v="8"/>
    <n v="35"/>
    <n v="13"/>
    <n v="82"/>
    <s v="Camp manager"/>
    <s v="Priority 1"/>
    <s v="Food"/>
    <x v="0"/>
    <m/>
    <m/>
  </r>
  <r>
    <x v="0"/>
    <x v="9"/>
    <s v="AG Church, Maw Wan"/>
    <s v="MMR001CMP190"/>
    <s v="GCA"/>
    <s v="Urban"/>
    <n v="14"/>
    <n v="83"/>
    <n v="8"/>
    <n v="35"/>
    <n v="13"/>
    <n v="82"/>
    <s v="Camp manager"/>
    <s v="Priority 2"/>
    <s v="Food"/>
    <x v="6"/>
    <m/>
    <m/>
  </r>
  <r>
    <x v="0"/>
    <x v="9"/>
    <s v="AG Church, Maw Wan"/>
    <s v="MMR001CMP190"/>
    <s v="GCA"/>
    <s v="Urban"/>
    <n v="14"/>
    <n v="83"/>
    <n v="8"/>
    <n v="35"/>
    <n v="13"/>
    <n v="82"/>
    <s v="Camp manager"/>
    <s v="Priority 3"/>
    <s v="Food"/>
    <x v="11"/>
    <m/>
    <m/>
  </r>
  <r>
    <x v="0"/>
    <x v="9"/>
    <s v="AG Church, Maw Wan"/>
    <s v="MMR001CMP190"/>
    <s v="GCA"/>
    <s v="Urban"/>
    <n v="14"/>
    <n v="83"/>
    <n v="8"/>
    <n v="35"/>
    <n v="13"/>
    <n v="82"/>
    <s v="Camp resident -Men"/>
    <s v="Priority 1"/>
    <s v="Food"/>
    <x v="11"/>
    <m/>
    <m/>
  </r>
  <r>
    <x v="0"/>
    <x v="9"/>
    <s v="AG Church, Maw Wan"/>
    <s v="MMR001CMP190"/>
    <s v="GCA"/>
    <s v="Urban"/>
    <n v="14"/>
    <n v="83"/>
    <n v="8"/>
    <n v="35"/>
    <n v="13"/>
    <n v="82"/>
    <s v="Camp resident -Men"/>
    <s v="Priority 2"/>
    <s v="Food"/>
    <x v="6"/>
    <m/>
    <m/>
  </r>
  <r>
    <x v="0"/>
    <x v="9"/>
    <s v="AG Church, Maw Wan"/>
    <s v="MMR001CMP190"/>
    <s v="GCA"/>
    <s v="Urban"/>
    <n v="14"/>
    <n v="83"/>
    <n v="8"/>
    <n v="35"/>
    <n v="13"/>
    <n v="82"/>
    <s v="Camp resident -Men"/>
    <s v="Priority 3"/>
    <s v="Food"/>
    <x v="12"/>
    <m/>
    <m/>
  </r>
  <r>
    <x v="0"/>
    <x v="9"/>
    <s v="AG Church, Maw Wan"/>
    <s v="MMR001CMP190"/>
    <s v="GCA"/>
    <s v="Urban"/>
    <n v="14"/>
    <n v="83"/>
    <n v="8"/>
    <n v="35"/>
    <n v="13"/>
    <n v="82"/>
    <s v="Camp resident - women"/>
    <s v="Priority 1"/>
    <s v="Food"/>
    <x v="6"/>
    <m/>
    <m/>
  </r>
  <r>
    <x v="0"/>
    <x v="9"/>
    <s v="AG Church, Maw Wan"/>
    <s v="MMR001CMP190"/>
    <s v="GCA"/>
    <s v="Urban"/>
    <n v="14"/>
    <n v="83"/>
    <n v="8"/>
    <n v="35"/>
    <n v="13"/>
    <n v="82"/>
    <s v="Camp resident - women"/>
    <s v="Priority 2"/>
    <s v="Food"/>
    <x v="11"/>
    <m/>
    <m/>
  </r>
  <r>
    <x v="0"/>
    <x v="9"/>
    <s v="AG Church, Maw Wan"/>
    <s v="MMR001CMP190"/>
    <s v="GCA"/>
    <s v="Urban"/>
    <n v="14"/>
    <n v="83"/>
    <n v="8"/>
    <n v="35"/>
    <n v="13"/>
    <n v="82"/>
    <s v="Camp resident - women"/>
    <s v="Priority 3"/>
    <s v="Food"/>
    <x v="12"/>
    <m/>
    <m/>
  </r>
  <r>
    <x v="0"/>
    <x v="9"/>
    <s v="AG Church, Maw Wan"/>
    <s v="MMR001CMP190"/>
    <s v="GCA"/>
    <s v="Urban"/>
    <n v="14"/>
    <n v="83"/>
    <n v="8"/>
    <n v="35"/>
    <n v="13"/>
    <n v="82"/>
    <s v="Camp resident - Children"/>
    <s v="Priority 1"/>
    <s v="Food"/>
    <x v="6"/>
    <m/>
    <m/>
  </r>
  <r>
    <x v="0"/>
    <x v="9"/>
    <s v="AG Church, Maw Wan"/>
    <s v="MMR001CMP190"/>
    <s v="GCA"/>
    <s v="Urban"/>
    <n v="14"/>
    <n v="83"/>
    <n v="8"/>
    <n v="35"/>
    <n v="13"/>
    <n v="82"/>
    <s v="Camp resident - Children"/>
    <s v="Priority 2"/>
    <s v="Education"/>
    <x v="5"/>
    <m/>
    <m/>
  </r>
  <r>
    <x v="0"/>
    <x v="9"/>
    <s v="AG Church, Maw Wan"/>
    <s v="MMR001CMP190"/>
    <s v="GCA"/>
    <s v="Urban"/>
    <n v="14"/>
    <n v="83"/>
    <n v="8"/>
    <n v="35"/>
    <n v="13"/>
    <n v="82"/>
    <s v="Camp resident - Children"/>
    <s v="Priority 3"/>
    <s v="Health"/>
    <x v="14"/>
    <m/>
    <m/>
  </r>
  <r>
    <x v="0"/>
    <x v="9"/>
    <s v="Hmaw Wan, Anglican"/>
    <s v="MMR001CMP191"/>
    <s v="GCA"/>
    <s v="Rural"/>
    <n v="13"/>
    <n v="70"/>
    <n v="8"/>
    <n v="49"/>
    <n v="12"/>
    <n v="70"/>
    <s v="Camp manager"/>
    <s v="Priority 1"/>
    <s v="Food"/>
    <x v="0"/>
    <m/>
    <m/>
  </r>
  <r>
    <x v="0"/>
    <x v="9"/>
    <s v="Hmaw Wan, Anglican"/>
    <s v="MMR001CMP191"/>
    <s v="GCA"/>
    <s v="Rural"/>
    <n v="13"/>
    <n v="70"/>
    <n v="8"/>
    <n v="49"/>
    <n v="12"/>
    <n v="70"/>
    <s v="Camp manager"/>
    <s v="Priority 2"/>
    <s v="Wash"/>
    <x v="22"/>
    <m/>
    <m/>
  </r>
  <r>
    <x v="0"/>
    <x v="9"/>
    <s v="Hmaw Wan, Anglican"/>
    <s v="MMR001CMP191"/>
    <s v="GCA"/>
    <s v="Rural"/>
    <n v="13"/>
    <n v="70"/>
    <n v="8"/>
    <n v="49"/>
    <n v="12"/>
    <n v="70"/>
    <s v="Camp manager"/>
    <s v="Priority 3"/>
    <s v="Education"/>
    <x v="4"/>
    <m/>
    <m/>
  </r>
  <r>
    <x v="0"/>
    <x v="9"/>
    <s v="Hmaw Wan, Anglican"/>
    <s v="MMR001CMP191"/>
    <s v="GCA"/>
    <s v="Rural"/>
    <n v="13"/>
    <n v="70"/>
    <n v="8"/>
    <n v="49"/>
    <n v="12"/>
    <n v="70"/>
    <s v="Camp resident -Men"/>
    <s v="Priority 1"/>
    <s v="Food"/>
    <x v="11"/>
    <m/>
    <m/>
  </r>
  <r>
    <x v="0"/>
    <x v="9"/>
    <s v="Hmaw Wan, Anglican"/>
    <s v="MMR001CMP191"/>
    <s v="GCA"/>
    <s v="Rural"/>
    <n v="13"/>
    <n v="70"/>
    <n v="8"/>
    <n v="49"/>
    <n v="12"/>
    <n v="70"/>
    <s v="Camp resident -Men"/>
    <s v="Priority 2"/>
    <s v="Food"/>
    <x v="0"/>
    <m/>
    <m/>
  </r>
  <r>
    <x v="0"/>
    <x v="9"/>
    <s v="Hmaw Wan, Anglican"/>
    <s v="MMR001CMP191"/>
    <s v="GCA"/>
    <s v="Rural"/>
    <n v="13"/>
    <n v="70"/>
    <n v="8"/>
    <n v="49"/>
    <n v="12"/>
    <n v="70"/>
    <s v="Camp resident -Men"/>
    <s v="Priority 3"/>
    <s v="Environment"/>
    <x v="1"/>
    <m/>
    <m/>
  </r>
  <r>
    <x v="0"/>
    <x v="9"/>
    <s v="Hmaw Wan, Anglican"/>
    <s v="MMR001CMP191"/>
    <s v="GCA"/>
    <s v="Rural"/>
    <n v="13"/>
    <n v="70"/>
    <n v="8"/>
    <n v="49"/>
    <n v="12"/>
    <n v="70"/>
    <s v="Camp resident - women"/>
    <s v="Priority 1"/>
    <s v="Food"/>
    <x v="6"/>
    <m/>
    <m/>
  </r>
  <r>
    <x v="0"/>
    <x v="9"/>
    <s v="Hmaw Wan, Anglican"/>
    <s v="MMR001CMP191"/>
    <s v="GCA"/>
    <s v="Rural"/>
    <n v="13"/>
    <n v="70"/>
    <n v="8"/>
    <n v="49"/>
    <n v="12"/>
    <n v="70"/>
    <s v="Camp resident - women"/>
    <s v="Priority 2"/>
    <s v="Wash"/>
    <x v="2"/>
    <m/>
    <m/>
  </r>
  <r>
    <x v="0"/>
    <x v="9"/>
    <s v="Hmaw Wan, Anglican"/>
    <s v="MMR001CMP191"/>
    <s v="GCA"/>
    <s v="Rural"/>
    <n v="13"/>
    <n v="70"/>
    <n v="8"/>
    <n v="49"/>
    <n v="12"/>
    <n v="70"/>
    <s v="Camp resident - women"/>
    <s v="Priority 3"/>
    <s v="Food"/>
    <x v="0"/>
    <m/>
    <m/>
  </r>
  <r>
    <x v="0"/>
    <x v="9"/>
    <s v="Hmaw Wan, Anglican"/>
    <s v="MMR001CMP191"/>
    <s v="GCA"/>
    <s v="Rural"/>
    <n v="13"/>
    <n v="70"/>
    <n v="8"/>
    <n v="49"/>
    <n v="12"/>
    <n v="70"/>
    <s v="Camp resident - Children"/>
    <s v="Priority 1"/>
    <s v="Education"/>
    <x v="5"/>
    <m/>
    <m/>
  </r>
  <r>
    <x v="0"/>
    <x v="9"/>
    <s v="Hmaw Wan, Anglican"/>
    <s v="MMR001CMP191"/>
    <s v="GCA"/>
    <s v="Rural"/>
    <n v="13"/>
    <n v="70"/>
    <n v="8"/>
    <n v="49"/>
    <n v="12"/>
    <n v="70"/>
    <s v="Camp resident - Children"/>
    <s v="Priority 2"/>
    <s v="NonFoodItems"/>
    <x v="7"/>
    <m/>
    <m/>
  </r>
  <r>
    <x v="0"/>
    <x v="9"/>
    <s v="Hmaw Wan, Anglican"/>
    <s v="MMR001CMP191"/>
    <s v="GCA"/>
    <s v="Rural"/>
    <n v="13"/>
    <n v="70"/>
    <n v="8"/>
    <n v="49"/>
    <n v="12"/>
    <n v="70"/>
    <s v="Camp resident - Children"/>
    <s v="Priority 3"/>
    <s v="Food"/>
    <x v="12"/>
    <m/>
    <m/>
  </r>
  <r>
    <x v="0"/>
    <x v="9"/>
    <s v="Nam Ma Phyit, COC"/>
    <s v="MMR001CMP192"/>
    <s v="GCA"/>
    <s v="Urban"/>
    <n v="16"/>
    <n v="58"/>
    <n v="10"/>
    <n v="45"/>
    <n v="16"/>
    <n v="58"/>
    <s v="Camp manager"/>
    <s v="Priority 1"/>
    <s v="Food"/>
    <x v="0"/>
    <m/>
    <m/>
  </r>
  <r>
    <x v="0"/>
    <x v="9"/>
    <s v="Nam Ma Phyit, COC"/>
    <s v="MMR001CMP192"/>
    <s v="GCA"/>
    <s v="Urban"/>
    <n v="16"/>
    <n v="58"/>
    <n v="10"/>
    <n v="45"/>
    <n v="16"/>
    <n v="58"/>
    <s v="Camp manager"/>
    <s v="Priority 2"/>
    <s v="Environment"/>
    <x v="1"/>
    <m/>
    <m/>
  </r>
  <r>
    <x v="0"/>
    <x v="9"/>
    <s v="Nam Ma Phyit, COC"/>
    <s v="MMR001CMP192"/>
    <s v="GCA"/>
    <s v="Urban"/>
    <n v="16"/>
    <n v="58"/>
    <n v="10"/>
    <n v="45"/>
    <n v="16"/>
    <n v="58"/>
    <s v="Camp manager"/>
    <s v="Priority 3"/>
    <s v="Food"/>
    <x v="11"/>
    <m/>
    <m/>
  </r>
  <r>
    <x v="0"/>
    <x v="9"/>
    <s v="Nam Ma Phyit, COC"/>
    <s v="MMR001CMP192"/>
    <s v="GCA"/>
    <s v="Urban"/>
    <n v="16"/>
    <n v="58"/>
    <n v="10"/>
    <n v="45"/>
    <n v="16"/>
    <n v="58"/>
    <s v="Camp resident -Men"/>
    <s v="Priority 1"/>
    <s v="Food"/>
    <x v="12"/>
    <m/>
    <m/>
  </r>
  <r>
    <x v="0"/>
    <x v="9"/>
    <s v="Nam Ma Phyit, COC"/>
    <s v="MMR001CMP192"/>
    <s v="GCA"/>
    <s v="Urban"/>
    <n v="16"/>
    <n v="58"/>
    <n v="10"/>
    <n v="45"/>
    <n v="16"/>
    <n v="58"/>
    <s v="Camp resident -Men"/>
    <s v="Priority 2"/>
    <s v="Shelter"/>
    <x v="13"/>
    <m/>
    <m/>
  </r>
  <r>
    <x v="0"/>
    <x v="9"/>
    <s v="Nam Ma Phyit, COC"/>
    <s v="MMR001CMP192"/>
    <s v="GCA"/>
    <s v="Urban"/>
    <n v="16"/>
    <n v="58"/>
    <n v="10"/>
    <n v="45"/>
    <n v="16"/>
    <n v="58"/>
    <s v="Camp resident -Men"/>
    <s v="Priority 3"/>
    <s v="Food"/>
    <x v="11"/>
    <m/>
    <m/>
  </r>
  <r>
    <x v="0"/>
    <x v="9"/>
    <s v="Nam Ma Phyit, COC"/>
    <s v="MMR001CMP192"/>
    <s v="GCA"/>
    <s v="Urban"/>
    <n v="16"/>
    <n v="58"/>
    <n v="10"/>
    <n v="45"/>
    <n v="16"/>
    <n v="58"/>
    <s v="Camp resident - women"/>
    <s v="Priority 1"/>
    <s v="Food"/>
    <x v="12"/>
    <m/>
    <m/>
  </r>
  <r>
    <x v="0"/>
    <x v="9"/>
    <s v="Nam Ma Phyit, COC"/>
    <s v="MMR001CMP192"/>
    <s v="GCA"/>
    <s v="Urban"/>
    <n v="16"/>
    <n v="58"/>
    <n v="10"/>
    <n v="45"/>
    <n v="16"/>
    <n v="58"/>
    <s v="Camp resident - women"/>
    <s v="Priority 2"/>
    <s v="NonFoodItems"/>
    <x v="7"/>
    <m/>
    <m/>
  </r>
  <r>
    <x v="0"/>
    <x v="9"/>
    <s v="Nam Ma Phyit, COC"/>
    <s v="MMR001CMP192"/>
    <s v="GCA"/>
    <s v="Urban"/>
    <n v="16"/>
    <n v="58"/>
    <n v="10"/>
    <n v="45"/>
    <n v="16"/>
    <n v="58"/>
    <s v="Camp resident - women"/>
    <s v="Priority 3"/>
    <s v="Food"/>
    <x v="11"/>
    <m/>
    <m/>
  </r>
  <r>
    <x v="0"/>
    <x v="9"/>
    <s v="Nam Ma Phyit, COC"/>
    <s v="MMR001CMP192"/>
    <s v="GCA"/>
    <s v="Urban"/>
    <n v="16"/>
    <n v="58"/>
    <n v="10"/>
    <n v="45"/>
    <n v="16"/>
    <n v="58"/>
    <s v="Camp resident - Children"/>
    <s v="Priority 1"/>
    <s v="Health"/>
    <x v="14"/>
    <m/>
    <m/>
  </r>
  <r>
    <x v="0"/>
    <x v="9"/>
    <s v="Nam Ma Phyit, COC"/>
    <s v="MMR001CMP192"/>
    <s v="GCA"/>
    <s v="Urban"/>
    <n v="16"/>
    <n v="58"/>
    <n v="10"/>
    <n v="45"/>
    <n v="16"/>
    <n v="58"/>
    <s v="Camp resident - Children"/>
    <s v="Priority 2"/>
    <s v="Education"/>
    <x v="5"/>
    <m/>
    <m/>
  </r>
  <r>
    <x v="0"/>
    <x v="9"/>
    <s v="Nam Ma Phyit, COC"/>
    <s v="MMR001CMP192"/>
    <s v="GCA"/>
    <s v="Urban"/>
    <n v="16"/>
    <n v="58"/>
    <n v="10"/>
    <n v="45"/>
    <n v="16"/>
    <n v="58"/>
    <s v="Camp resident - Children"/>
    <s v="Priority 3"/>
    <s v="Education"/>
    <x v="3"/>
    <m/>
    <m/>
  </r>
  <r>
    <x v="0"/>
    <x v="3"/>
    <s v="Phan Khar Kone"/>
    <s v="MMR001CMP193"/>
    <s v="GCA"/>
    <s v="Rural"/>
    <n v="169"/>
    <n v="816"/>
    <n v="153"/>
    <n v="754"/>
    <n v="157"/>
    <n v="761"/>
    <s v="Camp manager"/>
    <s v="Priority 1"/>
    <s v="Environment"/>
    <x v="1"/>
    <m/>
    <m/>
  </r>
  <r>
    <x v="0"/>
    <x v="3"/>
    <s v="Phan Khar Kone"/>
    <s v="MMR001CMP193"/>
    <s v="GCA"/>
    <s v="Rural"/>
    <n v="169"/>
    <n v="816"/>
    <n v="153"/>
    <n v="754"/>
    <n v="157"/>
    <n v="761"/>
    <s v="Camp manager"/>
    <s v="Priority 2"/>
    <s v="Education"/>
    <x v="3"/>
    <m/>
    <m/>
  </r>
  <r>
    <x v="0"/>
    <x v="3"/>
    <s v="Phan Khar Kone"/>
    <s v="MMR001CMP193"/>
    <s v="GCA"/>
    <s v="Rural"/>
    <n v="169"/>
    <n v="816"/>
    <n v="153"/>
    <n v="754"/>
    <n v="157"/>
    <n v="761"/>
    <s v="Camp manager"/>
    <s v="Priority 3"/>
    <s v="Health"/>
    <x v="14"/>
    <m/>
    <m/>
  </r>
  <r>
    <x v="0"/>
    <x v="3"/>
    <s v="Phan Khar Kone"/>
    <s v="MMR001CMP193"/>
    <s v="GCA"/>
    <s v="Rural"/>
    <n v="169"/>
    <n v="816"/>
    <n v="153"/>
    <n v="754"/>
    <n v="157"/>
    <n v="761"/>
    <s v="Camp resident -Men"/>
    <s v="Priority 1"/>
    <s v="Wash"/>
    <x v="2"/>
    <m/>
    <m/>
  </r>
  <r>
    <x v="0"/>
    <x v="3"/>
    <s v="Phan Khar Kone"/>
    <s v="MMR001CMP193"/>
    <s v="GCA"/>
    <s v="Rural"/>
    <n v="169"/>
    <n v="816"/>
    <n v="153"/>
    <n v="754"/>
    <n v="157"/>
    <n v="761"/>
    <s v="Camp resident -Men"/>
    <s v="Priority 2"/>
    <s v="Health"/>
    <x v="19"/>
    <m/>
    <m/>
  </r>
  <r>
    <x v="0"/>
    <x v="3"/>
    <s v="Phan Khar Kone"/>
    <s v="MMR001CMP193"/>
    <s v="GCA"/>
    <s v="Rural"/>
    <n v="169"/>
    <n v="816"/>
    <n v="153"/>
    <n v="754"/>
    <n v="157"/>
    <n v="761"/>
    <s v="Camp resident -Men"/>
    <s v="Priority 3"/>
    <s v="Wash"/>
    <x v="22"/>
    <m/>
    <m/>
  </r>
  <r>
    <x v="0"/>
    <x v="3"/>
    <s v="Phan Khar Kone"/>
    <s v="MMR001CMP193"/>
    <s v="GCA"/>
    <s v="Rural"/>
    <n v="169"/>
    <n v="816"/>
    <n v="153"/>
    <n v="754"/>
    <n v="157"/>
    <n v="761"/>
    <s v="Camp resident - women"/>
    <s v="Priority 1"/>
    <s v="NonFoodItems"/>
    <x v="15"/>
    <m/>
    <m/>
  </r>
  <r>
    <x v="0"/>
    <x v="3"/>
    <s v="Phan Khar Kone"/>
    <s v="MMR001CMP193"/>
    <s v="GCA"/>
    <s v="Rural"/>
    <n v="169"/>
    <n v="816"/>
    <n v="153"/>
    <n v="754"/>
    <n v="157"/>
    <n v="761"/>
    <s v="Camp resident - women"/>
    <s v="Priority 2"/>
    <s v="Food"/>
    <x v="11"/>
    <m/>
    <m/>
  </r>
  <r>
    <x v="0"/>
    <x v="3"/>
    <s v="Phan Khar Kone"/>
    <s v="MMR001CMP193"/>
    <s v="GCA"/>
    <s v="Rural"/>
    <n v="169"/>
    <n v="816"/>
    <n v="153"/>
    <n v="754"/>
    <n v="157"/>
    <n v="761"/>
    <s v="Camp resident - women"/>
    <s v="Priority 3"/>
    <s v="Protection"/>
    <x v="20"/>
    <m/>
    <m/>
  </r>
  <r>
    <x v="0"/>
    <x v="3"/>
    <s v="Phan Khar Kone"/>
    <s v="MMR001CMP193"/>
    <s v="GCA"/>
    <s v="Rural"/>
    <n v="169"/>
    <n v="816"/>
    <n v="153"/>
    <n v="754"/>
    <n v="157"/>
    <n v="761"/>
    <s v="Camp resident - Children"/>
    <s v="Priority 1"/>
    <s v="Wash"/>
    <x v="10"/>
    <m/>
    <m/>
  </r>
  <r>
    <x v="0"/>
    <x v="3"/>
    <s v="Phan Khar Kone"/>
    <s v="MMR001CMP193"/>
    <s v="GCA"/>
    <s v="Rural"/>
    <n v="169"/>
    <n v="816"/>
    <n v="153"/>
    <n v="754"/>
    <n v="157"/>
    <n v="761"/>
    <s v="Camp resident - Children"/>
    <s v="Priority 2"/>
    <s v="Wash"/>
    <x v="2"/>
    <m/>
    <m/>
  </r>
  <r>
    <x v="0"/>
    <x v="3"/>
    <s v="Phan Khar Kone"/>
    <s v="MMR001CMP193"/>
    <s v="GCA"/>
    <s v="Rural"/>
    <n v="169"/>
    <n v="816"/>
    <n v="153"/>
    <n v="754"/>
    <n v="157"/>
    <n v="761"/>
    <s v="Camp resident - Children"/>
    <s v="Priority 3"/>
    <s v="Education"/>
    <x v="16"/>
    <m/>
    <m/>
  </r>
  <r>
    <x v="0"/>
    <x v="3"/>
    <s v="Aung Thar Church"/>
    <s v="MMR001CMP194"/>
    <s v="GCA"/>
    <s v="Mixed"/>
    <n v="12"/>
    <n v="51"/>
    <n v="4"/>
    <n v="20"/>
    <n v="12"/>
    <n v="52"/>
    <s v="Camp manager"/>
    <s v="Priority 1"/>
    <s v="Food"/>
    <x v="0"/>
    <m/>
    <m/>
  </r>
  <r>
    <x v="0"/>
    <x v="3"/>
    <s v="Aung Thar Church"/>
    <s v="MMR001CMP194"/>
    <s v="GCA"/>
    <s v="Mixed"/>
    <n v="12"/>
    <n v="51"/>
    <n v="4"/>
    <n v="20"/>
    <n v="12"/>
    <n v="52"/>
    <s v="Camp manager"/>
    <s v="Priority 2"/>
    <s v="Environment"/>
    <x v="1"/>
    <m/>
    <m/>
  </r>
  <r>
    <x v="0"/>
    <x v="3"/>
    <s v="Aung Thar Church"/>
    <s v="MMR001CMP194"/>
    <s v="GCA"/>
    <s v="Mixed"/>
    <n v="12"/>
    <n v="51"/>
    <n v="4"/>
    <n v="20"/>
    <n v="12"/>
    <n v="52"/>
    <s v="Camp manager"/>
    <s v="Priority 3"/>
    <s v="Food"/>
    <x v="12"/>
    <m/>
    <m/>
  </r>
  <r>
    <x v="0"/>
    <x v="3"/>
    <s v="Aung Thar Church"/>
    <s v="MMR001CMP194"/>
    <s v="GCA"/>
    <s v="Mixed"/>
    <n v="12"/>
    <n v="51"/>
    <n v="4"/>
    <n v="20"/>
    <n v="12"/>
    <n v="52"/>
    <s v="Camp resident -Men"/>
    <s v="Priority 1"/>
    <s v="Health"/>
    <x v="14"/>
    <m/>
    <m/>
  </r>
  <r>
    <x v="0"/>
    <x v="3"/>
    <s v="Aung Thar Church"/>
    <s v="MMR001CMP194"/>
    <s v="GCA"/>
    <s v="Mixed"/>
    <n v="12"/>
    <n v="51"/>
    <n v="4"/>
    <n v="20"/>
    <n v="12"/>
    <n v="52"/>
    <s v="Camp resident -Men"/>
    <s v="Priority 2"/>
    <s v="Protection"/>
    <x v="23"/>
    <m/>
    <m/>
  </r>
  <r>
    <x v="0"/>
    <x v="3"/>
    <s v="Aung Thar Church"/>
    <s v="MMR001CMP194"/>
    <s v="GCA"/>
    <s v="Mixed"/>
    <n v="12"/>
    <n v="51"/>
    <n v="4"/>
    <n v="20"/>
    <n v="12"/>
    <n v="52"/>
    <s v="Camp resident -Men"/>
    <s v="Priority 3"/>
    <s v="Education"/>
    <x v="4"/>
    <m/>
    <m/>
  </r>
  <r>
    <x v="0"/>
    <x v="3"/>
    <s v="Aung Thar Church"/>
    <s v="MMR001CMP194"/>
    <s v="GCA"/>
    <s v="Mixed"/>
    <n v="12"/>
    <n v="51"/>
    <n v="4"/>
    <n v="20"/>
    <n v="12"/>
    <n v="52"/>
    <s v="Camp resident - women"/>
    <s v="Priority 1"/>
    <s v="Food"/>
    <x v="0"/>
    <m/>
    <m/>
  </r>
  <r>
    <x v="0"/>
    <x v="3"/>
    <s v="Aung Thar Church"/>
    <s v="MMR001CMP194"/>
    <s v="GCA"/>
    <s v="Mixed"/>
    <n v="12"/>
    <n v="51"/>
    <n v="4"/>
    <n v="20"/>
    <n v="12"/>
    <n v="52"/>
    <s v="Camp resident - women"/>
    <s v="Priority 2"/>
    <s v="Education"/>
    <x v="4"/>
    <m/>
    <m/>
  </r>
  <r>
    <x v="0"/>
    <x v="3"/>
    <s v="Aung Thar Church"/>
    <s v="MMR001CMP194"/>
    <s v="GCA"/>
    <s v="Mixed"/>
    <n v="12"/>
    <n v="51"/>
    <n v="4"/>
    <n v="20"/>
    <n v="12"/>
    <n v="52"/>
    <s v="Camp resident - women"/>
    <s v="Priority 3"/>
    <s v="NonFoodItems"/>
    <x v="15"/>
    <m/>
    <m/>
  </r>
  <r>
    <x v="0"/>
    <x v="3"/>
    <s v="Aung Thar Church"/>
    <s v="MMR001CMP194"/>
    <s v="GCA"/>
    <s v="Mixed"/>
    <n v="12"/>
    <n v="51"/>
    <n v="4"/>
    <n v="20"/>
    <n v="12"/>
    <n v="52"/>
    <s v="Camp resident - Children"/>
    <s v="Priority 1"/>
    <s v="Food"/>
    <x v="12"/>
    <m/>
    <m/>
  </r>
  <r>
    <x v="0"/>
    <x v="3"/>
    <s v="Aung Thar Church"/>
    <s v="MMR001CMP194"/>
    <s v="GCA"/>
    <s v="Mixed"/>
    <n v="12"/>
    <n v="51"/>
    <n v="4"/>
    <n v="20"/>
    <n v="12"/>
    <n v="52"/>
    <s v="Camp resident - Children"/>
    <s v="Priority 2"/>
    <s v="Education"/>
    <x v="3"/>
    <m/>
    <m/>
  </r>
  <r>
    <x v="0"/>
    <x v="3"/>
    <s v="Aung Thar Church"/>
    <s v="MMR001CMP194"/>
    <s v="GCA"/>
    <s v="Mixed"/>
    <n v="12"/>
    <n v="51"/>
    <n v="4"/>
    <n v="20"/>
    <n v="12"/>
    <n v="52"/>
    <s v="Camp resident - Children"/>
    <s v="Priority 3"/>
    <s v="Education"/>
    <x v="5"/>
    <m/>
    <m/>
  </r>
  <r>
    <x v="0"/>
    <x v="2"/>
    <s v="Lhaovao Baptist Church (LBC)"/>
    <s v="MMR001CMP195"/>
    <s v="GCA"/>
    <s v="Urban"/>
    <n v="139"/>
    <n v="640"/>
    <n v="127"/>
    <n v="578"/>
    <n v="146"/>
    <n v="640"/>
    <s v="Camp manager"/>
    <s v="Priority 1"/>
    <s v="Food"/>
    <x v="0"/>
    <m/>
    <m/>
  </r>
  <r>
    <x v="0"/>
    <x v="2"/>
    <s v="Lhaovao Baptist Church (LBC)"/>
    <s v="MMR001CMP195"/>
    <s v="GCA"/>
    <s v="Urban"/>
    <n v="139"/>
    <n v="640"/>
    <n v="127"/>
    <n v="578"/>
    <n v="146"/>
    <n v="640"/>
    <s v="Camp manager"/>
    <s v="Priority 2"/>
    <s v="Health"/>
    <x v="14"/>
    <m/>
    <m/>
  </r>
  <r>
    <x v="0"/>
    <x v="2"/>
    <s v="Lhaovao Baptist Church (LBC)"/>
    <s v="MMR001CMP195"/>
    <s v="GCA"/>
    <s v="Urban"/>
    <n v="139"/>
    <n v="640"/>
    <n v="127"/>
    <n v="578"/>
    <n v="146"/>
    <n v="640"/>
    <s v="Camp manager"/>
    <s v="Priority 3"/>
    <s v="Protection"/>
    <x v="20"/>
    <m/>
    <m/>
  </r>
  <r>
    <x v="0"/>
    <x v="2"/>
    <s v="Lhaovao Baptist Church (LBC)"/>
    <s v="MMR001CMP195"/>
    <s v="GCA"/>
    <s v="Urban"/>
    <n v="139"/>
    <n v="640"/>
    <n v="127"/>
    <n v="578"/>
    <n v="146"/>
    <n v="640"/>
    <s v="Camp resident -Men"/>
    <s v="Priority 1"/>
    <s v="Food"/>
    <x v="11"/>
    <m/>
    <m/>
  </r>
  <r>
    <x v="0"/>
    <x v="2"/>
    <s v="Lhaovao Baptist Church (LBC)"/>
    <s v="MMR001CMP195"/>
    <s v="GCA"/>
    <s v="Urban"/>
    <n v="139"/>
    <n v="640"/>
    <n v="127"/>
    <n v="578"/>
    <n v="146"/>
    <n v="640"/>
    <s v="Camp resident -Men"/>
    <s v="Priority 2"/>
    <s v="Education"/>
    <x v="4"/>
    <m/>
    <m/>
  </r>
  <r>
    <x v="0"/>
    <x v="2"/>
    <s v="Lhaovao Baptist Church (LBC)"/>
    <s v="MMR001CMP195"/>
    <s v="GCA"/>
    <s v="Urban"/>
    <n v="139"/>
    <n v="640"/>
    <n v="127"/>
    <n v="578"/>
    <n v="146"/>
    <n v="640"/>
    <s v="Camp resident -Men"/>
    <s v="Priority 3"/>
    <s v="Food"/>
    <x v="6"/>
    <m/>
    <m/>
  </r>
  <r>
    <x v="0"/>
    <x v="2"/>
    <s v="Lhaovao Baptist Church (LBC)"/>
    <s v="MMR001CMP195"/>
    <s v="GCA"/>
    <s v="Urban"/>
    <n v="139"/>
    <n v="640"/>
    <n v="127"/>
    <n v="578"/>
    <n v="146"/>
    <n v="640"/>
    <s v="Camp resident - women"/>
    <s v="Priority 1"/>
    <s v="Food"/>
    <x v="12"/>
    <m/>
    <m/>
  </r>
  <r>
    <x v="0"/>
    <x v="2"/>
    <s v="Lhaovao Baptist Church (LBC)"/>
    <s v="MMR001CMP195"/>
    <s v="GCA"/>
    <s v="Urban"/>
    <n v="139"/>
    <n v="640"/>
    <n v="127"/>
    <n v="578"/>
    <n v="146"/>
    <n v="640"/>
    <s v="Camp resident - women"/>
    <s v="Priority 2"/>
    <s v="Wash"/>
    <x v="2"/>
    <m/>
    <m/>
  </r>
  <r>
    <x v="0"/>
    <x v="2"/>
    <s v="Lhaovao Baptist Church (LBC)"/>
    <s v="MMR001CMP195"/>
    <s v="GCA"/>
    <s v="Urban"/>
    <n v="139"/>
    <n v="640"/>
    <n v="127"/>
    <n v="578"/>
    <n v="146"/>
    <n v="640"/>
    <s v="Camp resident - women"/>
    <s v="Priority 3"/>
    <s v="Wash"/>
    <x v="18"/>
    <m/>
    <m/>
  </r>
  <r>
    <x v="0"/>
    <x v="2"/>
    <s v="Lhaovao Baptist Church (LBC)"/>
    <s v="MMR001CMP195"/>
    <s v="GCA"/>
    <s v="Urban"/>
    <n v="139"/>
    <n v="640"/>
    <n v="127"/>
    <n v="578"/>
    <n v="146"/>
    <n v="640"/>
    <s v="Camp resident - Children"/>
    <s v="Priority 1"/>
    <s v="Education"/>
    <x v="5"/>
    <m/>
    <m/>
  </r>
  <r>
    <x v="0"/>
    <x v="2"/>
    <s v="Lhaovao Baptist Church (LBC)"/>
    <s v="MMR001CMP195"/>
    <s v="GCA"/>
    <s v="Urban"/>
    <n v="139"/>
    <n v="640"/>
    <n v="127"/>
    <n v="578"/>
    <n v="146"/>
    <n v="640"/>
    <s v="Camp resident - Children"/>
    <s v="Priority 2"/>
    <s v="Protection"/>
    <x v="23"/>
    <m/>
    <m/>
  </r>
  <r>
    <x v="0"/>
    <x v="2"/>
    <s v="Lhaovao Baptist Church (LBC)"/>
    <s v="MMR001CMP195"/>
    <s v="GCA"/>
    <s v="Urban"/>
    <n v="139"/>
    <n v="640"/>
    <n v="127"/>
    <n v="578"/>
    <n v="146"/>
    <n v="640"/>
    <s v="Camp resident - Children"/>
    <s v="Priority 3"/>
    <s v="Food"/>
    <x v="6"/>
    <m/>
    <m/>
  </r>
  <r>
    <x v="0"/>
    <x v="2"/>
    <s v="Pan Wa"/>
    <s v="MMR001CMP210"/>
    <s v="GCA"/>
    <s v="Mixed"/>
    <n v="68"/>
    <n v="327"/>
    <n v="10"/>
    <n v="20"/>
    <n v="63"/>
    <n v="307"/>
    <s v="Camp manager"/>
    <s v="Priority 1"/>
    <s v="Food"/>
    <x v="0"/>
    <m/>
    <m/>
  </r>
  <r>
    <x v="0"/>
    <x v="2"/>
    <s v="Pan Wa"/>
    <s v="MMR001CMP210"/>
    <s v="GCA"/>
    <s v="Mixed"/>
    <n v="68"/>
    <n v="327"/>
    <n v="10"/>
    <n v="20"/>
    <n v="63"/>
    <n v="307"/>
    <s v="Camp manager"/>
    <s v="Priority 2"/>
    <s v="Food"/>
    <x v="11"/>
    <m/>
    <m/>
  </r>
  <r>
    <x v="0"/>
    <x v="2"/>
    <s v="Pan Wa"/>
    <s v="MMR001CMP210"/>
    <s v="GCA"/>
    <s v="Mixed"/>
    <n v="68"/>
    <n v="327"/>
    <n v="10"/>
    <n v="20"/>
    <n v="63"/>
    <n v="307"/>
    <s v="Camp manager"/>
    <s v="Priority 3"/>
    <s v="Health"/>
    <x v="14"/>
    <m/>
    <m/>
  </r>
  <r>
    <x v="0"/>
    <x v="2"/>
    <s v="Pan Wa"/>
    <s v="MMR001CMP210"/>
    <s v="GCA"/>
    <s v="Mixed"/>
    <n v="68"/>
    <n v="327"/>
    <n v="10"/>
    <n v="20"/>
    <n v="63"/>
    <n v="307"/>
    <s v="Camp resident -Men"/>
    <s v="Priority 1"/>
    <s v="Wash"/>
    <x v="22"/>
    <m/>
    <m/>
  </r>
  <r>
    <x v="0"/>
    <x v="2"/>
    <s v="Pan Wa"/>
    <s v="MMR001CMP210"/>
    <s v="GCA"/>
    <s v="Mixed"/>
    <n v="68"/>
    <n v="327"/>
    <n v="10"/>
    <n v="20"/>
    <n v="63"/>
    <n v="307"/>
    <s v="Camp resident -Men"/>
    <s v="Priority 2"/>
    <s v="Food"/>
    <x v="0"/>
    <m/>
    <m/>
  </r>
  <r>
    <x v="0"/>
    <x v="2"/>
    <s v="Pan Wa"/>
    <s v="MMR001CMP210"/>
    <s v="GCA"/>
    <s v="Mixed"/>
    <n v="68"/>
    <n v="327"/>
    <n v="10"/>
    <n v="20"/>
    <n v="63"/>
    <n v="307"/>
    <s v="Camp resident -Men"/>
    <s v="Priority 3"/>
    <s v="NonFoodItems"/>
    <x v="7"/>
    <m/>
    <m/>
  </r>
  <r>
    <x v="0"/>
    <x v="2"/>
    <s v="Pan Wa"/>
    <s v="MMR001CMP210"/>
    <s v="GCA"/>
    <s v="Mixed"/>
    <n v="68"/>
    <n v="327"/>
    <n v="10"/>
    <n v="20"/>
    <n v="63"/>
    <n v="307"/>
    <s v="Camp resident - women"/>
    <s v="Priority 1"/>
    <s v="Food"/>
    <x v="0"/>
    <m/>
    <m/>
  </r>
  <r>
    <x v="0"/>
    <x v="2"/>
    <s v="Pan Wa"/>
    <s v="MMR001CMP210"/>
    <s v="GCA"/>
    <s v="Mixed"/>
    <n v="68"/>
    <n v="327"/>
    <n v="10"/>
    <n v="20"/>
    <n v="63"/>
    <n v="307"/>
    <s v="Camp resident - women"/>
    <s v="Priority 2"/>
    <s v="Wash"/>
    <x v="8"/>
    <m/>
    <m/>
  </r>
  <r>
    <x v="0"/>
    <x v="2"/>
    <s v="Pan Wa"/>
    <s v="MMR001CMP210"/>
    <s v="GCA"/>
    <s v="Mixed"/>
    <n v="68"/>
    <n v="327"/>
    <n v="10"/>
    <n v="20"/>
    <n v="63"/>
    <n v="307"/>
    <s v="Camp resident - women"/>
    <s v="Priority 3"/>
    <s v="Wash"/>
    <x v="2"/>
    <m/>
    <m/>
  </r>
  <r>
    <x v="0"/>
    <x v="2"/>
    <s v="Pan Wa"/>
    <s v="MMR001CMP210"/>
    <s v="GCA"/>
    <s v="Mixed"/>
    <n v="68"/>
    <n v="327"/>
    <n v="10"/>
    <n v="20"/>
    <n v="63"/>
    <n v="307"/>
    <s v="Camp resident - Children"/>
    <s v="Priority 1"/>
    <s v="Education"/>
    <x v="4"/>
    <m/>
    <m/>
  </r>
  <r>
    <x v="0"/>
    <x v="2"/>
    <s v="Pan Wa"/>
    <s v="MMR001CMP210"/>
    <s v="GCA"/>
    <s v="Mixed"/>
    <n v="68"/>
    <n v="327"/>
    <n v="10"/>
    <n v="20"/>
    <n v="63"/>
    <n v="307"/>
    <s v="Camp resident - Children"/>
    <s v="Priority 2"/>
    <s v="Protection"/>
    <x v="23"/>
    <m/>
    <m/>
  </r>
  <r>
    <x v="0"/>
    <x v="2"/>
    <s v="Pan Wa"/>
    <s v="MMR001CMP210"/>
    <s v="GCA"/>
    <s v="Mixed"/>
    <n v="68"/>
    <n v="327"/>
    <n v="10"/>
    <n v="20"/>
    <n v="63"/>
    <n v="307"/>
    <s v="Camp resident - Children"/>
    <s v="Priority 3"/>
    <s v="Food"/>
    <x v="0"/>
    <m/>
    <m/>
  </r>
  <r>
    <x v="0"/>
    <x v="5"/>
    <s v="Maing Khaung Catholic Church"/>
    <s v="MMR001CMP223"/>
    <s v="GCA"/>
    <s v="Rural"/>
    <n v="121"/>
    <n v="596"/>
    <n v="129"/>
    <n v="575"/>
    <n v="129"/>
    <n v="575"/>
    <s v="Camp manager"/>
    <s v="Priority 1"/>
    <s v="Environment"/>
    <x v="1"/>
    <m/>
    <m/>
  </r>
  <r>
    <x v="0"/>
    <x v="5"/>
    <s v="Maing Khaung Catholic Church"/>
    <s v="MMR001CMP223"/>
    <s v="GCA"/>
    <s v="Rural"/>
    <n v="121"/>
    <n v="596"/>
    <n v="129"/>
    <n v="575"/>
    <n v="129"/>
    <n v="575"/>
    <s v="Camp manager"/>
    <s v="Priority 2"/>
    <s v="Health"/>
    <x v="9"/>
    <m/>
    <m/>
  </r>
  <r>
    <x v="0"/>
    <x v="5"/>
    <s v="Maing Khaung Catholic Church"/>
    <s v="MMR001CMP223"/>
    <s v="GCA"/>
    <s v="Rural"/>
    <n v="121"/>
    <n v="596"/>
    <n v="129"/>
    <n v="575"/>
    <n v="129"/>
    <n v="575"/>
    <s v="Camp manager"/>
    <s v="Priority 3"/>
    <s v="Food"/>
    <x v="6"/>
    <m/>
    <m/>
  </r>
  <r>
    <x v="0"/>
    <x v="5"/>
    <s v="Maing Khaung Catholic Church"/>
    <s v="MMR001CMP223"/>
    <s v="GCA"/>
    <s v="Rural"/>
    <n v="121"/>
    <n v="596"/>
    <n v="129"/>
    <n v="575"/>
    <n v="129"/>
    <n v="575"/>
    <s v="Camp resident -Men"/>
    <s v="Priority 1"/>
    <s v="Food"/>
    <x v="0"/>
    <m/>
    <m/>
  </r>
  <r>
    <x v="0"/>
    <x v="5"/>
    <s v="Maing Khaung Catholic Church"/>
    <s v="MMR001CMP223"/>
    <s v="GCA"/>
    <s v="Rural"/>
    <n v="121"/>
    <n v="596"/>
    <n v="129"/>
    <n v="575"/>
    <n v="129"/>
    <n v="575"/>
    <s v="Camp resident -Men"/>
    <s v="Priority 2"/>
    <s v="Food"/>
    <x v="11"/>
    <m/>
    <m/>
  </r>
  <r>
    <x v="0"/>
    <x v="5"/>
    <s v="Maing Khaung Catholic Church"/>
    <s v="MMR001CMP223"/>
    <s v="GCA"/>
    <s v="Rural"/>
    <n v="121"/>
    <n v="596"/>
    <n v="129"/>
    <n v="575"/>
    <n v="129"/>
    <n v="575"/>
    <s v="Camp resident -Men"/>
    <s v="Priority 3"/>
    <s v="Wash"/>
    <x v="18"/>
    <m/>
    <m/>
  </r>
  <r>
    <x v="0"/>
    <x v="5"/>
    <s v="Maing Khaung Catholic Church"/>
    <s v="MMR001CMP223"/>
    <s v="GCA"/>
    <s v="Rural"/>
    <n v="121"/>
    <n v="596"/>
    <n v="129"/>
    <n v="575"/>
    <n v="129"/>
    <n v="575"/>
    <s v="Camp resident - women"/>
    <s v="Priority 1"/>
    <s v="Food"/>
    <x v="0"/>
    <m/>
    <m/>
  </r>
  <r>
    <x v="0"/>
    <x v="5"/>
    <s v="Maing Khaung Catholic Church"/>
    <s v="MMR001CMP223"/>
    <s v="GCA"/>
    <s v="Rural"/>
    <n v="121"/>
    <n v="596"/>
    <n v="129"/>
    <n v="575"/>
    <n v="129"/>
    <n v="575"/>
    <s v="Camp resident - women"/>
    <s v="Priority 2"/>
    <s v="Health"/>
    <x v="9"/>
    <m/>
    <m/>
  </r>
  <r>
    <x v="0"/>
    <x v="5"/>
    <s v="Maing Khaung Catholic Church"/>
    <s v="MMR001CMP223"/>
    <s v="GCA"/>
    <s v="Rural"/>
    <n v="121"/>
    <n v="596"/>
    <n v="129"/>
    <n v="575"/>
    <n v="129"/>
    <n v="575"/>
    <s v="Camp resident - women"/>
    <s v="Priority 3"/>
    <s v="Food"/>
    <x v="6"/>
    <m/>
    <m/>
  </r>
  <r>
    <x v="0"/>
    <x v="5"/>
    <s v="Maing Khaung Catholic Church"/>
    <s v="MMR001CMP223"/>
    <s v="GCA"/>
    <s v="Rural"/>
    <n v="121"/>
    <n v="596"/>
    <n v="129"/>
    <n v="575"/>
    <n v="129"/>
    <n v="575"/>
    <s v="Camp resident - Children"/>
    <s v="Priority 1"/>
    <s v="Education"/>
    <x v="3"/>
    <m/>
    <m/>
  </r>
  <r>
    <x v="0"/>
    <x v="5"/>
    <s v="Maing Khaung Catholic Church"/>
    <s v="MMR001CMP223"/>
    <s v="GCA"/>
    <s v="Rural"/>
    <n v="121"/>
    <n v="596"/>
    <n v="129"/>
    <n v="575"/>
    <n v="129"/>
    <n v="575"/>
    <s v="Camp resident - Children"/>
    <s v="Priority 2"/>
    <s v="Health"/>
    <x v="14"/>
    <m/>
    <m/>
  </r>
  <r>
    <x v="0"/>
    <x v="5"/>
    <s v="Maing Khaung Catholic Church"/>
    <s v="MMR001CMP223"/>
    <s v="GCA"/>
    <s v="Rural"/>
    <n v="121"/>
    <n v="596"/>
    <n v="129"/>
    <n v="575"/>
    <n v="129"/>
    <n v="575"/>
    <s v="Camp resident - Children"/>
    <s v="Priority 3"/>
    <s v="Food"/>
    <x v="12"/>
    <m/>
    <m/>
  </r>
  <r>
    <x v="0"/>
    <x v="2"/>
    <s v="Saw Zam"/>
    <s v="MMR001CMP225"/>
    <s v="GCA"/>
    <s v="Rural"/>
    <n v="30"/>
    <n v="181"/>
    <n v="30"/>
    <n v="181"/>
    <n v="30"/>
    <n v="181"/>
    <s v="Camp manager"/>
    <s v="Priority 1"/>
    <s v="Wash"/>
    <x v="22"/>
    <m/>
    <m/>
  </r>
  <r>
    <x v="0"/>
    <x v="2"/>
    <s v="Saw Zam"/>
    <s v="MMR001CMP225"/>
    <s v="GCA"/>
    <s v="Rural"/>
    <n v="30"/>
    <n v="181"/>
    <n v="30"/>
    <n v="181"/>
    <n v="30"/>
    <n v="181"/>
    <s v="Camp manager"/>
    <s v="Priority 2"/>
    <s v="Education"/>
    <x v="4"/>
    <m/>
    <m/>
  </r>
  <r>
    <x v="0"/>
    <x v="2"/>
    <s v="Saw Zam"/>
    <s v="MMR001CMP225"/>
    <s v="GCA"/>
    <s v="Rural"/>
    <n v="30"/>
    <n v="181"/>
    <n v="30"/>
    <n v="181"/>
    <n v="30"/>
    <n v="181"/>
    <s v="Camp manager"/>
    <s v="Priority 3"/>
    <s v="Wash"/>
    <x v="10"/>
    <m/>
    <m/>
  </r>
  <r>
    <x v="0"/>
    <x v="2"/>
    <s v="Saw Zam"/>
    <s v="MMR001CMP225"/>
    <s v="GCA"/>
    <s v="Rural"/>
    <n v="30"/>
    <n v="181"/>
    <n v="30"/>
    <n v="181"/>
    <n v="30"/>
    <n v="181"/>
    <s v="Camp resident -Men"/>
    <s v="Priority 1"/>
    <s v="Wash"/>
    <x v="10"/>
    <m/>
    <m/>
  </r>
  <r>
    <x v="0"/>
    <x v="2"/>
    <s v="Saw Zam"/>
    <s v="MMR001CMP225"/>
    <s v="GCA"/>
    <s v="Rural"/>
    <n v="30"/>
    <n v="181"/>
    <n v="30"/>
    <n v="181"/>
    <n v="30"/>
    <n v="181"/>
    <s v="Camp resident -Men"/>
    <s v="Priority 2"/>
    <s v="Wash"/>
    <x v="22"/>
    <m/>
    <m/>
  </r>
  <r>
    <x v="0"/>
    <x v="2"/>
    <s v="Saw Zam"/>
    <s v="MMR001CMP225"/>
    <s v="GCA"/>
    <s v="Rural"/>
    <n v="30"/>
    <n v="181"/>
    <n v="30"/>
    <n v="181"/>
    <n v="30"/>
    <n v="181"/>
    <s v="Camp resident -Men"/>
    <s v="Priority 3"/>
    <s v="Food"/>
    <x v="0"/>
    <m/>
    <m/>
  </r>
  <r>
    <x v="0"/>
    <x v="2"/>
    <s v="Saw Zam"/>
    <s v="MMR001CMP225"/>
    <s v="GCA"/>
    <s v="Rural"/>
    <n v="30"/>
    <n v="181"/>
    <n v="30"/>
    <n v="181"/>
    <n v="30"/>
    <n v="181"/>
    <s v="Camp resident - women"/>
    <s v="Priority 1"/>
    <s v="Shelter"/>
    <x v="13"/>
    <m/>
    <m/>
  </r>
  <r>
    <x v="0"/>
    <x v="2"/>
    <s v="Saw Zam"/>
    <s v="MMR001CMP225"/>
    <s v="GCA"/>
    <s v="Rural"/>
    <n v="30"/>
    <n v="181"/>
    <n v="30"/>
    <n v="181"/>
    <n v="30"/>
    <n v="181"/>
    <s v="Camp resident - women"/>
    <s v="Priority 2"/>
    <s v="Wash"/>
    <x v="8"/>
    <m/>
    <m/>
  </r>
  <r>
    <x v="0"/>
    <x v="2"/>
    <s v="Saw Zam"/>
    <s v="MMR001CMP225"/>
    <s v="GCA"/>
    <s v="Rural"/>
    <n v="30"/>
    <n v="181"/>
    <n v="30"/>
    <n v="181"/>
    <n v="30"/>
    <n v="181"/>
    <s v="Camp resident - women"/>
    <s v="Priority 3"/>
    <s v="Wash"/>
    <x v="18"/>
    <m/>
    <m/>
  </r>
  <r>
    <x v="0"/>
    <x v="2"/>
    <s v="Saw Zam"/>
    <s v="MMR001CMP225"/>
    <s v="GCA"/>
    <s v="Rural"/>
    <n v="30"/>
    <n v="181"/>
    <n v="30"/>
    <n v="181"/>
    <n v="30"/>
    <n v="181"/>
    <s v="Camp resident - Children"/>
    <s v="Priority 1"/>
    <s v="Education"/>
    <x v="5"/>
    <m/>
    <m/>
  </r>
  <r>
    <x v="0"/>
    <x v="2"/>
    <s v="Saw Zam"/>
    <s v="MMR001CMP225"/>
    <s v="GCA"/>
    <s v="Rural"/>
    <n v="30"/>
    <n v="181"/>
    <n v="30"/>
    <n v="181"/>
    <n v="30"/>
    <n v="181"/>
    <s v="Camp resident - Children"/>
    <s v="Priority 2"/>
    <s v="Education"/>
    <x v="3"/>
    <m/>
    <m/>
  </r>
  <r>
    <x v="0"/>
    <x v="2"/>
    <s v="Saw Zam"/>
    <s v="MMR001CMP225"/>
    <s v="GCA"/>
    <s v="Rural"/>
    <n v="30"/>
    <n v="181"/>
    <n v="30"/>
    <n v="181"/>
    <n v="30"/>
    <n v="181"/>
    <s v="Camp resident - Children"/>
    <s v="Priority 3"/>
    <s v="Food"/>
    <x v="12"/>
    <m/>
    <m/>
  </r>
  <r>
    <x v="0"/>
    <x v="5"/>
    <s v="Man Wing Catholic Church II"/>
    <s v="MMR001CMP228"/>
    <s v="GCA"/>
    <s v="Rural"/>
    <n v="115"/>
    <n v="502"/>
    <n v="123"/>
    <n v="555"/>
    <n v="123"/>
    <n v="555"/>
    <s v="Camp manager"/>
    <s v="Priority 1"/>
    <s v="Food"/>
    <x v="0"/>
    <m/>
    <m/>
  </r>
  <r>
    <x v="0"/>
    <x v="5"/>
    <s v="Man Wing Catholic Church II"/>
    <s v="MMR001CMP228"/>
    <s v="GCA"/>
    <s v="Rural"/>
    <n v="115"/>
    <n v="502"/>
    <n v="123"/>
    <n v="555"/>
    <n v="123"/>
    <n v="555"/>
    <s v="Camp manager"/>
    <s v="Priority 2"/>
    <s v="Health"/>
    <x v="9"/>
    <m/>
    <m/>
  </r>
  <r>
    <x v="0"/>
    <x v="5"/>
    <s v="Man Wing Catholic Church II"/>
    <s v="MMR001CMP228"/>
    <s v="GCA"/>
    <s v="Rural"/>
    <n v="115"/>
    <n v="502"/>
    <n v="123"/>
    <n v="555"/>
    <n v="123"/>
    <n v="555"/>
    <s v="Camp manager"/>
    <s v="Priority 3"/>
    <s v="Protection"/>
    <x v="23"/>
    <m/>
    <m/>
  </r>
  <r>
    <x v="0"/>
    <x v="5"/>
    <s v="Man Wing Catholic Church II"/>
    <s v="MMR001CMP228"/>
    <s v="GCA"/>
    <s v="Rural"/>
    <n v="115"/>
    <n v="502"/>
    <n v="123"/>
    <n v="555"/>
    <n v="123"/>
    <n v="555"/>
    <s v="Camp resident -Men"/>
    <s v="Priority 1"/>
    <s v="NonFoodItems"/>
    <x v="15"/>
    <m/>
    <m/>
  </r>
  <r>
    <x v="0"/>
    <x v="5"/>
    <s v="Man Wing Catholic Church II"/>
    <s v="MMR001CMP228"/>
    <s v="GCA"/>
    <s v="Rural"/>
    <n v="115"/>
    <n v="502"/>
    <n v="123"/>
    <n v="555"/>
    <n v="123"/>
    <n v="555"/>
    <s v="Camp resident -Men"/>
    <s v="Priority 2"/>
    <s v="Food"/>
    <x v="6"/>
    <m/>
    <m/>
  </r>
  <r>
    <x v="0"/>
    <x v="5"/>
    <s v="Man Wing Catholic Church II"/>
    <s v="MMR001CMP228"/>
    <s v="GCA"/>
    <s v="Rural"/>
    <n v="115"/>
    <n v="502"/>
    <n v="123"/>
    <n v="555"/>
    <n v="123"/>
    <n v="555"/>
    <s v="Camp resident -Men"/>
    <s v="Priority 3"/>
    <s v="Protection"/>
    <x v="20"/>
    <m/>
    <m/>
  </r>
  <r>
    <x v="0"/>
    <x v="5"/>
    <s v="Man Wing Catholic Church II"/>
    <s v="MMR001CMP228"/>
    <s v="GCA"/>
    <s v="Rural"/>
    <n v="115"/>
    <n v="502"/>
    <n v="123"/>
    <n v="555"/>
    <n v="123"/>
    <n v="555"/>
    <s v="Camp resident - women"/>
    <s v="Priority 1"/>
    <s v="Environment"/>
    <x v="1"/>
    <m/>
    <m/>
  </r>
  <r>
    <x v="0"/>
    <x v="5"/>
    <s v="Man Wing Catholic Church II"/>
    <s v="MMR001CMP228"/>
    <s v="GCA"/>
    <s v="Rural"/>
    <n v="115"/>
    <n v="502"/>
    <n v="123"/>
    <n v="555"/>
    <n v="123"/>
    <n v="555"/>
    <s v="Camp resident - women"/>
    <s v="Priority 2"/>
    <s v="NonFoodItems"/>
    <x v="7"/>
    <m/>
    <m/>
  </r>
  <r>
    <x v="0"/>
    <x v="5"/>
    <s v="Man Wing Catholic Church II"/>
    <s v="MMR001CMP228"/>
    <s v="GCA"/>
    <s v="Rural"/>
    <n v="115"/>
    <n v="502"/>
    <n v="123"/>
    <n v="555"/>
    <n v="123"/>
    <n v="555"/>
    <s v="Camp resident - women"/>
    <s v="Priority 3"/>
    <s v="Wash"/>
    <x v="10"/>
    <m/>
    <m/>
  </r>
  <r>
    <x v="0"/>
    <x v="5"/>
    <s v="Man Wing Catholic Church II"/>
    <s v="MMR001CMP228"/>
    <s v="GCA"/>
    <s v="Rural"/>
    <n v="115"/>
    <n v="502"/>
    <n v="123"/>
    <n v="555"/>
    <n v="123"/>
    <n v="555"/>
    <s v="Camp resident - Children"/>
    <s v="Priority 1"/>
    <s v="Health"/>
    <x v="14"/>
    <m/>
    <m/>
  </r>
  <r>
    <x v="0"/>
    <x v="5"/>
    <s v="Man Wing Catholic Church II"/>
    <s v="MMR001CMP228"/>
    <s v="GCA"/>
    <s v="Rural"/>
    <n v="115"/>
    <n v="502"/>
    <n v="123"/>
    <n v="555"/>
    <n v="123"/>
    <n v="555"/>
    <s v="Camp resident - Children"/>
    <s v="Priority 2"/>
    <s v="Education"/>
    <x v="16"/>
    <m/>
    <m/>
  </r>
  <r>
    <x v="0"/>
    <x v="5"/>
    <s v="Man Wing Catholic Church II"/>
    <s v="MMR001CMP228"/>
    <s v="GCA"/>
    <s v="Rural"/>
    <n v="115"/>
    <n v="502"/>
    <n v="123"/>
    <n v="555"/>
    <n v="123"/>
    <n v="555"/>
    <s v="Camp resident - Children"/>
    <s v="Priority 3"/>
    <s v="Wash"/>
    <x v="22"/>
    <m/>
    <m/>
  </r>
  <r>
    <x v="0"/>
    <x v="9"/>
    <s v="Hpakant Baptist Church, Nam Ma Hpit"/>
    <s v="MMR001CMP229"/>
    <s v="GCA"/>
    <s v="Rural"/>
    <n v="116"/>
    <n v="530"/>
    <n v="105"/>
    <n v="464"/>
    <n v="105"/>
    <n v="492"/>
    <s v="Camp manager"/>
    <s v="Priority 1"/>
    <s v="Education"/>
    <x v="4"/>
    <m/>
    <m/>
  </r>
  <r>
    <x v="0"/>
    <x v="9"/>
    <s v="Hpakant Baptist Church, Nam Ma Hpit"/>
    <s v="MMR001CMP229"/>
    <s v="GCA"/>
    <s v="Rural"/>
    <n v="116"/>
    <n v="530"/>
    <n v="105"/>
    <n v="464"/>
    <n v="105"/>
    <n v="492"/>
    <s v="Camp manager"/>
    <s v="Priority 2"/>
    <s v="Health"/>
    <x v="14"/>
    <m/>
    <m/>
  </r>
  <r>
    <x v="0"/>
    <x v="9"/>
    <s v="Hpakant Baptist Church, Nam Ma Hpit"/>
    <s v="MMR001CMP229"/>
    <s v="GCA"/>
    <s v="Rural"/>
    <n v="116"/>
    <n v="530"/>
    <n v="105"/>
    <n v="464"/>
    <n v="105"/>
    <n v="492"/>
    <s v="Camp manager"/>
    <s v="Priority 3"/>
    <s v="Environment"/>
    <x v="1"/>
    <m/>
    <m/>
  </r>
  <r>
    <x v="0"/>
    <x v="9"/>
    <s v="Hpakant Baptist Church, Nam Ma Hpit"/>
    <s v="MMR001CMP229"/>
    <s v="GCA"/>
    <s v="Rural"/>
    <n v="116"/>
    <n v="530"/>
    <n v="105"/>
    <n v="464"/>
    <n v="105"/>
    <n v="492"/>
    <s v="Camp resident -Men"/>
    <s v="Priority 1"/>
    <s v="NonFoodItems"/>
    <x v="7"/>
    <m/>
    <m/>
  </r>
  <r>
    <x v="0"/>
    <x v="9"/>
    <s v="Hpakant Baptist Church, Nam Ma Hpit"/>
    <s v="MMR001CMP229"/>
    <s v="GCA"/>
    <s v="Rural"/>
    <n v="116"/>
    <n v="530"/>
    <n v="105"/>
    <n v="464"/>
    <n v="105"/>
    <n v="492"/>
    <s v="Camp resident -Men"/>
    <s v="Priority 2"/>
    <s v="Health"/>
    <x v="9"/>
    <m/>
    <m/>
  </r>
  <r>
    <x v="0"/>
    <x v="9"/>
    <s v="Hpakant Baptist Church, Nam Ma Hpit"/>
    <s v="MMR001CMP229"/>
    <s v="GCA"/>
    <s v="Rural"/>
    <n v="116"/>
    <n v="530"/>
    <n v="105"/>
    <n v="464"/>
    <n v="105"/>
    <n v="492"/>
    <s v="Camp resident -Men"/>
    <s v="Priority 3"/>
    <s v="Food"/>
    <x v="11"/>
    <m/>
    <m/>
  </r>
  <r>
    <x v="0"/>
    <x v="9"/>
    <s v="Hpakant Baptist Church, Nam Ma Hpit"/>
    <s v="MMR001CMP229"/>
    <s v="GCA"/>
    <s v="Rural"/>
    <n v="116"/>
    <n v="530"/>
    <n v="105"/>
    <n v="464"/>
    <n v="105"/>
    <n v="492"/>
    <s v="Camp resident - women"/>
    <s v="Priority 1"/>
    <s v="Food"/>
    <x v="0"/>
    <m/>
    <m/>
  </r>
  <r>
    <x v="0"/>
    <x v="9"/>
    <s v="Hpakant Baptist Church, Nam Ma Hpit"/>
    <s v="MMR001CMP229"/>
    <s v="GCA"/>
    <s v="Rural"/>
    <n v="116"/>
    <n v="530"/>
    <n v="105"/>
    <n v="464"/>
    <n v="105"/>
    <n v="492"/>
    <s v="Camp resident - women"/>
    <s v="Priority 2"/>
    <s v="Education"/>
    <x v="4"/>
    <m/>
    <m/>
  </r>
  <r>
    <x v="0"/>
    <x v="9"/>
    <s v="Hpakant Baptist Church, Nam Ma Hpit"/>
    <s v="MMR001CMP229"/>
    <s v="GCA"/>
    <s v="Rural"/>
    <n v="116"/>
    <n v="530"/>
    <n v="105"/>
    <n v="464"/>
    <n v="105"/>
    <n v="492"/>
    <s v="Camp resident - women"/>
    <s v="Priority 3"/>
    <s v="Health"/>
    <x v="14"/>
    <m/>
    <m/>
  </r>
  <r>
    <x v="0"/>
    <x v="9"/>
    <s v="Hpakant Baptist Church, Nam Ma Hpit"/>
    <s v="MMR001CMP229"/>
    <s v="GCA"/>
    <s v="Rural"/>
    <n v="116"/>
    <n v="530"/>
    <n v="105"/>
    <n v="464"/>
    <n v="105"/>
    <n v="492"/>
    <s v="Camp resident - Children"/>
    <s v="Priority 1"/>
    <s v="Education"/>
    <x v="5"/>
    <m/>
    <m/>
  </r>
  <r>
    <x v="0"/>
    <x v="9"/>
    <s v="Hpakant Baptist Church, Nam Ma Hpit"/>
    <s v="MMR001CMP229"/>
    <s v="GCA"/>
    <s v="Rural"/>
    <n v="116"/>
    <n v="530"/>
    <n v="105"/>
    <n v="464"/>
    <n v="105"/>
    <n v="492"/>
    <s v="Camp resident - Children"/>
    <s v="Priority 2"/>
    <s v="Food"/>
    <x v="6"/>
    <m/>
    <m/>
  </r>
  <r>
    <x v="0"/>
    <x v="9"/>
    <s v="Hpakant Baptist Church, Nam Ma Hpit"/>
    <s v="MMR001CMP229"/>
    <s v="GCA"/>
    <s v="Rural"/>
    <n v="116"/>
    <n v="530"/>
    <n v="105"/>
    <n v="464"/>
    <n v="105"/>
    <n v="492"/>
    <s v="Camp resident - Children"/>
    <s v="Priority 3"/>
    <s v="Education"/>
    <x v="16"/>
    <m/>
    <m/>
  </r>
  <r>
    <x v="0"/>
    <x v="5"/>
    <s v="Man Wing Baptist Church Cultural Compound"/>
    <s v="MMR001CMP230"/>
    <s v="GCA"/>
    <s v="Rural"/>
    <n v="319"/>
    <n v="1567"/>
    <n v="133"/>
    <n v="499"/>
    <n v="133"/>
    <n v="499"/>
    <s v="Camp manager"/>
    <s v="Priority 1"/>
    <s v="Food"/>
    <x v="0"/>
    <m/>
    <m/>
  </r>
  <r>
    <x v="0"/>
    <x v="5"/>
    <s v="Man Wing Baptist Church Cultural Compound"/>
    <s v="MMR001CMP230"/>
    <s v="GCA"/>
    <s v="Rural"/>
    <n v="319"/>
    <n v="1567"/>
    <n v="133"/>
    <n v="499"/>
    <n v="133"/>
    <n v="499"/>
    <s v="Camp manager"/>
    <s v="Priority 2"/>
    <s v="Shelter"/>
    <x v="13"/>
    <m/>
    <m/>
  </r>
  <r>
    <x v="0"/>
    <x v="5"/>
    <s v="Man Wing Baptist Church Cultural Compound"/>
    <s v="MMR001CMP230"/>
    <s v="GCA"/>
    <s v="Rural"/>
    <n v="319"/>
    <n v="1567"/>
    <n v="133"/>
    <n v="499"/>
    <n v="133"/>
    <n v="499"/>
    <s v="Camp manager"/>
    <s v="Priority 3"/>
    <s v="Food"/>
    <x v="6"/>
    <m/>
    <m/>
  </r>
  <r>
    <x v="0"/>
    <x v="5"/>
    <s v="Man Wing Baptist Church Cultural Compound"/>
    <s v="MMR001CMP230"/>
    <s v="GCA"/>
    <s v="Rural"/>
    <n v="319"/>
    <n v="1567"/>
    <n v="133"/>
    <n v="499"/>
    <n v="133"/>
    <n v="499"/>
    <s v="Camp resident -Men"/>
    <s v="Priority 1"/>
    <s v="Shelter"/>
    <x v="13"/>
    <m/>
    <m/>
  </r>
  <r>
    <x v="0"/>
    <x v="5"/>
    <s v="Man Wing Baptist Church Cultural Compound"/>
    <s v="MMR001CMP230"/>
    <s v="GCA"/>
    <s v="Rural"/>
    <n v="319"/>
    <n v="1567"/>
    <n v="133"/>
    <n v="499"/>
    <n v="133"/>
    <n v="499"/>
    <s v="Camp resident -Men"/>
    <s v="Priority 2"/>
    <s v="Health"/>
    <x v="14"/>
    <m/>
    <m/>
  </r>
  <r>
    <x v="0"/>
    <x v="5"/>
    <s v="Man Wing Baptist Church Cultural Compound"/>
    <s v="MMR001CMP230"/>
    <s v="GCA"/>
    <s v="Rural"/>
    <n v="319"/>
    <n v="1567"/>
    <n v="133"/>
    <n v="499"/>
    <n v="133"/>
    <n v="499"/>
    <s v="Camp resident -Men"/>
    <s v="Priority 3"/>
    <s v="Food"/>
    <x v="6"/>
    <m/>
    <m/>
  </r>
  <r>
    <x v="0"/>
    <x v="5"/>
    <s v="Man Wing Baptist Church Cultural Compound"/>
    <s v="MMR001CMP230"/>
    <s v="GCA"/>
    <s v="Rural"/>
    <n v="319"/>
    <n v="1567"/>
    <n v="133"/>
    <n v="499"/>
    <n v="133"/>
    <n v="499"/>
    <s v="Camp resident - women"/>
    <s v="Priority 1"/>
    <s v="Food"/>
    <x v="0"/>
    <m/>
    <m/>
  </r>
  <r>
    <x v="0"/>
    <x v="5"/>
    <s v="Man Wing Baptist Church Cultural Compound"/>
    <s v="MMR001CMP230"/>
    <s v="GCA"/>
    <s v="Rural"/>
    <n v="319"/>
    <n v="1567"/>
    <n v="133"/>
    <n v="499"/>
    <n v="133"/>
    <n v="499"/>
    <s v="Camp resident - women"/>
    <s v="Priority 2"/>
    <s v="Environment"/>
    <x v="1"/>
    <m/>
    <m/>
  </r>
  <r>
    <x v="0"/>
    <x v="5"/>
    <s v="Man Wing Baptist Church Cultural Compound"/>
    <s v="MMR001CMP230"/>
    <s v="GCA"/>
    <s v="Rural"/>
    <n v="319"/>
    <n v="1567"/>
    <n v="133"/>
    <n v="499"/>
    <n v="133"/>
    <n v="499"/>
    <s v="Camp resident - women"/>
    <s v="Priority 3"/>
    <s v="NonFoodItems"/>
    <x v="15"/>
    <m/>
    <m/>
  </r>
  <r>
    <x v="0"/>
    <x v="5"/>
    <s v="Man Wing Baptist Church Cultural Compound"/>
    <s v="MMR001CMP230"/>
    <s v="GCA"/>
    <s v="Rural"/>
    <n v="319"/>
    <n v="1567"/>
    <n v="133"/>
    <n v="499"/>
    <n v="133"/>
    <n v="499"/>
    <s v="Camp resident - Children"/>
    <s v="Priority 1"/>
    <s v="Education"/>
    <x v="5"/>
    <m/>
    <m/>
  </r>
  <r>
    <x v="0"/>
    <x v="5"/>
    <s v="Man Wing Baptist Church Cultural Compound"/>
    <s v="MMR001CMP230"/>
    <s v="GCA"/>
    <s v="Rural"/>
    <n v="319"/>
    <n v="1567"/>
    <n v="133"/>
    <n v="499"/>
    <n v="133"/>
    <n v="499"/>
    <s v="Camp resident - Children"/>
    <s v="Priority 2"/>
    <s v="Food"/>
    <x v="6"/>
    <m/>
    <m/>
  </r>
  <r>
    <x v="0"/>
    <x v="5"/>
    <s v="Man Wing Baptist Church Cultural Compound"/>
    <s v="MMR001CMP230"/>
    <s v="GCA"/>
    <s v="Rural"/>
    <n v="319"/>
    <n v="1567"/>
    <n v="133"/>
    <n v="499"/>
    <n v="133"/>
    <n v="499"/>
    <s v="Camp resident - Children"/>
    <s v="Priority 3"/>
    <s v="NonFoodItems"/>
    <x v="7"/>
    <m/>
    <m/>
  </r>
  <r>
    <x v="0"/>
    <x v="9"/>
    <s v="Ku Day Maw KBC"/>
    <s v="MMR001CMP231"/>
    <s v="GCA"/>
    <s v="Rural"/>
    <n v="54"/>
    <n v="242"/>
    <n v="50"/>
    <n v="219"/>
    <n v="50"/>
    <n v="227"/>
    <s v="Camp manager"/>
    <s v="Priority 1"/>
    <s v="Shelter"/>
    <x v="13"/>
    <m/>
    <m/>
  </r>
  <r>
    <x v="0"/>
    <x v="9"/>
    <s v="Ku Day Maw KBC"/>
    <s v="MMR001CMP231"/>
    <s v="GCA"/>
    <s v="Rural"/>
    <n v="54"/>
    <n v="242"/>
    <n v="50"/>
    <n v="219"/>
    <n v="50"/>
    <n v="227"/>
    <s v="Camp manager"/>
    <s v="Priority 2"/>
    <s v="Wash"/>
    <x v="10"/>
    <m/>
    <m/>
  </r>
  <r>
    <x v="0"/>
    <x v="9"/>
    <s v="Ku Day Maw KBC"/>
    <s v="MMR001CMP231"/>
    <s v="GCA"/>
    <s v="Rural"/>
    <n v="54"/>
    <n v="242"/>
    <n v="50"/>
    <n v="219"/>
    <n v="50"/>
    <n v="227"/>
    <s v="Camp manager"/>
    <s v="Priority 3"/>
    <s v="Education"/>
    <x v="3"/>
    <m/>
    <m/>
  </r>
  <r>
    <x v="0"/>
    <x v="9"/>
    <s v="Ku Day Maw KBC"/>
    <s v="MMR001CMP231"/>
    <s v="GCA"/>
    <s v="Rural"/>
    <n v="54"/>
    <n v="242"/>
    <n v="50"/>
    <n v="219"/>
    <n v="50"/>
    <n v="227"/>
    <s v="Camp resident -Men"/>
    <s v="Priority 1"/>
    <s v="Shelter"/>
    <x v="13"/>
    <m/>
    <m/>
  </r>
  <r>
    <x v="0"/>
    <x v="9"/>
    <s v="Ku Day Maw KBC"/>
    <s v="MMR001CMP231"/>
    <s v="GCA"/>
    <s v="Rural"/>
    <n v="54"/>
    <n v="242"/>
    <n v="50"/>
    <n v="219"/>
    <n v="50"/>
    <n v="227"/>
    <s v="Camp resident -Men"/>
    <s v="Priority 2"/>
    <s v="Health"/>
    <x v="9"/>
    <m/>
    <m/>
  </r>
  <r>
    <x v="0"/>
    <x v="9"/>
    <s v="Ku Day Maw KBC"/>
    <s v="MMR001CMP231"/>
    <s v="GCA"/>
    <s v="Rural"/>
    <n v="54"/>
    <n v="242"/>
    <n v="50"/>
    <n v="219"/>
    <n v="50"/>
    <n v="227"/>
    <s v="Camp resident -Men"/>
    <s v="Priority 3"/>
    <s v="Food"/>
    <x v="6"/>
    <m/>
    <m/>
  </r>
  <r>
    <x v="0"/>
    <x v="9"/>
    <s v="Ku Day Maw KBC"/>
    <s v="MMR001CMP231"/>
    <s v="GCA"/>
    <s v="Rural"/>
    <n v="54"/>
    <n v="242"/>
    <n v="50"/>
    <n v="219"/>
    <n v="50"/>
    <n v="227"/>
    <s v="Camp resident - women"/>
    <s v="Priority 1"/>
    <s v="Education"/>
    <x v="3"/>
    <m/>
    <m/>
  </r>
  <r>
    <x v="0"/>
    <x v="9"/>
    <s v="Ku Day Maw KBC"/>
    <s v="MMR001CMP231"/>
    <s v="GCA"/>
    <s v="Rural"/>
    <n v="54"/>
    <n v="242"/>
    <n v="50"/>
    <n v="219"/>
    <n v="50"/>
    <n v="227"/>
    <s v="Camp resident - women"/>
    <s v="Priority 2"/>
    <s v="Environment"/>
    <x v="1"/>
    <m/>
    <m/>
  </r>
  <r>
    <x v="0"/>
    <x v="9"/>
    <s v="Ku Day Maw KBC"/>
    <s v="MMR001CMP231"/>
    <s v="GCA"/>
    <s v="Rural"/>
    <n v="54"/>
    <n v="242"/>
    <n v="50"/>
    <n v="219"/>
    <n v="50"/>
    <n v="227"/>
    <s v="Camp resident - women"/>
    <s v="Priority 3"/>
    <s v="Food"/>
    <x v="6"/>
    <m/>
    <m/>
  </r>
  <r>
    <x v="0"/>
    <x v="9"/>
    <s v="Ku Day Maw KBC"/>
    <s v="MMR001CMP231"/>
    <s v="GCA"/>
    <s v="Rural"/>
    <n v="54"/>
    <n v="242"/>
    <n v="50"/>
    <n v="219"/>
    <n v="50"/>
    <n v="227"/>
    <s v="Camp resident - Children"/>
    <s v="Priority 1"/>
    <s v="Education"/>
    <x v="5"/>
    <m/>
    <m/>
  </r>
  <r>
    <x v="0"/>
    <x v="9"/>
    <s v="Ku Day Maw KBC"/>
    <s v="MMR001CMP231"/>
    <s v="GCA"/>
    <s v="Rural"/>
    <n v="54"/>
    <n v="242"/>
    <n v="50"/>
    <n v="219"/>
    <n v="50"/>
    <n v="227"/>
    <s v="Camp resident - Children"/>
    <s v="Priority 2"/>
    <s v="Education"/>
    <x v="3"/>
    <m/>
    <m/>
  </r>
  <r>
    <x v="0"/>
    <x v="9"/>
    <s v="Ku Day Maw KBC"/>
    <s v="MMR001CMP231"/>
    <s v="GCA"/>
    <s v="Rural"/>
    <n v="54"/>
    <n v="242"/>
    <n v="50"/>
    <n v="219"/>
    <n v="50"/>
    <n v="227"/>
    <s v="Camp resident - Children"/>
    <s v="Priority 3"/>
    <s v="Food"/>
    <x v="6"/>
    <m/>
    <m/>
  </r>
  <r>
    <x v="0"/>
    <x v="10"/>
    <s v="Lung Sut"/>
    <s v="MMR001CMP234"/>
    <s v="GCA"/>
    <s v="Urban"/>
    <n v="91"/>
    <n v="400"/>
    <n v="60"/>
    <n v="228"/>
    <n v="74"/>
    <n v="228"/>
    <s v="Camp manager"/>
    <s v="Priority 1"/>
    <s v="Health"/>
    <x v="14"/>
    <m/>
    <m/>
  </r>
  <r>
    <x v="0"/>
    <x v="10"/>
    <s v="Lung Sut"/>
    <s v="MMR001CMP234"/>
    <s v="GCA"/>
    <s v="Urban"/>
    <n v="91"/>
    <n v="400"/>
    <n v="60"/>
    <n v="228"/>
    <n v="74"/>
    <n v="228"/>
    <s v="Camp manager"/>
    <s v="Priority 2"/>
    <s v="Environment"/>
    <x v="1"/>
    <m/>
    <m/>
  </r>
  <r>
    <x v="0"/>
    <x v="10"/>
    <s v="Lung Sut"/>
    <s v="MMR001CMP234"/>
    <s v="GCA"/>
    <s v="Urban"/>
    <n v="91"/>
    <n v="400"/>
    <n v="60"/>
    <n v="228"/>
    <n v="74"/>
    <n v="228"/>
    <s v="Camp manager"/>
    <s v="Priority 3"/>
    <s v="Education"/>
    <x v="3"/>
    <m/>
    <m/>
  </r>
  <r>
    <x v="0"/>
    <x v="10"/>
    <s v="Lung Sut"/>
    <s v="MMR001CMP234"/>
    <s v="GCA"/>
    <s v="Urban"/>
    <n v="91"/>
    <n v="400"/>
    <n v="60"/>
    <n v="228"/>
    <n v="74"/>
    <n v="228"/>
    <s v="Camp resident -Men"/>
    <s v="Priority 1"/>
    <s v="Education"/>
    <x v="4"/>
    <m/>
    <m/>
  </r>
  <r>
    <x v="0"/>
    <x v="10"/>
    <s v="Lung Sut"/>
    <s v="MMR001CMP234"/>
    <s v="GCA"/>
    <s v="Urban"/>
    <n v="91"/>
    <n v="400"/>
    <n v="60"/>
    <n v="228"/>
    <n v="74"/>
    <n v="228"/>
    <s v="Camp resident -Men"/>
    <s v="Priority 2"/>
    <s v="Health"/>
    <x v="9"/>
    <m/>
    <m/>
  </r>
  <r>
    <x v="0"/>
    <x v="10"/>
    <s v="Lung Sut"/>
    <s v="MMR001CMP234"/>
    <s v="GCA"/>
    <s v="Urban"/>
    <n v="91"/>
    <n v="400"/>
    <n v="60"/>
    <n v="228"/>
    <n v="74"/>
    <n v="228"/>
    <s v="Camp resident -Men"/>
    <s v="Priority 3"/>
    <s v="Food"/>
    <x v="6"/>
    <m/>
    <m/>
  </r>
  <r>
    <x v="0"/>
    <x v="10"/>
    <s v="Lung Sut"/>
    <s v="MMR001CMP234"/>
    <s v="GCA"/>
    <s v="Urban"/>
    <n v="91"/>
    <n v="400"/>
    <n v="60"/>
    <n v="228"/>
    <n v="74"/>
    <n v="228"/>
    <s v="Camp resident - women"/>
    <s v="Priority 1"/>
    <s v="Food"/>
    <x v="11"/>
    <m/>
    <m/>
  </r>
  <r>
    <x v="0"/>
    <x v="10"/>
    <s v="Lung Sut"/>
    <s v="MMR001CMP234"/>
    <s v="GCA"/>
    <s v="Urban"/>
    <n v="91"/>
    <n v="400"/>
    <n v="60"/>
    <n v="228"/>
    <n v="74"/>
    <n v="228"/>
    <s v="Camp resident - women"/>
    <s v="Priority 2"/>
    <s v="Wash"/>
    <x v="2"/>
    <m/>
    <m/>
  </r>
  <r>
    <x v="0"/>
    <x v="10"/>
    <s v="Lung Sut"/>
    <s v="MMR001CMP234"/>
    <s v="GCA"/>
    <s v="Urban"/>
    <n v="91"/>
    <n v="400"/>
    <n v="60"/>
    <n v="228"/>
    <n v="74"/>
    <n v="228"/>
    <s v="Camp resident - women"/>
    <s v="Priority 3"/>
    <s v="Wash"/>
    <x v="22"/>
    <m/>
    <m/>
  </r>
  <r>
    <x v="0"/>
    <x v="10"/>
    <s v="Lung Sut"/>
    <s v="MMR001CMP234"/>
    <s v="GCA"/>
    <s v="Urban"/>
    <n v="91"/>
    <n v="400"/>
    <n v="60"/>
    <n v="228"/>
    <n v="74"/>
    <n v="228"/>
    <s v="Camp resident - Children"/>
    <s v="Priority 1"/>
    <s v="Food"/>
    <x v="12"/>
    <m/>
    <m/>
  </r>
  <r>
    <x v="0"/>
    <x v="10"/>
    <s v="Lung Sut"/>
    <s v="MMR001CMP234"/>
    <s v="GCA"/>
    <s v="Urban"/>
    <n v="91"/>
    <n v="400"/>
    <n v="60"/>
    <n v="228"/>
    <n v="74"/>
    <n v="228"/>
    <s v="Camp resident - Children"/>
    <s v="Priority 2"/>
    <s v="Education"/>
    <x v="3"/>
    <m/>
    <m/>
  </r>
  <r>
    <x v="0"/>
    <x v="10"/>
    <s v="Lung Sut"/>
    <s v="MMR001CMP234"/>
    <s v="GCA"/>
    <s v="Urban"/>
    <n v="91"/>
    <n v="400"/>
    <n v="60"/>
    <n v="228"/>
    <n v="74"/>
    <n v="228"/>
    <s v="Camp resident - Children"/>
    <s v="Priority 3"/>
    <s v="Health"/>
    <x v="9"/>
    <m/>
    <m/>
  </r>
  <r>
    <x v="1"/>
    <x v="11"/>
    <s v="Nam Hkam (KBC Jaw Wang)"/>
    <s v="MMR015CMP001"/>
    <s v="GCA"/>
    <s v="Urban"/>
    <n v="73"/>
    <n v="393"/>
    <n v="73"/>
    <n v="393"/>
    <n v="73"/>
    <n v="393"/>
    <s v="Camp manager"/>
    <s v="Priority 1"/>
    <s v="Food"/>
    <x v="0"/>
    <m/>
    <m/>
  </r>
  <r>
    <x v="1"/>
    <x v="11"/>
    <s v="Nam Hkam (KBC Jaw Wang)"/>
    <s v="MMR015CMP001"/>
    <s v="GCA"/>
    <s v="Urban"/>
    <n v="73"/>
    <n v="393"/>
    <n v="73"/>
    <n v="393"/>
    <n v="73"/>
    <n v="393"/>
    <s v="Camp manager"/>
    <s v="Priority 2"/>
    <s v="Health"/>
    <x v="14"/>
    <m/>
    <m/>
  </r>
  <r>
    <x v="1"/>
    <x v="11"/>
    <s v="Nam Hkam (KBC Jaw Wang)"/>
    <s v="MMR015CMP001"/>
    <s v="GCA"/>
    <s v="Urban"/>
    <n v="73"/>
    <n v="393"/>
    <n v="73"/>
    <n v="393"/>
    <n v="73"/>
    <n v="393"/>
    <s v="Camp manager"/>
    <s v="Priority 3"/>
    <s v="Food"/>
    <x v="6"/>
    <m/>
    <m/>
  </r>
  <r>
    <x v="1"/>
    <x v="11"/>
    <s v="Nam Hkam (KBC Jaw Wang)"/>
    <s v="MMR015CMP001"/>
    <s v="GCA"/>
    <s v="Urban"/>
    <n v="73"/>
    <n v="393"/>
    <n v="73"/>
    <n v="393"/>
    <n v="73"/>
    <n v="393"/>
    <s v="Camp resident -Men"/>
    <s v="Priority 1"/>
    <s v="Food"/>
    <x v="11"/>
    <m/>
    <m/>
  </r>
  <r>
    <x v="1"/>
    <x v="11"/>
    <s v="Nam Hkam (KBC Jaw Wang)"/>
    <s v="MMR015CMP001"/>
    <s v="GCA"/>
    <s v="Urban"/>
    <n v="73"/>
    <n v="393"/>
    <n v="73"/>
    <n v="393"/>
    <n v="73"/>
    <n v="393"/>
    <s v="Camp resident -Men"/>
    <s v="Priority 2"/>
    <s v="Food"/>
    <x v="6"/>
    <m/>
    <m/>
  </r>
  <r>
    <x v="1"/>
    <x v="11"/>
    <s v="Nam Hkam (KBC Jaw Wang)"/>
    <s v="MMR015CMP001"/>
    <s v="GCA"/>
    <s v="Urban"/>
    <n v="73"/>
    <n v="393"/>
    <n v="73"/>
    <n v="393"/>
    <n v="73"/>
    <n v="393"/>
    <s v="Camp resident -Men"/>
    <s v="Priority 3"/>
    <s v="Education"/>
    <x v="4"/>
    <m/>
    <m/>
  </r>
  <r>
    <x v="1"/>
    <x v="11"/>
    <s v="Nam Hkam (KBC Jaw Wang)"/>
    <s v="MMR015CMP001"/>
    <s v="GCA"/>
    <s v="Urban"/>
    <n v="73"/>
    <n v="393"/>
    <n v="73"/>
    <n v="393"/>
    <n v="73"/>
    <n v="393"/>
    <s v="Camp resident - women"/>
    <s v="Priority 1"/>
    <s v="Food"/>
    <x v="0"/>
    <m/>
    <m/>
  </r>
  <r>
    <x v="1"/>
    <x v="11"/>
    <s v="Nam Hkam (KBC Jaw Wang)"/>
    <s v="MMR015CMP001"/>
    <s v="GCA"/>
    <s v="Urban"/>
    <n v="73"/>
    <n v="393"/>
    <n v="73"/>
    <n v="393"/>
    <n v="73"/>
    <n v="393"/>
    <s v="Camp resident - women"/>
    <s v="Priority 2"/>
    <s v="Environment"/>
    <x v="1"/>
    <m/>
    <m/>
  </r>
  <r>
    <x v="1"/>
    <x v="11"/>
    <s v="Nam Hkam (KBC Jaw Wang)"/>
    <s v="MMR015CMP001"/>
    <s v="GCA"/>
    <s v="Urban"/>
    <n v="73"/>
    <n v="393"/>
    <n v="73"/>
    <n v="393"/>
    <n v="73"/>
    <n v="393"/>
    <s v="Camp resident - women"/>
    <s v="Priority 3"/>
    <s v="NonFoodItems"/>
    <x v="15"/>
    <m/>
    <m/>
  </r>
  <r>
    <x v="1"/>
    <x v="11"/>
    <s v="Nam Hkam (KBC Jaw Wang)"/>
    <s v="MMR015CMP001"/>
    <s v="GCA"/>
    <s v="Urban"/>
    <n v="73"/>
    <n v="393"/>
    <n v="73"/>
    <n v="393"/>
    <n v="73"/>
    <n v="393"/>
    <s v="Camp resident - Children"/>
    <s v="Priority 1"/>
    <s v="Food"/>
    <x v="12"/>
    <m/>
    <m/>
  </r>
  <r>
    <x v="1"/>
    <x v="11"/>
    <s v="Nam Hkam (KBC Jaw Wang)"/>
    <s v="MMR015CMP001"/>
    <s v="GCA"/>
    <s v="Urban"/>
    <n v="73"/>
    <n v="393"/>
    <n v="73"/>
    <n v="393"/>
    <n v="73"/>
    <n v="393"/>
    <s v="Camp resident - Children"/>
    <s v="Priority 2"/>
    <s v="Wash"/>
    <x v="2"/>
    <m/>
    <m/>
  </r>
  <r>
    <x v="1"/>
    <x v="11"/>
    <s v="Nam Hkam (KBC Jaw Wang)"/>
    <s v="MMR015CMP001"/>
    <s v="GCA"/>
    <s v="Urban"/>
    <n v="73"/>
    <n v="393"/>
    <n v="73"/>
    <n v="393"/>
    <n v="73"/>
    <n v="393"/>
    <s v="Camp resident - Children"/>
    <s v="Priority 3"/>
    <s v="Education"/>
    <x v="5"/>
    <m/>
    <m/>
  </r>
  <r>
    <x v="1"/>
    <x v="11"/>
    <s v="Nam Hkam Catholic Church ( St. Thomas I)"/>
    <s v="MMR015CMP003"/>
    <s v="GCA"/>
    <s v="Urban"/>
    <n v="50"/>
    <n v="218"/>
    <n v="53"/>
    <n v="217"/>
    <n v="53"/>
    <n v="217"/>
    <s v="Camp manager"/>
    <s v="Priority 1"/>
    <s v="Food"/>
    <x v="11"/>
    <m/>
    <m/>
  </r>
  <r>
    <x v="1"/>
    <x v="11"/>
    <s v="Nam Hkam Catholic Church ( St. Thomas I)"/>
    <s v="MMR015CMP003"/>
    <s v="GCA"/>
    <s v="Urban"/>
    <n v="50"/>
    <n v="218"/>
    <n v="53"/>
    <n v="217"/>
    <n v="53"/>
    <n v="217"/>
    <s v="Camp manager"/>
    <s v="Priority 2"/>
    <s v="Food"/>
    <x v="6"/>
    <m/>
    <m/>
  </r>
  <r>
    <x v="1"/>
    <x v="11"/>
    <s v="Nam Hkam Catholic Church ( St. Thomas I)"/>
    <s v="MMR015CMP003"/>
    <s v="GCA"/>
    <s v="Urban"/>
    <n v="50"/>
    <n v="218"/>
    <n v="53"/>
    <n v="217"/>
    <n v="53"/>
    <n v="217"/>
    <s v="Camp manager"/>
    <s v="Priority 3"/>
    <s v="NonFoodItems"/>
    <x v="7"/>
    <m/>
    <m/>
  </r>
  <r>
    <x v="1"/>
    <x v="11"/>
    <s v="Nam Hkam Catholic Church ( St. Thomas I)"/>
    <s v="MMR015CMP003"/>
    <s v="GCA"/>
    <s v="Urban"/>
    <n v="50"/>
    <n v="218"/>
    <n v="53"/>
    <n v="217"/>
    <n v="53"/>
    <n v="217"/>
    <s v="Camp resident -Men"/>
    <s v="Priority 1"/>
    <s v="Food"/>
    <x v="6"/>
    <m/>
    <m/>
  </r>
  <r>
    <x v="1"/>
    <x v="11"/>
    <s v="Nam Hkam Catholic Church ( St. Thomas I)"/>
    <s v="MMR015CMP003"/>
    <s v="GCA"/>
    <s v="Urban"/>
    <n v="50"/>
    <n v="218"/>
    <n v="53"/>
    <n v="217"/>
    <n v="53"/>
    <n v="217"/>
    <s v="Camp resident -Men"/>
    <s v="Priority 2"/>
    <s v="Education"/>
    <x v="5"/>
    <m/>
    <m/>
  </r>
  <r>
    <x v="1"/>
    <x v="11"/>
    <s v="Nam Hkam Catholic Church ( St. Thomas I)"/>
    <s v="MMR015CMP003"/>
    <s v="GCA"/>
    <s v="Urban"/>
    <n v="50"/>
    <n v="218"/>
    <n v="53"/>
    <n v="217"/>
    <n v="53"/>
    <n v="217"/>
    <s v="Camp resident -Men"/>
    <s v="Priority 3"/>
    <s v="NonFoodItems"/>
    <x v="7"/>
    <m/>
    <m/>
  </r>
  <r>
    <x v="1"/>
    <x v="11"/>
    <s v="Nam Hkam Catholic Church ( St. Thomas I)"/>
    <s v="MMR015CMP003"/>
    <s v="GCA"/>
    <s v="Urban"/>
    <n v="50"/>
    <n v="218"/>
    <n v="53"/>
    <n v="217"/>
    <n v="53"/>
    <n v="217"/>
    <s v="Camp resident - women"/>
    <s v="Priority 1"/>
    <s v="NonFoodItems"/>
    <x v="7"/>
    <m/>
    <m/>
  </r>
  <r>
    <x v="1"/>
    <x v="11"/>
    <s v="Nam Hkam Catholic Church ( St. Thomas I)"/>
    <s v="MMR015CMP003"/>
    <s v="GCA"/>
    <s v="Urban"/>
    <n v="50"/>
    <n v="218"/>
    <n v="53"/>
    <n v="217"/>
    <n v="53"/>
    <n v="217"/>
    <s v="Camp resident - women"/>
    <s v="Priority 2"/>
    <s v="Wash"/>
    <x v="8"/>
    <m/>
    <m/>
  </r>
  <r>
    <x v="1"/>
    <x v="11"/>
    <s v="Nam Hkam Catholic Church ( St. Thomas I)"/>
    <s v="MMR015CMP003"/>
    <s v="GCA"/>
    <s v="Urban"/>
    <n v="50"/>
    <n v="218"/>
    <n v="53"/>
    <n v="217"/>
    <n v="53"/>
    <n v="217"/>
    <s v="Camp resident - women"/>
    <s v="Priority 3"/>
    <s v="Education"/>
    <x v="4"/>
    <m/>
    <m/>
  </r>
  <r>
    <x v="1"/>
    <x v="11"/>
    <s v="Nam Hkam Catholic Church ( St. Thomas I)"/>
    <s v="MMR015CMP003"/>
    <s v="GCA"/>
    <s v="Urban"/>
    <n v="50"/>
    <n v="218"/>
    <n v="53"/>
    <n v="217"/>
    <n v="53"/>
    <n v="217"/>
    <s v="Camp resident - Children"/>
    <s v="Priority 1"/>
    <s v="Education"/>
    <x v="5"/>
    <m/>
    <m/>
  </r>
  <r>
    <x v="1"/>
    <x v="11"/>
    <s v="Nam Hkam Catholic Church ( St. Thomas I)"/>
    <s v="MMR015CMP003"/>
    <s v="GCA"/>
    <s v="Urban"/>
    <n v="50"/>
    <n v="218"/>
    <n v="53"/>
    <n v="217"/>
    <n v="53"/>
    <n v="217"/>
    <s v="Camp resident - Children"/>
    <s v="Priority 2"/>
    <s v="NonFoodItems"/>
    <x v="7"/>
    <m/>
    <m/>
  </r>
  <r>
    <x v="1"/>
    <x v="11"/>
    <s v="Nam Hkam Catholic Church ( St. Thomas I)"/>
    <s v="MMR015CMP003"/>
    <s v="GCA"/>
    <s v="Urban"/>
    <n v="50"/>
    <n v="218"/>
    <n v="53"/>
    <n v="217"/>
    <n v="53"/>
    <n v="217"/>
    <s v="Camp resident - Children"/>
    <s v="Priority 3"/>
    <s v="Food"/>
    <x v="6"/>
    <m/>
    <m/>
  </r>
  <r>
    <x v="1"/>
    <x v="11"/>
    <s v="Nam Hkam - Nay Win Ni (Palawng)"/>
    <s v="MMR015CMP004"/>
    <s v="GCA"/>
    <s v="Urban"/>
    <n v="77"/>
    <n v="384"/>
    <n v="79"/>
    <n v="394"/>
    <n v="79"/>
    <n v="394"/>
    <s v="Camp manager"/>
    <s v="Priority 1"/>
    <s v="Environment"/>
    <x v="1"/>
    <m/>
    <m/>
  </r>
  <r>
    <x v="1"/>
    <x v="11"/>
    <s v="Nam Hkam - Nay Win Ni (Palawng)"/>
    <s v="MMR015CMP004"/>
    <s v="GCA"/>
    <s v="Urban"/>
    <n v="77"/>
    <n v="384"/>
    <n v="79"/>
    <n v="394"/>
    <n v="79"/>
    <n v="394"/>
    <s v="Camp manager"/>
    <s v="Priority 2"/>
    <s v="NonFoodItems"/>
    <x v="7"/>
    <m/>
    <m/>
  </r>
  <r>
    <x v="1"/>
    <x v="11"/>
    <s v="Nam Hkam - Nay Win Ni (Palawng)"/>
    <s v="MMR015CMP004"/>
    <s v="GCA"/>
    <s v="Urban"/>
    <n v="77"/>
    <n v="384"/>
    <n v="79"/>
    <n v="394"/>
    <n v="79"/>
    <n v="394"/>
    <s v="Camp manager"/>
    <s v="Priority 3"/>
    <s v="Food"/>
    <x v="12"/>
    <m/>
    <m/>
  </r>
  <r>
    <x v="1"/>
    <x v="11"/>
    <s v="Nam Hkam - Nay Win Ni (Palawng)"/>
    <s v="MMR015CMP004"/>
    <s v="GCA"/>
    <s v="Urban"/>
    <n v="77"/>
    <n v="384"/>
    <n v="79"/>
    <n v="394"/>
    <n v="79"/>
    <n v="394"/>
    <s v="Camp resident -Men"/>
    <s v="Priority 1"/>
    <s v="Food"/>
    <x v="6"/>
    <m/>
    <m/>
  </r>
  <r>
    <x v="1"/>
    <x v="11"/>
    <s v="Nam Hkam - Nay Win Ni (Palawng)"/>
    <s v="MMR015CMP004"/>
    <s v="GCA"/>
    <s v="Urban"/>
    <n v="77"/>
    <n v="384"/>
    <n v="79"/>
    <n v="394"/>
    <n v="79"/>
    <n v="394"/>
    <s v="Camp resident -Men"/>
    <s v="Priority 2"/>
    <s v="Environment"/>
    <x v="1"/>
    <m/>
    <m/>
  </r>
  <r>
    <x v="1"/>
    <x v="11"/>
    <s v="Nam Hkam - Nay Win Ni (Palawng)"/>
    <s v="MMR015CMP004"/>
    <s v="GCA"/>
    <s v="Urban"/>
    <n v="77"/>
    <n v="384"/>
    <n v="79"/>
    <n v="394"/>
    <n v="79"/>
    <n v="394"/>
    <s v="Camp resident -Men"/>
    <s v="Priority 3"/>
    <s v="Health"/>
    <x v="14"/>
    <m/>
    <m/>
  </r>
  <r>
    <x v="1"/>
    <x v="11"/>
    <s v="Nam Hkam - Nay Win Ni (Palawng)"/>
    <s v="MMR015CMP004"/>
    <s v="GCA"/>
    <s v="Urban"/>
    <n v="77"/>
    <n v="384"/>
    <n v="79"/>
    <n v="394"/>
    <n v="79"/>
    <n v="394"/>
    <s v="Camp resident - women"/>
    <s v="Priority 1"/>
    <s v="Environment"/>
    <x v="1"/>
    <m/>
    <m/>
  </r>
  <r>
    <x v="1"/>
    <x v="11"/>
    <s v="Nam Hkam - Nay Win Ni (Palawng)"/>
    <s v="MMR015CMP004"/>
    <s v="GCA"/>
    <s v="Urban"/>
    <n v="77"/>
    <n v="384"/>
    <n v="79"/>
    <n v="394"/>
    <n v="79"/>
    <n v="394"/>
    <s v="Camp resident - women"/>
    <s v="Priority 2"/>
    <s v="Food"/>
    <x v="12"/>
    <m/>
    <m/>
  </r>
  <r>
    <x v="1"/>
    <x v="11"/>
    <s v="Nam Hkam - Nay Win Ni (Palawng)"/>
    <s v="MMR015CMP004"/>
    <s v="GCA"/>
    <s v="Urban"/>
    <n v="77"/>
    <n v="384"/>
    <n v="79"/>
    <n v="394"/>
    <n v="79"/>
    <n v="394"/>
    <s v="Camp resident - women"/>
    <s v="Priority 3"/>
    <s v="NonFoodItems"/>
    <x v="7"/>
    <m/>
    <m/>
  </r>
  <r>
    <x v="1"/>
    <x v="11"/>
    <s v="Nam Hkam - Nay Win Ni (Palawng)"/>
    <s v="MMR015CMP004"/>
    <s v="GCA"/>
    <s v="Urban"/>
    <n v="77"/>
    <n v="384"/>
    <n v="79"/>
    <n v="394"/>
    <n v="79"/>
    <n v="394"/>
    <s v="Camp resident - Children"/>
    <s v="Priority 1"/>
    <s v="NonFoodItems"/>
    <x v="7"/>
    <m/>
    <m/>
  </r>
  <r>
    <x v="1"/>
    <x v="11"/>
    <s v="Nam Hkam - Nay Win Ni (Palawng)"/>
    <s v="MMR015CMP004"/>
    <s v="GCA"/>
    <s v="Urban"/>
    <n v="77"/>
    <n v="384"/>
    <n v="79"/>
    <n v="394"/>
    <n v="79"/>
    <n v="394"/>
    <s v="Camp resident - Children"/>
    <s v="Priority 2"/>
    <s v="Education"/>
    <x v="16"/>
    <m/>
    <m/>
  </r>
  <r>
    <x v="1"/>
    <x v="11"/>
    <s v="Nam Hkam - Nay Win Ni (Palawng)"/>
    <s v="MMR015CMP004"/>
    <s v="GCA"/>
    <s v="Urban"/>
    <n v="77"/>
    <n v="384"/>
    <n v="79"/>
    <n v="394"/>
    <n v="79"/>
    <n v="394"/>
    <s v="Camp resident - Children"/>
    <s v="Priority 3"/>
    <s v="Education"/>
    <x v="5"/>
    <m/>
    <m/>
  </r>
  <r>
    <x v="1"/>
    <x v="12"/>
    <s v="Mungji Pa Dabang (Baptist Church)         "/>
    <s v="MMR015CMP006"/>
    <s v="GCA"/>
    <s v="Rural"/>
    <n v="51"/>
    <n v="260"/>
    <n v="51"/>
    <n v="263"/>
    <n v="51"/>
    <n v="263"/>
    <s v="Camp manager"/>
    <s v="Priority 1"/>
    <s v="Environment"/>
    <x v="1"/>
    <m/>
    <m/>
  </r>
  <r>
    <x v="1"/>
    <x v="12"/>
    <s v="Mungji Pa Dabang (Baptist Church)         "/>
    <s v="MMR015CMP006"/>
    <s v="GCA"/>
    <s v="Rural"/>
    <n v="51"/>
    <n v="260"/>
    <n v="51"/>
    <n v="263"/>
    <n v="51"/>
    <n v="263"/>
    <s v="Camp manager"/>
    <s v="Priority 2"/>
    <s v="Food"/>
    <x v="12"/>
    <m/>
    <m/>
  </r>
  <r>
    <x v="1"/>
    <x v="12"/>
    <s v="Mungji Pa Dabang (Baptist Church)         "/>
    <s v="MMR015CMP006"/>
    <s v="GCA"/>
    <s v="Rural"/>
    <n v="51"/>
    <n v="260"/>
    <n v="51"/>
    <n v="263"/>
    <n v="51"/>
    <n v="263"/>
    <s v="Camp manager"/>
    <s v="Priority 3"/>
    <s v="NonFoodItems"/>
    <x v="7"/>
    <m/>
    <m/>
  </r>
  <r>
    <x v="1"/>
    <x v="12"/>
    <s v="Mungji Pa Dabang (Baptist Church)         "/>
    <s v="MMR015CMP006"/>
    <s v="GCA"/>
    <s v="Rural"/>
    <n v="51"/>
    <n v="260"/>
    <n v="51"/>
    <n v="263"/>
    <n v="51"/>
    <n v="263"/>
    <s v="Camp resident -Men"/>
    <s v="Priority 1"/>
    <s v="NonFoodItems"/>
    <x v="7"/>
    <m/>
    <m/>
  </r>
  <r>
    <x v="1"/>
    <x v="12"/>
    <s v="Mungji Pa Dabang (Baptist Church)         "/>
    <s v="MMR015CMP006"/>
    <s v="GCA"/>
    <s v="Rural"/>
    <n v="51"/>
    <n v="260"/>
    <n v="51"/>
    <n v="263"/>
    <n v="51"/>
    <n v="263"/>
    <s v="Camp resident -Men"/>
    <s v="Priority 2"/>
    <s v="Environment"/>
    <x v="1"/>
    <m/>
    <m/>
  </r>
  <r>
    <x v="1"/>
    <x v="12"/>
    <s v="Mungji Pa Dabang (Baptist Church)         "/>
    <s v="MMR015CMP006"/>
    <s v="GCA"/>
    <s v="Rural"/>
    <n v="51"/>
    <n v="260"/>
    <n v="51"/>
    <n v="263"/>
    <n v="51"/>
    <n v="263"/>
    <s v="Camp resident -Men"/>
    <s v="Priority 3"/>
    <s v="Food"/>
    <x v="12"/>
    <m/>
    <m/>
  </r>
  <r>
    <x v="1"/>
    <x v="12"/>
    <s v="Mungji Pa Dabang (Baptist Church)         "/>
    <s v="MMR015CMP006"/>
    <s v="GCA"/>
    <s v="Rural"/>
    <n v="51"/>
    <n v="260"/>
    <n v="51"/>
    <n v="263"/>
    <n v="51"/>
    <n v="263"/>
    <s v="Camp resident - women"/>
    <s v="Priority 1"/>
    <s v="Food"/>
    <x v="12"/>
    <m/>
    <m/>
  </r>
  <r>
    <x v="1"/>
    <x v="12"/>
    <s v="Mungji Pa Dabang (Baptist Church)         "/>
    <s v="MMR015CMP006"/>
    <s v="GCA"/>
    <s v="Rural"/>
    <n v="51"/>
    <n v="260"/>
    <n v="51"/>
    <n v="263"/>
    <n v="51"/>
    <n v="263"/>
    <s v="Camp resident - women"/>
    <s v="Priority 2"/>
    <s v="Environment"/>
    <x v="1"/>
    <m/>
    <m/>
  </r>
  <r>
    <x v="1"/>
    <x v="12"/>
    <s v="Mungji Pa Dabang (Baptist Church)         "/>
    <s v="MMR015CMP006"/>
    <s v="GCA"/>
    <s v="Rural"/>
    <n v="51"/>
    <n v="260"/>
    <n v="51"/>
    <n v="263"/>
    <n v="51"/>
    <n v="263"/>
    <s v="Camp resident - women"/>
    <s v="Priority 3"/>
    <s v="NonFoodItems"/>
    <x v="15"/>
    <m/>
    <m/>
  </r>
  <r>
    <x v="1"/>
    <x v="12"/>
    <s v="Mungji Pa Dabang (Baptist Church)         "/>
    <s v="MMR015CMP006"/>
    <s v="GCA"/>
    <s v="Rural"/>
    <n v="51"/>
    <n v="260"/>
    <n v="51"/>
    <n v="263"/>
    <n v="51"/>
    <n v="263"/>
    <s v="Camp resident - Children"/>
    <s v="Priority 1"/>
    <s v="NonFoodItems"/>
    <x v="7"/>
    <m/>
    <m/>
  </r>
  <r>
    <x v="1"/>
    <x v="12"/>
    <s v="Mungji Pa Dabang (Baptist Church)         "/>
    <s v="MMR015CMP006"/>
    <s v="GCA"/>
    <s v="Rural"/>
    <n v="51"/>
    <n v="260"/>
    <n v="51"/>
    <n v="263"/>
    <n v="51"/>
    <n v="263"/>
    <s v="Camp resident - Children"/>
    <s v="Priority 2"/>
    <s v="Food"/>
    <x v="12"/>
    <m/>
    <m/>
  </r>
  <r>
    <x v="1"/>
    <x v="12"/>
    <s v="Mungji Pa Dabang (Baptist Church)         "/>
    <s v="MMR015CMP006"/>
    <s v="GCA"/>
    <s v="Rural"/>
    <n v="51"/>
    <n v="260"/>
    <n v="51"/>
    <n v="263"/>
    <n v="51"/>
    <n v="263"/>
    <s v="Camp resident - Children"/>
    <s v="Priority 3"/>
    <s v="Environment"/>
    <x v="1"/>
    <m/>
    <m/>
  </r>
  <r>
    <x v="1"/>
    <x v="12"/>
    <s v="Nam Hpak Ka Mare "/>
    <s v="MMR015CMP007"/>
    <s v="GCA"/>
    <s v="Rural"/>
    <n v="70"/>
    <n v="273"/>
    <n v="71"/>
    <n v="278"/>
    <n v="71"/>
    <n v="278"/>
    <s v="Camp manager"/>
    <s v="Priority 1"/>
    <s v="Shelter"/>
    <x v="13"/>
    <m/>
    <m/>
  </r>
  <r>
    <x v="1"/>
    <x v="12"/>
    <s v="Nam Hpak Ka Mare "/>
    <s v="MMR015CMP007"/>
    <s v="GCA"/>
    <s v="Rural"/>
    <n v="70"/>
    <n v="273"/>
    <n v="71"/>
    <n v="278"/>
    <n v="71"/>
    <n v="278"/>
    <s v="Camp manager"/>
    <s v="Priority 2"/>
    <s v="Food"/>
    <x v="6"/>
    <m/>
    <m/>
  </r>
  <r>
    <x v="1"/>
    <x v="12"/>
    <s v="Nam Hpak Ka Mare "/>
    <s v="MMR015CMP007"/>
    <s v="GCA"/>
    <s v="Rural"/>
    <n v="70"/>
    <n v="273"/>
    <n v="71"/>
    <n v="278"/>
    <n v="71"/>
    <n v="278"/>
    <s v="Camp manager"/>
    <s v="Priority 3"/>
    <s v="Food"/>
    <x v="0"/>
    <m/>
    <m/>
  </r>
  <r>
    <x v="1"/>
    <x v="12"/>
    <s v="Nam Hpak Ka Mare "/>
    <s v="MMR015CMP007"/>
    <s v="GCA"/>
    <s v="Rural"/>
    <n v="70"/>
    <n v="273"/>
    <n v="71"/>
    <n v="278"/>
    <n v="71"/>
    <n v="278"/>
    <s v="Camp resident -Men"/>
    <s v="Priority 1"/>
    <s v="Shelter"/>
    <x v="13"/>
    <m/>
    <m/>
  </r>
  <r>
    <x v="1"/>
    <x v="12"/>
    <s v="Nam Hpak Ka Mare "/>
    <s v="MMR015CMP007"/>
    <s v="GCA"/>
    <s v="Rural"/>
    <n v="70"/>
    <n v="273"/>
    <n v="71"/>
    <n v="278"/>
    <n v="71"/>
    <n v="278"/>
    <s v="Camp resident -Men"/>
    <s v="Priority 2"/>
    <s v="Food"/>
    <x v="0"/>
    <m/>
    <m/>
  </r>
  <r>
    <x v="1"/>
    <x v="12"/>
    <s v="Nam Hpak Ka Mare "/>
    <s v="MMR015CMP007"/>
    <s v="GCA"/>
    <s v="Rural"/>
    <n v="70"/>
    <n v="273"/>
    <n v="71"/>
    <n v="278"/>
    <n v="71"/>
    <n v="278"/>
    <s v="Camp resident -Men"/>
    <s v="Priority 3"/>
    <s v="Wash"/>
    <x v="22"/>
    <m/>
    <m/>
  </r>
  <r>
    <x v="1"/>
    <x v="12"/>
    <s v="Nam Hpak Ka Mare "/>
    <s v="MMR015CMP007"/>
    <s v="GCA"/>
    <s v="Rural"/>
    <n v="70"/>
    <n v="273"/>
    <n v="71"/>
    <n v="278"/>
    <n v="71"/>
    <n v="278"/>
    <s v="Camp resident - women"/>
    <s v="Priority 1"/>
    <s v="Shelter"/>
    <x v="13"/>
    <m/>
    <m/>
  </r>
  <r>
    <x v="1"/>
    <x v="12"/>
    <s v="Nam Hpak Ka Mare "/>
    <s v="MMR015CMP007"/>
    <s v="GCA"/>
    <s v="Rural"/>
    <n v="70"/>
    <n v="273"/>
    <n v="71"/>
    <n v="278"/>
    <n v="71"/>
    <n v="278"/>
    <s v="Camp resident - women"/>
    <s v="Priority 2"/>
    <s v="Health"/>
    <x v="9"/>
    <m/>
    <m/>
  </r>
  <r>
    <x v="1"/>
    <x v="12"/>
    <s v="Nam Hpak Ka Mare "/>
    <s v="MMR015CMP007"/>
    <s v="GCA"/>
    <s v="Rural"/>
    <n v="70"/>
    <n v="273"/>
    <n v="71"/>
    <n v="278"/>
    <n v="71"/>
    <n v="278"/>
    <s v="Camp resident - women"/>
    <s v="Priority 3"/>
    <s v="NonFoodItems"/>
    <x v="15"/>
    <m/>
    <m/>
  </r>
  <r>
    <x v="1"/>
    <x v="12"/>
    <s v="Nam Hpak Ka Mare "/>
    <s v="MMR015CMP007"/>
    <s v="GCA"/>
    <s v="Rural"/>
    <n v="70"/>
    <n v="273"/>
    <n v="71"/>
    <n v="278"/>
    <n v="71"/>
    <n v="278"/>
    <s v="Camp resident - Children"/>
    <s v="Priority 1"/>
    <s v="Environment"/>
    <x v="1"/>
    <m/>
    <m/>
  </r>
  <r>
    <x v="1"/>
    <x v="12"/>
    <s v="Nam Hpak Ka Mare "/>
    <s v="MMR015CMP007"/>
    <s v="GCA"/>
    <s v="Rural"/>
    <n v="70"/>
    <n v="273"/>
    <n v="71"/>
    <n v="278"/>
    <n v="71"/>
    <n v="278"/>
    <s v="Camp resident - Children"/>
    <s v="Priority 2"/>
    <s v="Education"/>
    <x v="3"/>
    <m/>
    <m/>
  </r>
  <r>
    <x v="1"/>
    <x v="12"/>
    <s v="Nam Hpak Ka Mare "/>
    <s v="MMR015CMP007"/>
    <s v="GCA"/>
    <s v="Rural"/>
    <n v="70"/>
    <n v="273"/>
    <n v="71"/>
    <n v="278"/>
    <n v="71"/>
    <n v="278"/>
    <s v="Camp resident - Children"/>
    <s v="Priority 3"/>
    <s v="Food"/>
    <x v="6"/>
    <m/>
    <m/>
  </r>
  <r>
    <x v="1"/>
    <x v="13"/>
    <s v="Mandung - Jinghpaw"/>
    <s v="MMR015CMP009"/>
    <s v="GCA"/>
    <s v="Urban"/>
    <n v="38"/>
    <n v="164"/>
    <n v="37"/>
    <n v="155"/>
    <n v="38"/>
    <n v="4"/>
    <s v="Camp manager"/>
    <s v="Priority 1"/>
    <s v="Education"/>
    <x v="4"/>
    <m/>
    <m/>
  </r>
  <r>
    <x v="1"/>
    <x v="13"/>
    <s v="Mandung - Jinghpaw"/>
    <s v="MMR015CMP009"/>
    <s v="GCA"/>
    <s v="Urban"/>
    <n v="38"/>
    <n v="164"/>
    <n v="37"/>
    <n v="155"/>
    <n v="38"/>
    <n v="4"/>
    <s v="Camp manager"/>
    <s v="Priority 2"/>
    <s v="Health"/>
    <x v="19"/>
    <m/>
    <m/>
  </r>
  <r>
    <x v="1"/>
    <x v="13"/>
    <s v="Mandung - Jinghpaw"/>
    <s v="MMR015CMP009"/>
    <s v="GCA"/>
    <s v="Urban"/>
    <n v="38"/>
    <n v="164"/>
    <n v="37"/>
    <n v="155"/>
    <n v="38"/>
    <n v="4"/>
    <s v="Camp manager"/>
    <s v="Priority 3"/>
    <s v="NonFoodItems"/>
    <x v="15"/>
    <m/>
    <m/>
  </r>
  <r>
    <x v="1"/>
    <x v="13"/>
    <s v="Mandung - Jinghpaw"/>
    <s v="MMR015CMP009"/>
    <s v="GCA"/>
    <s v="Urban"/>
    <n v="38"/>
    <n v="164"/>
    <n v="37"/>
    <n v="155"/>
    <n v="38"/>
    <n v="4"/>
    <s v="Camp resident -Men"/>
    <s v="Priority 1"/>
    <s v="Environment"/>
    <x v="1"/>
    <m/>
    <m/>
  </r>
  <r>
    <x v="1"/>
    <x v="13"/>
    <s v="Mandung - Jinghpaw"/>
    <s v="MMR015CMP009"/>
    <s v="GCA"/>
    <s v="Urban"/>
    <n v="38"/>
    <n v="164"/>
    <n v="37"/>
    <n v="155"/>
    <n v="38"/>
    <n v="4"/>
    <s v="Camp resident -Men"/>
    <s v="Priority 2"/>
    <s v="Education"/>
    <x v="4"/>
    <m/>
    <m/>
  </r>
  <r>
    <x v="1"/>
    <x v="13"/>
    <s v="Mandung - Jinghpaw"/>
    <s v="MMR015CMP009"/>
    <s v="GCA"/>
    <s v="Urban"/>
    <n v="38"/>
    <n v="164"/>
    <n v="37"/>
    <n v="155"/>
    <n v="38"/>
    <n v="4"/>
    <s v="Camp resident -Men"/>
    <s v="Priority 3"/>
    <s v="Wash"/>
    <x v="8"/>
    <m/>
    <m/>
  </r>
  <r>
    <x v="1"/>
    <x v="13"/>
    <s v="Mandung - Jinghpaw"/>
    <s v="MMR015CMP009"/>
    <s v="GCA"/>
    <s v="Urban"/>
    <n v="38"/>
    <n v="164"/>
    <n v="37"/>
    <n v="155"/>
    <n v="38"/>
    <n v="4"/>
    <s v="Camp resident - women"/>
    <s v="Priority 1"/>
    <s v="Food"/>
    <x v="11"/>
    <m/>
    <m/>
  </r>
  <r>
    <x v="1"/>
    <x v="13"/>
    <s v="Mandung - Jinghpaw"/>
    <s v="MMR015CMP009"/>
    <s v="GCA"/>
    <s v="Urban"/>
    <n v="38"/>
    <n v="164"/>
    <n v="37"/>
    <n v="155"/>
    <n v="38"/>
    <n v="4"/>
    <s v="Camp resident - women"/>
    <s v="Priority 2"/>
    <s v="NonFoodItems"/>
    <x v="15"/>
    <m/>
    <m/>
  </r>
  <r>
    <x v="1"/>
    <x v="13"/>
    <s v="Mandung - Jinghpaw"/>
    <s v="MMR015CMP009"/>
    <s v="GCA"/>
    <s v="Urban"/>
    <n v="38"/>
    <n v="164"/>
    <n v="37"/>
    <n v="155"/>
    <n v="38"/>
    <n v="4"/>
    <s v="Camp resident - women"/>
    <s v="Priority 3"/>
    <s v="Wash"/>
    <x v="2"/>
    <m/>
    <m/>
  </r>
  <r>
    <x v="1"/>
    <x v="13"/>
    <s v="Mandung - Jinghpaw"/>
    <s v="MMR015CMP009"/>
    <s v="GCA"/>
    <s v="Urban"/>
    <n v="38"/>
    <n v="164"/>
    <n v="37"/>
    <n v="155"/>
    <n v="38"/>
    <n v="4"/>
    <s v="Camp resident - Children"/>
    <s v="Priority 1"/>
    <s v="Food"/>
    <x v="6"/>
    <m/>
    <m/>
  </r>
  <r>
    <x v="1"/>
    <x v="13"/>
    <s v="Mandung - Jinghpaw"/>
    <s v="MMR015CMP009"/>
    <s v="GCA"/>
    <s v="Urban"/>
    <n v="38"/>
    <n v="164"/>
    <n v="37"/>
    <n v="155"/>
    <n v="38"/>
    <n v="4"/>
    <s v="Camp resident - Children"/>
    <s v="Priority 2"/>
    <s v="Education"/>
    <x v="3"/>
    <m/>
    <m/>
  </r>
  <r>
    <x v="1"/>
    <x v="13"/>
    <s v="Mandung - Jinghpaw"/>
    <s v="MMR015CMP009"/>
    <s v="GCA"/>
    <s v="Urban"/>
    <n v="38"/>
    <n v="164"/>
    <n v="37"/>
    <n v="155"/>
    <n v="38"/>
    <n v="4"/>
    <s v="Camp resident - Children"/>
    <s v="Priority 3"/>
    <s v="NonFoodItems"/>
    <x v="7"/>
    <m/>
    <m/>
  </r>
  <r>
    <x v="1"/>
    <x v="14"/>
    <s v="Munekoe Pa (Giwang) - Hka San (Mung  Go  Pa ) "/>
    <s v="MMR015CMP012"/>
    <s v="NGCA"/>
    <s v="Rural"/>
    <n v="32"/>
    <n v="156"/>
    <n v="9"/>
    <n v="58"/>
    <n v="9"/>
    <n v="58"/>
    <s v="Camp manager"/>
    <s v="Priority 1"/>
    <s v="Food"/>
    <x v="0"/>
    <m/>
    <m/>
  </r>
  <r>
    <x v="1"/>
    <x v="14"/>
    <s v="Munekoe Pa (Giwang) - Hka San (Mung  Go  Pa ) "/>
    <s v="MMR015CMP012"/>
    <s v="NGCA"/>
    <s v="Rural"/>
    <n v="32"/>
    <n v="156"/>
    <n v="9"/>
    <n v="58"/>
    <n v="9"/>
    <n v="58"/>
    <s v="Camp manager"/>
    <s v="Priority 2"/>
    <s v="Environment"/>
    <x v="1"/>
    <m/>
    <m/>
  </r>
  <r>
    <x v="1"/>
    <x v="14"/>
    <s v="Munekoe Pa (Giwang) - Hka San (Mung  Go  Pa ) "/>
    <s v="MMR015CMP012"/>
    <s v="NGCA"/>
    <s v="Rural"/>
    <n v="32"/>
    <n v="156"/>
    <n v="9"/>
    <n v="58"/>
    <n v="9"/>
    <n v="58"/>
    <s v="Camp manager"/>
    <s v="Priority 3"/>
    <s v="NonFoodItems"/>
    <x v="7"/>
    <m/>
    <m/>
  </r>
  <r>
    <x v="1"/>
    <x v="14"/>
    <s v="Munekoe Pa (Giwang) - Hka San (Mung  Go  Pa ) "/>
    <s v="MMR015CMP012"/>
    <s v="NGCA"/>
    <s v="Rural"/>
    <n v="32"/>
    <n v="156"/>
    <n v="9"/>
    <n v="58"/>
    <n v="9"/>
    <n v="58"/>
    <s v="Camp resident -Men"/>
    <s v="Priority 1"/>
    <s v="NonFoodItems"/>
    <x v="7"/>
    <m/>
    <m/>
  </r>
  <r>
    <x v="1"/>
    <x v="14"/>
    <s v="Munekoe Pa (Giwang) - Hka San (Mung  Go  Pa ) "/>
    <s v="MMR015CMP012"/>
    <s v="NGCA"/>
    <s v="Rural"/>
    <n v="32"/>
    <n v="156"/>
    <n v="9"/>
    <n v="58"/>
    <n v="9"/>
    <n v="58"/>
    <s v="Camp resident -Men"/>
    <s v="Priority 2"/>
    <s v="Food"/>
    <x v="0"/>
    <m/>
    <m/>
  </r>
  <r>
    <x v="1"/>
    <x v="14"/>
    <s v="Munekoe Pa (Giwang) - Hka San (Mung  Go  Pa ) "/>
    <s v="MMR015CMP012"/>
    <s v="NGCA"/>
    <s v="Rural"/>
    <n v="32"/>
    <n v="156"/>
    <n v="9"/>
    <n v="58"/>
    <n v="9"/>
    <n v="58"/>
    <s v="Camp resident -Men"/>
    <s v="Priority 3"/>
    <s v="Food"/>
    <x v="12"/>
    <m/>
    <m/>
  </r>
  <r>
    <x v="1"/>
    <x v="14"/>
    <s v="Munekoe Pa (Giwang) - Hka San (Mung  Go  Pa ) "/>
    <s v="MMR015CMP012"/>
    <s v="NGCA"/>
    <s v="Rural"/>
    <n v="32"/>
    <n v="156"/>
    <n v="9"/>
    <n v="58"/>
    <n v="9"/>
    <n v="58"/>
    <s v="Camp resident - women"/>
    <s v="Priority 1"/>
    <s v="NonFoodItems"/>
    <x v="7"/>
    <m/>
    <m/>
  </r>
  <r>
    <x v="1"/>
    <x v="14"/>
    <s v="Munekoe Pa (Giwang) - Hka San (Mung  Go  Pa ) "/>
    <s v="MMR015CMP012"/>
    <s v="NGCA"/>
    <s v="Rural"/>
    <n v="32"/>
    <n v="156"/>
    <n v="9"/>
    <n v="58"/>
    <n v="9"/>
    <n v="58"/>
    <s v="Camp resident - women"/>
    <s v="Priority 2"/>
    <s v="Wash"/>
    <x v="8"/>
    <m/>
    <m/>
  </r>
  <r>
    <x v="1"/>
    <x v="14"/>
    <s v="Munekoe Pa (Giwang) - Hka San (Mung  Go  Pa ) "/>
    <s v="MMR015CMP012"/>
    <s v="NGCA"/>
    <s v="Rural"/>
    <n v="32"/>
    <n v="156"/>
    <n v="9"/>
    <n v="58"/>
    <n v="9"/>
    <n v="58"/>
    <s v="Camp resident - women"/>
    <s v="Priority 3"/>
    <s v="Environment"/>
    <x v="1"/>
    <m/>
    <m/>
  </r>
  <r>
    <x v="1"/>
    <x v="14"/>
    <s v="Munekoe Pa (Giwang) - Hka San (Mung  Go  Pa ) "/>
    <s v="MMR015CMP012"/>
    <s v="NGCA"/>
    <s v="Rural"/>
    <n v="32"/>
    <n v="156"/>
    <n v="9"/>
    <n v="58"/>
    <n v="9"/>
    <n v="58"/>
    <s v="Camp resident - Children"/>
    <s v="Priority 1"/>
    <s v="Education"/>
    <x v="5"/>
    <m/>
    <m/>
  </r>
  <r>
    <x v="1"/>
    <x v="14"/>
    <s v="Munekoe Pa (Giwang) - Hka San (Mung  Go  Pa ) "/>
    <s v="MMR015CMP012"/>
    <s v="NGCA"/>
    <s v="Rural"/>
    <n v="32"/>
    <n v="156"/>
    <n v="9"/>
    <n v="58"/>
    <n v="9"/>
    <n v="58"/>
    <s v="Camp resident - Children"/>
    <s v="Priority 2"/>
    <s v="Education"/>
    <x v="3"/>
    <m/>
    <m/>
  </r>
  <r>
    <x v="1"/>
    <x v="14"/>
    <s v="Munekoe Pa (Giwang) - Hka San (Mung  Go  Pa ) "/>
    <s v="MMR015CMP012"/>
    <s v="NGCA"/>
    <s v="Rural"/>
    <n v="32"/>
    <n v="156"/>
    <n v="9"/>
    <n v="58"/>
    <n v="9"/>
    <n v="58"/>
    <s v="Camp resident - Children"/>
    <s v="Priority 3"/>
    <s v="NonFoodItems"/>
    <x v="7"/>
    <m/>
    <m/>
  </r>
  <r>
    <x v="1"/>
    <x v="15"/>
    <s v="Nam Tu Baptist"/>
    <s v="MMR015CMP014"/>
    <s v="GCA"/>
    <s v="Urban"/>
    <n v="12"/>
    <n v="52"/>
    <n v="10"/>
    <n v="44"/>
    <n v="10"/>
    <n v="44"/>
    <s v="Camp manager"/>
    <s v="Priority 1"/>
    <s v="Food"/>
    <x v="0"/>
    <m/>
    <m/>
  </r>
  <r>
    <x v="1"/>
    <x v="15"/>
    <s v="Nam Tu Baptist"/>
    <s v="MMR015CMP014"/>
    <s v="GCA"/>
    <s v="Urban"/>
    <n v="12"/>
    <n v="52"/>
    <n v="10"/>
    <n v="44"/>
    <n v="10"/>
    <n v="44"/>
    <s v="Camp manager"/>
    <s v="Priority 2"/>
    <s v="NonFoodItems"/>
    <x v="7"/>
    <m/>
    <m/>
  </r>
  <r>
    <x v="1"/>
    <x v="15"/>
    <s v="Nam Tu Baptist"/>
    <s v="MMR015CMP014"/>
    <s v="GCA"/>
    <s v="Urban"/>
    <n v="12"/>
    <n v="52"/>
    <n v="10"/>
    <n v="44"/>
    <n v="10"/>
    <n v="44"/>
    <s v="Camp manager"/>
    <s v="Priority 3"/>
    <s v="Education"/>
    <x v="5"/>
    <m/>
    <m/>
  </r>
  <r>
    <x v="1"/>
    <x v="15"/>
    <s v="Nam Tu Baptist"/>
    <s v="MMR015CMP014"/>
    <s v="GCA"/>
    <s v="Urban"/>
    <n v="12"/>
    <n v="52"/>
    <n v="10"/>
    <n v="44"/>
    <n v="10"/>
    <n v="44"/>
    <s v="Camp resident -Men"/>
    <s v="Priority 1"/>
    <s v="Wash"/>
    <x v="2"/>
    <m/>
    <m/>
  </r>
  <r>
    <x v="1"/>
    <x v="15"/>
    <s v="Nam Tu Baptist"/>
    <s v="MMR015CMP014"/>
    <s v="GCA"/>
    <s v="Urban"/>
    <n v="12"/>
    <n v="52"/>
    <n v="10"/>
    <n v="44"/>
    <n v="10"/>
    <n v="44"/>
    <s v="Camp resident -Men"/>
    <s v="Priority 2"/>
    <s v="Food"/>
    <x v="11"/>
    <m/>
    <m/>
  </r>
  <r>
    <x v="1"/>
    <x v="15"/>
    <s v="Nam Tu Baptist"/>
    <s v="MMR015CMP014"/>
    <s v="GCA"/>
    <s v="Urban"/>
    <n v="12"/>
    <n v="52"/>
    <n v="10"/>
    <n v="44"/>
    <n v="10"/>
    <n v="44"/>
    <s v="Camp resident -Men"/>
    <s v="Priority 3"/>
    <s v="Protection"/>
    <x v="23"/>
    <m/>
    <m/>
  </r>
  <r>
    <x v="1"/>
    <x v="15"/>
    <s v="Nam Tu Baptist"/>
    <s v="MMR015CMP014"/>
    <s v="GCA"/>
    <s v="Urban"/>
    <n v="12"/>
    <n v="52"/>
    <n v="10"/>
    <n v="44"/>
    <n v="10"/>
    <n v="44"/>
    <s v="Camp resident - women"/>
    <s v="Priority 1"/>
    <s v="Food"/>
    <x v="0"/>
    <m/>
    <m/>
  </r>
  <r>
    <x v="1"/>
    <x v="15"/>
    <s v="Nam Tu Baptist"/>
    <s v="MMR015CMP014"/>
    <s v="GCA"/>
    <s v="Urban"/>
    <n v="12"/>
    <n v="52"/>
    <n v="10"/>
    <n v="44"/>
    <n v="10"/>
    <n v="44"/>
    <s v="Camp resident - women"/>
    <s v="Priority 2"/>
    <s v="Environment"/>
    <x v="1"/>
    <m/>
    <m/>
  </r>
  <r>
    <x v="1"/>
    <x v="15"/>
    <s v="Nam Tu Baptist"/>
    <s v="MMR015CMP014"/>
    <s v="GCA"/>
    <s v="Urban"/>
    <n v="12"/>
    <n v="52"/>
    <n v="10"/>
    <n v="44"/>
    <n v="10"/>
    <n v="44"/>
    <s v="Camp resident - women"/>
    <s v="Priority 3"/>
    <s v="Wash"/>
    <x v="2"/>
    <m/>
    <m/>
  </r>
  <r>
    <x v="1"/>
    <x v="15"/>
    <s v="Nam Tu Baptist"/>
    <s v="MMR015CMP014"/>
    <s v="GCA"/>
    <s v="Urban"/>
    <n v="12"/>
    <n v="52"/>
    <n v="10"/>
    <n v="44"/>
    <n v="10"/>
    <n v="44"/>
    <s v="Camp resident - Children"/>
    <s v="Priority 1"/>
    <s v="Food"/>
    <x v="12"/>
    <m/>
    <m/>
  </r>
  <r>
    <x v="1"/>
    <x v="15"/>
    <s v="Nam Tu Baptist"/>
    <s v="MMR015CMP014"/>
    <s v="GCA"/>
    <s v="Urban"/>
    <n v="12"/>
    <n v="52"/>
    <n v="10"/>
    <n v="44"/>
    <n v="10"/>
    <n v="44"/>
    <s v="Camp resident - Children"/>
    <s v="Priority 2"/>
    <s v="Education"/>
    <x v="5"/>
    <m/>
    <m/>
  </r>
  <r>
    <x v="1"/>
    <x v="15"/>
    <s v="Nam Tu Baptist"/>
    <s v="MMR015CMP014"/>
    <s v="GCA"/>
    <s v="Urban"/>
    <n v="12"/>
    <n v="52"/>
    <n v="10"/>
    <n v="44"/>
    <n v="10"/>
    <n v="44"/>
    <s v="Camp resident - Children"/>
    <s v="Priority 3"/>
    <s v="Wash"/>
    <x v="2"/>
    <m/>
    <m/>
  </r>
  <r>
    <x v="1"/>
    <x v="12"/>
    <s v="Kone Khem Camp"/>
    <s v="MMR015CMP015"/>
    <s v="GCA"/>
    <s v="Rural"/>
    <n v="87"/>
    <n v="488"/>
    <n v="86"/>
    <n v="472"/>
    <n v="86"/>
    <n v="472"/>
    <s v="Camp manager"/>
    <s v="Priority 1"/>
    <s v="Food"/>
    <x v="0"/>
    <m/>
    <m/>
  </r>
  <r>
    <x v="1"/>
    <x v="12"/>
    <s v="Kone Khem Camp"/>
    <s v="MMR015CMP015"/>
    <s v="GCA"/>
    <s v="Rural"/>
    <n v="87"/>
    <n v="488"/>
    <n v="86"/>
    <n v="472"/>
    <n v="86"/>
    <n v="472"/>
    <s v="Camp manager"/>
    <s v="Priority 2"/>
    <s v="Food"/>
    <x v="6"/>
    <m/>
    <m/>
  </r>
  <r>
    <x v="1"/>
    <x v="12"/>
    <s v="Kone Khem Camp"/>
    <s v="MMR015CMP015"/>
    <s v="GCA"/>
    <s v="Rural"/>
    <n v="87"/>
    <n v="488"/>
    <n v="86"/>
    <n v="472"/>
    <n v="86"/>
    <n v="472"/>
    <s v="Camp manager"/>
    <s v="Priority 3"/>
    <s v="Shelter"/>
    <x v="13"/>
    <m/>
    <m/>
  </r>
  <r>
    <x v="1"/>
    <x v="12"/>
    <s v="Kone Khem Camp"/>
    <s v="MMR015CMP015"/>
    <s v="GCA"/>
    <s v="Rural"/>
    <n v="87"/>
    <n v="488"/>
    <n v="86"/>
    <n v="472"/>
    <n v="86"/>
    <n v="472"/>
    <s v="Camp resident -Men"/>
    <s v="Priority 1"/>
    <s v="NonFoodItems"/>
    <x v="7"/>
    <m/>
    <m/>
  </r>
  <r>
    <x v="1"/>
    <x v="12"/>
    <s v="Kone Khem Camp"/>
    <s v="MMR015CMP015"/>
    <s v="GCA"/>
    <s v="Rural"/>
    <n v="87"/>
    <n v="488"/>
    <n v="86"/>
    <n v="472"/>
    <n v="86"/>
    <n v="472"/>
    <s v="Camp resident -Men"/>
    <s v="Priority 2"/>
    <s v="Food"/>
    <x v="6"/>
    <m/>
    <m/>
  </r>
  <r>
    <x v="1"/>
    <x v="12"/>
    <s v="Kone Khem Camp"/>
    <s v="MMR015CMP015"/>
    <s v="GCA"/>
    <s v="Rural"/>
    <n v="87"/>
    <n v="488"/>
    <n v="86"/>
    <n v="472"/>
    <n v="86"/>
    <n v="472"/>
    <s v="Camp resident -Men"/>
    <s v="Priority 3"/>
    <s v="Health"/>
    <x v="14"/>
    <m/>
    <m/>
  </r>
  <r>
    <x v="1"/>
    <x v="12"/>
    <s v="Kone Khem Camp"/>
    <s v="MMR015CMP015"/>
    <s v="GCA"/>
    <s v="Rural"/>
    <n v="87"/>
    <n v="488"/>
    <n v="86"/>
    <n v="472"/>
    <n v="86"/>
    <n v="472"/>
    <s v="Camp resident - women"/>
    <s v="Priority 1"/>
    <s v="NonFoodItems"/>
    <x v="15"/>
    <m/>
    <m/>
  </r>
  <r>
    <x v="1"/>
    <x v="12"/>
    <s v="Kone Khem Camp"/>
    <s v="MMR015CMP015"/>
    <s v="GCA"/>
    <s v="Rural"/>
    <n v="87"/>
    <n v="488"/>
    <n v="86"/>
    <n v="472"/>
    <n v="86"/>
    <n v="472"/>
    <s v="Camp resident - women"/>
    <s v="Priority 2"/>
    <s v="Food"/>
    <x v="6"/>
    <m/>
    <m/>
  </r>
  <r>
    <x v="1"/>
    <x v="12"/>
    <s v="Kone Khem Camp"/>
    <s v="MMR015CMP015"/>
    <s v="GCA"/>
    <s v="Rural"/>
    <n v="87"/>
    <n v="488"/>
    <n v="86"/>
    <n v="472"/>
    <n v="86"/>
    <n v="472"/>
    <s v="Camp resident - women"/>
    <s v="Priority 3"/>
    <s v="NonFoodItems"/>
    <x v="7"/>
    <m/>
    <m/>
  </r>
  <r>
    <x v="1"/>
    <x v="12"/>
    <s v="Kone Khem Camp"/>
    <s v="MMR015CMP015"/>
    <s v="GCA"/>
    <s v="Rural"/>
    <n v="87"/>
    <n v="488"/>
    <n v="86"/>
    <n v="472"/>
    <n v="86"/>
    <n v="472"/>
    <s v="Camp resident - Children"/>
    <s v="Priority 1"/>
    <s v="Food"/>
    <x v="12"/>
    <m/>
    <m/>
  </r>
  <r>
    <x v="1"/>
    <x v="12"/>
    <s v="Kone Khem Camp"/>
    <s v="MMR015CMP015"/>
    <s v="GCA"/>
    <s v="Rural"/>
    <n v="87"/>
    <n v="488"/>
    <n v="86"/>
    <n v="472"/>
    <n v="86"/>
    <n v="472"/>
    <s v="Camp resident - Children"/>
    <s v="Priority 2"/>
    <s v="Education"/>
    <x v="5"/>
    <m/>
    <m/>
  </r>
  <r>
    <x v="1"/>
    <x v="12"/>
    <s v="Kone Khem Camp"/>
    <s v="MMR015CMP015"/>
    <s v="GCA"/>
    <s v="Rural"/>
    <n v="87"/>
    <n v="488"/>
    <n v="86"/>
    <n v="472"/>
    <n v="86"/>
    <n v="472"/>
    <s v="Camp resident - Children"/>
    <s v="Priority 3"/>
    <s v="NonFoodItems"/>
    <x v="7"/>
    <m/>
    <m/>
  </r>
  <r>
    <x v="1"/>
    <x v="12"/>
    <s v="Kutkai downtown (KBC Church)"/>
    <s v="MMR015CMP016"/>
    <s v="GCA"/>
    <s v="Urban"/>
    <n v="64"/>
    <n v="305"/>
    <n v="63"/>
    <n v="304"/>
    <n v="63"/>
    <n v="304"/>
    <s v="Camp manager"/>
    <s v="Priority 1"/>
    <s v="Food"/>
    <x v="0"/>
    <m/>
    <m/>
  </r>
  <r>
    <x v="1"/>
    <x v="12"/>
    <s v="Kutkai downtown (KBC Church)"/>
    <s v="MMR015CMP016"/>
    <s v="GCA"/>
    <s v="Urban"/>
    <n v="64"/>
    <n v="305"/>
    <n v="63"/>
    <n v="304"/>
    <n v="63"/>
    <n v="304"/>
    <s v="Camp manager"/>
    <s v="Priority 2"/>
    <s v="Food"/>
    <x v="12"/>
    <m/>
    <m/>
  </r>
  <r>
    <x v="1"/>
    <x v="12"/>
    <s v="Kutkai downtown (KBC Church)"/>
    <s v="MMR015CMP016"/>
    <s v="GCA"/>
    <s v="Urban"/>
    <n v="64"/>
    <n v="305"/>
    <n v="63"/>
    <n v="304"/>
    <n v="63"/>
    <n v="304"/>
    <s v="Camp manager"/>
    <s v="Priority 3"/>
    <s v="Wash"/>
    <x v="22"/>
    <m/>
    <m/>
  </r>
  <r>
    <x v="1"/>
    <x v="12"/>
    <s v="Kutkai downtown (KBC Church)"/>
    <s v="MMR015CMP016"/>
    <s v="GCA"/>
    <s v="Urban"/>
    <n v="64"/>
    <n v="305"/>
    <n v="63"/>
    <n v="304"/>
    <n v="63"/>
    <n v="304"/>
    <s v="Camp resident -Men"/>
    <s v="Priority 1"/>
    <s v="NonFoodItems"/>
    <x v="7"/>
    <m/>
    <m/>
  </r>
  <r>
    <x v="1"/>
    <x v="12"/>
    <s v="Kutkai downtown (KBC Church)"/>
    <s v="MMR015CMP016"/>
    <s v="GCA"/>
    <s v="Urban"/>
    <n v="64"/>
    <n v="305"/>
    <n v="63"/>
    <n v="304"/>
    <n v="63"/>
    <n v="304"/>
    <s v="Camp resident -Men"/>
    <s v="Priority 2"/>
    <s v="Food"/>
    <x v="12"/>
    <m/>
    <m/>
  </r>
  <r>
    <x v="1"/>
    <x v="12"/>
    <s v="Kutkai downtown (KBC Church)"/>
    <s v="MMR015CMP016"/>
    <s v="GCA"/>
    <s v="Urban"/>
    <n v="64"/>
    <n v="305"/>
    <n v="63"/>
    <n v="304"/>
    <n v="63"/>
    <n v="304"/>
    <s v="Camp resident -Men"/>
    <s v="Priority 3"/>
    <s v="Education"/>
    <x v="4"/>
    <m/>
    <m/>
  </r>
  <r>
    <x v="1"/>
    <x v="12"/>
    <s v="Kutkai downtown (KBC Church)"/>
    <s v="MMR015CMP016"/>
    <s v="GCA"/>
    <s v="Urban"/>
    <n v="64"/>
    <n v="305"/>
    <n v="63"/>
    <n v="304"/>
    <n v="63"/>
    <n v="304"/>
    <s v="Camp resident - women"/>
    <s v="Priority 1"/>
    <s v="NonFoodItems"/>
    <x v="15"/>
    <m/>
    <m/>
  </r>
  <r>
    <x v="1"/>
    <x v="12"/>
    <s v="Kutkai downtown (KBC Church)"/>
    <s v="MMR015CMP016"/>
    <s v="GCA"/>
    <s v="Urban"/>
    <n v="64"/>
    <n v="305"/>
    <n v="63"/>
    <n v="304"/>
    <n v="63"/>
    <n v="304"/>
    <s v="Camp resident - women"/>
    <s v="Priority 2"/>
    <s v="Wash"/>
    <x v="8"/>
    <m/>
    <m/>
  </r>
  <r>
    <x v="1"/>
    <x v="12"/>
    <s v="Kutkai downtown (KBC Church)"/>
    <s v="MMR015CMP016"/>
    <s v="GCA"/>
    <s v="Urban"/>
    <n v="64"/>
    <n v="305"/>
    <n v="63"/>
    <n v="304"/>
    <n v="63"/>
    <n v="304"/>
    <s v="Camp resident - women"/>
    <s v="Priority 3"/>
    <s v="Education"/>
    <x v="4"/>
    <m/>
    <m/>
  </r>
  <r>
    <x v="1"/>
    <x v="12"/>
    <s v="Kutkai downtown (KBC Church)"/>
    <s v="MMR015CMP016"/>
    <s v="GCA"/>
    <s v="Urban"/>
    <n v="64"/>
    <n v="305"/>
    <n v="63"/>
    <n v="304"/>
    <n v="63"/>
    <n v="304"/>
    <s v="Camp resident - Children"/>
    <s v="Priority 1"/>
    <s v="Food"/>
    <x v="12"/>
    <m/>
    <m/>
  </r>
  <r>
    <x v="1"/>
    <x v="12"/>
    <s v="Kutkai downtown (KBC Church)"/>
    <s v="MMR015CMP016"/>
    <s v="GCA"/>
    <s v="Urban"/>
    <n v="64"/>
    <n v="305"/>
    <n v="63"/>
    <n v="304"/>
    <n v="63"/>
    <n v="304"/>
    <s v="Camp resident - Children"/>
    <s v="Priority 2"/>
    <s v="Education"/>
    <x v="3"/>
    <m/>
    <m/>
  </r>
  <r>
    <x v="1"/>
    <x v="12"/>
    <s v="Kutkai downtown (KBC Church)"/>
    <s v="MMR015CMP016"/>
    <s v="GCA"/>
    <s v="Urban"/>
    <n v="64"/>
    <n v="305"/>
    <n v="63"/>
    <n v="304"/>
    <n v="63"/>
    <n v="304"/>
    <s v="Camp resident - Children"/>
    <s v="Priority 3"/>
    <s v="NonFoodItems"/>
    <x v="7"/>
    <m/>
    <m/>
  </r>
  <r>
    <x v="1"/>
    <x v="12"/>
    <s v="Kutkai downtown (RC Church)"/>
    <s v="MMR015CMP017"/>
    <s v="GCA"/>
    <s v="Urban"/>
    <n v="30"/>
    <n v="139"/>
    <n v="31"/>
    <n v="140"/>
    <n v="31"/>
    <n v="140"/>
    <s v="Camp manager"/>
    <s v="Priority 1"/>
    <s v="Environment"/>
    <x v="1"/>
    <m/>
    <m/>
  </r>
  <r>
    <x v="1"/>
    <x v="12"/>
    <s v="Kutkai downtown (RC Church)"/>
    <s v="MMR015CMP017"/>
    <s v="GCA"/>
    <s v="Urban"/>
    <n v="30"/>
    <n v="139"/>
    <n v="31"/>
    <n v="140"/>
    <n v="31"/>
    <n v="140"/>
    <s v="Camp manager"/>
    <s v="Priority 2"/>
    <s v="Food"/>
    <x v="11"/>
    <m/>
    <m/>
  </r>
  <r>
    <x v="1"/>
    <x v="12"/>
    <s v="Kutkai downtown (RC Church)"/>
    <s v="MMR015CMP017"/>
    <s v="GCA"/>
    <s v="Urban"/>
    <n v="30"/>
    <n v="139"/>
    <n v="31"/>
    <n v="140"/>
    <n v="31"/>
    <n v="140"/>
    <s v="Camp manager"/>
    <s v="Priority 3"/>
    <s v="Food"/>
    <x v="12"/>
    <m/>
    <m/>
  </r>
  <r>
    <x v="1"/>
    <x v="12"/>
    <s v="Kutkai downtown (RC Church)"/>
    <s v="MMR015CMP017"/>
    <s v="GCA"/>
    <s v="Urban"/>
    <n v="30"/>
    <n v="139"/>
    <n v="31"/>
    <n v="140"/>
    <n v="31"/>
    <n v="140"/>
    <s v="Camp resident -Men"/>
    <s v="Priority 1"/>
    <s v="Food"/>
    <x v="6"/>
    <m/>
    <m/>
  </r>
  <r>
    <x v="1"/>
    <x v="12"/>
    <s v="Kutkai downtown (RC Church)"/>
    <s v="MMR015CMP017"/>
    <s v="GCA"/>
    <s v="Urban"/>
    <n v="30"/>
    <n v="139"/>
    <n v="31"/>
    <n v="140"/>
    <n v="31"/>
    <n v="140"/>
    <s v="Camp resident -Men"/>
    <s v="Priority 2"/>
    <s v="NonFoodItems"/>
    <x v="7"/>
    <m/>
    <m/>
  </r>
  <r>
    <x v="1"/>
    <x v="12"/>
    <s v="Kutkai downtown (RC Church)"/>
    <s v="MMR015CMP017"/>
    <s v="GCA"/>
    <s v="Urban"/>
    <n v="30"/>
    <n v="139"/>
    <n v="31"/>
    <n v="140"/>
    <n v="31"/>
    <n v="140"/>
    <s v="Camp resident -Men"/>
    <s v="Priority 3"/>
    <s v="CCCM"/>
    <x v="24"/>
    <s v="electric"/>
    <m/>
  </r>
  <r>
    <x v="1"/>
    <x v="12"/>
    <s v="Kutkai downtown (RC Church)"/>
    <s v="MMR015CMP017"/>
    <s v="GCA"/>
    <s v="Urban"/>
    <n v="30"/>
    <n v="139"/>
    <n v="31"/>
    <n v="140"/>
    <n v="31"/>
    <n v="140"/>
    <s v="Camp resident - women"/>
    <s v="Priority 1"/>
    <s v="CCCM"/>
    <x v="24"/>
    <s v="electric"/>
    <m/>
  </r>
  <r>
    <x v="1"/>
    <x v="12"/>
    <s v="Kutkai downtown (RC Church)"/>
    <s v="MMR015CMP017"/>
    <s v="GCA"/>
    <s v="Urban"/>
    <n v="30"/>
    <n v="139"/>
    <n v="31"/>
    <n v="140"/>
    <n v="31"/>
    <n v="140"/>
    <s v="Camp resident - women"/>
    <s v="Priority 2"/>
    <s v="NonFoodItems"/>
    <x v="7"/>
    <m/>
    <m/>
  </r>
  <r>
    <x v="1"/>
    <x v="12"/>
    <s v="Kutkai downtown (RC Church)"/>
    <s v="MMR015CMP017"/>
    <s v="GCA"/>
    <s v="Urban"/>
    <n v="30"/>
    <n v="139"/>
    <n v="31"/>
    <n v="140"/>
    <n v="31"/>
    <n v="140"/>
    <s v="Camp resident - women"/>
    <s v="Priority 3"/>
    <s v="Environment"/>
    <x v="1"/>
    <m/>
    <m/>
  </r>
  <r>
    <x v="1"/>
    <x v="12"/>
    <s v="Kutkai downtown (RC Church)"/>
    <s v="MMR015CMP017"/>
    <s v="GCA"/>
    <s v="Urban"/>
    <n v="30"/>
    <n v="139"/>
    <n v="31"/>
    <n v="140"/>
    <n v="31"/>
    <n v="140"/>
    <s v="Camp resident - Children"/>
    <s v="Priority 1"/>
    <s v="Food"/>
    <x v="6"/>
    <m/>
    <m/>
  </r>
  <r>
    <x v="1"/>
    <x v="12"/>
    <s v="Kutkai downtown (RC Church)"/>
    <s v="MMR015CMP017"/>
    <s v="GCA"/>
    <s v="Urban"/>
    <n v="30"/>
    <n v="139"/>
    <n v="31"/>
    <n v="140"/>
    <n v="31"/>
    <n v="140"/>
    <s v="Camp resident - Children"/>
    <s v="Priority 2"/>
    <s v="NonFoodItems"/>
    <x v="15"/>
    <m/>
    <m/>
  </r>
  <r>
    <x v="1"/>
    <x v="12"/>
    <s v="Kutkai downtown (RC Church)"/>
    <s v="MMR015CMP017"/>
    <s v="GCA"/>
    <s v="Urban"/>
    <n v="30"/>
    <n v="139"/>
    <n v="31"/>
    <n v="140"/>
    <n v="31"/>
    <n v="140"/>
    <s v="Camp resident - Children"/>
    <s v="Priority 3"/>
    <s v="Education"/>
    <x v="5"/>
    <m/>
    <m/>
  </r>
  <r>
    <x v="1"/>
    <x v="12"/>
    <s v="Mine Yu Lay village"/>
    <s v="MMR015CMP018"/>
    <s v="GCA"/>
    <s v="Rural"/>
    <n v="78"/>
    <n v="390"/>
    <n v="77"/>
    <n v="384"/>
    <n v="77"/>
    <n v="384"/>
    <s v="Camp manager"/>
    <s v="Priority 1"/>
    <s v="NonFoodItems"/>
    <x v="7"/>
    <m/>
    <m/>
  </r>
  <r>
    <x v="1"/>
    <x v="12"/>
    <s v="Mine Yu Lay village"/>
    <s v="MMR015CMP018"/>
    <s v="GCA"/>
    <s v="Rural"/>
    <n v="78"/>
    <n v="390"/>
    <n v="77"/>
    <n v="384"/>
    <n v="77"/>
    <n v="384"/>
    <s v="Camp manager"/>
    <s v="Priority 2"/>
    <s v="Food"/>
    <x v="12"/>
    <m/>
    <m/>
  </r>
  <r>
    <x v="1"/>
    <x v="12"/>
    <s v="Mine Yu Lay village"/>
    <s v="MMR015CMP018"/>
    <s v="GCA"/>
    <s v="Rural"/>
    <n v="78"/>
    <n v="390"/>
    <n v="77"/>
    <n v="384"/>
    <n v="77"/>
    <n v="384"/>
    <s v="Camp manager"/>
    <s v="Priority 3"/>
    <s v="NonFoodItems"/>
    <x v="15"/>
    <m/>
    <m/>
  </r>
  <r>
    <x v="1"/>
    <x v="12"/>
    <s v="Mine Yu Lay village"/>
    <s v="MMR015CMP018"/>
    <s v="GCA"/>
    <s v="Rural"/>
    <n v="78"/>
    <n v="390"/>
    <n v="77"/>
    <n v="384"/>
    <n v="77"/>
    <n v="384"/>
    <s v="Camp resident -Men"/>
    <s v="Priority 1"/>
    <s v="NonFoodItems"/>
    <x v="7"/>
    <m/>
    <m/>
  </r>
  <r>
    <x v="1"/>
    <x v="12"/>
    <s v="Mine Yu Lay village"/>
    <s v="MMR015CMP018"/>
    <s v="GCA"/>
    <s v="Rural"/>
    <n v="78"/>
    <n v="390"/>
    <n v="77"/>
    <n v="384"/>
    <n v="77"/>
    <n v="384"/>
    <s v="Camp resident -Men"/>
    <s v="Priority 2"/>
    <s v="Environment"/>
    <x v="1"/>
    <m/>
    <m/>
  </r>
  <r>
    <x v="1"/>
    <x v="12"/>
    <s v="Mine Yu Lay village"/>
    <s v="MMR015CMP018"/>
    <s v="GCA"/>
    <s v="Rural"/>
    <n v="78"/>
    <n v="390"/>
    <n v="77"/>
    <n v="384"/>
    <n v="77"/>
    <n v="384"/>
    <s v="Camp resident -Men"/>
    <s v="Priority 3"/>
    <s v="Food"/>
    <x v="6"/>
    <m/>
    <m/>
  </r>
  <r>
    <x v="1"/>
    <x v="12"/>
    <s v="Mine Yu Lay village"/>
    <s v="MMR015CMP018"/>
    <s v="GCA"/>
    <s v="Rural"/>
    <n v="78"/>
    <n v="390"/>
    <n v="77"/>
    <n v="384"/>
    <n v="77"/>
    <n v="384"/>
    <s v="Camp resident - women"/>
    <s v="Priority 1"/>
    <s v="Environment"/>
    <x v="1"/>
    <m/>
    <m/>
  </r>
  <r>
    <x v="1"/>
    <x v="12"/>
    <s v="Mine Yu Lay village"/>
    <s v="MMR015CMP018"/>
    <s v="GCA"/>
    <s v="Rural"/>
    <n v="78"/>
    <n v="390"/>
    <n v="77"/>
    <n v="384"/>
    <n v="77"/>
    <n v="384"/>
    <s v="Camp resident - women"/>
    <s v="Priority 2"/>
    <s v="NonFoodItems"/>
    <x v="7"/>
    <m/>
    <m/>
  </r>
  <r>
    <x v="1"/>
    <x v="12"/>
    <s v="Mine Yu Lay village"/>
    <s v="MMR015CMP018"/>
    <s v="GCA"/>
    <s v="Rural"/>
    <n v="78"/>
    <n v="390"/>
    <n v="77"/>
    <n v="384"/>
    <n v="77"/>
    <n v="384"/>
    <s v="Camp resident - women"/>
    <s v="Priority 3"/>
    <s v="Food"/>
    <x v="12"/>
    <m/>
    <m/>
  </r>
  <r>
    <x v="1"/>
    <x v="12"/>
    <s v="Mine Yu Lay village"/>
    <s v="MMR015CMP018"/>
    <s v="GCA"/>
    <s v="Rural"/>
    <n v="78"/>
    <n v="390"/>
    <n v="77"/>
    <n v="384"/>
    <n v="77"/>
    <n v="384"/>
    <s v="Camp resident - Children"/>
    <s v="Priority 1"/>
    <s v="Education"/>
    <x v="3"/>
    <m/>
    <m/>
  </r>
  <r>
    <x v="1"/>
    <x v="12"/>
    <s v="Mine Yu Lay village"/>
    <s v="MMR015CMP018"/>
    <s v="GCA"/>
    <s v="Rural"/>
    <n v="78"/>
    <n v="390"/>
    <n v="77"/>
    <n v="384"/>
    <n v="77"/>
    <n v="384"/>
    <s v="Camp resident - Children"/>
    <s v="Priority 2"/>
    <s v="Education"/>
    <x v="5"/>
    <m/>
    <m/>
  </r>
  <r>
    <x v="1"/>
    <x v="12"/>
    <s v="Mine Yu Lay village"/>
    <s v="MMR015CMP018"/>
    <s v="GCA"/>
    <s v="Rural"/>
    <n v="78"/>
    <n v="390"/>
    <n v="77"/>
    <n v="384"/>
    <n v="77"/>
    <n v="384"/>
    <s v="Camp resident - Children"/>
    <s v="Priority 3"/>
    <s v="Food"/>
    <x v="12"/>
    <m/>
    <m/>
  </r>
  <r>
    <x v="1"/>
    <x v="12"/>
    <s v="Zup Aung Camp"/>
    <s v="MMR015CMP020"/>
    <s v="GCA"/>
    <s v="Rural"/>
    <n v="178"/>
    <n v="827"/>
    <n v="194"/>
    <n v="890"/>
    <n v="194"/>
    <n v="890"/>
    <s v="Camp manager"/>
    <s v="Priority 1"/>
    <s v="Food"/>
    <x v="0"/>
    <m/>
    <m/>
  </r>
  <r>
    <x v="1"/>
    <x v="12"/>
    <s v="Zup Aung Camp"/>
    <s v="MMR015CMP020"/>
    <s v="GCA"/>
    <s v="Rural"/>
    <n v="178"/>
    <n v="827"/>
    <n v="194"/>
    <n v="890"/>
    <n v="194"/>
    <n v="890"/>
    <s v="Camp manager"/>
    <s v="Priority 2"/>
    <s v="NonFoodItems"/>
    <x v="7"/>
    <m/>
    <m/>
  </r>
  <r>
    <x v="1"/>
    <x v="12"/>
    <s v="Zup Aung Camp"/>
    <s v="MMR015CMP020"/>
    <s v="GCA"/>
    <s v="Rural"/>
    <n v="178"/>
    <n v="827"/>
    <n v="194"/>
    <n v="890"/>
    <n v="194"/>
    <n v="890"/>
    <s v="Camp manager"/>
    <s v="Priority 3"/>
    <s v="Education"/>
    <x v="4"/>
    <m/>
    <m/>
  </r>
  <r>
    <x v="1"/>
    <x v="12"/>
    <s v="Zup Aung Camp"/>
    <s v="MMR015CMP020"/>
    <s v="GCA"/>
    <s v="Rural"/>
    <n v="178"/>
    <n v="827"/>
    <n v="194"/>
    <n v="890"/>
    <n v="194"/>
    <n v="890"/>
    <s v="Camp resident -Men"/>
    <s v="Priority 1"/>
    <s v="Environment"/>
    <x v="1"/>
    <m/>
    <m/>
  </r>
  <r>
    <x v="1"/>
    <x v="12"/>
    <s v="Zup Aung Camp"/>
    <s v="MMR015CMP020"/>
    <s v="GCA"/>
    <s v="Rural"/>
    <n v="178"/>
    <n v="827"/>
    <n v="194"/>
    <n v="890"/>
    <n v="194"/>
    <n v="890"/>
    <s v="Camp resident -Men"/>
    <s v="Priority 2"/>
    <s v="Education"/>
    <x v="16"/>
    <m/>
    <m/>
  </r>
  <r>
    <x v="1"/>
    <x v="12"/>
    <s v="Zup Aung Camp"/>
    <s v="MMR015CMP020"/>
    <s v="GCA"/>
    <s v="Rural"/>
    <n v="178"/>
    <n v="827"/>
    <n v="194"/>
    <n v="890"/>
    <n v="194"/>
    <n v="890"/>
    <s v="Camp resident -Men"/>
    <s v="Priority 3"/>
    <s v="Food"/>
    <x v="6"/>
    <m/>
    <m/>
  </r>
  <r>
    <x v="1"/>
    <x v="12"/>
    <s v="Zup Aung Camp"/>
    <s v="MMR015CMP020"/>
    <s v="GCA"/>
    <s v="Rural"/>
    <n v="178"/>
    <n v="827"/>
    <n v="194"/>
    <n v="890"/>
    <n v="194"/>
    <n v="890"/>
    <s v="Camp resident - women"/>
    <s v="Priority 1"/>
    <s v="Wash"/>
    <x v="22"/>
    <m/>
    <m/>
  </r>
  <r>
    <x v="1"/>
    <x v="12"/>
    <s v="Zup Aung Camp"/>
    <s v="MMR015CMP020"/>
    <s v="GCA"/>
    <s v="Rural"/>
    <n v="178"/>
    <n v="827"/>
    <n v="194"/>
    <n v="890"/>
    <n v="194"/>
    <n v="890"/>
    <s v="Camp resident - women"/>
    <s v="Priority 2"/>
    <s v="NonFoodItems"/>
    <x v="15"/>
    <m/>
    <m/>
  </r>
  <r>
    <x v="1"/>
    <x v="12"/>
    <s v="Zup Aung Camp"/>
    <s v="MMR015CMP020"/>
    <s v="GCA"/>
    <s v="Rural"/>
    <n v="178"/>
    <n v="827"/>
    <n v="194"/>
    <n v="890"/>
    <n v="194"/>
    <n v="890"/>
    <s v="Camp resident - women"/>
    <s v="Priority 3"/>
    <s v="Food"/>
    <x v="6"/>
    <m/>
    <m/>
  </r>
  <r>
    <x v="1"/>
    <x v="12"/>
    <s v="Zup Aung Camp"/>
    <s v="MMR015CMP020"/>
    <s v="GCA"/>
    <s v="Rural"/>
    <n v="178"/>
    <n v="827"/>
    <n v="194"/>
    <n v="890"/>
    <n v="194"/>
    <n v="890"/>
    <s v="Camp resident - Children"/>
    <s v="Priority 1"/>
    <s v="Food"/>
    <x v="0"/>
    <m/>
    <m/>
  </r>
  <r>
    <x v="1"/>
    <x v="12"/>
    <s v="Zup Aung Camp"/>
    <s v="MMR015CMP020"/>
    <s v="GCA"/>
    <s v="Rural"/>
    <n v="178"/>
    <n v="827"/>
    <n v="194"/>
    <n v="890"/>
    <n v="194"/>
    <n v="890"/>
    <s v="Camp resident - Children"/>
    <s v="Priority 2"/>
    <s v="Education"/>
    <x v="5"/>
    <m/>
    <m/>
  </r>
  <r>
    <x v="1"/>
    <x v="12"/>
    <s v="Zup Aung Camp"/>
    <s v="MMR015CMP020"/>
    <s v="GCA"/>
    <s v="Rural"/>
    <n v="178"/>
    <n v="827"/>
    <n v="194"/>
    <n v="890"/>
    <n v="194"/>
    <n v="890"/>
    <s v="Camp resident - Children"/>
    <s v="Priority 3"/>
    <s v="Food"/>
    <x v="11"/>
    <m/>
    <m/>
  </r>
  <r>
    <x v="1"/>
    <x v="14"/>
    <s v="Nam Hkawng"/>
    <s v="MMR015CMP139"/>
    <s v="NGCA"/>
    <s v="Rural"/>
    <n v="9"/>
    <n v="40"/>
    <n v="9"/>
    <n v="43"/>
    <n v="9"/>
    <n v="43"/>
    <s v="Camp manager"/>
    <s v="Priority 1"/>
    <s v="NonFoodItems"/>
    <x v="7"/>
    <m/>
    <m/>
  </r>
  <r>
    <x v="1"/>
    <x v="14"/>
    <s v="Nam Hkawng"/>
    <s v="MMR015CMP139"/>
    <s v="NGCA"/>
    <s v="Rural"/>
    <n v="9"/>
    <n v="40"/>
    <n v="9"/>
    <n v="43"/>
    <n v="9"/>
    <n v="43"/>
    <s v="Camp manager"/>
    <s v="Priority 2"/>
    <s v="Health"/>
    <x v="14"/>
    <m/>
    <m/>
  </r>
  <r>
    <x v="1"/>
    <x v="14"/>
    <s v="Nam Hkawng"/>
    <s v="MMR015CMP139"/>
    <s v="NGCA"/>
    <s v="Rural"/>
    <n v="9"/>
    <n v="40"/>
    <n v="9"/>
    <n v="43"/>
    <n v="9"/>
    <n v="43"/>
    <s v="Camp manager"/>
    <s v="Priority 3"/>
    <s v="Food"/>
    <x v="0"/>
    <m/>
    <m/>
  </r>
  <r>
    <x v="1"/>
    <x v="14"/>
    <s v="Nam Hkawng"/>
    <s v="MMR015CMP139"/>
    <s v="NGCA"/>
    <s v="Rural"/>
    <n v="9"/>
    <n v="40"/>
    <n v="9"/>
    <n v="43"/>
    <n v="9"/>
    <n v="43"/>
    <s v="Camp resident -Men"/>
    <s v="Priority 1"/>
    <s v="Food"/>
    <x v="0"/>
    <m/>
    <m/>
  </r>
  <r>
    <x v="1"/>
    <x v="14"/>
    <s v="Nam Hkawng"/>
    <s v="MMR015CMP139"/>
    <s v="NGCA"/>
    <s v="Rural"/>
    <n v="9"/>
    <n v="40"/>
    <n v="9"/>
    <n v="43"/>
    <n v="9"/>
    <n v="43"/>
    <s v="Camp resident -Men"/>
    <s v="Priority 2"/>
    <s v="Food"/>
    <x v="12"/>
    <m/>
    <m/>
  </r>
  <r>
    <x v="1"/>
    <x v="14"/>
    <s v="Nam Hkawng"/>
    <s v="MMR015CMP139"/>
    <s v="NGCA"/>
    <s v="Rural"/>
    <n v="9"/>
    <n v="40"/>
    <n v="9"/>
    <n v="43"/>
    <n v="9"/>
    <n v="43"/>
    <s v="Camp resident -Men"/>
    <s v="Priority 3"/>
    <s v="NonFoodItems"/>
    <x v="7"/>
    <m/>
    <m/>
  </r>
  <r>
    <x v="1"/>
    <x v="14"/>
    <s v="Nam Hkawng"/>
    <s v="MMR015CMP139"/>
    <s v="NGCA"/>
    <s v="Rural"/>
    <n v="9"/>
    <n v="40"/>
    <n v="9"/>
    <n v="43"/>
    <n v="9"/>
    <n v="43"/>
    <s v="Camp resident - women"/>
    <s v="Priority 1"/>
    <s v="NonFoodItems"/>
    <x v="7"/>
    <m/>
    <m/>
  </r>
  <r>
    <x v="1"/>
    <x v="14"/>
    <s v="Nam Hkawng"/>
    <s v="MMR015CMP139"/>
    <s v="NGCA"/>
    <s v="Rural"/>
    <n v="9"/>
    <n v="40"/>
    <n v="9"/>
    <n v="43"/>
    <n v="9"/>
    <n v="43"/>
    <s v="Camp resident - women"/>
    <s v="Priority 2"/>
    <s v="Food"/>
    <x v="12"/>
    <m/>
    <m/>
  </r>
  <r>
    <x v="1"/>
    <x v="14"/>
    <s v="Nam Hkawng"/>
    <s v="MMR015CMP139"/>
    <s v="NGCA"/>
    <s v="Rural"/>
    <n v="9"/>
    <n v="40"/>
    <n v="9"/>
    <n v="43"/>
    <n v="9"/>
    <n v="43"/>
    <s v="Camp resident - women"/>
    <s v="Priority 3"/>
    <s v="Education"/>
    <x v="4"/>
    <m/>
    <m/>
  </r>
  <r>
    <x v="1"/>
    <x v="14"/>
    <s v="Nam Hkawng"/>
    <s v="MMR015CMP139"/>
    <s v="NGCA"/>
    <s v="Rural"/>
    <n v="9"/>
    <n v="40"/>
    <n v="9"/>
    <n v="43"/>
    <n v="9"/>
    <n v="43"/>
    <s v="Camp resident - Children"/>
    <s v="Priority 1"/>
    <s v="Education"/>
    <x v="5"/>
    <m/>
    <m/>
  </r>
  <r>
    <x v="1"/>
    <x v="14"/>
    <s v="Nam Hkawng"/>
    <s v="MMR015CMP139"/>
    <s v="NGCA"/>
    <s v="Rural"/>
    <n v="9"/>
    <n v="40"/>
    <n v="9"/>
    <n v="43"/>
    <n v="9"/>
    <n v="43"/>
    <s v="Camp resident - Children"/>
    <s v="Priority 2"/>
    <s v="Food"/>
    <x v="12"/>
    <m/>
    <m/>
  </r>
  <r>
    <x v="1"/>
    <x v="14"/>
    <s v="Nam Hkawng"/>
    <s v="MMR015CMP139"/>
    <s v="NGCA"/>
    <s v="Rural"/>
    <n v="9"/>
    <n v="40"/>
    <n v="9"/>
    <n v="43"/>
    <n v="9"/>
    <n v="43"/>
    <s v="Camp resident - Children"/>
    <s v="Priority 3"/>
    <s v="NonFoodItems"/>
    <x v="7"/>
    <m/>
    <m/>
  </r>
  <r>
    <x v="1"/>
    <x v="13"/>
    <s v="Mandung - RC"/>
    <s v="MMR015CMP209"/>
    <s v="GCA"/>
    <s v="Urban"/>
    <n v="31"/>
    <n v="191"/>
    <n v="31"/>
    <n v="183"/>
    <n v="31"/>
    <n v="183"/>
    <s v="Camp manager"/>
    <s v="Priority 1"/>
    <s v="NonFoodItems"/>
    <x v="7"/>
    <m/>
    <m/>
  </r>
  <r>
    <x v="1"/>
    <x v="13"/>
    <s v="Mandung - RC"/>
    <s v="MMR015CMP209"/>
    <s v="GCA"/>
    <s v="Urban"/>
    <n v="31"/>
    <n v="191"/>
    <n v="31"/>
    <n v="183"/>
    <n v="31"/>
    <n v="183"/>
    <s v="Camp manager"/>
    <s v="Priority 2"/>
    <s v="Education"/>
    <x v="5"/>
    <m/>
    <m/>
  </r>
  <r>
    <x v="1"/>
    <x v="13"/>
    <s v="Mandung - RC"/>
    <s v="MMR015CMP209"/>
    <s v="GCA"/>
    <s v="Urban"/>
    <n v="31"/>
    <n v="191"/>
    <n v="31"/>
    <n v="183"/>
    <n v="31"/>
    <n v="183"/>
    <s v="Camp manager"/>
    <s v="Priority 3"/>
    <s v="Health"/>
    <x v="9"/>
    <m/>
    <m/>
  </r>
  <r>
    <x v="1"/>
    <x v="13"/>
    <s v="Mandung - RC"/>
    <s v="MMR015CMP209"/>
    <s v="GCA"/>
    <s v="Urban"/>
    <n v="31"/>
    <n v="191"/>
    <n v="31"/>
    <n v="183"/>
    <n v="31"/>
    <n v="183"/>
    <s v="Camp resident -Men"/>
    <s v="Priority 1"/>
    <s v="NonFoodItems"/>
    <x v="7"/>
    <m/>
    <m/>
  </r>
  <r>
    <x v="1"/>
    <x v="13"/>
    <s v="Mandung - RC"/>
    <s v="MMR015CMP209"/>
    <s v="GCA"/>
    <s v="Urban"/>
    <n v="31"/>
    <n v="191"/>
    <n v="31"/>
    <n v="183"/>
    <n v="31"/>
    <n v="183"/>
    <s v="Camp resident -Men"/>
    <s v="Priority 2"/>
    <s v="Food"/>
    <x v="6"/>
    <m/>
    <m/>
  </r>
  <r>
    <x v="1"/>
    <x v="13"/>
    <s v="Mandung - RC"/>
    <s v="MMR015CMP209"/>
    <s v="GCA"/>
    <s v="Urban"/>
    <n v="31"/>
    <n v="191"/>
    <n v="31"/>
    <n v="183"/>
    <n v="31"/>
    <n v="183"/>
    <s v="Camp resident -Men"/>
    <s v="Priority 3"/>
    <s v="Health"/>
    <x v="9"/>
    <m/>
    <m/>
  </r>
  <r>
    <x v="1"/>
    <x v="13"/>
    <s v="Mandung - RC"/>
    <s v="MMR015CMP209"/>
    <s v="GCA"/>
    <s v="Urban"/>
    <n v="31"/>
    <n v="191"/>
    <n v="31"/>
    <n v="183"/>
    <n v="31"/>
    <n v="183"/>
    <s v="Camp resident - women"/>
    <s v="Priority 1"/>
    <s v="Food"/>
    <x v="11"/>
    <m/>
    <m/>
  </r>
  <r>
    <x v="1"/>
    <x v="13"/>
    <s v="Mandung - RC"/>
    <s v="MMR015CMP209"/>
    <s v="GCA"/>
    <s v="Urban"/>
    <n v="31"/>
    <n v="191"/>
    <n v="31"/>
    <n v="183"/>
    <n v="31"/>
    <n v="183"/>
    <s v="Camp resident - women"/>
    <s v="Priority 2"/>
    <s v="Food"/>
    <x v="6"/>
    <m/>
    <m/>
  </r>
  <r>
    <x v="1"/>
    <x v="13"/>
    <s v="Mandung - RC"/>
    <s v="MMR015CMP209"/>
    <s v="GCA"/>
    <s v="Urban"/>
    <n v="31"/>
    <n v="191"/>
    <n v="31"/>
    <n v="183"/>
    <n v="31"/>
    <n v="183"/>
    <s v="Camp resident - women"/>
    <s v="Priority 3"/>
    <s v="Food"/>
    <x v="11"/>
    <m/>
    <m/>
  </r>
  <r>
    <x v="1"/>
    <x v="13"/>
    <s v="Mandung - RC"/>
    <s v="MMR015CMP209"/>
    <s v="GCA"/>
    <s v="Urban"/>
    <n v="31"/>
    <n v="191"/>
    <n v="31"/>
    <n v="183"/>
    <n v="31"/>
    <n v="183"/>
    <s v="Camp resident - Children"/>
    <s v="Priority 1"/>
    <s v="Food"/>
    <x v="6"/>
    <m/>
    <m/>
  </r>
  <r>
    <x v="1"/>
    <x v="13"/>
    <s v="Mandung - RC"/>
    <s v="MMR015CMP209"/>
    <s v="GCA"/>
    <s v="Urban"/>
    <n v="31"/>
    <n v="191"/>
    <n v="31"/>
    <n v="183"/>
    <n v="31"/>
    <n v="183"/>
    <s v="Camp resident - Children"/>
    <s v="Priority 2"/>
    <s v="Education"/>
    <x v="5"/>
    <m/>
    <m/>
  </r>
  <r>
    <x v="1"/>
    <x v="13"/>
    <s v="Mandung - RC"/>
    <s v="MMR015CMP209"/>
    <s v="GCA"/>
    <s v="Urban"/>
    <n v="31"/>
    <n v="191"/>
    <n v="31"/>
    <n v="183"/>
    <n v="31"/>
    <n v="183"/>
    <s v="Camp resident - Children"/>
    <s v="Priority 3"/>
    <s v="Wash"/>
    <x v="18"/>
    <m/>
    <m/>
  </r>
  <r>
    <x v="1"/>
    <x v="14"/>
    <s v="Muse Baptist Church"/>
    <s v="MMR015CMP213"/>
    <s v="GCA"/>
    <s v="Urban"/>
    <n v="61"/>
    <n v="264"/>
    <n v="55"/>
    <n v="251"/>
    <n v="55"/>
    <n v="251"/>
    <s v="Camp manager"/>
    <s v="Priority 1"/>
    <s v="Food"/>
    <x v="0"/>
    <m/>
    <m/>
  </r>
  <r>
    <x v="1"/>
    <x v="14"/>
    <s v="Muse Baptist Church"/>
    <s v="MMR015CMP213"/>
    <s v="GCA"/>
    <s v="Urban"/>
    <n v="61"/>
    <n v="264"/>
    <n v="55"/>
    <n v="251"/>
    <n v="55"/>
    <n v="251"/>
    <s v="Camp manager"/>
    <s v="Priority 2"/>
    <s v="Health"/>
    <x v="14"/>
    <m/>
    <m/>
  </r>
  <r>
    <x v="1"/>
    <x v="14"/>
    <s v="Muse Baptist Church"/>
    <s v="MMR015CMP213"/>
    <s v="GCA"/>
    <s v="Urban"/>
    <n v="61"/>
    <n v="264"/>
    <n v="55"/>
    <n v="251"/>
    <n v="55"/>
    <n v="251"/>
    <s v="Camp manager"/>
    <s v="Priority 3"/>
    <s v="Food"/>
    <x v="6"/>
    <m/>
    <m/>
  </r>
  <r>
    <x v="1"/>
    <x v="14"/>
    <s v="Muse Baptist Church"/>
    <s v="MMR015CMP213"/>
    <s v="GCA"/>
    <s v="Urban"/>
    <n v="61"/>
    <n v="264"/>
    <n v="55"/>
    <n v="251"/>
    <n v="55"/>
    <n v="251"/>
    <s v="Camp resident -Men"/>
    <s v="Priority 1"/>
    <s v="Health"/>
    <x v="19"/>
    <m/>
    <m/>
  </r>
  <r>
    <x v="1"/>
    <x v="14"/>
    <s v="Muse Baptist Church"/>
    <s v="MMR015CMP213"/>
    <s v="GCA"/>
    <s v="Urban"/>
    <n v="61"/>
    <n v="264"/>
    <n v="55"/>
    <n v="251"/>
    <n v="55"/>
    <n v="251"/>
    <s v="Camp resident -Men"/>
    <s v="Priority 2"/>
    <s v="Food"/>
    <x v="11"/>
    <m/>
    <m/>
  </r>
  <r>
    <x v="1"/>
    <x v="14"/>
    <s v="Muse Baptist Church"/>
    <s v="MMR015CMP213"/>
    <s v="GCA"/>
    <s v="Urban"/>
    <n v="61"/>
    <n v="264"/>
    <n v="55"/>
    <n v="251"/>
    <n v="55"/>
    <n v="251"/>
    <s v="Camp resident -Men"/>
    <s v="Priority 3"/>
    <s v="Education"/>
    <x v="4"/>
    <m/>
    <m/>
  </r>
  <r>
    <x v="1"/>
    <x v="14"/>
    <s v="Muse Baptist Church"/>
    <s v="MMR015CMP213"/>
    <s v="GCA"/>
    <s v="Urban"/>
    <n v="61"/>
    <n v="264"/>
    <n v="55"/>
    <n v="251"/>
    <n v="55"/>
    <n v="251"/>
    <s v="Camp resident - women"/>
    <s v="Priority 1"/>
    <s v="Food"/>
    <x v="6"/>
    <m/>
    <m/>
  </r>
  <r>
    <x v="1"/>
    <x v="14"/>
    <s v="Muse Baptist Church"/>
    <s v="MMR015CMP213"/>
    <s v="GCA"/>
    <s v="Urban"/>
    <n v="61"/>
    <n v="264"/>
    <n v="55"/>
    <n v="251"/>
    <n v="55"/>
    <n v="251"/>
    <s v="Camp resident - women"/>
    <s v="Priority 2"/>
    <s v="Education"/>
    <x v="4"/>
    <m/>
    <m/>
  </r>
  <r>
    <x v="1"/>
    <x v="14"/>
    <s v="Muse Baptist Church"/>
    <s v="MMR015CMP213"/>
    <s v="GCA"/>
    <s v="Urban"/>
    <n v="61"/>
    <n v="264"/>
    <n v="55"/>
    <n v="251"/>
    <n v="55"/>
    <n v="251"/>
    <s v="Camp resident - women"/>
    <s v="Priority 3"/>
    <s v="Health"/>
    <x v="14"/>
    <m/>
    <m/>
  </r>
  <r>
    <x v="1"/>
    <x v="14"/>
    <s v="Muse Baptist Church"/>
    <s v="MMR015CMP213"/>
    <s v="GCA"/>
    <s v="Urban"/>
    <n v="61"/>
    <n v="264"/>
    <n v="55"/>
    <n v="251"/>
    <n v="55"/>
    <n v="251"/>
    <s v="Camp resident - Children"/>
    <s v="Priority 1"/>
    <s v="Food"/>
    <x v="0"/>
    <m/>
    <m/>
  </r>
  <r>
    <x v="1"/>
    <x v="14"/>
    <s v="Muse Baptist Church"/>
    <s v="MMR015CMP213"/>
    <s v="GCA"/>
    <s v="Urban"/>
    <n v="61"/>
    <n v="264"/>
    <n v="55"/>
    <n v="251"/>
    <n v="55"/>
    <n v="251"/>
    <s v="Camp resident - Children"/>
    <s v="Priority 2"/>
    <s v="Education"/>
    <x v="3"/>
    <m/>
    <m/>
  </r>
  <r>
    <x v="1"/>
    <x v="14"/>
    <s v="Muse Baptist Church"/>
    <s v="MMR015CMP213"/>
    <s v="GCA"/>
    <s v="Urban"/>
    <n v="61"/>
    <n v="264"/>
    <n v="55"/>
    <n v="251"/>
    <n v="55"/>
    <n v="251"/>
    <s v="Camp resident - Children"/>
    <s v="Priority 3"/>
    <s v="Education"/>
    <x v="5"/>
    <m/>
    <m/>
  </r>
  <r>
    <x v="1"/>
    <x v="11"/>
    <s v="Nam Hkam (KBC Jaw Wang) II"/>
    <s v="MMR015CMP214"/>
    <s v="GCA"/>
    <s v="Urban"/>
    <n v="41"/>
    <n v="214"/>
    <n v="41"/>
    <n v="214"/>
    <n v="41"/>
    <n v="214"/>
    <s v="Camp manager"/>
    <s v="Priority 1"/>
    <s v="Food"/>
    <x v="0"/>
    <m/>
    <m/>
  </r>
  <r>
    <x v="1"/>
    <x v="11"/>
    <s v="Nam Hkam (KBC Jaw Wang) II"/>
    <s v="MMR015CMP214"/>
    <s v="GCA"/>
    <s v="Urban"/>
    <n v="41"/>
    <n v="214"/>
    <n v="41"/>
    <n v="214"/>
    <n v="41"/>
    <n v="214"/>
    <s v="Camp manager"/>
    <s v="Priority 2"/>
    <s v="Health"/>
    <x v="14"/>
    <m/>
    <m/>
  </r>
  <r>
    <x v="1"/>
    <x v="11"/>
    <s v="Nam Hkam (KBC Jaw Wang) II"/>
    <s v="MMR015CMP214"/>
    <s v="GCA"/>
    <s v="Urban"/>
    <n v="41"/>
    <n v="214"/>
    <n v="41"/>
    <n v="214"/>
    <n v="41"/>
    <n v="214"/>
    <s v="Camp manager"/>
    <s v="Priority 3"/>
    <s v="Food"/>
    <x v="6"/>
    <m/>
    <m/>
  </r>
  <r>
    <x v="1"/>
    <x v="11"/>
    <s v="Nam Hkam (KBC Jaw Wang) II"/>
    <s v="MMR015CMP214"/>
    <s v="GCA"/>
    <s v="Urban"/>
    <n v="41"/>
    <n v="214"/>
    <n v="41"/>
    <n v="214"/>
    <n v="41"/>
    <n v="214"/>
    <s v="Camp resident -Men"/>
    <s v="Priority 1"/>
    <s v="Food"/>
    <x v="11"/>
    <m/>
    <m/>
  </r>
  <r>
    <x v="1"/>
    <x v="11"/>
    <s v="Nam Hkam (KBC Jaw Wang) II"/>
    <s v="MMR015CMP214"/>
    <s v="GCA"/>
    <s v="Urban"/>
    <n v="41"/>
    <n v="214"/>
    <n v="41"/>
    <n v="214"/>
    <n v="41"/>
    <n v="214"/>
    <s v="Camp resident -Men"/>
    <s v="Priority 2"/>
    <s v="Education"/>
    <x v="4"/>
    <m/>
    <m/>
  </r>
  <r>
    <x v="1"/>
    <x v="11"/>
    <s v="Nam Hkam (KBC Jaw Wang) II"/>
    <s v="MMR015CMP214"/>
    <s v="GCA"/>
    <s v="Urban"/>
    <n v="41"/>
    <n v="214"/>
    <n v="41"/>
    <n v="214"/>
    <n v="41"/>
    <n v="214"/>
    <s v="Camp resident -Men"/>
    <s v="Priority 3"/>
    <s v="Protection"/>
    <x v="23"/>
    <m/>
    <m/>
  </r>
  <r>
    <x v="1"/>
    <x v="11"/>
    <s v="Nam Hkam (KBC Jaw Wang) II"/>
    <s v="MMR015CMP214"/>
    <s v="GCA"/>
    <s v="Urban"/>
    <n v="41"/>
    <n v="214"/>
    <n v="41"/>
    <n v="214"/>
    <n v="41"/>
    <n v="214"/>
    <s v="Camp resident - women"/>
    <s v="Priority 1"/>
    <s v="Food"/>
    <x v="0"/>
    <m/>
    <m/>
  </r>
  <r>
    <x v="1"/>
    <x v="11"/>
    <s v="Nam Hkam (KBC Jaw Wang) II"/>
    <s v="MMR015CMP214"/>
    <s v="GCA"/>
    <s v="Urban"/>
    <n v="41"/>
    <n v="214"/>
    <n v="41"/>
    <n v="214"/>
    <n v="41"/>
    <n v="214"/>
    <s v="Camp resident - women"/>
    <s v="Priority 2"/>
    <s v="Environment"/>
    <x v="1"/>
    <m/>
    <m/>
  </r>
  <r>
    <x v="1"/>
    <x v="11"/>
    <s v="Nam Hkam (KBC Jaw Wang) II"/>
    <s v="MMR015CMP214"/>
    <s v="GCA"/>
    <s v="Urban"/>
    <n v="41"/>
    <n v="214"/>
    <n v="41"/>
    <n v="214"/>
    <n v="41"/>
    <n v="214"/>
    <s v="Camp resident - women"/>
    <s v="Priority 3"/>
    <s v="NonFoodItems"/>
    <x v="15"/>
    <m/>
    <m/>
  </r>
  <r>
    <x v="1"/>
    <x v="11"/>
    <s v="Nam Hkam (KBC Jaw Wang) II"/>
    <s v="MMR015CMP214"/>
    <s v="GCA"/>
    <s v="Urban"/>
    <n v="41"/>
    <n v="214"/>
    <n v="41"/>
    <n v="214"/>
    <n v="41"/>
    <n v="214"/>
    <s v="Camp resident - Children"/>
    <s v="Priority 1"/>
    <s v="Food"/>
    <x v="12"/>
    <m/>
    <m/>
  </r>
  <r>
    <x v="1"/>
    <x v="11"/>
    <s v="Nam Hkam (KBC Jaw Wang) II"/>
    <s v="MMR015CMP214"/>
    <s v="GCA"/>
    <s v="Urban"/>
    <n v="41"/>
    <n v="214"/>
    <n v="41"/>
    <n v="214"/>
    <n v="41"/>
    <n v="214"/>
    <s v="Camp resident - Children"/>
    <s v="Priority 2"/>
    <s v="Wash"/>
    <x v="2"/>
    <m/>
    <m/>
  </r>
  <r>
    <x v="1"/>
    <x v="11"/>
    <s v="Nam Hkam (KBC Jaw Wang) II"/>
    <s v="MMR015CMP214"/>
    <s v="GCA"/>
    <s v="Urban"/>
    <n v="41"/>
    <n v="214"/>
    <n v="41"/>
    <n v="214"/>
    <n v="41"/>
    <n v="214"/>
    <s v="Camp resident - Children"/>
    <s v="Priority 3"/>
    <s v="Education"/>
    <x v="3"/>
    <m/>
    <m/>
  </r>
  <r>
    <x v="1"/>
    <x v="11"/>
    <s v="Namhkan - Pang Long KBC"/>
    <s v="MMR015CMP215"/>
    <s v="GCA"/>
    <s v="Urban"/>
    <n v="140"/>
    <n v="613"/>
    <n v="137"/>
    <n v="622"/>
    <n v="137"/>
    <n v="622"/>
    <s v="Camp manager"/>
    <s v="Priority 1"/>
    <s v="Food"/>
    <x v="0"/>
    <m/>
    <m/>
  </r>
  <r>
    <x v="1"/>
    <x v="11"/>
    <s v="Namhkan - Pang Long KBC"/>
    <s v="MMR015CMP215"/>
    <s v="GCA"/>
    <s v="Urban"/>
    <n v="140"/>
    <n v="613"/>
    <n v="137"/>
    <n v="622"/>
    <n v="137"/>
    <n v="622"/>
    <s v="Camp manager"/>
    <s v="Priority 2"/>
    <s v="Health"/>
    <x v="14"/>
    <m/>
    <m/>
  </r>
  <r>
    <x v="1"/>
    <x v="11"/>
    <s v="Namhkan - Pang Long KBC"/>
    <s v="MMR015CMP215"/>
    <s v="GCA"/>
    <s v="Urban"/>
    <n v="140"/>
    <n v="613"/>
    <n v="137"/>
    <n v="622"/>
    <n v="137"/>
    <n v="622"/>
    <s v="Camp manager"/>
    <s v="Priority 3"/>
    <s v="Food"/>
    <x v="6"/>
    <m/>
    <m/>
  </r>
  <r>
    <x v="1"/>
    <x v="11"/>
    <s v="Namhkan - Pang Long KBC"/>
    <s v="MMR015CMP215"/>
    <s v="GCA"/>
    <s v="Urban"/>
    <n v="140"/>
    <n v="613"/>
    <n v="137"/>
    <n v="622"/>
    <n v="137"/>
    <n v="622"/>
    <s v="Camp resident -Men"/>
    <s v="Priority 1"/>
    <s v="Food"/>
    <x v="11"/>
    <m/>
    <m/>
  </r>
  <r>
    <x v="1"/>
    <x v="11"/>
    <s v="Namhkan - Pang Long KBC"/>
    <s v="MMR015CMP215"/>
    <s v="GCA"/>
    <s v="Urban"/>
    <n v="140"/>
    <n v="613"/>
    <n v="137"/>
    <n v="622"/>
    <n v="137"/>
    <n v="622"/>
    <s v="Camp resident -Men"/>
    <s v="Priority 2"/>
    <s v="Food"/>
    <x v="6"/>
    <m/>
    <m/>
  </r>
  <r>
    <x v="1"/>
    <x v="11"/>
    <s v="Namhkan - Pang Long KBC"/>
    <s v="MMR015CMP215"/>
    <s v="GCA"/>
    <s v="Urban"/>
    <n v="140"/>
    <n v="613"/>
    <n v="137"/>
    <n v="622"/>
    <n v="137"/>
    <n v="622"/>
    <s v="Camp resident -Men"/>
    <s v="Priority 3"/>
    <s v="Protection"/>
    <x v="23"/>
    <m/>
    <m/>
  </r>
  <r>
    <x v="1"/>
    <x v="11"/>
    <s v="Namhkan - Pang Long KBC"/>
    <s v="MMR015CMP215"/>
    <s v="GCA"/>
    <s v="Urban"/>
    <n v="140"/>
    <n v="613"/>
    <n v="137"/>
    <n v="622"/>
    <n v="137"/>
    <n v="622"/>
    <s v="Camp resident - women"/>
    <s v="Priority 1"/>
    <s v="Food"/>
    <x v="0"/>
    <m/>
    <m/>
  </r>
  <r>
    <x v="1"/>
    <x v="11"/>
    <s v="Namhkan - Pang Long KBC"/>
    <s v="MMR015CMP215"/>
    <s v="GCA"/>
    <s v="Urban"/>
    <n v="140"/>
    <n v="613"/>
    <n v="137"/>
    <n v="622"/>
    <n v="137"/>
    <n v="622"/>
    <s v="Camp resident - women"/>
    <s v="Priority 2"/>
    <s v="Environment"/>
    <x v="1"/>
    <m/>
    <m/>
  </r>
  <r>
    <x v="1"/>
    <x v="11"/>
    <s v="Namhkan - Pang Long KBC"/>
    <s v="MMR015CMP215"/>
    <s v="GCA"/>
    <s v="Urban"/>
    <n v="140"/>
    <n v="613"/>
    <n v="137"/>
    <n v="622"/>
    <n v="137"/>
    <n v="622"/>
    <s v="Camp resident - women"/>
    <s v="Priority 3"/>
    <s v="NonFoodItems"/>
    <x v="15"/>
    <m/>
    <m/>
  </r>
  <r>
    <x v="1"/>
    <x v="11"/>
    <s v="Namhkan - Pang Long KBC"/>
    <s v="MMR015CMP215"/>
    <s v="GCA"/>
    <s v="Urban"/>
    <n v="140"/>
    <n v="613"/>
    <n v="137"/>
    <n v="622"/>
    <n v="137"/>
    <n v="622"/>
    <s v="Camp resident - Children"/>
    <s v="Priority 1"/>
    <s v="Food"/>
    <x v="12"/>
    <m/>
    <m/>
  </r>
  <r>
    <x v="1"/>
    <x v="11"/>
    <s v="Namhkan - Pang Long KBC"/>
    <s v="MMR015CMP215"/>
    <s v="GCA"/>
    <s v="Urban"/>
    <n v="140"/>
    <n v="613"/>
    <n v="137"/>
    <n v="622"/>
    <n v="137"/>
    <n v="622"/>
    <s v="Camp resident - Children"/>
    <s v="Priority 2"/>
    <s v="Wash"/>
    <x v="2"/>
    <m/>
    <m/>
  </r>
  <r>
    <x v="1"/>
    <x v="11"/>
    <s v="Namhkan - Pang Long KBC"/>
    <s v="MMR015CMP215"/>
    <s v="GCA"/>
    <s v="Urban"/>
    <n v="140"/>
    <n v="613"/>
    <n v="137"/>
    <n v="622"/>
    <n v="137"/>
    <n v="622"/>
    <s v="Camp resident - Children"/>
    <s v="Priority 3"/>
    <s v="Education"/>
    <x v="5"/>
    <m/>
    <m/>
  </r>
  <r>
    <x v="1"/>
    <x v="14"/>
    <s v="Muse Catholic Church"/>
    <s v="MMR015CMP216"/>
    <s v="GCA"/>
    <s v="Urban"/>
    <n v="30"/>
    <n v="188"/>
    <n v="24"/>
    <n v="112"/>
    <n v="24"/>
    <n v="112"/>
    <s v="Camp manager"/>
    <s v="Priority 1"/>
    <s v="Food"/>
    <x v="6"/>
    <m/>
    <m/>
  </r>
  <r>
    <x v="1"/>
    <x v="14"/>
    <s v="Muse Catholic Church"/>
    <s v="MMR015CMP216"/>
    <s v="GCA"/>
    <s v="Urban"/>
    <n v="30"/>
    <n v="188"/>
    <n v="24"/>
    <n v="112"/>
    <n v="24"/>
    <n v="112"/>
    <s v="Camp manager"/>
    <s v="Priority 2"/>
    <s v="Education"/>
    <x v="16"/>
    <m/>
    <m/>
  </r>
  <r>
    <x v="1"/>
    <x v="14"/>
    <s v="Muse Catholic Church"/>
    <s v="MMR015CMP216"/>
    <s v="GCA"/>
    <s v="Urban"/>
    <n v="30"/>
    <n v="188"/>
    <n v="24"/>
    <n v="112"/>
    <n v="24"/>
    <n v="112"/>
    <s v="Camp manager"/>
    <s v="Priority 3"/>
    <s v="Food"/>
    <x v="6"/>
    <m/>
    <m/>
  </r>
  <r>
    <x v="1"/>
    <x v="14"/>
    <s v="Muse Catholic Church"/>
    <s v="MMR015CMP216"/>
    <s v="GCA"/>
    <s v="Urban"/>
    <n v="30"/>
    <n v="188"/>
    <n v="24"/>
    <n v="112"/>
    <n v="24"/>
    <n v="112"/>
    <s v="Camp resident -Men"/>
    <s v="Priority 1"/>
    <s v="Food"/>
    <x v="11"/>
    <m/>
    <m/>
  </r>
  <r>
    <x v="1"/>
    <x v="14"/>
    <s v="Muse Catholic Church"/>
    <s v="MMR015CMP216"/>
    <s v="GCA"/>
    <s v="Urban"/>
    <n v="30"/>
    <n v="188"/>
    <n v="24"/>
    <n v="112"/>
    <n v="24"/>
    <n v="112"/>
    <s v="Camp resident -Men"/>
    <s v="Priority 2"/>
    <s v="Education"/>
    <x v="16"/>
    <m/>
    <m/>
  </r>
  <r>
    <x v="1"/>
    <x v="14"/>
    <s v="Muse Catholic Church"/>
    <s v="MMR015CMP216"/>
    <s v="GCA"/>
    <s v="Urban"/>
    <n v="30"/>
    <n v="188"/>
    <n v="24"/>
    <n v="112"/>
    <n v="24"/>
    <n v="112"/>
    <s v="Camp resident -Men"/>
    <s v="Priority 3"/>
    <s v="Environment"/>
    <x v="1"/>
    <m/>
    <m/>
  </r>
  <r>
    <x v="1"/>
    <x v="14"/>
    <s v="Muse Catholic Church"/>
    <s v="MMR015CMP216"/>
    <s v="GCA"/>
    <s v="Urban"/>
    <n v="30"/>
    <n v="188"/>
    <n v="24"/>
    <n v="112"/>
    <n v="24"/>
    <n v="112"/>
    <s v="Camp resident - women"/>
    <s v="Priority 1"/>
    <s v="Food"/>
    <x v="6"/>
    <m/>
    <m/>
  </r>
  <r>
    <x v="1"/>
    <x v="14"/>
    <s v="Muse Catholic Church"/>
    <s v="MMR015CMP216"/>
    <s v="GCA"/>
    <s v="Urban"/>
    <n v="30"/>
    <n v="188"/>
    <n v="24"/>
    <n v="112"/>
    <n v="24"/>
    <n v="112"/>
    <s v="Camp resident - women"/>
    <s v="Priority 2"/>
    <s v="NonFoodItems"/>
    <x v="7"/>
    <m/>
    <m/>
  </r>
  <r>
    <x v="1"/>
    <x v="14"/>
    <s v="Muse Catholic Church"/>
    <s v="MMR015CMP216"/>
    <s v="GCA"/>
    <s v="Urban"/>
    <n v="30"/>
    <n v="188"/>
    <n v="24"/>
    <n v="112"/>
    <n v="24"/>
    <n v="112"/>
    <s v="Camp resident - women"/>
    <s v="Priority 3"/>
    <s v="NonFoodItems"/>
    <x v="15"/>
    <m/>
    <m/>
  </r>
  <r>
    <x v="1"/>
    <x v="14"/>
    <s v="Muse Catholic Church"/>
    <s v="MMR015CMP216"/>
    <s v="GCA"/>
    <s v="Urban"/>
    <n v="30"/>
    <n v="188"/>
    <n v="24"/>
    <n v="112"/>
    <n v="24"/>
    <n v="112"/>
    <s v="Camp resident - Children"/>
    <s v="Priority 1"/>
    <s v="Education"/>
    <x v="5"/>
    <m/>
    <m/>
  </r>
  <r>
    <x v="1"/>
    <x v="14"/>
    <s v="Muse Catholic Church"/>
    <s v="MMR015CMP216"/>
    <s v="GCA"/>
    <s v="Urban"/>
    <n v="30"/>
    <n v="188"/>
    <n v="24"/>
    <n v="112"/>
    <n v="24"/>
    <n v="112"/>
    <s v="Camp resident - Children"/>
    <s v="Priority 2"/>
    <s v="NonFoodItems"/>
    <x v="7"/>
    <m/>
    <m/>
  </r>
  <r>
    <x v="1"/>
    <x v="14"/>
    <s v="Muse Catholic Church"/>
    <s v="MMR015CMP216"/>
    <s v="GCA"/>
    <s v="Urban"/>
    <n v="30"/>
    <n v="188"/>
    <n v="24"/>
    <n v="112"/>
    <n v="24"/>
    <n v="112"/>
    <s v="Camp resident - Children"/>
    <s v="Priority 3"/>
    <s v="Food"/>
    <x v="6"/>
    <m/>
    <m/>
  </r>
  <r>
    <x v="1"/>
    <x v="12"/>
    <s v="Mungji Pa Dabang (Catholic Church)"/>
    <s v="MMR015CMP217"/>
    <s v="GCA"/>
    <s v="Mixed"/>
    <n v="21"/>
    <n v="107"/>
    <n v="22"/>
    <n v="108"/>
    <n v="22"/>
    <n v="0"/>
    <s v="Camp manager"/>
    <s v="Priority 1"/>
    <s v="NonFoodItems"/>
    <x v="7"/>
    <m/>
    <m/>
  </r>
  <r>
    <x v="1"/>
    <x v="12"/>
    <s v="Mungji Pa Dabang (Catholic Church)"/>
    <s v="MMR015CMP217"/>
    <s v="GCA"/>
    <s v="Mixed"/>
    <n v="21"/>
    <n v="107"/>
    <n v="22"/>
    <n v="108"/>
    <n v="22"/>
    <n v="0"/>
    <s v="Camp manager"/>
    <s v="Priority 2"/>
    <s v="Education"/>
    <x v="5"/>
    <m/>
    <m/>
  </r>
  <r>
    <x v="1"/>
    <x v="12"/>
    <s v="Mungji Pa Dabang (Catholic Church)"/>
    <s v="MMR015CMP217"/>
    <s v="GCA"/>
    <s v="Mixed"/>
    <n v="21"/>
    <n v="107"/>
    <n v="22"/>
    <n v="108"/>
    <n v="22"/>
    <n v="0"/>
    <s v="Camp manager"/>
    <s v="Priority 3"/>
    <s v="Education"/>
    <x v="4"/>
    <m/>
    <m/>
  </r>
  <r>
    <x v="1"/>
    <x v="12"/>
    <s v="Mungji Pa Dabang (Catholic Church)"/>
    <s v="MMR015CMP217"/>
    <s v="GCA"/>
    <s v="Mixed"/>
    <n v="21"/>
    <n v="107"/>
    <n v="22"/>
    <n v="108"/>
    <n v="22"/>
    <n v="0"/>
    <s v="Camp resident -Men"/>
    <s v="Priority 1"/>
    <s v="Health"/>
    <x v="19"/>
    <m/>
    <m/>
  </r>
  <r>
    <x v="1"/>
    <x v="12"/>
    <s v="Mungji Pa Dabang (Catholic Church)"/>
    <s v="MMR015CMP217"/>
    <s v="GCA"/>
    <s v="Mixed"/>
    <n v="21"/>
    <n v="107"/>
    <n v="22"/>
    <n v="108"/>
    <n v="22"/>
    <n v="0"/>
    <s v="Camp resident -Men"/>
    <s v="Priority 2"/>
    <s v="Food"/>
    <x v="6"/>
    <m/>
    <m/>
  </r>
  <r>
    <x v="1"/>
    <x v="12"/>
    <s v="Mungji Pa Dabang (Catholic Church)"/>
    <s v="MMR015CMP217"/>
    <s v="GCA"/>
    <s v="Mixed"/>
    <n v="21"/>
    <n v="107"/>
    <n v="22"/>
    <n v="108"/>
    <n v="22"/>
    <n v="0"/>
    <s v="Camp resident -Men"/>
    <s v="Priority 3"/>
    <s v="Education"/>
    <x v="5"/>
    <m/>
    <m/>
  </r>
  <r>
    <x v="1"/>
    <x v="12"/>
    <s v="Mungji Pa Dabang (Catholic Church)"/>
    <s v="MMR015CMP217"/>
    <s v="GCA"/>
    <s v="Mixed"/>
    <n v="21"/>
    <n v="107"/>
    <n v="22"/>
    <n v="108"/>
    <n v="22"/>
    <n v="0"/>
    <s v="Camp resident - women"/>
    <s v="Priority 1"/>
    <s v="NonFoodItems"/>
    <x v="7"/>
    <m/>
    <m/>
  </r>
  <r>
    <x v="1"/>
    <x v="12"/>
    <s v="Mungji Pa Dabang (Catholic Church)"/>
    <s v="MMR015CMP217"/>
    <s v="GCA"/>
    <s v="Mixed"/>
    <n v="21"/>
    <n v="107"/>
    <n v="22"/>
    <n v="108"/>
    <n v="22"/>
    <n v="0"/>
    <s v="Camp resident - women"/>
    <s v="Priority 2"/>
    <s v="NonFoodItems"/>
    <x v="15"/>
    <m/>
    <m/>
  </r>
  <r>
    <x v="1"/>
    <x v="12"/>
    <s v="Mungji Pa Dabang (Catholic Church)"/>
    <s v="MMR015CMP217"/>
    <s v="GCA"/>
    <s v="Mixed"/>
    <n v="21"/>
    <n v="107"/>
    <n v="22"/>
    <n v="108"/>
    <n v="22"/>
    <n v="0"/>
    <s v="Camp resident - women"/>
    <s v="Priority 3"/>
    <s v="Education"/>
    <x v="5"/>
    <m/>
    <m/>
  </r>
  <r>
    <x v="1"/>
    <x v="12"/>
    <s v="Mungji Pa Dabang (Catholic Church)"/>
    <s v="MMR015CMP217"/>
    <s v="GCA"/>
    <s v="Mixed"/>
    <n v="21"/>
    <n v="107"/>
    <n v="22"/>
    <n v="108"/>
    <n v="22"/>
    <n v="0"/>
    <s v="Camp resident - Children"/>
    <s v="Priority 1"/>
    <s v="NonFoodItems"/>
    <x v="7"/>
    <m/>
    <m/>
  </r>
  <r>
    <x v="1"/>
    <x v="12"/>
    <s v="Mungji Pa Dabang (Catholic Church)"/>
    <s v="MMR015CMP217"/>
    <s v="GCA"/>
    <s v="Mixed"/>
    <n v="21"/>
    <n v="107"/>
    <n v="22"/>
    <n v="108"/>
    <n v="22"/>
    <n v="0"/>
    <s v="Camp resident - Children"/>
    <s v="Priority 2"/>
    <s v="NonFoodItems"/>
    <x v="15"/>
    <m/>
    <m/>
  </r>
  <r>
    <x v="1"/>
    <x v="12"/>
    <s v="Mungji Pa Dabang (Catholic Church)"/>
    <s v="MMR015CMP217"/>
    <s v="GCA"/>
    <s v="Mixed"/>
    <n v="21"/>
    <n v="107"/>
    <n v="22"/>
    <n v="108"/>
    <n v="22"/>
    <n v="0"/>
    <s v="Camp resident - Children"/>
    <s v="Priority 3"/>
    <s v="Education"/>
    <x v="5"/>
    <m/>
    <m/>
  </r>
  <r>
    <x v="1"/>
    <x v="16"/>
    <s v="Nam Sa Larp"/>
    <s v="MMR015CMP218"/>
    <s v="GCA"/>
    <s v="Rural"/>
    <n v="44"/>
    <n v="273"/>
    <n v="40"/>
    <n v="208"/>
    <n v="40"/>
    <n v="208"/>
    <s v="Camp manager"/>
    <s v="Priority 1"/>
    <s v="Food"/>
    <x v="12"/>
    <m/>
    <m/>
  </r>
  <r>
    <x v="1"/>
    <x v="16"/>
    <s v="Nam Sa Larp"/>
    <s v="MMR015CMP218"/>
    <s v="GCA"/>
    <s v="Rural"/>
    <n v="44"/>
    <n v="273"/>
    <n v="40"/>
    <n v="208"/>
    <n v="40"/>
    <n v="208"/>
    <s v="Camp manager"/>
    <s v="Priority 2"/>
    <s v="Environment"/>
    <x v="1"/>
    <m/>
    <m/>
  </r>
  <r>
    <x v="1"/>
    <x v="16"/>
    <s v="Nam Sa Larp"/>
    <s v="MMR015CMP218"/>
    <s v="GCA"/>
    <s v="Rural"/>
    <n v="44"/>
    <n v="273"/>
    <n v="40"/>
    <n v="208"/>
    <n v="40"/>
    <n v="208"/>
    <s v="Camp manager"/>
    <s v="Priority 3"/>
    <s v="Wash"/>
    <x v="18"/>
    <m/>
    <m/>
  </r>
  <r>
    <x v="1"/>
    <x v="16"/>
    <s v="Nam Sa Larp"/>
    <s v="MMR015CMP218"/>
    <s v="GCA"/>
    <s v="Rural"/>
    <n v="44"/>
    <n v="273"/>
    <n v="40"/>
    <n v="208"/>
    <n v="40"/>
    <n v="208"/>
    <s v="Camp resident -Men"/>
    <s v="Priority 1"/>
    <s v="Health"/>
    <x v="14"/>
    <m/>
    <m/>
  </r>
  <r>
    <x v="1"/>
    <x v="16"/>
    <s v="Nam Sa Larp"/>
    <s v="MMR015CMP218"/>
    <s v="GCA"/>
    <s v="Rural"/>
    <n v="44"/>
    <n v="273"/>
    <n v="40"/>
    <n v="208"/>
    <n v="40"/>
    <n v="208"/>
    <s v="Camp resident -Men"/>
    <s v="Priority 2"/>
    <s v="NonFoodItems"/>
    <x v="7"/>
    <m/>
    <m/>
  </r>
  <r>
    <x v="1"/>
    <x v="16"/>
    <s v="Nam Sa Larp"/>
    <s v="MMR015CMP218"/>
    <s v="GCA"/>
    <s v="Rural"/>
    <n v="44"/>
    <n v="273"/>
    <n v="40"/>
    <n v="208"/>
    <n v="40"/>
    <n v="208"/>
    <s v="Camp resident -Men"/>
    <s v="Priority 3"/>
    <s v="Protection"/>
    <x v="20"/>
    <m/>
    <m/>
  </r>
  <r>
    <x v="1"/>
    <x v="16"/>
    <s v="Nam Sa Larp"/>
    <s v="MMR015CMP218"/>
    <s v="GCA"/>
    <s v="Rural"/>
    <n v="44"/>
    <n v="273"/>
    <n v="40"/>
    <n v="208"/>
    <n v="40"/>
    <n v="208"/>
    <s v="Camp resident - women"/>
    <s v="Priority 1"/>
    <s v="Food"/>
    <x v="11"/>
    <m/>
    <m/>
  </r>
  <r>
    <x v="1"/>
    <x v="16"/>
    <s v="Nam Sa Larp"/>
    <s v="MMR015CMP218"/>
    <s v="GCA"/>
    <s v="Rural"/>
    <n v="44"/>
    <n v="273"/>
    <n v="40"/>
    <n v="208"/>
    <n v="40"/>
    <n v="208"/>
    <s v="Camp resident - women"/>
    <s v="Priority 2"/>
    <s v="Education"/>
    <x v="4"/>
    <m/>
    <m/>
  </r>
  <r>
    <x v="1"/>
    <x v="16"/>
    <s v="Nam Sa Larp"/>
    <s v="MMR015CMP218"/>
    <s v="GCA"/>
    <s v="Rural"/>
    <n v="44"/>
    <n v="273"/>
    <n v="40"/>
    <n v="208"/>
    <n v="40"/>
    <n v="208"/>
    <s v="Camp resident - women"/>
    <s v="Priority 3"/>
    <s v="Health"/>
    <x v="9"/>
    <m/>
    <m/>
  </r>
  <r>
    <x v="1"/>
    <x v="16"/>
    <s v="Nam Sa Larp"/>
    <s v="MMR015CMP218"/>
    <s v="GCA"/>
    <s v="Rural"/>
    <n v="44"/>
    <n v="273"/>
    <n v="40"/>
    <n v="208"/>
    <n v="40"/>
    <n v="208"/>
    <s v="Camp resident - Children"/>
    <s v="Priority 1"/>
    <s v="Food"/>
    <x v="6"/>
    <m/>
    <m/>
  </r>
  <r>
    <x v="1"/>
    <x v="16"/>
    <s v="Nam Sa Larp"/>
    <s v="MMR015CMP218"/>
    <s v="GCA"/>
    <s v="Rural"/>
    <n v="44"/>
    <n v="273"/>
    <n v="40"/>
    <n v="208"/>
    <n v="40"/>
    <n v="208"/>
    <s v="Camp resident - Children"/>
    <s v="Priority 2"/>
    <s v="Education"/>
    <x v="5"/>
    <m/>
    <m/>
  </r>
  <r>
    <x v="1"/>
    <x v="16"/>
    <s v="Nam Sa Larp"/>
    <s v="MMR015CMP218"/>
    <s v="GCA"/>
    <s v="Rural"/>
    <n v="44"/>
    <n v="273"/>
    <n v="40"/>
    <n v="208"/>
    <n v="40"/>
    <n v="208"/>
    <s v="Camp resident - Children"/>
    <s v="Priority 3"/>
    <s v="NonFoodItems"/>
    <x v="7"/>
    <m/>
    <m/>
  </r>
</pivotCacheRecords>
</file>

<file path=xl/pivotCache/pivotCacheRecords6.xml><?xml version="1.0" encoding="utf-8"?>
<pivotCacheRecords xmlns="http://schemas.openxmlformats.org/spreadsheetml/2006/main" xmlns:r="http://schemas.openxmlformats.org/officeDocument/2006/relationships" count="132">
  <r>
    <x v="0"/>
    <x v="0"/>
    <x v="0"/>
    <x v="0"/>
    <s v="GCA"/>
    <s v="Rural"/>
    <n v="77"/>
    <n v="380"/>
    <n v="76"/>
    <n v="342"/>
    <n v="76"/>
    <n v="344"/>
    <b v="1"/>
    <s v="At least Monthly"/>
    <b v="1"/>
    <b v="1"/>
    <b v="0"/>
    <x v="0"/>
    <x v="0"/>
    <x v="0"/>
    <n v="1"/>
    <n v="1"/>
    <n v="2"/>
    <m/>
    <m/>
    <m/>
    <m/>
    <m/>
    <m/>
    <m/>
    <m/>
    <m/>
    <x v="0"/>
    <s v="Committee"/>
    <s v="Focal point"/>
  </r>
  <r>
    <x v="0"/>
    <x v="0"/>
    <x v="1"/>
    <x v="1"/>
    <s v="GCA"/>
    <s v="Rural"/>
    <n v="74"/>
    <n v="404"/>
    <n v="60"/>
    <n v="330"/>
    <n v="74"/>
    <n v="369"/>
    <b v="1"/>
    <s v="At least Monthly"/>
    <b v="1"/>
    <b v="1"/>
    <b v="1"/>
    <x v="0"/>
    <x v="0"/>
    <x v="1"/>
    <m/>
    <m/>
    <m/>
    <m/>
    <n v="1"/>
    <n v="1"/>
    <m/>
    <m/>
    <m/>
    <n v="1"/>
    <n v="4"/>
    <s v="Other?"/>
    <x v="0"/>
    <s v="Committee"/>
    <s v="Focal point"/>
  </r>
  <r>
    <x v="0"/>
    <x v="1"/>
    <x v="2"/>
    <x v="2"/>
    <s v="GCA"/>
    <s v="Urban"/>
    <n v="301"/>
    <n v="1404"/>
    <n v="274"/>
    <n v="1347"/>
    <n v="274"/>
    <n v="1347"/>
    <b v="1"/>
    <s v="At least Monthly"/>
    <b v="1"/>
    <b v="1"/>
    <b v="1"/>
    <x v="1"/>
    <x v="0"/>
    <x v="1"/>
    <n v="2"/>
    <n v="4"/>
    <n v="6"/>
    <n v="1"/>
    <n v="1"/>
    <n v="2"/>
    <m/>
    <m/>
    <m/>
    <n v="13"/>
    <n v="51"/>
    <s v="Other IDP camps"/>
    <x v="0"/>
    <s v="Focal point"/>
    <s v="Focal point"/>
  </r>
  <r>
    <x v="0"/>
    <x v="0"/>
    <x v="3"/>
    <x v="3"/>
    <s v="GCA"/>
    <s v="Urban"/>
    <n v="67"/>
    <n v="350"/>
    <n v="67"/>
    <n v="350"/>
    <n v="67"/>
    <n v="350"/>
    <b v="1"/>
    <s v="At least Monthly"/>
    <b v="1"/>
    <b v="1"/>
    <b v="1"/>
    <x v="0"/>
    <x v="1"/>
    <x v="1"/>
    <m/>
    <n v="4"/>
    <n v="4"/>
    <n v="1"/>
    <m/>
    <n v="1"/>
    <m/>
    <m/>
    <m/>
    <m/>
    <m/>
    <m/>
    <x v="1"/>
    <s v="Committee"/>
    <s v="Committee"/>
  </r>
  <r>
    <x v="0"/>
    <x v="0"/>
    <x v="4"/>
    <x v="4"/>
    <s v="GCA"/>
    <s v="Urban"/>
    <n v="14"/>
    <n v="83"/>
    <n v="8"/>
    <n v="35"/>
    <n v="13"/>
    <n v="82"/>
    <b v="1"/>
    <s v="At least Monthly"/>
    <b v="1"/>
    <b v="1"/>
    <b v="1"/>
    <x v="0"/>
    <x v="1"/>
    <x v="1"/>
    <n v="1"/>
    <m/>
    <n v="1"/>
    <m/>
    <m/>
    <m/>
    <m/>
    <m/>
    <m/>
    <n v="1"/>
    <n v="6"/>
    <s v="Place of origin"/>
    <x v="1"/>
    <s v="Committee"/>
    <s v="Focal point"/>
  </r>
  <r>
    <x v="0"/>
    <x v="1"/>
    <x v="5"/>
    <x v="5"/>
    <s v="GCA"/>
    <s v="Mixed"/>
    <n v="12"/>
    <n v="51"/>
    <n v="4"/>
    <n v="20"/>
    <n v="12"/>
    <n v="52"/>
    <b v="1"/>
    <s v="Less frequent than Monthly"/>
    <b v="1"/>
    <b v="1"/>
    <b v="0"/>
    <x v="1"/>
    <x v="0"/>
    <x v="1"/>
    <n v="1"/>
    <n v="0"/>
    <n v="1"/>
    <m/>
    <m/>
    <m/>
    <m/>
    <m/>
    <m/>
    <m/>
    <m/>
    <m/>
    <x v="0"/>
    <s v="Committee"/>
    <s v="Committee"/>
  </r>
  <r>
    <x v="0"/>
    <x v="0"/>
    <x v="6"/>
    <x v="6"/>
    <s v="GCA"/>
    <s v="Rural"/>
    <n v="35"/>
    <n v="215"/>
    <n v="35"/>
    <n v="211"/>
    <n v="35"/>
    <n v="212"/>
    <b v="1"/>
    <s v="At least Monthly"/>
    <b v="1"/>
    <b v="1"/>
    <b v="0"/>
    <x v="0"/>
    <x v="0"/>
    <x v="0"/>
    <m/>
    <m/>
    <m/>
    <n v="1"/>
    <m/>
    <n v="1"/>
    <m/>
    <m/>
    <m/>
    <m/>
    <m/>
    <m/>
    <x v="0"/>
    <s v=""/>
    <s v="Focal point"/>
  </r>
  <r>
    <x v="0"/>
    <x v="2"/>
    <x v="7"/>
    <x v="7"/>
    <s v="NGCA"/>
    <s v="Rural"/>
    <n v="155"/>
    <n v="664"/>
    <n v="156"/>
    <n v="641"/>
    <n v="273"/>
    <n v="0"/>
    <b v="1"/>
    <s v="At least Monthly"/>
    <b v="0"/>
    <b v="1"/>
    <b v="1"/>
    <x v="1"/>
    <x v="0"/>
    <x v="1"/>
    <m/>
    <m/>
    <m/>
    <m/>
    <m/>
    <m/>
    <m/>
    <m/>
    <m/>
    <n v="2"/>
    <n v="10"/>
    <s v="Other IDP camps"/>
    <x v="0"/>
    <s v="Committee"/>
    <s v="Focal point"/>
  </r>
  <r>
    <x v="0"/>
    <x v="3"/>
    <x v="8"/>
    <x v="8"/>
    <s v="NGCA"/>
    <s v="Rural"/>
    <n v="174"/>
    <n v="1185"/>
    <n v="463"/>
    <n v="2123"/>
    <n v="463"/>
    <n v="2114"/>
    <b v="1"/>
    <s v="At least Monthly"/>
    <b v="0"/>
    <b v="1"/>
    <b v="1"/>
    <x v="0"/>
    <x v="0"/>
    <x v="1"/>
    <m/>
    <m/>
    <m/>
    <m/>
    <n v="1"/>
    <n v="1"/>
    <m/>
    <m/>
    <m/>
    <m/>
    <m/>
    <m/>
    <x v="0"/>
    <s v="Committee"/>
    <s v="Focal point"/>
  </r>
  <r>
    <x v="0"/>
    <x v="0"/>
    <x v="9"/>
    <x v="9"/>
    <s v="GCA"/>
    <s v="Urban"/>
    <n v="6"/>
    <n v="30"/>
    <n v="6"/>
    <n v="30"/>
    <n v="6"/>
    <n v="30"/>
    <b v="1"/>
    <s v="At least weekly"/>
    <b v="1"/>
    <b v="1"/>
    <b v="1"/>
    <x v="0"/>
    <x v="1"/>
    <x v="1"/>
    <m/>
    <m/>
    <m/>
    <m/>
    <m/>
    <m/>
    <m/>
    <m/>
    <m/>
    <m/>
    <m/>
    <m/>
    <x v="1"/>
    <s v="Focal point"/>
    <s v="Focal point"/>
  </r>
  <r>
    <x v="0"/>
    <x v="4"/>
    <x v="10"/>
    <x v="10"/>
    <s v="GCA"/>
    <s v="Urban"/>
    <n v="118"/>
    <n v="516"/>
    <n v="108"/>
    <n v="470"/>
    <n v="118"/>
    <n v="520"/>
    <b v="1"/>
    <s v="At least Monthly"/>
    <b v="1"/>
    <b v="1"/>
    <b v="1"/>
    <x v="1"/>
    <x v="0"/>
    <x v="1"/>
    <n v="1"/>
    <n v="2"/>
    <n v="3"/>
    <m/>
    <n v="1"/>
    <n v="1"/>
    <m/>
    <m/>
    <m/>
    <m/>
    <m/>
    <m/>
    <x v="0"/>
    <s v="Committee"/>
    <s v="Focal point"/>
  </r>
  <r>
    <x v="0"/>
    <x v="0"/>
    <x v="11"/>
    <x v="11"/>
    <s v="GCA"/>
    <s v="Urban"/>
    <n v="65"/>
    <n v="347"/>
    <n v="65"/>
    <n v="347"/>
    <n v="65"/>
    <n v="347"/>
    <b v="1"/>
    <s v="At least Monthly"/>
    <b v="1"/>
    <b v="1"/>
    <b v="1"/>
    <x v="0"/>
    <x v="1"/>
    <x v="1"/>
    <m/>
    <n v="1"/>
    <m/>
    <m/>
    <n v="1"/>
    <m/>
    <m/>
    <m/>
    <m/>
    <m/>
    <m/>
    <m/>
    <x v="1"/>
    <s v="No"/>
    <s v="Focal point"/>
  </r>
  <r>
    <x v="0"/>
    <x v="5"/>
    <x v="12"/>
    <x v="12"/>
    <s v="GCA"/>
    <s v="Urban"/>
    <n v="6"/>
    <n v="28"/>
    <n v="6"/>
    <n v="30"/>
    <n v="6"/>
    <n v="30"/>
    <b v="1"/>
    <s v="At least Monthly"/>
    <b v="0"/>
    <b v="0"/>
    <b v="0"/>
    <x v="0"/>
    <x v="1"/>
    <x v="1"/>
    <m/>
    <m/>
    <m/>
    <m/>
    <m/>
    <m/>
    <m/>
    <m/>
    <m/>
    <m/>
    <m/>
    <m/>
    <x v="0"/>
    <s v="Don't know"/>
    <s v="Committee"/>
  </r>
  <r>
    <x v="0"/>
    <x v="5"/>
    <x v="13"/>
    <x v="13"/>
    <s v="GCA"/>
    <s v="Urban"/>
    <n v="6"/>
    <n v="39"/>
    <n v="6"/>
    <n v="39"/>
    <n v="6"/>
    <n v="39"/>
    <b v="1"/>
    <s v="At least Monthly"/>
    <b v="1"/>
    <b v="1"/>
    <b v="1"/>
    <x v="0"/>
    <x v="1"/>
    <x v="1"/>
    <m/>
    <m/>
    <m/>
    <m/>
    <m/>
    <m/>
    <m/>
    <m/>
    <m/>
    <m/>
    <m/>
    <m/>
    <x v="0"/>
    <s v="Don't know"/>
    <s v="Committee"/>
  </r>
  <r>
    <x v="0"/>
    <x v="5"/>
    <x v="14"/>
    <x v="14"/>
    <s v="GCA"/>
    <s v="Urban"/>
    <n v="8"/>
    <n v="30"/>
    <n v="8"/>
    <n v="32"/>
    <n v="8"/>
    <n v="32"/>
    <b v="1"/>
    <s v="At least Monthly"/>
    <b v="1"/>
    <b v="1"/>
    <b v="1"/>
    <x v="0"/>
    <x v="0"/>
    <x v="1"/>
    <m/>
    <m/>
    <m/>
    <m/>
    <m/>
    <m/>
    <m/>
    <m/>
    <m/>
    <m/>
    <m/>
    <m/>
    <x v="0"/>
    <s v="Don't know"/>
    <s v="Committee"/>
  </r>
  <r>
    <x v="0"/>
    <x v="6"/>
    <x v="15"/>
    <x v="15"/>
    <s v="NGCA"/>
    <s v="Rural"/>
    <n v="115"/>
    <n v="602"/>
    <n v="115"/>
    <n v="594"/>
    <n v="115"/>
    <n v="88"/>
    <b v="1"/>
    <s v="At least Monthly"/>
    <b v="1"/>
    <b v="1"/>
    <b v="0"/>
    <x v="0"/>
    <x v="0"/>
    <x v="1"/>
    <n v="7"/>
    <n v="3"/>
    <n v="10"/>
    <n v="1"/>
    <n v="0"/>
    <n v="1"/>
    <m/>
    <m/>
    <m/>
    <m/>
    <m/>
    <m/>
    <x v="0"/>
    <s v="Committee"/>
    <s v="Focal point"/>
  </r>
  <r>
    <x v="0"/>
    <x v="2"/>
    <x v="16"/>
    <x v="16"/>
    <s v="GCA"/>
    <s v="Rural"/>
    <n v="110"/>
    <n v="509"/>
    <n v="80"/>
    <n v="324"/>
    <n v="110"/>
    <n v="506"/>
    <b v="1"/>
    <s v="At least Monthly"/>
    <b v="1"/>
    <b v="1"/>
    <b v="0"/>
    <x v="1"/>
    <x v="0"/>
    <x v="1"/>
    <n v="3"/>
    <n v="2"/>
    <n v="5"/>
    <n v="1"/>
    <n v="1"/>
    <n v="2"/>
    <n v="1"/>
    <n v="6"/>
    <s v="Other IDP camps"/>
    <m/>
    <m/>
    <m/>
    <x v="0"/>
    <s v="Committee"/>
    <s v="Committee"/>
  </r>
  <r>
    <x v="0"/>
    <x v="2"/>
    <x v="17"/>
    <x v="17"/>
    <s v="NGCA"/>
    <s v="Rural"/>
    <n v="169"/>
    <n v="1216"/>
    <n v="176"/>
    <n v="1216"/>
    <n v="176"/>
    <n v="1216"/>
    <b v="1"/>
    <s v="At least Monthly"/>
    <b v="1"/>
    <b v="1"/>
    <b v="1"/>
    <x v="0"/>
    <x v="1"/>
    <x v="1"/>
    <n v="7"/>
    <n v="6"/>
    <n v="13"/>
    <n v="1"/>
    <n v="2"/>
    <n v="3"/>
    <m/>
    <m/>
    <m/>
    <m/>
    <m/>
    <m/>
    <x v="0"/>
    <s v="Focal point"/>
    <s v="Focal point"/>
  </r>
  <r>
    <x v="0"/>
    <x v="0"/>
    <x v="18"/>
    <x v="18"/>
    <s v="GCA"/>
    <s v="Mixed"/>
    <n v="20"/>
    <n v="64"/>
    <n v="14"/>
    <n v="52"/>
    <n v="14"/>
    <n v="52"/>
    <b v="1"/>
    <s v="At least Monthly"/>
    <b v="1"/>
    <b v="1"/>
    <b v="1"/>
    <x v="0"/>
    <x v="1"/>
    <x v="1"/>
    <n v="1"/>
    <n v="1"/>
    <n v="2"/>
    <m/>
    <n v="1"/>
    <n v="1"/>
    <m/>
    <n v="1"/>
    <s v="Place of origin"/>
    <m/>
    <m/>
    <m/>
    <x v="0"/>
    <s v="Committee"/>
    <s v="Focal point"/>
  </r>
  <r>
    <x v="0"/>
    <x v="0"/>
    <x v="19"/>
    <x v="19"/>
    <s v="GCA"/>
    <s v="Rural"/>
    <n v="13"/>
    <n v="70"/>
    <n v="8"/>
    <n v="49"/>
    <n v="12"/>
    <n v="70"/>
    <b v="1"/>
    <s v="At least Monthly"/>
    <b v="0"/>
    <b v="1"/>
    <b v="1"/>
    <x v="0"/>
    <x v="1"/>
    <x v="1"/>
    <m/>
    <m/>
    <m/>
    <m/>
    <m/>
    <m/>
    <m/>
    <m/>
    <m/>
    <m/>
    <m/>
    <m/>
    <x v="1"/>
    <s v="Don't know"/>
    <s v="Focal point"/>
  </r>
  <r>
    <x v="0"/>
    <x v="0"/>
    <x v="20"/>
    <x v="20"/>
    <s v="GCA"/>
    <s v="Rural"/>
    <n v="116"/>
    <n v="530"/>
    <n v="105"/>
    <n v="464"/>
    <n v="105"/>
    <n v="492"/>
    <b v="1"/>
    <s v="At least Monthly"/>
    <b v="1"/>
    <b v="1"/>
    <b v="0"/>
    <x v="0"/>
    <x v="0"/>
    <x v="0"/>
    <n v="1"/>
    <n v="4"/>
    <n v="5"/>
    <m/>
    <m/>
    <m/>
    <m/>
    <m/>
    <m/>
    <n v="7"/>
    <n v="30"/>
    <s v="Host families"/>
    <x v="0"/>
    <s v="Focal point"/>
    <s v="Focal point"/>
  </r>
  <r>
    <x v="0"/>
    <x v="0"/>
    <x v="21"/>
    <x v="21"/>
    <s v="GCA"/>
    <s v="Urban"/>
    <n v="5"/>
    <n v="26"/>
    <n v="5"/>
    <n v="27"/>
    <n v="5"/>
    <n v="27"/>
    <b v="1"/>
    <s v="At least Monthly"/>
    <b v="1"/>
    <b v="1"/>
    <b v="1"/>
    <x v="1"/>
    <x v="0"/>
    <x v="1"/>
    <m/>
    <m/>
    <m/>
    <m/>
    <m/>
    <m/>
    <m/>
    <m/>
    <m/>
    <m/>
    <m/>
    <m/>
    <x v="1"/>
    <s v="Don't know"/>
    <s v="Focal point"/>
  </r>
  <r>
    <x v="1"/>
    <x v="7"/>
    <x v="22"/>
    <x v="22"/>
    <s v="GCA"/>
    <s v="Rural"/>
    <n v="78"/>
    <n v="390"/>
    <n v="77"/>
    <n v="384"/>
    <n v="77"/>
    <n v="384"/>
    <b v="1"/>
    <s v="At least Monthly"/>
    <b v="1"/>
    <b v="1"/>
    <b v="0"/>
    <x v="0"/>
    <x v="1"/>
    <x v="1"/>
    <m/>
    <m/>
    <m/>
    <m/>
    <m/>
    <m/>
    <m/>
    <m/>
    <m/>
    <m/>
    <m/>
    <m/>
    <x v="0"/>
    <s v=""/>
    <s v="Focal point"/>
  </r>
  <r>
    <x v="0"/>
    <x v="6"/>
    <x v="23"/>
    <x v="23"/>
    <s v="GCA"/>
    <s v="Urban"/>
    <n v="413"/>
    <n v="1835"/>
    <n v="407"/>
    <n v="1858"/>
    <n v="407"/>
    <n v="1858"/>
    <b v="1"/>
    <s v="At least Monthly"/>
    <b v="1"/>
    <b v="1"/>
    <b v="1"/>
    <x v="1"/>
    <x v="0"/>
    <x v="1"/>
    <n v="15"/>
    <n v="17"/>
    <n v="32"/>
    <n v="2"/>
    <n v="2"/>
    <n v="4"/>
    <m/>
    <m/>
    <m/>
    <m/>
    <m/>
    <m/>
    <x v="0"/>
    <s v="Focal point"/>
    <s v="Focal point"/>
  </r>
  <r>
    <x v="1"/>
    <x v="8"/>
    <x v="24"/>
    <x v="24"/>
    <s v="NGCA"/>
    <s v="Rural"/>
    <n v="32"/>
    <n v="156"/>
    <n v="9"/>
    <n v="58"/>
    <n v="9"/>
    <n v="58"/>
    <b v="1"/>
    <s v="Less frequent than Monthly"/>
    <b v="1"/>
    <b v="1"/>
    <b v="1"/>
    <x v="0"/>
    <x v="1"/>
    <x v="1"/>
    <m/>
    <m/>
    <m/>
    <m/>
    <m/>
    <m/>
    <m/>
    <m/>
    <m/>
    <m/>
    <m/>
    <m/>
    <x v="1"/>
    <s v="Focal point"/>
    <s v="Focal point"/>
  </r>
  <r>
    <x v="0"/>
    <x v="5"/>
    <x v="25"/>
    <x v="25"/>
    <s v="GCA"/>
    <s v="Urban"/>
    <n v="56"/>
    <n v="230"/>
    <n v="54"/>
    <n v="221"/>
    <n v="57"/>
    <n v="232"/>
    <b v="1"/>
    <s v="At least Monthly"/>
    <b v="1"/>
    <b v="1"/>
    <b v="1"/>
    <x v="0"/>
    <x v="1"/>
    <x v="1"/>
    <m/>
    <m/>
    <m/>
    <m/>
    <m/>
    <m/>
    <m/>
    <m/>
    <s v="Other?"/>
    <m/>
    <m/>
    <m/>
    <x v="0"/>
    <s v="Committee"/>
    <s v="Committee"/>
  </r>
  <r>
    <x v="0"/>
    <x v="6"/>
    <x v="26"/>
    <x v="26"/>
    <s v="GCA"/>
    <s v="Mixed"/>
    <n v="50"/>
    <n v="295"/>
    <n v="50"/>
    <n v="293"/>
    <n v="50"/>
    <n v="293"/>
    <b v="1"/>
    <s v="Less frequent than Monthly"/>
    <b v="1"/>
    <b v="1"/>
    <b v="0"/>
    <x v="0"/>
    <x v="1"/>
    <x v="1"/>
    <n v="0"/>
    <n v="1"/>
    <n v="1"/>
    <n v="1"/>
    <n v="1"/>
    <n v="2"/>
    <m/>
    <m/>
    <m/>
    <m/>
    <m/>
    <m/>
    <x v="0"/>
    <s v="Focal point"/>
    <s v="Focal point"/>
  </r>
  <r>
    <x v="0"/>
    <x v="5"/>
    <x v="27"/>
    <x v="27"/>
    <s v="GCA"/>
    <s v="Rural"/>
    <n v="43"/>
    <n v="247"/>
    <n v="41"/>
    <n v="232"/>
    <n v="41"/>
    <n v="9"/>
    <b v="1"/>
    <s v="At least Monthly"/>
    <b v="1"/>
    <b v="1"/>
    <b v="1"/>
    <x v="0"/>
    <x v="0"/>
    <x v="0"/>
    <n v="1"/>
    <n v="2"/>
    <n v="3"/>
    <m/>
    <m/>
    <m/>
    <n v="11"/>
    <n v="35"/>
    <s v="Place of origin"/>
    <m/>
    <n v="4"/>
    <s v="Don't know"/>
    <x v="1"/>
    <s v="Focal point"/>
    <s v="Focal point"/>
  </r>
  <r>
    <x v="0"/>
    <x v="6"/>
    <x v="28"/>
    <x v="28"/>
    <s v="NGCA"/>
    <s v="Mixed"/>
    <n v="840"/>
    <n v="3249"/>
    <n v="667"/>
    <n v="3657"/>
    <n v="667"/>
    <n v="3657"/>
    <b v="1"/>
    <s v="At least Monthly"/>
    <b v="0"/>
    <b v="1"/>
    <b v="0"/>
    <x v="0"/>
    <x v="0"/>
    <x v="0"/>
    <n v="3"/>
    <n v="10"/>
    <n v="13"/>
    <m/>
    <m/>
    <m/>
    <n v="65"/>
    <n v="234"/>
    <s v="Don't know"/>
    <m/>
    <m/>
    <m/>
    <x v="0"/>
    <s v="Committee"/>
    <s v="Committee"/>
  </r>
  <r>
    <x v="0"/>
    <x v="2"/>
    <x v="29"/>
    <x v="29"/>
    <s v="NGCA"/>
    <s v="Rural"/>
    <n v="184"/>
    <n v="768"/>
    <n v="175"/>
    <n v="828"/>
    <n v="175"/>
    <n v="828"/>
    <b v="1"/>
    <s v="At least Monthly"/>
    <b v="1"/>
    <b v="1"/>
    <b v="1"/>
    <x v="1"/>
    <x v="0"/>
    <x v="1"/>
    <n v="5"/>
    <n v="2"/>
    <n v="7"/>
    <n v="1"/>
    <n v="2"/>
    <n v="3"/>
    <m/>
    <m/>
    <m/>
    <n v="2"/>
    <n v="4"/>
    <s v="Other IDP camps"/>
    <x v="0"/>
    <s v="Focal point"/>
    <s v="Focal point"/>
  </r>
  <r>
    <x v="0"/>
    <x v="4"/>
    <x v="30"/>
    <x v="30"/>
    <s v="GCA"/>
    <s v="Mixed"/>
    <n v="68"/>
    <n v="327"/>
    <n v="10"/>
    <n v="20"/>
    <n v="63"/>
    <n v="307"/>
    <b v="1"/>
    <s v="At least Monthly"/>
    <b v="1"/>
    <b v="1"/>
    <b v="1"/>
    <x v="0"/>
    <x v="0"/>
    <x v="0"/>
    <m/>
    <n v="3"/>
    <n v="3"/>
    <m/>
    <m/>
    <m/>
    <m/>
    <m/>
    <m/>
    <m/>
    <m/>
    <m/>
    <x v="0"/>
    <s v="Committee"/>
    <s v="Committee"/>
  </r>
  <r>
    <x v="0"/>
    <x v="1"/>
    <x v="31"/>
    <x v="31"/>
    <s v="GCA"/>
    <s v="Rural"/>
    <n v="169"/>
    <n v="816"/>
    <n v="153"/>
    <n v="754"/>
    <n v="157"/>
    <n v="761"/>
    <b v="1"/>
    <s v="At least Monthly"/>
    <b v="1"/>
    <b v="1"/>
    <b v="1"/>
    <x v="1"/>
    <x v="0"/>
    <x v="1"/>
    <n v="3"/>
    <n v="2"/>
    <n v="5"/>
    <n v="2"/>
    <n v="1"/>
    <n v="3"/>
    <m/>
    <m/>
    <m/>
    <m/>
    <m/>
    <m/>
    <x v="0"/>
    <s v="Focal point"/>
    <s v="Focal point"/>
  </r>
  <r>
    <x v="0"/>
    <x v="2"/>
    <x v="32"/>
    <x v="32"/>
    <s v="NGCA"/>
    <s v="Rural"/>
    <n v="110"/>
    <n v="643"/>
    <n v="106"/>
    <m/>
    <n v="124"/>
    <n v="0"/>
    <b v="1"/>
    <s v="At least Monthly"/>
    <b v="1"/>
    <b v="1"/>
    <b v="1"/>
    <x v="1"/>
    <x v="0"/>
    <x v="1"/>
    <m/>
    <n v="5"/>
    <n v="5"/>
    <m/>
    <n v="1"/>
    <n v="1"/>
    <m/>
    <m/>
    <m/>
    <m/>
    <m/>
    <m/>
    <x v="1"/>
    <s v="Committee"/>
    <s v="Focal point"/>
  </r>
  <r>
    <x v="0"/>
    <x v="2"/>
    <x v="33"/>
    <x v="33"/>
    <s v="GCA"/>
    <s v="Urban"/>
    <n v="94"/>
    <n v="341"/>
    <n v="65"/>
    <n v="240"/>
    <n v="95"/>
    <n v="343"/>
    <b v="1"/>
    <s v="At least Monthly"/>
    <b v="1"/>
    <b v="1"/>
    <b v="1"/>
    <x v="1"/>
    <x v="0"/>
    <x v="1"/>
    <m/>
    <m/>
    <m/>
    <n v="1"/>
    <m/>
    <n v="1"/>
    <n v="1"/>
    <n v="2"/>
    <s v="Host families"/>
    <m/>
    <m/>
    <m/>
    <x v="1"/>
    <s v="Focal point"/>
    <s v="Focal point"/>
  </r>
  <r>
    <x v="0"/>
    <x v="2"/>
    <x v="34"/>
    <x v="34"/>
    <s v="GCA"/>
    <s v="Urban"/>
    <n v="65"/>
    <n v="315"/>
    <n v="31"/>
    <n v="171"/>
    <n v="65"/>
    <n v="323"/>
    <b v="1"/>
    <s v="At least Monthly"/>
    <b v="1"/>
    <b v="1"/>
    <b v="1"/>
    <x v="0"/>
    <x v="0"/>
    <x v="0"/>
    <n v="1"/>
    <n v="1"/>
    <n v="2"/>
    <n v="1"/>
    <m/>
    <n v="1"/>
    <m/>
    <m/>
    <m/>
    <m/>
    <m/>
    <m/>
    <x v="0"/>
    <s v="Committee"/>
    <s v="Committee"/>
  </r>
  <r>
    <x v="0"/>
    <x v="2"/>
    <x v="35"/>
    <x v="35"/>
    <s v="GCA"/>
    <s v="Urban"/>
    <n v="31"/>
    <n v="170"/>
    <n v="25"/>
    <n v="125"/>
    <n v="31"/>
    <n v="170"/>
    <b v="1"/>
    <s v="With each population change"/>
    <b v="1"/>
    <b v="1"/>
    <b v="1"/>
    <x v="1"/>
    <x v="0"/>
    <x v="1"/>
    <n v="1"/>
    <n v="1"/>
    <n v="2"/>
    <m/>
    <m/>
    <m/>
    <n v="2"/>
    <n v="7"/>
    <s v="Other IDP camps"/>
    <m/>
    <m/>
    <m/>
    <x v="0"/>
    <s v="Focal point"/>
    <s v="Committee"/>
  </r>
  <r>
    <x v="0"/>
    <x v="2"/>
    <x v="36"/>
    <x v="36"/>
    <s v="GCA"/>
    <s v="Urban"/>
    <n v="89"/>
    <n v="478"/>
    <n v="78"/>
    <n v="415"/>
    <n v="89"/>
    <n v="465"/>
    <b v="1"/>
    <s v="At least Monthly"/>
    <b v="1"/>
    <b v="1"/>
    <b v="1"/>
    <x v="1"/>
    <x v="0"/>
    <x v="1"/>
    <n v="4"/>
    <m/>
    <n v="4"/>
    <n v="2"/>
    <m/>
    <n v="2"/>
    <m/>
    <m/>
    <m/>
    <n v="1"/>
    <n v="6"/>
    <s v="Other IDP camps"/>
    <x v="0"/>
    <s v="Committee"/>
    <s v="Committee"/>
  </r>
  <r>
    <x v="0"/>
    <x v="0"/>
    <x v="37"/>
    <x v="37"/>
    <s v="GCA"/>
    <s v="Urban"/>
    <n v="10"/>
    <n v="39"/>
    <n v="7"/>
    <n v="25"/>
    <n v="10"/>
    <n v="39"/>
    <b v="1"/>
    <s v="At least Monthly"/>
    <b v="1"/>
    <b v="1"/>
    <b v="1"/>
    <x v="0"/>
    <x v="0"/>
    <x v="1"/>
    <m/>
    <m/>
    <m/>
    <m/>
    <m/>
    <m/>
    <m/>
    <m/>
    <m/>
    <m/>
    <m/>
    <m/>
    <x v="1"/>
    <s v="Focal point"/>
    <s v="Focal point"/>
  </r>
  <r>
    <x v="0"/>
    <x v="1"/>
    <x v="38"/>
    <x v="38"/>
    <s v="GCA"/>
    <s v="Urban"/>
    <n v="631"/>
    <n v="3758"/>
    <n v="613"/>
    <n v="3721"/>
    <n v="626"/>
    <n v="3786"/>
    <b v="1"/>
    <s v="At least Monthly"/>
    <b v="0"/>
    <b v="1"/>
    <b v="1"/>
    <x v="1"/>
    <x v="0"/>
    <x v="1"/>
    <m/>
    <m/>
    <m/>
    <m/>
    <m/>
    <m/>
    <m/>
    <m/>
    <m/>
    <n v="4"/>
    <n v="16"/>
    <s v="Other IDP camps"/>
    <x v="0"/>
    <s v="Committee"/>
    <s v="Committee"/>
  </r>
  <r>
    <x v="0"/>
    <x v="0"/>
    <x v="39"/>
    <x v="39"/>
    <s v="GCA"/>
    <s v="Mixed"/>
    <n v="8"/>
    <n v="40"/>
    <n v="8"/>
    <n v="28"/>
    <n v="8"/>
    <n v="40"/>
    <b v="1"/>
    <s v="At least Monthly"/>
    <b v="1"/>
    <b v="1"/>
    <b v="0"/>
    <x v="0"/>
    <x v="0"/>
    <x v="0"/>
    <m/>
    <m/>
    <m/>
    <m/>
    <m/>
    <m/>
    <m/>
    <m/>
    <m/>
    <m/>
    <m/>
    <m/>
    <x v="0"/>
    <s v="Focal point"/>
    <s v="Focal point"/>
  </r>
  <r>
    <x v="0"/>
    <x v="4"/>
    <x v="40"/>
    <x v="40"/>
    <s v="GCA"/>
    <s v="Rural"/>
    <n v="30"/>
    <n v="181"/>
    <n v="30"/>
    <n v="181"/>
    <n v="30"/>
    <n v="181"/>
    <b v="1"/>
    <s v="At least Monthly"/>
    <b v="1"/>
    <b v="1"/>
    <b v="1"/>
    <x v="0"/>
    <x v="0"/>
    <x v="0"/>
    <m/>
    <m/>
    <m/>
    <m/>
    <m/>
    <m/>
    <m/>
    <n v="21"/>
    <s v="Host families"/>
    <m/>
    <m/>
    <m/>
    <x v="0"/>
    <s v="Committee"/>
    <s v="Focal point"/>
  </r>
  <r>
    <x v="0"/>
    <x v="6"/>
    <x v="41"/>
    <x v="41"/>
    <s v="GCA"/>
    <s v="Rural"/>
    <n v="46"/>
    <n v="272"/>
    <n v="45"/>
    <n v="257"/>
    <n v="45"/>
    <n v="269"/>
    <b v="1"/>
    <s v="At least Monthly"/>
    <b v="1"/>
    <b v="1"/>
    <b v="1"/>
    <x v="1"/>
    <x v="0"/>
    <x v="1"/>
    <n v="2"/>
    <n v="2"/>
    <n v="4"/>
    <m/>
    <m/>
    <m/>
    <m/>
    <m/>
    <m/>
    <m/>
    <m/>
    <m/>
    <x v="0"/>
    <s v="Committee"/>
    <s v="Focal point"/>
  </r>
  <r>
    <x v="0"/>
    <x v="5"/>
    <x v="42"/>
    <x v="42"/>
    <s v="GCA"/>
    <s v="Urban"/>
    <n v="97"/>
    <n v="382"/>
    <n v="95"/>
    <n v="386"/>
    <n v="95"/>
    <n v="386"/>
    <b v="1"/>
    <s v="With each population change"/>
    <b v="1"/>
    <b v="1"/>
    <b v="1"/>
    <x v="1"/>
    <x v="0"/>
    <x v="1"/>
    <n v="3"/>
    <m/>
    <n v="3"/>
    <m/>
    <m/>
    <m/>
    <n v="4"/>
    <n v="11"/>
    <s v="Host families"/>
    <m/>
    <m/>
    <m/>
    <x v="0"/>
    <s v="Committee"/>
    <s v="Committee"/>
  </r>
  <r>
    <x v="0"/>
    <x v="5"/>
    <x v="43"/>
    <x v="43"/>
    <s v="GCA"/>
    <s v="Urban"/>
    <n v="28"/>
    <n v="130"/>
    <n v="27"/>
    <n v="121"/>
    <n v="28"/>
    <n v="130"/>
    <b v="1"/>
    <s v="At least Monthly"/>
    <b v="1"/>
    <b v="1"/>
    <b v="1"/>
    <x v="1"/>
    <x v="0"/>
    <x v="1"/>
    <n v="1"/>
    <n v="1"/>
    <n v="2"/>
    <m/>
    <m/>
    <m/>
    <m/>
    <m/>
    <m/>
    <m/>
    <m/>
    <m/>
    <x v="0"/>
    <s v="Committee"/>
    <s v="Focal point"/>
  </r>
  <r>
    <x v="0"/>
    <x v="2"/>
    <x v="44"/>
    <x v="44"/>
    <s v="GCA"/>
    <s v="Rural"/>
    <n v="172"/>
    <n v="838"/>
    <n v="181"/>
    <n v="910"/>
    <n v="181"/>
    <n v="910"/>
    <b v="1"/>
    <s v="At least Monthly"/>
    <b v="1"/>
    <b v="1"/>
    <b v="1"/>
    <x v="0"/>
    <x v="1"/>
    <x v="1"/>
    <n v="10"/>
    <n v="9"/>
    <n v="19"/>
    <n v="2"/>
    <n v="2"/>
    <n v="4"/>
    <n v="2"/>
    <n v="13"/>
    <s v="Host families"/>
    <m/>
    <m/>
    <m/>
    <x v="0"/>
    <s v="Committee"/>
    <s v="Focal point"/>
  </r>
  <r>
    <x v="0"/>
    <x v="9"/>
    <x v="45"/>
    <x v="45"/>
    <s v="GCA"/>
    <s v="Urban"/>
    <n v="80"/>
    <n v="278"/>
    <n v="50"/>
    <n v="200"/>
    <n v="83"/>
    <n v="293"/>
    <b v="1"/>
    <s v="Less frequent than Monthly"/>
    <b v="0"/>
    <b v="1"/>
    <b v="1"/>
    <x v="0"/>
    <x v="1"/>
    <x v="1"/>
    <n v="1"/>
    <n v="4"/>
    <n v="5"/>
    <m/>
    <m/>
    <m/>
    <m/>
    <m/>
    <m/>
    <m/>
    <m/>
    <m/>
    <x v="1"/>
    <s v="Focal point"/>
    <s v="Committee"/>
  </r>
  <r>
    <x v="0"/>
    <x v="9"/>
    <x v="46"/>
    <x v="46"/>
    <s v="GCA"/>
    <s v="Urban"/>
    <n v="40"/>
    <n v="208"/>
    <n v="41"/>
    <n v="208"/>
    <n v="51"/>
    <n v="208"/>
    <b v="1"/>
    <s v="At least Monthly"/>
    <b v="1"/>
    <b v="1"/>
    <b v="1"/>
    <x v="0"/>
    <x v="0"/>
    <x v="1"/>
    <m/>
    <n v="1"/>
    <n v="1"/>
    <m/>
    <n v="1"/>
    <n v="1"/>
    <m/>
    <m/>
    <m/>
    <m/>
    <m/>
    <m/>
    <x v="0"/>
    <s v="Committee"/>
    <s v="Committee"/>
  </r>
  <r>
    <x v="0"/>
    <x v="5"/>
    <x v="47"/>
    <x v="47"/>
    <s v="GCA"/>
    <s v="Urban"/>
    <n v="87"/>
    <n v="461"/>
    <n v="90"/>
    <n v="489"/>
    <n v="90"/>
    <n v="489"/>
    <b v="1"/>
    <s v="With each population change"/>
    <b v="1"/>
    <b v="0"/>
    <b v="1"/>
    <x v="0"/>
    <x v="0"/>
    <x v="0"/>
    <m/>
    <m/>
    <m/>
    <m/>
    <m/>
    <m/>
    <m/>
    <m/>
    <m/>
    <m/>
    <m/>
    <m/>
    <x v="1"/>
    <s v="Committee"/>
    <s v="Committee"/>
  </r>
  <r>
    <x v="0"/>
    <x v="10"/>
    <x v="48"/>
    <x v="48"/>
    <s v="GCA"/>
    <s v="Urban"/>
    <n v="12"/>
    <n v="61"/>
    <n v="12"/>
    <n v="62"/>
    <n v="12"/>
    <n v="61"/>
    <b v="1"/>
    <s v="With each population change"/>
    <b v="1"/>
    <b v="1"/>
    <b v="1"/>
    <x v="1"/>
    <x v="0"/>
    <x v="1"/>
    <n v="1"/>
    <m/>
    <n v="1"/>
    <m/>
    <m/>
    <m/>
    <m/>
    <m/>
    <m/>
    <m/>
    <m/>
    <m/>
    <x v="0"/>
    <s v="Committee"/>
    <s v="Focal point"/>
  </r>
  <r>
    <x v="0"/>
    <x v="1"/>
    <x v="49"/>
    <x v="49"/>
    <s v="GCA"/>
    <s v="Urban"/>
    <n v="27"/>
    <n v="111"/>
    <n v="25"/>
    <n v="104"/>
    <n v="25"/>
    <n v="104"/>
    <b v="1"/>
    <s v="At least Monthly"/>
    <b v="1"/>
    <b v="1"/>
    <b v="1"/>
    <x v="0"/>
    <x v="0"/>
    <x v="1"/>
    <m/>
    <m/>
    <m/>
    <m/>
    <m/>
    <m/>
    <m/>
    <m/>
    <m/>
    <n v="2"/>
    <n v="7"/>
    <s v="Place of origin"/>
    <x v="1"/>
    <s v="Don't know"/>
    <s v="Focal point"/>
  </r>
  <r>
    <x v="0"/>
    <x v="5"/>
    <x v="50"/>
    <x v="50"/>
    <s v="GCA"/>
    <s v="Urban"/>
    <n v="69"/>
    <n v="349"/>
    <n v="43"/>
    <n v="361"/>
    <n v="43"/>
    <n v="361"/>
    <b v="1"/>
    <s v="At least Monthly"/>
    <b v="1"/>
    <b v="1"/>
    <b v="1"/>
    <x v="0"/>
    <x v="1"/>
    <x v="1"/>
    <n v="1"/>
    <n v="1"/>
    <n v="2"/>
    <n v="1"/>
    <n v="1"/>
    <n v="2"/>
    <m/>
    <m/>
    <m/>
    <n v="1"/>
    <n v="5"/>
    <s v="Place of origin"/>
    <x v="1"/>
    <s v="Committee"/>
    <s v="Committee"/>
  </r>
  <r>
    <x v="0"/>
    <x v="5"/>
    <x v="51"/>
    <x v="51"/>
    <s v="GCA"/>
    <s v="Urban"/>
    <n v="68"/>
    <n v="340"/>
    <n v="61"/>
    <n v="315"/>
    <n v="68"/>
    <n v="340"/>
    <b v="1"/>
    <s v="At least Monthly"/>
    <b v="1"/>
    <b v="1"/>
    <b v="1"/>
    <x v="1"/>
    <x v="0"/>
    <x v="1"/>
    <m/>
    <n v="2"/>
    <n v="2"/>
    <m/>
    <m/>
    <m/>
    <m/>
    <m/>
    <m/>
    <m/>
    <m/>
    <m/>
    <x v="1"/>
    <s v="Committee"/>
    <s v="Focal point"/>
  </r>
  <r>
    <x v="0"/>
    <x v="5"/>
    <x v="52"/>
    <x v="52"/>
    <s v="GCA"/>
    <s v="Urban"/>
    <n v="7"/>
    <n v="41"/>
    <n v="10"/>
    <n v="47"/>
    <n v="12"/>
    <n v="56"/>
    <b v="1"/>
    <s v="At least Monthly"/>
    <b v="1"/>
    <b v="1"/>
    <b v="1"/>
    <x v="0"/>
    <x v="0"/>
    <x v="0"/>
    <n v="1"/>
    <n v="1"/>
    <n v="2"/>
    <m/>
    <m/>
    <m/>
    <n v="5"/>
    <n v="16"/>
    <s v="Place of origin"/>
    <m/>
    <m/>
    <m/>
    <x v="0"/>
    <s v="Don't know"/>
    <s v="Focal point"/>
  </r>
  <r>
    <x v="0"/>
    <x v="5"/>
    <x v="53"/>
    <x v="53"/>
    <s v="GCA"/>
    <s v="Urban"/>
    <n v="32"/>
    <n v="146"/>
    <n v="28"/>
    <n v="131"/>
    <n v="32"/>
    <n v="148"/>
    <b v="1"/>
    <s v="At least weekly"/>
    <b v="1"/>
    <b v="1"/>
    <b v="1"/>
    <x v="0"/>
    <x v="1"/>
    <x v="1"/>
    <n v="1"/>
    <m/>
    <n v="1"/>
    <m/>
    <m/>
    <m/>
    <m/>
    <m/>
    <m/>
    <m/>
    <n v="2"/>
    <s v="Host families"/>
    <x v="0"/>
    <s v="Don't know"/>
    <s v="Committee"/>
  </r>
  <r>
    <x v="0"/>
    <x v="5"/>
    <x v="54"/>
    <x v="54"/>
    <s v="GCA"/>
    <s v="Urban"/>
    <n v="35"/>
    <n v="175"/>
    <n v="32"/>
    <n v="173"/>
    <n v="43"/>
    <n v="212"/>
    <b v="1"/>
    <s v="At least Monthly"/>
    <b v="1"/>
    <b v="1"/>
    <b v="1"/>
    <x v="0"/>
    <x v="0"/>
    <x v="0"/>
    <n v="1"/>
    <n v="3"/>
    <n v="4"/>
    <n v="0"/>
    <n v="0"/>
    <n v="0"/>
    <m/>
    <m/>
    <m/>
    <m/>
    <m/>
    <m/>
    <x v="0"/>
    <s v="Committee"/>
    <s v="Committee"/>
  </r>
  <r>
    <x v="0"/>
    <x v="2"/>
    <x v="55"/>
    <x v="55"/>
    <s v="GCA"/>
    <s v="Urban"/>
    <n v="42"/>
    <n v="175"/>
    <n v="27"/>
    <n v="131"/>
    <n v="42"/>
    <n v="175"/>
    <b v="1"/>
    <s v="At least Monthly"/>
    <b v="1"/>
    <b v="1"/>
    <b v="1"/>
    <x v="1"/>
    <x v="0"/>
    <x v="1"/>
    <m/>
    <n v="1"/>
    <n v="1"/>
    <m/>
    <n v="1"/>
    <n v="1"/>
    <m/>
    <m/>
    <m/>
    <m/>
    <m/>
    <m/>
    <x v="1"/>
    <s v="Committee"/>
    <s v="Committee"/>
  </r>
  <r>
    <x v="0"/>
    <x v="2"/>
    <x v="56"/>
    <x v="56"/>
    <s v="GCA"/>
    <s v="Urban"/>
    <n v="85"/>
    <n v="367"/>
    <n v="80"/>
    <n v="337"/>
    <n v="85"/>
    <n v="367"/>
    <b v="1"/>
    <s v="At least Monthly"/>
    <b v="1"/>
    <b v="1"/>
    <b v="1"/>
    <x v="0"/>
    <x v="0"/>
    <x v="0"/>
    <m/>
    <m/>
    <m/>
    <m/>
    <m/>
    <m/>
    <n v="1"/>
    <n v="3"/>
    <s v="Host families"/>
    <n v="1"/>
    <n v="6"/>
    <s v="Host families"/>
    <x v="0"/>
    <s v="Committee"/>
    <s v="Committee"/>
  </r>
  <r>
    <x v="0"/>
    <x v="0"/>
    <x v="57"/>
    <x v="57"/>
    <s v="GCA"/>
    <s v="Rural"/>
    <n v="41"/>
    <n v="199"/>
    <n v="41"/>
    <n v="196"/>
    <n v="41"/>
    <n v="201"/>
    <b v="1"/>
    <s v="At least Monthly"/>
    <b v="1"/>
    <b v="1"/>
    <b v="0"/>
    <x v="0"/>
    <x v="0"/>
    <x v="0"/>
    <n v="3"/>
    <n v="2"/>
    <n v="5"/>
    <m/>
    <m/>
    <m/>
    <m/>
    <m/>
    <m/>
    <m/>
    <m/>
    <m/>
    <x v="0"/>
    <s v="Focal point"/>
    <s v="Focal point"/>
  </r>
  <r>
    <x v="0"/>
    <x v="2"/>
    <x v="58"/>
    <x v="58"/>
    <s v="NGCA"/>
    <s v="Urban"/>
    <n v="1295"/>
    <n v="6509"/>
    <m/>
    <n v="6258"/>
    <n v="1351"/>
    <n v="6868"/>
    <b v="1"/>
    <s v="At least Monthly"/>
    <b v="1"/>
    <b v="1"/>
    <b v="1"/>
    <x v="1"/>
    <x v="0"/>
    <x v="1"/>
    <m/>
    <m/>
    <m/>
    <m/>
    <m/>
    <m/>
    <n v="425"/>
    <n v="975"/>
    <s v="Place of origin"/>
    <n v="20"/>
    <n v="140"/>
    <s v="Other IDP camps"/>
    <x v="0"/>
    <s v="Committee"/>
    <s v="Committee"/>
  </r>
  <r>
    <x v="0"/>
    <x v="5"/>
    <x v="59"/>
    <x v="59"/>
    <s v="GCA"/>
    <s v="Urban"/>
    <n v="6"/>
    <n v="36"/>
    <n v="6"/>
    <n v="36"/>
    <n v="6"/>
    <n v="36"/>
    <b v="1"/>
    <s v="At least Monthly"/>
    <b v="1"/>
    <b v="1"/>
    <b v="1"/>
    <x v="1"/>
    <x v="0"/>
    <x v="1"/>
    <m/>
    <m/>
    <m/>
    <m/>
    <m/>
    <m/>
    <m/>
    <m/>
    <m/>
    <m/>
    <m/>
    <m/>
    <x v="0"/>
    <s v="Committee"/>
    <s v="Focal point"/>
  </r>
  <r>
    <x v="0"/>
    <x v="1"/>
    <x v="60"/>
    <x v="60"/>
    <s v="GCA"/>
    <s v="Urban"/>
    <n v="14"/>
    <n v="74"/>
    <n v="14"/>
    <n v="68"/>
    <n v="14"/>
    <n v="68"/>
    <b v="1"/>
    <s v="At least Monthly"/>
    <b v="1"/>
    <b v="1"/>
    <b v="1"/>
    <x v="0"/>
    <x v="0"/>
    <x v="1"/>
    <m/>
    <m/>
    <m/>
    <m/>
    <m/>
    <m/>
    <m/>
    <m/>
    <m/>
    <m/>
    <m/>
    <m/>
    <x v="0"/>
    <s v="Committee"/>
    <s v="Focal point"/>
  </r>
  <r>
    <x v="0"/>
    <x v="0"/>
    <x v="61"/>
    <x v="61"/>
    <s v="GCA"/>
    <s v="Rural"/>
    <n v="21"/>
    <n v="93"/>
    <n v="20"/>
    <n v="78"/>
    <n v="20"/>
    <n v="80"/>
    <b v="1"/>
    <s v="At least Monthly"/>
    <b v="1"/>
    <b v="1"/>
    <b v="0"/>
    <x v="0"/>
    <x v="0"/>
    <x v="0"/>
    <n v="0"/>
    <n v="0"/>
    <n v="0"/>
    <n v="0"/>
    <n v="0"/>
    <n v="0"/>
    <m/>
    <m/>
    <m/>
    <n v="1"/>
    <n v="3"/>
    <s v="Other IDP camps"/>
    <x v="0"/>
    <s v=""/>
    <s v="Focal point"/>
  </r>
  <r>
    <x v="0"/>
    <x v="2"/>
    <x v="62"/>
    <x v="62"/>
    <s v="NGCA"/>
    <s v="Rural"/>
    <n v="640"/>
    <n v="2600"/>
    <n v="623"/>
    <n v="2635"/>
    <n v="623"/>
    <n v="2635"/>
    <b v="1"/>
    <s v="At least Monthly"/>
    <b v="1"/>
    <b v="1"/>
    <b v="1"/>
    <x v="1"/>
    <x v="0"/>
    <x v="1"/>
    <n v="16"/>
    <n v="17"/>
    <n v="33"/>
    <n v="5"/>
    <n v="3"/>
    <n v="8"/>
    <n v="5"/>
    <n v="15"/>
    <s v="Place of origin"/>
    <n v="2"/>
    <n v="8"/>
    <s v="Host families"/>
    <x v="0"/>
    <s v="Focal point"/>
    <s v="Focal point"/>
  </r>
  <r>
    <x v="1"/>
    <x v="7"/>
    <x v="63"/>
    <x v="63"/>
    <s v="GCA"/>
    <s v="Rural"/>
    <n v="178"/>
    <n v="827"/>
    <n v="194"/>
    <n v="890"/>
    <n v="194"/>
    <n v="890"/>
    <b v="1"/>
    <s v="With each population change"/>
    <b v="1"/>
    <b v="1"/>
    <b v="1"/>
    <x v="1"/>
    <x v="0"/>
    <x v="1"/>
    <n v="20"/>
    <n v="12"/>
    <n v="32"/>
    <n v="3"/>
    <n v="3"/>
    <n v="6"/>
    <n v="23"/>
    <n v="10"/>
    <s v="Place of origin"/>
    <m/>
    <m/>
    <m/>
    <x v="0"/>
    <s v="Focal point"/>
    <s v="Focal point"/>
  </r>
  <r>
    <x v="0"/>
    <x v="4"/>
    <x v="64"/>
    <x v="64"/>
    <s v="NGCA"/>
    <s v="Mixed"/>
    <n v="153"/>
    <n v="873"/>
    <n v="153"/>
    <n v="922"/>
    <n v="153"/>
    <n v="922"/>
    <b v="1"/>
    <s v="At least Monthly"/>
    <b v="1"/>
    <b v="1"/>
    <b v="1"/>
    <x v="0"/>
    <x v="1"/>
    <x v="1"/>
    <n v="5"/>
    <n v="6"/>
    <n v="11"/>
    <n v="2"/>
    <n v="3"/>
    <n v="5"/>
    <m/>
    <m/>
    <m/>
    <m/>
    <m/>
    <m/>
    <x v="0"/>
    <s v="Focal point"/>
    <s v="Focal point"/>
  </r>
  <r>
    <x v="0"/>
    <x v="6"/>
    <x v="65"/>
    <x v="65"/>
    <s v="NGCA"/>
    <s v="Rural"/>
    <n v="612"/>
    <n v="2944"/>
    <n v="608"/>
    <n v="2914"/>
    <n v="608"/>
    <n v="2944"/>
    <b v="1"/>
    <s v="With each population change"/>
    <b v="1"/>
    <b v="1"/>
    <b v="1"/>
    <x v="1"/>
    <x v="0"/>
    <x v="1"/>
    <m/>
    <m/>
    <m/>
    <m/>
    <m/>
    <m/>
    <n v="10"/>
    <n v="1"/>
    <s v="Other?"/>
    <n v="4"/>
    <m/>
    <s v="Don't know"/>
    <x v="1"/>
    <s v="Committee"/>
    <s v="Focal point"/>
  </r>
  <r>
    <x v="0"/>
    <x v="1"/>
    <x v="66"/>
    <x v="66"/>
    <s v="GCA"/>
    <s v="Urban"/>
    <n v="44"/>
    <n v="235"/>
    <n v="36"/>
    <n v="194"/>
    <n v="43"/>
    <n v="242"/>
    <b v="1"/>
    <s v="With each population change"/>
    <b v="1"/>
    <b v="1"/>
    <b v="0"/>
    <x v="1"/>
    <x v="0"/>
    <x v="1"/>
    <n v="2"/>
    <m/>
    <n v="2"/>
    <n v="1"/>
    <m/>
    <n v="1"/>
    <m/>
    <m/>
    <m/>
    <n v="2"/>
    <n v="7"/>
    <s v="Place of origin"/>
    <x v="0"/>
    <s v="Focal point"/>
    <s v="Committee"/>
  </r>
  <r>
    <x v="0"/>
    <x v="5"/>
    <x v="67"/>
    <x v="67"/>
    <s v="GCA"/>
    <s v="Urban"/>
    <n v="190"/>
    <n v="1047"/>
    <n v="205"/>
    <n v="1072"/>
    <m/>
    <n v="1072"/>
    <b v="1"/>
    <s v="Less frequent than Monthly"/>
    <b v="1"/>
    <b v="1"/>
    <b v="0"/>
    <x v="0"/>
    <x v="1"/>
    <x v="1"/>
    <n v="5"/>
    <n v="1"/>
    <n v="6"/>
    <m/>
    <n v="1"/>
    <n v="1"/>
    <m/>
    <m/>
    <m/>
    <m/>
    <m/>
    <m/>
    <x v="0"/>
    <s v="Focal point"/>
    <s v="Committee"/>
  </r>
  <r>
    <x v="0"/>
    <x v="5"/>
    <x v="68"/>
    <x v="68"/>
    <s v="GCA"/>
    <s v="Urban"/>
    <n v="107"/>
    <n v="501"/>
    <n v="107"/>
    <n v="503"/>
    <n v="107"/>
    <n v="497"/>
    <b v="1"/>
    <s v="At least Monthly"/>
    <b v="1"/>
    <b v="1"/>
    <b v="1"/>
    <x v="0"/>
    <x v="0"/>
    <x v="0"/>
    <n v="2"/>
    <n v="2"/>
    <n v="4"/>
    <n v="2"/>
    <n v="1"/>
    <n v="3"/>
    <n v="1"/>
    <n v="4"/>
    <s v="Other IDP camps"/>
    <m/>
    <m/>
    <m/>
    <x v="0"/>
    <s v="Committee"/>
    <s v="Focal point"/>
  </r>
  <r>
    <x v="0"/>
    <x v="6"/>
    <x v="69"/>
    <x v="69"/>
    <s v="NGCA"/>
    <s v="Rural"/>
    <n v="1694"/>
    <n v="8805"/>
    <n v="1693"/>
    <n v="8805"/>
    <n v="1693"/>
    <n v="9062"/>
    <b v="1"/>
    <s v="At least weekly"/>
    <b v="1"/>
    <b v="1"/>
    <b v="1"/>
    <x v="1"/>
    <x v="0"/>
    <x v="1"/>
    <n v="40"/>
    <n v="31"/>
    <n v="71"/>
    <n v="20"/>
    <n v="5"/>
    <n v="25"/>
    <n v="70"/>
    <n v="390"/>
    <s v="Other IDP camps"/>
    <n v="6"/>
    <n v="31"/>
    <s v="Other IDP camps"/>
    <x v="0"/>
    <s v="Committee"/>
    <s v="Committee"/>
  </r>
  <r>
    <x v="1"/>
    <x v="7"/>
    <x v="70"/>
    <x v="70"/>
    <s v="GCA"/>
    <s v="Rural"/>
    <n v="87"/>
    <n v="488"/>
    <n v="86"/>
    <n v="472"/>
    <n v="86"/>
    <n v="472"/>
    <b v="1"/>
    <s v="Less frequent than Monthly"/>
    <b v="1"/>
    <b v="1"/>
    <b v="1"/>
    <x v="0"/>
    <x v="1"/>
    <x v="1"/>
    <n v="2"/>
    <n v="3"/>
    <n v="5"/>
    <n v="1"/>
    <m/>
    <n v="1"/>
    <m/>
    <m/>
    <m/>
    <m/>
    <m/>
    <m/>
    <x v="0"/>
    <s v="Committee"/>
    <s v="Focal point"/>
  </r>
  <r>
    <x v="0"/>
    <x v="0"/>
    <x v="71"/>
    <x v="71"/>
    <s v="GCA"/>
    <s v="Rural"/>
    <n v="54"/>
    <n v="242"/>
    <n v="50"/>
    <n v="219"/>
    <n v="50"/>
    <n v="227"/>
    <b v="1"/>
    <s v="With each population change"/>
    <b v="0"/>
    <b v="0"/>
    <b v="0"/>
    <x v="0"/>
    <x v="0"/>
    <x v="0"/>
    <m/>
    <n v="2"/>
    <n v="2"/>
    <n v="1"/>
    <m/>
    <n v="1"/>
    <n v="1"/>
    <n v="5"/>
    <s v="Place of origin"/>
    <m/>
    <m/>
    <m/>
    <x v="0"/>
    <s v="Focal point"/>
    <s v="Focal point"/>
  </r>
  <r>
    <x v="1"/>
    <x v="7"/>
    <x v="72"/>
    <x v="72"/>
    <s v="GCA"/>
    <s v="Urban"/>
    <n v="64"/>
    <n v="305"/>
    <n v="63"/>
    <n v="304"/>
    <n v="63"/>
    <n v="304"/>
    <b v="1"/>
    <s v="At least Monthly"/>
    <b v="1"/>
    <b v="1"/>
    <b v="1"/>
    <x v="1"/>
    <x v="0"/>
    <x v="1"/>
    <n v="6"/>
    <n v="1"/>
    <n v="7"/>
    <n v="1"/>
    <n v="1"/>
    <n v="2"/>
    <m/>
    <m/>
    <m/>
    <m/>
    <m/>
    <m/>
    <x v="0"/>
    <s v="Committee"/>
    <s v="Focal point"/>
  </r>
  <r>
    <x v="1"/>
    <x v="7"/>
    <x v="73"/>
    <x v="73"/>
    <s v="GCA"/>
    <s v="Urban"/>
    <n v="30"/>
    <n v="139"/>
    <n v="31"/>
    <n v="140"/>
    <n v="31"/>
    <n v="140"/>
    <b v="1"/>
    <s v="At least Monthly"/>
    <b v="1"/>
    <b v="1"/>
    <b v="1"/>
    <x v="0"/>
    <x v="1"/>
    <x v="1"/>
    <n v="1"/>
    <n v="1"/>
    <n v="2"/>
    <m/>
    <m/>
    <m/>
    <n v="1"/>
    <n v="3"/>
    <s v="Host families"/>
    <m/>
    <n v="3"/>
    <s v="Don't know"/>
    <x v="0"/>
    <s v="Committee"/>
    <s v="Focal point"/>
  </r>
  <r>
    <x v="0"/>
    <x v="5"/>
    <x v="74"/>
    <x v="74"/>
    <s v="GCA"/>
    <s v="Urban"/>
    <n v="44"/>
    <n v="180"/>
    <n v="18"/>
    <n v="68"/>
    <n v="45"/>
    <n v="194"/>
    <b v="1"/>
    <s v="At least Monthly"/>
    <b v="1"/>
    <b v="1"/>
    <b v="1"/>
    <x v="0"/>
    <x v="0"/>
    <x v="0"/>
    <m/>
    <m/>
    <m/>
    <m/>
    <n v="1"/>
    <n v="1"/>
    <n v="2"/>
    <n v="11"/>
    <s v="Other IDP camps"/>
    <n v="1"/>
    <n v="3"/>
    <s v="Host families"/>
    <x v="0"/>
    <s v="Committee"/>
    <s v="Committee"/>
  </r>
  <r>
    <x v="0"/>
    <x v="11"/>
    <x v="75"/>
    <x v="75"/>
    <s v="GCA"/>
    <s v="Mixed"/>
    <n v="12"/>
    <n v="47"/>
    <n v="15"/>
    <n v="69"/>
    <n v="15"/>
    <n v="69"/>
    <b v="1"/>
    <s v="With each population change"/>
    <b v="1"/>
    <b v="1"/>
    <b v="1"/>
    <x v="0"/>
    <x v="1"/>
    <x v="1"/>
    <n v="1"/>
    <n v="1"/>
    <n v="2"/>
    <m/>
    <m/>
    <m/>
    <m/>
    <m/>
    <m/>
    <n v="1"/>
    <n v="1"/>
    <s v="Host families"/>
    <x v="0"/>
    <s v="Committee"/>
    <s v="Focal point"/>
  </r>
  <r>
    <x v="0"/>
    <x v="3"/>
    <x v="76"/>
    <x v="76"/>
    <s v="NGCA"/>
    <s v="Rural"/>
    <n v="541"/>
    <n v="2607"/>
    <n v="545"/>
    <n v="2544"/>
    <n v="545"/>
    <n v="2545"/>
    <b v="1"/>
    <s v="At least Monthly"/>
    <b v="1"/>
    <b v="1"/>
    <b v="1"/>
    <x v="0"/>
    <x v="0"/>
    <x v="0"/>
    <n v="27"/>
    <n v="19"/>
    <n v="46"/>
    <n v="7"/>
    <n v="8"/>
    <n v="15"/>
    <m/>
    <m/>
    <s v="Don't know"/>
    <m/>
    <m/>
    <s v="Other IDP camps"/>
    <x v="0"/>
    <s v="Committee"/>
    <s v="Focal point"/>
  </r>
  <r>
    <x v="0"/>
    <x v="5"/>
    <x v="77"/>
    <x v="77"/>
    <s v="GCA"/>
    <s v="Urban"/>
    <n v="107"/>
    <n v="584"/>
    <n v="30"/>
    <n v="174"/>
    <n v="108"/>
    <n v="605"/>
    <b v="1"/>
    <s v="At least Monthly"/>
    <b v="1"/>
    <b v="1"/>
    <b v="1"/>
    <x v="1"/>
    <x v="0"/>
    <x v="1"/>
    <n v="1"/>
    <n v="1"/>
    <n v="2"/>
    <m/>
    <m/>
    <m/>
    <n v="2"/>
    <n v="10"/>
    <s v="Place of origin"/>
    <m/>
    <m/>
    <m/>
    <x v="0"/>
    <s v="Committee"/>
    <s v="Committee"/>
  </r>
  <r>
    <x v="0"/>
    <x v="5"/>
    <x v="78"/>
    <x v="78"/>
    <s v="GCA"/>
    <s v="Urban"/>
    <n v="163"/>
    <n v="712"/>
    <n v="84"/>
    <n v="452"/>
    <n v="140"/>
    <n v="707"/>
    <b v="1"/>
    <s v="At least Monthly"/>
    <b v="1"/>
    <b v="1"/>
    <b v="1"/>
    <x v="0"/>
    <x v="1"/>
    <x v="1"/>
    <n v="3"/>
    <n v="5"/>
    <n v="8"/>
    <n v="1"/>
    <m/>
    <n v="1"/>
    <m/>
    <m/>
    <m/>
    <m/>
    <m/>
    <m/>
    <x v="0"/>
    <s v="Committee"/>
    <s v="Committee"/>
  </r>
  <r>
    <x v="0"/>
    <x v="4"/>
    <x v="79"/>
    <x v="79"/>
    <s v="GCA"/>
    <s v="Urban"/>
    <n v="139"/>
    <n v="640"/>
    <n v="127"/>
    <n v="578"/>
    <n v="146"/>
    <n v="640"/>
    <b v="1"/>
    <s v="At least Monthly"/>
    <b v="1"/>
    <b v="1"/>
    <b v="1"/>
    <x v="1"/>
    <x v="0"/>
    <x v="1"/>
    <n v="4"/>
    <n v="3"/>
    <n v="7"/>
    <n v="1"/>
    <m/>
    <n v="1"/>
    <m/>
    <m/>
    <m/>
    <m/>
    <m/>
    <m/>
    <x v="0"/>
    <s v="Committee"/>
    <s v="Focal point"/>
  </r>
  <r>
    <x v="0"/>
    <x v="0"/>
    <x v="80"/>
    <x v="80"/>
    <s v="GCA"/>
    <s v="Urban"/>
    <n v="25"/>
    <n v="133"/>
    <n v="22"/>
    <n v="95"/>
    <n v="25"/>
    <n v="134"/>
    <b v="1"/>
    <s v="At least Monthly"/>
    <b v="1"/>
    <b v="1"/>
    <b v="1"/>
    <x v="0"/>
    <x v="1"/>
    <x v="1"/>
    <n v="1"/>
    <m/>
    <n v="1"/>
    <m/>
    <m/>
    <m/>
    <m/>
    <m/>
    <m/>
    <n v="1"/>
    <n v="4"/>
    <s v="Place of origin"/>
    <x v="1"/>
    <s v="Committee"/>
    <s v="Focal point"/>
  </r>
  <r>
    <x v="0"/>
    <x v="0"/>
    <x v="81"/>
    <x v="81"/>
    <s v="GCA"/>
    <s v="Urban"/>
    <n v="15"/>
    <n v="74"/>
    <n v="12"/>
    <n v="60"/>
    <n v="16"/>
    <n v="74"/>
    <b v="1"/>
    <s v="At least Monthly"/>
    <b v="1"/>
    <b v="1"/>
    <b v="1"/>
    <x v="1"/>
    <x v="0"/>
    <x v="1"/>
    <m/>
    <m/>
    <m/>
    <m/>
    <m/>
    <m/>
    <m/>
    <m/>
    <m/>
    <m/>
    <m/>
    <m/>
    <x v="0"/>
    <s v="Don't know"/>
    <s v="Focal point"/>
  </r>
  <r>
    <x v="0"/>
    <x v="1"/>
    <x v="82"/>
    <x v="82"/>
    <s v="GCA"/>
    <s v="Urban"/>
    <n v="116"/>
    <n v="659"/>
    <n v="116"/>
    <n v="659"/>
    <n v="116"/>
    <n v="659"/>
    <b v="1"/>
    <s v="At least Monthly"/>
    <b v="1"/>
    <b v="1"/>
    <b v="1"/>
    <x v="0"/>
    <x v="0"/>
    <x v="1"/>
    <m/>
    <m/>
    <m/>
    <m/>
    <m/>
    <m/>
    <n v="2"/>
    <n v="13"/>
    <s v="Don't know"/>
    <n v="1"/>
    <n v="4"/>
    <s v="Don't know"/>
    <x v="0"/>
    <s v="Committee"/>
    <s v="Focal point"/>
  </r>
  <r>
    <x v="0"/>
    <x v="6"/>
    <x v="83"/>
    <x v="83"/>
    <s v="GCA"/>
    <s v="Urban"/>
    <n v="30"/>
    <n v="175"/>
    <n v="18"/>
    <n v="120"/>
    <n v="29"/>
    <n v="182"/>
    <b v="1"/>
    <s v="At least Monthly"/>
    <b v="1"/>
    <b v="1"/>
    <b v="0"/>
    <x v="1"/>
    <x v="0"/>
    <x v="1"/>
    <m/>
    <n v="1"/>
    <n v="1"/>
    <n v="1"/>
    <m/>
    <n v="1"/>
    <m/>
    <m/>
    <m/>
    <n v="3"/>
    <n v="13"/>
    <s v="Don't know"/>
    <x v="0"/>
    <s v="Focal point"/>
    <s v="Committee"/>
  </r>
  <r>
    <x v="0"/>
    <x v="6"/>
    <x v="84"/>
    <x v="84"/>
    <s v="GCA"/>
    <s v="Urban"/>
    <n v="70"/>
    <n v="609"/>
    <n v="124"/>
    <n v="644"/>
    <n v="124"/>
    <n v="644"/>
    <b v="1"/>
    <s v="At least weekly"/>
    <b v="1"/>
    <b v="1"/>
    <b v="1"/>
    <x v="0"/>
    <x v="0"/>
    <x v="0"/>
    <n v="4"/>
    <n v="5"/>
    <n v="9"/>
    <m/>
    <m/>
    <m/>
    <m/>
    <m/>
    <m/>
    <n v="2"/>
    <n v="9"/>
    <s v="Place of origin"/>
    <x v="0"/>
    <s v="Committee"/>
    <s v="Focal point"/>
  </r>
  <r>
    <x v="0"/>
    <x v="6"/>
    <x v="85"/>
    <x v="85"/>
    <s v="GCA"/>
    <s v="Urban"/>
    <n v="186"/>
    <n v="1002"/>
    <n v="183"/>
    <n v="971"/>
    <n v="188"/>
    <n v="1003"/>
    <b v="1"/>
    <s v="At least Monthly"/>
    <b v="1"/>
    <b v="1"/>
    <b v="0"/>
    <x v="1"/>
    <x v="0"/>
    <x v="1"/>
    <n v="3"/>
    <n v="2"/>
    <n v="5"/>
    <m/>
    <m/>
    <m/>
    <n v="2"/>
    <n v="11"/>
    <s v="Other IDP camps"/>
    <n v="3"/>
    <n v="27"/>
    <s v="Abroad"/>
    <x v="0"/>
    <s v="Committee"/>
    <s v="Committee"/>
  </r>
  <r>
    <x v="0"/>
    <x v="12"/>
    <x v="86"/>
    <x v="86"/>
    <s v="GCA"/>
    <s v="Urban"/>
    <n v="91"/>
    <n v="400"/>
    <n v="60"/>
    <n v="228"/>
    <n v="74"/>
    <n v="228"/>
    <b v="1"/>
    <s v="At least Monthly"/>
    <b v="1"/>
    <b v="1"/>
    <b v="0"/>
    <x v="0"/>
    <x v="1"/>
    <x v="1"/>
    <n v="1"/>
    <n v="0"/>
    <n v="1"/>
    <n v="1"/>
    <n v="1"/>
    <n v="2"/>
    <m/>
    <m/>
    <m/>
    <m/>
    <m/>
    <m/>
    <x v="1"/>
    <s v="Committee"/>
    <s v="Focal point"/>
  </r>
  <r>
    <x v="0"/>
    <x v="2"/>
    <x v="87"/>
    <x v="87"/>
    <s v="GCA"/>
    <s v="Mixed"/>
    <n v="21"/>
    <n v="111"/>
    <n v="22"/>
    <n v="116"/>
    <n v="26"/>
    <n v="116"/>
    <b v="1"/>
    <s v="At least Monthly"/>
    <b v="1"/>
    <b v="1"/>
    <b v="1"/>
    <x v="1"/>
    <x v="0"/>
    <x v="1"/>
    <n v="1"/>
    <n v="2"/>
    <n v="3"/>
    <n v="2"/>
    <m/>
    <n v="2"/>
    <n v="1"/>
    <n v="6"/>
    <s v="Other IDP camps"/>
    <m/>
    <m/>
    <m/>
    <x v="0"/>
    <s v="Committee"/>
    <s v="Committee"/>
  </r>
  <r>
    <x v="0"/>
    <x v="2"/>
    <x v="88"/>
    <x v="88"/>
    <s v="NGCA"/>
    <s v="Mixed"/>
    <n v="610"/>
    <n v="2750"/>
    <n v="609"/>
    <n v="2630"/>
    <n v="609"/>
    <n v="2630"/>
    <b v="1"/>
    <s v="At least Monthly"/>
    <b v="1"/>
    <b v="1"/>
    <b v="0"/>
    <x v="0"/>
    <x v="1"/>
    <x v="1"/>
    <n v="5"/>
    <n v="2"/>
    <n v="7"/>
    <n v="4"/>
    <n v="13"/>
    <n v="17"/>
    <n v="1"/>
    <n v="3"/>
    <s v="Host families"/>
    <n v="10"/>
    <n v="44"/>
    <s v="Other IDP camps"/>
    <x v="0"/>
    <s v="Committee"/>
    <s v="Committee"/>
  </r>
  <r>
    <x v="0"/>
    <x v="2"/>
    <x v="89"/>
    <x v="89"/>
    <s v="GCA"/>
    <s v="Urban"/>
    <n v="128"/>
    <n v="725"/>
    <n v="100"/>
    <n v="608"/>
    <n v="128"/>
    <n v="746"/>
    <b v="1"/>
    <s v="At least Monthly"/>
    <b v="1"/>
    <b v="1"/>
    <b v="1"/>
    <x v="0"/>
    <x v="0"/>
    <x v="0"/>
    <n v="2"/>
    <n v="3"/>
    <n v="5"/>
    <m/>
    <n v="2"/>
    <n v="2"/>
    <n v="28"/>
    <n v="168"/>
    <s v="Other?"/>
    <n v="1"/>
    <n v="5"/>
    <s v="Host families"/>
    <x v="0"/>
    <s v="Committee"/>
    <s v="Focal point"/>
  </r>
  <r>
    <x v="0"/>
    <x v="2"/>
    <x v="90"/>
    <x v="90"/>
    <s v="GCA"/>
    <s v="Mixed"/>
    <n v="243"/>
    <n v="1307"/>
    <n v="227"/>
    <n v="1227"/>
    <n v="227"/>
    <n v="1227"/>
    <b v="1"/>
    <s v="At least Monthly"/>
    <b v="1"/>
    <b v="1"/>
    <b v="1"/>
    <x v="0"/>
    <x v="0"/>
    <x v="0"/>
    <n v="6"/>
    <n v="6"/>
    <n v="12"/>
    <n v="1"/>
    <n v="1"/>
    <n v="2"/>
    <m/>
    <n v="2"/>
    <s v="Other IDP camps"/>
    <n v="2"/>
    <n v="11"/>
    <s v="Don't know"/>
    <x v="0"/>
    <s v="Committee"/>
    <s v="Focal point"/>
  </r>
  <r>
    <x v="0"/>
    <x v="2"/>
    <x v="91"/>
    <x v="91"/>
    <s v="GCA"/>
    <s v="Rural"/>
    <n v="429"/>
    <n v="2237"/>
    <n v="429"/>
    <n v="2221"/>
    <n v="429"/>
    <n v="2221"/>
    <b v="1"/>
    <s v="At least Monthly"/>
    <b v="1"/>
    <b v="1"/>
    <b v="0"/>
    <x v="1"/>
    <x v="0"/>
    <x v="1"/>
    <n v="8"/>
    <n v="14"/>
    <n v="22"/>
    <n v="3"/>
    <n v="2"/>
    <n v="5"/>
    <n v="7"/>
    <n v="40"/>
    <s v="Place of origin"/>
    <n v="4"/>
    <n v="10"/>
    <s v="Place of origin"/>
    <x v="0"/>
    <s v="No"/>
    <s v="Committee"/>
  </r>
  <r>
    <x v="0"/>
    <x v="2"/>
    <x v="92"/>
    <x v="92"/>
    <s v="GCA"/>
    <s v="Rural"/>
    <n v="45"/>
    <n v="193"/>
    <n v="48"/>
    <n v="196"/>
    <n v="48"/>
    <n v="196"/>
    <b v="1"/>
    <s v="With each population change"/>
    <b v="0"/>
    <b v="1"/>
    <b v="0"/>
    <x v="1"/>
    <x v="0"/>
    <x v="1"/>
    <n v="1"/>
    <n v="2"/>
    <n v="3"/>
    <n v="0"/>
    <n v="0"/>
    <n v="0"/>
    <m/>
    <m/>
    <m/>
    <m/>
    <m/>
    <m/>
    <x v="0"/>
    <s v="Focal point"/>
    <s v="Committee"/>
  </r>
  <r>
    <x v="0"/>
    <x v="3"/>
    <x v="93"/>
    <x v="93"/>
    <s v="GCA"/>
    <s v="Rural"/>
    <n v="207"/>
    <n v="1141"/>
    <n v="352"/>
    <n v="1386"/>
    <n v="352"/>
    <n v="1386"/>
    <b v="1"/>
    <s v="Less frequent than Monthly"/>
    <b v="0"/>
    <b v="0"/>
    <b v="0"/>
    <x v="1"/>
    <x v="0"/>
    <x v="1"/>
    <n v="3"/>
    <n v="1"/>
    <n v="4"/>
    <m/>
    <m/>
    <m/>
    <m/>
    <m/>
    <m/>
    <n v="1"/>
    <n v="2"/>
    <s v="Other IDP camps"/>
    <x v="0"/>
    <s v="Focal point"/>
    <s v="Committee"/>
  </r>
  <r>
    <x v="0"/>
    <x v="3"/>
    <x v="94"/>
    <x v="94"/>
    <s v="GCA"/>
    <s v="Rural"/>
    <n v="121"/>
    <n v="596"/>
    <n v="129"/>
    <n v="575"/>
    <n v="129"/>
    <n v="575"/>
    <b v="1"/>
    <s v="At least Monthly"/>
    <b v="1"/>
    <b v="1"/>
    <b v="1"/>
    <x v="0"/>
    <x v="0"/>
    <x v="1"/>
    <n v="3"/>
    <n v="5"/>
    <n v="8"/>
    <n v="3"/>
    <n v="2"/>
    <n v="5"/>
    <m/>
    <m/>
    <s v="Place of origin"/>
    <m/>
    <m/>
    <m/>
    <x v="0"/>
    <s v="Committee"/>
    <s v="Focal point"/>
  </r>
  <r>
    <x v="0"/>
    <x v="5"/>
    <x v="95"/>
    <x v="95"/>
    <s v="GCA"/>
    <s v="Urban"/>
    <n v="72"/>
    <n v="333"/>
    <n v="72"/>
    <n v="332"/>
    <n v="72"/>
    <n v="332"/>
    <b v="1"/>
    <s v="With each population change"/>
    <b v="1"/>
    <b v="1"/>
    <b v="0"/>
    <x v="0"/>
    <x v="0"/>
    <x v="0"/>
    <n v="1"/>
    <n v="1"/>
    <n v="2"/>
    <n v="0"/>
    <n v="0"/>
    <n v="0"/>
    <n v="1"/>
    <n v="5"/>
    <s v="Other IDP camps"/>
    <m/>
    <m/>
    <m/>
    <x v="0"/>
    <s v="Committee"/>
    <s v="Focal point"/>
  </r>
  <r>
    <x v="0"/>
    <x v="6"/>
    <x v="96"/>
    <x v="96"/>
    <s v="GCA"/>
    <s v="Urban"/>
    <n v="265"/>
    <n v="1084"/>
    <n v="260"/>
    <n v="1140"/>
    <n v="260"/>
    <n v="1140"/>
    <b v="1"/>
    <s v="At least Monthly"/>
    <b v="1"/>
    <b v="1"/>
    <b v="0"/>
    <x v="1"/>
    <x v="0"/>
    <x v="1"/>
    <n v="4"/>
    <n v="6"/>
    <n v="10"/>
    <n v="2"/>
    <n v="1"/>
    <n v="3"/>
    <m/>
    <m/>
    <m/>
    <m/>
    <m/>
    <m/>
    <x v="0"/>
    <s v="Committee"/>
    <s v="Committee"/>
  </r>
  <r>
    <x v="0"/>
    <x v="5"/>
    <x v="97"/>
    <x v="97"/>
    <s v="GCA"/>
    <s v="Urban"/>
    <n v="93"/>
    <n v="446"/>
    <n v="91"/>
    <n v="482"/>
    <n v="100"/>
    <n v="523"/>
    <b v="1"/>
    <s v="At least Monthly"/>
    <b v="1"/>
    <b v="1"/>
    <b v="1"/>
    <x v="0"/>
    <x v="0"/>
    <x v="0"/>
    <m/>
    <m/>
    <m/>
    <m/>
    <m/>
    <m/>
    <m/>
    <m/>
    <m/>
    <m/>
    <m/>
    <m/>
    <x v="0"/>
    <s v="Committee"/>
    <s v="Committee"/>
  </r>
  <r>
    <x v="0"/>
    <x v="3"/>
    <x v="98"/>
    <x v="98"/>
    <s v="GCA"/>
    <s v="Rural"/>
    <n v="115"/>
    <n v="532"/>
    <n v="115"/>
    <n v="537"/>
    <n v="115"/>
    <n v="537"/>
    <b v="1"/>
    <s v="At least Monthly"/>
    <b v="1"/>
    <b v="1"/>
    <b v="1"/>
    <x v="0"/>
    <x v="1"/>
    <x v="1"/>
    <n v="1"/>
    <m/>
    <n v="1"/>
    <n v="1"/>
    <m/>
    <n v="1"/>
    <m/>
    <m/>
    <m/>
    <m/>
    <m/>
    <m/>
    <x v="0"/>
    <s v=""/>
    <s v="Focal point"/>
  </r>
  <r>
    <x v="0"/>
    <x v="3"/>
    <x v="99"/>
    <x v="99"/>
    <s v="GCA"/>
    <s v="Rural"/>
    <n v="319"/>
    <n v="1567"/>
    <n v="133"/>
    <n v="499"/>
    <n v="133"/>
    <n v="499"/>
    <b v="1"/>
    <s v="At least Monthly"/>
    <b v="1"/>
    <b v="1"/>
    <b v="0"/>
    <x v="0"/>
    <x v="1"/>
    <x v="1"/>
    <n v="4"/>
    <m/>
    <n v="4"/>
    <m/>
    <n v="1"/>
    <n v="1"/>
    <m/>
    <m/>
    <m/>
    <m/>
    <m/>
    <m/>
    <x v="0"/>
    <s v="Committee"/>
    <s v="Focal point"/>
  </r>
  <r>
    <x v="0"/>
    <x v="3"/>
    <x v="100"/>
    <x v="100"/>
    <s v="GCA"/>
    <s v="Rural"/>
    <n v="486"/>
    <n v="2371"/>
    <n v="488"/>
    <n v="2325"/>
    <n v="488"/>
    <n v="2325"/>
    <b v="1"/>
    <s v="At least Monthly"/>
    <b v="1"/>
    <b v="1"/>
    <b v="1"/>
    <x v="1"/>
    <x v="0"/>
    <x v="1"/>
    <n v="3"/>
    <n v="6"/>
    <n v="9"/>
    <n v="4"/>
    <m/>
    <n v="4"/>
    <m/>
    <m/>
    <m/>
    <m/>
    <m/>
    <m/>
    <x v="0"/>
    <s v="Focal point"/>
    <s v="Focal point"/>
  </r>
  <r>
    <x v="0"/>
    <x v="3"/>
    <x v="101"/>
    <x v="101"/>
    <s v="GCA"/>
    <s v="Rural"/>
    <n v="115"/>
    <n v="502"/>
    <n v="123"/>
    <n v="555"/>
    <n v="123"/>
    <n v="555"/>
    <b v="1"/>
    <s v="At least Monthly"/>
    <b v="1"/>
    <b v="1"/>
    <b v="1"/>
    <x v="0"/>
    <x v="0"/>
    <x v="1"/>
    <m/>
    <n v="2"/>
    <n v="2"/>
    <m/>
    <m/>
    <m/>
    <m/>
    <m/>
    <m/>
    <m/>
    <m/>
    <m/>
    <x v="1"/>
    <s v="Focal point"/>
    <s v="Focal point"/>
  </r>
  <r>
    <x v="0"/>
    <x v="6"/>
    <x v="102"/>
    <x v="102"/>
    <s v="GCA"/>
    <s v="Urban"/>
    <n v="3"/>
    <n v="13"/>
    <n v="3"/>
    <n v="13"/>
    <n v="3"/>
    <n v="13"/>
    <b v="1"/>
    <s v="At least Monthly"/>
    <b v="1"/>
    <b v="1"/>
    <b v="1"/>
    <x v="0"/>
    <x v="0"/>
    <x v="1"/>
    <m/>
    <m/>
    <m/>
    <m/>
    <m/>
    <m/>
    <m/>
    <m/>
    <m/>
    <m/>
    <m/>
    <m/>
    <x v="1"/>
    <s v="Focal point"/>
    <s v="Focal point"/>
  </r>
  <r>
    <x v="1"/>
    <x v="13"/>
    <x v="103"/>
    <x v="103"/>
    <s v="GCA"/>
    <s v="Urban"/>
    <n v="38"/>
    <n v="164"/>
    <n v="37"/>
    <n v="155"/>
    <n v="38"/>
    <n v="4"/>
    <b v="1"/>
    <s v="At least Monthly"/>
    <b v="1"/>
    <b v="1"/>
    <b v="1"/>
    <x v="0"/>
    <x v="1"/>
    <x v="1"/>
    <n v="2"/>
    <n v="2"/>
    <n v="4"/>
    <m/>
    <m/>
    <m/>
    <m/>
    <m/>
    <m/>
    <m/>
    <m/>
    <m/>
    <x v="0"/>
    <s v="Don't know"/>
    <s v="Focal point"/>
  </r>
  <r>
    <x v="1"/>
    <x v="13"/>
    <x v="104"/>
    <x v="104"/>
    <s v="GCA"/>
    <s v="Urban"/>
    <n v="31"/>
    <n v="191"/>
    <n v="31"/>
    <n v="183"/>
    <n v="31"/>
    <n v="183"/>
    <b v="1"/>
    <s v="At least Monthly"/>
    <b v="1"/>
    <b v="1"/>
    <b v="1"/>
    <x v="0"/>
    <x v="1"/>
    <x v="1"/>
    <n v="1"/>
    <n v="3"/>
    <n v="4"/>
    <n v="1"/>
    <m/>
    <n v="1"/>
    <m/>
    <m/>
    <m/>
    <m/>
    <n v="5"/>
    <s v="Other?"/>
    <x v="0"/>
    <s v="Committee"/>
    <s v="Committee"/>
  </r>
  <r>
    <x v="0"/>
    <x v="11"/>
    <x v="105"/>
    <x v="105"/>
    <s v="GCA"/>
    <s v="Mixed"/>
    <n v="18"/>
    <n v="78"/>
    <n v="18"/>
    <n v="79"/>
    <n v="18"/>
    <n v="77"/>
    <b v="1"/>
    <s v="At least Monthly"/>
    <b v="1"/>
    <b v="1"/>
    <b v="1"/>
    <x v="1"/>
    <x v="0"/>
    <x v="1"/>
    <n v="1"/>
    <n v="2"/>
    <n v="3"/>
    <m/>
    <n v="1"/>
    <n v="1"/>
    <n v="6"/>
    <n v="24"/>
    <s v="Place of origin"/>
    <n v="2"/>
    <n v="2"/>
    <s v="Other IDP camps"/>
    <x v="0"/>
    <s v="Committee"/>
    <s v="Focal point"/>
  </r>
  <r>
    <x v="0"/>
    <x v="3"/>
    <x v="106"/>
    <x v="106"/>
    <s v="GCA"/>
    <s v="Urban"/>
    <n v="135"/>
    <n v="672"/>
    <n v="156"/>
    <n v="704"/>
    <n v="156"/>
    <n v="704"/>
    <b v="1"/>
    <s v="At least weekly"/>
    <b v="1"/>
    <b v="1"/>
    <b v="0"/>
    <x v="1"/>
    <x v="0"/>
    <x v="1"/>
    <n v="2"/>
    <n v="6"/>
    <n v="8"/>
    <n v="1"/>
    <n v="3"/>
    <n v="4"/>
    <m/>
    <m/>
    <m/>
    <m/>
    <m/>
    <m/>
    <x v="0"/>
    <s v="Committee"/>
    <s v="Focal point"/>
  </r>
  <r>
    <x v="0"/>
    <x v="5"/>
    <x v="107"/>
    <x v="107"/>
    <s v="GCA"/>
    <s v="Rural"/>
    <n v="22"/>
    <n v="101"/>
    <n v="18"/>
    <n v="91"/>
    <n v="22"/>
    <n v="103"/>
    <b v="1"/>
    <s v="With each population change"/>
    <b v="1"/>
    <b v="1"/>
    <b v="1"/>
    <x v="1"/>
    <x v="0"/>
    <x v="0"/>
    <m/>
    <m/>
    <m/>
    <m/>
    <m/>
    <m/>
    <m/>
    <m/>
    <m/>
    <m/>
    <m/>
    <m/>
    <x v="0"/>
    <s v="Don't know"/>
    <s v="Focal point"/>
  </r>
  <r>
    <x v="0"/>
    <x v="5"/>
    <x v="108"/>
    <x v="108"/>
    <s v="GCA"/>
    <s v="Rural"/>
    <n v="14"/>
    <n v="73"/>
    <n v="12"/>
    <n v="61"/>
    <n v="14"/>
    <n v="72"/>
    <b v="1"/>
    <s v="At least Monthly"/>
    <b v="1"/>
    <b v="1"/>
    <b v="1"/>
    <x v="1"/>
    <x v="0"/>
    <x v="1"/>
    <m/>
    <m/>
    <m/>
    <m/>
    <m/>
    <m/>
    <m/>
    <m/>
    <m/>
    <m/>
    <m/>
    <m/>
    <x v="0"/>
    <s v="Committee"/>
    <s v="Focal point"/>
  </r>
  <r>
    <x v="1"/>
    <x v="7"/>
    <x v="109"/>
    <x v="109"/>
    <s v="GCA"/>
    <s v="Rural"/>
    <n v="51"/>
    <n v="260"/>
    <n v="51"/>
    <n v="263"/>
    <n v="51"/>
    <n v="263"/>
    <b v="1"/>
    <s v="At least Monthly"/>
    <b v="1"/>
    <b v="1"/>
    <b v="1"/>
    <x v="1"/>
    <x v="0"/>
    <x v="1"/>
    <n v="1"/>
    <n v="2"/>
    <n v="3"/>
    <n v="1"/>
    <m/>
    <n v="1"/>
    <m/>
    <m/>
    <m/>
    <m/>
    <m/>
    <m/>
    <x v="0"/>
    <s v="Committee"/>
    <s v="Focal point"/>
  </r>
  <r>
    <x v="1"/>
    <x v="7"/>
    <x v="110"/>
    <x v="110"/>
    <s v="GCA"/>
    <s v="Mixed"/>
    <n v="21"/>
    <n v="107"/>
    <n v="22"/>
    <n v="108"/>
    <n v="22"/>
    <n v="0"/>
    <b v="1"/>
    <s v="At least Monthly"/>
    <b v="1"/>
    <b v="1"/>
    <b v="1"/>
    <x v="0"/>
    <x v="1"/>
    <x v="1"/>
    <m/>
    <m/>
    <m/>
    <m/>
    <m/>
    <m/>
    <m/>
    <n v="1"/>
    <s v="Host families"/>
    <n v="1"/>
    <n v="2"/>
    <s v="Host families"/>
    <x v="0"/>
    <s v="Committee"/>
    <s v="Committee"/>
  </r>
  <r>
    <x v="1"/>
    <x v="8"/>
    <x v="111"/>
    <x v="111"/>
    <s v="GCA"/>
    <s v="Urban"/>
    <n v="61"/>
    <n v="264"/>
    <n v="55"/>
    <n v="251"/>
    <n v="55"/>
    <n v="251"/>
    <b v="1"/>
    <s v="At least Monthly"/>
    <b v="1"/>
    <b v="1"/>
    <b v="1"/>
    <x v="1"/>
    <x v="0"/>
    <x v="1"/>
    <n v="1"/>
    <n v="1"/>
    <n v="2"/>
    <m/>
    <m/>
    <m/>
    <m/>
    <m/>
    <m/>
    <m/>
    <m/>
    <m/>
    <x v="0"/>
    <s v="Committee"/>
    <s v="Focal point"/>
  </r>
  <r>
    <x v="1"/>
    <x v="8"/>
    <x v="112"/>
    <x v="112"/>
    <s v="GCA"/>
    <s v="Urban"/>
    <n v="30"/>
    <n v="188"/>
    <n v="24"/>
    <n v="112"/>
    <n v="24"/>
    <n v="112"/>
    <b v="1"/>
    <s v="At least Monthly"/>
    <b v="1"/>
    <b v="1"/>
    <b v="1"/>
    <x v="0"/>
    <x v="0"/>
    <x v="1"/>
    <m/>
    <n v="1"/>
    <n v="1"/>
    <m/>
    <m/>
    <m/>
    <m/>
    <m/>
    <m/>
    <m/>
    <n v="2"/>
    <s v="Place of origin"/>
    <x v="0"/>
    <s v="Committee"/>
    <s v="Committee"/>
  </r>
  <r>
    <x v="0"/>
    <x v="1"/>
    <x v="113"/>
    <x v="113"/>
    <s v="GCA"/>
    <s v="Urban"/>
    <n v="23"/>
    <n v="83"/>
    <n v="23"/>
    <n v="85"/>
    <n v="23"/>
    <n v="78"/>
    <b v="1"/>
    <s v="At least Monthly"/>
    <b v="1"/>
    <b v="1"/>
    <b v="1"/>
    <x v="1"/>
    <x v="0"/>
    <x v="1"/>
    <m/>
    <m/>
    <m/>
    <m/>
    <m/>
    <m/>
    <m/>
    <m/>
    <m/>
    <m/>
    <m/>
    <m/>
    <x v="0"/>
    <s v="Don't know"/>
    <s v="Committee"/>
  </r>
  <r>
    <x v="1"/>
    <x v="14"/>
    <x v="114"/>
    <x v="114"/>
    <s v="GCA"/>
    <s v="Urban"/>
    <n v="77"/>
    <n v="384"/>
    <n v="79"/>
    <n v="394"/>
    <n v="79"/>
    <n v="394"/>
    <b v="1"/>
    <s v="At least Monthly"/>
    <b v="1"/>
    <b v="1"/>
    <b v="1"/>
    <x v="0"/>
    <x v="1"/>
    <x v="1"/>
    <n v="4"/>
    <n v="3"/>
    <n v="7"/>
    <n v="1"/>
    <n v="1"/>
    <n v="2"/>
    <m/>
    <m/>
    <m/>
    <m/>
    <m/>
    <m/>
    <x v="0"/>
    <s v="Committee"/>
    <s v="Committee"/>
  </r>
  <r>
    <x v="1"/>
    <x v="14"/>
    <x v="115"/>
    <x v="115"/>
    <s v="GCA"/>
    <s v="Urban"/>
    <n v="73"/>
    <n v="393"/>
    <n v="73"/>
    <n v="393"/>
    <n v="73"/>
    <n v="393"/>
    <b v="1"/>
    <s v="At least Monthly"/>
    <b v="1"/>
    <b v="1"/>
    <b v="1"/>
    <x v="0"/>
    <x v="1"/>
    <x v="1"/>
    <m/>
    <m/>
    <m/>
    <m/>
    <m/>
    <m/>
    <m/>
    <m/>
    <m/>
    <m/>
    <m/>
    <m/>
    <x v="0"/>
    <s v="Committee"/>
    <s v="Focal point"/>
  </r>
  <r>
    <x v="1"/>
    <x v="14"/>
    <x v="116"/>
    <x v="116"/>
    <s v="GCA"/>
    <s v="Urban"/>
    <n v="41"/>
    <n v="214"/>
    <n v="41"/>
    <n v="214"/>
    <n v="41"/>
    <n v="214"/>
    <b v="1"/>
    <s v="At least Monthly"/>
    <b v="1"/>
    <b v="1"/>
    <b v="1"/>
    <x v="0"/>
    <x v="1"/>
    <x v="1"/>
    <n v="2"/>
    <m/>
    <n v="2"/>
    <m/>
    <m/>
    <m/>
    <m/>
    <m/>
    <m/>
    <m/>
    <m/>
    <m/>
    <x v="0"/>
    <s v="Committee"/>
    <s v="Focal point"/>
  </r>
  <r>
    <x v="1"/>
    <x v="14"/>
    <x v="117"/>
    <x v="117"/>
    <s v="GCA"/>
    <s v="Urban"/>
    <n v="50"/>
    <n v="218"/>
    <n v="53"/>
    <n v="217"/>
    <n v="53"/>
    <n v="217"/>
    <b v="1"/>
    <s v="At least Monthly"/>
    <b v="1"/>
    <b v="1"/>
    <b v="1"/>
    <x v="1"/>
    <x v="0"/>
    <x v="1"/>
    <m/>
    <n v="3"/>
    <n v="3"/>
    <n v="1"/>
    <m/>
    <n v="1"/>
    <n v="1"/>
    <n v="2"/>
    <s v="Other IDP camps"/>
    <n v="1"/>
    <n v="4"/>
    <s v="Other IDP camps"/>
    <x v="0"/>
    <s v="Committee"/>
    <s v="Committee"/>
  </r>
  <r>
    <x v="1"/>
    <x v="8"/>
    <x v="118"/>
    <x v="118"/>
    <s v="NGCA"/>
    <s v="Rural"/>
    <n v="9"/>
    <n v="40"/>
    <n v="9"/>
    <n v="43"/>
    <n v="9"/>
    <n v="43"/>
    <b v="1"/>
    <s v="At least Monthly"/>
    <b v="1"/>
    <b v="1"/>
    <b v="1"/>
    <x v="0"/>
    <x v="1"/>
    <x v="1"/>
    <m/>
    <m/>
    <m/>
    <m/>
    <m/>
    <m/>
    <m/>
    <m/>
    <m/>
    <m/>
    <m/>
    <m/>
    <x v="1"/>
    <s v="Committee"/>
    <s v="Focal point"/>
  </r>
  <r>
    <x v="1"/>
    <x v="7"/>
    <x v="119"/>
    <x v="119"/>
    <s v="GCA"/>
    <s v="Rural"/>
    <n v="70"/>
    <n v="273"/>
    <n v="71"/>
    <n v="278"/>
    <n v="71"/>
    <n v="278"/>
    <b v="1"/>
    <s v="At least Monthly"/>
    <b v="1"/>
    <b v="1"/>
    <b v="1"/>
    <x v="0"/>
    <x v="1"/>
    <x v="1"/>
    <n v="2"/>
    <n v="1"/>
    <n v="3"/>
    <m/>
    <m/>
    <m/>
    <m/>
    <m/>
    <m/>
    <m/>
    <m/>
    <m/>
    <x v="0"/>
    <s v="Committee"/>
    <s v="Focal point"/>
  </r>
  <r>
    <x v="0"/>
    <x v="0"/>
    <x v="120"/>
    <x v="120"/>
    <s v="GCA"/>
    <s v="Urban"/>
    <n v="16"/>
    <n v="58"/>
    <n v="10"/>
    <n v="45"/>
    <n v="16"/>
    <n v="58"/>
    <b v="1"/>
    <s v="At least Monthly"/>
    <b v="1"/>
    <b v="1"/>
    <b v="1"/>
    <x v="0"/>
    <x v="1"/>
    <x v="1"/>
    <m/>
    <m/>
    <m/>
    <m/>
    <m/>
    <m/>
    <m/>
    <m/>
    <m/>
    <m/>
    <m/>
    <m/>
    <x v="0"/>
    <s v="No"/>
    <s v="Focal point"/>
  </r>
  <r>
    <x v="1"/>
    <x v="15"/>
    <x v="121"/>
    <x v="121"/>
    <s v="GCA"/>
    <s v="Rural"/>
    <n v="44"/>
    <n v="273"/>
    <n v="40"/>
    <n v="208"/>
    <n v="40"/>
    <n v="208"/>
    <b v="1"/>
    <s v="At least Monthly"/>
    <b v="1"/>
    <b v="1"/>
    <b v="0"/>
    <x v="0"/>
    <x v="1"/>
    <x v="0"/>
    <n v="2"/>
    <m/>
    <n v="2"/>
    <n v="2"/>
    <m/>
    <n v="2"/>
    <n v="1"/>
    <n v="5"/>
    <s v="Place of origin"/>
    <n v="3"/>
    <n v="10"/>
    <s v="Place of origin"/>
    <x v="1"/>
    <s v="Committee"/>
    <s v="Focal point"/>
  </r>
  <r>
    <x v="1"/>
    <x v="16"/>
    <x v="122"/>
    <x v="122"/>
    <s v="GCA"/>
    <s v="Urban"/>
    <n v="12"/>
    <n v="52"/>
    <n v="10"/>
    <n v="44"/>
    <n v="10"/>
    <n v="44"/>
    <b v="1"/>
    <s v="With each population change"/>
    <b v="1"/>
    <b v="1"/>
    <b v="1"/>
    <x v="1"/>
    <x v="0"/>
    <x v="1"/>
    <m/>
    <m/>
    <m/>
    <m/>
    <m/>
    <m/>
    <m/>
    <m/>
    <m/>
    <m/>
    <m/>
    <m/>
    <x v="0"/>
    <s v=""/>
    <s v="Focal point"/>
  </r>
  <r>
    <x v="1"/>
    <x v="14"/>
    <x v="123"/>
    <x v="123"/>
    <s v="GCA"/>
    <s v="Urban"/>
    <n v="140"/>
    <n v="613"/>
    <n v="137"/>
    <n v="622"/>
    <n v="137"/>
    <n v="622"/>
    <b v="1"/>
    <s v="At least Monthly"/>
    <b v="1"/>
    <b v="1"/>
    <b v="1"/>
    <x v="0"/>
    <x v="1"/>
    <x v="1"/>
    <n v="4"/>
    <n v="7"/>
    <n v="11"/>
    <n v="1"/>
    <m/>
    <n v="1"/>
    <m/>
    <m/>
    <m/>
    <m/>
    <m/>
    <m/>
    <x v="0"/>
    <s v="Committee"/>
    <s v="Focal point"/>
  </r>
  <r>
    <x v="0"/>
    <x v="5"/>
    <x v="124"/>
    <x v="124"/>
    <s v="GCA"/>
    <s v="Rural"/>
    <n v="69"/>
    <n v="325"/>
    <n v="65"/>
    <n v="325"/>
    <n v="71"/>
    <n v="322"/>
    <b v="1"/>
    <s v="At least Monthly"/>
    <b v="1"/>
    <b v="1"/>
    <b v="1"/>
    <x v="0"/>
    <x v="0"/>
    <x v="0"/>
    <n v="0"/>
    <n v="1"/>
    <n v="1"/>
    <n v="1"/>
    <n v="0"/>
    <n v="1"/>
    <m/>
    <m/>
    <m/>
    <m/>
    <m/>
    <m/>
    <x v="0"/>
    <s v="Focal point"/>
    <s v="Focal point"/>
  </r>
  <r>
    <x v="0"/>
    <x v="1"/>
    <x v="125"/>
    <x v="125"/>
    <s v="GCA"/>
    <s v="Rural"/>
    <n v="23"/>
    <n v="124"/>
    <n v="20"/>
    <n v="110"/>
    <n v="20"/>
    <n v="110"/>
    <b v="1"/>
    <s v="At least weekly"/>
    <b v="1"/>
    <b v="1"/>
    <b v="1"/>
    <x v="1"/>
    <x v="0"/>
    <x v="1"/>
    <n v="1"/>
    <n v="1"/>
    <n v="2"/>
    <n v="2"/>
    <n v="2"/>
    <n v="4"/>
    <m/>
    <m/>
    <m/>
    <n v="3"/>
    <n v="16"/>
    <s v="Don't know"/>
    <x v="0"/>
    <s v="Focal point"/>
    <s v="Focal point"/>
  </r>
  <r>
    <x v="0"/>
    <x v="0"/>
    <x v="126"/>
    <x v="126"/>
    <s v="GCA"/>
    <s v="Rural"/>
    <n v="57"/>
    <n v="284"/>
    <n v="54"/>
    <n v="262"/>
    <n v="54"/>
    <n v="262"/>
    <b v="1"/>
    <s v="At least Monthly"/>
    <b v="1"/>
    <b v="1"/>
    <b v="1"/>
    <x v="0"/>
    <x v="0"/>
    <x v="0"/>
    <m/>
    <n v="1"/>
    <n v="1"/>
    <m/>
    <m/>
    <m/>
    <m/>
    <m/>
    <m/>
    <n v="3"/>
    <n v="14"/>
    <s v="Host families"/>
    <x v="1"/>
    <s v="Committee"/>
    <s v="Focal point"/>
  </r>
  <r>
    <x v="0"/>
    <x v="11"/>
    <x v="127"/>
    <x v="127"/>
    <s v="GCA"/>
    <s v="Urban"/>
    <n v="14"/>
    <n v="44"/>
    <n v="14"/>
    <n v="44"/>
    <n v="14"/>
    <n v="44"/>
    <b v="1"/>
    <s v="With each population change"/>
    <b v="1"/>
    <b v="1"/>
    <b v="1"/>
    <x v="0"/>
    <x v="0"/>
    <x v="0"/>
    <m/>
    <m/>
    <m/>
    <m/>
    <m/>
    <m/>
    <n v="6"/>
    <n v="20"/>
    <s v="Place of origin"/>
    <n v="1"/>
    <n v="4"/>
    <s v="Other?"/>
    <x v="0"/>
    <s v="Committee"/>
    <s v="Committee"/>
  </r>
  <r>
    <x v="0"/>
    <x v="2"/>
    <x v="128"/>
    <x v="128"/>
    <s v="GCA"/>
    <s v="Rural"/>
    <n v="18"/>
    <n v="82"/>
    <n v="18"/>
    <n v="82"/>
    <n v="18"/>
    <n v="80"/>
    <b v="1"/>
    <s v="At least Monthly"/>
    <b v="1"/>
    <b v="1"/>
    <b v="0"/>
    <x v="1"/>
    <x v="0"/>
    <x v="1"/>
    <n v="2"/>
    <m/>
    <m/>
    <m/>
    <m/>
    <m/>
    <m/>
    <m/>
    <m/>
    <m/>
    <m/>
    <m/>
    <x v="0"/>
    <s v="Committee"/>
    <s v="Committee"/>
  </r>
  <r>
    <x v="0"/>
    <x v="10"/>
    <x v="129"/>
    <x v="129"/>
    <s v="GCA"/>
    <s v="Rural"/>
    <n v="20"/>
    <n v="106"/>
    <n v="13"/>
    <n v="94"/>
    <n v="18"/>
    <n v="94"/>
    <b v="1"/>
    <s v="At least Monthly"/>
    <b v="1"/>
    <b v="1"/>
    <b v="1"/>
    <x v="0"/>
    <x v="0"/>
    <x v="0"/>
    <m/>
    <m/>
    <m/>
    <m/>
    <m/>
    <m/>
    <n v="1"/>
    <n v="3"/>
    <s v="Place of origin"/>
    <n v="2"/>
    <n v="11"/>
    <s v="Host families"/>
    <x v="0"/>
    <s v="Committee"/>
    <s v="Committee"/>
  </r>
  <r>
    <x v="0"/>
    <x v="6"/>
    <x v="130"/>
    <x v="130"/>
    <s v="NGCA"/>
    <s v="Rural"/>
    <n v="412"/>
    <n v="1700"/>
    <n v="375"/>
    <n v="1598"/>
    <n v="375"/>
    <n v="1598"/>
    <b v="1"/>
    <s v="Less frequent than Monthly"/>
    <b v="1"/>
    <b v="1"/>
    <b v="1"/>
    <x v="1"/>
    <x v="0"/>
    <x v="1"/>
    <m/>
    <m/>
    <m/>
    <m/>
    <m/>
    <m/>
    <m/>
    <m/>
    <m/>
    <m/>
    <m/>
    <m/>
    <x v="1"/>
    <s v="Committee"/>
    <s v="Committee"/>
  </r>
  <r>
    <x v="0"/>
    <x v="6"/>
    <x v="131"/>
    <x v="131"/>
    <s v="GCA"/>
    <s v="Urban"/>
    <n v="25"/>
    <n v="92"/>
    <n v="24"/>
    <n v="89"/>
    <n v="24"/>
    <n v="89"/>
    <b v="1"/>
    <s v="At least Monthly"/>
    <b v="1"/>
    <b v="1"/>
    <b v="1"/>
    <x v="1"/>
    <x v="0"/>
    <x v="1"/>
    <m/>
    <m/>
    <m/>
    <m/>
    <m/>
    <m/>
    <m/>
    <m/>
    <m/>
    <n v="1"/>
    <n v="3"/>
    <s v="Place of origin"/>
    <x v="1"/>
    <s v="Committee"/>
    <s v="Focal point"/>
  </r>
</pivotCacheRecords>
</file>

<file path=xl/pivotCache/pivotCacheRecords7.xml><?xml version="1.0" encoding="utf-8"?>
<pivotCacheRecords xmlns="http://schemas.openxmlformats.org/spreadsheetml/2006/main" xmlns:r="http://schemas.openxmlformats.org/officeDocument/2006/relationships" count="132">
  <r>
    <x v="0"/>
    <x v="0"/>
    <s v="Tat Kone Baptist Church"/>
    <s v="MMR001CMP001"/>
    <s v="GCA"/>
    <s v="Urban"/>
    <n v="69"/>
    <n v="349"/>
    <n v="43"/>
    <n v="361"/>
    <n v="43"/>
    <n v="361"/>
    <s v="Committee"/>
    <x v="0"/>
    <n v="1"/>
    <n v="50"/>
    <n v="30"/>
    <m/>
    <m/>
    <x v="0"/>
    <n v="1"/>
    <n v="50"/>
    <n v="30"/>
    <m/>
    <m/>
    <x v="0"/>
    <n v="1"/>
    <n v="50"/>
    <n v="30"/>
    <m/>
    <m/>
    <x v="0"/>
    <n v="2"/>
    <n v="100"/>
    <n v="50"/>
    <m/>
    <m/>
    <n v="8"/>
    <n v="6"/>
    <n v="15"/>
    <n v="17"/>
    <n v="6"/>
    <n v="10"/>
    <n v="8"/>
    <n v="15"/>
    <n v="10"/>
    <n v="4"/>
    <n v="8"/>
    <n v="10"/>
    <n v="37"/>
    <n v="48"/>
    <n v="32"/>
  </r>
  <r>
    <x v="0"/>
    <x v="0"/>
    <s v="Njang Dung Baptist Church "/>
    <s v="MMR001CMP002"/>
    <s v="GCA"/>
    <s v="Urban"/>
    <n v="56"/>
    <n v="230"/>
    <n v="54"/>
    <n v="221"/>
    <n v="57"/>
    <n v="232"/>
    <s v="Focal point"/>
    <x v="1"/>
    <n v="0"/>
    <m/>
    <m/>
    <m/>
    <m/>
    <x v="1"/>
    <n v="0"/>
    <m/>
    <m/>
    <m/>
    <m/>
    <x v="0"/>
    <n v="1"/>
    <n v="50"/>
    <n v="20"/>
    <n v="15"/>
    <m/>
    <x v="0"/>
    <n v="1"/>
    <n v="50"/>
    <n v="20"/>
    <n v="15"/>
    <m/>
    <n v="6"/>
    <n v="6"/>
    <n v="18"/>
    <n v="26"/>
    <n v="12"/>
    <n v="9"/>
    <n v="5"/>
    <n v="10"/>
    <n v="7"/>
    <n v="24"/>
    <n v="20"/>
    <n v="12"/>
    <n v="41"/>
    <n v="51"/>
    <n v="63"/>
  </r>
  <r>
    <x v="0"/>
    <x v="0"/>
    <s v="Tat Kone Galile Baptist Church"/>
    <s v="MMR001CMP003"/>
    <s v="GCA"/>
    <s v="Urban"/>
    <n v="32"/>
    <n v="146"/>
    <n v="28"/>
    <n v="131"/>
    <n v="32"/>
    <n v="148"/>
    <s v="Committee"/>
    <x v="0"/>
    <n v="0"/>
    <m/>
    <m/>
    <m/>
    <m/>
    <x v="0"/>
    <n v="0.40000000596046448"/>
    <n v="10"/>
    <n v="5"/>
    <m/>
    <m/>
    <x v="0"/>
    <n v="2.5999999046325684"/>
    <n v="15"/>
    <n v="10"/>
    <m/>
    <m/>
    <x v="0"/>
    <n v="1"/>
    <n v="60"/>
    <n v="30"/>
    <m/>
    <m/>
    <n v="6"/>
    <n v="5"/>
    <n v="13"/>
    <n v="15"/>
    <n v="5"/>
    <n v="13"/>
    <n v="2"/>
    <n v="3"/>
    <n v="5"/>
    <n v="6"/>
    <n v="8"/>
    <n v="10"/>
    <n v="26"/>
    <n v="36"/>
    <n v="29"/>
  </r>
  <r>
    <x v="0"/>
    <x v="0"/>
    <s v="Tat Kone Emanuel Church"/>
    <s v="MMR001CMP004"/>
    <s v="GCA"/>
    <s v="Urban"/>
    <n v="7"/>
    <n v="41"/>
    <n v="10"/>
    <n v="47"/>
    <n v="12"/>
    <n v="56"/>
    <s v="Committee"/>
    <x v="1"/>
    <n v="0"/>
    <m/>
    <m/>
    <m/>
    <m/>
    <x v="0"/>
    <n v="0.125"/>
    <m/>
    <n v="4"/>
    <m/>
    <m/>
    <x v="0"/>
    <n v="0.125"/>
    <m/>
    <n v="4"/>
    <m/>
    <m/>
    <x v="0"/>
    <n v="0.125"/>
    <m/>
    <n v="4"/>
    <m/>
    <m/>
    <n v="2"/>
    <n v="3"/>
    <n v="4"/>
    <n v="3"/>
    <n v="3"/>
    <n v="2"/>
    <n v="1"/>
    <n v="1"/>
    <n v="3"/>
    <n v="5"/>
    <n v="9"/>
    <n v="6"/>
    <n v="10"/>
    <n v="9"/>
    <n v="23"/>
  </r>
  <r>
    <x v="0"/>
    <x v="0"/>
    <s v="Tat Kone San Pya Baptist Church"/>
    <s v="MMR001CMP005"/>
    <s v="GCA"/>
    <s v="Urban"/>
    <n v="35"/>
    <n v="175"/>
    <n v="32"/>
    <n v="173"/>
    <n v="43"/>
    <n v="212"/>
    <s v="Focal point"/>
    <x v="0"/>
    <n v="0.20000000298023224"/>
    <n v="15"/>
    <m/>
    <m/>
    <m/>
    <x v="0"/>
    <n v="0.20000000298023224"/>
    <n v="15"/>
    <m/>
    <m/>
    <m/>
    <x v="0"/>
    <n v="0.20000000298023224"/>
    <n v="15"/>
    <m/>
    <m/>
    <m/>
    <x v="0"/>
    <n v="0.20000000298023224"/>
    <n v="15"/>
    <m/>
    <m/>
    <m/>
    <n v="6"/>
    <n v="3"/>
    <n v="14"/>
    <n v="11"/>
    <n v="19"/>
    <n v="15"/>
    <n v="4"/>
    <n v="1"/>
    <n v="5"/>
    <n v="12"/>
    <n v="10"/>
    <m/>
    <n v="43"/>
    <n v="30"/>
    <n v="27"/>
  </r>
  <r>
    <x v="0"/>
    <x v="0"/>
    <s v="Shatapru Sut Ngai Tawng"/>
    <s v="MMR001CMP006"/>
    <s v="GCA"/>
    <s v="Urban"/>
    <n v="97"/>
    <n v="382"/>
    <n v="95"/>
    <n v="386"/>
    <n v="95"/>
    <n v="386"/>
    <s v="Committee"/>
    <x v="1"/>
    <n v="0"/>
    <m/>
    <m/>
    <m/>
    <m/>
    <x v="0"/>
    <n v="0.20000000298023224"/>
    <n v="10"/>
    <n v="3"/>
    <m/>
    <m/>
    <x v="0"/>
    <n v="0.10000000149011612"/>
    <n v="5"/>
    <n v="2"/>
    <m/>
    <m/>
    <x v="0"/>
    <n v="0.10000000149011612"/>
    <n v="5"/>
    <n v="2"/>
    <m/>
    <m/>
    <n v="13"/>
    <n v="12"/>
    <n v="49"/>
    <n v="33"/>
    <n v="25"/>
    <n v="28"/>
    <n v="7"/>
    <n v="11"/>
    <n v="25"/>
    <n v="82"/>
    <n v="53"/>
    <n v="18"/>
    <n v="94"/>
    <n v="84"/>
    <n v="178"/>
  </r>
  <r>
    <x v="0"/>
    <x v="0"/>
    <s v="Shatapru Thida Aye Baptist Church"/>
    <s v="MMR001CMP007"/>
    <s v="GCA"/>
    <s v="Urban"/>
    <n v="28"/>
    <n v="130"/>
    <n v="27"/>
    <n v="121"/>
    <n v="28"/>
    <n v="130"/>
    <s v="Focal point"/>
    <x v="0"/>
    <n v="0.25"/>
    <n v="15"/>
    <n v="5"/>
    <m/>
    <m/>
    <x v="0"/>
    <n v="0.25"/>
    <n v="15"/>
    <n v="5"/>
    <m/>
    <m/>
    <x v="0"/>
    <n v="0.25"/>
    <n v="15"/>
    <n v="5"/>
    <m/>
    <m/>
    <x v="0"/>
    <n v="2"/>
    <n v="60"/>
    <n v="30"/>
    <m/>
    <m/>
    <n v="2"/>
    <n v="0"/>
    <n v="9"/>
    <n v="11"/>
    <n v="7"/>
    <n v="7"/>
    <n v="8"/>
    <n v="10"/>
    <n v="0"/>
    <n v="0"/>
    <n v="0"/>
    <n v="0"/>
    <n v="26"/>
    <n v="28"/>
    <n v="0"/>
  </r>
  <r>
    <x v="0"/>
    <x v="0"/>
    <s v="Man Hkring Baptist Church"/>
    <s v="MMR001CMP008"/>
    <s v="GCA"/>
    <s v="Urban"/>
    <n v="93"/>
    <n v="446"/>
    <n v="91"/>
    <n v="482"/>
    <n v="100"/>
    <n v="523"/>
    <s v="Committee"/>
    <x v="1"/>
    <m/>
    <m/>
    <m/>
    <m/>
    <m/>
    <x v="0"/>
    <n v="0.20000000298023224"/>
    <n v="10"/>
    <m/>
    <m/>
    <m/>
    <x v="0"/>
    <n v="0.20000000298023224"/>
    <n v="10"/>
    <m/>
    <m/>
    <m/>
    <x v="0"/>
    <n v="0.20000000298023224"/>
    <n v="10"/>
    <m/>
    <m/>
    <m/>
    <n v="12"/>
    <n v="18"/>
    <n v="45"/>
    <n v="40"/>
    <n v="17"/>
    <n v="31"/>
    <n v="27"/>
    <n v="24"/>
    <n v="2"/>
    <n v="8"/>
    <n v="11"/>
    <n v="10"/>
    <n v="101"/>
    <n v="113"/>
    <n v="31"/>
  </r>
  <r>
    <x v="0"/>
    <x v="0"/>
    <s v="Shwe Zet Baptist Church"/>
    <s v="MMR001CMP009"/>
    <s v="GCA"/>
    <s v="Urban"/>
    <n v="87"/>
    <n v="461"/>
    <n v="90"/>
    <n v="489"/>
    <n v="90"/>
    <n v="489"/>
    <s v="Focal point"/>
    <x v="1"/>
    <n v="0"/>
    <m/>
    <m/>
    <m/>
    <m/>
    <x v="0"/>
    <n v="0.25"/>
    <n v="15"/>
    <n v="5"/>
    <m/>
    <m/>
    <x v="0"/>
    <n v="0.25"/>
    <n v="15"/>
    <n v="5"/>
    <m/>
    <m/>
    <x v="0"/>
    <n v="0.25"/>
    <n v="15"/>
    <n v="5"/>
    <m/>
    <m/>
    <n v="16"/>
    <n v="15"/>
    <n v="34"/>
    <n v="18"/>
    <n v="23"/>
    <n v="23"/>
    <n v="5"/>
    <n v="11"/>
    <n v="7"/>
    <n v="7"/>
    <n v="6"/>
    <n v="5"/>
    <n v="78"/>
    <n v="67"/>
    <n v="25"/>
  </r>
  <r>
    <x v="0"/>
    <x v="0"/>
    <s v="Du Kahtawng Qtr. 4"/>
    <s v="MMR001CMP010"/>
    <s v="GCA"/>
    <s v="Urban"/>
    <n v="6"/>
    <n v="39"/>
    <n v="6"/>
    <n v="39"/>
    <n v="6"/>
    <n v="39"/>
    <s v="Committee"/>
    <x v="0"/>
    <n v="1"/>
    <n v="50"/>
    <n v="30"/>
    <m/>
    <m/>
    <x v="0"/>
    <n v="0.5"/>
    <n v="25"/>
    <n v="15"/>
    <m/>
    <m/>
    <x v="0"/>
    <n v="0.5"/>
    <n v="25"/>
    <n v="15"/>
    <m/>
    <m/>
    <x v="0"/>
    <n v="0.20000000298023224"/>
    <n v="10"/>
    <n v="5"/>
    <m/>
    <m/>
    <n v="0"/>
    <n v="0"/>
    <n v="3"/>
    <n v="2"/>
    <n v="2"/>
    <n v="2"/>
    <n v="1"/>
    <n v="4"/>
    <n v="14"/>
    <n v="3"/>
    <n v="19"/>
    <n v="7"/>
    <n v="6"/>
    <n v="8"/>
    <n v="43"/>
  </r>
  <r>
    <x v="0"/>
    <x v="0"/>
    <s v="Du Kahtawng Qtr. 5"/>
    <s v="MMR001CMP011"/>
    <s v="GCA"/>
    <s v="Urban"/>
    <n v="8"/>
    <n v="30"/>
    <n v="8"/>
    <n v="32"/>
    <n v="8"/>
    <n v="32"/>
    <s v="Committee"/>
    <x v="1"/>
    <n v="0"/>
    <m/>
    <m/>
    <m/>
    <m/>
    <x v="0"/>
    <n v="0.5"/>
    <n v="25"/>
    <n v="10"/>
    <m/>
    <m/>
    <x v="0"/>
    <n v="0.5"/>
    <n v="25"/>
    <n v="10"/>
    <m/>
    <m/>
    <x v="0"/>
    <n v="0.20000000298023224"/>
    <n v="10"/>
    <n v="5"/>
    <m/>
    <m/>
    <n v="1"/>
    <n v="0"/>
    <n v="4"/>
    <n v="2"/>
    <n v="2"/>
    <n v="2"/>
    <n v="0"/>
    <n v="1"/>
    <n v="14"/>
    <n v="3"/>
    <n v="19"/>
    <n v="7"/>
    <n v="7"/>
    <n v="5"/>
    <n v="43"/>
  </r>
  <r>
    <x v="0"/>
    <x v="0"/>
    <s v="Du Kahtawng Qtr. 14"/>
    <s v="MMR001CMP012"/>
    <s v="GCA"/>
    <s v="Urban"/>
    <n v="6"/>
    <n v="28"/>
    <n v="6"/>
    <n v="30"/>
    <n v="6"/>
    <n v="30"/>
    <s v="Committee"/>
    <x v="1"/>
    <n v="0"/>
    <m/>
    <m/>
    <m/>
    <m/>
    <x v="0"/>
    <n v="0.5"/>
    <n v="25"/>
    <n v="10"/>
    <m/>
    <m/>
    <x v="0"/>
    <n v="0.5"/>
    <n v="25"/>
    <n v="10"/>
    <m/>
    <m/>
    <x v="0"/>
    <n v="0.20000000298023224"/>
    <n v="10"/>
    <n v="5"/>
    <m/>
    <m/>
    <n v="1"/>
    <n v="1"/>
    <n v="1"/>
    <n v="5"/>
    <n v="3"/>
    <n v="1"/>
    <n v="1"/>
    <n v="1"/>
    <n v="14"/>
    <n v="3"/>
    <n v="19"/>
    <n v="7"/>
    <n v="6"/>
    <n v="8"/>
    <n v="43"/>
  </r>
  <r>
    <x v="0"/>
    <x v="0"/>
    <s v="Kyun Pin Thar Baptist Church"/>
    <s v="MMR001CMP013"/>
    <s v="GCA"/>
    <s v="Urban"/>
    <n v="44"/>
    <n v="180"/>
    <n v="18"/>
    <n v="68"/>
    <n v="45"/>
    <n v="194"/>
    <s v="Don't know"/>
    <x v="1"/>
    <n v="0"/>
    <m/>
    <m/>
    <m/>
    <m/>
    <x v="0"/>
    <n v="0.20000000298023224"/>
    <n v="20"/>
    <n v="5"/>
    <m/>
    <m/>
    <x v="0"/>
    <n v="0.20000000298023224"/>
    <n v="20"/>
    <n v="5"/>
    <m/>
    <m/>
    <x v="0"/>
    <n v="1"/>
    <n v="60"/>
    <n v="20"/>
    <m/>
    <m/>
    <n v="1"/>
    <n v="1"/>
    <n v="6"/>
    <n v="4"/>
    <n v="4"/>
    <n v="4"/>
    <n v="3"/>
    <n v="2"/>
    <n v="5"/>
    <n v="16"/>
    <n v="24"/>
    <n v="15"/>
    <n v="14"/>
    <n v="11"/>
    <n v="60"/>
  </r>
  <r>
    <x v="0"/>
    <x v="0"/>
    <s v="Le Kone Ziun Baptist Church "/>
    <s v="MMR001CMP014"/>
    <s v="GCA"/>
    <s v="Urban"/>
    <n v="163"/>
    <n v="712"/>
    <n v="84"/>
    <n v="452"/>
    <n v="140"/>
    <n v="707"/>
    <s v="Focal point"/>
    <x v="1"/>
    <n v="0"/>
    <m/>
    <m/>
    <m/>
    <m/>
    <x v="0"/>
    <n v="0.10000000149011612"/>
    <n v="5"/>
    <n v="2"/>
    <m/>
    <m/>
    <x v="0"/>
    <n v="0.30000001192092896"/>
    <n v="15"/>
    <n v="5"/>
    <m/>
    <m/>
    <x v="0"/>
    <n v="0.30000001192092896"/>
    <n v="15"/>
    <n v="5"/>
    <m/>
    <m/>
    <n v="19"/>
    <n v="15"/>
    <n v="56"/>
    <n v="48"/>
    <n v="49"/>
    <n v="31"/>
    <n v="16"/>
    <n v="31"/>
    <n v="4"/>
    <n v="5"/>
    <n v="10"/>
    <n v="18"/>
    <n v="140"/>
    <n v="125"/>
    <n v="37"/>
  </r>
  <r>
    <x v="0"/>
    <x v="0"/>
    <s v="Le Kone Bethlehem Church"/>
    <s v="MMR001CMP015"/>
    <s v="GCA"/>
    <s v="Urban"/>
    <n v="107"/>
    <n v="584"/>
    <n v="30"/>
    <n v="174"/>
    <n v="108"/>
    <n v="605"/>
    <s v="Committee"/>
    <x v="1"/>
    <n v="0"/>
    <m/>
    <m/>
    <m/>
    <m/>
    <x v="0"/>
    <n v="0.10000000149011612"/>
    <m/>
    <m/>
    <m/>
    <m/>
    <x v="0"/>
    <n v="0.20000000298023224"/>
    <m/>
    <m/>
    <m/>
    <m/>
    <x v="0"/>
    <n v="0.30000001192092896"/>
    <m/>
    <m/>
    <m/>
    <m/>
    <n v="10"/>
    <n v="7"/>
    <n v="29"/>
    <n v="30"/>
    <n v="20"/>
    <n v="25"/>
    <n v="29"/>
    <n v="41"/>
    <n v="0"/>
    <n v="0"/>
    <n v="0"/>
    <n v="0"/>
    <n v="88"/>
    <n v="103"/>
    <n v="0"/>
  </r>
  <r>
    <x v="0"/>
    <x v="0"/>
    <s v="Maliyang Baptist Church"/>
    <s v="MMR001CMP016"/>
    <s v="GCA"/>
    <s v="Urban"/>
    <n v="72"/>
    <n v="333"/>
    <n v="72"/>
    <n v="332"/>
    <n v="72"/>
    <n v="332"/>
    <s v="Focal point"/>
    <x v="0"/>
    <n v="1.0000000474974513E-3"/>
    <m/>
    <m/>
    <m/>
    <m/>
    <x v="0"/>
    <n v="1.0000000474974513E-3"/>
    <m/>
    <m/>
    <m/>
    <m/>
    <x v="0"/>
    <n v="1.0000000474974513E-3"/>
    <m/>
    <m/>
    <m/>
    <m/>
    <x v="0"/>
    <n v="1.0000000474974513E-3"/>
    <m/>
    <m/>
    <m/>
    <m/>
    <n v="9"/>
    <n v="13"/>
    <n v="27"/>
    <n v="20"/>
    <n v="20"/>
    <n v="21"/>
    <n v="11"/>
    <n v="9"/>
    <n v="4"/>
    <n v="15"/>
    <n v="15"/>
    <n v="30"/>
    <n v="67"/>
    <n v="63"/>
    <n v="64"/>
  </r>
  <r>
    <x v="0"/>
    <x v="0"/>
    <s v="Jan Mai Kawng Baptist Church"/>
    <s v="MMR001CMP018"/>
    <s v="GCA"/>
    <s v="Urban"/>
    <n v="190"/>
    <n v="1047"/>
    <n v="205"/>
    <n v="1072"/>
    <m/>
    <n v="1072"/>
    <s v="Focal point"/>
    <x v="1"/>
    <n v="0"/>
    <m/>
    <m/>
    <m/>
    <m/>
    <x v="0"/>
    <n v="0.40000000596046448"/>
    <n v="3"/>
    <m/>
    <m/>
    <m/>
    <x v="0"/>
    <n v="0.40000000596046448"/>
    <n v="20"/>
    <n v="10"/>
    <m/>
    <m/>
    <x v="0"/>
    <n v="1"/>
    <n v="50"/>
    <n v="20"/>
    <m/>
    <m/>
    <n v="23"/>
    <n v="31"/>
    <n v="77"/>
    <n v="87"/>
    <n v="63"/>
    <n v="65"/>
    <n v="23"/>
    <n v="39"/>
    <n v="4"/>
    <n v="8"/>
    <n v="7"/>
    <n v="10"/>
    <n v="186"/>
    <n v="222"/>
    <n v="29"/>
  </r>
  <r>
    <x v="0"/>
    <x v="0"/>
    <s v="Jan Mai Kawng Catholic Church"/>
    <s v="MMR001CMP019"/>
    <s v="GCA"/>
    <s v="Urban"/>
    <n v="107"/>
    <n v="501"/>
    <n v="107"/>
    <n v="503"/>
    <n v="107"/>
    <n v="497"/>
    <s v="Focal point"/>
    <x v="1"/>
    <n v="0"/>
    <m/>
    <m/>
    <m/>
    <m/>
    <x v="0"/>
    <n v="0"/>
    <n v="10"/>
    <n v="5"/>
    <n v="5"/>
    <m/>
    <x v="0"/>
    <n v="1"/>
    <n v="30"/>
    <n v="15"/>
    <n v="10"/>
    <m/>
    <x v="0"/>
    <n v="1"/>
    <n v="30"/>
    <n v="15"/>
    <n v="10"/>
    <m/>
    <n v="20"/>
    <n v="20"/>
    <n v="50"/>
    <n v="43"/>
    <n v="28"/>
    <n v="26"/>
    <n v="5"/>
    <n v="16"/>
    <n v="3"/>
    <n v="6"/>
    <n v="0"/>
    <n v="0"/>
    <n v="103"/>
    <n v="105"/>
    <n v="9"/>
  </r>
  <r>
    <x v="0"/>
    <x v="0"/>
    <s v="Maw Hpawng Hka Nan Baptist Church"/>
    <s v="MMR001CMP020"/>
    <s v="GCA"/>
    <s v="Rural"/>
    <n v="22"/>
    <n v="101"/>
    <n v="18"/>
    <n v="91"/>
    <n v="22"/>
    <n v="103"/>
    <s v="Don't know"/>
    <x v="0"/>
    <n v="0.25"/>
    <n v="10"/>
    <m/>
    <m/>
    <m/>
    <x v="0"/>
    <n v="0.25"/>
    <n v="10"/>
    <m/>
    <m/>
    <m/>
    <x v="0"/>
    <m/>
    <m/>
    <m/>
    <m/>
    <m/>
    <x v="0"/>
    <n v="1"/>
    <n v="40"/>
    <m/>
    <m/>
    <m/>
    <n v="2"/>
    <n v="4"/>
    <n v="7"/>
    <n v="8"/>
    <n v="4"/>
    <n v="3"/>
    <n v="1"/>
    <n v="5"/>
    <n v="0"/>
    <n v="0"/>
    <n v="0"/>
    <n v="0"/>
    <n v="14"/>
    <n v="20"/>
    <n v="0"/>
  </r>
  <r>
    <x v="0"/>
    <x v="0"/>
    <s v="Maw Hpawng Lhaovo Baptist Church"/>
    <s v="MMR001CMP021"/>
    <s v="GCA"/>
    <s v="Rural"/>
    <n v="14"/>
    <n v="73"/>
    <n v="12"/>
    <n v="61"/>
    <n v="14"/>
    <n v="72"/>
    <s v="Focal point"/>
    <x v="1"/>
    <n v="0"/>
    <m/>
    <m/>
    <m/>
    <m/>
    <x v="0"/>
    <n v="0.375"/>
    <n v="6"/>
    <m/>
    <m/>
    <m/>
    <x v="0"/>
    <n v="0.375"/>
    <n v="6"/>
    <m/>
    <m/>
    <m/>
    <x v="0"/>
    <n v="1.5"/>
    <n v="30"/>
    <m/>
    <m/>
    <m/>
    <n v="3"/>
    <n v="3"/>
    <n v="1"/>
    <n v="8"/>
    <n v="3"/>
    <n v="3"/>
    <n v="0"/>
    <n v="2"/>
    <n v="2"/>
    <n v="6"/>
    <n v="6"/>
    <n v="7"/>
    <n v="7"/>
    <n v="16"/>
    <n v="21"/>
  </r>
  <r>
    <x v="0"/>
    <x v="0"/>
    <s v="Wun Tho Buddhist Monastery"/>
    <s v="MMR001CMP022"/>
    <s v="GCA"/>
    <s v="Urban"/>
    <n v="6"/>
    <n v="36"/>
    <n v="6"/>
    <n v="36"/>
    <n v="6"/>
    <n v="36"/>
    <s v="Don't know"/>
    <x v="0"/>
    <n v="1"/>
    <n v="20"/>
    <m/>
    <m/>
    <m/>
    <x v="0"/>
    <n v="1.5"/>
    <n v="30"/>
    <m/>
    <m/>
    <m/>
    <x v="0"/>
    <n v="1.5"/>
    <n v="30"/>
    <m/>
    <m/>
    <m/>
    <x v="0"/>
    <n v="1.5"/>
    <n v="30"/>
    <m/>
    <m/>
    <m/>
    <n v="0"/>
    <n v="0"/>
    <n v="2"/>
    <n v="2"/>
    <n v="4"/>
    <n v="4"/>
    <n v="2"/>
    <n v="0"/>
    <n v="0"/>
    <n v="4"/>
    <n v="5"/>
    <n v="6"/>
    <n v="8"/>
    <n v="6"/>
    <n v="15"/>
  </r>
  <r>
    <x v="0"/>
    <x v="0"/>
    <s v="Tat Kone COC Baptist - Tat Kone Htoi San"/>
    <s v="MMR001CMP023"/>
    <s v="GCA"/>
    <s v="Urban"/>
    <n v="68"/>
    <n v="340"/>
    <n v="61"/>
    <n v="315"/>
    <n v="68"/>
    <n v="340"/>
    <s v="Focal point"/>
    <x v="0"/>
    <n v="0.20000000298023224"/>
    <n v="10"/>
    <n v="5"/>
    <m/>
    <m/>
    <x v="0"/>
    <n v="1"/>
    <n v="40"/>
    <n v="10"/>
    <m/>
    <m/>
    <x v="0"/>
    <n v="1"/>
    <n v="40"/>
    <n v="10"/>
    <m/>
    <m/>
    <x v="0"/>
    <n v="1"/>
    <n v="40"/>
    <n v="10"/>
    <m/>
    <m/>
    <n v="10"/>
    <n v="9"/>
    <n v="22"/>
    <n v="26"/>
    <n v="12"/>
    <n v="11"/>
    <n v="4"/>
    <n v="7"/>
    <n v="5"/>
    <n v="0"/>
    <n v="0"/>
    <n v="0"/>
    <n v="48"/>
    <n v="53"/>
    <n v="5"/>
  </r>
  <r>
    <x v="0"/>
    <x v="0"/>
    <s v="Nan Kway St. John Catholic Church"/>
    <s v="MMR001CMP024"/>
    <s v="GCA"/>
    <s v="Rural"/>
    <n v="69"/>
    <n v="325"/>
    <n v="65"/>
    <n v="325"/>
    <n v="71"/>
    <n v="322"/>
    <s v="Focal point"/>
    <x v="1"/>
    <n v="0"/>
    <m/>
    <m/>
    <m/>
    <m/>
    <x v="0"/>
    <n v="1"/>
    <n v="20"/>
    <n v="5"/>
    <n v="5"/>
    <m/>
    <x v="0"/>
    <n v="1"/>
    <n v="20"/>
    <n v="5"/>
    <n v="5"/>
    <m/>
    <x v="0"/>
    <n v="8"/>
    <n v="60"/>
    <n v="25"/>
    <n v="20"/>
    <m/>
    <n v="10"/>
    <n v="7"/>
    <n v="31"/>
    <n v="27"/>
    <n v="21"/>
    <n v="18"/>
    <n v="6"/>
    <n v="15"/>
    <n v="0"/>
    <n v="0"/>
    <n v="0"/>
    <n v="0"/>
    <n v="68"/>
    <n v="67"/>
    <n v="0"/>
  </r>
  <r>
    <x v="0"/>
    <x v="1"/>
    <s v="Qtr. 2 Myoma Baptist Church"/>
    <s v="MMR001CMP025"/>
    <s v="GCA"/>
    <s v="Urban"/>
    <n v="65"/>
    <n v="315"/>
    <n v="31"/>
    <n v="171"/>
    <n v="65"/>
    <n v="323"/>
    <s v="Committee"/>
    <x v="1"/>
    <n v="0"/>
    <m/>
    <m/>
    <m/>
    <m/>
    <x v="0"/>
    <n v="0.5"/>
    <n v="25"/>
    <m/>
    <m/>
    <m/>
    <x v="0"/>
    <n v="0.5"/>
    <n v="25"/>
    <m/>
    <m/>
    <m/>
    <x v="0"/>
    <n v="0.5"/>
    <n v="25"/>
    <m/>
    <m/>
    <m/>
    <n v="5"/>
    <n v="3"/>
    <n v="25"/>
    <n v="11"/>
    <n v="29"/>
    <n v="22"/>
    <n v="15"/>
    <n v="25"/>
    <n v="0"/>
    <n v="0"/>
    <n v="0"/>
    <n v="0"/>
    <n v="74"/>
    <n v="61"/>
    <n v="0"/>
  </r>
  <r>
    <x v="0"/>
    <x v="1"/>
    <s v="Qtr. 4 Monestry (Thargaya Thayett Taw)"/>
    <s v="MMR001CMP026"/>
    <s v="GCA"/>
    <s v="Urban"/>
    <n v="89"/>
    <n v="478"/>
    <n v="78"/>
    <n v="415"/>
    <n v="89"/>
    <n v="465"/>
    <s v="Focal point"/>
    <x v="0"/>
    <n v="1.5"/>
    <n v="50"/>
    <n v="15"/>
    <m/>
    <m/>
    <x v="0"/>
    <n v="1"/>
    <n v="40"/>
    <n v="15"/>
    <m/>
    <m/>
    <x v="0"/>
    <n v="1"/>
    <n v="40"/>
    <n v="15"/>
    <m/>
    <m/>
    <x v="0"/>
    <n v="1"/>
    <n v="40"/>
    <n v="15"/>
    <m/>
    <m/>
    <n v="7"/>
    <n v="8"/>
    <n v="36"/>
    <n v="28"/>
    <n v="18"/>
    <n v="25"/>
    <n v="2"/>
    <n v="5"/>
    <n v="0"/>
    <n v="0"/>
    <n v="0"/>
    <n v="0"/>
    <n v="63"/>
    <n v="66"/>
    <n v="0"/>
  </r>
  <r>
    <x v="0"/>
    <x v="1"/>
    <s v="Mading Baptist Church"/>
    <s v="MMR001CMP027"/>
    <s v="GCA"/>
    <s v="Mixed"/>
    <n v="21"/>
    <n v="111"/>
    <n v="22"/>
    <n v="116"/>
    <n v="26"/>
    <n v="116"/>
    <s v="Focal point"/>
    <x v="1"/>
    <n v="0"/>
    <m/>
    <m/>
    <m/>
    <m/>
    <x v="0"/>
    <n v="1"/>
    <n v="30"/>
    <m/>
    <m/>
    <m/>
    <x v="0"/>
    <n v="1"/>
    <n v="30"/>
    <m/>
    <m/>
    <m/>
    <x v="0"/>
    <n v="1"/>
    <n v="30"/>
    <m/>
    <m/>
    <m/>
    <n v="4"/>
    <n v="2"/>
    <n v="14"/>
    <n v="13"/>
    <n v="7"/>
    <n v="8"/>
    <n v="2"/>
    <n v="3"/>
    <n v="0"/>
    <n v="0"/>
    <n v="0"/>
    <n v="0"/>
    <n v="27"/>
    <n v="26"/>
    <n v="0"/>
  </r>
  <r>
    <x v="0"/>
    <x v="1"/>
    <s v="Hkat Cho "/>
    <s v="MMR001CMP028"/>
    <s v="GCA"/>
    <s v="Rural"/>
    <n v="110"/>
    <n v="509"/>
    <n v="80"/>
    <n v="324"/>
    <n v="110"/>
    <n v="506"/>
    <s v="Focal point"/>
    <x v="0"/>
    <n v="0.125"/>
    <n v="10"/>
    <n v="5"/>
    <m/>
    <m/>
    <x v="0"/>
    <n v="0.125"/>
    <n v="10"/>
    <n v="5"/>
    <m/>
    <m/>
    <x v="0"/>
    <n v="0.125"/>
    <n v="10"/>
    <n v="5"/>
    <m/>
    <m/>
    <x v="0"/>
    <n v="0.125"/>
    <n v="10"/>
    <n v="5"/>
    <m/>
    <m/>
    <n v="10"/>
    <n v="8"/>
    <n v="15"/>
    <n v="10"/>
    <n v="22"/>
    <n v="18"/>
    <n v="4"/>
    <n v="4"/>
    <n v="0"/>
    <n v="0"/>
    <n v="0"/>
    <n v="0"/>
    <n v="51"/>
    <n v="40"/>
    <n v="0"/>
  </r>
  <r>
    <x v="0"/>
    <x v="1"/>
    <s v="Maina Catholic Church (St. Joseph)"/>
    <s v="MMR001CMP029"/>
    <s v="GCA"/>
    <s v="Mixed"/>
    <n v="243"/>
    <n v="1307"/>
    <n v="227"/>
    <n v="1227"/>
    <n v="227"/>
    <n v="1227"/>
    <s v="Focal point"/>
    <x v="1"/>
    <n v="0"/>
    <m/>
    <m/>
    <m/>
    <m/>
    <x v="0"/>
    <n v="1"/>
    <n v="30"/>
    <n v="15"/>
    <n v="15"/>
    <m/>
    <x v="0"/>
    <n v="3"/>
    <n v="60"/>
    <n v="30"/>
    <n v="30"/>
    <m/>
    <x v="0"/>
    <n v="3"/>
    <n v="60"/>
    <n v="30"/>
    <n v="30"/>
    <m/>
    <n v="42"/>
    <n v="44"/>
    <n v="82"/>
    <n v="90"/>
    <n v="68"/>
    <n v="56"/>
    <n v="34"/>
    <n v="57"/>
    <n v="6"/>
    <n v="12"/>
    <n v="0"/>
    <n v="0"/>
    <n v="226"/>
    <n v="247"/>
    <n v="0"/>
  </r>
  <r>
    <x v="0"/>
    <x v="1"/>
    <s v="Qtr. 3 Mu-yin  Baptist Church"/>
    <s v="MMR001CMP030"/>
    <s v="GCA"/>
    <s v="Urban"/>
    <n v="31"/>
    <n v="170"/>
    <n v="25"/>
    <n v="125"/>
    <n v="31"/>
    <n v="170"/>
    <s v="Committee"/>
    <x v="0"/>
    <n v="1"/>
    <n v="40"/>
    <n v="25"/>
    <m/>
    <m/>
    <x v="0"/>
    <n v="1"/>
    <n v="40"/>
    <n v="25"/>
    <m/>
    <m/>
    <x v="0"/>
    <n v="1"/>
    <n v="40"/>
    <n v="25"/>
    <m/>
    <m/>
    <x v="0"/>
    <n v="1"/>
    <n v="40"/>
    <n v="25"/>
    <m/>
    <m/>
    <n v="5"/>
    <n v="2"/>
    <n v="11"/>
    <n v="7"/>
    <n v="9"/>
    <n v="11"/>
    <n v="10"/>
    <n v="10"/>
    <n v="0"/>
    <n v="0"/>
    <n v="0"/>
    <n v="0"/>
    <n v="35"/>
    <n v="30"/>
    <n v="0"/>
  </r>
  <r>
    <x v="0"/>
    <x v="1"/>
    <s v="Maina AG Church"/>
    <s v="MMR001CMP031"/>
    <s v="GCA"/>
    <s v="Urban"/>
    <n v="128"/>
    <n v="725"/>
    <n v="100"/>
    <n v="608"/>
    <n v="128"/>
    <n v="746"/>
    <s v="Focal point"/>
    <x v="1"/>
    <n v="0"/>
    <m/>
    <m/>
    <m/>
    <m/>
    <x v="0"/>
    <n v="1"/>
    <n v="50"/>
    <n v="20"/>
    <m/>
    <m/>
    <x v="0"/>
    <n v="1"/>
    <n v="50"/>
    <n v="20"/>
    <m/>
    <m/>
    <x v="0"/>
    <n v="1"/>
    <n v="50"/>
    <n v="20"/>
    <m/>
    <m/>
    <n v="20"/>
    <n v="26"/>
    <n v="51"/>
    <n v="62"/>
    <n v="29"/>
    <n v="35"/>
    <n v="12"/>
    <n v="13"/>
    <n v="3"/>
    <n v="5"/>
    <n v="5"/>
    <n v="5"/>
    <n v="112"/>
    <n v="136"/>
    <n v="18"/>
  </r>
  <r>
    <x v="0"/>
    <x v="1"/>
    <s v="Qtr. 2 Lhaovo Baptist Church"/>
    <s v="MMR001CMP032"/>
    <s v="GCA"/>
    <s v="Urban"/>
    <n v="94"/>
    <n v="341"/>
    <n v="65"/>
    <n v="240"/>
    <n v="95"/>
    <n v="343"/>
    <s v="Focal point"/>
    <x v="1"/>
    <n v="0"/>
    <m/>
    <m/>
    <m/>
    <m/>
    <x v="0"/>
    <n v="0.125"/>
    <n v="10"/>
    <n v="5"/>
    <m/>
    <m/>
    <x v="0"/>
    <n v="0.125"/>
    <n v="10"/>
    <n v="5"/>
    <m/>
    <m/>
    <x v="0"/>
    <n v="0.25"/>
    <n v="10"/>
    <n v="5"/>
    <m/>
    <m/>
    <n v="18"/>
    <n v="6"/>
    <n v="30"/>
    <n v="32"/>
    <n v="33"/>
    <n v="29"/>
    <n v="6"/>
    <n v="12"/>
    <n v="3"/>
    <n v="4"/>
    <n v="0"/>
    <n v="1"/>
    <n v="87"/>
    <n v="79"/>
    <n v="8"/>
  </r>
  <r>
    <x v="0"/>
    <x v="1"/>
    <s v="Nawng Hee Village"/>
    <s v="MMR001CMP033"/>
    <s v="GCA"/>
    <s v="Rural"/>
    <n v="18"/>
    <n v="82"/>
    <n v="18"/>
    <n v="82"/>
    <n v="18"/>
    <n v="80"/>
    <s v="Committee"/>
    <x v="0"/>
    <n v="0.375"/>
    <n v="20"/>
    <n v="5"/>
    <m/>
    <m/>
    <x v="1"/>
    <n v="0"/>
    <m/>
    <m/>
    <m/>
    <m/>
    <x v="1"/>
    <n v="0"/>
    <m/>
    <m/>
    <m/>
    <m/>
    <x v="1"/>
    <n v="0"/>
    <m/>
    <m/>
    <m/>
    <m/>
    <n v="2"/>
    <n v="4"/>
    <n v="6"/>
    <n v="12"/>
    <n v="1"/>
    <n v="5"/>
    <n v="1"/>
    <n v="0"/>
    <n v="0"/>
    <n v="0"/>
    <n v="0"/>
    <n v="0"/>
    <n v="10"/>
    <n v="21"/>
    <n v="0"/>
  </r>
  <r>
    <x v="0"/>
    <x v="1"/>
    <s v="Thargaya Lisu Baptist Church"/>
    <s v="MMR001CMP037"/>
    <s v="GCA"/>
    <s v="Urban"/>
    <n v="42"/>
    <n v="175"/>
    <n v="27"/>
    <n v="131"/>
    <n v="42"/>
    <n v="175"/>
    <s v="Focal point"/>
    <x v="1"/>
    <n v="0"/>
    <m/>
    <m/>
    <m/>
    <m/>
    <x v="0"/>
    <n v="0.25"/>
    <n v="15"/>
    <n v="5"/>
    <m/>
    <m/>
    <x v="0"/>
    <n v="0.25"/>
    <n v="15"/>
    <n v="5"/>
    <m/>
    <m/>
    <x v="0"/>
    <n v="1"/>
    <n v="40"/>
    <n v="15"/>
    <m/>
    <m/>
    <n v="0"/>
    <n v="0"/>
    <n v="0"/>
    <n v="0"/>
    <n v="0"/>
    <n v="0"/>
    <n v="0"/>
    <n v="0"/>
    <n v="0"/>
    <n v="0"/>
    <n v="0"/>
    <n v="0"/>
    <n v="0"/>
    <n v="0"/>
    <n v="0"/>
  </r>
  <r>
    <x v="0"/>
    <x v="1"/>
    <s v="Waingmaw AG Church"/>
    <s v="MMR001CMP038"/>
    <s v="GCA"/>
    <s v="Urban"/>
    <n v="85"/>
    <n v="367"/>
    <n v="80"/>
    <n v="337"/>
    <n v="85"/>
    <n v="367"/>
    <s v="Committee"/>
    <x v="1"/>
    <n v="0"/>
    <m/>
    <m/>
    <m/>
    <m/>
    <x v="0"/>
    <n v="0.125"/>
    <n v="10"/>
    <n v="3"/>
    <m/>
    <m/>
    <x v="0"/>
    <n v="0.125"/>
    <n v="10"/>
    <n v="3"/>
    <m/>
    <m/>
    <x v="0"/>
    <n v="0.125"/>
    <n v="10"/>
    <n v="3"/>
    <m/>
    <m/>
    <n v="10"/>
    <n v="8"/>
    <n v="26"/>
    <n v="21"/>
    <n v="19"/>
    <n v="25"/>
    <n v="15"/>
    <n v="17"/>
    <n v="21"/>
    <n v="0"/>
    <n v="0"/>
    <n v="0"/>
    <n v="70"/>
    <n v="71"/>
    <n v="21"/>
  </r>
  <r>
    <x v="0"/>
    <x v="1"/>
    <s v="Maina Lawang Baptist Church"/>
    <s v="MMR001CMP039"/>
    <s v="GCA"/>
    <s v="Rural"/>
    <n v="45"/>
    <n v="193"/>
    <n v="48"/>
    <n v="196"/>
    <n v="48"/>
    <n v="196"/>
    <s v="Focal point"/>
    <x v="1"/>
    <n v="0"/>
    <m/>
    <m/>
    <m/>
    <m/>
    <x v="0"/>
    <n v="0.10000000149011612"/>
    <n v="7"/>
    <m/>
    <m/>
    <m/>
    <x v="0"/>
    <n v="0.10000000149011612"/>
    <n v="7"/>
    <m/>
    <m/>
    <m/>
    <x v="0"/>
    <n v="0.10000000149011612"/>
    <n v="7"/>
    <m/>
    <m/>
    <m/>
    <n v="5"/>
    <n v="1"/>
    <n v="18"/>
    <n v="11"/>
    <n v="13"/>
    <n v="6"/>
    <n v="10"/>
    <n v="10"/>
    <n v="5"/>
    <n v="4"/>
    <n v="10"/>
    <n v="4"/>
    <n v="46"/>
    <n v="28"/>
    <n v="23"/>
  </r>
  <r>
    <x v="0"/>
    <x v="1"/>
    <s v="Maina KBC (Bawng Ring)"/>
    <s v="MMR001CMP040"/>
    <s v="GCA"/>
    <s v="Rural"/>
    <n v="429"/>
    <n v="2237"/>
    <n v="429"/>
    <n v="2221"/>
    <n v="429"/>
    <n v="2221"/>
    <s v="No"/>
    <x v="1"/>
    <n v="0"/>
    <m/>
    <m/>
    <m/>
    <m/>
    <x v="0"/>
    <n v="0.10000000149011612"/>
    <n v="5"/>
    <n v="2"/>
    <m/>
    <m/>
    <x v="0"/>
    <n v="0.30000001192092896"/>
    <n v="15"/>
    <n v="5"/>
    <m/>
    <m/>
    <x v="0"/>
    <n v="3"/>
    <n v="150"/>
    <n v="90"/>
    <m/>
    <m/>
    <n v="51"/>
    <n v="51"/>
    <n v="162"/>
    <n v="184"/>
    <n v="108"/>
    <n v="124"/>
    <n v="41"/>
    <n v="94"/>
    <n v="10"/>
    <n v="5"/>
    <n v="0"/>
    <n v="0"/>
    <n v="362"/>
    <n v="453"/>
    <n v="15"/>
  </r>
  <r>
    <x v="0"/>
    <x v="1"/>
    <s v="Shing Jai"/>
    <s v="MMR001CMP041"/>
    <s v="GCA"/>
    <s v="Rural"/>
    <n v="172"/>
    <n v="838"/>
    <n v="181"/>
    <n v="910"/>
    <n v="181"/>
    <n v="910"/>
    <s v="Focal point"/>
    <x v="1"/>
    <n v="0"/>
    <m/>
    <m/>
    <m/>
    <m/>
    <x v="1"/>
    <n v="0"/>
    <m/>
    <m/>
    <m/>
    <m/>
    <x v="0"/>
    <n v="15"/>
    <m/>
    <n v="100"/>
    <n v="80"/>
    <m/>
    <x v="0"/>
    <n v="15"/>
    <m/>
    <n v="100"/>
    <n v="80"/>
    <m/>
    <n v="16"/>
    <n v="27"/>
    <n v="34"/>
    <n v="26"/>
    <n v="61"/>
    <n v="52"/>
    <n v="8"/>
    <n v="7"/>
    <n v="4"/>
    <n v="4"/>
    <n v="0"/>
    <n v="0"/>
    <n v="119"/>
    <n v="112"/>
    <n v="8"/>
  </r>
  <r>
    <x v="0"/>
    <x v="2"/>
    <s v="Chipwi KBC camp"/>
    <s v="MMR001CMP042"/>
    <s v="GCA"/>
    <s v="Urban"/>
    <n v="118"/>
    <n v="516"/>
    <n v="108"/>
    <n v="470"/>
    <n v="118"/>
    <n v="520"/>
    <s v="Focal point"/>
    <x v="1"/>
    <n v="0"/>
    <m/>
    <m/>
    <m/>
    <m/>
    <x v="0"/>
    <n v="0.125"/>
    <n v="10"/>
    <m/>
    <m/>
    <m/>
    <x v="0"/>
    <n v="0.125"/>
    <n v="10"/>
    <m/>
    <m/>
    <m/>
    <x v="0"/>
    <n v="0.125"/>
    <n v="10"/>
    <m/>
    <m/>
    <m/>
    <n v="21"/>
    <n v="18"/>
    <n v="70"/>
    <n v="45"/>
    <n v="23"/>
    <n v="25"/>
    <n v="8"/>
    <n v="12"/>
    <n v="4"/>
    <n v="5"/>
    <n v="0"/>
    <n v="0"/>
    <n v="122"/>
    <n v="100"/>
    <n v="0"/>
  </r>
  <r>
    <x v="0"/>
    <x v="2"/>
    <s v="Hpare Hkyer - BP6"/>
    <s v="MMR001CMP043"/>
    <s v="NGCA"/>
    <s v="Mixed"/>
    <n v="153"/>
    <n v="873"/>
    <n v="153"/>
    <n v="922"/>
    <n v="153"/>
    <n v="922"/>
    <s v="Focal point"/>
    <x v="1"/>
    <n v="0"/>
    <m/>
    <m/>
    <m/>
    <m/>
    <x v="1"/>
    <n v="0"/>
    <m/>
    <m/>
    <m/>
    <m/>
    <x v="1"/>
    <n v="0"/>
    <m/>
    <m/>
    <m/>
    <m/>
    <x v="0"/>
    <n v="0"/>
    <m/>
    <m/>
    <m/>
    <m/>
    <n v="30"/>
    <n v="40"/>
    <n v="114"/>
    <n v="109"/>
    <n v="16"/>
    <n v="7"/>
    <n v="0"/>
    <n v="0"/>
    <n v="5"/>
    <n v="0"/>
    <n v="0"/>
    <n v="0"/>
    <n v="160"/>
    <n v="156"/>
    <n v="5"/>
  </r>
  <r>
    <x v="0"/>
    <x v="3"/>
    <s v="Robert Church"/>
    <s v="MMR001CMP047"/>
    <s v="GCA"/>
    <s v="Urban"/>
    <n v="631"/>
    <n v="3758"/>
    <n v="613"/>
    <n v="3721"/>
    <n v="626"/>
    <n v="3786"/>
    <s v="Focal point"/>
    <x v="1"/>
    <n v="0"/>
    <m/>
    <m/>
    <m/>
    <m/>
    <x v="1"/>
    <n v="0"/>
    <m/>
    <m/>
    <m/>
    <m/>
    <x v="1"/>
    <n v="0"/>
    <m/>
    <m/>
    <m/>
    <m/>
    <x v="1"/>
    <n v="0"/>
    <m/>
    <m/>
    <m/>
    <m/>
    <n v="47"/>
    <n v="57"/>
    <n v="266"/>
    <n v="225"/>
    <n v="121"/>
    <n v="137"/>
    <n v="38"/>
    <n v="31"/>
    <n v="6"/>
    <n v="5"/>
    <n v="10"/>
    <n v="0"/>
    <n v="472"/>
    <n v="450"/>
    <n v="21"/>
  </r>
  <r>
    <x v="0"/>
    <x v="3"/>
    <s v="Lisu Boarding-House"/>
    <s v="MMR001CMP049"/>
    <s v="GCA"/>
    <s v="Urban"/>
    <n v="116"/>
    <n v="659"/>
    <n v="116"/>
    <n v="659"/>
    <n v="116"/>
    <n v="659"/>
    <s v="Committee"/>
    <x v="0"/>
    <n v="1"/>
    <n v="50"/>
    <n v="20"/>
    <n v="15"/>
    <m/>
    <x v="0"/>
    <n v="1"/>
    <n v="50"/>
    <n v="20"/>
    <n v="15"/>
    <m/>
    <x v="0"/>
    <n v="1"/>
    <n v="50"/>
    <n v="20"/>
    <n v="15"/>
    <m/>
    <x v="0"/>
    <n v="1"/>
    <n v="50"/>
    <n v="20"/>
    <n v="15"/>
    <m/>
    <n v="20"/>
    <n v="15"/>
    <n v="55"/>
    <n v="33"/>
    <n v="19"/>
    <n v="14"/>
    <n v="5"/>
    <n v="4"/>
    <n v="0"/>
    <n v="0"/>
    <n v="0"/>
    <n v="0"/>
    <n v="99"/>
    <n v="66"/>
    <n v="0"/>
  </r>
  <r>
    <x v="0"/>
    <x v="3"/>
    <s v="AD-2000 Tharthana Compound"/>
    <s v="MMR001CMP050"/>
    <s v="GCA"/>
    <s v="Urban"/>
    <n v="301"/>
    <n v="1404"/>
    <n v="274"/>
    <n v="1347"/>
    <n v="274"/>
    <n v="1347"/>
    <s v="Focal point"/>
    <x v="1"/>
    <n v="0"/>
    <m/>
    <m/>
    <m/>
    <m/>
    <x v="1"/>
    <n v="0"/>
    <m/>
    <m/>
    <m/>
    <m/>
    <x v="0"/>
    <n v="0.40000000596046448"/>
    <n v="25"/>
    <n v="5"/>
    <n v="5"/>
    <m/>
    <x v="0"/>
    <n v="0.40000000596046448"/>
    <n v="25"/>
    <n v="5"/>
    <n v="5"/>
    <m/>
    <n v="20"/>
    <n v="15"/>
    <n v="45"/>
    <n v="79"/>
    <n v="70"/>
    <n v="50"/>
    <n v="100"/>
    <n v="56"/>
    <n v="3"/>
    <n v="5"/>
    <n v="0"/>
    <n v="0"/>
    <n v="235"/>
    <n v="200"/>
    <n v="8"/>
  </r>
  <r>
    <x v="0"/>
    <x v="3"/>
    <s v="Mu-yin Baptist Church"/>
    <s v="MMR001CMP051"/>
    <s v="GCA"/>
    <s v="Urban"/>
    <n v="23"/>
    <n v="83"/>
    <n v="23"/>
    <n v="85"/>
    <n v="23"/>
    <n v="78"/>
    <s v="Committee"/>
    <x v="0"/>
    <n v="1"/>
    <n v="50"/>
    <n v="20"/>
    <m/>
    <m/>
    <x v="0"/>
    <n v="1"/>
    <n v="50"/>
    <n v="20"/>
    <m/>
    <m/>
    <x v="0"/>
    <n v="1"/>
    <n v="50"/>
    <n v="20"/>
    <m/>
    <m/>
    <x v="0"/>
    <n v="1"/>
    <n v="50"/>
    <n v="20"/>
    <m/>
    <m/>
    <n v="2"/>
    <n v="1"/>
    <n v="0"/>
    <n v="6"/>
    <n v="2"/>
    <n v="4"/>
    <n v="2"/>
    <n v="1"/>
    <n v="0"/>
    <n v="0"/>
    <n v="0"/>
    <n v="0"/>
    <n v="6"/>
    <n v="12"/>
    <n v="0"/>
  </r>
  <r>
    <x v="0"/>
    <x v="3"/>
    <s v="Htoi San Church"/>
    <s v="MMR001CMP052"/>
    <s v="GCA"/>
    <s v="Urban"/>
    <n v="44"/>
    <n v="235"/>
    <n v="36"/>
    <n v="194"/>
    <n v="43"/>
    <n v="242"/>
    <s v="Focal point"/>
    <x v="1"/>
    <n v="0"/>
    <m/>
    <m/>
    <m/>
    <m/>
    <x v="0"/>
    <n v="1"/>
    <n v="50"/>
    <n v="25"/>
    <m/>
    <m/>
    <x v="0"/>
    <n v="1"/>
    <n v="50"/>
    <n v="25"/>
    <m/>
    <m/>
    <x v="0"/>
    <n v="1"/>
    <n v="50"/>
    <n v="25"/>
    <m/>
    <m/>
    <n v="6"/>
    <n v="9"/>
    <n v="22"/>
    <n v="19"/>
    <n v="8"/>
    <n v="18"/>
    <n v="2"/>
    <n v="9"/>
    <n v="2"/>
    <n v="0"/>
    <n v="0"/>
    <n v="0"/>
    <n v="38"/>
    <n v="55"/>
    <n v="2"/>
  </r>
  <r>
    <x v="0"/>
    <x v="3"/>
    <s v="Yoe Kyi Monastery"/>
    <s v="MMR001CMP053"/>
    <s v="GCA"/>
    <s v="Urban"/>
    <n v="14"/>
    <n v="74"/>
    <n v="14"/>
    <n v="68"/>
    <n v="14"/>
    <n v="68"/>
    <s v="Committee"/>
    <x v="0"/>
    <n v="1"/>
    <n v="50"/>
    <n v="20"/>
    <n v="15"/>
    <m/>
    <x v="0"/>
    <n v="1"/>
    <n v="50"/>
    <n v="20"/>
    <n v="15"/>
    <m/>
    <x v="0"/>
    <n v="1"/>
    <n v="50"/>
    <n v="20"/>
    <n v="15"/>
    <m/>
    <x v="0"/>
    <n v="1"/>
    <n v="50"/>
    <n v="20"/>
    <n v="15"/>
    <m/>
    <n v="1"/>
    <n v="1"/>
    <n v="5"/>
    <n v="5"/>
    <n v="8"/>
    <n v="2"/>
    <n v="1"/>
    <n v="1"/>
    <n v="0"/>
    <n v="0"/>
    <n v="0"/>
    <n v="0"/>
    <n v="15"/>
    <n v="9"/>
    <n v="0"/>
  </r>
  <r>
    <x v="0"/>
    <x v="3"/>
    <s v="Nant Hlaing Church"/>
    <s v="MMR001CMP054"/>
    <s v="GCA"/>
    <s v="Rural"/>
    <n v="23"/>
    <n v="124"/>
    <n v="20"/>
    <n v="110"/>
    <n v="20"/>
    <n v="110"/>
    <s v="Committee"/>
    <x v="0"/>
    <n v="9.9999997764825821E-3"/>
    <n v="10"/>
    <n v="5"/>
    <n v="5"/>
    <m/>
    <x v="0"/>
    <n v="9.9999997764825821E-3"/>
    <n v="10"/>
    <n v="5"/>
    <n v="5"/>
    <m/>
    <x v="0"/>
    <n v="2"/>
    <n v="90"/>
    <n v="20"/>
    <n v="20"/>
    <m/>
    <x v="0"/>
    <n v="2"/>
    <n v="90"/>
    <n v="20"/>
    <n v="20"/>
    <m/>
    <n v="3"/>
    <n v="1"/>
    <n v="6"/>
    <n v="12"/>
    <n v="7"/>
    <n v="7"/>
    <n v="3"/>
    <n v="1"/>
    <n v="0"/>
    <n v="0"/>
    <n v="0"/>
    <n v="0"/>
    <n v="19"/>
    <n v="21"/>
    <n v="0"/>
  </r>
  <r>
    <x v="0"/>
    <x v="3"/>
    <s v="Ta Gun Taing Monastery (Shwe Kyi Na)"/>
    <s v="MMR001CMP055"/>
    <s v="GCA"/>
    <s v="Urban"/>
    <n v="27"/>
    <n v="111"/>
    <n v="25"/>
    <n v="104"/>
    <n v="25"/>
    <n v="104"/>
    <s v="Committee"/>
    <x v="0"/>
    <n v="1"/>
    <n v="50"/>
    <n v="20"/>
    <n v="15"/>
    <m/>
    <x v="0"/>
    <n v="1"/>
    <n v="50"/>
    <n v="20"/>
    <n v="15"/>
    <m/>
    <x v="0"/>
    <n v="1"/>
    <n v="50"/>
    <n v="20"/>
    <n v="15"/>
    <m/>
    <x v="0"/>
    <n v="1"/>
    <n v="50"/>
    <n v="20"/>
    <n v="15"/>
    <m/>
    <n v="0"/>
    <n v="3"/>
    <n v="20"/>
    <n v="10"/>
    <n v="4"/>
    <n v="8"/>
    <n v="2"/>
    <n v="4"/>
    <n v="0"/>
    <n v="0"/>
    <n v="0"/>
    <n v="0"/>
    <n v="26"/>
    <n v="25"/>
    <n v="0"/>
  </r>
  <r>
    <x v="0"/>
    <x v="4"/>
    <s v="Momauk Baptist Church"/>
    <s v="MMR001CMP056"/>
    <s v="GCA"/>
    <s v="Urban"/>
    <n v="413"/>
    <n v="1835"/>
    <n v="407"/>
    <n v="1858"/>
    <n v="407"/>
    <n v="1858"/>
    <s v="Don't know"/>
    <x v="1"/>
    <n v="0"/>
    <m/>
    <m/>
    <m/>
    <m/>
    <x v="0"/>
    <n v="0.10000000149011612"/>
    <n v="5"/>
    <n v="3"/>
    <n v="3"/>
    <m/>
    <x v="0"/>
    <n v="0.5"/>
    <n v="9"/>
    <n v="5"/>
    <n v="5"/>
    <m/>
    <x v="0"/>
    <n v="0.5"/>
    <n v="9"/>
    <n v="5"/>
    <n v="5"/>
    <m/>
    <n v="64"/>
    <n v="46"/>
    <n v="152"/>
    <n v="147"/>
    <n v="85"/>
    <n v="105"/>
    <n v="19"/>
    <n v="40"/>
    <n v="9"/>
    <n v="0"/>
    <n v="0"/>
    <n v="0"/>
    <n v="320"/>
    <n v="338"/>
    <n v="9"/>
  </r>
  <r>
    <x v="0"/>
    <x v="4"/>
    <s v="Mandalay Monestry"/>
    <s v="MMR001CMP058"/>
    <s v="GCA"/>
    <s v="Urban"/>
    <n v="3"/>
    <n v="13"/>
    <n v="3"/>
    <n v="13"/>
    <n v="3"/>
    <n v="13"/>
    <s v="Focal point"/>
    <x v="0"/>
    <n v="0.20000000298023224"/>
    <n v="20"/>
    <n v="10"/>
    <n v="5"/>
    <m/>
    <x v="0"/>
    <n v="0.20000000298023224"/>
    <n v="20"/>
    <n v="10"/>
    <n v="5"/>
    <m/>
    <x v="0"/>
    <n v="0.20000000298023224"/>
    <n v="20"/>
    <n v="10"/>
    <n v="5"/>
    <m/>
    <x v="0"/>
    <n v="0.20000000298023224"/>
    <n v="20"/>
    <n v="10"/>
    <n v="5"/>
    <m/>
    <n v="0"/>
    <n v="0"/>
    <n v="2"/>
    <n v="1"/>
    <n v="0"/>
    <n v="1"/>
    <n v="0"/>
    <n v="0"/>
    <n v="0"/>
    <n v="0"/>
    <n v="0"/>
    <n v="0"/>
    <n v="2"/>
    <n v="2"/>
    <n v="0"/>
  </r>
  <r>
    <x v="0"/>
    <x v="4"/>
    <s v="Ni Thaw Ka Monestry"/>
    <s v="MMR001CMP059"/>
    <s v="GCA"/>
    <s v="Urban"/>
    <n v="25"/>
    <n v="92"/>
    <n v="24"/>
    <n v="89"/>
    <n v="24"/>
    <n v="89"/>
    <s v="Committee"/>
    <x v="0"/>
    <n v="5"/>
    <n v="5"/>
    <n v="2"/>
    <n v="2"/>
    <m/>
    <x v="0"/>
    <n v="1"/>
    <n v="50"/>
    <n v="20"/>
    <n v="15"/>
    <m/>
    <x v="0"/>
    <n v="1"/>
    <n v="50"/>
    <n v="20"/>
    <n v="15"/>
    <m/>
    <x v="0"/>
    <n v="1"/>
    <n v="50"/>
    <n v="20"/>
    <n v="15"/>
    <m/>
    <n v="3"/>
    <n v="3"/>
    <n v="8"/>
    <n v="2"/>
    <n v="10"/>
    <n v="4"/>
    <n v="2"/>
    <n v="7"/>
    <n v="0"/>
    <n v="0"/>
    <n v="0"/>
    <n v="0"/>
    <n v="23"/>
    <n v="16"/>
    <n v="0"/>
  </r>
  <r>
    <x v="0"/>
    <x v="4"/>
    <s v="Man Bung Catholic compound"/>
    <s v="MMR001CMP062"/>
    <s v="GCA"/>
    <s v="Urban"/>
    <n v="265"/>
    <n v="1084"/>
    <n v="260"/>
    <n v="1140"/>
    <n v="260"/>
    <n v="1140"/>
    <s v="Focal point"/>
    <x v="1"/>
    <n v="0"/>
    <m/>
    <m/>
    <m/>
    <m/>
    <x v="0"/>
    <n v="0.20000000298023224"/>
    <n v="60"/>
    <n v="15"/>
    <n v="15"/>
    <m/>
    <x v="0"/>
    <n v="1.7999999523162842"/>
    <n v="60"/>
    <n v="20"/>
    <n v="20"/>
    <m/>
    <x v="0"/>
    <n v="3.2000000476837158"/>
    <n v="60"/>
    <n v="20"/>
    <n v="20"/>
    <m/>
    <n v="21"/>
    <n v="29"/>
    <n v="87"/>
    <n v="124"/>
    <n v="75"/>
    <n v="56"/>
    <n v="18"/>
    <n v="32"/>
    <n v="4"/>
    <n v="2"/>
    <n v="0"/>
    <n v="0"/>
    <n v="201"/>
    <n v="241"/>
    <n v="6"/>
  </r>
  <r>
    <x v="0"/>
    <x v="5"/>
    <s v="Mansi Baptist Church"/>
    <s v="MMR001CMP066"/>
    <s v="GCA"/>
    <s v="Urban"/>
    <n v="135"/>
    <n v="672"/>
    <n v="156"/>
    <n v="704"/>
    <n v="156"/>
    <n v="704"/>
    <s v="Committee"/>
    <x v="1"/>
    <n v="0.10000000149011612"/>
    <n v="10"/>
    <n v="5"/>
    <m/>
    <m/>
    <x v="0"/>
    <n v="0.40000000596046448"/>
    <n v="30"/>
    <n v="15"/>
    <m/>
    <m/>
    <x v="0"/>
    <n v="0.40000000596046448"/>
    <n v="30"/>
    <n v="15"/>
    <m/>
    <m/>
    <x v="0"/>
    <n v="0.40000000596046448"/>
    <n v="30"/>
    <n v="15"/>
    <m/>
    <m/>
    <n v="23"/>
    <n v="28"/>
    <n v="69"/>
    <n v="37"/>
    <n v="31"/>
    <n v="47"/>
    <n v="12"/>
    <n v="8"/>
    <n v="3"/>
    <n v="0"/>
    <n v="1"/>
    <n v="0"/>
    <n v="135"/>
    <n v="120"/>
    <n v="4"/>
  </r>
  <r>
    <x v="0"/>
    <x v="6"/>
    <s v="Shwe Gu Baptist Church"/>
    <s v="MMR001CMP067"/>
    <s v="GCA"/>
    <s v="Urban"/>
    <n v="80"/>
    <n v="278"/>
    <n v="50"/>
    <n v="200"/>
    <n v="83"/>
    <n v="293"/>
    <s v="Focal point"/>
    <x v="1"/>
    <n v="0"/>
    <m/>
    <m/>
    <m/>
    <m/>
    <x v="0"/>
    <n v="3"/>
    <n v="15"/>
    <n v="5"/>
    <n v="5"/>
    <m/>
    <x v="0"/>
    <n v="3"/>
    <n v="15"/>
    <n v="5"/>
    <n v="5"/>
    <m/>
    <x v="0"/>
    <n v="3"/>
    <n v="15"/>
    <n v="5"/>
    <n v="5"/>
    <m/>
    <n v="7"/>
    <n v="6"/>
    <n v="31"/>
    <n v="23"/>
    <n v="32"/>
    <n v="38"/>
    <n v="12"/>
    <n v="30"/>
    <m/>
    <n v="0"/>
    <n v="0"/>
    <n v="0"/>
    <n v="82"/>
    <n v="97"/>
    <n v="0"/>
  </r>
  <r>
    <x v="0"/>
    <x v="6"/>
    <s v="Shwe Gu Catholic Church"/>
    <s v="MMR001CMP068"/>
    <s v="GCA"/>
    <s v="Urban"/>
    <n v="40"/>
    <n v="208"/>
    <n v="41"/>
    <n v="208"/>
    <n v="51"/>
    <n v="208"/>
    <s v="Committee"/>
    <x v="0"/>
    <n v="0.20000000298023224"/>
    <n v="10"/>
    <n v="5"/>
    <n v="5"/>
    <m/>
    <x v="0"/>
    <n v="0.20000000298023224"/>
    <n v="10"/>
    <n v="3"/>
    <n v="3"/>
    <m/>
    <x v="0"/>
    <n v="0.20000000298023224"/>
    <n v="10"/>
    <n v="5"/>
    <n v="5"/>
    <m/>
    <x v="0"/>
    <n v="0.20000000298023224"/>
    <n v="10"/>
    <n v="5"/>
    <n v="5"/>
    <m/>
    <n v="3"/>
    <n v="2"/>
    <n v="20"/>
    <n v="24"/>
    <n v="6"/>
    <n v="19"/>
    <n v="4"/>
    <n v="7"/>
    <n v="0"/>
    <n v="0"/>
    <n v="0"/>
    <n v="0"/>
    <n v="33"/>
    <n v="52"/>
    <n v="0"/>
  </r>
  <r>
    <x v="0"/>
    <x v="4"/>
    <s v="Loi Je Catholic Church"/>
    <s v="MMR001CMP069"/>
    <s v="GCA"/>
    <s v="Urban"/>
    <n v="70"/>
    <n v="609"/>
    <n v="124"/>
    <n v="644"/>
    <n v="124"/>
    <n v="644"/>
    <s v="Committee"/>
    <x v="1"/>
    <n v="0"/>
    <m/>
    <m/>
    <m/>
    <m/>
    <x v="0"/>
    <n v="9.9999997764825821E-3"/>
    <n v="10"/>
    <n v="5"/>
    <n v="5"/>
    <m/>
    <x v="0"/>
    <n v="9.9999997764825821E-3"/>
    <n v="10"/>
    <n v="5"/>
    <n v="5"/>
    <m/>
    <x v="0"/>
    <n v="9.9999997764825821E-3"/>
    <n v="10"/>
    <n v="5"/>
    <n v="5"/>
    <m/>
    <n v="6"/>
    <n v="6"/>
    <n v="26"/>
    <n v="28"/>
    <n v="15"/>
    <n v="14"/>
    <n v="3"/>
    <n v="3"/>
    <n v="0"/>
    <n v="3"/>
    <n v="0"/>
    <n v="0"/>
    <n v="50"/>
    <n v="51"/>
    <n v="3"/>
  </r>
  <r>
    <x v="0"/>
    <x v="4"/>
    <s v="Loi Je Lisu Camp"/>
    <s v="MMR001CMP070"/>
    <s v="GCA"/>
    <s v="Urban"/>
    <n v="186"/>
    <n v="1002"/>
    <n v="183"/>
    <n v="971"/>
    <n v="188"/>
    <n v="1003"/>
    <s v="Committee"/>
    <x v="1"/>
    <n v="0"/>
    <m/>
    <m/>
    <m/>
    <m/>
    <x v="0"/>
    <n v="0.10000000149011612"/>
    <n v="10"/>
    <m/>
    <m/>
    <m/>
    <x v="0"/>
    <n v="0.10000000149011612"/>
    <n v="10"/>
    <m/>
    <m/>
    <m/>
    <x v="0"/>
    <n v="0.10000000149011612"/>
    <n v="10"/>
    <m/>
    <m/>
    <m/>
    <n v="17"/>
    <n v="18"/>
    <n v="90"/>
    <n v="103"/>
    <n v="24"/>
    <n v="39"/>
    <n v="4"/>
    <n v="9"/>
    <n v="3"/>
    <n v="0"/>
    <n v="0"/>
    <n v="0"/>
    <n v="135"/>
    <n v="169"/>
    <n v="3"/>
  </r>
  <r>
    <x v="0"/>
    <x v="4"/>
    <s v="Loi Je Baptist Church"/>
    <s v="MMR001CMP071"/>
    <s v="GCA"/>
    <s v="Urban"/>
    <n v="30"/>
    <n v="175"/>
    <n v="18"/>
    <n v="120"/>
    <n v="29"/>
    <n v="182"/>
    <s v="Focal point"/>
    <x v="1"/>
    <n v="0"/>
    <m/>
    <m/>
    <m/>
    <m/>
    <x v="0"/>
    <n v="2.9999999329447746E-2"/>
    <m/>
    <n v="5"/>
    <m/>
    <m/>
    <x v="0"/>
    <n v="2.9999999329447746E-2"/>
    <m/>
    <n v="5"/>
    <m/>
    <m/>
    <x v="0"/>
    <n v="2.9999999329447746E-2"/>
    <m/>
    <n v="5"/>
    <m/>
    <m/>
    <n v="3"/>
    <n v="2"/>
    <n v="17"/>
    <n v="20"/>
    <n v="15"/>
    <n v="12"/>
    <n v="7"/>
    <n v="8"/>
    <n v="0"/>
    <n v="2"/>
    <n v="3"/>
    <n v="0"/>
    <n v="42"/>
    <n v="42"/>
    <n v="5"/>
  </r>
  <r>
    <x v="0"/>
    <x v="4"/>
    <s v="Nyaung Na Pin "/>
    <s v="MMR001CMP072"/>
    <s v="GCA"/>
    <s v="Mixed"/>
    <n v="50"/>
    <n v="295"/>
    <n v="50"/>
    <n v="293"/>
    <n v="50"/>
    <n v="293"/>
    <s v="Focal point"/>
    <x v="0"/>
    <n v="0.20000000298023224"/>
    <n v="15"/>
    <n v="10"/>
    <n v="10"/>
    <m/>
    <x v="0"/>
    <n v="0.20000000298023224"/>
    <n v="15"/>
    <n v="10"/>
    <n v="10"/>
    <m/>
    <x v="0"/>
    <n v="0.20000000298023224"/>
    <n v="15"/>
    <n v="10"/>
    <n v="10"/>
    <m/>
    <x v="0"/>
    <n v="0.20000000298023224"/>
    <n v="15"/>
    <n v="10"/>
    <n v="10"/>
    <m/>
    <n v="5"/>
    <n v="2"/>
    <n v="33"/>
    <n v="35"/>
    <n v="15"/>
    <n v="19"/>
    <n v="6"/>
    <n v="8"/>
    <n v="0"/>
    <n v="0"/>
    <n v="0"/>
    <n v="0"/>
    <n v="59"/>
    <n v="64"/>
    <n v="0"/>
  </r>
  <r>
    <x v="0"/>
    <x v="4"/>
    <s v="Seng Ja "/>
    <s v="MMR001CMP073"/>
    <s v="GCA"/>
    <s v="Rural"/>
    <n v="46"/>
    <n v="272"/>
    <n v="45"/>
    <n v="257"/>
    <n v="45"/>
    <n v="269"/>
    <s v="Don't know"/>
    <x v="1"/>
    <n v="0"/>
    <m/>
    <m/>
    <m/>
    <m/>
    <x v="1"/>
    <n v="0"/>
    <m/>
    <m/>
    <m/>
    <m/>
    <x v="0"/>
    <n v="2"/>
    <n v="90"/>
    <n v="30"/>
    <n v="25"/>
    <m/>
    <x v="0"/>
    <n v="2"/>
    <n v="90"/>
    <n v="30"/>
    <n v="25"/>
    <m/>
    <n v="5"/>
    <n v="7"/>
    <n v="13"/>
    <n v="18"/>
    <n v="23"/>
    <n v="21"/>
    <n v="6"/>
    <n v="5"/>
    <n v="3"/>
    <n v="0"/>
    <n v="0"/>
    <n v="0"/>
    <n v="47"/>
    <n v="51"/>
    <n v="3"/>
  </r>
  <r>
    <x v="0"/>
    <x v="7"/>
    <s v="Mang Hawng Baptist Church"/>
    <s v="MMR001CMP077"/>
    <s v="GCA"/>
    <s v="Mixed"/>
    <n v="18"/>
    <n v="78"/>
    <n v="18"/>
    <n v="79"/>
    <n v="18"/>
    <n v="77"/>
    <s v="Committee"/>
    <x v="1"/>
    <n v="0"/>
    <m/>
    <m/>
    <m/>
    <m/>
    <x v="0"/>
    <n v="0.40000000596046448"/>
    <n v="15"/>
    <m/>
    <m/>
    <m/>
    <x v="0"/>
    <n v="0.40000000596046448"/>
    <n v="15"/>
    <m/>
    <m/>
    <m/>
    <x v="0"/>
    <n v="0.40000000596046448"/>
    <n v="15"/>
    <m/>
    <m/>
    <m/>
    <n v="5"/>
    <n v="3"/>
    <n v="6"/>
    <n v="7"/>
    <n v="2"/>
    <n v="3"/>
    <n v="1"/>
    <n v="3"/>
    <n v="0"/>
    <n v="0"/>
    <n v="0"/>
    <n v="0"/>
    <n v="14"/>
    <n v="16"/>
    <n v="0"/>
  </r>
  <r>
    <x v="0"/>
    <x v="7"/>
    <s v="Kyun Taw Baptist Church "/>
    <s v="MMR001CMP078"/>
    <s v="GCA"/>
    <s v="Mixed"/>
    <n v="12"/>
    <n v="47"/>
    <n v="15"/>
    <n v="69"/>
    <n v="15"/>
    <n v="69"/>
    <s v="Committee"/>
    <x v="1"/>
    <n v="0"/>
    <m/>
    <m/>
    <m/>
    <m/>
    <x v="0"/>
    <n v="0.20000000298023224"/>
    <n v="15"/>
    <m/>
    <m/>
    <m/>
    <x v="0"/>
    <n v="0.40000000596046448"/>
    <n v="25"/>
    <m/>
    <m/>
    <m/>
    <x v="0"/>
    <n v="1"/>
    <n v="30"/>
    <m/>
    <m/>
    <m/>
    <n v="5"/>
    <n v="2"/>
    <n v="15"/>
    <n v="7"/>
    <n v="2"/>
    <n v="5"/>
    <n v="0"/>
    <n v="0"/>
    <n v="6"/>
    <n v="0"/>
    <n v="0"/>
    <n v="0"/>
    <n v="22"/>
    <n v="14"/>
    <n v="6"/>
  </r>
  <r>
    <x v="0"/>
    <x v="7"/>
    <s v="Nat Gyi Kone Baptist Church "/>
    <s v="MMR001CMP079"/>
    <s v="GCA"/>
    <s v="Urban"/>
    <n v="14"/>
    <n v="44"/>
    <n v="14"/>
    <n v="44"/>
    <n v="14"/>
    <n v="44"/>
    <s v="Committee"/>
    <x v="1"/>
    <n v="0"/>
    <m/>
    <m/>
    <m/>
    <m/>
    <x v="0"/>
    <n v="0.30000001192092896"/>
    <m/>
    <n v="15"/>
    <m/>
    <m/>
    <x v="0"/>
    <n v="0.30000001192092896"/>
    <m/>
    <n v="15"/>
    <m/>
    <m/>
    <x v="0"/>
    <n v="0.5"/>
    <m/>
    <n v="20"/>
    <m/>
    <m/>
    <n v="4"/>
    <n v="1"/>
    <n v="4"/>
    <n v="4"/>
    <n v="1"/>
    <n v="4"/>
    <n v="0"/>
    <n v="0"/>
    <n v="0"/>
    <n v="0"/>
    <n v="0"/>
    <n v="0"/>
    <n v="9"/>
    <n v="9"/>
    <n v="0"/>
  </r>
  <r>
    <x v="0"/>
    <x v="8"/>
    <s v="St. Patrick Catholic Church "/>
    <s v="MMR001CMP080"/>
    <s v="GCA"/>
    <s v="Urban"/>
    <n v="12"/>
    <n v="61"/>
    <n v="12"/>
    <n v="62"/>
    <n v="12"/>
    <n v="61"/>
    <s v="Committee"/>
    <x v="1"/>
    <n v="0"/>
    <m/>
    <m/>
    <m/>
    <m/>
    <x v="0"/>
    <n v="1.0000000474974513E-3"/>
    <n v="10"/>
    <n v="3"/>
    <n v="3"/>
    <m/>
    <x v="0"/>
    <n v="1.0000000474974513E-3"/>
    <n v="10"/>
    <n v="3"/>
    <n v="3"/>
    <m/>
    <x v="0"/>
    <n v="1.0000000474974513E-3"/>
    <n v="10"/>
    <n v="3"/>
    <n v="3"/>
    <m/>
    <n v="2"/>
    <n v="2"/>
    <n v="4"/>
    <n v="6"/>
    <n v="4"/>
    <n v="5"/>
    <n v="0"/>
    <n v="0"/>
    <n v="0"/>
    <n v="0"/>
    <n v="0"/>
    <n v="0"/>
    <n v="10"/>
    <n v="13"/>
    <n v="0"/>
  </r>
  <r>
    <x v="0"/>
    <x v="9"/>
    <s v="Maw Wan, Mu-yin Baptist Church"/>
    <s v="MMR001CMP091"/>
    <s v="GCA"/>
    <s v="Urban"/>
    <n v="5"/>
    <n v="26"/>
    <n v="5"/>
    <n v="27"/>
    <n v="5"/>
    <n v="27"/>
    <s v="Committee"/>
    <x v="0"/>
    <n v="5.000000074505806E-2"/>
    <n v="5"/>
    <m/>
    <m/>
    <m/>
    <x v="0"/>
    <n v="0.125"/>
    <n v="10"/>
    <m/>
    <m/>
    <m/>
    <x v="0"/>
    <n v="0.125"/>
    <n v="10"/>
    <m/>
    <m/>
    <m/>
    <x v="0"/>
    <n v="0.125"/>
    <n v="10"/>
    <m/>
    <m/>
    <m/>
    <n v="1"/>
    <n v="2"/>
    <n v="5"/>
    <n v="2"/>
    <n v="1"/>
    <n v="2"/>
    <n v="0"/>
    <n v="0"/>
    <n v="2"/>
    <n v="6"/>
    <n v="10"/>
    <n v="0"/>
    <n v="7"/>
    <n v="6"/>
    <n v="18"/>
  </r>
  <r>
    <x v="0"/>
    <x v="9"/>
    <s v="Nant Ma Hpit Catholic Church"/>
    <s v="MMR001CMP103"/>
    <s v="GCA"/>
    <s v="Rural"/>
    <n v="57"/>
    <n v="284"/>
    <n v="54"/>
    <n v="262"/>
    <n v="54"/>
    <n v="262"/>
    <s v="Focal point"/>
    <x v="1"/>
    <n v="0"/>
    <m/>
    <m/>
    <m/>
    <m/>
    <x v="0"/>
    <n v="0.5"/>
    <n v="10"/>
    <n v="5"/>
    <n v="5"/>
    <m/>
    <x v="0"/>
    <n v="3"/>
    <n v="60"/>
    <n v="35"/>
    <n v="30"/>
    <m/>
    <x v="0"/>
    <n v="3"/>
    <n v="60"/>
    <n v="35"/>
    <n v="30"/>
    <m/>
    <n v="7"/>
    <n v="6"/>
    <n v="13"/>
    <n v="29"/>
    <n v="20"/>
    <n v="7"/>
    <n v="5"/>
    <n v="11"/>
    <n v="3"/>
    <n v="0"/>
    <n v="0"/>
    <n v="0"/>
    <n v="45"/>
    <n v="53"/>
    <n v="3"/>
  </r>
  <r>
    <x v="0"/>
    <x v="9"/>
    <s v="Yumar Baptist Church"/>
    <s v="MMR001CMP105"/>
    <s v="GCA"/>
    <s v="Rural"/>
    <n v="21"/>
    <n v="93"/>
    <n v="20"/>
    <n v="78"/>
    <n v="20"/>
    <n v="80"/>
    <s v="Focal point"/>
    <x v="0"/>
    <n v="0"/>
    <n v="2"/>
    <m/>
    <m/>
    <m/>
    <x v="0"/>
    <n v="0"/>
    <n v="15"/>
    <n v="5"/>
    <n v="5"/>
    <m/>
    <x v="0"/>
    <n v="0"/>
    <n v="15"/>
    <n v="8"/>
    <n v="8"/>
    <m/>
    <x v="0"/>
    <n v="1.5"/>
    <n v="35"/>
    <n v="15"/>
    <n v="10"/>
    <m/>
    <n v="3"/>
    <n v="5"/>
    <n v="9"/>
    <n v="7"/>
    <n v="4"/>
    <n v="4"/>
    <n v="0"/>
    <n v="1"/>
    <n v="3"/>
    <n v="0"/>
    <n v="0"/>
    <n v="0"/>
    <n v="16"/>
    <n v="16"/>
    <n v="0"/>
  </r>
  <r>
    <x v="0"/>
    <x v="9"/>
    <s v="Chin Church, Seik Mu"/>
    <s v="MMR001CMP109"/>
    <s v="GCA"/>
    <s v="Urban"/>
    <n v="6"/>
    <n v="30"/>
    <n v="6"/>
    <n v="30"/>
    <n v="6"/>
    <n v="30"/>
    <s v="Don't know"/>
    <x v="0"/>
    <n v="0.125"/>
    <n v="3"/>
    <m/>
    <m/>
    <m/>
    <x v="0"/>
    <n v="0.125"/>
    <n v="3"/>
    <m/>
    <m/>
    <m/>
    <x v="0"/>
    <n v="0.5"/>
    <n v="10"/>
    <m/>
    <m/>
    <m/>
    <x v="0"/>
    <n v="0.5"/>
    <n v="9"/>
    <m/>
    <m/>
    <m/>
    <n v="0"/>
    <n v="2"/>
    <n v="2"/>
    <n v="4"/>
    <n v="1"/>
    <n v="3"/>
    <n v="0"/>
    <n v="0"/>
    <n v="2"/>
    <n v="3"/>
    <n v="6"/>
    <n v="0"/>
    <n v="3"/>
    <n v="9"/>
    <n v="11"/>
  </r>
  <r>
    <x v="0"/>
    <x v="1"/>
    <s v="Zai Awng / Mung Ga Zup"/>
    <s v="MMR001CMP111"/>
    <s v="NGCA"/>
    <s v="Rural"/>
    <n v="640"/>
    <n v="2600"/>
    <n v="623"/>
    <n v="2635"/>
    <n v="623"/>
    <n v="2635"/>
    <s v="Focal point"/>
    <x v="1"/>
    <n v="0"/>
    <m/>
    <m/>
    <m/>
    <m/>
    <x v="1"/>
    <n v="0"/>
    <m/>
    <m/>
    <m/>
    <m/>
    <x v="1"/>
    <n v="0"/>
    <m/>
    <m/>
    <m/>
    <m/>
    <x v="1"/>
    <n v="0"/>
    <m/>
    <m/>
    <m/>
    <m/>
    <n v="40"/>
    <n v="35"/>
    <n v="242"/>
    <n v="188"/>
    <n v="137"/>
    <n v="170"/>
    <n v="21"/>
    <n v="34"/>
    <n v="8"/>
    <n v="8"/>
    <n v="6"/>
    <n v="4"/>
    <n v="440"/>
    <n v="427"/>
    <n v="26"/>
  </r>
  <r>
    <x v="0"/>
    <x v="1"/>
    <s v="Border Post 8"/>
    <s v="MMR001CMP113"/>
    <s v="NGCA"/>
    <s v="Rural"/>
    <n v="155"/>
    <n v="664"/>
    <n v="156"/>
    <n v="641"/>
    <n v="273"/>
    <n v="0"/>
    <s v="Focal point"/>
    <x v="1"/>
    <n v="0"/>
    <m/>
    <m/>
    <m/>
    <m/>
    <x v="1"/>
    <n v="0"/>
    <m/>
    <m/>
    <m/>
    <m/>
    <x v="1"/>
    <n v="0"/>
    <m/>
    <m/>
    <m/>
    <m/>
    <x v="0"/>
    <n v="0"/>
    <m/>
    <m/>
    <m/>
    <m/>
    <n v="21"/>
    <n v="14"/>
    <n v="57"/>
    <n v="45"/>
    <n v="23"/>
    <n v="30"/>
    <n v="5"/>
    <n v="9"/>
    <n v="5"/>
    <n v="11"/>
    <n v="0"/>
    <n v="0"/>
    <n v="106"/>
    <n v="98"/>
    <n v="16"/>
  </r>
  <r>
    <x v="0"/>
    <x v="1"/>
    <s v="Hkau Shau (BP 12)"/>
    <s v="MMR001CMP115"/>
    <s v="NGCA"/>
    <s v="Rural"/>
    <n v="169"/>
    <n v="1216"/>
    <n v="176"/>
    <n v="1216"/>
    <n v="176"/>
    <n v="1216"/>
    <s v="Focal point"/>
    <x v="1"/>
    <n v="0"/>
    <m/>
    <m/>
    <m/>
    <m/>
    <x v="1"/>
    <n v="0"/>
    <m/>
    <m/>
    <m/>
    <m/>
    <x v="1"/>
    <n v="0"/>
    <m/>
    <m/>
    <m/>
    <m/>
    <x v="0"/>
    <n v="70"/>
    <m/>
    <n v="210"/>
    <m/>
    <m/>
    <n v="21"/>
    <n v="22"/>
    <n v="50"/>
    <n v="53"/>
    <n v="8"/>
    <n v="15"/>
    <n v="0"/>
    <n v="0"/>
    <n v="6"/>
    <n v="9"/>
    <n v="4"/>
    <n v="0"/>
    <n v="79"/>
    <n v="90"/>
    <n v="19"/>
  </r>
  <r>
    <x v="0"/>
    <x v="1"/>
    <s v="Woi Chyai "/>
    <s v="MMR001CMP116"/>
    <s v="NGCA"/>
    <s v="Urban"/>
    <n v="1295"/>
    <n v="6509"/>
    <m/>
    <n v="6258"/>
    <n v="1351"/>
    <n v="6868"/>
    <s v="Focal point"/>
    <x v="1"/>
    <n v="0"/>
    <m/>
    <m/>
    <m/>
    <m/>
    <x v="1"/>
    <n v="0"/>
    <m/>
    <m/>
    <m/>
    <m/>
    <x v="0"/>
    <n v="1"/>
    <n v="25"/>
    <m/>
    <m/>
    <m/>
    <x v="0"/>
    <n v="0.5"/>
    <n v="15"/>
    <m/>
    <m/>
    <m/>
    <n v="70"/>
    <n v="90"/>
    <n v="200"/>
    <n v="225"/>
    <n v="170"/>
    <n v="200"/>
    <n v="150"/>
    <n v="140"/>
    <n v="11"/>
    <n v="18"/>
    <n v="0"/>
    <n v="0"/>
    <n v="590"/>
    <n v="655"/>
    <n v="0"/>
  </r>
  <r>
    <x v="0"/>
    <x v="1"/>
    <s v="Maga Yang "/>
    <s v="MMR001CMP119"/>
    <s v="NGCA"/>
    <s v="Mixed"/>
    <n v="610"/>
    <n v="2750"/>
    <n v="609"/>
    <n v="2630"/>
    <n v="609"/>
    <n v="2630"/>
    <s v="Focal point"/>
    <x v="1"/>
    <n v="0"/>
    <m/>
    <m/>
    <m/>
    <m/>
    <x v="1"/>
    <n v="0"/>
    <m/>
    <m/>
    <m/>
    <m/>
    <x v="1"/>
    <n v="0"/>
    <m/>
    <m/>
    <m/>
    <m/>
    <x v="0"/>
    <n v="100"/>
    <m/>
    <n v="300"/>
    <m/>
    <m/>
    <n v="70"/>
    <n v="60"/>
    <n v="254"/>
    <n v="222"/>
    <n v="100"/>
    <n v="136"/>
    <n v="0"/>
    <n v="0"/>
    <n v="12"/>
    <n v="28"/>
    <n v="7"/>
    <n v="0"/>
    <n v="424"/>
    <n v="418"/>
    <n v="47"/>
  </r>
  <r>
    <x v="0"/>
    <x v="1"/>
    <s v="Pajau / Jan Mai"/>
    <s v="MMR001CMP120"/>
    <s v="NGCA"/>
    <s v="Rural"/>
    <n v="184"/>
    <n v="768"/>
    <n v="175"/>
    <n v="828"/>
    <n v="175"/>
    <n v="828"/>
    <s v="Focal point"/>
    <x v="1"/>
    <n v="0"/>
    <m/>
    <m/>
    <m/>
    <m/>
    <x v="1"/>
    <n v="0"/>
    <m/>
    <m/>
    <m/>
    <m/>
    <x v="1"/>
    <n v="0"/>
    <m/>
    <m/>
    <m/>
    <m/>
    <x v="0"/>
    <n v="45"/>
    <m/>
    <n v="120"/>
    <n v="150"/>
    <m/>
    <n v="30"/>
    <n v="35"/>
    <n v="41"/>
    <n v="22"/>
    <n v="17"/>
    <n v="18"/>
    <n v="0"/>
    <n v="0"/>
    <n v="0"/>
    <n v="0"/>
    <n v="0"/>
    <n v="0"/>
    <n v="88"/>
    <n v="75"/>
    <n v="15"/>
  </r>
  <r>
    <x v="0"/>
    <x v="4"/>
    <s v="Je Yang Hka "/>
    <s v="MMR001CMP121"/>
    <s v="NGCA"/>
    <s v="Rural"/>
    <n v="1694"/>
    <n v="8805"/>
    <n v="1693"/>
    <n v="8805"/>
    <n v="1693"/>
    <n v="9062"/>
    <s v="Committee"/>
    <x v="1"/>
    <n v="0"/>
    <m/>
    <m/>
    <m/>
    <m/>
    <x v="1"/>
    <n v="0"/>
    <m/>
    <m/>
    <m/>
    <m/>
    <x v="1"/>
    <n v="0"/>
    <m/>
    <m/>
    <m/>
    <m/>
    <x v="0"/>
    <n v="5"/>
    <n v="180"/>
    <n v="50"/>
    <n v="50"/>
    <m/>
    <n v="295"/>
    <n v="247"/>
    <n v="720"/>
    <n v="612"/>
    <n v="209"/>
    <n v="176"/>
    <n v="0"/>
    <n v="0"/>
    <n v="43"/>
    <n v="44"/>
    <n v="23"/>
    <n v="0"/>
    <n v="1224"/>
    <n v="1035"/>
    <n v="110"/>
  </r>
  <r>
    <x v="0"/>
    <x v="4"/>
    <s v="Hpun Lum Yang "/>
    <s v="MMR001CMP122"/>
    <s v="NGCA"/>
    <s v="Rural"/>
    <n v="612"/>
    <n v="2944"/>
    <n v="608"/>
    <n v="2914"/>
    <n v="608"/>
    <n v="2944"/>
    <s v="Focal point"/>
    <x v="1"/>
    <n v="0"/>
    <m/>
    <m/>
    <m/>
    <m/>
    <x v="1"/>
    <n v="0"/>
    <m/>
    <m/>
    <m/>
    <m/>
    <x v="1"/>
    <n v="0"/>
    <m/>
    <m/>
    <m/>
    <m/>
    <x v="0"/>
    <n v="3"/>
    <n v="60"/>
    <n v="30"/>
    <n v="30"/>
    <m/>
    <n v="221"/>
    <n v="209"/>
    <n v="0"/>
    <n v="0"/>
    <n v="393"/>
    <n v="224"/>
    <n v="0"/>
    <n v="0"/>
    <n v="15"/>
    <n v="0"/>
    <n v="39"/>
    <n v="0"/>
    <n v="614"/>
    <n v="433"/>
    <n v="54"/>
  </r>
  <r>
    <x v="0"/>
    <x v="4"/>
    <s v="Dum Bung "/>
    <s v="MMR001CMP123"/>
    <s v="NGCA"/>
    <s v="Rural"/>
    <n v="115"/>
    <n v="602"/>
    <n v="115"/>
    <n v="594"/>
    <n v="115"/>
    <n v="88"/>
    <s v="Focal point"/>
    <x v="1"/>
    <n v="0"/>
    <m/>
    <m/>
    <m/>
    <m/>
    <x v="1"/>
    <n v="0"/>
    <m/>
    <m/>
    <m/>
    <m/>
    <x v="0"/>
    <n v="60"/>
    <m/>
    <n v="180"/>
    <m/>
    <m/>
    <x v="0"/>
    <n v="60"/>
    <m/>
    <n v="180"/>
    <m/>
    <m/>
    <n v="17"/>
    <n v="184"/>
    <n v="0"/>
    <n v="0"/>
    <n v="7"/>
    <n v="11"/>
    <n v="2"/>
    <n v="5"/>
    <n v="0"/>
    <n v="0"/>
    <n v="0"/>
    <n v="0"/>
    <n v="0"/>
    <n v="0"/>
    <n v="0"/>
  </r>
  <r>
    <x v="0"/>
    <x v="4"/>
    <s v="Pa Kahtawng "/>
    <s v="MMR001CMP126"/>
    <s v="NGCA"/>
    <s v="Mixed"/>
    <n v="840"/>
    <n v="3249"/>
    <n v="667"/>
    <n v="3657"/>
    <n v="667"/>
    <n v="3657"/>
    <s v="Focal point"/>
    <x v="1"/>
    <n v="0"/>
    <m/>
    <m/>
    <m/>
    <m/>
    <x v="1"/>
    <n v="0"/>
    <m/>
    <m/>
    <m/>
    <m/>
    <x v="0"/>
    <n v="1"/>
    <n v="30"/>
    <n v="10"/>
    <n v="10"/>
    <m/>
    <x v="0"/>
    <n v="1"/>
    <n v="30"/>
    <n v="10"/>
    <n v="10"/>
    <m/>
    <n v="38"/>
    <n v="54"/>
    <n v="205"/>
    <n v="223"/>
    <n v="423"/>
    <n v="540"/>
    <n v="10"/>
    <n v="23"/>
    <n v="12"/>
    <n v="44"/>
    <n v="0"/>
    <n v="0"/>
    <n v="676"/>
    <n v="840"/>
    <n v="56"/>
  </r>
  <r>
    <x v="0"/>
    <x v="5"/>
    <s v="Lana Zup Ja "/>
    <s v="MMR001CMP128"/>
    <s v="NGCA"/>
    <s v="Rural"/>
    <n v="541"/>
    <n v="2607"/>
    <n v="545"/>
    <n v="2544"/>
    <n v="545"/>
    <n v="2545"/>
    <s v="Committee"/>
    <x v="1"/>
    <n v="0"/>
    <m/>
    <m/>
    <m/>
    <m/>
    <x v="1"/>
    <n v="0"/>
    <m/>
    <m/>
    <m/>
    <m/>
    <x v="1"/>
    <n v="0"/>
    <m/>
    <m/>
    <m/>
    <m/>
    <x v="1"/>
    <n v="0"/>
    <m/>
    <m/>
    <m/>
    <m/>
    <n v="49"/>
    <n v="59"/>
    <n v="274"/>
    <n v="354"/>
    <n v="210"/>
    <n v="156"/>
    <n v="0"/>
    <n v="0"/>
    <n v="9"/>
    <n v="38"/>
    <n v="16"/>
    <n v="0"/>
    <n v="533"/>
    <n v="569"/>
    <n v="63"/>
  </r>
  <r>
    <x v="0"/>
    <x v="5"/>
    <s v="Bum Tsit Pa "/>
    <s v="MMR001CMP129"/>
    <s v="NGCA"/>
    <s v="Rural"/>
    <n v="174"/>
    <n v="1185"/>
    <n v="463"/>
    <n v="2123"/>
    <n v="463"/>
    <n v="2114"/>
    <s v="Focal point"/>
    <x v="1"/>
    <n v="0"/>
    <m/>
    <m/>
    <m/>
    <m/>
    <x v="0"/>
    <n v="0"/>
    <n v="20"/>
    <n v="5"/>
    <n v="5"/>
    <m/>
    <x v="1"/>
    <n v="0"/>
    <m/>
    <m/>
    <m/>
    <m/>
    <x v="0"/>
    <n v="2"/>
    <n v="120"/>
    <n v="30"/>
    <n v="30"/>
    <m/>
    <n v="50"/>
    <n v="82"/>
    <n v="153"/>
    <n v="192"/>
    <n v="120"/>
    <n v="130"/>
    <n v="15"/>
    <n v="20"/>
    <n v="10"/>
    <n v="15"/>
    <n v="16"/>
    <n v="0"/>
    <n v="338"/>
    <n v="424"/>
    <n v="41"/>
  </r>
  <r>
    <x v="0"/>
    <x v="4"/>
    <s v="Nhkawng Pa "/>
    <s v="MMR001CMP131"/>
    <s v="NGCA"/>
    <s v="Rural"/>
    <n v="412"/>
    <n v="1700"/>
    <n v="375"/>
    <n v="1598"/>
    <n v="375"/>
    <n v="1598"/>
    <s v="Focal point"/>
    <x v="1"/>
    <m/>
    <m/>
    <m/>
    <m/>
    <m/>
    <x v="1"/>
    <m/>
    <m/>
    <m/>
    <m/>
    <m/>
    <x v="1"/>
    <m/>
    <m/>
    <m/>
    <m/>
    <m/>
    <x v="0"/>
    <n v="4"/>
    <n v="240"/>
    <n v="60"/>
    <n v="60"/>
    <m/>
    <n v="29"/>
    <n v="20"/>
    <n v="258"/>
    <n v="216"/>
    <n v="73"/>
    <n v="73"/>
    <n v="0"/>
    <n v="0"/>
    <n v="9"/>
    <n v="0"/>
    <n v="0"/>
    <n v="0"/>
    <n v="360"/>
    <n v="309"/>
    <n v="9"/>
  </r>
  <r>
    <x v="0"/>
    <x v="5"/>
    <s v="Man Wing Catholic Church I"/>
    <s v="MMR001CMP132"/>
    <s v="GCA"/>
    <s v="Rural"/>
    <n v="486"/>
    <n v="2371"/>
    <n v="488"/>
    <n v="2325"/>
    <n v="488"/>
    <n v="2325"/>
    <s v="Focal point"/>
    <x v="0"/>
    <n v="9.9999997764825821E-3"/>
    <n v="10"/>
    <m/>
    <m/>
    <m/>
    <x v="0"/>
    <n v="9.9999997764825821E-3"/>
    <n v="10"/>
    <m/>
    <m/>
    <m/>
    <x v="0"/>
    <m/>
    <m/>
    <m/>
    <m/>
    <m/>
    <x v="0"/>
    <m/>
    <m/>
    <m/>
    <m/>
    <m/>
    <n v="50"/>
    <n v="70"/>
    <n v="306"/>
    <n v="252"/>
    <n v="60"/>
    <n v="68"/>
    <n v="96"/>
    <n v="75"/>
    <n v="6"/>
    <n v="0"/>
    <n v="0"/>
    <n v="0"/>
    <n v="512"/>
    <n v="465"/>
    <n v="0"/>
  </r>
  <r>
    <x v="0"/>
    <x v="5"/>
    <s v="Man Wing Baptist Church"/>
    <s v="MMR001CMP133"/>
    <s v="GCA"/>
    <s v="Rural"/>
    <n v="115"/>
    <n v="532"/>
    <n v="115"/>
    <n v="537"/>
    <n v="115"/>
    <n v="537"/>
    <s v="Focal point"/>
    <x v="0"/>
    <n v="5.000000074505806E-2"/>
    <m/>
    <n v="5"/>
    <n v="5"/>
    <m/>
    <x v="0"/>
    <n v="1.5"/>
    <m/>
    <n v="15"/>
    <n v="5"/>
    <m/>
    <x v="0"/>
    <n v="1.5"/>
    <m/>
    <n v="15"/>
    <n v="5"/>
    <m/>
    <x v="0"/>
    <n v="1.5"/>
    <m/>
    <n v="15"/>
    <n v="5"/>
    <m/>
    <n v="12"/>
    <n v="9"/>
    <n v="97"/>
    <n v="71"/>
    <n v="26"/>
    <n v="26"/>
    <n v="6"/>
    <n v="3"/>
    <n v="0"/>
    <n v="0"/>
    <n v="0"/>
    <n v="0"/>
    <n v="0"/>
    <n v="0"/>
    <n v="0"/>
  </r>
  <r>
    <x v="0"/>
    <x v="9"/>
    <s v="Hlaing Naung Baptist"/>
    <s v="MMR001CMP148"/>
    <s v="GCA"/>
    <s v="Mixed"/>
    <n v="20"/>
    <n v="64"/>
    <n v="14"/>
    <n v="52"/>
    <n v="14"/>
    <n v="52"/>
    <s v="Committee"/>
    <x v="1"/>
    <n v="0"/>
    <m/>
    <m/>
    <m/>
    <m/>
    <x v="0"/>
    <n v="1"/>
    <n v="40"/>
    <m/>
    <m/>
    <m/>
    <x v="0"/>
    <n v="1"/>
    <n v="40"/>
    <m/>
    <m/>
    <m/>
    <x v="0"/>
    <n v="1"/>
    <n v="40"/>
    <m/>
    <m/>
    <m/>
    <n v="2"/>
    <n v="1"/>
    <n v="8"/>
    <n v="3"/>
    <n v="2"/>
    <n v="1"/>
    <n v="1"/>
    <n v="3"/>
    <n v="0"/>
    <n v="0"/>
    <n v="0"/>
    <n v="0"/>
    <n v="13"/>
    <n v="8"/>
    <n v="0"/>
  </r>
  <r>
    <x v="0"/>
    <x v="8"/>
    <s v="Nawng Ing (Indawgyi) Baptist Church  "/>
    <s v="MMR001CMP152"/>
    <s v="GCA"/>
    <s v="Rural"/>
    <n v="20"/>
    <n v="106"/>
    <n v="13"/>
    <n v="94"/>
    <n v="18"/>
    <n v="94"/>
    <s v="Committee"/>
    <x v="1"/>
    <n v="0"/>
    <m/>
    <m/>
    <m/>
    <m/>
    <x v="0"/>
    <n v="0.30000001192092896"/>
    <n v="10"/>
    <m/>
    <m/>
    <m/>
    <x v="0"/>
    <n v="0.40000000596046448"/>
    <n v="10"/>
    <m/>
    <m/>
    <m/>
    <x v="0"/>
    <n v="0.40000000596046448"/>
    <n v="10"/>
    <m/>
    <m/>
    <m/>
    <n v="4"/>
    <n v="1"/>
    <n v="9"/>
    <n v="5"/>
    <n v="8"/>
    <n v="4"/>
    <n v="0"/>
    <n v="3"/>
    <n v="7"/>
    <n v="0"/>
    <n v="0"/>
    <n v="0"/>
    <n v="21"/>
    <n v="13"/>
    <n v="0"/>
  </r>
  <r>
    <x v="0"/>
    <x v="1"/>
    <s v="Post 6 Camp"/>
    <s v="MMR001CMP160"/>
    <s v="NGCA"/>
    <s v="Rural"/>
    <n v="110"/>
    <n v="643"/>
    <n v="106"/>
    <m/>
    <n v="124"/>
    <n v="0"/>
    <s v="Focal point"/>
    <x v="1"/>
    <n v="0"/>
    <m/>
    <m/>
    <m/>
    <m/>
    <x v="1"/>
    <n v="0"/>
    <m/>
    <m/>
    <m/>
    <m/>
    <x v="1"/>
    <n v="0"/>
    <m/>
    <m/>
    <m/>
    <m/>
    <x v="1"/>
    <n v="0"/>
    <m/>
    <m/>
    <m/>
    <m/>
    <n v="10"/>
    <n v="5"/>
    <n v="47"/>
    <n v="47"/>
    <n v="35"/>
    <n v="27"/>
    <n v="0"/>
    <n v="0"/>
    <n v="3"/>
    <n v="8"/>
    <n v="10"/>
    <n v="0"/>
    <n v="92"/>
    <n v="79"/>
    <n v="21"/>
  </r>
  <r>
    <x v="0"/>
    <x v="0"/>
    <s v="Pa Dauk Myaing(Pa La Na)"/>
    <s v="MMR001CMP162"/>
    <s v="GCA"/>
    <s v="Rural"/>
    <n v="43"/>
    <n v="247"/>
    <n v="41"/>
    <n v="232"/>
    <n v="41"/>
    <n v="9"/>
    <s v="Focal point"/>
    <x v="0"/>
    <n v="1"/>
    <n v="5"/>
    <n v="3"/>
    <n v="3"/>
    <m/>
    <x v="0"/>
    <n v="1"/>
    <n v="5"/>
    <n v="3"/>
    <n v="3"/>
    <m/>
    <x v="0"/>
    <n v="1"/>
    <n v="5"/>
    <n v="3"/>
    <n v="3"/>
    <m/>
    <x v="0"/>
    <n v="1"/>
    <n v="5"/>
    <n v="3"/>
    <n v="3"/>
    <m/>
    <n v="3"/>
    <n v="8"/>
    <n v="26"/>
    <n v="15"/>
    <n v="8"/>
    <n v="16"/>
    <n v="1"/>
    <n v="2"/>
    <n v="0"/>
    <n v="0"/>
    <n v="0"/>
    <n v="0"/>
    <n v="38"/>
    <n v="41"/>
    <n v="0"/>
  </r>
  <r>
    <x v="0"/>
    <x v="9"/>
    <s v="Lisu Baptist Church, Maw Wan Ward"/>
    <s v="MMR001CMP167"/>
    <s v="GCA"/>
    <s v="Urban"/>
    <n v="15"/>
    <n v="74"/>
    <n v="12"/>
    <n v="60"/>
    <n v="16"/>
    <n v="74"/>
    <s v="Focal point"/>
    <x v="0"/>
    <n v="1"/>
    <n v="40"/>
    <m/>
    <m/>
    <m/>
    <x v="0"/>
    <n v="1"/>
    <n v="40"/>
    <m/>
    <m/>
    <m/>
    <x v="0"/>
    <n v="1"/>
    <n v="40"/>
    <m/>
    <m/>
    <m/>
    <x v="0"/>
    <n v="0.5"/>
    <n v="20"/>
    <m/>
    <m/>
    <m/>
    <n v="0"/>
    <n v="1"/>
    <n v="6"/>
    <n v="3"/>
    <n v="2"/>
    <n v="2"/>
    <n v="1"/>
    <n v="2"/>
    <n v="2"/>
    <n v="12"/>
    <n v="10"/>
    <n v="13"/>
    <n v="9"/>
    <n v="8"/>
    <n v="37"/>
  </r>
  <r>
    <x v="0"/>
    <x v="9"/>
    <s v="5 Ward RC Church(lon Khin)"/>
    <s v="MMR001CMP168"/>
    <s v="GCA"/>
    <s v="Rural"/>
    <n v="74"/>
    <n v="404"/>
    <n v="60"/>
    <n v="330"/>
    <n v="74"/>
    <n v="369"/>
    <s v="Focal point"/>
    <x v="0"/>
    <n v="0.5"/>
    <n v="10"/>
    <n v="5"/>
    <n v="5"/>
    <m/>
    <x v="0"/>
    <n v="1"/>
    <n v="20"/>
    <n v="10"/>
    <n v="10"/>
    <m/>
    <x v="0"/>
    <n v="1"/>
    <n v="20"/>
    <n v="10"/>
    <n v="10"/>
    <m/>
    <x v="0"/>
    <n v="2"/>
    <n v="30"/>
    <n v="20"/>
    <n v="20"/>
    <m/>
    <n v="41"/>
    <n v="39"/>
    <n v="24"/>
    <n v="22"/>
    <n v="8"/>
    <n v="17"/>
    <n v="16"/>
    <n v="32"/>
    <n v="5"/>
    <n v="0"/>
    <n v="0"/>
    <n v="0"/>
    <n v="89"/>
    <n v="110"/>
    <n v="5"/>
  </r>
  <r>
    <x v="0"/>
    <x v="9"/>
    <s v="Baptist Church, Hmaw Si Sar(Lon Khin)"/>
    <s v="MMR001CMP169"/>
    <s v="GCA"/>
    <s v="Rural"/>
    <n v="35"/>
    <n v="215"/>
    <n v="35"/>
    <n v="211"/>
    <n v="35"/>
    <n v="212"/>
    <s v="Focal point"/>
    <x v="0"/>
    <n v="0"/>
    <n v="3"/>
    <n v="1"/>
    <n v="1"/>
    <m/>
    <x v="0"/>
    <m/>
    <n v="10"/>
    <n v="5"/>
    <n v="5"/>
    <m/>
    <x v="0"/>
    <m/>
    <n v="10"/>
    <n v="5"/>
    <n v="5"/>
    <m/>
    <x v="0"/>
    <n v="0"/>
    <n v="45"/>
    <n v="15"/>
    <n v="15"/>
    <m/>
    <n v="4"/>
    <n v="10"/>
    <n v="22"/>
    <n v="27"/>
    <n v="10"/>
    <n v="14"/>
    <n v="0"/>
    <n v="0"/>
    <n v="0"/>
    <n v="0"/>
    <n v="0"/>
    <n v="0"/>
    <n v="0"/>
    <n v="0"/>
    <n v="0"/>
  </r>
  <r>
    <x v="0"/>
    <x v="9"/>
    <s v="Dhama Rakhita, Nyein Chan Tar Yar Ward(Lon Khin)"/>
    <s v="MMR001CMP174"/>
    <s v="GCA"/>
    <s v="Urban"/>
    <n v="65"/>
    <n v="347"/>
    <n v="65"/>
    <n v="347"/>
    <n v="65"/>
    <n v="347"/>
    <s v="Committee"/>
    <x v="1"/>
    <m/>
    <m/>
    <m/>
    <m/>
    <m/>
    <x v="0"/>
    <n v="1"/>
    <n v="50"/>
    <n v="20"/>
    <n v="15"/>
    <m/>
    <x v="0"/>
    <n v="1"/>
    <n v="50"/>
    <n v="20"/>
    <n v="15"/>
    <m/>
    <x v="0"/>
    <n v="1"/>
    <n v="50"/>
    <n v="20"/>
    <n v="15"/>
    <m/>
    <n v="0"/>
    <n v="0"/>
    <n v="21"/>
    <n v="23"/>
    <n v="24"/>
    <n v="28"/>
    <n v="5"/>
    <n v="6"/>
    <n v="0"/>
    <n v="9"/>
    <n v="10"/>
    <n v="11"/>
    <n v="50"/>
    <n v="57"/>
    <n v="30"/>
  </r>
  <r>
    <x v="0"/>
    <x v="9"/>
    <s v="AG Church, Hmaw Si Sa"/>
    <s v="MMR001CMP176"/>
    <s v="GCA"/>
    <s v="Urban"/>
    <n v="67"/>
    <n v="350"/>
    <n v="67"/>
    <n v="350"/>
    <n v="67"/>
    <n v="350"/>
    <s v="Committee"/>
    <x v="0"/>
    <n v="1.5"/>
    <n v="45"/>
    <n v="15"/>
    <m/>
    <m/>
    <x v="0"/>
    <n v="1.5"/>
    <n v="45"/>
    <n v="15"/>
    <m/>
    <m/>
    <x v="0"/>
    <n v="1.5"/>
    <n v="45"/>
    <n v="15"/>
    <m/>
    <m/>
    <x v="0"/>
    <n v="1.5"/>
    <n v="45"/>
    <n v="15"/>
    <m/>
    <m/>
    <n v="3"/>
    <n v="4"/>
    <n v="14"/>
    <n v="21"/>
    <n v="16"/>
    <n v="20"/>
    <n v="11"/>
    <n v="14"/>
    <n v="5"/>
    <n v="1"/>
    <n v="3"/>
    <n v="5"/>
    <n v="44"/>
    <n v="59"/>
    <n v="14"/>
  </r>
  <r>
    <x v="0"/>
    <x v="9"/>
    <s v="5 Ward Baptist Church(lon Khin)"/>
    <s v="MMR001CMP179"/>
    <s v="GCA"/>
    <s v="Rural"/>
    <n v="77"/>
    <n v="380"/>
    <n v="76"/>
    <n v="342"/>
    <n v="76"/>
    <n v="344"/>
    <s v="Focal point"/>
    <x v="0"/>
    <n v="0"/>
    <n v="0"/>
    <m/>
    <m/>
    <m/>
    <x v="0"/>
    <n v="0"/>
    <n v="15"/>
    <n v="5"/>
    <n v="5"/>
    <m/>
    <x v="0"/>
    <n v="0"/>
    <n v="25"/>
    <n v="7"/>
    <n v="7"/>
    <m/>
    <x v="0"/>
    <n v="0"/>
    <n v="25"/>
    <n v="7"/>
    <n v="7"/>
    <m/>
    <n v="1"/>
    <n v="9"/>
    <n v="30"/>
    <n v="29"/>
    <n v="20"/>
    <n v="25"/>
    <n v="11"/>
    <n v="8"/>
    <n v="8"/>
    <n v="0"/>
    <n v="0"/>
    <n v="0"/>
    <n v="62"/>
    <n v="71"/>
    <n v="8"/>
  </r>
  <r>
    <x v="0"/>
    <x v="9"/>
    <s v="Lisu Baptist Church, Maw Shan Vil,. Seik Mu"/>
    <s v="MMR001CMP181"/>
    <s v="GCA"/>
    <s v="Urban"/>
    <n v="25"/>
    <n v="133"/>
    <n v="22"/>
    <n v="95"/>
    <n v="25"/>
    <n v="134"/>
    <s v="Committee"/>
    <x v="1"/>
    <n v="0"/>
    <m/>
    <m/>
    <m/>
    <m/>
    <x v="0"/>
    <n v="1"/>
    <n v="50"/>
    <m/>
    <m/>
    <m/>
    <x v="0"/>
    <n v="1"/>
    <n v="50"/>
    <m/>
    <m/>
    <m/>
    <x v="0"/>
    <n v="1"/>
    <n v="50"/>
    <m/>
    <m/>
    <m/>
    <n v="3"/>
    <n v="5"/>
    <n v="7"/>
    <n v="8"/>
    <n v="3"/>
    <n v="3"/>
    <n v="5"/>
    <n v="2"/>
    <n v="6"/>
    <n v="10"/>
    <n v="16"/>
    <n v="16"/>
    <n v="18"/>
    <n v="18"/>
    <n v="48"/>
  </r>
  <r>
    <x v="0"/>
    <x v="9"/>
    <s v="Rawan Baptist Church, Maw Shan Vil., Seik Mu"/>
    <s v="MMR001CMP182"/>
    <s v="GCA"/>
    <s v="Urban"/>
    <n v="10"/>
    <n v="39"/>
    <n v="7"/>
    <n v="25"/>
    <n v="10"/>
    <n v="39"/>
    <s v="Committee"/>
    <x v="1"/>
    <m/>
    <m/>
    <m/>
    <m/>
    <m/>
    <x v="1"/>
    <m/>
    <m/>
    <m/>
    <m/>
    <m/>
    <x v="1"/>
    <m/>
    <m/>
    <m/>
    <m/>
    <m/>
    <x v="0"/>
    <n v="0.20000000298023224"/>
    <n v="20"/>
    <m/>
    <m/>
    <m/>
    <n v="1"/>
    <n v="0"/>
    <n v="1"/>
    <n v="6"/>
    <n v="2"/>
    <n v="3"/>
    <n v="1"/>
    <n v="1"/>
    <n v="6"/>
    <n v="10"/>
    <n v="17"/>
    <n v="18"/>
    <n v="5"/>
    <n v="10"/>
    <n v="51"/>
  </r>
  <r>
    <x v="0"/>
    <x v="9"/>
    <s v="Sai Nai Baptish Church, Maw Shan Vil., Seki Mu"/>
    <s v="MMR001CMP183"/>
    <s v="GCA"/>
    <s v="Mixed"/>
    <n v="8"/>
    <n v="40"/>
    <n v="8"/>
    <n v="28"/>
    <n v="8"/>
    <n v="40"/>
    <s v="Focal point"/>
    <x v="1"/>
    <n v="0"/>
    <n v="2"/>
    <m/>
    <m/>
    <m/>
    <x v="0"/>
    <n v="0"/>
    <n v="5"/>
    <n v="3"/>
    <n v="2"/>
    <m/>
    <x v="0"/>
    <n v="0"/>
    <n v="15"/>
    <n v="4"/>
    <n v="3"/>
    <m/>
    <x v="0"/>
    <n v="0"/>
    <n v="15"/>
    <n v="4"/>
    <n v="3"/>
    <m/>
    <n v="0"/>
    <n v="0"/>
    <n v="4"/>
    <n v="6"/>
    <n v="0"/>
    <n v="0"/>
    <n v="1"/>
    <n v="1"/>
    <n v="0"/>
    <n v="0"/>
    <n v="0"/>
    <n v="0"/>
    <n v="5"/>
    <n v="7"/>
    <n v="0"/>
  </r>
  <r>
    <x v="0"/>
    <x v="9"/>
    <s v="Ward 2 Sai Taung Baptist Church, Seik Mu "/>
    <s v="MMR001CMP184"/>
    <s v="GCA"/>
    <s v="Rural"/>
    <n v="41"/>
    <n v="199"/>
    <n v="41"/>
    <n v="196"/>
    <n v="41"/>
    <n v="201"/>
    <s v="Focal point"/>
    <x v="0"/>
    <n v="0"/>
    <n v="3"/>
    <m/>
    <m/>
    <m/>
    <x v="0"/>
    <n v="0"/>
    <n v="10"/>
    <n v="3"/>
    <n v="3"/>
    <m/>
    <x v="0"/>
    <n v="0"/>
    <n v="10"/>
    <n v="3"/>
    <n v="3"/>
    <m/>
    <x v="0"/>
    <n v="0"/>
    <n v="10"/>
    <n v="3"/>
    <n v="3"/>
    <m/>
    <n v="12"/>
    <n v="7"/>
    <n v="12"/>
    <n v="14"/>
    <n v="4"/>
    <n v="5"/>
    <n v="4"/>
    <n v="4"/>
    <n v="6"/>
    <n v="0"/>
    <n v="0"/>
    <n v="0"/>
    <n v="32"/>
    <n v="30"/>
    <n v="0"/>
  </r>
  <r>
    <x v="0"/>
    <x v="9"/>
    <s v="AG Church, Maw Wan"/>
    <s v="MMR001CMP190"/>
    <s v="GCA"/>
    <s v="Urban"/>
    <n v="14"/>
    <n v="83"/>
    <n v="8"/>
    <n v="35"/>
    <n v="13"/>
    <n v="82"/>
    <s v="Committee"/>
    <x v="0"/>
    <n v="0"/>
    <n v="3"/>
    <m/>
    <m/>
    <m/>
    <x v="0"/>
    <n v="0"/>
    <n v="10"/>
    <m/>
    <m/>
    <m/>
    <x v="0"/>
    <n v="0"/>
    <n v="10"/>
    <m/>
    <m/>
    <m/>
    <x v="0"/>
    <n v="0"/>
    <n v="10"/>
    <m/>
    <m/>
    <m/>
    <m/>
    <n v="1"/>
    <n v="8"/>
    <n v="5"/>
    <n v="2"/>
    <n v="5"/>
    <n v="2"/>
    <n v="1"/>
    <n v="2"/>
    <n v="5"/>
    <n v="10"/>
    <n v="10"/>
    <n v="12"/>
    <n v="12"/>
    <n v="27"/>
  </r>
  <r>
    <x v="0"/>
    <x v="9"/>
    <s v="Hmaw Wan, Anglican"/>
    <s v="MMR001CMP191"/>
    <s v="GCA"/>
    <s v="Rural"/>
    <n v="13"/>
    <n v="70"/>
    <n v="8"/>
    <n v="49"/>
    <n v="12"/>
    <n v="70"/>
    <s v="Committee"/>
    <x v="1"/>
    <n v="0"/>
    <m/>
    <m/>
    <m/>
    <m/>
    <x v="1"/>
    <n v="0.25"/>
    <m/>
    <n v="3"/>
    <m/>
    <m/>
    <x v="1"/>
    <n v="0.25"/>
    <m/>
    <n v="3"/>
    <m/>
    <m/>
    <x v="1"/>
    <n v="0.25"/>
    <m/>
    <n v="3"/>
    <m/>
    <m/>
    <n v="3"/>
    <n v="2"/>
    <n v="7"/>
    <n v="5"/>
    <n v="1"/>
    <n v="1"/>
    <n v="2"/>
    <n v="2"/>
    <n v="3"/>
    <n v="6"/>
    <n v="8"/>
    <n v="10"/>
    <n v="13"/>
    <n v="10"/>
    <n v="27"/>
  </r>
  <r>
    <x v="0"/>
    <x v="9"/>
    <s v="Nam Ma Phyit, COC"/>
    <s v="MMR001CMP192"/>
    <s v="GCA"/>
    <s v="Urban"/>
    <n v="16"/>
    <n v="58"/>
    <n v="10"/>
    <n v="45"/>
    <n v="16"/>
    <n v="58"/>
    <s v="Don't know"/>
    <x v="0"/>
    <n v="0.125"/>
    <n v="10"/>
    <m/>
    <m/>
    <m/>
    <x v="0"/>
    <n v="0.125"/>
    <n v="10"/>
    <m/>
    <m/>
    <m/>
    <x v="0"/>
    <n v="0.125"/>
    <n v="10"/>
    <m/>
    <m/>
    <m/>
    <x v="0"/>
    <n v="1.5"/>
    <n v="60"/>
    <m/>
    <m/>
    <m/>
    <n v="3"/>
    <n v="0"/>
    <n v="2"/>
    <n v="4"/>
    <n v="2"/>
    <n v="0"/>
    <n v="2"/>
    <n v="0"/>
    <n v="3"/>
    <n v="10"/>
    <n v="6"/>
    <n v="8"/>
    <n v="9"/>
    <n v="4"/>
    <n v="27"/>
  </r>
  <r>
    <x v="0"/>
    <x v="3"/>
    <s v="Phan Khar Kone"/>
    <s v="MMR001CMP193"/>
    <s v="GCA"/>
    <s v="Rural"/>
    <n v="169"/>
    <n v="816"/>
    <n v="153"/>
    <n v="754"/>
    <n v="157"/>
    <n v="761"/>
    <s v="Focal point"/>
    <x v="1"/>
    <n v="0"/>
    <m/>
    <m/>
    <m/>
    <m/>
    <x v="1"/>
    <n v="0"/>
    <m/>
    <m/>
    <m/>
    <m/>
    <x v="0"/>
    <n v="2"/>
    <n v="90"/>
    <n v="30"/>
    <n v="30"/>
    <m/>
    <x v="0"/>
    <n v="2"/>
    <n v="90"/>
    <n v="30"/>
    <n v="30"/>
    <m/>
    <n v="20"/>
    <n v="31"/>
    <n v="59"/>
    <n v="50"/>
    <n v="21"/>
    <n v="17"/>
    <n v="4"/>
    <n v="3"/>
    <n v="5"/>
    <n v="6"/>
    <n v="38"/>
    <n v="0"/>
    <n v="104"/>
    <n v="101"/>
    <n v="49"/>
  </r>
  <r>
    <x v="0"/>
    <x v="3"/>
    <s v="Aung Thar Church"/>
    <s v="MMR001CMP194"/>
    <s v="GCA"/>
    <s v="Mixed"/>
    <n v="12"/>
    <n v="51"/>
    <n v="4"/>
    <n v="20"/>
    <n v="12"/>
    <n v="52"/>
    <s v="Don't know"/>
    <x v="1"/>
    <n v="0"/>
    <m/>
    <m/>
    <m/>
    <m/>
    <x v="0"/>
    <n v="2"/>
    <n v="70"/>
    <n v="40"/>
    <n v="40"/>
    <m/>
    <x v="0"/>
    <n v="2"/>
    <n v="70"/>
    <n v="40"/>
    <n v="40"/>
    <m/>
    <x v="0"/>
    <n v="2"/>
    <n v="70"/>
    <n v="40"/>
    <n v="40"/>
    <m/>
    <n v="1"/>
    <n v="1"/>
    <n v="6"/>
    <n v="11"/>
    <n v="5"/>
    <n v="4"/>
    <n v="0"/>
    <n v="0"/>
    <n v="1"/>
    <n v="0"/>
    <n v="0"/>
    <n v="0"/>
    <n v="12"/>
    <n v="16"/>
    <n v="0"/>
  </r>
  <r>
    <x v="0"/>
    <x v="2"/>
    <s v="Lhaovao Baptist Church (LBC)"/>
    <s v="MMR001CMP195"/>
    <s v="GCA"/>
    <s v="Urban"/>
    <n v="139"/>
    <n v="640"/>
    <n v="127"/>
    <n v="578"/>
    <n v="146"/>
    <n v="640"/>
    <s v="Focal point"/>
    <x v="1"/>
    <n v="0"/>
    <m/>
    <m/>
    <m/>
    <m/>
    <x v="0"/>
    <n v="0.25"/>
    <n v="20"/>
    <n v="10"/>
    <m/>
    <m/>
    <x v="0"/>
    <n v="0.25"/>
    <n v="20"/>
    <n v="10"/>
    <m/>
    <m/>
    <x v="0"/>
    <n v="0.25"/>
    <n v="20"/>
    <n v="10"/>
    <m/>
    <m/>
    <n v="16"/>
    <n v="11"/>
    <n v="78"/>
    <n v="59"/>
    <n v="30"/>
    <n v="39"/>
    <n v="7"/>
    <n v="10"/>
    <n v="3"/>
    <n v="0"/>
    <n v="0"/>
    <n v="0"/>
    <n v="131"/>
    <n v="119"/>
    <n v="3"/>
  </r>
  <r>
    <x v="0"/>
    <x v="2"/>
    <s v="Pan Wa"/>
    <s v="MMR001CMP210"/>
    <s v="GCA"/>
    <s v="Mixed"/>
    <n v="68"/>
    <n v="327"/>
    <n v="10"/>
    <n v="20"/>
    <n v="63"/>
    <n v="307"/>
    <s v="Focal point"/>
    <x v="0"/>
    <n v="0.5"/>
    <n v="30"/>
    <n v="10"/>
    <n v="10"/>
    <m/>
    <x v="0"/>
    <n v="0.5"/>
    <n v="30"/>
    <n v="10"/>
    <n v="10"/>
    <m/>
    <x v="0"/>
    <n v="0.5"/>
    <n v="30"/>
    <n v="10"/>
    <n v="10"/>
    <m/>
    <x v="0"/>
    <n v="0.5"/>
    <n v="30"/>
    <n v="10"/>
    <n v="10"/>
    <m/>
    <n v="7"/>
    <n v="7"/>
    <n v="40"/>
    <n v="34"/>
    <n v="11"/>
    <n v="3"/>
    <n v="1"/>
    <n v="1"/>
    <n v="3"/>
    <n v="7"/>
    <n v="3"/>
    <n v="7"/>
    <n v="59"/>
    <n v="45"/>
    <n v="20"/>
  </r>
  <r>
    <x v="0"/>
    <x v="5"/>
    <s v="Maing Khaung"/>
    <s v="MMR001CMP218"/>
    <s v="GCA"/>
    <s v="Rural"/>
    <n v="207"/>
    <n v="1141"/>
    <n v="352"/>
    <n v="1386"/>
    <n v="352"/>
    <n v="1386"/>
    <s v="Focal point"/>
    <x v="1"/>
    <n v="0"/>
    <m/>
    <m/>
    <m/>
    <m/>
    <x v="1"/>
    <n v="0"/>
    <m/>
    <m/>
    <m/>
    <m/>
    <x v="0"/>
    <n v="9.9999997764825821E-3"/>
    <n v="5"/>
    <m/>
    <m/>
    <m/>
    <x v="0"/>
    <n v="9.9999997764825821E-3"/>
    <n v="5"/>
    <m/>
    <m/>
    <m/>
    <n v="35"/>
    <n v="24"/>
    <n v="0"/>
    <n v="0"/>
    <n v="0"/>
    <n v="0"/>
    <n v="0"/>
    <n v="0"/>
    <n v="3"/>
    <n v="0"/>
    <n v="0"/>
    <n v="0"/>
    <n v="35"/>
    <n v="24"/>
    <n v="3"/>
  </r>
  <r>
    <x v="0"/>
    <x v="5"/>
    <s v="Maing Khaung Catholic Church"/>
    <s v="MMR001CMP223"/>
    <s v="GCA"/>
    <s v="Rural"/>
    <n v="121"/>
    <n v="596"/>
    <n v="129"/>
    <n v="575"/>
    <n v="129"/>
    <n v="575"/>
    <s v="Committee"/>
    <x v="1"/>
    <n v="0"/>
    <m/>
    <m/>
    <m/>
    <m/>
    <x v="0"/>
    <n v="0.20000000298023224"/>
    <n v="10"/>
    <n v="2"/>
    <n v="2"/>
    <m/>
    <x v="0"/>
    <n v="0.20000000298023224"/>
    <n v="10"/>
    <n v="2"/>
    <n v="2"/>
    <m/>
    <x v="0"/>
    <n v="0.20000000298023224"/>
    <n v="10"/>
    <n v="2"/>
    <n v="2"/>
    <m/>
    <n v="14"/>
    <n v="17"/>
    <n v="10"/>
    <n v="20"/>
    <n v="40"/>
    <n v="28"/>
    <n v="33"/>
    <n v="30"/>
    <n v="0"/>
    <n v="0"/>
    <n v="0"/>
    <n v="0"/>
    <n v="97"/>
    <n v="95"/>
    <n v="0"/>
  </r>
  <r>
    <x v="0"/>
    <x v="2"/>
    <s v="Saw Zam"/>
    <s v="MMR001CMP225"/>
    <s v="GCA"/>
    <s v="Rural"/>
    <n v="30"/>
    <n v="181"/>
    <n v="30"/>
    <n v="181"/>
    <n v="30"/>
    <n v="181"/>
    <s v="Focal point"/>
    <x v="1"/>
    <n v="0"/>
    <m/>
    <m/>
    <m/>
    <m/>
    <x v="0"/>
    <n v="1"/>
    <n v="20"/>
    <n v="5"/>
    <n v="5"/>
    <m/>
    <x v="0"/>
    <n v="5"/>
    <n v="120"/>
    <n v="30"/>
    <n v="30"/>
    <m/>
    <x v="0"/>
    <n v="5"/>
    <n v="120"/>
    <n v="30"/>
    <n v="30"/>
    <m/>
    <n v="7"/>
    <n v="10"/>
    <n v="13"/>
    <n v="12"/>
    <n v="5"/>
    <n v="3"/>
    <n v="0"/>
    <n v="1"/>
    <n v="6"/>
    <n v="10"/>
    <n v="7"/>
    <n v="2"/>
    <n v="25"/>
    <n v="26"/>
    <n v="25"/>
  </r>
  <r>
    <x v="0"/>
    <x v="5"/>
    <s v="Man Wing Catholic Church II"/>
    <s v="MMR001CMP228"/>
    <s v="GCA"/>
    <s v="Rural"/>
    <n v="115"/>
    <n v="502"/>
    <n v="123"/>
    <n v="555"/>
    <n v="123"/>
    <n v="555"/>
    <s v="Focal point"/>
    <x v="0"/>
    <n v="1.0000000474974513E-3"/>
    <n v="5"/>
    <m/>
    <m/>
    <m/>
    <x v="0"/>
    <n v="1.0000000474974513E-3"/>
    <n v="5"/>
    <m/>
    <m/>
    <m/>
    <x v="0"/>
    <n v="1"/>
    <n v="60"/>
    <n v="20"/>
    <n v="20"/>
    <m/>
    <x v="0"/>
    <n v="1"/>
    <n v="60"/>
    <n v="20"/>
    <n v="20"/>
    <m/>
    <n v="11"/>
    <n v="16"/>
    <n v="63"/>
    <n v="55"/>
    <n v="13"/>
    <n v="15"/>
    <n v="8"/>
    <n v="12"/>
    <n v="0"/>
    <n v="0"/>
    <n v="0"/>
    <n v="0"/>
    <n v="95"/>
    <n v="98"/>
    <n v="0"/>
  </r>
  <r>
    <x v="0"/>
    <x v="9"/>
    <s v="Hpakant Baptist Church, Nam Ma Hpit"/>
    <s v="MMR001CMP229"/>
    <s v="GCA"/>
    <s v="Rural"/>
    <n v="116"/>
    <n v="530"/>
    <n v="105"/>
    <n v="464"/>
    <n v="105"/>
    <n v="492"/>
    <s v="Focal point"/>
    <x v="1"/>
    <n v="0"/>
    <m/>
    <m/>
    <m/>
    <m/>
    <x v="0"/>
    <n v="0"/>
    <n v="10"/>
    <n v="3"/>
    <n v="3"/>
    <m/>
    <x v="0"/>
    <n v="0"/>
    <n v="10"/>
    <n v="3"/>
    <n v="3"/>
    <m/>
    <x v="0"/>
    <n v="0"/>
    <n v="40"/>
    <n v="15"/>
    <n v="15"/>
    <m/>
    <n v="7"/>
    <n v="15"/>
    <n v="42"/>
    <n v="43"/>
    <n v="22"/>
    <n v="27"/>
    <n v="11"/>
    <n v="10"/>
    <n v="2"/>
    <n v="0"/>
    <n v="0"/>
    <n v="0"/>
    <n v="82"/>
    <n v="95"/>
    <n v="0"/>
  </r>
  <r>
    <x v="0"/>
    <x v="5"/>
    <s v="Man Wing Baptist Church Cultural Compound"/>
    <s v="MMR001CMP230"/>
    <s v="GCA"/>
    <s v="Rural"/>
    <n v="319"/>
    <n v="1567"/>
    <n v="133"/>
    <n v="499"/>
    <n v="133"/>
    <n v="499"/>
    <s v="Focal point"/>
    <x v="1"/>
    <n v="0"/>
    <m/>
    <m/>
    <m/>
    <m/>
    <x v="0"/>
    <n v="1.5"/>
    <m/>
    <n v="15"/>
    <n v="5"/>
    <m/>
    <x v="0"/>
    <n v="1.5"/>
    <m/>
    <n v="15"/>
    <n v="5"/>
    <m/>
    <x v="0"/>
    <n v="1.5"/>
    <m/>
    <n v="15"/>
    <n v="5"/>
    <m/>
    <n v="38"/>
    <n v="39"/>
    <n v="47"/>
    <n v="46"/>
    <n v="20"/>
    <n v="28"/>
    <n v="7"/>
    <n v="8"/>
    <n v="0"/>
    <n v="0"/>
    <n v="0"/>
    <n v="0"/>
    <n v="0"/>
    <n v="0"/>
    <n v="0"/>
  </r>
  <r>
    <x v="0"/>
    <x v="9"/>
    <s v="Ku Day Maw KBC"/>
    <s v="MMR001CMP231"/>
    <s v="GCA"/>
    <s v="Rural"/>
    <n v="54"/>
    <n v="242"/>
    <n v="50"/>
    <n v="219"/>
    <n v="50"/>
    <n v="227"/>
    <s v="Focal point"/>
    <x v="1"/>
    <n v="0"/>
    <m/>
    <m/>
    <m/>
    <m/>
    <x v="1"/>
    <n v="0"/>
    <m/>
    <m/>
    <m/>
    <m/>
    <x v="0"/>
    <n v="1.5"/>
    <n v="30"/>
    <n v="15"/>
    <n v="15"/>
    <m/>
    <x v="0"/>
    <n v="1.5"/>
    <n v="30"/>
    <n v="15"/>
    <n v="15"/>
    <m/>
    <n v="7"/>
    <n v="6"/>
    <n v="16"/>
    <n v="11"/>
    <n v="12"/>
    <n v="2"/>
    <n v="2"/>
    <n v="1"/>
    <n v="0"/>
    <n v="0"/>
    <n v="0"/>
    <n v="0"/>
    <n v="37"/>
    <n v="20"/>
    <n v="0"/>
  </r>
  <r>
    <x v="0"/>
    <x v="10"/>
    <s v="Lung Sut"/>
    <s v="MMR001CMP234"/>
    <s v="GCA"/>
    <s v="Urban"/>
    <n v="91"/>
    <n v="400"/>
    <n v="60"/>
    <n v="228"/>
    <n v="74"/>
    <n v="228"/>
    <s v="Focal point"/>
    <x v="1"/>
    <n v="0"/>
    <m/>
    <m/>
    <m/>
    <m/>
    <x v="0"/>
    <n v="0.30000001192092896"/>
    <n v="15"/>
    <n v="5"/>
    <m/>
    <m/>
    <x v="0"/>
    <n v="1"/>
    <n v="30"/>
    <n v="10"/>
    <m/>
    <m/>
    <x v="0"/>
    <n v="1.2999999523162842"/>
    <n v="60"/>
    <n v="15"/>
    <m/>
    <m/>
    <n v="9"/>
    <n v="6"/>
    <n v="23"/>
    <n v="12"/>
    <n v="13"/>
    <n v="6"/>
    <n v="9"/>
    <n v="6"/>
    <n v="2"/>
    <n v="3"/>
    <n v="0"/>
    <n v="18"/>
    <n v="54"/>
    <n v="30"/>
    <n v="23"/>
  </r>
  <r>
    <x v="1"/>
    <x v="11"/>
    <s v="Nam Hkam (KBC Jaw Wang)"/>
    <s v="MMR015CMP001"/>
    <s v="GCA"/>
    <s v="Urban"/>
    <n v="73"/>
    <n v="393"/>
    <n v="73"/>
    <n v="393"/>
    <n v="73"/>
    <n v="393"/>
    <s v="Focal point"/>
    <x v="1"/>
    <n v="0"/>
    <m/>
    <m/>
    <m/>
    <m/>
    <x v="0"/>
    <n v="1.5"/>
    <m/>
    <n v="20"/>
    <n v="20"/>
    <m/>
    <x v="0"/>
    <n v="1.5"/>
    <m/>
    <n v="20"/>
    <n v="20"/>
    <m/>
    <x v="0"/>
    <n v="1.5"/>
    <m/>
    <n v="20"/>
    <n v="20"/>
    <m/>
    <n v="16"/>
    <n v="12"/>
    <n v="0"/>
    <n v="0"/>
    <n v="0"/>
    <n v="0"/>
    <n v="0"/>
    <n v="0"/>
    <n v="0"/>
    <n v="0"/>
    <n v="0"/>
    <n v="0"/>
    <n v="0"/>
    <n v="130"/>
    <n v="0"/>
  </r>
  <r>
    <x v="1"/>
    <x v="11"/>
    <s v="Nam Hkam Catholic Church ( St. Thomas I)"/>
    <s v="MMR015CMP003"/>
    <s v="GCA"/>
    <s v="Urban"/>
    <n v="50"/>
    <n v="218"/>
    <n v="53"/>
    <n v="217"/>
    <n v="53"/>
    <n v="217"/>
    <s v="Committee"/>
    <x v="1"/>
    <n v="0"/>
    <m/>
    <m/>
    <m/>
    <m/>
    <x v="0"/>
    <n v="2"/>
    <n v="80"/>
    <n v="20"/>
    <n v="20"/>
    <m/>
    <x v="0"/>
    <n v="2.5"/>
    <n v="90"/>
    <n v="25"/>
    <n v="25"/>
    <m/>
    <x v="0"/>
    <n v="3.5"/>
    <n v="100"/>
    <n v="30"/>
    <n v="30"/>
    <m/>
    <n v="6"/>
    <n v="8"/>
    <n v="35"/>
    <n v="22"/>
    <n v="12"/>
    <n v="19"/>
    <n v="8"/>
    <n v="2"/>
    <n v="2"/>
    <n v="0"/>
    <n v="0"/>
    <n v="0"/>
    <n v="61"/>
    <n v="51"/>
    <n v="2"/>
  </r>
  <r>
    <x v="1"/>
    <x v="11"/>
    <s v="Nam Hkam - Nay Win Ni (Palawng)"/>
    <s v="MMR015CMP004"/>
    <s v="GCA"/>
    <s v="Urban"/>
    <n v="77"/>
    <n v="384"/>
    <n v="79"/>
    <n v="394"/>
    <n v="79"/>
    <n v="394"/>
    <s v="Focal point"/>
    <x v="0"/>
    <n v="0.25"/>
    <m/>
    <n v="5"/>
    <n v="5"/>
    <m/>
    <x v="1"/>
    <n v="0"/>
    <m/>
    <m/>
    <m/>
    <m/>
    <x v="0"/>
    <n v="0"/>
    <m/>
    <m/>
    <m/>
    <m/>
    <x v="0"/>
    <n v="0.25"/>
    <m/>
    <n v="5"/>
    <n v="5"/>
    <m/>
    <n v="12"/>
    <n v="11"/>
    <n v="39"/>
    <n v="40"/>
    <n v="9"/>
    <n v="9"/>
    <n v="3"/>
    <n v="6"/>
    <n v="0"/>
    <n v="0"/>
    <n v="0"/>
    <n v="0"/>
    <n v="63"/>
    <n v="66"/>
    <n v="0"/>
  </r>
  <r>
    <x v="1"/>
    <x v="12"/>
    <s v="Mungji Pa Dabang (Baptist Church)         "/>
    <s v="MMR015CMP006"/>
    <s v="GCA"/>
    <s v="Rural"/>
    <n v="51"/>
    <n v="260"/>
    <n v="51"/>
    <n v="263"/>
    <n v="51"/>
    <n v="263"/>
    <s v="Focal point"/>
    <x v="1"/>
    <n v="0"/>
    <m/>
    <m/>
    <m/>
    <m/>
    <x v="1"/>
    <n v="0"/>
    <m/>
    <m/>
    <m/>
    <m/>
    <x v="0"/>
    <n v="1"/>
    <n v="10"/>
    <n v="5"/>
    <n v="5"/>
    <m/>
    <x v="0"/>
    <n v="1"/>
    <n v="10"/>
    <n v="5"/>
    <n v="5"/>
    <m/>
    <n v="21"/>
    <n v="17"/>
    <n v="28"/>
    <n v="31"/>
    <n v="18"/>
    <n v="14"/>
    <n v="1"/>
    <n v="3"/>
    <n v="0"/>
    <n v="1"/>
    <n v="1"/>
    <n v="1"/>
    <n v="60"/>
    <n v="65"/>
    <n v="3"/>
  </r>
  <r>
    <x v="1"/>
    <x v="12"/>
    <s v="Nam Hpak Ka Mare "/>
    <s v="MMR015CMP007"/>
    <s v="GCA"/>
    <s v="Rural"/>
    <n v="70"/>
    <n v="273"/>
    <n v="71"/>
    <n v="278"/>
    <n v="71"/>
    <n v="278"/>
    <s v="Focal point"/>
    <x v="0"/>
    <n v="0.25"/>
    <n v="10"/>
    <n v="5"/>
    <n v="5"/>
    <m/>
    <x v="0"/>
    <n v="1"/>
    <n v="60"/>
    <n v="30"/>
    <n v="30"/>
    <m/>
    <x v="0"/>
    <n v="1"/>
    <n v="60"/>
    <n v="30"/>
    <n v="30"/>
    <m/>
    <x v="0"/>
    <n v="1"/>
    <n v="60"/>
    <n v="30"/>
    <n v="30"/>
    <m/>
    <n v="10"/>
    <n v="6"/>
    <n v="39"/>
    <n v="32"/>
    <n v="14"/>
    <n v="15"/>
    <n v="1"/>
    <n v="0"/>
    <n v="1"/>
    <n v="2"/>
    <n v="1"/>
    <n v="0"/>
    <n v="64"/>
    <n v="53"/>
    <n v="4"/>
  </r>
  <r>
    <x v="1"/>
    <x v="13"/>
    <s v="Mandung - Jinghpaw"/>
    <s v="MMR015CMP009"/>
    <s v="GCA"/>
    <s v="Urban"/>
    <n v="38"/>
    <n v="164"/>
    <n v="37"/>
    <n v="155"/>
    <n v="38"/>
    <n v="4"/>
    <s v="Focal point"/>
    <x v="0"/>
    <n v="2.500000037252903E-2"/>
    <n v="5"/>
    <n v="2"/>
    <n v="2"/>
    <m/>
    <x v="1"/>
    <n v="0"/>
    <m/>
    <m/>
    <m/>
    <m/>
    <x v="0"/>
    <n v="2.500000037252903E-2"/>
    <n v="5"/>
    <n v="2"/>
    <n v="2"/>
    <m/>
    <x v="0"/>
    <n v="2.500000037252903E-2"/>
    <n v="5"/>
    <n v="2"/>
    <n v="2"/>
    <m/>
    <n v="4"/>
    <n v="5"/>
    <n v="13"/>
    <n v="16"/>
    <n v="6"/>
    <n v="10"/>
    <n v="2"/>
    <n v="5"/>
    <n v="1"/>
    <n v="2"/>
    <n v="2"/>
    <n v="0"/>
    <n v="21"/>
    <n v="31"/>
    <n v="5"/>
  </r>
  <r>
    <x v="1"/>
    <x v="14"/>
    <s v="Munekoe Pa (Giwang) - Hka San (Mung  Go  Pa ) "/>
    <s v="MMR015CMP012"/>
    <s v="NGCA"/>
    <s v="Rural"/>
    <n v="32"/>
    <n v="156"/>
    <n v="9"/>
    <n v="58"/>
    <n v="9"/>
    <n v="58"/>
    <s v="Focal point"/>
    <x v="1"/>
    <n v="0"/>
    <m/>
    <m/>
    <m/>
    <m/>
    <x v="0"/>
    <n v="2.500000037252903E-2"/>
    <n v="15"/>
    <m/>
    <m/>
    <m/>
    <x v="0"/>
    <n v="2.500000037252903E-2"/>
    <n v="15"/>
    <m/>
    <m/>
    <m/>
    <x v="0"/>
    <n v="2.500000037252903E-2"/>
    <n v="15"/>
    <m/>
    <m/>
    <m/>
    <n v="2"/>
    <n v="0"/>
    <n v="3"/>
    <n v="5"/>
    <n v="1"/>
    <n v="3"/>
    <n v="0"/>
    <n v="0"/>
    <n v="1"/>
    <n v="0"/>
    <n v="0"/>
    <n v="0"/>
    <n v="6"/>
    <n v="9"/>
    <n v="1"/>
  </r>
  <r>
    <x v="1"/>
    <x v="15"/>
    <s v="Nam Tu Baptist"/>
    <s v="MMR015CMP014"/>
    <s v="GCA"/>
    <s v="Urban"/>
    <n v="12"/>
    <n v="52"/>
    <n v="10"/>
    <n v="44"/>
    <n v="10"/>
    <n v="44"/>
    <s v="Focal point"/>
    <x v="0"/>
    <n v="2.4999999441206455E-3"/>
    <n v="2"/>
    <m/>
    <m/>
    <m/>
    <x v="0"/>
    <n v="5.000000074505806E-2"/>
    <n v="10"/>
    <m/>
    <m/>
    <m/>
    <x v="0"/>
    <n v="5.000000074505806E-2"/>
    <n v="10"/>
    <m/>
    <m/>
    <m/>
    <x v="0"/>
    <n v="2.500000037252903E-2"/>
    <n v="10"/>
    <m/>
    <m/>
    <m/>
    <n v="0"/>
    <n v="0"/>
    <n v="0"/>
    <n v="0"/>
    <n v="0"/>
    <n v="0"/>
    <n v="0"/>
    <n v="0"/>
    <n v="0"/>
    <n v="0"/>
    <n v="0"/>
    <n v="0"/>
    <n v="0"/>
    <n v="0"/>
    <n v="0"/>
  </r>
  <r>
    <x v="1"/>
    <x v="12"/>
    <s v="Kone Khem Camp"/>
    <s v="MMR015CMP015"/>
    <s v="GCA"/>
    <s v="Rural"/>
    <n v="87"/>
    <n v="488"/>
    <n v="86"/>
    <n v="472"/>
    <n v="86"/>
    <n v="472"/>
    <s v="Committee"/>
    <x v="1"/>
    <n v="0"/>
    <m/>
    <m/>
    <m/>
    <m/>
    <x v="0"/>
    <n v="0.5"/>
    <n v="15"/>
    <n v="5"/>
    <n v="5"/>
    <m/>
    <x v="0"/>
    <n v="0.5"/>
    <n v="15"/>
    <n v="5"/>
    <n v="5"/>
    <m/>
    <x v="0"/>
    <n v="0.5"/>
    <n v="15"/>
    <n v="5"/>
    <n v="5"/>
    <m/>
    <n v="20"/>
    <n v="18"/>
    <n v="22"/>
    <n v="27"/>
    <n v="0"/>
    <n v="0"/>
    <n v="0"/>
    <n v="0"/>
    <n v="2"/>
    <n v="0"/>
    <n v="0"/>
    <n v="0"/>
    <n v="0"/>
    <n v="0"/>
    <n v="0"/>
  </r>
  <r>
    <x v="1"/>
    <x v="12"/>
    <s v="Kutkai downtown (KBC Church)"/>
    <s v="MMR015CMP016"/>
    <s v="GCA"/>
    <s v="Urban"/>
    <n v="64"/>
    <n v="305"/>
    <n v="63"/>
    <n v="304"/>
    <n v="63"/>
    <n v="304"/>
    <s v="Focal point"/>
    <x v="1"/>
    <n v="0"/>
    <m/>
    <m/>
    <m/>
    <m/>
    <x v="0"/>
    <n v="2.500000037252903E-2"/>
    <n v="5"/>
    <n v="2"/>
    <n v="2"/>
    <m/>
    <x v="0"/>
    <n v="2.500000037252903E-2"/>
    <n v="5"/>
    <n v="2"/>
    <n v="2"/>
    <m/>
    <x v="0"/>
    <n v="2.500000037252903E-2"/>
    <n v="5"/>
    <n v="2"/>
    <n v="2"/>
    <m/>
    <n v="13"/>
    <n v="10"/>
    <n v="45"/>
    <n v="39"/>
    <n v="26"/>
    <n v="17"/>
    <n v="3"/>
    <n v="1"/>
    <n v="1"/>
    <n v="4"/>
    <n v="2"/>
    <n v="0"/>
    <n v="87"/>
    <n v="67"/>
    <n v="7"/>
  </r>
  <r>
    <x v="1"/>
    <x v="12"/>
    <s v="Kutkai downtown (RC Church)"/>
    <s v="MMR015CMP017"/>
    <s v="GCA"/>
    <s v="Urban"/>
    <n v="30"/>
    <n v="139"/>
    <n v="31"/>
    <n v="140"/>
    <n v="31"/>
    <n v="140"/>
    <s v="Committee"/>
    <x v="0"/>
    <n v="9.9999997764825821E-3"/>
    <n v="5"/>
    <n v="5"/>
    <n v="5"/>
    <m/>
    <x v="1"/>
    <n v="0"/>
    <m/>
    <m/>
    <m/>
    <m/>
    <x v="0"/>
    <n v="0.20000000298023224"/>
    <n v="10"/>
    <n v="5"/>
    <n v="5"/>
    <m/>
    <x v="0"/>
    <n v="0.20000000298023224"/>
    <n v="10"/>
    <n v="5"/>
    <n v="5"/>
    <m/>
    <n v="7"/>
    <n v="7"/>
    <n v="16"/>
    <n v="20"/>
    <n v="10"/>
    <n v="5"/>
    <n v="1"/>
    <n v="2"/>
    <n v="3"/>
    <n v="3"/>
    <n v="0"/>
    <n v="0"/>
    <n v="34"/>
    <n v="34"/>
    <n v="6"/>
  </r>
  <r>
    <x v="1"/>
    <x v="12"/>
    <s v="Mine Yu Lay village"/>
    <s v="MMR015CMP018"/>
    <s v="GCA"/>
    <s v="Rural"/>
    <n v="78"/>
    <n v="390"/>
    <n v="77"/>
    <n v="384"/>
    <n v="77"/>
    <n v="384"/>
    <s v="Focal point"/>
    <x v="1"/>
    <n v="0"/>
    <m/>
    <m/>
    <m/>
    <m/>
    <x v="0"/>
    <n v="0.25"/>
    <m/>
    <n v="2"/>
    <n v="2"/>
    <m/>
    <x v="0"/>
    <n v="0.25"/>
    <m/>
    <n v="2"/>
    <n v="2"/>
    <m/>
    <x v="0"/>
    <n v="0"/>
    <m/>
    <m/>
    <m/>
    <m/>
    <n v="0"/>
    <n v="0"/>
    <n v="0"/>
    <n v="0"/>
    <n v="0"/>
    <n v="0"/>
    <n v="0"/>
    <n v="0"/>
    <n v="0"/>
    <n v="0"/>
    <n v="0"/>
    <n v="0"/>
    <n v="151"/>
    <n v="0"/>
    <n v="0"/>
  </r>
  <r>
    <x v="1"/>
    <x v="12"/>
    <s v="Zup Aung Camp"/>
    <s v="MMR015CMP020"/>
    <s v="GCA"/>
    <s v="Rural"/>
    <n v="178"/>
    <n v="827"/>
    <n v="194"/>
    <n v="890"/>
    <n v="194"/>
    <n v="890"/>
    <s v="Focal point"/>
    <x v="1"/>
    <n v="0"/>
    <m/>
    <m/>
    <m/>
    <m/>
    <x v="1"/>
    <n v="0"/>
    <m/>
    <m/>
    <m/>
    <m/>
    <x v="0"/>
    <n v="0.5"/>
    <n v="15"/>
    <n v="5"/>
    <n v="5"/>
    <m/>
    <x v="0"/>
    <n v="0.5"/>
    <n v="15"/>
    <n v="5"/>
    <n v="5"/>
    <m/>
    <n v="32"/>
    <n v="40"/>
    <n v="67"/>
    <n v="66"/>
    <n v="19"/>
    <n v="34"/>
    <n v="16"/>
    <n v="12"/>
    <n v="6"/>
    <n v="2"/>
    <n v="0"/>
    <n v="0"/>
    <n v="134"/>
    <n v="152"/>
    <n v="0"/>
  </r>
  <r>
    <x v="1"/>
    <x v="14"/>
    <s v="Nam Hkawng"/>
    <s v="MMR015CMP139"/>
    <s v="NGCA"/>
    <s v="Rural"/>
    <n v="9"/>
    <n v="40"/>
    <n v="9"/>
    <n v="43"/>
    <n v="9"/>
    <n v="43"/>
    <s v="Focal point"/>
    <x v="0"/>
    <n v="0.25"/>
    <n v="3"/>
    <n v="1"/>
    <n v="1"/>
    <m/>
    <x v="0"/>
    <n v="3"/>
    <n v="180"/>
    <n v="35"/>
    <n v="35"/>
    <m/>
    <x v="0"/>
    <n v="3"/>
    <n v="180"/>
    <n v="35"/>
    <n v="35"/>
    <m/>
    <x v="0"/>
    <n v="3"/>
    <n v="180"/>
    <n v="35"/>
    <n v="35"/>
    <m/>
    <n v="0"/>
    <n v="4"/>
    <n v="8"/>
    <n v="5"/>
    <n v="2"/>
    <n v="6"/>
    <n v="0"/>
    <n v="0"/>
    <n v="0"/>
    <n v="0"/>
    <n v="0"/>
    <n v="0"/>
    <n v="0"/>
    <n v="0"/>
    <n v="0"/>
  </r>
  <r>
    <x v="1"/>
    <x v="13"/>
    <s v="Mandung - RC"/>
    <s v="MMR015CMP209"/>
    <s v="GCA"/>
    <s v="Urban"/>
    <n v="31"/>
    <n v="191"/>
    <n v="31"/>
    <n v="183"/>
    <n v="31"/>
    <n v="183"/>
    <s v="Committee"/>
    <x v="0"/>
    <n v="0.10000000149011612"/>
    <n v="5"/>
    <m/>
    <m/>
    <m/>
    <x v="0"/>
    <n v="0.10000000149011612"/>
    <n v="5"/>
    <m/>
    <m/>
    <m/>
    <x v="0"/>
    <n v="0.10000000149011612"/>
    <n v="5"/>
    <m/>
    <m/>
    <m/>
    <x v="0"/>
    <n v="0.10000000149011612"/>
    <n v="5"/>
    <m/>
    <m/>
    <m/>
    <n v="1"/>
    <n v="2"/>
    <n v="17"/>
    <n v="26"/>
    <n v="10"/>
    <n v="7"/>
    <n v="1"/>
    <n v="2"/>
    <n v="0"/>
    <n v="0"/>
    <n v="0"/>
    <n v="0"/>
    <n v="29"/>
    <n v="37"/>
    <n v="0"/>
  </r>
  <r>
    <x v="1"/>
    <x v="14"/>
    <s v="Muse Baptist Church"/>
    <s v="MMR015CMP213"/>
    <s v="GCA"/>
    <s v="Urban"/>
    <n v="61"/>
    <n v="264"/>
    <n v="55"/>
    <n v="251"/>
    <n v="55"/>
    <n v="251"/>
    <s v="Focal point"/>
    <x v="1"/>
    <n v="0"/>
    <m/>
    <m/>
    <m/>
    <m/>
    <x v="0"/>
    <n v="3"/>
    <n v="50"/>
    <n v="25"/>
    <n v="25"/>
    <m/>
    <x v="0"/>
    <n v="3"/>
    <n v="50"/>
    <n v="25"/>
    <n v="25"/>
    <m/>
    <x v="0"/>
    <n v="1"/>
    <n v="25"/>
    <n v="5"/>
    <n v="5"/>
    <m/>
    <n v="12"/>
    <n v="14"/>
    <n v="0"/>
    <n v="0"/>
    <n v="0"/>
    <n v="0"/>
    <n v="0"/>
    <n v="0"/>
    <n v="0"/>
    <n v="0"/>
    <n v="0"/>
    <n v="0"/>
    <n v="48"/>
    <n v="54"/>
    <n v="0"/>
  </r>
  <r>
    <x v="1"/>
    <x v="11"/>
    <s v="Nam Hkam (KBC Jaw Wang) II"/>
    <s v="MMR015CMP214"/>
    <s v="GCA"/>
    <s v="Urban"/>
    <n v="41"/>
    <n v="214"/>
    <n v="41"/>
    <n v="214"/>
    <n v="41"/>
    <n v="214"/>
    <s v="Focal point"/>
    <x v="1"/>
    <n v="0"/>
    <m/>
    <m/>
    <m/>
    <m/>
    <x v="1"/>
    <n v="0"/>
    <m/>
    <m/>
    <m/>
    <m/>
    <x v="0"/>
    <n v="2.500000037252903E-2"/>
    <m/>
    <n v="10"/>
    <n v="10"/>
    <m/>
    <x v="0"/>
    <n v="2.500000037252903E-2"/>
    <m/>
    <n v="10"/>
    <n v="10"/>
    <m/>
    <n v="16"/>
    <n v="12"/>
    <n v="0"/>
    <n v="0"/>
    <n v="0"/>
    <n v="0"/>
    <n v="0"/>
    <n v="0"/>
    <n v="0"/>
    <n v="0"/>
    <n v="0"/>
    <n v="0"/>
    <n v="0"/>
    <n v="130"/>
    <n v="0"/>
  </r>
  <r>
    <x v="1"/>
    <x v="11"/>
    <s v="Namhkan - Pang Long KBC"/>
    <s v="MMR015CMP215"/>
    <s v="GCA"/>
    <s v="Urban"/>
    <n v="140"/>
    <n v="613"/>
    <n v="137"/>
    <n v="622"/>
    <n v="137"/>
    <n v="622"/>
    <s v="Focal point"/>
    <x v="1"/>
    <n v="0"/>
    <m/>
    <m/>
    <m/>
    <m/>
    <x v="1"/>
    <n v="0"/>
    <m/>
    <m/>
    <m/>
    <m/>
    <x v="0"/>
    <n v="1"/>
    <m/>
    <n v="5"/>
    <n v="5"/>
    <m/>
    <x v="0"/>
    <n v="1"/>
    <m/>
    <n v="5"/>
    <n v="5"/>
    <m/>
    <n v="30"/>
    <n v="28"/>
    <n v="51"/>
    <n v="42"/>
    <n v="20"/>
    <n v="36"/>
    <n v="3"/>
    <n v="7"/>
    <n v="4"/>
    <n v="7"/>
    <n v="1"/>
    <n v="0"/>
    <n v="104"/>
    <n v="111"/>
    <n v="12"/>
  </r>
  <r>
    <x v="1"/>
    <x v="14"/>
    <s v="Muse Catholic Church"/>
    <s v="MMR015CMP216"/>
    <s v="GCA"/>
    <s v="Urban"/>
    <n v="30"/>
    <n v="188"/>
    <n v="24"/>
    <n v="112"/>
    <n v="24"/>
    <n v="112"/>
    <s v="Committee"/>
    <x v="0"/>
    <n v="2"/>
    <n v="60"/>
    <n v="15"/>
    <n v="15"/>
    <m/>
    <x v="0"/>
    <n v="3"/>
    <n v="90"/>
    <n v="30"/>
    <n v="30"/>
    <m/>
    <x v="0"/>
    <n v="3"/>
    <n v="90"/>
    <n v="30"/>
    <n v="30"/>
    <m/>
    <x v="0"/>
    <n v="2"/>
    <n v="60"/>
    <n v="25"/>
    <n v="25"/>
    <m/>
    <n v="10"/>
    <n v="3"/>
    <n v="8"/>
    <n v="11"/>
    <n v="10"/>
    <n v="14"/>
    <n v="0"/>
    <n v="3"/>
    <n v="1"/>
    <n v="0"/>
    <n v="0"/>
    <n v="0"/>
    <n v="28"/>
    <n v="31"/>
    <n v="1"/>
  </r>
  <r>
    <x v="1"/>
    <x v="12"/>
    <s v="Mungji Pa Dabang (Catholic Church)"/>
    <s v="MMR015CMP217"/>
    <s v="GCA"/>
    <s v="Mixed"/>
    <n v="21"/>
    <n v="107"/>
    <n v="22"/>
    <n v="108"/>
    <n v="22"/>
    <n v="0"/>
    <s v="Committee"/>
    <x v="0"/>
    <n v="9.9999997764825821E-3"/>
    <n v="5"/>
    <m/>
    <m/>
    <m/>
    <x v="0"/>
    <n v="0.20000000298023224"/>
    <n v="15"/>
    <n v="5"/>
    <m/>
    <m/>
    <x v="0"/>
    <n v="0.20000000298023224"/>
    <n v="15"/>
    <n v="5"/>
    <m/>
    <m/>
    <x v="0"/>
    <n v="0.20000000298023224"/>
    <n v="15"/>
    <n v="5"/>
    <m/>
    <m/>
    <n v="6"/>
    <n v="7"/>
    <n v="17"/>
    <n v="10"/>
    <n v="0"/>
    <n v="12"/>
    <n v="0"/>
    <n v="5"/>
    <n v="3"/>
    <n v="0"/>
    <n v="0"/>
    <n v="0"/>
    <n v="23"/>
    <n v="34"/>
    <n v="3"/>
  </r>
  <r>
    <x v="1"/>
    <x v="16"/>
    <s v="Nam Sa Larp"/>
    <s v="MMR015CMP218"/>
    <s v="GCA"/>
    <s v="Rural"/>
    <n v="44"/>
    <n v="273"/>
    <n v="40"/>
    <n v="208"/>
    <n v="40"/>
    <n v="208"/>
    <s v="Don't know"/>
    <x v="0"/>
    <n v="0.40000000596046448"/>
    <n v="20"/>
    <n v="5"/>
    <n v="5"/>
    <m/>
    <x v="0"/>
    <n v="0.40000000596046448"/>
    <n v="20"/>
    <n v="5"/>
    <n v="5"/>
    <m/>
    <x v="0"/>
    <n v="0.40000000596046448"/>
    <n v="20"/>
    <n v="5"/>
    <n v="5"/>
    <m/>
    <x v="0"/>
    <n v="0.40000000596046448"/>
    <n v="20"/>
    <n v="5"/>
    <n v="5"/>
    <m/>
    <n v="7"/>
    <n v="10"/>
    <n v="21"/>
    <n v="15"/>
    <n v="4"/>
    <n v="7"/>
    <n v="0"/>
    <n v="0"/>
    <n v="4"/>
    <n v="0"/>
    <n v="0"/>
    <n v="0"/>
    <n v="32"/>
    <n v="32"/>
    <n v="4"/>
  </r>
</pivotCacheRecords>
</file>

<file path=xl/pivotCache/pivotCacheRecords8.xml><?xml version="1.0" encoding="utf-8"?>
<pivotCacheRecords xmlns="http://schemas.openxmlformats.org/spreadsheetml/2006/main" xmlns:r="http://schemas.openxmlformats.org/officeDocument/2006/relationships" count="132">
  <r>
    <x v="0"/>
    <x v="0"/>
    <s v="Hkau Shau (BP 12)"/>
    <s v="MMR001CMP115"/>
    <s v="NGCA"/>
    <s v="Rural"/>
    <n v="169"/>
    <n v="1216"/>
    <n v="176"/>
    <n v="1216"/>
    <n v="176"/>
    <n v="1216"/>
    <x v="0"/>
    <x v="0"/>
    <s v="Resp01"/>
    <s v="Child Protection"/>
    <s v="Focal point"/>
    <s v="Regular market"/>
    <x v="0"/>
    <n v="60"/>
    <m/>
    <n v="150"/>
    <m/>
    <m/>
  </r>
  <r>
    <x v="0"/>
    <x v="1"/>
    <s v="Ward 2 Sai Taung Baptist Church, Seik Mu "/>
    <s v="MMR001CMP184"/>
    <s v="GCA"/>
    <s v="Rural"/>
    <n v="41"/>
    <n v="199"/>
    <n v="41"/>
    <n v="196"/>
    <n v="41"/>
    <n v="201"/>
    <x v="1"/>
    <x v="0"/>
    <s v="Resp01"/>
    <s v="Child Protection"/>
    <s v="Focal point"/>
    <s v="Regular market"/>
    <x v="0"/>
    <n v="0"/>
    <n v="10"/>
    <n v="3"/>
    <n v="3"/>
    <m/>
  </r>
  <r>
    <x v="0"/>
    <x v="2"/>
    <s v="AD-2000 Tharthana Compound"/>
    <s v="MMR001CMP050"/>
    <s v="GCA"/>
    <s v="Urban"/>
    <n v="301"/>
    <n v="1404"/>
    <n v="274"/>
    <n v="1347"/>
    <n v="274"/>
    <n v="1347"/>
    <x v="0"/>
    <x v="0"/>
    <s v="Resp01"/>
    <s v="Child Protection"/>
    <s v="Focal point"/>
    <s v="Regular market"/>
    <x v="1"/>
    <n v="0"/>
    <m/>
    <m/>
    <m/>
    <m/>
  </r>
  <r>
    <x v="0"/>
    <x v="2"/>
    <s v="Htoi San Church"/>
    <s v="MMR001CMP052"/>
    <s v="GCA"/>
    <s v="Urban"/>
    <n v="44"/>
    <n v="235"/>
    <n v="36"/>
    <n v="194"/>
    <n v="43"/>
    <n v="242"/>
    <x v="2"/>
    <x v="1"/>
    <s v="Resp01"/>
    <s v="Child Protection"/>
    <s v="Focal point"/>
    <s v="Regular market"/>
    <x v="0"/>
    <n v="4"/>
    <n v="25"/>
    <n v="15"/>
    <m/>
    <m/>
  </r>
  <r>
    <x v="0"/>
    <x v="3"/>
    <s v="Momauk Baptist Church"/>
    <s v="MMR001CMP056"/>
    <s v="GCA"/>
    <s v="Urban"/>
    <n v="413"/>
    <n v="1835"/>
    <n v="407"/>
    <n v="1858"/>
    <n v="407"/>
    <n v="1858"/>
    <x v="0"/>
    <x v="0"/>
    <s v="Resp01"/>
    <s v="Child Protection"/>
    <s v="Focal point"/>
    <s v="Regular market"/>
    <x v="0"/>
    <n v="0.10000000149011612"/>
    <n v="5"/>
    <n v="3"/>
    <n v="3"/>
    <m/>
  </r>
  <r>
    <x v="0"/>
    <x v="3"/>
    <s v="Loi Je Baptist Church"/>
    <s v="MMR001CMP071"/>
    <s v="GCA"/>
    <s v="Urban"/>
    <n v="30"/>
    <n v="175"/>
    <n v="18"/>
    <n v="120"/>
    <n v="29"/>
    <n v="182"/>
    <x v="2"/>
    <x v="1"/>
    <s v="Resp01"/>
    <s v="Child Protection"/>
    <s v="Focal point"/>
    <s v="Regular market"/>
    <x v="0"/>
    <n v="2.9999999329447746E-2"/>
    <m/>
    <n v="5"/>
    <m/>
    <m/>
  </r>
  <r>
    <x v="0"/>
    <x v="3"/>
    <s v="Nyaung Na Pin "/>
    <s v="MMR001CMP072"/>
    <s v="GCA"/>
    <s v="Mixed"/>
    <n v="50"/>
    <n v="295"/>
    <n v="50"/>
    <n v="293"/>
    <n v="50"/>
    <n v="293"/>
    <x v="0"/>
    <x v="0"/>
    <s v="Resp01"/>
    <s v="Child Protection"/>
    <s v="Focal point"/>
    <s v="Regular market"/>
    <x v="0"/>
    <n v="0.20000000298023224"/>
    <n v="15"/>
    <n v="10"/>
    <n v="10"/>
    <n v="0"/>
  </r>
  <r>
    <x v="0"/>
    <x v="4"/>
    <s v="Hpare Hkyer - BP6"/>
    <s v="MMR001CMP043"/>
    <s v="NGCA"/>
    <s v="Mixed"/>
    <n v="153"/>
    <n v="873"/>
    <n v="153"/>
    <n v="922"/>
    <n v="153"/>
    <n v="922"/>
    <x v="1"/>
    <x v="0"/>
    <s v="Resp01"/>
    <s v="Child Protection"/>
    <s v="Focal point"/>
    <s v="Regular market"/>
    <x v="0"/>
    <n v="25"/>
    <m/>
    <n v="80"/>
    <m/>
    <m/>
  </r>
  <r>
    <x v="0"/>
    <x v="0"/>
    <s v="Zai Awng / Mung Ga Zup"/>
    <s v="MMR001CMP111"/>
    <s v="NGCA"/>
    <s v="Rural"/>
    <n v="640"/>
    <n v="2600"/>
    <n v="623"/>
    <n v="2635"/>
    <n v="623"/>
    <n v="2635"/>
    <x v="0"/>
    <x v="0"/>
    <s v="Resp01"/>
    <s v="Child Protection"/>
    <s v="Focal point"/>
    <s v="Regular market"/>
    <x v="0"/>
    <n v="40"/>
    <m/>
    <n v="80"/>
    <n v="160"/>
    <m/>
  </r>
  <r>
    <x v="0"/>
    <x v="0"/>
    <s v="Shing Jai"/>
    <s v="MMR001CMP041"/>
    <s v="GCA"/>
    <s v="Rural"/>
    <n v="172"/>
    <n v="838"/>
    <n v="181"/>
    <n v="910"/>
    <n v="181"/>
    <n v="910"/>
    <x v="0"/>
    <x v="1"/>
    <s v="Resp01"/>
    <s v="Child Protection"/>
    <s v="Focal point"/>
    <s v="Regular market"/>
    <x v="0"/>
    <n v="20"/>
    <m/>
    <n v="120"/>
    <n v="120"/>
    <m/>
  </r>
  <r>
    <x v="0"/>
    <x v="0"/>
    <s v="Pajau / Jan Mai"/>
    <s v="MMR001CMP120"/>
    <s v="NGCA"/>
    <s v="Rural"/>
    <n v="184"/>
    <n v="768"/>
    <n v="175"/>
    <n v="828"/>
    <n v="175"/>
    <n v="828"/>
    <x v="0"/>
    <x v="0"/>
    <s v="Resp01"/>
    <s v="Child Protection"/>
    <s v="Focal point"/>
    <s v="Regular market"/>
    <x v="0"/>
    <n v="15"/>
    <m/>
    <n v="30"/>
    <n v="35"/>
    <m/>
  </r>
  <r>
    <x v="0"/>
    <x v="5"/>
    <s v="Bum Tsit Pa "/>
    <s v="MMR001CMP129"/>
    <s v="NGCA"/>
    <s v="Rural"/>
    <n v="174"/>
    <n v="1185"/>
    <n v="463"/>
    <n v="2123"/>
    <n v="463"/>
    <n v="2114"/>
    <x v="0"/>
    <x v="0"/>
    <s v="Resp01"/>
    <s v="Child Protection"/>
    <s v="Focal point"/>
    <s v="Regular market"/>
    <x v="0"/>
    <n v="0.30000001192092896"/>
    <n v="15"/>
    <n v="5"/>
    <n v="5"/>
    <m/>
  </r>
  <r>
    <x v="0"/>
    <x v="5"/>
    <s v="Man Wing Catholic Church I"/>
    <s v="MMR001CMP132"/>
    <s v="GCA"/>
    <s v="Rural"/>
    <n v="486"/>
    <n v="2371"/>
    <n v="488"/>
    <n v="2325"/>
    <n v="488"/>
    <n v="2325"/>
    <x v="0"/>
    <x v="0"/>
    <s v="Resp01"/>
    <s v="Child Protection"/>
    <s v="Focal point"/>
    <s v="Regular market"/>
    <x v="0"/>
    <n v="1"/>
    <n v="50"/>
    <n v="20"/>
    <n v="20"/>
    <m/>
  </r>
  <r>
    <x v="0"/>
    <x v="6"/>
    <s v="Pa Dauk Myaing(Pa La Na)"/>
    <s v="MMR001CMP162"/>
    <s v="GCA"/>
    <s v="Rural"/>
    <n v="43"/>
    <n v="247"/>
    <n v="41"/>
    <n v="232"/>
    <n v="41"/>
    <n v="9"/>
    <x v="0"/>
    <x v="1"/>
    <s v="Resp01"/>
    <s v="Child Protection"/>
    <s v="Focal point"/>
    <s v="Regular market"/>
    <x v="0"/>
    <n v="1"/>
    <n v="50"/>
    <n v="20"/>
    <n v="20"/>
    <m/>
  </r>
  <r>
    <x v="0"/>
    <x v="1"/>
    <s v="Baptist Church, Hmaw Si Sar(Lon Khin)"/>
    <s v="MMR001CMP169"/>
    <s v="GCA"/>
    <s v="Rural"/>
    <n v="35"/>
    <n v="215"/>
    <n v="35"/>
    <n v="211"/>
    <n v="35"/>
    <n v="212"/>
    <x v="0"/>
    <x v="0"/>
    <s v="Resp01"/>
    <s v="Child Protection"/>
    <s v="Focal point"/>
    <s v="Regular market"/>
    <x v="0"/>
    <n v="2"/>
    <n v="40"/>
    <n v="15"/>
    <n v="10"/>
    <m/>
  </r>
  <r>
    <x v="0"/>
    <x v="1"/>
    <s v="5 Ward Baptist Church(lon Khin)"/>
    <s v="MMR001CMP179"/>
    <s v="GCA"/>
    <s v="Rural"/>
    <n v="77"/>
    <n v="380"/>
    <n v="76"/>
    <n v="342"/>
    <n v="76"/>
    <n v="344"/>
    <x v="1"/>
    <x v="0"/>
    <s v="Resp01"/>
    <s v="Child Protection"/>
    <s v="Focal point"/>
    <s v="Regular market"/>
    <x v="0"/>
    <n v="0"/>
    <n v="15"/>
    <n v="3"/>
    <n v="3"/>
    <m/>
  </r>
  <r>
    <x v="0"/>
    <x v="1"/>
    <s v="Sai Nai Baptish Church, Maw Shan Vil., Seki Mu"/>
    <s v="MMR001CMP183"/>
    <s v="GCA"/>
    <s v="Mixed"/>
    <n v="8"/>
    <n v="40"/>
    <n v="8"/>
    <n v="28"/>
    <n v="8"/>
    <n v="40"/>
    <x v="0"/>
    <x v="1"/>
    <s v="Resp01"/>
    <s v="Child Protection"/>
    <s v="Focal point"/>
    <s v="Regular market"/>
    <x v="0"/>
    <m/>
    <n v="10"/>
    <n v="3"/>
    <n v="3"/>
    <m/>
  </r>
  <r>
    <x v="0"/>
    <x v="1"/>
    <s v="Yumar Baptist Church"/>
    <s v="MMR001CMP105"/>
    <s v="GCA"/>
    <s v="Rural"/>
    <n v="21"/>
    <n v="93"/>
    <n v="20"/>
    <n v="78"/>
    <n v="20"/>
    <n v="80"/>
    <x v="1"/>
    <x v="1"/>
    <s v="Resp01"/>
    <s v="Child Protection"/>
    <s v="Focal point"/>
    <s v="Regular market"/>
    <x v="0"/>
    <n v="2"/>
    <n v="40"/>
    <n v="15"/>
    <n v="10"/>
    <m/>
  </r>
  <r>
    <x v="0"/>
    <x v="6"/>
    <s v="Tat Kone COC Baptist - Tat Kone Htoi San"/>
    <s v="MMR001CMP023"/>
    <s v="GCA"/>
    <s v="Urban"/>
    <n v="68"/>
    <n v="340"/>
    <n v="61"/>
    <n v="315"/>
    <n v="68"/>
    <n v="340"/>
    <x v="0"/>
    <x v="0"/>
    <s v="Resp01"/>
    <s v="Child Protection"/>
    <s v="Focal point"/>
    <s v="Regular market"/>
    <x v="0"/>
    <n v="0.375"/>
    <n v="15"/>
    <n v="5"/>
    <m/>
    <m/>
  </r>
  <r>
    <x v="0"/>
    <x v="6"/>
    <s v="Tat Kone San Pya Baptist Church"/>
    <s v="MMR001CMP005"/>
    <s v="GCA"/>
    <s v="Urban"/>
    <n v="35"/>
    <n v="175"/>
    <n v="32"/>
    <n v="173"/>
    <n v="43"/>
    <n v="212"/>
    <x v="1"/>
    <x v="1"/>
    <s v="Resp01"/>
    <s v="Child Protection"/>
    <s v="Focal point"/>
    <s v="Regular market"/>
    <x v="0"/>
    <n v="0.20000000298023224"/>
    <n v="15"/>
    <m/>
    <m/>
    <m/>
  </r>
  <r>
    <x v="0"/>
    <x v="6"/>
    <s v="Shatapru Thida Aye Baptist Church"/>
    <s v="MMR001CMP007"/>
    <s v="GCA"/>
    <s v="Urban"/>
    <n v="28"/>
    <n v="130"/>
    <n v="27"/>
    <n v="121"/>
    <n v="28"/>
    <n v="130"/>
    <x v="0"/>
    <x v="1"/>
    <s v="Resp01"/>
    <s v="Child Protection"/>
    <s v="Focal point"/>
    <s v="Regular market"/>
    <x v="0"/>
    <n v="0.25"/>
    <n v="15"/>
    <n v="5"/>
    <m/>
    <m/>
  </r>
  <r>
    <x v="0"/>
    <x v="6"/>
    <s v="Le Kone Ziun Baptist Church "/>
    <s v="MMR001CMP014"/>
    <s v="GCA"/>
    <s v="Urban"/>
    <n v="163"/>
    <n v="712"/>
    <n v="84"/>
    <n v="452"/>
    <n v="140"/>
    <n v="707"/>
    <x v="0"/>
    <x v="0"/>
    <s v="Resp01"/>
    <s v="Child Protection"/>
    <s v="Focal point"/>
    <s v="Regular market"/>
    <x v="0"/>
    <n v="0.30000001192092896"/>
    <n v="15"/>
    <n v="5"/>
    <m/>
    <m/>
  </r>
  <r>
    <x v="0"/>
    <x v="6"/>
    <s v="Maliyang Baptist Church"/>
    <s v="MMR001CMP016"/>
    <s v="GCA"/>
    <s v="Urban"/>
    <n v="72"/>
    <n v="333"/>
    <n v="72"/>
    <n v="332"/>
    <n v="72"/>
    <n v="332"/>
    <x v="0"/>
    <x v="1"/>
    <s v="Resp01"/>
    <s v="Child Protection"/>
    <s v="Focal point"/>
    <s v="Regular market"/>
    <x v="1"/>
    <n v="0"/>
    <m/>
    <m/>
    <m/>
    <m/>
  </r>
  <r>
    <x v="0"/>
    <x v="6"/>
    <s v="Jan Mai Kawng Baptist Church"/>
    <s v="MMR001CMP018"/>
    <s v="GCA"/>
    <s v="Urban"/>
    <n v="190"/>
    <n v="1047"/>
    <n v="205"/>
    <n v="1072"/>
    <m/>
    <n v="1072"/>
    <x v="3"/>
    <x v="0"/>
    <s v="Resp01"/>
    <s v="Child Protection"/>
    <s v="Focal point"/>
    <s v="Regular market"/>
    <x v="1"/>
    <n v="0"/>
    <m/>
    <m/>
    <m/>
    <m/>
  </r>
  <r>
    <x v="0"/>
    <x v="6"/>
    <s v="Maw Hpawng Hka Nan Baptist Church"/>
    <s v="MMR001CMP020"/>
    <s v="GCA"/>
    <s v="Rural"/>
    <n v="22"/>
    <n v="101"/>
    <n v="18"/>
    <n v="91"/>
    <n v="22"/>
    <n v="103"/>
    <x v="0"/>
    <x v="1"/>
    <s v="Resp01"/>
    <s v="Child Protection"/>
    <s v="Focal point"/>
    <s v="Regular market"/>
    <x v="0"/>
    <n v="0.25"/>
    <n v="10"/>
    <m/>
    <m/>
    <m/>
  </r>
  <r>
    <x v="0"/>
    <x v="2"/>
    <s v="Robert Church"/>
    <s v="MMR001CMP047"/>
    <s v="GCA"/>
    <s v="Urban"/>
    <n v="631"/>
    <n v="3758"/>
    <n v="613"/>
    <n v="3721"/>
    <n v="626"/>
    <n v="3786"/>
    <x v="0"/>
    <x v="0"/>
    <s v="Resp01"/>
    <s v="Child Protection"/>
    <s v="Focal point"/>
    <s v="Regular market"/>
    <x v="0"/>
    <n v="1"/>
    <n v="50"/>
    <n v="20"/>
    <n v="20"/>
    <m/>
  </r>
  <r>
    <x v="0"/>
    <x v="6"/>
    <s v="Wun Tho Buddhist Monastery"/>
    <s v="MMR001CMP022"/>
    <s v="GCA"/>
    <s v="Urban"/>
    <n v="6"/>
    <n v="36"/>
    <n v="6"/>
    <n v="36"/>
    <n v="6"/>
    <n v="36"/>
    <x v="0"/>
    <x v="0"/>
    <s v="Resp01"/>
    <s v="Child Protection"/>
    <s v="Focal point"/>
    <s v="Regular market"/>
    <x v="0"/>
    <n v="1.5"/>
    <n v="30"/>
    <m/>
    <m/>
    <m/>
  </r>
  <r>
    <x v="0"/>
    <x v="1"/>
    <s v="Chin Church, Seik Mu"/>
    <s v="MMR001CMP109"/>
    <s v="GCA"/>
    <s v="Urban"/>
    <n v="6"/>
    <n v="30"/>
    <n v="6"/>
    <n v="30"/>
    <n v="6"/>
    <n v="30"/>
    <x v="0"/>
    <x v="1"/>
    <s v="Resp01"/>
    <s v="Child Protection"/>
    <s v="Focal point"/>
    <s v="Regular market"/>
    <x v="0"/>
    <n v="0.375"/>
    <n v="10"/>
    <m/>
    <m/>
    <m/>
  </r>
  <r>
    <x v="0"/>
    <x v="6"/>
    <s v="Nan Kway St. John Catholic Church"/>
    <s v="MMR001CMP024"/>
    <s v="GCA"/>
    <s v="Rural"/>
    <n v="69"/>
    <n v="325"/>
    <n v="65"/>
    <n v="325"/>
    <n v="71"/>
    <n v="322"/>
    <x v="0"/>
    <x v="0"/>
    <s v="Resp01"/>
    <s v="Child Protection"/>
    <s v="Focal point"/>
    <s v="Regular market"/>
    <x v="0"/>
    <n v="1"/>
    <n v="20"/>
    <n v="5"/>
    <n v="5"/>
    <m/>
  </r>
  <r>
    <x v="0"/>
    <x v="0"/>
    <s v="Mading Baptist Church"/>
    <s v="MMR001CMP027"/>
    <s v="GCA"/>
    <s v="Mixed"/>
    <n v="21"/>
    <n v="111"/>
    <n v="22"/>
    <n v="116"/>
    <n v="26"/>
    <n v="116"/>
    <x v="3"/>
    <x v="1"/>
    <s v="Resp01"/>
    <s v="Child Protection"/>
    <s v="Focal point"/>
    <s v="Regular market"/>
    <x v="0"/>
    <n v="1"/>
    <n v="30"/>
    <m/>
    <m/>
    <m/>
  </r>
  <r>
    <x v="0"/>
    <x v="0"/>
    <s v="Hkat Cho "/>
    <s v="MMR001CMP028"/>
    <s v="GCA"/>
    <s v="Rural"/>
    <n v="110"/>
    <n v="509"/>
    <n v="80"/>
    <n v="324"/>
    <n v="110"/>
    <n v="506"/>
    <x v="0"/>
    <x v="0"/>
    <s v="Resp01"/>
    <s v="Child Protection"/>
    <s v="Focal point"/>
    <s v="Regular market"/>
    <x v="0"/>
    <n v="0.375"/>
    <n v="20"/>
    <n v="10"/>
    <m/>
    <m/>
  </r>
  <r>
    <x v="0"/>
    <x v="0"/>
    <s v="Maina AG Church"/>
    <s v="MMR001CMP031"/>
    <s v="GCA"/>
    <s v="Urban"/>
    <n v="128"/>
    <n v="725"/>
    <n v="100"/>
    <n v="608"/>
    <n v="128"/>
    <n v="746"/>
    <x v="0"/>
    <x v="1"/>
    <s v="Resp01"/>
    <s v="Child Protection"/>
    <s v="Focal point"/>
    <s v="Regular market"/>
    <x v="1"/>
    <n v="0"/>
    <m/>
    <m/>
    <m/>
    <m/>
  </r>
  <r>
    <x v="0"/>
    <x v="0"/>
    <s v="Qtr. 2 Lhaovo Baptist Church"/>
    <s v="MMR001CMP032"/>
    <s v="GCA"/>
    <s v="Urban"/>
    <n v="94"/>
    <n v="341"/>
    <n v="65"/>
    <n v="240"/>
    <n v="95"/>
    <n v="343"/>
    <x v="0"/>
    <x v="0"/>
    <s v="Resp01"/>
    <s v="Child Protection"/>
    <s v="Focal point"/>
    <s v="Regular market"/>
    <x v="0"/>
    <n v="0.5"/>
    <n v="25"/>
    <n v="10"/>
    <m/>
    <m/>
  </r>
  <r>
    <x v="0"/>
    <x v="0"/>
    <s v="Thargaya Lisu Baptist Church"/>
    <s v="MMR001CMP037"/>
    <s v="GCA"/>
    <s v="Urban"/>
    <n v="42"/>
    <n v="175"/>
    <n v="27"/>
    <n v="131"/>
    <n v="42"/>
    <n v="175"/>
    <x v="0"/>
    <x v="1"/>
    <s v="Resp01"/>
    <s v="Child Protection"/>
    <s v="Focal point"/>
    <s v="Regular market"/>
    <x v="0"/>
    <n v="0.125"/>
    <n v="10"/>
    <n v="3"/>
    <m/>
    <m/>
  </r>
  <r>
    <x v="0"/>
    <x v="0"/>
    <s v="Maina Lawang Baptist Church"/>
    <s v="MMR001CMP039"/>
    <s v="GCA"/>
    <s v="Rural"/>
    <n v="45"/>
    <n v="193"/>
    <n v="48"/>
    <n v="196"/>
    <n v="48"/>
    <n v="196"/>
    <x v="0"/>
    <x v="0"/>
    <s v="Resp01"/>
    <s v="Child Protection"/>
    <s v="Focal point"/>
    <s v="Regular market"/>
    <x v="0"/>
    <n v="0.10000000149011612"/>
    <n v="7"/>
    <m/>
    <m/>
    <m/>
  </r>
  <r>
    <x v="0"/>
    <x v="6"/>
    <s v="Maw Hpawng Lhaovo Baptist Church"/>
    <s v="MMR001CMP021"/>
    <s v="GCA"/>
    <s v="Rural"/>
    <n v="14"/>
    <n v="73"/>
    <n v="12"/>
    <n v="61"/>
    <n v="14"/>
    <n v="72"/>
    <x v="3"/>
    <x v="0"/>
    <s v="Resp01"/>
    <s v="Child Protection"/>
    <s v="Focal point"/>
    <s v="Regular market"/>
    <x v="0"/>
    <n v="0.125"/>
    <n v="2"/>
    <m/>
    <m/>
    <m/>
  </r>
  <r>
    <x v="0"/>
    <x v="5"/>
    <s v="Maing Khaung"/>
    <s v="MMR001CMP218"/>
    <s v="GCA"/>
    <s v="Rural"/>
    <n v="207"/>
    <n v="1141"/>
    <n v="352"/>
    <n v="1386"/>
    <n v="352"/>
    <n v="1386"/>
    <x v="2"/>
    <x v="1"/>
    <s v="Resp01"/>
    <s v="Child Protection"/>
    <s v="Focal point"/>
    <s v="Regular market"/>
    <x v="1"/>
    <n v="0"/>
    <m/>
    <m/>
    <m/>
    <m/>
  </r>
  <r>
    <x v="1"/>
    <x v="7"/>
    <s v="Nam Hkam (KBC Jaw Wang)"/>
    <s v="MMR015CMP001"/>
    <s v="GCA"/>
    <s v="Urban"/>
    <n v="73"/>
    <n v="393"/>
    <n v="73"/>
    <n v="393"/>
    <n v="73"/>
    <n v="393"/>
    <x v="2"/>
    <x v="0"/>
    <s v="Resp01"/>
    <s v="Child Protection"/>
    <s v="Focal point"/>
    <s v="Regular market"/>
    <x v="0"/>
    <n v="1"/>
    <m/>
    <n v="10"/>
    <n v="10"/>
    <m/>
  </r>
  <r>
    <x v="0"/>
    <x v="5"/>
    <s v="Man Wing Baptist Church Cultural Compound"/>
    <s v="MMR001CMP230"/>
    <s v="GCA"/>
    <s v="Rural"/>
    <n v="319"/>
    <n v="1567"/>
    <n v="133"/>
    <n v="499"/>
    <n v="133"/>
    <n v="499"/>
    <x v="2"/>
    <x v="1"/>
    <s v="Resp01"/>
    <s v="Child Protection"/>
    <s v="Focal point"/>
    <s v="Regular market"/>
    <x v="0"/>
    <n v="1"/>
    <m/>
    <n v="15"/>
    <n v="5"/>
    <m/>
  </r>
  <r>
    <x v="0"/>
    <x v="1"/>
    <s v="Hpakant Baptist Church, Nam Ma Hpit"/>
    <s v="MMR001CMP229"/>
    <s v="GCA"/>
    <s v="Rural"/>
    <n v="116"/>
    <n v="530"/>
    <n v="105"/>
    <n v="464"/>
    <n v="105"/>
    <n v="492"/>
    <x v="3"/>
    <x v="1"/>
    <s v="Resp01"/>
    <s v="Child Protection"/>
    <s v="Focal point"/>
    <s v="Regular market"/>
    <x v="0"/>
    <n v="2"/>
    <n v="30"/>
    <n v="10"/>
    <n v="10"/>
    <m/>
  </r>
  <r>
    <x v="1"/>
    <x v="7"/>
    <s v="Nam Hkam - Nay Win Ni (Palawng)"/>
    <s v="MMR015CMP004"/>
    <s v="GCA"/>
    <s v="Urban"/>
    <n v="77"/>
    <n v="384"/>
    <n v="79"/>
    <n v="394"/>
    <n v="79"/>
    <n v="394"/>
    <x v="2"/>
    <x v="1"/>
    <s v="Resp01"/>
    <s v="Child Protection"/>
    <s v="Focal point"/>
    <s v="Regular market"/>
    <x v="0"/>
    <n v="0.25"/>
    <m/>
    <n v="5"/>
    <n v="5"/>
    <m/>
  </r>
  <r>
    <x v="1"/>
    <x v="8"/>
    <s v="Mungji Pa Dabang (Baptist Church)         "/>
    <s v="MMR015CMP006"/>
    <s v="GCA"/>
    <s v="Rural"/>
    <n v="51"/>
    <n v="260"/>
    <n v="51"/>
    <n v="263"/>
    <n v="51"/>
    <n v="263"/>
    <x v="2"/>
    <x v="0"/>
    <s v="Resp01"/>
    <s v="Child Protection"/>
    <s v="Focal point"/>
    <s v="Regular market"/>
    <x v="0"/>
    <n v="1"/>
    <n v="10"/>
    <n v="5"/>
    <n v="5"/>
    <m/>
  </r>
  <r>
    <x v="1"/>
    <x v="8"/>
    <s v="Nam Hpak Ka Mare "/>
    <s v="MMR015CMP007"/>
    <s v="GCA"/>
    <s v="Rural"/>
    <n v="70"/>
    <n v="273"/>
    <n v="71"/>
    <n v="278"/>
    <n v="71"/>
    <n v="278"/>
    <x v="0"/>
    <x v="1"/>
    <s v="Resp01"/>
    <s v="Child Protection"/>
    <s v="Focal point"/>
    <s v="Regular market"/>
    <x v="1"/>
    <n v="0"/>
    <m/>
    <m/>
    <m/>
    <m/>
  </r>
  <r>
    <x v="1"/>
    <x v="9"/>
    <s v="Mandung - Jinghpaw"/>
    <s v="MMR015CMP009"/>
    <s v="GCA"/>
    <s v="Urban"/>
    <n v="38"/>
    <n v="164"/>
    <n v="37"/>
    <n v="155"/>
    <n v="38"/>
    <n v="4"/>
    <x v="2"/>
    <x v="1"/>
    <s v="Resp01"/>
    <s v="Child Protection"/>
    <s v="Focal point"/>
    <s v="Regular market"/>
    <x v="0"/>
    <n v="0.25"/>
    <n v="10"/>
    <n v="5"/>
    <n v="5"/>
    <m/>
  </r>
  <r>
    <x v="0"/>
    <x v="5"/>
    <s v="Man Wing Catholic Church II"/>
    <s v="MMR001CMP228"/>
    <s v="GCA"/>
    <s v="Rural"/>
    <n v="115"/>
    <n v="502"/>
    <n v="123"/>
    <n v="555"/>
    <n v="123"/>
    <n v="555"/>
    <x v="0"/>
    <x v="1"/>
    <s v="Resp01"/>
    <s v="Child Protection"/>
    <s v="Focal point"/>
    <s v="Regular market"/>
    <x v="0"/>
    <n v="1"/>
    <n v="60"/>
    <n v="20"/>
    <n v="20"/>
    <m/>
  </r>
  <r>
    <x v="1"/>
    <x v="10"/>
    <s v="Nam Tu Baptist"/>
    <s v="MMR015CMP014"/>
    <s v="GCA"/>
    <s v="Urban"/>
    <n v="12"/>
    <n v="52"/>
    <n v="10"/>
    <n v="44"/>
    <n v="10"/>
    <n v="44"/>
    <x v="2"/>
    <x v="0"/>
    <s v="Resp01"/>
    <s v="Child Protection"/>
    <s v="Focal point"/>
    <s v="Regular market"/>
    <x v="0"/>
    <n v="2.500000037252903E-2"/>
    <n v="5"/>
    <m/>
    <m/>
    <m/>
  </r>
  <r>
    <x v="1"/>
    <x v="8"/>
    <s v="Kutkai downtown (KBC Church)"/>
    <s v="MMR015CMP016"/>
    <s v="GCA"/>
    <s v="Urban"/>
    <n v="64"/>
    <n v="305"/>
    <n v="63"/>
    <n v="304"/>
    <n v="63"/>
    <n v="304"/>
    <x v="0"/>
    <x v="0"/>
    <s v="Resp01"/>
    <s v="Child Protection"/>
    <s v="Focal point"/>
    <s v="Regular market"/>
    <x v="0"/>
    <n v="0.5"/>
    <n v="15"/>
    <n v="5"/>
    <n v="5"/>
    <m/>
  </r>
  <r>
    <x v="1"/>
    <x v="11"/>
    <s v="Nam Hkawng"/>
    <s v="MMR015CMP139"/>
    <s v="NGCA"/>
    <s v="Rural"/>
    <n v="9"/>
    <n v="40"/>
    <n v="9"/>
    <n v="43"/>
    <n v="9"/>
    <n v="43"/>
    <x v="2"/>
    <x v="1"/>
    <s v="Resp01"/>
    <s v="Child Protection"/>
    <s v="Focal point"/>
    <s v="Regular market"/>
    <x v="0"/>
    <n v="3"/>
    <n v="180"/>
    <n v="35"/>
    <n v="35"/>
    <m/>
  </r>
  <r>
    <x v="1"/>
    <x v="11"/>
    <s v="Muse Baptist Church"/>
    <s v="MMR015CMP213"/>
    <s v="GCA"/>
    <s v="Urban"/>
    <n v="61"/>
    <n v="264"/>
    <n v="55"/>
    <n v="251"/>
    <n v="55"/>
    <n v="251"/>
    <x v="2"/>
    <x v="1"/>
    <s v="Resp01"/>
    <s v="Child Protection"/>
    <s v="Focal point"/>
    <s v="Regular market"/>
    <x v="0"/>
    <n v="0.5"/>
    <n v="3"/>
    <n v="2"/>
    <n v="2"/>
    <m/>
  </r>
  <r>
    <x v="0"/>
    <x v="4"/>
    <s v="Lhaovao Baptist Church (LBC)"/>
    <s v="MMR001CMP195"/>
    <s v="GCA"/>
    <s v="Urban"/>
    <n v="139"/>
    <n v="640"/>
    <n v="127"/>
    <n v="578"/>
    <n v="146"/>
    <n v="640"/>
    <x v="0"/>
    <x v="0"/>
    <s v="Resp01"/>
    <s v="Child Protection"/>
    <s v="Focal point"/>
    <s v="Regular market"/>
    <x v="0"/>
    <n v="0.125"/>
    <n v="10"/>
    <n v="5"/>
    <m/>
    <m/>
  </r>
  <r>
    <x v="1"/>
    <x v="7"/>
    <s v="Nam Hkam (KBC Jaw Wang) II"/>
    <s v="MMR015CMP214"/>
    <s v="GCA"/>
    <s v="Urban"/>
    <n v="41"/>
    <n v="214"/>
    <n v="41"/>
    <n v="214"/>
    <n v="41"/>
    <n v="214"/>
    <x v="2"/>
    <x v="1"/>
    <s v="Resp01"/>
    <s v="Child Protection"/>
    <s v="Focal point"/>
    <s v="Regular market"/>
    <x v="0"/>
    <n v="1"/>
    <m/>
    <n v="15"/>
    <n v="15"/>
    <m/>
  </r>
  <r>
    <x v="1"/>
    <x v="7"/>
    <s v="Namhkan - Pang Long KBC"/>
    <s v="MMR015CMP215"/>
    <s v="GCA"/>
    <s v="Urban"/>
    <n v="140"/>
    <n v="613"/>
    <n v="137"/>
    <n v="622"/>
    <n v="137"/>
    <n v="622"/>
    <x v="2"/>
    <x v="1"/>
    <s v="Resp01"/>
    <s v="Child Protection"/>
    <s v="Focal point"/>
    <s v="Regular market"/>
    <x v="0"/>
    <n v="3"/>
    <m/>
    <n v="15"/>
    <n v="10"/>
    <m/>
  </r>
  <r>
    <x v="0"/>
    <x v="2"/>
    <s v="Phan Khar Kone"/>
    <s v="MMR001CMP193"/>
    <s v="GCA"/>
    <s v="Rural"/>
    <n v="169"/>
    <n v="816"/>
    <n v="153"/>
    <n v="754"/>
    <n v="157"/>
    <n v="761"/>
    <x v="0"/>
    <x v="1"/>
    <s v="Resp01"/>
    <s v="Child Protection"/>
    <s v="Focal point"/>
    <s v="Regular market"/>
    <x v="0"/>
    <n v="1"/>
    <n v="50"/>
    <n v="15"/>
    <n v="15"/>
    <m/>
  </r>
  <r>
    <x v="1"/>
    <x v="7"/>
    <s v="Nam Hkam Catholic Church ( St. Thomas I)"/>
    <s v="MMR015CMP003"/>
    <s v="GCA"/>
    <s v="Urban"/>
    <n v="50"/>
    <n v="218"/>
    <n v="53"/>
    <n v="217"/>
    <n v="53"/>
    <n v="217"/>
    <x v="3"/>
    <x v="0"/>
    <s v="Resp02"/>
    <s v="Child Protection"/>
    <s v="Committee"/>
    <s v="Regular market"/>
    <x v="0"/>
    <n v="3"/>
    <n v="120"/>
    <n v="30"/>
    <n v="30"/>
    <m/>
  </r>
  <r>
    <x v="0"/>
    <x v="0"/>
    <s v="Waingmaw AG Church"/>
    <s v="MMR001CMP038"/>
    <s v="GCA"/>
    <s v="Urban"/>
    <n v="85"/>
    <n v="367"/>
    <n v="80"/>
    <n v="337"/>
    <n v="85"/>
    <n v="367"/>
    <x v="0"/>
    <x v="0"/>
    <s v="Resp02"/>
    <s v="Child Protection"/>
    <s v="Committee"/>
    <s v="Regular market"/>
    <x v="0"/>
    <n v="1"/>
    <n v="50"/>
    <n v="25"/>
    <m/>
    <m/>
  </r>
  <r>
    <x v="0"/>
    <x v="6"/>
    <s v="Man Hkring Baptist Church"/>
    <s v="MMR001CMP008"/>
    <s v="GCA"/>
    <s v="Urban"/>
    <n v="93"/>
    <n v="446"/>
    <n v="91"/>
    <n v="482"/>
    <n v="100"/>
    <n v="523"/>
    <x v="1"/>
    <x v="1"/>
    <s v="Resp02"/>
    <s v="Child Protection"/>
    <s v="Committee"/>
    <s v="Regular market"/>
    <x v="1"/>
    <n v="0"/>
    <m/>
    <m/>
    <m/>
    <m/>
  </r>
  <r>
    <x v="1"/>
    <x v="11"/>
    <s v="Muse Catholic Church"/>
    <s v="MMR015CMP216"/>
    <s v="GCA"/>
    <s v="Urban"/>
    <n v="30"/>
    <n v="188"/>
    <n v="24"/>
    <n v="112"/>
    <n v="24"/>
    <n v="112"/>
    <x v="2"/>
    <x v="1"/>
    <s v="Resp02"/>
    <s v="Child Protection"/>
    <s v="Committee"/>
    <s v="Regular market"/>
    <x v="0"/>
    <n v="3"/>
    <n v="90"/>
    <n v="20"/>
    <n v="20"/>
    <m/>
  </r>
  <r>
    <x v="0"/>
    <x v="4"/>
    <s v="Chipwi KBC camp"/>
    <s v="MMR001CMP042"/>
    <s v="GCA"/>
    <s v="Urban"/>
    <n v="118"/>
    <n v="516"/>
    <n v="108"/>
    <n v="470"/>
    <n v="118"/>
    <n v="520"/>
    <x v="0"/>
    <x v="0"/>
    <s v="Resp02"/>
    <s v="Child Protection"/>
    <s v="Committee"/>
    <s v="Regular market"/>
    <x v="0"/>
    <n v="0.125"/>
    <n v="10"/>
    <m/>
    <m/>
    <m/>
  </r>
  <r>
    <x v="0"/>
    <x v="6"/>
    <s v="Shatapru Sut Ngai Tawng"/>
    <s v="MMR001CMP006"/>
    <s v="GCA"/>
    <s v="Urban"/>
    <n v="97"/>
    <n v="382"/>
    <n v="95"/>
    <n v="386"/>
    <n v="95"/>
    <n v="386"/>
    <x v="3"/>
    <x v="0"/>
    <s v="Resp02"/>
    <s v="Child Protection"/>
    <s v="Committee"/>
    <s v="Regular market"/>
    <x v="0"/>
    <n v="0.30000001192092896"/>
    <n v="15"/>
    <n v="5"/>
    <m/>
    <m/>
  </r>
  <r>
    <x v="1"/>
    <x v="8"/>
    <s v="Kone Khem Camp"/>
    <s v="MMR015CMP015"/>
    <s v="GCA"/>
    <s v="Rural"/>
    <n v="87"/>
    <n v="488"/>
    <n v="86"/>
    <n v="472"/>
    <n v="86"/>
    <n v="472"/>
    <x v="2"/>
    <x v="1"/>
    <s v="Resp02"/>
    <s v="Child Protection"/>
    <s v="Committee"/>
    <s v="Regular market"/>
    <x v="0"/>
    <n v="9"/>
    <n v="180"/>
    <n v="45"/>
    <n v="45"/>
    <m/>
  </r>
  <r>
    <x v="0"/>
    <x v="6"/>
    <s v="Tat Kone Galile Baptist Church"/>
    <s v="MMR001CMP003"/>
    <s v="GCA"/>
    <s v="Urban"/>
    <n v="32"/>
    <n v="146"/>
    <n v="28"/>
    <n v="131"/>
    <n v="32"/>
    <n v="148"/>
    <x v="0"/>
    <x v="1"/>
    <s v="Resp02"/>
    <s v="Child Protection"/>
    <s v="Committee"/>
    <s v="Regular market"/>
    <x v="0"/>
    <n v="0.40000000596046448"/>
    <n v="10"/>
    <n v="5"/>
    <m/>
    <m/>
  </r>
  <r>
    <x v="0"/>
    <x v="2"/>
    <s v="Lisu Boarding-House"/>
    <s v="MMR001CMP049"/>
    <s v="GCA"/>
    <s v="Urban"/>
    <n v="116"/>
    <n v="659"/>
    <n v="116"/>
    <n v="659"/>
    <n v="116"/>
    <n v="659"/>
    <x v="0"/>
    <x v="1"/>
    <s v="Resp02"/>
    <s v="Child Protection"/>
    <s v="Committee"/>
    <s v="Regular market"/>
    <x v="0"/>
    <n v="1"/>
    <n v="50"/>
    <n v="20"/>
    <n v="15"/>
    <m/>
  </r>
  <r>
    <x v="0"/>
    <x v="6"/>
    <s v="Njang Dung Baptist Church "/>
    <s v="MMR001CMP002"/>
    <s v="GCA"/>
    <s v="Urban"/>
    <n v="56"/>
    <n v="230"/>
    <n v="54"/>
    <n v="221"/>
    <n v="57"/>
    <n v="232"/>
    <x v="0"/>
    <x v="1"/>
    <s v="Resp02"/>
    <s v="Child Protection"/>
    <s v="Committee"/>
    <s v="Regular market"/>
    <x v="0"/>
    <n v="1"/>
    <n v="50"/>
    <n v="20"/>
    <n v="14"/>
    <m/>
  </r>
  <r>
    <x v="0"/>
    <x v="2"/>
    <s v="Mu-yin Baptist Church"/>
    <s v="MMR001CMP051"/>
    <s v="GCA"/>
    <s v="Urban"/>
    <n v="23"/>
    <n v="83"/>
    <n v="23"/>
    <n v="85"/>
    <n v="23"/>
    <n v="78"/>
    <x v="0"/>
    <x v="1"/>
    <s v="Resp02"/>
    <s v="Child Protection"/>
    <s v="Committee"/>
    <s v="Regular market"/>
    <x v="0"/>
    <n v="0.5"/>
    <n v="20"/>
    <n v="10"/>
    <m/>
    <m/>
  </r>
  <r>
    <x v="0"/>
    <x v="2"/>
    <s v="Yoe Kyi Monastery"/>
    <s v="MMR001CMP053"/>
    <s v="GCA"/>
    <s v="Urban"/>
    <n v="14"/>
    <n v="74"/>
    <n v="14"/>
    <n v="68"/>
    <n v="14"/>
    <n v="68"/>
    <x v="0"/>
    <x v="1"/>
    <s v="Resp02"/>
    <s v="Child Protection"/>
    <s v="Committee"/>
    <s v="Regular market"/>
    <x v="0"/>
    <n v="1"/>
    <n v="50"/>
    <n v="20"/>
    <n v="15"/>
    <m/>
  </r>
  <r>
    <x v="0"/>
    <x v="2"/>
    <s v="Nant Hlaing Church"/>
    <s v="MMR001CMP054"/>
    <s v="GCA"/>
    <s v="Rural"/>
    <n v="23"/>
    <n v="124"/>
    <n v="20"/>
    <n v="110"/>
    <n v="20"/>
    <n v="110"/>
    <x v="0"/>
    <x v="1"/>
    <s v="Resp02"/>
    <s v="Child Protection"/>
    <s v="Committee"/>
    <s v="Regular market"/>
    <x v="0"/>
    <n v="9.9999997764825821E-3"/>
    <n v="10"/>
    <n v="5"/>
    <n v="5"/>
    <m/>
  </r>
  <r>
    <x v="0"/>
    <x v="1"/>
    <s v="Nant Ma Hpit Catholic Church"/>
    <s v="MMR001CMP103"/>
    <s v="GCA"/>
    <s v="Rural"/>
    <n v="57"/>
    <n v="284"/>
    <n v="54"/>
    <n v="262"/>
    <n v="54"/>
    <n v="262"/>
    <x v="0"/>
    <x v="1"/>
    <s v="Resp02"/>
    <s v="Child Protection"/>
    <s v="Committee"/>
    <s v="Regular market"/>
    <x v="0"/>
    <n v="1"/>
    <n v="30"/>
    <n v="15"/>
    <n v="15"/>
    <m/>
  </r>
  <r>
    <x v="1"/>
    <x v="8"/>
    <s v="Mungji Pa Dabang (Catholic Church)"/>
    <s v="MMR015CMP217"/>
    <s v="GCA"/>
    <s v="Mixed"/>
    <n v="21"/>
    <n v="107"/>
    <n v="22"/>
    <n v="108"/>
    <n v="22"/>
    <n v="0"/>
    <x v="0"/>
    <x v="1"/>
    <s v="Resp02"/>
    <s v="Child Protection"/>
    <s v="Committee"/>
    <s v="Regular market"/>
    <x v="0"/>
    <n v="2"/>
    <n v="80"/>
    <n v="41"/>
    <m/>
    <m/>
  </r>
  <r>
    <x v="0"/>
    <x v="3"/>
    <s v="Mandalay Monestry"/>
    <s v="MMR001CMP058"/>
    <s v="GCA"/>
    <s v="Urban"/>
    <n v="3"/>
    <n v="13"/>
    <n v="3"/>
    <n v="13"/>
    <n v="3"/>
    <n v="13"/>
    <x v="0"/>
    <x v="1"/>
    <s v="Resp02"/>
    <s v="Child Protection"/>
    <s v="Committee"/>
    <s v="Regular market"/>
    <x v="0"/>
    <n v="0.20000000298023224"/>
    <n v="20"/>
    <n v="10"/>
    <n v="5"/>
    <m/>
  </r>
  <r>
    <x v="0"/>
    <x v="6"/>
    <s v="Le Kone Bethlehem Church"/>
    <s v="MMR001CMP015"/>
    <s v="GCA"/>
    <s v="Urban"/>
    <n v="107"/>
    <n v="584"/>
    <n v="30"/>
    <n v="174"/>
    <n v="108"/>
    <n v="605"/>
    <x v="1"/>
    <x v="1"/>
    <s v="Resp02"/>
    <s v="Child Protection"/>
    <s v="Committee"/>
    <s v="Regular market"/>
    <x v="1"/>
    <n v="0"/>
    <m/>
    <m/>
    <m/>
    <m/>
  </r>
  <r>
    <x v="0"/>
    <x v="6"/>
    <s v="Jan Mai Kawng Catholic Church"/>
    <s v="MMR001CMP019"/>
    <s v="GCA"/>
    <s v="Urban"/>
    <n v="107"/>
    <n v="501"/>
    <n v="107"/>
    <n v="503"/>
    <n v="107"/>
    <n v="497"/>
    <x v="1"/>
    <x v="0"/>
    <s v="Resp02"/>
    <s v="Child Protection"/>
    <s v="Committee"/>
    <s v="Regular market"/>
    <x v="0"/>
    <n v="0.20000000298023224"/>
    <n v="15"/>
    <n v="3"/>
    <n v="3"/>
    <m/>
  </r>
  <r>
    <x v="1"/>
    <x v="9"/>
    <s v="Mandung - RC"/>
    <s v="MMR015CMP209"/>
    <s v="GCA"/>
    <s v="Urban"/>
    <n v="31"/>
    <n v="191"/>
    <n v="31"/>
    <n v="183"/>
    <n v="31"/>
    <n v="183"/>
    <x v="3"/>
    <x v="1"/>
    <s v="Resp02"/>
    <s v="Child Protection"/>
    <s v="Committee"/>
    <s v="Regular market"/>
    <x v="0"/>
    <n v="0.20000000298023224"/>
    <n v="10"/>
    <n v="5"/>
    <n v="5"/>
    <m/>
  </r>
  <r>
    <x v="0"/>
    <x v="6"/>
    <s v="Du Kahtawng Qtr. 14"/>
    <s v="MMR001CMP012"/>
    <s v="GCA"/>
    <s v="Urban"/>
    <n v="6"/>
    <n v="28"/>
    <n v="6"/>
    <n v="30"/>
    <n v="6"/>
    <n v="30"/>
    <x v="1"/>
    <x v="1"/>
    <s v="Resp02"/>
    <s v="Child Protection"/>
    <s v="Committee"/>
    <s v="Regular market"/>
    <x v="0"/>
    <n v="0.30000001192092896"/>
    <n v="15"/>
    <n v="5"/>
    <m/>
    <m/>
  </r>
  <r>
    <x v="1"/>
    <x v="8"/>
    <s v="Zup Aung Camp"/>
    <s v="MMR015CMP020"/>
    <s v="GCA"/>
    <s v="Rural"/>
    <n v="178"/>
    <n v="827"/>
    <n v="194"/>
    <n v="890"/>
    <n v="194"/>
    <n v="890"/>
    <x v="0"/>
    <x v="1"/>
    <s v="Resp02"/>
    <s v="Child Protection"/>
    <s v="Committee"/>
    <s v="Regular market"/>
    <x v="0"/>
    <n v="9"/>
    <n v="180"/>
    <n v="45"/>
    <n v="45"/>
    <m/>
  </r>
  <r>
    <x v="0"/>
    <x v="0"/>
    <s v="Qtr. 2 Myoma Baptist Church"/>
    <s v="MMR001CMP025"/>
    <s v="GCA"/>
    <s v="Urban"/>
    <n v="65"/>
    <n v="315"/>
    <n v="31"/>
    <n v="171"/>
    <n v="65"/>
    <n v="323"/>
    <x v="3"/>
    <x v="0"/>
    <s v="Resp02"/>
    <s v="Child Protection"/>
    <s v="Committee"/>
    <s v="Regular market"/>
    <x v="0"/>
    <n v="1"/>
    <n v="50"/>
    <m/>
    <m/>
    <m/>
  </r>
  <r>
    <x v="0"/>
    <x v="6"/>
    <s v="Shwe Zet Baptist Church"/>
    <s v="MMR001CMP009"/>
    <s v="GCA"/>
    <s v="Urban"/>
    <n v="87"/>
    <n v="461"/>
    <n v="90"/>
    <n v="489"/>
    <n v="90"/>
    <n v="489"/>
    <x v="0"/>
    <x v="1"/>
    <s v="Resp02"/>
    <s v="Child Protection"/>
    <s v="Committee"/>
    <s v="Regular market"/>
    <x v="0"/>
    <n v="0.10000000149011612"/>
    <n v="5"/>
    <m/>
    <m/>
    <m/>
  </r>
  <r>
    <x v="0"/>
    <x v="6"/>
    <s v="Du Kahtawng Qtr. 5"/>
    <s v="MMR001CMP011"/>
    <s v="GCA"/>
    <s v="Urban"/>
    <n v="8"/>
    <n v="30"/>
    <n v="8"/>
    <n v="32"/>
    <n v="8"/>
    <n v="32"/>
    <x v="1"/>
    <x v="1"/>
    <s v="Resp02"/>
    <s v="Child Protection"/>
    <s v="Committee"/>
    <s v="Regular market"/>
    <x v="0"/>
    <n v="0.30000001192092896"/>
    <n v="15"/>
    <n v="5"/>
    <m/>
    <m/>
  </r>
  <r>
    <x v="0"/>
    <x v="2"/>
    <s v="Ta Gun Taing Monastery (Shwe Kyi Na)"/>
    <s v="MMR001CMP055"/>
    <s v="GCA"/>
    <s v="Urban"/>
    <n v="27"/>
    <n v="111"/>
    <n v="25"/>
    <n v="104"/>
    <n v="25"/>
    <n v="104"/>
    <x v="0"/>
    <x v="1"/>
    <s v="Resp02"/>
    <s v="Child Protection"/>
    <s v="Committee"/>
    <s v="Regular market"/>
    <x v="0"/>
    <n v="1"/>
    <n v="50"/>
    <n v="20"/>
    <n v="15"/>
    <m/>
  </r>
  <r>
    <x v="0"/>
    <x v="0"/>
    <s v="Maina Catholic Church (St. Joseph)"/>
    <s v="MMR001CMP029"/>
    <s v="GCA"/>
    <s v="Mixed"/>
    <n v="243"/>
    <n v="1307"/>
    <n v="227"/>
    <n v="1227"/>
    <n v="227"/>
    <n v="1227"/>
    <x v="1"/>
    <x v="0"/>
    <s v="Resp02"/>
    <s v="Child Protection"/>
    <s v="Committee"/>
    <s v="Regular market"/>
    <x v="1"/>
    <n v="0"/>
    <m/>
    <m/>
    <m/>
    <m/>
  </r>
  <r>
    <x v="0"/>
    <x v="6"/>
    <s v="Du Kahtawng Qtr. 4"/>
    <s v="MMR001CMP010"/>
    <s v="GCA"/>
    <s v="Urban"/>
    <n v="6"/>
    <n v="39"/>
    <n v="6"/>
    <n v="39"/>
    <n v="6"/>
    <n v="39"/>
    <x v="1"/>
    <x v="1"/>
    <s v="Resp02"/>
    <s v="Child Protection"/>
    <s v="Committee"/>
    <s v="Regular market"/>
    <x v="0"/>
    <n v="0.30000001192092896"/>
    <n v="15"/>
    <n v="5"/>
    <m/>
    <m/>
  </r>
  <r>
    <x v="1"/>
    <x v="11"/>
    <s v="Munekoe Pa (Giwang) - Hka San (Mung  Go  Pa ) "/>
    <s v="MMR015CMP012"/>
    <s v="NGCA"/>
    <s v="Rural"/>
    <n v="32"/>
    <n v="156"/>
    <n v="9"/>
    <n v="58"/>
    <n v="9"/>
    <n v="58"/>
    <x v="2"/>
    <x v="1"/>
    <s v="Resp02"/>
    <s v="Child Protection"/>
    <s v="Committee"/>
    <s v="Regular market"/>
    <x v="0"/>
    <n v="2.500000037252903E-2"/>
    <n v="15"/>
    <m/>
    <m/>
    <m/>
  </r>
  <r>
    <x v="0"/>
    <x v="0"/>
    <s v="Nawng Hee Village"/>
    <s v="MMR001CMP033"/>
    <s v="GCA"/>
    <s v="Rural"/>
    <n v="18"/>
    <n v="82"/>
    <n v="18"/>
    <n v="82"/>
    <n v="18"/>
    <n v="80"/>
    <x v="0"/>
    <x v="0"/>
    <s v="Resp02"/>
    <s v="Child Protection"/>
    <s v="Committee"/>
    <s v="Regular market"/>
    <x v="0"/>
    <n v="0.375"/>
    <n v="20"/>
    <n v="5"/>
    <m/>
    <m/>
  </r>
  <r>
    <x v="1"/>
    <x v="8"/>
    <s v="Kutkai downtown (RC Church)"/>
    <s v="MMR015CMP017"/>
    <s v="GCA"/>
    <s v="Urban"/>
    <n v="30"/>
    <n v="139"/>
    <n v="31"/>
    <n v="140"/>
    <n v="31"/>
    <n v="140"/>
    <x v="0"/>
    <x v="1"/>
    <s v="Resp02"/>
    <s v="Child Protection"/>
    <s v="Committee"/>
    <s v="Regular market"/>
    <x v="0"/>
    <n v="1"/>
    <n v="50"/>
    <n v="20"/>
    <n v="20"/>
    <m/>
  </r>
  <r>
    <x v="0"/>
    <x v="12"/>
    <s v="Nawng Ing (Indawgyi) Baptist Church  "/>
    <s v="MMR001CMP152"/>
    <s v="GCA"/>
    <s v="Rural"/>
    <n v="20"/>
    <n v="106"/>
    <n v="13"/>
    <n v="94"/>
    <n v="18"/>
    <n v="94"/>
    <x v="3"/>
    <x v="1"/>
    <s v="Resp02"/>
    <s v="Child Protection"/>
    <s v="Committee"/>
    <s v="Regular market"/>
    <x v="0"/>
    <n v="0.40000000596046448"/>
    <n v="10"/>
    <m/>
    <m/>
    <m/>
  </r>
  <r>
    <x v="0"/>
    <x v="1"/>
    <s v="AG Church, Maw Wan"/>
    <s v="MMR001CMP190"/>
    <s v="GCA"/>
    <s v="Urban"/>
    <n v="14"/>
    <n v="83"/>
    <n v="8"/>
    <n v="35"/>
    <n v="13"/>
    <n v="82"/>
    <x v="0"/>
    <x v="1"/>
    <s v="Resp02"/>
    <s v="Child Protection"/>
    <s v="Committee"/>
    <s v="Regular market"/>
    <x v="0"/>
    <n v="0.125"/>
    <n v="5"/>
    <m/>
    <m/>
    <m/>
  </r>
  <r>
    <x v="0"/>
    <x v="3"/>
    <s v="Je Yang Hka "/>
    <s v="MMR001CMP121"/>
    <s v="NGCA"/>
    <s v="Rural"/>
    <n v="1694"/>
    <n v="8805"/>
    <n v="1693"/>
    <n v="8805"/>
    <n v="1693"/>
    <n v="9062"/>
    <x v="0"/>
    <x v="0"/>
    <s v="Resp02"/>
    <s v="Child Protection"/>
    <s v="Committee"/>
    <s v="Regular market"/>
    <x v="1"/>
    <n v="0"/>
    <m/>
    <m/>
    <m/>
    <m/>
  </r>
  <r>
    <x v="0"/>
    <x v="3"/>
    <s v="Hpun Lum Yang "/>
    <s v="MMR001CMP122"/>
    <s v="NGCA"/>
    <s v="Rural"/>
    <n v="612"/>
    <n v="2944"/>
    <n v="608"/>
    <n v="2914"/>
    <n v="608"/>
    <n v="2944"/>
    <x v="0"/>
    <x v="1"/>
    <s v="Resp02"/>
    <s v="Child Protection"/>
    <s v="Committee"/>
    <s v="Regular market"/>
    <x v="0"/>
    <n v="1"/>
    <n v="30"/>
    <n v="15"/>
    <n v="15"/>
    <m/>
  </r>
  <r>
    <x v="0"/>
    <x v="3"/>
    <s v="Dum Bung "/>
    <s v="MMR001CMP123"/>
    <s v="NGCA"/>
    <s v="Rural"/>
    <n v="115"/>
    <n v="602"/>
    <n v="115"/>
    <n v="594"/>
    <n v="115"/>
    <n v="88"/>
    <x v="0"/>
    <x v="1"/>
    <s v="Resp02"/>
    <s v="Child Protection"/>
    <s v="Committee"/>
    <s v="Regular market"/>
    <x v="0"/>
    <n v="4"/>
    <n v="90"/>
    <m/>
    <m/>
    <m/>
  </r>
  <r>
    <x v="0"/>
    <x v="3"/>
    <s v="Pa Kahtawng "/>
    <s v="MMR001CMP126"/>
    <s v="NGCA"/>
    <s v="Mixed"/>
    <n v="840"/>
    <n v="3249"/>
    <n v="667"/>
    <n v="3657"/>
    <n v="667"/>
    <n v="3657"/>
    <x v="3"/>
    <x v="0"/>
    <s v="Resp02"/>
    <s v="Child Protection"/>
    <s v="Committee"/>
    <s v="Regular market"/>
    <x v="0"/>
    <n v="0.80000001192092896"/>
    <n v="30"/>
    <n v="10"/>
    <n v="10"/>
    <m/>
  </r>
  <r>
    <x v="0"/>
    <x v="5"/>
    <s v="Lana Zup Ja "/>
    <s v="MMR001CMP128"/>
    <s v="NGCA"/>
    <s v="Rural"/>
    <n v="541"/>
    <n v="2607"/>
    <n v="545"/>
    <n v="2544"/>
    <n v="545"/>
    <n v="2545"/>
    <x v="0"/>
    <x v="0"/>
    <s v="Resp02"/>
    <s v="Child Protection"/>
    <s v="Committee"/>
    <s v="Regular market"/>
    <x v="1"/>
    <n v="0"/>
    <m/>
    <m/>
    <m/>
    <m/>
  </r>
  <r>
    <x v="0"/>
    <x v="4"/>
    <s v="Pan Wa"/>
    <s v="MMR001CMP210"/>
    <s v="GCA"/>
    <s v="Mixed"/>
    <n v="68"/>
    <n v="327"/>
    <n v="10"/>
    <n v="20"/>
    <n v="63"/>
    <n v="307"/>
    <x v="0"/>
    <x v="0"/>
    <s v="Resp02"/>
    <s v="Child Protection"/>
    <s v="Committee"/>
    <s v="Regular market"/>
    <x v="0"/>
    <n v="0.5"/>
    <n v="30"/>
    <n v="10"/>
    <n v="10"/>
    <m/>
  </r>
  <r>
    <x v="0"/>
    <x v="3"/>
    <s v="Nhkawng Pa "/>
    <s v="MMR001CMP131"/>
    <s v="NGCA"/>
    <s v="Rural"/>
    <n v="412"/>
    <n v="1700"/>
    <n v="375"/>
    <n v="1598"/>
    <n v="375"/>
    <n v="1598"/>
    <x v="1"/>
    <x v="0"/>
    <s v="Resp02"/>
    <s v="Child Protection"/>
    <s v="Committee"/>
    <s v="Regular market"/>
    <x v="0"/>
    <n v="0.20000000298023224"/>
    <n v="10"/>
    <n v="3"/>
    <n v="3"/>
    <m/>
  </r>
  <r>
    <x v="0"/>
    <x v="0"/>
    <s v="Woi Chyai "/>
    <s v="MMR001CMP116"/>
    <s v="NGCA"/>
    <s v="Urban"/>
    <n v="1295"/>
    <n v="6509"/>
    <m/>
    <n v="6258"/>
    <n v="1351"/>
    <n v="6868"/>
    <x v="3"/>
    <x v="0"/>
    <s v="Resp02"/>
    <s v="Child Protection"/>
    <s v="Committee"/>
    <s v="Regular market"/>
    <x v="1"/>
    <n v="0"/>
    <m/>
    <m/>
    <m/>
    <m/>
  </r>
  <r>
    <x v="0"/>
    <x v="1"/>
    <s v="Hlaing Naung Baptist"/>
    <s v="MMR001CMP148"/>
    <s v="GCA"/>
    <s v="Mixed"/>
    <n v="20"/>
    <n v="64"/>
    <n v="14"/>
    <n v="52"/>
    <n v="14"/>
    <n v="52"/>
    <x v="0"/>
    <x v="0"/>
    <s v="Resp02"/>
    <s v="Child Protection"/>
    <s v="Committee"/>
    <s v="Regular market"/>
    <x v="0"/>
    <n v="1"/>
    <n v="40"/>
    <m/>
    <m/>
    <m/>
  </r>
  <r>
    <x v="0"/>
    <x v="0"/>
    <s v="Maga Yang "/>
    <s v="MMR001CMP119"/>
    <s v="NGCA"/>
    <s v="Mixed"/>
    <n v="610"/>
    <n v="2750"/>
    <n v="609"/>
    <n v="2630"/>
    <n v="609"/>
    <n v="2630"/>
    <x v="0"/>
    <x v="1"/>
    <s v="Resp02"/>
    <s v="Child Protection"/>
    <s v="Committee"/>
    <s v="Regular market"/>
    <x v="0"/>
    <n v="10"/>
    <m/>
    <n v="45"/>
    <m/>
    <m/>
  </r>
  <r>
    <x v="0"/>
    <x v="0"/>
    <s v="Post 6 Camp"/>
    <s v="MMR001CMP160"/>
    <s v="NGCA"/>
    <s v="Rural"/>
    <n v="110"/>
    <n v="643"/>
    <n v="106"/>
    <m/>
    <n v="124"/>
    <n v="0"/>
    <x v="0"/>
    <x v="0"/>
    <s v="Resp02"/>
    <s v="Child Protection"/>
    <s v="Committee"/>
    <s v="Regular market"/>
    <x v="0"/>
    <n v="35"/>
    <n v="0"/>
    <n v="120"/>
    <n v="120"/>
    <m/>
  </r>
  <r>
    <x v="0"/>
    <x v="2"/>
    <s v="Aung Thar Church"/>
    <s v="MMR001CMP194"/>
    <s v="GCA"/>
    <s v="Mixed"/>
    <n v="12"/>
    <n v="51"/>
    <n v="4"/>
    <n v="20"/>
    <n v="12"/>
    <n v="52"/>
    <x v="2"/>
    <x v="1"/>
    <s v="Resp02"/>
    <s v="Child Protection"/>
    <s v="Committee"/>
    <s v="Regular market"/>
    <x v="0"/>
    <n v="2"/>
    <n v="70"/>
    <n v="40"/>
    <n v="40"/>
    <m/>
  </r>
  <r>
    <x v="0"/>
    <x v="1"/>
    <s v="Lisu Baptist Church, Maw Wan Ward"/>
    <s v="MMR001CMP167"/>
    <s v="GCA"/>
    <s v="Urban"/>
    <n v="15"/>
    <n v="74"/>
    <n v="12"/>
    <n v="60"/>
    <n v="16"/>
    <n v="74"/>
    <x v="0"/>
    <x v="1"/>
    <s v="Resp02"/>
    <s v="Child Protection"/>
    <s v="Committee"/>
    <s v="Regular market"/>
    <x v="0"/>
    <n v="1"/>
    <n v="40"/>
    <m/>
    <m/>
    <m/>
  </r>
  <r>
    <x v="0"/>
    <x v="1"/>
    <s v="5 Ward RC Church(lon Khin)"/>
    <s v="MMR001CMP168"/>
    <s v="GCA"/>
    <s v="Rural"/>
    <n v="74"/>
    <n v="404"/>
    <n v="60"/>
    <n v="330"/>
    <n v="74"/>
    <n v="369"/>
    <x v="0"/>
    <x v="0"/>
    <s v="Resp02"/>
    <s v="Child Protection"/>
    <s v="Committee"/>
    <s v="Regular market"/>
    <x v="0"/>
    <n v="0.5"/>
    <n v="10"/>
    <n v="5"/>
    <n v="5"/>
    <m/>
  </r>
  <r>
    <x v="0"/>
    <x v="1"/>
    <s v="Dhama Rakhita, Nyein Chan Tar Yar Ward(Lon Khin)"/>
    <s v="MMR001CMP174"/>
    <s v="GCA"/>
    <s v="Urban"/>
    <n v="65"/>
    <n v="347"/>
    <n v="65"/>
    <n v="347"/>
    <n v="65"/>
    <n v="347"/>
    <x v="0"/>
    <x v="0"/>
    <s v="Resp02"/>
    <s v="Child Protection"/>
    <s v="Committee"/>
    <s v="Regular market"/>
    <x v="0"/>
    <n v="1"/>
    <n v="50"/>
    <n v="20"/>
    <n v="15"/>
    <m/>
  </r>
  <r>
    <x v="0"/>
    <x v="1"/>
    <s v="AG Church, Hmaw Si Sa"/>
    <s v="MMR001CMP176"/>
    <s v="GCA"/>
    <s v="Urban"/>
    <n v="67"/>
    <n v="350"/>
    <n v="67"/>
    <n v="350"/>
    <n v="67"/>
    <n v="350"/>
    <x v="0"/>
    <x v="0"/>
    <s v="Resp02"/>
    <s v="Child Protection"/>
    <s v="Committee"/>
    <s v="Regular market"/>
    <x v="0"/>
    <n v="1"/>
    <n v="30"/>
    <m/>
    <m/>
    <m/>
  </r>
  <r>
    <x v="0"/>
    <x v="1"/>
    <s v="Lisu Baptist Church, Maw Shan Vil,. Seik Mu"/>
    <s v="MMR001CMP181"/>
    <s v="GCA"/>
    <s v="Urban"/>
    <n v="25"/>
    <n v="133"/>
    <n v="22"/>
    <n v="95"/>
    <n v="25"/>
    <n v="134"/>
    <x v="0"/>
    <x v="0"/>
    <s v="Resp02"/>
    <s v="Child Protection"/>
    <s v="Committee"/>
    <s v="Regular market"/>
    <x v="0"/>
    <n v="0.125"/>
    <n v="5"/>
    <m/>
    <m/>
    <m/>
  </r>
  <r>
    <x v="0"/>
    <x v="1"/>
    <s v="Rawan Baptist Church, Maw Shan Vil., Seik Mu"/>
    <s v="MMR001CMP182"/>
    <s v="GCA"/>
    <s v="Urban"/>
    <n v="10"/>
    <n v="39"/>
    <n v="7"/>
    <n v="25"/>
    <n v="10"/>
    <n v="39"/>
    <x v="0"/>
    <x v="1"/>
    <s v="Resp02"/>
    <s v="Child Protection"/>
    <s v="Committee"/>
    <s v="Regular market"/>
    <x v="0"/>
    <n v="0.10000000149011612"/>
    <n v="10"/>
    <m/>
    <m/>
    <m/>
  </r>
  <r>
    <x v="0"/>
    <x v="1"/>
    <s v="Hmaw Wan, Anglican"/>
    <s v="MMR001CMP191"/>
    <s v="GCA"/>
    <s v="Rural"/>
    <n v="13"/>
    <n v="70"/>
    <n v="8"/>
    <n v="49"/>
    <n v="12"/>
    <n v="70"/>
    <x v="0"/>
    <x v="1"/>
    <s v="Resp02"/>
    <s v="Child Protection"/>
    <s v="Committee"/>
    <s v="Regular market"/>
    <x v="1"/>
    <n v="0.125"/>
    <m/>
    <n v="1"/>
    <m/>
    <m/>
  </r>
  <r>
    <x v="0"/>
    <x v="5"/>
    <s v="Man Wing Baptist Church"/>
    <s v="MMR001CMP133"/>
    <s v="GCA"/>
    <s v="Rural"/>
    <n v="115"/>
    <n v="532"/>
    <n v="115"/>
    <n v="537"/>
    <n v="115"/>
    <n v="537"/>
    <x v="2"/>
    <x v="1"/>
    <s v="Resp02"/>
    <s v="Child Protection"/>
    <s v="Committee"/>
    <s v="Regular market"/>
    <x v="0"/>
    <n v="1"/>
    <m/>
    <n v="15"/>
    <n v="5"/>
    <m/>
  </r>
  <r>
    <x v="0"/>
    <x v="13"/>
    <s v="Kyun Taw Baptist Church "/>
    <s v="MMR001CMP078"/>
    <s v="GCA"/>
    <s v="Mixed"/>
    <n v="12"/>
    <n v="47"/>
    <n v="15"/>
    <n v="69"/>
    <n v="15"/>
    <n v="69"/>
    <x v="1"/>
    <x v="0"/>
    <s v="Resp02"/>
    <s v="Child Protection"/>
    <s v="Committee"/>
    <s v="Regular market"/>
    <x v="0"/>
    <n v="0.20000000298023224"/>
    <n v="15"/>
    <m/>
    <m/>
    <m/>
  </r>
  <r>
    <x v="0"/>
    <x v="3"/>
    <s v="Ni Thaw Ka Monestry"/>
    <s v="MMR001CMP059"/>
    <s v="GCA"/>
    <s v="Urban"/>
    <n v="25"/>
    <n v="92"/>
    <n v="24"/>
    <n v="89"/>
    <n v="24"/>
    <n v="89"/>
    <x v="0"/>
    <x v="1"/>
    <s v="Resp02"/>
    <s v="Child Protection"/>
    <s v="Committee"/>
    <s v="Regular market"/>
    <x v="1"/>
    <n v="0"/>
    <n v="10"/>
    <n v="5"/>
    <n v="5"/>
    <m/>
  </r>
  <r>
    <x v="0"/>
    <x v="3"/>
    <s v="Man Bung Catholic compound"/>
    <s v="MMR001CMP062"/>
    <s v="GCA"/>
    <s v="Urban"/>
    <n v="265"/>
    <n v="1084"/>
    <n v="260"/>
    <n v="1140"/>
    <n v="260"/>
    <n v="1140"/>
    <x v="0"/>
    <x v="0"/>
    <s v="Resp02"/>
    <s v="Child Protection"/>
    <s v="Committee"/>
    <s v="Regular market"/>
    <x v="0"/>
    <n v="1.7999999523162842"/>
    <n v="60"/>
    <n v="15"/>
    <n v="15"/>
    <m/>
  </r>
  <r>
    <x v="0"/>
    <x v="5"/>
    <s v="Mansi Baptist Church"/>
    <s v="MMR001CMP066"/>
    <s v="GCA"/>
    <s v="Urban"/>
    <n v="135"/>
    <n v="672"/>
    <n v="156"/>
    <n v="704"/>
    <n v="156"/>
    <n v="704"/>
    <x v="0"/>
    <x v="0"/>
    <s v="Resp02"/>
    <s v="Child Protection"/>
    <s v="Committee"/>
    <s v="Regular market"/>
    <x v="0"/>
    <n v="0.10000000149011612"/>
    <n v="10"/>
    <n v="5"/>
    <n v="5"/>
    <m/>
  </r>
  <r>
    <x v="0"/>
    <x v="14"/>
    <s v="Shwe Gu Baptist Church"/>
    <s v="MMR001CMP067"/>
    <s v="GCA"/>
    <s v="Urban"/>
    <n v="80"/>
    <n v="278"/>
    <n v="50"/>
    <n v="200"/>
    <n v="83"/>
    <n v="293"/>
    <x v="1"/>
    <x v="0"/>
    <s v="Resp02"/>
    <s v="Child Protection"/>
    <s v="Committee"/>
    <s v="Regular market"/>
    <x v="0"/>
    <n v="0.30000001192092896"/>
    <n v="15"/>
    <n v="5"/>
    <n v="5"/>
    <m/>
  </r>
  <r>
    <x v="0"/>
    <x v="14"/>
    <s v="Shwe Gu Catholic Church"/>
    <s v="MMR001CMP068"/>
    <s v="GCA"/>
    <s v="Urban"/>
    <n v="40"/>
    <n v="208"/>
    <n v="41"/>
    <n v="208"/>
    <n v="51"/>
    <n v="208"/>
    <x v="0"/>
    <x v="0"/>
    <s v="Resp02"/>
    <s v="Child Protection"/>
    <s v="Committee"/>
    <s v="Regular market"/>
    <x v="0"/>
    <n v="0.20000000298023224"/>
    <n v="10"/>
    <n v="3"/>
    <n v="3"/>
    <m/>
  </r>
  <r>
    <x v="0"/>
    <x v="3"/>
    <s v="Loi Je Catholic Church"/>
    <s v="MMR001CMP069"/>
    <s v="GCA"/>
    <s v="Urban"/>
    <n v="70"/>
    <n v="609"/>
    <n v="124"/>
    <n v="644"/>
    <n v="124"/>
    <n v="644"/>
    <x v="1"/>
    <x v="0"/>
    <s v="Resp02"/>
    <s v="Child Protection"/>
    <s v="Committee"/>
    <s v="Regular market"/>
    <x v="1"/>
    <n v="0"/>
    <m/>
    <m/>
    <m/>
    <m/>
  </r>
  <r>
    <x v="0"/>
    <x v="3"/>
    <s v="Loi Je Lisu Camp"/>
    <s v="MMR001CMP070"/>
    <s v="GCA"/>
    <s v="Urban"/>
    <n v="186"/>
    <n v="1002"/>
    <n v="183"/>
    <n v="971"/>
    <n v="188"/>
    <n v="1003"/>
    <x v="2"/>
    <x v="1"/>
    <s v="Resp02"/>
    <s v="Child Protection"/>
    <s v="Committee"/>
    <s v="Regular market"/>
    <x v="0"/>
    <n v="0.20000000298023224"/>
    <n v="15"/>
    <m/>
    <m/>
    <m/>
  </r>
  <r>
    <x v="0"/>
    <x v="3"/>
    <s v="Seng Ja "/>
    <s v="MMR001CMP073"/>
    <s v="GCA"/>
    <s v="Rural"/>
    <n v="46"/>
    <n v="272"/>
    <n v="45"/>
    <n v="257"/>
    <n v="45"/>
    <n v="269"/>
    <x v="0"/>
    <x v="0"/>
    <s v="Resp02"/>
    <s v="Child Protection"/>
    <s v="Committee"/>
    <s v="Regular market"/>
    <x v="0"/>
    <n v="0.20000000298023224"/>
    <n v="15"/>
    <n v="5"/>
    <n v="5"/>
    <m/>
  </r>
  <r>
    <x v="0"/>
    <x v="13"/>
    <s v="Mang Hawng Baptist Church"/>
    <s v="MMR001CMP077"/>
    <s v="GCA"/>
    <s v="Mixed"/>
    <n v="18"/>
    <n v="78"/>
    <n v="18"/>
    <n v="79"/>
    <n v="18"/>
    <n v="77"/>
    <x v="1"/>
    <x v="1"/>
    <s v="Resp02"/>
    <s v="Child Protection"/>
    <s v="Committee"/>
    <s v="Regular market"/>
    <x v="0"/>
    <n v="0.5"/>
    <n v="20"/>
    <m/>
    <m/>
    <m/>
  </r>
  <r>
    <x v="0"/>
    <x v="5"/>
    <s v="Maing Khaung Catholic Church"/>
    <s v="MMR001CMP223"/>
    <s v="GCA"/>
    <s v="Rural"/>
    <n v="121"/>
    <n v="596"/>
    <n v="129"/>
    <n v="575"/>
    <n v="129"/>
    <n v="575"/>
    <x v="2"/>
    <x v="1"/>
    <s v="Resp02"/>
    <s v="Child Protection"/>
    <s v="Committee"/>
    <s v="Regular market"/>
    <x v="0"/>
    <n v="0.20000000298023224"/>
    <n v="10"/>
    <n v="2"/>
    <n v="2"/>
    <m/>
  </r>
  <r>
    <x v="0"/>
    <x v="4"/>
    <s v="Saw Zam"/>
    <s v="MMR001CMP225"/>
    <s v="GCA"/>
    <s v="Rural"/>
    <n v="30"/>
    <n v="181"/>
    <n v="30"/>
    <n v="181"/>
    <n v="30"/>
    <n v="181"/>
    <x v="0"/>
    <x v="1"/>
    <s v="Resp02"/>
    <s v="Child Protection"/>
    <s v="Committee"/>
    <s v="Regular market"/>
    <x v="0"/>
    <n v="5"/>
    <n v="120"/>
    <n v="30"/>
    <n v="30"/>
    <m/>
  </r>
  <r>
    <x v="0"/>
    <x v="13"/>
    <s v="Nat Gyi Kone Baptist Church "/>
    <s v="MMR001CMP079"/>
    <s v="GCA"/>
    <s v="Urban"/>
    <n v="14"/>
    <n v="44"/>
    <n v="14"/>
    <n v="44"/>
    <n v="14"/>
    <n v="44"/>
    <x v="1"/>
    <x v="0"/>
    <s v="Resp02"/>
    <s v="Child Protection"/>
    <s v="Committee"/>
    <s v="Regular market"/>
    <x v="0"/>
    <n v="1"/>
    <m/>
    <n v="30"/>
    <m/>
    <m/>
  </r>
  <r>
    <x v="0"/>
    <x v="12"/>
    <s v="St. Patrick Catholic Church "/>
    <s v="MMR001CMP080"/>
    <s v="GCA"/>
    <s v="Urban"/>
    <n v="12"/>
    <n v="61"/>
    <n v="12"/>
    <n v="62"/>
    <n v="12"/>
    <n v="61"/>
    <x v="0"/>
    <x v="1"/>
    <s v="Resp02"/>
    <s v="Child Protection"/>
    <s v="Committee"/>
    <s v="Regular market"/>
    <x v="0"/>
    <n v="0.5"/>
    <n v="25"/>
    <n v="10"/>
    <n v="10"/>
    <m/>
  </r>
  <r>
    <x v="0"/>
    <x v="1"/>
    <s v="Maw Wan, Mu-yin Baptist Church"/>
    <s v="MMR001CMP091"/>
    <s v="GCA"/>
    <s v="Urban"/>
    <n v="5"/>
    <n v="26"/>
    <n v="5"/>
    <n v="27"/>
    <n v="5"/>
    <n v="27"/>
    <x v="0"/>
    <x v="1"/>
    <s v="Resp02"/>
    <s v="Child Protection"/>
    <s v="Committee"/>
    <s v="Regular market"/>
    <x v="0"/>
    <n v="3.0000000260770321E-3"/>
    <n v="3"/>
    <m/>
    <m/>
    <m/>
  </r>
  <r>
    <x v="0"/>
    <x v="6"/>
    <s v="Tat Kone Baptist Church"/>
    <s v="MMR001CMP001"/>
    <s v="GCA"/>
    <s v="Urban"/>
    <n v="69"/>
    <n v="349"/>
    <n v="43"/>
    <n v="361"/>
    <n v="43"/>
    <n v="361"/>
    <x v="3"/>
    <x v="1"/>
    <s v="Resp02"/>
    <s v="Child Protection"/>
    <s v="Committee"/>
    <s v="Regular market"/>
    <x v="0"/>
    <n v="1"/>
    <n v="50"/>
    <n v="30"/>
    <m/>
    <m/>
  </r>
  <r>
    <x v="1"/>
    <x v="15"/>
    <s v="Nam Sa Larp"/>
    <s v="MMR015CMP218"/>
    <s v="GCA"/>
    <s v="Rural"/>
    <n v="44"/>
    <n v="273"/>
    <n v="40"/>
    <n v="208"/>
    <n v="40"/>
    <n v="208"/>
    <x v="0"/>
    <x v="1"/>
    <s v="Resp02"/>
    <s v="Child Protection"/>
    <s v="Committee"/>
    <s v="Regular market"/>
    <x v="0"/>
    <n v="0.5"/>
    <n v="20"/>
    <n v="5"/>
    <n v="5"/>
    <m/>
  </r>
  <r>
    <x v="0"/>
    <x v="0"/>
    <s v="Border Post 8"/>
    <s v="MMR001CMP113"/>
    <s v="NGCA"/>
    <s v="Rural"/>
    <n v="155"/>
    <n v="664"/>
    <n v="156"/>
    <n v="641"/>
    <n v="273"/>
    <n v="0"/>
    <x v="0"/>
    <x v="0"/>
    <s v="Resp02"/>
    <s v="Child Protection"/>
    <s v="Committee"/>
    <s v="Regular market"/>
    <x v="0"/>
    <n v="0"/>
    <m/>
    <m/>
    <m/>
    <m/>
  </r>
  <r>
    <x v="0"/>
    <x v="0"/>
    <s v="Maina KBC (Bawng Ring)"/>
    <s v="MMR001CMP040"/>
    <s v="GCA"/>
    <s v="Rural"/>
    <n v="429"/>
    <n v="2237"/>
    <n v="429"/>
    <n v="2221"/>
    <n v="429"/>
    <n v="2221"/>
    <x v="0"/>
    <x v="1"/>
    <s v="Resp03"/>
    <s v="Child Protection"/>
    <s v="No"/>
    <s v="Regular market"/>
    <x v="1"/>
    <n v="0"/>
    <m/>
    <m/>
    <m/>
    <m/>
  </r>
  <r>
    <x v="0"/>
    <x v="0"/>
    <s v="Qtr. 3 Mu-yin  Baptist Church"/>
    <s v="MMR001CMP030"/>
    <s v="GCA"/>
    <s v="Urban"/>
    <n v="31"/>
    <n v="170"/>
    <n v="25"/>
    <n v="125"/>
    <n v="31"/>
    <n v="170"/>
    <x v="0"/>
    <x v="0"/>
    <s v="Resp04"/>
    <s v="Child Protection"/>
    <s v="Don't know"/>
    <s v="Regular market"/>
    <x v="0"/>
    <n v="0.125"/>
    <n v="10"/>
    <n v="5"/>
    <m/>
    <m/>
  </r>
  <r>
    <x v="0"/>
    <x v="6"/>
    <s v="Tat Kone Emanuel Church"/>
    <s v="MMR001CMP004"/>
    <s v="GCA"/>
    <s v="Urban"/>
    <n v="7"/>
    <n v="41"/>
    <n v="10"/>
    <n v="47"/>
    <n v="12"/>
    <n v="56"/>
    <x v="0"/>
    <x v="1"/>
    <s v="Resp04"/>
    <s v="Child Protection"/>
    <s v="Don't know"/>
    <s v="Regular market"/>
    <x v="0"/>
    <n v="0.125"/>
    <m/>
    <m/>
    <m/>
    <m/>
  </r>
  <r>
    <x v="0"/>
    <x v="1"/>
    <s v="Nam Ma Phyit, COC"/>
    <s v="MMR001CMP192"/>
    <s v="GCA"/>
    <s v="Urban"/>
    <n v="16"/>
    <n v="58"/>
    <n v="10"/>
    <n v="45"/>
    <n v="16"/>
    <n v="58"/>
    <x v="0"/>
    <x v="1"/>
    <s v="Resp04"/>
    <s v="Child Protection"/>
    <s v="Don't know"/>
    <s v="Regular market"/>
    <x v="0"/>
    <n v="0.125"/>
    <n v="10"/>
    <m/>
    <m/>
    <m/>
  </r>
  <r>
    <x v="0"/>
    <x v="6"/>
    <s v="Kyun Pin Thar Baptist Church"/>
    <s v="MMR001CMP013"/>
    <s v="GCA"/>
    <s v="Urban"/>
    <n v="44"/>
    <n v="180"/>
    <n v="18"/>
    <n v="68"/>
    <n v="45"/>
    <n v="194"/>
    <x v="1"/>
    <x v="1"/>
    <s v="Resp04"/>
    <s v="Child Protection"/>
    <s v="Don't know"/>
    <s v="Regular market"/>
    <x v="0"/>
    <n v="0.10000000149011612"/>
    <n v="10"/>
    <m/>
    <m/>
    <m/>
  </r>
  <r>
    <x v="0"/>
    <x v="16"/>
    <s v="Lung Sut"/>
    <s v="MMR001CMP234"/>
    <s v="GCA"/>
    <s v="Urban"/>
    <n v="91"/>
    <n v="400"/>
    <n v="60"/>
    <n v="228"/>
    <n v="74"/>
    <n v="228"/>
    <x v="0"/>
    <x v="1"/>
    <s v="Resp04"/>
    <s v="Child Protection"/>
    <s v="Don't know"/>
    <s v="Regular market"/>
    <x v="0"/>
    <n v="0.30000001192092896"/>
    <n v="15"/>
    <n v="5"/>
    <m/>
    <m/>
  </r>
  <r>
    <x v="0"/>
    <x v="0"/>
    <s v="Qtr. 4 Monestry (Thargaya Thayett Taw)"/>
    <s v="MMR001CMP026"/>
    <s v="GCA"/>
    <s v="Urban"/>
    <n v="89"/>
    <n v="478"/>
    <n v="78"/>
    <n v="415"/>
    <n v="89"/>
    <n v="465"/>
    <x v="0"/>
    <x v="1"/>
    <s v="Resp04"/>
    <s v="Child Protection"/>
    <s v="Don't know"/>
    <s v="Regular market"/>
    <x v="0"/>
    <n v="0.125"/>
    <n v="5"/>
    <n v="3"/>
    <m/>
    <m/>
  </r>
  <r>
    <x v="0"/>
    <x v="1"/>
    <s v="Ku Day Maw KBC"/>
    <s v="MMR001CMP231"/>
    <s v="GCA"/>
    <s v="Rural"/>
    <n v="54"/>
    <n v="242"/>
    <n v="50"/>
    <n v="219"/>
    <n v="50"/>
    <n v="227"/>
    <x v="1"/>
    <x v="1"/>
    <s v="RESP05"/>
    <s v="Child Protection"/>
    <s v=""/>
    <s v="Regular market"/>
    <x v="0"/>
    <n v="2"/>
    <n v="40"/>
    <n v="15"/>
    <n v="15"/>
    <m/>
  </r>
  <r>
    <x v="1"/>
    <x v="8"/>
    <s v="Mine Yu Lay village"/>
    <s v="MMR015CMP018"/>
    <s v="GCA"/>
    <s v="Rural"/>
    <n v="78"/>
    <n v="390"/>
    <n v="77"/>
    <n v="384"/>
    <n v="77"/>
    <n v="384"/>
    <x v="2"/>
    <x v="1"/>
    <s v="RESP05"/>
    <s v="Child Protection"/>
    <s v=""/>
    <s v="Regular market"/>
    <x v="0"/>
    <n v="1.5"/>
    <m/>
    <n v="15"/>
    <n v="5"/>
    <m/>
  </r>
</pivotCacheRecords>
</file>

<file path=xl/pivotCache/pivotCacheRecords9.xml><?xml version="1.0" encoding="utf-8"?>
<pivotCacheRecords xmlns="http://schemas.openxmlformats.org/spreadsheetml/2006/main" xmlns:r="http://schemas.openxmlformats.org/officeDocument/2006/relationships" count="132">
  <r>
    <x v="0"/>
    <x v="0"/>
    <x v="0"/>
    <s v="MMR001CMP037"/>
    <s v="GCA"/>
    <s v="Urban"/>
    <n v="42"/>
    <n v="175"/>
    <n v="27"/>
    <n v="131"/>
    <n v="42"/>
    <n v="175"/>
    <s v="Community Based Protection"/>
    <s v="Committee"/>
    <x v="0"/>
    <x v="0"/>
    <n v="0"/>
    <m/>
    <m/>
    <m/>
    <m/>
    <x v="0"/>
    <m/>
    <b v="1"/>
    <x v="0"/>
    <x v="0"/>
    <x v="0"/>
    <x v="0"/>
    <x v="0"/>
    <x v="0"/>
    <x v="0"/>
    <x v="0"/>
    <x v="0"/>
  </r>
  <r>
    <x v="0"/>
    <x v="1"/>
    <x v="1"/>
    <s v="MMR001CMP050"/>
    <s v="GCA"/>
    <s v="Urban"/>
    <n v="301"/>
    <n v="1404"/>
    <n v="274"/>
    <n v="1347"/>
    <n v="274"/>
    <n v="1347"/>
    <s v="Community Based Protection"/>
    <s v="Committee"/>
    <x v="0"/>
    <x v="0"/>
    <n v="0"/>
    <m/>
    <m/>
    <m/>
    <m/>
    <x v="0"/>
    <m/>
    <b v="1"/>
    <x v="0"/>
    <x v="1"/>
    <x v="0"/>
    <x v="0"/>
    <x v="0"/>
    <x v="0"/>
    <x v="0"/>
    <x v="1"/>
    <x v="1"/>
  </r>
  <r>
    <x v="0"/>
    <x v="1"/>
    <x v="2"/>
    <s v="MMR001CMP049"/>
    <s v="GCA"/>
    <s v="Urban"/>
    <n v="116"/>
    <n v="659"/>
    <n v="116"/>
    <n v="659"/>
    <n v="116"/>
    <n v="659"/>
    <s v="Community Based Protection"/>
    <s v="Committee"/>
    <x v="0"/>
    <x v="1"/>
    <n v="1"/>
    <n v="50"/>
    <n v="20"/>
    <n v="15"/>
    <m/>
    <x v="1"/>
    <m/>
    <b v="1"/>
    <x v="0"/>
    <x v="0"/>
    <x v="0"/>
    <x v="1"/>
    <x v="1"/>
    <x v="0"/>
    <x v="0"/>
    <x v="1"/>
    <x v="1"/>
  </r>
  <r>
    <x v="1"/>
    <x v="2"/>
    <x v="3"/>
    <s v="MMR015CMP139"/>
    <s v="NGCA"/>
    <s v="Rural"/>
    <n v="9"/>
    <n v="40"/>
    <n v="9"/>
    <n v="43"/>
    <n v="9"/>
    <n v="43"/>
    <s v="Community Based Protection"/>
    <s v="Committee"/>
    <x v="0"/>
    <x v="1"/>
    <n v="3"/>
    <n v="180"/>
    <n v="35"/>
    <n v="35"/>
    <m/>
    <x v="2"/>
    <m/>
    <b v="0"/>
    <x v="0"/>
    <x v="0"/>
    <x v="0"/>
    <x v="0"/>
    <x v="0"/>
    <x v="0"/>
    <x v="0"/>
    <x v="1"/>
    <x v="1"/>
  </r>
  <r>
    <x v="0"/>
    <x v="3"/>
    <x v="4"/>
    <s v="MMR001CMP042"/>
    <s v="GCA"/>
    <s v="Urban"/>
    <n v="118"/>
    <n v="516"/>
    <n v="108"/>
    <n v="470"/>
    <n v="118"/>
    <n v="520"/>
    <s v="Community Based Protection"/>
    <s v="Committee"/>
    <x v="0"/>
    <x v="0"/>
    <n v="0"/>
    <m/>
    <m/>
    <m/>
    <m/>
    <x v="0"/>
    <m/>
    <b v="1"/>
    <x v="0"/>
    <x v="0"/>
    <x v="0"/>
    <x v="0"/>
    <x v="1"/>
    <x v="0"/>
    <x v="1"/>
    <x v="1"/>
    <x v="1"/>
  </r>
  <r>
    <x v="0"/>
    <x v="0"/>
    <x v="5"/>
    <s v="MMR001CMP025"/>
    <s v="GCA"/>
    <s v="Urban"/>
    <n v="65"/>
    <n v="315"/>
    <n v="31"/>
    <n v="171"/>
    <n v="65"/>
    <n v="323"/>
    <s v="Community Based Protection"/>
    <s v="Committee"/>
    <x v="0"/>
    <x v="0"/>
    <n v="0"/>
    <m/>
    <m/>
    <m/>
    <m/>
    <x v="1"/>
    <m/>
    <b v="0"/>
    <x v="0"/>
    <x v="0"/>
    <x v="0"/>
    <x v="0"/>
    <x v="1"/>
    <x v="0"/>
    <x v="1"/>
    <x v="1"/>
    <x v="1"/>
  </r>
  <r>
    <x v="0"/>
    <x v="4"/>
    <x v="6"/>
    <s v="MMR001CMP229"/>
    <s v="GCA"/>
    <s v="Rural"/>
    <n v="116"/>
    <n v="530"/>
    <n v="105"/>
    <n v="464"/>
    <n v="105"/>
    <n v="492"/>
    <s v="Community Based Protection"/>
    <s v="Focal point"/>
    <x v="0"/>
    <x v="0"/>
    <n v="0"/>
    <m/>
    <m/>
    <m/>
    <m/>
    <x v="0"/>
    <m/>
    <b v="0"/>
    <x v="0"/>
    <x v="0"/>
    <x v="0"/>
    <x v="0"/>
    <x v="1"/>
    <x v="0"/>
    <x v="1"/>
    <x v="1"/>
    <x v="1"/>
  </r>
  <r>
    <x v="0"/>
    <x v="0"/>
    <x v="7"/>
    <s v="MMR001CMP038"/>
    <s v="GCA"/>
    <s v="Urban"/>
    <n v="85"/>
    <n v="367"/>
    <n v="80"/>
    <n v="337"/>
    <n v="85"/>
    <n v="367"/>
    <s v="Community Based Protection"/>
    <s v="Committee"/>
    <x v="0"/>
    <x v="0"/>
    <n v="0"/>
    <m/>
    <m/>
    <m/>
    <m/>
    <x v="1"/>
    <m/>
    <b v="1"/>
    <x v="0"/>
    <x v="0"/>
    <x v="0"/>
    <x v="1"/>
    <x v="1"/>
    <x v="0"/>
    <x v="1"/>
    <x v="0"/>
    <x v="0"/>
  </r>
  <r>
    <x v="0"/>
    <x v="1"/>
    <x v="8"/>
    <s v="MMR001CMP054"/>
    <s v="GCA"/>
    <s v="Rural"/>
    <n v="23"/>
    <n v="124"/>
    <n v="20"/>
    <n v="110"/>
    <n v="20"/>
    <n v="110"/>
    <s v="Community Based Protection"/>
    <s v="Committee"/>
    <x v="0"/>
    <x v="1"/>
    <n v="9.9999997764825821E-3"/>
    <n v="10"/>
    <n v="5"/>
    <n v="5"/>
    <m/>
    <x v="0"/>
    <m/>
    <b v="0"/>
    <x v="0"/>
    <x v="0"/>
    <x v="0"/>
    <x v="0"/>
    <x v="0"/>
    <x v="0"/>
    <x v="0"/>
    <x v="1"/>
    <x v="1"/>
  </r>
  <r>
    <x v="0"/>
    <x v="0"/>
    <x v="9"/>
    <s v="MMR001CMP033"/>
    <s v="GCA"/>
    <s v="Rural"/>
    <n v="18"/>
    <n v="82"/>
    <n v="18"/>
    <n v="82"/>
    <n v="18"/>
    <n v="80"/>
    <s v="Community Based Protection"/>
    <s v="Committee"/>
    <x v="0"/>
    <x v="1"/>
    <n v="11"/>
    <m/>
    <n v="120"/>
    <m/>
    <m/>
    <x v="3"/>
    <m/>
    <b v="0"/>
    <x v="0"/>
    <x v="0"/>
    <x v="0"/>
    <x v="1"/>
    <x v="1"/>
    <x v="0"/>
    <x v="1"/>
    <x v="1"/>
    <x v="0"/>
  </r>
  <r>
    <x v="0"/>
    <x v="0"/>
    <x v="10"/>
    <s v="MMR001CMP032"/>
    <s v="GCA"/>
    <s v="Urban"/>
    <n v="94"/>
    <n v="341"/>
    <n v="65"/>
    <n v="240"/>
    <n v="95"/>
    <n v="343"/>
    <s v="Community Based Protection"/>
    <s v="Committee"/>
    <x v="0"/>
    <x v="0"/>
    <n v="0"/>
    <m/>
    <m/>
    <m/>
    <m/>
    <x v="1"/>
    <m/>
    <b v="0"/>
    <x v="0"/>
    <x v="0"/>
    <x v="0"/>
    <x v="0"/>
    <x v="1"/>
    <x v="0"/>
    <x v="0"/>
    <x v="1"/>
    <x v="0"/>
  </r>
  <r>
    <x v="0"/>
    <x v="0"/>
    <x v="11"/>
    <s v="MMR001CMP031"/>
    <s v="GCA"/>
    <s v="Urban"/>
    <n v="128"/>
    <n v="725"/>
    <n v="100"/>
    <n v="608"/>
    <n v="128"/>
    <n v="746"/>
    <s v="Community Based Protection"/>
    <s v="Committee"/>
    <x v="0"/>
    <x v="0"/>
    <n v="0"/>
    <m/>
    <m/>
    <m/>
    <m/>
    <x v="2"/>
    <m/>
    <b v="0"/>
    <x v="0"/>
    <x v="0"/>
    <x v="0"/>
    <x v="0"/>
    <x v="1"/>
    <x v="0"/>
    <x v="1"/>
    <x v="0"/>
    <x v="1"/>
  </r>
  <r>
    <x v="0"/>
    <x v="0"/>
    <x v="12"/>
    <s v="MMR001CMP029"/>
    <s v="GCA"/>
    <s v="Mixed"/>
    <n v="243"/>
    <n v="1307"/>
    <n v="227"/>
    <n v="1227"/>
    <n v="227"/>
    <n v="1227"/>
    <s v="Community Based Protection"/>
    <s v="Committee"/>
    <x v="0"/>
    <x v="0"/>
    <n v="0"/>
    <m/>
    <m/>
    <m/>
    <m/>
    <x v="0"/>
    <m/>
    <b v="0"/>
    <x v="0"/>
    <x v="0"/>
    <x v="0"/>
    <x v="1"/>
    <x v="1"/>
    <x v="0"/>
    <x v="1"/>
    <x v="1"/>
    <x v="0"/>
  </r>
  <r>
    <x v="0"/>
    <x v="3"/>
    <x v="13"/>
    <s v="MMR001CMP210"/>
    <s v="GCA"/>
    <s v="Mixed"/>
    <n v="68"/>
    <n v="327"/>
    <n v="10"/>
    <n v="20"/>
    <n v="63"/>
    <n v="307"/>
    <s v="Community Based Protection"/>
    <s v="Focal point"/>
    <x v="0"/>
    <x v="1"/>
    <n v="0.5"/>
    <n v="30"/>
    <n v="10"/>
    <n v="10"/>
    <m/>
    <x v="4"/>
    <m/>
    <b v="0"/>
    <x v="0"/>
    <x v="0"/>
    <x v="1"/>
    <x v="1"/>
    <x v="1"/>
    <x v="0"/>
    <x v="1"/>
    <x v="1"/>
    <x v="1"/>
  </r>
  <r>
    <x v="0"/>
    <x v="0"/>
    <x v="14"/>
    <s v="MMR001CMP027"/>
    <s v="GCA"/>
    <s v="Mixed"/>
    <n v="21"/>
    <n v="111"/>
    <n v="22"/>
    <n v="116"/>
    <n v="26"/>
    <n v="116"/>
    <s v="Community Based Protection"/>
    <s v="Committee"/>
    <x v="0"/>
    <x v="0"/>
    <n v="0"/>
    <m/>
    <m/>
    <m/>
    <m/>
    <x v="1"/>
    <m/>
    <b v="0"/>
    <x v="0"/>
    <x v="0"/>
    <x v="0"/>
    <x v="1"/>
    <x v="0"/>
    <x v="0"/>
    <x v="0"/>
    <x v="1"/>
    <x v="1"/>
  </r>
  <r>
    <x v="1"/>
    <x v="5"/>
    <x v="15"/>
    <s v="MMR015CMP209"/>
    <s v="GCA"/>
    <s v="Urban"/>
    <n v="31"/>
    <n v="191"/>
    <n v="31"/>
    <n v="183"/>
    <n v="31"/>
    <n v="183"/>
    <s v="Community Based Protection"/>
    <s v="Committee"/>
    <x v="0"/>
    <x v="1"/>
    <n v="0.30000001192092896"/>
    <n v="15"/>
    <n v="5"/>
    <n v="5"/>
    <m/>
    <x v="1"/>
    <m/>
    <b v="0"/>
    <x v="1"/>
    <x v="0"/>
    <x v="0"/>
    <x v="0"/>
    <x v="0"/>
    <x v="0"/>
    <x v="0"/>
    <x v="1"/>
    <x v="1"/>
  </r>
  <r>
    <x v="0"/>
    <x v="6"/>
    <x v="16"/>
    <s v="MMR001CMP002"/>
    <s v="GCA"/>
    <s v="Urban"/>
    <n v="56"/>
    <n v="230"/>
    <n v="54"/>
    <n v="221"/>
    <n v="57"/>
    <n v="232"/>
    <s v="Community Based Protection"/>
    <s v="Committee"/>
    <x v="0"/>
    <x v="0"/>
    <n v="0"/>
    <m/>
    <m/>
    <m/>
    <m/>
    <x v="0"/>
    <m/>
    <b v="0"/>
    <x v="0"/>
    <x v="0"/>
    <x v="0"/>
    <x v="1"/>
    <x v="1"/>
    <x v="0"/>
    <x v="1"/>
    <x v="1"/>
    <x v="1"/>
  </r>
  <r>
    <x v="0"/>
    <x v="4"/>
    <x v="17"/>
    <s v="MMR001CMP103"/>
    <s v="GCA"/>
    <s v="Rural"/>
    <n v="57"/>
    <n v="284"/>
    <n v="54"/>
    <n v="262"/>
    <n v="54"/>
    <n v="262"/>
    <s v="Community Based Protection"/>
    <s v="Focal point"/>
    <x v="0"/>
    <x v="1"/>
    <n v="1"/>
    <n v="30"/>
    <n v="15"/>
    <n v="15"/>
    <m/>
    <x v="3"/>
    <m/>
    <b v="0"/>
    <x v="1"/>
    <x v="0"/>
    <x v="0"/>
    <x v="0"/>
    <x v="1"/>
    <x v="0"/>
    <x v="0"/>
    <x v="1"/>
    <x v="1"/>
  </r>
  <r>
    <x v="0"/>
    <x v="6"/>
    <x v="18"/>
    <s v="MMR001CMP009"/>
    <s v="GCA"/>
    <s v="Urban"/>
    <n v="87"/>
    <n v="461"/>
    <n v="90"/>
    <n v="489"/>
    <n v="90"/>
    <n v="489"/>
    <s v="Community Based Protection"/>
    <s v="Committee"/>
    <x v="0"/>
    <x v="1"/>
    <n v="0.20000000298023224"/>
    <n v="10"/>
    <m/>
    <m/>
    <m/>
    <x v="3"/>
    <m/>
    <b v="0"/>
    <x v="1"/>
    <x v="0"/>
    <x v="1"/>
    <x v="0"/>
    <x v="1"/>
    <x v="0"/>
    <x v="1"/>
    <x v="1"/>
    <x v="1"/>
  </r>
  <r>
    <x v="0"/>
    <x v="6"/>
    <x v="19"/>
    <s v="MMR001CMP008"/>
    <s v="GCA"/>
    <s v="Urban"/>
    <n v="93"/>
    <n v="446"/>
    <n v="91"/>
    <n v="482"/>
    <n v="100"/>
    <n v="523"/>
    <s v="Community Based Protection"/>
    <s v="Committee"/>
    <x v="0"/>
    <x v="0"/>
    <n v="0"/>
    <m/>
    <m/>
    <m/>
    <m/>
    <x v="1"/>
    <m/>
    <b v="1"/>
    <x v="0"/>
    <x v="1"/>
    <x v="0"/>
    <x v="1"/>
    <x v="1"/>
    <x v="0"/>
    <x v="1"/>
    <x v="1"/>
    <x v="0"/>
  </r>
  <r>
    <x v="1"/>
    <x v="2"/>
    <x v="20"/>
    <s v="MMR015CMP216"/>
    <s v="GCA"/>
    <s v="Urban"/>
    <n v="30"/>
    <n v="188"/>
    <n v="24"/>
    <n v="112"/>
    <n v="24"/>
    <n v="112"/>
    <s v="Community Based Protection"/>
    <s v="Committee"/>
    <x v="0"/>
    <x v="0"/>
    <n v="0"/>
    <m/>
    <m/>
    <m/>
    <m/>
    <x v="0"/>
    <m/>
    <b v="0"/>
    <x v="1"/>
    <x v="1"/>
    <x v="0"/>
    <x v="0"/>
    <x v="0"/>
    <x v="0"/>
    <x v="0"/>
    <x v="1"/>
    <x v="1"/>
  </r>
  <r>
    <x v="0"/>
    <x v="6"/>
    <x v="21"/>
    <s v="MMR001CMP006"/>
    <s v="GCA"/>
    <s v="Urban"/>
    <n v="97"/>
    <n v="382"/>
    <n v="95"/>
    <n v="386"/>
    <n v="95"/>
    <n v="386"/>
    <s v="Community Based Protection"/>
    <s v="Committee"/>
    <x v="0"/>
    <x v="0"/>
    <n v="0"/>
    <m/>
    <m/>
    <m/>
    <m/>
    <x v="0"/>
    <m/>
    <b v="0"/>
    <x v="0"/>
    <x v="1"/>
    <x v="0"/>
    <x v="1"/>
    <x v="1"/>
    <x v="0"/>
    <x v="1"/>
    <x v="1"/>
    <x v="1"/>
  </r>
  <r>
    <x v="0"/>
    <x v="6"/>
    <x v="22"/>
    <s v="MMR001CMP005"/>
    <s v="GCA"/>
    <s v="Urban"/>
    <n v="35"/>
    <n v="175"/>
    <n v="32"/>
    <n v="173"/>
    <n v="43"/>
    <n v="212"/>
    <s v="Community Based Protection"/>
    <s v="Committee"/>
    <x v="0"/>
    <x v="1"/>
    <n v="1"/>
    <n v="50"/>
    <m/>
    <m/>
    <m/>
    <x v="1"/>
    <m/>
    <b v="1"/>
    <x v="0"/>
    <x v="0"/>
    <x v="0"/>
    <x v="1"/>
    <x v="1"/>
    <x v="0"/>
    <x v="0"/>
    <x v="1"/>
    <x v="1"/>
  </r>
  <r>
    <x v="0"/>
    <x v="1"/>
    <x v="23"/>
    <s v="MMR001CMP051"/>
    <s v="GCA"/>
    <s v="Urban"/>
    <n v="23"/>
    <n v="83"/>
    <n v="23"/>
    <n v="85"/>
    <n v="23"/>
    <n v="78"/>
    <s v="Community Based Protection"/>
    <s v="Committee"/>
    <x v="0"/>
    <x v="1"/>
    <n v="1"/>
    <n v="50"/>
    <n v="20"/>
    <m/>
    <m/>
    <x v="1"/>
    <m/>
    <b v="1"/>
    <x v="0"/>
    <x v="0"/>
    <x v="0"/>
    <x v="1"/>
    <x v="0"/>
    <x v="0"/>
    <x v="0"/>
    <x v="1"/>
    <x v="1"/>
  </r>
  <r>
    <x v="0"/>
    <x v="6"/>
    <x v="24"/>
    <s v="MMR001CMP003"/>
    <s v="GCA"/>
    <s v="Urban"/>
    <n v="32"/>
    <n v="146"/>
    <n v="28"/>
    <n v="131"/>
    <n v="32"/>
    <n v="148"/>
    <s v="Community Based Protection"/>
    <s v="Committee"/>
    <x v="0"/>
    <x v="1"/>
    <n v="0"/>
    <m/>
    <m/>
    <m/>
    <m/>
    <x v="1"/>
    <m/>
    <b v="0"/>
    <x v="0"/>
    <x v="0"/>
    <x v="0"/>
    <x v="1"/>
    <x v="0"/>
    <x v="0"/>
    <x v="1"/>
    <x v="1"/>
    <x v="1"/>
  </r>
  <r>
    <x v="1"/>
    <x v="7"/>
    <x v="25"/>
    <s v="MMR015CMP020"/>
    <s v="GCA"/>
    <s v="Rural"/>
    <n v="178"/>
    <n v="827"/>
    <n v="194"/>
    <n v="890"/>
    <n v="194"/>
    <n v="890"/>
    <s v="Community Based Protection"/>
    <s v="Committee"/>
    <x v="0"/>
    <x v="0"/>
    <n v="0"/>
    <m/>
    <m/>
    <m/>
    <m/>
    <x v="4"/>
    <m/>
    <b v="0"/>
    <x v="1"/>
    <x v="0"/>
    <x v="0"/>
    <x v="1"/>
    <x v="0"/>
    <x v="0"/>
    <x v="1"/>
    <x v="1"/>
    <x v="1"/>
  </r>
  <r>
    <x v="0"/>
    <x v="6"/>
    <x v="26"/>
    <s v="MMR001CMP013"/>
    <s v="GCA"/>
    <s v="Urban"/>
    <n v="44"/>
    <n v="180"/>
    <n v="18"/>
    <n v="68"/>
    <n v="45"/>
    <n v="194"/>
    <s v="Community Based Protection"/>
    <s v="Committee"/>
    <x v="0"/>
    <x v="0"/>
    <n v="0"/>
    <m/>
    <m/>
    <m/>
    <m/>
    <x v="0"/>
    <m/>
    <b v="1"/>
    <x v="0"/>
    <x v="0"/>
    <x v="0"/>
    <x v="1"/>
    <x v="1"/>
    <x v="0"/>
    <x v="1"/>
    <x v="1"/>
    <x v="1"/>
  </r>
  <r>
    <x v="0"/>
    <x v="0"/>
    <x v="27"/>
    <s v="MMR001CMP040"/>
    <s v="GCA"/>
    <s v="Rural"/>
    <n v="429"/>
    <n v="2237"/>
    <n v="429"/>
    <n v="2221"/>
    <n v="429"/>
    <n v="2221"/>
    <s v="Community Based Protection"/>
    <s v="Committee"/>
    <x v="0"/>
    <x v="0"/>
    <n v="0"/>
    <m/>
    <m/>
    <m/>
    <m/>
    <x v="0"/>
    <m/>
    <b v="0"/>
    <x v="1"/>
    <x v="0"/>
    <x v="0"/>
    <x v="1"/>
    <x v="0"/>
    <x v="0"/>
    <x v="0"/>
    <x v="1"/>
    <x v="0"/>
  </r>
  <r>
    <x v="0"/>
    <x v="8"/>
    <x v="28"/>
    <s v="MMR001CMP062"/>
    <s v="GCA"/>
    <s v="Urban"/>
    <n v="265"/>
    <n v="1084"/>
    <n v="260"/>
    <n v="1140"/>
    <n v="260"/>
    <n v="1140"/>
    <s v="Community Based Protection"/>
    <s v="Committee"/>
    <x v="0"/>
    <x v="0"/>
    <n v="0"/>
    <m/>
    <m/>
    <m/>
    <m/>
    <x v="0"/>
    <m/>
    <b v="0"/>
    <x v="1"/>
    <x v="1"/>
    <x v="0"/>
    <x v="0"/>
    <x v="0"/>
    <x v="0"/>
    <x v="0"/>
    <x v="1"/>
    <x v="1"/>
  </r>
  <r>
    <x v="0"/>
    <x v="4"/>
    <x v="29"/>
    <s v="MMR001CMP109"/>
    <s v="GCA"/>
    <s v="Urban"/>
    <n v="6"/>
    <n v="30"/>
    <n v="6"/>
    <n v="30"/>
    <n v="6"/>
    <n v="30"/>
    <s v="Community Based Protection"/>
    <s v="Committee"/>
    <x v="0"/>
    <x v="1"/>
    <n v="0.5"/>
    <n v="10"/>
    <m/>
    <m/>
    <m/>
    <x v="0"/>
    <m/>
    <b v="0"/>
    <x v="1"/>
    <x v="0"/>
    <x v="0"/>
    <x v="0"/>
    <x v="1"/>
    <x v="0"/>
    <x v="0"/>
    <x v="1"/>
    <x v="1"/>
  </r>
  <r>
    <x v="0"/>
    <x v="1"/>
    <x v="30"/>
    <s v="MMR001CMP055"/>
    <s v="GCA"/>
    <s v="Urban"/>
    <n v="27"/>
    <n v="111"/>
    <n v="25"/>
    <n v="104"/>
    <n v="25"/>
    <n v="104"/>
    <s v="Community Based Protection"/>
    <s v="Committee"/>
    <x v="0"/>
    <x v="0"/>
    <n v="0"/>
    <m/>
    <m/>
    <m/>
    <m/>
    <x v="1"/>
    <m/>
    <b v="1"/>
    <x v="0"/>
    <x v="0"/>
    <x v="0"/>
    <x v="1"/>
    <x v="1"/>
    <x v="0"/>
    <x v="0"/>
    <x v="1"/>
    <x v="1"/>
  </r>
  <r>
    <x v="1"/>
    <x v="9"/>
    <x v="31"/>
    <s v="MMR015CMP014"/>
    <s v="GCA"/>
    <s v="Urban"/>
    <n v="12"/>
    <n v="52"/>
    <n v="10"/>
    <n v="44"/>
    <n v="10"/>
    <n v="44"/>
    <s v="Community Based Protection"/>
    <s v="Focal point"/>
    <x v="0"/>
    <x v="1"/>
    <n v="1"/>
    <n v="20"/>
    <m/>
    <m/>
    <m/>
    <x v="1"/>
    <m/>
    <b v="0"/>
    <x v="0"/>
    <x v="0"/>
    <x v="0"/>
    <x v="0"/>
    <x v="0"/>
    <x v="0"/>
    <x v="0"/>
    <x v="1"/>
    <x v="1"/>
  </r>
  <r>
    <x v="1"/>
    <x v="7"/>
    <x v="32"/>
    <s v="MMR015CMP217"/>
    <s v="GCA"/>
    <s v="Mixed"/>
    <n v="21"/>
    <n v="107"/>
    <n v="22"/>
    <n v="108"/>
    <n v="22"/>
    <n v="0"/>
    <s v="Community Based Protection"/>
    <s v="Committee"/>
    <x v="0"/>
    <x v="1"/>
    <n v="0.20000000298023224"/>
    <n v="15"/>
    <n v="5"/>
    <m/>
    <m/>
    <x v="1"/>
    <m/>
    <b v="1"/>
    <x v="0"/>
    <x v="0"/>
    <x v="0"/>
    <x v="1"/>
    <x v="0"/>
    <x v="0"/>
    <x v="0"/>
    <x v="1"/>
    <x v="1"/>
  </r>
  <r>
    <x v="0"/>
    <x v="10"/>
    <x v="33"/>
    <s v="MMR001CMP132"/>
    <s v="GCA"/>
    <s v="Rural"/>
    <n v="486"/>
    <n v="2371"/>
    <n v="488"/>
    <n v="2325"/>
    <n v="488"/>
    <n v="2325"/>
    <s v="Community Based Protection"/>
    <s v="Focal point"/>
    <x v="0"/>
    <x v="1"/>
    <n v="1.9999999552965164E-2"/>
    <n v="20"/>
    <m/>
    <m/>
    <m/>
    <x v="0"/>
    <m/>
    <b v="0"/>
    <x v="1"/>
    <x v="0"/>
    <x v="0"/>
    <x v="1"/>
    <x v="1"/>
    <x v="0"/>
    <x v="1"/>
    <x v="1"/>
    <x v="1"/>
  </r>
  <r>
    <x v="0"/>
    <x v="0"/>
    <x v="34"/>
    <s v="MMR001CMP111"/>
    <s v="NGCA"/>
    <s v="Rural"/>
    <n v="640"/>
    <n v="2600"/>
    <n v="623"/>
    <n v="2635"/>
    <n v="623"/>
    <n v="2635"/>
    <s v="Community Based Protection"/>
    <s v="Focal point"/>
    <x v="0"/>
    <x v="0"/>
    <n v="0"/>
    <m/>
    <m/>
    <m/>
    <m/>
    <x v="1"/>
    <m/>
    <b v="1"/>
    <x v="0"/>
    <x v="0"/>
    <x v="0"/>
    <x v="0"/>
    <x v="0"/>
    <x v="0"/>
    <x v="0"/>
    <x v="1"/>
    <x v="0"/>
  </r>
  <r>
    <x v="0"/>
    <x v="3"/>
    <x v="35"/>
    <s v="MMR001CMP195"/>
    <s v="GCA"/>
    <s v="Urban"/>
    <n v="139"/>
    <n v="640"/>
    <n v="127"/>
    <n v="578"/>
    <n v="146"/>
    <n v="640"/>
    <s v="Community Based Protection"/>
    <s v="Focal point"/>
    <x v="0"/>
    <x v="0"/>
    <n v="0"/>
    <m/>
    <m/>
    <m/>
    <m/>
    <x v="1"/>
    <m/>
    <b v="0"/>
    <x v="0"/>
    <x v="0"/>
    <x v="0"/>
    <x v="1"/>
    <x v="1"/>
    <x v="0"/>
    <x v="1"/>
    <x v="0"/>
    <x v="0"/>
  </r>
  <r>
    <x v="0"/>
    <x v="0"/>
    <x v="36"/>
    <s v="MMR001CMP115"/>
    <s v="NGCA"/>
    <s v="Rural"/>
    <n v="169"/>
    <n v="1216"/>
    <n v="176"/>
    <n v="1216"/>
    <n v="176"/>
    <n v="1216"/>
    <s v="Community Based Protection"/>
    <s v="Focal point"/>
    <x v="0"/>
    <x v="0"/>
    <n v="0"/>
    <m/>
    <m/>
    <m/>
    <m/>
    <x v="0"/>
    <m/>
    <b v="0"/>
    <x v="0"/>
    <x v="0"/>
    <x v="0"/>
    <x v="0"/>
    <x v="0"/>
    <x v="0"/>
    <x v="0"/>
    <x v="1"/>
    <x v="1"/>
  </r>
  <r>
    <x v="0"/>
    <x v="0"/>
    <x v="37"/>
    <s v="MMR001CMP119"/>
    <s v="NGCA"/>
    <s v="Mixed"/>
    <n v="610"/>
    <n v="2750"/>
    <n v="609"/>
    <n v="2630"/>
    <n v="609"/>
    <n v="2630"/>
    <s v="Community Based Protection"/>
    <s v="Focal point"/>
    <x v="0"/>
    <x v="0"/>
    <n v="0"/>
    <m/>
    <m/>
    <m/>
    <m/>
    <x v="0"/>
    <m/>
    <b v="0"/>
    <x v="1"/>
    <x v="0"/>
    <x v="0"/>
    <x v="0"/>
    <x v="0"/>
    <x v="0"/>
    <x v="0"/>
    <x v="1"/>
    <x v="1"/>
  </r>
  <r>
    <x v="0"/>
    <x v="0"/>
    <x v="38"/>
    <s v="MMR001CMP120"/>
    <s v="NGCA"/>
    <s v="Rural"/>
    <n v="184"/>
    <n v="768"/>
    <n v="175"/>
    <n v="828"/>
    <n v="175"/>
    <n v="828"/>
    <s v="Community Based Protection"/>
    <s v="Focal point"/>
    <x v="0"/>
    <x v="0"/>
    <n v="0"/>
    <m/>
    <m/>
    <m/>
    <m/>
    <x v="0"/>
    <m/>
    <b v="1"/>
    <x v="0"/>
    <x v="0"/>
    <x v="0"/>
    <x v="0"/>
    <x v="0"/>
    <x v="0"/>
    <x v="0"/>
    <x v="1"/>
    <x v="1"/>
  </r>
  <r>
    <x v="1"/>
    <x v="2"/>
    <x v="39"/>
    <s v="MMR015CMP213"/>
    <s v="GCA"/>
    <s v="Urban"/>
    <n v="61"/>
    <n v="264"/>
    <n v="55"/>
    <n v="251"/>
    <n v="55"/>
    <n v="251"/>
    <s v="Community Based Protection"/>
    <s v="Focal point"/>
    <x v="0"/>
    <x v="0"/>
    <n v="0"/>
    <m/>
    <m/>
    <m/>
    <m/>
    <x v="1"/>
    <m/>
    <b v="1"/>
    <x v="0"/>
    <x v="0"/>
    <x v="0"/>
    <x v="0"/>
    <x v="0"/>
    <x v="0"/>
    <x v="0"/>
    <x v="1"/>
    <x v="1"/>
  </r>
  <r>
    <x v="0"/>
    <x v="8"/>
    <x v="40"/>
    <s v="MMR001CMP122"/>
    <s v="NGCA"/>
    <s v="Rural"/>
    <n v="612"/>
    <n v="2944"/>
    <n v="608"/>
    <n v="2914"/>
    <n v="608"/>
    <n v="2944"/>
    <s v="Community Based Protection"/>
    <s v="Focal point"/>
    <x v="0"/>
    <x v="0"/>
    <n v="0"/>
    <m/>
    <m/>
    <m/>
    <m/>
    <x v="0"/>
    <m/>
    <b v="0"/>
    <x v="0"/>
    <x v="0"/>
    <x v="0"/>
    <x v="1"/>
    <x v="1"/>
    <x v="0"/>
    <x v="0"/>
    <x v="0"/>
    <x v="0"/>
  </r>
  <r>
    <x v="0"/>
    <x v="8"/>
    <x v="41"/>
    <s v="MMR001CMP072"/>
    <s v="GCA"/>
    <s v="Mixed"/>
    <n v="50"/>
    <n v="295"/>
    <n v="50"/>
    <n v="293"/>
    <n v="50"/>
    <n v="293"/>
    <s v="Community Based Protection"/>
    <s v="Focal point"/>
    <x v="0"/>
    <x v="1"/>
    <n v="0.20000000298023224"/>
    <n v="15"/>
    <n v="10"/>
    <n v="10"/>
    <m/>
    <x v="1"/>
    <m/>
    <b v="1"/>
    <x v="0"/>
    <x v="0"/>
    <x v="0"/>
    <x v="1"/>
    <x v="0"/>
    <x v="0"/>
    <x v="0"/>
    <x v="1"/>
    <x v="1"/>
  </r>
  <r>
    <x v="0"/>
    <x v="0"/>
    <x v="42"/>
    <s v="MMR001CMP160"/>
    <s v="NGCA"/>
    <s v="Rural"/>
    <n v="110"/>
    <n v="643"/>
    <n v="106"/>
    <m/>
    <n v="124"/>
    <n v="0"/>
    <s v="Community Based Protection"/>
    <s v="Focal point"/>
    <x v="0"/>
    <x v="0"/>
    <n v="0"/>
    <m/>
    <m/>
    <m/>
    <m/>
    <x v="0"/>
    <m/>
    <b v="0"/>
    <x v="0"/>
    <x v="0"/>
    <x v="0"/>
    <x v="0"/>
    <x v="0"/>
    <x v="0"/>
    <x v="0"/>
    <x v="1"/>
    <x v="0"/>
  </r>
  <r>
    <x v="0"/>
    <x v="6"/>
    <x v="43"/>
    <s v="MMR001CMP162"/>
    <s v="GCA"/>
    <s v="Rural"/>
    <n v="43"/>
    <n v="247"/>
    <n v="41"/>
    <n v="232"/>
    <n v="41"/>
    <n v="9"/>
    <s v="Community Based Protection"/>
    <s v="Focal point"/>
    <x v="0"/>
    <x v="1"/>
    <n v="7"/>
    <n v="45"/>
    <n v="20"/>
    <n v="20"/>
    <m/>
    <x v="4"/>
    <m/>
    <b v="0"/>
    <x v="0"/>
    <x v="1"/>
    <x v="0"/>
    <x v="0"/>
    <x v="1"/>
    <x v="0"/>
    <x v="1"/>
    <x v="1"/>
    <x v="1"/>
  </r>
  <r>
    <x v="0"/>
    <x v="4"/>
    <x v="44"/>
    <s v="MMR001CMP168"/>
    <s v="GCA"/>
    <s v="Rural"/>
    <n v="74"/>
    <n v="404"/>
    <n v="60"/>
    <n v="330"/>
    <n v="74"/>
    <n v="369"/>
    <s v="Community Based Protection"/>
    <s v="Focal point"/>
    <x v="0"/>
    <x v="1"/>
    <n v="0.5"/>
    <n v="10"/>
    <n v="5"/>
    <n v="5"/>
    <m/>
    <x v="1"/>
    <m/>
    <b v="0"/>
    <x v="1"/>
    <x v="0"/>
    <x v="0"/>
    <x v="0"/>
    <x v="1"/>
    <x v="0"/>
    <x v="0"/>
    <x v="1"/>
    <x v="0"/>
  </r>
  <r>
    <x v="0"/>
    <x v="4"/>
    <x v="45"/>
    <s v="MMR001CMP179"/>
    <s v="GCA"/>
    <s v="Rural"/>
    <n v="77"/>
    <n v="380"/>
    <n v="76"/>
    <n v="342"/>
    <n v="76"/>
    <n v="344"/>
    <s v="Community Based Protection"/>
    <s v="Focal point"/>
    <x v="0"/>
    <x v="0"/>
    <n v="0"/>
    <n v="0"/>
    <n v="0"/>
    <n v="0"/>
    <m/>
    <x v="0"/>
    <m/>
    <b v="0"/>
    <x v="0"/>
    <x v="0"/>
    <x v="0"/>
    <x v="0"/>
    <x v="1"/>
    <x v="0"/>
    <x v="1"/>
    <x v="1"/>
    <x v="1"/>
  </r>
  <r>
    <x v="0"/>
    <x v="4"/>
    <x v="46"/>
    <s v="MMR001CMP181"/>
    <s v="GCA"/>
    <s v="Urban"/>
    <n v="25"/>
    <n v="133"/>
    <n v="22"/>
    <n v="95"/>
    <n v="25"/>
    <n v="134"/>
    <s v="Community Based Protection"/>
    <s v="Focal point"/>
    <x v="0"/>
    <x v="1"/>
    <n v="1"/>
    <n v="50"/>
    <m/>
    <m/>
    <m/>
    <x v="0"/>
    <m/>
    <b v="0"/>
    <x v="1"/>
    <x v="0"/>
    <x v="0"/>
    <x v="0"/>
    <x v="0"/>
    <x v="0"/>
    <x v="1"/>
    <x v="1"/>
    <x v="1"/>
  </r>
  <r>
    <x v="0"/>
    <x v="1"/>
    <x v="47"/>
    <s v="MMR001CMP193"/>
    <s v="GCA"/>
    <s v="Rural"/>
    <n v="169"/>
    <n v="816"/>
    <n v="153"/>
    <n v="754"/>
    <n v="157"/>
    <n v="761"/>
    <s v="Community Based Protection"/>
    <s v="Focal point"/>
    <x v="0"/>
    <x v="0"/>
    <n v="0"/>
    <m/>
    <m/>
    <m/>
    <m/>
    <x v="0"/>
    <m/>
    <b v="0"/>
    <x v="0"/>
    <x v="0"/>
    <x v="0"/>
    <x v="0"/>
    <x v="0"/>
    <x v="0"/>
    <x v="0"/>
    <x v="1"/>
    <x v="1"/>
  </r>
  <r>
    <x v="0"/>
    <x v="8"/>
    <x v="48"/>
    <s v="MMR001CMP121"/>
    <s v="NGCA"/>
    <s v="Rural"/>
    <n v="1694"/>
    <n v="8805"/>
    <n v="1693"/>
    <n v="8805"/>
    <n v="1693"/>
    <n v="9062"/>
    <s v="Community Based Protection"/>
    <s v="Focal point"/>
    <x v="0"/>
    <x v="0"/>
    <n v="0"/>
    <m/>
    <m/>
    <m/>
    <m/>
    <x v="0"/>
    <m/>
    <b v="0"/>
    <x v="0"/>
    <x v="0"/>
    <x v="0"/>
    <x v="1"/>
    <x v="1"/>
    <x v="0"/>
    <x v="0"/>
    <x v="1"/>
    <x v="1"/>
  </r>
  <r>
    <x v="0"/>
    <x v="0"/>
    <x v="49"/>
    <s v="MMR001CMP041"/>
    <s v="GCA"/>
    <s v="Rural"/>
    <n v="172"/>
    <n v="838"/>
    <n v="181"/>
    <n v="910"/>
    <n v="181"/>
    <n v="910"/>
    <s v="Community Based Protection"/>
    <s v="Focal point"/>
    <x v="0"/>
    <x v="0"/>
    <n v="0"/>
    <m/>
    <m/>
    <m/>
    <m/>
    <x v="3"/>
    <m/>
    <b v="0"/>
    <x v="0"/>
    <x v="0"/>
    <x v="0"/>
    <x v="0"/>
    <x v="0"/>
    <x v="0"/>
    <x v="0"/>
    <x v="1"/>
    <x v="1"/>
  </r>
  <r>
    <x v="0"/>
    <x v="4"/>
    <x v="50"/>
    <s v="MMR001CMP231"/>
    <s v="GCA"/>
    <s v="Rural"/>
    <n v="54"/>
    <n v="242"/>
    <n v="50"/>
    <n v="219"/>
    <n v="50"/>
    <n v="227"/>
    <s v="Community Based Protection"/>
    <s v="Focal point"/>
    <x v="0"/>
    <x v="1"/>
    <n v="2"/>
    <n v="40"/>
    <n v="15"/>
    <n v="15"/>
    <m/>
    <x v="5"/>
    <m/>
    <b v="0"/>
    <x v="0"/>
    <x v="1"/>
    <x v="0"/>
    <x v="0"/>
    <x v="1"/>
    <x v="0"/>
    <x v="0"/>
    <x v="1"/>
    <x v="1"/>
  </r>
  <r>
    <x v="0"/>
    <x v="10"/>
    <x v="51"/>
    <s v="MMR001CMP228"/>
    <s v="GCA"/>
    <s v="Rural"/>
    <n v="115"/>
    <n v="502"/>
    <n v="123"/>
    <n v="555"/>
    <n v="123"/>
    <n v="555"/>
    <s v="Community Based Protection"/>
    <s v="Focal point"/>
    <x v="0"/>
    <x v="0"/>
    <n v="0"/>
    <m/>
    <m/>
    <m/>
    <m/>
    <x v="3"/>
    <m/>
    <b v="1"/>
    <x v="0"/>
    <x v="0"/>
    <x v="0"/>
    <x v="1"/>
    <x v="1"/>
    <x v="0"/>
    <x v="1"/>
    <x v="1"/>
    <x v="1"/>
  </r>
  <r>
    <x v="0"/>
    <x v="0"/>
    <x v="52"/>
    <s v="MMR001CMP113"/>
    <s v="NGCA"/>
    <s v="Rural"/>
    <n v="155"/>
    <n v="664"/>
    <n v="156"/>
    <n v="641"/>
    <n v="273"/>
    <n v="0"/>
    <s v="Community Based Protection"/>
    <s v="Focal point"/>
    <x v="0"/>
    <x v="0"/>
    <n v="0"/>
    <m/>
    <m/>
    <m/>
    <m/>
    <x v="0"/>
    <m/>
    <b v="0"/>
    <x v="0"/>
    <x v="0"/>
    <x v="0"/>
    <x v="1"/>
    <x v="1"/>
    <x v="0"/>
    <x v="0"/>
    <x v="1"/>
    <x v="0"/>
  </r>
  <r>
    <x v="0"/>
    <x v="6"/>
    <x v="53"/>
    <s v="MMR001CMP004"/>
    <s v="GCA"/>
    <s v="Urban"/>
    <n v="7"/>
    <n v="41"/>
    <n v="10"/>
    <n v="47"/>
    <n v="12"/>
    <n v="56"/>
    <s v="Community Based Protection"/>
    <s v="Focal point"/>
    <x v="0"/>
    <x v="1"/>
    <n v="0.375"/>
    <m/>
    <n v="2"/>
    <m/>
    <m/>
    <x v="1"/>
    <m/>
    <b v="0"/>
    <x v="1"/>
    <x v="0"/>
    <x v="0"/>
    <x v="1"/>
    <x v="0"/>
    <x v="0"/>
    <x v="1"/>
    <x v="1"/>
    <x v="0"/>
  </r>
  <r>
    <x v="0"/>
    <x v="6"/>
    <x v="54"/>
    <s v="MMR001CMP007"/>
    <s v="GCA"/>
    <s v="Urban"/>
    <n v="28"/>
    <n v="130"/>
    <n v="27"/>
    <n v="121"/>
    <n v="28"/>
    <n v="130"/>
    <s v="Community Based Protection"/>
    <s v="Focal point"/>
    <x v="0"/>
    <x v="0"/>
    <n v="0"/>
    <m/>
    <m/>
    <m/>
    <m/>
    <x v="3"/>
    <m/>
    <b v="0"/>
    <x v="0"/>
    <x v="0"/>
    <x v="0"/>
    <x v="1"/>
    <x v="1"/>
    <x v="1"/>
    <x v="0"/>
    <x v="1"/>
    <x v="1"/>
  </r>
  <r>
    <x v="0"/>
    <x v="6"/>
    <x v="55"/>
    <s v="MMR001CMP021"/>
    <s v="GCA"/>
    <s v="Rural"/>
    <n v="14"/>
    <n v="73"/>
    <n v="12"/>
    <n v="61"/>
    <n v="14"/>
    <n v="72"/>
    <s v="Community Based Protection"/>
    <s v="Focal point"/>
    <x v="0"/>
    <x v="0"/>
    <n v="0"/>
    <m/>
    <m/>
    <m/>
    <m/>
    <x v="3"/>
    <m/>
    <b v="1"/>
    <x v="0"/>
    <x v="0"/>
    <x v="0"/>
    <x v="1"/>
    <x v="1"/>
    <x v="1"/>
    <x v="1"/>
    <x v="1"/>
    <x v="1"/>
  </r>
  <r>
    <x v="0"/>
    <x v="4"/>
    <x v="56"/>
    <s v="MMR001CMP105"/>
    <s v="GCA"/>
    <s v="Rural"/>
    <n v="21"/>
    <n v="93"/>
    <n v="20"/>
    <n v="78"/>
    <n v="20"/>
    <n v="80"/>
    <s v="Community Based Protection"/>
    <s v="Focal point"/>
    <x v="0"/>
    <x v="1"/>
    <n v="2"/>
    <n v="40"/>
    <n v="15"/>
    <n v="10"/>
    <m/>
    <x v="1"/>
    <m/>
    <b v="0"/>
    <x v="0"/>
    <x v="0"/>
    <x v="0"/>
    <x v="0"/>
    <x v="1"/>
    <x v="0"/>
    <x v="1"/>
    <x v="1"/>
    <x v="1"/>
  </r>
  <r>
    <x v="0"/>
    <x v="0"/>
    <x v="57"/>
    <s v="MMR001CMP039"/>
    <s v="GCA"/>
    <s v="Rural"/>
    <n v="45"/>
    <n v="193"/>
    <n v="48"/>
    <n v="196"/>
    <n v="48"/>
    <n v="196"/>
    <s v="Community Based Protection"/>
    <s v="Focal point"/>
    <x v="0"/>
    <x v="0"/>
    <n v="0"/>
    <m/>
    <m/>
    <m/>
    <m/>
    <x v="3"/>
    <m/>
    <b v="0"/>
    <x v="0"/>
    <x v="0"/>
    <x v="0"/>
    <x v="0"/>
    <x v="0"/>
    <x v="0"/>
    <x v="0"/>
    <x v="1"/>
    <x v="1"/>
  </r>
  <r>
    <x v="0"/>
    <x v="11"/>
    <x v="58"/>
    <s v="MMR001CMP080"/>
    <s v="GCA"/>
    <s v="Urban"/>
    <n v="12"/>
    <n v="61"/>
    <n v="12"/>
    <n v="62"/>
    <n v="12"/>
    <n v="61"/>
    <s v="Community Based Protection"/>
    <s v="Focal point"/>
    <x v="0"/>
    <x v="1"/>
    <n v="0.5"/>
    <n v="25"/>
    <n v="10"/>
    <n v="10"/>
    <m/>
    <x v="1"/>
    <m/>
    <b v="0"/>
    <x v="0"/>
    <x v="0"/>
    <x v="0"/>
    <x v="1"/>
    <x v="0"/>
    <x v="0"/>
    <x v="1"/>
    <x v="1"/>
    <x v="0"/>
  </r>
  <r>
    <x v="0"/>
    <x v="3"/>
    <x v="59"/>
    <s v="MMR001CMP043"/>
    <s v="NGCA"/>
    <s v="Mixed"/>
    <n v="153"/>
    <n v="873"/>
    <n v="153"/>
    <n v="922"/>
    <n v="153"/>
    <n v="922"/>
    <s v="Community Based Protection"/>
    <s v="Focal point"/>
    <x v="0"/>
    <x v="0"/>
    <n v="0"/>
    <m/>
    <m/>
    <m/>
    <m/>
    <x v="3"/>
    <m/>
    <b v="1"/>
    <x v="0"/>
    <x v="0"/>
    <x v="0"/>
    <x v="0"/>
    <x v="0"/>
    <x v="0"/>
    <x v="0"/>
    <x v="1"/>
    <x v="1"/>
  </r>
  <r>
    <x v="0"/>
    <x v="1"/>
    <x v="60"/>
    <s v="MMR001CMP052"/>
    <s v="GCA"/>
    <s v="Urban"/>
    <n v="44"/>
    <n v="235"/>
    <n v="36"/>
    <n v="194"/>
    <n v="43"/>
    <n v="242"/>
    <s v="Community Based Protection"/>
    <s v="Focal point"/>
    <x v="0"/>
    <x v="0"/>
    <n v="0"/>
    <m/>
    <m/>
    <m/>
    <m/>
    <x v="0"/>
    <m/>
    <b v="0"/>
    <x v="0"/>
    <x v="1"/>
    <x v="0"/>
    <x v="0"/>
    <x v="1"/>
    <x v="0"/>
    <x v="0"/>
    <x v="0"/>
    <x v="1"/>
  </r>
  <r>
    <x v="0"/>
    <x v="8"/>
    <x v="61"/>
    <s v="MMR001CMP058"/>
    <s v="GCA"/>
    <s v="Urban"/>
    <n v="3"/>
    <n v="13"/>
    <n v="3"/>
    <n v="13"/>
    <n v="3"/>
    <n v="13"/>
    <s v="Community Based Protection"/>
    <s v="Focal point"/>
    <x v="0"/>
    <x v="1"/>
    <n v="0.20000000298023224"/>
    <n v="20"/>
    <n v="10"/>
    <n v="5"/>
    <m/>
    <x v="1"/>
    <m/>
    <b v="0"/>
    <x v="0"/>
    <x v="0"/>
    <x v="0"/>
    <x v="0"/>
    <x v="0"/>
    <x v="0"/>
    <x v="0"/>
    <x v="1"/>
    <x v="1"/>
  </r>
  <r>
    <x v="0"/>
    <x v="12"/>
    <x v="62"/>
    <s v="MMR001CMP067"/>
    <s v="GCA"/>
    <s v="Urban"/>
    <n v="80"/>
    <n v="278"/>
    <n v="50"/>
    <n v="200"/>
    <n v="83"/>
    <n v="293"/>
    <s v="Community Based Protection"/>
    <s v="Focal point"/>
    <x v="0"/>
    <x v="1"/>
    <n v="0.34999999403953552"/>
    <n v="20"/>
    <n v="6"/>
    <n v="6"/>
    <m/>
    <x v="1"/>
    <m/>
    <b v="1"/>
    <x v="0"/>
    <x v="0"/>
    <x v="0"/>
    <x v="0"/>
    <x v="0"/>
    <x v="0"/>
    <x v="1"/>
    <x v="0"/>
    <x v="0"/>
  </r>
  <r>
    <x v="0"/>
    <x v="8"/>
    <x v="63"/>
    <s v="MMR001CMP070"/>
    <s v="GCA"/>
    <s v="Urban"/>
    <n v="186"/>
    <n v="1002"/>
    <n v="183"/>
    <n v="971"/>
    <n v="188"/>
    <n v="1003"/>
    <s v="Community Based Protection"/>
    <s v="Focal point"/>
    <x v="0"/>
    <x v="1"/>
    <n v="0.20000000298023224"/>
    <n v="15"/>
    <m/>
    <m/>
    <m/>
    <x v="0"/>
    <m/>
    <b v="1"/>
    <x v="0"/>
    <x v="0"/>
    <x v="0"/>
    <x v="0"/>
    <x v="0"/>
    <x v="0"/>
    <x v="0"/>
    <x v="0"/>
    <x v="1"/>
  </r>
  <r>
    <x v="0"/>
    <x v="6"/>
    <x v="64"/>
    <s v="MMR001CMP012"/>
    <s v="GCA"/>
    <s v="Urban"/>
    <n v="6"/>
    <n v="28"/>
    <n v="6"/>
    <n v="30"/>
    <n v="6"/>
    <n v="30"/>
    <s v="Community Based Protection"/>
    <s v="Committee"/>
    <x v="0"/>
    <x v="1"/>
    <n v="1"/>
    <n v="50"/>
    <n v="30"/>
    <m/>
    <m/>
    <x v="1"/>
    <m/>
    <b v="1"/>
    <x v="0"/>
    <x v="1"/>
    <x v="0"/>
    <x v="1"/>
    <x v="1"/>
    <x v="0"/>
    <x v="0"/>
    <x v="1"/>
    <x v="1"/>
  </r>
  <r>
    <x v="0"/>
    <x v="0"/>
    <x v="65"/>
    <s v="MMR001CMP030"/>
    <s v="GCA"/>
    <s v="Urban"/>
    <n v="31"/>
    <n v="170"/>
    <n v="25"/>
    <n v="125"/>
    <n v="31"/>
    <n v="170"/>
    <s v="Community Based Protection"/>
    <s v="Focal point"/>
    <x v="0"/>
    <x v="0"/>
    <n v="0"/>
    <m/>
    <m/>
    <m/>
    <m/>
    <x v="1"/>
    <m/>
    <b v="1"/>
    <x v="0"/>
    <x v="0"/>
    <x v="0"/>
    <x v="0"/>
    <x v="1"/>
    <x v="0"/>
    <x v="0"/>
    <x v="1"/>
    <x v="0"/>
  </r>
  <r>
    <x v="0"/>
    <x v="4"/>
    <x v="66"/>
    <s v="MMR001CMP091"/>
    <s v="GCA"/>
    <s v="Urban"/>
    <n v="5"/>
    <n v="26"/>
    <n v="5"/>
    <n v="27"/>
    <n v="5"/>
    <n v="27"/>
    <s v="Community Based Protection"/>
    <s v="Committee"/>
    <x v="0"/>
    <x v="1"/>
    <n v="0.125"/>
    <n v="10"/>
    <m/>
    <m/>
    <m/>
    <x v="0"/>
    <m/>
    <b v="0"/>
    <x v="0"/>
    <x v="0"/>
    <x v="0"/>
    <x v="0"/>
    <x v="0"/>
    <x v="0"/>
    <x v="0"/>
    <x v="1"/>
    <x v="1"/>
  </r>
  <r>
    <x v="0"/>
    <x v="8"/>
    <x v="67"/>
    <s v="MMR001CMP073"/>
    <s v="GCA"/>
    <s v="Rural"/>
    <n v="46"/>
    <n v="272"/>
    <n v="45"/>
    <n v="257"/>
    <n v="45"/>
    <n v="269"/>
    <s v="Community Based Protection"/>
    <s v="Don't know"/>
    <x v="0"/>
    <x v="1"/>
    <n v="2"/>
    <n v="90"/>
    <n v="30"/>
    <n v="25"/>
    <m/>
    <x v="1"/>
    <m/>
    <b v="1"/>
    <x v="0"/>
    <x v="0"/>
    <x v="0"/>
    <x v="1"/>
    <x v="1"/>
    <x v="0"/>
    <x v="1"/>
    <x v="1"/>
    <x v="1"/>
  </r>
  <r>
    <x v="1"/>
    <x v="7"/>
    <x v="68"/>
    <s v="MMR015CMP007"/>
    <s v="GCA"/>
    <s v="Rural"/>
    <n v="70"/>
    <n v="273"/>
    <n v="71"/>
    <n v="278"/>
    <n v="71"/>
    <n v="278"/>
    <s v="Community Based Protection"/>
    <s v="No"/>
    <x v="0"/>
    <x v="0"/>
    <n v="0"/>
    <m/>
    <m/>
    <m/>
    <m/>
    <x v="3"/>
    <m/>
    <b v="1"/>
    <x v="0"/>
    <x v="0"/>
    <x v="0"/>
    <x v="1"/>
    <x v="1"/>
    <x v="0"/>
    <x v="1"/>
    <x v="0"/>
    <x v="0"/>
  </r>
  <r>
    <x v="1"/>
    <x v="7"/>
    <x v="69"/>
    <s v="MMR015CMP016"/>
    <s v="GCA"/>
    <s v="Urban"/>
    <n v="64"/>
    <n v="305"/>
    <n v="63"/>
    <n v="304"/>
    <n v="63"/>
    <n v="304"/>
    <s v="Community Based Protection"/>
    <s v="No"/>
    <x v="0"/>
    <x v="0"/>
    <n v="0"/>
    <m/>
    <m/>
    <m/>
    <m/>
    <x v="0"/>
    <m/>
    <b v="1"/>
    <x v="0"/>
    <x v="0"/>
    <x v="0"/>
    <x v="1"/>
    <x v="0"/>
    <x v="0"/>
    <x v="0"/>
    <x v="1"/>
    <x v="1"/>
  </r>
  <r>
    <x v="1"/>
    <x v="2"/>
    <x v="70"/>
    <s v="MMR015CMP012"/>
    <s v="NGCA"/>
    <s v="Rural"/>
    <n v="32"/>
    <n v="156"/>
    <n v="9"/>
    <n v="58"/>
    <n v="9"/>
    <n v="58"/>
    <s v="Community Based Protection"/>
    <s v="Committee"/>
    <x v="0"/>
    <x v="1"/>
    <n v="2.500000037252903E-2"/>
    <n v="15"/>
    <m/>
    <m/>
    <m/>
    <x v="1"/>
    <m/>
    <b v="0"/>
    <x v="1"/>
    <x v="0"/>
    <x v="0"/>
    <x v="1"/>
    <x v="0"/>
    <x v="0"/>
    <x v="0"/>
    <x v="0"/>
    <x v="1"/>
  </r>
  <r>
    <x v="1"/>
    <x v="5"/>
    <x v="71"/>
    <s v="MMR015CMP009"/>
    <s v="GCA"/>
    <s v="Urban"/>
    <n v="38"/>
    <n v="164"/>
    <n v="37"/>
    <n v="155"/>
    <n v="38"/>
    <n v="4"/>
    <s v="Community Based Protection"/>
    <s v="Committee"/>
    <x v="0"/>
    <x v="1"/>
    <n v="0.25"/>
    <n v="10"/>
    <n v="5"/>
    <n v="5"/>
    <m/>
    <x v="1"/>
    <m/>
    <b v="1"/>
    <x v="0"/>
    <x v="0"/>
    <x v="0"/>
    <x v="0"/>
    <x v="0"/>
    <x v="0"/>
    <x v="0"/>
    <x v="1"/>
    <x v="1"/>
  </r>
  <r>
    <x v="0"/>
    <x v="11"/>
    <x v="72"/>
    <s v="MMR001CMP152"/>
    <s v="GCA"/>
    <s v="Rural"/>
    <n v="20"/>
    <n v="106"/>
    <n v="13"/>
    <n v="94"/>
    <n v="18"/>
    <n v="94"/>
    <s v="Community Based Protection"/>
    <s v="Committee"/>
    <x v="0"/>
    <x v="1"/>
    <n v="0.5"/>
    <n v="10"/>
    <m/>
    <m/>
    <m/>
    <x v="3"/>
    <m/>
    <b v="0"/>
    <x v="0"/>
    <x v="0"/>
    <x v="0"/>
    <x v="1"/>
    <x v="0"/>
    <x v="0"/>
    <x v="0"/>
    <x v="1"/>
    <x v="1"/>
  </r>
  <r>
    <x v="0"/>
    <x v="6"/>
    <x v="73"/>
    <s v="MMR001CMP001"/>
    <s v="GCA"/>
    <s v="Urban"/>
    <n v="69"/>
    <n v="349"/>
    <n v="43"/>
    <n v="361"/>
    <n v="43"/>
    <n v="361"/>
    <s v="Community Based Protection"/>
    <s v="Committee"/>
    <x v="0"/>
    <x v="1"/>
    <n v="2.5"/>
    <n v="120"/>
    <n v="60"/>
    <m/>
    <m/>
    <x v="3"/>
    <m/>
    <b v="0"/>
    <x v="1"/>
    <x v="0"/>
    <x v="0"/>
    <x v="1"/>
    <x v="0"/>
    <x v="0"/>
    <x v="0"/>
    <x v="1"/>
    <x v="1"/>
  </r>
  <r>
    <x v="0"/>
    <x v="8"/>
    <x v="74"/>
    <s v="MMR001CMP056"/>
    <s v="GCA"/>
    <s v="Urban"/>
    <n v="413"/>
    <n v="1835"/>
    <n v="407"/>
    <n v="1858"/>
    <n v="407"/>
    <n v="1858"/>
    <s v="Community Based Protection"/>
    <s v="Don't know"/>
    <x v="0"/>
    <x v="0"/>
    <n v="0"/>
    <m/>
    <m/>
    <m/>
    <m/>
    <x v="1"/>
    <m/>
    <b v="1"/>
    <x v="0"/>
    <x v="0"/>
    <x v="0"/>
    <x v="1"/>
    <x v="0"/>
    <x v="1"/>
    <x v="0"/>
    <x v="1"/>
    <x v="1"/>
  </r>
  <r>
    <x v="0"/>
    <x v="13"/>
    <x v="75"/>
    <s v="MMR001CMP079"/>
    <s v="GCA"/>
    <s v="Urban"/>
    <n v="14"/>
    <n v="44"/>
    <n v="14"/>
    <n v="44"/>
    <n v="14"/>
    <n v="44"/>
    <s v="Community Based Protection"/>
    <s v="Committee"/>
    <x v="0"/>
    <x v="0"/>
    <n v="0"/>
    <m/>
    <m/>
    <m/>
    <m/>
    <x v="1"/>
    <m/>
    <b v="0"/>
    <x v="1"/>
    <x v="0"/>
    <x v="0"/>
    <x v="1"/>
    <x v="0"/>
    <x v="0"/>
    <x v="1"/>
    <x v="1"/>
    <x v="1"/>
  </r>
  <r>
    <x v="0"/>
    <x v="0"/>
    <x v="76"/>
    <s v="MMR001CMP116"/>
    <s v="NGCA"/>
    <s v="Urban"/>
    <n v="1295"/>
    <n v="6509"/>
    <m/>
    <n v="6258"/>
    <n v="1351"/>
    <n v="6868"/>
    <s v="Community Based Protection"/>
    <s v="Committee"/>
    <x v="0"/>
    <x v="0"/>
    <n v="0"/>
    <m/>
    <m/>
    <m/>
    <m/>
    <x v="1"/>
    <m/>
    <b v="1"/>
    <x v="0"/>
    <x v="0"/>
    <x v="0"/>
    <x v="0"/>
    <x v="1"/>
    <x v="0"/>
    <x v="0"/>
    <x v="1"/>
    <x v="0"/>
  </r>
  <r>
    <x v="0"/>
    <x v="13"/>
    <x v="77"/>
    <s v="MMR001CMP077"/>
    <s v="GCA"/>
    <s v="Mixed"/>
    <n v="18"/>
    <n v="78"/>
    <n v="18"/>
    <n v="79"/>
    <n v="18"/>
    <n v="77"/>
    <s v="Community Based Protection"/>
    <s v="Committee"/>
    <x v="0"/>
    <x v="0"/>
    <n v="0"/>
    <m/>
    <m/>
    <m/>
    <m/>
    <x v="0"/>
    <m/>
    <b v="0"/>
    <x v="0"/>
    <x v="0"/>
    <x v="0"/>
    <x v="0"/>
    <x v="0"/>
    <x v="0"/>
    <x v="1"/>
    <x v="1"/>
    <x v="1"/>
  </r>
  <r>
    <x v="0"/>
    <x v="8"/>
    <x v="78"/>
    <s v="MMR001CMP069"/>
    <s v="GCA"/>
    <s v="Urban"/>
    <n v="70"/>
    <n v="609"/>
    <n v="124"/>
    <n v="644"/>
    <n v="124"/>
    <n v="644"/>
    <s v="Community Based Protection"/>
    <s v="Committee"/>
    <x v="0"/>
    <x v="0"/>
    <n v="0"/>
    <m/>
    <m/>
    <m/>
    <m/>
    <x v="0"/>
    <m/>
    <b v="0"/>
    <x v="0"/>
    <x v="0"/>
    <x v="0"/>
    <x v="0"/>
    <x v="0"/>
    <x v="0"/>
    <x v="0"/>
    <x v="1"/>
    <x v="1"/>
  </r>
  <r>
    <x v="0"/>
    <x v="12"/>
    <x v="79"/>
    <s v="MMR001CMP068"/>
    <s v="GCA"/>
    <s v="Urban"/>
    <n v="40"/>
    <n v="208"/>
    <n v="41"/>
    <n v="208"/>
    <n v="51"/>
    <n v="208"/>
    <s v="Community Based Protection"/>
    <s v="Committee"/>
    <x v="0"/>
    <x v="1"/>
    <n v="0.20000000298023224"/>
    <n v="30"/>
    <n v="3"/>
    <n v="3"/>
    <m/>
    <x v="0"/>
    <m/>
    <b v="0"/>
    <x v="1"/>
    <x v="0"/>
    <x v="0"/>
    <x v="0"/>
    <x v="0"/>
    <x v="0"/>
    <x v="0"/>
    <x v="1"/>
    <x v="1"/>
  </r>
  <r>
    <x v="0"/>
    <x v="6"/>
    <x v="80"/>
    <s v="MMR001CMP010"/>
    <s v="GCA"/>
    <s v="Urban"/>
    <n v="6"/>
    <n v="39"/>
    <n v="6"/>
    <n v="39"/>
    <n v="6"/>
    <n v="39"/>
    <s v="Community Based Protection"/>
    <s v="Committee"/>
    <x v="0"/>
    <x v="1"/>
    <n v="1"/>
    <n v="50"/>
    <n v="30"/>
    <m/>
    <m/>
    <x v="4"/>
    <m/>
    <b v="0"/>
    <x v="1"/>
    <x v="1"/>
    <x v="0"/>
    <x v="0"/>
    <x v="0"/>
    <x v="0"/>
    <x v="0"/>
    <x v="1"/>
    <x v="1"/>
  </r>
  <r>
    <x v="1"/>
    <x v="7"/>
    <x v="81"/>
    <s v="MMR015CMP006"/>
    <s v="GCA"/>
    <s v="Rural"/>
    <n v="51"/>
    <n v="260"/>
    <n v="51"/>
    <n v="263"/>
    <n v="51"/>
    <n v="263"/>
    <s v="Community Based Protection"/>
    <s v="Committee"/>
    <x v="0"/>
    <x v="1"/>
    <n v="1"/>
    <n v="10"/>
    <n v="5"/>
    <n v="5"/>
    <m/>
    <x v="1"/>
    <m/>
    <b v="0"/>
    <x v="0"/>
    <x v="1"/>
    <x v="0"/>
    <x v="1"/>
    <x v="1"/>
    <x v="0"/>
    <x v="1"/>
    <x v="1"/>
    <x v="1"/>
  </r>
  <r>
    <x v="0"/>
    <x v="6"/>
    <x v="82"/>
    <s v="MMR001CMP020"/>
    <s v="GCA"/>
    <s v="Rural"/>
    <n v="22"/>
    <n v="101"/>
    <n v="18"/>
    <n v="91"/>
    <n v="22"/>
    <n v="103"/>
    <s v="Community Based Protection"/>
    <s v="Don't know"/>
    <x v="0"/>
    <x v="0"/>
    <n v="0"/>
    <m/>
    <m/>
    <m/>
    <m/>
    <x v="4"/>
    <m/>
    <b v="0"/>
    <x v="0"/>
    <x v="0"/>
    <x v="0"/>
    <x v="1"/>
    <x v="0"/>
    <x v="0"/>
    <x v="0"/>
    <x v="0"/>
    <x v="1"/>
  </r>
  <r>
    <x v="1"/>
    <x v="14"/>
    <x v="83"/>
    <s v="MMR015CMP001"/>
    <s v="GCA"/>
    <s v="Urban"/>
    <n v="73"/>
    <n v="393"/>
    <n v="73"/>
    <n v="393"/>
    <n v="73"/>
    <n v="393"/>
    <s v="Community Based Protection"/>
    <s v=""/>
    <x v="0"/>
    <x v="0"/>
    <n v="0"/>
    <m/>
    <m/>
    <m/>
    <m/>
    <x v="0"/>
    <m/>
    <b v="0"/>
    <x v="1"/>
    <x v="1"/>
    <x v="0"/>
    <x v="0"/>
    <x v="0"/>
    <x v="0"/>
    <x v="0"/>
    <x v="1"/>
    <x v="1"/>
  </r>
  <r>
    <x v="1"/>
    <x v="14"/>
    <x v="84"/>
    <s v="MMR015CMP215"/>
    <s v="GCA"/>
    <s v="Urban"/>
    <n v="140"/>
    <n v="613"/>
    <n v="137"/>
    <n v="622"/>
    <n v="137"/>
    <n v="622"/>
    <s v="Community Based Protection"/>
    <s v=""/>
    <x v="0"/>
    <x v="0"/>
    <n v="0"/>
    <m/>
    <m/>
    <m/>
    <m/>
    <x v="1"/>
    <m/>
    <b v="0"/>
    <x v="0"/>
    <x v="0"/>
    <x v="0"/>
    <x v="0"/>
    <x v="0"/>
    <x v="0"/>
    <x v="1"/>
    <x v="1"/>
    <x v="1"/>
  </r>
  <r>
    <x v="0"/>
    <x v="4"/>
    <x v="85"/>
    <s v="MMR001CMP184"/>
    <s v="GCA"/>
    <s v="Rural"/>
    <n v="41"/>
    <n v="199"/>
    <n v="41"/>
    <n v="196"/>
    <n v="41"/>
    <n v="201"/>
    <s v="Community Based Protection"/>
    <s v=""/>
    <x v="0"/>
    <x v="0"/>
    <n v="0"/>
    <m/>
    <m/>
    <m/>
    <m/>
    <x v="0"/>
    <m/>
    <b v="0"/>
    <x v="0"/>
    <x v="0"/>
    <x v="0"/>
    <x v="0"/>
    <x v="1"/>
    <x v="0"/>
    <x v="1"/>
    <x v="1"/>
    <x v="1"/>
  </r>
  <r>
    <x v="1"/>
    <x v="7"/>
    <x v="86"/>
    <s v="MMR015CMP018"/>
    <s v="GCA"/>
    <s v="Rural"/>
    <n v="78"/>
    <n v="390"/>
    <n v="77"/>
    <n v="384"/>
    <n v="77"/>
    <n v="384"/>
    <s v="Community Based Protection"/>
    <s v=""/>
    <x v="0"/>
    <x v="0"/>
    <n v="0"/>
    <m/>
    <m/>
    <m/>
    <m/>
    <x v="0"/>
    <m/>
    <b v="0"/>
    <x v="0"/>
    <x v="0"/>
    <x v="0"/>
    <x v="1"/>
    <x v="0"/>
    <x v="0"/>
    <x v="0"/>
    <x v="1"/>
    <x v="1"/>
  </r>
  <r>
    <x v="1"/>
    <x v="14"/>
    <x v="87"/>
    <s v="MMR015CMP214"/>
    <s v="GCA"/>
    <s v="Urban"/>
    <n v="41"/>
    <n v="214"/>
    <n v="41"/>
    <n v="214"/>
    <n v="41"/>
    <n v="214"/>
    <s v="Community Based Protection"/>
    <s v=""/>
    <x v="0"/>
    <x v="0"/>
    <n v="0"/>
    <m/>
    <m/>
    <m/>
    <m/>
    <x v="1"/>
    <m/>
    <b v="1"/>
    <x v="0"/>
    <x v="0"/>
    <x v="0"/>
    <x v="0"/>
    <x v="0"/>
    <x v="0"/>
    <x v="0"/>
    <x v="1"/>
    <x v="1"/>
  </r>
  <r>
    <x v="1"/>
    <x v="7"/>
    <x v="88"/>
    <s v="MMR015CMP015"/>
    <s v="GCA"/>
    <s v="Rural"/>
    <n v="87"/>
    <n v="488"/>
    <n v="86"/>
    <n v="472"/>
    <n v="86"/>
    <n v="472"/>
    <s v="Community Based Protection"/>
    <s v="Don't know"/>
    <x v="0"/>
    <x v="0"/>
    <n v="0"/>
    <m/>
    <m/>
    <m/>
    <m/>
    <x v="4"/>
    <m/>
    <b v="0"/>
    <x v="1"/>
    <x v="0"/>
    <x v="0"/>
    <x v="1"/>
    <x v="0"/>
    <x v="0"/>
    <x v="1"/>
    <x v="1"/>
    <x v="1"/>
  </r>
  <r>
    <x v="0"/>
    <x v="1"/>
    <x v="89"/>
    <s v="MMR001CMP194"/>
    <s v="GCA"/>
    <s v="Mixed"/>
    <n v="12"/>
    <n v="51"/>
    <n v="4"/>
    <n v="20"/>
    <n v="12"/>
    <n v="52"/>
    <s v="Community Based Protection"/>
    <s v="Don't know"/>
    <x v="0"/>
    <x v="1"/>
    <n v="2"/>
    <n v="70"/>
    <n v="40"/>
    <n v="40"/>
    <m/>
    <x v="1"/>
    <m/>
    <b v="1"/>
    <x v="0"/>
    <x v="0"/>
    <x v="0"/>
    <x v="1"/>
    <x v="0"/>
    <x v="0"/>
    <x v="0"/>
    <x v="1"/>
    <x v="1"/>
  </r>
  <r>
    <x v="0"/>
    <x v="1"/>
    <x v="90"/>
    <s v="MMR001CMP047"/>
    <s v="GCA"/>
    <s v="Urban"/>
    <n v="631"/>
    <n v="3758"/>
    <n v="613"/>
    <n v="3721"/>
    <n v="626"/>
    <n v="3786"/>
    <s v="Community Based Protection"/>
    <s v="Don't know"/>
    <x v="0"/>
    <x v="0"/>
    <n v="0"/>
    <m/>
    <m/>
    <m/>
    <m/>
    <x v="1"/>
    <m/>
    <b v="1"/>
    <x v="0"/>
    <x v="0"/>
    <x v="0"/>
    <x v="1"/>
    <x v="0"/>
    <x v="0"/>
    <x v="0"/>
    <x v="1"/>
    <x v="1"/>
  </r>
  <r>
    <x v="0"/>
    <x v="4"/>
    <x v="91"/>
    <s v="MMR001CMP192"/>
    <s v="GCA"/>
    <s v="Urban"/>
    <n v="16"/>
    <n v="58"/>
    <n v="10"/>
    <n v="45"/>
    <n v="16"/>
    <n v="58"/>
    <s v="Community Based Protection"/>
    <s v="Don't know"/>
    <x v="0"/>
    <x v="1"/>
    <n v="0.125"/>
    <n v="10"/>
    <m/>
    <m/>
    <m/>
    <x v="0"/>
    <m/>
    <b v="0"/>
    <x v="1"/>
    <x v="0"/>
    <x v="0"/>
    <x v="0"/>
    <x v="0"/>
    <x v="0"/>
    <x v="1"/>
    <x v="1"/>
    <x v="1"/>
  </r>
  <r>
    <x v="0"/>
    <x v="15"/>
    <x v="92"/>
    <s v="MMR001CMP234"/>
    <s v="GCA"/>
    <s v="Urban"/>
    <n v="91"/>
    <n v="400"/>
    <n v="60"/>
    <n v="228"/>
    <n v="74"/>
    <n v="228"/>
    <s v="Community Based Protection"/>
    <s v="Don't know"/>
    <x v="0"/>
    <x v="0"/>
    <n v="0"/>
    <m/>
    <m/>
    <m/>
    <m/>
    <x v="3"/>
    <m/>
    <b v="0"/>
    <x v="0"/>
    <x v="1"/>
    <x v="0"/>
    <x v="1"/>
    <x v="0"/>
    <x v="0"/>
    <x v="0"/>
    <x v="1"/>
    <x v="1"/>
  </r>
  <r>
    <x v="0"/>
    <x v="6"/>
    <x v="93"/>
    <s v="MMR001CMP014"/>
    <s v="GCA"/>
    <s v="Urban"/>
    <n v="163"/>
    <n v="712"/>
    <n v="84"/>
    <n v="452"/>
    <n v="140"/>
    <n v="707"/>
    <s v="Community Based Protection"/>
    <s v="Don't know"/>
    <x v="0"/>
    <x v="1"/>
    <n v="0.20000000298023224"/>
    <n v="10"/>
    <n v="4"/>
    <m/>
    <m/>
    <x v="4"/>
    <m/>
    <b v="1"/>
    <x v="0"/>
    <x v="1"/>
    <x v="1"/>
    <x v="1"/>
    <x v="0"/>
    <x v="0"/>
    <x v="1"/>
    <x v="1"/>
    <x v="0"/>
  </r>
  <r>
    <x v="0"/>
    <x v="1"/>
    <x v="94"/>
    <s v="MMR001CMP053"/>
    <s v="GCA"/>
    <s v="Urban"/>
    <n v="14"/>
    <n v="74"/>
    <n v="14"/>
    <n v="68"/>
    <n v="14"/>
    <n v="68"/>
    <s v="Community Based Protection"/>
    <s v="Don't know"/>
    <x v="0"/>
    <x v="0"/>
    <n v="0"/>
    <n v="0"/>
    <n v="0"/>
    <n v="0"/>
    <m/>
    <x v="0"/>
    <m/>
    <b v="1"/>
    <x v="0"/>
    <x v="0"/>
    <x v="0"/>
    <x v="0"/>
    <x v="1"/>
    <x v="0"/>
    <x v="0"/>
    <x v="1"/>
    <x v="1"/>
  </r>
  <r>
    <x v="0"/>
    <x v="10"/>
    <x v="95"/>
    <s v="MMR001CMP230"/>
    <s v="GCA"/>
    <s v="Rural"/>
    <n v="319"/>
    <n v="1567"/>
    <n v="133"/>
    <n v="499"/>
    <n v="133"/>
    <n v="499"/>
    <s v="Community Based Protection"/>
    <s v="Don't know"/>
    <x v="0"/>
    <x v="0"/>
    <n v="0"/>
    <m/>
    <m/>
    <m/>
    <m/>
    <x v="0"/>
    <m/>
    <b v="0"/>
    <x v="0"/>
    <x v="1"/>
    <x v="0"/>
    <x v="0"/>
    <x v="0"/>
    <x v="0"/>
    <x v="0"/>
    <x v="1"/>
    <x v="1"/>
  </r>
  <r>
    <x v="0"/>
    <x v="8"/>
    <x v="96"/>
    <s v="MMR001CMP071"/>
    <s v="GCA"/>
    <s v="Urban"/>
    <n v="30"/>
    <n v="175"/>
    <n v="18"/>
    <n v="120"/>
    <n v="29"/>
    <n v="182"/>
    <s v="Community Based Protection"/>
    <s v="Don't know"/>
    <x v="0"/>
    <x v="0"/>
    <n v="0"/>
    <m/>
    <m/>
    <m/>
    <m/>
    <x v="0"/>
    <m/>
    <b v="0"/>
    <x v="0"/>
    <x v="0"/>
    <x v="0"/>
    <x v="0"/>
    <x v="0"/>
    <x v="0"/>
    <x v="1"/>
    <x v="0"/>
    <x v="1"/>
  </r>
  <r>
    <x v="0"/>
    <x v="10"/>
    <x v="97"/>
    <s v="MMR001CMP218"/>
    <s v="GCA"/>
    <s v="Rural"/>
    <n v="207"/>
    <n v="1141"/>
    <n v="352"/>
    <n v="1386"/>
    <n v="352"/>
    <n v="1386"/>
    <s v="Community Based Protection"/>
    <s v="Committee"/>
    <x v="0"/>
    <x v="0"/>
    <n v="0"/>
    <m/>
    <m/>
    <m/>
    <m/>
    <x v="0"/>
    <m/>
    <b v="0"/>
    <x v="0"/>
    <x v="1"/>
    <x v="0"/>
    <x v="0"/>
    <x v="1"/>
    <x v="0"/>
    <x v="0"/>
    <x v="1"/>
    <x v="1"/>
  </r>
  <r>
    <x v="1"/>
    <x v="16"/>
    <x v="98"/>
    <s v="MMR015CMP218"/>
    <s v="GCA"/>
    <s v="Rural"/>
    <n v="44"/>
    <n v="273"/>
    <n v="40"/>
    <n v="208"/>
    <n v="40"/>
    <n v="208"/>
    <s v="Community Based Protection"/>
    <s v="Don't know"/>
    <x v="0"/>
    <x v="1"/>
    <n v="1"/>
    <n v="35"/>
    <n v="6"/>
    <n v="6"/>
    <m/>
    <x v="1"/>
    <m/>
    <b v="1"/>
    <x v="0"/>
    <x v="0"/>
    <x v="0"/>
    <x v="0"/>
    <x v="0"/>
    <x v="0"/>
    <x v="0"/>
    <x v="1"/>
    <x v="1"/>
  </r>
  <r>
    <x v="0"/>
    <x v="6"/>
    <x v="99"/>
    <s v="MMR001CMP023"/>
    <s v="GCA"/>
    <s v="Urban"/>
    <n v="68"/>
    <n v="340"/>
    <n v="61"/>
    <n v="315"/>
    <n v="68"/>
    <n v="340"/>
    <s v="Community Based Protection"/>
    <s v="Committee"/>
    <x v="0"/>
    <x v="0"/>
    <n v="0"/>
    <m/>
    <m/>
    <m/>
    <m/>
    <x v="3"/>
    <m/>
    <b v="0"/>
    <x v="0"/>
    <x v="0"/>
    <x v="0"/>
    <x v="1"/>
    <x v="1"/>
    <x v="0"/>
    <x v="0"/>
    <x v="1"/>
    <x v="1"/>
  </r>
  <r>
    <x v="1"/>
    <x v="7"/>
    <x v="100"/>
    <s v="MMR015CMP017"/>
    <s v="GCA"/>
    <s v="Urban"/>
    <n v="30"/>
    <n v="139"/>
    <n v="31"/>
    <n v="140"/>
    <n v="31"/>
    <n v="140"/>
    <s v="Community Based Protection"/>
    <s v="Committee"/>
    <x v="0"/>
    <x v="0"/>
    <n v="0"/>
    <m/>
    <m/>
    <m/>
    <m/>
    <x v="0"/>
    <m/>
    <b v="0"/>
    <x v="1"/>
    <x v="1"/>
    <x v="0"/>
    <x v="0"/>
    <x v="0"/>
    <x v="0"/>
    <x v="0"/>
    <x v="1"/>
    <x v="1"/>
  </r>
  <r>
    <x v="1"/>
    <x v="14"/>
    <x v="101"/>
    <s v="MMR015CMP003"/>
    <s v="GCA"/>
    <s v="Urban"/>
    <n v="50"/>
    <n v="218"/>
    <n v="53"/>
    <n v="217"/>
    <n v="53"/>
    <n v="217"/>
    <s v="Community Based Protection"/>
    <s v="Committee"/>
    <x v="0"/>
    <x v="0"/>
    <n v="0"/>
    <m/>
    <m/>
    <m/>
    <m/>
    <x v="0"/>
    <m/>
    <b v="0"/>
    <x v="1"/>
    <x v="1"/>
    <x v="0"/>
    <x v="0"/>
    <x v="0"/>
    <x v="0"/>
    <x v="1"/>
    <x v="1"/>
    <x v="1"/>
  </r>
  <r>
    <x v="0"/>
    <x v="4"/>
    <x v="102"/>
    <s v="MMR001CMP169"/>
    <s v="GCA"/>
    <s v="Rural"/>
    <n v="35"/>
    <n v="215"/>
    <n v="35"/>
    <n v="211"/>
    <n v="35"/>
    <n v="212"/>
    <s v="Community Based Protection"/>
    <s v="Committee"/>
    <x v="0"/>
    <x v="0"/>
    <n v="0.5"/>
    <n v="20"/>
    <n v="15"/>
    <n v="15"/>
    <m/>
    <x v="1"/>
    <m/>
    <b v="0"/>
    <x v="0"/>
    <x v="0"/>
    <x v="0"/>
    <x v="1"/>
    <x v="1"/>
    <x v="0"/>
    <x v="0"/>
    <x v="1"/>
    <x v="1"/>
  </r>
  <r>
    <x v="0"/>
    <x v="6"/>
    <x v="103"/>
    <s v="MMR001CMP011"/>
    <s v="GCA"/>
    <s v="Urban"/>
    <n v="8"/>
    <n v="30"/>
    <n v="8"/>
    <n v="32"/>
    <n v="8"/>
    <n v="32"/>
    <s v="Community Based Protection"/>
    <s v="Committee"/>
    <x v="0"/>
    <x v="1"/>
    <n v="1"/>
    <n v="50"/>
    <n v="30"/>
    <m/>
    <m/>
    <x v="4"/>
    <m/>
    <b v="0"/>
    <x v="0"/>
    <x v="0"/>
    <x v="1"/>
    <x v="0"/>
    <x v="0"/>
    <x v="0"/>
    <x v="0"/>
    <x v="1"/>
    <x v="1"/>
  </r>
  <r>
    <x v="0"/>
    <x v="0"/>
    <x v="104"/>
    <s v="MMR001CMP026"/>
    <s v="GCA"/>
    <s v="Urban"/>
    <n v="89"/>
    <n v="478"/>
    <n v="78"/>
    <n v="415"/>
    <n v="89"/>
    <n v="465"/>
    <s v="Community Based Protection"/>
    <s v="Committee"/>
    <x v="0"/>
    <x v="0"/>
    <n v="0"/>
    <m/>
    <m/>
    <m/>
    <m/>
    <x v="0"/>
    <m/>
    <b v="0"/>
    <x v="0"/>
    <x v="0"/>
    <x v="0"/>
    <x v="1"/>
    <x v="0"/>
    <x v="0"/>
    <x v="0"/>
    <x v="0"/>
    <x v="0"/>
  </r>
  <r>
    <x v="0"/>
    <x v="13"/>
    <x v="105"/>
    <s v="MMR001CMP078"/>
    <s v="GCA"/>
    <s v="Mixed"/>
    <n v="12"/>
    <n v="47"/>
    <n v="15"/>
    <n v="69"/>
    <n v="15"/>
    <n v="69"/>
    <s v="Community Based Protection"/>
    <s v="Committee"/>
    <x v="0"/>
    <x v="0"/>
    <n v="0"/>
    <m/>
    <m/>
    <m/>
    <m/>
    <x v="1"/>
    <m/>
    <b v="0"/>
    <x v="1"/>
    <x v="0"/>
    <x v="0"/>
    <x v="0"/>
    <x v="0"/>
    <x v="0"/>
    <x v="1"/>
    <x v="1"/>
    <x v="1"/>
  </r>
  <r>
    <x v="0"/>
    <x v="6"/>
    <x v="106"/>
    <s v="MMR001CMP024"/>
    <s v="GCA"/>
    <s v="Rural"/>
    <n v="69"/>
    <n v="325"/>
    <n v="65"/>
    <n v="325"/>
    <n v="71"/>
    <n v="322"/>
    <s v="Community Based Protection"/>
    <s v="Committee"/>
    <x v="0"/>
    <x v="1"/>
    <n v="5"/>
    <n v="45"/>
    <n v="15"/>
    <n v="15"/>
    <m/>
    <x v="0"/>
    <m/>
    <b v="0"/>
    <x v="1"/>
    <x v="0"/>
    <x v="0"/>
    <x v="1"/>
    <x v="1"/>
    <x v="0"/>
    <x v="0"/>
    <x v="1"/>
    <x v="0"/>
  </r>
  <r>
    <x v="0"/>
    <x v="10"/>
    <x v="107"/>
    <s v="MMR001CMP128"/>
    <s v="NGCA"/>
    <s v="Rural"/>
    <n v="541"/>
    <n v="2607"/>
    <n v="545"/>
    <n v="2544"/>
    <n v="545"/>
    <n v="2545"/>
    <s v="Community Based Protection"/>
    <s v="Committee"/>
    <x v="0"/>
    <x v="0"/>
    <m/>
    <m/>
    <m/>
    <m/>
    <m/>
    <x v="0"/>
    <m/>
    <b v="0"/>
    <x v="0"/>
    <x v="0"/>
    <x v="0"/>
    <x v="0"/>
    <x v="1"/>
    <x v="0"/>
    <x v="0"/>
    <x v="1"/>
    <x v="1"/>
  </r>
  <r>
    <x v="0"/>
    <x v="6"/>
    <x v="108"/>
    <s v="MMR001CMP022"/>
    <s v="GCA"/>
    <s v="Urban"/>
    <n v="6"/>
    <n v="36"/>
    <n v="6"/>
    <n v="36"/>
    <n v="6"/>
    <n v="36"/>
    <s v="Community Based Protection"/>
    <s v="Committee"/>
    <x v="0"/>
    <x v="1"/>
    <n v="1"/>
    <n v="20"/>
    <m/>
    <m/>
    <m/>
    <x v="1"/>
    <m/>
    <b v="0"/>
    <x v="1"/>
    <x v="0"/>
    <x v="0"/>
    <x v="0"/>
    <x v="1"/>
    <x v="0"/>
    <x v="0"/>
    <x v="1"/>
    <x v="1"/>
  </r>
  <r>
    <x v="0"/>
    <x v="6"/>
    <x v="109"/>
    <s v="MMR001CMP019"/>
    <s v="GCA"/>
    <s v="Urban"/>
    <n v="107"/>
    <n v="501"/>
    <n v="107"/>
    <n v="503"/>
    <n v="107"/>
    <n v="497"/>
    <s v="Community Based Protection"/>
    <s v="Committee"/>
    <x v="0"/>
    <x v="1"/>
    <n v="1"/>
    <n v="50"/>
    <n v="15"/>
    <n v="15"/>
    <m/>
    <x v="1"/>
    <m/>
    <b v="0"/>
    <x v="1"/>
    <x v="0"/>
    <x v="0"/>
    <x v="1"/>
    <x v="1"/>
    <x v="0"/>
    <x v="0"/>
    <x v="1"/>
    <x v="0"/>
  </r>
  <r>
    <x v="0"/>
    <x v="6"/>
    <x v="110"/>
    <s v="MMR001CMP018"/>
    <s v="GCA"/>
    <s v="Urban"/>
    <n v="190"/>
    <n v="1047"/>
    <n v="205"/>
    <n v="1072"/>
    <m/>
    <n v="1072"/>
    <s v="Community Based Protection"/>
    <s v="Committee"/>
    <x v="0"/>
    <x v="0"/>
    <n v="0"/>
    <m/>
    <m/>
    <m/>
    <m/>
    <x v="1"/>
    <m/>
    <b v="0"/>
    <x v="0"/>
    <x v="1"/>
    <x v="1"/>
    <x v="0"/>
    <x v="1"/>
    <x v="0"/>
    <x v="0"/>
    <x v="1"/>
    <x v="1"/>
  </r>
  <r>
    <x v="0"/>
    <x v="6"/>
    <x v="111"/>
    <s v="MMR001CMP016"/>
    <s v="GCA"/>
    <s v="Urban"/>
    <n v="72"/>
    <n v="333"/>
    <n v="72"/>
    <n v="332"/>
    <n v="72"/>
    <n v="332"/>
    <s v="Community Based Protection"/>
    <s v="Committee"/>
    <x v="0"/>
    <x v="1"/>
    <n v="1.0000000474974513E-3"/>
    <m/>
    <m/>
    <m/>
    <m/>
    <x v="4"/>
    <m/>
    <b v="0"/>
    <x v="0"/>
    <x v="1"/>
    <x v="1"/>
    <x v="1"/>
    <x v="0"/>
    <x v="0"/>
    <x v="1"/>
    <x v="1"/>
    <x v="0"/>
  </r>
  <r>
    <x v="0"/>
    <x v="6"/>
    <x v="112"/>
    <s v="MMR001CMP015"/>
    <s v="GCA"/>
    <s v="Urban"/>
    <n v="107"/>
    <n v="584"/>
    <n v="30"/>
    <n v="174"/>
    <n v="108"/>
    <n v="605"/>
    <s v="Community Based Protection"/>
    <s v="Committee"/>
    <x v="0"/>
    <x v="1"/>
    <n v="0.40000000596046448"/>
    <m/>
    <m/>
    <m/>
    <m/>
    <x v="0"/>
    <m/>
    <b v="0"/>
    <x v="1"/>
    <x v="0"/>
    <x v="0"/>
    <x v="1"/>
    <x v="1"/>
    <x v="0"/>
    <x v="1"/>
    <x v="1"/>
    <x v="1"/>
  </r>
  <r>
    <x v="0"/>
    <x v="0"/>
    <x v="113"/>
    <s v="MMR001CMP028"/>
    <s v="GCA"/>
    <s v="Rural"/>
    <n v="110"/>
    <n v="509"/>
    <n v="80"/>
    <n v="324"/>
    <n v="110"/>
    <n v="506"/>
    <s v="Community Based Protection"/>
    <s v="Committee"/>
    <x v="0"/>
    <x v="1"/>
    <n v="4"/>
    <m/>
    <n v="50"/>
    <m/>
    <m/>
    <x v="3"/>
    <m/>
    <b v="0"/>
    <x v="0"/>
    <x v="0"/>
    <x v="0"/>
    <x v="1"/>
    <x v="1"/>
    <x v="0"/>
    <x v="1"/>
    <x v="0"/>
    <x v="0"/>
  </r>
  <r>
    <x v="0"/>
    <x v="10"/>
    <x v="114"/>
    <s v="MMR001CMP066"/>
    <s v="GCA"/>
    <s v="Urban"/>
    <n v="135"/>
    <n v="672"/>
    <n v="156"/>
    <n v="704"/>
    <n v="156"/>
    <n v="704"/>
    <s v="Community Based Protection"/>
    <s v="Committee"/>
    <x v="0"/>
    <x v="0"/>
    <n v="0"/>
    <m/>
    <m/>
    <m/>
    <m/>
    <x v="0"/>
    <m/>
    <b v="1"/>
    <x v="0"/>
    <x v="1"/>
    <x v="0"/>
    <x v="1"/>
    <x v="1"/>
    <x v="0"/>
    <x v="1"/>
    <x v="1"/>
    <x v="1"/>
  </r>
  <r>
    <x v="0"/>
    <x v="8"/>
    <x v="115"/>
    <s v="MMR001CMP123"/>
    <s v="NGCA"/>
    <s v="Rural"/>
    <n v="115"/>
    <n v="602"/>
    <n v="115"/>
    <n v="594"/>
    <n v="115"/>
    <n v="88"/>
    <s v="Community Based Protection"/>
    <s v="Committee"/>
    <x v="0"/>
    <x v="0"/>
    <n v="0"/>
    <m/>
    <m/>
    <m/>
    <m/>
    <x v="0"/>
    <m/>
    <b v="1"/>
    <x v="0"/>
    <x v="1"/>
    <x v="0"/>
    <x v="1"/>
    <x v="1"/>
    <x v="0"/>
    <x v="0"/>
    <x v="1"/>
    <x v="0"/>
  </r>
  <r>
    <x v="0"/>
    <x v="4"/>
    <x v="116"/>
    <s v="MMR001CMP191"/>
    <s v="GCA"/>
    <s v="Rural"/>
    <n v="13"/>
    <n v="70"/>
    <n v="8"/>
    <n v="49"/>
    <n v="12"/>
    <n v="70"/>
    <s v="Community Based Protection"/>
    <s v="Committee"/>
    <x v="0"/>
    <x v="0"/>
    <n v="0.25"/>
    <m/>
    <n v="3"/>
    <m/>
    <m/>
    <x v="0"/>
    <m/>
    <b v="0"/>
    <x v="1"/>
    <x v="0"/>
    <x v="0"/>
    <x v="1"/>
    <x v="0"/>
    <x v="0"/>
    <x v="0"/>
    <x v="1"/>
    <x v="1"/>
  </r>
  <r>
    <x v="0"/>
    <x v="4"/>
    <x v="117"/>
    <s v="MMR001CMP190"/>
    <s v="GCA"/>
    <s v="Urban"/>
    <n v="14"/>
    <n v="83"/>
    <n v="8"/>
    <n v="35"/>
    <n v="13"/>
    <n v="82"/>
    <s v="Community Based Protection"/>
    <s v="Committee"/>
    <x v="0"/>
    <x v="1"/>
    <n v="0"/>
    <n v="5"/>
    <m/>
    <m/>
    <m/>
    <x v="0"/>
    <m/>
    <b v="0"/>
    <x v="1"/>
    <x v="0"/>
    <x v="0"/>
    <x v="0"/>
    <x v="0"/>
    <x v="0"/>
    <x v="1"/>
    <x v="1"/>
    <x v="1"/>
  </r>
  <r>
    <x v="0"/>
    <x v="4"/>
    <x v="118"/>
    <s v="MMR001CMP183"/>
    <s v="GCA"/>
    <s v="Mixed"/>
    <n v="8"/>
    <n v="40"/>
    <n v="8"/>
    <n v="28"/>
    <n v="8"/>
    <n v="40"/>
    <s v="Community Based Protection"/>
    <s v="Committee"/>
    <x v="0"/>
    <x v="1"/>
    <n v="0"/>
    <n v="15"/>
    <n v="5"/>
    <n v="5"/>
    <m/>
    <x v="0"/>
    <m/>
    <b v="0"/>
    <x v="0"/>
    <x v="0"/>
    <x v="0"/>
    <x v="0"/>
    <x v="1"/>
    <x v="0"/>
    <x v="1"/>
    <x v="1"/>
    <x v="1"/>
  </r>
  <r>
    <x v="0"/>
    <x v="4"/>
    <x v="119"/>
    <s v="MMR001CMP182"/>
    <s v="GCA"/>
    <s v="Urban"/>
    <n v="10"/>
    <n v="39"/>
    <n v="7"/>
    <n v="25"/>
    <n v="10"/>
    <n v="39"/>
    <s v="Community Based Protection"/>
    <s v="Committee"/>
    <x v="0"/>
    <x v="1"/>
    <n v="1"/>
    <n v="50"/>
    <m/>
    <m/>
    <m/>
    <x v="0"/>
    <m/>
    <b v="1"/>
    <x v="1"/>
    <x v="0"/>
    <x v="0"/>
    <x v="0"/>
    <x v="0"/>
    <x v="0"/>
    <x v="0"/>
    <x v="1"/>
    <x v="1"/>
  </r>
  <r>
    <x v="0"/>
    <x v="10"/>
    <x v="120"/>
    <s v="MMR001CMP223"/>
    <s v="GCA"/>
    <s v="Rural"/>
    <n v="121"/>
    <n v="596"/>
    <n v="129"/>
    <n v="575"/>
    <n v="129"/>
    <n v="575"/>
    <s v="Community Based Protection"/>
    <s v="Committee"/>
    <x v="0"/>
    <x v="0"/>
    <n v="0"/>
    <m/>
    <m/>
    <m/>
    <m/>
    <x v="0"/>
    <m/>
    <b v="0"/>
    <x v="1"/>
    <x v="1"/>
    <x v="0"/>
    <x v="0"/>
    <x v="0"/>
    <x v="0"/>
    <x v="0"/>
    <x v="1"/>
    <x v="1"/>
  </r>
  <r>
    <x v="0"/>
    <x v="3"/>
    <x v="121"/>
    <s v="MMR001CMP225"/>
    <s v="GCA"/>
    <s v="Rural"/>
    <n v="30"/>
    <n v="181"/>
    <n v="30"/>
    <n v="181"/>
    <n v="30"/>
    <n v="181"/>
    <s v="Community Based Protection"/>
    <s v="Committee"/>
    <x v="0"/>
    <x v="1"/>
    <n v="5"/>
    <n v="120"/>
    <n v="30"/>
    <n v="30"/>
    <m/>
    <x v="4"/>
    <m/>
    <b v="0"/>
    <x v="0"/>
    <x v="0"/>
    <x v="0"/>
    <x v="1"/>
    <x v="1"/>
    <x v="0"/>
    <x v="1"/>
    <x v="1"/>
    <x v="1"/>
  </r>
  <r>
    <x v="0"/>
    <x v="8"/>
    <x v="122"/>
    <s v="MMR001CMP126"/>
    <s v="NGCA"/>
    <s v="Mixed"/>
    <n v="840"/>
    <n v="3249"/>
    <n v="667"/>
    <n v="3657"/>
    <n v="667"/>
    <n v="3657"/>
    <s v="Community Based Protection"/>
    <s v="Committee"/>
    <x v="0"/>
    <x v="0"/>
    <n v="0"/>
    <m/>
    <m/>
    <m/>
    <m/>
    <x v="0"/>
    <m/>
    <b v="0"/>
    <x v="0"/>
    <x v="0"/>
    <x v="0"/>
    <x v="0"/>
    <x v="0"/>
    <x v="0"/>
    <x v="1"/>
    <x v="1"/>
    <x v="1"/>
  </r>
  <r>
    <x v="0"/>
    <x v="4"/>
    <x v="123"/>
    <s v="MMR001CMP174"/>
    <s v="GCA"/>
    <s v="Urban"/>
    <n v="65"/>
    <n v="347"/>
    <n v="65"/>
    <n v="347"/>
    <n v="65"/>
    <n v="347"/>
    <s v="Community Based Protection"/>
    <s v="Committee"/>
    <x v="0"/>
    <x v="1"/>
    <n v="1"/>
    <n v="50"/>
    <n v="20"/>
    <n v="15"/>
    <m/>
    <x v="3"/>
    <m/>
    <b v="0"/>
    <x v="1"/>
    <x v="0"/>
    <x v="0"/>
    <x v="0"/>
    <x v="1"/>
    <x v="0"/>
    <x v="0"/>
    <x v="1"/>
    <x v="1"/>
  </r>
  <r>
    <x v="0"/>
    <x v="8"/>
    <x v="124"/>
    <s v="MMR001CMP059"/>
    <s v="GCA"/>
    <s v="Urban"/>
    <n v="25"/>
    <n v="92"/>
    <n v="24"/>
    <n v="89"/>
    <n v="24"/>
    <n v="89"/>
    <s v="Community Based Protection"/>
    <s v="Committee"/>
    <x v="0"/>
    <x v="0"/>
    <n v="0"/>
    <n v="5"/>
    <n v="2"/>
    <n v="2"/>
    <m/>
    <x v="1"/>
    <m/>
    <b v="1"/>
    <x v="0"/>
    <x v="0"/>
    <x v="0"/>
    <x v="1"/>
    <x v="0"/>
    <x v="0"/>
    <x v="1"/>
    <x v="1"/>
    <x v="1"/>
  </r>
  <r>
    <x v="0"/>
    <x v="4"/>
    <x v="125"/>
    <s v="MMR001CMP167"/>
    <s v="GCA"/>
    <s v="Urban"/>
    <n v="15"/>
    <n v="74"/>
    <n v="12"/>
    <n v="60"/>
    <n v="16"/>
    <n v="74"/>
    <s v="Community Based Protection"/>
    <s v="Committee"/>
    <x v="0"/>
    <x v="1"/>
    <n v="1.5"/>
    <n v="50"/>
    <m/>
    <m/>
    <m/>
    <x v="4"/>
    <m/>
    <b v="0"/>
    <x v="1"/>
    <x v="0"/>
    <x v="0"/>
    <x v="0"/>
    <x v="0"/>
    <x v="0"/>
    <x v="1"/>
    <x v="1"/>
    <x v="1"/>
  </r>
  <r>
    <x v="1"/>
    <x v="14"/>
    <x v="126"/>
    <s v="MMR015CMP004"/>
    <s v="GCA"/>
    <s v="Urban"/>
    <n v="77"/>
    <n v="384"/>
    <n v="79"/>
    <n v="394"/>
    <n v="79"/>
    <n v="394"/>
    <s v="Community Based Protection"/>
    <s v="Committee"/>
    <x v="0"/>
    <x v="1"/>
    <n v="0.25"/>
    <m/>
    <n v="5"/>
    <n v="5"/>
    <m/>
    <x v="0"/>
    <m/>
    <b v="0"/>
    <x v="0"/>
    <x v="0"/>
    <x v="0"/>
    <x v="0"/>
    <x v="0"/>
    <x v="0"/>
    <x v="0"/>
    <x v="1"/>
    <x v="1"/>
  </r>
  <r>
    <x v="0"/>
    <x v="4"/>
    <x v="127"/>
    <s v="MMR001CMP148"/>
    <s v="GCA"/>
    <s v="Mixed"/>
    <n v="20"/>
    <n v="64"/>
    <n v="14"/>
    <n v="52"/>
    <n v="14"/>
    <n v="52"/>
    <s v="Community Based Protection"/>
    <s v="Committee"/>
    <x v="0"/>
    <x v="0"/>
    <n v="0"/>
    <m/>
    <m/>
    <m/>
    <m/>
    <x v="1"/>
    <m/>
    <b v="0"/>
    <x v="1"/>
    <x v="0"/>
    <x v="0"/>
    <x v="1"/>
    <x v="0"/>
    <x v="0"/>
    <x v="1"/>
    <x v="1"/>
    <x v="1"/>
  </r>
  <r>
    <x v="0"/>
    <x v="8"/>
    <x v="128"/>
    <s v="MMR001CMP131"/>
    <s v="NGCA"/>
    <s v="Rural"/>
    <n v="412"/>
    <n v="1700"/>
    <n v="375"/>
    <n v="1598"/>
    <n v="375"/>
    <n v="1598"/>
    <s v="Community Based Protection"/>
    <s v="Committee"/>
    <x v="0"/>
    <x v="0"/>
    <m/>
    <m/>
    <m/>
    <m/>
    <m/>
    <x v="0"/>
    <m/>
    <b v="1"/>
    <x v="0"/>
    <x v="0"/>
    <x v="0"/>
    <x v="0"/>
    <x v="0"/>
    <x v="0"/>
    <x v="0"/>
    <x v="1"/>
    <x v="1"/>
  </r>
  <r>
    <x v="0"/>
    <x v="10"/>
    <x v="129"/>
    <s v="MMR001CMP129"/>
    <s v="NGCA"/>
    <s v="Rural"/>
    <n v="174"/>
    <n v="1185"/>
    <n v="463"/>
    <n v="2123"/>
    <n v="463"/>
    <n v="2114"/>
    <s v="Community Based Protection"/>
    <s v="Committee"/>
    <x v="0"/>
    <x v="0"/>
    <n v="0"/>
    <m/>
    <m/>
    <m/>
    <m/>
    <x v="0"/>
    <m/>
    <b v="0"/>
    <x v="0"/>
    <x v="1"/>
    <x v="1"/>
    <x v="1"/>
    <x v="1"/>
    <x v="1"/>
    <x v="1"/>
    <x v="1"/>
    <x v="0"/>
  </r>
  <r>
    <x v="0"/>
    <x v="10"/>
    <x v="130"/>
    <s v="MMR001CMP133"/>
    <s v="GCA"/>
    <s v="Rural"/>
    <n v="115"/>
    <n v="532"/>
    <n v="115"/>
    <n v="537"/>
    <n v="115"/>
    <n v="537"/>
    <s v="Community Based Protection"/>
    <s v=""/>
    <x v="0"/>
    <x v="0"/>
    <n v="0"/>
    <m/>
    <m/>
    <m/>
    <m/>
    <x v="0"/>
    <m/>
    <b v="0"/>
    <x v="0"/>
    <x v="0"/>
    <x v="0"/>
    <x v="0"/>
    <x v="0"/>
    <x v="0"/>
    <x v="0"/>
    <x v="1"/>
    <x v="1"/>
  </r>
  <r>
    <x v="0"/>
    <x v="4"/>
    <x v="131"/>
    <s v="MMR001CMP176"/>
    <s v="GCA"/>
    <s v="Urban"/>
    <n v="67"/>
    <n v="350"/>
    <n v="67"/>
    <n v="350"/>
    <n v="67"/>
    <n v="350"/>
    <s v="Community Based Protection"/>
    <s v="Committee"/>
    <x v="0"/>
    <x v="1"/>
    <n v="2"/>
    <n v="60"/>
    <n v="20"/>
    <m/>
    <m/>
    <x v="1"/>
    <m/>
    <b v="1"/>
    <x v="0"/>
    <x v="0"/>
    <x v="0"/>
    <x v="1"/>
    <x v="0"/>
    <x v="0"/>
    <x v="1"/>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pivotTable1.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Agencies">
  <location ref="J3:K9" firstHeaderRow="1" firstDataRow="1" firstDataCol="1"/>
  <pivotFields count="129">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6">
        <item x="0"/>
        <item x="2"/>
        <item x="4"/>
        <item x="1"/>
        <item x="3"/>
        <item m="1"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7"/>
  </rowFields>
  <rowItems count="6">
    <i>
      <x/>
    </i>
    <i>
      <x v="1"/>
    </i>
    <i>
      <x v="2"/>
    </i>
    <i>
      <x v="3"/>
    </i>
    <i>
      <x v="4"/>
    </i>
    <i t="grand">
      <x/>
    </i>
  </rowItems>
  <colItems count="1">
    <i/>
  </colItems>
  <dataFields count="1">
    <dataField name="Profiled Camps" fld="3" subtotal="count" baseField="0" baseItem="0"/>
  </dataFields>
  <formats count="2">
    <format dxfId="54">
      <pivotArea dataOnly="0" labelOnly="1" outline="0" axis="axisValues" fieldPosition="0"/>
    </format>
    <format dxfId="53">
      <pivotArea field="27" type="button" dataOnly="0" labelOnly="1" outline="0" axis="axisRow"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A3:K24" firstHeaderRow="1" firstDataRow="2" firstDataCol="1"/>
  <pivotFields count="129">
    <pivotField axis="axisRow" showAll="0" defaultSubtotal="0">
      <items count="2">
        <item x="0"/>
        <item x="1"/>
      </items>
    </pivotField>
    <pivotField axis="axisRow" showAll="0" defaultSubtotal="0">
      <items count="17">
        <item x="1"/>
        <item x="4"/>
        <item x="0"/>
        <item x="7"/>
        <item x="3"/>
        <item x="13"/>
        <item x="11"/>
        <item x="10"/>
        <item x="6"/>
        <item x="8"/>
        <item x="5"/>
        <item x="14"/>
        <item x="9"/>
        <item x="2"/>
        <item x="16"/>
        <item x="12"/>
        <item x="15"/>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13">
        <item x="0"/>
        <item m="1" x="10"/>
        <item m="1" x="12"/>
        <item x="8"/>
        <item x="3"/>
        <item m="1" x="9"/>
        <item m="1" x="11"/>
        <item x="1"/>
        <item x="2"/>
        <item x="4"/>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1"/>
  </rowFields>
  <rowItems count="20">
    <i>
      <x/>
    </i>
    <i r="1">
      <x/>
    </i>
    <i r="1">
      <x v="1"/>
    </i>
    <i r="1">
      <x v="2"/>
    </i>
    <i r="1">
      <x v="4"/>
    </i>
    <i r="1">
      <x v="6"/>
    </i>
    <i r="1">
      <x v="7"/>
    </i>
    <i r="1">
      <x v="8"/>
    </i>
    <i r="1">
      <x v="10"/>
    </i>
    <i r="1">
      <x v="12"/>
    </i>
    <i r="1">
      <x v="13"/>
    </i>
    <i r="1">
      <x v="15"/>
    </i>
    <i>
      <x v="1"/>
    </i>
    <i r="1">
      <x v="3"/>
    </i>
    <i r="1">
      <x v="5"/>
    </i>
    <i r="1">
      <x v="9"/>
    </i>
    <i r="1">
      <x v="11"/>
    </i>
    <i r="1">
      <x v="14"/>
    </i>
    <i r="1">
      <x v="16"/>
    </i>
    <i t="grand">
      <x/>
    </i>
  </rowItems>
  <colFields count="1">
    <field x="23"/>
  </colFields>
  <colItems count="10">
    <i>
      <x/>
    </i>
    <i>
      <x v="3"/>
    </i>
    <i>
      <x v="4"/>
    </i>
    <i>
      <x v="7"/>
    </i>
    <i>
      <x v="8"/>
    </i>
    <i>
      <x v="9"/>
    </i>
    <i>
      <x v="10"/>
    </i>
    <i>
      <x v="11"/>
    </i>
    <i>
      <x v="12"/>
    </i>
    <i t="grand">
      <x/>
    </i>
  </colItems>
  <dataFields count="1">
    <dataField name="Agencies"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2" cacheId="15" applyNumberFormats="0" applyBorderFormats="0" applyFontFormats="0" applyPatternFormats="0" applyAlignmentFormats="0" applyWidthHeightFormats="1" dataCaption="Values" updatedVersion="5" minRefreshableVersion="3" itemPrintTitles="1" createdVersion="4" indent="0" compact="0" compactData="0" multipleFieldFilters="0" chartFormat="6">
  <location ref="A7:B20" firstHeaderRow="1" firstDataRow="1" firstDataCol="1" rowPageCount="2" colPageCount="1"/>
  <pivotFields count="16">
    <pivotField compact="0" outline="0" showAll="0"/>
    <pivotField axis="axisPage" compact="0" outline="0" multipleItemSelectionAllowed="1" showAll="0">
      <items count="18">
        <item x="1"/>
        <item x="6"/>
        <item x="4"/>
        <item x="12"/>
        <item x="5"/>
        <item x="13"/>
        <item x="9"/>
        <item x="8"/>
        <item x="0"/>
        <item x="14"/>
        <item x="3"/>
        <item x="11"/>
        <item x="10"/>
        <item x="7"/>
        <item x="2"/>
        <item x="15"/>
        <item x="16"/>
        <item t="default"/>
      </items>
    </pivotField>
    <pivotField name="Camp Name" compact="0" outline="0" multipleItemSelectionAllowed="1" showAll="0" sortType="ascending" defaultSubtotal="0">
      <items count="132">
        <item x="106"/>
        <item x="82"/>
        <item x="34"/>
        <item x="107"/>
        <item x="99"/>
        <item x="90"/>
        <item x="111"/>
        <item x="43"/>
        <item x="66"/>
        <item x="41"/>
        <item x="56"/>
        <item x="103"/>
        <item x="19"/>
        <item x="8"/>
        <item x="3"/>
        <item x="35"/>
        <item x="67"/>
        <item x="36"/>
        <item x="126"/>
        <item x="91"/>
        <item x="127"/>
        <item x="15"/>
        <item x="0"/>
        <item x="80"/>
        <item x="47"/>
        <item x="40"/>
        <item x="5"/>
        <item x="87"/>
        <item x="124"/>
        <item x="92"/>
        <item x="110"/>
        <item x="11"/>
        <item x="70"/>
        <item x="30"/>
        <item x="57"/>
        <item x="58"/>
        <item x="94"/>
        <item x="105"/>
        <item x="86"/>
        <item x="7"/>
        <item x="38"/>
        <item x="45"/>
        <item x="39"/>
        <item x="129"/>
        <item x="25"/>
        <item x="54"/>
        <item x="71"/>
        <item x="73"/>
        <item x="42"/>
        <item x="49"/>
        <item x="128"/>
        <item x="130"/>
        <item x="60"/>
        <item x="26"/>
        <item x="24"/>
        <item x="74"/>
        <item x="119"/>
        <item x="78"/>
        <item x="118"/>
        <item x="76"/>
        <item x="95"/>
        <item x="108"/>
        <item x="31"/>
        <item x="6"/>
        <item x="51"/>
        <item x="50"/>
        <item x="10"/>
        <item x="112"/>
        <item x="63"/>
        <item x="98"/>
        <item x="121"/>
        <item x="114"/>
        <item x="101"/>
        <item x="97"/>
        <item x="23"/>
        <item x="115"/>
        <item x="122"/>
        <item x="93"/>
        <item x="123"/>
        <item x="100"/>
        <item x="131"/>
        <item x="88"/>
        <item x="117"/>
        <item x="84"/>
        <item x="85"/>
        <item x="17"/>
        <item x="81"/>
        <item x="4"/>
        <item x="79"/>
        <item x="2"/>
        <item x="116"/>
        <item x="75"/>
        <item x="28"/>
        <item x="72"/>
        <item x="20"/>
        <item x="89"/>
        <item x="22"/>
        <item x="16"/>
        <item x="96"/>
        <item x="83"/>
        <item x="125"/>
        <item x="29"/>
        <item x="9"/>
        <item x="53"/>
        <item x="27"/>
        <item x="102"/>
        <item x="1"/>
        <item x="113"/>
        <item x="120"/>
        <item x="12"/>
        <item x="62"/>
        <item x="14"/>
        <item x="46"/>
        <item x="18"/>
        <item x="55"/>
        <item x="32"/>
        <item x="21"/>
        <item x="64"/>
        <item x="33"/>
        <item x="59"/>
        <item x="68"/>
        <item x="65"/>
        <item x="77"/>
        <item x="13"/>
        <item x="37"/>
        <item x="109"/>
        <item x="61"/>
        <item x="44"/>
        <item x="69"/>
        <item x="52"/>
        <item x="48"/>
        <item x="104"/>
      </items>
    </pivotField>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multipleItemSelectionAllowed="1" showAll="0">
      <items count="14">
        <item h="1" x="12"/>
        <item x="0"/>
        <item n="01" x="2"/>
        <item n="02" x="3"/>
        <item n="03-04" x="4"/>
        <item n="05-10" x="5"/>
        <item x="1"/>
        <item x="6"/>
        <item x="7"/>
        <item x="8"/>
        <item x="9"/>
        <item x="10"/>
        <item x="11"/>
        <item t="default"/>
      </items>
    </pivotField>
    <pivotField axis="axisPage" compact="0" outline="0" multipleItemSelectionAllowed="1" showAll="0">
      <items count="4">
        <item h="1" x="0"/>
        <item h="1" x="2"/>
        <item x="1"/>
        <item t="default"/>
      </items>
    </pivotField>
    <pivotField dataField="1" compact="0" outline="0" showAll="0"/>
    <pivotField compact="0" outline="0" showAll="0" defaultSubtotal="0">
      <items count="2">
        <item x="0"/>
        <item x="1"/>
      </items>
    </pivotField>
  </pivotFields>
  <rowFields count="1">
    <field x="12"/>
  </rowFields>
  <rowItems count="13">
    <i>
      <x v="1"/>
    </i>
    <i>
      <x v="2"/>
    </i>
    <i>
      <x v="3"/>
    </i>
    <i>
      <x v="4"/>
    </i>
    <i>
      <x v="5"/>
    </i>
    <i>
      <x v="6"/>
    </i>
    <i>
      <x v="7"/>
    </i>
    <i>
      <x v="8"/>
    </i>
    <i>
      <x v="9"/>
    </i>
    <i>
      <x v="10"/>
    </i>
    <i>
      <x v="11"/>
    </i>
    <i>
      <x v="12"/>
    </i>
    <i t="grand">
      <x/>
    </i>
  </rowItems>
  <colItems count="1">
    <i/>
  </colItems>
  <pageFields count="2">
    <pageField fld="13" hier="-1"/>
    <pageField fld="1" hier="-1"/>
  </pageFields>
  <dataFields count="1">
    <dataField name="# of Displaced People" fld="14" baseField="12" baseItem="1" numFmtId="3"/>
  </dataFields>
  <formats count="6">
    <format dxfId="16">
      <pivotArea type="all" dataOnly="0" outline="0" fieldPosition="0"/>
    </format>
    <format dxfId="15">
      <pivotArea outline="0" collapsedLevelsAreSubtotals="1" fieldPosition="0"/>
    </format>
    <format dxfId="14">
      <pivotArea field="2" type="button" dataOnly="0" labelOnly="1" outline="0"/>
    </format>
    <format dxfId="13">
      <pivotArea dataOnly="0" labelOnly="1" outline="0" axis="axisValues" fieldPosition="0"/>
    </format>
    <format dxfId="12">
      <pivotArea dataOnly="0" labelOnly="1" grandRow="1" outline="0" fieldPosition="0"/>
    </format>
    <format dxfId="11">
      <pivotArea outline="0" fieldPosition="0">
        <references count="1">
          <reference field="4294967294" count="1">
            <x v="0"/>
          </reference>
        </references>
      </pivotArea>
    </format>
  </format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1">
    <chartFormat chart="5" format="0" series="1">
      <pivotArea type="data" outline="0" fieldPosition="0">
        <references count="1">
          <reference field="4294967294" count="1" selected="0">
            <x v="0"/>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2" cacheId="15" applyNumberFormats="0" applyBorderFormats="0" applyFontFormats="0" applyPatternFormats="0" applyAlignmentFormats="0" applyWidthHeightFormats="1" dataCaption="Values" updatedVersion="5" minRefreshableVersion="3" itemPrintTitles="1" createdVersion="4" indent="0" outline="1" outlineData="1" multipleFieldFilters="0" rowHeaderCaption="State/Township">
  <location ref="A3:AB26" firstHeaderRow="1" firstDataRow="4" firstDataCol="1"/>
  <pivotFields count="16">
    <pivotField axis="axisRow" showAll="0">
      <items count="3">
        <item x="0"/>
        <item x="1"/>
        <item t="default"/>
      </items>
    </pivotField>
    <pivotField axis="axisRow" showAll="0">
      <items count="18">
        <item x="1"/>
        <item x="6"/>
        <item x="4"/>
        <item x="12"/>
        <item x="5"/>
        <item x="13"/>
        <item x="9"/>
        <item x="8"/>
        <item x="0"/>
        <item x="14"/>
        <item x="3"/>
        <item x="11"/>
        <item x="10"/>
        <item x="7"/>
        <item x="2"/>
        <item x="15"/>
        <item x="16"/>
        <item t="default"/>
      </items>
    </pivotField>
    <pivotField showAll="0"/>
    <pivotField showAll="0"/>
    <pivotField showAll="0"/>
    <pivotField showAll="0"/>
    <pivotField showAll="0"/>
    <pivotField showAll="0"/>
    <pivotField showAll="0"/>
    <pivotField showAll="0"/>
    <pivotField showAll="0"/>
    <pivotField showAll="0"/>
    <pivotField axis="axisCol" multipleItemSelectionAllowed="1" showAll="0">
      <items count="14">
        <item h="1" x="12"/>
        <item x="0"/>
        <item x="1"/>
        <item n="01" x="2"/>
        <item n="02" x="3"/>
        <item n="03-04" x="4"/>
        <item x="5"/>
        <item x="6"/>
        <item x="7"/>
        <item x="8"/>
        <item x="9"/>
        <item x="10"/>
        <item x="11"/>
        <item t="default"/>
      </items>
    </pivotField>
    <pivotField axis="axisCol" showAll="0">
      <items count="4">
        <item n="Females" x="0"/>
        <item n="Males" x="2"/>
        <item h="1" x="1"/>
        <item t="default"/>
      </items>
    </pivotField>
    <pivotField dataField="1" showAll="0"/>
    <pivotField axis="axisCol" showAll="0" defaultSubtotal="0">
      <items count="2">
        <item h="1" x="0"/>
        <item n="Age Category" x="1"/>
      </items>
    </pivotField>
  </pivotFields>
  <rowFields count="2">
    <field x="0"/>
    <field x="1"/>
  </rowFields>
  <rowItems count="20">
    <i>
      <x/>
    </i>
    <i r="1">
      <x/>
    </i>
    <i r="1">
      <x v="1"/>
    </i>
    <i r="1">
      <x v="2"/>
    </i>
    <i r="1">
      <x v="4"/>
    </i>
    <i r="1">
      <x v="6"/>
    </i>
    <i r="1">
      <x v="7"/>
    </i>
    <i r="1">
      <x v="8"/>
    </i>
    <i r="1">
      <x v="10"/>
    </i>
    <i r="1">
      <x v="13"/>
    </i>
    <i r="1">
      <x v="14"/>
    </i>
    <i r="1">
      <x v="16"/>
    </i>
    <i>
      <x v="1"/>
    </i>
    <i r="1">
      <x v="3"/>
    </i>
    <i r="1">
      <x v="5"/>
    </i>
    <i r="1">
      <x v="9"/>
    </i>
    <i r="1">
      <x v="11"/>
    </i>
    <i r="1">
      <x v="12"/>
    </i>
    <i r="1">
      <x v="15"/>
    </i>
    <i t="grand">
      <x/>
    </i>
  </rowItems>
  <colFields count="3">
    <field x="13"/>
    <field x="15"/>
    <field x="12"/>
  </colFields>
  <colItems count="27">
    <i>
      <x/>
      <x v="1"/>
      <x v="1"/>
    </i>
    <i r="2">
      <x v="2"/>
    </i>
    <i r="2">
      <x v="3"/>
    </i>
    <i r="2">
      <x v="4"/>
    </i>
    <i r="2">
      <x v="5"/>
    </i>
    <i r="2">
      <x v="6"/>
    </i>
    <i r="2">
      <x v="7"/>
    </i>
    <i r="2">
      <x v="8"/>
    </i>
    <i r="2">
      <x v="9"/>
    </i>
    <i r="2">
      <x v="10"/>
    </i>
    <i r="2">
      <x v="11"/>
    </i>
    <i r="2">
      <x v="12"/>
    </i>
    <i t="default">
      <x/>
    </i>
    <i>
      <x v="1"/>
      <x v="1"/>
      <x v="1"/>
    </i>
    <i r="2">
      <x v="2"/>
    </i>
    <i r="2">
      <x v="3"/>
    </i>
    <i r="2">
      <x v="4"/>
    </i>
    <i r="2">
      <x v="5"/>
    </i>
    <i r="2">
      <x v="6"/>
    </i>
    <i r="2">
      <x v="7"/>
    </i>
    <i r="2">
      <x v="8"/>
    </i>
    <i r="2">
      <x v="9"/>
    </i>
    <i r="2">
      <x v="10"/>
    </i>
    <i r="2">
      <x v="11"/>
    </i>
    <i r="2">
      <x v="12"/>
    </i>
    <i t="default">
      <x v="1"/>
    </i>
    <i t="grand">
      <x/>
    </i>
  </colItems>
  <dataFields count="1">
    <dataField name="Sum of Total" fld="14" baseField="0" baseItem="0" numFmtId="165"/>
  </dataFields>
  <formats count="4">
    <format dxfId="10">
      <pivotArea dataOnly="0" labelOnly="1" fieldPosition="0">
        <references count="1">
          <reference field="13" count="1" defaultSubtotal="1">
            <x v="0"/>
          </reference>
        </references>
      </pivotArea>
    </format>
    <format dxfId="9">
      <pivotArea dataOnly="0" labelOnly="1" fieldPosition="0">
        <references count="2">
          <reference field="12" count="0"/>
          <reference field="13" count="1" selected="0">
            <x v="0"/>
          </reference>
        </references>
      </pivotArea>
    </format>
    <format dxfId="8">
      <pivotArea dataOnly="0" labelOnly="1" fieldPosition="0">
        <references count="2">
          <reference field="12" count="0"/>
          <reference field="13" count="1" selected="0">
            <x v="1"/>
          </reference>
        </references>
      </pivotArea>
    </format>
    <format dxfId="7">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3" cacheId="1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Priority Gaps">
  <location ref="A3:B29" firstHeaderRow="1" firstDataRow="1" firstDataCol="1"/>
  <pivotFields count="18">
    <pivotField showAll="0">
      <items count="3">
        <item x="0"/>
        <item x="1"/>
        <item t="default"/>
      </items>
    </pivotField>
    <pivotField showAll="0">
      <items count="19">
        <item x="3"/>
        <item x="2"/>
        <item x="9"/>
        <item x="12"/>
        <item m="1" x="17"/>
        <item x="5"/>
        <item x="13"/>
        <item x="7"/>
        <item x="8"/>
        <item x="4"/>
        <item x="14"/>
        <item x="0"/>
        <item x="11"/>
        <item x="15"/>
        <item x="10"/>
        <item x="6"/>
        <item x="1"/>
        <item x="16"/>
        <item t="default"/>
      </items>
    </pivotField>
    <pivotField showAll="0"/>
    <pivotField dataField="1" showAll="0"/>
    <pivotField showAll="0"/>
    <pivotField showAll="0"/>
    <pivotField showAll="0"/>
    <pivotField showAll="0"/>
    <pivotField showAll="0"/>
    <pivotField showAll="0"/>
    <pivotField showAll="0"/>
    <pivotField showAll="0"/>
    <pivotField showAll="0" defaultSubtotal="0"/>
    <pivotField showAll="0"/>
    <pivotField showAll="0" defaultSubtotal="0"/>
    <pivotField axis="axisRow" showAll="0" defaultSubtotal="0">
      <items count="25">
        <item x="11"/>
        <item x="0"/>
        <item x="18"/>
        <item x="7"/>
        <item x="6"/>
        <item x="21"/>
        <item x="12"/>
        <item x="1"/>
        <item x="9"/>
        <item x="2"/>
        <item x="13"/>
        <item x="20"/>
        <item x="15"/>
        <item x="10"/>
        <item x="23"/>
        <item x="19"/>
        <item x="14"/>
        <item x="24"/>
        <item x="17"/>
        <item x="16"/>
        <item x="5"/>
        <item x="3"/>
        <item x="4"/>
        <item x="22"/>
        <item x="8"/>
      </items>
    </pivotField>
    <pivotField showAll="0"/>
    <pivotField showAll="0"/>
  </pivotFields>
  <rowFields count="1">
    <field x="15"/>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Count of CP_PCode" fld="3" subtotal="count" baseField="0" baseItem="0"/>
  </dataFields>
  <conditionalFormats count="1">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2">
    <chartFormat chart="2" format="3"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0"/>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4" cacheId="16" applyNumberFormats="0" applyBorderFormats="0" applyFontFormats="0" applyPatternFormats="0" applyAlignmentFormats="0" applyWidthHeightFormats="1" dataCaption="Values" updatedVersion="5" minRefreshableVersion="3" itemPrintTitles="1" createdVersion="4" indent="0" outline="1" outlineData="1" multipleFieldFilters="0" rowHeaderCaption="Livelihood Type">
  <location ref="A3:F17" firstHeaderRow="1" firstDataRow="3" firstDataCol="1"/>
  <pivotFields count="18">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n="Female" x="0"/>
        <item n="Male" x="1"/>
      </items>
    </pivotField>
    <pivotField dataField="1" showAll="0"/>
    <pivotField axis="axisCol" showAll="0">
      <items count="5">
        <item x="1"/>
        <item x="0"/>
        <item m="1" x="2"/>
        <item m="1" x="3"/>
        <item t="default"/>
      </items>
    </pivotField>
    <pivotField axis="axisRow" showAll="0">
      <items count="17">
        <item m="1" x="15"/>
        <item x="2"/>
        <item x="3"/>
        <item x="6"/>
        <item x="0"/>
        <item x="10"/>
        <item x="8"/>
        <item x="4"/>
        <item x="9"/>
        <item x="7"/>
        <item x="5"/>
        <item m="1" x="12"/>
        <item m="1" x="11"/>
        <item m="1" x="13"/>
        <item m="1" x="14"/>
        <item x="1"/>
        <item t="default"/>
      </items>
    </pivotField>
    <pivotField showAll="0"/>
    <pivotField showAll="0"/>
  </pivotFields>
  <rowFields count="1">
    <field x="15"/>
  </rowFields>
  <rowItems count="12">
    <i>
      <x v="1"/>
    </i>
    <i>
      <x v="2"/>
    </i>
    <i>
      <x v="3"/>
    </i>
    <i>
      <x v="4"/>
    </i>
    <i>
      <x v="5"/>
    </i>
    <i>
      <x v="6"/>
    </i>
    <i>
      <x v="7"/>
    </i>
    <i>
      <x v="8"/>
    </i>
    <i>
      <x v="9"/>
    </i>
    <i>
      <x v="10"/>
    </i>
    <i>
      <x v="15"/>
    </i>
    <i t="grand">
      <x/>
    </i>
  </rowItems>
  <colFields count="2">
    <field x="12"/>
    <field x="14"/>
  </colFields>
  <colItems count="5">
    <i>
      <x/>
      <x/>
    </i>
    <i r="1">
      <x v="1"/>
    </i>
    <i>
      <x v="1"/>
      <x/>
    </i>
    <i r="1">
      <x v="1"/>
    </i>
    <i t="grand">
      <x/>
    </i>
  </colItems>
  <dataFields count="1">
    <dataField name="Choose Gender" fld="1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Complaint Mechanism (yes/No)">
  <location ref="A27:B30" firstHeaderRow="1" firstDataRow="1" firstDataCol="1"/>
  <pivotFields count="35">
    <pivotField showAll="0">
      <items count="3">
        <item x="0"/>
        <item x="1"/>
        <item t="default"/>
      </items>
    </pivotField>
    <pivotField showAll="0">
      <items count="19">
        <item x="1"/>
        <item x="4"/>
        <item x="0"/>
        <item x="7"/>
        <item m="1" x="17"/>
        <item x="3"/>
        <item x="13"/>
        <item x="11"/>
        <item x="10"/>
        <item x="6"/>
        <item x="8"/>
        <item x="5"/>
        <item x="14"/>
        <item x="16"/>
        <item x="12"/>
        <item x="9"/>
        <item x="2"/>
        <item x="1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s>
  <rowFields count="1">
    <field x="32"/>
  </rowFields>
  <rowItems count="3">
    <i>
      <x/>
    </i>
    <i>
      <x v="1"/>
    </i>
    <i t="grand">
      <x/>
    </i>
  </rowItems>
  <colItems count="1">
    <i/>
  </colItems>
  <dataFields count="1">
    <dataField name="# of camps" fld="3" subtotal="count" baseField="0" baseItem="0"/>
  </dataFields>
  <formats count="1">
    <format dxfId="6">
      <pivotArea dataOnly="0" labelOnly="1" outline="0" axis="axisValues"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rotection" cacheId="1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Township">
  <location ref="A3:E23" firstHeaderRow="0" firstDataRow="1" firstDataCol="1"/>
  <pivotFields count="35">
    <pivotField axis="axisRow" showAll="0">
      <items count="3">
        <item x="0"/>
        <item x="1"/>
        <item t="default"/>
      </items>
    </pivotField>
    <pivotField axis="axisRow" showAll="0">
      <items count="19">
        <item x="1"/>
        <item x="4"/>
        <item x="0"/>
        <item x="7"/>
        <item m="1" x="17"/>
        <item x="3"/>
        <item x="13"/>
        <item x="11"/>
        <item x="10"/>
        <item x="6"/>
        <item x="8"/>
        <item x="5"/>
        <item x="14"/>
        <item x="16"/>
        <item x="12"/>
        <item x="9"/>
        <item x="2"/>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showAll="0"/>
    <pivotField dataField="1" showAll="0"/>
    <pivotField showAll="0"/>
    <pivotField showAll="0"/>
    <pivotField dataField="1" showAll="0"/>
    <pivotField showAll="0"/>
    <pivotField showAll="0"/>
    <pivotField showAll="0"/>
    <pivotField showAll="0"/>
  </pivotFields>
  <rowFields count="2">
    <field x="0"/>
    <field x="1"/>
  </rowFields>
  <rowItems count="20">
    <i>
      <x/>
    </i>
    <i r="1">
      <x/>
    </i>
    <i r="1">
      <x v="1"/>
    </i>
    <i r="1">
      <x v="2"/>
    </i>
    <i r="1">
      <x v="5"/>
    </i>
    <i r="1">
      <x v="7"/>
    </i>
    <i r="1">
      <x v="8"/>
    </i>
    <i r="1">
      <x v="9"/>
    </i>
    <i r="1">
      <x v="11"/>
    </i>
    <i r="1">
      <x v="14"/>
    </i>
    <i r="1">
      <x v="15"/>
    </i>
    <i r="1">
      <x v="16"/>
    </i>
    <i>
      <x v="1"/>
    </i>
    <i r="1">
      <x v="3"/>
    </i>
    <i r="1">
      <x v="6"/>
    </i>
    <i r="1">
      <x v="10"/>
    </i>
    <i r="1">
      <x v="12"/>
    </i>
    <i r="1">
      <x v="13"/>
    </i>
    <i r="1">
      <x v="17"/>
    </i>
    <i t="grand">
      <x/>
    </i>
  </rowItems>
  <colFields count="1">
    <field x="-2"/>
  </colFields>
  <colItems count="4">
    <i>
      <x/>
    </i>
    <i i="1">
      <x v="1"/>
    </i>
    <i i="2">
      <x v="2"/>
    </i>
    <i i="3">
      <x v="3"/>
    </i>
  </colItems>
  <dataFields count="4">
    <dataField name="Birth" fld="22" baseField="0" baseItem="0"/>
    <dataField name="Death" fld="25" baseField="0" baseItem="0"/>
    <dataField name="Arrival Ind" fld="27" baseField="0" baseItem="0"/>
    <dataField name="Deaparture Ind" fld="30"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30:D34" firstHeaderRow="1" firstDataRow="2" firstDataCol="1"/>
  <pivotFields count="52">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axis="axisCol" multipleItemSelectionAllowed="1" showAll="0" defaultSubtotal="0">
      <items count="2">
        <item x="0"/>
        <item x="1"/>
      </items>
    </pivotField>
    <pivotField numFmtId="49"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3"/>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A3:D23" firstHeaderRow="0" firstDataRow="1" firstDataCol="1"/>
  <pivotFields count="52">
    <pivotField axis="axisRow" showAll="0">
      <items count="3">
        <item x="0"/>
        <item x="1"/>
        <item t="default"/>
      </items>
    </pivotField>
    <pivotField axis="axisRow" showAll="0">
      <items count="18">
        <item x="3"/>
        <item x="2"/>
        <item x="9"/>
        <item x="12"/>
        <item x="5"/>
        <item x="13"/>
        <item x="7"/>
        <item x="8"/>
        <item x="4"/>
        <item x="14"/>
        <item x="0"/>
        <item x="11"/>
        <item x="15"/>
        <item x="6"/>
        <item x="1"/>
        <item x="10"/>
        <item x="16"/>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numFmtId="4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s>
  <rowFields count="2">
    <field x="0"/>
    <field x="1"/>
  </rowFields>
  <rowItems count="20">
    <i>
      <x/>
    </i>
    <i r="1">
      <x/>
    </i>
    <i r="1">
      <x v="1"/>
    </i>
    <i r="1">
      <x v="2"/>
    </i>
    <i r="1">
      <x v="4"/>
    </i>
    <i r="1">
      <x v="6"/>
    </i>
    <i r="1">
      <x v="7"/>
    </i>
    <i r="1">
      <x v="8"/>
    </i>
    <i r="1">
      <x v="10"/>
    </i>
    <i r="1">
      <x v="13"/>
    </i>
    <i r="1">
      <x v="14"/>
    </i>
    <i r="1">
      <x v="15"/>
    </i>
    <i>
      <x v="1"/>
    </i>
    <i r="1">
      <x v="3"/>
    </i>
    <i r="1">
      <x v="5"/>
    </i>
    <i r="1">
      <x v="9"/>
    </i>
    <i r="1">
      <x v="11"/>
    </i>
    <i r="1">
      <x v="12"/>
    </i>
    <i r="1">
      <x v="16"/>
    </i>
    <i t="grand">
      <x/>
    </i>
  </rowItems>
  <colFields count="1">
    <field x="-2"/>
  </colFields>
  <colItems count="3">
    <i>
      <x/>
    </i>
    <i i="1">
      <x v="1"/>
    </i>
    <i i="2">
      <x v="2"/>
    </i>
  </colItems>
  <dataFields count="3">
    <dataField name="Attending Male Students" fld="49" baseField="0" baseItem="0"/>
    <dataField name="Attending Female Students" fld="50" baseField="0" baseItem="0"/>
    <dataField name="# of Teachers" fld="51"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7:D61" firstHeaderRow="1" firstDataRow="2" firstDataCol="1"/>
  <pivotFields count="52">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multipleItemSelectionAllowed="1" showAll="0" defaultSubtotal="0">
      <items count="2">
        <item x="0"/>
        <item x="1"/>
      </items>
    </pivotField>
    <pivotField numFmtId="49" showAll="0" defaultSubtotal="0"/>
    <pivotField showAll="0" defaultSubtotal="0"/>
    <pivotField showAll="0" defaultSubtotal="0"/>
    <pivotField showAll="0" defaultSubtotal="0"/>
    <pivotField showAll="0" defaultSubtotal="0"/>
    <pivotField multipleItemSelectionAllowed="1"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31"/>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7" cacheId="1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 of Respondents">
  <location ref="G77:I83" firstHeaderRow="0" firstDataRow="1" firstDataCol="1"/>
  <pivotFields count="2">
    <pivotField dataField="1" showAll="0"/>
    <pivotField axis="axisRow" dataField="1" showAll="0" defaultSubtotal="0">
      <items count="5">
        <item x="1"/>
        <item x="0"/>
        <item x="3"/>
        <item x="2"/>
        <item x="4"/>
      </items>
    </pivotField>
  </pivotFields>
  <rowFields count="1">
    <field x="1"/>
  </rowFields>
  <rowItems count="6">
    <i>
      <x/>
    </i>
    <i>
      <x v="1"/>
    </i>
    <i>
      <x v="2"/>
    </i>
    <i>
      <x v="3"/>
    </i>
    <i>
      <x v="4"/>
    </i>
    <i t="grand">
      <x/>
    </i>
  </rowItems>
  <colFields count="1">
    <field x="-2"/>
  </colFields>
  <colItems count="2">
    <i>
      <x/>
    </i>
    <i i="1">
      <x v="1"/>
    </i>
  </colItems>
  <dataFields count="2">
    <dataField name="Profiled Camps" fld="1" subtotal="count" baseField="1" baseItem="0"/>
    <dataField name="Percentage %" fld="0" subtotal="count" showDataAs="percentOfTotal" baseField="0" baseItem="0" numFmtId="10"/>
  </dataFields>
  <formats count="1">
    <format dxfId="55">
      <pivotArea dataOnly="0" labelOnly="1" outline="0" fieldPosition="0">
        <references count="1">
          <reference field="4294967294" count="1">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48:D52" firstHeaderRow="1" firstDataRow="2" firstDataCol="1"/>
  <pivotFields count="52">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multipleItemSelectionAllowed="1" showAll="0" defaultSubtotal="0">
      <items count="2">
        <item x="0"/>
        <item x="1"/>
      </items>
    </pivotField>
    <pivotField numFmtId="49" showAll="0" defaultSubtotal="0"/>
    <pivotField showAll="0" defaultSubtotal="0"/>
    <pivotField showAll="0" defaultSubtotal="0"/>
    <pivotField showAll="0" defaultSubtotal="0"/>
    <pivotField showAll="0" defaultSubtotal="0"/>
    <pivotField multipleItemSelectionAllowed="1" showAll="0" defaultSubtotal="0">
      <items count="2">
        <item x="0"/>
        <item x="1"/>
      </items>
    </pivotField>
    <pivotField showAll="0" defaultSubtotal="0"/>
    <pivotField showAll="0" defaultSubtotal="0"/>
    <pivotField showAll="0" defaultSubtotal="0"/>
    <pivotField showAll="0" defaultSubtotal="0"/>
    <pivotField showAll="0" defaultSubtotal="0"/>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25"/>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39:D43" firstHeaderRow="1" firstDataRow="2" firstDataCol="1"/>
  <pivotFields count="52">
    <pivotField axis="axisRow" showAll="0">
      <items count="3">
        <item x="0"/>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multipleItemSelectionAllowed="1" showAll="0" defaultSubtotal="0">
      <items count="2">
        <item x="0"/>
        <item x="1"/>
      </items>
    </pivotField>
    <pivotField numFmtId="49" showAll="0" defaultSubtotal="0"/>
    <pivotField showAll="0" defaultSubtotal="0"/>
    <pivotField showAll="0" defaultSubtotal="0"/>
    <pivotField showAll="0" defaultSubtotal="0"/>
    <pivotField showAll="0" defaultSubtotal="0"/>
    <pivotField axis="axisCol" multipleItemSelectionAllowed="1"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3">
    <i>
      <x/>
    </i>
    <i>
      <x v="1"/>
    </i>
    <i t="grand">
      <x/>
    </i>
  </rowItems>
  <colFields count="1">
    <field x="19"/>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8"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13:F17" firstHeaderRow="1" firstDataRow="2" firstDataCol="1"/>
  <pivotFields count="24">
    <pivotField axis="axisRow" showAll="0">
      <items count="4">
        <item x="0"/>
        <item x="1"/>
        <item m="1" x="2"/>
        <item t="default"/>
      </items>
    </pivotField>
    <pivotField showAll="0">
      <items count="20">
        <item x="2"/>
        <item x="4"/>
        <item x="1"/>
        <item x="8"/>
        <item m="1" x="18"/>
        <item x="5"/>
        <item x="9"/>
        <item x="13"/>
        <item x="12"/>
        <item x="3"/>
        <item x="11"/>
        <item x="6"/>
        <item x="7"/>
        <item x="10"/>
        <item x="14"/>
        <item x="0"/>
        <item m="1" x="17"/>
        <item x="16"/>
        <item x="15"/>
        <item t="default"/>
      </items>
    </pivotField>
    <pivotField showAll="0"/>
    <pivotField dataField="1" showAll="0"/>
    <pivotField showAll="0"/>
    <pivotField showAll="0"/>
    <pivotField showAll="0"/>
    <pivotField showAll="0"/>
    <pivotField showAll="0"/>
    <pivotField showAll="0"/>
    <pivotField showAll="0"/>
    <pivotField showAll="0"/>
    <pivotField axis="axisCol" showAll="0">
      <items count="5">
        <item x="0"/>
        <item x="3"/>
        <item x="1"/>
        <item x="2"/>
        <item t="default"/>
      </items>
    </pivotField>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s>
  <rowFields count="1">
    <field x="0"/>
  </rowFields>
  <rowItems count="3">
    <i>
      <x/>
    </i>
    <i>
      <x v="1"/>
    </i>
    <i t="grand">
      <x/>
    </i>
  </rowItems>
  <colFields count="1">
    <field x="12"/>
  </colFields>
  <colItems count="5">
    <i>
      <x/>
    </i>
    <i>
      <x v="1"/>
    </i>
    <i>
      <x v="2"/>
    </i>
    <i>
      <x v="3"/>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7"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4:D8" firstHeaderRow="1" firstDataRow="2" firstDataCol="1"/>
  <pivotFields count="24">
    <pivotField axis="axisRow" showAll="0">
      <items count="4">
        <item x="0"/>
        <item x="1"/>
        <item m="1" x="2"/>
        <item t="default"/>
      </items>
    </pivotField>
    <pivotField showAll="0">
      <items count="20">
        <item x="2"/>
        <item x="4"/>
        <item x="1"/>
        <item x="8"/>
        <item m="1" x="18"/>
        <item x="5"/>
        <item x="9"/>
        <item x="13"/>
        <item x="12"/>
        <item x="3"/>
        <item x="11"/>
        <item x="6"/>
        <item x="7"/>
        <item x="10"/>
        <item x="14"/>
        <item x="0"/>
        <item m="1" x="17"/>
        <item x="16"/>
        <item x="1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s>
  <rowFields count="1">
    <field x="0"/>
  </rowFields>
  <rowItems count="3">
    <i>
      <x/>
    </i>
    <i>
      <x v="1"/>
    </i>
    <i t="grand">
      <x/>
    </i>
  </rowItems>
  <colFields count="1">
    <field x="18"/>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9" cacheId="2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22:D26" firstHeaderRow="1" firstDataRow="2" firstDataCol="1"/>
  <pivotFields count="24">
    <pivotField axis="axisRow" showAll="0">
      <items count="4">
        <item x="0"/>
        <item x="1"/>
        <item m="1" x="2"/>
        <item t="default"/>
      </items>
    </pivotField>
    <pivotField showAll="0">
      <items count="20">
        <item x="2"/>
        <item x="4"/>
        <item x="1"/>
        <item x="8"/>
        <item m="1" x="18"/>
        <item x="5"/>
        <item x="9"/>
        <item x="13"/>
        <item x="12"/>
        <item x="3"/>
        <item x="11"/>
        <item x="6"/>
        <item x="7"/>
        <item x="10"/>
        <item x="14"/>
        <item x="0"/>
        <item m="1" x="17"/>
        <item x="16"/>
        <item x="15"/>
        <item t="default"/>
      </items>
    </pivotField>
    <pivotField showAll="0"/>
    <pivotField dataField="1" showAll="0"/>
    <pivotField showAll="0"/>
    <pivotField showAll="0"/>
    <pivotField showAll="0"/>
    <pivotField showAll="0"/>
    <pivotField showAll="0"/>
    <pivotField showAll="0"/>
    <pivotField showAll="0"/>
    <pivotField showAll="0"/>
    <pivotField showAll="0">
      <items count="5">
        <item x="0"/>
        <item x="3"/>
        <item x="1"/>
        <item x="2"/>
        <item t="default"/>
      </items>
    </pivotField>
    <pivotField axis="axisCol" showAll="0">
      <items count="3">
        <item x="1"/>
        <item x="0"/>
        <item t="default"/>
      </items>
    </pivotField>
    <pivotField showAll="0"/>
    <pivotField showAll="0"/>
    <pivotField showAll="0"/>
    <pivotField showAll="0"/>
    <pivotField showAll="0">
      <items count="3">
        <item x="0"/>
        <item x="1"/>
        <item t="default"/>
      </items>
    </pivotField>
    <pivotField showAll="0"/>
    <pivotField showAll="0"/>
    <pivotField showAll="0"/>
    <pivotField showAll="0"/>
    <pivotField showAll="0"/>
  </pivotFields>
  <rowFields count="1">
    <field x="0"/>
  </rowFields>
  <rowItems count="3">
    <i>
      <x/>
    </i>
    <i>
      <x v="1"/>
    </i>
    <i t="grand">
      <x/>
    </i>
  </rowItems>
  <colFields count="1">
    <field x="13"/>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4" cacheId="2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F35:I39" firstHeaderRow="1" firstDataRow="2" firstDataCol="1"/>
  <pivotFields count="33">
    <pivotField axis="axisRow" showAll="0">
      <items count="4">
        <item x="0"/>
        <item x="1"/>
        <item m="1" x="2"/>
        <item t="default"/>
      </items>
    </pivotField>
    <pivotField showAll="0">
      <items count="20">
        <item x="1"/>
        <item x="3"/>
        <item x="4"/>
        <item x="7"/>
        <item m="1" x="18"/>
        <item x="10"/>
        <item x="5"/>
        <item x="13"/>
        <item x="11"/>
        <item x="8"/>
        <item x="2"/>
        <item x="6"/>
        <item x="14"/>
        <item x="9"/>
        <item x="12"/>
        <item x="0"/>
        <item m="1" x="17"/>
        <item x="15"/>
        <item x="1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items count="3">
        <item x="1"/>
        <item x="0"/>
        <item t="default"/>
      </items>
    </pivotField>
    <pivotField showAll="0"/>
    <pivotField showAll="0"/>
    <pivotField showAll="0"/>
    <pivotField showAll="0"/>
    <pivotField showAll="0"/>
    <pivotField showAll="0">
      <items count="7">
        <item x="0"/>
        <item x="1"/>
        <item x="2"/>
        <item x="3"/>
        <item x="4"/>
        <item x="5"/>
        <item t="default"/>
      </items>
    </pivotField>
    <pivotField showAll="0"/>
    <pivotField showAll="0"/>
    <pivotField showAll="0">
      <items count="3">
        <item x="1"/>
        <item x="0"/>
        <item t="default"/>
      </items>
    </pivotField>
    <pivotField showAll="0"/>
    <pivotField axis="axisCol" showAll="0">
      <items count="3">
        <item x="0"/>
        <item x="1"/>
        <item t="default"/>
      </items>
    </pivotField>
    <pivotField showAll="0"/>
    <pivotField showAll="0"/>
    <pivotField showAll="0"/>
    <pivotField showAll="0"/>
    <pivotField showAll="0"/>
    <pivotField showAll="0" defaultSubtotal="0"/>
  </pivotFields>
  <rowFields count="1">
    <field x="0"/>
  </rowFields>
  <rowItems count="3">
    <i>
      <x/>
    </i>
    <i>
      <x v="1"/>
    </i>
    <i t="grand">
      <x/>
    </i>
  </rowItems>
  <colFields count="1">
    <field x="26"/>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13" cacheId="2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35:D39" firstHeaderRow="1" firstDataRow="2" firstDataCol="1"/>
  <pivotFields count="33">
    <pivotField axis="axisRow" showAll="0">
      <items count="4">
        <item x="0"/>
        <item x="1"/>
        <item m="1" x="2"/>
        <item t="default"/>
      </items>
    </pivotField>
    <pivotField showAll="0">
      <items count="20">
        <item x="1"/>
        <item x="3"/>
        <item x="4"/>
        <item x="7"/>
        <item m="1" x="18"/>
        <item x="10"/>
        <item x="5"/>
        <item x="13"/>
        <item x="11"/>
        <item x="8"/>
        <item x="2"/>
        <item x="6"/>
        <item x="14"/>
        <item x="9"/>
        <item x="12"/>
        <item x="0"/>
        <item m="1" x="17"/>
        <item x="15"/>
        <item x="1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items count="3">
        <item x="1"/>
        <item x="0"/>
        <item t="default"/>
      </items>
    </pivotField>
    <pivotField showAll="0"/>
    <pivotField showAll="0"/>
    <pivotField showAll="0"/>
    <pivotField showAll="0"/>
    <pivotField showAll="0"/>
    <pivotField showAll="0">
      <items count="7">
        <item x="0"/>
        <item x="1"/>
        <item x="2"/>
        <item x="3"/>
        <item x="4"/>
        <item x="5"/>
        <item t="default"/>
      </items>
    </pivotField>
    <pivotField showAll="0"/>
    <pivotField showAll="0"/>
    <pivotField showAll="0">
      <items count="3">
        <item x="1"/>
        <item x="0"/>
        <item t="default"/>
      </items>
    </pivotField>
    <pivotField axis="axisCol" showAll="0">
      <items count="3">
        <item x="0"/>
        <item x="1"/>
        <item t="default"/>
      </items>
    </pivotField>
    <pivotField showAll="0"/>
    <pivotField showAll="0"/>
    <pivotField showAll="0"/>
    <pivotField showAll="0"/>
    <pivotField showAll="0"/>
    <pivotField showAll="0"/>
    <pivotField showAll="0" defaultSubtotal="0"/>
  </pivotFields>
  <rowFields count="1">
    <field x="0"/>
  </rowFields>
  <rowItems count="3">
    <i>
      <x/>
    </i>
    <i>
      <x v="1"/>
    </i>
    <i t="grand">
      <x/>
    </i>
  </rowItems>
  <colFields count="1">
    <field x="25"/>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8" cacheId="2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3:D7" firstHeaderRow="1" firstDataRow="2" firstDataCol="1"/>
  <pivotFields count="33">
    <pivotField axis="axisRow" showAll="0">
      <items count="4">
        <item x="0"/>
        <item x="1"/>
        <item m="1" x="2"/>
        <item t="default"/>
      </items>
    </pivotField>
    <pivotField showAll="0">
      <items count="20">
        <item x="1"/>
        <item x="3"/>
        <item x="4"/>
        <item x="7"/>
        <item m="1" x="18"/>
        <item x="10"/>
        <item x="5"/>
        <item x="13"/>
        <item x="11"/>
        <item x="8"/>
        <item x="2"/>
        <item x="6"/>
        <item x="14"/>
        <item x="9"/>
        <item x="12"/>
        <item x="0"/>
        <item m="1" x="17"/>
        <item x="15"/>
        <item x="1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s>
  <rowFields count="1">
    <field x="0"/>
  </rowFields>
  <rowItems count="3">
    <i>
      <x/>
    </i>
    <i>
      <x v="1"/>
    </i>
    <i t="grand">
      <x/>
    </i>
  </rowItems>
  <colFields count="1">
    <field x="15"/>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18" cacheId="2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F53:I57" firstHeaderRow="1" firstDataRow="2" firstDataCol="1"/>
  <pivotFields count="33">
    <pivotField axis="axisRow" showAll="0">
      <items count="4">
        <item x="0"/>
        <item x="1"/>
        <item m="1" x="2"/>
        <item t="default"/>
      </items>
    </pivotField>
    <pivotField showAll="0">
      <items count="20">
        <item x="1"/>
        <item x="3"/>
        <item x="4"/>
        <item x="7"/>
        <item m="1" x="18"/>
        <item x="10"/>
        <item x="5"/>
        <item x="13"/>
        <item x="11"/>
        <item x="8"/>
        <item x="2"/>
        <item x="6"/>
        <item x="14"/>
        <item x="9"/>
        <item x="12"/>
        <item x="0"/>
        <item m="1" x="17"/>
        <item x="15"/>
        <item x="1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items count="3">
        <item x="1"/>
        <item x="0"/>
        <item t="default"/>
      </items>
    </pivotField>
    <pivotField showAll="0"/>
    <pivotField showAll="0"/>
    <pivotField showAll="0"/>
    <pivotField showAll="0"/>
    <pivotField showAll="0"/>
    <pivotField showAll="0">
      <items count="7">
        <item x="0"/>
        <item x="1"/>
        <item x="2"/>
        <item x="3"/>
        <item x="4"/>
        <item x="5"/>
        <item t="default"/>
      </items>
    </pivotField>
    <pivotField showAll="0"/>
    <pivotField showAll="0"/>
    <pivotField showAll="0">
      <items count="3">
        <item x="1"/>
        <item x="0"/>
        <item t="default"/>
      </items>
    </pivotField>
    <pivotField showAll="0"/>
    <pivotField showAll="0"/>
    <pivotField showAll="0"/>
    <pivotField showAll="0"/>
    <pivotField showAll="0"/>
    <pivotField axis="axisCol" showAll="0">
      <items count="3">
        <item x="0"/>
        <item x="1"/>
        <item t="default"/>
      </items>
    </pivotField>
    <pivotField showAll="0"/>
    <pivotField showAll="0" defaultSubtotal="0"/>
  </pivotFields>
  <rowFields count="1">
    <field x="0"/>
  </rowFields>
  <rowItems count="3">
    <i>
      <x/>
    </i>
    <i>
      <x v="1"/>
    </i>
    <i t="grand">
      <x/>
    </i>
  </rowItems>
  <colFields count="1">
    <field x="30"/>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16" cacheId="2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F44:I48" firstHeaderRow="1" firstDataRow="2" firstDataCol="1"/>
  <pivotFields count="33">
    <pivotField axis="axisRow" showAll="0">
      <items count="4">
        <item x="0"/>
        <item x="1"/>
        <item m="1" x="2"/>
        <item t="default"/>
      </items>
    </pivotField>
    <pivotField showAll="0">
      <items count="20">
        <item x="1"/>
        <item x="3"/>
        <item x="4"/>
        <item x="7"/>
        <item m="1" x="18"/>
        <item x="10"/>
        <item x="5"/>
        <item x="13"/>
        <item x="11"/>
        <item x="8"/>
        <item x="2"/>
        <item x="6"/>
        <item x="14"/>
        <item x="9"/>
        <item x="12"/>
        <item x="0"/>
        <item m="1" x="17"/>
        <item x="15"/>
        <item x="1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items count="3">
        <item x="1"/>
        <item x="0"/>
        <item t="default"/>
      </items>
    </pivotField>
    <pivotField showAll="0"/>
    <pivotField showAll="0"/>
    <pivotField showAll="0"/>
    <pivotField showAll="0"/>
    <pivotField showAll="0"/>
    <pivotField showAll="0">
      <items count="7">
        <item x="0"/>
        <item x="1"/>
        <item x="2"/>
        <item x="3"/>
        <item x="4"/>
        <item x="5"/>
        <item t="default"/>
      </items>
    </pivotField>
    <pivotField showAll="0"/>
    <pivotField showAll="0"/>
    <pivotField showAll="0">
      <items count="3">
        <item x="1"/>
        <item x="0"/>
        <item t="default"/>
      </items>
    </pivotField>
    <pivotField showAll="0"/>
    <pivotField showAll="0"/>
    <pivotField showAll="0"/>
    <pivotField axis="axisCol" showAll="0">
      <items count="3">
        <item x="0"/>
        <item x="1"/>
        <item t="default"/>
      </items>
    </pivotField>
    <pivotField showAll="0"/>
    <pivotField showAll="0"/>
    <pivotField showAll="0"/>
    <pivotField showAll="0" defaultSubtotal="0"/>
  </pivotFields>
  <rowFields count="1">
    <field x="0"/>
  </rowFields>
  <rowItems count="3">
    <i>
      <x/>
    </i>
    <i>
      <x v="1"/>
    </i>
    <i t="grand">
      <x/>
    </i>
  </rowItems>
  <colFields count="1">
    <field x="28"/>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1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rowHeaderCaption="Township / Camp">
  <location ref="U77:V210" firstHeaderRow="1" firstDataRow="1" firstDataCol="1" rowPageCount="1" colPageCount="1"/>
  <pivotFields count="5">
    <pivotField axis="axisRow" dataField="1" showAll="0" defaultSubtotal="0">
      <items count="1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s>
    </pivotField>
    <pivotField showAll="0" defaultSubtotal="0">
      <items count="6">
        <item x="5"/>
        <item x="0"/>
        <item x="3"/>
        <item x="4"/>
        <item x="2"/>
        <item x="1"/>
      </items>
    </pivotField>
    <pivotField axis="axisPage" multipleItemSelectionAllowed="1" showAll="0" defaultSubtotal="0">
      <items count="9">
        <item x="7"/>
        <item x="0"/>
        <item x="3"/>
        <item x="1"/>
        <item x="5"/>
        <item x="8"/>
        <item x="4"/>
        <item x="6"/>
        <item h="1" x="2"/>
      </items>
    </pivotField>
    <pivotField showAll="0" defaultSubtotal="0"/>
    <pivotField showAll="0" defaultSubtotal="0"/>
  </pivotFields>
  <rowFields count="1">
    <field x="0"/>
  </rowFields>
  <rowItems count="1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t="grand">
      <x/>
    </i>
  </rowItems>
  <colItems count="1">
    <i/>
  </colItems>
  <pageFields count="1">
    <pageField fld="2" hier="-1"/>
  </pageFields>
  <dataFields count="1">
    <dataField name="# of Respondents" fld="0" subtotal="count" baseField="0" baseItem="0"/>
  </dataFields>
  <formats count="1">
    <format dxfId="56">
      <pivotArea dataOnly="0" labelOnly="1" outline="0" axis="axisValues"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17" cacheId="2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53:D57" firstHeaderRow="1" firstDataRow="2" firstDataCol="1"/>
  <pivotFields count="33">
    <pivotField axis="axisRow" showAll="0">
      <items count="4">
        <item x="0"/>
        <item x="1"/>
        <item m="1" x="2"/>
        <item t="default"/>
      </items>
    </pivotField>
    <pivotField showAll="0">
      <items count="20">
        <item x="1"/>
        <item x="3"/>
        <item x="4"/>
        <item x="7"/>
        <item m="1" x="18"/>
        <item x="10"/>
        <item x="5"/>
        <item x="13"/>
        <item x="11"/>
        <item x="8"/>
        <item x="2"/>
        <item x="6"/>
        <item x="14"/>
        <item x="9"/>
        <item x="12"/>
        <item x="0"/>
        <item m="1" x="17"/>
        <item x="15"/>
        <item x="1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items count="3">
        <item x="1"/>
        <item x="0"/>
        <item t="default"/>
      </items>
    </pivotField>
    <pivotField showAll="0"/>
    <pivotField showAll="0"/>
    <pivotField showAll="0"/>
    <pivotField showAll="0"/>
    <pivotField showAll="0"/>
    <pivotField showAll="0">
      <items count="7">
        <item x="0"/>
        <item x="1"/>
        <item x="2"/>
        <item x="3"/>
        <item x="4"/>
        <item x="5"/>
        <item t="default"/>
      </items>
    </pivotField>
    <pivotField showAll="0"/>
    <pivotField showAll="0"/>
    <pivotField showAll="0">
      <items count="3">
        <item x="1"/>
        <item x="0"/>
        <item t="default"/>
      </items>
    </pivotField>
    <pivotField showAll="0"/>
    <pivotField showAll="0"/>
    <pivotField showAll="0"/>
    <pivotField showAll="0"/>
    <pivotField axis="axisCol" showAll="0">
      <items count="3">
        <item x="0"/>
        <item x="1"/>
        <item t="default"/>
      </items>
    </pivotField>
    <pivotField showAll="0"/>
    <pivotField showAll="0"/>
    <pivotField showAll="0" defaultSubtotal="0"/>
  </pivotFields>
  <rowFields count="1">
    <field x="0"/>
  </rowFields>
  <rowItems count="3">
    <i>
      <x/>
    </i>
    <i>
      <x v="1"/>
    </i>
    <i t="grand">
      <x/>
    </i>
  </rowItems>
  <colFields count="1">
    <field x="29"/>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11" cacheId="2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26:D30" firstHeaderRow="1" firstDataRow="2" firstDataCol="1"/>
  <pivotFields count="33">
    <pivotField axis="axisRow" showAll="0">
      <items count="4">
        <item x="0"/>
        <item x="1"/>
        <item m="1" x="2"/>
        <item t="default"/>
      </items>
    </pivotField>
    <pivotField showAll="0">
      <items count="20">
        <item x="1"/>
        <item x="3"/>
        <item x="4"/>
        <item x="7"/>
        <item m="1" x="18"/>
        <item x="10"/>
        <item x="5"/>
        <item x="13"/>
        <item x="11"/>
        <item x="8"/>
        <item x="2"/>
        <item x="6"/>
        <item x="14"/>
        <item x="9"/>
        <item x="12"/>
        <item x="0"/>
        <item m="1" x="17"/>
        <item x="15"/>
        <item x="1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items count="3">
        <item x="1"/>
        <item x="0"/>
        <item t="default"/>
      </items>
    </pivotField>
    <pivotField showAll="0"/>
    <pivotField showAll="0"/>
    <pivotField showAll="0"/>
    <pivotField showAll="0"/>
    <pivotField showAll="0"/>
    <pivotField showAll="0">
      <items count="7">
        <item x="0"/>
        <item x="1"/>
        <item x="2"/>
        <item x="3"/>
        <item x="4"/>
        <item x="5"/>
        <item t="default"/>
      </items>
    </pivotField>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defaultSubtotal="0"/>
  </pivotFields>
  <rowFields count="1">
    <field x="0"/>
  </rowFields>
  <rowItems count="3">
    <i>
      <x/>
    </i>
    <i>
      <x v="1"/>
    </i>
    <i t="grand">
      <x/>
    </i>
  </rowItems>
  <colFields count="1">
    <field x="24"/>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12" cacheId="2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F26:I30" firstHeaderRow="1" firstDataRow="2" firstDataCol="1"/>
  <pivotFields count="33">
    <pivotField axis="axisRow" showAll="0">
      <items count="4">
        <item x="0"/>
        <item x="1"/>
        <item m="1" x="2"/>
        <item t="default"/>
      </items>
    </pivotField>
    <pivotField showAll="0">
      <items count="20">
        <item x="1"/>
        <item x="3"/>
        <item x="4"/>
        <item x="7"/>
        <item m="1" x="18"/>
        <item x="10"/>
        <item x="5"/>
        <item x="13"/>
        <item x="11"/>
        <item x="8"/>
        <item x="2"/>
        <item x="6"/>
        <item x="14"/>
        <item x="9"/>
        <item x="12"/>
        <item x="0"/>
        <item m="1" x="17"/>
        <item x="15"/>
        <item x="1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items count="3">
        <item x="1"/>
        <item x="0"/>
        <item t="default"/>
      </items>
    </pivotField>
    <pivotField showAll="0"/>
    <pivotField showAll="0"/>
    <pivotField showAll="0"/>
    <pivotField showAll="0"/>
    <pivotField showAll="0"/>
    <pivotField showAll="0">
      <items count="7">
        <item x="0"/>
        <item x="1"/>
        <item x="2"/>
        <item x="3"/>
        <item x="4"/>
        <item x="5"/>
        <item t="default"/>
      </items>
    </pivotField>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defaultSubtotal="0"/>
  </pivotFields>
  <rowFields count="1">
    <field x="0"/>
  </rowFields>
  <rowItems count="3">
    <i>
      <x/>
    </i>
    <i>
      <x v="1"/>
    </i>
    <i t="grand">
      <x/>
    </i>
  </rowItems>
  <colFields count="1">
    <field x="24"/>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15" cacheId="2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44:D48" firstHeaderRow="1" firstDataRow="2" firstDataCol="1"/>
  <pivotFields count="33">
    <pivotField axis="axisRow" showAll="0">
      <items count="4">
        <item x="0"/>
        <item x="1"/>
        <item m="1" x="2"/>
        <item t="default"/>
      </items>
    </pivotField>
    <pivotField showAll="0">
      <items count="20">
        <item x="1"/>
        <item x="3"/>
        <item x="4"/>
        <item x="7"/>
        <item m="1" x="18"/>
        <item x="10"/>
        <item x="5"/>
        <item x="13"/>
        <item x="11"/>
        <item x="8"/>
        <item x="2"/>
        <item x="6"/>
        <item x="14"/>
        <item x="9"/>
        <item x="12"/>
        <item x="0"/>
        <item m="1" x="17"/>
        <item x="15"/>
        <item x="1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items count="3">
        <item x="1"/>
        <item x="0"/>
        <item t="default"/>
      </items>
    </pivotField>
    <pivotField showAll="0"/>
    <pivotField showAll="0"/>
    <pivotField showAll="0"/>
    <pivotField showAll="0"/>
    <pivotField showAll="0"/>
    <pivotField showAll="0">
      <items count="7">
        <item x="0"/>
        <item x="1"/>
        <item x="2"/>
        <item x="3"/>
        <item x="4"/>
        <item x="5"/>
        <item t="default"/>
      </items>
    </pivotField>
    <pivotField showAll="0"/>
    <pivotField showAll="0"/>
    <pivotField showAll="0">
      <items count="3">
        <item x="1"/>
        <item x="0"/>
        <item t="default"/>
      </items>
    </pivotField>
    <pivotField showAll="0"/>
    <pivotField showAll="0"/>
    <pivotField axis="axisCol" showAll="0">
      <items count="3">
        <item x="0"/>
        <item x="1"/>
        <item t="default"/>
      </items>
    </pivotField>
    <pivotField showAll="0"/>
    <pivotField showAll="0"/>
    <pivotField showAll="0"/>
    <pivotField showAll="0"/>
    <pivotField showAll="0" defaultSubtotal="0"/>
  </pivotFields>
  <rowFields count="1">
    <field x="0"/>
  </rowFields>
  <rowItems count="3">
    <i>
      <x/>
    </i>
    <i>
      <x v="1"/>
    </i>
    <i t="grand">
      <x/>
    </i>
  </rowItems>
  <colFields count="1">
    <field x="27"/>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10" cacheId="2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Health facility">
  <location ref="A12:D20" firstHeaderRow="1" firstDataRow="2" firstDataCol="1"/>
  <pivotFields count="33">
    <pivotField axis="axisCol" showAll="0">
      <items count="4">
        <item x="0"/>
        <item x="1"/>
        <item m="1" x="2"/>
        <item t="default"/>
      </items>
    </pivotField>
    <pivotField showAll="0">
      <items count="20">
        <item x="1"/>
        <item x="3"/>
        <item x="4"/>
        <item x="7"/>
        <item m="1" x="18"/>
        <item x="10"/>
        <item x="5"/>
        <item x="13"/>
        <item x="11"/>
        <item x="8"/>
        <item x="2"/>
        <item x="6"/>
        <item x="14"/>
        <item x="9"/>
        <item x="12"/>
        <item x="0"/>
        <item m="1" x="17"/>
        <item x="15"/>
        <item x="1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items count="3">
        <item x="1"/>
        <item x="0"/>
        <item t="default"/>
      </items>
    </pivotField>
    <pivotField showAll="0"/>
    <pivotField showAll="0"/>
    <pivotField showAll="0"/>
    <pivotField showAll="0"/>
    <pivotField showAll="0"/>
    <pivotField axis="axisRow" showAll="0">
      <items count="7">
        <item x="0"/>
        <item x="1"/>
        <item x="2"/>
        <item x="3"/>
        <item x="4"/>
        <item x="5"/>
        <item t="default"/>
      </items>
    </pivotField>
    <pivotField showAll="0"/>
    <pivotField showAll="0"/>
    <pivotField showAll="0"/>
    <pivotField showAll="0"/>
    <pivotField showAll="0"/>
    <pivotField showAll="0"/>
    <pivotField showAll="0"/>
    <pivotField showAll="0"/>
    <pivotField showAll="0"/>
    <pivotField showAll="0"/>
    <pivotField showAll="0" defaultSubtotal="0"/>
  </pivotFields>
  <rowFields count="1">
    <field x="21"/>
  </rowFields>
  <rowItems count="7">
    <i>
      <x/>
    </i>
    <i>
      <x v="1"/>
    </i>
    <i>
      <x v="2"/>
    </i>
    <i>
      <x v="3"/>
    </i>
    <i>
      <x v="4"/>
    </i>
    <i>
      <x v="5"/>
    </i>
    <i t="grand">
      <x/>
    </i>
  </rowItems>
  <colFields count="1">
    <field x="0"/>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20" cacheId="2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F62:I66" firstHeaderRow="1" firstDataRow="2" firstDataCol="1"/>
  <pivotFields count="33">
    <pivotField axis="axisRow" showAll="0">
      <items count="4">
        <item x="0"/>
        <item x="1"/>
        <item m="1" x="2"/>
        <item t="default"/>
      </items>
    </pivotField>
    <pivotField showAll="0">
      <items count="20">
        <item x="1"/>
        <item x="3"/>
        <item x="4"/>
        <item x="7"/>
        <item m="1" x="18"/>
        <item x="10"/>
        <item x="5"/>
        <item x="13"/>
        <item x="11"/>
        <item x="8"/>
        <item x="2"/>
        <item x="6"/>
        <item x="14"/>
        <item x="9"/>
        <item x="12"/>
        <item x="0"/>
        <item m="1" x="17"/>
        <item x="15"/>
        <item x="1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items count="3">
        <item x="1"/>
        <item x="0"/>
        <item t="default"/>
      </items>
    </pivotField>
    <pivotField showAll="0"/>
    <pivotField showAll="0"/>
    <pivotField showAll="0"/>
    <pivotField showAll="0"/>
    <pivotField showAll="0"/>
    <pivotField showAll="0">
      <items count="7">
        <item x="0"/>
        <item x="1"/>
        <item x="2"/>
        <item x="3"/>
        <item x="4"/>
        <item x="5"/>
        <item t="default"/>
      </items>
    </pivotField>
    <pivotField showAll="0"/>
    <pivotField showAll="0"/>
    <pivotField showAll="0">
      <items count="3">
        <item x="1"/>
        <item x="0"/>
        <item t="default"/>
      </items>
    </pivotField>
    <pivotField showAll="0"/>
    <pivotField showAll="0"/>
    <pivotField showAll="0"/>
    <pivotField showAll="0"/>
    <pivotField showAll="0">
      <items count="3">
        <item x="0"/>
        <item x="1"/>
        <item t="default"/>
      </items>
    </pivotField>
    <pivotField showAll="0"/>
    <pivotField showAll="0"/>
    <pivotField axis="axisCol" showAll="0" defaultSubtotal="0">
      <items count="2">
        <item x="1"/>
        <item x="0"/>
      </items>
    </pivotField>
  </pivotFields>
  <rowFields count="1">
    <field x="0"/>
  </rowFields>
  <rowItems count="3">
    <i>
      <x/>
    </i>
    <i>
      <x v="1"/>
    </i>
    <i t="grand">
      <x/>
    </i>
  </rowItems>
  <colFields count="1">
    <field x="32"/>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PivotTable19" cacheId="2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location ref="A62:D66" firstHeaderRow="1" firstDataRow="2" firstDataCol="1"/>
  <pivotFields count="33">
    <pivotField axis="axisRow" showAll="0">
      <items count="4">
        <item x="0"/>
        <item x="1"/>
        <item m="1" x="2"/>
        <item t="default"/>
      </items>
    </pivotField>
    <pivotField showAll="0">
      <items count="20">
        <item x="1"/>
        <item x="3"/>
        <item x="4"/>
        <item x="7"/>
        <item m="1" x="18"/>
        <item x="10"/>
        <item x="5"/>
        <item x="13"/>
        <item x="11"/>
        <item x="8"/>
        <item x="2"/>
        <item x="6"/>
        <item x="14"/>
        <item x="9"/>
        <item x="12"/>
        <item x="0"/>
        <item m="1" x="17"/>
        <item x="15"/>
        <item x="16"/>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2">
        <item x="0"/>
        <item t="default"/>
      </items>
    </pivotField>
    <pivotField showAll="0">
      <items count="3">
        <item x="1"/>
        <item x="0"/>
        <item t="default"/>
      </items>
    </pivotField>
    <pivotField showAll="0"/>
    <pivotField showAll="0"/>
    <pivotField showAll="0"/>
    <pivotField showAll="0"/>
    <pivotField showAll="0"/>
    <pivotField showAll="0">
      <items count="7">
        <item x="0"/>
        <item x="1"/>
        <item x="2"/>
        <item x="3"/>
        <item x="4"/>
        <item x="5"/>
        <item t="default"/>
      </items>
    </pivotField>
    <pivotField showAll="0"/>
    <pivotField showAll="0"/>
    <pivotField showAll="0">
      <items count="3">
        <item x="1"/>
        <item x="0"/>
        <item t="default"/>
      </items>
    </pivotField>
    <pivotField showAll="0"/>
    <pivotField showAll="0"/>
    <pivotField showAll="0"/>
    <pivotField showAll="0"/>
    <pivotField showAll="0">
      <items count="3">
        <item x="0"/>
        <item x="1"/>
        <item t="default"/>
      </items>
    </pivotField>
    <pivotField showAll="0"/>
    <pivotField axis="axisCol" showAll="0">
      <items count="3">
        <item x="1"/>
        <item x="0"/>
        <item t="default"/>
      </items>
    </pivotField>
    <pivotField showAll="0" defaultSubtotal="0"/>
  </pivotFields>
  <rowFields count="1">
    <field x="0"/>
  </rowFields>
  <rowItems count="3">
    <i>
      <x/>
    </i>
    <i>
      <x v="1"/>
    </i>
    <i t="grand">
      <x/>
    </i>
  </rowItems>
  <colFields count="1">
    <field x="31"/>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PivotTable9" cacheId="2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A3:E23" firstHeaderRow="0" firstDataRow="1" firstDataCol="1"/>
  <pivotFields count="17">
    <pivotField axis="axisRow" showAll="0">
      <items count="3">
        <item x="0"/>
        <item x="1"/>
        <item t="default"/>
      </items>
    </pivotField>
    <pivotField axis="axisRow" showAll="0">
      <items count="19">
        <item x="1"/>
        <item x="4"/>
        <item x="0"/>
        <item x="7"/>
        <item m="1" x="17"/>
        <item x="3"/>
        <item x="13"/>
        <item x="11"/>
        <item x="10"/>
        <item x="6"/>
        <item x="8"/>
        <item x="5"/>
        <item x="14"/>
        <item x="16"/>
        <item x="12"/>
        <item x="9"/>
        <item x="2"/>
        <item x="15"/>
        <item t="default"/>
      </items>
    </pivotField>
    <pivotField showAll="0"/>
    <pivotField showAll="0"/>
    <pivotField showAll="0"/>
    <pivotField showAll="0"/>
    <pivotField showAll="0"/>
    <pivotField showAll="0"/>
    <pivotField dataField="1" showAll="0">
      <items count="93">
        <item x="78"/>
        <item x="5"/>
        <item x="17"/>
        <item x="9"/>
        <item x="32"/>
        <item x="4"/>
        <item x="20"/>
        <item x="26"/>
        <item x="40"/>
        <item x="90"/>
        <item x="15"/>
        <item x="57"/>
        <item x="56"/>
        <item x="46"/>
        <item x="61"/>
        <item x="83"/>
        <item x="82"/>
        <item x="30"/>
        <item x="37"/>
        <item x="43"/>
        <item x="34"/>
        <item x="29"/>
        <item x="44"/>
        <item x="6"/>
        <item x="50"/>
        <item x="79"/>
        <item x="88"/>
        <item x="23"/>
        <item x="41"/>
        <item x="35"/>
        <item x="69"/>
        <item x="22"/>
        <item x="80"/>
        <item x="86"/>
        <item x="21"/>
        <item x="81"/>
        <item x="1"/>
        <item x="42"/>
        <item x="55"/>
        <item x="11"/>
        <item x="3"/>
        <item x="87"/>
        <item x="72"/>
        <item x="85"/>
        <item x="0"/>
        <item x="18"/>
        <item x="31"/>
        <item x="84"/>
        <item x="13"/>
        <item x="59"/>
        <item x="54"/>
        <item x="39"/>
        <item x="74"/>
        <item x="36"/>
        <item x="66"/>
        <item x="16"/>
        <item x="28"/>
        <item x="52"/>
        <item x="10"/>
        <item x="12"/>
        <item x="62"/>
        <item x="77"/>
        <item x="63"/>
        <item x="60"/>
        <item x="71"/>
        <item x="75"/>
        <item x="89"/>
        <item x="27"/>
        <item x="7"/>
        <item x="25"/>
        <item x="14"/>
        <item x="38"/>
        <item x="64"/>
        <item x="48"/>
        <item x="51"/>
        <item x="67"/>
        <item x="73"/>
        <item x="2"/>
        <item x="70"/>
        <item x="91"/>
        <item x="19"/>
        <item x="68"/>
        <item x="8"/>
        <item x="76"/>
        <item x="58"/>
        <item x="49"/>
        <item x="65"/>
        <item x="33"/>
        <item x="47"/>
        <item x="24"/>
        <item x="53"/>
        <item x="45"/>
        <item t="default"/>
      </items>
    </pivotField>
    <pivotField showAll="0"/>
    <pivotField showAll="0">
      <items count="98">
        <item x="81"/>
        <item x="18"/>
        <item x="9"/>
        <item x="12"/>
        <item x="21"/>
        <item x="33"/>
        <item x="5"/>
        <item x="4"/>
        <item x="16"/>
        <item x="58"/>
        <item x="63"/>
        <item x="83"/>
        <item x="49"/>
        <item x="85"/>
        <item x="88"/>
        <item x="87"/>
        <item x="42"/>
        <item x="67"/>
        <item x="37"/>
        <item x="65"/>
        <item x="35"/>
        <item x="31"/>
        <item x="45"/>
        <item x="6"/>
        <item x="82"/>
        <item x="93"/>
        <item x="24"/>
        <item x="46"/>
        <item x="43"/>
        <item x="36"/>
        <item x="72"/>
        <item x="23"/>
        <item x="40"/>
        <item x="91"/>
        <item x="95"/>
        <item x="86"/>
        <item x="22"/>
        <item x="27"/>
        <item x="11"/>
        <item x="3"/>
        <item x="44"/>
        <item x="92"/>
        <item x="75"/>
        <item x="90"/>
        <item x="1"/>
        <item x="0"/>
        <item x="19"/>
        <item x="89"/>
        <item x="39"/>
        <item x="47"/>
        <item x="57"/>
        <item x="32"/>
        <item x="41"/>
        <item x="30"/>
        <item x="77"/>
        <item x="17"/>
        <item x="55"/>
        <item x="60"/>
        <item x="14"/>
        <item x="13"/>
        <item x="64"/>
        <item x="10"/>
        <item x="80"/>
        <item x="29"/>
        <item x="69"/>
        <item x="74"/>
        <item x="78"/>
        <item x="94"/>
        <item x="61"/>
        <item x="62"/>
        <item x="52"/>
        <item x="84"/>
        <item x="28"/>
        <item x="26"/>
        <item x="15"/>
        <item x="38"/>
        <item x="66"/>
        <item x="51"/>
        <item x="70"/>
        <item x="76"/>
        <item x="7"/>
        <item x="2"/>
        <item x="73"/>
        <item x="96"/>
        <item x="20"/>
        <item x="71"/>
        <item x="8"/>
        <item x="79"/>
        <item x="59"/>
        <item x="53"/>
        <item x="68"/>
        <item x="50"/>
        <item x="34"/>
        <item x="25"/>
        <item x="48"/>
        <item x="56"/>
        <item x="54"/>
        <item t="default"/>
      </items>
    </pivotField>
    <pivotField showAll="0"/>
    <pivotField showAll="0"/>
    <pivotField dataField="1" showAll="0" defaultSubtotal="0">
      <items count="3">
        <item x="2"/>
        <item x="1"/>
        <item x="0"/>
      </items>
    </pivotField>
    <pivotField dataField="1" showAll="0"/>
    <pivotField dataField="1" showAll="0"/>
    <pivotField showAll="0"/>
  </pivotFields>
  <rowFields count="2">
    <field x="0"/>
    <field x="1"/>
  </rowFields>
  <rowItems count="20">
    <i>
      <x/>
    </i>
    <i r="1">
      <x/>
    </i>
    <i r="1">
      <x v="1"/>
    </i>
    <i r="1">
      <x v="2"/>
    </i>
    <i r="1">
      <x v="5"/>
    </i>
    <i r="1">
      <x v="7"/>
    </i>
    <i r="1">
      <x v="8"/>
    </i>
    <i r="1">
      <x v="9"/>
    </i>
    <i r="1">
      <x v="11"/>
    </i>
    <i r="1">
      <x v="14"/>
    </i>
    <i r="1">
      <x v="15"/>
    </i>
    <i r="1">
      <x v="16"/>
    </i>
    <i>
      <x v="1"/>
    </i>
    <i r="1">
      <x v="3"/>
    </i>
    <i r="1">
      <x v="6"/>
    </i>
    <i r="1">
      <x v="10"/>
    </i>
    <i r="1">
      <x v="12"/>
    </i>
    <i r="1">
      <x v="13"/>
    </i>
    <i r="1">
      <x v="17"/>
    </i>
    <i t="grand">
      <x/>
    </i>
  </rowItems>
  <colFields count="1">
    <field x="-2"/>
  </colFields>
  <colItems count="4">
    <i>
      <x/>
    </i>
    <i i="1">
      <x v="1"/>
    </i>
    <i i="2">
      <x v="2"/>
    </i>
    <i i="3">
      <x v="3"/>
    </i>
  </colItems>
  <dataFields count="4">
    <dataField name="HHs in Emergency_Make_Shift" fld="13" baseField="0" baseItem="0"/>
    <dataField name="HHs in Collective_Center" fld="14" baseField="0" baseItem="0"/>
    <dataField name="HHs in Temporary_Shelter" fld="15" baseField="0" baseItem="0"/>
    <dataField name="Total Households_Living" fld="8"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PivotTable10"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A3:D24" firstHeaderRow="1" firstDataRow="2" firstDataCol="1"/>
  <pivotFields count="28">
    <pivotField axis="axisRow" showAll="0" defaultSubtotal="0">
      <items count="2">
        <item x="0"/>
        <item x="1"/>
      </items>
    </pivotField>
    <pivotField axis="axisRow" showAll="0" defaultSubtotal="0">
      <items count="17">
        <item x="7"/>
        <item x="4"/>
        <item x="8"/>
        <item x="6"/>
        <item x="0"/>
        <item x="14"/>
        <item x="10"/>
        <item x="9"/>
        <item x="2"/>
        <item x="13"/>
        <item x="3"/>
        <item x="5"/>
        <item x="16"/>
        <item x="12"/>
        <item x="1"/>
        <item x="11"/>
        <item x="15"/>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1"/>
  </rowFields>
  <rowItems count="20">
    <i>
      <x/>
    </i>
    <i r="1">
      <x/>
    </i>
    <i r="1">
      <x v="1"/>
    </i>
    <i r="1">
      <x v="2"/>
    </i>
    <i r="1">
      <x v="4"/>
    </i>
    <i r="1">
      <x v="6"/>
    </i>
    <i r="1">
      <x v="7"/>
    </i>
    <i r="1">
      <x v="8"/>
    </i>
    <i r="1">
      <x v="10"/>
    </i>
    <i r="1">
      <x v="13"/>
    </i>
    <i r="1">
      <x v="14"/>
    </i>
    <i r="1">
      <x v="15"/>
    </i>
    <i>
      <x v="1"/>
    </i>
    <i r="1">
      <x v="3"/>
    </i>
    <i r="1">
      <x v="5"/>
    </i>
    <i r="1">
      <x v="9"/>
    </i>
    <i r="1">
      <x v="11"/>
    </i>
    <i r="1">
      <x v="12"/>
    </i>
    <i r="1">
      <x v="16"/>
    </i>
    <i t="grand">
      <x/>
    </i>
  </rowItems>
  <colFields count="1">
    <field x="15"/>
  </colFields>
  <colItems count="3">
    <i>
      <x/>
    </i>
    <i>
      <x v="1"/>
    </i>
    <i t="grand">
      <x/>
    </i>
  </colItems>
  <dataFields count="1">
    <dataField name="Count of CP_PCode"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PivotTable21"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A30:G182" firstHeaderRow="0" firstDataRow="1" firstDataCol="1"/>
  <pivotFields count="28">
    <pivotField axis="axisRow" showAll="0" defaultSubtotal="0">
      <items count="2">
        <item x="0"/>
        <item x="1"/>
      </items>
    </pivotField>
    <pivotField axis="axisRow" showAll="0" defaultSubtotal="0">
      <items count="17">
        <item x="7"/>
        <item x="4"/>
        <item x="8"/>
        <item x="6"/>
        <item x="0"/>
        <item x="14"/>
        <item x="10"/>
        <item x="9"/>
        <item x="2"/>
        <item x="13"/>
        <item x="3"/>
        <item x="5"/>
        <item x="16"/>
        <item x="12"/>
        <item x="1"/>
        <item x="11"/>
        <item x="15"/>
      </items>
    </pivotField>
    <pivotField axis="axisRow" showAll="0" defaultSubtotal="0">
      <items count="132">
        <item x="85"/>
        <item x="33"/>
        <item x="61"/>
        <item x="43"/>
        <item x="96"/>
        <item x="128"/>
        <item x="86"/>
        <item x="62"/>
        <item x="35"/>
        <item x="74"/>
        <item x="25"/>
        <item x="51"/>
        <item x="106"/>
        <item x="104"/>
        <item x="114"/>
        <item x="56"/>
        <item x="64"/>
        <item x="66"/>
        <item x="88"/>
        <item x="46"/>
        <item x="115"/>
        <item x="8"/>
        <item x="58"/>
        <item x="30"/>
        <item x="15"/>
        <item x="21"/>
        <item x="82"/>
        <item x="12"/>
        <item x="123"/>
        <item x="52"/>
        <item x="97"/>
        <item x="108"/>
        <item x="68"/>
        <item x="90"/>
        <item x="22"/>
        <item x="50"/>
        <item x="127"/>
        <item x="45"/>
        <item x="87"/>
        <item x="29"/>
        <item x="70"/>
        <item x="55"/>
        <item x="71"/>
        <item x="53"/>
        <item x="14"/>
        <item x="63"/>
        <item x="100"/>
        <item x="113"/>
        <item x="2"/>
        <item x="41"/>
        <item x="126"/>
        <item x="125"/>
        <item x="112"/>
        <item x="42"/>
        <item x="109"/>
        <item x="37"/>
        <item x="10"/>
        <item x="98"/>
        <item x="0"/>
        <item x="3"/>
        <item x="118"/>
        <item x="79"/>
        <item x="49"/>
        <item x="94"/>
        <item x="130"/>
        <item x="103"/>
        <item x="89"/>
        <item x="39"/>
        <item x="28"/>
        <item x="117"/>
        <item x="120"/>
        <item x="76"/>
        <item x="78"/>
        <item x="77"/>
        <item x="59"/>
        <item x="75"/>
        <item x="13"/>
        <item x="11"/>
        <item x="131"/>
        <item x="105"/>
        <item x="122"/>
        <item x="107"/>
        <item x="83"/>
        <item x="116"/>
        <item x="9"/>
        <item x="47"/>
        <item x="65"/>
        <item x="44"/>
        <item x="67"/>
        <item x="99"/>
        <item x="38"/>
        <item x="54"/>
        <item x="4"/>
        <item x="27"/>
        <item x="57"/>
        <item x="40"/>
        <item x="17"/>
        <item x="92"/>
        <item x="36"/>
        <item x="129"/>
        <item x="48"/>
        <item x="110"/>
        <item x="18"/>
        <item x="34"/>
        <item x="80"/>
        <item x="84"/>
        <item x="32"/>
        <item x="119"/>
        <item x="7"/>
        <item x="69"/>
        <item x="5"/>
        <item x="23"/>
        <item x="1"/>
        <item x="73"/>
        <item x="81"/>
        <item x="111"/>
        <item x="60"/>
        <item x="26"/>
        <item x="91"/>
        <item x="19"/>
        <item x="6"/>
        <item x="16"/>
        <item x="31"/>
        <item x="102"/>
        <item x="101"/>
        <item x="121"/>
        <item x="93"/>
        <item x="20"/>
        <item x="24"/>
        <item x="124"/>
        <item x="95"/>
        <item x="7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s>
  <rowFields count="3">
    <field x="0"/>
    <field x="1"/>
    <field x="2"/>
  </rowFields>
  <rowItems count="152">
    <i>
      <x/>
    </i>
    <i r="1">
      <x/>
    </i>
    <i r="2">
      <x v="2"/>
    </i>
    <i r="2">
      <x v="5"/>
    </i>
    <i r="2">
      <x v="23"/>
    </i>
    <i r="2">
      <x v="39"/>
    </i>
    <i r="2">
      <x v="74"/>
    </i>
    <i r="2">
      <x v="86"/>
    </i>
    <i r="2">
      <x v="99"/>
    </i>
    <i r="2">
      <x v="106"/>
    </i>
    <i r="2">
      <x v="117"/>
    </i>
    <i r="2">
      <x v="128"/>
    </i>
    <i r="1">
      <x v="1"/>
    </i>
    <i r="2">
      <x v="10"/>
    </i>
    <i r="2">
      <x v="21"/>
    </i>
    <i r="2">
      <x v="36"/>
    </i>
    <i r="2">
      <x v="98"/>
    </i>
    <i r="2">
      <x v="108"/>
    </i>
    <i r="1">
      <x v="2"/>
    </i>
    <i r="2">
      <x/>
    </i>
    <i r="2">
      <x v="1"/>
    </i>
    <i r="2">
      <x v="3"/>
    </i>
    <i r="2">
      <x v="4"/>
    </i>
    <i r="2">
      <x v="6"/>
    </i>
    <i r="2">
      <x v="9"/>
    </i>
    <i r="2">
      <x v="11"/>
    </i>
    <i r="2">
      <x v="18"/>
    </i>
    <i r="2">
      <x v="19"/>
    </i>
    <i r="2">
      <x v="20"/>
    </i>
    <i r="2">
      <x v="28"/>
    </i>
    <i r="2">
      <x v="37"/>
    </i>
    <i r="2">
      <x v="38"/>
    </i>
    <i r="2">
      <x v="66"/>
    </i>
    <i r="2">
      <x v="81"/>
    </i>
    <i r="2">
      <x v="87"/>
    </i>
    <i r="2">
      <x v="105"/>
    </i>
    <i r="2">
      <x v="107"/>
    </i>
    <i r="2">
      <x v="125"/>
    </i>
    <i r="2">
      <x v="129"/>
    </i>
    <i r="1">
      <x v="4"/>
    </i>
    <i r="2">
      <x v="8"/>
    </i>
    <i r="2">
      <x v="33"/>
    </i>
    <i r="2">
      <x v="50"/>
    </i>
    <i r="2">
      <x v="51"/>
    </i>
    <i r="2">
      <x v="55"/>
    </i>
    <i r="2">
      <x v="56"/>
    </i>
    <i r="2">
      <x v="57"/>
    </i>
    <i r="2">
      <x v="58"/>
    </i>
    <i r="2">
      <x v="63"/>
    </i>
    <i r="1">
      <x v="6"/>
    </i>
    <i r="2">
      <x v="32"/>
    </i>
    <i r="2">
      <x v="62"/>
    </i>
    <i r="2">
      <x v="88"/>
    </i>
    <i r="1">
      <x v="7"/>
    </i>
    <i r="2">
      <x v="90"/>
    </i>
    <i r="2">
      <x v="116"/>
    </i>
    <i r="1">
      <x v="8"/>
    </i>
    <i r="2">
      <x v="15"/>
    </i>
    <i r="2">
      <x v="22"/>
    </i>
    <i r="2">
      <x v="26"/>
    </i>
    <i r="2">
      <x v="40"/>
    </i>
    <i r="2">
      <x v="41"/>
    </i>
    <i r="2">
      <x v="42"/>
    </i>
    <i r="2">
      <x v="53"/>
    </i>
    <i r="2">
      <x v="59"/>
    </i>
    <i r="2">
      <x v="68"/>
    </i>
    <i r="2">
      <x v="91"/>
    </i>
    <i r="2">
      <x v="92"/>
    </i>
    <i r="2">
      <x v="94"/>
    </i>
    <i r="2">
      <x v="96"/>
    </i>
    <i r="2">
      <x v="109"/>
    </i>
    <i r="1">
      <x v="10"/>
    </i>
    <i r="2">
      <x v="12"/>
    </i>
    <i r="2">
      <x v="13"/>
    </i>
    <i r="2">
      <x v="14"/>
    </i>
    <i r="2">
      <x v="24"/>
    </i>
    <i r="2">
      <x v="25"/>
    </i>
    <i r="2">
      <x v="31"/>
    </i>
    <i r="2">
      <x v="34"/>
    </i>
    <i r="2">
      <x v="35"/>
    </i>
    <i r="2">
      <x v="52"/>
    </i>
    <i r="2">
      <x v="54"/>
    </i>
    <i r="2">
      <x v="64"/>
    </i>
    <i r="2">
      <x v="65"/>
    </i>
    <i r="2">
      <x v="85"/>
    </i>
    <i r="2">
      <x v="93"/>
    </i>
    <i r="2">
      <x v="95"/>
    </i>
    <i r="2">
      <x v="110"/>
    </i>
    <i r="2">
      <x v="111"/>
    </i>
    <i r="2">
      <x v="115"/>
    </i>
    <i r="2">
      <x v="118"/>
    </i>
    <i r="2">
      <x v="119"/>
    </i>
    <i r="2">
      <x v="120"/>
    </i>
    <i r="2">
      <x v="121"/>
    </i>
    <i r="2">
      <x v="122"/>
    </i>
    <i r="2">
      <x v="127"/>
    </i>
    <i r="1">
      <x v="13"/>
    </i>
    <i r="2">
      <x v="113"/>
    </i>
    <i r="2">
      <x v="114"/>
    </i>
    <i r="1">
      <x v="14"/>
    </i>
    <i r="2">
      <x v="7"/>
    </i>
    <i r="2">
      <x v="16"/>
    </i>
    <i r="2">
      <x v="17"/>
    </i>
    <i r="2">
      <x v="44"/>
    </i>
    <i r="2">
      <x v="45"/>
    </i>
    <i r="2">
      <x v="46"/>
    </i>
    <i r="2">
      <x v="47"/>
    </i>
    <i r="2">
      <x v="48"/>
    </i>
    <i r="2">
      <x v="49"/>
    </i>
    <i r="2">
      <x v="89"/>
    </i>
    <i r="2">
      <x v="97"/>
    </i>
    <i r="2">
      <x v="100"/>
    </i>
    <i r="2">
      <x v="101"/>
    </i>
    <i r="2">
      <x v="102"/>
    </i>
    <i r="2">
      <x v="103"/>
    </i>
    <i r="2">
      <x v="104"/>
    </i>
    <i r="2">
      <x v="112"/>
    </i>
    <i r="2">
      <x v="123"/>
    </i>
    <i r="2">
      <x v="124"/>
    </i>
    <i r="2">
      <x v="126"/>
    </i>
    <i r="2">
      <x v="130"/>
    </i>
    <i r="1">
      <x v="15"/>
    </i>
    <i r="2">
      <x v="43"/>
    </i>
    <i>
      <x v="1"/>
    </i>
    <i r="1">
      <x v="3"/>
    </i>
    <i r="2">
      <x v="27"/>
    </i>
    <i r="2">
      <x v="29"/>
    </i>
    <i r="2">
      <x v="30"/>
    </i>
    <i r="2">
      <x v="67"/>
    </i>
    <i r="2">
      <x v="70"/>
    </i>
    <i r="2">
      <x v="71"/>
    </i>
    <i r="2">
      <x v="80"/>
    </i>
    <i r="2">
      <x v="131"/>
    </i>
    <i r="1">
      <x v="5"/>
    </i>
    <i r="2">
      <x v="60"/>
    </i>
    <i r="2">
      <x v="61"/>
    </i>
    <i r="1">
      <x v="9"/>
    </i>
    <i r="2">
      <x v="69"/>
    </i>
    <i r="2">
      <x v="72"/>
    </i>
    <i r="2">
      <x v="73"/>
    </i>
    <i r="2">
      <x v="79"/>
    </i>
    <i r="1">
      <x v="11"/>
    </i>
    <i r="2">
      <x v="75"/>
    </i>
    <i r="2">
      <x v="76"/>
    </i>
    <i r="2">
      <x v="77"/>
    </i>
    <i r="2">
      <x v="78"/>
    </i>
    <i r="2">
      <x v="84"/>
    </i>
    <i r="1">
      <x v="12"/>
    </i>
    <i r="2">
      <x v="83"/>
    </i>
    <i r="1">
      <x v="16"/>
    </i>
    <i r="2">
      <x v="82"/>
    </i>
    <i t="grand">
      <x/>
    </i>
  </rowItems>
  <colFields count="1">
    <field x="-2"/>
  </colFields>
  <colItems count="6">
    <i>
      <x/>
    </i>
    <i i="1">
      <x v="1"/>
    </i>
    <i i="2">
      <x v="2"/>
    </i>
    <i i="3">
      <x v="3"/>
    </i>
    <i i="4">
      <x v="4"/>
    </i>
    <i i="5">
      <x v="5"/>
    </i>
  </colItems>
  <dataFields count="6">
    <dataField name=" Water_Need_coverage" fld="21" subtotal="average" baseField="1" baseItem="12" numFmtId="9"/>
    <dataField name=" Total_Latrines_coverage" fld="22" subtotal="average" baseField="0" baseItem="0" numFmtId="9"/>
    <dataField name="  Semi_Permanent_Latrines_coverage" fld="23" subtotal="average" baseField="0" baseItem="0" numFmtId="9"/>
    <dataField name=" Bathing_Facilities_coverage" fld="24" subtotal="average" baseField="0" baseItem="0" numFmtId="9"/>
    <dataField name=" Hand_Washing_Facilities_coverage" fld="25" subtotal="average" baseField="0" baseItem="0" numFmtId="9"/>
    <dataField name=" Hygiene_Kit_coverage" fld="26" subtotal="average" baseField="0" baseItem="0" numFmtId="9"/>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Township">
  <location ref="A28:G46" firstHeaderRow="0" firstDataRow="1" firstDataCol="1"/>
  <pivotFields count="129">
    <pivotField showAll="0" defaultSubtotal="0"/>
    <pivotField axis="axisRow" showAll="0" defaultSubtotal="0">
      <items count="17">
        <item x="1"/>
        <item x="4"/>
        <item x="0"/>
        <item x="7"/>
        <item x="3"/>
        <item x="13"/>
        <item x="11"/>
        <item x="10"/>
        <item x="6"/>
        <item x="8"/>
        <item x="5"/>
        <item x="14"/>
        <item x="16"/>
        <item x="9"/>
        <item x="2"/>
        <item x="12"/>
        <item x="15"/>
      </items>
    </pivotField>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dataField="1" showAll="0" defaultSubtotal="0"/>
    <pivotField showAll="0" defaultSubtotal="0"/>
  </pivotFields>
  <rowFields count="1">
    <field x="1"/>
  </rowFields>
  <rowItems count="18">
    <i>
      <x/>
    </i>
    <i>
      <x v="1"/>
    </i>
    <i>
      <x v="2"/>
    </i>
    <i>
      <x v="3"/>
    </i>
    <i>
      <x v="4"/>
    </i>
    <i>
      <x v="5"/>
    </i>
    <i>
      <x v="6"/>
    </i>
    <i>
      <x v="7"/>
    </i>
    <i>
      <x v="8"/>
    </i>
    <i>
      <x v="9"/>
    </i>
    <i>
      <x v="10"/>
    </i>
    <i>
      <x v="11"/>
    </i>
    <i>
      <x v="12"/>
    </i>
    <i>
      <x v="13"/>
    </i>
    <i>
      <x v="14"/>
    </i>
    <i>
      <x v="15"/>
    </i>
    <i>
      <x v="16"/>
    </i>
    <i t="grand">
      <x/>
    </i>
  </rowItems>
  <colFields count="1">
    <field x="-2"/>
  </colFields>
  <colItems count="6">
    <i>
      <x/>
    </i>
    <i i="1">
      <x v="1"/>
    </i>
    <i i="2">
      <x v="2"/>
    </i>
    <i i="3">
      <x v="3"/>
    </i>
    <i i="4">
      <x v="4"/>
    </i>
    <i i="5">
      <x v="5"/>
    </i>
  </colItems>
  <dataFields count="6">
    <dataField name="Profiled camps" fld="3" subtotal="count" baseField="0" baseItem="0"/>
    <dataField name="Individuals Cluster" fld="7" baseField="0" baseItem="0"/>
    <dataField name="Individuals registered" fld="11" baseField="0" baseItem="0"/>
    <dataField name="Individuals living" fld="9" baseField="1" baseItem="2"/>
    <dataField name="Registered but residing in boarding schools" fld="123" baseField="1" baseItem="0"/>
    <dataField name="Registetered but living in host communities" fld="127" baseField="1" baseItem="0"/>
  </dataFields>
  <formats count="3">
    <format dxfId="59">
      <pivotArea dataOnly="0" labelOnly="1" outline="0" fieldPosition="0">
        <references count="1">
          <reference field="4294967294" count="5">
            <x v="1"/>
            <x v="2"/>
            <x v="3"/>
            <x v="4"/>
            <x v="5"/>
          </reference>
        </references>
      </pivotArea>
    </format>
    <format dxfId="58">
      <pivotArea field="1" type="button" dataOnly="0" labelOnly="1" outline="0" axis="axisRow" fieldPosition="0"/>
    </format>
    <format dxfId="57">
      <pivotArea dataOnly="0" labelOnly="1" outline="0" fieldPosition="0">
        <references count="1">
          <reference field="4294967294" count="6">
            <x v="0"/>
            <x v="1"/>
            <x v="2"/>
            <x v="3"/>
            <x v="4"/>
            <x v="5"/>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PivotTable4"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State / Township">
  <location ref="F5:H19" firstHeaderRow="1" firstDataRow="2" firstDataCol="1"/>
  <pivotFields count="28">
    <pivotField showAll="0" defaultSubtotal="0">
      <items count="2">
        <item x="0"/>
        <item x="1"/>
      </items>
    </pivotField>
    <pivotField showAll="0" defaultSubtotal="0">
      <items count="17">
        <item x="7"/>
        <item x="4"/>
        <item x="8"/>
        <item x="6"/>
        <item x="0"/>
        <item x="14"/>
        <item x="10"/>
        <item x="9"/>
        <item x="2"/>
        <item x="13"/>
        <item x="3"/>
        <item x="5"/>
        <item x="16"/>
        <item x="12"/>
        <item x="1"/>
        <item x="11"/>
        <item x="15"/>
      </items>
    </pivotField>
    <pivotField axis="axisRow" showAll="0" defaultSubtotal="0">
      <items count="132">
        <item x="85"/>
        <item x="33"/>
        <item x="61"/>
        <item x="43"/>
        <item x="96"/>
        <item x="128"/>
        <item x="86"/>
        <item x="62"/>
        <item x="35"/>
        <item x="74"/>
        <item x="25"/>
        <item x="51"/>
        <item x="106"/>
        <item x="104"/>
        <item x="114"/>
        <item x="56"/>
        <item x="64"/>
        <item x="66"/>
        <item x="88"/>
        <item x="46"/>
        <item x="115"/>
        <item x="8"/>
        <item x="58"/>
        <item x="30"/>
        <item x="15"/>
        <item x="21"/>
        <item x="82"/>
        <item x="12"/>
        <item x="123"/>
        <item x="52"/>
        <item x="97"/>
        <item x="108"/>
        <item x="68"/>
        <item x="90"/>
        <item x="22"/>
        <item x="50"/>
        <item x="127"/>
        <item x="45"/>
        <item x="87"/>
        <item x="29"/>
        <item x="70"/>
        <item x="55"/>
        <item x="71"/>
        <item x="53"/>
        <item x="14"/>
        <item x="63"/>
        <item x="100"/>
        <item x="113"/>
        <item x="2"/>
        <item x="41"/>
        <item x="126"/>
        <item x="125"/>
        <item x="112"/>
        <item x="42"/>
        <item x="109"/>
        <item x="37"/>
        <item x="10"/>
        <item x="98"/>
        <item x="0"/>
        <item x="3"/>
        <item x="118"/>
        <item x="79"/>
        <item x="49"/>
        <item x="94"/>
        <item x="130"/>
        <item x="103"/>
        <item x="89"/>
        <item x="39"/>
        <item x="28"/>
        <item x="117"/>
        <item x="120"/>
        <item x="76"/>
        <item x="78"/>
        <item x="77"/>
        <item x="59"/>
        <item x="75"/>
        <item x="13"/>
        <item x="11"/>
        <item x="131"/>
        <item x="105"/>
        <item x="122"/>
        <item x="107"/>
        <item x="83"/>
        <item x="116"/>
        <item x="9"/>
        <item x="47"/>
        <item x="65"/>
        <item x="44"/>
        <item x="67"/>
        <item x="99"/>
        <item x="38"/>
        <item x="54"/>
        <item x="4"/>
        <item x="27"/>
        <item x="57"/>
        <item x="40"/>
        <item x="17"/>
        <item x="92"/>
        <item x="36"/>
        <item x="129"/>
        <item x="48"/>
        <item x="110"/>
        <item x="18"/>
        <item x="34"/>
        <item x="80"/>
        <item x="84"/>
        <item x="32"/>
        <item x="119"/>
        <item x="7"/>
        <item x="69"/>
        <item x="5"/>
        <item x="23"/>
        <item x="1"/>
        <item x="73"/>
        <item x="81"/>
        <item x="111"/>
        <item x="60"/>
        <item x="26"/>
        <item x="91"/>
        <item x="19"/>
        <item x="6"/>
        <item x="16"/>
        <item x="31"/>
        <item x="102"/>
        <item x="101"/>
        <item x="121"/>
        <item x="93"/>
        <item x="20"/>
        <item x="24"/>
        <item x="124"/>
        <item x="95"/>
        <item x="7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x="1"/>
        <item h="1"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13">
    <i>
      <x v="8"/>
    </i>
    <i>
      <x v="9"/>
    </i>
    <i>
      <x v="11"/>
    </i>
    <i>
      <x v="20"/>
    </i>
    <i>
      <x v="21"/>
    </i>
    <i>
      <x v="28"/>
    </i>
    <i>
      <x v="57"/>
    </i>
    <i>
      <x v="66"/>
    </i>
    <i>
      <x v="81"/>
    </i>
    <i>
      <x v="125"/>
    </i>
    <i>
      <x v="129"/>
    </i>
    <i>
      <x v="131"/>
    </i>
    <i t="grand">
      <x/>
    </i>
  </rowItems>
  <colFields count="1">
    <field x="15"/>
  </colFields>
  <colItems count="2">
    <i>
      <x/>
    </i>
    <i t="grand">
      <x/>
    </i>
  </colItem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25"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rowHeaderCaption="State / Township">
  <location ref="A3:G24" firstHeaderRow="1" firstDataRow="2" firstDataCol="1"/>
  <pivotFields count="129">
    <pivotField axis="axisRow" showAll="0" defaultSubtotal="0">
      <items count="2">
        <item x="0"/>
        <item x="1"/>
      </items>
    </pivotField>
    <pivotField axis="axisRow" showAll="0" defaultSubtotal="0">
      <items count="17">
        <item x="1"/>
        <item x="4"/>
        <item x="0"/>
        <item x="7"/>
        <item x="3"/>
        <item x="13"/>
        <item x="11"/>
        <item x="10"/>
        <item x="6"/>
        <item x="8"/>
        <item x="5"/>
        <item x="14"/>
        <item x="9"/>
        <item x="2"/>
        <item x="16"/>
        <item x="12"/>
        <item x="15"/>
      </items>
    </pivotField>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0"/>
        <item x="2"/>
        <item x="4"/>
        <item x="1"/>
        <item x="3"/>
        <item m="1"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1"/>
  </rowFields>
  <rowItems count="20">
    <i>
      <x/>
    </i>
    <i r="1">
      <x/>
    </i>
    <i r="1">
      <x v="1"/>
    </i>
    <i r="1">
      <x v="2"/>
    </i>
    <i r="1">
      <x v="4"/>
    </i>
    <i r="1">
      <x v="6"/>
    </i>
    <i r="1">
      <x v="7"/>
    </i>
    <i r="1">
      <x v="8"/>
    </i>
    <i r="1">
      <x v="10"/>
    </i>
    <i r="1">
      <x v="12"/>
    </i>
    <i r="1">
      <x v="13"/>
    </i>
    <i r="1">
      <x v="15"/>
    </i>
    <i>
      <x v="1"/>
    </i>
    <i r="1">
      <x v="3"/>
    </i>
    <i r="1">
      <x v="5"/>
    </i>
    <i r="1">
      <x v="9"/>
    </i>
    <i r="1">
      <x v="11"/>
    </i>
    <i r="1">
      <x v="14"/>
    </i>
    <i r="1">
      <x v="16"/>
    </i>
    <i t="grand">
      <x/>
    </i>
  </rowItems>
  <colFields count="1">
    <field x="27"/>
  </colFields>
  <colItems count="6">
    <i>
      <x/>
    </i>
    <i>
      <x v="1"/>
    </i>
    <i>
      <x v="2"/>
    </i>
    <i>
      <x v="3"/>
    </i>
    <i>
      <x v="4"/>
    </i>
    <i t="grand">
      <x/>
    </i>
  </colItems>
  <dataFields count="1">
    <dataField name="Agencies" fld="3"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9" cacheId="24"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rowHeaderCaption="Accomodation Type">
  <location ref="J17:K22" firstHeaderRow="1" firstDataRow="1" firstDataCol="1" rowPageCount="1" colPageCount="1"/>
  <pivotFields count="44">
    <pivotField axis="axisPage" multipleItemSelectionAllowed="1" showAll="0" defaultSubtotal="0">
      <items count="2">
        <item h="1" x="0"/>
        <item x="1"/>
      </items>
    </pivotField>
    <pivotField dataField="1" showAl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pivotField showAll="0"/>
    <pivotField showAll="0" defaultSubtotal="0"/>
    <pivotField showAll="0"/>
    <pivotField showAll="0" defaultSubtotal="0"/>
    <pivotField axis="axisRow" showAll="0">
      <items count="6">
        <item x="2"/>
        <item x="0"/>
        <item x="1"/>
        <item x="4"/>
        <item x="3"/>
        <item t="default"/>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s>
  <rowFields count="1">
    <field x="21"/>
  </rowFields>
  <rowItems count="5">
    <i>
      <x/>
    </i>
    <i>
      <x v="1"/>
    </i>
    <i>
      <x v="2"/>
    </i>
    <i>
      <x v="3"/>
    </i>
    <i t="grand">
      <x/>
    </i>
  </rowItems>
  <colItems count="1">
    <i/>
  </colItems>
  <pageFields count="1">
    <pageField fld="0" hier="-1"/>
  </pageFields>
  <dataFields count="1">
    <dataField name="Total " fld="1" subtotal="count" baseField="0" baseItem="0"/>
  </dataFields>
  <formats count="5">
    <format dxfId="64">
      <pivotArea dataOnly="0" labelOnly="1" outline="0" axis="axisValues" fieldPosition="0"/>
    </format>
    <format dxfId="63">
      <pivotArea collapsedLevelsAreSubtotals="1" fieldPosition="0">
        <references count="1">
          <reference field="21" count="1">
            <x v="1"/>
          </reference>
        </references>
      </pivotArea>
    </format>
    <format dxfId="62">
      <pivotArea dataOnly="0" labelOnly="1" fieldPosition="0">
        <references count="1">
          <reference field="21" count="1">
            <x v="1"/>
          </reference>
        </references>
      </pivotArea>
    </format>
    <format dxfId="61">
      <pivotArea collapsedLevelsAreSubtotals="1" fieldPosition="0">
        <references count="1">
          <reference field="21" count="1">
            <x v="1"/>
          </reference>
        </references>
      </pivotArea>
    </format>
    <format dxfId="60">
      <pivotArea dataOnly="0" labelOnly="1" fieldPosition="0">
        <references count="1">
          <reference field="21" count="1">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5"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Township / Camp">
  <location ref="A54:B71" firstHeaderRow="1" firstDataRow="1" firstDataCol="1" rowPageCount="1" colPageCount="1"/>
  <pivotFields count="129">
    <pivotField showAll="0" defaultSubtotal="0"/>
    <pivotField axis="axisRow" showAll="0" defaultSubtotal="0">
      <items count="17">
        <item x="1"/>
        <item x="4"/>
        <item x="0"/>
        <item x="7"/>
        <item x="3"/>
        <item x="13"/>
        <item x="11"/>
        <item x="10"/>
        <item x="6"/>
        <item x="8"/>
        <item x="5"/>
        <item x="14"/>
        <item x="16"/>
        <item x="9"/>
        <item x="2"/>
        <item x="12"/>
        <item x="15"/>
      </items>
    </pivotField>
    <pivotField axis="axisRow" showAll="0" defaultSubtotal="0">
      <items count="139">
        <item x="0"/>
        <item x="1"/>
        <item x="2"/>
        <item x="3"/>
        <item x="4"/>
        <item x="5"/>
        <item x="6"/>
        <item m="1" x="138"/>
        <item x="7"/>
        <item x="8"/>
        <item m="1" x="133"/>
        <item x="9"/>
        <item x="10"/>
        <item x="11"/>
        <item x="12"/>
        <item x="13"/>
        <item x="14"/>
        <item x="15"/>
        <item x="16"/>
        <item x="17"/>
        <item x="18"/>
        <item x="19"/>
        <item x="20"/>
        <item x="64"/>
        <item x="65"/>
        <item x="66"/>
        <item x="67"/>
        <item x="68"/>
        <item x="69"/>
        <item x="70"/>
        <item x="71"/>
        <item x="72"/>
        <item x="73"/>
        <item x="74"/>
        <item x="75"/>
        <item m="1" x="135"/>
        <item x="76"/>
        <item x="77"/>
        <item x="78"/>
        <item x="79"/>
        <item x="80"/>
        <item x="81"/>
        <item x="82"/>
        <item x="83"/>
        <item x="84"/>
        <item x="85"/>
        <item m="1" x="137"/>
        <item x="86"/>
        <item x="87"/>
        <item x="88"/>
        <item x="89"/>
        <item x="90"/>
        <item x="91"/>
        <item x="92"/>
        <item x="93"/>
        <item x="94"/>
        <item x="95"/>
        <item x="96"/>
        <item x="97"/>
        <item x="98"/>
        <item x="99"/>
        <item m="1" x="132"/>
        <item x="100"/>
        <item x="101"/>
        <item x="102"/>
        <item x="103"/>
        <item x="104"/>
        <item x="105"/>
        <item x="106"/>
        <item x="107"/>
        <item x="108"/>
        <item x="21"/>
        <item x="22"/>
        <item x="23"/>
        <item m="1" x="134"/>
        <item x="24"/>
        <item x="109"/>
        <item x="110"/>
        <item x="111"/>
        <item x="112"/>
        <item x="113"/>
        <item m="1" x="136"/>
        <item x="114"/>
        <item x="115"/>
        <item x="116"/>
        <item x="117"/>
        <item x="118"/>
        <item x="119"/>
        <item x="120"/>
        <item x="121"/>
        <item x="122"/>
        <item x="123"/>
        <item x="124"/>
        <item x="125"/>
        <item x="126"/>
        <item x="127"/>
        <item x="128"/>
        <item x="129"/>
        <item x="130"/>
        <item x="131"/>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ame="People living in the camp and  awaiting registration" axis="axisPage" dataField="1" multipleItemSelectionAllowed="1" showAll="0" defaultSubtotal="0">
      <items count="11">
        <item x="9"/>
        <item x="4"/>
        <item x="2"/>
        <item x="10"/>
        <item x="3"/>
        <item x="5"/>
        <item x="1"/>
        <item x="6"/>
        <item x="8"/>
        <item x="7"/>
        <item h="1" x="0"/>
      </items>
    </pivotField>
    <pivotField showAll="0" defaultSubtotal="0"/>
    <pivotField showAll="0" defaultSubtotal="0"/>
    <pivotField showAll="0" defaultSubtotal="0"/>
  </pivotFields>
  <rowFields count="2">
    <field x="1"/>
    <field x="2"/>
  </rowFields>
  <rowItems count="17">
    <i>
      <x/>
    </i>
    <i r="1">
      <x v="80"/>
    </i>
    <i r="1">
      <x v="106"/>
    </i>
    <i>
      <x v="2"/>
    </i>
    <i r="1">
      <x v="4"/>
    </i>
    <i>
      <x v="3"/>
    </i>
    <i r="1">
      <x v="77"/>
    </i>
    <i>
      <x v="4"/>
    </i>
    <i r="1">
      <x v="62"/>
    </i>
    <i>
      <x v="10"/>
    </i>
    <i r="1">
      <x v="26"/>
    </i>
    <i r="1">
      <x v="100"/>
    </i>
    <i>
      <x v="14"/>
    </i>
    <i r="1">
      <x v="50"/>
    </i>
    <i r="1">
      <x v="108"/>
    </i>
    <i r="1">
      <x v="119"/>
    </i>
    <i t="grand">
      <x/>
    </i>
  </rowItems>
  <colItems count="1">
    <i/>
  </colItems>
  <pageFields count="1">
    <pageField fld="125" hier="-1"/>
  </pageFields>
  <dataFields count="1">
    <dataField name="# of People" fld="125" baseField="1" baseItem="0"/>
  </dataFields>
  <formats count="3">
    <format dxfId="67">
      <pivotArea field="125" type="button" dataOnly="0" labelOnly="1" outline="0" axis="axisPage" fieldPosition="0"/>
    </format>
    <format dxfId="66">
      <pivotArea field="125" type="button" dataOnly="0" labelOnly="1" outline="0" axis="axisPage" fieldPosition="0"/>
    </format>
    <format dxfId="65">
      <pivotArea dataOnly="0" labelOnly="1" outline="0" axis="axisValues"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6" cacheId="13"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Township / Camp">
  <location ref="A77:D88" firstHeaderRow="1" firstDataRow="2" firstDataCol="1"/>
  <pivotFields count="5">
    <pivotField dataField="1" showAll="0" defaultSubtotal="0"/>
    <pivotField showAll="0" defaultSubtotal="0"/>
    <pivotField axis="axisRow" showAll="0" defaultSubtotal="0">
      <items count="9">
        <item x="7"/>
        <item x="0"/>
        <item x="3"/>
        <item x="1"/>
        <item x="5"/>
        <item x="8"/>
        <item x="4"/>
        <item x="6"/>
        <item x="2"/>
      </items>
    </pivotField>
    <pivotField axis="axisCol" showAll="0" defaultSubtotal="0">
      <items count="4">
        <item h="1" x="3"/>
        <item x="1"/>
        <item x="0"/>
        <item h="1" x="2"/>
      </items>
    </pivotField>
    <pivotField showAll="0" defaultSubtotal="0"/>
  </pivotFields>
  <rowFields count="1">
    <field x="2"/>
  </rowFields>
  <rowItems count="10">
    <i>
      <x/>
    </i>
    <i>
      <x v="1"/>
    </i>
    <i>
      <x v="2"/>
    </i>
    <i>
      <x v="3"/>
    </i>
    <i>
      <x v="4"/>
    </i>
    <i>
      <x v="5"/>
    </i>
    <i>
      <x v="6"/>
    </i>
    <i>
      <x v="7"/>
    </i>
    <i>
      <x v="8"/>
    </i>
    <i t="grand">
      <x/>
    </i>
  </rowItems>
  <colFields count="1">
    <field x="3"/>
  </colFields>
  <colItems count="3">
    <i>
      <x v="1"/>
    </i>
    <i>
      <x v="2"/>
    </i>
    <i t="grand">
      <x/>
    </i>
  </colItems>
  <dataFields count="1">
    <dataField name="Count of CampName" fld="0" subtotal="count" baseField="0" baseItem="0"/>
  </dataFields>
  <formats count="1">
    <format dxfId="68">
      <pivotArea dataOnly="0" labelOnly="1" outline="0" axis="axisValues" fieldPosition="0"/>
    </format>
  </formats>
  <conditionalFormats count="1">
    <conditionalFormat priority="1">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2" cacheId="2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Agency/Township/Camp">
  <location ref="A28:D180" firstHeaderRow="0" firstDataRow="1" firstDataCol="1"/>
  <pivotFields count="129">
    <pivotField axis="axisRow" showAll="0" defaultSubtotal="0">
      <items count="2">
        <item x="0"/>
        <item x="1"/>
      </items>
    </pivotField>
    <pivotField showAll="0" defaultSubtotal="0"/>
    <pivotField axis="axisRow" showAll="0" defaultSubtotal="0">
      <items count="139">
        <item x="0"/>
        <item x="1"/>
        <item x="2"/>
        <item x="3"/>
        <item x="4"/>
        <item x="5"/>
        <item x="6"/>
        <item m="1" x="138"/>
        <item x="8"/>
        <item m="1" x="133"/>
        <item x="9"/>
        <item x="10"/>
        <item x="11"/>
        <item x="12"/>
        <item x="13"/>
        <item x="14"/>
        <item x="16"/>
        <item x="18"/>
        <item x="19"/>
        <item x="20"/>
        <item x="66"/>
        <item x="67"/>
        <item x="73"/>
        <item x="74"/>
        <item x="75"/>
        <item x="76"/>
        <item x="77"/>
        <item x="78"/>
        <item x="79"/>
        <item x="80"/>
        <item x="81"/>
        <item x="83"/>
        <item x="84"/>
        <item x="85"/>
        <item m="1" x="137"/>
        <item x="87"/>
        <item x="89"/>
        <item x="91"/>
        <item x="92"/>
        <item x="93"/>
        <item x="94"/>
        <item x="95"/>
        <item x="97"/>
        <item m="1" x="132"/>
        <item x="104"/>
        <item x="105"/>
        <item x="106"/>
        <item x="107"/>
        <item x="108"/>
        <item x="21"/>
        <item x="23"/>
        <item m="1" x="134"/>
        <item x="110"/>
        <item x="112"/>
        <item m="1" x="136"/>
        <item x="117"/>
        <item x="120"/>
        <item x="125"/>
        <item x="127"/>
        <item x="128"/>
        <item x="129"/>
        <item x="130"/>
        <item x="25"/>
        <item x="26"/>
        <item x="28"/>
        <item x="31"/>
        <item x="33"/>
        <item x="34"/>
        <item x="35"/>
        <item x="36"/>
        <item x="37"/>
        <item x="38"/>
        <item x="39"/>
        <item x="41"/>
        <item x="42"/>
        <item x="43"/>
        <item x="45"/>
        <item x="46"/>
        <item x="47"/>
        <item x="50"/>
        <item x="52"/>
        <item x="53"/>
        <item x="54"/>
        <item x="55"/>
        <item x="56"/>
        <item x="57"/>
        <item x="59"/>
        <item x="61"/>
        <item x="68"/>
        <item x="124"/>
        <item x="27"/>
        <item x="7"/>
        <item m="1" x="135"/>
        <item x="88"/>
        <item x="32"/>
        <item x="58"/>
        <item x="30"/>
        <item x="40"/>
        <item x="48"/>
        <item x="126"/>
        <item x="82"/>
        <item x="113"/>
        <item x="49"/>
        <item x="60"/>
        <item x="15"/>
        <item x="65"/>
        <item x="69"/>
        <item x="102"/>
        <item x="131"/>
        <item x="98"/>
        <item x="99"/>
        <item x="24"/>
        <item x="111"/>
        <item x="118"/>
        <item x="114"/>
        <item x="115"/>
        <item x="116"/>
        <item x="123"/>
        <item x="70"/>
        <item x="72"/>
        <item x="22"/>
        <item x="109"/>
        <item x="119"/>
        <item x="63"/>
        <item x="122"/>
        <item x="103"/>
        <item x="44"/>
        <item x="64"/>
        <item x="96"/>
        <item x="51"/>
        <item x="17"/>
        <item x="29"/>
        <item x="62"/>
        <item x="90"/>
        <item x="71"/>
        <item x="86"/>
        <item x="100"/>
        <item x="101"/>
        <item x="121"/>
      </items>
    </pivotField>
    <pivotField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3">
        <item x="0"/>
        <item m="1" x="10"/>
        <item m="1" x="12"/>
        <item x="8"/>
        <item x="3"/>
        <item m="1" x="9"/>
        <item m="1" x="11"/>
        <item x="1"/>
        <item x="2"/>
        <item x="4"/>
        <item x="5"/>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3">
    <field x="23"/>
    <field x="0"/>
    <field x="2"/>
  </rowFields>
  <rowItems count="152">
    <i>
      <x/>
    </i>
    <i r="1">
      <x/>
    </i>
    <i r="2">
      <x/>
    </i>
    <i r="2">
      <x v="6"/>
    </i>
    <i r="2">
      <x v="13"/>
    </i>
    <i r="2">
      <x v="14"/>
    </i>
    <i r="2">
      <x v="15"/>
    </i>
    <i r="2">
      <x v="17"/>
    </i>
    <i r="2">
      <x v="19"/>
    </i>
    <i r="2">
      <x v="21"/>
    </i>
    <i r="2">
      <x v="23"/>
    </i>
    <i r="2">
      <x v="24"/>
    </i>
    <i r="2">
      <x v="26"/>
    </i>
    <i r="2">
      <x v="27"/>
    </i>
    <i r="2">
      <x v="35"/>
    </i>
    <i r="2">
      <x v="37"/>
    </i>
    <i r="2">
      <x v="38"/>
    </i>
    <i r="2">
      <x v="41"/>
    </i>
    <i r="2">
      <x v="42"/>
    </i>
    <i r="2">
      <x v="45"/>
    </i>
    <i r="2">
      <x v="58"/>
    </i>
    <i r="2">
      <x v="60"/>
    </i>
    <i r="2">
      <x v="62"/>
    </i>
    <i r="2">
      <x v="67"/>
    </i>
    <i r="2">
      <x v="72"/>
    </i>
    <i r="2">
      <x v="74"/>
    </i>
    <i r="2">
      <x v="78"/>
    </i>
    <i r="2">
      <x v="79"/>
    </i>
    <i r="2">
      <x v="81"/>
    </i>
    <i r="2">
      <x v="82"/>
    </i>
    <i r="2">
      <x v="85"/>
    </i>
    <i r="2">
      <x v="87"/>
    </i>
    <i r="2">
      <x v="109"/>
    </i>
    <i r="2">
      <x v="110"/>
    </i>
    <i r="2">
      <x v="134"/>
    </i>
    <i r="2">
      <x v="135"/>
    </i>
    <i r="1">
      <x v="1"/>
    </i>
    <i r="2">
      <x v="111"/>
    </i>
    <i r="2">
      <x v="112"/>
    </i>
    <i r="2">
      <x v="113"/>
    </i>
    <i r="2">
      <x v="114"/>
    </i>
    <i r="2">
      <x v="115"/>
    </i>
    <i r="2">
      <x v="116"/>
    </i>
    <i r="2">
      <x v="117"/>
    </i>
    <i r="2">
      <x v="118"/>
    </i>
    <i r="2">
      <x v="119"/>
    </i>
    <i r="2">
      <x v="120"/>
    </i>
    <i r="2">
      <x v="121"/>
    </i>
    <i r="2">
      <x v="122"/>
    </i>
    <i r="2">
      <x v="123"/>
    </i>
    <i r="2">
      <x v="124"/>
    </i>
    <i r="2">
      <x v="125"/>
    </i>
    <i r="2">
      <x v="138"/>
    </i>
    <i>
      <x v="3"/>
    </i>
    <i r="1">
      <x v="1"/>
    </i>
    <i r="2">
      <x v="55"/>
    </i>
    <i>
      <x v="4"/>
    </i>
    <i r="1">
      <x/>
    </i>
    <i r="2">
      <x v="3"/>
    </i>
    <i r="2">
      <x v="4"/>
    </i>
    <i r="2">
      <x v="10"/>
    </i>
    <i r="2">
      <x v="11"/>
    </i>
    <i r="2">
      <x v="12"/>
    </i>
    <i r="2">
      <x v="16"/>
    </i>
    <i r="2">
      <x v="18"/>
    </i>
    <i r="2">
      <x v="28"/>
    </i>
    <i r="2">
      <x v="29"/>
    </i>
    <i r="2">
      <x v="30"/>
    </i>
    <i r="2">
      <x v="36"/>
    </i>
    <i r="2">
      <x v="47"/>
    </i>
    <i r="2">
      <x v="48"/>
    </i>
    <i r="2">
      <x v="49"/>
    </i>
    <i r="2">
      <x v="56"/>
    </i>
    <i r="2">
      <x v="59"/>
    </i>
    <i r="2">
      <x v="66"/>
    </i>
    <i r="2">
      <x v="68"/>
    </i>
    <i r="2">
      <x v="69"/>
    </i>
    <i r="2">
      <x v="70"/>
    </i>
    <i r="2">
      <x v="75"/>
    </i>
    <i r="2">
      <x v="80"/>
    </i>
    <i r="2">
      <x v="83"/>
    </i>
    <i r="2">
      <x v="84"/>
    </i>
    <i r="2">
      <x v="86"/>
    </i>
    <i r="2">
      <x v="129"/>
    </i>
    <i>
      <x v="7"/>
    </i>
    <i r="1">
      <x/>
    </i>
    <i r="2">
      <x v="1"/>
    </i>
    <i r="2">
      <x v="88"/>
    </i>
    <i r="2">
      <x v="89"/>
    </i>
    <i r="2">
      <x v="90"/>
    </i>
    <i r="2">
      <x v="91"/>
    </i>
    <i r="2">
      <x v="93"/>
    </i>
    <i r="2">
      <x v="94"/>
    </i>
    <i r="2">
      <x v="95"/>
    </i>
    <i r="2">
      <x v="96"/>
    </i>
    <i r="2">
      <x v="97"/>
    </i>
    <i r="2">
      <x v="98"/>
    </i>
    <i r="2">
      <x v="99"/>
    </i>
    <i r="2">
      <x v="104"/>
    </i>
    <i r="2">
      <x v="105"/>
    </i>
    <i r="2">
      <x v="106"/>
    </i>
    <i r="2">
      <x v="133"/>
    </i>
    <i>
      <x v="8"/>
    </i>
    <i r="1">
      <x/>
    </i>
    <i r="2">
      <x v="2"/>
    </i>
    <i r="2">
      <x v="8"/>
    </i>
    <i r="2">
      <x v="25"/>
    </i>
    <i r="2">
      <x v="32"/>
    </i>
    <i r="2">
      <x v="40"/>
    </i>
    <i r="2">
      <x v="57"/>
    </i>
    <i r="2">
      <x v="61"/>
    </i>
    <i r="2">
      <x v="64"/>
    </i>
    <i r="2">
      <x v="77"/>
    </i>
    <i r="2">
      <x v="128"/>
    </i>
    <i r="2">
      <x v="136"/>
    </i>
    <i r="2">
      <x v="137"/>
    </i>
    <i>
      <x v="9"/>
    </i>
    <i r="1">
      <x/>
    </i>
    <i r="2">
      <x v="5"/>
    </i>
    <i r="2">
      <x v="20"/>
    </i>
    <i r="2">
      <x v="31"/>
    </i>
    <i r="2">
      <x v="33"/>
    </i>
    <i r="2">
      <x v="39"/>
    </i>
    <i r="2">
      <x v="46"/>
    </i>
    <i r="2">
      <x v="50"/>
    </i>
    <i r="2">
      <x v="63"/>
    </i>
    <i r="2">
      <x v="65"/>
    </i>
    <i r="2">
      <x v="71"/>
    </i>
    <i r="2">
      <x v="73"/>
    </i>
    <i r="2">
      <x v="76"/>
    </i>
    <i>
      <x v="10"/>
    </i>
    <i r="1">
      <x/>
    </i>
    <i r="2">
      <x v="126"/>
    </i>
    <i r="2">
      <x v="127"/>
    </i>
    <i r="2">
      <x v="130"/>
    </i>
    <i r="2">
      <x v="131"/>
    </i>
    <i r="2">
      <x v="132"/>
    </i>
    <i>
      <x v="11"/>
    </i>
    <i r="1">
      <x/>
    </i>
    <i r="2">
      <x v="100"/>
    </i>
    <i r="2">
      <x v="101"/>
    </i>
    <i r="2">
      <x v="102"/>
    </i>
    <i r="2">
      <x v="103"/>
    </i>
    <i r="2">
      <x v="107"/>
    </i>
    <i r="2">
      <x v="108"/>
    </i>
    <i>
      <x v="12"/>
    </i>
    <i r="1">
      <x v="1"/>
    </i>
    <i r="2">
      <x v="22"/>
    </i>
    <i r="2">
      <x v="44"/>
    </i>
    <i r="2">
      <x v="52"/>
    </i>
    <i r="2">
      <x v="53"/>
    </i>
    <i t="grand">
      <x/>
    </i>
  </rowItems>
  <colFields count="1">
    <field x="-2"/>
  </colFields>
  <colItems count="3">
    <i>
      <x/>
    </i>
    <i i="1">
      <x v="1"/>
    </i>
    <i i="2">
      <x v="2"/>
    </i>
  </colItems>
  <dataFields count="3">
    <dataField name="Individuals Registered" fld="11" baseField="0" baseItem="0"/>
    <dataField name="Individuals Living" fld="9" baseField="0" baseItem="0"/>
    <dataField name="Individuals Cluster" fld="7" baseField="0" baseItem="0"/>
  </dataFields>
  <formats count="26">
    <format dxfId="52">
      <pivotArea collapsedLevelsAreSubtotals="1" fieldPosition="0">
        <references count="3">
          <reference field="4294967294" count="2" selected="0">
            <x v="0"/>
            <x v="1"/>
          </reference>
          <reference field="0" count="1" selected="0">
            <x v="0"/>
          </reference>
          <reference field="2" count="1">
            <x v="14"/>
          </reference>
        </references>
      </pivotArea>
    </format>
    <format dxfId="51">
      <pivotArea collapsedLevelsAreSubtotals="1" fieldPosition="0">
        <references count="3">
          <reference field="4294967294" count="2" selected="0">
            <x v="0"/>
            <x v="1"/>
          </reference>
          <reference field="0" count="1" selected="0">
            <x v="0"/>
          </reference>
          <reference field="2" count="1">
            <x v="6"/>
          </reference>
        </references>
      </pivotArea>
    </format>
    <format dxfId="50">
      <pivotArea collapsedLevelsAreSubtotals="1" fieldPosition="0">
        <references count="3">
          <reference field="4294967294" count="2" selected="0">
            <x v="0"/>
            <x v="1"/>
          </reference>
          <reference field="0" count="1" selected="0">
            <x v="0"/>
          </reference>
          <reference field="2" count="1">
            <x v="5"/>
          </reference>
        </references>
      </pivotArea>
    </format>
    <format dxfId="49">
      <pivotArea collapsedLevelsAreSubtotals="1" fieldPosition="0">
        <references count="3">
          <reference field="4294967294" count="2" selected="0">
            <x v="0"/>
            <x v="1"/>
          </reference>
          <reference field="0" count="1" selected="0">
            <x v="0"/>
          </reference>
          <reference field="2" count="1">
            <x v="64"/>
          </reference>
        </references>
      </pivotArea>
    </format>
    <format dxfId="48">
      <pivotArea collapsedLevelsAreSubtotals="1" fieldPosition="0">
        <references count="3">
          <reference field="4294967294" count="2" selected="0">
            <x v="0"/>
            <x v="1"/>
          </reference>
          <reference field="0" count="1" selected="0">
            <x v="0"/>
          </reference>
          <reference field="2" count="1">
            <x v="67"/>
          </reference>
        </references>
      </pivotArea>
    </format>
    <format dxfId="47">
      <pivotArea collapsedLevelsAreSubtotals="1" fieldPosition="0">
        <references count="3">
          <reference field="4294967294" count="2" selected="0">
            <x v="0"/>
            <x v="1"/>
          </reference>
          <reference field="0" count="1" selected="0">
            <x v="0"/>
          </reference>
          <reference field="2" count="3">
            <x v="75"/>
            <x v="76"/>
            <x v="77"/>
          </reference>
        </references>
      </pivotArea>
    </format>
    <format dxfId="46">
      <pivotArea collapsedLevelsAreSubtotals="1" fieldPosition="0">
        <references count="1">
          <reference field="23" count="1">
            <x v="3"/>
          </reference>
        </references>
      </pivotArea>
    </format>
    <format dxfId="45">
      <pivotArea collapsedLevelsAreSubtotals="1" fieldPosition="0">
        <references count="1">
          <reference field="23" count="1">
            <x v="4"/>
          </reference>
        </references>
      </pivotArea>
    </format>
    <format dxfId="44">
      <pivotArea collapsedLevelsAreSubtotals="1" fieldPosition="0">
        <references count="1">
          <reference field="23" count="1">
            <x v="7"/>
          </reference>
        </references>
      </pivotArea>
    </format>
    <format dxfId="43">
      <pivotArea collapsedLevelsAreSubtotals="1" fieldPosition="0">
        <references count="1">
          <reference field="23" count="1">
            <x v="8"/>
          </reference>
        </references>
      </pivotArea>
    </format>
    <format dxfId="42">
      <pivotArea collapsedLevelsAreSubtotals="1" fieldPosition="0">
        <references count="1">
          <reference field="23" count="1">
            <x v="9"/>
          </reference>
        </references>
      </pivotArea>
    </format>
    <format dxfId="41">
      <pivotArea collapsedLevelsAreSubtotals="1" fieldPosition="0">
        <references count="1">
          <reference field="23" count="1">
            <x v="10"/>
          </reference>
        </references>
      </pivotArea>
    </format>
    <format dxfId="40">
      <pivotArea collapsedLevelsAreSubtotals="1" fieldPosition="0">
        <references count="1">
          <reference field="23" count="1">
            <x v="11"/>
          </reference>
        </references>
      </pivotArea>
    </format>
    <format dxfId="39">
      <pivotArea collapsedLevelsAreSubtotals="1" fieldPosition="0">
        <references count="1">
          <reference field="23" count="1">
            <x v="12"/>
          </reference>
        </references>
      </pivotArea>
    </format>
    <format dxfId="38">
      <pivotArea dataOnly="0" labelOnly="1" outline="0" fieldPosition="0">
        <references count="1">
          <reference field="4294967294" count="3">
            <x v="0"/>
            <x v="1"/>
            <x v="2"/>
          </reference>
        </references>
      </pivotArea>
    </format>
    <format dxfId="37">
      <pivotArea type="all" dataOnly="0" outline="0" fieldPosition="0"/>
    </format>
    <format dxfId="36">
      <pivotArea outline="0" collapsedLevelsAreSubtotals="1" fieldPosition="0"/>
    </format>
    <format dxfId="35">
      <pivotArea field="23" type="button" dataOnly="0" labelOnly="1" outline="0" axis="axisRow" fieldPosition="0"/>
    </format>
    <format dxfId="34">
      <pivotArea dataOnly="0" labelOnly="1" fieldPosition="0">
        <references count="1">
          <reference field="23" count="0"/>
        </references>
      </pivotArea>
    </format>
    <format dxfId="33">
      <pivotArea dataOnly="0" labelOnly="1" grandRow="1" outline="0" fieldPosition="0"/>
    </format>
    <format dxfId="32">
      <pivotArea dataOnly="0" labelOnly="1" fieldPosition="0">
        <references count="2">
          <reference field="0" count="0"/>
          <reference field="23" count="1" selected="0">
            <x v="0"/>
          </reference>
        </references>
      </pivotArea>
    </format>
    <format dxfId="31">
      <pivotArea dataOnly="0" labelOnly="1" fieldPosition="0">
        <references count="3">
          <reference field="0" count="1" selected="0">
            <x v="0"/>
          </reference>
          <reference field="2" count="50">
            <x v="0"/>
            <x v="6"/>
            <x v="13"/>
            <x v="14"/>
            <x v="15"/>
            <x v="17"/>
            <x v="19"/>
            <x v="21"/>
            <x v="23"/>
            <x v="24"/>
            <x v="26"/>
            <x v="27"/>
            <x v="35"/>
            <x v="37"/>
            <x v="38"/>
            <x v="41"/>
            <x v="42"/>
            <x v="45"/>
            <x v="58"/>
            <x v="60"/>
            <x v="62"/>
            <x v="67"/>
            <x v="72"/>
            <x v="74"/>
            <x v="78"/>
            <x v="79"/>
            <x v="81"/>
            <x v="82"/>
            <x v="85"/>
            <x v="87"/>
            <x v="109"/>
            <x v="110"/>
            <x v="111"/>
            <x v="112"/>
            <x v="113"/>
            <x v="114"/>
            <x v="115"/>
            <x v="116"/>
            <x v="117"/>
            <x v="118"/>
            <x v="119"/>
            <x v="120"/>
            <x v="121"/>
            <x v="122"/>
            <x v="123"/>
            <x v="124"/>
            <x v="125"/>
            <x v="134"/>
            <x v="135"/>
            <x v="138"/>
          </reference>
          <reference field="23" count="1" selected="0">
            <x v="0"/>
          </reference>
        </references>
      </pivotArea>
    </format>
    <format dxfId="30">
      <pivotArea dataOnly="0" labelOnly="1" fieldPosition="0">
        <references count="3">
          <reference field="0" count="1" selected="0">
            <x v="1"/>
          </reference>
          <reference field="2" count="50">
            <x v="1"/>
            <x v="2"/>
            <x v="3"/>
            <x v="4"/>
            <x v="8"/>
            <x v="10"/>
            <x v="11"/>
            <x v="12"/>
            <x v="16"/>
            <x v="18"/>
            <x v="25"/>
            <x v="28"/>
            <x v="29"/>
            <x v="30"/>
            <x v="32"/>
            <x v="36"/>
            <x v="40"/>
            <x v="47"/>
            <x v="48"/>
            <x v="49"/>
            <x v="55"/>
            <x v="56"/>
            <x v="57"/>
            <x v="59"/>
            <x v="61"/>
            <x v="66"/>
            <x v="68"/>
            <x v="69"/>
            <x v="70"/>
            <x v="75"/>
            <x v="80"/>
            <x v="83"/>
            <x v="84"/>
            <x v="86"/>
            <x v="88"/>
            <x v="89"/>
            <x v="90"/>
            <x v="91"/>
            <x v="93"/>
            <x v="94"/>
            <x v="95"/>
            <x v="96"/>
            <x v="97"/>
            <x v="98"/>
            <x v="99"/>
            <x v="104"/>
            <x v="105"/>
            <x v="106"/>
            <x v="129"/>
            <x v="133"/>
          </reference>
          <reference field="23" count="1" selected="0">
            <x v="3"/>
          </reference>
        </references>
      </pivotArea>
    </format>
    <format dxfId="29">
      <pivotArea dataOnly="0" labelOnly="1" fieldPosition="0">
        <references count="3">
          <reference field="0" count="1" selected="0">
            <x v="0"/>
          </reference>
          <reference field="2" count="32">
            <x v="5"/>
            <x v="20"/>
            <x v="22"/>
            <x v="31"/>
            <x v="33"/>
            <x v="39"/>
            <x v="44"/>
            <x v="46"/>
            <x v="50"/>
            <x v="52"/>
            <x v="53"/>
            <x v="63"/>
            <x v="64"/>
            <x v="65"/>
            <x v="71"/>
            <x v="73"/>
            <x v="76"/>
            <x v="77"/>
            <x v="100"/>
            <x v="101"/>
            <x v="102"/>
            <x v="103"/>
            <x v="107"/>
            <x v="108"/>
            <x v="126"/>
            <x v="127"/>
            <x v="128"/>
            <x v="130"/>
            <x v="131"/>
            <x v="132"/>
            <x v="136"/>
            <x v="137"/>
          </reference>
          <reference field="23" count="1" selected="0">
            <x v="8"/>
          </reference>
        </references>
      </pivotArea>
    </format>
    <format dxfId="28">
      <pivotArea dataOnly="0" labelOnly="1" outline="0" fieldPosition="0">
        <references count="1">
          <reference field="4294967294" count="3">
            <x v="0"/>
            <x v="1"/>
            <x v="2"/>
          </reference>
        </references>
      </pivotArea>
    </format>
    <format dxfId="27">
      <pivotArea field="23" type="button" dataOnly="0" labelOnly="1" outline="0" axis="axisRow"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connectionId="12" autoFormatId="16" applyNumberFormats="0" applyBorderFormats="0" applyFontFormats="1" applyPatternFormats="1" applyAlignmentFormats="0" applyWidthHeightFormats="0">
  <queryTableRefresh nextId="130">
    <queryTableFields count="129">
      <queryTableField id="1" name="State" tableColumnId="130"/>
      <queryTableField id="2" name="Township" tableColumnId="131"/>
      <queryTableField id="3" name="Camp" tableColumnId="132"/>
      <queryTableField id="4" name="CP_PCode" tableColumnId="133"/>
      <queryTableField id="5" name="Accessibility" tableColumnId="134"/>
      <queryTableField id="6" name="Location_Type" tableColumnId="135"/>
      <queryTableField id="7" name="HS_Cluster" tableColumnId="136"/>
      <queryTableField id="8" name="Ind_Cluster" tableColumnId="137"/>
      <queryTableField id="9" name="HS_Living" tableColumnId="138"/>
      <queryTableField id="10" name="Ind_Living" tableColumnId="139"/>
      <queryTableField id="11" name="HS_Registered" tableColumnId="140"/>
      <queryTableField id="12" name="Ind_Registered" tableColumnId="141"/>
      <queryTableField id="13" name="B1_01" tableColumnId="142"/>
      <queryTableField id="14" name="B2_01" tableColumnId="143"/>
      <queryTableField id="15" name="B3_01" tableColumnId="144"/>
      <queryTableField id="16" name="B4_01" tableColumnId="145"/>
      <queryTableField id="17" name="B5_01" tableColumnId="146"/>
      <queryTableField id="18" name="B6_01" tableColumnId="147"/>
      <queryTableField id="19" name="B7_01" tableColumnId="148"/>
      <queryTableField id="20" name="B7_02" tableColumnId="149"/>
      <queryTableField id="21" name="B8_01" tableColumnId="150"/>
      <queryTableField id="22" name="C2_01" tableColumnId="151"/>
      <queryTableField id="23" name="ID" tableColumnId="152"/>
      <queryTableField id="24" name="REC" tableColumnId="153"/>
      <queryTableField id="25" name="ED_DY" tableColumnId="154"/>
      <queryTableField id="26" name="ED_MT" tableColumnId="155"/>
      <queryTableField id="27" name="ED_YR" tableColumnId="156"/>
      <queryTableField id="28" name="A1_01" tableColumnId="157"/>
      <queryTableField id="29" name="A1_02" tableColumnId="158"/>
      <queryTableField id="30" name="A2_01" tableColumnId="159"/>
      <queryTableField id="31" name="A2_02" tableColumnId="160"/>
      <queryTableField id="32" name="A3_01" tableColumnId="161"/>
      <queryTableField id="33" name="A3_02" tableColumnId="162"/>
      <queryTableField id="34" name="A3_03" tableColumnId="163"/>
      <queryTableField id="35" name="A3_11" tableColumnId="164"/>
      <queryTableField id="36" name="A3_12" tableColumnId="165"/>
      <queryTableField id="37" name="A3_13" tableColumnId="166"/>
      <queryTableField id="38" name="A4_01" tableColumnId="167"/>
      <queryTableField id="39" name="A5_01" tableColumnId="168"/>
      <queryTableField id="40" name="A5_02" tableColumnId="169"/>
      <queryTableField id="41" name="A5_03" tableColumnId="170"/>
      <queryTableField id="42" name="A5_04" tableColumnId="171"/>
      <queryTableField id="43" name="A5_11" tableColumnId="172"/>
      <queryTableField id="44" name="A5_12" tableColumnId="173"/>
      <queryTableField id="45" name="A5_13" tableColumnId="174"/>
      <queryTableField id="46" name="A5_14" tableColumnId="175"/>
      <queryTableField id="47" name="A5_21" tableColumnId="176"/>
      <queryTableField id="48" name="A5_22" tableColumnId="177"/>
      <queryTableField id="49" name="A5_23" tableColumnId="178"/>
      <queryTableField id="50" name="A5_24" tableColumnId="179"/>
      <queryTableField id="51" name="A5_31" tableColumnId="180"/>
      <queryTableField id="52" name="A5_32" tableColumnId="181"/>
      <queryTableField id="53" name="A5_33" tableColumnId="182"/>
      <queryTableField id="54" name="A5_34" tableColumnId="183"/>
      <queryTableField id="55" name="A5_41" tableColumnId="184"/>
      <queryTableField id="56" name="A5_42" tableColumnId="185"/>
      <queryTableField id="57" name="A5_43" tableColumnId="186"/>
      <queryTableField id="58" name="A5_44" tableColumnId="187"/>
      <queryTableField id="59" name="C1_01" tableColumnId="188"/>
      <queryTableField id="60" name="C1_02" tableColumnId="189"/>
      <queryTableField id="61" name="C5_01" tableColumnId="190"/>
      <queryTableField id="62" name="C5_02" tableColumnId="191"/>
      <queryTableField id="63" name="C5_03" tableColumnId="192"/>
      <queryTableField id="64" name="C5_04" tableColumnId="193"/>
      <queryTableField id="65" name="C5_11" tableColumnId="194"/>
      <queryTableField id="66" name="C5_12" tableColumnId="195"/>
      <queryTableField id="67" name="C5_13" tableColumnId="196"/>
      <queryTableField id="68" name="C5_14" tableColumnId="197"/>
      <queryTableField id="69" name="C3_01" tableColumnId="198"/>
      <queryTableField id="70" name="C4_01" tableColumnId="199"/>
      <queryTableField id="71" name="C4_02" tableColumnId="200"/>
      <queryTableField id="72" name="C4_03" tableColumnId="201"/>
      <queryTableField id="73" name="C11_01" tableColumnId="202"/>
      <queryTableField id="74" name="C12_01" tableColumnId="203"/>
      <queryTableField id="75" name="C13_01" tableColumnId="204"/>
      <queryTableField id="76" name="C13_02" tableColumnId="205"/>
      <queryTableField id="77" name="D1_01" tableColumnId="206"/>
      <queryTableField id="78" name="D2_01" tableColumnId="207"/>
      <queryTableField id="79" name="D3_01" tableColumnId="208"/>
      <queryTableField id="80" name="D3_02" tableColumnId="209"/>
      <queryTableField id="81" name="D3_03" tableColumnId="210"/>
      <queryTableField id="82" name="D4_01" tableColumnId="211"/>
      <queryTableField id="83" name="D4_02" tableColumnId="212"/>
      <queryTableField id="84" name="D4_03" tableColumnId="213"/>
      <queryTableField id="85" name="D11_01" tableColumnId="214"/>
      <queryTableField id="86" name="D11_02" tableColumnId="215"/>
      <queryTableField id="87" name="D11_03" tableColumnId="216"/>
      <queryTableField id="88" name="D12_01" tableColumnId="217"/>
      <queryTableField id="89" name="D12_02" tableColumnId="218"/>
      <queryTableField id="90" name="D12_03" tableColumnId="219"/>
      <queryTableField id="91" name="D14_01" tableColumnId="220"/>
      <queryTableField id="92" name="D14_02" tableColumnId="221"/>
      <queryTableField id="93" name="D13_01" tableColumnId="222"/>
      <queryTableField id="94" name="D20_01" tableColumnId="223"/>
      <queryTableField id="95" name="D20_02" tableColumnId="224"/>
      <queryTableField id="96" name="D21_01" tableColumnId="225"/>
      <queryTableField id="97" name="D21_02" tableColumnId="226"/>
      <queryTableField id="98" name="D22_01" tableColumnId="227"/>
      <queryTableField id="99" name="D22_02" tableColumnId="228"/>
      <queryTableField id="100" name="D23_01" tableColumnId="229"/>
      <queryTableField id="101" name="D23_02" tableColumnId="230"/>
      <queryTableField id="102" name="E2_01" tableColumnId="231"/>
      <queryTableField id="103" name="E2_02" tableColumnId="232"/>
      <queryTableField id="104" name="E3_01" tableColumnId="233"/>
      <queryTableField id="105" name="E4_01" tableColumnId="234"/>
      <queryTableField id="106" name="E4_02" tableColumnId="235"/>
      <queryTableField id="107" name="E4_03" tableColumnId="236"/>
      <queryTableField id="108" name="E4_04" tableColumnId="237"/>
      <queryTableField id="109" name="E4_05" tableColumnId="238"/>
      <queryTableField id="110" name="E4_06" tableColumnId="239"/>
      <queryTableField id="111" name="E5_01" tableColumnId="240"/>
      <queryTableField id="112" name="E5_02" tableColumnId="241"/>
      <queryTableField id="113" name="E6_01" tableColumnId="242"/>
      <queryTableField id="114" name="E6_02" tableColumnId="243"/>
      <queryTableField id="115" name="E6_03" tableColumnId="244"/>
      <queryTableField id="116" name="E6_04" tableColumnId="245"/>
      <queryTableField id="117" name="E6_05" tableColumnId="246"/>
      <queryTableField id="118" name="E6_06" tableColumnId="247"/>
      <queryTableField id="119" name="E6_07" tableColumnId="248"/>
      <queryTableField id="120" name="E6_08" tableColumnId="249"/>
      <queryTableField id="121" name="D15_01" tableColumnId="250"/>
      <queryTableField id="122" name="D15_02" tableColumnId="251"/>
      <queryTableField id="123" name="D16_01" tableColumnId="252"/>
      <queryTableField id="124" name="D16_02" tableColumnId="253"/>
      <queryTableField id="125" name="D17_01" tableColumnId="254"/>
      <queryTableField id="126" name="D17_02" tableColumnId="255"/>
      <queryTableField id="127" name="D18_01" tableColumnId="256"/>
      <queryTableField id="128" name="D18_02" tableColumnId="257"/>
      <queryTableField id="129" name="D19_01" tableColumnId="258"/>
    </queryTableFields>
  </queryTableRefresh>
</queryTable>
</file>

<file path=xl/queryTables/queryTable10.xml><?xml version="1.0" encoding="utf-8"?>
<queryTable xmlns="http://schemas.openxmlformats.org/spreadsheetml/2006/main" name="ExternalData_1" connectionId="10" autoFormatId="16" applyNumberFormats="0" applyBorderFormats="0" applyFontFormats="1" applyPatternFormats="1" applyAlignmentFormats="0" applyWidthHeightFormats="0">
  <queryTableRefresh nextId="18">
    <queryTableFields count="17">
      <queryTableField id="1" name="State" tableColumnId="18"/>
      <queryTableField id="2" name="Township" tableColumnId="19"/>
      <queryTableField id="3" name="Camp" tableColumnId="20"/>
      <queryTableField id="4" name="CampProfile_Analysis_qry.CP_Pcode" tableColumnId="21"/>
      <queryTableField id="5" name="Accessibility" tableColumnId="22"/>
      <queryTableField id="6" name="Location_Type" tableColumnId="23"/>
      <queryTableField id="7" name="HS_Cluster" tableColumnId="24"/>
      <queryTableField id="8" name="Ind_Cluster" tableColumnId="25"/>
      <queryTableField id="9" name="HS_Living" tableColumnId="26"/>
      <queryTableField id="10" name="Ind_Living" tableColumnId="27"/>
      <queryTableField id="11" name="HS_Registered" tableColumnId="28"/>
      <queryTableField id="12" name="Ind_Registered" tableColumnId="29"/>
      <queryTableField id="13" name="CampProfile_Data_Sector_Shelter.CP_Pcode" tableColumnId="30"/>
      <queryTableField id="14" name="Emergency_Make_Shift" tableColumnId="31"/>
      <queryTableField id="15" name="Collective_Center" tableColumnId="32"/>
      <queryTableField id="16" name="Temporary_Shelter" tableColumnId="33"/>
      <queryTableField id="17" name="ShelterBuilt" tableColumnId="34"/>
    </queryTableFields>
  </queryTableRefresh>
</queryTable>
</file>

<file path=xl/queryTables/queryTable11.xml><?xml version="1.0" encoding="utf-8"?>
<queryTable xmlns="http://schemas.openxmlformats.org/spreadsheetml/2006/main" name="ExternalData_1" connectionId="11" autoFormatId="16" applyNumberFormats="0" applyBorderFormats="0" applyFontFormats="1" applyPatternFormats="1" applyAlignmentFormats="0" applyWidthHeightFormats="0">
  <queryTableRefresh nextId="29">
    <queryTableFields count="28">
      <queryTableField id="1" name="State" tableColumnId="29"/>
      <queryTableField id="2" name="Township" tableColumnId="30"/>
      <queryTableField id="3" name="Camp" tableColumnId="31"/>
      <queryTableField id="4" name="CP_PCode" tableColumnId="32"/>
      <queryTableField id="5" name="Accessibility" tableColumnId="33"/>
      <queryTableField id="6" name="Location_Type" tableColumnId="34"/>
      <queryTableField id="7" name="HS_Cluster" tableColumnId="35"/>
      <queryTableField id="8" name="Ind_Cluster" tableColumnId="36"/>
      <queryTableField id="9" name="HS_Living" tableColumnId="37"/>
      <queryTableField id="10" name="Ind_Living" tableColumnId="38"/>
      <queryTableField id="11" name="HS_Registered" tableColumnId="39"/>
      <queryTableField id="12" name="Ind_Registered" tableColumnId="40"/>
      <queryTableField id="13" name="code_Responsible.Responsible" tableColumnId="41"/>
      <queryTableField id="14" name="code_Responsible_1.Responsible" tableColumnId="42"/>
      <queryTableField id="15" name="Service" tableColumnId="43"/>
      <queryTableField id="16" name="Avaibility" tableColumnId="44"/>
      <queryTableField id="17" name="Distance" tableColumnId="45"/>
      <queryTableField id="18" name="Foot" tableColumnId="46"/>
      <queryTableField id="19" name="Motor" tableColumnId="47"/>
      <queryTableField id="20" name="Car" tableColumnId="48"/>
      <queryTableField id="21" name="Water" tableColumnId="49"/>
      <queryTableField id="22" name="Water_Need_coverage" tableColumnId="50"/>
      <queryTableField id="23" name="Total_Latrines_coverage" tableColumnId="51"/>
      <queryTableField id="24" name="Semi_Permanent_Latrines_coverage" tableColumnId="52"/>
      <queryTableField id="25" name="Bathing_Facilities_coverage" tableColumnId="53"/>
      <queryTableField id="26" name="Hand_Washing_Facilities_coverage" tableColumnId="54"/>
      <queryTableField id="27" name="Hygiene_Kit_coverage" tableColumnId="55"/>
      <queryTableField id="28" name="Update Date" tableColumnId="56"/>
    </queryTableFields>
  </queryTableRefresh>
</queryTable>
</file>

<file path=xl/queryTables/queryTable12.xml><?xml version="1.0" encoding="utf-8"?>
<queryTable xmlns="http://schemas.openxmlformats.org/spreadsheetml/2006/main" name="ExternalData_1" connectionId="5" autoFormatId="16" applyNumberFormats="0" applyBorderFormats="0" applyFontFormats="1" applyPatternFormats="1" applyAlignmentFormats="0" applyWidthHeightFormats="0">
  <queryTableRefresh nextId="44" unboundColumnsRight="6">
    <queryTableFields count="43">
      <queryTableField id="1" name="Status" tableColumnId="38"/>
      <queryTableField id="2" name="State" tableColumnId="39"/>
      <queryTableField id="3" name="S_Pcode" tableColumnId="40"/>
      <queryTableField id="4" name="District" tableColumnId="41"/>
      <queryTableField id="5" name="D_Pcode" tableColumnId="42"/>
      <queryTableField id="6" name="Township" tableColumnId="43"/>
      <queryTableField id="7" name="T_Pcode" tableColumnId="44"/>
      <queryTableField id="8" name="VillageTracKTown" tableColumnId="45"/>
      <queryTableField id="9" name="VTT_Pcode" tableColumnId="46"/>
      <queryTableField id="10" name="VillageWard_Name" tableColumnId="47"/>
      <queryTableField id="11" name="VW_Pcode" tableColumnId="48"/>
      <queryTableField id="12" name="Camp" tableColumnId="49"/>
      <queryTableField id="13" name="CP_Pcode" tableColumnId="50"/>
      <queryTableField id="14" name="Longitude" tableColumnId="51"/>
      <queryTableField id="15" name="Latitude" tableColumnId="52"/>
      <queryTableField id="16" name="Altitude" tableColumnId="53"/>
      <queryTableField id="17" name="HH" tableColumnId="54"/>
      <queryTableField id="18" name="Total" tableColumnId="55"/>
      <queryTableField id="19" name="Avg" tableColumnId="56"/>
      <queryTableField id="20" name="Accessibility" tableColumnId="57"/>
      <queryTableField id="21" name="Affected Population" tableColumnId="58"/>
      <queryTableField id="22" name="Type of Accomodation" tableColumnId="59"/>
      <queryTableField id="23" name="Type of Location" tableColumnId="60"/>
      <queryTableField id="24" name="Opening Date" tableColumnId="61"/>
      <queryTableField id="25" name="CM/FP" tableColumnId="62"/>
      <queryTableField id="26" name="Responsible Agency" tableColumnId="63"/>
      <queryTableField id="27" name="Source" tableColumnId="64"/>
      <queryTableField id="28" name="Method" tableColumnId="65"/>
      <queryTableField id="29" name="Update Date" tableColumnId="66"/>
      <queryTableField id="30" name="Comment" tableColumnId="67"/>
      <queryTableField id="31" name="Priority" tableColumnId="68"/>
      <queryTableField id="32" name="Shelter Gap" tableColumnId="69"/>
      <queryTableField id="33" name="Land Status" tableColumnId="70"/>
      <queryTableField id="34" name="Shelter Possible" tableColumnId="71"/>
      <queryTableField id="35" name="Nearest_Town" tableColumnId="72"/>
      <queryTableField id="36" name="Distance" tableColumnId="73"/>
      <queryTableField id="37" name="Distance_Cat" tableColumnId="74"/>
      <queryTableField id="43" dataBound="0" tableColumnId="75"/>
      <queryTableField id="42" dataBound="0" tableColumnId="76"/>
      <queryTableField id="41" dataBound="0" tableColumnId="77"/>
      <queryTableField id="40" dataBound="0" tableColumnId="78"/>
      <queryTableField id="39" dataBound="0" tableColumnId="79"/>
      <queryTableField id="38" dataBound="0" tableColumnId="80"/>
    </queryTableFields>
  </queryTableRefresh>
</queryTable>
</file>

<file path=xl/queryTables/queryTable2.xml><?xml version="1.0" encoding="utf-8"?>
<queryTable xmlns="http://schemas.openxmlformats.org/spreadsheetml/2006/main" name="ExternalData_1" connectionId="4" autoFormatId="16" applyNumberFormats="0" applyBorderFormats="0" applyFontFormats="1" applyPatternFormats="1" applyAlignmentFormats="0" applyWidthHeightFormats="0">
  <queryTableRefresh nextId="6">
    <queryTableFields count="5">
      <queryTableField id="1" name="CampName" tableColumnId="6"/>
      <queryTableField id="2" name="AgencyName" tableColumnId="7"/>
      <queryTableField id="3" name="Key informant" tableColumnId="8"/>
      <queryTableField id="4" name="Gender" tableColumnId="9"/>
      <queryTableField id="5" name="Age" tableColumnId="10"/>
    </queryTableFields>
  </queryTableRefresh>
</queryTable>
</file>

<file path=xl/queryTables/queryTable3.xml><?xml version="1.0" encoding="utf-8"?>
<queryTable xmlns="http://schemas.openxmlformats.org/spreadsheetml/2006/main" name="ExternalData_1" connectionId="1" autoFormatId="16" applyNumberFormats="0" applyBorderFormats="0" applyFontFormats="1" applyPatternFormats="1" applyAlignmentFormats="0" applyWidthHeightFormats="0">
  <queryTableRefresh nextId="16">
    <queryTableFields count="15">
      <queryTableField id="1" name="State" tableColumnId="16"/>
      <queryTableField id="2" name="Township" tableColumnId="17"/>
      <queryTableField id="3" name="Camp" tableColumnId="18"/>
      <queryTableField id="4" name="CP_PCode" tableColumnId="19"/>
      <queryTableField id="5" name="Accessibility" tableColumnId="20"/>
      <queryTableField id="6" name="Location_Type" tableColumnId="21"/>
      <queryTableField id="7" name="HS_Cluster" tableColumnId="22"/>
      <queryTableField id="8" name="Ind_Cluster" tableColumnId="23"/>
      <queryTableField id="9" name="HS_Living" tableColumnId="24"/>
      <queryTableField id="10" name="Ind_Living" tableColumnId="25"/>
      <queryTableField id="11" name="HS_Registered" tableColumnId="26"/>
      <queryTableField id="12" name="Ind_Registered" tableColumnId="27"/>
      <queryTableField id="13" name="Age Category" tableColumnId="28"/>
      <queryTableField id="14" name="Sex" tableColumnId="29"/>
      <queryTableField id="15" name="Total" tableColumnId="30"/>
    </queryTableFields>
  </queryTableRefresh>
</queryTable>
</file>

<file path=xl/queryTables/queryTable4.xml><?xml version="1.0" encoding="utf-8"?>
<queryTable xmlns="http://schemas.openxmlformats.org/spreadsheetml/2006/main" name="ExternalData_1" connectionId="3" autoFormatId="16" applyNumberFormats="0" applyBorderFormats="0" applyFontFormats="1" applyPatternFormats="1" applyAlignmentFormats="0" applyWidthHeightFormats="0">
  <queryTableRefresh nextId="19">
    <queryTableFields count="18">
      <queryTableField id="1" name="State" tableColumnId="19"/>
      <queryTableField id="2" name="Township" tableColumnId="20"/>
      <queryTableField id="3" name="Camp" tableColumnId="21"/>
      <queryTableField id="4" name="CP_PCode" tableColumnId="22"/>
      <queryTableField id="5" name="Accessibility" tableColumnId="23"/>
      <queryTableField id="6" name="Location_Type" tableColumnId="24"/>
      <queryTableField id="7" name="HS_Cluster" tableColumnId="25"/>
      <queryTableField id="8" name="Ind_Cluster" tableColumnId="26"/>
      <queryTableField id="9" name="HS_Living" tableColumnId="27"/>
      <queryTableField id="10" name="Ind_Living" tableColumnId="28"/>
      <queryTableField id="11" name="HS_Registered" tableColumnId="29"/>
      <queryTableField id="12" name="Ind_Registered" tableColumnId="30"/>
      <queryTableField id="13" name="Group" tableColumnId="31"/>
      <queryTableField id="14" name="Priority" tableColumnId="32"/>
      <queryTableField id="15" name="Sector_Mimu" tableColumnId="33"/>
      <queryTableField id="16" name="Gap" tableColumnId="34"/>
      <queryTableField id="17" name="Other_text" tableColumnId="35"/>
      <queryTableField id="18" name="Comment" tableColumnId="36"/>
    </queryTableFields>
  </queryTableRefresh>
</queryTable>
</file>

<file path=xl/queryTables/queryTable5.xml><?xml version="1.0" encoding="utf-8"?>
<queryTable xmlns="http://schemas.openxmlformats.org/spreadsheetml/2006/main" name="ExternalData_1" connectionId="2" autoFormatId="16" applyNumberFormats="0" applyBorderFormats="0" applyFontFormats="1" applyPatternFormats="1" applyAlignmentFormats="0" applyWidthHeightFormats="0">
  <queryTableRefresh nextId="19">
    <queryTableFields count="18">
      <queryTableField id="1" name="State" tableColumnId="19"/>
      <queryTableField id="2" name="Township" tableColumnId="20"/>
      <queryTableField id="3" name="Camp" tableColumnId="21"/>
      <queryTableField id="4" name="CP_PCode" tableColumnId="22"/>
      <queryTableField id="5" name="Accessibility" tableColumnId="23"/>
      <queryTableField id="6" name="Location_Type" tableColumnId="24"/>
      <queryTableField id="7" name="HS_Cluster" tableColumnId="25"/>
      <queryTableField id="8" name="Ind_Cluster" tableColumnId="26"/>
      <queryTableField id="9" name="HS_Living" tableColumnId="27"/>
      <queryTableField id="10" name="Ind_Living" tableColumnId="28"/>
      <queryTableField id="11" name="HS_Registered" tableColumnId="29"/>
      <queryTableField id="12" name="Ind_Registered" tableColumnId="30"/>
      <queryTableField id="13" name="Sex" tableColumnId="31"/>
      <queryTableField id="14" name="Priority" tableColumnId="32"/>
      <queryTableField id="15" name="Period" tableColumnId="33"/>
      <queryTableField id="16" name="Livelihood" tableColumnId="34"/>
      <queryTableField id="17" name="Other_text" tableColumnId="35"/>
      <queryTableField id="18" name="Comment" tableColumnId="36"/>
    </queryTableFields>
  </queryTableRefresh>
</queryTable>
</file>

<file path=xl/queryTables/queryTable6.xml><?xml version="1.0" encoding="utf-8"?>
<queryTable xmlns="http://schemas.openxmlformats.org/spreadsheetml/2006/main" name="ExternalData_1" connectionId="6" autoFormatId="16" applyNumberFormats="0" applyBorderFormats="0" applyFontFormats="1" applyPatternFormats="1" applyAlignmentFormats="0" applyWidthHeightFormats="0">
  <queryTableRefresh nextId="36">
    <queryTableFields count="35">
      <queryTableField id="1" name="State" tableColumnId="36"/>
      <queryTableField id="2" name="Township" tableColumnId="37"/>
      <queryTableField id="3" name="Camp" tableColumnId="38"/>
      <queryTableField id="4" name="CP_PCode" tableColumnId="39"/>
      <queryTableField id="5" name="Accessibility" tableColumnId="40"/>
      <queryTableField id="6" name="Location_Type" tableColumnId="41"/>
      <queryTableField id="7" name="HS_Cluster" tableColumnId="42"/>
      <queryTableField id="8" name="Ind_Cluster" tableColumnId="43"/>
      <queryTableField id="9" name="HS_Living" tableColumnId="44"/>
      <queryTableField id="10" name="Ind_Living" tableColumnId="45"/>
      <queryTableField id="11" name="HS_Registered" tableColumnId="46"/>
      <queryTableField id="12" name="Ind_Registered" tableColumnId="47"/>
      <queryTableField id="13" name="REG_Book" tableColumnId="48"/>
      <queryTableField id="14" name="REG_Freq" tableColumnId="49"/>
      <queryTableField id="15" name="REG_DOB" tableColumnId="50"/>
      <queryTableField id="16" name="REG_Age" tableColumnId="51"/>
      <queryTableField id="17" name="REG_EntryDate" tableColumnId="52"/>
      <queryTableField id="18" name="REG_Available_InCamp" tableColumnId="53"/>
      <queryTableField id="19" name="REG_Available_CampManagement" tableColumnId="54"/>
      <queryTableField id="20" name="REG_Available_No" tableColumnId="55"/>
      <queryTableField id="21" name="Birth_M" tableColumnId="56"/>
      <queryTableField id="22" name="Birth_F" tableColumnId="57"/>
      <queryTableField id="23" name="Birth_T" tableColumnId="58"/>
      <queryTableField id="24" name="Death_F" tableColumnId="59"/>
      <queryTableField id="25" name="Death_M" tableColumnId="60"/>
      <queryTableField id="26" name="Death_T" tableColumnId="61"/>
      <queryTableField id="27" name="Arrival_HS" tableColumnId="62"/>
      <queryTableField id="28" name="Arrival_Ind" tableColumnId="63"/>
      <queryTableField id="29" name="Arrival_From" tableColumnId="64"/>
      <queryTableField id="30" name="Departure_HS" tableColumnId="65"/>
      <queryTableField id="31" name="Deaparture_Ind" tableColumnId="66"/>
      <queryTableField id="32" name="Departure_To" tableColumnId="67"/>
      <queryTableField id="33" name="Complaint_Mechanism" tableColumnId="68"/>
      <queryTableField id="34" name="REG_Responsible" tableColumnId="69"/>
      <queryTableField id="35" name="REG_ChildCare_Protection" tableColumnId="70"/>
    </queryTableFields>
  </queryTableRefresh>
</queryTable>
</file>

<file path=xl/queryTables/queryTable7.xml><?xml version="1.0" encoding="utf-8"?>
<queryTable xmlns="http://schemas.openxmlformats.org/spreadsheetml/2006/main" name="ExternalData_1" connectionId="7" autoFormatId="16" applyNumberFormats="0" applyBorderFormats="0" applyFontFormats="1" applyPatternFormats="1" applyAlignmentFormats="0" applyWidthHeightFormats="0">
  <queryTableRefresh nextId="53">
    <queryTableFields count="52">
      <queryTableField id="1" name="State" tableColumnId="53"/>
      <queryTableField id="2" name="Township" tableColumnId="54"/>
      <queryTableField id="3" name="Camp" tableColumnId="55"/>
      <queryTableField id="4" name="CP_PCode" tableColumnId="56"/>
      <queryTableField id="5" name="Accessibility" tableColumnId="57"/>
      <queryTableField id="6" name="Location_Type" tableColumnId="58"/>
      <queryTableField id="7" name="HS_Cluster" tableColumnId="59"/>
      <queryTableField id="8" name="Ind_Cluster" tableColumnId="60"/>
      <queryTableField id="9" name="HS_Living" tableColumnId="61"/>
      <queryTableField id="10" name="Ind_Living" tableColumnId="62"/>
      <queryTableField id="11" name="HS_Registered" tableColumnId="63"/>
      <queryTableField id="12" name="Ind_Registered" tableColumnId="64"/>
      <queryTableField id="13" name="Education_Resposible" tableColumnId="65"/>
      <queryTableField id="14" name="Nursery_Availability" tableColumnId="66"/>
      <queryTableField id="15" name="Nursery_Distance" tableColumnId="67"/>
      <queryTableField id="16" name="Nursery_Foot" tableColumnId="68"/>
      <queryTableField id="17" name="Nursery_Motor" tableColumnId="69"/>
      <queryTableField id="18" name="Nursery_Car" tableColumnId="70"/>
      <queryTableField id="19" name="Nursery_Water" tableColumnId="71"/>
      <queryTableField id="20" name="Pri_School_Availability" tableColumnId="72"/>
      <queryTableField id="21" name="Pri_School_Distance" tableColumnId="73"/>
      <queryTableField id="22" name="Pri_School_Foot" tableColumnId="74"/>
      <queryTableField id="23" name="Pri_School_Motor" tableColumnId="75"/>
      <queryTableField id="24" name="Pri_School_Car" tableColumnId="76"/>
      <queryTableField id="25" name="Pri_School_Water" tableColumnId="77"/>
      <queryTableField id="26" name="Sec_Scool_Availability" tableColumnId="78"/>
      <queryTableField id="27" name="Sec_Scool_Distance" tableColumnId="79"/>
      <queryTableField id="28" name="Sec_School_Foot" tableColumnId="80"/>
      <queryTableField id="29" name="Sec_School_Motor" tableColumnId="81"/>
      <queryTableField id="30" name="Sec_School_Car" tableColumnId="82"/>
      <queryTableField id="31" name="Sec_School_Water" tableColumnId="83"/>
      <queryTableField id="32" name="Hig_School_Availability" tableColumnId="84"/>
      <queryTableField id="33" name="Hig_School_Distance" tableColumnId="85"/>
      <queryTableField id="34" name="Hig_School_Foot" tableColumnId="86"/>
      <queryTableField id="35" name="Hig_School_Motor" tableColumnId="87"/>
      <queryTableField id="36" name="Hig_School_Car" tableColumnId="88"/>
      <queryTableField id="37" name="Hig_School_Water" tableColumnId="89"/>
      <queryTableField id="38" name="Pre_School_ECD_Male" tableColumnId="90"/>
      <queryTableField id="39" name="Pre_School_ECD_Female" tableColumnId="91"/>
      <queryTableField id="40" name="Primary_Male" tableColumnId="92"/>
      <queryTableField id="41" name="Primary_Female" tableColumnId="93"/>
      <queryTableField id="42" name="Middle_Male" tableColumnId="94"/>
      <queryTableField id="43" name="Middle_Female" tableColumnId="95"/>
      <queryTableField id="44" name="High_Male" tableColumnId="96"/>
      <queryTableField id="45" name="High_Female" tableColumnId="97"/>
      <queryTableField id="46" name="Preschool_Teachers" tableColumnId="98"/>
      <queryTableField id="47" name="Primary_Teachers" tableColumnId="99"/>
      <queryTableField id="48" name="Middle_Teachers" tableColumnId="100"/>
      <queryTableField id="49" name="High_Teachers" tableColumnId="101"/>
      <queryTableField id="50" name="Male_Total" tableColumnId="102"/>
      <queryTableField id="51" name="Female_Total" tableColumnId="103"/>
      <queryTableField id="52" name="Teachers_Total" tableColumnId="104"/>
    </queryTableFields>
  </queryTableRefresh>
</queryTable>
</file>

<file path=xl/queryTables/queryTable8.xml><?xml version="1.0" encoding="utf-8"?>
<queryTable xmlns="http://schemas.openxmlformats.org/spreadsheetml/2006/main" name="ExternalData_1" connectionId="8" autoFormatId="16" applyNumberFormats="0" applyBorderFormats="0" applyFontFormats="1" applyPatternFormats="1" applyAlignmentFormats="0" applyWidthHeightFormats="0">
  <queryTableRefresh nextId="25">
    <queryTableFields count="24">
      <queryTableField id="1" name="State" tableColumnId="25"/>
      <queryTableField id="2" name="Township" tableColumnId="26"/>
      <queryTableField id="3" name="Camp" tableColumnId="27"/>
      <queryTableField id="4" name="CP_PCode" tableColumnId="28"/>
      <queryTableField id="5" name="Accessibility" tableColumnId="29"/>
      <queryTableField id="6" name="Location_Type" tableColumnId="30"/>
      <queryTableField id="7" name="HS_Cluster" tableColumnId="31"/>
      <queryTableField id="8" name="Ind_Cluster" tableColumnId="32"/>
      <queryTableField id="9" name="HS_Living" tableColumnId="33"/>
      <queryTableField id="10" name="Ind_Living" tableColumnId="34"/>
      <queryTableField id="11" name="HS_Registered" tableColumnId="35"/>
      <queryTableField id="12" name="Ind_Registered" tableColumnId="36"/>
      <queryTableField id="13" name="Kitchen_Type" tableColumnId="37"/>
      <queryTableField id="14" name="StorageFacility" tableColumnId="38"/>
      <queryTableField id="15" name="CampProfile_Data_Responsability.Responsible" tableColumnId="39"/>
      <queryTableField id="16" name="Responsability" tableColumnId="40"/>
      <queryTableField id="17" name="code_Responsible.Responsible" tableColumnId="41"/>
      <queryTableField id="18" name="Service" tableColumnId="42"/>
      <queryTableField id="19" name="Avaibility" tableColumnId="43"/>
      <queryTableField id="20" name="Distance" tableColumnId="44"/>
      <queryTableField id="21" name="Foot" tableColumnId="45"/>
      <queryTableField id="22" name="Motor" tableColumnId="46"/>
      <queryTableField id="23" name="Car" tableColumnId="47"/>
      <queryTableField id="24" name="Water" tableColumnId="48"/>
    </queryTableFields>
  </queryTableRefresh>
</queryTable>
</file>

<file path=xl/queryTables/queryTable9.xml><?xml version="1.0" encoding="utf-8"?>
<queryTable xmlns="http://schemas.openxmlformats.org/spreadsheetml/2006/main" name="ExternalData_1" connectionId="9" autoFormatId="16" applyNumberFormats="0" applyBorderFormats="0" applyFontFormats="1" applyPatternFormats="1" applyAlignmentFormats="0" applyWidthHeightFormats="0">
  <queryTableRefresh nextId="34">
    <queryTableFields count="33">
      <queryTableField id="1" name="State" tableColumnId="34"/>
      <queryTableField id="2" name="Township" tableColumnId="35"/>
      <queryTableField id="3" name="Camp" tableColumnId="36"/>
      <queryTableField id="4" name="CP_PCode" tableColumnId="37"/>
      <queryTableField id="5" name="Accessibility" tableColumnId="38"/>
      <queryTableField id="6" name="Location_Type" tableColumnId="39"/>
      <queryTableField id="7" name="HS_Cluster" tableColumnId="40"/>
      <queryTableField id="8" name="Ind_Cluster" tableColumnId="41"/>
      <queryTableField id="9" name="HS_Living" tableColumnId="42"/>
      <queryTableField id="10" name="Ind_Living" tableColumnId="43"/>
      <queryTableField id="11" name="HS_Registered" tableColumnId="44"/>
      <queryTableField id="12" name="Ind_Registered" tableColumnId="45"/>
      <queryTableField id="13" name="Responsability" tableColumnId="46"/>
      <queryTableField id="14" name="Responsible" tableColumnId="47"/>
      <queryTableField id="15" name="Service" tableColumnId="48"/>
      <queryTableField id="16" name="Avaibility" tableColumnId="49"/>
      <queryTableField id="17" name="Distance" tableColumnId="50"/>
      <queryTableField id="18" name="Foot" tableColumnId="51"/>
      <queryTableField id="19" name="Motor" tableColumnId="52"/>
      <queryTableField id="20" name="Car" tableColumnId="53"/>
      <queryTableField id="21" name="Water" tableColumnId="54"/>
      <queryTableField id="22" name="Health_Facility" tableColumnId="55"/>
      <queryTableField id="23" name="Other" tableColumnId="56"/>
      <queryTableField id="24" name="Doctors" tableColumnId="57"/>
      <queryTableField id="25" name="Nurses" tableColumnId="58"/>
      <queryTableField id="26" name="Community_Workers" tableColumnId="59"/>
      <queryTableField id="27" name="Pychological_Support_Services" tableColumnId="60"/>
      <queryTableField id="28" name="Mid_Wives" tableColumnId="61"/>
      <queryTableField id="29" name="Vaccination" tableColumnId="62"/>
      <queryTableField id="30" name="Preventive_Health_Care" tableColumnId="63"/>
      <queryTableField id="31" name="Pre&amp;Post Natal_Care" tableColumnId="64"/>
      <queryTableField id="32" name="Reproductive_Heath_Care" tableColumnId="65"/>
      <queryTableField id="33" name="GBV related health care" tableColumnId="66"/>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id="19" name="Connection_t" displayName="Connection_t" ref="A1:D15" totalsRowShown="0">
  <autoFilter ref="A1:D15"/>
  <tableColumns count="4">
    <tableColumn id="1" name="Sheet" dataDxfId="86"/>
    <tableColumn id="2" name="qry"/>
    <tableColumn id="3" name="Sector"/>
    <tableColumn id="4" name="Table"/>
  </tableColumns>
  <tableStyleInfo name="TableStyleMedium2" showFirstColumn="0" showLastColumn="0" showRowStripes="1" showColumnStripes="0"/>
</table>
</file>

<file path=xl/tables/table10.xml><?xml version="1.0" encoding="utf-8"?>
<table xmlns="http://schemas.openxmlformats.org/spreadsheetml/2006/main" id="3" name="Data_Livelihood_t" displayName="Data_Livelihood_t" ref="A1:R1051" tableType="queryTable" totalsRowShown="0">
  <autoFilter ref="A1:R1051"/>
  <tableColumns count="18">
    <tableColumn id="19" uniqueName="19" name="State" queryTableFieldId="1"/>
    <tableColumn id="20" uniqueName="20" name="Township" queryTableFieldId="2"/>
    <tableColumn id="21" uniqueName="21" name="Camp" queryTableFieldId="3"/>
    <tableColumn id="22" uniqueName="22" name="CP_PCode" queryTableFieldId="4"/>
    <tableColumn id="23" uniqueName="23" name="Accessibility" queryTableFieldId="5"/>
    <tableColumn id="24" uniqueName="24" name="Location_Type" queryTableFieldId="6"/>
    <tableColumn id="25" uniqueName="25" name="HS_Cluster" queryTableFieldId="7"/>
    <tableColumn id="26" uniqueName="26" name="Ind_Cluster" queryTableFieldId="8"/>
    <tableColumn id="27" uniqueName="27" name="HS_Living" queryTableFieldId="9"/>
    <tableColumn id="28" uniqueName="28" name="Ind_Living" queryTableFieldId="10"/>
    <tableColumn id="29" uniqueName="29" name="HS_Registered" queryTableFieldId="11"/>
    <tableColumn id="30" uniqueName="30" name="Ind_Registered" queryTableFieldId="12"/>
    <tableColumn id="31" uniqueName="31" name="Sex" queryTableFieldId="13"/>
    <tableColumn id="32" uniqueName="32" name="Priority" queryTableFieldId="14"/>
    <tableColumn id="33" uniqueName="33" name="Period" queryTableFieldId="15"/>
    <tableColumn id="34" uniqueName="34" name="Livelihood" queryTableFieldId="16"/>
    <tableColumn id="35" uniqueName="35" name="Other_text" queryTableFieldId="17"/>
    <tableColumn id="36" uniqueName="36" name="Comment" queryTableFieldId="18"/>
  </tableColumns>
  <tableStyleInfo name="TableStyleMedium2" showFirstColumn="0" showLastColumn="0" showRowStripes="1" showColumnStripes="0"/>
</table>
</file>

<file path=xl/tables/table11.xml><?xml version="1.0" encoding="utf-8"?>
<table xmlns="http://schemas.openxmlformats.org/spreadsheetml/2006/main" id="4" name="Data_Protection_t" displayName="Data_Protection_t" ref="A1:AI133" tableType="queryTable" totalsRowShown="0">
  <autoFilter ref="A1:AI133">
    <filterColumn colId="19">
      <filters>
        <filter val="TRUE"/>
      </filters>
    </filterColumn>
  </autoFilter>
  <tableColumns count="35">
    <tableColumn id="36" uniqueName="36" name="State" queryTableFieldId="1"/>
    <tableColumn id="37" uniqueName="37" name="Township" queryTableFieldId="2"/>
    <tableColumn id="38" uniqueName="38" name="Camp" queryTableFieldId="3"/>
    <tableColumn id="39" uniqueName="39" name="CP_PCode" queryTableFieldId="4"/>
    <tableColumn id="40" uniqueName="40" name="Accessibility" queryTableFieldId="5"/>
    <tableColumn id="41" uniqueName="41" name="Location_Type" queryTableFieldId="6"/>
    <tableColumn id="42" uniqueName="42" name="HS_Cluster" queryTableFieldId="7"/>
    <tableColumn id="43" uniqueName="43" name="Ind_Cluster" queryTableFieldId="8"/>
    <tableColumn id="44" uniqueName="44" name="HS_Living" queryTableFieldId="9"/>
    <tableColumn id="45" uniqueName="45" name="Ind_Living" queryTableFieldId="10"/>
    <tableColumn id="46" uniqueName="46" name="HS_Registered" queryTableFieldId="11"/>
    <tableColumn id="47" uniqueName="47" name="Ind_Registered" queryTableFieldId="12"/>
    <tableColumn id="48" uniqueName="48" name="REG_Book" queryTableFieldId="13"/>
    <tableColumn id="49" uniqueName="49" name="REG_Freq" queryTableFieldId="14"/>
    <tableColumn id="50" uniqueName="50" name="REG_DOB" queryTableFieldId="15"/>
    <tableColumn id="51" uniqueName="51" name="REG_Age" queryTableFieldId="16"/>
    <tableColumn id="52" uniqueName="52" name="REG_EntryDate" queryTableFieldId="17"/>
    <tableColumn id="53" uniqueName="53" name="REG_Available_InCamp" queryTableFieldId="18"/>
    <tableColumn id="54" uniqueName="54" name="REG_Available_CampManagement" queryTableFieldId="19"/>
    <tableColumn id="55" uniqueName="55" name="REG_Available_No" queryTableFieldId="20"/>
    <tableColumn id="56" uniqueName="56" name="Birth_M" queryTableFieldId="21"/>
    <tableColumn id="57" uniqueName="57" name="Birth_F" queryTableFieldId="22"/>
    <tableColumn id="58" uniqueName="58" name="Birth_T" queryTableFieldId="23"/>
    <tableColumn id="59" uniqueName="59" name="Death_F" queryTableFieldId="24"/>
    <tableColumn id="60" uniqueName="60" name="Death_M" queryTableFieldId="25"/>
    <tableColumn id="61" uniqueName="61" name="Death_T" queryTableFieldId="26"/>
    <tableColumn id="62" uniqueName="62" name="Arrival_HS" queryTableFieldId="27"/>
    <tableColumn id="63" uniqueName="63" name="Arrival_Ind" queryTableFieldId="28"/>
    <tableColumn id="64" uniqueName="64" name="Arrival_From" queryTableFieldId="29"/>
    <tableColumn id="65" uniqueName="65" name="Departure_HS" queryTableFieldId="30"/>
    <tableColumn id="66" uniqueName="66" name="Deaparture_Ind" queryTableFieldId="31"/>
    <tableColumn id="67" uniqueName="67" name="Departure_To" queryTableFieldId="32"/>
    <tableColumn id="68" uniqueName="68" name="Complaint_Mechanism" queryTableFieldId="33"/>
    <tableColumn id="69" uniqueName="69" name="REG_Responsible" queryTableFieldId="34"/>
    <tableColumn id="70" uniqueName="70" name="REG_ChildCare_Protection" queryTableFieldId="35"/>
  </tableColumns>
  <tableStyleInfo name="TableStyleMedium2" showFirstColumn="0" showLastColumn="0" showRowStripes="1" showColumnStripes="0"/>
</table>
</file>

<file path=xl/tables/table12.xml><?xml version="1.0" encoding="utf-8"?>
<table xmlns="http://schemas.openxmlformats.org/spreadsheetml/2006/main" id="5" name="Data_Sector_Education_t" displayName="Data_Sector_Education_t" ref="A1:AZ133" tableType="queryTable" totalsRowShown="0">
  <autoFilter ref="A1:AZ133"/>
  <tableColumns count="52">
    <tableColumn id="53" uniqueName="53" name="State" queryTableFieldId="1"/>
    <tableColumn id="54" uniqueName="54" name="Township" queryTableFieldId="2"/>
    <tableColumn id="55" uniqueName="55" name="Camp" queryTableFieldId="3"/>
    <tableColumn id="56" uniqueName="56" name="CP_PCode" queryTableFieldId="4"/>
    <tableColumn id="57" uniqueName="57" name="Accessibility" queryTableFieldId="5"/>
    <tableColumn id="58" uniqueName="58" name="Location_Type" queryTableFieldId="6"/>
    <tableColumn id="59" uniqueName="59" name="HS_Cluster" queryTableFieldId="7"/>
    <tableColumn id="60" uniqueName="60" name="Ind_Cluster" queryTableFieldId="8"/>
    <tableColumn id="61" uniqueName="61" name="HS_Living" queryTableFieldId="9"/>
    <tableColumn id="62" uniqueName="62" name="Ind_Living" queryTableFieldId="10"/>
    <tableColumn id="63" uniqueName="63" name="HS_Registered" queryTableFieldId="11"/>
    <tableColumn id="64" uniqueName="64" name="Ind_Registered" queryTableFieldId="12"/>
    <tableColumn id="65" uniqueName="65" name="Education_Resposible" queryTableFieldId="13"/>
    <tableColumn id="66" uniqueName="66" name="Nursery_Availability" queryTableFieldId="14"/>
    <tableColumn id="67" uniqueName="67" name="Nursery_Distance" queryTableFieldId="15"/>
    <tableColumn id="68" uniqueName="68" name="Nursery_Foot" queryTableFieldId="16"/>
    <tableColumn id="69" uniqueName="69" name="Nursery_Motor" queryTableFieldId="17"/>
    <tableColumn id="70" uniqueName="70" name="Nursery_Car" queryTableFieldId="18"/>
    <tableColumn id="71" uniqueName="71" name="Nursery_Water" queryTableFieldId="19"/>
    <tableColumn id="72" uniqueName="72" name="Pri_School_Availability" queryTableFieldId="20"/>
    <tableColumn id="73" uniqueName="73" name="Pri_School_Distance" queryTableFieldId="21"/>
    <tableColumn id="74" uniqueName="74" name="Pri_School_Foot" queryTableFieldId="22"/>
    <tableColumn id="75" uniqueName="75" name="Pri_School_Motor" queryTableFieldId="23"/>
    <tableColumn id="76" uniqueName="76" name="Pri_School_Car" queryTableFieldId="24"/>
    <tableColumn id="77" uniqueName="77" name="Pri_School_Water" queryTableFieldId="25"/>
    <tableColumn id="78" uniqueName="78" name="Sec_Scool_Availability" queryTableFieldId="26"/>
    <tableColumn id="79" uniqueName="79" name="Sec_Scool_Distance" queryTableFieldId="27"/>
    <tableColumn id="80" uniqueName="80" name="Sec_School_Foot" queryTableFieldId="28"/>
    <tableColumn id="81" uniqueName="81" name="Sec_School_Motor" queryTableFieldId="29"/>
    <tableColumn id="82" uniqueName="82" name="Sec_School_Car" queryTableFieldId="30"/>
    <tableColumn id="83" uniqueName="83" name="Sec_School_Water" queryTableFieldId="31"/>
    <tableColumn id="84" uniqueName="84" name="Hig_School_Availability" queryTableFieldId="32"/>
    <tableColumn id="85" uniqueName="85" name="Hig_School_Distance" queryTableFieldId="33"/>
    <tableColumn id="86" uniqueName="86" name="Hig_School_Foot" queryTableFieldId="34"/>
    <tableColumn id="87" uniqueName="87" name="Hig_School_Motor" queryTableFieldId="35"/>
    <tableColumn id="88" uniqueName="88" name="Hig_School_Car" queryTableFieldId="36"/>
    <tableColumn id="89" uniqueName="89" name="Hig_School_Water" queryTableFieldId="37"/>
    <tableColumn id="90" uniqueName="90" name="Pre_School_ECD_Male" queryTableFieldId="38"/>
    <tableColumn id="91" uniqueName="91" name="Pre_School_ECD_Female" queryTableFieldId="39"/>
    <tableColumn id="92" uniqueName="92" name="Primary_Male" queryTableFieldId="40"/>
    <tableColumn id="93" uniqueName="93" name="Primary_Female" queryTableFieldId="41"/>
    <tableColumn id="94" uniqueName="94" name="Middle_Male" queryTableFieldId="42"/>
    <tableColumn id="95" uniqueName="95" name="Middle_Female" queryTableFieldId="43"/>
    <tableColumn id="96" uniqueName="96" name="High_Male" queryTableFieldId="44"/>
    <tableColumn id="97" uniqueName="97" name="High_Female" queryTableFieldId="45"/>
    <tableColumn id="98" uniqueName="98" name="Preschool_Teachers" queryTableFieldId="46"/>
    <tableColumn id="99" uniqueName="99" name="Primary_Teachers" queryTableFieldId="47"/>
    <tableColumn id="100" uniqueName="100" name="Middle_Teachers" queryTableFieldId="48"/>
    <tableColumn id="101" uniqueName="101" name="High_Teachers" queryTableFieldId="49"/>
    <tableColumn id="102" uniqueName="102" name="Male_Total" queryTableFieldId="50"/>
    <tableColumn id="103" uniqueName="103" name="Female_Total" queryTableFieldId="51"/>
    <tableColumn id="104" uniqueName="104" name="Teachers_Total" queryTableFieldId="52"/>
  </tableColumns>
  <tableStyleInfo name="TableStyleMedium2" showFirstColumn="0" showLastColumn="0" showRowStripes="1" showColumnStripes="0"/>
</table>
</file>

<file path=xl/tables/table13.xml><?xml version="1.0" encoding="utf-8"?>
<table xmlns="http://schemas.openxmlformats.org/spreadsheetml/2006/main" id="6" name="Data_Food_t" displayName="Data_Food_t" ref="A1:X133" tableType="queryTable" totalsRowShown="0">
  <autoFilter ref="A1:X133"/>
  <tableColumns count="24">
    <tableColumn id="25" uniqueName="25" name="State" queryTableFieldId="1"/>
    <tableColumn id="26" uniqueName="26" name="Township" queryTableFieldId="2"/>
    <tableColumn id="27" uniqueName="27" name="Camp" queryTableFieldId="3"/>
    <tableColumn id="28" uniqueName="28" name="CP_PCode" queryTableFieldId="4"/>
    <tableColumn id="29" uniqueName="29" name="Accessibility" queryTableFieldId="5"/>
    <tableColumn id="30" uniqueName="30" name="Location_Type" queryTableFieldId="6"/>
    <tableColumn id="31" uniqueName="31" name="HS_Cluster" queryTableFieldId="7"/>
    <tableColumn id="32" uniqueName="32" name="Ind_Cluster" queryTableFieldId="8"/>
    <tableColumn id="33" uniqueName="33" name="HS_Living" queryTableFieldId="9"/>
    <tableColumn id="34" uniqueName="34" name="Ind_Living" queryTableFieldId="10"/>
    <tableColumn id="35" uniqueName="35" name="HS_Registered" queryTableFieldId="11"/>
    <tableColumn id="36" uniqueName="36" name="Ind_Registered" queryTableFieldId="12"/>
    <tableColumn id="37" uniqueName="37" name="Kitchen_Type" queryTableFieldId="13"/>
    <tableColumn id="38" uniqueName="38" name="StorageFacility" queryTableFieldId="14"/>
    <tableColumn id="39" uniqueName="39" name="CampProfile_Data_Responsability.Responsible" queryTableFieldId="15"/>
    <tableColumn id="40" uniqueName="40" name="Responsability" queryTableFieldId="16"/>
    <tableColumn id="41" uniqueName="41" name="code_Responsible.Responsible" queryTableFieldId="17"/>
    <tableColumn id="42" uniqueName="42" name="Service" queryTableFieldId="18"/>
    <tableColumn id="43" uniqueName="43" name="Avaibility" queryTableFieldId="19"/>
    <tableColumn id="44" uniqueName="44" name="Distance" queryTableFieldId="20"/>
    <tableColumn id="45" uniqueName="45" name="Foot" queryTableFieldId="21"/>
    <tableColumn id="46" uniqueName="46" name="Motor" queryTableFieldId="22"/>
    <tableColumn id="47" uniqueName="47" name="Car" queryTableFieldId="23"/>
    <tableColumn id="48" uniqueName="48" name="Water" queryTableFieldId="24"/>
  </tableColumns>
  <tableStyleInfo name="TableStyleMedium2" showFirstColumn="0" showLastColumn="0" showRowStripes="1" showColumnStripes="0"/>
</table>
</file>

<file path=xl/tables/table14.xml><?xml version="1.0" encoding="utf-8"?>
<table xmlns="http://schemas.openxmlformats.org/spreadsheetml/2006/main" id="7" name="Data_Health_t" displayName="Data_Health_t" ref="A1:AG133" tableType="queryTable" totalsRowShown="0">
  <autoFilter ref="A1:AG133"/>
  <tableColumns count="33">
    <tableColumn id="34" uniqueName="34" name="State" queryTableFieldId="1"/>
    <tableColumn id="35" uniqueName="35" name="Township" queryTableFieldId="2"/>
    <tableColumn id="36" uniqueName="36" name="Camp" queryTableFieldId="3"/>
    <tableColumn id="37" uniqueName="37" name="CP_PCode" queryTableFieldId="4"/>
    <tableColumn id="38" uniqueName="38" name="Accessibility" queryTableFieldId="5"/>
    <tableColumn id="39" uniqueName="39" name="Location_Type" queryTableFieldId="6"/>
    <tableColumn id="40" uniqueName="40" name="HS_Cluster" queryTableFieldId="7"/>
    <tableColumn id="41" uniqueName="41" name="Ind_Cluster" queryTableFieldId="8"/>
    <tableColumn id="42" uniqueName="42" name="HS_Living" queryTableFieldId="9"/>
    <tableColumn id="43" uniqueName="43" name="Ind_Living" queryTableFieldId="10"/>
    <tableColumn id="44" uniqueName="44" name="HS_Registered" queryTableFieldId="11"/>
    <tableColumn id="45" uniqueName="45" name="Ind_Registered" queryTableFieldId="12"/>
    <tableColumn id="46" uniqueName="46" name="Responsability" queryTableFieldId="13"/>
    <tableColumn id="47" uniqueName="47" name="Responsible" queryTableFieldId="14"/>
    <tableColumn id="48" uniqueName="48" name="Service" queryTableFieldId="15"/>
    <tableColumn id="49" uniqueName="49" name="Avaibility" queryTableFieldId="16"/>
    <tableColumn id="50" uniqueName="50" name="Distance" queryTableFieldId="17"/>
    <tableColumn id="51" uniqueName="51" name="Foot" queryTableFieldId="18"/>
    <tableColumn id="52" uniqueName="52" name="Motor" queryTableFieldId="19"/>
    <tableColumn id="53" uniqueName="53" name="Car" queryTableFieldId="20"/>
    <tableColumn id="54" uniqueName="54" name="Water" queryTableFieldId="21"/>
    <tableColumn id="55" uniqueName="55" name="Health_Facility" queryTableFieldId="22"/>
    <tableColumn id="56" uniqueName="56" name="Other" queryTableFieldId="23"/>
    <tableColumn id="57" uniqueName="57" name="Doctors" queryTableFieldId="24"/>
    <tableColumn id="58" uniqueName="58" name="Nurses" queryTableFieldId="25"/>
    <tableColumn id="59" uniqueName="59" name="Community_Workers" queryTableFieldId="26"/>
    <tableColumn id="60" uniqueName="60" name="Pychological_Support_Services" queryTableFieldId="27"/>
    <tableColumn id="61" uniqueName="61" name="Mid_Wives" queryTableFieldId="28"/>
    <tableColumn id="62" uniqueName="62" name="Vaccination" queryTableFieldId="29"/>
    <tableColumn id="63" uniqueName="63" name="Preventive_Health_Care" queryTableFieldId="30"/>
    <tableColumn id="64" uniqueName="64" name="Pre&amp;Post Natal_Care" queryTableFieldId="31"/>
    <tableColumn id="65" uniqueName="65" name="Reproductive_Heath_Care" queryTableFieldId="32"/>
    <tableColumn id="66" uniqueName="66" name="GBV related health care" queryTableFieldId="33"/>
  </tableColumns>
  <tableStyleInfo name="TableStyleMedium2" showFirstColumn="0" showLastColumn="0" showRowStripes="1" showColumnStripes="0"/>
</table>
</file>

<file path=xl/tables/table15.xml><?xml version="1.0" encoding="utf-8"?>
<table xmlns="http://schemas.openxmlformats.org/spreadsheetml/2006/main" id="8" name="Data_Shelter_t" displayName="Data_Shelter_t" ref="A1:Q133" tableType="queryTable" totalsRowShown="0">
  <autoFilter ref="A1:Q133"/>
  <tableColumns count="17">
    <tableColumn id="18" uniqueName="18" name="State" queryTableFieldId="1"/>
    <tableColumn id="19" uniqueName="19" name="Township" queryTableFieldId="2"/>
    <tableColumn id="20" uniqueName="20" name="Camp" queryTableFieldId="3"/>
    <tableColumn id="21" uniqueName="21" name="CampProfile_Analysis_qry.CP_Pcode" queryTableFieldId="4"/>
    <tableColumn id="22" uniqueName="22" name="Accessibility" queryTableFieldId="5"/>
    <tableColumn id="23" uniqueName="23" name="Location_Type" queryTableFieldId="6"/>
    <tableColumn id="24" uniqueName="24" name="HS_Cluster" queryTableFieldId="7"/>
    <tableColumn id="25" uniqueName="25" name="Ind_Cluster" queryTableFieldId="8"/>
    <tableColumn id="26" uniqueName="26" name="HS_Living" queryTableFieldId="9"/>
    <tableColumn id="27" uniqueName="27" name="Ind_Living" queryTableFieldId="10"/>
    <tableColumn id="28" uniqueName="28" name="HS_Registered" queryTableFieldId="11"/>
    <tableColumn id="29" uniqueName="29" name="Ind_Registered" queryTableFieldId="12"/>
    <tableColumn id="30" uniqueName="30" name="CampProfile_Data_Sector_Shelter.CP_Pcode" queryTableFieldId="13"/>
    <tableColumn id="31" uniqueName="31" name="Emergency_Make_Shift" queryTableFieldId="14"/>
    <tableColumn id="32" uniqueName="32" name="Collective_Center" queryTableFieldId="15"/>
    <tableColumn id="33" uniqueName="33" name="Temporary_Shelter" queryTableFieldId="16"/>
    <tableColumn id="34" uniqueName="34" name="ShelterBuilt" queryTableFieldId="17"/>
  </tableColumns>
  <tableStyleInfo name="TableStyleMedium2" showFirstColumn="0" showLastColumn="0" showRowStripes="1" showColumnStripes="0"/>
</table>
</file>

<file path=xl/tables/table16.xml><?xml version="1.0" encoding="utf-8"?>
<table xmlns="http://schemas.openxmlformats.org/spreadsheetml/2006/main" id="9" name="Data_Wash_t" displayName="Data_Wash_t" ref="A1:AB133" tableType="queryTable" totalsRowShown="0">
  <autoFilter ref="A1:AB133"/>
  <tableColumns count="28">
    <tableColumn id="29" uniqueName="29" name="State" queryTableFieldId="1"/>
    <tableColumn id="30" uniqueName="30" name="Township" queryTableFieldId="2"/>
    <tableColumn id="31" uniqueName="31" name="Camp" queryTableFieldId="3"/>
    <tableColumn id="32" uniqueName="32" name="CP_PCode" queryTableFieldId="4"/>
    <tableColumn id="33" uniqueName="33" name="Accessibility" queryTableFieldId="5"/>
    <tableColumn id="34" uniqueName="34" name="Location_Type" queryTableFieldId="6"/>
    <tableColumn id="35" uniqueName="35" name="HS_Cluster" queryTableFieldId="7"/>
    <tableColumn id="36" uniqueName="36" name="Ind_Cluster" queryTableFieldId="8"/>
    <tableColumn id="37" uniqueName="37" name="HS_Living" queryTableFieldId="9"/>
    <tableColumn id="38" uniqueName="38" name="Ind_Living" queryTableFieldId="10"/>
    <tableColumn id="39" uniqueName="39" name="HS_Registered" queryTableFieldId="11"/>
    <tableColumn id="40" uniqueName="40" name="Ind_Registered" queryTableFieldId="12"/>
    <tableColumn id="41" uniqueName="41" name="code_Responsible.Responsible" queryTableFieldId="13"/>
    <tableColumn id="42" uniqueName="42" name="code_Responsible_1.Responsible" queryTableFieldId="14"/>
    <tableColumn id="43" uniqueName="43" name="Service" queryTableFieldId="15"/>
    <tableColumn id="44" uniqueName="44" name="Avaibility" queryTableFieldId="16"/>
    <tableColumn id="45" uniqueName="45" name="Distance" queryTableFieldId="17"/>
    <tableColumn id="46" uniqueName="46" name="Foot" queryTableFieldId="18"/>
    <tableColumn id="47" uniqueName="47" name="Motor" queryTableFieldId="19"/>
    <tableColumn id="48" uniqueName="48" name="Car" queryTableFieldId="20"/>
    <tableColumn id="49" uniqueName="49" name="Water" queryTableFieldId="21"/>
    <tableColumn id="50" uniqueName="50" name="Water_Need_coverage" queryTableFieldId="22"/>
    <tableColumn id="51" uniqueName="51" name="Total_Latrines_coverage" queryTableFieldId="23"/>
    <tableColumn id="52" uniqueName="52" name="Semi_Permanent_Latrines_coverage" queryTableFieldId="24"/>
    <tableColumn id="53" uniqueName="53" name="Bathing_Facilities_coverage" queryTableFieldId="25"/>
    <tableColumn id="54" uniqueName="54" name="Hand_Washing_Facilities_coverage" queryTableFieldId="26"/>
    <tableColumn id="55" uniqueName="55" name="Hygiene_Kit_coverage" queryTableFieldId="27"/>
    <tableColumn id="56" uniqueName="56" name="Update Date" queryTableFieldId="28"/>
  </tableColumns>
  <tableStyleInfo name="TableStyleMedium2" showFirstColumn="0" showLastColumn="0" showRowStripes="1" showColumnStripes="0"/>
</table>
</file>

<file path=xl/tables/table17.xml><?xml version="1.0" encoding="utf-8"?>
<table xmlns="http://schemas.openxmlformats.org/spreadsheetml/2006/main" id="17" name="Camp_List_t" displayName="Camp_List_t" ref="A1:AQ242" tableType="queryTable" totalsRowShown="0">
  <autoFilter ref="A1:AQ242"/>
  <tableColumns count="43">
    <tableColumn id="38" uniqueName="38" name="Status" queryTableFieldId="1"/>
    <tableColumn id="39" uniqueName="39" name="State" queryTableFieldId="2"/>
    <tableColumn id="40" uniqueName="40" name="S_Pcode" queryTableFieldId="3"/>
    <tableColumn id="41" uniqueName="41" name="District" queryTableFieldId="4"/>
    <tableColumn id="42" uniqueName="42" name="D_Pcode" queryTableFieldId="5"/>
    <tableColumn id="43" uniqueName="43" name="Township" queryTableFieldId="6"/>
    <tableColumn id="44" uniqueName="44" name="T_Pcode" queryTableFieldId="7"/>
    <tableColumn id="45" uniqueName="45" name="VillageTracKTown" queryTableFieldId="8"/>
    <tableColumn id="46" uniqueName="46" name="VTT_Pcode" queryTableFieldId="9"/>
    <tableColumn id="47" uniqueName="47" name="VillageWard_Name" queryTableFieldId="10"/>
    <tableColumn id="48" uniqueName="48" name="VW_Pcode" queryTableFieldId="11"/>
    <tableColumn id="49" uniqueName="49" name="Camp" queryTableFieldId="12"/>
    <tableColumn id="50" uniqueName="50" name="CP_Pcode" queryTableFieldId="13"/>
    <tableColumn id="51" uniqueName="51" name="Longitude" queryTableFieldId="14"/>
    <tableColumn id="52" uniqueName="52" name="Latitude" queryTableFieldId="15"/>
    <tableColumn id="53" uniqueName="53" name="Altitude" queryTableFieldId="16"/>
    <tableColumn id="54" uniqueName="54" name="HH" queryTableFieldId="17"/>
    <tableColumn id="55" uniqueName="55" name="Total" queryTableFieldId="18"/>
    <tableColumn id="56" uniqueName="56" name="Avg" queryTableFieldId="19"/>
    <tableColumn id="57" uniqueName="57" name="Accessibility" queryTableFieldId="20"/>
    <tableColumn id="58" uniqueName="58" name="Affected Population" queryTableFieldId="21"/>
    <tableColumn id="59" uniqueName="59" name="Type of Accomodation" queryTableFieldId="22"/>
    <tableColumn id="60" uniqueName="60" name="Type of Location" queryTableFieldId="23"/>
    <tableColumn id="61" uniqueName="61" name="Opening Date" queryTableFieldId="24"/>
    <tableColumn id="62" uniqueName="62" name="CM/FP" queryTableFieldId="25"/>
    <tableColumn id="63" uniqueName="63" name="Responsible Agency" queryTableFieldId="26"/>
    <tableColumn id="64" uniqueName="64" name="Source" queryTableFieldId="27"/>
    <tableColumn id="65" uniqueName="65" name="Method" queryTableFieldId="28"/>
    <tableColumn id="66" uniqueName="66" name="Update Date" queryTableFieldId="29"/>
    <tableColumn id="67" uniqueName="67" name="Comment" queryTableFieldId="30"/>
    <tableColumn id="68" uniqueName="68" name="Priority" queryTableFieldId="31"/>
    <tableColumn id="69" uniqueName="69" name="Shelter Gap" queryTableFieldId="32"/>
    <tableColumn id="70" uniqueName="70" name="Land Status" queryTableFieldId="33"/>
    <tableColumn id="71" uniqueName="71" name="Shelter Possible" queryTableFieldId="34"/>
    <tableColumn id="72" uniqueName="72" name="Nearest_Town" queryTableFieldId="35"/>
    <tableColumn id="73" uniqueName="73" name="Distance" queryTableFieldId="36"/>
    <tableColumn id="74" uniqueName="74" name="Distance_Cat" queryTableFieldId="37"/>
    <tableColumn id="75" uniqueName="75" name="Total_POO" queryTableFieldId="43" dataDxfId="5">
      <calculatedColumnFormula>SUMIF(#REF!,Camp_List_t[[#This Row],[CP_Pcode]],#REF!)</calculatedColumnFormula>
    </tableColumn>
    <tableColumn id="76" uniqueName="76" name="Same_State" queryTableFieldId="42" dataDxfId="4">
      <calculatedColumnFormula>SUMIFS(#REF!,#REF!,Camp_List_t[[#This Row],[CP_Pcode]],#REF!,-1)</calculatedColumnFormula>
    </tableColumn>
    <tableColumn id="77" uniqueName="77" name="Same_township" queryTableFieldId="41" dataDxfId="3">
      <calculatedColumnFormula>SUMIFS(#REF!,#REF!,Camp_List_t[[#This Row],[CP_Pcode]],#REF!,-1)</calculatedColumnFormula>
    </tableColumn>
    <tableColumn id="78" uniqueName="78" name="Same_VTT" queryTableFieldId="40" dataDxfId="2">
      <calculatedColumnFormula>SUMIFS(#REF!,#REF!,Camp_List_t[[#This Row],[CP_Pcode]],#REF!,-1)</calculatedColumnFormula>
    </tableColumn>
    <tableColumn id="79" uniqueName="79" name="Other_VTT" queryTableFieldId="39" dataDxfId="1">
      <calculatedColumnFormula>SUMIFS(#REF!,#REF!,Camp_List_t[[#This Row],[CP_Pcode]],#REF!,-1)</calculatedColumnFormula>
    </tableColumn>
    <tableColumn id="80" uniqueName="80" name="Blank_Vtt" queryTableFieldId="38" dataDxfId="0">
      <calculatedColumnFormula>SUMIFS(#REF!,#REF!,Camp_List_t[[#This Row],[CP_Pcode]],#REF!,-1)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6" name="Table1" displayName="Table1" ref="A1:J138" totalsRowShown="0" headerRowDxfId="75">
  <autoFilter ref="A1:J138"/>
  <sortState ref="A2:J140">
    <sortCondition ref="F1:F140"/>
  </sortState>
  <tableColumns count="10">
    <tableColumn id="1" name="State"/>
    <tableColumn id="2" name="Township"/>
    <tableColumn id="3" name="Camp"/>
    <tableColumn id="4" name="CP_Pcode"/>
    <tableColumn id="9" name="Profiled" dataDxfId="74">
      <calculatedColumnFormula>NOT(ISERROR((MATCH(D2,Profile_Finish,0))))</calculatedColumnFormula>
    </tableColumn>
    <tableColumn id="5" name="Dashboard" dataDxfId="73">
      <calculatedColumnFormula>IF($E2=TRUE,HYPERLINK(CONCATENATE("Kachin_CampProfile_R4_GeneratedDoc\",$A2,"\",$B2,"\",$D2,".pdf"),CONCATENATE($D2,".pdf")),"No Data")</calculatedColumnFormula>
    </tableColumn>
    <tableColumn id="6" name="3W" dataDxfId="72">
      <calculatedColumnFormula>IF($E2=TRUE,HYPERLINK(CONCATENATE("Kachin_CampProfile_R4_GeneratedDoc\",$A2,"\",$B2,"\",$D2,"_3W.pdf"),CONCATENATE($D2,"_3W.pdf")),"No Data")</calculatedColumnFormula>
    </tableColumn>
    <tableColumn id="7" name="POO" dataDxfId="71">
      <calculatedColumnFormula>IF($E2=TRUE,HYPERLINK(CONCATENATE("Kachin_CampProfile_R4_GeneratedDoc\",$A2,"\",$B2,"\",$D2,"_POO.pdf"),CONCATENATE($D2,"_POO.pdf")),"No Data")</calculatedColumnFormula>
    </tableColumn>
    <tableColumn id="8" name="Form" dataDxfId="70">
      <calculatedColumnFormula>IF($E2=TRUE,HYPERLINK(CONCATENATE("Kachin_CampProfile_R4_GeneratedDoc\",$A2,"\",$B2,"\",$D2,"_Form.pdf"),CONCATENATE($D2,"_Form.pdf")),"No Data")</calculatedColumnFormula>
    </tableColumn>
    <tableColumn id="10" name="Comment" dataDxfId="69"/>
  </tableColumns>
  <tableStyleInfo name="TableStyleMedium2" showFirstColumn="0" showLastColumn="0" showRowStripes="1" showColumnStripes="0"/>
</table>
</file>

<file path=xl/tables/table3.xml><?xml version="1.0" encoding="utf-8"?>
<table xmlns="http://schemas.openxmlformats.org/spreadsheetml/2006/main" id="14" name="Table3" displayName="Table3" ref="M1:DY134" totalsRowShown="0">
  <tableColumns count="117">
    <tableColumn id="13" name="State1"/>
    <tableColumn id="14" name="Township1"/>
    <tableColumn id="15" name="VillageTract_Town"/>
    <tableColumn id="16" name="Village_Ward"/>
    <tableColumn id="17" name="Camp_Name"/>
    <tableColumn id="18" name="CP_Pcode2"/>
    <tableColumn id="19" name="Longitude"/>
    <tableColumn id="20" name="Latitude"/>
    <tableColumn id="21" name="B8_01"/>
    <tableColumn id="22" name="C2_01"/>
    <tableColumn id="23" name="ID"/>
    <tableColumn id="24" name="REC"/>
    <tableColumn id="25" name="ED_DY"/>
    <tableColumn id="26" name="ED_MT"/>
    <tableColumn id="27" name="ED_YR"/>
    <tableColumn id="28" name="A1_01"/>
    <tableColumn id="29" name="A1_02"/>
    <tableColumn id="30" name="A2_01"/>
    <tableColumn id="31" name="A2_02"/>
    <tableColumn id="32" name="A3_01"/>
    <tableColumn id="33" name="A3_02"/>
    <tableColumn id="34" name="A3_03"/>
    <tableColumn id="35" name="A3_11"/>
    <tableColumn id="36" name="A3_12"/>
    <tableColumn id="37" name="A3_13"/>
    <tableColumn id="38" name="A4_01"/>
    <tableColumn id="39" name="A5_01"/>
    <tableColumn id="40" name="A5_02"/>
    <tableColumn id="41" name="A5_03"/>
    <tableColumn id="42" name="A5_04"/>
    <tableColumn id="43" name="A5_11"/>
    <tableColumn id="44" name="A5_12"/>
    <tableColumn id="45" name="A5_13"/>
    <tableColumn id="46" name="A5_14"/>
    <tableColumn id="47" name="A5_21"/>
    <tableColumn id="48" name="A5_22"/>
    <tableColumn id="49" name="A5_23"/>
    <tableColumn id="50" name="A5_24"/>
    <tableColumn id="51" name="A5_31"/>
    <tableColumn id="52" name="A5_32"/>
    <tableColumn id="53" name="A5_33"/>
    <tableColumn id="54" name="A5_34"/>
    <tableColumn id="55" name="A5_41"/>
    <tableColumn id="56" name="A5_42"/>
    <tableColumn id="57" name="A5_43"/>
    <tableColumn id="58" name="A5_44"/>
    <tableColumn id="59" name="C1_01"/>
    <tableColumn id="60" name="C1_02"/>
    <tableColumn id="61" name="C5_01"/>
    <tableColumn id="62" name="C5_02"/>
    <tableColumn id="63" name="C5_03"/>
    <tableColumn id="64" name="C5_04"/>
    <tableColumn id="65" name="C5_11"/>
    <tableColumn id="66" name="C5_12"/>
    <tableColumn id="67" name="C5_13"/>
    <tableColumn id="68" name="C5_14"/>
    <tableColumn id="69" name="C3_01"/>
    <tableColumn id="70" name="C4_01"/>
    <tableColumn id="71" name="C4_02"/>
    <tableColumn id="72" name="C4_03"/>
    <tableColumn id="73" name="C11_01"/>
    <tableColumn id="74" name="C12_01"/>
    <tableColumn id="75" name="C13_01"/>
    <tableColumn id="76" name="C13_02"/>
    <tableColumn id="77" name="D1_01"/>
    <tableColumn id="78" name="D2_01"/>
    <tableColumn id="79" name="D3_01"/>
    <tableColumn id="80" name="D3_02"/>
    <tableColumn id="81" name="D3_03"/>
    <tableColumn id="82" name="D4_01"/>
    <tableColumn id="83" name="D4_02"/>
    <tableColumn id="84" name="D4_03"/>
    <tableColumn id="85" name="D11_01"/>
    <tableColumn id="86" name="D11_02"/>
    <tableColumn id="87" name="D11_03"/>
    <tableColumn id="88" name="D12_01"/>
    <tableColumn id="89" name="D12_02"/>
    <tableColumn id="90" name="D12_03"/>
    <tableColumn id="91" name="D14_01"/>
    <tableColumn id="92" name="D14_02"/>
    <tableColumn id="93" name="D13_01"/>
    <tableColumn id="94" name="D20_01"/>
    <tableColumn id="95" name="D20_02"/>
    <tableColumn id="96" name="D21_01"/>
    <tableColumn id="97" name="D21_02"/>
    <tableColumn id="98" name="D22_01"/>
    <tableColumn id="99" name="D22_02"/>
    <tableColumn id="100" name="D23_01"/>
    <tableColumn id="101" name="D23_02"/>
    <tableColumn id="102" name="E2_01"/>
    <tableColumn id="103" name="E2_02"/>
    <tableColumn id="104" name="E3_01"/>
    <tableColumn id="105" name="E4_01"/>
    <tableColumn id="106" name="E4_02"/>
    <tableColumn id="107" name="E4_03"/>
    <tableColumn id="108" name="E4_04"/>
    <tableColumn id="109" name="E4_05"/>
    <tableColumn id="110" name="E4_06"/>
    <tableColumn id="111" name="E5_01"/>
    <tableColumn id="112" name="E5_02"/>
    <tableColumn id="113" name="E6_01"/>
    <tableColumn id="114" name="E6_02"/>
    <tableColumn id="115" name="E6_03"/>
    <tableColumn id="116" name="E6_04"/>
    <tableColumn id="117" name="E6_05"/>
    <tableColumn id="118" name="E6_06"/>
    <tableColumn id="119" name="E6_07"/>
    <tableColumn id="120" name="E6_08"/>
    <tableColumn id="121" name="D15_01"/>
    <tableColumn id="122" name="D15_02"/>
    <tableColumn id="123" name="D16_01"/>
    <tableColumn id="124" name="D16_02"/>
    <tableColumn id="125" name="D17_01"/>
    <tableColumn id="126" name="D17_02"/>
    <tableColumn id="127" name="D18_01"/>
    <tableColumn id="128" name="D18_02"/>
    <tableColumn id="129" name="D19_01"/>
  </tableColumns>
  <tableStyleInfo name="TableStyleMedium2" showFirstColumn="0" showLastColumn="0" showRowStripes="1" showColumnStripes="0"/>
</table>
</file>

<file path=xl/tables/table4.xml><?xml version="1.0" encoding="utf-8"?>
<table xmlns="http://schemas.openxmlformats.org/spreadsheetml/2006/main" id="15" name="Table5" displayName="Table5" ref="EA1:EO5188" totalsRowShown="0">
  <sortState ref="EA2:EN5188">
    <sortCondition ref="EC1"/>
  </sortState>
  <tableColumns count="15">
    <tableColumn id="1" name="State"/>
    <tableColumn id="2" name="Township"/>
    <tableColumn id="3" name="Camp"/>
    <tableColumn id="4" name="CP_PCode"/>
    <tableColumn id="5" name="Accessibility"/>
    <tableColumn id="6" name="Location_Type"/>
    <tableColumn id="7" name="HS_Cluster"/>
    <tableColumn id="8" name="Ind_Cluster"/>
    <tableColumn id="9" name="HS_Living"/>
    <tableColumn id="10" name="Ind_Living"/>
    <tableColumn id="11" name="HS_Registered"/>
    <tableColumn id="12" name="Ind_Registered"/>
    <tableColumn id="13" name="Age Category"/>
    <tableColumn id="14" name="Sex"/>
    <tableColumn id="15" name="Total"/>
  </tableColumns>
  <tableStyleInfo name="TableStyleMedium2" showFirstColumn="0" showLastColumn="0" showRowStripes="1" showColumnStripes="0"/>
</table>
</file>

<file path=xl/tables/table5.xml><?xml version="1.0" encoding="utf-8"?>
<table xmlns="http://schemas.openxmlformats.org/spreadsheetml/2006/main" id="11" name="Data_CCCM_t" displayName="Data_CCCM_t" ref="A1:DY133" tableType="queryTable" totalsRowShown="0">
  <autoFilter ref="A1:DY133"/>
  <tableColumns count="129">
    <tableColumn id="130" uniqueName="130" name="State" queryTableFieldId="1"/>
    <tableColumn id="131" uniqueName="131" name="Township" queryTableFieldId="2"/>
    <tableColumn id="132" uniqueName="132" name="Camp" queryTableFieldId="3"/>
    <tableColumn id="133" uniqueName="133" name="CP_PCode" queryTableFieldId="4"/>
    <tableColumn id="134" uniqueName="134" name="Accessibility" queryTableFieldId="5"/>
    <tableColumn id="135" uniqueName="135" name="Location_Type" queryTableFieldId="6"/>
    <tableColumn id="136" uniqueName="136" name="HS_Cluster" queryTableFieldId="7"/>
    <tableColumn id="137" uniqueName="137" name="Ind_Cluster" queryTableFieldId="8"/>
    <tableColumn id="138" uniqueName="138" name="HS_Living" queryTableFieldId="9"/>
    <tableColumn id="139" uniqueName="139" name="Ind_Living" queryTableFieldId="10"/>
    <tableColumn id="140" uniqueName="140" name="HS_Registered" queryTableFieldId="11"/>
    <tableColumn id="141" uniqueName="141" name="Ind_Registered" queryTableFieldId="12"/>
    <tableColumn id="142" uniqueName="142" name="B1_01" queryTableFieldId="13"/>
    <tableColumn id="143" uniqueName="143" name="B2_01" queryTableFieldId="14"/>
    <tableColumn id="144" uniqueName="144" name="B3_01" queryTableFieldId="15"/>
    <tableColumn id="145" uniqueName="145" name="B4_01" queryTableFieldId="16"/>
    <tableColumn id="146" uniqueName="146" name="B5_01" queryTableFieldId="17"/>
    <tableColumn id="147" uniqueName="147" name="B6_01" queryTableFieldId="18"/>
    <tableColumn id="148" uniqueName="148" name="B7_01" queryTableFieldId="19"/>
    <tableColumn id="149" uniqueName="149" name="B7_02" queryTableFieldId="20"/>
    <tableColumn id="150" uniqueName="150" name="B8_01" queryTableFieldId="21"/>
    <tableColumn id="151" uniqueName="151" name="C2_01" queryTableFieldId="22"/>
    <tableColumn id="152" uniqueName="152" name="ID" queryTableFieldId="23"/>
    <tableColumn id="153" uniqueName="153" name="REC" queryTableFieldId="24"/>
    <tableColumn id="154" uniqueName="154" name="ED_DY" queryTableFieldId="25"/>
    <tableColumn id="155" uniqueName="155" name="ED_MT" queryTableFieldId="26"/>
    <tableColumn id="156" uniqueName="156" name="ED_YR" queryTableFieldId="27"/>
    <tableColumn id="157" uniqueName="157" name="A1_01" queryTableFieldId="28"/>
    <tableColumn id="158" uniqueName="158" name="A1_02" queryTableFieldId="29"/>
    <tableColumn id="159" uniqueName="159" name="A2_01" queryTableFieldId="30"/>
    <tableColumn id="160" uniqueName="160" name="A2_02" queryTableFieldId="31"/>
    <tableColumn id="161" uniqueName="161" name="A3_01" queryTableFieldId="32"/>
    <tableColumn id="162" uniqueName="162" name="A3_02" queryTableFieldId="33"/>
    <tableColumn id="163" uniqueName="163" name="A3_03" queryTableFieldId="34"/>
    <tableColumn id="164" uniqueName="164" name="A3_11" queryTableFieldId="35"/>
    <tableColumn id="165" uniqueName="165" name="A3_12" queryTableFieldId="36"/>
    <tableColumn id="166" uniqueName="166" name="A3_13" queryTableFieldId="37"/>
    <tableColumn id="167" uniqueName="167" name="A4_01" queryTableFieldId="38"/>
    <tableColumn id="168" uniqueName="168" name="A5_01" queryTableFieldId="39"/>
    <tableColumn id="169" uniqueName="169" name="A5_02" queryTableFieldId="40"/>
    <tableColumn id="170" uniqueName="170" name="A5_03" queryTableFieldId="41"/>
    <tableColumn id="171" uniqueName="171" name="A5_04" queryTableFieldId="42"/>
    <tableColumn id="172" uniqueName="172" name="A5_11" queryTableFieldId="43"/>
    <tableColumn id="173" uniqueName="173" name="A5_12" queryTableFieldId="44"/>
    <tableColumn id="174" uniqueName="174" name="A5_13" queryTableFieldId="45"/>
    <tableColumn id="175" uniqueName="175" name="A5_14" queryTableFieldId="46"/>
    <tableColumn id="176" uniqueName="176" name="A5_21" queryTableFieldId="47"/>
    <tableColumn id="177" uniqueName="177" name="A5_22" queryTableFieldId="48"/>
    <tableColumn id="178" uniqueName="178" name="A5_23" queryTableFieldId="49"/>
    <tableColumn id="179" uniqueName="179" name="A5_24" queryTableFieldId="50"/>
    <tableColumn id="180" uniqueName="180" name="A5_31" queryTableFieldId="51"/>
    <tableColumn id="181" uniqueName="181" name="A5_32" queryTableFieldId="52"/>
    <tableColumn id="182" uniqueName="182" name="A5_33" queryTableFieldId="53"/>
    <tableColumn id="183" uniqueName="183" name="A5_34" queryTableFieldId="54"/>
    <tableColumn id="184" uniqueName="184" name="A5_41" queryTableFieldId="55"/>
    <tableColumn id="185" uniqueName="185" name="A5_42" queryTableFieldId="56"/>
    <tableColumn id="186" uniqueName="186" name="A5_43" queryTableFieldId="57"/>
    <tableColumn id="187" uniqueName="187" name="A5_44" queryTableFieldId="58"/>
    <tableColumn id="188" uniqueName="188" name="C1_01" queryTableFieldId="59"/>
    <tableColumn id="189" uniqueName="189" name="C1_02" queryTableFieldId="60"/>
    <tableColumn id="190" uniqueName="190" name="C5_01" queryTableFieldId="61"/>
    <tableColumn id="191" uniqueName="191" name="C5_02" queryTableFieldId="62"/>
    <tableColumn id="192" uniqueName="192" name="C5_03" queryTableFieldId="63"/>
    <tableColumn id="193" uniqueName="193" name="C5_04" queryTableFieldId="64"/>
    <tableColumn id="194" uniqueName="194" name="C5_11" queryTableFieldId="65"/>
    <tableColumn id="195" uniqueName="195" name="C5_12" queryTableFieldId="66"/>
    <tableColumn id="196" uniqueName="196" name="C5_13" queryTableFieldId="67"/>
    <tableColumn id="197" uniqueName="197" name="C5_14" queryTableFieldId="68"/>
    <tableColumn id="198" uniqueName="198" name="C3_01" queryTableFieldId="69"/>
    <tableColumn id="199" uniqueName="199" name="C4_01" queryTableFieldId="70"/>
    <tableColumn id="200" uniqueName="200" name="C4_02" queryTableFieldId="71"/>
    <tableColumn id="201" uniqueName="201" name="C4_03" queryTableFieldId="72"/>
    <tableColumn id="202" uniqueName="202" name="C11_01" queryTableFieldId="73"/>
    <tableColumn id="203" uniqueName="203" name="C12_01" queryTableFieldId="74"/>
    <tableColumn id="204" uniqueName="204" name="C13_01" queryTableFieldId="75"/>
    <tableColumn id="205" uniqueName="205" name="C13_02" queryTableFieldId="76"/>
    <tableColumn id="206" uniqueName="206" name="D1_01" queryTableFieldId="77"/>
    <tableColumn id="207" uniqueName="207" name="D2_01" queryTableFieldId="78"/>
    <tableColumn id="208" uniqueName="208" name="D3_01" queryTableFieldId="79"/>
    <tableColumn id="209" uniqueName="209" name="D3_02" queryTableFieldId="80"/>
    <tableColumn id="210" uniqueName="210" name="D3_03" queryTableFieldId="81"/>
    <tableColumn id="211" uniqueName="211" name="D4_01" queryTableFieldId="82"/>
    <tableColumn id="212" uniqueName="212" name="D4_02" queryTableFieldId="83"/>
    <tableColumn id="213" uniqueName="213" name="D4_03" queryTableFieldId="84"/>
    <tableColumn id="214" uniqueName="214" name="D11_01" queryTableFieldId="85"/>
    <tableColumn id="215" uniqueName="215" name="D11_02" queryTableFieldId="86"/>
    <tableColumn id="216" uniqueName="216" name="D11_03" queryTableFieldId="87"/>
    <tableColumn id="217" uniqueName="217" name="D12_01" queryTableFieldId="88"/>
    <tableColumn id="218" uniqueName="218" name="D12_02" queryTableFieldId="89"/>
    <tableColumn id="219" uniqueName="219" name="D12_03" queryTableFieldId="90"/>
    <tableColumn id="220" uniqueName="220" name="D14_01" queryTableFieldId="91"/>
    <tableColumn id="221" uniqueName="221" name="D14_02" queryTableFieldId="92"/>
    <tableColumn id="222" uniqueName="222" name="D13_01" queryTableFieldId="93"/>
    <tableColumn id="223" uniqueName="223" name="D20_01" queryTableFieldId="94"/>
    <tableColumn id="224" uniqueName="224" name="D20_02" queryTableFieldId="95"/>
    <tableColumn id="225" uniqueName="225" name="D21_01" queryTableFieldId="96"/>
    <tableColumn id="226" uniqueName="226" name="D21_02" queryTableFieldId="97"/>
    <tableColumn id="227" uniqueName="227" name="D22_01" queryTableFieldId="98"/>
    <tableColumn id="228" uniqueName="228" name="D22_02" queryTableFieldId="99"/>
    <tableColumn id="229" uniqueName="229" name="D23_01" queryTableFieldId="100"/>
    <tableColumn id="230" uniqueName="230" name="D23_02" queryTableFieldId="101"/>
    <tableColumn id="231" uniqueName="231" name="E2_01" queryTableFieldId="102"/>
    <tableColumn id="232" uniqueName="232" name="E2_02" queryTableFieldId="103"/>
    <tableColumn id="233" uniqueName="233" name="E3_01" queryTableFieldId="104"/>
    <tableColumn id="234" uniqueName="234" name="E4_01" queryTableFieldId="105"/>
    <tableColumn id="235" uniqueName="235" name="E4_02" queryTableFieldId="106"/>
    <tableColumn id="236" uniqueName="236" name="E4_03" queryTableFieldId="107"/>
    <tableColumn id="237" uniqueName="237" name="E4_04" queryTableFieldId="108"/>
    <tableColumn id="238" uniqueName="238" name="E4_05" queryTableFieldId="109"/>
    <tableColumn id="239" uniqueName="239" name="E4_06" queryTableFieldId="110"/>
    <tableColumn id="240" uniqueName="240" name="E5_01" queryTableFieldId="111"/>
    <tableColumn id="241" uniqueName="241" name="E5_02" queryTableFieldId="112"/>
    <tableColumn id="242" uniqueName="242" name="E6_01" queryTableFieldId="113"/>
    <tableColumn id="243" uniqueName="243" name="E6_02" queryTableFieldId="114"/>
    <tableColumn id="244" uniqueName="244" name="E6_03" queryTableFieldId="115"/>
    <tableColumn id="245" uniqueName="245" name="E6_04" queryTableFieldId="116"/>
    <tableColumn id="246" uniqueName="246" name="E6_05" queryTableFieldId="117"/>
    <tableColumn id="247" uniqueName="247" name="E6_06" queryTableFieldId="118"/>
    <tableColumn id="248" uniqueName="248" name="E6_07" queryTableFieldId="119"/>
    <tableColumn id="249" uniqueName="249" name="E6_08" queryTableFieldId="120"/>
    <tableColumn id="250" uniqueName="250" name="D15_01" queryTableFieldId="121"/>
    <tableColumn id="251" uniqueName="251" name="D15_02" queryTableFieldId="122"/>
    <tableColumn id="252" uniqueName="252" name="D16_01" queryTableFieldId="123"/>
    <tableColumn id="253" uniqueName="253" name="D16_02" queryTableFieldId="124"/>
    <tableColumn id="254" uniqueName="254" name="D17_01" queryTableFieldId="125"/>
    <tableColumn id="255" uniqueName="255" name="D17_02" queryTableFieldId="126"/>
    <tableColumn id="256" uniqueName="256" name="D18_01" queryTableFieldId="127"/>
    <tableColumn id="257" uniqueName="257" name="D18_02" queryTableFieldId="128"/>
    <tableColumn id="258" uniqueName="258" name="D19_01" queryTableFieldId="129"/>
  </tableColumns>
  <tableStyleInfo name="TableStyleMedium2" showFirstColumn="0" showLastColumn="0" showRowStripes="1" showColumnStripes="0"/>
</table>
</file>

<file path=xl/tables/table6.xml><?xml version="1.0" encoding="utf-8"?>
<table xmlns="http://schemas.openxmlformats.org/spreadsheetml/2006/main" id="13" name="SOO_t" displayName="SOO_t" ref="A1:E661" tableType="queryTable" totalsRowShown="0">
  <autoFilter ref="A1:E661"/>
  <tableColumns count="5">
    <tableColumn id="6" uniqueName="6" name="CampName" queryTableFieldId="1"/>
    <tableColumn id="7" uniqueName="7" name="AgencyName" queryTableFieldId="2"/>
    <tableColumn id="8" uniqueName="8" name="Key informant" queryTableFieldId="3"/>
    <tableColumn id="9" uniqueName="9" name="Gender" queryTableFieldId="4"/>
    <tableColumn id="10" uniqueName="10" name="Age" queryTableFieldId="5"/>
  </tableColumns>
  <tableStyleInfo name="TableStyleMedium2" showFirstColumn="0" showLastColumn="0" showRowStripes="1" showColumnStripes="0"/>
</table>
</file>

<file path=xl/tables/table7.xml><?xml version="1.0" encoding="utf-8"?>
<table xmlns="http://schemas.openxmlformats.org/spreadsheetml/2006/main" id="1" name="Data_Demography_t" displayName="Data_Demography_t" ref="A1:O5149" tableType="queryTable" totalsRowShown="0">
  <autoFilter ref="A1:O5149"/>
  <tableColumns count="15">
    <tableColumn id="16" uniqueName="16" name="State" queryTableFieldId="1"/>
    <tableColumn id="17" uniqueName="17" name="Township" queryTableFieldId="2"/>
    <tableColumn id="18" uniqueName="18" name="Camp" queryTableFieldId="3"/>
    <tableColumn id="19" uniqueName="19" name="CP_PCode" queryTableFieldId="4"/>
    <tableColumn id="20" uniqueName="20" name="Accessibility" queryTableFieldId="5"/>
    <tableColumn id="21" uniqueName="21" name="Location_Type" queryTableFieldId="6"/>
    <tableColumn id="22" uniqueName="22" name="HS_Cluster" queryTableFieldId="7"/>
    <tableColumn id="23" uniqueName="23" name="Ind_Cluster" queryTableFieldId="8"/>
    <tableColumn id="24" uniqueName="24" name="HS_Living" queryTableFieldId="9"/>
    <tableColumn id="25" uniqueName="25" name="Ind_Living" queryTableFieldId="10"/>
    <tableColumn id="26" uniqueName="26" name="HS_Registered" queryTableFieldId="11"/>
    <tableColumn id="27" uniqueName="27" name="Ind_Registered" queryTableFieldId="12"/>
    <tableColumn id="28" uniqueName="28" name="Age Category" queryTableFieldId="13"/>
    <tableColumn id="29" uniqueName="29" name="Sex" queryTableFieldId="14"/>
    <tableColumn id="30" uniqueName="30" name="Total" queryTableFieldId="15"/>
  </tableColumns>
  <tableStyleInfo name="TableStyleMedium2" showFirstColumn="0" showLastColumn="0" showRowStripes="1" showColumnStripes="0"/>
</table>
</file>

<file path=xl/tables/table8.xml><?xml version="1.0" encoding="utf-8"?>
<table xmlns="http://schemas.openxmlformats.org/spreadsheetml/2006/main" id="39" name="Table2640" displayName="Table2640" ref="AB13:AF52" totalsRowShown="0" headerRowDxfId="26" dataDxfId="24" headerRowBorderDxfId="25" tableBorderDxfId="23" totalsRowBorderDxfId="22">
  <autoFilter ref="AB13:AF52"/>
  <sortState ref="AB37:AF75">
    <sortCondition ref="AD37:AD75"/>
    <sortCondition ref="AE37:AE75"/>
  </sortState>
  <tableColumns count="5">
    <tableColumn id="1" name="ID" dataDxfId="21">
      <calculatedColumnFormula>CONCATENATE(AC14,AD14,AE14)</calculatedColumnFormula>
    </tableColumn>
    <tableColumn id="2" name="CP_Pcode" dataDxfId="20">
      <calculatedColumnFormula>$V$10</calculatedColumnFormula>
    </tableColumn>
    <tableColumn id="3" name="Sex" dataDxfId="19"/>
    <tableColumn id="4" name="Age_Cat" dataDxfId="18"/>
    <tableColumn id="5" name="Total" dataDxfId="17">
      <calculatedColumnFormula>AF1+#REF!</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2" name="Data_Gap_t" displayName="Data_Gap_t" ref="A1:R1573" tableType="queryTable" totalsRowShown="0">
  <autoFilter ref="A1:R1573"/>
  <tableColumns count="18">
    <tableColumn id="19" uniqueName="19" name="State" queryTableFieldId="1"/>
    <tableColumn id="20" uniqueName="20" name="Township" queryTableFieldId="2"/>
    <tableColumn id="21" uniqueName="21" name="Camp" queryTableFieldId="3"/>
    <tableColumn id="22" uniqueName="22" name="CP_PCode" queryTableFieldId="4"/>
    <tableColumn id="23" uniqueName="23" name="Accessibility" queryTableFieldId="5"/>
    <tableColumn id="24" uniqueName="24" name="Location_Type" queryTableFieldId="6"/>
    <tableColumn id="25" uniqueName="25" name="HS_Cluster" queryTableFieldId="7"/>
    <tableColumn id="26" uniqueName="26" name="Ind_Cluster" queryTableFieldId="8"/>
    <tableColumn id="27" uniqueName="27" name="HS_Living" queryTableFieldId="9"/>
    <tableColumn id="28" uniqueName="28" name="Ind_Living" queryTableFieldId="10"/>
    <tableColumn id="29" uniqueName="29" name="HS_Registered" queryTableFieldId="11"/>
    <tableColumn id="30" uniqueName="30" name="Ind_Registered" queryTableFieldId="12"/>
    <tableColumn id="31" uniqueName="31" name="Group" queryTableFieldId="13"/>
    <tableColumn id="32" uniqueName="32" name="Priority" queryTableFieldId="14"/>
    <tableColumn id="33" uniqueName="33" name="Sector_Mimu" queryTableFieldId="15"/>
    <tableColumn id="34" uniqueName="34" name="Gap" queryTableFieldId="16"/>
    <tableColumn id="35" uniqueName="35" name="Other_text" queryTableFieldId="17"/>
    <tableColumn id="36" uniqueName="36" name="Comment" queryTableFieldId="1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ivotTable" Target="../pivotTables/pivotTable11.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8.xml.rels><?xml version="1.0" encoding="UTF-8" standalone="yes"?>
<Relationships xmlns="http://schemas.openxmlformats.org/package/2006/relationships"><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19.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openxmlformats.org/officeDocument/2006/relationships/printerSettings" Target="../printerSettings/printerSettings8.bin"/><Relationship Id="rId5" Type="http://schemas.openxmlformats.org/officeDocument/2006/relationships/pivotTable" Target="../pivotTables/pivotTable21.xml"/><Relationship Id="rId4" Type="http://schemas.openxmlformats.org/officeDocument/2006/relationships/pivotTable" Target="../pivotTables/pivotTable20.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4.xml.rels><?xml version="1.0" encoding="UTF-8" standalone="yes"?>
<Relationships xmlns="http://schemas.openxmlformats.org/package/2006/relationships"><Relationship Id="rId8" Type="http://schemas.openxmlformats.org/officeDocument/2006/relationships/pivotTable" Target="../pivotTables/pivotTable32.xml"/><Relationship Id="rId3" Type="http://schemas.openxmlformats.org/officeDocument/2006/relationships/pivotTable" Target="../pivotTables/pivotTable27.xml"/><Relationship Id="rId7" Type="http://schemas.openxmlformats.org/officeDocument/2006/relationships/pivotTable" Target="../pivotTables/pivotTable31.xml"/><Relationship Id="rId12" Type="http://schemas.openxmlformats.org/officeDocument/2006/relationships/pivotTable" Target="../pivotTables/pivotTable36.xml"/><Relationship Id="rId2" Type="http://schemas.openxmlformats.org/officeDocument/2006/relationships/pivotTable" Target="../pivotTables/pivotTable26.xml"/><Relationship Id="rId1" Type="http://schemas.openxmlformats.org/officeDocument/2006/relationships/pivotTable" Target="../pivotTables/pivotTable25.xml"/><Relationship Id="rId6" Type="http://schemas.openxmlformats.org/officeDocument/2006/relationships/pivotTable" Target="../pivotTables/pivotTable30.xml"/><Relationship Id="rId11" Type="http://schemas.openxmlformats.org/officeDocument/2006/relationships/pivotTable" Target="../pivotTables/pivotTable35.xml"/><Relationship Id="rId5" Type="http://schemas.openxmlformats.org/officeDocument/2006/relationships/pivotTable" Target="../pivotTables/pivotTable29.xml"/><Relationship Id="rId10" Type="http://schemas.openxmlformats.org/officeDocument/2006/relationships/pivotTable" Target="../pivotTables/pivotTable34.xml"/><Relationship Id="rId4" Type="http://schemas.openxmlformats.org/officeDocument/2006/relationships/pivotTable" Target="../pivotTables/pivotTable28.xml"/><Relationship Id="rId9" Type="http://schemas.openxmlformats.org/officeDocument/2006/relationships/pivotTable" Target="../pivotTables/pivotTable3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37.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40.xml"/><Relationship Id="rId2" Type="http://schemas.openxmlformats.org/officeDocument/2006/relationships/pivotTable" Target="../pivotTables/pivotTable39.xml"/><Relationship Id="rId1" Type="http://schemas.openxmlformats.org/officeDocument/2006/relationships/pivotTable" Target="../pivotTables/pivotTable38.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D15"/>
  <sheetViews>
    <sheetView workbookViewId="0">
      <selection activeCell="B23" sqref="B23"/>
    </sheetView>
  </sheetViews>
  <sheetFormatPr defaultRowHeight="15" x14ac:dyDescent="0.25"/>
  <cols>
    <col min="1" max="1" width="35.28515625" customWidth="1"/>
    <col min="2" max="2" width="35.7109375" customWidth="1"/>
    <col min="3" max="3" width="21.7109375" customWidth="1"/>
    <col min="4" max="4" width="21.5703125" customWidth="1"/>
  </cols>
  <sheetData>
    <row r="1" spans="1:4" x14ac:dyDescent="0.25">
      <c r="A1" t="s">
        <v>45</v>
      </c>
      <c r="B1" t="s">
        <v>49</v>
      </c>
      <c r="C1" t="s">
        <v>48</v>
      </c>
      <c r="D1" t="s">
        <v>50</v>
      </c>
    </row>
    <row r="2" spans="1:4" x14ac:dyDescent="0.25">
      <c r="A2" t="s">
        <v>73</v>
      </c>
      <c r="B2" t="s">
        <v>52</v>
      </c>
      <c r="C2" t="s">
        <v>46</v>
      </c>
      <c r="D2" t="s">
        <v>53</v>
      </c>
    </row>
    <row r="3" spans="1:4" x14ac:dyDescent="0.25">
      <c r="A3" t="s">
        <v>74</v>
      </c>
      <c r="B3" t="s">
        <v>54</v>
      </c>
      <c r="C3" t="s">
        <v>24</v>
      </c>
      <c r="D3" t="s">
        <v>55</v>
      </c>
    </row>
    <row r="4" spans="1:4" x14ac:dyDescent="0.25">
      <c r="A4" t="s">
        <v>75</v>
      </c>
      <c r="B4" t="s">
        <v>56</v>
      </c>
      <c r="C4" t="s">
        <v>25</v>
      </c>
      <c r="D4" t="s">
        <v>57</v>
      </c>
    </row>
    <row r="5" spans="1:4" x14ac:dyDescent="0.25">
      <c r="A5" t="s">
        <v>76</v>
      </c>
      <c r="B5" t="s">
        <v>58</v>
      </c>
      <c r="C5" t="s">
        <v>47</v>
      </c>
      <c r="D5" t="s">
        <v>59</v>
      </c>
    </row>
    <row r="6" spans="1:4" x14ac:dyDescent="0.25">
      <c r="A6" t="s">
        <v>77</v>
      </c>
      <c r="B6" t="s">
        <v>60</v>
      </c>
      <c r="C6" t="s">
        <v>26</v>
      </c>
      <c r="D6" t="s">
        <v>61</v>
      </c>
    </row>
    <row r="7" spans="1:4" x14ac:dyDescent="0.25">
      <c r="A7" t="s">
        <v>78</v>
      </c>
      <c r="B7" t="s">
        <v>62</v>
      </c>
      <c r="C7" t="s">
        <v>38</v>
      </c>
      <c r="D7" t="s">
        <v>63</v>
      </c>
    </row>
    <row r="8" spans="1:4" x14ac:dyDescent="0.25">
      <c r="A8" t="s">
        <v>79</v>
      </c>
      <c r="B8" t="s">
        <v>64</v>
      </c>
      <c r="C8" t="s">
        <v>39</v>
      </c>
      <c r="D8" t="s">
        <v>65</v>
      </c>
    </row>
    <row r="9" spans="1:4" x14ac:dyDescent="0.25">
      <c r="A9" t="s">
        <v>80</v>
      </c>
      <c r="B9" t="s">
        <v>66</v>
      </c>
      <c r="C9" t="s">
        <v>40</v>
      </c>
      <c r="D9" t="s">
        <v>67</v>
      </c>
    </row>
    <row r="10" spans="1:4" x14ac:dyDescent="0.25">
      <c r="A10" t="s">
        <v>81</v>
      </c>
      <c r="B10" t="s">
        <v>68</v>
      </c>
      <c r="C10" t="s">
        <v>36</v>
      </c>
      <c r="D10" t="s">
        <v>69</v>
      </c>
    </row>
    <row r="11" spans="1:4" x14ac:dyDescent="0.25">
      <c r="A11" t="s">
        <v>82</v>
      </c>
      <c r="B11" t="s">
        <v>70</v>
      </c>
      <c r="C11" t="s">
        <v>27</v>
      </c>
      <c r="D11" t="s">
        <v>71</v>
      </c>
    </row>
    <row r="12" spans="1:4" x14ac:dyDescent="0.25">
      <c r="A12" s="1" t="s">
        <v>72</v>
      </c>
      <c r="B12" t="s">
        <v>418</v>
      </c>
      <c r="C12" t="s">
        <v>37</v>
      </c>
      <c r="D12" t="s">
        <v>51</v>
      </c>
    </row>
    <row r="13" spans="1:4" x14ac:dyDescent="0.25">
      <c r="A13" s="1" t="s">
        <v>679</v>
      </c>
      <c r="B13" t="s">
        <v>680</v>
      </c>
      <c r="C13" t="s">
        <v>662</v>
      </c>
      <c r="D13" t="s">
        <v>661</v>
      </c>
    </row>
    <row r="14" spans="1:4" x14ac:dyDescent="0.25">
      <c r="A14" s="11" t="s">
        <v>1758</v>
      </c>
      <c r="B14" t="s">
        <v>1760</v>
      </c>
      <c r="C14" t="s">
        <v>37</v>
      </c>
      <c r="D14" t="s">
        <v>1759</v>
      </c>
    </row>
    <row r="15" spans="1:4" x14ac:dyDescent="0.25">
      <c r="A15" s="11" t="s">
        <v>1938</v>
      </c>
      <c r="B15" t="s">
        <v>1940</v>
      </c>
      <c r="C15" t="s">
        <v>1885</v>
      </c>
      <c r="D15" s="6" t="s">
        <v>1939</v>
      </c>
    </row>
  </sheetData>
  <pageMargins left="0.7" right="0.7" top="0.75" bottom="0.75" header="0.3" footer="0.3"/>
  <pageSetup orientation="portrait" r:id="rId1"/>
  <cellWatches>
    <cellWatch r="D9"/>
    <cellWatch r="D10"/>
  </cellWatches>
  <drawing r:id="rId2"/>
  <legacyDrawing r:id="rId3"/>
  <controls>
    <mc:AlternateContent xmlns:mc="http://schemas.openxmlformats.org/markup-compatibility/2006">
      <mc:Choice Requires="x14">
        <control shapeId="26625" r:id="rId4" name="CommandButton1">
          <controlPr defaultSize="0" autoLine="0" r:id="rId5">
            <anchor moveWithCells="1">
              <from>
                <xdr:col>5</xdr:col>
                <xdr:colOff>276225</xdr:colOff>
                <xdr:row>2</xdr:row>
                <xdr:rowOff>104775</xdr:rowOff>
              </from>
              <to>
                <xdr:col>6</xdr:col>
                <xdr:colOff>485775</xdr:colOff>
                <xdr:row>4</xdr:row>
                <xdr:rowOff>47625</xdr:rowOff>
              </to>
            </anchor>
          </controlPr>
        </control>
      </mc:Choice>
      <mc:Fallback>
        <control shapeId="26625" r:id="rId4" name="CommandButton1"/>
      </mc:Fallback>
    </mc:AlternateContent>
  </controls>
  <tableParts count="1">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L103"/>
  <sheetViews>
    <sheetView workbookViewId="0">
      <selection activeCell="E20" sqref="E20"/>
    </sheetView>
  </sheetViews>
  <sheetFormatPr defaultColWidth="9.140625" defaultRowHeight="15" x14ac:dyDescent="0.25"/>
  <cols>
    <col min="1" max="1" width="19.42578125" style="6" customWidth="1"/>
    <col min="2" max="2" width="16.140625" style="6" customWidth="1"/>
    <col min="3" max="3" width="14.5703125" style="6" customWidth="1"/>
    <col min="4" max="4" width="13.5703125" style="6" customWidth="1"/>
    <col min="5" max="5" width="5.7109375" style="6" customWidth="1"/>
    <col min="6" max="6" width="6.140625" style="6" customWidth="1"/>
    <col min="7" max="7" width="5.7109375" style="6" customWidth="1"/>
    <col min="8" max="8" width="7.5703125" style="6" customWidth="1"/>
    <col min="9" max="10" width="5" style="6" customWidth="1"/>
    <col min="11" max="11" width="7.85546875" style="6" customWidth="1"/>
    <col min="12" max="12" width="7.7109375" style="6" customWidth="1"/>
    <col min="13" max="13" width="11.140625" style="6" customWidth="1"/>
    <col min="14" max="14" width="6.85546875" style="6" bestFit="1" customWidth="1"/>
    <col min="15" max="15" width="5.7109375" style="6" customWidth="1"/>
    <col min="16" max="16" width="5" style="6" customWidth="1"/>
    <col min="17" max="19" width="5.7109375" style="6" customWidth="1"/>
    <col min="20" max="20" width="5.7109375" style="6" bestFit="1" customWidth="1"/>
    <col min="21" max="21" width="6" style="6" customWidth="1"/>
    <col min="22" max="22" width="9.28515625" style="6" customWidth="1"/>
    <col min="23" max="23" width="6.42578125" style="6" customWidth="1"/>
    <col min="24" max="24" width="8.28515625" style="6" customWidth="1"/>
    <col min="25" max="26" width="5.7109375" style="6" customWidth="1"/>
    <col min="27" max="27" width="7.7109375" style="6" customWidth="1"/>
    <col min="28" max="28" width="14.5703125" style="6" customWidth="1"/>
    <col min="29" max="29" width="12.85546875" style="6" customWidth="1"/>
    <col min="30" max="30" width="16" style="6" customWidth="1"/>
    <col min="31" max="31" width="10.28515625" style="6" customWidth="1"/>
    <col min="32" max="32" width="7.42578125" style="6" customWidth="1"/>
    <col min="33" max="33" width="6" style="6" customWidth="1"/>
    <col min="34" max="34" width="7" style="6" customWidth="1"/>
    <col min="35" max="35" width="11.28515625" style="6" bestFit="1" customWidth="1"/>
    <col min="36" max="16384" width="9.140625" style="6"/>
  </cols>
  <sheetData>
    <row r="1" spans="1:38" x14ac:dyDescent="0.25">
      <c r="A1" s="10"/>
      <c r="B1" s="11"/>
      <c r="C1" s="11"/>
      <c r="D1" s="11"/>
      <c r="E1" s="11"/>
      <c r="F1" s="11"/>
      <c r="G1" s="11"/>
      <c r="H1" s="11"/>
      <c r="I1" s="11"/>
      <c r="J1" s="11"/>
      <c r="K1" s="11"/>
      <c r="L1" s="11"/>
      <c r="M1" s="11"/>
      <c r="N1" s="11"/>
      <c r="O1" s="11"/>
      <c r="P1" s="11"/>
      <c r="Q1" s="11"/>
      <c r="R1" s="11"/>
      <c r="S1" s="11"/>
      <c r="T1" s="11"/>
      <c r="U1" s="11"/>
      <c r="V1" s="11"/>
      <c r="W1" s="11"/>
      <c r="X1" s="11"/>
      <c r="Y1" s="11"/>
      <c r="Z1" s="11"/>
      <c r="AA1" s="11"/>
      <c r="AB1" s="11"/>
    </row>
    <row r="2" spans="1:38" x14ac:dyDescent="0.25">
      <c r="AE2" s="6" t="s">
        <v>709</v>
      </c>
      <c r="AF2" s="6" t="s">
        <v>710</v>
      </c>
      <c r="AG2" s="6">
        <v>645</v>
      </c>
      <c r="AH2" s="6">
        <v>2934</v>
      </c>
      <c r="AI2" s="6">
        <v>605</v>
      </c>
      <c r="AJ2" s="6">
        <v>2724</v>
      </c>
      <c r="AK2" s="6">
        <v>605</v>
      </c>
      <c r="AL2" s="6">
        <v>0</v>
      </c>
    </row>
    <row r="3" spans="1:38" x14ac:dyDescent="0.25">
      <c r="AE3" s="6" t="s">
        <v>748</v>
      </c>
      <c r="AF3" s="6" t="s">
        <v>749</v>
      </c>
      <c r="AG3" s="6">
        <v>1658</v>
      </c>
      <c r="AH3" s="6">
        <v>8585</v>
      </c>
      <c r="AI3" s="6">
        <v>1718</v>
      </c>
      <c r="AJ3" s="6">
        <v>8928</v>
      </c>
      <c r="AK3" s="6">
        <v>1718</v>
      </c>
      <c r="AL3" s="6">
        <v>0</v>
      </c>
    </row>
    <row r="4" spans="1:38" x14ac:dyDescent="0.25">
      <c r="B4" s="14" t="s">
        <v>850</v>
      </c>
      <c r="C4" s="14" t="s">
        <v>849</v>
      </c>
      <c r="D4" s="14" t="s">
        <v>848</v>
      </c>
      <c r="E4" s="14" t="s">
        <v>111</v>
      </c>
      <c r="F4" s="14" t="s">
        <v>118</v>
      </c>
      <c r="G4" s="14" t="s">
        <v>114</v>
      </c>
      <c r="H4" s="14" t="s">
        <v>119</v>
      </c>
      <c r="I4" s="14" t="s">
        <v>120</v>
      </c>
      <c r="J4" s="14" t="s">
        <v>19</v>
      </c>
      <c r="K4" s="14" t="s">
        <v>112</v>
      </c>
      <c r="L4" s="14" t="s">
        <v>113</v>
      </c>
      <c r="M4" s="14" t="s">
        <v>20</v>
      </c>
      <c r="O4" s="6" t="s">
        <v>850</v>
      </c>
      <c r="P4" s="6" t="s">
        <v>849</v>
      </c>
      <c r="Q4" s="6" t="s">
        <v>848</v>
      </c>
      <c r="R4" s="6" t="s">
        <v>111</v>
      </c>
      <c r="S4" s="6" t="s">
        <v>118</v>
      </c>
      <c r="T4" s="6" t="s">
        <v>114</v>
      </c>
      <c r="U4" s="6" t="s">
        <v>119</v>
      </c>
      <c r="V4" s="6" t="s">
        <v>120</v>
      </c>
      <c r="W4" s="6" t="s">
        <v>19</v>
      </c>
      <c r="X4" s="6" t="s">
        <v>112</v>
      </c>
      <c r="Y4" s="6" t="s">
        <v>113</v>
      </c>
      <c r="Z4" s="6" t="s">
        <v>20</v>
      </c>
      <c r="AE4" s="6" t="s">
        <v>743</v>
      </c>
      <c r="AF4" s="6" t="s">
        <v>744</v>
      </c>
      <c r="AG4" s="6">
        <v>479</v>
      </c>
      <c r="AH4" s="6">
        <v>2388</v>
      </c>
      <c r="AI4" s="6">
        <v>479</v>
      </c>
      <c r="AJ4" s="6">
        <v>2230</v>
      </c>
      <c r="AK4" s="6">
        <v>479</v>
      </c>
      <c r="AL4" s="6">
        <v>0</v>
      </c>
    </row>
    <row r="5" spans="1:38" x14ac:dyDescent="0.25">
      <c r="A5" s="6" t="s">
        <v>31</v>
      </c>
      <c r="B5" s="14">
        <v>914</v>
      </c>
      <c r="C5" s="14">
        <v>1045</v>
      </c>
      <c r="D5" s="14">
        <v>1896</v>
      </c>
      <c r="E5" s="14">
        <v>494</v>
      </c>
      <c r="F5" s="14">
        <v>5755</v>
      </c>
      <c r="G5" s="14">
        <v>528</v>
      </c>
      <c r="H5" s="14">
        <v>3989</v>
      </c>
      <c r="I5" s="14">
        <v>3561</v>
      </c>
      <c r="J5" s="14">
        <v>4549</v>
      </c>
      <c r="K5" s="14">
        <v>8521</v>
      </c>
      <c r="L5" s="14">
        <v>3133</v>
      </c>
      <c r="M5" s="14">
        <v>2496</v>
      </c>
      <c r="N5" s="6">
        <v>36881</v>
      </c>
      <c r="O5" s="6">
        <v>888</v>
      </c>
      <c r="P5" s="6">
        <v>1052</v>
      </c>
      <c r="Q5" s="6">
        <v>1909</v>
      </c>
      <c r="R5" s="6">
        <v>447</v>
      </c>
      <c r="S5" s="6">
        <v>5750</v>
      </c>
      <c r="T5" s="6">
        <v>497</v>
      </c>
      <c r="U5" s="6">
        <v>3992</v>
      </c>
      <c r="V5" s="6">
        <v>3504</v>
      </c>
      <c r="W5" s="6">
        <v>4107</v>
      </c>
      <c r="X5" s="6">
        <v>6237</v>
      </c>
      <c r="Y5" s="6">
        <v>2489</v>
      </c>
      <c r="Z5" s="6">
        <v>1740</v>
      </c>
      <c r="AA5" s="6">
        <v>32612</v>
      </c>
      <c r="AB5" s="6">
        <v>69493</v>
      </c>
    </row>
    <row r="6" spans="1:38" x14ac:dyDescent="0.25">
      <c r="B6" s="15">
        <f>B5/$AB$5</f>
        <v>1.3152403839235606E-2</v>
      </c>
      <c r="C6" s="15">
        <f t="shared" ref="C6:AA6" si="0">C5/$AB$5</f>
        <v>1.5037485789935677E-2</v>
      </c>
      <c r="D6" s="15">
        <f t="shared" si="0"/>
        <v>2.7283323500208654E-2</v>
      </c>
      <c r="E6" s="15">
        <f t="shared" si="0"/>
        <v>7.108629646151411E-3</v>
      </c>
      <c r="F6" s="15">
        <f t="shared" si="0"/>
        <v>8.2814096383808447E-2</v>
      </c>
      <c r="G6" s="15">
        <f t="shared" si="0"/>
        <v>7.5978875570201316E-3</v>
      </c>
      <c r="H6" s="15">
        <f t="shared" si="0"/>
        <v>5.7401464895744894E-2</v>
      </c>
      <c r="I6" s="15">
        <f t="shared" si="0"/>
        <v>5.1242571194221001E-2</v>
      </c>
      <c r="J6" s="15">
        <f t="shared" si="0"/>
        <v>6.5459830486523818E-2</v>
      </c>
      <c r="K6" s="15">
        <f t="shared" si="0"/>
        <v>0.12261666642683436</v>
      </c>
      <c r="L6" s="15">
        <f t="shared" si="0"/>
        <v>4.5083677492697108E-2</v>
      </c>
      <c r="M6" s="15">
        <f t="shared" si="0"/>
        <v>3.591728663318608E-2</v>
      </c>
      <c r="N6" s="4">
        <f t="shared" si="0"/>
        <v>0.53071532384556719</v>
      </c>
      <c r="O6" s="4">
        <f t="shared" si="0"/>
        <v>1.2778265436806584E-2</v>
      </c>
      <c r="P6" s="4">
        <f t="shared" si="0"/>
        <v>1.5138215359820413E-2</v>
      </c>
      <c r="Q6" s="4">
        <f t="shared" si="0"/>
        <v>2.7470392701423166E-2</v>
      </c>
      <c r="R6" s="4">
        <f t="shared" si="0"/>
        <v>6.4323025340681794E-3</v>
      </c>
      <c r="S6" s="4">
        <f t="shared" si="0"/>
        <v>8.2742146691033636E-2</v>
      </c>
      <c r="T6" s="4">
        <f t="shared" si="0"/>
        <v>7.1517994618162982E-3</v>
      </c>
      <c r="U6" s="4">
        <f t="shared" si="0"/>
        <v>5.744463471140978E-2</v>
      </c>
      <c r="V6" s="4">
        <f t="shared" si="0"/>
        <v>5.0422344696588142E-2</v>
      </c>
      <c r="W6" s="4">
        <f t="shared" si="0"/>
        <v>5.9099477645230457E-2</v>
      </c>
      <c r="X6" s="4">
        <f t="shared" si="0"/>
        <v>8.9750046767300307E-2</v>
      </c>
      <c r="Y6" s="4">
        <f t="shared" si="0"/>
        <v>3.5816557063301342E-2</v>
      </c>
      <c r="Z6" s="4">
        <f t="shared" si="0"/>
        <v>2.5038493085634526E-2</v>
      </c>
      <c r="AA6" s="4">
        <f t="shared" si="0"/>
        <v>0.46928467615443281</v>
      </c>
    </row>
    <row r="8" spans="1:38" x14ac:dyDescent="0.25">
      <c r="B8" s="6">
        <v>1.3152403839235606E-2</v>
      </c>
      <c r="C8" s="6">
        <v>1.5037485789935677E-2</v>
      </c>
      <c r="D8" s="6">
        <v>2.7283323500208654E-2</v>
      </c>
      <c r="E8" s="6">
        <v>7.108629646151411E-3</v>
      </c>
      <c r="F8" s="6">
        <v>8.2814096383808447E-2</v>
      </c>
      <c r="G8" s="6">
        <v>7.5978875570201316E-3</v>
      </c>
      <c r="H8" s="6">
        <v>5.7401464895744894E-2</v>
      </c>
      <c r="I8" s="6">
        <v>5.1242571194221001E-2</v>
      </c>
      <c r="J8" s="6">
        <v>6.5459830486523818E-2</v>
      </c>
      <c r="K8" s="6">
        <v>0.12261666642683436</v>
      </c>
      <c r="L8" s="6">
        <v>4.5083677492697108E-2</v>
      </c>
      <c r="M8" s="6">
        <v>3.591728663318608E-2</v>
      </c>
      <c r="N8" s="6">
        <v>0.53071532384556719</v>
      </c>
      <c r="O8" s="6">
        <v>1.2778265436806584E-2</v>
      </c>
      <c r="P8" s="6">
        <v>1.5138215359820413E-2</v>
      </c>
      <c r="Q8" s="6">
        <v>2.7470392701423166E-2</v>
      </c>
      <c r="R8" s="6">
        <v>6.4323025340681794E-3</v>
      </c>
      <c r="S8" s="6">
        <v>8.2742146691033636E-2</v>
      </c>
      <c r="T8" s="6">
        <v>7.1517994618162982E-3</v>
      </c>
      <c r="U8" s="6">
        <v>5.744463471140978E-2</v>
      </c>
      <c r="V8" s="6">
        <v>5.0422344696588142E-2</v>
      </c>
      <c r="W8" s="6">
        <v>5.9099477645230457E-2</v>
      </c>
      <c r="X8" s="6">
        <v>8.9750046767300307E-2</v>
      </c>
      <c r="Y8" s="6">
        <v>3.5816557063301342E-2</v>
      </c>
      <c r="Z8" s="6">
        <v>2.5038493085634526E-2</v>
      </c>
      <c r="AA8" s="6">
        <v>0.46928467615443281</v>
      </c>
    </row>
    <row r="10" spans="1:38" x14ac:dyDescent="0.25">
      <c r="F10" s="17" t="s">
        <v>709</v>
      </c>
      <c r="G10" s="17" t="s">
        <v>710</v>
      </c>
      <c r="H10" s="17">
        <v>645</v>
      </c>
      <c r="I10" s="17">
        <v>2934</v>
      </c>
      <c r="J10" s="17">
        <v>605</v>
      </c>
      <c r="K10" s="17">
        <v>2724</v>
      </c>
      <c r="L10" s="17">
        <v>605</v>
      </c>
      <c r="M10" s="17">
        <v>0</v>
      </c>
      <c r="V10" s="17" t="s">
        <v>710</v>
      </c>
      <c r="W10" s="17" t="s">
        <v>749</v>
      </c>
      <c r="X10" s="17" t="s">
        <v>744</v>
      </c>
    </row>
    <row r="11" spans="1:38" x14ac:dyDescent="0.25">
      <c r="F11" s="17" t="s">
        <v>748</v>
      </c>
      <c r="G11" s="17" t="s">
        <v>749</v>
      </c>
      <c r="H11" s="17">
        <v>1658</v>
      </c>
      <c r="I11" s="17">
        <v>8585</v>
      </c>
      <c r="J11" s="17">
        <v>1718</v>
      </c>
      <c r="K11" s="17">
        <v>8928</v>
      </c>
      <c r="L11" s="17">
        <v>1718</v>
      </c>
      <c r="M11" s="17">
        <v>0</v>
      </c>
      <c r="V11" s="17" t="s">
        <v>709</v>
      </c>
      <c r="W11" s="17" t="s">
        <v>748</v>
      </c>
      <c r="X11" s="17" t="s">
        <v>743</v>
      </c>
    </row>
    <row r="12" spans="1:38" x14ac:dyDescent="0.25">
      <c r="F12" s="17" t="s">
        <v>743</v>
      </c>
      <c r="G12" s="17" t="s">
        <v>744</v>
      </c>
      <c r="H12" s="17">
        <v>479</v>
      </c>
      <c r="I12" s="17">
        <v>2388</v>
      </c>
      <c r="J12" s="17">
        <v>479</v>
      </c>
      <c r="K12" s="17">
        <v>2230</v>
      </c>
      <c r="L12" s="17">
        <v>479</v>
      </c>
      <c r="M12" s="17">
        <v>0</v>
      </c>
      <c r="V12" s="17">
        <v>2724</v>
      </c>
      <c r="W12" s="17">
        <v>8928</v>
      </c>
      <c r="X12" s="17">
        <v>2230</v>
      </c>
    </row>
    <row r="13" spans="1:38" x14ac:dyDescent="0.25">
      <c r="A13" s="6" t="s">
        <v>1036</v>
      </c>
      <c r="B13" s="6" t="s">
        <v>83</v>
      </c>
      <c r="C13" s="6" t="s">
        <v>84</v>
      </c>
      <c r="D13" s="6" t="s">
        <v>85</v>
      </c>
      <c r="E13" s="6" t="s">
        <v>86</v>
      </c>
      <c r="F13" s="6" t="s">
        <v>87</v>
      </c>
      <c r="G13" s="6" t="s">
        <v>88</v>
      </c>
      <c r="H13" s="6" t="s">
        <v>89</v>
      </c>
      <c r="I13" s="6" t="s">
        <v>90</v>
      </c>
      <c r="J13" s="6" t="s">
        <v>91</v>
      </c>
      <c r="K13" s="6" t="s">
        <v>92</v>
      </c>
      <c r="L13" s="6" t="s">
        <v>93</v>
      </c>
      <c r="M13" s="6" t="s">
        <v>94</v>
      </c>
      <c r="N13" s="6" t="s">
        <v>845</v>
      </c>
      <c r="O13" s="6" t="s">
        <v>2</v>
      </c>
      <c r="P13" s="6" t="s">
        <v>108</v>
      </c>
      <c r="T13" s="14" t="s">
        <v>111</v>
      </c>
      <c r="U13" s="14">
        <v>7.108629646151411E-3</v>
      </c>
      <c r="V13" s="14">
        <f>ROUND($U13*V$12,0)</f>
        <v>19</v>
      </c>
      <c r="W13" s="14">
        <f>ROUND($U13*W$12,0)</f>
        <v>63</v>
      </c>
      <c r="X13" s="14">
        <f>ROUND($U13*X$12,0)</f>
        <v>16</v>
      </c>
      <c r="AB13" s="22" t="s">
        <v>429</v>
      </c>
      <c r="AC13" s="22" t="s">
        <v>859</v>
      </c>
      <c r="AD13" s="22" t="s">
        <v>2</v>
      </c>
      <c r="AE13" s="22" t="s">
        <v>1046</v>
      </c>
      <c r="AF13" s="22" t="s">
        <v>108</v>
      </c>
    </row>
    <row r="14" spans="1:38" ht="30" x14ac:dyDescent="0.25">
      <c r="A14" s="7">
        <v>41878.67695601852</v>
      </c>
      <c r="B14" s="8" t="s">
        <v>0</v>
      </c>
      <c r="C14" s="8" t="s">
        <v>5</v>
      </c>
      <c r="D14" s="16" t="s">
        <v>1037</v>
      </c>
      <c r="E14" s="8" t="s">
        <v>710</v>
      </c>
      <c r="F14" s="8" t="s">
        <v>209</v>
      </c>
      <c r="G14" s="8" t="s">
        <v>125</v>
      </c>
      <c r="H14" s="6">
        <v>645</v>
      </c>
      <c r="I14" s="6">
        <v>2934</v>
      </c>
      <c r="J14" s="6">
        <v>623</v>
      </c>
      <c r="K14" s="5">
        <v>2764</v>
      </c>
      <c r="L14" s="6">
        <v>623</v>
      </c>
      <c r="M14" s="5">
        <v>2934</v>
      </c>
      <c r="N14" s="8" t="s">
        <v>1038</v>
      </c>
      <c r="O14" s="8" t="s">
        <v>21</v>
      </c>
      <c r="P14" s="11">
        <v>16</v>
      </c>
      <c r="T14" s="14" t="s">
        <v>112</v>
      </c>
      <c r="U14" s="14">
        <v>0.12261666642683436</v>
      </c>
      <c r="V14" s="14">
        <f t="shared" ref="V14:V50" si="1">ROUND($U14*V$12,0)</f>
        <v>334</v>
      </c>
      <c r="W14" s="14">
        <f t="shared" ref="W14:X37" si="2">ROUND($U14*W$12,0)</f>
        <v>1095</v>
      </c>
      <c r="X14" s="14">
        <f t="shared" si="2"/>
        <v>273</v>
      </c>
      <c r="AB14" s="19" t="str">
        <f t="shared" ref="AB14:AB52" si="3">CONCATENATE(AC14,AD14,AE14)</f>
        <v>MMR001CMP119FDA1</v>
      </c>
      <c r="AC14" s="21" t="str">
        <f t="shared" ref="AC14:AC52" si="4">$V$10</f>
        <v>MMR001CMP119</v>
      </c>
      <c r="AD14" s="19" t="s">
        <v>21</v>
      </c>
      <c r="AE14" s="19" t="s">
        <v>1047</v>
      </c>
      <c r="AF14" s="20">
        <f>V13</f>
        <v>19</v>
      </c>
    </row>
    <row r="15" spans="1:38" ht="30" x14ac:dyDescent="0.25">
      <c r="A15" s="7">
        <v>41878.67695601852</v>
      </c>
      <c r="B15" s="8" t="s">
        <v>0</v>
      </c>
      <c r="C15" s="8" t="s">
        <v>5</v>
      </c>
      <c r="D15" s="8" t="s">
        <v>1037</v>
      </c>
      <c r="E15" s="8" t="s">
        <v>710</v>
      </c>
      <c r="F15" s="8" t="s">
        <v>209</v>
      </c>
      <c r="G15" s="8" t="s">
        <v>125</v>
      </c>
      <c r="H15" s="6">
        <v>645</v>
      </c>
      <c r="I15" s="6">
        <v>2934</v>
      </c>
      <c r="J15" s="6">
        <v>623</v>
      </c>
      <c r="K15" s="6">
        <v>2764</v>
      </c>
      <c r="L15" s="6">
        <v>623</v>
      </c>
      <c r="M15" s="6">
        <v>2934</v>
      </c>
      <c r="N15" s="8" t="s">
        <v>1039</v>
      </c>
      <c r="O15" s="8" t="s">
        <v>21</v>
      </c>
      <c r="P15" s="11">
        <v>42</v>
      </c>
      <c r="T15" s="14" t="s">
        <v>113</v>
      </c>
      <c r="U15" s="14">
        <v>4.5083677492697108E-2</v>
      </c>
      <c r="V15" s="14">
        <f t="shared" si="1"/>
        <v>123</v>
      </c>
      <c r="W15" s="14">
        <f t="shared" si="2"/>
        <v>403</v>
      </c>
      <c r="X15" s="14">
        <f t="shared" si="2"/>
        <v>101</v>
      </c>
      <c r="AB15" s="19" t="str">
        <f t="shared" si="3"/>
        <v>MMR001CMP119FDA10</v>
      </c>
      <c r="AC15" s="21" t="str">
        <f t="shared" si="4"/>
        <v>MMR001CMP119</v>
      </c>
      <c r="AD15" s="19" t="s">
        <v>21</v>
      </c>
      <c r="AE15" s="19" t="s">
        <v>1048</v>
      </c>
      <c r="AF15" s="20">
        <f t="shared" ref="AF15:AF25" si="5">V14</f>
        <v>334</v>
      </c>
    </row>
    <row r="16" spans="1:38" ht="30" x14ac:dyDescent="0.25">
      <c r="A16" s="7">
        <v>41878.67695601852</v>
      </c>
      <c r="B16" s="8" t="s">
        <v>0</v>
      </c>
      <c r="C16" s="8" t="s">
        <v>5</v>
      </c>
      <c r="D16" s="8" t="s">
        <v>1037</v>
      </c>
      <c r="E16" s="8" t="s">
        <v>710</v>
      </c>
      <c r="F16" s="8" t="s">
        <v>209</v>
      </c>
      <c r="G16" s="8" t="s">
        <v>125</v>
      </c>
      <c r="H16" s="6">
        <v>645</v>
      </c>
      <c r="I16" s="6">
        <v>2934</v>
      </c>
      <c r="J16" s="6">
        <v>623</v>
      </c>
      <c r="K16" s="6">
        <v>2764</v>
      </c>
      <c r="L16" s="6">
        <v>623</v>
      </c>
      <c r="M16" s="6">
        <v>2934</v>
      </c>
      <c r="N16" s="8" t="s">
        <v>1040</v>
      </c>
      <c r="O16" s="8" t="s">
        <v>21</v>
      </c>
      <c r="P16" s="11">
        <v>139</v>
      </c>
      <c r="T16" s="14" t="s">
        <v>20</v>
      </c>
      <c r="U16" s="14">
        <v>3.591728663318608E-2</v>
      </c>
      <c r="V16" s="14">
        <f t="shared" si="1"/>
        <v>98</v>
      </c>
      <c r="W16" s="14">
        <f t="shared" si="2"/>
        <v>321</v>
      </c>
      <c r="X16" s="14">
        <f t="shared" si="2"/>
        <v>80</v>
      </c>
      <c r="AB16" s="19" t="str">
        <f t="shared" si="3"/>
        <v>MMR001CMP119FDA11</v>
      </c>
      <c r="AC16" s="21" t="str">
        <f t="shared" si="4"/>
        <v>MMR001CMP119</v>
      </c>
      <c r="AD16" s="19" t="s">
        <v>21</v>
      </c>
      <c r="AE16" s="19" t="s">
        <v>1049</v>
      </c>
      <c r="AF16" s="20">
        <f t="shared" si="5"/>
        <v>123</v>
      </c>
    </row>
    <row r="17" spans="1:32" ht="30" x14ac:dyDescent="0.25">
      <c r="A17" s="7">
        <v>41878.67695601852</v>
      </c>
      <c r="B17" s="8" t="s">
        <v>0</v>
      </c>
      <c r="C17" s="8" t="s">
        <v>5</v>
      </c>
      <c r="D17" s="8" t="s">
        <v>1037</v>
      </c>
      <c r="E17" s="8" t="s">
        <v>710</v>
      </c>
      <c r="F17" s="8" t="s">
        <v>209</v>
      </c>
      <c r="G17" s="8" t="s">
        <v>125</v>
      </c>
      <c r="H17" s="6">
        <v>645</v>
      </c>
      <c r="I17" s="6">
        <v>2934</v>
      </c>
      <c r="J17" s="6">
        <v>623</v>
      </c>
      <c r="K17" s="6">
        <v>2764</v>
      </c>
      <c r="L17" s="6">
        <v>623</v>
      </c>
      <c r="M17" s="6">
        <v>2934</v>
      </c>
      <c r="N17" s="8" t="s">
        <v>1041</v>
      </c>
      <c r="O17" s="8" t="s">
        <v>21</v>
      </c>
      <c r="P17" s="11">
        <v>286</v>
      </c>
      <c r="T17" s="14" t="s">
        <v>114</v>
      </c>
      <c r="U17" s="14">
        <v>7.5978875570201299E-3</v>
      </c>
      <c r="V17" s="14">
        <f t="shared" si="1"/>
        <v>21</v>
      </c>
      <c r="W17" s="14">
        <f t="shared" si="2"/>
        <v>68</v>
      </c>
      <c r="X17" s="14">
        <f t="shared" si="2"/>
        <v>17</v>
      </c>
      <c r="AB17" s="19" t="str">
        <f t="shared" si="3"/>
        <v>MMR001CMP119FDA12</v>
      </c>
      <c r="AC17" s="21" t="str">
        <f t="shared" si="4"/>
        <v>MMR001CMP119</v>
      </c>
      <c r="AD17" s="19" t="s">
        <v>21</v>
      </c>
      <c r="AE17" s="19" t="s">
        <v>1050</v>
      </c>
      <c r="AF17" s="20">
        <f t="shared" si="5"/>
        <v>98</v>
      </c>
    </row>
    <row r="18" spans="1:32" ht="30" x14ac:dyDescent="0.25">
      <c r="A18" s="7">
        <v>41878.67695601852</v>
      </c>
      <c r="B18" s="8" t="s">
        <v>0</v>
      </c>
      <c r="C18" s="8" t="s">
        <v>5</v>
      </c>
      <c r="D18" s="8" t="s">
        <v>1037</v>
      </c>
      <c r="E18" s="8" t="s">
        <v>710</v>
      </c>
      <c r="F18" s="8" t="s">
        <v>209</v>
      </c>
      <c r="G18" s="8" t="s">
        <v>125</v>
      </c>
      <c r="H18" s="6">
        <v>645</v>
      </c>
      <c r="I18" s="6">
        <v>2934</v>
      </c>
      <c r="J18" s="6">
        <v>623</v>
      </c>
      <c r="K18" s="6">
        <v>2764</v>
      </c>
      <c r="L18" s="6">
        <v>623</v>
      </c>
      <c r="M18" s="6">
        <v>2934</v>
      </c>
      <c r="N18" s="8" t="s">
        <v>1042</v>
      </c>
      <c r="O18" s="8" t="s">
        <v>21</v>
      </c>
      <c r="P18" s="11">
        <v>233</v>
      </c>
      <c r="T18" s="14" t="s">
        <v>850</v>
      </c>
      <c r="U18" s="14">
        <v>1.3152403839235606E-2</v>
      </c>
      <c r="V18" s="14">
        <f t="shared" si="1"/>
        <v>36</v>
      </c>
      <c r="W18" s="14">
        <f t="shared" si="2"/>
        <v>117</v>
      </c>
      <c r="X18" s="14">
        <f t="shared" si="2"/>
        <v>29</v>
      </c>
      <c r="AB18" s="19" t="str">
        <f t="shared" si="3"/>
        <v>MMR001CMP119FDA2</v>
      </c>
      <c r="AC18" s="21" t="str">
        <f t="shared" si="4"/>
        <v>MMR001CMP119</v>
      </c>
      <c r="AD18" s="19" t="s">
        <v>21</v>
      </c>
      <c r="AE18" s="19" t="s">
        <v>1051</v>
      </c>
      <c r="AF18" s="20">
        <f t="shared" si="5"/>
        <v>21</v>
      </c>
    </row>
    <row r="19" spans="1:32" ht="30" x14ac:dyDescent="0.25">
      <c r="A19" s="7">
        <v>41878.67695601852</v>
      </c>
      <c r="B19" s="8" t="s">
        <v>0</v>
      </c>
      <c r="C19" s="8" t="s">
        <v>5</v>
      </c>
      <c r="D19" s="8" t="s">
        <v>1037</v>
      </c>
      <c r="E19" s="8" t="s">
        <v>710</v>
      </c>
      <c r="F19" s="8" t="s">
        <v>209</v>
      </c>
      <c r="G19" s="8" t="s">
        <v>125</v>
      </c>
      <c r="H19" s="6">
        <v>645</v>
      </c>
      <c r="I19" s="6">
        <v>2934</v>
      </c>
      <c r="J19" s="6">
        <v>623</v>
      </c>
      <c r="K19" s="6">
        <v>2764</v>
      </c>
      <c r="L19" s="6">
        <v>623</v>
      </c>
      <c r="M19" s="6">
        <v>2934</v>
      </c>
      <c r="N19" s="8" t="s">
        <v>19</v>
      </c>
      <c r="O19" s="8" t="s">
        <v>21</v>
      </c>
      <c r="P19" s="11">
        <v>209</v>
      </c>
      <c r="T19" s="14" t="s">
        <v>849</v>
      </c>
      <c r="U19" s="14">
        <v>1.5037485789935677E-2</v>
      </c>
      <c r="V19" s="14">
        <f t="shared" si="1"/>
        <v>41</v>
      </c>
      <c r="W19" s="14">
        <f t="shared" si="2"/>
        <v>134</v>
      </c>
      <c r="X19" s="14">
        <f t="shared" si="2"/>
        <v>34</v>
      </c>
      <c r="AB19" s="19" t="str">
        <f t="shared" si="3"/>
        <v>MMR001CMP119FDA3</v>
      </c>
      <c r="AC19" s="21" t="str">
        <f t="shared" si="4"/>
        <v>MMR001CMP119</v>
      </c>
      <c r="AD19" s="19" t="s">
        <v>21</v>
      </c>
      <c r="AE19" s="19" t="s">
        <v>1052</v>
      </c>
      <c r="AF19" s="20">
        <f t="shared" si="5"/>
        <v>36</v>
      </c>
    </row>
    <row r="20" spans="1:32" ht="30" x14ac:dyDescent="0.25">
      <c r="A20" s="7">
        <v>41878.67695601852</v>
      </c>
      <c r="B20" s="8" t="s">
        <v>0</v>
      </c>
      <c r="C20" s="8" t="s">
        <v>5</v>
      </c>
      <c r="D20" s="8" t="s">
        <v>1037</v>
      </c>
      <c r="E20" s="8" t="s">
        <v>710</v>
      </c>
      <c r="F20" s="8" t="s">
        <v>209</v>
      </c>
      <c r="G20" s="8" t="s">
        <v>125</v>
      </c>
      <c r="H20" s="6">
        <v>645</v>
      </c>
      <c r="I20" s="6">
        <v>2934</v>
      </c>
      <c r="J20" s="6">
        <v>623</v>
      </c>
      <c r="K20" s="6">
        <v>2764</v>
      </c>
      <c r="L20" s="6">
        <v>623</v>
      </c>
      <c r="M20" s="6">
        <v>2934</v>
      </c>
      <c r="N20" s="8" t="s">
        <v>1043</v>
      </c>
      <c r="O20" s="8" t="s">
        <v>21</v>
      </c>
      <c r="P20" s="11">
        <v>105</v>
      </c>
      <c r="T20" s="14" t="s">
        <v>848</v>
      </c>
      <c r="U20" s="14">
        <v>2.7283323500208654E-2</v>
      </c>
      <c r="V20" s="14">
        <f t="shared" si="1"/>
        <v>74</v>
      </c>
      <c r="W20" s="14">
        <f t="shared" si="2"/>
        <v>244</v>
      </c>
      <c r="X20" s="14">
        <f t="shared" si="2"/>
        <v>61</v>
      </c>
      <c r="AB20" s="19" t="str">
        <f t="shared" si="3"/>
        <v>MMR001CMP119FDA4</v>
      </c>
      <c r="AC20" s="21" t="str">
        <f t="shared" si="4"/>
        <v>MMR001CMP119</v>
      </c>
      <c r="AD20" s="19" t="s">
        <v>21</v>
      </c>
      <c r="AE20" s="19" t="s">
        <v>1053</v>
      </c>
      <c r="AF20" s="20">
        <f t="shared" si="5"/>
        <v>41</v>
      </c>
    </row>
    <row r="21" spans="1:32" ht="30" x14ac:dyDescent="0.25">
      <c r="A21" s="7">
        <v>41878.67695601852</v>
      </c>
      <c r="B21" s="8" t="s">
        <v>0</v>
      </c>
      <c r="C21" s="8" t="s">
        <v>5</v>
      </c>
      <c r="D21" s="8" t="s">
        <v>1037</v>
      </c>
      <c r="E21" s="8" t="s">
        <v>710</v>
      </c>
      <c r="F21" s="8" t="s">
        <v>209</v>
      </c>
      <c r="G21" s="8" t="s">
        <v>125</v>
      </c>
      <c r="H21" s="6">
        <v>645</v>
      </c>
      <c r="I21" s="6">
        <v>2934</v>
      </c>
      <c r="J21" s="6">
        <v>623</v>
      </c>
      <c r="K21" s="6">
        <v>2764</v>
      </c>
      <c r="L21" s="6">
        <v>623</v>
      </c>
      <c r="M21" s="6">
        <v>2934</v>
      </c>
      <c r="N21" s="8" t="s">
        <v>1044</v>
      </c>
      <c r="O21" s="8" t="s">
        <v>21</v>
      </c>
      <c r="P21" s="11">
        <v>380</v>
      </c>
      <c r="T21" s="14" t="s">
        <v>118</v>
      </c>
      <c r="U21" s="14">
        <v>8.2814096383808447E-2</v>
      </c>
      <c r="V21" s="14">
        <f t="shared" si="1"/>
        <v>226</v>
      </c>
      <c r="W21" s="14">
        <f t="shared" si="2"/>
        <v>739</v>
      </c>
      <c r="X21" s="14">
        <f t="shared" si="2"/>
        <v>185</v>
      </c>
      <c r="AB21" s="19" t="str">
        <f t="shared" si="3"/>
        <v>MMR001CMP119FDA5</v>
      </c>
      <c r="AC21" s="21" t="str">
        <f t="shared" si="4"/>
        <v>MMR001CMP119</v>
      </c>
      <c r="AD21" s="19" t="s">
        <v>21</v>
      </c>
      <c r="AE21" s="19" t="s">
        <v>1054</v>
      </c>
      <c r="AF21" s="20">
        <f t="shared" si="5"/>
        <v>74</v>
      </c>
    </row>
    <row r="22" spans="1:32" ht="30" x14ac:dyDescent="0.25">
      <c r="A22" s="7">
        <v>41878.67695601852</v>
      </c>
      <c r="B22" s="8" t="s">
        <v>0</v>
      </c>
      <c r="C22" s="8" t="s">
        <v>5</v>
      </c>
      <c r="D22" s="8" t="s">
        <v>1037</v>
      </c>
      <c r="E22" s="8" t="s">
        <v>710</v>
      </c>
      <c r="F22" s="8" t="s">
        <v>209</v>
      </c>
      <c r="G22" s="8" t="s">
        <v>125</v>
      </c>
      <c r="H22" s="6">
        <v>645</v>
      </c>
      <c r="I22" s="6">
        <v>2934</v>
      </c>
      <c r="J22" s="6">
        <v>623</v>
      </c>
      <c r="K22" s="6">
        <v>2764</v>
      </c>
      <c r="L22" s="6">
        <v>623</v>
      </c>
      <c r="M22" s="6">
        <v>2934</v>
      </c>
      <c r="N22" s="8" t="s">
        <v>20</v>
      </c>
      <c r="O22" s="8" t="s">
        <v>21</v>
      </c>
      <c r="P22" s="11">
        <v>127</v>
      </c>
      <c r="T22" s="14" t="s">
        <v>119</v>
      </c>
      <c r="U22" s="14">
        <v>5.7401464895744894E-2</v>
      </c>
      <c r="V22" s="14">
        <f t="shared" si="1"/>
        <v>156</v>
      </c>
      <c r="W22" s="14">
        <f t="shared" si="2"/>
        <v>512</v>
      </c>
      <c r="X22" s="14">
        <f t="shared" si="2"/>
        <v>128</v>
      </c>
      <c r="AB22" s="19" t="str">
        <f t="shared" si="3"/>
        <v>MMR001CMP119FDA6</v>
      </c>
      <c r="AC22" s="21" t="str">
        <f t="shared" si="4"/>
        <v>MMR001CMP119</v>
      </c>
      <c r="AD22" s="19" t="s">
        <v>21</v>
      </c>
      <c r="AE22" s="19" t="s">
        <v>1055</v>
      </c>
      <c r="AF22" s="20">
        <f t="shared" si="5"/>
        <v>226</v>
      </c>
    </row>
    <row r="23" spans="1:32" ht="30" x14ac:dyDescent="0.25">
      <c r="A23" s="7">
        <v>41878.67695601852</v>
      </c>
      <c r="B23" s="8" t="s">
        <v>0</v>
      </c>
      <c r="C23" s="8" t="s">
        <v>5</v>
      </c>
      <c r="D23" s="8" t="s">
        <v>1037</v>
      </c>
      <c r="E23" s="8" t="s">
        <v>710</v>
      </c>
      <c r="F23" s="8" t="s">
        <v>209</v>
      </c>
      <c r="G23" s="8" t="s">
        <v>125</v>
      </c>
      <c r="H23" s="6">
        <v>645</v>
      </c>
      <c r="I23" s="6">
        <v>2934</v>
      </c>
      <c r="J23" s="6">
        <v>623</v>
      </c>
      <c r="K23" s="6">
        <v>2764</v>
      </c>
      <c r="L23" s="6">
        <v>623</v>
      </c>
      <c r="M23" s="6">
        <v>2934</v>
      </c>
      <c r="N23" s="8" t="s">
        <v>108</v>
      </c>
      <c r="O23" s="8" t="s">
        <v>21</v>
      </c>
      <c r="P23" s="11">
        <v>1537</v>
      </c>
      <c r="T23" s="14" t="s">
        <v>120</v>
      </c>
      <c r="U23" s="14">
        <v>5.1242571194221001E-2</v>
      </c>
      <c r="V23" s="14">
        <f t="shared" si="1"/>
        <v>140</v>
      </c>
      <c r="W23" s="14">
        <f t="shared" si="2"/>
        <v>457</v>
      </c>
      <c r="X23" s="14">
        <f t="shared" si="2"/>
        <v>114</v>
      </c>
      <c r="AB23" s="19" t="str">
        <f t="shared" si="3"/>
        <v>MMR001CMP119FDA7</v>
      </c>
      <c r="AC23" s="21" t="str">
        <f t="shared" si="4"/>
        <v>MMR001CMP119</v>
      </c>
      <c r="AD23" s="19" t="s">
        <v>21</v>
      </c>
      <c r="AE23" s="19" t="s">
        <v>1056</v>
      </c>
      <c r="AF23" s="20">
        <f t="shared" si="5"/>
        <v>156</v>
      </c>
    </row>
    <row r="24" spans="1:32" ht="30" x14ac:dyDescent="0.25">
      <c r="A24" s="7">
        <v>41878.67695601852</v>
      </c>
      <c r="B24" s="8" t="s">
        <v>0</v>
      </c>
      <c r="C24" s="8" t="s">
        <v>5</v>
      </c>
      <c r="D24" s="8" t="s">
        <v>1037</v>
      </c>
      <c r="E24" s="8" t="s">
        <v>710</v>
      </c>
      <c r="F24" s="8" t="s">
        <v>209</v>
      </c>
      <c r="G24" s="8" t="s">
        <v>125</v>
      </c>
      <c r="H24" s="6">
        <v>645</v>
      </c>
      <c r="I24" s="6">
        <v>2934</v>
      </c>
      <c r="J24" s="6">
        <v>623</v>
      </c>
      <c r="K24" s="6">
        <v>2764</v>
      </c>
      <c r="L24" s="6">
        <v>623</v>
      </c>
      <c r="M24" s="6">
        <v>2934</v>
      </c>
      <c r="N24" s="8" t="s">
        <v>1038</v>
      </c>
      <c r="O24" s="8" t="s">
        <v>22</v>
      </c>
      <c r="P24" s="11">
        <v>9</v>
      </c>
      <c r="T24" s="14" t="s">
        <v>19</v>
      </c>
      <c r="U24" s="14">
        <v>6.5459830486523818E-2</v>
      </c>
      <c r="V24" s="14">
        <f t="shared" si="1"/>
        <v>178</v>
      </c>
      <c r="W24" s="14">
        <f t="shared" si="2"/>
        <v>584</v>
      </c>
      <c r="X24" s="14">
        <f t="shared" si="2"/>
        <v>146</v>
      </c>
      <c r="AB24" s="19" t="str">
        <f t="shared" si="3"/>
        <v>MMR001CMP119FDA8</v>
      </c>
      <c r="AC24" s="21" t="str">
        <f t="shared" si="4"/>
        <v>MMR001CMP119</v>
      </c>
      <c r="AD24" s="19" t="s">
        <v>21</v>
      </c>
      <c r="AE24" s="19" t="s">
        <v>1057</v>
      </c>
      <c r="AF24" s="20">
        <f t="shared" si="5"/>
        <v>140</v>
      </c>
    </row>
    <row r="25" spans="1:32" ht="30" x14ac:dyDescent="0.25">
      <c r="A25" s="7">
        <v>41878.67695601852</v>
      </c>
      <c r="B25" s="8" t="s">
        <v>0</v>
      </c>
      <c r="C25" s="8" t="s">
        <v>5</v>
      </c>
      <c r="D25" s="8" t="s">
        <v>1037</v>
      </c>
      <c r="E25" s="8" t="s">
        <v>710</v>
      </c>
      <c r="F25" s="8" t="s">
        <v>209</v>
      </c>
      <c r="G25" s="8" t="s">
        <v>125</v>
      </c>
      <c r="H25" s="6">
        <v>645</v>
      </c>
      <c r="I25" s="6">
        <v>2934</v>
      </c>
      <c r="J25" s="6">
        <v>623</v>
      </c>
      <c r="K25" s="6">
        <v>2764</v>
      </c>
      <c r="L25" s="6">
        <v>623</v>
      </c>
      <c r="M25" s="6">
        <v>2934</v>
      </c>
      <c r="N25" s="8" t="s">
        <v>1039</v>
      </c>
      <c r="O25" s="8" t="s">
        <v>22</v>
      </c>
      <c r="P25" s="11">
        <v>49</v>
      </c>
      <c r="T25" s="14"/>
      <c r="U25" s="14">
        <v>0.53071532384556719</v>
      </c>
      <c r="V25" s="14">
        <f t="shared" si="1"/>
        <v>1446</v>
      </c>
      <c r="W25" s="14">
        <f t="shared" si="2"/>
        <v>4738</v>
      </c>
      <c r="X25" s="14">
        <f t="shared" si="2"/>
        <v>1183</v>
      </c>
      <c r="AB25" s="19" t="str">
        <f t="shared" si="3"/>
        <v>MMR001CMP119FDA9</v>
      </c>
      <c r="AC25" s="21" t="str">
        <f t="shared" si="4"/>
        <v>MMR001CMP119</v>
      </c>
      <c r="AD25" s="19" t="s">
        <v>21</v>
      </c>
      <c r="AE25" s="19" t="s">
        <v>1058</v>
      </c>
      <c r="AF25" s="20">
        <f t="shared" si="5"/>
        <v>178</v>
      </c>
    </row>
    <row r="26" spans="1:32" ht="30" x14ac:dyDescent="0.25">
      <c r="A26" s="7">
        <v>41878.67695601852</v>
      </c>
      <c r="B26" s="8" t="s">
        <v>0</v>
      </c>
      <c r="C26" s="8" t="s">
        <v>5</v>
      </c>
      <c r="D26" s="8" t="s">
        <v>1037</v>
      </c>
      <c r="E26" s="8" t="s">
        <v>710</v>
      </c>
      <c r="F26" s="8" t="s">
        <v>209</v>
      </c>
      <c r="G26" s="8" t="s">
        <v>125</v>
      </c>
      <c r="H26" s="6">
        <v>645</v>
      </c>
      <c r="I26" s="6">
        <v>2934</v>
      </c>
      <c r="J26" s="6">
        <v>623</v>
      </c>
      <c r="K26" s="6">
        <v>2764</v>
      </c>
      <c r="L26" s="6">
        <v>623</v>
      </c>
      <c r="M26" s="6">
        <v>2934</v>
      </c>
      <c r="N26" s="8" t="s">
        <v>1040</v>
      </c>
      <c r="O26" s="8" t="s">
        <v>22</v>
      </c>
      <c r="P26" s="11">
        <v>130</v>
      </c>
      <c r="T26" s="18" t="s">
        <v>111</v>
      </c>
      <c r="U26" s="18">
        <v>6.4323025340681794E-3</v>
      </c>
      <c r="V26" s="18">
        <f t="shared" si="1"/>
        <v>18</v>
      </c>
      <c r="W26" s="18">
        <f t="shared" si="2"/>
        <v>57</v>
      </c>
      <c r="X26" s="18">
        <f t="shared" si="2"/>
        <v>14</v>
      </c>
      <c r="AB26" s="19" t="str">
        <f t="shared" si="3"/>
        <v>MMR001CMP119FDAT</v>
      </c>
      <c r="AC26" s="21" t="str">
        <f t="shared" si="4"/>
        <v>MMR001CMP119</v>
      </c>
      <c r="AD26" s="19" t="s">
        <v>21</v>
      </c>
      <c r="AE26" s="19" t="s">
        <v>1059</v>
      </c>
      <c r="AF26" s="20">
        <f>V25</f>
        <v>1446</v>
      </c>
    </row>
    <row r="27" spans="1:32" ht="30" x14ac:dyDescent="0.25">
      <c r="A27" s="7">
        <v>41878.67695601852</v>
      </c>
      <c r="B27" s="8" t="s">
        <v>0</v>
      </c>
      <c r="C27" s="8" t="s">
        <v>5</v>
      </c>
      <c r="D27" s="8" t="s">
        <v>1037</v>
      </c>
      <c r="E27" s="8" t="s">
        <v>710</v>
      </c>
      <c r="F27" s="8" t="s">
        <v>209</v>
      </c>
      <c r="G27" s="8" t="s">
        <v>125</v>
      </c>
      <c r="H27" s="6">
        <v>645</v>
      </c>
      <c r="I27" s="6">
        <v>2934</v>
      </c>
      <c r="J27" s="6">
        <v>623</v>
      </c>
      <c r="K27" s="6">
        <v>2764</v>
      </c>
      <c r="L27" s="6">
        <v>623</v>
      </c>
      <c r="M27" s="6">
        <v>2934</v>
      </c>
      <c r="N27" s="8" t="s">
        <v>1041</v>
      </c>
      <c r="O27" s="8" t="s">
        <v>22</v>
      </c>
      <c r="P27" s="11">
        <v>314</v>
      </c>
      <c r="T27" s="18" t="s">
        <v>112</v>
      </c>
      <c r="U27" s="18">
        <v>8.9750046767300307E-2</v>
      </c>
      <c r="V27" s="18">
        <f t="shared" si="1"/>
        <v>244</v>
      </c>
      <c r="W27" s="18">
        <f t="shared" si="2"/>
        <v>801</v>
      </c>
      <c r="X27" s="18">
        <f t="shared" si="2"/>
        <v>200</v>
      </c>
      <c r="AB27" s="19" t="str">
        <f t="shared" si="3"/>
        <v>MMR001CMP119MDA1</v>
      </c>
      <c r="AC27" s="21" t="str">
        <f t="shared" si="4"/>
        <v>MMR001CMP119</v>
      </c>
      <c r="AD27" s="19" t="s">
        <v>22</v>
      </c>
      <c r="AE27" s="19" t="s">
        <v>1047</v>
      </c>
      <c r="AF27" s="20">
        <f t="shared" ref="AF27:AF39" si="6">V26</f>
        <v>18</v>
      </c>
    </row>
    <row r="28" spans="1:32" ht="30" x14ac:dyDescent="0.25">
      <c r="A28" s="7">
        <v>41878.67695601852</v>
      </c>
      <c r="B28" s="8" t="s">
        <v>0</v>
      </c>
      <c r="C28" s="8" t="s">
        <v>5</v>
      </c>
      <c r="D28" s="8" t="s">
        <v>1037</v>
      </c>
      <c r="E28" s="8" t="s">
        <v>710</v>
      </c>
      <c r="F28" s="8" t="s">
        <v>209</v>
      </c>
      <c r="G28" s="8" t="s">
        <v>125</v>
      </c>
      <c r="H28" s="6">
        <v>645</v>
      </c>
      <c r="I28" s="6">
        <v>2934</v>
      </c>
      <c r="J28" s="6">
        <v>623</v>
      </c>
      <c r="K28" s="6">
        <v>2764</v>
      </c>
      <c r="L28" s="6">
        <v>623</v>
      </c>
      <c r="M28" s="6">
        <v>2934</v>
      </c>
      <c r="N28" s="8" t="s">
        <v>1042</v>
      </c>
      <c r="O28" s="8" t="s">
        <v>22</v>
      </c>
      <c r="P28" s="11">
        <v>239</v>
      </c>
      <c r="T28" s="18" t="s">
        <v>113</v>
      </c>
      <c r="U28" s="18">
        <v>3.5816557063301342E-2</v>
      </c>
      <c r="V28" s="18">
        <f t="shared" si="1"/>
        <v>98</v>
      </c>
      <c r="W28" s="18">
        <f t="shared" si="2"/>
        <v>320</v>
      </c>
      <c r="X28" s="18">
        <f t="shared" si="2"/>
        <v>80</v>
      </c>
      <c r="AB28" s="19" t="str">
        <f t="shared" si="3"/>
        <v>MMR001CMP119MDA10</v>
      </c>
      <c r="AC28" s="21" t="str">
        <f t="shared" si="4"/>
        <v>MMR001CMP119</v>
      </c>
      <c r="AD28" s="19" t="s">
        <v>22</v>
      </c>
      <c r="AE28" s="19" t="s">
        <v>1048</v>
      </c>
      <c r="AF28" s="20">
        <f t="shared" si="6"/>
        <v>244</v>
      </c>
    </row>
    <row r="29" spans="1:32" ht="30" x14ac:dyDescent="0.25">
      <c r="A29" s="7">
        <v>41878.67695601852</v>
      </c>
      <c r="B29" s="8" t="s">
        <v>0</v>
      </c>
      <c r="C29" s="8" t="s">
        <v>5</v>
      </c>
      <c r="D29" s="8" t="s">
        <v>1037</v>
      </c>
      <c r="E29" s="8" t="s">
        <v>710</v>
      </c>
      <c r="F29" s="8" t="s">
        <v>209</v>
      </c>
      <c r="G29" s="8" t="s">
        <v>125</v>
      </c>
      <c r="H29" s="6">
        <v>645</v>
      </c>
      <c r="I29" s="6">
        <v>2934</v>
      </c>
      <c r="J29" s="6">
        <v>623</v>
      </c>
      <c r="K29" s="6">
        <v>2764</v>
      </c>
      <c r="L29" s="6">
        <v>623</v>
      </c>
      <c r="M29" s="6">
        <v>2934</v>
      </c>
      <c r="N29" s="8" t="s">
        <v>19</v>
      </c>
      <c r="O29" s="8" t="s">
        <v>22</v>
      </c>
      <c r="P29" s="11">
        <v>178</v>
      </c>
      <c r="T29" s="18" t="s">
        <v>20</v>
      </c>
      <c r="U29" s="18">
        <v>2.5038493085634526E-2</v>
      </c>
      <c r="V29" s="18">
        <f t="shared" si="1"/>
        <v>68</v>
      </c>
      <c r="W29" s="18">
        <f t="shared" si="2"/>
        <v>224</v>
      </c>
      <c r="X29" s="18">
        <f t="shared" si="2"/>
        <v>56</v>
      </c>
      <c r="AB29" s="19" t="str">
        <f t="shared" si="3"/>
        <v>MMR001CMP119MDA11</v>
      </c>
      <c r="AC29" s="21" t="str">
        <f t="shared" si="4"/>
        <v>MMR001CMP119</v>
      </c>
      <c r="AD29" s="19" t="s">
        <v>22</v>
      </c>
      <c r="AE29" s="19" t="s">
        <v>1049</v>
      </c>
      <c r="AF29" s="20">
        <f t="shared" si="6"/>
        <v>98</v>
      </c>
    </row>
    <row r="30" spans="1:32" ht="30" x14ac:dyDescent="0.25">
      <c r="A30" s="7">
        <v>41878.67695601852</v>
      </c>
      <c r="B30" s="8" t="s">
        <v>0</v>
      </c>
      <c r="C30" s="8" t="s">
        <v>5</v>
      </c>
      <c r="D30" s="8" t="s">
        <v>1037</v>
      </c>
      <c r="E30" s="8" t="s">
        <v>710</v>
      </c>
      <c r="F30" s="8" t="s">
        <v>209</v>
      </c>
      <c r="G30" s="8" t="s">
        <v>125</v>
      </c>
      <c r="H30" s="6">
        <v>645</v>
      </c>
      <c r="I30" s="6">
        <v>2934</v>
      </c>
      <c r="J30" s="6">
        <v>623</v>
      </c>
      <c r="K30" s="6">
        <v>2764</v>
      </c>
      <c r="L30" s="6">
        <v>623</v>
      </c>
      <c r="M30" s="6">
        <v>2934</v>
      </c>
      <c r="N30" s="8" t="s">
        <v>1043</v>
      </c>
      <c r="O30" s="8" t="s">
        <v>22</v>
      </c>
      <c r="P30" s="11">
        <v>89</v>
      </c>
      <c r="T30" s="18" t="s">
        <v>114</v>
      </c>
      <c r="U30" s="18">
        <v>7.1517994618162982E-3</v>
      </c>
      <c r="V30" s="18">
        <f t="shared" si="1"/>
        <v>19</v>
      </c>
      <c r="W30" s="18">
        <f t="shared" si="2"/>
        <v>64</v>
      </c>
      <c r="X30" s="18">
        <f t="shared" si="2"/>
        <v>16</v>
      </c>
      <c r="AB30" s="19" t="str">
        <f t="shared" si="3"/>
        <v>MMR001CMP119MDA12</v>
      </c>
      <c r="AC30" s="21" t="str">
        <f t="shared" si="4"/>
        <v>MMR001CMP119</v>
      </c>
      <c r="AD30" s="19" t="s">
        <v>22</v>
      </c>
      <c r="AE30" s="19" t="s">
        <v>1050</v>
      </c>
      <c r="AF30" s="20">
        <f t="shared" si="6"/>
        <v>68</v>
      </c>
    </row>
    <row r="31" spans="1:32" ht="30" x14ac:dyDescent="0.25">
      <c r="A31" s="7">
        <v>41878.67695601852</v>
      </c>
      <c r="B31" s="8" t="s">
        <v>0</v>
      </c>
      <c r="C31" s="8" t="s">
        <v>5</v>
      </c>
      <c r="D31" s="8" t="s">
        <v>1037</v>
      </c>
      <c r="E31" s="8" t="s">
        <v>710</v>
      </c>
      <c r="F31" s="8" t="s">
        <v>209</v>
      </c>
      <c r="G31" s="8" t="s">
        <v>125</v>
      </c>
      <c r="H31" s="6">
        <v>645</v>
      </c>
      <c r="I31" s="6">
        <v>2934</v>
      </c>
      <c r="J31" s="6">
        <v>623</v>
      </c>
      <c r="K31" s="6">
        <v>2764</v>
      </c>
      <c r="L31" s="6">
        <v>623</v>
      </c>
      <c r="M31" s="6">
        <v>2934</v>
      </c>
      <c r="N31" s="8" t="s">
        <v>1044</v>
      </c>
      <c r="O31" s="8" t="s">
        <v>22</v>
      </c>
      <c r="P31" s="11">
        <v>278</v>
      </c>
      <c r="T31" s="18" t="s">
        <v>850</v>
      </c>
      <c r="U31" s="18">
        <v>1.2778265436806584E-2</v>
      </c>
      <c r="V31" s="18">
        <f t="shared" si="1"/>
        <v>35</v>
      </c>
      <c r="W31" s="18">
        <f t="shared" si="2"/>
        <v>114</v>
      </c>
      <c r="X31" s="18">
        <f t="shared" si="2"/>
        <v>28</v>
      </c>
      <c r="AB31" s="19" t="str">
        <f t="shared" si="3"/>
        <v>MMR001CMP119MDA2</v>
      </c>
      <c r="AC31" s="21" t="str">
        <f t="shared" si="4"/>
        <v>MMR001CMP119</v>
      </c>
      <c r="AD31" s="19" t="s">
        <v>22</v>
      </c>
      <c r="AE31" s="19" t="s">
        <v>1051</v>
      </c>
      <c r="AF31" s="20">
        <f t="shared" si="6"/>
        <v>19</v>
      </c>
    </row>
    <row r="32" spans="1:32" ht="30" x14ac:dyDescent="0.25">
      <c r="A32" s="7">
        <v>41878.67695601852</v>
      </c>
      <c r="B32" s="8" t="s">
        <v>0</v>
      </c>
      <c r="C32" s="8" t="s">
        <v>5</v>
      </c>
      <c r="D32" s="8" t="s">
        <v>1037</v>
      </c>
      <c r="E32" s="8" t="s">
        <v>710</v>
      </c>
      <c r="F32" s="8" t="s">
        <v>209</v>
      </c>
      <c r="G32" s="8" t="s">
        <v>125</v>
      </c>
      <c r="H32" s="6">
        <v>645</v>
      </c>
      <c r="I32" s="6">
        <v>2934</v>
      </c>
      <c r="J32" s="6">
        <v>623</v>
      </c>
      <c r="K32" s="6">
        <v>2764</v>
      </c>
      <c r="L32" s="6">
        <v>623</v>
      </c>
      <c r="M32" s="6">
        <v>2934</v>
      </c>
      <c r="N32" s="8" t="s">
        <v>20</v>
      </c>
      <c r="O32" s="8" t="s">
        <v>22</v>
      </c>
      <c r="P32" s="11">
        <v>111</v>
      </c>
      <c r="T32" s="18" t="s">
        <v>849</v>
      </c>
      <c r="U32" s="18">
        <v>1.5138215359820413E-2</v>
      </c>
      <c r="V32" s="18">
        <f t="shared" si="1"/>
        <v>41</v>
      </c>
      <c r="W32" s="18">
        <f t="shared" si="2"/>
        <v>135</v>
      </c>
      <c r="X32" s="18">
        <f t="shared" si="2"/>
        <v>34</v>
      </c>
      <c r="AB32" s="19" t="str">
        <f t="shared" si="3"/>
        <v>MMR001CMP119MDA3</v>
      </c>
      <c r="AC32" s="21" t="str">
        <f t="shared" si="4"/>
        <v>MMR001CMP119</v>
      </c>
      <c r="AD32" s="19" t="s">
        <v>22</v>
      </c>
      <c r="AE32" s="19" t="s">
        <v>1052</v>
      </c>
      <c r="AF32" s="20">
        <f t="shared" si="6"/>
        <v>35</v>
      </c>
    </row>
    <row r="33" spans="1:32" ht="30" x14ac:dyDescent="0.25">
      <c r="A33" s="7">
        <v>41878.67695601852</v>
      </c>
      <c r="B33" s="8" t="s">
        <v>0</v>
      </c>
      <c r="C33" s="8" t="s">
        <v>5</v>
      </c>
      <c r="D33" s="8" t="s">
        <v>1037</v>
      </c>
      <c r="E33" s="8" t="s">
        <v>710</v>
      </c>
      <c r="F33" s="8" t="s">
        <v>209</v>
      </c>
      <c r="G33" s="8" t="s">
        <v>125</v>
      </c>
      <c r="H33" s="6">
        <v>645</v>
      </c>
      <c r="I33" s="6">
        <v>2934</v>
      </c>
      <c r="J33" s="6">
        <v>623</v>
      </c>
      <c r="K33" s="6">
        <v>2764</v>
      </c>
      <c r="L33" s="6">
        <v>623</v>
      </c>
      <c r="M33" s="6">
        <v>2934</v>
      </c>
      <c r="N33" s="8" t="s">
        <v>108</v>
      </c>
      <c r="O33" s="8" t="s">
        <v>22</v>
      </c>
      <c r="P33" s="11">
        <v>1397</v>
      </c>
      <c r="T33" s="18" t="s">
        <v>848</v>
      </c>
      <c r="U33" s="18">
        <v>2.7470392701423166E-2</v>
      </c>
      <c r="V33" s="18">
        <f t="shared" si="1"/>
        <v>75</v>
      </c>
      <c r="W33" s="18">
        <f t="shared" si="2"/>
        <v>245</v>
      </c>
      <c r="X33" s="18">
        <f t="shared" si="2"/>
        <v>61</v>
      </c>
      <c r="AB33" s="19" t="str">
        <f t="shared" si="3"/>
        <v>MMR001CMP119MDA4</v>
      </c>
      <c r="AC33" s="21" t="str">
        <f t="shared" si="4"/>
        <v>MMR001CMP119</v>
      </c>
      <c r="AD33" s="19" t="s">
        <v>22</v>
      </c>
      <c r="AE33" s="19" t="s">
        <v>1053</v>
      </c>
      <c r="AF33" s="20">
        <f t="shared" si="6"/>
        <v>41</v>
      </c>
    </row>
    <row r="34" spans="1:32" ht="30" x14ac:dyDescent="0.25">
      <c r="A34" s="7">
        <v>41878.67695601852</v>
      </c>
      <c r="B34" s="8" t="s">
        <v>0</v>
      </c>
      <c r="C34" s="8" t="s">
        <v>5</v>
      </c>
      <c r="D34" s="8" t="s">
        <v>1037</v>
      </c>
      <c r="E34" s="8" t="s">
        <v>710</v>
      </c>
      <c r="F34" s="8" t="s">
        <v>209</v>
      </c>
      <c r="G34" s="8" t="s">
        <v>125</v>
      </c>
      <c r="H34" s="6">
        <v>645</v>
      </c>
      <c r="I34" s="6">
        <v>2934</v>
      </c>
      <c r="J34" s="6">
        <v>623</v>
      </c>
      <c r="K34" s="6">
        <v>2764</v>
      </c>
      <c r="L34" s="6">
        <v>623</v>
      </c>
      <c r="M34" s="6">
        <v>2934</v>
      </c>
      <c r="N34" s="8" t="s">
        <v>1038</v>
      </c>
      <c r="O34" s="8" t="s">
        <v>23</v>
      </c>
      <c r="P34" s="11">
        <v>25</v>
      </c>
      <c r="T34" s="18" t="s">
        <v>118</v>
      </c>
      <c r="U34" s="18">
        <v>8.2742146691033636E-2</v>
      </c>
      <c r="V34" s="18">
        <f t="shared" si="1"/>
        <v>225</v>
      </c>
      <c r="W34" s="18">
        <f t="shared" si="2"/>
        <v>739</v>
      </c>
      <c r="X34" s="18">
        <f t="shared" si="2"/>
        <v>185</v>
      </c>
      <c r="AB34" s="19" t="str">
        <f t="shared" si="3"/>
        <v>MMR001CMP119MDA5</v>
      </c>
      <c r="AC34" s="21" t="str">
        <f t="shared" si="4"/>
        <v>MMR001CMP119</v>
      </c>
      <c r="AD34" s="19" t="s">
        <v>22</v>
      </c>
      <c r="AE34" s="19" t="s">
        <v>1054</v>
      </c>
      <c r="AF34" s="20">
        <f t="shared" si="6"/>
        <v>75</v>
      </c>
    </row>
    <row r="35" spans="1:32" ht="30" x14ac:dyDescent="0.25">
      <c r="A35" s="7">
        <v>41878.67695601852</v>
      </c>
      <c r="B35" s="8" t="s">
        <v>0</v>
      </c>
      <c r="C35" s="8" t="s">
        <v>5</v>
      </c>
      <c r="D35" s="8" t="s">
        <v>1037</v>
      </c>
      <c r="E35" s="8" t="s">
        <v>710</v>
      </c>
      <c r="F35" s="8" t="s">
        <v>209</v>
      </c>
      <c r="G35" s="8" t="s">
        <v>125</v>
      </c>
      <c r="H35" s="6">
        <v>645</v>
      </c>
      <c r="I35" s="6">
        <v>2934</v>
      </c>
      <c r="J35" s="6">
        <v>623</v>
      </c>
      <c r="K35" s="6">
        <v>2764</v>
      </c>
      <c r="L35" s="6">
        <v>623</v>
      </c>
      <c r="M35" s="6">
        <v>2934</v>
      </c>
      <c r="N35" s="8" t="s">
        <v>1039</v>
      </c>
      <c r="O35" s="8" t="s">
        <v>23</v>
      </c>
      <c r="P35" s="11">
        <v>91</v>
      </c>
      <c r="T35" s="18" t="s">
        <v>119</v>
      </c>
      <c r="U35" s="18">
        <v>5.744463471140978E-2</v>
      </c>
      <c r="V35" s="18">
        <f t="shared" si="1"/>
        <v>156</v>
      </c>
      <c r="W35" s="18">
        <f t="shared" si="2"/>
        <v>513</v>
      </c>
      <c r="X35" s="18">
        <f t="shared" si="2"/>
        <v>128</v>
      </c>
      <c r="AB35" s="19" t="str">
        <f t="shared" si="3"/>
        <v>MMR001CMP119MDA6</v>
      </c>
      <c r="AC35" s="21" t="str">
        <f t="shared" si="4"/>
        <v>MMR001CMP119</v>
      </c>
      <c r="AD35" s="19" t="s">
        <v>22</v>
      </c>
      <c r="AE35" s="19" t="s">
        <v>1055</v>
      </c>
      <c r="AF35" s="20">
        <f t="shared" si="6"/>
        <v>225</v>
      </c>
    </row>
    <row r="36" spans="1:32" ht="30" x14ac:dyDescent="0.25">
      <c r="A36" s="7">
        <v>41878.67695601852</v>
      </c>
      <c r="B36" s="8" t="s">
        <v>0</v>
      </c>
      <c r="C36" s="8" t="s">
        <v>5</v>
      </c>
      <c r="D36" s="8" t="s">
        <v>1037</v>
      </c>
      <c r="E36" s="8" t="s">
        <v>710</v>
      </c>
      <c r="F36" s="8" t="s">
        <v>209</v>
      </c>
      <c r="G36" s="8" t="s">
        <v>125</v>
      </c>
      <c r="H36" s="6">
        <v>645</v>
      </c>
      <c r="I36" s="6">
        <v>2934</v>
      </c>
      <c r="J36" s="6">
        <v>623</v>
      </c>
      <c r="K36" s="6">
        <v>2764</v>
      </c>
      <c r="L36" s="6">
        <v>623</v>
      </c>
      <c r="M36" s="6">
        <v>2934</v>
      </c>
      <c r="N36" s="8" t="s">
        <v>1040</v>
      </c>
      <c r="O36" s="8" t="s">
        <v>23</v>
      </c>
      <c r="P36" s="11">
        <v>269</v>
      </c>
      <c r="T36" s="18" t="s">
        <v>120</v>
      </c>
      <c r="U36" s="18">
        <v>5.0422344696588142E-2</v>
      </c>
      <c r="V36" s="18">
        <f t="shared" si="1"/>
        <v>137</v>
      </c>
      <c r="W36" s="18">
        <f t="shared" si="2"/>
        <v>450</v>
      </c>
      <c r="X36" s="18">
        <f t="shared" si="2"/>
        <v>112</v>
      </c>
      <c r="AB36" s="19" t="str">
        <f t="shared" si="3"/>
        <v>MMR001CMP119MDA7</v>
      </c>
      <c r="AC36" s="21" t="str">
        <f t="shared" si="4"/>
        <v>MMR001CMP119</v>
      </c>
      <c r="AD36" s="19" t="s">
        <v>22</v>
      </c>
      <c r="AE36" s="19" t="s">
        <v>1056</v>
      </c>
      <c r="AF36" s="20">
        <f t="shared" si="6"/>
        <v>156</v>
      </c>
    </row>
    <row r="37" spans="1:32" ht="30" x14ac:dyDescent="0.25">
      <c r="A37" s="7">
        <v>41878.67695601852</v>
      </c>
      <c r="B37" s="8" t="s">
        <v>0</v>
      </c>
      <c r="C37" s="8" t="s">
        <v>5</v>
      </c>
      <c r="D37" s="8" t="s">
        <v>1037</v>
      </c>
      <c r="E37" s="8" t="s">
        <v>710</v>
      </c>
      <c r="F37" s="8" t="s">
        <v>209</v>
      </c>
      <c r="G37" s="8" t="s">
        <v>125</v>
      </c>
      <c r="H37" s="6">
        <v>645</v>
      </c>
      <c r="I37" s="6">
        <v>2934</v>
      </c>
      <c r="J37" s="6">
        <v>623</v>
      </c>
      <c r="K37" s="6">
        <v>2764</v>
      </c>
      <c r="L37" s="6">
        <v>623</v>
      </c>
      <c r="M37" s="6">
        <v>2934</v>
      </c>
      <c r="N37" s="8" t="s">
        <v>1041</v>
      </c>
      <c r="O37" s="8" t="s">
        <v>23</v>
      </c>
      <c r="P37" s="11">
        <v>600</v>
      </c>
      <c r="T37" s="18" t="s">
        <v>19</v>
      </c>
      <c r="U37" s="18">
        <v>5.9099477645230457E-2</v>
      </c>
      <c r="V37" s="18">
        <f t="shared" si="1"/>
        <v>161</v>
      </c>
      <c r="W37" s="18">
        <f t="shared" si="2"/>
        <v>528</v>
      </c>
      <c r="X37" s="18">
        <f t="shared" si="2"/>
        <v>132</v>
      </c>
      <c r="AB37" s="19" t="str">
        <f t="shared" si="3"/>
        <v>MMR001CMP119MDA8</v>
      </c>
      <c r="AC37" s="21" t="str">
        <f t="shared" si="4"/>
        <v>MMR001CMP119</v>
      </c>
      <c r="AD37" s="19" t="s">
        <v>22</v>
      </c>
      <c r="AE37" s="19" t="s">
        <v>1057</v>
      </c>
      <c r="AF37" s="20">
        <f t="shared" si="6"/>
        <v>137</v>
      </c>
    </row>
    <row r="38" spans="1:32" ht="30" x14ac:dyDescent="0.25">
      <c r="A38" s="7">
        <v>41878.67695601852</v>
      </c>
      <c r="B38" s="8" t="s">
        <v>0</v>
      </c>
      <c r="C38" s="8" t="s">
        <v>5</v>
      </c>
      <c r="D38" s="8" t="s">
        <v>1037</v>
      </c>
      <c r="E38" s="8" t="s">
        <v>710</v>
      </c>
      <c r="F38" s="8" t="s">
        <v>209</v>
      </c>
      <c r="G38" s="8" t="s">
        <v>125</v>
      </c>
      <c r="H38" s="6">
        <v>645</v>
      </c>
      <c r="I38" s="6">
        <v>2934</v>
      </c>
      <c r="J38" s="6">
        <v>623</v>
      </c>
      <c r="K38" s="6">
        <v>2764</v>
      </c>
      <c r="L38" s="6">
        <v>623</v>
      </c>
      <c r="M38" s="6">
        <v>2934</v>
      </c>
      <c r="N38" s="8" t="s">
        <v>1042</v>
      </c>
      <c r="O38" s="8" t="s">
        <v>23</v>
      </c>
      <c r="P38" s="11">
        <v>472</v>
      </c>
      <c r="T38" s="18"/>
      <c r="U38" s="18">
        <v>0.46928467615443281</v>
      </c>
      <c r="V38" s="18">
        <f t="shared" si="1"/>
        <v>1278</v>
      </c>
      <c r="W38" s="18">
        <f t="shared" ref="W38:X38" si="7">ROUND($U38*W$12,0)</f>
        <v>4190</v>
      </c>
      <c r="X38" s="18">
        <f t="shared" si="7"/>
        <v>1047</v>
      </c>
      <c r="AB38" s="19" t="str">
        <f t="shared" si="3"/>
        <v>MMR001CMP119MDA9</v>
      </c>
      <c r="AC38" s="21" t="str">
        <f t="shared" si="4"/>
        <v>MMR001CMP119</v>
      </c>
      <c r="AD38" s="19" t="s">
        <v>22</v>
      </c>
      <c r="AE38" s="19" t="s">
        <v>1058</v>
      </c>
      <c r="AF38" s="20">
        <f t="shared" si="6"/>
        <v>161</v>
      </c>
    </row>
    <row r="39" spans="1:32" ht="30" x14ac:dyDescent="0.25">
      <c r="A39" s="7">
        <v>41878.67695601852</v>
      </c>
      <c r="B39" s="8" t="s">
        <v>0</v>
      </c>
      <c r="C39" s="8" t="s">
        <v>5</v>
      </c>
      <c r="D39" s="8" t="s">
        <v>1037</v>
      </c>
      <c r="E39" s="8" t="s">
        <v>710</v>
      </c>
      <c r="F39" s="8" t="s">
        <v>209</v>
      </c>
      <c r="G39" s="8" t="s">
        <v>125</v>
      </c>
      <c r="H39" s="6">
        <v>645</v>
      </c>
      <c r="I39" s="6">
        <v>2934</v>
      </c>
      <c r="J39" s="6">
        <v>623</v>
      </c>
      <c r="K39" s="6">
        <v>2764</v>
      </c>
      <c r="L39" s="6">
        <v>623</v>
      </c>
      <c r="M39" s="6">
        <v>2934</v>
      </c>
      <c r="N39" s="8" t="s">
        <v>19</v>
      </c>
      <c r="O39" s="8" t="s">
        <v>23</v>
      </c>
      <c r="P39" s="11">
        <v>387</v>
      </c>
      <c r="T39" s="6" t="s">
        <v>111</v>
      </c>
      <c r="U39" s="6">
        <f>U13+U26</f>
        <v>1.3540932180219591E-2</v>
      </c>
      <c r="V39" s="6">
        <f t="shared" si="1"/>
        <v>37</v>
      </c>
      <c r="W39" s="6">
        <f t="shared" ref="W39:X39" si="8">W13+W26</f>
        <v>120</v>
      </c>
      <c r="X39" s="6">
        <f t="shared" si="8"/>
        <v>30</v>
      </c>
      <c r="AB39" s="19" t="str">
        <f t="shared" si="3"/>
        <v>MMR001CMP119MDAT</v>
      </c>
      <c r="AC39" s="21" t="str">
        <f t="shared" si="4"/>
        <v>MMR001CMP119</v>
      </c>
      <c r="AD39" s="19" t="s">
        <v>22</v>
      </c>
      <c r="AE39" s="19" t="s">
        <v>1059</v>
      </c>
      <c r="AF39" s="20">
        <f t="shared" si="6"/>
        <v>1278</v>
      </c>
    </row>
    <row r="40" spans="1:32" ht="30" x14ac:dyDescent="0.25">
      <c r="A40" s="7">
        <v>41878.67695601852</v>
      </c>
      <c r="B40" s="8" t="s">
        <v>0</v>
      </c>
      <c r="C40" s="8" t="s">
        <v>5</v>
      </c>
      <c r="D40" s="8" t="s">
        <v>1037</v>
      </c>
      <c r="E40" s="8" t="s">
        <v>710</v>
      </c>
      <c r="F40" s="8" t="s">
        <v>209</v>
      </c>
      <c r="G40" s="8" t="s">
        <v>125</v>
      </c>
      <c r="H40" s="6">
        <v>645</v>
      </c>
      <c r="I40" s="6">
        <v>2934</v>
      </c>
      <c r="J40" s="6">
        <v>623</v>
      </c>
      <c r="K40" s="6">
        <v>2764</v>
      </c>
      <c r="L40" s="6">
        <v>623</v>
      </c>
      <c r="M40" s="6">
        <v>2934</v>
      </c>
      <c r="N40" s="8" t="s">
        <v>1043</v>
      </c>
      <c r="O40" s="8" t="s">
        <v>23</v>
      </c>
      <c r="P40" s="11">
        <v>194</v>
      </c>
      <c r="T40" s="6" t="s">
        <v>112</v>
      </c>
      <c r="U40" s="6">
        <f t="shared" ref="U40:X40" si="9">U14+U27</f>
        <v>0.21236671319413467</v>
      </c>
      <c r="V40" s="6">
        <f t="shared" si="1"/>
        <v>578</v>
      </c>
      <c r="W40" s="6">
        <f t="shared" si="9"/>
        <v>1896</v>
      </c>
      <c r="X40" s="6">
        <f t="shared" si="9"/>
        <v>473</v>
      </c>
      <c r="AB40" s="19" t="str">
        <f t="shared" si="3"/>
        <v>MMR001CMP119TDA1</v>
      </c>
      <c r="AC40" s="21" t="str">
        <f t="shared" si="4"/>
        <v>MMR001CMP119</v>
      </c>
      <c r="AD40" s="19" t="s">
        <v>23</v>
      </c>
      <c r="AE40" s="19" t="s">
        <v>1047</v>
      </c>
      <c r="AF40" s="20">
        <f t="shared" ref="AF40:AF52" si="10">AF27+AF14</f>
        <v>37</v>
      </c>
    </row>
    <row r="41" spans="1:32" ht="30" x14ac:dyDescent="0.25">
      <c r="A41" s="7">
        <v>41878.67695601852</v>
      </c>
      <c r="B41" s="8" t="s">
        <v>0</v>
      </c>
      <c r="C41" s="8" t="s">
        <v>5</v>
      </c>
      <c r="D41" s="8" t="s">
        <v>1037</v>
      </c>
      <c r="E41" s="8" t="s">
        <v>710</v>
      </c>
      <c r="F41" s="8" t="s">
        <v>209</v>
      </c>
      <c r="G41" s="8" t="s">
        <v>125</v>
      </c>
      <c r="H41" s="6">
        <v>645</v>
      </c>
      <c r="I41" s="6">
        <v>2934</v>
      </c>
      <c r="J41" s="6">
        <v>623</v>
      </c>
      <c r="K41" s="6">
        <v>2764</v>
      </c>
      <c r="L41" s="6">
        <v>623</v>
      </c>
      <c r="M41" s="6">
        <v>2934</v>
      </c>
      <c r="N41" s="8" t="s">
        <v>1044</v>
      </c>
      <c r="O41" s="8" t="s">
        <v>23</v>
      </c>
      <c r="P41" s="11">
        <v>658</v>
      </c>
      <c r="T41" s="6" t="s">
        <v>113</v>
      </c>
      <c r="U41" s="6">
        <f t="shared" ref="U41:X41" si="11">U15+U28</f>
        <v>8.0900234555998457E-2</v>
      </c>
      <c r="V41" s="6">
        <f t="shared" si="1"/>
        <v>220</v>
      </c>
      <c r="W41" s="6">
        <f t="shared" si="11"/>
        <v>723</v>
      </c>
      <c r="X41" s="6">
        <f t="shared" si="11"/>
        <v>181</v>
      </c>
      <c r="AB41" s="19" t="str">
        <f t="shared" si="3"/>
        <v>MMR001CMP119TDA10</v>
      </c>
      <c r="AC41" s="21" t="str">
        <f t="shared" si="4"/>
        <v>MMR001CMP119</v>
      </c>
      <c r="AD41" s="19" t="s">
        <v>23</v>
      </c>
      <c r="AE41" s="19" t="s">
        <v>1048</v>
      </c>
      <c r="AF41" s="20">
        <f t="shared" si="10"/>
        <v>578</v>
      </c>
    </row>
    <row r="42" spans="1:32" ht="30" x14ac:dyDescent="0.25">
      <c r="A42" s="7">
        <v>41878.67695601852</v>
      </c>
      <c r="B42" s="8" t="s">
        <v>0</v>
      </c>
      <c r="C42" s="8" t="s">
        <v>5</v>
      </c>
      <c r="D42" s="8" t="s">
        <v>1037</v>
      </c>
      <c r="E42" s="8" t="s">
        <v>710</v>
      </c>
      <c r="F42" s="8" t="s">
        <v>209</v>
      </c>
      <c r="G42" s="8" t="s">
        <v>125</v>
      </c>
      <c r="H42" s="6">
        <v>645</v>
      </c>
      <c r="I42" s="6">
        <v>2934</v>
      </c>
      <c r="J42" s="6">
        <v>623</v>
      </c>
      <c r="K42" s="6">
        <v>2764</v>
      </c>
      <c r="L42" s="6">
        <v>623</v>
      </c>
      <c r="M42" s="6">
        <v>2934</v>
      </c>
      <c r="N42" s="8" t="s">
        <v>20</v>
      </c>
      <c r="O42" s="8" t="s">
        <v>23</v>
      </c>
      <c r="P42" s="11">
        <v>238</v>
      </c>
      <c r="T42" s="6" t="s">
        <v>20</v>
      </c>
      <c r="U42" s="6">
        <f t="shared" ref="U42:X42" si="12">U16+U29</f>
        <v>6.0955779718820602E-2</v>
      </c>
      <c r="V42" s="6">
        <f t="shared" si="1"/>
        <v>166</v>
      </c>
      <c r="W42" s="6">
        <f t="shared" si="12"/>
        <v>545</v>
      </c>
      <c r="X42" s="6">
        <f t="shared" si="12"/>
        <v>136</v>
      </c>
      <c r="AB42" s="19" t="str">
        <f t="shared" si="3"/>
        <v>MMR001CMP119TDA11</v>
      </c>
      <c r="AC42" s="21" t="str">
        <f t="shared" si="4"/>
        <v>MMR001CMP119</v>
      </c>
      <c r="AD42" s="19" t="s">
        <v>23</v>
      </c>
      <c r="AE42" s="19" t="s">
        <v>1049</v>
      </c>
      <c r="AF42" s="20">
        <f t="shared" si="10"/>
        <v>221</v>
      </c>
    </row>
    <row r="43" spans="1:32" ht="30" x14ac:dyDescent="0.25">
      <c r="A43" s="7">
        <v>41878.67695601852</v>
      </c>
      <c r="B43" s="8" t="s">
        <v>0</v>
      </c>
      <c r="C43" s="8" t="s">
        <v>5</v>
      </c>
      <c r="D43" s="8" t="s">
        <v>1037</v>
      </c>
      <c r="E43" s="8" t="s">
        <v>710</v>
      </c>
      <c r="F43" s="8" t="s">
        <v>209</v>
      </c>
      <c r="G43" s="8" t="s">
        <v>125</v>
      </c>
      <c r="H43" s="6">
        <v>645</v>
      </c>
      <c r="I43" s="6">
        <v>2934</v>
      </c>
      <c r="J43" s="6">
        <v>623</v>
      </c>
      <c r="K43" s="6">
        <v>2764</v>
      </c>
      <c r="L43" s="6">
        <v>623</v>
      </c>
      <c r="M43" s="6">
        <v>2934</v>
      </c>
      <c r="N43" s="8" t="s">
        <v>108</v>
      </c>
      <c r="O43" s="8" t="s">
        <v>23</v>
      </c>
      <c r="P43" s="11">
        <v>2934</v>
      </c>
      <c r="T43" s="6" t="s">
        <v>114</v>
      </c>
      <c r="U43" s="6">
        <f t="shared" ref="U43:X43" si="13">U17+U30</f>
        <v>1.4749687018836428E-2</v>
      </c>
      <c r="V43" s="6">
        <f t="shared" si="1"/>
        <v>40</v>
      </c>
      <c r="W43" s="6">
        <f t="shared" si="13"/>
        <v>132</v>
      </c>
      <c r="X43" s="6">
        <f t="shared" si="13"/>
        <v>33</v>
      </c>
      <c r="AB43" s="19" t="str">
        <f t="shared" si="3"/>
        <v>MMR001CMP119TDA12</v>
      </c>
      <c r="AC43" s="21" t="str">
        <f t="shared" si="4"/>
        <v>MMR001CMP119</v>
      </c>
      <c r="AD43" s="19" t="s">
        <v>23</v>
      </c>
      <c r="AE43" s="19" t="s">
        <v>1050</v>
      </c>
      <c r="AF43" s="20">
        <f t="shared" si="10"/>
        <v>166</v>
      </c>
    </row>
    <row r="44" spans="1:32" ht="30" x14ac:dyDescent="0.25">
      <c r="A44" s="7">
        <v>41878.67695601852</v>
      </c>
      <c r="B44" s="8" t="s">
        <v>0</v>
      </c>
      <c r="C44" s="8" t="s">
        <v>8</v>
      </c>
      <c r="D44" s="16" t="s">
        <v>1045</v>
      </c>
      <c r="E44" s="8" t="s">
        <v>749</v>
      </c>
      <c r="F44" s="8" t="s">
        <v>209</v>
      </c>
      <c r="G44" s="8" t="s">
        <v>125</v>
      </c>
      <c r="H44" s="6">
        <v>1658</v>
      </c>
      <c r="I44" s="6">
        <v>8685</v>
      </c>
      <c r="J44" s="6">
        <v>1505</v>
      </c>
      <c r="K44" s="5">
        <v>8434</v>
      </c>
      <c r="L44" s="6">
        <v>1658</v>
      </c>
      <c r="M44" s="5">
        <v>8685</v>
      </c>
      <c r="N44" s="8" t="s">
        <v>1038</v>
      </c>
      <c r="O44" s="8" t="s">
        <v>21</v>
      </c>
      <c r="P44" s="11">
        <v>0</v>
      </c>
      <c r="T44" s="6" t="s">
        <v>850</v>
      </c>
      <c r="U44" s="6">
        <f t="shared" ref="U44:X44" si="14">U18+U31</f>
        <v>2.5930669276042193E-2</v>
      </c>
      <c r="V44" s="6">
        <f t="shared" si="1"/>
        <v>71</v>
      </c>
      <c r="W44" s="6">
        <f t="shared" si="14"/>
        <v>231</v>
      </c>
      <c r="X44" s="6">
        <f t="shared" si="14"/>
        <v>57</v>
      </c>
      <c r="AB44" s="19" t="str">
        <f t="shared" si="3"/>
        <v>MMR001CMP119TDA2</v>
      </c>
      <c r="AC44" s="21" t="str">
        <f t="shared" si="4"/>
        <v>MMR001CMP119</v>
      </c>
      <c r="AD44" s="19" t="s">
        <v>23</v>
      </c>
      <c r="AE44" s="19" t="s">
        <v>1051</v>
      </c>
      <c r="AF44" s="20">
        <f t="shared" si="10"/>
        <v>40</v>
      </c>
    </row>
    <row r="45" spans="1:32" ht="30" x14ac:dyDescent="0.25">
      <c r="A45" s="7">
        <v>41878.67695601852</v>
      </c>
      <c r="B45" s="8" t="s">
        <v>0</v>
      </c>
      <c r="C45" s="8" t="s">
        <v>8</v>
      </c>
      <c r="D45" s="8" t="s">
        <v>1045</v>
      </c>
      <c r="E45" s="8" t="s">
        <v>749</v>
      </c>
      <c r="F45" s="8" t="s">
        <v>209</v>
      </c>
      <c r="G45" s="8" t="s">
        <v>125</v>
      </c>
      <c r="H45" s="6">
        <v>1658</v>
      </c>
      <c r="I45" s="6">
        <v>8685</v>
      </c>
      <c r="J45" s="6">
        <v>1505</v>
      </c>
      <c r="K45" s="6">
        <v>8434</v>
      </c>
      <c r="L45" s="6">
        <v>1658</v>
      </c>
      <c r="M45" s="6">
        <v>8685</v>
      </c>
      <c r="N45" s="8" t="s">
        <v>1039</v>
      </c>
      <c r="O45" s="8" t="s">
        <v>21</v>
      </c>
      <c r="P45" s="11">
        <v>0</v>
      </c>
      <c r="T45" s="6" t="s">
        <v>849</v>
      </c>
      <c r="U45" s="6">
        <f t="shared" ref="U45:X45" si="15">U19+U32</f>
        <v>3.0175701149756089E-2</v>
      </c>
      <c r="V45" s="6">
        <f t="shared" si="1"/>
        <v>82</v>
      </c>
      <c r="W45" s="6">
        <f t="shared" si="15"/>
        <v>269</v>
      </c>
      <c r="X45" s="6">
        <f t="shared" si="15"/>
        <v>68</v>
      </c>
      <c r="AB45" s="19" t="str">
        <f t="shared" si="3"/>
        <v>MMR001CMP119TDA3</v>
      </c>
      <c r="AC45" s="21" t="str">
        <f t="shared" si="4"/>
        <v>MMR001CMP119</v>
      </c>
      <c r="AD45" s="19" t="s">
        <v>23</v>
      </c>
      <c r="AE45" s="19" t="s">
        <v>1052</v>
      </c>
      <c r="AF45" s="20">
        <f t="shared" si="10"/>
        <v>71</v>
      </c>
    </row>
    <row r="46" spans="1:32" ht="30" x14ac:dyDescent="0.25">
      <c r="A46" s="7">
        <v>41878.67695601852</v>
      </c>
      <c r="B46" s="8" t="s">
        <v>0</v>
      </c>
      <c r="C46" s="8" t="s">
        <v>8</v>
      </c>
      <c r="D46" s="8" t="s">
        <v>1045</v>
      </c>
      <c r="E46" s="8" t="s">
        <v>749</v>
      </c>
      <c r="F46" s="8" t="s">
        <v>209</v>
      </c>
      <c r="G46" s="8" t="s">
        <v>125</v>
      </c>
      <c r="H46" s="6">
        <v>1658</v>
      </c>
      <c r="I46" s="6">
        <v>8685</v>
      </c>
      <c r="J46" s="6">
        <v>1505</v>
      </c>
      <c r="K46" s="6">
        <v>8434</v>
      </c>
      <c r="L46" s="6">
        <v>1658</v>
      </c>
      <c r="M46" s="6">
        <v>8685</v>
      </c>
      <c r="N46" s="8" t="s">
        <v>1040</v>
      </c>
      <c r="O46" s="8" t="s">
        <v>21</v>
      </c>
      <c r="P46" s="11">
        <v>0</v>
      </c>
      <c r="T46" s="6" t="s">
        <v>848</v>
      </c>
      <c r="U46" s="6">
        <f t="shared" ref="U46:X46" si="16">U20+U33</f>
        <v>5.4753716201631816E-2</v>
      </c>
      <c r="V46" s="6">
        <f t="shared" si="1"/>
        <v>149</v>
      </c>
      <c r="W46" s="6">
        <f t="shared" si="16"/>
        <v>489</v>
      </c>
      <c r="X46" s="6">
        <f t="shared" si="16"/>
        <v>122</v>
      </c>
      <c r="AB46" s="19" t="str">
        <f t="shared" si="3"/>
        <v>MMR001CMP119TDA4</v>
      </c>
      <c r="AC46" s="21" t="str">
        <f t="shared" si="4"/>
        <v>MMR001CMP119</v>
      </c>
      <c r="AD46" s="19" t="s">
        <v>23</v>
      </c>
      <c r="AE46" s="19" t="s">
        <v>1053</v>
      </c>
      <c r="AF46" s="20">
        <f t="shared" si="10"/>
        <v>82</v>
      </c>
    </row>
    <row r="47" spans="1:32" ht="30" x14ac:dyDescent="0.25">
      <c r="A47" s="7">
        <v>41878.67695601852</v>
      </c>
      <c r="B47" s="8" t="s">
        <v>0</v>
      </c>
      <c r="C47" s="8" t="s">
        <v>8</v>
      </c>
      <c r="D47" s="8" t="s">
        <v>1045</v>
      </c>
      <c r="E47" s="8" t="s">
        <v>749</v>
      </c>
      <c r="F47" s="8" t="s">
        <v>209</v>
      </c>
      <c r="G47" s="8" t="s">
        <v>125</v>
      </c>
      <c r="H47" s="6">
        <v>1658</v>
      </c>
      <c r="I47" s="6">
        <v>8685</v>
      </c>
      <c r="J47" s="6">
        <v>1505</v>
      </c>
      <c r="K47" s="6">
        <v>8434</v>
      </c>
      <c r="L47" s="6">
        <v>1658</v>
      </c>
      <c r="M47" s="6">
        <v>8685</v>
      </c>
      <c r="N47" s="8" t="s">
        <v>1041</v>
      </c>
      <c r="O47" s="8" t="s">
        <v>21</v>
      </c>
      <c r="P47" s="11">
        <v>572</v>
      </c>
      <c r="T47" s="6" t="s">
        <v>118</v>
      </c>
      <c r="U47" s="6">
        <f t="shared" ref="U47:X47" si="17">U21+U34</f>
        <v>0.16555624307484207</v>
      </c>
      <c r="V47" s="6">
        <f t="shared" si="1"/>
        <v>451</v>
      </c>
      <c r="W47" s="6">
        <f t="shared" si="17"/>
        <v>1478</v>
      </c>
      <c r="X47" s="6">
        <f t="shared" si="17"/>
        <v>370</v>
      </c>
      <c r="AB47" s="19" t="str">
        <f t="shared" si="3"/>
        <v>MMR001CMP119TDA5</v>
      </c>
      <c r="AC47" s="21" t="str">
        <f t="shared" si="4"/>
        <v>MMR001CMP119</v>
      </c>
      <c r="AD47" s="19" t="s">
        <v>23</v>
      </c>
      <c r="AE47" s="19" t="s">
        <v>1054</v>
      </c>
      <c r="AF47" s="20">
        <f t="shared" si="10"/>
        <v>149</v>
      </c>
    </row>
    <row r="48" spans="1:32" ht="30" x14ac:dyDescent="0.25">
      <c r="A48" s="7">
        <v>41878.67695601852</v>
      </c>
      <c r="B48" s="8" t="s">
        <v>0</v>
      </c>
      <c r="C48" s="8" t="s">
        <v>8</v>
      </c>
      <c r="D48" s="8" t="s">
        <v>1045</v>
      </c>
      <c r="E48" s="8" t="s">
        <v>749</v>
      </c>
      <c r="F48" s="8" t="s">
        <v>209</v>
      </c>
      <c r="G48" s="8" t="s">
        <v>125</v>
      </c>
      <c r="H48" s="6">
        <v>1658</v>
      </c>
      <c r="I48" s="6">
        <v>8685</v>
      </c>
      <c r="J48" s="6">
        <v>1505</v>
      </c>
      <c r="K48" s="6">
        <v>8434</v>
      </c>
      <c r="L48" s="6">
        <v>1658</v>
      </c>
      <c r="M48" s="6">
        <v>8685</v>
      </c>
      <c r="N48" s="8" t="s">
        <v>1042</v>
      </c>
      <c r="O48" s="8" t="s">
        <v>21</v>
      </c>
      <c r="P48" s="11">
        <v>1137</v>
      </c>
      <c r="T48" s="6" t="s">
        <v>119</v>
      </c>
      <c r="U48" s="6">
        <f t="shared" ref="U48:X48" si="18">U22+U35</f>
        <v>0.11484609960715467</v>
      </c>
      <c r="V48" s="6">
        <f t="shared" si="1"/>
        <v>313</v>
      </c>
      <c r="W48" s="6">
        <f t="shared" si="18"/>
        <v>1025</v>
      </c>
      <c r="X48" s="6">
        <f t="shared" si="18"/>
        <v>256</v>
      </c>
      <c r="AB48" s="19" t="str">
        <f t="shared" si="3"/>
        <v>MMR001CMP119TDA6</v>
      </c>
      <c r="AC48" s="21" t="str">
        <f t="shared" si="4"/>
        <v>MMR001CMP119</v>
      </c>
      <c r="AD48" s="19" t="s">
        <v>23</v>
      </c>
      <c r="AE48" s="19" t="s">
        <v>1055</v>
      </c>
      <c r="AF48" s="20">
        <f t="shared" si="10"/>
        <v>451</v>
      </c>
    </row>
    <row r="49" spans="1:32" ht="30" x14ac:dyDescent="0.25">
      <c r="A49" s="7">
        <v>41878.67695601852</v>
      </c>
      <c r="B49" s="8" t="s">
        <v>0</v>
      </c>
      <c r="C49" s="8" t="s">
        <v>8</v>
      </c>
      <c r="D49" s="8" t="s">
        <v>1045</v>
      </c>
      <c r="E49" s="8" t="s">
        <v>749</v>
      </c>
      <c r="F49" s="8" t="s">
        <v>209</v>
      </c>
      <c r="G49" s="8" t="s">
        <v>125</v>
      </c>
      <c r="H49" s="6">
        <v>1658</v>
      </c>
      <c r="I49" s="6">
        <v>8685</v>
      </c>
      <c r="J49" s="6">
        <v>1505</v>
      </c>
      <c r="K49" s="6">
        <v>8434</v>
      </c>
      <c r="L49" s="6">
        <v>1658</v>
      </c>
      <c r="M49" s="6">
        <v>8685</v>
      </c>
      <c r="N49" s="8" t="s">
        <v>19</v>
      </c>
      <c r="O49" s="8" t="s">
        <v>21</v>
      </c>
      <c r="P49" s="11">
        <v>717</v>
      </c>
      <c r="T49" s="6" t="s">
        <v>120</v>
      </c>
      <c r="U49" s="6">
        <f t="shared" ref="U49:X49" si="19">U23+U36</f>
        <v>0.10166491589080914</v>
      </c>
      <c r="V49" s="6">
        <f t="shared" si="1"/>
        <v>277</v>
      </c>
      <c r="W49" s="6">
        <f t="shared" si="19"/>
        <v>907</v>
      </c>
      <c r="X49" s="6">
        <f t="shared" si="19"/>
        <v>226</v>
      </c>
      <c r="AB49" s="19" t="str">
        <f t="shared" si="3"/>
        <v>MMR001CMP119TDA7</v>
      </c>
      <c r="AC49" s="21" t="str">
        <f t="shared" si="4"/>
        <v>MMR001CMP119</v>
      </c>
      <c r="AD49" s="19" t="s">
        <v>23</v>
      </c>
      <c r="AE49" s="19" t="s">
        <v>1056</v>
      </c>
      <c r="AF49" s="20">
        <f t="shared" si="10"/>
        <v>312</v>
      </c>
    </row>
    <row r="50" spans="1:32" ht="30" x14ac:dyDescent="0.25">
      <c r="A50" s="7">
        <v>41878.67695601852</v>
      </c>
      <c r="B50" s="8" t="s">
        <v>0</v>
      </c>
      <c r="C50" s="8" t="s">
        <v>8</v>
      </c>
      <c r="D50" s="8" t="s">
        <v>1045</v>
      </c>
      <c r="E50" s="8" t="s">
        <v>749</v>
      </c>
      <c r="F50" s="8" t="s">
        <v>209</v>
      </c>
      <c r="G50" s="8" t="s">
        <v>125</v>
      </c>
      <c r="H50" s="6">
        <v>1658</v>
      </c>
      <c r="I50" s="6">
        <v>8685</v>
      </c>
      <c r="J50" s="6">
        <v>1505</v>
      </c>
      <c r="K50" s="6">
        <v>8434</v>
      </c>
      <c r="L50" s="6">
        <v>1658</v>
      </c>
      <c r="M50" s="6">
        <v>8685</v>
      </c>
      <c r="N50" s="8" t="s">
        <v>1043</v>
      </c>
      <c r="O50" s="8" t="s">
        <v>21</v>
      </c>
      <c r="P50" s="11">
        <v>359</v>
      </c>
      <c r="T50" s="6" t="s">
        <v>19</v>
      </c>
      <c r="U50" s="6">
        <f t="shared" ref="U50:X50" si="20">U24+U37</f>
        <v>0.12455930813175428</v>
      </c>
      <c r="V50" s="6">
        <f t="shared" si="1"/>
        <v>339</v>
      </c>
      <c r="W50" s="6">
        <f t="shared" si="20"/>
        <v>1112</v>
      </c>
      <c r="X50" s="6">
        <f t="shared" si="20"/>
        <v>278</v>
      </c>
      <c r="AB50" s="19" t="str">
        <f t="shared" si="3"/>
        <v>MMR001CMP119TDA8</v>
      </c>
      <c r="AC50" s="21" t="str">
        <f t="shared" si="4"/>
        <v>MMR001CMP119</v>
      </c>
      <c r="AD50" s="19" t="s">
        <v>23</v>
      </c>
      <c r="AE50" s="19" t="s">
        <v>1057</v>
      </c>
      <c r="AF50" s="20">
        <f t="shared" si="10"/>
        <v>277</v>
      </c>
    </row>
    <row r="51" spans="1:32" ht="30" x14ac:dyDescent="0.25">
      <c r="A51" s="7">
        <v>41878.67695601852</v>
      </c>
      <c r="B51" s="8" t="s">
        <v>0</v>
      </c>
      <c r="C51" s="8" t="s">
        <v>8</v>
      </c>
      <c r="D51" s="8" t="s">
        <v>1045</v>
      </c>
      <c r="E51" s="8" t="s">
        <v>749</v>
      </c>
      <c r="F51" s="8" t="s">
        <v>209</v>
      </c>
      <c r="G51" s="8" t="s">
        <v>125</v>
      </c>
      <c r="H51" s="6">
        <v>1658</v>
      </c>
      <c r="I51" s="6">
        <v>8685</v>
      </c>
      <c r="J51" s="6">
        <v>1505</v>
      </c>
      <c r="K51" s="6">
        <v>8434</v>
      </c>
      <c r="L51" s="6">
        <v>1658</v>
      </c>
      <c r="M51" s="6">
        <v>8685</v>
      </c>
      <c r="N51" s="8" t="s">
        <v>1044</v>
      </c>
      <c r="O51" s="8" t="s">
        <v>21</v>
      </c>
      <c r="P51" s="11">
        <v>1256</v>
      </c>
      <c r="U51" s="6">
        <f t="shared" ref="U51:X51" si="21">U25+U38</f>
        <v>1</v>
      </c>
      <c r="V51" s="6">
        <f t="shared" si="21"/>
        <v>2724</v>
      </c>
      <c r="W51" s="6">
        <f t="shared" si="21"/>
        <v>8928</v>
      </c>
      <c r="X51" s="6">
        <f t="shared" si="21"/>
        <v>2230</v>
      </c>
      <c r="AB51" s="19" t="str">
        <f t="shared" si="3"/>
        <v>MMR001CMP119TDA9</v>
      </c>
      <c r="AC51" s="21" t="str">
        <f t="shared" si="4"/>
        <v>MMR001CMP119</v>
      </c>
      <c r="AD51" s="19" t="s">
        <v>23</v>
      </c>
      <c r="AE51" s="19" t="s">
        <v>1058</v>
      </c>
      <c r="AF51" s="20">
        <f t="shared" si="10"/>
        <v>339</v>
      </c>
    </row>
    <row r="52" spans="1:32" ht="30" x14ac:dyDescent="0.25">
      <c r="A52" s="7">
        <v>41878.67695601852</v>
      </c>
      <c r="B52" s="8" t="s">
        <v>0</v>
      </c>
      <c r="C52" s="8" t="s">
        <v>8</v>
      </c>
      <c r="D52" s="8" t="s">
        <v>1045</v>
      </c>
      <c r="E52" s="8" t="s">
        <v>749</v>
      </c>
      <c r="F52" s="8" t="s">
        <v>209</v>
      </c>
      <c r="G52" s="8" t="s">
        <v>125</v>
      </c>
      <c r="H52" s="6">
        <v>1658</v>
      </c>
      <c r="I52" s="6">
        <v>8685</v>
      </c>
      <c r="J52" s="6">
        <v>1505</v>
      </c>
      <c r="K52" s="6">
        <v>8434</v>
      </c>
      <c r="L52" s="6">
        <v>1658</v>
      </c>
      <c r="M52" s="6">
        <v>8685</v>
      </c>
      <c r="N52" s="8" t="s">
        <v>20</v>
      </c>
      <c r="O52" s="8" t="s">
        <v>21</v>
      </c>
      <c r="P52" s="11">
        <v>284</v>
      </c>
      <c r="AB52" s="23" t="str">
        <f t="shared" si="3"/>
        <v>MMR001CMP119TDAT</v>
      </c>
      <c r="AC52" s="24" t="str">
        <f t="shared" si="4"/>
        <v>MMR001CMP119</v>
      </c>
      <c r="AD52" s="23" t="s">
        <v>23</v>
      </c>
      <c r="AE52" s="23" t="s">
        <v>1059</v>
      </c>
      <c r="AF52" s="25">
        <f t="shared" si="10"/>
        <v>2724</v>
      </c>
    </row>
    <row r="53" spans="1:32" x14ac:dyDescent="0.25">
      <c r="A53" s="7">
        <v>41878.67695601852</v>
      </c>
      <c r="B53" s="8" t="s">
        <v>0</v>
      </c>
      <c r="C53" s="8" t="s">
        <v>8</v>
      </c>
      <c r="D53" s="8" t="s">
        <v>1045</v>
      </c>
      <c r="E53" s="8" t="s">
        <v>749</v>
      </c>
      <c r="F53" s="8" t="s">
        <v>209</v>
      </c>
      <c r="G53" s="8" t="s">
        <v>125</v>
      </c>
      <c r="H53" s="6">
        <v>1658</v>
      </c>
      <c r="I53" s="6">
        <v>8685</v>
      </c>
      <c r="J53" s="6">
        <v>1505</v>
      </c>
      <c r="K53" s="6">
        <v>8434</v>
      </c>
      <c r="L53" s="6">
        <v>1658</v>
      </c>
      <c r="M53" s="6">
        <v>8685</v>
      </c>
      <c r="N53" s="8" t="s">
        <v>108</v>
      </c>
      <c r="O53" s="8" t="s">
        <v>21</v>
      </c>
      <c r="P53" s="11">
        <v>4325</v>
      </c>
    </row>
    <row r="54" spans="1:32" x14ac:dyDescent="0.25">
      <c r="A54" s="7">
        <v>41878.67695601852</v>
      </c>
      <c r="B54" s="8" t="s">
        <v>0</v>
      </c>
      <c r="C54" s="8" t="s">
        <v>8</v>
      </c>
      <c r="D54" s="8" t="s">
        <v>1045</v>
      </c>
      <c r="E54" s="8" t="s">
        <v>749</v>
      </c>
      <c r="F54" s="8" t="s">
        <v>209</v>
      </c>
      <c r="G54" s="8" t="s">
        <v>125</v>
      </c>
      <c r="H54" s="6">
        <v>1658</v>
      </c>
      <c r="I54" s="6">
        <v>8685</v>
      </c>
      <c r="J54" s="6">
        <v>1505</v>
      </c>
      <c r="K54" s="6">
        <v>8434</v>
      </c>
      <c r="L54" s="6">
        <v>1658</v>
      </c>
      <c r="M54" s="6">
        <v>8685</v>
      </c>
      <c r="N54" s="8" t="s">
        <v>1038</v>
      </c>
      <c r="O54" s="8" t="s">
        <v>22</v>
      </c>
      <c r="P54" s="11">
        <v>0</v>
      </c>
    </row>
    <row r="55" spans="1:32" x14ac:dyDescent="0.25">
      <c r="A55" s="7">
        <v>41878.67695601852</v>
      </c>
      <c r="B55" s="8" t="s">
        <v>0</v>
      </c>
      <c r="C55" s="8" t="s">
        <v>8</v>
      </c>
      <c r="D55" s="8" t="s">
        <v>1045</v>
      </c>
      <c r="E55" s="8" t="s">
        <v>749</v>
      </c>
      <c r="F55" s="8" t="s">
        <v>209</v>
      </c>
      <c r="G55" s="8" t="s">
        <v>125</v>
      </c>
      <c r="H55" s="6">
        <v>1658</v>
      </c>
      <c r="I55" s="6">
        <v>8685</v>
      </c>
      <c r="J55" s="6">
        <v>1505</v>
      </c>
      <c r="K55" s="6">
        <v>8434</v>
      </c>
      <c r="L55" s="6">
        <v>1658</v>
      </c>
      <c r="M55" s="6">
        <v>8685</v>
      </c>
      <c r="N55" s="8" t="s">
        <v>1039</v>
      </c>
      <c r="O55" s="8" t="s">
        <v>22</v>
      </c>
      <c r="P55" s="11">
        <v>0</v>
      </c>
    </row>
    <row r="56" spans="1:32" x14ac:dyDescent="0.25">
      <c r="A56" s="7">
        <v>41878.67695601852</v>
      </c>
      <c r="B56" s="8" t="s">
        <v>0</v>
      </c>
      <c r="C56" s="8" t="s">
        <v>8</v>
      </c>
      <c r="D56" s="8" t="s">
        <v>1045</v>
      </c>
      <c r="E56" s="8" t="s">
        <v>749</v>
      </c>
      <c r="F56" s="8" t="s">
        <v>209</v>
      </c>
      <c r="G56" s="8" t="s">
        <v>125</v>
      </c>
      <c r="H56" s="6">
        <v>1658</v>
      </c>
      <c r="I56" s="6">
        <v>8685</v>
      </c>
      <c r="J56" s="6">
        <v>1505</v>
      </c>
      <c r="K56" s="6">
        <v>8434</v>
      </c>
      <c r="L56" s="6">
        <v>1658</v>
      </c>
      <c r="M56" s="6">
        <v>8685</v>
      </c>
      <c r="N56" s="8" t="s">
        <v>1040</v>
      </c>
      <c r="O56" s="8" t="s">
        <v>22</v>
      </c>
      <c r="P56" s="11">
        <v>0</v>
      </c>
    </row>
    <row r="57" spans="1:32" x14ac:dyDescent="0.25">
      <c r="A57" s="7">
        <v>41878.67695601852</v>
      </c>
      <c r="B57" s="8" t="s">
        <v>0</v>
      </c>
      <c r="C57" s="8" t="s">
        <v>8</v>
      </c>
      <c r="D57" s="8" t="s">
        <v>1045</v>
      </c>
      <c r="E57" s="8" t="s">
        <v>749</v>
      </c>
      <c r="F57" s="8" t="s">
        <v>209</v>
      </c>
      <c r="G57" s="8" t="s">
        <v>125</v>
      </c>
      <c r="H57" s="6">
        <v>1658</v>
      </c>
      <c r="I57" s="6">
        <v>8685</v>
      </c>
      <c r="J57" s="6">
        <v>1505</v>
      </c>
      <c r="K57" s="6">
        <v>8434</v>
      </c>
      <c r="L57" s="6">
        <v>1658</v>
      </c>
      <c r="M57" s="6">
        <v>8685</v>
      </c>
      <c r="N57" s="8" t="s">
        <v>1041</v>
      </c>
      <c r="O57" s="8" t="s">
        <v>22</v>
      </c>
      <c r="P57" s="11">
        <v>646</v>
      </c>
    </row>
    <row r="58" spans="1:32" x14ac:dyDescent="0.25">
      <c r="A58" s="7">
        <v>41878.67695601852</v>
      </c>
      <c r="B58" s="8" t="s">
        <v>0</v>
      </c>
      <c r="C58" s="8" t="s">
        <v>8</v>
      </c>
      <c r="D58" s="8" t="s">
        <v>1045</v>
      </c>
      <c r="E58" s="8" t="s">
        <v>749</v>
      </c>
      <c r="F58" s="8" t="s">
        <v>209</v>
      </c>
      <c r="G58" s="8" t="s">
        <v>125</v>
      </c>
      <c r="H58" s="6">
        <v>1658</v>
      </c>
      <c r="I58" s="6">
        <v>8685</v>
      </c>
      <c r="J58" s="6">
        <v>1505</v>
      </c>
      <c r="K58" s="6">
        <v>8434</v>
      </c>
      <c r="L58" s="6">
        <v>1658</v>
      </c>
      <c r="M58" s="6">
        <v>8685</v>
      </c>
      <c r="N58" s="8" t="s">
        <v>1042</v>
      </c>
      <c r="O58" s="8" t="s">
        <v>22</v>
      </c>
      <c r="P58" s="11">
        <v>1138</v>
      </c>
    </row>
    <row r="59" spans="1:32" x14ac:dyDescent="0.25">
      <c r="A59" s="7">
        <v>41878.67695601852</v>
      </c>
      <c r="B59" s="8" t="s">
        <v>0</v>
      </c>
      <c r="C59" s="8" t="s">
        <v>8</v>
      </c>
      <c r="D59" s="8" t="s">
        <v>1045</v>
      </c>
      <c r="E59" s="8" t="s">
        <v>749</v>
      </c>
      <c r="F59" s="8" t="s">
        <v>209</v>
      </c>
      <c r="G59" s="8" t="s">
        <v>125</v>
      </c>
      <c r="H59" s="6">
        <v>1658</v>
      </c>
      <c r="I59" s="6">
        <v>8685</v>
      </c>
      <c r="J59" s="6">
        <v>1505</v>
      </c>
      <c r="K59" s="6">
        <v>8434</v>
      </c>
      <c r="L59" s="6">
        <v>1658</v>
      </c>
      <c r="M59" s="6">
        <v>8685</v>
      </c>
      <c r="N59" s="8" t="s">
        <v>19</v>
      </c>
      <c r="O59" s="8" t="s">
        <v>22</v>
      </c>
      <c r="P59" s="11">
        <v>755</v>
      </c>
      <c r="V59" s="6">
        <v>2724</v>
      </c>
      <c r="W59" s="6">
        <v>8928</v>
      </c>
      <c r="X59" s="6">
        <v>2230</v>
      </c>
    </row>
    <row r="60" spans="1:32" x14ac:dyDescent="0.25">
      <c r="A60" s="7">
        <v>41878.67695601852</v>
      </c>
      <c r="B60" s="8" t="s">
        <v>0</v>
      </c>
      <c r="C60" s="8" t="s">
        <v>8</v>
      </c>
      <c r="D60" s="8" t="s">
        <v>1045</v>
      </c>
      <c r="E60" s="8" t="s">
        <v>749</v>
      </c>
      <c r="F60" s="8" t="s">
        <v>209</v>
      </c>
      <c r="G60" s="8" t="s">
        <v>125</v>
      </c>
      <c r="H60" s="6">
        <v>1658</v>
      </c>
      <c r="I60" s="6">
        <v>8685</v>
      </c>
      <c r="J60" s="6">
        <v>1505</v>
      </c>
      <c r="K60" s="6">
        <v>8434</v>
      </c>
      <c r="L60" s="6">
        <v>1658</v>
      </c>
      <c r="M60" s="6">
        <v>8685</v>
      </c>
      <c r="N60" s="8" t="s">
        <v>1043</v>
      </c>
      <c r="O60" s="8" t="s">
        <v>22</v>
      </c>
      <c r="P60" s="11">
        <v>378</v>
      </c>
      <c r="T60" s="6" t="s">
        <v>111</v>
      </c>
      <c r="U60" s="6">
        <v>7.108629646151411E-3</v>
      </c>
      <c r="V60" s="6">
        <v>19</v>
      </c>
      <c r="W60" s="6">
        <v>63</v>
      </c>
      <c r="X60" s="6">
        <v>16</v>
      </c>
    </row>
    <row r="61" spans="1:32" x14ac:dyDescent="0.25">
      <c r="A61" s="7">
        <v>41878.67695601852</v>
      </c>
      <c r="B61" s="8" t="s">
        <v>0</v>
      </c>
      <c r="C61" s="8" t="s">
        <v>8</v>
      </c>
      <c r="D61" s="8" t="s">
        <v>1045</v>
      </c>
      <c r="E61" s="8" t="s">
        <v>749</v>
      </c>
      <c r="F61" s="8" t="s">
        <v>209</v>
      </c>
      <c r="G61" s="8" t="s">
        <v>125</v>
      </c>
      <c r="H61" s="6">
        <v>1658</v>
      </c>
      <c r="I61" s="6">
        <v>8685</v>
      </c>
      <c r="J61" s="6">
        <v>1505</v>
      </c>
      <c r="K61" s="6">
        <v>8434</v>
      </c>
      <c r="L61" s="6">
        <v>1658</v>
      </c>
      <c r="M61" s="6">
        <v>8685</v>
      </c>
      <c r="N61" s="8" t="s">
        <v>1044</v>
      </c>
      <c r="O61" s="8" t="s">
        <v>22</v>
      </c>
      <c r="P61" s="11">
        <v>1224</v>
      </c>
      <c r="T61" s="6" t="s">
        <v>114</v>
      </c>
      <c r="U61" s="6">
        <v>7.5978875570201316E-3</v>
      </c>
      <c r="V61" s="6">
        <v>21</v>
      </c>
      <c r="W61" s="6">
        <v>68</v>
      </c>
      <c r="X61" s="6">
        <v>17</v>
      </c>
    </row>
    <row r="62" spans="1:32" x14ac:dyDescent="0.25">
      <c r="A62" s="7">
        <v>41878.67695601852</v>
      </c>
      <c r="B62" s="8" t="s">
        <v>0</v>
      </c>
      <c r="C62" s="8" t="s">
        <v>8</v>
      </c>
      <c r="D62" s="8" t="s">
        <v>1045</v>
      </c>
      <c r="E62" s="8" t="s">
        <v>749</v>
      </c>
      <c r="F62" s="8" t="s">
        <v>209</v>
      </c>
      <c r="G62" s="8" t="s">
        <v>125</v>
      </c>
      <c r="H62" s="6">
        <v>1658</v>
      </c>
      <c r="I62" s="6">
        <v>8685</v>
      </c>
      <c r="J62" s="6">
        <v>1505</v>
      </c>
      <c r="K62" s="6">
        <v>8434</v>
      </c>
      <c r="L62" s="6">
        <v>1658</v>
      </c>
      <c r="M62" s="6">
        <v>8685</v>
      </c>
      <c r="N62" s="8" t="s">
        <v>20</v>
      </c>
      <c r="O62" s="8" t="s">
        <v>22</v>
      </c>
      <c r="P62" s="11">
        <v>219</v>
      </c>
      <c r="T62" s="6" t="s">
        <v>850</v>
      </c>
      <c r="U62" s="6">
        <v>1.3152403839235606E-2</v>
      </c>
      <c r="V62" s="6">
        <v>36</v>
      </c>
      <c r="W62" s="6">
        <v>117</v>
      </c>
      <c r="X62" s="6">
        <v>29</v>
      </c>
    </row>
    <row r="63" spans="1:32" x14ac:dyDescent="0.25">
      <c r="A63" s="7">
        <v>41878.67695601852</v>
      </c>
      <c r="B63" s="8" t="s">
        <v>0</v>
      </c>
      <c r="C63" s="8" t="s">
        <v>8</v>
      </c>
      <c r="D63" s="8" t="s">
        <v>1045</v>
      </c>
      <c r="E63" s="8" t="s">
        <v>749</v>
      </c>
      <c r="F63" s="8" t="s">
        <v>209</v>
      </c>
      <c r="G63" s="8" t="s">
        <v>125</v>
      </c>
      <c r="H63" s="6">
        <v>1658</v>
      </c>
      <c r="I63" s="6">
        <v>8685</v>
      </c>
      <c r="J63" s="6">
        <v>1505</v>
      </c>
      <c r="K63" s="6">
        <v>8434</v>
      </c>
      <c r="L63" s="6">
        <v>1658</v>
      </c>
      <c r="M63" s="6">
        <v>8685</v>
      </c>
      <c r="N63" s="8" t="s">
        <v>108</v>
      </c>
      <c r="O63" s="8" t="s">
        <v>22</v>
      </c>
      <c r="P63" s="11">
        <v>4360</v>
      </c>
      <c r="T63" s="6" t="s">
        <v>849</v>
      </c>
      <c r="U63" s="6">
        <v>1.5037485789935677E-2</v>
      </c>
      <c r="V63" s="6">
        <v>41</v>
      </c>
      <c r="W63" s="6">
        <v>134</v>
      </c>
      <c r="X63" s="6">
        <v>34</v>
      </c>
    </row>
    <row r="64" spans="1:32" x14ac:dyDescent="0.25">
      <c r="A64" s="7">
        <v>41878.67695601852</v>
      </c>
      <c r="B64" s="8" t="s">
        <v>0</v>
      </c>
      <c r="C64" s="8" t="s">
        <v>8</v>
      </c>
      <c r="D64" s="8" t="s">
        <v>1045</v>
      </c>
      <c r="E64" s="8" t="s">
        <v>749</v>
      </c>
      <c r="F64" s="8" t="s">
        <v>209</v>
      </c>
      <c r="G64" s="8" t="s">
        <v>125</v>
      </c>
      <c r="H64" s="6">
        <v>1658</v>
      </c>
      <c r="I64" s="6">
        <v>8685</v>
      </c>
      <c r="J64" s="6">
        <v>1505</v>
      </c>
      <c r="K64" s="6">
        <v>8434</v>
      </c>
      <c r="L64" s="6">
        <v>1658</v>
      </c>
      <c r="M64" s="6">
        <v>8685</v>
      </c>
      <c r="N64" s="8" t="s">
        <v>1038</v>
      </c>
      <c r="O64" s="8" t="s">
        <v>23</v>
      </c>
      <c r="P64" s="11">
        <v>0</v>
      </c>
      <c r="T64" s="6" t="s">
        <v>848</v>
      </c>
      <c r="U64" s="6">
        <v>2.7283323500208654E-2</v>
      </c>
      <c r="V64" s="6">
        <v>74</v>
      </c>
      <c r="W64" s="6">
        <v>244</v>
      </c>
      <c r="X64" s="6">
        <v>61</v>
      </c>
    </row>
    <row r="65" spans="1:24" x14ac:dyDescent="0.25">
      <c r="A65" s="7">
        <v>41878.67695601852</v>
      </c>
      <c r="B65" s="8" t="s">
        <v>0</v>
      </c>
      <c r="C65" s="8" t="s">
        <v>8</v>
      </c>
      <c r="D65" s="8" t="s">
        <v>1045</v>
      </c>
      <c r="E65" s="8" t="s">
        <v>749</v>
      </c>
      <c r="F65" s="8" t="s">
        <v>209</v>
      </c>
      <c r="G65" s="8" t="s">
        <v>125</v>
      </c>
      <c r="H65" s="6">
        <v>1658</v>
      </c>
      <c r="I65" s="6">
        <v>8685</v>
      </c>
      <c r="J65" s="6">
        <v>1505</v>
      </c>
      <c r="K65" s="6">
        <v>8434</v>
      </c>
      <c r="L65" s="6">
        <v>1658</v>
      </c>
      <c r="M65" s="6">
        <v>8685</v>
      </c>
      <c r="N65" s="8" t="s">
        <v>1039</v>
      </c>
      <c r="O65" s="8" t="s">
        <v>23</v>
      </c>
      <c r="P65" s="11">
        <v>0</v>
      </c>
      <c r="T65" s="6" t="s">
        <v>118</v>
      </c>
      <c r="U65" s="6">
        <v>8.2814096383808447E-2</v>
      </c>
      <c r="V65" s="6">
        <v>226</v>
      </c>
      <c r="W65" s="6">
        <v>739</v>
      </c>
      <c r="X65" s="6">
        <v>185</v>
      </c>
    </row>
    <row r="66" spans="1:24" x14ac:dyDescent="0.25">
      <c r="A66" s="7">
        <v>41878.67695601852</v>
      </c>
      <c r="B66" s="8" t="s">
        <v>0</v>
      </c>
      <c r="C66" s="8" t="s">
        <v>8</v>
      </c>
      <c r="D66" s="8" t="s">
        <v>1045</v>
      </c>
      <c r="E66" s="8" t="s">
        <v>749</v>
      </c>
      <c r="F66" s="8" t="s">
        <v>209</v>
      </c>
      <c r="G66" s="8" t="s">
        <v>125</v>
      </c>
      <c r="H66" s="6">
        <v>1658</v>
      </c>
      <c r="I66" s="6">
        <v>8685</v>
      </c>
      <c r="J66" s="6">
        <v>1505</v>
      </c>
      <c r="K66" s="6">
        <v>8434</v>
      </c>
      <c r="L66" s="6">
        <v>1658</v>
      </c>
      <c r="M66" s="6">
        <v>8685</v>
      </c>
      <c r="N66" s="8" t="s">
        <v>1040</v>
      </c>
      <c r="O66" s="8" t="s">
        <v>23</v>
      </c>
      <c r="P66" s="11">
        <v>0</v>
      </c>
      <c r="T66" s="6" t="s">
        <v>119</v>
      </c>
      <c r="U66" s="6">
        <v>5.7401464895744894E-2</v>
      </c>
      <c r="V66" s="6">
        <v>156</v>
      </c>
      <c r="W66" s="6">
        <v>512</v>
      </c>
      <c r="X66" s="6">
        <v>128</v>
      </c>
    </row>
    <row r="67" spans="1:24" x14ac:dyDescent="0.25">
      <c r="A67" s="7">
        <v>41878.67695601852</v>
      </c>
      <c r="B67" s="8" t="s">
        <v>0</v>
      </c>
      <c r="C67" s="8" t="s">
        <v>8</v>
      </c>
      <c r="D67" s="8" t="s">
        <v>1045</v>
      </c>
      <c r="E67" s="8" t="s">
        <v>749</v>
      </c>
      <c r="F67" s="8" t="s">
        <v>209</v>
      </c>
      <c r="G67" s="8" t="s">
        <v>125</v>
      </c>
      <c r="H67" s="6">
        <v>1658</v>
      </c>
      <c r="I67" s="6">
        <v>8685</v>
      </c>
      <c r="J67" s="6">
        <v>1505</v>
      </c>
      <c r="K67" s="6">
        <v>8434</v>
      </c>
      <c r="L67" s="6">
        <v>1658</v>
      </c>
      <c r="M67" s="6">
        <v>8685</v>
      </c>
      <c r="N67" s="8" t="s">
        <v>1041</v>
      </c>
      <c r="O67" s="8" t="s">
        <v>23</v>
      </c>
      <c r="P67" s="11">
        <v>1218</v>
      </c>
      <c r="T67" s="6" t="s">
        <v>120</v>
      </c>
      <c r="U67" s="6">
        <v>5.1242571194221001E-2</v>
      </c>
      <c r="V67" s="6">
        <v>140</v>
      </c>
      <c r="W67" s="6">
        <v>457</v>
      </c>
      <c r="X67" s="6">
        <v>114</v>
      </c>
    </row>
    <row r="68" spans="1:24" x14ac:dyDescent="0.25">
      <c r="A68" s="7">
        <v>41878.67695601852</v>
      </c>
      <c r="B68" s="8" t="s">
        <v>0</v>
      </c>
      <c r="C68" s="8" t="s">
        <v>8</v>
      </c>
      <c r="D68" s="8" t="s">
        <v>1045</v>
      </c>
      <c r="E68" s="8" t="s">
        <v>749</v>
      </c>
      <c r="F68" s="8" t="s">
        <v>209</v>
      </c>
      <c r="G68" s="8" t="s">
        <v>125</v>
      </c>
      <c r="H68" s="6">
        <v>1658</v>
      </c>
      <c r="I68" s="6">
        <v>8685</v>
      </c>
      <c r="J68" s="6">
        <v>1505</v>
      </c>
      <c r="K68" s="6">
        <v>8434</v>
      </c>
      <c r="L68" s="6">
        <v>1658</v>
      </c>
      <c r="M68" s="6">
        <v>8685</v>
      </c>
      <c r="N68" s="8" t="s">
        <v>1042</v>
      </c>
      <c r="O68" s="8" t="s">
        <v>23</v>
      </c>
      <c r="P68" s="11">
        <v>2275</v>
      </c>
      <c r="T68" s="6" t="s">
        <v>19</v>
      </c>
      <c r="U68" s="6">
        <v>6.5459830486523818E-2</v>
      </c>
      <c r="V68" s="6">
        <v>178</v>
      </c>
      <c r="W68" s="6">
        <v>584</v>
      </c>
      <c r="X68" s="6">
        <v>146</v>
      </c>
    </row>
    <row r="69" spans="1:24" x14ac:dyDescent="0.25">
      <c r="A69" s="7">
        <v>41878.67695601852</v>
      </c>
      <c r="B69" s="8" t="s">
        <v>0</v>
      </c>
      <c r="C69" s="8" t="s">
        <v>8</v>
      </c>
      <c r="D69" s="8" t="s">
        <v>1045</v>
      </c>
      <c r="E69" s="8" t="s">
        <v>749</v>
      </c>
      <c r="F69" s="8" t="s">
        <v>209</v>
      </c>
      <c r="G69" s="8" t="s">
        <v>125</v>
      </c>
      <c r="H69" s="6">
        <v>1658</v>
      </c>
      <c r="I69" s="6">
        <v>8685</v>
      </c>
      <c r="J69" s="6">
        <v>1505</v>
      </c>
      <c r="K69" s="6">
        <v>8434</v>
      </c>
      <c r="L69" s="6">
        <v>1658</v>
      </c>
      <c r="M69" s="6">
        <v>8685</v>
      </c>
      <c r="N69" s="8" t="s">
        <v>19</v>
      </c>
      <c r="O69" s="8" t="s">
        <v>23</v>
      </c>
      <c r="P69" s="11">
        <v>1472</v>
      </c>
      <c r="T69" s="6" t="s">
        <v>112</v>
      </c>
      <c r="U69" s="6">
        <v>0.12261666642683436</v>
      </c>
      <c r="V69" s="6">
        <v>334</v>
      </c>
      <c r="W69" s="6">
        <v>1095</v>
      </c>
      <c r="X69" s="6">
        <v>273</v>
      </c>
    </row>
    <row r="70" spans="1:24" x14ac:dyDescent="0.25">
      <c r="A70" s="7">
        <v>41878.67695601852</v>
      </c>
      <c r="B70" s="8" t="s">
        <v>0</v>
      </c>
      <c r="C70" s="8" t="s">
        <v>8</v>
      </c>
      <c r="D70" s="8" t="s">
        <v>1045</v>
      </c>
      <c r="E70" s="8" t="s">
        <v>749</v>
      </c>
      <c r="F70" s="8" t="s">
        <v>209</v>
      </c>
      <c r="G70" s="8" t="s">
        <v>125</v>
      </c>
      <c r="H70" s="6">
        <v>1658</v>
      </c>
      <c r="I70" s="6">
        <v>8685</v>
      </c>
      <c r="J70" s="6">
        <v>1505</v>
      </c>
      <c r="K70" s="6">
        <v>8434</v>
      </c>
      <c r="L70" s="6">
        <v>1658</v>
      </c>
      <c r="M70" s="6">
        <v>8685</v>
      </c>
      <c r="N70" s="8" t="s">
        <v>1043</v>
      </c>
      <c r="O70" s="8" t="s">
        <v>23</v>
      </c>
      <c r="P70" s="11">
        <v>737</v>
      </c>
      <c r="T70" s="6" t="s">
        <v>113</v>
      </c>
      <c r="U70" s="6">
        <v>4.5083677492697108E-2</v>
      </c>
      <c r="V70" s="6">
        <v>123</v>
      </c>
      <c r="W70" s="6">
        <v>403</v>
      </c>
      <c r="X70" s="6">
        <v>101</v>
      </c>
    </row>
    <row r="71" spans="1:24" x14ac:dyDescent="0.25">
      <c r="A71" s="7">
        <v>41878.67695601852</v>
      </c>
      <c r="B71" s="8" t="s">
        <v>0</v>
      </c>
      <c r="C71" s="8" t="s">
        <v>8</v>
      </c>
      <c r="D71" s="8" t="s">
        <v>1045</v>
      </c>
      <c r="E71" s="8" t="s">
        <v>749</v>
      </c>
      <c r="F71" s="8" t="s">
        <v>209</v>
      </c>
      <c r="G71" s="8" t="s">
        <v>125</v>
      </c>
      <c r="H71" s="6">
        <v>1658</v>
      </c>
      <c r="I71" s="6">
        <v>8685</v>
      </c>
      <c r="J71" s="6">
        <v>1505</v>
      </c>
      <c r="K71" s="6">
        <v>8434</v>
      </c>
      <c r="L71" s="6">
        <v>1658</v>
      </c>
      <c r="M71" s="6">
        <v>8685</v>
      </c>
      <c r="N71" s="8" t="s">
        <v>1044</v>
      </c>
      <c r="O71" s="8" t="s">
        <v>23</v>
      </c>
      <c r="P71" s="11">
        <v>2480</v>
      </c>
      <c r="T71" s="6" t="s">
        <v>20</v>
      </c>
      <c r="U71" s="6">
        <v>3.591728663318608E-2</v>
      </c>
      <c r="V71" s="6">
        <v>98</v>
      </c>
      <c r="W71" s="6">
        <v>321</v>
      </c>
      <c r="X71" s="6">
        <v>80</v>
      </c>
    </row>
    <row r="72" spans="1:24" x14ac:dyDescent="0.25">
      <c r="A72" s="7">
        <v>41878.67695601852</v>
      </c>
      <c r="B72" s="8" t="s">
        <v>0</v>
      </c>
      <c r="C72" s="8" t="s">
        <v>8</v>
      </c>
      <c r="D72" s="8" t="s">
        <v>1045</v>
      </c>
      <c r="E72" s="8" t="s">
        <v>749</v>
      </c>
      <c r="F72" s="8" t="s">
        <v>209</v>
      </c>
      <c r="G72" s="8" t="s">
        <v>125</v>
      </c>
      <c r="H72" s="6">
        <v>1658</v>
      </c>
      <c r="I72" s="6">
        <v>8685</v>
      </c>
      <c r="J72" s="6">
        <v>1505</v>
      </c>
      <c r="K72" s="6">
        <v>8434</v>
      </c>
      <c r="L72" s="6">
        <v>1658</v>
      </c>
      <c r="M72" s="6">
        <v>8685</v>
      </c>
      <c r="N72" s="8" t="s">
        <v>20</v>
      </c>
      <c r="O72" s="8" t="s">
        <v>23</v>
      </c>
      <c r="P72" s="11">
        <v>503</v>
      </c>
      <c r="U72" s="6">
        <v>0.53071532384556719</v>
      </c>
      <c r="V72" s="6">
        <v>1446</v>
      </c>
      <c r="W72" s="6">
        <v>4738</v>
      </c>
      <c r="X72" s="6">
        <v>1183</v>
      </c>
    </row>
    <row r="73" spans="1:24" x14ac:dyDescent="0.25">
      <c r="A73" s="7">
        <v>41878.67695601852</v>
      </c>
      <c r="B73" s="8" t="s">
        <v>0</v>
      </c>
      <c r="C73" s="8" t="s">
        <v>8</v>
      </c>
      <c r="D73" s="8" t="s">
        <v>1045</v>
      </c>
      <c r="E73" s="8" t="s">
        <v>749</v>
      </c>
      <c r="F73" s="8" t="s">
        <v>209</v>
      </c>
      <c r="G73" s="8" t="s">
        <v>125</v>
      </c>
      <c r="H73" s="6">
        <v>1658</v>
      </c>
      <c r="I73" s="6">
        <v>8685</v>
      </c>
      <c r="J73" s="6">
        <v>1505</v>
      </c>
      <c r="K73" s="6">
        <v>8434</v>
      </c>
      <c r="L73" s="6">
        <v>1658</v>
      </c>
      <c r="M73" s="6">
        <v>8685</v>
      </c>
      <c r="N73" s="8" t="s">
        <v>108</v>
      </c>
      <c r="O73" s="8" t="s">
        <v>23</v>
      </c>
      <c r="P73" s="11">
        <v>8685</v>
      </c>
      <c r="T73" s="6" t="s">
        <v>111</v>
      </c>
      <c r="U73" s="6">
        <v>6.4323025340681794E-3</v>
      </c>
      <c r="V73" s="6">
        <v>18</v>
      </c>
      <c r="W73" s="6">
        <v>57</v>
      </c>
      <c r="X73" s="6">
        <v>14</v>
      </c>
    </row>
    <row r="74" spans="1:24" x14ac:dyDescent="0.25">
      <c r="A74" s="7">
        <v>41878.67695601852</v>
      </c>
      <c r="B74" s="8" t="s">
        <v>0</v>
      </c>
      <c r="C74" s="8" t="s">
        <v>8</v>
      </c>
      <c r="D74" s="16" t="s">
        <v>746</v>
      </c>
      <c r="E74" s="8" t="s">
        <v>744</v>
      </c>
      <c r="F74" s="8" t="s">
        <v>209</v>
      </c>
      <c r="G74" s="8" t="s">
        <v>125</v>
      </c>
      <c r="H74" s="6">
        <v>473</v>
      </c>
      <c r="I74" s="6">
        <v>2278</v>
      </c>
      <c r="J74" s="6">
        <v>473</v>
      </c>
      <c r="K74" s="5">
        <v>2287</v>
      </c>
      <c r="L74" s="6">
        <v>473</v>
      </c>
      <c r="M74" s="5">
        <v>2278</v>
      </c>
      <c r="N74" s="8" t="s">
        <v>1038</v>
      </c>
      <c r="O74" s="8" t="s">
        <v>21</v>
      </c>
      <c r="P74" s="11">
        <v>0</v>
      </c>
      <c r="T74" s="6" t="s">
        <v>114</v>
      </c>
      <c r="U74" s="6">
        <v>7.1517994618162982E-3</v>
      </c>
      <c r="V74" s="6">
        <v>19</v>
      </c>
      <c r="W74" s="6">
        <v>64</v>
      </c>
      <c r="X74" s="6">
        <v>16</v>
      </c>
    </row>
    <row r="75" spans="1:24" x14ac:dyDescent="0.25">
      <c r="A75" s="7">
        <v>41878.67695601852</v>
      </c>
      <c r="B75" s="8" t="s">
        <v>0</v>
      </c>
      <c r="C75" s="8" t="s">
        <v>8</v>
      </c>
      <c r="D75" s="8" t="s">
        <v>746</v>
      </c>
      <c r="E75" s="8" t="s">
        <v>744</v>
      </c>
      <c r="F75" s="8" t="s">
        <v>209</v>
      </c>
      <c r="G75" s="8" t="s">
        <v>125</v>
      </c>
      <c r="H75" s="6">
        <v>473</v>
      </c>
      <c r="I75" s="6">
        <v>2278</v>
      </c>
      <c r="J75" s="6">
        <v>473</v>
      </c>
      <c r="K75" s="6">
        <v>2287</v>
      </c>
      <c r="L75" s="6">
        <v>473</v>
      </c>
      <c r="M75" s="6">
        <v>2278</v>
      </c>
      <c r="N75" s="8" t="s">
        <v>1039</v>
      </c>
      <c r="O75" s="8" t="s">
        <v>21</v>
      </c>
      <c r="P75" s="11">
        <v>0</v>
      </c>
      <c r="T75" s="6" t="s">
        <v>850</v>
      </c>
      <c r="U75" s="6">
        <v>1.2778265436806584E-2</v>
      </c>
      <c r="V75" s="6">
        <v>35</v>
      </c>
      <c r="W75" s="6">
        <v>114</v>
      </c>
      <c r="X75" s="6">
        <v>28</v>
      </c>
    </row>
    <row r="76" spans="1:24" x14ac:dyDescent="0.25">
      <c r="A76" s="7">
        <v>41878.67695601852</v>
      </c>
      <c r="B76" s="8" t="s">
        <v>0</v>
      </c>
      <c r="C76" s="8" t="s">
        <v>8</v>
      </c>
      <c r="D76" s="8" t="s">
        <v>746</v>
      </c>
      <c r="E76" s="8" t="s">
        <v>744</v>
      </c>
      <c r="F76" s="8" t="s">
        <v>209</v>
      </c>
      <c r="G76" s="8" t="s">
        <v>125</v>
      </c>
      <c r="H76" s="6">
        <v>473</v>
      </c>
      <c r="I76" s="6">
        <v>2278</v>
      </c>
      <c r="J76" s="6">
        <v>473</v>
      </c>
      <c r="K76" s="6">
        <v>2287</v>
      </c>
      <c r="L76" s="6">
        <v>473</v>
      </c>
      <c r="M76" s="6">
        <v>2278</v>
      </c>
      <c r="N76" s="8" t="s">
        <v>1040</v>
      </c>
      <c r="O76" s="8" t="s">
        <v>21</v>
      </c>
      <c r="P76" s="11">
        <v>0</v>
      </c>
      <c r="T76" s="6" t="s">
        <v>849</v>
      </c>
      <c r="U76" s="6">
        <v>1.5138215359820413E-2</v>
      </c>
      <c r="V76" s="6">
        <v>41</v>
      </c>
      <c r="W76" s="6">
        <v>135</v>
      </c>
      <c r="X76" s="6">
        <v>34</v>
      </c>
    </row>
    <row r="77" spans="1:24" x14ac:dyDescent="0.25">
      <c r="A77" s="7">
        <v>41878.67695601852</v>
      </c>
      <c r="B77" s="8" t="s">
        <v>0</v>
      </c>
      <c r="C77" s="8" t="s">
        <v>8</v>
      </c>
      <c r="D77" s="8" t="s">
        <v>746</v>
      </c>
      <c r="E77" s="8" t="s">
        <v>744</v>
      </c>
      <c r="F77" s="8" t="s">
        <v>209</v>
      </c>
      <c r="G77" s="8" t="s">
        <v>125</v>
      </c>
      <c r="H77" s="6">
        <v>473</v>
      </c>
      <c r="I77" s="6">
        <v>2278</v>
      </c>
      <c r="J77" s="6">
        <v>473</v>
      </c>
      <c r="K77" s="6">
        <v>2287</v>
      </c>
      <c r="L77" s="6">
        <v>473</v>
      </c>
      <c r="M77" s="6">
        <v>2278</v>
      </c>
      <c r="N77" s="8" t="s">
        <v>1041</v>
      </c>
      <c r="O77" s="8" t="s">
        <v>21</v>
      </c>
      <c r="P77" s="11">
        <v>167</v>
      </c>
      <c r="T77" s="6" t="s">
        <v>848</v>
      </c>
      <c r="U77" s="6">
        <v>2.7470392701423166E-2</v>
      </c>
      <c r="V77" s="6">
        <v>75</v>
      </c>
      <c r="W77" s="6">
        <v>245</v>
      </c>
      <c r="X77" s="6">
        <v>61</v>
      </c>
    </row>
    <row r="78" spans="1:24" x14ac:dyDescent="0.25">
      <c r="A78" s="7">
        <v>41878.67695601852</v>
      </c>
      <c r="B78" s="8" t="s">
        <v>0</v>
      </c>
      <c r="C78" s="8" t="s">
        <v>8</v>
      </c>
      <c r="D78" s="8" t="s">
        <v>746</v>
      </c>
      <c r="E78" s="8" t="s">
        <v>744</v>
      </c>
      <c r="F78" s="8" t="s">
        <v>209</v>
      </c>
      <c r="G78" s="8" t="s">
        <v>125</v>
      </c>
      <c r="H78" s="6">
        <v>473</v>
      </c>
      <c r="I78" s="6">
        <v>2278</v>
      </c>
      <c r="J78" s="6">
        <v>473</v>
      </c>
      <c r="K78" s="6">
        <v>2287</v>
      </c>
      <c r="L78" s="6">
        <v>473</v>
      </c>
      <c r="M78" s="6">
        <v>2278</v>
      </c>
      <c r="N78" s="8" t="s">
        <v>1042</v>
      </c>
      <c r="O78" s="8" t="s">
        <v>21</v>
      </c>
      <c r="P78" s="11">
        <v>208</v>
      </c>
      <c r="T78" s="6" t="s">
        <v>118</v>
      </c>
      <c r="U78" s="6">
        <v>8.2742146691033636E-2</v>
      </c>
      <c r="V78" s="6">
        <v>225</v>
      </c>
      <c r="W78" s="6">
        <v>739</v>
      </c>
      <c r="X78" s="6">
        <v>185</v>
      </c>
    </row>
    <row r="79" spans="1:24" x14ac:dyDescent="0.25">
      <c r="A79" s="7">
        <v>41878.67695601852</v>
      </c>
      <c r="B79" s="8" t="s">
        <v>0</v>
      </c>
      <c r="C79" s="8" t="s">
        <v>8</v>
      </c>
      <c r="D79" s="8" t="s">
        <v>746</v>
      </c>
      <c r="E79" s="8" t="s">
        <v>744</v>
      </c>
      <c r="F79" s="8" t="s">
        <v>209</v>
      </c>
      <c r="G79" s="8" t="s">
        <v>125</v>
      </c>
      <c r="H79" s="6">
        <v>473</v>
      </c>
      <c r="I79" s="6">
        <v>2278</v>
      </c>
      <c r="J79" s="6">
        <v>473</v>
      </c>
      <c r="K79" s="6">
        <v>2287</v>
      </c>
      <c r="L79" s="6">
        <v>473</v>
      </c>
      <c r="M79" s="6">
        <v>2278</v>
      </c>
      <c r="N79" s="8" t="s">
        <v>19</v>
      </c>
      <c r="O79" s="8" t="s">
        <v>21</v>
      </c>
      <c r="P79" s="11">
        <v>104</v>
      </c>
      <c r="T79" s="6" t="s">
        <v>119</v>
      </c>
      <c r="U79" s="6">
        <v>5.744463471140978E-2</v>
      </c>
      <c r="V79" s="6">
        <v>156</v>
      </c>
      <c r="W79" s="6">
        <v>513</v>
      </c>
      <c r="X79" s="6">
        <v>128</v>
      </c>
    </row>
    <row r="80" spans="1:24" x14ac:dyDescent="0.25">
      <c r="A80" s="7">
        <v>41878.67695601852</v>
      </c>
      <c r="B80" s="8" t="s">
        <v>0</v>
      </c>
      <c r="C80" s="8" t="s">
        <v>8</v>
      </c>
      <c r="D80" s="8" t="s">
        <v>746</v>
      </c>
      <c r="E80" s="8" t="s">
        <v>744</v>
      </c>
      <c r="F80" s="8" t="s">
        <v>209</v>
      </c>
      <c r="G80" s="8" t="s">
        <v>125</v>
      </c>
      <c r="H80" s="6">
        <v>473</v>
      </c>
      <c r="I80" s="6">
        <v>2278</v>
      </c>
      <c r="J80" s="6">
        <v>473</v>
      </c>
      <c r="K80" s="6">
        <v>2287</v>
      </c>
      <c r="L80" s="6">
        <v>473</v>
      </c>
      <c r="M80" s="6">
        <v>2278</v>
      </c>
      <c r="N80" s="8" t="s">
        <v>1043</v>
      </c>
      <c r="O80" s="8" t="s">
        <v>21</v>
      </c>
      <c r="P80" s="11">
        <v>455</v>
      </c>
      <c r="T80" s="6" t="s">
        <v>120</v>
      </c>
      <c r="U80" s="6">
        <v>5.0422344696588142E-2</v>
      </c>
      <c r="V80" s="6">
        <v>137</v>
      </c>
      <c r="W80" s="6">
        <v>450</v>
      </c>
      <c r="X80" s="6">
        <v>112</v>
      </c>
    </row>
    <row r="81" spans="1:24" x14ac:dyDescent="0.25">
      <c r="A81" s="7">
        <v>41878.67695601852</v>
      </c>
      <c r="B81" s="8" t="s">
        <v>0</v>
      </c>
      <c r="C81" s="8" t="s">
        <v>8</v>
      </c>
      <c r="D81" s="8" t="s">
        <v>746</v>
      </c>
      <c r="E81" s="8" t="s">
        <v>744</v>
      </c>
      <c r="F81" s="8" t="s">
        <v>209</v>
      </c>
      <c r="G81" s="8" t="s">
        <v>125</v>
      </c>
      <c r="H81" s="6">
        <v>473</v>
      </c>
      <c r="I81" s="6">
        <v>2278</v>
      </c>
      <c r="J81" s="6">
        <v>473</v>
      </c>
      <c r="K81" s="6">
        <v>2287</v>
      </c>
      <c r="L81" s="6">
        <v>473</v>
      </c>
      <c r="M81" s="6">
        <v>2278</v>
      </c>
      <c r="N81" s="8" t="s">
        <v>1044</v>
      </c>
      <c r="O81" s="8" t="s">
        <v>21</v>
      </c>
      <c r="P81" s="11">
        <v>136</v>
      </c>
      <c r="T81" s="6" t="s">
        <v>19</v>
      </c>
      <c r="U81" s="6">
        <v>5.9099477645230457E-2</v>
      </c>
      <c r="V81" s="6">
        <v>161</v>
      </c>
      <c r="W81" s="6">
        <v>528</v>
      </c>
      <c r="X81" s="6">
        <v>132</v>
      </c>
    </row>
    <row r="82" spans="1:24" x14ac:dyDescent="0.25">
      <c r="A82" s="7">
        <v>41878.67695601852</v>
      </c>
      <c r="B82" s="8" t="s">
        <v>0</v>
      </c>
      <c r="C82" s="8" t="s">
        <v>8</v>
      </c>
      <c r="D82" s="8" t="s">
        <v>746</v>
      </c>
      <c r="E82" s="8" t="s">
        <v>744</v>
      </c>
      <c r="F82" s="8" t="s">
        <v>209</v>
      </c>
      <c r="G82" s="8" t="s">
        <v>125</v>
      </c>
      <c r="H82" s="6">
        <v>473</v>
      </c>
      <c r="I82" s="6">
        <v>2278</v>
      </c>
      <c r="J82" s="6">
        <v>473</v>
      </c>
      <c r="K82" s="6">
        <v>2287</v>
      </c>
      <c r="L82" s="6">
        <v>473</v>
      </c>
      <c r="M82" s="6">
        <v>2278</v>
      </c>
      <c r="N82" s="8" t="s">
        <v>20</v>
      </c>
      <c r="O82" s="8" t="s">
        <v>21</v>
      </c>
      <c r="P82" s="11">
        <v>90</v>
      </c>
      <c r="T82" s="6" t="s">
        <v>112</v>
      </c>
      <c r="U82" s="6">
        <v>8.9750046767300307E-2</v>
      </c>
      <c r="V82" s="6">
        <v>244</v>
      </c>
      <c r="W82" s="6">
        <v>801</v>
      </c>
      <c r="X82" s="6">
        <v>200</v>
      </c>
    </row>
    <row r="83" spans="1:24" x14ac:dyDescent="0.25">
      <c r="A83" s="7">
        <v>41878.67695601852</v>
      </c>
      <c r="B83" s="8" t="s">
        <v>0</v>
      </c>
      <c r="C83" s="8" t="s">
        <v>8</v>
      </c>
      <c r="D83" s="8" t="s">
        <v>746</v>
      </c>
      <c r="E83" s="8" t="s">
        <v>744</v>
      </c>
      <c r="F83" s="8" t="s">
        <v>209</v>
      </c>
      <c r="G83" s="8" t="s">
        <v>125</v>
      </c>
      <c r="H83" s="6">
        <v>473</v>
      </c>
      <c r="I83" s="6">
        <v>2278</v>
      </c>
      <c r="J83" s="6">
        <v>473</v>
      </c>
      <c r="K83" s="6">
        <v>2287</v>
      </c>
      <c r="L83" s="6">
        <v>473</v>
      </c>
      <c r="M83" s="6">
        <v>2278</v>
      </c>
      <c r="N83" s="8" t="s">
        <v>108</v>
      </c>
      <c r="O83" s="8" t="s">
        <v>21</v>
      </c>
      <c r="P83" s="11">
        <v>1160</v>
      </c>
      <c r="T83" s="6" t="s">
        <v>113</v>
      </c>
      <c r="U83" s="6">
        <v>3.5816557063301342E-2</v>
      </c>
      <c r="V83" s="6">
        <v>98</v>
      </c>
      <c r="W83" s="6">
        <v>320</v>
      </c>
      <c r="X83" s="6">
        <v>80</v>
      </c>
    </row>
    <row r="84" spans="1:24" x14ac:dyDescent="0.25">
      <c r="A84" s="7">
        <v>41878.67695601852</v>
      </c>
      <c r="B84" s="8" t="s">
        <v>0</v>
      </c>
      <c r="C84" s="8" t="s">
        <v>8</v>
      </c>
      <c r="D84" s="8" t="s">
        <v>746</v>
      </c>
      <c r="E84" s="8" t="s">
        <v>744</v>
      </c>
      <c r="F84" s="8" t="s">
        <v>209</v>
      </c>
      <c r="G84" s="8" t="s">
        <v>125</v>
      </c>
      <c r="H84" s="6">
        <v>473</v>
      </c>
      <c r="I84" s="6">
        <v>2278</v>
      </c>
      <c r="J84" s="6">
        <v>473</v>
      </c>
      <c r="K84" s="6">
        <v>2287</v>
      </c>
      <c r="L84" s="6">
        <v>473</v>
      </c>
      <c r="M84" s="6">
        <v>2278</v>
      </c>
      <c r="N84" s="8" t="s">
        <v>1038</v>
      </c>
      <c r="O84" s="8" t="s">
        <v>22</v>
      </c>
      <c r="P84" s="11">
        <v>0</v>
      </c>
      <c r="T84" s="6" t="s">
        <v>20</v>
      </c>
      <c r="U84" s="6">
        <v>2.5038493085634526E-2</v>
      </c>
      <c r="V84" s="6">
        <v>68</v>
      </c>
      <c r="W84" s="6">
        <v>224</v>
      </c>
      <c r="X84" s="6">
        <v>56</v>
      </c>
    </row>
    <row r="85" spans="1:24" x14ac:dyDescent="0.25">
      <c r="A85" s="7">
        <v>41878.67695601852</v>
      </c>
      <c r="B85" s="8" t="s">
        <v>0</v>
      </c>
      <c r="C85" s="8" t="s">
        <v>8</v>
      </c>
      <c r="D85" s="8" t="s">
        <v>746</v>
      </c>
      <c r="E85" s="8" t="s">
        <v>744</v>
      </c>
      <c r="F85" s="8" t="s">
        <v>209</v>
      </c>
      <c r="G85" s="8" t="s">
        <v>125</v>
      </c>
      <c r="H85" s="6">
        <v>473</v>
      </c>
      <c r="I85" s="6">
        <v>2278</v>
      </c>
      <c r="J85" s="6">
        <v>473</v>
      </c>
      <c r="K85" s="6">
        <v>2287</v>
      </c>
      <c r="L85" s="6">
        <v>473</v>
      </c>
      <c r="M85" s="6">
        <v>2278</v>
      </c>
      <c r="N85" s="8" t="s">
        <v>1039</v>
      </c>
      <c r="O85" s="8" t="s">
        <v>22</v>
      </c>
      <c r="P85" s="11">
        <v>0</v>
      </c>
      <c r="U85" s="6">
        <v>0.46928467615443281</v>
      </c>
      <c r="V85" s="6">
        <v>1278</v>
      </c>
      <c r="W85" s="6">
        <v>4190</v>
      </c>
      <c r="X85" s="6">
        <v>1047</v>
      </c>
    </row>
    <row r="86" spans="1:24" x14ac:dyDescent="0.25">
      <c r="A86" s="7">
        <v>41878.67695601852</v>
      </c>
      <c r="B86" s="8" t="s">
        <v>0</v>
      </c>
      <c r="C86" s="8" t="s">
        <v>8</v>
      </c>
      <c r="D86" s="8" t="s">
        <v>746</v>
      </c>
      <c r="E86" s="8" t="s">
        <v>744</v>
      </c>
      <c r="F86" s="8" t="s">
        <v>209</v>
      </c>
      <c r="G86" s="8" t="s">
        <v>125</v>
      </c>
      <c r="H86" s="6">
        <v>473</v>
      </c>
      <c r="I86" s="6">
        <v>2278</v>
      </c>
      <c r="J86" s="6">
        <v>473</v>
      </c>
      <c r="K86" s="6">
        <v>2287</v>
      </c>
      <c r="L86" s="6">
        <v>473</v>
      </c>
      <c r="M86" s="6">
        <v>2278</v>
      </c>
      <c r="N86" s="8" t="s">
        <v>1040</v>
      </c>
      <c r="O86" s="8" t="s">
        <v>22</v>
      </c>
      <c r="P86" s="11">
        <v>0</v>
      </c>
    </row>
    <row r="87" spans="1:24" x14ac:dyDescent="0.25">
      <c r="A87" s="7">
        <v>41878.67695601852</v>
      </c>
      <c r="B87" s="8" t="s">
        <v>0</v>
      </c>
      <c r="C87" s="8" t="s">
        <v>8</v>
      </c>
      <c r="D87" s="8" t="s">
        <v>746</v>
      </c>
      <c r="E87" s="8" t="s">
        <v>744</v>
      </c>
      <c r="F87" s="8" t="s">
        <v>209</v>
      </c>
      <c r="G87" s="8" t="s">
        <v>125</v>
      </c>
      <c r="H87" s="6">
        <v>473</v>
      </c>
      <c r="I87" s="6">
        <v>2278</v>
      </c>
      <c r="J87" s="6">
        <v>473</v>
      </c>
      <c r="K87" s="6">
        <v>2287</v>
      </c>
      <c r="L87" s="6">
        <v>473</v>
      </c>
      <c r="M87" s="6">
        <v>2278</v>
      </c>
      <c r="N87" s="8" t="s">
        <v>1041</v>
      </c>
      <c r="O87" s="8" t="s">
        <v>22</v>
      </c>
      <c r="P87" s="11">
        <v>187</v>
      </c>
    </row>
    <row r="88" spans="1:24" x14ac:dyDescent="0.25">
      <c r="A88" s="7">
        <v>41878.67695601852</v>
      </c>
      <c r="B88" s="8" t="s">
        <v>0</v>
      </c>
      <c r="C88" s="8" t="s">
        <v>8</v>
      </c>
      <c r="D88" s="8" t="s">
        <v>746</v>
      </c>
      <c r="E88" s="8" t="s">
        <v>744</v>
      </c>
      <c r="F88" s="8" t="s">
        <v>209</v>
      </c>
      <c r="G88" s="8" t="s">
        <v>125</v>
      </c>
      <c r="H88" s="6">
        <v>473</v>
      </c>
      <c r="I88" s="6">
        <v>2278</v>
      </c>
      <c r="J88" s="6">
        <v>473</v>
      </c>
      <c r="K88" s="6">
        <v>2287</v>
      </c>
      <c r="L88" s="6">
        <v>473</v>
      </c>
      <c r="M88" s="6">
        <v>2278</v>
      </c>
      <c r="N88" s="8" t="s">
        <v>1042</v>
      </c>
      <c r="O88" s="8" t="s">
        <v>22</v>
      </c>
      <c r="P88" s="11">
        <v>204</v>
      </c>
    </row>
    <row r="89" spans="1:24" x14ac:dyDescent="0.25">
      <c r="A89" s="7">
        <v>41878.67695601852</v>
      </c>
      <c r="B89" s="8" t="s">
        <v>0</v>
      </c>
      <c r="C89" s="8" t="s">
        <v>8</v>
      </c>
      <c r="D89" s="8" t="s">
        <v>746</v>
      </c>
      <c r="E89" s="8" t="s">
        <v>744</v>
      </c>
      <c r="F89" s="8" t="s">
        <v>209</v>
      </c>
      <c r="G89" s="8" t="s">
        <v>125</v>
      </c>
      <c r="H89" s="6">
        <v>473</v>
      </c>
      <c r="I89" s="6">
        <v>2278</v>
      </c>
      <c r="J89" s="6">
        <v>473</v>
      </c>
      <c r="K89" s="6">
        <v>2287</v>
      </c>
      <c r="L89" s="6">
        <v>473</v>
      </c>
      <c r="M89" s="6">
        <v>2278</v>
      </c>
      <c r="N89" s="8" t="s">
        <v>19</v>
      </c>
      <c r="O89" s="8" t="s">
        <v>22</v>
      </c>
      <c r="P89" s="11">
        <v>102</v>
      </c>
    </row>
    <row r="90" spans="1:24" x14ac:dyDescent="0.25">
      <c r="A90" s="7">
        <v>41878.67695601852</v>
      </c>
      <c r="B90" s="8" t="s">
        <v>0</v>
      </c>
      <c r="C90" s="8" t="s">
        <v>8</v>
      </c>
      <c r="D90" s="8" t="s">
        <v>746</v>
      </c>
      <c r="E90" s="8" t="s">
        <v>744</v>
      </c>
      <c r="F90" s="8" t="s">
        <v>209</v>
      </c>
      <c r="G90" s="8" t="s">
        <v>125</v>
      </c>
      <c r="H90" s="6">
        <v>473</v>
      </c>
      <c r="I90" s="6">
        <v>2278</v>
      </c>
      <c r="J90" s="6">
        <v>473</v>
      </c>
      <c r="K90" s="6">
        <v>2287</v>
      </c>
      <c r="L90" s="6">
        <v>473</v>
      </c>
      <c r="M90" s="6">
        <v>2278</v>
      </c>
      <c r="N90" s="8" t="s">
        <v>1043</v>
      </c>
      <c r="O90" s="8" t="s">
        <v>22</v>
      </c>
      <c r="P90" s="11">
        <v>471</v>
      </c>
    </row>
    <row r="91" spans="1:24" x14ac:dyDescent="0.25">
      <c r="A91" s="7">
        <v>41878.67695601852</v>
      </c>
      <c r="B91" s="8" t="s">
        <v>0</v>
      </c>
      <c r="C91" s="8" t="s">
        <v>8</v>
      </c>
      <c r="D91" s="8" t="s">
        <v>746</v>
      </c>
      <c r="E91" s="8" t="s">
        <v>744</v>
      </c>
      <c r="F91" s="8" t="s">
        <v>209</v>
      </c>
      <c r="G91" s="8" t="s">
        <v>125</v>
      </c>
      <c r="H91" s="6">
        <v>473</v>
      </c>
      <c r="I91" s="6">
        <v>2278</v>
      </c>
      <c r="J91" s="6">
        <v>473</v>
      </c>
      <c r="K91" s="6">
        <v>2287</v>
      </c>
      <c r="L91" s="6">
        <v>473</v>
      </c>
      <c r="M91" s="6">
        <v>2278</v>
      </c>
      <c r="N91" s="8" t="s">
        <v>1044</v>
      </c>
      <c r="O91" s="8" t="s">
        <v>22</v>
      </c>
      <c r="P91" s="11">
        <v>111</v>
      </c>
    </row>
    <row r="92" spans="1:24" x14ac:dyDescent="0.25">
      <c r="A92" s="7">
        <v>41878.67695601852</v>
      </c>
      <c r="B92" s="8" t="s">
        <v>0</v>
      </c>
      <c r="C92" s="8" t="s">
        <v>8</v>
      </c>
      <c r="D92" s="8" t="s">
        <v>746</v>
      </c>
      <c r="E92" s="8" t="s">
        <v>744</v>
      </c>
      <c r="F92" s="8" t="s">
        <v>209</v>
      </c>
      <c r="G92" s="8" t="s">
        <v>125</v>
      </c>
      <c r="H92" s="6">
        <v>473</v>
      </c>
      <c r="I92" s="6">
        <v>2278</v>
      </c>
      <c r="J92" s="6">
        <v>473</v>
      </c>
      <c r="K92" s="6">
        <v>2287</v>
      </c>
      <c r="L92" s="6">
        <v>473</v>
      </c>
      <c r="M92" s="6">
        <v>2278</v>
      </c>
      <c r="N92" s="8" t="s">
        <v>20</v>
      </c>
      <c r="O92" s="8" t="s">
        <v>22</v>
      </c>
      <c r="P92" s="11">
        <v>43</v>
      </c>
    </row>
    <row r="93" spans="1:24" x14ac:dyDescent="0.25">
      <c r="A93" s="7">
        <v>41878.67695601852</v>
      </c>
      <c r="B93" s="8" t="s">
        <v>0</v>
      </c>
      <c r="C93" s="8" t="s">
        <v>8</v>
      </c>
      <c r="D93" s="8" t="s">
        <v>746</v>
      </c>
      <c r="E93" s="8" t="s">
        <v>744</v>
      </c>
      <c r="F93" s="8" t="s">
        <v>209</v>
      </c>
      <c r="G93" s="8" t="s">
        <v>125</v>
      </c>
      <c r="H93" s="6">
        <v>473</v>
      </c>
      <c r="I93" s="6">
        <v>2278</v>
      </c>
      <c r="J93" s="6">
        <v>473</v>
      </c>
      <c r="K93" s="6">
        <v>2287</v>
      </c>
      <c r="L93" s="6">
        <v>473</v>
      </c>
      <c r="M93" s="6">
        <v>2278</v>
      </c>
      <c r="N93" s="8" t="s">
        <v>108</v>
      </c>
      <c r="O93" s="8" t="s">
        <v>22</v>
      </c>
      <c r="P93" s="11">
        <v>1118</v>
      </c>
    </row>
    <row r="94" spans="1:24" x14ac:dyDescent="0.25">
      <c r="A94" s="7">
        <v>41878.67695601852</v>
      </c>
      <c r="B94" s="8" t="s">
        <v>0</v>
      </c>
      <c r="C94" s="8" t="s">
        <v>8</v>
      </c>
      <c r="D94" s="8" t="s">
        <v>746</v>
      </c>
      <c r="E94" s="8" t="s">
        <v>744</v>
      </c>
      <c r="F94" s="8" t="s">
        <v>209</v>
      </c>
      <c r="G94" s="8" t="s">
        <v>125</v>
      </c>
      <c r="H94" s="6">
        <v>473</v>
      </c>
      <c r="I94" s="6">
        <v>2278</v>
      </c>
      <c r="J94" s="6">
        <v>473</v>
      </c>
      <c r="K94" s="6">
        <v>2287</v>
      </c>
      <c r="L94" s="6">
        <v>473</v>
      </c>
      <c r="M94" s="6">
        <v>2278</v>
      </c>
      <c r="N94" s="8" t="s">
        <v>1038</v>
      </c>
      <c r="O94" s="8" t="s">
        <v>23</v>
      </c>
      <c r="P94" s="11">
        <v>0</v>
      </c>
    </row>
    <row r="95" spans="1:24" x14ac:dyDescent="0.25">
      <c r="A95" s="7">
        <v>41878.67695601852</v>
      </c>
      <c r="B95" s="8" t="s">
        <v>0</v>
      </c>
      <c r="C95" s="8" t="s">
        <v>8</v>
      </c>
      <c r="D95" s="8" t="s">
        <v>746</v>
      </c>
      <c r="E95" s="8" t="s">
        <v>744</v>
      </c>
      <c r="F95" s="8" t="s">
        <v>209</v>
      </c>
      <c r="G95" s="8" t="s">
        <v>125</v>
      </c>
      <c r="H95" s="6">
        <v>473</v>
      </c>
      <c r="I95" s="6">
        <v>2278</v>
      </c>
      <c r="J95" s="6">
        <v>473</v>
      </c>
      <c r="K95" s="6">
        <v>2287</v>
      </c>
      <c r="L95" s="6">
        <v>473</v>
      </c>
      <c r="M95" s="6">
        <v>2278</v>
      </c>
      <c r="N95" s="8" t="s">
        <v>1039</v>
      </c>
      <c r="O95" s="8" t="s">
        <v>23</v>
      </c>
      <c r="P95" s="11">
        <v>0</v>
      </c>
    </row>
    <row r="96" spans="1:24" x14ac:dyDescent="0.25">
      <c r="A96" s="7">
        <v>41878.67695601852</v>
      </c>
      <c r="B96" s="8" t="s">
        <v>0</v>
      </c>
      <c r="C96" s="8" t="s">
        <v>8</v>
      </c>
      <c r="D96" s="8" t="s">
        <v>746</v>
      </c>
      <c r="E96" s="8" t="s">
        <v>744</v>
      </c>
      <c r="F96" s="8" t="s">
        <v>209</v>
      </c>
      <c r="G96" s="8" t="s">
        <v>125</v>
      </c>
      <c r="H96" s="6">
        <v>473</v>
      </c>
      <c r="I96" s="6">
        <v>2278</v>
      </c>
      <c r="J96" s="6">
        <v>473</v>
      </c>
      <c r="K96" s="6">
        <v>2287</v>
      </c>
      <c r="L96" s="6">
        <v>473</v>
      </c>
      <c r="M96" s="6">
        <v>2278</v>
      </c>
      <c r="N96" s="8" t="s">
        <v>1040</v>
      </c>
      <c r="O96" s="8" t="s">
        <v>23</v>
      </c>
      <c r="P96" s="11">
        <v>0</v>
      </c>
    </row>
    <row r="97" spans="1:16" x14ac:dyDescent="0.25">
      <c r="A97" s="7">
        <v>41878.67695601852</v>
      </c>
      <c r="B97" s="8" t="s">
        <v>0</v>
      </c>
      <c r="C97" s="8" t="s">
        <v>8</v>
      </c>
      <c r="D97" s="8" t="s">
        <v>746</v>
      </c>
      <c r="E97" s="8" t="s">
        <v>744</v>
      </c>
      <c r="F97" s="8" t="s">
        <v>209</v>
      </c>
      <c r="G97" s="8" t="s">
        <v>125</v>
      </c>
      <c r="H97" s="6">
        <v>473</v>
      </c>
      <c r="I97" s="6">
        <v>2278</v>
      </c>
      <c r="J97" s="6">
        <v>473</v>
      </c>
      <c r="K97" s="6">
        <v>2287</v>
      </c>
      <c r="L97" s="6">
        <v>473</v>
      </c>
      <c r="M97" s="6">
        <v>2278</v>
      </c>
      <c r="N97" s="8" t="s">
        <v>1041</v>
      </c>
      <c r="O97" s="8" t="s">
        <v>23</v>
      </c>
      <c r="P97" s="11">
        <v>354</v>
      </c>
    </row>
    <row r="98" spans="1:16" x14ac:dyDescent="0.25">
      <c r="A98" s="7">
        <v>41878.67695601852</v>
      </c>
      <c r="B98" s="8" t="s">
        <v>0</v>
      </c>
      <c r="C98" s="8" t="s">
        <v>8</v>
      </c>
      <c r="D98" s="8" t="s">
        <v>746</v>
      </c>
      <c r="E98" s="8" t="s">
        <v>744</v>
      </c>
      <c r="F98" s="8" t="s">
        <v>209</v>
      </c>
      <c r="G98" s="8" t="s">
        <v>125</v>
      </c>
      <c r="H98" s="6">
        <v>473</v>
      </c>
      <c r="I98" s="6">
        <v>2278</v>
      </c>
      <c r="J98" s="6">
        <v>473</v>
      </c>
      <c r="K98" s="6">
        <v>2287</v>
      </c>
      <c r="L98" s="6">
        <v>473</v>
      </c>
      <c r="M98" s="6">
        <v>2278</v>
      </c>
      <c r="N98" s="8" t="s">
        <v>1042</v>
      </c>
      <c r="O98" s="8" t="s">
        <v>23</v>
      </c>
      <c r="P98" s="11">
        <v>410</v>
      </c>
    </row>
    <row r="99" spans="1:16" x14ac:dyDescent="0.25">
      <c r="A99" s="7">
        <v>41878.67695601852</v>
      </c>
      <c r="B99" s="8" t="s">
        <v>0</v>
      </c>
      <c r="C99" s="8" t="s">
        <v>8</v>
      </c>
      <c r="D99" s="8" t="s">
        <v>746</v>
      </c>
      <c r="E99" s="8" t="s">
        <v>744</v>
      </c>
      <c r="F99" s="8" t="s">
        <v>209</v>
      </c>
      <c r="G99" s="8" t="s">
        <v>125</v>
      </c>
      <c r="H99" s="6">
        <v>473</v>
      </c>
      <c r="I99" s="6">
        <v>2278</v>
      </c>
      <c r="J99" s="6">
        <v>473</v>
      </c>
      <c r="K99" s="6">
        <v>2287</v>
      </c>
      <c r="L99" s="6">
        <v>473</v>
      </c>
      <c r="M99" s="6">
        <v>2278</v>
      </c>
      <c r="N99" s="8" t="s">
        <v>19</v>
      </c>
      <c r="O99" s="8" t="s">
        <v>23</v>
      </c>
      <c r="P99" s="11">
        <v>206</v>
      </c>
    </row>
    <row r="100" spans="1:16" x14ac:dyDescent="0.25">
      <c r="A100" s="7">
        <v>41878.67695601852</v>
      </c>
      <c r="B100" s="8" t="s">
        <v>0</v>
      </c>
      <c r="C100" s="8" t="s">
        <v>8</v>
      </c>
      <c r="D100" s="8" t="s">
        <v>746</v>
      </c>
      <c r="E100" s="8" t="s">
        <v>744</v>
      </c>
      <c r="F100" s="8" t="s">
        <v>209</v>
      </c>
      <c r="G100" s="8" t="s">
        <v>125</v>
      </c>
      <c r="H100" s="6">
        <v>473</v>
      </c>
      <c r="I100" s="6">
        <v>2278</v>
      </c>
      <c r="J100" s="6">
        <v>473</v>
      </c>
      <c r="K100" s="6">
        <v>2287</v>
      </c>
      <c r="L100" s="6">
        <v>473</v>
      </c>
      <c r="M100" s="6">
        <v>2278</v>
      </c>
      <c r="N100" s="8" t="s">
        <v>1043</v>
      </c>
      <c r="O100" s="8" t="s">
        <v>23</v>
      </c>
      <c r="P100" s="11">
        <v>926</v>
      </c>
    </row>
    <row r="101" spans="1:16" x14ac:dyDescent="0.25">
      <c r="A101" s="7">
        <v>41878.67695601852</v>
      </c>
      <c r="B101" s="8" t="s">
        <v>0</v>
      </c>
      <c r="C101" s="8" t="s">
        <v>8</v>
      </c>
      <c r="D101" s="8" t="s">
        <v>746</v>
      </c>
      <c r="E101" s="8" t="s">
        <v>744</v>
      </c>
      <c r="F101" s="8" t="s">
        <v>209</v>
      </c>
      <c r="G101" s="8" t="s">
        <v>125</v>
      </c>
      <c r="H101" s="6">
        <v>473</v>
      </c>
      <c r="I101" s="6">
        <v>2278</v>
      </c>
      <c r="J101" s="6">
        <v>473</v>
      </c>
      <c r="K101" s="6">
        <v>2287</v>
      </c>
      <c r="L101" s="6">
        <v>473</v>
      </c>
      <c r="M101" s="6">
        <v>2278</v>
      </c>
      <c r="N101" s="8" t="s">
        <v>1044</v>
      </c>
      <c r="O101" s="8" t="s">
        <v>23</v>
      </c>
      <c r="P101" s="11">
        <v>247</v>
      </c>
    </row>
    <row r="102" spans="1:16" x14ac:dyDescent="0.25">
      <c r="A102" s="7">
        <v>41878.67695601852</v>
      </c>
      <c r="B102" s="8" t="s">
        <v>0</v>
      </c>
      <c r="C102" s="8" t="s">
        <v>8</v>
      </c>
      <c r="D102" s="8" t="s">
        <v>746</v>
      </c>
      <c r="E102" s="8" t="s">
        <v>744</v>
      </c>
      <c r="F102" s="8" t="s">
        <v>209</v>
      </c>
      <c r="G102" s="8" t="s">
        <v>125</v>
      </c>
      <c r="H102" s="6">
        <v>473</v>
      </c>
      <c r="I102" s="6">
        <v>2278</v>
      </c>
      <c r="J102" s="6">
        <v>473</v>
      </c>
      <c r="K102" s="6">
        <v>2287</v>
      </c>
      <c r="L102" s="6">
        <v>473</v>
      </c>
      <c r="M102" s="6">
        <v>2278</v>
      </c>
      <c r="N102" s="8" t="s">
        <v>20</v>
      </c>
      <c r="O102" s="8" t="s">
        <v>23</v>
      </c>
      <c r="P102" s="11">
        <v>133</v>
      </c>
    </row>
    <row r="103" spans="1:16" x14ac:dyDescent="0.25">
      <c r="A103" s="7">
        <v>41878.67695601852</v>
      </c>
      <c r="B103" s="8" t="s">
        <v>0</v>
      </c>
      <c r="C103" s="8" t="s">
        <v>8</v>
      </c>
      <c r="D103" s="8" t="s">
        <v>746</v>
      </c>
      <c r="E103" s="8" t="s">
        <v>744</v>
      </c>
      <c r="F103" s="8" t="s">
        <v>209</v>
      </c>
      <c r="G103" s="8" t="s">
        <v>125</v>
      </c>
      <c r="H103" s="6">
        <v>473</v>
      </c>
      <c r="I103" s="6">
        <v>2278</v>
      </c>
      <c r="J103" s="6">
        <v>473</v>
      </c>
      <c r="K103" s="6">
        <v>2287</v>
      </c>
      <c r="L103" s="6">
        <v>473</v>
      </c>
      <c r="M103" s="6">
        <v>2278</v>
      </c>
      <c r="N103" s="8" t="s">
        <v>108</v>
      </c>
      <c r="O103" s="8" t="s">
        <v>23</v>
      </c>
      <c r="P103" s="11">
        <v>2278</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T1737"/>
  <sheetViews>
    <sheetView zoomScale="130" zoomScaleNormal="130" workbookViewId="0">
      <selection activeCell="E15" sqref="E15"/>
    </sheetView>
  </sheetViews>
  <sheetFormatPr defaultColWidth="5.28515625" defaultRowHeight="12.75" x14ac:dyDescent="0.2"/>
  <cols>
    <col min="1" max="1" width="47" style="3" bestFit="1" customWidth="1"/>
    <col min="2" max="2" width="42.7109375" style="3" customWidth="1"/>
    <col min="3" max="3" width="19.5703125" style="3" customWidth="1"/>
    <col min="4" max="4" width="14" style="2" customWidth="1"/>
    <col min="5" max="5" width="16.42578125" style="2" customWidth="1"/>
    <col min="6" max="6" width="13.85546875" style="2" customWidth="1"/>
    <col min="7" max="31" width="5.42578125" style="2" bestFit="1" customWidth="1"/>
    <col min="32" max="32" width="7.28515625" style="2" customWidth="1"/>
    <col min="33" max="16384" width="5.28515625" style="2"/>
  </cols>
  <sheetData>
    <row r="1" spans="1:46" ht="21" x14ac:dyDescent="0.35">
      <c r="A1" s="115" t="s">
        <v>1888</v>
      </c>
      <c r="B1" s="115"/>
      <c r="C1" s="115"/>
      <c r="D1" s="115"/>
      <c r="E1" s="115"/>
      <c r="F1" s="115"/>
      <c r="G1" s="115"/>
      <c r="H1" s="115"/>
      <c r="I1" s="115"/>
      <c r="J1" s="115"/>
      <c r="K1" s="115"/>
      <c r="L1" s="115"/>
      <c r="M1" s="115"/>
      <c r="N1" s="115"/>
      <c r="O1" s="115"/>
      <c r="P1" s="115"/>
      <c r="Q1" s="115"/>
    </row>
    <row r="2" spans="1:46" ht="21" x14ac:dyDescent="0.35">
      <c r="A2" s="55"/>
      <c r="B2" s="55"/>
      <c r="C2" s="55"/>
      <c r="D2" s="55"/>
      <c r="E2" s="55"/>
      <c r="F2" s="55"/>
      <c r="G2" s="55"/>
      <c r="H2" s="55"/>
      <c r="I2" s="55"/>
      <c r="J2" s="55"/>
      <c r="K2" s="55"/>
      <c r="L2" s="55"/>
      <c r="M2" s="55"/>
      <c r="N2" s="55"/>
      <c r="O2" s="55"/>
      <c r="P2" s="55"/>
      <c r="Q2" s="55"/>
    </row>
    <row r="3" spans="1:46" ht="15" x14ac:dyDescent="0.25">
      <c r="A3"/>
      <c r="B3"/>
    </row>
    <row r="4" spans="1:46" ht="15" x14ac:dyDescent="0.25">
      <c r="A4" s="47" t="s">
        <v>2</v>
      </c>
      <c r="B4" s="48" t="s">
        <v>23</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row>
    <row r="5" spans="1:46" ht="15" x14ac:dyDescent="0.25">
      <c r="A5" s="47" t="s">
        <v>84</v>
      </c>
      <c r="B5" s="48" t="s">
        <v>851</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row>
    <row r="6" spans="1:46" ht="15" x14ac:dyDescent="0.25">
      <c r="A6" s="48"/>
      <c r="B6" s="48"/>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row>
    <row r="7" spans="1:46" ht="15.75" thickBot="1" x14ac:dyDescent="0.3">
      <c r="A7" s="47" t="s">
        <v>845</v>
      </c>
      <c r="B7" s="48" t="s">
        <v>1769</v>
      </c>
      <c r="C7" s="73" t="s">
        <v>1766</v>
      </c>
      <c r="D7"/>
      <c r="E7"/>
      <c r="F7"/>
      <c r="G7"/>
      <c r="H7"/>
      <c r="I7"/>
      <c r="J7"/>
      <c r="K7"/>
      <c r="L7"/>
      <c r="M7"/>
      <c r="N7"/>
      <c r="O7"/>
      <c r="P7"/>
      <c r="Q7"/>
      <c r="R7"/>
      <c r="S7"/>
      <c r="T7"/>
      <c r="U7"/>
      <c r="V7"/>
      <c r="W7"/>
      <c r="X7"/>
      <c r="Y7"/>
      <c r="Z7"/>
      <c r="AA7"/>
      <c r="AB7"/>
      <c r="AC7"/>
      <c r="AD7"/>
      <c r="AE7"/>
      <c r="AF7"/>
      <c r="AG7"/>
      <c r="AH7"/>
      <c r="AI7"/>
      <c r="AJ7"/>
      <c r="AK7"/>
      <c r="AL7"/>
      <c r="AM7"/>
      <c r="AN7"/>
      <c r="AO7"/>
      <c r="AP7"/>
      <c r="AQ7"/>
      <c r="AR7"/>
      <c r="AS7"/>
      <c r="AT7"/>
    </row>
    <row r="8" spans="1:46" ht="15" x14ac:dyDescent="0.25">
      <c r="A8" s="48" t="s">
        <v>111</v>
      </c>
      <c r="B8" s="74">
        <v>1205</v>
      </c>
      <c r="C8" s="50">
        <f>GETPIVOTDATA("Total",$A$7,"Age Category","00-05")/GETPIVOTDATA("Total",$A$7)</f>
        <v>1.4517372656739434E-2</v>
      </c>
      <c r="D8" t="s">
        <v>2931</v>
      </c>
      <c r="E8"/>
      <c r="F8"/>
      <c r="G8"/>
      <c r="H8"/>
      <c r="I8"/>
      <c r="J8"/>
      <c r="K8"/>
      <c r="L8"/>
      <c r="M8"/>
      <c r="N8"/>
      <c r="O8"/>
      <c r="P8"/>
      <c r="Q8"/>
      <c r="R8"/>
      <c r="S8"/>
      <c r="T8"/>
      <c r="U8"/>
      <c r="V8"/>
      <c r="W8"/>
      <c r="X8"/>
      <c r="Y8"/>
      <c r="Z8"/>
      <c r="AA8"/>
      <c r="AB8"/>
      <c r="AC8"/>
      <c r="AD8"/>
      <c r="AE8"/>
      <c r="AF8"/>
      <c r="AG8"/>
      <c r="AH8"/>
      <c r="AI8"/>
      <c r="AJ8"/>
      <c r="AK8"/>
      <c r="AL8"/>
      <c r="AM8"/>
      <c r="AN8"/>
      <c r="AO8"/>
      <c r="AP8"/>
      <c r="AQ8"/>
      <c r="AR8"/>
      <c r="AS8"/>
      <c r="AT8"/>
    </row>
    <row r="9" spans="1:46" ht="15" x14ac:dyDescent="0.25">
      <c r="A9" s="48" t="s">
        <v>850</v>
      </c>
      <c r="B9" s="74">
        <v>2992</v>
      </c>
      <c r="C9" s="49">
        <f>GETPIVOTDATA("Total",$A$7,"Age Category","01")/GETPIVOTDATA("Total",$A$7)</f>
        <v>3.6046455592501567E-2</v>
      </c>
      <c r="D9" t="s">
        <v>2932</v>
      </c>
      <c r="E9"/>
      <c r="F9"/>
      <c r="G9"/>
      <c r="H9"/>
      <c r="I9"/>
      <c r="J9"/>
      <c r="K9"/>
      <c r="L9"/>
      <c r="M9"/>
      <c r="N9"/>
      <c r="O9"/>
      <c r="P9"/>
      <c r="Q9"/>
      <c r="R9"/>
      <c r="S9"/>
      <c r="T9"/>
      <c r="U9"/>
      <c r="V9"/>
      <c r="W9"/>
      <c r="X9"/>
      <c r="Y9"/>
      <c r="Z9"/>
      <c r="AA9"/>
      <c r="AB9"/>
      <c r="AC9"/>
      <c r="AD9"/>
      <c r="AE9"/>
      <c r="AF9"/>
      <c r="AG9"/>
      <c r="AH9"/>
      <c r="AI9"/>
      <c r="AJ9"/>
      <c r="AK9"/>
      <c r="AL9"/>
      <c r="AM9"/>
      <c r="AN9"/>
      <c r="AO9"/>
      <c r="AP9"/>
      <c r="AQ9"/>
      <c r="AR9"/>
      <c r="AS9"/>
      <c r="AT9"/>
    </row>
    <row r="10" spans="1:46" ht="15" x14ac:dyDescent="0.25">
      <c r="A10" s="48" t="s">
        <v>849</v>
      </c>
      <c r="B10" s="74">
        <v>3562</v>
      </c>
      <c r="C10" s="50">
        <f>GETPIVOTDATA("Total",$A$7,"Age Category","02")/GETPIVOTDATA("Total",$A$7)</f>
        <v>4.2913594525565035E-2</v>
      </c>
      <c r="D10" t="s">
        <v>2932</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row>
    <row r="11" spans="1:46" ht="15" x14ac:dyDescent="0.25">
      <c r="A11" s="48" t="s">
        <v>848</v>
      </c>
      <c r="B11" s="74">
        <v>5048</v>
      </c>
      <c r="C11" s="50">
        <f>GETPIVOTDATA("Total",$A$7,"Age Category","03-04")/GETPIVOTDATA("Total",$A$7)</f>
        <v>6.081634620018312E-2</v>
      </c>
      <c r="D11" t="s">
        <v>2932</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row>
    <row r="12" spans="1:46" ht="15" x14ac:dyDescent="0.25">
      <c r="A12" s="48" t="s">
        <v>1887</v>
      </c>
      <c r="B12" s="74">
        <v>13005</v>
      </c>
      <c r="C12" s="50">
        <f>GETPIVOTDATA("Total",$A$7,"Age Category","05-10")/GETPIVOTDATA("Total",$A$7)</f>
        <v>0.15667919618331647</v>
      </c>
      <c r="D12" t="s">
        <v>2932</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row>
    <row r="13" spans="1:46" ht="15" x14ac:dyDescent="0.25">
      <c r="A13" s="48" t="s">
        <v>114</v>
      </c>
      <c r="B13" s="74">
        <v>1701</v>
      </c>
      <c r="C13" s="50">
        <f>GETPIVOTDATA("Total",$A$7,"Age Category","06-11")/GETPIVOTDATA("Total",$A$7)</f>
        <v>2.0492988289720977E-2</v>
      </c>
      <c r="D13" t="s">
        <v>2931</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row>
    <row r="14" spans="1:46" ht="15" x14ac:dyDescent="0.25">
      <c r="A14" s="48" t="s">
        <v>119</v>
      </c>
      <c r="B14" s="74">
        <v>9541</v>
      </c>
      <c r="C14" s="50">
        <f>GETPIVOTDATA("Total",$A$7,"Age Category","11-14")/GETPIVOTDATA("Total",$A$7)</f>
        <v>0.11494626764975181</v>
      </c>
      <c r="D14" t="s">
        <v>2932</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row>
    <row r="15" spans="1:46" ht="15" x14ac:dyDescent="0.25">
      <c r="A15" s="48" t="s">
        <v>120</v>
      </c>
      <c r="B15" s="74">
        <v>6543</v>
      </c>
      <c r="C15" s="50">
        <f>GETPIVOTDATA("Total",$A$7,"Age Category","15-17")/GETPIVOTDATA("Total",$A$7)</f>
        <v>7.8827526384270638E-2</v>
      </c>
      <c r="D15" t="s">
        <v>2932</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row>
    <row r="16" spans="1:46" ht="15" x14ac:dyDescent="0.25">
      <c r="A16" s="48" t="s">
        <v>19</v>
      </c>
      <c r="B16" s="74">
        <v>9186</v>
      </c>
      <c r="C16" s="50">
        <f>GETPIVOTDATA("Total",$A$7,"Age Category","18-24")/GETPIVOTDATA("Total",$A$7)</f>
        <v>0.11066936533179124</v>
      </c>
      <c r="D16" t="s">
        <v>2932</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row>
    <row r="17" spans="1:46" ht="15" x14ac:dyDescent="0.25">
      <c r="A17" s="48" t="s">
        <v>112</v>
      </c>
      <c r="B17" s="74">
        <v>17577</v>
      </c>
      <c r="C17" s="50">
        <f>GETPIVOTDATA("Total",$A$7,"Age Category","25-49")/GETPIVOTDATA("Total",$A$7)</f>
        <v>0.21176087899378343</v>
      </c>
      <c r="D17" t="s">
        <v>2932</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row>
    <row r="18" spans="1:46" ht="15" x14ac:dyDescent="0.25">
      <c r="A18" s="48" t="s">
        <v>113</v>
      </c>
      <c r="B18" s="74">
        <v>6751</v>
      </c>
      <c r="C18" s="49">
        <f>GETPIVOTDATA("Total",$A$7,"Age Category","50-59")/GETPIVOTDATA("Total",$A$7)</f>
        <v>8.1333429714230646E-2</v>
      </c>
      <c r="D18" t="s">
        <v>2932</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row>
    <row r="19" spans="1:46" ht="15" x14ac:dyDescent="0.25">
      <c r="A19" s="48" t="s">
        <v>20</v>
      </c>
      <c r="B19" s="74">
        <v>5893</v>
      </c>
      <c r="C19" s="50">
        <f>GETPIVOTDATA("Total",$A$7,"Age Category","60+")/GETPIVOTDATA("Total",$A$7)</f>
        <v>7.0996578478145625E-2</v>
      </c>
      <c r="D19" t="s">
        <v>2932</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row>
    <row r="20" spans="1:46" ht="15" x14ac:dyDescent="0.25">
      <c r="A20" s="48" t="s">
        <v>31</v>
      </c>
      <c r="B20" s="74">
        <v>83004</v>
      </c>
      <c r="C20" s="50">
        <f>SUM(C8:C19)</f>
        <v>1</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row>
    <row r="21" spans="1:46" ht="15"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row>
    <row r="22" spans="1:46" ht="15"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row>
    <row r="23" spans="1:46" ht="15"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row>
    <row r="24" spans="1:46" ht="15"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row>
    <row r="25" spans="1:46" ht="15"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row>
    <row r="26" spans="1:46" ht="15"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row>
    <row r="27" spans="1:46" ht="15"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row>
    <row r="28" spans="1:46" ht="15"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row>
    <row r="29" spans="1:46" ht="15"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row>
    <row r="30" spans="1:46" ht="15"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row>
    <row r="31" spans="1:46" ht="15"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row>
    <row r="32" spans="1:46" ht="15"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row>
    <row r="33" spans="1:46" ht="15"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row>
    <row r="34" spans="1:46" ht="15"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row>
    <row r="35" spans="1:46" ht="15"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row>
    <row r="36" spans="1:46" ht="15"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row>
    <row r="37" spans="1:46" ht="15"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row>
    <row r="38" spans="1:46" ht="15"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row>
    <row r="39" spans="1:46" ht="15"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row>
    <row r="40" spans="1:46" ht="15"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row>
    <row r="41" spans="1:46" ht="15"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row>
    <row r="42" spans="1:46" ht="15"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row>
    <row r="43" spans="1:46" ht="15"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row>
    <row r="44" spans="1:46" ht="15"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row>
    <row r="45" spans="1:46" ht="15"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row>
    <row r="46" spans="1:46" ht="15"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row>
    <row r="47" spans="1:46" ht="15"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row>
    <row r="48" spans="1:46" ht="15"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row>
    <row r="49" spans="1:46" ht="15"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row>
    <row r="50" spans="1:46" ht="15"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row>
    <row r="51" spans="1:46" ht="15"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row>
    <row r="52" spans="1:46" ht="15"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row>
    <row r="53" spans="1:46" ht="15"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row>
    <row r="54" spans="1:46" ht="15"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row>
    <row r="55" spans="1:46" ht="15"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row>
    <row r="56" spans="1:46" ht="15"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row>
    <row r="57" spans="1:46" ht="15"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row>
    <row r="58" spans="1:46" ht="15"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row>
    <row r="59" spans="1:46" ht="15"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row>
    <row r="60" spans="1:46" ht="15"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row>
    <row r="61" spans="1:46" ht="15"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row>
    <row r="62" spans="1:46" ht="15"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row>
    <row r="63" spans="1:46" ht="15"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row>
    <row r="64" spans="1:46" ht="15"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row>
    <row r="65" spans="1:46" ht="15"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1:46" ht="15"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row>
    <row r="67" spans="1:46" ht="15"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row>
    <row r="68" spans="1:46" ht="15"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row>
    <row r="69" spans="1:46" ht="15"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row>
    <row r="70" spans="1:46" ht="15"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row>
    <row r="71" spans="1:46" ht="15"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row>
    <row r="72" spans="1:46" ht="15"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row>
    <row r="73" spans="1:46" ht="15"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row>
    <row r="74" spans="1:46" ht="15"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row>
    <row r="75" spans="1:46" ht="15"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row>
    <row r="76" spans="1:46" ht="15"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row>
    <row r="77" spans="1:46" ht="15"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row>
    <row r="78" spans="1:46" ht="15"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row>
    <row r="79" spans="1:46" ht="15"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row>
    <row r="80" spans="1:46" ht="15"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row>
    <row r="81" spans="1:46" ht="15"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row>
    <row r="82" spans="1:46" ht="15"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row>
    <row r="83" spans="1:46" ht="15"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row>
    <row r="84" spans="1:46" ht="15"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row>
    <row r="85" spans="1:46" ht="15"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row>
    <row r="86" spans="1:46" ht="15"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row>
    <row r="87" spans="1:46" ht="15"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row>
    <row r="88" spans="1:46" ht="15"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row>
    <row r="89" spans="1:46" ht="15"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row>
    <row r="90" spans="1:46" ht="15"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row>
    <row r="91" spans="1:46" ht="15"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row>
    <row r="92" spans="1:46" ht="15"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row>
    <row r="93" spans="1:46" ht="15"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row>
    <row r="94" spans="1:46" ht="15"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row>
    <row r="95" spans="1:46" ht="15"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row>
    <row r="96" spans="1:46" ht="15"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row>
    <row r="97" spans="1:46" ht="15"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row>
    <row r="98" spans="1:46" ht="15"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row>
    <row r="99" spans="1:46" ht="15"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row>
    <row r="100" spans="1:46" ht="15"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row>
    <row r="101" spans="1:46" ht="15"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row>
    <row r="102" spans="1:46" ht="15"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row>
    <row r="103" spans="1:46" ht="15"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row>
    <row r="104" spans="1:46" ht="15"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row>
    <row r="105" spans="1:46" ht="15"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row>
    <row r="106" spans="1:46" ht="15"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row>
    <row r="107" spans="1:46" ht="15"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row>
    <row r="108" spans="1:46" ht="15"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row>
    <row r="109" spans="1:46" ht="15"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row>
    <row r="110" spans="1:46" ht="15"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row>
    <row r="111" spans="1:46" ht="15"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row>
    <row r="112" spans="1:46" ht="15"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row>
    <row r="113" spans="1:46" ht="15"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row>
    <row r="114" spans="1:46" ht="15"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row>
    <row r="115" spans="1:46" ht="15"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row>
    <row r="116" spans="1:46" ht="15"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row>
    <row r="117" spans="1:46" ht="15"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row>
    <row r="118" spans="1:46" ht="15"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row>
    <row r="119" spans="1:46" ht="15"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row>
    <row r="120" spans="1:46" ht="15"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row>
    <row r="121" spans="1:46" ht="15"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row>
    <row r="122" spans="1:46" ht="15"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row>
    <row r="123" spans="1:46" ht="15"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row>
    <row r="124" spans="1:46" ht="15"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row>
    <row r="125" spans="1:46" ht="15"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row>
    <row r="126" spans="1:46" ht="15"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row>
    <row r="127" spans="1:46" ht="15"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row>
    <row r="128" spans="1:46" ht="15"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row>
    <row r="129" spans="1:46" ht="15"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row>
    <row r="130" spans="1:46" ht="15"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row>
    <row r="131" spans="1:46" ht="15"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row>
    <row r="132" spans="1:46" ht="15"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row>
    <row r="133" spans="1:46" ht="15"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row>
    <row r="134" spans="1:46" ht="15"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row>
    <row r="135" spans="1:46" ht="15"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row>
    <row r="136" spans="1:46" ht="15"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row>
    <row r="137" spans="1:46" ht="15"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row>
    <row r="138" spans="1:46" ht="15"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row>
    <row r="139" spans="1:46" ht="15"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row>
    <row r="140" spans="1:46" ht="15"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row>
    <row r="141" spans="1:46" ht="15"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row>
    <row r="142" spans="1:46" ht="15"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row>
    <row r="143" spans="1:46" ht="15"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row>
    <row r="144" spans="1:46" ht="15"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row>
    <row r="145" spans="1:3" ht="15" x14ac:dyDescent="0.25">
      <c r="A145"/>
      <c r="B145"/>
      <c r="C145"/>
    </row>
    <row r="146" spans="1:3" ht="15" x14ac:dyDescent="0.25">
      <c r="A146"/>
      <c r="B146"/>
      <c r="C146"/>
    </row>
    <row r="147" spans="1:3" ht="15" x14ac:dyDescent="0.25">
      <c r="A147"/>
      <c r="B147"/>
      <c r="C147"/>
    </row>
    <row r="148" spans="1:3" ht="15" x14ac:dyDescent="0.25">
      <c r="A148"/>
      <c r="B148"/>
      <c r="C148"/>
    </row>
    <row r="149" spans="1:3" ht="15" x14ac:dyDescent="0.25">
      <c r="A149"/>
      <c r="B149"/>
      <c r="C149"/>
    </row>
    <row r="150" spans="1:3" ht="15" x14ac:dyDescent="0.25">
      <c r="A150"/>
      <c r="B150"/>
      <c r="C150"/>
    </row>
    <row r="151" spans="1:3" ht="15" x14ac:dyDescent="0.25">
      <c r="A151"/>
      <c r="B151"/>
      <c r="C151"/>
    </row>
    <row r="152" spans="1:3" ht="15" x14ac:dyDescent="0.25">
      <c r="A152"/>
      <c r="B152"/>
      <c r="C152"/>
    </row>
    <row r="153" spans="1:3" ht="15" x14ac:dyDescent="0.25">
      <c r="A153"/>
      <c r="B153"/>
      <c r="C153"/>
    </row>
    <row r="154" spans="1:3" ht="15" x14ac:dyDescent="0.25">
      <c r="A154"/>
      <c r="B154"/>
      <c r="C154"/>
    </row>
    <row r="155" spans="1:3" ht="15" x14ac:dyDescent="0.25">
      <c r="A155"/>
      <c r="B155"/>
      <c r="C155"/>
    </row>
    <row r="156" spans="1:3" ht="15" x14ac:dyDescent="0.25">
      <c r="A156"/>
      <c r="B156"/>
      <c r="C156"/>
    </row>
    <row r="157" spans="1:3" ht="15" x14ac:dyDescent="0.25">
      <c r="A157"/>
      <c r="B157"/>
      <c r="C157"/>
    </row>
    <row r="158" spans="1:3" ht="15" x14ac:dyDescent="0.25">
      <c r="A158"/>
      <c r="B158"/>
      <c r="C158"/>
    </row>
    <row r="159" spans="1:3" ht="15" x14ac:dyDescent="0.25">
      <c r="A159"/>
      <c r="B159"/>
      <c r="C159"/>
    </row>
    <row r="160" spans="1:3" ht="15" x14ac:dyDescent="0.25">
      <c r="A160"/>
      <c r="B160"/>
      <c r="C160"/>
    </row>
    <row r="161" spans="1:3" ht="15" x14ac:dyDescent="0.25">
      <c r="A161"/>
      <c r="B161"/>
      <c r="C161"/>
    </row>
    <row r="162" spans="1:3" ht="15" x14ac:dyDescent="0.25">
      <c r="A162"/>
      <c r="B162"/>
      <c r="C162"/>
    </row>
    <row r="163" spans="1:3" ht="15" x14ac:dyDescent="0.25">
      <c r="A163"/>
      <c r="B163"/>
      <c r="C163"/>
    </row>
    <row r="164" spans="1:3" ht="15" x14ac:dyDescent="0.25">
      <c r="A164"/>
      <c r="B164"/>
      <c r="C164"/>
    </row>
    <row r="165" spans="1:3" ht="15" x14ac:dyDescent="0.25">
      <c r="A165"/>
      <c r="B165"/>
      <c r="C165"/>
    </row>
    <row r="166" spans="1:3" ht="15" x14ac:dyDescent="0.25">
      <c r="A166"/>
      <c r="B166"/>
      <c r="C166"/>
    </row>
    <row r="167" spans="1:3" ht="15" x14ac:dyDescent="0.25">
      <c r="A167"/>
      <c r="B167"/>
      <c r="C167"/>
    </row>
    <row r="168" spans="1:3" ht="15" x14ac:dyDescent="0.25">
      <c r="A168"/>
      <c r="B168"/>
      <c r="C168"/>
    </row>
    <row r="169" spans="1:3" ht="15" x14ac:dyDescent="0.25">
      <c r="A169"/>
      <c r="B169"/>
      <c r="C169"/>
    </row>
    <row r="170" spans="1:3" ht="15" x14ac:dyDescent="0.25">
      <c r="A170"/>
      <c r="B170"/>
      <c r="C170"/>
    </row>
    <row r="171" spans="1:3" ht="15" x14ac:dyDescent="0.25">
      <c r="A171"/>
      <c r="B171"/>
      <c r="C171"/>
    </row>
    <row r="172" spans="1:3" ht="15" x14ac:dyDescent="0.25">
      <c r="A172"/>
      <c r="B172"/>
      <c r="C172"/>
    </row>
    <row r="173" spans="1:3" ht="15" x14ac:dyDescent="0.25">
      <c r="A173"/>
      <c r="B173"/>
      <c r="C173"/>
    </row>
    <row r="174" spans="1:3" ht="15" x14ac:dyDescent="0.25">
      <c r="A174"/>
      <c r="B174"/>
      <c r="C174"/>
    </row>
    <row r="175" spans="1:3" ht="15" x14ac:dyDescent="0.25">
      <c r="A175"/>
      <c r="B175"/>
      <c r="C175"/>
    </row>
    <row r="176" spans="1:3" ht="15" x14ac:dyDescent="0.25">
      <c r="A176"/>
      <c r="B176"/>
      <c r="C176"/>
    </row>
    <row r="177" spans="1:3" ht="15" x14ac:dyDescent="0.25">
      <c r="A177"/>
      <c r="B177"/>
      <c r="C177"/>
    </row>
    <row r="178" spans="1:3" ht="15" x14ac:dyDescent="0.25">
      <c r="A178"/>
      <c r="B178"/>
      <c r="C178"/>
    </row>
    <row r="179" spans="1:3" ht="15" x14ac:dyDescent="0.25">
      <c r="A179"/>
      <c r="B179"/>
      <c r="C179"/>
    </row>
    <row r="180" spans="1:3" ht="15" x14ac:dyDescent="0.25">
      <c r="A180"/>
      <c r="B180"/>
      <c r="C180"/>
    </row>
    <row r="181" spans="1:3" ht="15" x14ac:dyDescent="0.25">
      <c r="A181"/>
      <c r="B181"/>
      <c r="C181"/>
    </row>
    <row r="182" spans="1:3" ht="15" x14ac:dyDescent="0.25">
      <c r="A182"/>
      <c r="B182"/>
      <c r="C182"/>
    </row>
    <row r="183" spans="1:3" ht="15" x14ac:dyDescent="0.25">
      <c r="A183"/>
      <c r="B183"/>
      <c r="C183"/>
    </row>
    <row r="184" spans="1:3" ht="15" x14ac:dyDescent="0.25">
      <c r="A184"/>
      <c r="B184"/>
      <c r="C184"/>
    </row>
    <row r="185" spans="1:3" ht="15" x14ac:dyDescent="0.25">
      <c r="A185"/>
      <c r="B185"/>
      <c r="C185"/>
    </row>
    <row r="186" spans="1:3" ht="15" x14ac:dyDescent="0.25">
      <c r="A186"/>
      <c r="B186"/>
      <c r="C186"/>
    </row>
    <row r="187" spans="1:3" ht="15" x14ac:dyDescent="0.25">
      <c r="A187"/>
      <c r="B187"/>
      <c r="C187"/>
    </row>
    <row r="188" spans="1:3" ht="15" x14ac:dyDescent="0.25">
      <c r="A188"/>
      <c r="B188"/>
      <c r="C188"/>
    </row>
    <row r="189" spans="1:3" ht="15" x14ac:dyDescent="0.25">
      <c r="A189"/>
      <c r="B189"/>
      <c r="C189"/>
    </row>
    <row r="190" spans="1:3" ht="15" x14ac:dyDescent="0.25">
      <c r="A190"/>
      <c r="B190"/>
      <c r="C190"/>
    </row>
    <row r="191" spans="1:3" ht="15" x14ac:dyDescent="0.25">
      <c r="A191"/>
      <c r="B191"/>
      <c r="C191"/>
    </row>
    <row r="192" spans="1:3" ht="15" x14ac:dyDescent="0.25">
      <c r="A192"/>
      <c r="B192"/>
      <c r="C192"/>
    </row>
    <row r="193" spans="1:3" ht="15" x14ac:dyDescent="0.25">
      <c r="A193"/>
      <c r="B193"/>
      <c r="C193"/>
    </row>
    <row r="194" spans="1:3" ht="15" x14ac:dyDescent="0.25">
      <c r="A194"/>
      <c r="B194"/>
      <c r="C194"/>
    </row>
    <row r="195" spans="1:3" ht="15" x14ac:dyDescent="0.25">
      <c r="A195"/>
      <c r="B195"/>
      <c r="C195"/>
    </row>
    <row r="196" spans="1:3" ht="15" x14ac:dyDescent="0.25">
      <c r="A196"/>
      <c r="B196"/>
      <c r="C196"/>
    </row>
    <row r="197" spans="1:3" ht="15" x14ac:dyDescent="0.25">
      <c r="A197"/>
      <c r="B197"/>
      <c r="C197"/>
    </row>
    <row r="198" spans="1:3" ht="15" x14ac:dyDescent="0.25">
      <c r="A198"/>
      <c r="B198"/>
      <c r="C198"/>
    </row>
    <row r="199" spans="1:3" ht="15" x14ac:dyDescent="0.25">
      <c r="A199"/>
      <c r="B199"/>
      <c r="C199"/>
    </row>
    <row r="200" spans="1:3" ht="15" x14ac:dyDescent="0.25">
      <c r="A200"/>
      <c r="B200"/>
      <c r="C200"/>
    </row>
    <row r="201" spans="1:3" ht="15" x14ac:dyDescent="0.25">
      <c r="A201"/>
      <c r="B201"/>
      <c r="C201"/>
    </row>
    <row r="202" spans="1:3" ht="15" x14ac:dyDescent="0.25">
      <c r="A202"/>
      <c r="B202"/>
      <c r="C202"/>
    </row>
    <row r="203" spans="1:3" ht="15" x14ac:dyDescent="0.25">
      <c r="A203"/>
      <c r="B203"/>
      <c r="C203"/>
    </row>
    <row r="204" spans="1:3" ht="15" x14ac:dyDescent="0.25">
      <c r="A204"/>
      <c r="B204"/>
      <c r="C204"/>
    </row>
    <row r="205" spans="1:3" ht="15" x14ac:dyDescent="0.25">
      <c r="A205"/>
      <c r="B205"/>
      <c r="C205"/>
    </row>
    <row r="206" spans="1:3" ht="15" x14ac:dyDescent="0.25">
      <c r="A206"/>
      <c r="B206"/>
      <c r="C206"/>
    </row>
    <row r="207" spans="1:3" ht="15" x14ac:dyDescent="0.25">
      <c r="A207"/>
      <c r="B207"/>
      <c r="C207"/>
    </row>
    <row r="208" spans="1:3" ht="15" x14ac:dyDescent="0.25">
      <c r="A208"/>
      <c r="B208"/>
      <c r="C208"/>
    </row>
    <row r="209" spans="1:3" ht="15" x14ac:dyDescent="0.25">
      <c r="A209"/>
      <c r="B209"/>
      <c r="C209"/>
    </row>
    <row r="210" spans="1:3" ht="15" x14ac:dyDescent="0.25">
      <c r="A210"/>
      <c r="B210"/>
      <c r="C210"/>
    </row>
    <row r="211" spans="1:3" ht="15" x14ac:dyDescent="0.25">
      <c r="A211"/>
      <c r="B211"/>
      <c r="C211"/>
    </row>
    <row r="212" spans="1:3" ht="15" x14ac:dyDescent="0.25">
      <c r="A212"/>
      <c r="B212"/>
      <c r="C212"/>
    </row>
    <row r="213" spans="1:3" ht="15" x14ac:dyDescent="0.25">
      <c r="A213"/>
      <c r="B213"/>
      <c r="C213"/>
    </row>
    <row r="214" spans="1:3" ht="15" x14ac:dyDescent="0.25">
      <c r="A214"/>
      <c r="B214"/>
      <c r="C214"/>
    </row>
    <row r="215" spans="1:3" ht="15" x14ac:dyDescent="0.25">
      <c r="A215"/>
      <c r="B215"/>
      <c r="C215"/>
    </row>
    <row r="216" spans="1:3" ht="15" x14ac:dyDescent="0.25">
      <c r="A216"/>
      <c r="B216"/>
      <c r="C216"/>
    </row>
    <row r="217" spans="1:3" ht="15" x14ac:dyDescent="0.25">
      <c r="A217"/>
      <c r="B217"/>
      <c r="C217"/>
    </row>
    <row r="218" spans="1:3" ht="15" x14ac:dyDescent="0.25">
      <c r="A218"/>
      <c r="B218"/>
      <c r="C218"/>
    </row>
    <row r="219" spans="1:3" ht="15" x14ac:dyDescent="0.25">
      <c r="A219"/>
      <c r="B219"/>
      <c r="C219"/>
    </row>
    <row r="220" spans="1:3" ht="15" x14ac:dyDescent="0.25">
      <c r="A220"/>
      <c r="B220"/>
      <c r="C220"/>
    </row>
    <row r="221" spans="1:3" ht="15" x14ac:dyDescent="0.25">
      <c r="A221"/>
      <c r="B221"/>
      <c r="C221"/>
    </row>
    <row r="222" spans="1:3" ht="15" x14ac:dyDescent="0.25">
      <c r="A222"/>
      <c r="B222"/>
      <c r="C222"/>
    </row>
    <row r="223" spans="1:3" ht="15" x14ac:dyDescent="0.25">
      <c r="A223"/>
      <c r="B223"/>
      <c r="C223"/>
    </row>
    <row r="224" spans="1:3" ht="15" x14ac:dyDescent="0.25">
      <c r="A224"/>
      <c r="B224"/>
      <c r="C224"/>
    </row>
    <row r="225" spans="1:3" ht="15" x14ac:dyDescent="0.25">
      <c r="A225"/>
      <c r="B225"/>
      <c r="C225"/>
    </row>
    <row r="226" spans="1:3" ht="15" x14ac:dyDescent="0.25">
      <c r="A226"/>
      <c r="B226"/>
      <c r="C226"/>
    </row>
    <row r="227" spans="1:3" ht="15" x14ac:dyDescent="0.25">
      <c r="A227"/>
      <c r="B227"/>
      <c r="C227"/>
    </row>
    <row r="228" spans="1:3" ht="15" x14ac:dyDescent="0.25">
      <c r="A228"/>
      <c r="B228"/>
      <c r="C228"/>
    </row>
    <row r="229" spans="1:3" ht="15" x14ac:dyDescent="0.25">
      <c r="A229"/>
      <c r="B229"/>
      <c r="C229"/>
    </row>
    <row r="230" spans="1:3" ht="15" x14ac:dyDescent="0.25">
      <c r="A230"/>
      <c r="B230"/>
      <c r="C230"/>
    </row>
    <row r="231" spans="1:3" ht="15" x14ac:dyDescent="0.25">
      <c r="A231"/>
      <c r="B231"/>
      <c r="C231"/>
    </row>
    <row r="232" spans="1:3" ht="15" x14ac:dyDescent="0.25">
      <c r="A232"/>
      <c r="B232"/>
      <c r="C232"/>
    </row>
    <row r="233" spans="1:3" ht="15" x14ac:dyDescent="0.25">
      <c r="A233"/>
      <c r="B233"/>
      <c r="C233"/>
    </row>
    <row r="234" spans="1:3" ht="15" x14ac:dyDescent="0.25">
      <c r="A234"/>
      <c r="B234"/>
      <c r="C234"/>
    </row>
    <row r="235" spans="1:3" ht="15" x14ac:dyDescent="0.25">
      <c r="A235"/>
      <c r="B235"/>
      <c r="C235"/>
    </row>
    <row r="236" spans="1:3" ht="15" x14ac:dyDescent="0.25">
      <c r="A236"/>
      <c r="B236"/>
      <c r="C236"/>
    </row>
    <row r="237" spans="1:3" ht="15" x14ac:dyDescent="0.25">
      <c r="A237"/>
      <c r="B237"/>
      <c r="C237"/>
    </row>
    <row r="238" spans="1:3" ht="15" x14ac:dyDescent="0.25">
      <c r="A238"/>
      <c r="B238"/>
      <c r="C238"/>
    </row>
    <row r="239" spans="1:3" ht="15" x14ac:dyDescent="0.25">
      <c r="A239"/>
      <c r="B239"/>
      <c r="C239"/>
    </row>
    <row r="240" spans="1:3" ht="15" x14ac:dyDescent="0.25">
      <c r="A240"/>
      <c r="B240"/>
      <c r="C240"/>
    </row>
    <row r="241" spans="1:3" ht="15" x14ac:dyDescent="0.25">
      <c r="A241"/>
      <c r="B241"/>
      <c r="C241"/>
    </row>
    <row r="242" spans="1:3" ht="15" x14ac:dyDescent="0.25">
      <c r="A242"/>
      <c r="B242"/>
      <c r="C242"/>
    </row>
    <row r="243" spans="1:3" ht="15" x14ac:dyDescent="0.25">
      <c r="A243"/>
      <c r="B243"/>
      <c r="C243"/>
    </row>
    <row r="244" spans="1:3" ht="15" x14ac:dyDescent="0.25">
      <c r="A244"/>
      <c r="B244"/>
      <c r="C244"/>
    </row>
    <row r="245" spans="1:3" ht="15" x14ac:dyDescent="0.25">
      <c r="A245"/>
      <c r="B245"/>
      <c r="C245"/>
    </row>
    <row r="246" spans="1:3" ht="15" x14ac:dyDescent="0.25">
      <c r="A246"/>
      <c r="B246"/>
      <c r="C246"/>
    </row>
    <row r="247" spans="1:3" ht="15" x14ac:dyDescent="0.25">
      <c r="A247"/>
      <c r="B247"/>
      <c r="C247"/>
    </row>
    <row r="248" spans="1:3" ht="15" x14ac:dyDescent="0.25">
      <c r="A248"/>
      <c r="B248"/>
      <c r="C248"/>
    </row>
    <row r="249" spans="1:3" ht="15" x14ac:dyDescent="0.25">
      <c r="A249"/>
      <c r="B249"/>
      <c r="C249"/>
    </row>
    <row r="250" spans="1:3" ht="15" x14ac:dyDescent="0.25">
      <c r="A250"/>
      <c r="B250"/>
      <c r="C250"/>
    </row>
    <row r="251" spans="1:3" ht="15" x14ac:dyDescent="0.25">
      <c r="A251"/>
      <c r="B251"/>
      <c r="C251"/>
    </row>
    <row r="252" spans="1:3" ht="15" x14ac:dyDescent="0.25">
      <c r="A252"/>
      <c r="B252"/>
      <c r="C252"/>
    </row>
    <row r="253" spans="1:3" ht="15" x14ac:dyDescent="0.25">
      <c r="A253"/>
      <c r="B253"/>
      <c r="C253"/>
    </row>
    <row r="254" spans="1:3" ht="15" x14ac:dyDescent="0.25">
      <c r="A254"/>
      <c r="B254"/>
      <c r="C254"/>
    </row>
    <row r="255" spans="1:3" ht="15" x14ac:dyDescent="0.25">
      <c r="A255"/>
      <c r="B255"/>
      <c r="C255"/>
    </row>
    <row r="256" spans="1:3" ht="15" x14ac:dyDescent="0.25">
      <c r="A256"/>
      <c r="B256"/>
      <c r="C256"/>
    </row>
    <row r="257" spans="1:3" ht="15" x14ac:dyDescent="0.25">
      <c r="A257"/>
      <c r="B257"/>
      <c r="C257"/>
    </row>
    <row r="258" spans="1:3" ht="15" x14ac:dyDescent="0.25">
      <c r="A258"/>
      <c r="B258"/>
      <c r="C258"/>
    </row>
    <row r="259" spans="1:3" ht="15" x14ac:dyDescent="0.25">
      <c r="A259"/>
      <c r="B259"/>
      <c r="C259"/>
    </row>
    <row r="260" spans="1:3" ht="15" x14ac:dyDescent="0.25">
      <c r="A260"/>
      <c r="B260"/>
      <c r="C260"/>
    </row>
    <row r="261" spans="1:3" ht="15" x14ac:dyDescent="0.25">
      <c r="A261"/>
      <c r="B261"/>
      <c r="C261"/>
    </row>
    <row r="262" spans="1:3" ht="15" x14ac:dyDescent="0.25">
      <c r="A262"/>
      <c r="B262"/>
      <c r="C262"/>
    </row>
    <row r="263" spans="1:3" ht="15" x14ac:dyDescent="0.25">
      <c r="A263"/>
      <c r="B263"/>
      <c r="C263"/>
    </row>
    <row r="264" spans="1:3" ht="15" x14ac:dyDescent="0.25">
      <c r="A264"/>
      <c r="B264"/>
      <c r="C264"/>
    </row>
    <row r="265" spans="1:3" ht="15" x14ac:dyDescent="0.25">
      <c r="A265"/>
      <c r="B265"/>
      <c r="C265"/>
    </row>
    <row r="266" spans="1:3" ht="15" x14ac:dyDescent="0.25">
      <c r="A266"/>
      <c r="B266"/>
      <c r="C266"/>
    </row>
    <row r="267" spans="1:3" ht="15" x14ac:dyDescent="0.25">
      <c r="A267"/>
      <c r="B267"/>
      <c r="C267"/>
    </row>
    <row r="268" spans="1:3" ht="15" x14ac:dyDescent="0.25">
      <c r="A268"/>
      <c r="B268"/>
      <c r="C268"/>
    </row>
    <row r="269" spans="1:3" ht="15" x14ac:dyDescent="0.25">
      <c r="A269"/>
      <c r="B269"/>
      <c r="C269"/>
    </row>
    <row r="270" spans="1:3" ht="15" x14ac:dyDescent="0.25">
      <c r="A270"/>
      <c r="B270"/>
      <c r="C270"/>
    </row>
    <row r="271" spans="1:3" ht="15" x14ac:dyDescent="0.25">
      <c r="A271"/>
      <c r="B271"/>
      <c r="C271"/>
    </row>
    <row r="272" spans="1:3" ht="15" x14ac:dyDescent="0.25">
      <c r="A272"/>
      <c r="B272"/>
      <c r="C272"/>
    </row>
    <row r="273" spans="1:3" ht="15" x14ac:dyDescent="0.25">
      <c r="A273"/>
      <c r="B273"/>
      <c r="C273"/>
    </row>
    <row r="274" spans="1:3" ht="15" x14ac:dyDescent="0.25">
      <c r="A274"/>
      <c r="B274"/>
      <c r="C274"/>
    </row>
    <row r="275" spans="1:3" ht="15" x14ac:dyDescent="0.25">
      <c r="A275"/>
      <c r="B275"/>
      <c r="C275"/>
    </row>
    <row r="276" spans="1:3" ht="15" x14ac:dyDescent="0.25">
      <c r="A276"/>
      <c r="B276"/>
      <c r="C276"/>
    </row>
    <row r="277" spans="1:3" ht="15" x14ac:dyDescent="0.25">
      <c r="A277"/>
      <c r="B277"/>
      <c r="C277"/>
    </row>
    <row r="278" spans="1:3" ht="15" x14ac:dyDescent="0.25">
      <c r="A278"/>
      <c r="B278"/>
      <c r="C278"/>
    </row>
    <row r="279" spans="1:3" ht="15" x14ac:dyDescent="0.25">
      <c r="A279"/>
      <c r="B279"/>
      <c r="C279"/>
    </row>
    <row r="280" spans="1:3" ht="15" x14ac:dyDescent="0.25">
      <c r="A280"/>
      <c r="B280"/>
      <c r="C280"/>
    </row>
    <row r="281" spans="1:3" ht="15" x14ac:dyDescent="0.25">
      <c r="A281"/>
      <c r="B281"/>
      <c r="C281"/>
    </row>
    <row r="282" spans="1:3" ht="15" x14ac:dyDescent="0.25">
      <c r="A282"/>
      <c r="B282"/>
      <c r="C282"/>
    </row>
    <row r="283" spans="1:3" ht="15" x14ac:dyDescent="0.25">
      <c r="A283"/>
      <c r="B283"/>
      <c r="C283"/>
    </row>
    <row r="284" spans="1:3" ht="15" x14ac:dyDescent="0.25">
      <c r="A284"/>
      <c r="B284"/>
      <c r="C284"/>
    </row>
    <row r="285" spans="1:3" ht="15" x14ac:dyDescent="0.25">
      <c r="A285"/>
      <c r="B285"/>
      <c r="C285"/>
    </row>
    <row r="286" spans="1:3" ht="15" x14ac:dyDescent="0.25">
      <c r="A286"/>
      <c r="B286"/>
      <c r="C286"/>
    </row>
    <row r="287" spans="1:3" ht="15" x14ac:dyDescent="0.25">
      <c r="A287"/>
      <c r="B287"/>
      <c r="C287"/>
    </row>
    <row r="288" spans="1:3" ht="15" x14ac:dyDescent="0.25">
      <c r="A288"/>
      <c r="B288"/>
      <c r="C288"/>
    </row>
    <row r="289" spans="1:3" ht="15" x14ac:dyDescent="0.25">
      <c r="A289"/>
      <c r="B289"/>
      <c r="C289"/>
    </row>
    <row r="290" spans="1:3" ht="15" x14ac:dyDescent="0.25">
      <c r="A290"/>
      <c r="B290"/>
      <c r="C290"/>
    </row>
    <row r="291" spans="1:3" ht="15" x14ac:dyDescent="0.25">
      <c r="A291"/>
      <c r="B291"/>
      <c r="C291"/>
    </row>
    <row r="292" spans="1:3" ht="15" x14ac:dyDescent="0.25">
      <c r="A292"/>
      <c r="B292"/>
      <c r="C292"/>
    </row>
    <row r="293" spans="1:3" ht="15" x14ac:dyDescent="0.25">
      <c r="A293"/>
      <c r="B293"/>
      <c r="C293"/>
    </row>
    <row r="294" spans="1:3" ht="15" x14ac:dyDescent="0.25">
      <c r="A294"/>
      <c r="B294"/>
      <c r="C294"/>
    </row>
    <row r="295" spans="1:3" ht="15" x14ac:dyDescent="0.25">
      <c r="A295"/>
      <c r="B295"/>
      <c r="C295"/>
    </row>
    <row r="296" spans="1:3" ht="15" x14ac:dyDescent="0.25">
      <c r="A296"/>
      <c r="B296"/>
      <c r="C296"/>
    </row>
    <row r="297" spans="1:3" ht="15" x14ac:dyDescent="0.25">
      <c r="A297"/>
      <c r="B297"/>
      <c r="C297"/>
    </row>
    <row r="298" spans="1:3" ht="15" x14ac:dyDescent="0.25">
      <c r="A298"/>
      <c r="B298"/>
      <c r="C298"/>
    </row>
    <row r="299" spans="1:3" ht="15" x14ac:dyDescent="0.25">
      <c r="A299"/>
      <c r="B299"/>
      <c r="C299"/>
    </row>
    <row r="300" spans="1:3" ht="15" x14ac:dyDescent="0.25">
      <c r="A300"/>
      <c r="B300"/>
      <c r="C300"/>
    </row>
    <row r="301" spans="1:3" ht="15" x14ac:dyDescent="0.25">
      <c r="A301"/>
      <c r="B301"/>
      <c r="C301"/>
    </row>
    <row r="302" spans="1:3" ht="15" x14ac:dyDescent="0.25">
      <c r="A302"/>
      <c r="B302"/>
      <c r="C302"/>
    </row>
    <row r="303" spans="1:3" ht="15" x14ac:dyDescent="0.25">
      <c r="A303"/>
      <c r="B303"/>
      <c r="C303"/>
    </row>
    <row r="304" spans="1:3" ht="15" x14ac:dyDescent="0.25">
      <c r="A304"/>
      <c r="B304"/>
      <c r="C304"/>
    </row>
    <row r="305" spans="1:3" ht="15" x14ac:dyDescent="0.25">
      <c r="A305"/>
      <c r="B305"/>
      <c r="C305"/>
    </row>
    <row r="306" spans="1:3" ht="15" x14ac:dyDescent="0.25">
      <c r="A306"/>
      <c r="B306"/>
      <c r="C306"/>
    </row>
    <row r="307" spans="1:3" ht="15" x14ac:dyDescent="0.25">
      <c r="A307"/>
      <c r="B307"/>
      <c r="C307"/>
    </row>
    <row r="308" spans="1:3" ht="15" x14ac:dyDescent="0.25">
      <c r="A308"/>
      <c r="B308"/>
      <c r="C308"/>
    </row>
    <row r="309" spans="1:3" ht="15" x14ac:dyDescent="0.25">
      <c r="A309"/>
      <c r="B309"/>
      <c r="C309"/>
    </row>
    <row r="310" spans="1:3" ht="15" x14ac:dyDescent="0.25">
      <c r="A310"/>
      <c r="B310"/>
      <c r="C310"/>
    </row>
    <row r="311" spans="1:3" ht="15" x14ac:dyDescent="0.25">
      <c r="A311"/>
      <c r="B311"/>
      <c r="C311"/>
    </row>
    <row r="312" spans="1:3" ht="15" x14ac:dyDescent="0.25">
      <c r="A312"/>
      <c r="B312"/>
      <c r="C312"/>
    </row>
    <row r="313" spans="1:3" ht="15" x14ac:dyDescent="0.25">
      <c r="A313"/>
      <c r="B313"/>
      <c r="C313"/>
    </row>
    <row r="314" spans="1:3" ht="15" x14ac:dyDescent="0.25">
      <c r="A314"/>
      <c r="B314"/>
      <c r="C314"/>
    </row>
    <row r="315" spans="1:3" ht="15" x14ac:dyDescent="0.25">
      <c r="A315"/>
      <c r="B315"/>
      <c r="C315"/>
    </row>
    <row r="316" spans="1:3" ht="15" x14ac:dyDescent="0.25">
      <c r="A316"/>
      <c r="B316"/>
      <c r="C316"/>
    </row>
    <row r="317" spans="1:3" ht="15" x14ac:dyDescent="0.25">
      <c r="A317"/>
      <c r="B317"/>
      <c r="C317"/>
    </row>
    <row r="318" spans="1:3" ht="15" x14ac:dyDescent="0.25">
      <c r="A318"/>
      <c r="B318"/>
      <c r="C318"/>
    </row>
    <row r="319" spans="1:3" ht="15" x14ac:dyDescent="0.25">
      <c r="A319"/>
      <c r="B319"/>
      <c r="C319"/>
    </row>
    <row r="320" spans="1:3" ht="15" x14ac:dyDescent="0.25">
      <c r="A320"/>
      <c r="B320"/>
      <c r="C320"/>
    </row>
    <row r="321" spans="1:3" ht="15" x14ac:dyDescent="0.25">
      <c r="A321"/>
      <c r="B321"/>
      <c r="C321"/>
    </row>
    <row r="322" spans="1:3" ht="15" x14ac:dyDescent="0.25">
      <c r="A322"/>
      <c r="B322"/>
      <c r="C322"/>
    </row>
    <row r="323" spans="1:3" ht="15" x14ac:dyDescent="0.25">
      <c r="A323"/>
      <c r="B323"/>
      <c r="C323"/>
    </row>
    <row r="324" spans="1:3" ht="15" x14ac:dyDescent="0.25">
      <c r="A324"/>
      <c r="B324"/>
      <c r="C324"/>
    </row>
    <row r="325" spans="1:3" ht="15" x14ac:dyDescent="0.25">
      <c r="A325"/>
      <c r="B325"/>
      <c r="C325"/>
    </row>
    <row r="326" spans="1:3" ht="15" x14ac:dyDescent="0.25">
      <c r="A326"/>
      <c r="B326"/>
      <c r="C326"/>
    </row>
    <row r="327" spans="1:3" ht="15" x14ac:dyDescent="0.25">
      <c r="A327"/>
      <c r="B327"/>
      <c r="C327"/>
    </row>
    <row r="328" spans="1:3" ht="15" x14ac:dyDescent="0.25">
      <c r="A328"/>
      <c r="B328"/>
      <c r="C328"/>
    </row>
    <row r="329" spans="1:3" ht="15" x14ac:dyDescent="0.25">
      <c r="A329"/>
      <c r="B329"/>
      <c r="C329"/>
    </row>
    <row r="330" spans="1:3" ht="15" x14ac:dyDescent="0.25">
      <c r="A330"/>
      <c r="B330"/>
      <c r="C330"/>
    </row>
    <row r="331" spans="1:3" ht="15" x14ac:dyDescent="0.25">
      <c r="A331"/>
      <c r="B331"/>
      <c r="C331"/>
    </row>
    <row r="332" spans="1:3" ht="15" x14ac:dyDescent="0.25">
      <c r="A332"/>
      <c r="B332"/>
      <c r="C332"/>
    </row>
    <row r="333" spans="1:3" ht="15" x14ac:dyDescent="0.25">
      <c r="A333"/>
      <c r="B333"/>
      <c r="C333"/>
    </row>
    <row r="334" spans="1:3" ht="15" x14ac:dyDescent="0.25">
      <c r="A334"/>
      <c r="B334"/>
      <c r="C334"/>
    </row>
    <row r="335" spans="1:3" ht="15" x14ac:dyDescent="0.25">
      <c r="A335"/>
      <c r="B335"/>
      <c r="C335"/>
    </row>
    <row r="336" spans="1:3" ht="15" x14ac:dyDescent="0.25">
      <c r="A336"/>
      <c r="B336"/>
      <c r="C336"/>
    </row>
    <row r="337" spans="1:3" ht="15" x14ac:dyDescent="0.25">
      <c r="A337"/>
      <c r="B337"/>
      <c r="C337"/>
    </row>
    <row r="338" spans="1:3" ht="15" x14ac:dyDescent="0.25">
      <c r="A338"/>
      <c r="B338"/>
      <c r="C338"/>
    </row>
    <row r="339" spans="1:3" ht="15" x14ac:dyDescent="0.25">
      <c r="A339"/>
      <c r="B339"/>
      <c r="C339"/>
    </row>
    <row r="340" spans="1:3" ht="15" x14ac:dyDescent="0.25">
      <c r="A340"/>
      <c r="B340"/>
      <c r="C340"/>
    </row>
    <row r="341" spans="1:3" ht="15" x14ac:dyDescent="0.25">
      <c r="A341"/>
      <c r="B341"/>
      <c r="C341"/>
    </row>
    <row r="342" spans="1:3" ht="15" x14ac:dyDescent="0.25">
      <c r="A342"/>
      <c r="B342"/>
      <c r="C342"/>
    </row>
    <row r="343" spans="1:3" ht="15" x14ac:dyDescent="0.25">
      <c r="A343"/>
      <c r="B343"/>
      <c r="C343"/>
    </row>
    <row r="344" spans="1:3" ht="15" x14ac:dyDescent="0.25">
      <c r="A344"/>
      <c r="B344"/>
      <c r="C344"/>
    </row>
    <row r="345" spans="1:3" ht="15" x14ac:dyDescent="0.25">
      <c r="A345"/>
      <c r="B345"/>
      <c r="C345"/>
    </row>
    <row r="346" spans="1:3" ht="15" x14ac:dyDescent="0.25">
      <c r="A346"/>
      <c r="B346"/>
      <c r="C346"/>
    </row>
    <row r="347" spans="1:3" ht="15" x14ac:dyDescent="0.25">
      <c r="A347"/>
      <c r="B347"/>
      <c r="C347"/>
    </row>
    <row r="348" spans="1:3" ht="15" x14ac:dyDescent="0.25">
      <c r="A348"/>
      <c r="B348"/>
      <c r="C348"/>
    </row>
    <row r="349" spans="1:3" ht="15" x14ac:dyDescent="0.25">
      <c r="A349"/>
      <c r="B349"/>
      <c r="C349"/>
    </row>
    <row r="350" spans="1:3" ht="15" x14ac:dyDescent="0.25">
      <c r="A350"/>
      <c r="B350"/>
      <c r="C350"/>
    </row>
    <row r="351" spans="1:3" ht="15" x14ac:dyDescent="0.25">
      <c r="A351"/>
      <c r="B351"/>
      <c r="C351"/>
    </row>
    <row r="352" spans="1:3" ht="15" x14ac:dyDescent="0.25">
      <c r="A352"/>
      <c r="B352"/>
      <c r="C352"/>
    </row>
    <row r="353" spans="1:3" ht="15" x14ac:dyDescent="0.25">
      <c r="A353"/>
      <c r="B353"/>
      <c r="C353"/>
    </row>
    <row r="354" spans="1:3" ht="15" x14ac:dyDescent="0.25">
      <c r="A354"/>
      <c r="B354"/>
      <c r="C354"/>
    </row>
    <row r="355" spans="1:3" ht="15" x14ac:dyDescent="0.25">
      <c r="A355"/>
      <c r="B355"/>
      <c r="C355"/>
    </row>
    <row r="356" spans="1:3" ht="15" x14ac:dyDescent="0.25">
      <c r="A356"/>
      <c r="B356"/>
      <c r="C356"/>
    </row>
    <row r="357" spans="1:3" ht="15" x14ac:dyDescent="0.25">
      <c r="A357"/>
      <c r="B357"/>
      <c r="C357"/>
    </row>
    <row r="358" spans="1:3" ht="15" x14ac:dyDescent="0.25">
      <c r="A358"/>
      <c r="B358"/>
      <c r="C358"/>
    </row>
    <row r="359" spans="1:3" ht="15" x14ac:dyDescent="0.25">
      <c r="A359"/>
      <c r="B359"/>
      <c r="C359"/>
    </row>
    <row r="360" spans="1:3" ht="15" x14ac:dyDescent="0.25">
      <c r="A360"/>
      <c r="B360"/>
      <c r="C360"/>
    </row>
    <row r="361" spans="1:3" ht="15" x14ac:dyDescent="0.25">
      <c r="A361"/>
      <c r="B361"/>
      <c r="C361"/>
    </row>
    <row r="362" spans="1:3" ht="15" x14ac:dyDescent="0.25">
      <c r="A362"/>
      <c r="B362"/>
      <c r="C362"/>
    </row>
    <row r="363" spans="1:3" ht="15" x14ac:dyDescent="0.25">
      <c r="A363"/>
      <c r="B363"/>
      <c r="C363"/>
    </row>
    <row r="364" spans="1:3" ht="15" x14ac:dyDescent="0.25">
      <c r="A364"/>
      <c r="B364"/>
      <c r="C364"/>
    </row>
    <row r="365" spans="1:3" ht="15" x14ac:dyDescent="0.25">
      <c r="A365"/>
      <c r="B365"/>
      <c r="C365"/>
    </row>
    <row r="366" spans="1:3" ht="15" x14ac:dyDescent="0.25">
      <c r="A366"/>
      <c r="B366"/>
      <c r="C366"/>
    </row>
    <row r="367" spans="1:3" ht="15" x14ac:dyDescent="0.25">
      <c r="A367"/>
      <c r="B367"/>
      <c r="C367"/>
    </row>
    <row r="368" spans="1:3" ht="15" x14ac:dyDescent="0.25">
      <c r="A368"/>
      <c r="B368"/>
      <c r="C368"/>
    </row>
    <row r="369" spans="1:3" ht="15" x14ac:dyDescent="0.25">
      <c r="A369"/>
      <c r="B369"/>
      <c r="C369"/>
    </row>
    <row r="370" spans="1:3" ht="15" x14ac:dyDescent="0.25">
      <c r="A370"/>
      <c r="B370"/>
      <c r="C370"/>
    </row>
    <row r="371" spans="1:3" ht="15" x14ac:dyDescent="0.25">
      <c r="A371"/>
      <c r="B371"/>
      <c r="C371"/>
    </row>
    <row r="372" spans="1:3" ht="15" x14ac:dyDescent="0.25">
      <c r="A372"/>
      <c r="B372"/>
      <c r="C372"/>
    </row>
    <row r="373" spans="1:3" ht="15" x14ac:dyDescent="0.25">
      <c r="A373"/>
      <c r="B373"/>
      <c r="C373"/>
    </row>
    <row r="374" spans="1:3" ht="15" x14ac:dyDescent="0.25">
      <c r="A374"/>
      <c r="B374"/>
      <c r="C374"/>
    </row>
    <row r="375" spans="1:3" ht="15" x14ac:dyDescent="0.25">
      <c r="A375"/>
      <c r="B375"/>
      <c r="C375"/>
    </row>
    <row r="376" spans="1:3" ht="15" x14ac:dyDescent="0.25">
      <c r="A376"/>
      <c r="B376"/>
      <c r="C376"/>
    </row>
    <row r="377" spans="1:3" ht="15" x14ac:dyDescent="0.25">
      <c r="A377"/>
      <c r="B377"/>
      <c r="C377"/>
    </row>
    <row r="378" spans="1:3" ht="15" x14ac:dyDescent="0.25">
      <c r="A378"/>
      <c r="B378"/>
      <c r="C378"/>
    </row>
    <row r="379" spans="1:3" ht="15" x14ac:dyDescent="0.25">
      <c r="A379"/>
      <c r="B379"/>
      <c r="C379"/>
    </row>
    <row r="380" spans="1:3" ht="15" x14ac:dyDescent="0.25">
      <c r="A380"/>
      <c r="B380"/>
      <c r="C380"/>
    </row>
    <row r="381" spans="1:3" ht="15" x14ac:dyDescent="0.25">
      <c r="A381"/>
      <c r="B381"/>
      <c r="C381"/>
    </row>
    <row r="382" spans="1:3" ht="15" x14ac:dyDescent="0.25">
      <c r="A382"/>
      <c r="B382"/>
      <c r="C382"/>
    </row>
    <row r="383" spans="1:3" ht="15" x14ac:dyDescent="0.25">
      <c r="A383"/>
      <c r="B383"/>
      <c r="C383"/>
    </row>
    <row r="384" spans="1:3" ht="15" x14ac:dyDescent="0.25">
      <c r="A384"/>
      <c r="B384"/>
      <c r="C384"/>
    </row>
    <row r="385" spans="1:3" ht="15" x14ac:dyDescent="0.25">
      <c r="A385"/>
      <c r="B385"/>
      <c r="C385"/>
    </row>
    <row r="386" spans="1:3" ht="15" x14ac:dyDescent="0.25">
      <c r="A386"/>
      <c r="B386"/>
      <c r="C386"/>
    </row>
    <row r="387" spans="1:3" ht="15" x14ac:dyDescent="0.25">
      <c r="A387"/>
      <c r="B387"/>
      <c r="C387"/>
    </row>
    <row r="388" spans="1:3" ht="15" x14ac:dyDescent="0.25">
      <c r="A388"/>
      <c r="B388"/>
      <c r="C388"/>
    </row>
    <row r="389" spans="1:3" ht="15" x14ac:dyDescent="0.25">
      <c r="A389"/>
      <c r="B389"/>
      <c r="C389"/>
    </row>
    <row r="390" spans="1:3" ht="15" x14ac:dyDescent="0.25">
      <c r="A390"/>
      <c r="B390"/>
      <c r="C390"/>
    </row>
    <row r="391" spans="1:3" ht="15" x14ac:dyDescent="0.25">
      <c r="A391"/>
      <c r="B391"/>
      <c r="C391"/>
    </row>
    <row r="392" spans="1:3" ht="15" x14ac:dyDescent="0.25">
      <c r="A392"/>
      <c r="B392"/>
      <c r="C392"/>
    </row>
    <row r="393" spans="1:3" ht="15" x14ac:dyDescent="0.25">
      <c r="A393"/>
      <c r="B393"/>
      <c r="C393"/>
    </row>
    <row r="394" spans="1:3" ht="15" x14ac:dyDescent="0.25">
      <c r="A394"/>
      <c r="B394"/>
      <c r="C394"/>
    </row>
    <row r="395" spans="1:3" ht="15" x14ac:dyDescent="0.25">
      <c r="A395"/>
      <c r="B395"/>
      <c r="C395"/>
    </row>
    <row r="396" spans="1:3" ht="15" x14ac:dyDescent="0.25">
      <c r="A396"/>
      <c r="B396"/>
      <c r="C396"/>
    </row>
    <row r="397" spans="1:3" ht="15" x14ac:dyDescent="0.25">
      <c r="A397"/>
      <c r="B397"/>
      <c r="C397"/>
    </row>
    <row r="398" spans="1:3" ht="15" x14ac:dyDescent="0.25">
      <c r="A398"/>
      <c r="B398"/>
      <c r="C398"/>
    </row>
    <row r="399" spans="1:3" ht="15" x14ac:dyDescent="0.25">
      <c r="A399"/>
      <c r="B399"/>
      <c r="C399"/>
    </row>
    <row r="400" spans="1:3" ht="15" x14ac:dyDescent="0.25">
      <c r="A400"/>
      <c r="B400"/>
      <c r="C400"/>
    </row>
    <row r="401" spans="1:3" ht="15" x14ac:dyDescent="0.25">
      <c r="A401"/>
      <c r="B401"/>
      <c r="C401"/>
    </row>
    <row r="402" spans="1:3" ht="15" x14ac:dyDescent="0.25">
      <c r="A402"/>
      <c r="B402"/>
      <c r="C402"/>
    </row>
    <row r="403" spans="1:3" ht="15" x14ac:dyDescent="0.25">
      <c r="A403"/>
      <c r="B403"/>
      <c r="C403"/>
    </row>
    <row r="404" spans="1:3" ht="15" x14ac:dyDescent="0.25">
      <c r="A404"/>
      <c r="B404"/>
      <c r="C404"/>
    </row>
    <row r="405" spans="1:3" ht="15" x14ac:dyDescent="0.25">
      <c r="A405"/>
      <c r="B405"/>
      <c r="C405"/>
    </row>
    <row r="406" spans="1:3" ht="15" x14ac:dyDescent="0.25">
      <c r="A406"/>
      <c r="B406"/>
      <c r="C406"/>
    </row>
    <row r="407" spans="1:3" ht="15" x14ac:dyDescent="0.25">
      <c r="A407"/>
      <c r="B407"/>
      <c r="C407"/>
    </row>
    <row r="408" spans="1:3" ht="15" x14ac:dyDescent="0.25">
      <c r="A408"/>
      <c r="B408"/>
      <c r="C408"/>
    </row>
    <row r="409" spans="1:3" ht="15" x14ac:dyDescent="0.25">
      <c r="A409"/>
      <c r="B409"/>
      <c r="C409"/>
    </row>
    <row r="410" spans="1:3" ht="15" x14ac:dyDescent="0.25">
      <c r="A410"/>
      <c r="B410"/>
      <c r="C410"/>
    </row>
    <row r="411" spans="1:3" ht="15" x14ac:dyDescent="0.25">
      <c r="A411"/>
      <c r="B411"/>
      <c r="C411"/>
    </row>
    <row r="412" spans="1:3" ht="15" x14ac:dyDescent="0.25">
      <c r="A412"/>
      <c r="B412"/>
      <c r="C412"/>
    </row>
    <row r="413" spans="1:3" ht="15" x14ac:dyDescent="0.25">
      <c r="A413"/>
      <c r="B413"/>
      <c r="C413"/>
    </row>
    <row r="414" spans="1:3" ht="15" x14ac:dyDescent="0.25">
      <c r="A414"/>
      <c r="B414"/>
      <c r="C414"/>
    </row>
    <row r="415" spans="1:3" ht="15" x14ac:dyDescent="0.25">
      <c r="A415"/>
      <c r="B415"/>
      <c r="C415"/>
    </row>
    <row r="416" spans="1:3" ht="15" x14ac:dyDescent="0.25">
      <c r="A416"/>
      <c r="B416"/>
      <c r="C416"/>
    </row>
    <row r="417" spans="1:3" ht="15" x14ac:dyDescent="0.25">
      <c r="A417"/>
      <c r="B417"/>
      <c r="C417"/>
    </row>
    <row r="418" spans="1:3" ht="15" x14ac:dyDescent="0.25">
      <c r="A418"/>
      <c r="B418"/>
      <c r="C418"/>
    </row>
    <row r="419" spans="1:3" ht="15" x14ac:dyDescent="0.25">
      <c r="A419"/>
      <c r="B419"/>
      <c r="C419"/>
    </row>
    <row r="420" spans="1:3" ht="15" x14ac:dyDescent="0.25">
      <c r="A420"/>
      <c r="B420"/>
      <c r="C420"/>
    </row>
    <row r="421" spans="1:3" ht="15" x14ac:dyDescent="0.25">
      <c r="A421"/>
      <c r="B421"/>
      <c r="C421"/>
    </row>
    <row r="422" spans="1:3" ht="15" x14ac:dyDescent="0.25">
      <c r="A422"/>
      <c r="B422"/>
      <c r="C422"/>
    </row>
    <row r="423" spans="1:3" ht="15" x14ac:dyDescent="0.25">
      <c r="A423"/>
      <c r="B423"/>
      <c r="C423"/>
    </row>
    <row r="424" spans="1:3" ht="15" x14ac:dyDescent="0.25">
      <c r="A424"/>
      <c r="B424"/>
      <c r="C424"/>
    </row>
    <row r="425" spans="1:3" ht="15" x14ac:dyDescent="0.25">
      <c r="A425"/>
      <c r="B425"/>
      <c r="C425"/>
    </row>
    <row r="426" spans="1:3" ht="15" x14ac:dyDescent="0.25">
      <c r="A426"/>
      <c r="B426"/>
      <c r="C426"/>
    </row>
    <row r="427" spans="1:3" ht="15" x14ac:dyDescent="0.25">
      <c r="A427"/>
      <c r="B427"/>
      <c r="C427"/>
    </row>
    <row r="428" spans="1:3" ht="15" x14ac:dyDescent="0.25">
      <c r="A428"/>
      <c r="B428"/>
      <c r="C428"/>
    </row>
    <row r="429" spans="1:3" ht="15" x14ac:dyDescent="0.25">
      <c r="A429"/>
      <c r="B429"/>
      <c r="C429"/>
    </row>
    <row r="430" spans="1:3" ht="15" x14ac:dyDescent="0.25">
      <c r="A430"/>
      <c r="B430"/>
      <c r="C430"/>
    </row>
    <row r="431" spans="1:3" ht="15" x14ac:dyDescent="0.25">
      <c r="A431"/>
      <c r="B431"/>
      <c r="C431"/>
    </row>
    <row r="432" spans="1:3" ht="15" x14ac:dyDescent="0.25">
      <c r="A432"/>
      <c r="B432"/>
      <c r="C432"/>
    </row>
    <row r="433" spans="1:3" ht="15" x14ac:dyDescent="0.25">
      <c r="A433"/>
      <c r="B433"/>
      <c r="C433"/>
    </row>
    <row r="434" spans="1:3" ht="15" x14ac:dyDescent="0.25">
      <c r="A434"/>
      <c r="B434"/>
      <c r="C434"/>
    </row>
    <row r="435" spans="1:3" ht="15" x14ac:dyDescent="0.25">
      <c r="A435"/>
      <c r="B435"/>
      <c r="C435"/>
    </row>
    <row r="436" spans="1:3" ht="15" x14ac:dyDescent="0.25">
      <c r="A436"/>
      <c r="B436"/>
      <c r="C436"/>
    </row>
    <row r="437" spans="1:3" ht="15" x14ac:dyDescent="0.25">
      <c r="A437"/>
      <c r="B437"/>
      <c r="C437"/>
    </row>
    <row r="438" spans="1:3" ht="15" x14ac:dyDescent="0.25">
      <c r="A438"/>
      <c r="B438"/>
      <c r="C438"/>
    </row>
    <row r="439" spans="1:3" ht="15" x14ac:dyDescent="0.25">
      <c r="A439"/>
      <c r="B439"/>
      <c r="C439"/>
    </row>
    <row r="440" spans="1:3" ht="15" x14ac:dyDescent="0.25">
      <c r="A440"/>
      <c r="B440"/>
      <c r="C440"/>
    </row>
    <row r="441" spans="1:3" ht="15" x14ac:dyDescent="0.25">
      <c r="A441"/>
      <c r="B441"/>
      <c r="C441"/>
    </row>
    <row r="442" spans="1:3" ht="15" x14ac:dyDescent="0.25">
      <c r="A442"/>
      <c r="B442"/>
      <c r="C442"/>
    </row>
    <row r="443" spans="1:3" ht="15" x14ac:dyDescent="0.25">
      <c r="A443"/>
      <c r="B443"/>
      <c r="C443"/>
    </row>
    <row r="444" spans="1:3" ht="15" x14ac:dyDescent="0.25">
      <c r="A444"/>
      <c r="B444"/>
      <c r="C444"/>
    </row>
    <row r="445" spans="1:3" ht="15" x14ac:dyDescent="0.25">
      <c r="A445"/>
      <c r="B445"/>
      <c r="C445"/>
    </row>
    <row r="446" spans="1:3" ht="15" x14ac:dyDescent="0.25">
      <c r="A446"/>
      <c r="B446"/>
      <c r="C446"/>
    </row>
    <row r="447" spans="1:3" ht="15" x14ac:dyDescent="0.25">
      <c r="A447"/>
      <c r="B447"/>
      <c r="C447"/>
    </row>
    <row r="448" spans="1:3" ht="15" x14ac:dyDescent="0.25">
      <c r="A448"/>
      <c r="B448"/>
      <c r="C448"/>
    </row>
    <row r="449" spans="1:3" ht="15" x14ac:dyDescent="0.25">
      <c r="A449"/>
      <c r="B449"/>
      <c r="C449"/>
    </row>
    <row r="450" spans="1:3" ht="15" x14ac:dyDescent="0.25">
      <c r="A450"/>
      <c r="B450"/>
      <c r="C450"/>
    </row>
    <row r="451" spans="1:3" ht="15" x14ac:dyDescent="0.25">
      <c r="A451"/>
      <c r="B451"/>
      <c r="C451"/>
    </row>
    <row r="452" spans="1:3" ht="15" x14ac:dyDescent="0.25">
      <c r="A452"/>
      <c r="B452"/>
      <c r="C452"/>
    </row>
    <row r="453" spans="1:3" ht="15" x14ac:dyDescent="0.25">
      <c r="A453"/>
      <c r="B453"/>
      <c r="C453"/>
    </row>
    <row r="454" spans="1:3" ht="15" x14ac:dyDescent="0.25">
      <c r="A454"/>
      <c r="B454"/>
      <c r="C454"/>
    </row>
    <row r="455" spans="1:3" ht="15" x14ac:dyDescent="0.25">
      <c r="A455"/>
      <c r="B455"/>
      <c r="C455"/>
    </row>
    <row r="456" spans="1:3" ht="15" x14ac:dyDescent="0.25">
      <c r="A456"/>
      <c r="B456"/>
      <c r="C456"/>
    </row>
    <row r="457" spans="1:3" ht="15" x14ac:dyDescent="0.25">
      <c r="A457"/>
      <c r="B457"/>
      <c r="C457"/>
    </row>
    <row r="458" spans="1:3" ht="15" x14ac:dyDescent="0.25">
      <c r="A458"/>
      <c r="B458"/>
      <c r="C458"/>
    </row>
    <row r="459" spans="1:3" ht="15" x14ac:dyDescent="0.25">
      <c r="A459"/>
      <c r="B459"/>
      <c r="C459"/>
    </row>
    <row r="460" spans="1:3" ht="15" x14ac:dyDescent="0.25">
      <c r="A460"/>
      <c r="B460"/>
      <c r="C460"/>
    </row>
    <row r="461" spans="1:3" ht="15" x14ac:dyDescent="0.25">
      <c r="A461"/>
      <c r="B461"/>
      <c r="C461"/>
    </row>
    <row r="462" spans="1:3" ht="15" x14ac:dyDescent="0.25">
      <c r="A462"/>
      <c r="B462"/>
      <c r="C462"/>
    </row>
    <row r="463" spans="1:3" ht="15" x14ac:dyDescent="0.25">
      <c r="A463"/>
      <c r="B463"/>
      <c r="C463"/>
    </row>
    <row r="464" spans="1:3" ht="15" x14ac:dyDescent="0.25">
      <c r="A464"/>
      <c r="B464"/>
      <c r="C464"/>
    </row>
    <row r="465" spans="1:3" ht="15" x14ac:dyDescent="0.25">
      <c r="A465"/>
      <c r="B465"/>
      <c r="C465"/>
    </row>
    <row r="466" spans="1:3" ht="15" x14ac:dyDescent="0.25">
      <c r="A466"/>
      <c r="B466"/>
      <c r="C466"/>
    </row>
    <row r="467" spans="1:3" ht="15" x14ac:dyDescent="0.25">
      <c r="A467"/>
      <c r="B467"/>
      <c r="C467"/>
    </row>
    <row r="468" spans="1:3" ht="15" x14ac:dyDescent="0.25">
      <c r="A468"/>
      <c r="B468"/>
      <c r="C468"/>
    </row>
    <row r="469" spans="1:3" ht="15" x14ac:dyDescent="0.25">
      <c r="A469"/>
      <c r="B469"/>
      <c r="C469"/>
    </row>
    <row r="470" spans="1:3" ht="15" x14ac:dyDescent="0.25">
      <c r="A470"/>
      <c r="B470"/>
      <c r="C470"/>
    </row>
    <row r="471" spans="1:3" ht="15" x14ac:dyDescent="0.25">
      <c r="A471"/>
      <c r="B471"/>
      <c r="C471"/>
    </row>
    <row r="472" spans="1:3" ht="15" x14ac:dyDescent="0.25">
      <c r="A472"/>
      <c r="B472"/>
      <c r="C472"/>
    </row>
    <row r="473" spans="1:3" ht="15" x14ac:dyDescent="0.25">
      <c r="A473"/>
      <c r="B473"/>
      <c r="C473"/>
    </row>
    <row r="474" spans="1:3" ht="15" x14ac:dyDescent="0.25">
      <c r="A474"/>
      <c r="B474"/>
      <c r="C474"/>
    </row>
    <row r="475" spans="1:3" ht="15" x14ac:dyDescent="0.25">
      <c r="A475"/>
      <c r="B475"/>
      <c r="C475"/>
    </row>
    <row r="476" spans="1:3" ht="15" x14ac:dyDescent="0.25">
      <c r="A476"/>
      <c r="B476"/>
      <c r="C476"/>
    </row>
    <row r="477" spans="1:3" ht="15" x14ac:dyDescent="0.25">
      <c r="A477"/>
      <c r="B477"/>
      <c r="C477"/>
    </row>
    <row r="478" spans="1:3" ht="15" x14ac:dyDescent="0.25">
      <c r="A478"/>
      <c r="B478"/>
      <c r="C478"/>
    </row>
    <row r="479" spans="1:3" ht="15" x14ac:dyDescent="0.25">
      <c r="A479"/>
      <c r="B479"/>
      <c r="C479"/>
    </row>
    <row r="480" spans="1:3" ht="15" x14ac:dyDescent="0.25">
      <c r="A480"/>
      <c r="B480"/>
      <c r="C480"/>
    </row>
    <row r="481" spans="1:3" ht="15" x14ac:dyDescent="0.25">
      <c r="A481"/>
      <c r="B481"/>
      <c r="C481"/>
    </row>
    <row r="482" spans="1:3" ht="15" x14ac:dyDescent="0.25">
      <c r="A482"/>
      <c r="B482"/>
      <c r="C482"/>
    </row>
    <row r="483" spans="1:3" ht="15" x14ac:dyDescent="0.25">
      <c r="A483"/>
      <c r="B483"/>
      <c r="C483"/>
    </row>
    <row r="484" spans="1:3" ht="15" x14ac:dyDescent="0.25">
      <c r="A484"/>
      <c r="B484"/>
      <c r="C484"/>
    </row>
    <row r="485" spans="1:3" ht="15" x14ac:dyDescent="0.25">
      <c r="A485"/>
      <c r="B485"/>
      <c r="C485"/>
    </row>
    <row r="486" spans="1:3" ht="15" x14ac:dyDescent="0.25">
      <c r="A486"/>
      <c r="B486"/>
      <c r="C486"/>
    </row>
    <row r="487" spans="1:3" ht="15" x14ac:dyDescent="0.25">
      <c r="A487"/>
      <c r="B487"/>
      <c r="C487"/>
    </row>
    <row r="488" spans="1:3" ht="15" x14ac:dyDescent="0.25">
      <c r="A488"/>
      <c r="B488"/>
      <c r="C488"/>
    </row>
    <row r="489" spans="1:3" ht="15" x14ac:dyDescent="0.25">
      <c r="A489"/>
      <c r="B489"/>
      <c r="C489"/>
    </row>
    <row r="490" spans="1:3" ht="15" x14ac:dyDescent="0.25">
      <c r="A490"/>
      <c r="B490"/>
      <c r="C490"/>
    </row>
    <row r="491" spans="1:3" ht="15" x14ac:dyDescent="0.25">
      <c r="A491"/>
      <c r="B491"/>
      <c r="C491"/>
    </row>
    <row r="492" spans="1:3" ht="15" x14ac:dyDescent="0.25">
      <c r="A492"/>
      <c r="B492"/>
      <c r="C492"/>
    </row>
    <row r="493" spans="1:3" ht="15" x14ac:dyDescent="0.25">
      <c r="A493"/>
      <c r="B493"/>
      <c r="C493"/>
    </row>
    <row r="494" spans="1:3" ht="15" x14ac:dyDescent="0.25">
      <c r="A494"/>
      <c r="B494"/>
      <c r="C494"/>
    </row>
    <row r="495" spans="1:3" ht="15" x14ac:dyDescent="0.25">
      <c r="A495"/>
      <c r="B495"/>
      <c r="C495"/>
    </row>
    <row r="496" spans="1:3" ht="15" x14ac:dyDescent="0.25">
      <c r="A496"/>
      <c r="B496"/>
      <c r="C496"/>
    </row>
    <row r="497" spans="1:3" ht="15" x14ac:dyDescent="0.25">
      <c r="A497"/>
      <c r="B497"/>
      <c r="C497"/>
    </row>
    <row r="498" spans="1:3" ht="15" x14ac:dyDescent="0.25">
      <c r="A498"/>
      <c r="B498"/>
      <c r="C498"/>
    </row>
    <row r="499" spans="1:3" ht="15" x14ac:dyDescent="0.25">
      <c r="A499"/>
      <c r="B499"/>
      <c r="C499"/>
    </row>
    <row r="500" spans="1:3" ht="15" x14ac:dyDescent="0.25">
      <c r="A500"/>
      <c r="B500"/>
      <c r="C500"/>
    </row>
    <row r="501" spans="1:3" ht="15" x14ac:dyDescent="0.25">
      <c r="A501"/>
      <c r="B501"/>
      <c r="C501"/>
    </row>
    <row r="502" spans="1:3" ht="15" x14ac:dyDescent="0.25">
      <c r="A502"/>
      <c r="B502"/>
      <c r="C502"/>
    </row>
    <row r="503" spans="1:3" ht="15" x14ac:dyDescent="0.25">
      <c r="A503"/>
      <c r="B503"/>
      <c r="C503"/>
    </row>
    <row r="504" spans="1:3" ht="15" x14ac:dyDescent="0.25">
      <c r="A504"/>
      <c r="B504"/>
      <c r="C504"/>
    </row>
    <row r="505" spans="1:3" ht="15" x14ac:dyDescent="0.25">
      <c r="A505"/>
      <c r="B505"/>
      <c r="C505"/>
    </row>
    <row r="506" spans="1:3" ht="15" x14ac:dyDescent="0.25">
      <c r="A506"/>
      <c r="B506"/>
      <c r="C506"/>
    </row>
    <row r="507" spans="1:3" ht="15" x14ac:dyDescent="0.25">
      <c r="A507"/>
      <c r="B507"/>
      <c r="C507"/>
    </row>
    <row r="508" spans="1:3" ht="15" x14ac:dyDescent="0.25">
      <c r="A508"/>
      <c r="B508"/>
      <c r="C508"/>
    </row>
    <row r="509" spans="1:3" ht="15" x14ac:dyDescent="0.25">
      <c r="A509"/>
      <c r="B509"/>
      <c r="C509"/>
    </row>
    <row r="510" spans="1:3" ht="15" x14ac:dyDescent="0.25">
      <c r="A510"/>
      <c r="B510"/>
      <c r="C510"/>
    </row>
    <row r="511" spans="1:3" ht="15" x14ac:dyDescent="0.25">
      <c r="A511"/>
      <c r="B511"/>
      <c r="C511"/>
    </row>
    <row r="512" spans="1:3" ht="15" x14ac:dyDescent="0.25">
      <c r="A512"/>
      <c r="B512"/>
      <c r="C512"/>
    </row>
    <row r="513" spans="1:3" ht="15" x14ac:dyDescent="0.25">
      <c r="A513"/>
      <c r="B513"/>
      <c r="C513"/>
    </row>
    <row r="514" spans="1:3" ht="15" x14ac:dyDescent="0.25">
      <c r="A514"/>
      <c r="B514"/>
      <c r="C514"/>
    </row>
    <row r="515" spans="1:3" ht="15" x14ac:dyDescent="0.25">
      <c r="A515"/>
      <c r="B515"/>
      <c r="C515"/>
    </row>
    <row r="516" spans="1:3" ht="15" x14ac:dyDescent="0.25">
      <c r="A516"/>
      <c r="B516"/>
      <c r="C516"/>
    </row>
    <row r="517" spans="1:3" ht="15" x14ac:dyDescent="0.25">
      <c r="A517"/>
      <c r="B517"/>
      <c r="C517"/>
    </row>
    <row r="518" spans="1:3" ht="15" x14ac:dyDescent="0.25">
      <c r="A518"/>
      <c r="B518"/>
      <c r="C518"/>
    </row>
    <row r="519" spans="1:3" ht="15" x14ac:dyDescent="0.25">
      <c r="A519"/>
      <c r="B519"/>
      <c r="C519"/>
    </row>
    <row r="520" spans="1:3" ht="15" x14ac:dyDescent="0.25">
      <c r="A520"/>
      <c r="B520"/>
      <c r="C520"/>
    </row>
    <row r="521" spans="1:3" ht="15" x14ac:dyDescent="0.25">
      <c r="A521"/>
      <c r="B521"/>
      <c r="C521"/>
    </row>
    <row r="522" spans="1:3" ht="15" x14ac:dyDescent="0.25">
      <c r="A522"/>
      <c r="B522"/>
      <c r="C522"/>
    </row>
    <row r="523" spans="1:3" ht="15" x14ac:dyDescent="0.25">
      <c r="A523"/>
      <c r="B523"/>
      <c r="C523"/>
    </row>
    <row r="524" spans="1:3" ht="15" x14ac:dyDescent="0.25">
      <c r="A524"/>
      <c r="B524"/>
      <c r="C524"/>
    </row>
    <row r="525" spans="1:3" ht="15" x14ac:dyDescent="0.25">
      <c r="A525"/>
      <c r="B525"/>
      <c r="C525"/>
    </row>
    <row r="526" spans="1:3" ht="15" x14ac:dyDescent="0.25">
      <c r="A526"/>
      <c r="B526"/>
      <c r="C526"/>
    </row>
    <row r="527" spans="1:3" ht="15" x14ac:dyDescent="0.25">
      <c r="A527"/>
      <c r="B527"/>
      <c r="C527"/>
    </row>
    <row r="528" spans="1:3" ht="15" x14ac:dyDescent="0.25">
      <c r="A528"/>
      <c r="B528"/>
      <c r="C528"/>
    </row>
    <row r="529" spans="1:3" ht="15" x14ac:dyDescent="0.25">
      <c r="A529"/>
      <c r="B529"/>
      <c r="C529"/>
    </row>
    <row r="530" spans="1:3" ht="15" x14ac:dyDescent="0.25">
      <c r="A530"/>
      <c r="B530"/>
      <c r="C530"/>
    </row>
    <row r="531" spans="1:3" ht="15" x14ac:dyDescent="0.25">
      <c r="A531"/>
      <c r="B531"/>
      <c r="C531"/>
    </row>
    <row r="532" spans="1:3" ht="15" x14ac:dyDescent="0.25">
      <c r="A532"/>
      <c r="B532"/>
      <c r="C532"/>
    </row>
    <row r="533" spans="1:3" ht="15" x14ac:dyDescent="0.25">
      <c r="A533"/>
      <c r="B533"/>
      <c r="C533"/>
    </row>
    <row r="534" spans="1:3" ht="15" x14ac:dyDescent="0.25">
      <c r="A534"/>
      <c r="B534"/>
      <c r="C534"/>
    </row>
    <row r="535" spans="1:3" ht="15" x14ac:dyDescent="0.25">
      <c r="A535"/>
      <c r="B535"/>
      <c r="C535"/>
    </row>
    <row r="536" spans="1:3" ht="15" x14ac:dyDescent="0.25">
      <c r="A536"/>
      <c r="B536"/>
      <c r="C536"/>
    </row>
    <row r="537" spans="1:3" ht="15" x14ac:dyDescent="0.25">
      <c r="A537"/>
      <c r="B537"/>
      <c r="C537"/>
    </row>
    <row r="538" spans="1:3" ht="15" x14ac:dyDescent="0.25">
      <c r="A538"/>
      <c r="B538"/>
      <c r="C538"/>
    </row>
    <row r="539" spans="1:3" ht="15" x14ac:dyDescent="0.25">
      <c r="A539"/>
      <c r="B539"/>
      <c r="C539"/>
    </row>
    <row r="540" spans="1:3" ht="15" x14ac:dyDescent="0.25">
      <c r="A540"/>
      <c r="B540"/>
      <c r="C540"/>
    </row>
    <row r="541" spans="1:3" ht="15" x14ac:dyDescent="0.25">
      <c r="A541"/>
      <c r="B541"/>
      <c r="C541"/>
    </row>
    <row r="542" spans="1:3" ht="15" x14ac:dyDescent="0.25">
      <c r="A542"/>
      <c r="B542"/>
      <c r="C542"/>
    </row>
    <row r="543" spans="1:3" ht="15" x14ac:dyDescent="0.25">
      <c r="A543"/>
      <c r="B543"/>
      <c r="C543"/>
    </row>
    <row r="544" spans="1:3" ht="15" x14ac:dyDescent="0.25">
      <c r="A544"/>
      <c r="B544"/>
      <c r="C544"/>
    </row>
    <row r="545" spans="1:3" ht="15" x14ac:dyDescent="0.25">
      <c r="A545"/>
      <c r="B545"/>
      <c r="C545"/>
    </row>
    <row r="546" spans="1:3" ht="15" x14ac:dyDescent="0.25">
      <c r="A546"/>
      <c r="B546"/>
      <c r="C546"/>
    </row>
    <row r="547" spans="1:3" ht="15" x14ac:dyDescent="0.25">
      <c r="A547"/>
      <c r="B547"/>
      <c r="C547"/>
    </row>
    <row r="548" spans="1:3" ht="15" x14ac:dyDescent="0.25">
      <c r="A548"/>
      <c r="B548"/>
      <c r="C548"/>
    </row>
    <row r="549" spans="1:3" ht="15" x14ac:dyDescent="0.25">
      <c r="A549"/>
      <c r="B549"/>
      <c r="C549"/>
    </row>
    <row r="550" spans="1:3" ht="15" x14ac:dyDescent="0.25">
      <c r="A550"/>
      <c r="B550"/>
      <c r="C550"/>
    </row>
    <row r="551" spans="1:3" ht="15" x14ac:dyDescent="0.25">
      <c r="A551"/>
      <c r="B551"/>
      <c r="C551"/>
    </row>
    <row r="552" spans="1:3" ht="15" x14ac:dyDescent="0.25">
      <c r="A552"/>
      <c r="B552"/>
      <c r="C552"/>
    </row>
    <row r="553" spans="1:3" ht="15" x14ac:dyDescent="0.25">
      <c r="A553"/>
      <c r="B553"/>
      <c r="C553"/>
    </row>
    <row r="554" spans="1:3" ht="15" x14ac:dyDescent="0.25">
      <c r="A554"/>
      <c r="B554"/>
      <c r="C554"/>
    </row>
    <row r="555" spans="1:3" ht="15" x14ac:dyDescent="0.25">
      <c r="A555"/>
      <c r="B555"/>
      <c r="C555"/>
    </row>
    <row r="556" spans="1:3" ht="15" x14ac:dyDescent="0.25">
      <c r="A556"/>
      <c r="B556"/>
      <c r="C556"/>
    </row>
    <row r="557" spans="1:3" ht="15" x14ac:dyDescent="0.25">
      <c r="A557"/>
      <c r="B557"/>
      <c r="C557"/>
    </row>
    <row r="558" spans="1:3" ht="15" x14ac:dyDescent="0.25">
      <c r="A558"/>
      <c r="B558"/>
      <c r="C558"/>
    </row>
    <row r="559" spans="1:3" ht="15" x14ac:dyDescent="0.25">
      <c r="A559"/>
      <c r="B559"/>
      <c r="C559"/>
    </row>
    <row r="560" spans="1:3" ht="15" x14ac:dyDescent="0.25">
      <c r="A560"/>
      <c r="B560"/>
      <c r="C560"/>
    </row>
    <row r="561" spans="1:3" ht="15" x14ac:dyDescent="0.25">
      <c r="A561"/>
      <c r="B561"/>
      <c r="C561"/>
    </row>
    <row r="562" spans="1:3" ht="15" x14ac:dyDescent="0.25">
      <c r="A562"/>
      <c r="B562"/>
      <c r="C562"/>
    </row>
    <row r="563" spans="1:3" ht="15" x14ac:dyDescent="0.25">
      <c r="A563"/>
      <c r="B563"/>
      <c r="C563"/>
    </row>
    <row r="564" spans="1:3" ht="15" x14ac:dyDescent="0.25">
      <c r="A564"/>
      <c r="B564"/>
      <c r="C564"/>
    </row>
    <row r="565" spans="1:3" ht="15" x14ac:dyDescent="0.25">
      <c r="A565"/>
      <c r="B565"/>
      <c r="C565"/>
    </row>
    <row r="566" spans="1:3" ht="15" x14ac:dyDescent="0.25">
      <c r="A566"/>
      <c r="B566"/>
      <c r="C566"/>
    </row>
    <row r="567" spans="1:3" ht="15" x14ac:dyDescent="0.25">
      <c r="A567"/>
      <c r="B567"/>
      <c r="C567"/>
    </row>
    <row r="568" spans="1:3" ht="15" x14ac:dyDescent="0.25">
      <c r="A568"/>
      <c r="B568"/>
      <c r="C568"/>
    </row>
    <row r="569" spans="1:3" ht="15" x14ac:dyDescent="0.25">
      <c r="A569"/>
      <c r="B569"/>
      <c r="C569"/>
    </row>
    <row r="570" spans="1:3" ht="15" x14ac:dyDescent="0.25">
      <c r="A570"/>
      <c r="B570"/>
      <c r="C570"/>
    </row>
    <row r="571" spans="1:3" ht="15" x14ac:dyDescent="0.25">
      <c r="A571"/>
      <c r="B571"/>
      <c r="C571"/>
    </row>
    <row r="572" spans="1:3" ht="15" x14ac:dyDescent="0.25">
      <c r="A572"/>
      <c r="B572"/>
      <c r="C572"/>
    </row>
    <row r="573" spans="1:3" ht="15" x14ac:dyDescent="0.25">
      <c r="A573"/>
      <c r="B573"/>
      <c r="C573"/>
    </row>
    <row r="574" spans="1:3" ht="15" x14ac:dyDescent="0.25">
      <c r="A574"/>
      <c r="B574"/>
      <c r="C574"/>
    </row>
    <row r="575" spans="1:3" ht="15" x14ac:dyDescent="0.25">
      <c r="A575"/>
      <c r="B575"/>
      <c r="C575"/>
    </row>
    <row r="576" spans="1:3" ht="15" x14ac:dyDescent="0.25">
      <c r="A576"/>
      <c r="B576"/>
      <c r="C576"/>
    </row>
    <row r="577" spans="1:3" ht="15" x14ac:dyDescent="0.25">
      <c r="A577"/>
      <c r="B577"/>
      <c r="C577"/>
    </row>
    <row r="578" spans="1:3" ht="15" x14ac:dyDescent="0.25">
      <c r="A578"/>
      <c r="B578"/>
      <c r="C578"/>
    </row>
    <row r="579" spans="1:3" ht="15" x14ac:dyDescent="0.25">
      <c r="A579"/>
      <c r="B579"/>
      <c r="C579"/>
    </row>
    <row r="580" spans="1:3" ht="15" x14ac:dyDescent="0.25">
      <c r="A580"/>
      <c r="B580"/>
      <c r="C580"/>
    </row>
    <row r="581" spans="1:3" ht="15" x14ac:dyDescent="0.25">
      <c r="A581"/>
      <c r="B581"/>
      <c r="C581"/>
    </row>
    <row r="582" spans="1:3" ht="15" x14ac:dyDescent="0.25">
      <c r="A582"/>
      <c r="B582"/>
      <c r="C582"/>
    </row>
    <row r="583" spans="1:3" ht="15" x14ac:dyDescent="0.25">
      <c r="A583"/>
      <c r="B583"/>
      <c r="C583"/>
    </row>
    <row r="584" spans="1:3" ht="15" x14ac:dyDescent="0.25">
      <c r="A584"/>
      <c r="B584"/>
      <c r="C584"/>
    </row>
    <row r="585" spans="1:3" ht="15" x14ac:dyDescent="0.25">
      <c r="A585"/>
      <c r="B585"/>
      <c r="C585"/>
    </row>
    <row r="586" spans="1:3" ht="15" x14ac:dyDescent="0.25">
      <c r="A586"/>
      <c r="B586"/>
      <c r="C586"/>
    </row>
    <row r="587" spans="1:3" ht="15" x14ac:dyDescent="0.25">
      <c r="A587"/>
      <c r="B587"/>
      <c r="C587"/>
    </row>
    <row r="588" spans="1:3" ht="15" x14ac:dyDescent="0.25">
      <c r="A588"/>
      <c r="B588"/>
      <c r="C588"/>
    </row>
    <row r="589" spans="1:3" ht="15" x14ac:dyDescent="0.25">
      <c r="A589"/>
      <c r="B589"/>
      <c r="C589"/>
    </row>
    <row r="590" spans="1:3" ht="15" x14ac:dyDescent="0.25">
      <c r="A590"/>
      <c r="B590"/>
      <c r="C590"/>
    </row>
    <row r="591" spans="1:3" ht="15" x14ac:dyDescent="0.25">
      <c r="A591"/>
      <c r="B591"/>
      <c r="C591"/>
    </row>
    <row r="592" spans="1:3" ht="15" x14ac:dyDescent="0.25">
      <c r="A592"/>
      <c r="B592"/>
      <c r="C592"/>
    </row>
    <row r="593" spans="1:3" ht="15" x14ac:dyDescent="0.25">
      <c r="A593"/>
      <c r="B593"/>
      <c r="C593"/>
    </row>
    <row r="594" spans="1:3" ht="15" x14ac:dyDescent="0.25">
      <c r="A594"/>
      <c r="B594"/>
      <c r="C594"/>
    </row>
    <row r="595" spans="1:3" ht="15" x14ac:dyDescent="0.25">
      <c r="A595"/>
      <c r="B595"/>
      <c r="C595"/>
    </row>
    <row r="596" spans="1:3" ht="15" x14ac:dyDescent="0.25">
      <c r="A596"/>
      <c r="B596"/>
      <c r="C596"/>
    </row>
    <row r="597" spans="1:3" ht="15" x14ac:dyDescent="0.25">
      <c r="A597"/>
      <c r="B597"/>
      <c r="C597"/>
    </row>
    <row r="598" spans="1:3" ht="15" x14ac:dyDescent="0.25">
      <c r="A598"/>
      <c r="B598"/>
      <c r="C598"/>
    </row>
    <row r="599" spans="1:3" ht="15" x14ac:dyDescent="0.25">
      <c r="A599"/>
      <c r="B599"/>
      <c r="C599"/>
    </row>
    <row r="600" spans="1:3" ht="15" x14ac:dyDescent="0.25">
      <c r="A600"/>
      <c r="B600"/>
      <c r="C600"/>
    </row>
    <row r="601" spans="1:3" ht="15" x14ac:dyDescent="0.25">
      <c r="A601"/>
      <c r="B601"/>
      <c r="C601"/>
    </row>
    <row r="602" spans="1:3" ht="15" x14ac:dyDescent="0.25">
      <c r="A602"/>
      <c r="B602"/>
      <c r="C602"/>
    </row>
    <row r="603" spans="1:3" ht="15" x14ac:dyDescent="0.25">
      <c r="A603"/>
      <c r="B603"/>
      <c r="C603"/>
    </row>
    <row r="604" spans="1:3" ht="15" x14ac:dyDescent="0.25">
      <c r="A604"/>
      <c r="B604"/>
      <c r="C604"/>
    </row>
    <row r="605" spans="1:3" ht="15" x14ac:dyDescent="0.25">
      <c r="A605"/>
      <c r="B605"/>
      <c r="C605"/>
    </row>
    <row r="606" spans="1:3" ht="15" x14ac:dyDescent="0.25">
      <c r="A606"/>
      <c r="B606"/>
      <c r="C606"/>
    </row>
    <row r="607" spans="1:3" ht="15" x14ac:dyDescent="0.25">
      <c r="A607"/>
      <c r="B607"/>
      <c r="C607"/>
    </row>
    <row r="608" spans="1:3" ht="15" x14ac:dyDescent="0.25">
      <c r="A608"/>
      <c r="B608"/>
      <c r="C608"/>
    </row>
    <row r="609" spans="1:3" ht="15" x14ac:dyDescent="0.25">
      <c r="A609"/>
      <c r="B609"/>
      <c r="C609"/>
    </row>
    <row r="610" spans="1:3" ht="15" x14ac:dyDescent="0.25">
      <c r="A610"/>
      <c r="B610"/>
      <c r="C610"/>
    </row>
    <row r="611" spans="1:3" ht="15" x14ac:dyDescent="0.25">
      <c r="A611"/>
      <c r="B611"/>
      <c r="C611"/>
    </row>
    <row r="612" spans="1:3" ht="15" x14ac:dyDescent="0.25">
      <c r="A612"/>
      <c r="B612"/>
      <c r="C612"/>
    </row>
    <row r="613" spans="1:3" ht="15" x14ac:dyDescent="0.25">
      <c r="A613"/>
      <c r="B613"/>
      <c r="C613"/>
    </row>
    <row r="614" spans="1:3" ht="15" x14ac:dyDescent="0.25">
      <c r="A614"/>
      <c r="B614"/>
      <c r="C614"/>
    </row>
    <row r="615" spans="1:3" ht="15" x14ac:dyDescent="0.25">
      <c r="A615"/>
      <c r="B615"/>
      <c r="C615"/>
    </row>
    <row r="616" spans="1:3" ht="15" x14ac:dyDescent="0.25">
      <c r="A616"/>
      <c r="B616"/>
      <c r="C616"/>
    </row>
    <row r="617" spans="1:3" ht="15" x14ac:dyDescent="0.25">
      <c r="A617"/>
      <c r="B617"/>
      <c r="C617"/>
    </row>
    <row r="618" spans="1:3" ht="15" x14ac:dyDescent="0.25">
      <c r="A618"/>
      <c r="B618"/>
      <c r="C618"/>
    </row>
    <row r="619" spans="1:3" ht="15" x14ac:dyDescent="0.25">
      <c r="A619"/>
      <c r="B619"/>
      <c r="C619"/>
    </row>
    <row r="620" spans="1:3" ht="15" x14ac:dyDescent="0.25">
      <c r="A620"/>
      <c r="B620"/>
      <c r="C620"/>
    </row>
    <row r="621" spans="1:3" ht="15" x14ac:dyDescent="0.25">
      <c r="A621"/>
      <c r="B621"/>
      <c r="C621"/>
    </row>
    <row r="622" spans="1:3" ht="15" x14ac:dyDescent="0.25">
      <c r="A622"/>
      <c r="B622"/>
      <c r="C622"/>
    </row>
    <row r="623" spans="1:3" ht="15" x14ac:dyDescent="0.25">
      <c r="A623"/>
      <c r="B623"/>
      <c r="C623"/>
    </row>
    <row r="624" spans="1:3" ht="15" x14ac:dyDescent="0.25">
      <c r="A624"/>
      <c r="B624"/>
      <c r="C624"/>
    </row>
    <row r="625" spans="1:3" ht="15" x14ac:dyDescent="0.25">
      <c r="A625"/>
      <c r="B625"/>
      <c r="C625"/>
    </row>
    <row r="626" spans="1:3" ht="15" x14ac:dyDescent="0.25">
      <c r="A626"/>
      <c r="B626"/>
      <c r="C626"/>
    </row>
    <row r="627" spans="1:3" ht="15" x14ac:dyDescent="0.25">
      <c r="A627"/>
      <c r="B627"/>
      <c r="C627"/>
    </row>
    <row r="628" spans="1:3" ht="15" x14ac:dyDescent="0.25">
      <c r="A628"/>
      <c r="B628"/>
      <c r="C628"/>
    </row>
    <row r="629" spans="1:3" ht="15" x14ac:dyDescent="0.25">
      <c r="A629"/>
      <c r="B629"/>
      <c r="C629"/>
    </row>
    <row r="630" spans="1:3" ht="15" x14ac:dyDescent="0.25">
      <c r="A630"/>
      <c r="B630"/>
      <c r="C630"/>
    </row>
    <row r="631" spans="1:3" ht="15" x14ac:dyDescent="0.25">
      <c r="A631"/>
      <c r="B631"/>
      <c r="C631"/>
    </row>
    <row r="632" spans="1:3" ht="15" x14ac:dyDescent="0.25">
      <c r="A632"/>
      <c r="B632"/>
      <c r="C632"/>
    </row>
    <row r="633" spans="1:3" ht="15" x14ac:dyDescent="0.25">
      <c r="A633"/>
      <c r="B633"/>
      <c r="C633"/>
    </row>
    <row r="634" spans="1:3" ht="15" x14ac:dyDescent="0.25">
      <c r="A634"/>
      <c r="B634"/>
      <c r="C634"/>
    </row>
    <row r="635" spans="1:3" ht="15" x14ac:dyDescent="0.25">
      <c r="A635"/>
      <c r="B635"/>
      <c r="C635"/>
    </row>
    <row r="636" spans="1:3" ht="15" x14ac:dyDescent="0.25">
      <c r="A636"/>
      <c r="B636"/>
      <c r="C636"/>
    </row>
    <row r="637" spans="1:3" ht="15" x14ac:dyDescent="0.25">
      <c r="A637"/>
      <c r="B637"/>
      <c r="C637"/>
    </row>
    <row r="638" spans="1:3" ht="15" x14ac:dyDescent="0.25">
      <c r="A638"/>
      <c r="B638"/>
      <c r="C638"/>
    </row>
    <row r="639" spans="1:3" ht="15" x14ac:dyDescent="0.25">
      <c r="A639"/>
      <c r="B639"/>
      <c r="C639"/>
    </row>
    <row r="640" spans="1:3" ht="15" x14ac:dyDescent="0.25">
      <c r="A640"/>
      <c r="B640"/>
      <c r="C640"/>
    </row>
    <row r="641" spans="1:3" ht="15" x14ac:dyDescent="0.25">
      <c r="A641"/>
      <c r="B641"/>
      <c r="C641"/>
    </row>
    <row r="642" spans="1:3" ht="15" x14ac:dyDescent="0.25">
      <c r="A642"/>
      <c r="B642"/>
      <c r="C642"/>
    </row>
    <row r="643" spans="1:3" ht="15" x14ac:dyDescent="0.25">
      <c r="A643"/>
      <c r="B643"/>
      <c r="C643"/>
    </row>
    <row r="644" spans="1:3" ht="15" x14ac:dyDescent="0.25">
      <c r="A644"/>
      <c r="B644"/>
      <c r="C644"/>
    </row>
    <row r="645" spans="1:3" ht="15" x14ac:dyDescent="0.25">
      <c r="A645"/>
      <c r="B645"/>
      <c r="C645"/>
    </row>
    <row r="646" spans="1:3" ht="15" x14ac:dyDescent="0.25">
      <c r="A646"/>
      <c r="B646"/>
      <c r="C646"/>
    </row>
    <row r="647" spans="1:3" ht="15" x14ac:dyDescent="0.25">
      <c r="A647"/>
      <c r="B647"/>
      <c r="C647"/>
    </row>
    <row r="648" spans="1:3" ht="15" x14ac:dyDescent="0.25">
      <c r="A648"/>
      <c r="B648"/>
      <c r="C648"/>
    </row>
    <row r="649" spans="1:3" ht="15" x14ac:dyDescent="0.25">
      <c r="A649"/>
      <c r="B649"/>
      <c r="C649"/>
    </row>
    <row r="650" spans="1:3" ht="15" x14ac:dyDescent="0.25">
      <c r="A650"/>
      <c r="B650"/>
      <c r="C650"/>
    </row>
    <row r="651" spans="1:3" ht="15" x14ac:dyDescent="0.25">
      <c r="A651"/>
      <c r="B651"/>
      <c r="C651"/>
    </row>
    <row r="652" spans="1:3" ht="15" x14ac:dyDescent="0.25">
      <c r="A652"/>
      <c r="B652"/>
      <c r="C652"/>
    </row>
    <row r="653" spans="1:3" ht="15" x14ac:dyDescent="0.25">
      <c r="A653"/>
      <c r="B653"/>
      <c r="C653"/>
    </row>
    <row r="654" spans="1:3" ht="15" x14ac:dyDescent="0.25">
      <c r="A654"/>
      <c r="B654"/>
      <c r="C654"/>
    </row>
    <row r="655" spans="1:3" ht="15" x14ac:dyDescent="0.25">
      <c r="A655"/>
      <c r="B655"/>
      <c r="C655"/>
    </row>
    <row r="656" spans="1:3" ht="15" x14ac:dyDescent="0.25">
      <c r="A656"/>
      <c r="B656"/>
      <c r="C656"/>
    </row>
    <row r="657" spans="1:3" ht="15" x14ac:dyDescent="0.25">
      <c r="A657"/>
      <c r="B657"/>
      <c r="C657"/>
    </row>
    <row r="658" spans="1:3" ht="15" x14ac:dyDescent="0.25">
      <c r="A658"/>
      <c r="B658"/>
      <c r="C658"/>
    </row>
    <row r="659" spans="1:3" ht="15" x14ac:dyDescent="0.25">
      <c r="A659"/>
      <c r="B659"/>
      <c r="C659"/>
    </row>
    <row r="660" spans="1:3" ht="15" x14ac:dyDescent="0.25">
      <c r="A660"/>
      <c r="B660"/>
      <c r="C660"/>
    </row>
    <row r="661" spans="1:3" ht="15" x14ac:dyDescent="0.25">
      <c r="A661"/>
      <c r="B661"/>
      <c r="C661"/>
    </row>
    <row r="662" spans="1:3" ht="15" x14ac:dyDescent="0.25">
      <c r="A662"/>
      <c r="B662"/>
      <c r="C662"/>
    </row>
    <row r="663" spans="1:3" ht="15" x14ac:dyDescent="0.25">
      <c r="A663"/>
      <c r="B663"/>
      <c r="C663"/>
    </row>
    <row r="664" spans="1:3" ht="15" x14ac:dyDescent="0.25">
      <c r="A664"/>
      <c r="B664"/>
      <c r="C664"/>
    </row>
    <row r="665" spans="1:3" ht="15" x14ac:dyDescent="0.25">
      <c r="A665"/>
      <c r="B665"/>
      <c r="C665"/>
    </row>
    <row r="666" spans="1:3" ht="15" x14ac:dyDescent="0.25">
      <c r="A666"/>
      <c r="B666"/>
      <c r="C666"/>
    </row>
    <row r="667" spans="1:3" ht="15" x14ac:dyDescent="0.25">
      <c r="A667"/>
      <c r="B667"/>
      <c r="C667"/>
    </row>
    <row r="668" spans="1:3" ht="15" x14ac:dyDescent="0.25">
      <c r="A668"/>
      <c r="B668"/>
      <c r="C668"/>
    </row>
    <row r="669" spans="1:3" ht="15" x14ac:dyDescent="0.25">
      <c r="A669"/>
      <c r="B669"/>
      <c r="C669"/>
    </row>
    <row r="670" spans="1:3" ht="15" x14ac:dyDescent="0.25">
      <c r="A670"/>
      <c r="B670"/>
      <c r="C670"/>
    </row>
    <row r="671" spans="1:3" ht="15" x14ac:dyDescent="0.25">
      <c r="A671"/>
      <c r="B671"/>
      <c r="C671"/>
    </row>
    <row r="672" spans="1:3" ht="15" x14ac:dyDescent="0.25">
      <c r="A672"/>
      <c r="B672"/>
      <c r="C672"/>
    </row>
    <row r="673" spans="1:3" ht="15" x14ac:dyDescent="0.25">
      <c r="A673"/>
      <c r="B673"/>
      <c r="C673"/>
    </row>
    <row r="674" spans="1:3" ht="15" x14ac:dyDescent="0.25">
      <c r="A674"/>
      <c r="B674"/>
      <c r="C674"/>
    </row>
    <row r="675" spans="1:3" ht="15" x14ac:dyDescent="0.25">
      <c r="A675"/>
      <c r="B675"/>
      <c r="C675"/>
    </row>
    <row r="676" spans="1:3" ht="15" x14ac:dyDescent="0.25">
      <c r="A676"/>
      <c r="B676"/>
      <c r="C676"/>
    </row>
    <row r="677" spans="1:3" ht="15" x14ac:dyDescent="0.25">
      <c r="A677"/>
      <c r="B677"/>
      <c r="C677"/>
    </row>
    <row r="678" spans="1:3" ht="15" x14ac:dyDescent="0.25">
      <c r="A678"/>
      <c r="B678"/>
      <c r="C678"/>
    </row>
    <row r="679" spans="1:3" ht="15" x14ac:dyDescent="0.25">
      <c r="A679"/>
      <c r="B679"/>
      <c r="C679"/>
    </row>
    <row r="680" spans="1:3" ht="15" x14ac:dyDescent="0.25">
      <c r="A680"/>
      <c r="B680"/>
      <c r="C680"/>
    </row>
    <row r="681" spans="1:3" ht="15" x14ac:dyDescent="0.25">
      <c r="A681"/>
      <c r="B681"/>
      <c r="C681"/>
    </row>
    <row r="682" spans="1:3" ht="15" x14ac:dyDescent="0.25">
      <c r="A682"/>
      <c r="B682"/>
      <c r="C682"/>
    </row>
    <row r="683" spans="1:3" ht="15" x14ac:dyDescent="0.25">
      <c r="A683"/>
      <c r="B683"/>
      <c r="C683"/>
    </row>
    <row r="684" spans="1:3" ht="15" x14ac:dyDescent="0.25">
      <c r="A684"/>
      <c r="B684"/>
      <c r="C684"/>
    </row>
    <row r="685" spans="1:3" ht="15" x14ac:dyDescent="0.25">
      <c r="A685"/>
      <c r="B685"/>
      <c r="C685"/>
    </row>
    <row r="686" spans="1:3" ht="15" x14ac:dyDescent="0.25">
      <c r="A686"/>
      <c r="B686"/>
      <c r="C686"/>
    </row>
    <row r="687" spans="1:3" ht="15" x14ac:dyDescent="0.25">
      <c r="A687"/>
      <c r="B687"/>
      <c r="C687"/>
    </row>
    <row r="688" spans="1:3" ht="15" x14ac:dyDescent="0.25">
      <c r="A688"/>
      <c r="B688"/>
      <c r="C688"/>
    </row>
    <row r="689" spans="1:3" ht="15" x14ac:dyDescent="0.25">
      <c r="A689"/>
      <c r="B689"/>
      <c r="C689"/>
    </row>
    <row r="690" spans="1:3" ht="15" x14ac:dyDescent="0.25">
      <c r="A690"/>
      <c r="B690"/>
      <c r="C690"/>
    </row>
    <row r="691" spans="1:3" ht="15" x14ac:dyDescent="0.25">
      <c r="A691"/>
      <c r="B691"/>
      <c r="C691"/>
    </row>
    <row r="692" spans="1:3" ht="15" x14ac:dyDescent="0.25">
      <c r="A692"/>
      <c r="B692"/>
      <c r="C692"/>
    </row>
    <row r="693" spans="1:3" ht="15" x14ac:dyDescent="0.25">
      <c r="A693"/>
      <c r="B693"/>
      <c r="C693"/>
    </row>
    <row r="694" spans="1:3" ht="15" x14ac:dyDescent="0.25">
      <c r="A694"/>
      <c r="B694"/>
      <c r="C694"/>
    </row>
    <row r="695" spans="1:3" ht="15" x14ac:dyDescent="0.25">
      <c r="A695"/>
      <c r="B695"/>
      <c r="C695"/>
    </row>
    <row r="696" spans="1:3" ht="15" x14ac:dyDescent="0.25">
      <c r="A696"/>
      <c r="B696"/>
      <c r="C696"/>
    </row>
    <row r="697" spans="1:3" ht="15" x14ac:dyDescent="0.25">
      <c r="A697"/>
      <c r="B697"/>
      <c r="C697"/>
    </row>
    <row r="698" spans="1:3" ht="15" x14ac:dyDescent="0.25">
      <c r="A698"/>
      <c r="B698"/>
      <c r="C698"/>
    </row>
    <row r="699" spans="1:3" ht="15" x14ac:dyDescent="0.25">
      <c r="A699"/>
      <c r="B699"/>
      <c r="C699"/>
    </row>
    <row r="700" spans="1:3" ht="15" x14ac:dyDescent="0.25">
      <c r="A700"/>
      <c r="B700"/>
      <c r="C700"/>
    </row>
    <row r="701" spans="1:3" ht="15" x14ac:dyDescent="0.25">
      <c r="A701"/>
      <c r="B701"/>
      <c r="C701"/>
    </row>
    <row r="702" spans="1:3" ht="15" x14ac:dyDescent="0.25">
      <c r="A702"/>
      <c r="B702"/>
      <c r="C702"/>
    </row>
    <row r="703" spans="1:3" ht="15" x14ac:dyDescent="0.25">
      <c r="A703"/>
      <c r="B703"/>
      <c r="C703"/>
    </row>
    <row r="704" spans="1:3" ht="15" x14ac:dyDescent="0.25">
      <c r="A704"/>
      <c r="B704"/>
      <c r="C704"/>
    </row>
    <row r="705" spans="1:3" ht="15" x14ac:dyDescent="0.25">
      <c r="A705"/>
      <c r="B705"/>
      <c r="C705"/>
    </row>
    <row r="706" spans="1:3" ht="15" x14ac:dyDescent="0.25">
      <c r="A706"/>
      <c r="B706"/>
      <c r="C706"/>
    </row>
    <row r="707" spans="1:3" ht="15" x14ac:dyDescent="0.25">
      <c r="A707"/>
      <c r="B707"/>
      <c r="C707"/>
    </row>
    <row r="708" spans="1:3" ht="15" x14ac:dyDescent="0.25">
      <c r="A708"/>
      <c r="B708"/>
      <c r="C708"/>
    </row>
    <row r="709" spans="1:3" ht="15" x14ac:dyDescent="0.25">
      <c r="A709"/>
      <c r="B709"/>
      <c r="C709"/>
    </row>
    <row r="710" spans="1:3" ht="15" x14ac:dyDescent="0.25">
      <c r="A710"/>
      <c r="B710"/>
      <c r="C710"/>
    </row>
    <row r="711" spans="1:3" ht="15" x14ac:dyDescent="0.25">
      <c r="A711"/>
      <c r="B711"/>
      <c r="C711"/>
    </row>
    <row r="712" spans="1:3" ht="15" x14ac:dyDescent="0.25">
      <c r="A712"/>
      <c r="B712"/>
      <c r="C712"/>
    </row>
    <row r="713" spans="1:3" ht="15" x14ac:dyDescent="0.25">
      <c r="A713"/>
      <c r="B713"/>
      <c r="C713"/>
    </row>
    <row r="714" spans="1:3" ht="15" x14ac:dyDescent="0.25">
      <c r="A714"/>
      <c r="B714"/>
      <c r="C714"/>
    </row>
    <row r="715" spans="1:3" ht="15" x14ac:dyDescent="0.25">
      <c r="A715"/>
      <c r="B715"/>
      <c r="C715"/>
    </row>
    <row r="716" spans="1:3" ht="15" x14ac:dyDescent="0.25">
      <c r="A716"/>
      <c r="B716"/>
      <c r="C716"/>
    </row>
    <row r="717" spans="1:3" ht="15" x14ac:dyDescent="0.25">
      <c r="A717"/>
      <c r="B717"/>
      <c r="C717"/>
    </row>
    <row r="718" spans="1:3" ht="15" x14ac:dyDescent="0.25">
      <c r="A718"/>
      <c r="B718"/>
      <c r="C718"/>
    </row>
    <row r="719" spans="1:3" ht="15" x14ac:dyDescent="0.25">
      <c r="A719"/>
      <c r="B719"/>
      <c r="C719"/>
    </row>
    <row r="720" spans="1:3" ht="15" x14ac:dyDescent="0.25">
      <c r="A720"/>
      <c r="B720"/>
      <c r="C720"/>
    </row>
    <row r="721" spans="1:3" ht="15" x14ac:dyDescent="0.25">
      <c r="A721"/>
      <c r="B721"/>
      <c r="C721"/>
    </row>
    <row r="722" spans="1:3" ht="15" x14ac:dyDescent="0.25">
      <c r="A722"/>
      <c r="B722"/>
      <c r="C722"/>
    </row>
    <row r="723" spans="1:3" ht="15" x14ac:dyDescent="0.25">
      <c r="A723"/>
      <c r="B723"/>
      <c r="C723"/>
    </row>
    <row r="724" spans="1:3" ht="15" x14ac:dyDescent="0.25">
      <c r="A724"/>
      <c r="B724"/>
      <c r="C724"/>
    </row>
    <row r="725" spans="1:3" ht="15" x14ac:dyDescent="0.25">
      <c r="A725"/>
      <c r="B725"/>
      <c r="C725"/>
    </row>
    <row r="726" spans="1:3" ht="15" x14ac:dyDescent="0.25">
      <c r="A726"/>
      <c r="B726"/>
      <c r="C726"/>
    </row>
    <row r="727" spans="1:3" ht="15" x14ac:dyDescent="0.25">
      <c r="A727"/>
      <c r="B727"/>
      <c r="C727"/>
    </row>
    <row r="728" spans="1:3" ht="15" x14ac:dyDescent="0.25">
      <c r="A728"/>
      <c r="B728"/>
      <c r="C728"/>
    </row>
    <row r="729" spans="1:3" ht="15" x14ac:dyDescent="0.25">
      <c r="A729"/>
      <c r="B729"/>
      <c r="C729"/>
    </row>
    <row r="730" spans="1:3" ht="15" x14ac:dyDescent="0.25">
      <c r="A730"/>
      <c r="B730"/>
      <c r="C730"/>
    </row>
    <row r="731" spans="1:3" ht="15" x14ac:dyDescent="0.25">
      <c r="A731"/>
      <c r="B731"/>
      <c r="C731"/>
    </row>
    <row r="732" spans="1:3" ht="15" x14ac:dyDescent="0.25">
      <c r="A732"/>
      <c r="B732"/>
      <c r="C732"/>
    </row>
    <row r="733" spans="1:3" ht="15" x14ac:dyDescent="0.25">
      <c r="A733"/>
      <c r="B733"/>
      <c r="C733"/>
    </row>
    <row r="734" spans="1:3" ht="15" x14ac:dyDescent="0.25">
      <c r="A734"/>
      <c r="B734"/>
      <c r="C734"/>
    </row>
    <row r="735" spans="1:3" ht="15" x14ac:dyDescent="0.25">
      <c r="A735"/>
      <c r="B735"/>
      <c r="C735"/>
    </row>
    <row r="736" spans="1:3" ht="15" x14ac:dyDescent="0.25">
      <c r="A736"/>
      <c r="B736"/>
      <c r="C736"/>
    </row>
    <row r="737" spans="1:3" ht="15" x14ac:dyDescent="0.25">
      <c r="A737"/>
      <c r="B737"/>
      <c r="C737"/>
    </row>
    <row r="738" spans="1:3" ht="15" x14ac:dyDescent="0.25">
      <c r="A738"/>
      <c r="B738"/>
      <c r="C738"/>
    </row>
    <row r="739" spans="1:3" ht="15" x14ac:dyDescent="0.25">
      <c r="A739"/>
      <c r="B739"/>
      <c r="C739"/>
    </row>
    <row r="740" spans="1:3" ht="15" x14ac:dyDescent="0.25">
      <c r="A740"/>
      <c r="B740"/>
      <c r="C740"/>
    </row>
    <row r="741" spans="1:3" ht="15" x14ac:dyDescent="0.25">
      <c r="A741"/>
      <c r="B741"/>
      <c r="C741"/>
    </row>
    <row r="742" spans="1:3" ht="15" x14ac:dyDescent="0.25">
      <c r="A742"/>
      <c r="B742"/>
      <c r="C742"/>
    </row>
    <row r="743" spans="1:3" ht="15" x14ac:dyDescent="0.25">
      <c r="A743"/>
      <c r="B743"/>
      <c r="C743"/>
    </row>
    <row r="744" spans="1:3" ht="15" x14ac:dyDescent="0.25">
      <c r="A744"/>
      <c r="B744"/>
      <c r="C744"/>
    </row>
    <row r="745" spans="1:3" ht="15" x14ac:dyDescent="0.25">
      <c r="A745"/>
      <c r="B745"/>
      <c r="C745"/>
    </row>
    <row r="746" spans="1:3" ht="15" x14ac:dyDescent="0.25">
      <c r="A746"/>
      <c r="B746"/>
      <c r="C746"/>
    </row>
    <row r="747" spans="1:3" ht="15" x14ac:dyDescent="0.25">
      <c r="A747"/>
      <c r="B747"/>
      <c r="C747"/>
    </row>
    <row r="748" spans="1:3" ht="15" x14ac:dyDescent="0.25">
      <c r="A748"/>
      <c r="B748"/>
      <c r="C748"/>
    </row>
    <row r="749" spans="1:3" ht="15" x14ac:dyDescent="0.25">
      <c r="A749"/>
      <c r="B749"/>
      <c r="C749"/>
    </row>
    <row r="750" spans="1:3" ht="15" x14ac:dyDescent="0.25">
      <c r="A750"/>
      <c r="B750"/>
      <c r="C750"/>
    </row>
    <row r="751" spans="1:3" ht="15" x14ac:dyDescent="0.25">
      <c r="A751"/>
      <c r="B751"/>
      <c r="C751"/>
    </row>
    <row r="752" spans="1:3" ht="15" x14ac:dyDescent="0.25">
      <c r="A752"/>
      <c r="B752"/>
      <c r="C752"/>
    </row>
    <row r="753" spans="1:3" ht="15" x14ac:dyDescent="0.25">
      <c r="A753"/>
      <c r="B753"/>
      <c r="C753"/>
    </row>
    <row r="754" spans="1:3" ht="15" x14ac:dyDescent="0.25">
      <c r="A754"/>
      <c r="B754"/>
      <c r="C754"/>
    </row>
    <row r="755" spans="1:3" ht="15" x14ac:dyDescent="0.25">
      <c r="A755"/>
      <c r="B755"/>
      <c r="C755"/>
    </row>
    <row r="756" spans="1:3" ht="15" x14ac:dyDescent="0.25">
      <c r="A756"/>
      <c r="B756"/>
      <c r="C756"/>
    </row>
    <row r="757" spans="1:3" ht="15" x14ac:dyDescent="0.25">
      <c r="A757"/>
      <c r="B757"/>
      <c r="C757"/>
    </row>
    <row r="758" spans="1:3" ht="15" x14ac:dyDescent="0.25">
      <c r="A758"/>
      <c r="B758"/>
      <c r="C758"/>
    </row>
    <row r="759" spans="1:3" ht="15" x14ac:dyDescent="0.25">
      <c r="A759"/>
      <c r="B759"/>
      <c r="C759"/>
    </row>
    <row r="760" spans="1:3" ht="15" x14ac:dyDescent="0.25">
      <c r="A760"/>
      <c r="B760"/>
      <c r="C760"/>
    </row>
    <row r="761" spans="1:3" ht="15" x14ac:dyDescent="0.25">
      <c r="A761"/>
      <c r="B761"/>
      <c r="C761"/>
    </row>
    <row r="762" spans="1:3" ht="15" x14ac:dyDescent="0.25">
      <c r="A762"/>
      <c r="B762"/>
      <c r="C762"/>
    </row>
    <row r="763" spans="1:3" ht="15" x14ac:dyDescent="0.25">
      <c r="A763"/>
      <c r="B763"/>
      <c r="C763"/>
    </row>
    <row r="764" spans="1:3" ht="15" x14ac:dyDescent="0.25">
      <c r="A764"/>
      <c r="B764"/>
      <c r="C764"/>
    </row>
    <row r="765" spans="1:3" ht="15" x14ac:dyDescent="0.25">
      <c r="A765"/>
      <c r="B765"/>
      <c r="C765"/>
    </row>
    <row r="766" spans="1:3" ht="15" x14ac:dyDescent="0.25">
      <c r="A766"/>
      <c r="B766"/>
      <c r="C766"/>
    </row>
    <row r="767" spans="1:3" ht="15" x14ac:dyDescent="0.25">
      <c r="A767"/>
      <c r="B767"/>
      <c r="C767"/>
    </row>
    <row r="768" spans="1:3" ht="15" x14ac:dyDescent="0.25">
      <c r="A768"/>
      <c r="B768"/>
      <c r="C768"/>
    </row>
    <row r="769" spans="1:3" ht="15" x14ac:dyDescent="0.25">
      <c r="A769"/>
      <c r="B769"/>
      <c r="C769"/>
    </row>
    <row r="770" spans="1:3" ht="15" x14ac:dyDescent="0.25">
      <c r="A770"/>
      <c r="B770"/>
      <c r="C770"/>
    </row>
    <row r="771" spans="1:3" ht="15" x14ac:dyDescent="0.25">
      <c r="A771"/>
      <c r="B771"/>
      <c r="C771"/>
    </row>
    <row r="772" spans="1:3" ht="15" x14ac:dyDescent="0.25">
      <c r="A772"/>
      <c r="B772"/>
      <c r="C772"/>
    </row>
    <row r="773" spans="1:3" ht="15" x14ac:dyDescent="0.25">
      <c r="A773"/>
      <c r="B773"/>
      <c r="C773"/>
    </row>
    <row r="774" spans="1:3" ht="15" x14ac:dyDescent="0.25">
      <c r="A774"/>
      <c r="B774"/>
      <c r="C774"/>
    </row>
    <row r="775" spans="1:3" ht="15" x14ac:dyDescent="0.25">
      <c r="A775"/>
      <c r="B775"/>
      <c r="C775"/>
    </row>
    <row r="776" spans="1:3" ht="15" x14ac:dyDescent="0.25">
      <c r="A776"/>
      <c r="B776"/>
      <c r="C776"/>
    </row>
    <row r="777" spans="1:3" ht="15" x14ac:dyDescent="0.25">
      <c r="A777"/>
      <c r="B777"/>
      <c r="C777"/>
    </row>
    <row r="778" spans="1:3" ht="15" x14ac:dyDescent="0.25">
      <c r="A778"/>
      <c r="B778"/>
      <c r="C778"/>
    </row>
    <row r="779" spans="1:3" ht="15" x14ac:dyDescent="0.25">
      <c r="A779"/>
      <c r="B779"/>
      <c r="C779"/>
    </row>
    <row r="780" spans="1:3" ht="15" x14ac:dyDescent="0.25">
      <c r="A780"/>
      <c r="B780"/>
      <c r="C780"/>
    </row>
    <row r="781" spans="1:3" ht="15" x14ac:dyDescent="0.25">
      <c r="A781"/>
      <c r="B781"/>
      <c r="C781"/>
    </row>
    <row r="782" spans="1:3" ht="15" x14ac:dyDescent="0.25">
      <c r="A782"/>
      <c r="B782"/>
      <c r="C782"/>
    </row>
    <row r="783" spans="1:3" ht="15" x14ac:dyDescent="0.25">
      <c r="A783"/>
      <c r="B783"/>
      <c r="C783"/>
    </row>
    <row r="784" spans="1:3" ht="15" x14ac:dyDescent="0.25">
      <c r="A784"/>
      <c r="B784"/>
      <c r="C784"/>
    </row>
    <row r="785" spans="1:3" ht="15" x14ac:dyDescent="0.25">
      <c r="A785"/>
      <c r="B785"/>
      <c r="C785"/>
    </row>
    <row r="786" spans="1:3" ht="15" x14ac:dyDescent="0.25">
      <c r="A786"/>
      <c r="B786"/>
      <c r="C786"/>
    </row>
    <row r="787" spans="1:3" ht="15" x14ac:dyDescent="0.25">
      <c r="A787"/>
      <c r="B787"/>
      <c r="C787"/>
    </row>
    <row r="788" spans="1:3" ht="15" x14ac:dyDescent="0.25">
      <c r="A788"/>
      <c r="B788"/>
      <c r="C788"/>
    </row>
    <row r="789" spans="1:3" ht="15" x14ac:dyDescent="0.25">
      <c r="A789"/>
      <c r="B789"/>
      <c r="C789"/>
    </row>
    <row r="790" spans="1:3" ht="15" x14ac:dyDescent="0.25">
      <c r="A790"/>
      <c r="B790"/>
      <c r="C790"/>
    </row>
    <row r="791" spans="1:3" ht="15" x14ac:dyDescent="0.25">
      <c r="A791"/>
      <c r="B791"/>
      <c r="C791"/>
    </row>
    <row r="792" spans="1:3" ht="15" x14ac:dyDescent="0.25">
      <c r="A792"/>
      <c r="B792"/>
      <c r="C792"/>
    </row>
    <row r="793" spans="1:3" ht="15" x14ac:dyDescent="0.25">
      <c r="A793"/>
      <c r="B793"/>
      <c r="C793"/>
    </row>
    <row r="794" spans="1:3" ht="15" x14ac:dyDescent="0.25">
      <c r="A794"/>
      <c r="B794"/>
      <c r="C794"/>
    </row>
    <row r="795" spans="1:3" ht="15" x14ac:dyDescent="0.25">
      <c r="A795"/>
      <c r="B795"/>
      <c r="C795"/>
    </row>
    <row r="796" spans="1:3" ht="15" x14ac:dyDescent="0.25">
      <c r="A796"/>
      <c r="B796"/>
      <c r="C796"/>
    </row>
    <row r="797" spans="1:3" ht="15" x14ac:dyDescent="0.25">
      <c r="A797"/>
      <c r="B797"/>
      <c r="C797"/>
    </row>
    <row r="798" spans="1:3" ht="15" x14ac:dyDescent="0.25">
      <c r="A798"/>
      <c r="B798"/>
      <c r="C798"/>
    </row>
    <row r="799" spans="1:3" ht="15" x14ac:dyDescent="0.25">
      <c r="A799"/>
      <c r="B799"/>
      <c r="C799"/>
    </row>
    <row r="800" spans="1:3" ht="15" x14ac:dyDescent="0.25">
      <c r="A800"/>
      <c r="B800"/>
      <c r="C800"/>
    </row>
    <row r="801" spans="1:3" ht="15" x14ac:dyDescent="0.25">
      <c r="A801"/>
      <c r="B801"/>
      <c r="C801"/>
    </row>
    <row r="802" spans="1:3" ht="15" x14ac:dyDescent="0.25">
      <c r="A802"/>
      <c r="B802"/>
      <c r="C802"/>
    </row>
    <row r="803" spans="1:3" ht="15" x14ac:dyDescent="0.25">
      <c r="A803"/>
      <c r="B803"/>
      <c r="C803"/>
    </row>
    <row r="804" spans="1:3" ht="15" x14ac:dyDescent="0.25">
      <c r="A804"/>
      <c r="B804"/>
      <c r="C804"/>
    </row>
    <row r="805" spans="1:3" ht="15" x14ac:dyDescent="0.25">
      <c r="A805"/>
      <c r="B805"/>
      <c r="C805"/>
    </row>
    <row r="806" spans="1:3" ht="15" x14ac:dyDescent="0.25">
      <c r="A806"/>
      <c r="B806"/>
      <c r="C806"/>
    </row>
    <row r="807" spans="1:3" ht="15" x14ac:dyDescent="0.25">
      <c r="A807"/>
      <c r="B807"/>
      <c r="C807"/>
    </row>
    <row r="808" spans="1:3" ht="15" x14ac:dyDescent="0.25">
      <c r="A808"/>
      <c r="B808"/>
      <c r="C808"/>
    </row>
    <row r="809" spans="1:3" ht="15" x14ac:dyDescent="0.25">
      <c r="A809"/>
      <c r="B809"/>
      <c r="C809"/>
    </row>
    <row r="810" spans="1:3" ht="15" x14ac:dyDescent="0.25">
      <c r="A810"/>
      <c r="B810"/>
      <c r="C810"/>
    </row>
    <row r="811" spans="1:3" ht="15" x14ac:dyDescent="0.25">
      <c r="A811"/>
      <c r="B811"/>
      <c r="C811"/>
    </row>
    <row r="812" spans="1:3" ht="15" x14ac:dyDescent="0.25">
      <c r="A812"/>
      <c r="B812"/>
      <c r="C812"/>
    </row>
    <row r="813" spans="1:3" ht="15" x14ac:dyDescent="0.25">
      <c r="A813"/>
      <c r="B813"/>
      <c r="C813"/>
    </row>
    <row r="814" spans="1:3" ht="15" x14ac:dyDescent="0.25">
      <c r="A814"/>
      <c r="B814"/>
      <c r="C814"/>
    </row>
    <row r="815" spans="1:3" ht="15" x14ac:dyDescent="0.25">
      <c r="A815"/>
      <c r="B815"/>
      <c r="C815"/>
    </row>
    <row r="816" spans="1:3" ht="15" x14ac:dyDescent="0.25">
      <c r="A816"/>
      <c r="B816"/>
      <c r="C816"/>
    </row>
    <row r="817" spans="1:3" ht="15" x14ac:dyDescent="0.25">
      <c r="A817"/>
      <c r="B817"/>
      <c r="C817"/>
    </row>
    <row r="818" spans="1:3" ht="15" x14ac:dyDescent="0.25">
      <c r="A818"/>
      <c r="B818"/>
      <c r="C818"/>
    </row>
    <row r="819" spans="1:3" ht="15" x14ac:dyDescent="0.25">
      <c r="A819"/>
      <c r="B819"/>
      <c r="C819"/>
    </row>
    <row r="820" spans="1:3" ht="15" x14ac:dyDescent="0.25">
      <c r="A820"/>
      <c r="B820"/>
      <c r="C820"/>
    </row>
    <row r="821" spans="1:3" ht="15" x14ac:dyDescent="0.25">
      <c r="A821"/>
      <c r="B821"/>
      <c r="C821"/>
    </row>
    <row r="822" spans="1:3" ht="15" x14ac:dyDescent="0.25">
      <c r="A822"/>
      <c r="B822"/>
      <c r="C822"/>
    </row>
    <row r="823" spans="1:3" ht="15" x14ac:dyDescent="0.25">
      <c r="A823"/>
      <c r="B823"/>
      <c r="C823"/>
    </row>
    <row r="824" spans="1:3" ht="15" x14ac:dyDescent="0.25">
      <c r="A824"/>
      <c r="B824"/>
      <c r="C824"/>
    </row>
    <row r="825" spans="1:3" ht="15" x14ac:dyDescent="0.25">
      <c r="A825"/>
      <c r="B825"/>
      <c r="C825"/>
    </row>
    <row r="826" spans="1:3" ht="15" x14ac:dyDescent="0.25">
      <c r="A826"/>
      <c r="B826"/>
      <c r="C826"/>
    </row>
    <row r="827" spans="1:3" ht="15" x14ac:dyDescent="0.25">
      <c r="A827"/>
      <c r="B827"/>
      <c r="C827"/>
    </row>
    <row r="828" spans="1:3" ht="15" x14ac:dyDescent="0.25">
      <c r="A828"/>
      <c r="B828"/>
      <c r="C828"/>
    </row>
    <row r="829" spans="1:3" ht="15" x14ac:dyDescent="0.25">
      <c r="A829"/>
      <c r="B829"/>
      <c r="C829"/>
    </row>
    <row r="830" spans="1:3" ht="15" x14ac:dyDescent="0.25">
      <c r="A830"/>
      <c r="B830"/>
      <c r="C830"/>
    </row>
    <row r="831" spans="1:3" ht="15" x14ac:dyDescent="0.25">
      <c r="A831"/>
      <c r="B831"/>
      <c r="C831"/>
    </row>
    <row r="832" spans="1:3" ht="15" x14ac:dyDescent="0.25">
      <c r="A832"/>
      <c r="B832"/>
      <c r="C832"/>
    </row>
    <row r="833" spans="1:3" ht="15" x14ac:dyDescent="0.25">
      <c r="A833"/>
      <c r="B833"/>
      <c r="C833"/>
    </row>
    <row r="834" spans="1:3" ht="15" x14ac:dyDescent="0.25">
      <c r="A834"/>
      <c r="B834"/>
      <c r="C834"/>
    </row>
    <row r="835" spans="1:3" ht="15" x14ac:dyDescent="0.25">
      <c r="A835"/>
      <c r="B835"/>
      <c r="C835"/>
    </row>
    <row r="836" spans="1:3" ht="15" x14ac:dyDescent="0.25">
      <c r="A836"/>
      <c r="B836"/>
      <c r="C836"/>
    </row>
    <row r="837" spans="1:3" ht="15" x14ac:dyDescent="0.25">
      <c r="A837"/>
      <c r="B837"/>
      <c r="C837"/>
    </row>
    <row r="838" spans="1:3" ht="15" x14ac:dyDescent="0.25">
      <c r="A838"/>
      <c r="B838"/>
      <c r="C838"/>
    </row>
    <row r="839" spans="1:3" ht="15" x14ac:dyDescent="0.25">
      <c r="A839"/>
      <c r="B839"/>
      <c r="C839"/>
    </row>
    <row r="840" spans="1:3" ht="15" x14ac:dyDescent="0.25">
      <c r="A840"/>
      <c r="B840"/>
      <c r="C840"/>
    </row>
    <row r="841" spans="1:3" ht="15" x14ac:dyDescent="0.25">
      <c r="A841"/>
      <c r="B841"/>
      <c r="C841"/>
    </row>
    <row r="842" spans="1:3" ht="15" x14ac:dyDescent="0.25">
      <c r="A842"/>
      <c r="B842"/>
      <c r="C842"/>
    </row>
    <row r="843" spans="1:3" ht="15" x14ac:dyDescent="0.25">
      <c r="A843"/>
      <c r="B843"/>
      <c r="C843"/>
    </row>
    <row r="844" spans="1:3" ht="15" x14ac:dyDescent="0.25">
      <c r="A844"/>
      <c r="B844"/>
      <c r="C844"/>
    </row>
    <row r="845" spans="1:3" ht="15" x14ac:dyDescent="0.25">
      <c r="A845"/>
      <c r="B845"/>
      <c r="C845"/>
    </row>
    <row r="846" spans="1:3" ht="15" x14ac:dyDescent="0.25">
      <c r="A846"/>
      <c r="B846"/>
      <c r="C846"/>
    </row>
    <row r="847" spans="1:3" ht="15" x14ac:dyDescent="0.25">
      <c r="A847"/>
      <c r="B847"/>
      <c r="C847"/>
    </row>
    <row r="848" spans="1:3" ht="15" x14ac:dyDescent="0.25">
      <c r="A848"/>
      <c r="B848"/>
      <c r="C848"/>
    </row>
    <row r="849" spans="1:3" ht="15" x14ac:dyDescent="0.25">
      <c r="A849"/>
      <c r="B849"/>
      <c r="C849"/>
    </row>
    <row r="850" spans="1:3" ht="15" x14ac:dyDescent="0.25">
      <c r="A850"/>
      <c r="B850"/>
      <c r="C850"/>
    </row>
    <row r="851" spans="1:3" ht="15" x14ac:dyDescent="0.25">
      <c r="A851"/>
      <c r="B851"/>
      <c r="C851"/>
    </row>
    <row r="852" spans="1:3" ht="15" x14ac:dyDescent="0.25">
      <c r="A852"/>
      <c r="B852"/>
      <c r="C852"/>
    </row>
    <row r="853" spans="1:3" ht="15" x14ac:dyDescent="0.25">
      <c r="A853"/>
      <c r="B853"/>
      <c r="C853"/>
    </row>
    <row r="854" spans="1:3" ht="15" x14ac:dyDescent="0.25">
      <c r="A854"/>
      <c r="B854"/>
      <c r="C854"/>
    </row>
    <row r="855" spans="1:3" ht="15" x14ac:dyDescent="0.25">
      <c r="A855"/>
      <c r="B855"/>
      <c r="C855"/>
    </row>
    <row r="856" spans="1:3" ht="15" x14ac:dyDescent="0.25">
      <c r="A856"/>
      <c r="B856"/>
      <c r="C856"/>
    </row>
    <row r="857" spans="1:3" ht="15" x14ac:dyDescent="0.25">
      <c r="A857"/>
      <c r="B857"/>
      <c r="C857"/>
    </row>
    <row r="858" spans="1:3" ht="15" x14ac:dyDescent="0.25">
      <c r="A858"/>
      <c r="B858"/>
      <c r="C858"/>
    </row>
    <row r="859" spans="1:3" ht="15" x14ac:dyDescent="0.25">
      <c r="A859"/>
      <c r="B859"/>
      <c r="C859"/>
    </row>
    <row r="860" spans="1:3" ht="15" x14ac:dyDescent="0.25">
      <c r="A860"/>
      <c r="B860"/>
      <c r="C860"/>
    </row>
    <row r="861" spans="1:3" ht="15" x14ac:dyDescent="0.25">
      <c r="A861"/>
      <c r="B861"/>
      <c r="C861"/>
    </row>
    <row r="862" spans="1:3" ht="15" x14ac:dyDescent="0.25">
      <c r="A862"/>
      <c r="B862"/>
      <c r="C862"/>
    </row>
    <row r="863" spans="1:3" ht="15" x14ac:dyDescent="0.25">
      <c r="A863"/>
      <c r="B863"/>
      <c r="C863"/>
    </row>
    <row r="864" spans="1:3" ht="15" x14ac:dyDescent="0.25">
      <c r="A864"/>
      <c r="B864"/>
      <c r="C864"/>
    </row>
    <row r="865" spans="1:3" ht="15" x14ac:dyDescent="0.25">
      <c r="A865"/>
      <c r="B865"/>
      <c r="C865"/>
    </row>
    <row r="866" spans="1:3" ht="15" x14ac:dyDescent="0.25">
      <c r="A866"/>
      <c r="B866"/>
      <c r="C866"/>
    </row>
    <row r="867" spans="1:3" ht="15" x14ac:dyDescent="0.25">
      <c r="A867"/>
      <c r="B867"/>
      <c r="C867"/>
    </row>
    <row r="868" spans="1:3" ht="15" x14ac:dyDescent="0.25">
      <c r="A868"/>
      <c r="B868"/>
      <c r="C868"/>
    </row>
    <row r="869" spans="1:3" ht="15" x14ac:dyDescent="0.25">
      <c r="A869"/>
      <c r="B869"/>
      <c r="C869"/>
    </row>
    <row r="870" spans="1:3" ht="15" x14ac:dyDescent="0.25">
      <c r="A870"/>
      <c r="B870"/>
      <c r="C870"/>
    </row>
    <row r="871" spans="1:3" ht="15" x14ac:dyDescent="0.25">
      <c r="A871"/>
      <c r="B871"/>
      <c r="C871"/>
    </row>
    <row r="872" spans="1:3" ht="15" x14ac:dyDescent="0.25">
      <c r="A872"/>
      <c r="B872"/>
      <c r="C872"/>
    </row>
    <row r="873" spans="1:3" ht="15" x14ac:dyDescent="0.25">
      <c r="A873"/>
      <c r="B873"/>
      <c r="C873"/>
    </row>
    <row r="874" spans="1:3" ht="15" x14ac:dyDescent="0.25">
      <c r="A874"/>
      <c r="B874"/>
      <c r="C874"/>
    </row>
    <row r="875" spans="1:3" ht="15" x14ac:dyDescent="0.25">
      <c r="A875"/>
      <c r="B875"/>
      <c r="C875"/>
    </row>
    <row r="876" spans="1:3" ht="15" x14ac:dyDescent="0.25">
      <c r="A876"/>
      <c r="B876"/>
      <c r="C876"/>
    </row>
    <row r="877" spans="1:3" ht="15" x14ac:dyDescent="0.25">
      <c r="A877"/>
      <c r="B877"/>
      <c r="C877"/>
    </row>
    <row r="878" spans="1:3" ht="15" x14ac:dyDescent="0.25">
      <c r="A878"/>
      <c r="B878"/>
      <c r="C878"/>
    </row>
    <row r="879" spans="1:3" ht="15" x14ac:dyDescent="0.25">
      <c r="A879"/>
      <c r="B879"/>
      <c r="C879"/>
    </row>
    <row r="880" spans="1:3" ht="15" x14ac:dyDescent="0.25">
      <c r="A880"/>
      <c r="B880"/>
      <c r="C880"/>
    </row>
    <row r="881" spans="1:3" ht="15" x14ac:dyDescent="0.25">
      <c r="A881"/>
      <c r="B881"/>
      <c r="C881"/>
    </row>
    <row r="882" spans="1:3" ht="15" x14ac:dyDescent="0.25">
      <c r="A882"/>
      <c r="B882"/>
      <c r="C882"/>
    </row>
    <row r="883" spans="1:3" ht="15" x14ac:dyDescent="0.25">
      <c r="A883"/>
      <c r="B883"/>
      <c r="C883"/>
    </row>
    <row r="884" spans="1:3" ht="15" x14ac:dyDescent="0.25">
      <c r="A884"/>
      <c r="B884"/>
      <c r="C884"/>
    </row>
    <row r="885" spans="1:3" ht="15" x14ac:dyDescent="0.25">
      <c r="A885"/>
      <c r="B885"/>
      <c r="C885"/>
    </row>
    <row r="886" spans="1:3" ht="15" x14ac:dyDescent="0.25">
      <c r="A886"/>
      <c r="B886"/>
      <c r="C886"/>
    </row>
    <row r="887" spans="1:3" ht="15" x14ac:dyDescent="0.25">
      <c r="A887"/>
      <c r="B887"/>
      <c r="C887"/>
    </row>
    <row r="888" spans="1:3" ht="15" x14ac:dyDescent="0.25">
      <c r="A888"/>
      <c r="B888"/>
      <c r="C888"/>
    </row>
    <row r="889" spans="1:3" ht="15" x14ac:dyDescent="0.25">
      <c r="A889"/>
      <c r="B889"/>
      <c r="C889"/>
    </row>
    <row r="890" spans="1:3" ht="15" x14ac:dyDescent="0.25">
      <c r="A890"/>
      <c r="B890"/>
      <c r="C890"/>
    </row>
    <row r="891" spans="1:3" ht="15" x14ac:dyDescent="0.25">
      <c r="A891"/>
      <c r="B891"/>
      <c r="C891"/>
    </row>
    <row r="892" spans="1:3" ht="15" x14ac:dyDescent="0.25">
      <c r="A892"/>
      <c r="B892"/>
      <c r="C892"/>
    </row>
    <row r="893" spans="1:3" ht="15" x14ac:dyDescent="0.25">
      <c r="A893"/>
      <c r="B893"/>
      <c r="C893"/>
    </row>
    <row r="894" spans="1:3" ht="15" x14ac:dyDescent="0.25">
      <c r="A894"/>
      <c r="B894"/>
      <c r="C894"/>
    </row>
    <row r="895" spans="1:3" ht="15" x14ac:dyDescent="0.25">
      <c r="A895"/>
      <c r="B895"/>
      <c r="C895"/>
    </row>
    <row r="896" spans="1:3" ht="15" x14ac:dyDescent="0.25">
      <c r="A896"/>
      <c r="B896"/>
      <c r="C896"/>
    </row>
    <row r="897" spans="1:3" ht="15" x14ac:dyDescent="0.25">
      <c r="A897"/>
      <c r="B897"/>
      <c r="C897"/>
    </row>
    <row r="898" spans="1:3" ht="15" x14ac:dyDescent="0.25">
      <c r="A898"/>
      <c r="B898"/>
      <c r="C898"/>
    </row>
    <row r="899" spans="1:3" ht="15" x14ac:dyDescent="0.25">
      <c r="A899"/>
      <c r="B899"/>
      <c r="C899"/>
    </row>
    <row r="900" spans="1:3" ht="15" x14ac:dyDescent="0.25">
      <c r="A900"/>
      <c r="B900"/>
      <c r="C900"/>
    </row>
    <row r="901" spans="1:3" ht="15" x14ac:dyDescent="0.25">
      <c r="A901"/>
      <c r="B901"/>
      <c r="C901"/>
    </row>
    <row r="902" spans="1:3" ht="15" x14ac:dyDescent="0.25">
      <c r="A902"/>
      <c r="B902"/>
      <c r="C902"/>
    </row>
    <row r="903" spans="1:3" ht="15" x14ac:dyDescent="0.25">
      <c r="A903"/>
      <c r="B903"/>
      <c r="C903"/>
    </row>
    <row r="904" spans="1:3" ht="15" x14ac:dyDescent="0.25">
      <c r="A904"/>
      <c r="B904"/>
      <c r="C904"/>
    </row>
    <row r="905" spans="1:3" ht="15" x14ac:dyDescent="0.25">
      <c r="A905"/>
      <c r="B905"/>
      <c r="C905"/>
    </row>
    <row r="906" spans="1:3" ht="15" x14ac:dyDescent="0.25">
      <c r="A906"/>
      <c r="B906"/>
      <c r="C906"/>
    </row>
    <row r="907" spans="1:3" ht="15" x14ac:dyDescent="0.25">
      <c r="A907"/>
      <c r="B907"/>
      <c r="C907"/>
    </row>
    <row r="908" spans="1:3" ht="15" x14ac:dyDescent="0.25">
      <c r="A908"/>
      <c r="B908"/>
      <c r="C908"/>
    </row>
    <row r="909" spans="1:3" ht="15" x14ac:dyDescent="0.25">
      <c r="A909"/>
      <c r="B909"/>
      <c r="C909"/>
    </row>
    <row r="910" spans="1:3" ht="15" x14ac:dyDescent="0.25">
      <c r="A910"/>
      <c r="B910"/>
      <c r="C910"/>
    </row>
    <row r="911" spans="1:3" ht="15" x14ac:dyDescent="0.25">
      <c r="A911"/>
      <c r="B911"/>
      <c r="C911"/>
    </row>
    <row r="912" spans="1:3" ht="15" x14ac:dyDescent="0.25">
      <c r="A912"/>
      <c r="B912"/>
      <c r="C912"/>
    </row>
    <row r="913" spans="1:3" ht="15" x14ac:dyDescent="0.25">
      <c r="A913"/>
      <c r="B913"/>
      <c r="C913"/>
    </row>
    <row r="914" spans="1:3" ht="15" x14ac:dyDescent="0.25">
      <c r="A914"/>
      <c r="B914"/>
      <c r="C914"/>
    </row>
    <row r="915" spans="1:3" ht="15" x14ac:dyDescent="0.25">
      <c r="A915"/>
      <c r="B915"/>
      <c r="C915"/>
    </row>
    <row r="916" spans="1:3" ht="15" x14ac:dyDescent="0.25">
      <c r="A916"/>
      <c r="B916"/>
      <c r="C916"/>
    </row>
    <row r="917" spans="1:3" ht="15" x14ac:dyDescent="0.25">
      <c r="A917"/>
      <c r="B917"/>
      <c r="C917"/>
    </row>
    <row r="918" spans="1:3" ht="15" x14ac:dyDescent="0.25">
      <c r="A918"/>
      <c r="B918"/>
      <c r="C918"/>
    </row>
    <row r="919" spans="1:3" ht="15" x14ac:dyDescent="0.25">
      <c r="A919"/>
      <c r="B919"/>
      <c r="C919"/>
    </row>
    <row r="920" spans="1:3" ht="15" x14ac:dyDescent="0.25">
      <c r="A920"/>
      <c r="B920"/>
      <c r="C920"/>
    </row>
    <row r="921" spans="1:3" ht="15" x14ac:dyDescent="0.25">
      <c r="A921"/>
      <c r="B921"/>
      <c r="C921"/>
    </row>
    <row r="922" spans="1:3" ht="15" x14ac:dyDescent="0.25">
      <c r="A922"/>
      <c r="B922"/>
      <c r="C922"/>
    </row>
    <row r="923" spans="1:3" ht="15" x14ac:dyDescent="0.25">
      <c r="A923"/>
      <c r="B923"/>
      <c r="C923"/>
    </row>
    <row r="924" spans="1:3" ht="15" x14ac:dyDescent="0.25">
      <c r="A924"/>
      <c r="B924"/>
      <c r="C924"/>
    </row>
    <row r="925" spans="1:3" ht="15" x14ac:dyDescent="0.25">
      <c r="A925"/>
      <c r="B925"/>
      <c r="C925"/>
    </row>
    <row r="926" spans="1:3" ht="15" x14ac:dyDescent="0.25">
      <c r="A926"/>
      <c r="B926"/>
      <c r="C926"/>
    </row>
    <row r="927" spans="1:3" ht="15" x14ac:dyDescent="0.25">
      <c r="A927"/>
      <c r="B927"/>
      <c r="C927"/>
    </row>
    <row r="928" spans="1:3" ht="15" x14ac:dyDescent="0.25">
      <c r="A928"/>
      <c r="B928"/>
      <c r="C928"/>
    </row>
    <row r="929" spans="1:3" ht="15" x14ac:dyDescent="0.25">
      <c r="A929"/>
      <c r="B929"/>
      <c r="C929"/>
    </row>
    <row r="930" spans="1:3" ht="15" x14ac:dyDescent="0.25">
      <c r="A930"/>
      <c r="B930"/>
      <c r="C930"/>
    </row>
    <row r="931" spans="1:3" ht="15" x14ac:dyDescent="0.25">
      <c r="A931"/>
      <c r="B931"/>
      <c r="C931"/>
    </row>
    <row r="932" spans="1:3" ht="15" x14ac:dyDescent="0.25">
      <c r="A932"/>
      <c r="B932"/>
      <c r="C932"/>
    </row>
    <row r="933" spans="1:3" ht="15" x14ac:dyDescent="0.25">
      <c r="A933"/>
      <c r="B933"/>
      <c r="C933"/>
    </row>
    <row r="934" spans="1:3" ht="15" x14ac:dyDescent="0.25">
      <c r="A934"/>
      <c r="B934"/>
      <c r="C934"/>
    </row>
    <row r="935" spans="1:3" ht="15" x14ac:dyDescent="0.25">
      <c r="A935"/>
      <c r="B935"/>
      <c r="C935"/>
    </row>
    <row r="936" spans="1:3" ht="15" x14ac:dyDescent="0.25">
      <c r="A936"/>
      <c r="B936"/>
      <c r="C936"/>
    </row>
    <row r="937" spans="1:3" ht="15" x14ac:dyDescent="0.25">
      <c r="A937"/>
      <c r="B937"/>
      <c r="C937"/>
    </row>
    <row r="938" spans="1:3" ht="15" x14ac:dyDescent="0.25">
      <c r="A938"/>
      <c r="B938"/>
      <c r="C938"/>
    </row>
    <row r="939" spans="1:3" ht="15" x14ac:dyDescent="0.25">
      <c r="A939"/>
      <c r="B939"/>
      <c r="C939"/>
    </row>
    <row r="940" spans="1:3" ht="15" x14ac:dyDescent="0.25">
      <c r="A940"/>
      <c r="B940"/>
      <c r="C940"/>
    </row>
    <row r="941" spans="1:3" ht="15" x14ac:dyDescent="0.25">
      <c r="A941"/>
      <c r="B941"/>
      <c r="C941"/>
    </row>
    <row r="942" spans="1:3" ht="15" x14ac:dyDescent="0.25">
      <c r="A942"/>
      <c r="B942"/>
      <c r="C942"/>
    </row>
    <row r="943" spans="1:3" ht="15" x14ac:dyDescent="0.25">
      <c r="A943"/>
      <c r="B943"/>
      <c r="C943"/>
    </row>
    <row r="944" spans="1:3" ht="15" x14ac:dyDescent="0.25">
      <c r="A944"/>
      <c r="B944"/>
      <c r="C944"/>
    </row>
    <row r="945" spans="1:3" ht="15" x14ac:dyDescent="0.25">
      <c r="A945"/>
      <c r="B945"/>
      <c r="C945"/>
    </row>
    <row r="946" spans="1:3" ht="15" x14ac:dyDescent="0.25">
      <c r="A946"/>
      <c r="B946"/>
      <c r="C946"/>
    </row>
    <row r="947" spans="1:3" ht="15" x14ac:dyDescent="0.25">
      <c r="A947"/>
      <c r="B947"/>
      <c r="C947"/>
    </row>
    <row r="948" spans="1:3" ht="15" x14ac:dyDescent="0.25">
      <c r="A948"/>
      <c r="B948"/>
      <c r="C948"/>
    </row>
    <row r="949" spans="1:3" ht="15" x14ac:dyDescent="0.25">
      <c r="A949"/>
      <c r="B949"/>
      <c r="C949"/>
    </row>
    <row r="950" spans="1:3" ht="15" x14ac:dyDescent="0.25">
      <c r="A950"/>
      <c r="B950"/>
      <c r="C950"/>
    </row>
    <row r="951" spans="1:3" ht="15" x14ac:dyDescent="0.25">
      <c r="A951"/>
      <c r="B951"/>
      <c r="C951"/>
    </row>
    <row r="952" spans="1:3" ht="15" x14ac:dyDescent="0.25">
      <c r="A952"/>
      <c r="B952"/>
      <c r="C952"/>
    </row>
    <row r="953" spans="1:3" ht="15" x14ac:dyDescent="0.25">
      <c r="A953"/>
      <c r="B953"/>
      <c r="C953"/>
    </row>
    <row r="954" spans="1:3" ht="15" x14ac:dyDescent="0.25">
      <c r="A954"/>
      <c r="B954"/>
      <c r="C954"/>
    </row>
    <row r="955" spans="1:3" ht="15" x14ac:dyDescent="0.25">
      <c r="A955"/>
      <c r="B955"/>
      <c r="C955"/>
    </row>
    <row r="956" spans="1:3" ht="15" x14ac:dyDescent="0.25">
      <c r="A956"/>
      <c r="B956"/>
      <c r="C956"/>
    </row>
    <row r="957" spans="1:3" ht="15" x14ac:dyDescent="0.25">
      <c r="A957"/>
      <c r="B957"/>
      <c r="C957"/>
    </row>
    <row r="958" spans="1:3" ht="15" x14ac:dyDescent="0.25">
      <c r="A958"/>
      <c r="B958"/>
      <c r="C958"/>
    </row>
    <row r="959" spans="1:3" ht="15" x14ac:dyDescent="0.25">
      <c r="A959"/>
      <c r="B959"/>
      <c r="C959"/>
    </row>
    <row r="960" spans="1:3" ht="15" x14ac:dyDescent="0.25">
      <c r="A960"/>
      <c r="B960"/>
      <c r="C960"/>
    </row>
    <row r="961" spans="1:3" ht="15" x14ac:dyDescent="0.25">
      <c r="A961"/>
      <c r="B961"/>
      <c r="C961"/>
    </row>
    <row r="962" spans="1:3" ht="15" x14ac:dyDescent="0.25">
      <c r="A962"/>
      <c r="B962"/>
      <c r="C962"/>
    </row>
    <row r="963" spans="1:3" ht="15" x14ac:dyDescent="0.25">
      <c r="A963"/>
      <c r="B963"/>
      <c r="C963"/>
    </row>
    <row r="964" spans="1:3" ht="15" x14ac:dyDescent="0.25">
      <c r="A964"/>
      <c r="B964"/>
      <c r="C964"/>
    </row>
    <row r="965" spans="1:3" ht="15" x14ac:dyDescent="0.25">
      <c r="A965"/>
      <c r="B965"/>
      <c r="C965"/>
    </row>
    <row r="966" spans="1:3" ht="15" x14ac:dyDescent="0.25">
      <c r="A966"/>
      <c r="B966"/>
      <c r="C966"/>
    </row>
    <row r="967" spans="1:3" ht="15" x14ac:dyDescent="0.25">
      <c r="A967"/>
      <c r="B967"/>
      <c r="C967"/>
    </row>
    <row r="968" spans="1:3" ht="15" x14ac:dyDescent="0.25">
      <c r="A968"/>
      <c r="B968"/>
      <c r="C968"/>
    </row>
    <row r="969" spans="1:3" ht="15" x14ac:dyDescent="0.25">
      <c r="A969"/>
      <c r="B969"/>
      <c r="C969"/>
    </row>
    <row r="970" spans="1:3" ht="15" x14ac:dyDescent="0.25">
      <c r="A970"/>
      <c r="B970"/>
      <c r="C970"/>
    </row>
    <row r="971" spans="1:3" ht="15" x14ac:dyDescent="0.25">
      <c r="A971"/>
      <c r="B971"/>
      <c r="C971"/>
    </row>
    <row r="972" spans="1:3" ht="15" x14ac:dyDescent="0.25">
      <c r="A972"/>
      <c r="B972"/>
      <c r="C972"/>
    </row>
    <row r="973" spans="1:3" ht="15" x14ac:dyDescent="0.25">
      <c r="A973"/>
      <c r="B973"/>
      <c r="C973"/>
    </row>
    <row r="974" spans="1:3" ht="15" x14ac:dyDescent="0.25">
      <c r="A974"/>
      <c r="B974"/>
      <c r="C974"/>
    </row>
    <row r="975" spans="1:3" ht="15" x14ac:dyDescent="0.25">
      <c r="A975"/>
      <c r="B975"/>
      <c r="C975"/>
    </row>
    <row r="976" spans="1:3" ht="15" x14ac:dyDescent="0.25">
      <c r="A976"/>
      <c r="B976"/>
      <c r="C976"/>
    </row>
    <row r="977" spans="1:3" ht="15" x14ac:dyDescent="0.25">
      <c r="A977"/>
      <c r="B977"/>
      <c r="C977"/>
    </row>
    <row r="978" spans="1:3" ht="15" x14ac:dyDescent="0.25">
      <c r="A978"/>
      <c r="B978"/>
      <c r="C978"/>
    </row>
    <row r="979" spans="1:3" ht="15" x14ac:dyDescent="0.25">
      <c r="A979"/>
      <c r="B979"/>
      <c r="C979"/>
    </row>
    <row r="980" spans="1:3" ht="15" x14ac:dyDescent="0.25">
      <c r="A980"/>
      <c r="B980"/>
      <c r="C980"/>
    </row>
    <row r="981" spans="1:3" ht="15" x14ac:dyDescent="0.25">
      <c r="A981"/>
      <c r="B981"/>
      <c r="C981"/>
    </row>
    <row r="982" spans="1:3" ht="15" x14ac:dyDescent="0.25">
      <c r="A982"/>
      <c r="B982"/>
      <c r="C982"/>
    </row>
    <row r="983" spans="1:3" ht="15" x14ac:dyDescent="0.25">
      <c r="A983"/>
      <c r="B983"/>
      <c r="C983"/>
    </row>
    <row r="984" spans="1:3" ht="15" x14ac:dyDescent="0.25">
      <c r="A984"/>
      <c r="B984"/>
      <c r="C984"/>
    </row>
    <row r="985" spans="1:3" ht="15" x14ac:dyDescent="0.25">
      <c r="A985"/>
      <c r="B985"/>
      <c r="C985"/>
    </row>
    <row r="986" spans="1:3" ht="15" x14ac:dyDescent="0.25">
      <c r="A986"/>
      <c r="B986"/>
      <c r="C986"/>
    </row>
    <row r="987" spans="1:3" ht="15" x14ac:dyDescent="0.25">
      <c r="A987"/>
      <c r="B987"/>
      <c r="C987"/>
    </row>
    <row r="988" spans="1:3" ht="15" x14ac:dyDescent="0.25">
      <c r="A988"/>
      <c r="B988"/>
      <c r="C988"/>
    </row>
    <row r="989" spans="1:3" ht="15" x14ac:dyDescent="0.25">
      <c r="A989"/>
      <c r="B989"/>
      <c r="C989"/>
    </row>
    <row r="990" spans="1:3" ht="15" x14ac:dyDescent="0.25">
      <c r="A990"/>
      <c r="B990"/>
      <c r="C990"/>
    </row>
    <row r="991" spans="1:3" ht="15" x14ac:dyDescent="0.25">
      <c r="A991"/>
      <c r="B991"/>
      <c r="C991"/>
    </row>
    <row r="992" spans="1:3" ht="15" x14ac:dyDescent="0.25">
      <c r="A992"/>
      <c r="B992"/>
      <c r="C992"/>
    </row>
    <row r="993" spans="1:3" ht="15" x14ac:dyDescent="0.25">
      <c r="A993"/>
      <c r="B993"/>
      <c r="C993"/>
    </row>
    <row r="994" spans="1:3" ht="15" x14ac:dyDescent="0.25">
      <c r="A994"/>
      <c r="B994"/>
      <c r="C994"/>
    </row>
    <row r="995" spans="1:3" ht="15" x14ac:dyDescent="0.25">
      <c r="A995"/>
      <c r="B995"/>
      <c r="C995"/>
    </row>
    <row r="996" spans="1:3" ht="15" x14ac:dyDescent="0.25">
      <c r="A996"/>
      <c r="B996"/>
      <c r="C996"/>
    </row>
    <row r="997" spans="1:3" ht="15" x14ac:dyDescent="0.25">
      <c r="A997"/>
      <c r="B997"/>
      <c r="C997"/>
    </row>
    <row r="998" spans="1:3" ht="15" x14ac:dyDescent="0.25">
      <c r="A998"/>
      <c r="B998"/>
      <c r="C998"/>
    </row>
    <row r="999" spans="1:3" ht="15" x14ac:dyDescent="0.25">
      <c r="A999"/>
      <c r="B999"/>
      <c r="C999"/>
    </row>
    <row r="1000" spans="1:3" ht="15" x14ac:dyDescent="0.25">
      <c r="A1000"/>
      <c r="B1000"/>
      <c r="C1000"/>
    </row>
    <row r="1001" spans="1:3" ht="15" x14ac:dyDescent="0.25">
      <c r="A1001"/>
      <c r="B1001"/>
      <c r="C1001"/>
    </row>
    <row r="1002" spans="1:3" ht="15" x14ac:dyDescent="0.25">
      <c r="A1002"/>
      <c r="B1002"/>
      <c r="C1002"/>
    </row>
    <row r="1003" spans="1:3" ht="15" x14ac:dyDescent="0.25">
      <c r="A1003"/>
      <c r="B1003"/>
      <c r="C1003"/>
    </row>
    <row r="1004" spans="1:3" ht="15" x14ac:dyDescent="0.25">
      <c r="A1004"/>
      <c r="B1004"/>
      <c r="C1004"/>
    </row>
    <row r="1005" spans="1:3" ht="15" x14ac:dyDescent="0.25">
      <c r="A1005"/>
      <c r="B1005"/>
      <c r="C1005"/>
    </row>
    <row r="1006" spans="1:3" ht="15" x14ac:dyDescent="0.25">
      <c r="A1006"/>
      <c r="B1006"/>
      <c r="C1006"/>
    </row>
    <row r="1007" spans="1:3" ht="15" x14ac:dyDescent="0.25">
      <c r="A1007"/>
      <c r="B1007"/>
      <c r="C1007"/>
    </row>
    <row r="1008" spans="1:3" ht="15" x14ac:dyDescent="0.25">
      <c r="A1008"/>
      <c r="B1008"/>
      <c r="C1008"/>
    </row>
    <row r="1009" spans="1:3" ht="15" x14ac:dyDescent="0.25">
      <c r="A1009"/>
      <c r="B1009"/>
      <c r="C1009"/>
    </row>
    <row r="1010" spans="1:3" ht="15" x14ac:dyDescent="0.25">
      <c r="A1010"/>
      <c r="B1010"/>
      <c r="C1010"/>
    </row>
    <row r="1011" spans="1:3" ht="15" x14ac:dyDescent="0.25">
      <c r="A1011"/>
      <c r="B1011"/>
      <c r="C1011"/>
    </row>
    <row r="1012" spans="1:3" ht="15" x14ac:dyDescent="0.25">
      <c r="A1012"/>
      <c r="B1012"/>
      <c r="C1012"/>
    </row>
    <row r="1013" spans="1:3" ht="15" x14ac:dyDescent="0.25">
      <c r="A1013"/>
      <c r="B1013"/>
      <c r="C1013"/>
    </row>
    <row r="1014" spans="1:3" ht="15" x14ac:dyDescent="0.25">
      <c r="A1014"/>
      <c r="B1014"/>
      <c r="C1014"/>
    </row>
    <row r="1015" spans="1:3" ht="15" x14ac:dyDescent="0.25">
      <c r="A1015"/>
      <c r="B1015"/>
      <c r="C1015"/>
    </row>
    <row r="1016" spans="1:3" ht="15" x14ac:dyDescent="0.25">
      <c r="A1016"/>
      <c r="B1016"/>
      <c r="C1016"/>
    </row>
    <row r="1017" spans="1:3" ht="15" x14ac:dyDescent="0.25">
      <c r="A1017"/>
      <c r="B1017"/>
      <c r="C1017"/>
    </row>
    <row r="1018" spans="1:3" ht="15" x14ac:dyDescent="0.25">
      <c r="A1018"/>
      <c r="B1018"/>
      <c r="C1018"/>
    </row>
    <row r="1019" spans="1:3" ht="15" x14ac:dyDescent="0.25">
      <c r="A1019"/>
      <c r="B1019"/>
      <c r="C1019"/>
    </row>
    <row r="1020" spans="1:3" ht="15" x14ac:dyDescent="0.25">
      <c r="A1020"/>
      <c r="B1020"/>
      <c r="C1020"/>
    </row>
    <row r="1021" spans="1:3" ht="15" x14ac:dyDescent="0.25">
      <c r="A1021"/>
      <c r="B1021"/>
      <c r="C1021"/>
    </row>
    <row r="1022" spans="1:3" ht="15" x14ac:dyDescent="0.25">
      <c r="A1022"/>
      <c r="B1022"/>
      <c r="C1022"/>
    </row>
    <row r="1023" spans="1:3" ht="15" x14ac:dyDescent="0.25">
      <c r="A1023"/>
      <c r="B1023"/>
      <c r="C1023"/>
    </row>
    <row r="1024" spans="1:3" ht="15" x14ac:dyDescent="0.25">
      <c r="A1024"/>
      <c r="B1024"/>
      <c r="C1024"/>
    </row>
    <row r="1025" spans="1:3" ht="15" x14ac:dyDescent="0.25">
      <c r="A1025"/>
      <c r="B1025"/>
      <c r="C1025"/>
    </row>
    <row r="1026" spans="1:3" ht="15" x14ac:dyDescent="0.25">
      <c r="A1026"/>
      <c r="B1026"/>
      <c r="C1026"/>
    </row>
    <row r="1027" spans="1:3" ht="15" x14ac:dyDescent="0.25">
      <c r="A1027"/>
      <c r="B1027"/>
      <c r="C1027"/>
    </row>
    <row r="1028" spans="1:3" ht="15" x14ac:dyDescent="0.25">
      <c r="A1028"/>
      <c r="B1028"/>
      <c r="C1028"/>
    </row>
    <row r="1029" spans="1:3" ht="15" x14ac:dyDescent="0.25">
      <c r="A1029"/>
      <c r="B1029"/>
      <c r="C1029"/>
    </row>
    <row r="1030" spans="1:3" ht="15" x14ac:dyDescent="0.25">
      <c r="A1030"/>
      <c r="B1030"/>
      <c r="C1030"/>
    </row>
    <row r="1031" spans="1:3" ht="15" x14ac:dyDescent="0.25">
      <c r="A1031"/>
      <c r="B1031"/>
      <c r="C1031"/>
    </row>
    <row r="1032" spans="1:3" ht="15" x14ac:dyDescent="0.25">
      <c r="A1032"/>
      <c r="B1032"/>
      <c r="C1032"/>
    </row>
    <row r="1033" spans="1:3" ht="15" x14ac:dyDescent="0.25">
      <c r="A1033"/>
      <c r="B1033"/>
      <c r="C1033"/>
    </row>
    <row r="1034" spans="1:3" ht="15" x14ac:dyDescent="0.25">
      <c r="A1034"/>
      <c r="B1034"/>
      <c r="C1034"/>
    </row>
    <row r="1035" spans="1:3" ht="15" x14ac:dyDescent="0.25">
      <c r="A1035"/>
      <c r="B1035"/>
      <c r="C1035"/>
    </row>
    <row r="1036" spans="1:3" ht="15" x14ac:dyDescent="0.25">
      <c r="A1036"/>
      <c r="B1036"/>
      <c r="C1036"/>
    </row>
    <row r="1037" spans="1:3" ht="15" x14ac:dyDescent="0.25">
      <c r="A1037"/>
      <c r="B1037"/>
      <c r="C1037"/>
    </row>
    <row r="1038" spans="1:3" ht="15" x14ac:dyDescent="0.25">
      <c r="A1038"/>
      <c r="B1038"/>
      <c r="C1038"/>
    </row>
    <row r="1039" spans="1:3" ht="15" x14ac:dyDescent="0.25">
      <c r="A1039"/>
      <c r="B1039"/>
      <c r="C1039"/>
    </row>
    <row r="1040" spans="1:3" ht="15" x14ac:dyDescent="0.25">
      <c r="A1040"/>
      <c r="B1040"/>
      <c r="C1040"/>
    </row>
    <row r="1041" spans="1:3" ht="15" x14ac:dyDescent="0.25">
      <c r="A1041"/>
      <c r="B1041"/>
      <c r="C1041"/>
    </row>
    <row r="1042" spans="1:3" ht="15" x14ac:dyDescent="0.25">
      <c r="A1042"/>
      <c r="B1042"/>
      <c r="C1042"/>
    </row>
    <row r="1043" spans="1:3" ht="15" x14ac:dyDescent="0.25">
      <c r="A1043"/>
      <c r="B1043"/>
      <c r="C1043"/>
    </row>
    <row r="1044" spans="1:3" ht="15" x14ac:dyDescent="0.25">
      <c r="A1044"/>
      <c r="B1044"/>
      <c r="C1044"/>
    </row>
    <row r="1045" spans="1:3" ht="15" x14ac:dyDescent="0.25">
      <c r="A1045"/>
      <c r="B1045"/>
      <c r="C1045"/>
    </row>
    <row r="1046" spans="1:3" ht="15" x14ac:dyDescent="0.25">
      <c r="A1046"/>
      <c r="B1046"/>
      <c r="C1046"/>
    </row>
    <row r="1047" spans="1:3" ht="15" x14ac:dyDescent="0.25">
      <c r="A1047"/>
      <c r="B1047"/>
      <c r="C1047"/>
    </row>
    <row r="1048" spans="1:3" ht="15" x14ac:dyDescent="0.25">
      <c r="A1048"/>
      <c r="B1048"/>
      <c r="C1048"/>
    </row>
    <row r="1049" spans="1:3" ht="15" x14ac:dyDescent="0.25">
      <c r="A1049"/>
      <c r="B1049"/>
      <c r="C1049"/>
    </row>
    <row r="1050" spans="1:3" ht="15" x14ac:dyDescent="0.25">
      <c r="A1050"/>
      <c r="B1050"/>
      <c r="C1050"/>
    </row>
    <row r="1051" spans="1:3" ht="15" x14ac:dyDescent="0.25">
      <c r="A1051"/>
      <c r="B1051"/>
      <c r="C1051"/>
    </row>
    <row r="1052" spans="1:3" ht="15" x14ac:dyDescent="0.25">
      <c r="A1052"/>
      <c r="B1052"/>
      <c r="C1052"/>
    </row>
    <row r="1053" spans="1:3" ht="15" x14ac:dyDescent="0.25">
      <c r="A1053"/>
      <c r="B1053"/>
      <c r="C1053"/>
    </row>
    <row r="1054" spans="1:3" ht="15" x14ac:dyDescent="0.25">
      <c r="A1054"/>
      <c r="B1054"/>
      <c r="C1054"/>
    </row>
    <row r="1055" spans="1:3" ht="15" x14ac:dyDescent="0.25">
      <c r="A1055"/>
      <c r="B1055"/>
      <c r="C1055"/>
    </row>
    <row r="1056" spans="1:3" ht="15" x14ac:dyDescent="0.25">
      <c r="A1056"/>
      <c r="B1056"/>
      <c r="C1056"/>
    </row>
    <row r="1057" spans="1:3" ht="15" x14ac:dyDescent="0.25">
      <c r="A1057"/>
      <c r="B1057"/>
      <c r="C1057"/>
    </row>
    <row r="1058" spans="1:3" ht="15" x14ac:dyDescent="0.25">
      <c r="A1058"/>
      <c r="B1058"/>
      <c r="C1058"/>
    </row>
    <row r="1059" spans="1:3" ht="15" x14ac:dyDescent="0.25">
      <c r="A1059"/>
      <c r="B1059"/>
      <c r="C1059"/>
    </row>
    <row r="1060" spans="1:3" ht="15" x14ac:dyDescent="0.25">
      <c r="A1060"/>
      <c r="B1060"/>
      <c r="C1060"/>
    </row>
    <row r="1061" spans="1:3" ht="15" x14ac:dyDescent="0.25">
      <c r="A1061"/>
      <c r="B1061"/>
      <c r="C1061"/>
    </row>
    <row r="1062" spans="1:3" ht="15" x14ac:dyDescent="0.25">
      <c r="A1062"/>
      <c r="B1062"/>
      <c r="C1062"/>
    </row>
    <row r="1063" spans="1:3" ht="15" x14ac:dyDescent="0.25">
      <c r="A1063"/>
      <c r="B1063"/>
      <c r="C1063"/>
    </row>
    <row r="1064" spans="1:3" ht="15" x14ac:dyDescent="0.25">
      <c r="A1064"/>
      <c r="B1064"/>
      <c r="C1064"/>
    </row>
    <row r="1065" spans="1:3" ht="15" x14ac:dyDescent="0.25">
      <c r="A1065"/>
      <c r="B1065"/>
      <c r="C1065"/>
    </row>
    <row r="1066" spans="1:3" ht="15" x14ac:dyDescent="0.25">
      <c r="A1066"/>
      <c r="B1066"/>
      <c r="C1066"/>
    </row>
    <row r="1067" spans="1:3" ht="15" x14ac:dyDescent="0.25">
      <c r="A1067"/>
      <c r="B1067"/>
      <c r="C1067"/>
    </row>
    <row r="1068" spans="1:3" ht="15" x14ac:dyDescent="0.25">
      <c r="A1068"/>
      <c r="B1068"/>
      <c r="C1068"/>
    </row>
    <row r="1069" spans="1:3" ht="15" x14ac:dyDescent="0.25">
      <c r="A1069"/>
      <c r="B1069"/>
      <c r="C1069"/>
    </row>
    <row r="1070" spans="1:3" ht="15" x14ac:dyDescent="0.25">
      <c r="A1070"/>
      <c r="B1070"/>
      <c r="C1070"/>
    </row>
    <row r="1071" spans="1:3" ht="15" x14ac:dyDescent="0.25">
      <c r="A1071"/>
      <c r="B1071"/>
      <c r="C1071"/>
    </row>
    <row r="1072" spans="1:3" ht="15" x14ac:dyDescent="0.25">
      <c r="A1072"/>
      <c r="B1072"/>
      <c r="C1072"/>
    </row>
    <row r="1073" spans="1:3" ht="15" x14ac:dyDescent="0.25">
      <c r="A1073"/>
      <c r="B1073"/>
      <c r="C1073"/>
    </row>
    <row r="1074" spans="1:3" ht="15" x14ac:dyDescent="0.25">
      <c r="A1074"/>
      <c r="B1074"/>
      <c r="C1074"/>
    </row>
    <row r="1075" spans="1:3" ht="15" x14ac:dyDescent="0.25">
      <c r="A1075"/>
      <c r="B1075"/>
      <c r="C1075"/>
    </row>
    <row r="1076" spans="1:3" ht="15" x14ac:dyDescent="0.25">
      <c r="A1076"/>
      <c r="B1076"/>
      <c r="C1076"/>
    </row>
    <row r="1077" spans="1:3" ht="15" x14ac:dyDescent="0.25">
      <c r="A1077"/>
      <c r="B1077"/>
      <c r="C1077"/>
    </row>
    <row r="1078" spans="1:3" ht="15" x14ac:dyDescent="0.25">
      <c r="A1078"/>
      <c r="B1078"/>
      <c r="C1078"/>
    </row>
    <row r="1079" spans="1:3" ht="15" x14ac:dyDescent="0.25">
      <c r="A1079"/>
      <c r="B1079"/>
      <c r="C1079"/>
    </row>
    <row r="1080" spans="1:3" ht="15" x14ac:dyDescent="0.25">
      <c r="A1080"/>
      <c r="B1080"/>
      <c r="C1080"/>
    </row>
    <row r="1081" spans="1:3" ht="15" x14ac:dyDescent="0.25">
      <c r="A1081"/>
      <c r="B1081"/>
      <c r="C1081"/>
    </row>
    <row r="1082" spans="1:3" ht="15" x14ac:dyDescent="0.25">
      <c r="A1082"/>
      <c r="B1082"/>
      <c r="C1082"/>
    </row>
    <row r="1083" spans="1:3" ht="15" x14ac:dyDescent="0.25">
      <c r="A1083"/>
      <c r="B1083"/>
      <c r="C1083"/>
    </row>
    <row r="1084" spans="1:3" ht="15" x14ac:dyDescent="0.25">
      <c r="A1084"/>
      <c r="B1084"/>
      <c r="C1084"/>
    </row>
    <row r="1085" spans="1:3" ht="15" x14ac:dyDescent="0.25">
      <c r="A1085"/>
      <c r="B1085"/>
      <c r="C1085"/>
    </row>
    <row r="1086" spans="1:3" ht="15" x14ac:dyDescent="0.25">
      <c r="A1086"/>
      <c r="B1086"/>
      <c r="C1086"/>
    </row>
    <row r="1087" spans="1:3" ht="15" x14ac:dyDescent="0.25">
      <c r="A1087"/>
      <c r="B1087"/>
      <c r="C1087"/>
    </row>
    <row r="1088" spans="1:3" ht="15" x14ac:dyDescent="0.25">
      <c r="A1088"/>
      <c r="B1088"/>
      <c r="C1088"/>
    </row>
    <row r="1089" spans="1:3" ht="15" x14ac:dyDescent="0.25">
      <c r="A1089"/>
      <c r="B1089"/>
      <c r="C1089"/>
    </row>
    <row r="1090" spans="1:3" ht="15" x14ac:dyDescent="0.25">
      <c r="A1090"/>
      <c r="B1090"/>
      <c r="C1090"/>
    </row>
    <row r="1091" spans="1:3" ht="15" x14ac:dyDescent="0.25">
      <c r="A1091"/>
      <c r="B1091"/>
      <c r="C1091"/>
    </row>
    <row r="1092" spans="1:3" ht="15" x14ac:dyDescent="0.25">
      <c r="A1092"/>
      <c r="B1092"/>
      <c r="C1092"/>
    </row>
    <row r="1093" spans="1:3" ht="15" x14ac:dyDescent="0.25">
      <c r="A1093"/>
      <c r="B1093"/>
      <c r="C1093"/>
    </row>
    <row r="1094" spans="1:3" ht="15" x14ac:dyDescent="0.25">
      <c r="A1094"/>
      <c r="B1094"/>
      <c r="C1094"/>
    </row>
    <row r="1095" spans="1:3" ht="15" x14ac:dyDescent="0.25">
      <c r="A1095"/>
      <c r="B1095"/>
      <c r="C1095"/>
    </row>
    <row r="1096" spans="1:3" ht="15" x14ac:dyDescent="0.25">
      <c r="A1096"/>
      <c r="B1096"/>
      <c r="C1096"/>
    </row>
    <row r="1097" spans="1:3" ht="15" x14ac:dyDescent="0.25">
      <c r="A1097"/>
      <c r="B1097"/>
      <c r="C1097"/>
    </row>
    <row r="1098" spans="1:3" ht="15" x14ac:dyDescent="0.25">
      <c r="A1098"/>
      <c r="B1098"/>
      <c r="C1098"/>
    </row>
    <row r="1099" spans="1:3" ht="15" x14ac:dyDescent="0.25">
      <c r="A1099"/>
      <c r="B1099"/>
      <c r="C1099"/>
    </row>
    <row r="1100" spans="1:3" ht="15" x14ac:dyDescent="0.25">
      <c r="A1100"/>
      <c r="B1100"/>
      <c r="C1100"/>
    </row>
    <row r="1101" spans="1:3" ht="15" x14ac:dyDescent="0.25">
      <c r="A1101"/>
      <c r="B1101"/>
      <c r="C1101"/>
    </row>
    <row r="1102" spans="1:3" ht="15" x14ac:dyDescent="0.25">
      <c r="A1102"/>
      <c r="B1102"/>
      <c r="C1102"/>
    </row>
    <row r="1103" spans="1:3" ht="15" x14ac:dyDescent="0.25">
      <c r="A1103"/>
      <c r="B1103"/>
      <c r="C1103"/>
    </row>
    <row r="1104" spans="1:3" ht="15" x14ac:dyDescent="0.25">
      <c r="A1104"/>
      <c r="B1104"/>
      <c r="C1104"/>
    </row>
    <row r="1105" spans="1:3" ht="15" x14ac:dyDescent="0.25">
      <c r="A1105"/>
      <c r="B1105"/>
      <c r="C1105"/>
    </row>
    <row r="1106" spans="1:3" ht="15" x14ac:dyDescent="0.25">
      <c r="A1106"/>
      <c r="B1106"/>
      <c r="C1106"/>
    </row>
    <row r="1107" spans="1:3" ht="15" x14ac:dyDescent="0.25">
      <c r="A1107"/>
      <c r="B1107"/>
      <c r="C1107"/>
    </row>
    <row r="1108" spans="1:3" ht="15" x14ac:dyDescent="0.25">
      <c r="A1108"/>
      <c r="B1108"/>
      <c r="C1108"/>
    </row>
    <row r="1109" spans="1:3" ht="15" x14ac:dyDescent="0.25">
      <c r="A1109"/>
      <c r="B1109"/>
      <c r="C1109"/>
    </row>
    <row r="1110" spans="1:3" ht="15" x14ac:dyDescent="0.25">
      <c r="A1110"/>
      <c r="B1110"/>
      <c r="C1110"/>
    </row>
    <row r="1111" spans="1:3" ht="15" x14ac:dyDescent="0.25">
      <c r="A1111"/>
      <c r="B1111"/>
      <c r="C1111"/>
    </row>
    <row r="1112" spans="1:3" ht="15" x14ac:dyDescent="0.25">
      <c r="A1112"/>
      <c r="B1112"/>
      <c r="C1112"/>
    </row>
    <row r="1113" spans="1:3" ht="15" x14ac:dyDescent="0.25">
      <c r="A1113"/>
      <c r="B1113"/>
      <c r="C1113"/>
    </row>
    <row r="1114" spans="1:3" ht="15" x14ac:dyDescent="0.25">
      <c r="A1114"/>
      <c r="B1114"/>
      <c r="C1114"/>
    </row>
    <row r="1115" spans="1:3" ht="15" x14ac:dyDescent="0.25">
      <c r="A1115"/>
      <c r="B1115"/>
      <c r="C1115"/>
    </row>
    <row r="1116" spans="1:3" ht="15" x14ac:dyDescent="0.25">
      <c r="A1116"/>
      <c r="B1116"/>
      <c r="C1116"/>
    </row>
    <row r="1117" spans="1:3" ht="15" x14ac:dyDescent="0.25">
      <c r="A1117"/>
      <c r="B1117"/>
      <c r="C1117"/>
    </row>
    <row r="1118" spans="1:3" ht="15" x14ac:dyDescent="0.25">
      <c r="A1118"/>
      <c r="B1118"/>
      <c r="C1118"/>
    </row>
    <row r="1119" spans="1:3" ht="15" x14ac:dyDescent="0.25">
      <c r="A1119"/>
      <c r="B1119"/>
      <c r="C1119"/>
    </row>
    <row r="1120" spans="1:3" ht="15" x14ac:dyDescent="0.25">
      <c r="A1120"/>
      <c r="B1120"/>
      <c r="C1120"/>
    </row>
    <row r="1121" spans="1:3" ht="15" x14ac:dyDescent="0.25">
      <c r="A1121"/>
      <c r="B1121"/>
      <c r="C1121"/>
    </row>
    <row r="1122" spans="1:3" ht="15" x14ac:dyDescent="0.25">
      <c r="A1122"/>
      <c r="B1122"/>
      <c r="C1122"/>
    </row>
    <row r="1123" spans="1:3" ht="15" x14ac:dyDescent="0.25">
      <c r="A1123"/>
      <c r="B1123"/>
      <c r="C1123"/>
    </row>
    <row r="1124" spans="1:3" ht="15" x14ac:dyDescent="0.25">
      <c r="A1124"/>
      <c r="B1124"/>
      <c r="C1124"/>
    </row>
    <row r="1125" spans="1:3" ht="15" x14ac:dyDescent="0.25">
      <c r="A1125"/>
      <c r="B1125"/>
      <c r="C1125"/>
    </row>
    <row r="1126" spans="1:3" ht="15" x14ac:dyDescent="0.25">
      <c r="A1126"/>
      <c r="B1126"/>
      <c r="C1126"/>
    </row>
    <row r="1127" spans="1:3" ht="15" x14ac:dyDescent="0.25">
      <c r="A1127"/>
      <c r="B1127"/>
      <c r="C1127"/>
    </row>
    <row r="1128" spans="1:3" ht="15" x14ac:dyDescent="0.25">
      <c r="A1128"/>
      <c r="B1128"/>
      <c r="C1128"/>
    </row>
    <row r="1129" spans="1:3" ht="15" x14ac:dyDescent="0.25">
      <c r="A1129"/>
      <c r="B1129"/>
      <c r="C1129"/>
    </row>
    <row r="1130" spans="1:3" ht="15" x14ac:dyDescent="0.25">
      <c r="A1130"/>
      <c r="B1130"/>
      <c r="C1130"/>
    </row>
    <row r="1131" spans="1:3" ht="15" x14ac:dyDescent="0.25">
      <c r="A1131"/>
      <c r="B1131"/>
      <c r="C1131"/>
    </row>
    <row r="1132" spans="1:3" ht="15" x14ac:dyDescent="0.25">
      <c r="A1132"/>
      <c r="B1132"/>
      <c r="C1132"/>
    </row>
    <row r="1133" spans="1:3" ht="15" x14ac:dyDescent="0.25">
      <c r="A1133"/>
      <c r="B1133"/>
      <c r="C1133"/>
    </row>
    <row r="1134" spans="1:3" ht="15" x14ac:dyDescent="0.25">
      <c r="A1134"/>
      <c r="B1134"/>
      <c r="C1134"/>
    </row>
    <row r="1135" spans="1:3" ht="15" x14ac:dyDescent="0.25">
      <c r="A1135"/>
      <c r="B1135"/>
      <c r="C1135"/>
    </row>
    <row r="1136" spans="1:3" ht="15" x14ac:dyDescent="0.25">
      <c r="A1136"/>
      <c r="B1136"/>
      <c r="C1136"/>
    </row>
    <row r="1137" spans="1:3" ht="15" x14ac:dyDescent="0.25">
      <c r="A1137"/>
      <c r="B1137"/>
      <c r="C1137"/>
    </row>
    <row r="1138" spans="1:3" ht="15" x14ac:dyDescent="0.25">
      <c r="A1138"/>
      <c r="B1138"/>
      <c r="C1138"/>
    </row>
    <row r="1139" spans="1:3" ht="15" x14ac:dyDescent="0.25">
      <c r="A1139"/>
      <c r="B1139"/>
      <c r="C1139"/>
    </row>
    <row r="1140" spans="1:3" ht="15" x14ac:dyDescent="0.25">
      <c r="A1140"/>
      <c r="B1140"/>
      <c r="C1140"/>
    </row>
    <row r="1141" spans="1:3" ht="15" x14ac:dyDescent="0.25">
      <c r="A1141"/>
      <c r="B1141"/>
      <c r="C1141"/>
    </row>
    <row r="1142" spans="1:3" ht="15" x14ac:dyDescent="0.25">
      <c r="A1142"/>
      <c r="B1142"/>
      <c r="C1142"/>
    </row>
    <row r="1143" spans="1:3" ht="15" x14ac:dyDescent="0.25">
      <c r="A1143"/>
      <c r="B1143"/>
      <c r="C1143"/>
    </row>
    <row r="1144" spans="1:3" ht="15" x14ac:dyDescent="0.25">
      <c r="A1144"/>
      <c r="B1144"/>
      <c r="C1144"/>
    </row>
    <row r="1145" spans="1:3" ht="15" x14ac:dyDescent="0.25">
      <c r="A1145"/>
      <c r="B1145"/>
      <c r="C1145"/>
    </row>
    <row r="1146" spans="1:3" ht="15" x14ac:dyDescent="0.25">
      <c r="A1146"/>
      <c r="B1146"/>
      <c r="C1146"/>
    </row>
    <row r="1147" spans="1:3" ht="15" x14ac:dyDescent="0.25">
      <c r="A1147"/>
      <c r="B1147"/>
      <c r="C1147"/>
    </row>
    <row r="1148" spans="1:3" ht="15" x14ac:dyDescent="0.25">
      <c r="A1148"/>
      <c r="B1148"/>
      <c r="C1148"/>
    </row>
    <row r="1149" spans="1:3" ht="15" x14ac:dyDescent="0.25">
      <c r="A1149"/>
      <c r="B1149"/>
      <c r="C1149"/>
    </row>
    <row r="1150" spans="1:3" ht="15" x14ac:dyDescent="0.25">
      <c r="A1150"/>
      <c r="B1150"/>
      <c r="C1150"/>
    </row>
    <row r="1151" spans="1:3" ht="15" x14ac:dyDescent="0.25">
      <c r="A1151"/>
      <c r="B1151"/>
      <c r="C1151"/>
    </row>
    <row r="1152" spans="1:3" ht="15" x14ac:dyDescent="0.25">
      <c r="A1152"/>
      <c r="B1152"/>
      <c r="C1152"/>
    </row>
    <row r="1153" spans="1:3" ht="15" x14ac:dyDescent="0.25">
      <c r="A1153"/>
      <c r="B1153"/>
      <c r="C1153"/>
    </row>
    <row r="1154" spans="1:3" ht="15" x14ac:dyDescent="0.25">
      <c r="A1154"/>
      <c r="B1154"/>
      <c r="C1154"/>
    </row>
    <row r="1155" spans="1:3" ht="15" x14ac:dyDescent="0.25">
      <c r="A1155"/>
      <c r="B1155"/>
      <c r="C1155"/>
    </row>
    <row r="1156" spans="1:3" ht="15" x14ac:dyDescent="0.25">
      <c r="A1156"/>
      <c r="B1156"/>
      <c r="C1156"/>
    </row>
    <row r="1157" spans="1:3" ht="15" x14ac:dyDescent="0.25">
      <c r="A1157"/>
      <c r="B1157"/>
      <c r="C1157"/>
    </row>
    <row r="1158" spans="1:3" ht="15" x14ac:dyDescent="0.25">
      <c r="A1158"/>
      <c r="B1158"/>
      <c r="C1158"/>
    </row>
    <row r="1159" spans="1:3" ht="15" x14ac:dyDescent="0.25">
      <c r="A1159"/>
      <c r="B1159"/>
      <c r="C1159"/>
    </row>
    <row r="1160" spans="1:3" ht="15" x14ac:dyDescent="0.25">
      <c r="A1160"/>
      <c r="B1160"/>
      <c r="C1160"/>
    </row>
    <row r="1161" spans="1:3" ht="15" x14ac:dyDescent="0.25">
      <c r="A1161"/>
      <c r="B1161"/>
      <c r="C1161"/>
    </row>
    <row r="1162" spans="1:3" ht="15" x14ac:dyDescent="0.25">
      <c r="A1162"/>
      <c r="B1162"/>
      <c r="C1162"/>
    </row>
    <row r="1163" spans="1:3" ht="15" x14ac:dyDescent="0.25">
      <c r="A1163"/>
      <c r="B1163"/>
      <c r="C1163"/>
    </row>
    <row r="1164" spans="1:3" ht="15" x14ac:dyDescent="0.25">
      <c r="A1164"/>
      <c r="B1164"/>
      <c r="C1164"/>
    </row>
    <row r="1165" spans="1:3" ht="15" x14ac:dyDescent="0.25">
      <c r="A1165"/>
      <c r="B1165"/>
      <c r="C1165"/>
    </row>
    <row r="1166" spans="1:3" ht="15" x14ac:dyDescent="0.25">
      <c r="A1166"/>
      <c r="B1166"/>
      <c r="C1166"/>
    </row>
    <row r="1167" spans="1:3" ht="15" x14ac:dyDescent="0.25">
      <c r="A1167"/>
      <c r="B1167"/>
      <c r="C1167"/>
    </row>
    <row r="1168" spans="1:3" ht="15" x14ac:dyDescent="0.25">
      <c r="A1168"/>
      <c r="B1168"/>
      <c r="C1168"/>
    </row>
    <row r="1169" spans="1:3" ht="15" x14ac:dyDescent="0.25">
      <c r="A1169"/>
      <c r="B1169"/>
      <c r="C1169"/>
    </row>
    <row r="1170" spans="1:3" ht="15" x14ac:dyDescent="0.25">
      <c r="A1170"/>
      <c r="B1170"/>
      <c r="C1170"/>
    </row>
    <row r="1171" spans="1:3" ht="15" x14ac:dyDescent="0.25">
      <c r="A1171"/>
      <c r="B1171"/>
      <c r="C1171"/>
    </row>
    <row r="1172" spans="1:3" ht="15" x14ac:dyDescent="0.25">
      <c r="A1172"/>
      <c r="B1172"/>
      <c r="C1172"/>
    </row>
    <row r="1173" spans="1:3" ht="15" x14ac:dyDescent="0.25">
      <c r="A1173"/>
      <c r="B1173"/>
      <c r="C1173"/>
    </row>
    <row r="1174" spans="1:3" ht="15" x14ac:dyDescent="0.25">
      <c r="A1174"/>
      <c r="B1174"/>
      <c r="C1174"/>
    </row>
    <row r="1175" spans="1:3" ht="15" x14ac:dyDescent="0.25">
      <c r="A1175"/>
      <c r="B1175"/>
      <c r="C1175"/>
    </row>
    <row r="1176" spans="1:3" ht="15" x14ac:dyDescent="0.25">
      <c r="A1176"/>
      <c r="B1176"/>
      <c r="C1176"/>
    </row>
    <row r="1177" spans="1:3" ht="15" x14ac:dyDescent="0.25">
      <c r="A1177"/>
      <c r="B1177"/>
      <c r="C1177"/>
    </row>
    <row r="1178" spans="1:3" ht="15" x14ac:dyDescent="0.25">
      <c r="A1178"/>
      <c r="B1178"/>
      <c r="C1178"/>
    </row>
    <row r="1179" spans="1:3" ht="15" x14ac:dyDescent="0.25">
      <c r="A1179"/>
      <c r="B1179"/>
      <c r="C1179"/>
    </row>
    <row r="1180" spans="1:3" ht="15" x14ac:dyDescent="0.25">
      <c r="A1180"/>
      <c r="B1180"/>
      <c r="C1180"/>
    </row>
    <row r="1181" spans="1:3" ht="15" x14ac:dyDescent="0.25">
      <c r="A1181"/>
      <c r="B1181"/>
      <c r="C1181"/>
    </row>
    <row r="1182" spans="1:3" ht="15" x14ac:dyDescent="0.25">
      <c r="A1182"/>
      <c r="B1182"/>
      <c r="C1182"/>
    </row>
    <row r="1183" spans="1:3" ht="15" x14ac:dyDescent="0.25">
      <c r="A1183"/>
      <c r="B1183"/>
      <c r="C1183"/>
    </row>
    <row r="1184" spans="1:3" ht="15" x14ac:dyDescent="0.25">
      <c r="A1184"/>
      <c r="B1184"/>
      <c r="C1184"/>
    </row>
    <row r="1185" spans="1:3" ht="15" x14ac:dyDescent="0.25">
      <c r="A1185"/>
      <c r="B1185"/>
      <c r="C1185"/>
    </row>
    <row r="1186" spans="1:3" ht="15" x14ac:dyDescent="0.25">
      <c r="A1186"/>
      <c r="B1186"/>
      <c r="C1186"/>
    </row>
    <row r="1187" spans="1:3" ht="15" x14ac:dyDescent="0.25">
      <c r="A1187"/>
      <c r="B1187"/>
      <c r="C1187"/>
    </row>
    <row r="1188" spans="1:3" ht="15" x14ac:dyDescent="0.25">
      <c r="A1188"/>
      <c r="B1188"/>
      <c r="C1188"/>
    </row>
    <row r="1189" spans="1:3" ht="15" x14ac:dyDescent="0.25">
      <c r="A1189"/>
      <c r="B1189"/>
      <c r="C1189"/>
    </row>
    <row r="1190" spans="1:3" ht="15" x14ac:dyDescent="0.25">
      <c r="A1190"/>
      <c r="B1190"/>
      <c r="C1190"/>
    </row>
    <row r="1191" spans="1:3" ht="15" x14ac:dyDescent="0.25">
      <c r="A1191"/>
      <c r="B1191"/>
      <c r="C1191"/>
    </row>
    <row r="1192" spans="1:3" ht="15" x14ac:dyDescent="0.25">
      <c r="A1192"/>
      <c r="B1192"/>
      <c r="C1192"/>
    </row>
    <row r="1193" spans="1:3" ht="15" x14ac:dyDescent="0.25">
      <c r="A1193"/>
      <c r="B1193"/>
      <c r="C1193"/>
    </row>
    <row r="1194" spans="1:3" ht="15" x14ac:dyDescent="0.25">
      <c r="A1194"/>
      <c r="B1194"/>
      <c r="C1194"/>
    </row>
    <row r="1195" spans="1:3" ht="15" x14ac:dyDescent="0.25">
      <c r="A1195"/>
      <c r="B1195"/>
      <c r="C1195"/>
    </row>
    <row r="1196" spans="1:3" ht="15" x14ac:dyDescent="0.25">
      <c r="A1196"/>
      <c r="B1196"/>
      <c r="C1196"/>
    </row>
    <row r="1197" spans="1:3" ht="15" x14ac:dyDescent="0.25">
      <c r="A1197"/>
      <c r="B1197"/>
      <c r="C1197"/>
    </row>
    <row r="1198" spans="1:3" ht="15" x14ac:dyDescent="0.25">
      <c r="A1198"/>
      <c r="B1198"/>
      <c r="C1198"/>
    </row>
    <row r="1199" spans="1:3" ht="15" x14ac:dyDescent="0.25">
      <c r="A1199"/>
      <c r="B1199"/>
      <c r="C1199"/>
    </row>
    <row r="1200" spans="1:3" ht="15" x14ac:dyDescent="0.25">
      <c r="A1200"/>
      <c r="B1200"/>
      <c r="C1200"/>
    </row>
    <row r="1201" spans="1:3" ht="15" x14ac:dyDescent="0.25">
      <c r="A1201"/>
      <c r="B1201"/>
      <c r="C1201"/>
    </row>
    <row r="1202" spans="1:3" ht="15" x14ac:dyDescent="0.25">
      <c r="A1202"/>
      <c r="B1202"/>
      <c r="C1202"/>
    </row>
    <row r="1203" spans="1:3" ht="15" x14ac:dyDescent="0.25">
      <c r="A1203"/>
      <c r="B1203"/>
      <c r="C1203"/>
    </row>
    <row r="1204" spans="1:3" ht="15" x14ac:dyDescent="0.25">
      <c r="A1204"/>
      <c r="B1204"/>
      <c r="C1204"/>
    </row>
    <row r="1205" spans="1:3" ht="15" x14ac:dyDescent="0.25">
      <c r="A1205"/>
      <c r="B1205"/>
      <c r="C1205"/>
    </row>
    <row r="1206" spans="1:3" ht="15" x14ac:dyDescent="0.25">
      <c r="A1206"/>
      <c r="B1206"/>
      <c r="C1206"/>
    </row>
    <row r="1207" spans="1:3" ht="15" x14ac:dyDescent="0.25">
      <c r="A1207"/>
      <c r="B1207"/>
      <c r="C1207"/>
    </row>
    <row r="1208" spans="1:3" ht="15" x14ac:dyDescent="0.25">
      <c r="A1208"/>
      <c r="B1208"/>
      <c r="C1208"/>
    </row>
    <row r="1209" spans="1:3" ht="15" x14ac:dyDescent="0.25">
      <c r="A1209"/>
      <c r="B1209"/>
      <c r="C1209"/>
    </row>
    <row r="1210" spans="1:3" ht="15" x14ac:dyDescent="0.25">
      <c r="A1210"/>
      <c r="B1210"/>
      <c r="C1210"/>
    </row>
    <row r="1211" spans="1:3" ht="15" x14ac:dyDescent="0.25">
      <c r="A1211"/>
      <c r="B1211"/>
      <c r="C1211"/>
    </row>
    <row r="1212" spans="1:3" ht="15" x14ac:dyDescent="0.25">
      <c r="A1212"/>
      <c r="B1212"/>
      <c r="C1212"/>
    </row>
    <row r="1213" spans="1:3" ht="15" x14ac:dyDescent="0.25">
      <c r="A1213"/>
      <c r="B1213"/>
      <c r="C1213"/>
    </row>
    <row r="1214" spans="1:3" ht="15" x14ac:dyDescent="0.25">
      <c r="A1214"/>
      <c r="B1214"/>
      <c r="C1214"/>
    </row>
    <row r="1215" spans="1:3" ht="15" x14ac:dyDescent="0.25">
      <c r="A1215"/>
      <c r="B1215"/>
      <c r="C1215"/>
    </row>
    <row r="1216" spans="1:3" ht="15" x14ac:dyDescent="0.25">
      <c r="A1216"/>
      <c r="B1216"/>
      <c r="C1216"/>
    </row>
    <row r="1217" spans="1:3" ht="15" x14ac:dyDescent="0.25">
      <c r="A1217"/>
      <c r="B1217"/>
      <c r="C1217"/>
    </row>
    <row r="1218" spans="1:3" ht="15" x14ac:dyDescent="0.25">
      <c r="A1218"/>
      <c r="B1218"/>
      <c r="C1218"/>
    </row>
    <row r="1219" spans="1:3" ht="15" x14ac:dyDescent="0.25">
      <c r="A1219"/>
      <c r="B1219"/>
      <c r="C1219"/>
    </row>
    <row r="1220" spans="1:3" ht="15" x14ac:dyDescent="0.25">
      <c r="A1220"/>
      <c r="B1220"/>
      <c r="C1220"/>
    </row>
    <row r="1221" spans="1:3" ht="15" x14ac:dyDescent="0.25">
      <c r="A1221"/>
      <c r="B1221"/>
      <c r="C1221"/>
    </row>
    <row r="1222" spans="1:3" ht="15" x14ac:dyDescent="0.25">
      <c r="A1222"/>
      <c r="B1222"/>
      <c r="C1222"/>
    </row>
    <row r="1223" spans="1:3" ht="15" x14ac:dyDescent="0.25">
      <c r="A1223"/>
      <c r="B1223"/>
      <c r="C1223"/>
    </row>
    <row r="1224" spans="1:3" ht="15" x14ac:dyDescent="0.25">
      <c r="A1224"/>
      <c r="B1224"/>
      <c r="C1224"/>
    </row>
    <row r="1225" spans="1:3" ht="15" x14ac:dyDescent="0.25">
      <c r="A1225"/>
      <c r="B1225"/>
      <c r="C1225"/>
    </row>
    <row r="1226" spans="1:3" ht="15" x14ac:dyDescent="0.25">
      <c r="A1226"/>
      <c r="B1226"/>
      <c r="C1226"/>
    </row>
    <row r="1227" spans="1:3" ht="15" x14ac:dyDescent="0.25">
      <c r="A1227"/>
      <c r="B1227"/>
      <c r="C1227"/>
    </row>
    <row r="1228" spans="1:3" ht="15" x14ac:dyDescent="0.25">
      <c r="A1228"/>
      <c r="B1228"/>
      <c r="C1228"/>
    </row>
    <row r="1229" spans="1:3" ht="15" x14ac:dyDescent="0.25">
      <c r="A1229"/>
      <c r="B1229"/>
      <c r="C1229"/>
    </row>
    <row r="1230" spans="1:3" ht="15" x14ac:dyDescent="0.25">
      <c r="A1230"/>
      <c r="B1230"/>
      <c r="C1230"/>
    </row>
    <row r="1231" spans="1:3" ht="15" x14ac:dyDescent="0.25">
      <c r="A1231"/>
      <c r="B1231"/>
      <c r="C1231"/>
    </row>
    <row r="1232" spans="1:3" ht="15" x14ac:dyDescent="0.25">
      <c r="A1232"/>
      <c r="B1232"/>
      <c r="C1232"/>
    </row>
    <row r="1233" spans="1:3" ht="15" x14ac:dyDescent="0.25">
      <c r="A1233"/>
      <c r="B1233"/>
      <c r="C1233"/>
    </row>
    <row r="1234" spans="1:3" ht="15" x14ac:dyDescent="0.25">
      <c r="A1234"/>
      <c r="B1234"/>
      <c r="C1234"/>
    </row>
    <row r="1235" spans="1:3" ht="15" x14ac:dyDescent="0.25">
      <c r="A1235"/>
      <c r="B1235"/>
      <c r="C1235"/>
    </row>
    <row r="1236" spans="1:3" ht="15" x14ac:dyDescent="0.25">
      <c r="A1236"/>
      <c r="B1236"/>
      <c r="C1236"/>
    </row>
    <row r="1237" spans="1:3" ht="15" x14ac:dyDescent="0.25">
      <c r="A1237"/>
      <c r="B1237"/>
      <c r="C1237"/>
    </row>
    <row r="1238" spans="1:3" ht="15" x14ac:dyDescent="0.25">
      <c r="A1238"/>
      <c r="B1238"/>
      <c r="C1238"/>
    </row>
    <row r="1239" spans="1:3" ht="15" x14ac:dyDescent="0.25">
      <c r="A1239"/>
      <c r="B1239"/>
      <c r="C1239"/>
    </row>
    <row r="1240" spans="1:3" ht="15" x14ac:dyDescent="0.25">
      <c r="A1240"/>
      <c r="B1240"/>
      <c r="C1240"/>
    </row>
    <row r="1241" spans="1:3" ht="15" x14ac:dyDescent="0.25">
      <c r="A1241"/>
      <c r="B1241"/>
      <c r="C1241"/>
    </row>
    <row r="1242" spans="1:3" ht="15" x14ac:dyDescent="0.25">
      <c r="A1242"/>
      <c r="B1242"/>
      <c r="C1242"/>
    </row>
    <row r="1243" spans="1:3" ht="15" x14ac:dyDescent="0.25">
      <c r="A1243"/>
      <c r="B1243"/>
      <c r="C1243"/>
    </row>
    <row r="1244" spans="1:3" ht="15" x14ac:dyDescent="0.25">
      <c r="A1244"/>
      <c r="B1244"/>
      <c r="C1244"/>
    </row>
    <row r="1245" spans="1:3" ht="15" x14ac:dyDescent="0.25">
      <c r="A1245"/>
      <c r="B1245"/>
      <c r="C1245"/>
    </row>
    <row r="1246" spans="1:3" ht="15" x14ac:dyDescent="0.25">
      <c r="A1246"/>
      <c r="B1246"/>
      <c r="C1246"/>
    </row>
    <row r="1247" spans="1:3" ht="15" x14ac:dyDescent="0.25">
      <c r="A1247"/>
      <c r="B1247"/>
      <c r="C1247"/>
    </row>
    <row r="1248" spans="1:3" ht="15" x14ac:dyDescent="0.25">
      <c r="A1248"/>
      <c r="B1248"/>
      <c r="C1248"/>
    </row>
    <row r="1249" spans="1:3" ht="15" x14ac:dyDescent="0.25">
      <c r="A1249"/>
      <c r="B1249"/>
      <c r="C1249"/>
    </row>
    <row r="1250" spans="1:3" ht="15" x14ac:dyDescent="0.25">
      <c r="A1250"/>
      <c r="B1250"/>
      <c r="C1250"/>
    </row>
    <row r="1251" spans="1:3" ht="15" x14ac:dyDescent="0.25">
      <c r="A1251"/>
      <c r="B1251"/>
      <c r="C1251"/>
    </row>
    <row r="1252" spans="1:3" ht="15" x14ac:dyDescent="0.25">
      <c r="A1252"/>
      <c r="B1252"/>
      <c r="C1252"/>
    </row>
    <row r="1253" spans="1:3" ht="15" x14ac:dyDescent="0.25">
      <c r="A1253"/>
      <c r="B1253"/>
      <c r="C1253"/>
    </row>
    <row r="1254" spans="1:3" ht="15" x14ac:dyDescent="0.25">
      <c r="A1254"/>
      <c r="B1254"/>
      <c r="C1254"/>
    </row>
    <row r="1255" spans="1:3" ht="15" x14ac:dyDescent="0.25">
      <c r="A1255"/>
      <c r="B1255"/>
      <c r="C1255"/>
    </row>
    <row r="1256" spans="1:3" ht="15" x14ac:dyDescent="0.25">
      <c r="A1256"/>
      <c r="B1256"/>
      <c r="C1256"/>
    </row>
    <row r="1257" spans="1:3" ht="15" x14ac:dyDescent="0.25">
      <c r="A1257"/>
      <c r="B1257"/>
      <c r="C1257"/>
    </row>
    <row r="1258" spans="1:3" ht="15" x14ac:dyDescent="0.25">
      <c r="A1258"/>
      <c r="B1258"/>
      <c r="C1258"/>
    </row>
    <row r="1259" spans="1:3" ht="15" x14ac:dyDescent="0.25">
      <c r="A1259"/>
      <c r="B1259"/>
      <c r="C1259"/>
    </row>
    <row r="1260" spans="1:3" ht="15" x14ac:dyDescent="0.25">
      <c r="A1260"/>
      <c r="B1260"/>
      <c r="C1260"/>
    </row>
    <row r="1261" spans="1:3" ht="15" x14ac:dyDescent="0.25">
      <c r="A1261"/>
      <c r="B1261"/>
      <c r="C1261"/>
    </row>
    <row r="1262" spans="1:3" ht="15" x14ac:dyDescent="0.25">
      <c r="A1262"/>
      <c r="B1262"/>
      <c r="C1262"/>
    </row>
    <row r="1263" spans="1:3" ht="15" x14ac:dyDescent="0.25">
      <c r="A1263"/>
      <c r="B1263"/>
      <c r="C1263"/>
    </row>
    <row r="1264" spans="1:3" ht="15" x14ac:dyDescent="0.25">
      <c r="A1264"/>
      <c r="B1264"/>
      <c r="C1264"/>
    </row>
    <row r="1265" spans="1:3" ht="15" x14ac:dyDescent="0.25">
      <c r="A1265"/>
      <c r="B1265"/>
      <c r="C1265"/>
    </row>
    <row r="1266" spans="1:3" ht="15" x14ac:dyDescent="0.25">
      <c r="A1266"/>
      <c r="B1266"/>
      <c r="C1266"/>
    </row>
    <row r="1267" spans="1:3" ht="15" x14ac:dyDescent="0.25">
      <c r="A1267"/>
      <c r="B1267"/>
      <c r="C1267"/>
    </row>
    <row r="1268" spans="1:3" ht="15" x14ac:dyDescent="0.25">
      <c r="A1268"/>
      <c r="B1268"/>
      <c r="C1268"/>
    </row>
    <row r="1269" spans="1:3" ht="15" x14ac:dyDescent="0.25">
      <c r="A1269"/>
      <c r="B1269"/>
      <c r="C1269"/>
    </row>
    <row r="1270" spans="1:3" ht="15" x14ac:dyDescent="0.25">
      <c r="A1270"/>
      <c r="B1270"/>
      <c r="C1270"/>
    </row>
    <row r="1271" spans="1:3" ht="15" x14ac:dyDescent="0.25">
      <c r="A1271"/>
      <c r="B1271"/>
      <c r="C1271"/>
    </row>
    <row r="1272" spans="1:3" ht="15" x14ac:dyDescent="0.25">
      <c r="A1272"/>
      <c r="B1272"/>
      <c r="C1272"/>
    </row>
    <row r="1273" spans="1:3" ht="15" x14ac:dyDescent="0.25">
      <c r="A1273"/>
      <c r="B1273"/>
      <c r="C1273"/>
    </row>
    <row r="1274" spans="1:3" ht="15" x14ac:dyDescent="0.25">
      <c r="A1274"/>
      <c r="B1274"/>
      <c r="C1274"/>
    </row>
    <row r="1275" spans="1:3" ht="15" x14ac:dyDescent="0.25">
      <c r="A1275"/>
      <c r="B1275"/>
      <c r="C1275"/>
    </row>
    <row r="1276" spans="1:3" ht="15" x14ac:dyDescent="0.25">
      <c r="A1276"/>
      <c r="B1276"/>
      <c r="C1276"/>
    </row>
    <row r="1277" spans="1:3" ht="15" x14ac:dyDescent="0.25">
      <c r="A1277"/>
      <c r="B1277"/>
      <c r="C1277"/>
    </row>
    <row r="1278" spans="1:3" ht="15" x14ac:dyDescent="0.25">
      <c r="A1278"/>
      <c r="B1278"/>
      <c r="C1278"/>
    </row>
    <row r="1279" spans="1:3" ht="15" x14ac:dyDescent="0.25">
      <c r="A1279"/>
      <c r="B1279"/>
      <c r="C1279"/>
    </row>
    <row r="1280" spans="1:3" ht="15" x14ac:dyDescent="0.25">
      <c r="A1280"/>
      <c r="B1280"/>
      <c r="C1280"/>
    </row>
    <row r="1281" spans="1:3" ht="15" x14ac:dyDescent="0.25">
      <c r="A1281"/>
      <c r="B1281"/>
      <c r="C1281"/>
    </row>
    <row r="1282" spans="1:3" ht="15" x14ac:dyDescent="0.25">
      <c r="A1282"/>
      <c r="B1282"/>
      <c r="C1282"/>
    </row>
    <row r="1283" spans="1:3" ht="15" x14ac:dyDescent="0.25">
      <c r="A1283"/>
      <c r="B1283"/>
      <c r="C1283"/>
    </row>
    <row r="1284" spans="1:3" ht="15" x14ac:dyDescent="0.25">
      <c r="A1284"/>
      <c r="B1284"/>
      <c r="C1284"/>
    </row>
    <row r="1285" spans="1:3" ht="15" x14ac:dyDescent="0.25">
      <c r="A1285"/>
      <c r="B1285"/>
      <c r="C1285"/>
    </row>
    <row r="1286" spans="1:3" ht="15" x14ac:dyDescent="0.25">
      <c r="A1286"/>
      <c r="B1286"/>
      <c r="C1286"/>
    </row>
    <row r="1287" spans="1:3" ht="15" x14ac:dyDescent="0.25">
      <c r="A1287"/>
      <c r="B1287"/>
      <c r="C1287"/>
    </row>
    <row r="1288" spans="1:3" ht="15" x14ac:dyDescent="0.25">
      <c r="A1288"/>
      <c r="B1288"/>
      <c r="C1288"/>
    </row>
    <row r="1289" spans="1:3" ht="15" x14ac:dyDescent="0.25">
      <c r="A1289"/>
      <c r="B1289"/>
      <c r="C1289"/>
    </row>
    <row r="1290" spans="1:3" ht="15" x14ac:dyDescent="0.25">
      <c r="A1290"/>
      <c r="B1290"/>
      <c r="C1290"/>
    </row>
    <row r="1291" spans="1:3" ht="15" x14ac:dyDescent="0.25">
      <c r="A1291"/>
      <c r="B1291"/>
      <c r="C1291"/>
    </row>
    <row r="1292" spans="1:3" ht="15" x14ac:dyDescent="0.25">
      <c r="A1292"/>
      <c r="B1292"/>
      <c r="C1292"/>
    </row>
    <row r="1293" spans="1:3" ht="15" x14ac:dyDescent="0.25">
      <c r="A1293"/>
      <c r="B1293"/>
      <c r="C1293"/>
    </row>
    <row r="1294" spans="1:3" ht="15" x14ac:dyDescent="0.25">
      <c r="A1294"/>
      <c r="B1294"/>
      <c r="C1294"/>
    </row>
    <row r="1295" spans="1:3" ht="15" x14ac:dyDescent="0.25">
      <c r="A1295"/>
      <c r="B1295"/>
      <c r="C1295"/>
    </row>
    <row r="1296" spans="1:3" ht="15" x14ac:dyDescent="0.25">
      <c r="A1296"/>
      <c r="B1296"/>
      <c r="C1296"/>
    </row>
    <row r="1297" spans="1:3" ht="15" x14ac:dyDescent="0.25">
      <c r="A1297"/>
      <c r="B1297"/>
      <c r="C1297"/>
    </row>
    <row r="1298" spans="1:3" ht="15" x14ac:dyDescent="0.25">
      <c r="A1298"/>
      <c r="B1298"/>
      <c r="C1298"/>
    </row>
    <row r="1299" spans="1:3" ht="15" x14ac:dyDescent="0.25">
      <c r="A1299"/>
      <c r="B1299"/>
      <c r="C1299"/>
    </row>
    <row r="1300" spans="1:3" ht="15" x14ac:dyDescent="0.25">
      <c r="A1300"/>
      <c r="B1300"/>
      <c r="C1300"/>
    </row>
    <row r="1301" spans="1:3" ht="15" x14ac:dyDescent="0.25">
      <c r="A1301"/>
      <c r="B1301"/>
      <c r="C1301"/>
    </row>
    <row r="1302" spans="1:3" ht="15" x14ac:dyDescent="0.25">
      <c r="A1302"/>
      <c r="B1302"/>
      <c r="C1302"/>
    </row>
    <row r="1303" spans="1:3" ht="15" x14ac:dyDescent="0.25">
      <c r="A1303"/>
      <c r="B1303"/>
      <c r="C1303"/>
    </row>
    <row r="1304" spans="1:3" ht="15" x14ac:dyDescent="0.25">
      <c r="A1304"/>
      <c r="B1304"/>
      <c r="C1304"/>
    </row>
    <row r="1305" spans="1:3" ht="15" x14ac:dyDescent="0.25">
      <c r="A1305"/>
      <c r="B1305"/>
      <c r="C1305"/>
    </row>
    <row r="1306" spans="1:3" ht="15" x14ac:dyDescent="0.25">
      <c r="A1306"/>
      <c r="B1306"/>
      <c r="C1306"/>
    </row>
    <row r="1307" spans="1:3" ht="15" x14ac:dyDescent="0.25">
      <c r="A1307"/>
      <c r="B1307"/>
      <c r="C1307"/>
    </row>
    <row r="1308" spans="1:3" ht="15" x14ac:dyDescent="0.25">
      <c r="A1308"/>
      <c r="B1308"/>
      <c r="C1308"/>
    </row>
    <row r="1309" spans="1:3" ht="15" x14ac:dyDescent="0.25">
      <c r="A1309"/>
      <c r="B1309"/>
      <c r="C1309"/>
    </row>
    <row r="1310" spans="1:3" ht="15" x14ac:dyDescent="0.25">
      <c r="A1310"/>
      <c r="B1310"/>
      <c r="C1310"/>
    </row>
    <row r="1311" spans="1:3" ht="15" x14ac:dyDescent="0.25">
      <c r="A1311"/>
      <c r="B1311"/>
      <c r="C1311"/>
    </row>
    <row r="1312" spans="1:3" ht="15" x14ac:dyDescent="0.25">
      <c r="A1312"/>
      <c r="B1312"/>
      <c r="C1312"/>
    </row>
    <row r="1313" spans="1:3" ht="15" x14ac:dyDescent="0.25">
      <c r="A1313"/>
      <c r="B1313"/>
      <c r="C1313"/>
    </row>
    <row r="1314" spans="1:3" ht="15" x14ac:dyDescent="0.25">
      <c r="A1314"/>
      <c r="B1314"/>
      <c r="C1314"/>
    </row>
    <row r="1315" spans="1:3" ht="15" x14ac:dyDescent="0.25">
      <c r="A1315"/>
      <c r="B1315"/>
      <c r="C1315"/>
    </row>
    <row r="1316" spans="1:3" ht="15" x14ac:dyDescent="0.25">
      <c r="A1316"/>
      <c r="B1316"/>
      <c r="C1316"/>
    </row>
    <row r="1317" spans="1:3" ht="15" x14ac:dyDescent="0.25">
      <c r="A1317"/>
      <c r="B1317"/>
      <c r="C1317"/>
    </row>
    <row r="1318" spans="1:3" ht="15" x14ac:dyDescent="0.25">
      <c r="A1318"/>
      <c r="B1318"/>
      <c r="C1318"/>
    </row>
    <row r="1319" spans="1:3" ht="15" x14ac:dyDescent="0.25">
      <c r="A1319"/>
      <c r="B1319"/>
      <c r="C1319"/>
    </row>
    <row r="1320" spans="1:3" ht="15" x14ac:dyDescent="0.25">
      <c r="A1320"/>
      <c r="B1320"/>
      <c r="C1320"/>
    </row>
    <row r="1321" spans="1:3" ht="15" x14ac:dyDescent="0.25">
      <c r="A1321"/>
      <c r="B1321"/>
      <c r="C1321"/>
    </row>
    <row r="1322" spans="1:3" ht="15" x14ac:dyDescent="0.25">
      <c r="A1322"/>
      <c r="B1322"/>
      <c r="C1322"/>
    </row>
    <row r="1323" spans="1:3" ht="15" x14ac:dyDescent="0.25">
      <c r="A1323"/>
      <c r="B1323"/>
      <c r="C1323"/>
    </row>
    <row r="1324" spans="1:3" ht="15" x14ac:dyDescent="0.25">
      <c r="A1324"/>
      <c r="B1324"/>
      <c r="C1324"/>
    </row>
    <row r="1325" spans="1:3" ht="15" x14ac:dyDescent="0.25">
      <c r="A1325"/>
      <c r="B1325"/>
      <c r="C1325"/>
    </row>
    <row r="1326" spans="1:3" ht="15" x14ac:dyDescent="0.25">
      <c r="A1326"/>
      <c r="B1326"/>
      <c r="C1326"/>
    </row>
    <row r="1327" spans="1:3" ht="15" x14ac:dyDescent="0.25">
      <c r="A1327"/>
      <c r="B1327"/>
      <c r="C1327"/>
    </row>
    <row r="1328" spans="1:3" ht="15" x14ac:dyDescent="0.25">
      <c r="A1328"/>
      <c r="B1328"/>
      <c r="C1328"/>
    </row>
    <row r="1329" spans="1:3" ht="15" x14ac:dyDescent="0.25">
      <c r="A1329"/>
      <c r="B1329"/>
      <c r="C1329"/>
    </row>
    <row r="1330" spans="1:3" ht="15" x14ac:dyDescent="0.25">
      <c r="A1330"/>
      <c r="B1330"/>
      <c r="C1330"/>
    </row>
    <row r="1331" spans="1:3" ht="15" x14ac:dyDescent="0.25">
      <c r="A1331"/>
      <c r="B1331"/>
      <c r="C1331"/>
    </row>
    <row r="1332" spans="1:3" ht="15" x14ac:dyDescent="0.25">
      <c r="A1332"/>
      <c r="B1332"/>
      <c r="C1332"/>
    </row>
    <row r="1333" spans="1:3" ht="15" x14ac:dyDescent="0.25">
      <c r="A1333"/>
      <c r="B1333"/>
      <c r="C1333"/>
    </row>
    <row r="1334" spans="1:3" ht="15" x14ac:dyDescent="0.25">
      <c r="A1334"/>
      <c r="B1334"/>
      <c r="C1334"/>
    </row>
    <row r="1335" spans="1:3" ht="15" x14ac:dyDescent="0.25">
      <c r="A1335"/>
      <c r="B1335"/>
      <c r="C1335"/>
    </row>
    <row r="1336" spans="1:3" ht="15" x14ac:dyDescent="0.25">
      <c r="A1336"/>
      <c r="B1336"/>
      <c r="C1336"/>
    </row>
    <row r="1337" spans="1:3" ht="15" x14ac:dyDescent="0.25">
      <c r="A1337"/>
      <c r="B1337"/>
      <c r="C1337"/>
    </row>
    <row r="1338" spans="1:3" ht="15" x14ac:dyDescent="0.25">
      <c r="A1338"/>
      <c r="B1338"/>
      <c r="C1338"/>
    </row>
    <row r="1339" spans="1:3" ht="15" x14ac:dyDescent="0.25">
      <c r="A1339"/>
      <c r="B1339"/>
      <c r="C1339"/>
    </row>
    <row r="1340" spans="1:3" ht="15" x14ac:dyDescent="0.25">
      <c r="A1340"/>
      <c r="B1340"/>
      <c r="C1340"/>
    </row>
    <row r="1341" spans="1:3" ht="15" x14ac:dyDescent="0.25">
      <c r="A1341"/>
      <c r="B1341"/>
      <c r="C1341"/>
    </row>
    <row r="1342" spans="1:3" ht="15" x14ac:dyDescent="0.25">
      <c r="A1342"/>
      <c r="B1342"/>
      <c r="C1342"/>
    </row>
    <row r="1343" spans="1:3" ht="15" x14ac:dyDescent="0.25">
      <c r="A1343"/>
      <c r="B1343"/>
      <c r="C1343"/>
    </row>
    <row r="1344" spans="1:3" ht="15" x14ac:dyDescent="0.25">
      <c r="A1344"/>
      <c r="B1344"/>
      <c r="C1344"/>
    </row>
    <row r="1345" spans="1:3" ht="15" x14ac:dyDescent="0.25">
      <c r="A1345"/>
      <c r="B1345"/>
      <c r="C1345"/>
    </row>
    <row r="1346" spans="1:3" ht="15" x14ac:dyDescent="0.25">
      <c r="A1346"/>
      <c r="B1346"/>
      <c r="C1346"/>
    </row>
    <row r="1347" spans="1:3" ht="15" x14ac:dyDescent="0.25">
      <c r="A1347"/>
      <c r="B1347"/>
      <c r="C1347"/>
    </row>
    <row r="1348" spans="1:3" ht="15" x14ac:dyDescent="0.25">
      <c r="A1348"/>
      <c r="B1348"/>
      <c r="C1348"/>
    </row>
    <row r="1349" spans="1:3" ht="15" x14ac:dyDescent="0.25">
      <c r="A1349"/>
      <c r="B1349"/>
      <c r="C1349"/>
    </row>
    <row r="1350" spans="1:3" ht="15" x14ac:dyDescent="0.25">
      <c r="A1350"/>
      <c r="B1350"/>
      <c r="C1350"/>
    </row>
    <row r="1351" spans="1:3" ht="15" x14ac:dyDescent="0.25">
      <c r="A1351"/>
      <c r="B1351"/>
      <c r="C1351"/>
    </row>
    <row r="1352" spans="1:3" ht="15" x14ac:dyDescent="0.25">
      <c r="A1352"/>
      <c r="B1352"/>
      <c r="C1352"/>
    </row>
    <row r="1353" spans="1:3" ht="15" x14ac:dyDescent="0.25">
      <c r="A1353"/>
      <c r="B1353"/>
      <c r="C1353"/>
    </row>
    <row r="1354" spans="1:3" ht="15" x14ac:dyDescent="0.25">
      <c r="A1354"/>
      <c r="B1354"/>
      <c r="C1354"/>
    </row>
    <row r="1355" spans="1:3" ht="15" x14ac:dyDescent="0.25">
      <c r="A1355"/>
      <c r="B1355"/>
      <c r="C1355"/>
    </row>
    <row r="1356" spans="1:3" ht="15" x14ac:dyDescent="0.25">
      <c r="A1356"/>
      <c r="B1356"/>
      <c r="C1356"/>
    </row>
    <row r="1357" spans="1:3" ht="15" x14ac:dyDescent="0.25">
      <c r="A1357"/>
      <c r="B1357"/>
      <c r="C1357"/>
    </row>
    <row r="1358" spans="1:3" ht="15" x14ac:dyDescent="0.25">
      <c r="A1358"/>
      <c r="B1358"/>
      <c r="C1358"/>
    </row>
    <row r="1359" spans="1:3" ht="15" x14ac:dyDescent="0.25">
      <c r="A1359"/>
      <c r="B1359"/>
      <c r="C1359"/>
    </row>
    <row r="1360" spans="1:3" ht="15" x14ac:dyDescent="0.25">
      <c r="A1360"/>
      <c r="B1360"/>
      <c r="C1360"/>
    </row>
    <row r="1361" spans="1:3" ht="15" x14ac:dyDescent="0.25">
      <c r="A1361"/>
      <c r="B1361"/>
      <c r="C1361"/>
    </row>
    <row r="1362" spans="1:3" ht="15" x14ac:dyDescent="0.25">
      <c r="A1362"/>
      <c r="B1362"/>
      <c r="C1362"/>
    </row>
    <row r="1363" spans="1:3" ht="15" x14ac:dyDescent="0.25">
      <c r="A1363"/>
      <c r="B1363"/>
      <c r="C1363"/>
    </row>
    <row r="1364" spans="1:3" ht="15" x14ac:dyDescent="0.25">
      <c r="A1364"/>
      <c r="B1364"/>
      <c r="C1364"/>
    </row>
    <row r="1365" spans="1:3" ht="15" x14ac:dyDescent="0.25">
      <c r="A1365"/>
      <c r="B1365"/>
      <c r="C1365"/>
    </row>
    <row r="1366" spans="1:3" ht="15" x14ac:dyDescent="0.25">
      <c r="A1366"/>
      <c r="B1366"/>
      <c r="C1366"/>
    </row>
    <row r="1367" spans="1:3" ht="15" x14ac:dyDescent="0.25">
      <c r="A1367"/>
      <c r="B1367"/>
      <c r="C1367"/>
    </row>
    <row r="1368" spans="1:3" ht="15" x14ac:dyDescent="0.25">
      <c r="A1368"/>
      <c r="B1368"/>
      <c r="C1368"/>
    </row>
    <row r="1369" spans="1:3" ht="15" x14ac:dyDescent="0.25">
      <c r="A1369"/>
      <c r="B1369"/>
      <c r="C1369"/>
    </row>
    <row r="1370" spans="1:3" ht="15" x14ac:dyDescent="0.25">
      <c r="A1370"/>
      <c r="B1370"/>
      <c r="C1370"/>
    </row>
    <row r="1371" spans="1:3" ht="15" x14ac:dyDescent="0.25">
      <c r="A1371"/>
      <c r="B1371"/>
      <c r="C1371"/>
    </row>
    <row r="1372" spans="1:3" ht="15" x14ac:dyDescent="0.25">
      <c r="A1372"/>
      <c r="B1372"/>
      <c r="C1372"/>
    </row>
    <row r="1373" spans="1:3" ht="15" x14ac:dyDescent="0.25">
      <c r="A1373"/>
      <c r="B1373"/>
      <c r="C1373"/>
    </row>
    <row r="1374" spans="1:3" ht="15" x14ac:dyDescent="0.25">
      <c r="A1374"/>
      <c r="B1374"/>
      <c r="C1374"/>
    </row>
    <row r="1375" spans="1:3" ht="15" x14ac:dyDescent="0.25">
      <c r="A1375"/>
      <c r="B1375"/>
      <c r="C1375"/>
    </row>
    <row r="1376" spans="1:3" ht="15" x14ac:dyDescent="0.25">
      <c r="A1376"/>
      <c r="B1376"/>
      <c r="C1376"/>
    </row>
    <row r="1377" spans="1:3" ht="15" x14ac:dyDescent="0.25">
      <c r="A1377"/>
      <c r="B1377"/>
      <c r="C1377"/>
    </row>
    <row r="1378" spans="1:3" ht="15" x14ac:dyDescent="0.25">
      <c r="A1378"/>
      <c r="B1378"/>
      <c r="C1378"/>
    </row>
    <row r="1379" spans="1:3" ht="15" x14ac:dyDescent="0.25">
      <c r="A1379"/>
      <c r="B1379"/>
      <c r="C1379"/>
    </row>
    <row r="1380" spans="1:3" ht="15" x14ac:dyDescent="0.25">
      <c r="A1380"/>
      <c r="B1380"/>
      <c r="C1380"/>
    </row>
    <row r="1381" spans="1:3" ht="15" x14ac:dyDescent="0.25">
      <c r="A1381"/>
      <c r="B1381"/>
      <c r="C1381"/>
    </row>
    <row r="1382" spans="1:3" ht="15" x14ac:dyDescent="0.25">
      <c r="A1382"/>
      <c r="B1382"/>
      <c r="C1382"/>
    </row>
    <row r="1383" spans="1:3" ht="15" x14ac:dyDescent="0.25">
      <c r="A1383"/>
      <c r="B1383"/>
      <c r="C1383"/>
    </row>
    <row r="1384" spans="1:3" ht="15" x14ac:dyDescent="0.25">
      <c r="A1384"/>
      <c r="B1384"/>
      <c r="C1384"/>
    </row>
    <row r="1385" spans="1:3" ht="15" x14ac:dyDescent="0.25">
      <c r="A1385"/>
      <c r="B1385"/>
      <c r="C1385"/>
    </row>
    <row r="1386" spans="1:3" ht="15" x14ac:dyDescent="0.25">
      <c r="A1386"/>
      <c r="B1386"/>
      <c r="C1386"/>
    </row>
    <row r="1387" spans="1:3" ht="15" x14ac:dyDescent="0.25">
      <c r="A1387"/>
      <c r="B1387"/>
      <c r="C1387"/>
    </row>
    <row r="1388" spans="1:3" ht="15" x14ac:dyDescent="0.25">
      <c r="A1388"/>
      <c r="B1388"/>
      <c r="C1388"/>
    </row>
    <row r="1389" spans="1:3" ht="15" x14ac:dyDescent="0.25">
      <c r="A1389"/>
      <c r="B1389"/>
      <c r="C1389"/>
    </row>
    <row r="1390" spans="1:3" ht="15" x14ac:dyDescent="0.25">
      <c r="A1390"/>
      <c r="B1390"/>
      <c r="C1390"/>
    </row>
    <row r="1391" spans="1:3" ht="15" x14ac:dyDescent="0.25">
      <c r="A1391"/>
      <c r="B1391"/>
      <c r="C1391"/>
    </row>
    <row r="1392" spans="1:3" ht="15" x14ac:dyDescent="0.25">
      <c r="A1392"/>
      <c r="B1392"/>
      <c r="C1392"/>
    </row>
    <row r="1393" spans="1:3" ht="15" x14ac:dyDescent="0.25">
      <c r="A1393"/>
      <c r="B1393"/>
      <c r="C1393"/>
    </row>
    <row r="1394" spans="1:3" ht="15" x14ac:dyDescent="0.25">
      <c r="A1394"/>
      <c r="B1394"/>
      <c r="C1394"/>
    </row>
    <row r="1395" spans="1:3" ht="15" x14ac:dyDescent="0.25">
      <c r="A1395"/>
      <c r="B1395"/>
      <c r="C1395"/>
    </row>
    <row r="1396" spans="1:3" ht="15" x14ac:dyDescent="0.25">
      <c r="A1396"/>
      <c r="B1396"/>
      <c r="C1396"/>
    </row>
    <row r="1397" spans="1:3" ht="15" x14ac:dyDescent="0.25">
      <c r="A1397"/>
      <c r="B1397"/>
      <c r="C1397"/>
    </row>
    <row r="1398" spans="1:3" ht="15" x14ac:dyDescent="0.25">
      <c r="A1398"/>
      <c r="B1398"/>
      <c r="C1398"/>
    </row>
    <row r="1399" spans="1:3" ht="15" x14ac:dyDescent="0.25">
      <c r="A1399"/>
      <c r="B1399"/>
      <c r="C1399"/>
    </row>
    <row r="1400" spans="1:3" ht="15" x14ac:dyDescent="0.25">
      <c r="A1400"/>
      <c r="B1400"/>
      <c r="C1400"/>
    </row>
    <row r="1401" spans="1:3" ht="15" x14ac:dyDescent="0.25">
      <c r="A1401"/>
      <c r="B1401"/>
      <c r="C1401"/>
    </row>
    <row r="1402" spans="1:3" ht="15" x14ac:dyDescent="0.25">
      <c r="A1402"/>
      <c r="B1402"/>
      <c r="C1402"/>
    </row>
    <row r="1403" spans="1:3" ht="15" x14ac:dyDescent="0.25">
      <c r="A1403"/>
      <c r="B1403"/>
      <c r="C1403"/>
    </row>
    <row r="1404" spans="1:3" ht="15" x14ac:dyDescent="0.25">
      <c r="A1404"/>
      <c r="B1404"/>
      <c r="C1404"/>
    </row>
    <row r="1405" spans="1:3" ht="15" x14ac:dyDescent="0.25">
      <c r="A1405"/>
      <c r="B1405"/>
      <c r="C1405"/>
    </row>
    <row r="1406" spans="1:3" ht="15" x14ac:dyDescent="0.25">
      <c r="A1406"/>
      <c r="B1406"/>
      <c r="C1406"/>
    </row>
    <row r="1407" spans="1:3" ht="15" x14ac:dyDescent="0.25">
      <c r="A1407"/>
      <c r="B1407"/>
      <c r="C1407"/>
    </row>
    <row r="1408" spans="1:3" ht="15" x14ac:dyDescent="0.25">
      <c r="A1408"/>
      <c r="B1408"/>
      <c r="C1408"/>
    </row>
    <row r="1409" spans="1:3" ht="15" x14ac:dyDescent="0.25">
      <c r="A1409"/>
      <c r="B1409"/>
      <c r="C1409"/>
    </row>
    <row r="1410" spans="1:3" ht="15" x14ac:dyDescent="0.25">
      <c r="A1410"/>
      <c r="B1410"/>
      <c r="C1410"/>
    </row>
    <row r="1411" spans="1:3" ht="15" x14ac:dyDescent="0.25">
      <c r="A1411"/>
      <c r="B1411"/>
      <c r="C1411"/>
    </row>
    <row r="1412" spans="1:3" ht="15" x14ac:dyDescent="0.25">
      <c r="A1412"/>
      <c r="B1412"/>
      <c r="C1412"/>
    </row>
    <row r="1413" spans="1:3" ht="15" x14ac:dyDescent="0.25">
      <c r="A1413"/>
      <c r="B1413"/>
      <c r="C1413"/>
    </row>
    <row r="1414" spans="1:3" ht="15" x14ac:dyDescent="0.25">
      <c r="A1414"/>
      <c r="B1414"/>
      <c r="C1414"/>
    </row>
    <row r="1415" spans="1:3" ht="15" x14ac:dyDescent="0.25">
      <c r="A1415"/>
      <c r="B1415"/>
      <c r="C1415"/>
    </row>
    <row r="1416" spans="1:3" ht="15" x14ac:dyDescent="0.25">
      <c r="A1416"/>
      <c r="B1416"/>
      <c r="C1416"/>
    </row>
    <row r="1417" spans="1:3" ht="15" x14ac:dyDescent="0.25">
      <c r="A1417"/>
      <c r="B1417"/>
      <c r="C1417"/>
    </row>
    <row r="1418" spans="1:3" ht="15" x14ac:dyDescent="0.25">
      <c r="A1418"/>
      <c r="B1418"/>
      <c r="C1418"/>
    </row>
    <row r="1419" spans="1:3" ht="15" x14ac:dyDescent="0.25">
      <c r="A1419"/>
      <c r="B1419"/>
      <c r="C1419"/>
    </row>
    <row r="1420" spans="1:3" ht="15" x14ac:dyDescent="0.25">
      <c r="A1420"/>
      <c r="B1420"/>
      <c r="C1420"/>
    </row>
    <row r="1421" spans="1:3" ht="15" x14ac:dyDescent="0.25">
      <c r="A1421"/>
      <c r="B1421"/>
      <c r="C1421"/>
    </row>
    <row r="1422" spans="1:3" ht="15" x14ac:dyDescent="0.25">
      <c r="A1422"/>
      <c r="B1422"/>
      <c r="C1422"/>
    </row>
    <row r="1423" spans="1:3" ht="15" x14ac:dyDescent="0.25">
      <c r="A1423"/>
      <c r="B1423"/>
      <c r="C1423"/>
    </row>
    <row r="1424" spans="1:3" ht="15" x14ac:dyDescent="0.25">
      <c r="A1424"/>
      <c r="B1424"/>
      <c r="C1424"/>
    </row>
    <row r="1425" spans="1:3" ht="15" x14ac:dyDescent="0.25">
      <c r="A1425"/>
      <c r="B1425"/>
      <c r="C1425"/>
    </row>
    <row r="1426" spans="1:3" ht="15" x14ac:dyDescent="0.25">
      <c r="A1426"/>
      <c r="B1426"/>
      <c r="C1426"/>
    </row>
    <row r="1427" spans="1:3" ht="15" x14ac:dyDescent="0.25">
      <c r="A1427"/>
      <c r="B1427"/>
      <c r="C1427"/>
    </row>
    <row r="1428" spans="1:3" ht="15" x14ac:dyDescent="0.25">
      <c r="A1428"/>
      <c r="B1428"/>
      <c r="C1428"/>
    </row>
    <row r="1429" spans="1:3" ht="15" x14ac:dyDescent="0.25">
      <c r="A1429"/>
      <c r="B1429"/>
      <c r="C1429"/>
    </row>
    <row r="1430" spans="1:3" ht="15" x14ac:dyDescent="0.25">
      <c r="A1430"/>
      <c r="B1430"/>
      <c r="C1430"/>
    </row>
    <row r="1431" spans="1:3" ht="15" x14ac:dyDescent="0.25">
      <c r="A1431"/>
      <c r="B1431"/>
      <c r="C1431"/>
    </row>
    <row r="1432" spans="1:3" ht="15" x14ac:dyDescent="0.25">
      <c r="A1432"/>
      <c r="B1432"/>
      <c r="C1432"/>
    </row>
    <row r="1433" spans="1:3" ht="15" x14ac:dyDescent="0.25">
      <c r="A1433"/>
      <c r="B1433"/>
      <c r="C1433"/>
    </row>
    <row r="1434" spans="1:3" ht="15" x14ac:dyDescent="0.25">
      <c r="A1434"/>
      <c r="B1434"/>
      <c r="C1434"/>
    </row>
    <row r="1435" spans="1:3" ht="15" x14ac:dyDescent="0.25">
      <c r="A1435"/>
      <c r="B1435"/>
      <c r="C1435"/>
    </row>
    <row r="1436" spans="1:3" ht="15" x14ac:dyDescent="0.25">
      <c r="A1436"/>
      <c r="B1436"/>
      <c r="C1436"/>
    </row>
    <row r="1437" spans="1:3" ht="15" x14ac:dyDescent="0.25">
      <c r="A1437"/>
      <c r="B1437"/>
      <c r="C1437"/>
    </row>
    <row r="1438" spans="1:3" ht="15" x14ac:dyDescent="0.25">
      <c r="A1438"/>
      <c r="B1438"/>
      <c r="C1438"/>
    </row>
    <row r="1439" spans="1:3" ht="15" x14ac:dyDescent="0.25">
      <c r="A1439"/>
      <c r="B1439"/>
      <c r="C1439"/>
    </row>
    <row r="1440" spans="1:3" ht="15" x14ac:dyDescent="0.25">
      <c r="A1440"/>
      <c r="B1440"/>
      <c r="C1440"/>
    </row>
    <row r="1441" spans="1:3" ht="15" x14ac:dyDescent="0.25">
      <c r="A1441"/>
      <c r="B1441"/>
      <c r="C1441"/>
    </row>
    <row r="1442" spans="1:3" ht="15" x14ac:dyDescent="0.25">
      <c r="A1442"/>
      <c r="B1442"/>
      <c r="C1442"/>
    </row>
    <row r="1443" spans="1:3" ht="15" x14ac:dyDescent="0.25">
      <c r="A1443"/>
      <c r="B1443"/>
      <c r="C1443"/>
    </row>
    <row r="1444" spans="1:3" ht="15" x14ac:dyDescent="0.25">
      <c r="A1444"/>
      <c r="B1444"/>
      <c r="C1444"/>
    </row>
    <row r="1445" spans="1:3" ht="15" x14ac:dyDescent="0.25">
      <c r="A1445"/>
      <c r="B1445"/>
      <c r="C1445"/>
    </row>
    <row r="1446" spans="1:3" ht="15" x14ac:dyDescent="0.25">
      <c r="A1446"/>
      <c r="B1446"/>
      <c r="C1446"/>
    </row>
    <row r="1447" spans="1:3" ht="15" x14ac:dyDescent="0.25">
      <c r="A1447"/>
      <c r="B1447"/>
      <c r="C1447"/>
    </row>
    <row r="1448" spans="1:3" ht="15" x14ac:dyDescent="0.25">
      <c r="A1448"/>
      <c r="B1448"/>
      <c r="C1448"/>
    </row>
    <row r="1449" spans="1:3" ht="15" x14ac:dyDescent="0.25">
      <c r="A1449"/>
      <c r="B1449"/>
      <c r="C1449"/>
    </row>
    <row r="1450" spans="1:3" ht="15" x14ac:dyDescent="0.25">
      <c r="A1450"/>
      <c r="B1450"/>
      <c r="C1450"/>
    </row>
    <row r="1451" spans="1:3" ht="15" x14ac:dyDescent="0.25">
      <c r="A1451"/>
      <c r="B1451"/>
      <c r="C1451"/>
    </row>
    <row r="1452" spans="1:3" ht="15" x14ac:dyDescent="0.25">
      <c r="A1452"/>
      <c r="B1452"/>
      <c r="C1452"/>
    </row>
    <row r="1453" spans="1:3" ht="15" x14ac:dyDescent="0.25">
      <c r="A1453"/>
      <c r="B1453"/>
      <c r="C1453"/>
    </row>
    <row r="1454" spans="1:3" ht="15" x14ac:dyDescent="0.25">
      <c r="A1454"/>
      <c r="B1454"/>
      <c r="C1454"/>
    </row>
    <row r="1455" spans="1:3" ht="15" x14ac:dyDescent="0.25">
      <c r="A1455"/>
      <c r="B1455"/>
      <c r="C1455"/>
    </row>
    <row r="1456" spans="1:3" ht="15" x14ac:dyDescent="0.25">
      <c r="A1456"/>
      <c r="B1456"/>
      <c r="C1456"/>
    </row>
    <row r="1457" spans="1:3" ht="15" x14ac:dyDescent="0.25">
      <c r="A1457"/>
      <c r="B1457"/>
      <c r="C1457"/>
    </row>
    <row r="1458" spans="1:3" ht="15" x14ac:dyDescent="0.25">
      <c r="A1458"/>
      <c r="B1458"/>
      <c r="C1458"/>
    </row>
    <row r="1459" spans="1:3" ht="15" x14ac:dyDescent="0.25">
      <c r="A1459"/>
      <c r="B1459"/>
      <c r="C1459"/>
    </row>
    <row r="1460" spans="1:3" ht="15" x14ac:dyDescent="0.25">
      <c r="A1460"/>
      <c r="B1460"/>
      <c r="C1460"/>
    </row>
    <row r="1461" spans="1:3" ht="15" x14ac:dyDescent="0.25">
      <c r="A1461"/>
      <c r="B1461"/>
      <c r="C1461"/>
    </row>
    <row r="1462" spans="1:3" ht="15" x14ac:dyDescent="0.25">
      <c r="A1462"/>
      <c r="B1462"/>
      <c r="C1462"/>
    </row>
    <row r="1463" spans="1:3" ht="15" x14ac:dyDescent="0.25">
      <c r="A1463"/>
      <c r="B1463"/>
      <c r="C1463"/>
    </row>
    <row r="1464" spans="1:3" ht="15" x14ac:dyDescent="0.25">
      <c r="A1464"/>
      <c r="B1464"/>
      <c r="C1464"/>
    </row>
    <row r="1465" spans="1:3" ht="15" x14ac:dyDescent="0.25">
      <c r="A1465"/>
      <c r="B1465"/>
      <c r="C1465"/>
    </row>
    <row r="1466" spans="1:3" ht="15" x14ac:dyDescent="0.25">
      <c r="A1466"/>
      <c r="B1466"/>
      <c r="C1466"/>
    </row>
    <row r="1467" spans="1:3" ht="15" x14ac:dyDescent="0.25">
      <c r="A1467"/>
      <c r="B1467"/>
      <c r="C1467"/>
    </row>
    <row r="1468" spans="1:3" ht="15" x14ac:dyDescent="0.25">
      <c r="A1468"/>
      <c r="B1468"/>
      <c r="C1468"/>
    </row>
    <row r="1469" spans="1:3" ht="15" x14ac:dyDescent="0.25">
      <c r="A1469"/>
      <c r="B1469"/>
      <c r="C1469"/>
    </row>
    <row r="1470" spans="1:3" ht="15" x14ac:dyDescent="0.25">
      <c r="A1470"/>
      <c r="B1470"/>
      <c r="C1470"/>
    </row>
    <row r="1471" spans="1:3" ht="15" x14ac:dyDescent="0.25">
      <c r="A1471"/>
      <c r="B1471"/>
      <c r="C1471"/>
    </row>
    <row r="1472" spans="1:3" ht="15" x14ac:dyDescent="0.25">
      <c r="A1472"/>
      <c r="B1472"/>
      <c r="C1472"/>
    </row>
    <row r="1473" spans="1:3" ht="15" x14ac:dyDescent="0.25">
      <c r="A1473"/>
      <c r="B1473"/>
      <c r="C1473"/>
    </row>
    <row r="1474" spans="1:3" ht="15" x14ac:dyDescent="0.25">
      <c r="A1474"/>
      <c r="B1474"/>
      <c r="C1474"/>
    </row>
    <row r="1475" spans="1:3" ht="15" x14ac:dyDescent="0.25">
      <c r="A1475"/>
      <c r="B1475"/>
      <c r="C1475"/>
    </row>
    <row r="1476" spans="1:3" ht="15" x14ac:dyDescent="0.25">
      <c r="A1476"/>
      <c r="B1476"/>
      <c r="C1476"/>
    </row>
    <row r="1477" spans="1:3" ht="15" x14ac:dyDescent="0.25">
      <c r="A1477"/>
      <c r="B1477"/>
      <c r="C1477"/>
    </row>
    <row r="1478" spans="1:3" ht="15" x14ac:dyDescent="0.25">
      <c r="A1478"/>
      <c r="B1478"/>
      <c r="C1478"/>
    </row>
    <row r="1479" spans="1:3" ht="15" x14ac:dyDescent="0.25">
      <c r="A1479"/>
      <c r="B1479"/>
      <c r="C1479"/>
    </row>
    <row r="1480" spans="1:3" ht="15" x14ac:dyDescent="0.25">
      <c r="A1480"/>
      <c r="B1480"/>
      <c r="C1480"/>
    </row>
    <row r="1481" spans="1:3" ht="15" x14ac:dyDescent="0.25">
      <c r="A1481"/>
      <c r="B1481"/>
      <c r="C1481"/>
    </row>
    <row r="1482" spans="1:3" ht="15" x14ac:dyDescent="0.25">
      <c r="A1482"/>
      <c r="B1482"/>
      <c r="C1482"/>
    </row>
    <row r="1483" spans="1:3" ht="15" x14ac:dyDescent="0.25">
      <c r="A1483"/>
      <c r="B1483"/>
      <c r="C1483"/>
    </row>
    <row r="1484" spans="1:3" ht="15" x14ac:dyDescent="0.25">
      <c r="A1484"/>
      <c r="B1484"/>
      <c r="C1484"/>
    </row>
    <row r="1485" spans="1:3" ht="15" x14ac:dyDescent="0.25">
      <c r="A1485"/>
      <c r="B1485"/>
      <c r="C1485"/>
    </row>
    <row r="1486" spans="1:3" ht="15" x14ac:dyDescent="0.25">
      <c r="A1486"/>
      <c r="B1486"/>
      <c r="C1486"/>
    </row>
    <row r="1487" spans="1:3" ht="15" x14ac:dyDescent="0.25">
      <c r="A1487"/>
      <c r="B1487"/>
      <c r="C1487"/>
    </row>
    <row r="1488" spans="1:3" ht="15" x14ac:dyDescent="0.25">
      <c r="A1488"/>
      <c r="B1488"/>
      <c r="C1488"/>
    </row>
    <row r="1489" spans="1:3" ht="15" x14ac:dyDescent="0.25">
      <c r="A1489"/>
      <c r="B1489"/>
      <c r="C1489"/>
    </row>
    <row r="1490" spans="1:3" ht="15" x14ac:dyDescent="0.25">
      <c r="A1490"/>
      <c r="B1490"/>
      <c r="C1490"/>
    </row>
    <row r="1491" spans="1:3" ht="15" x14ac:dyDescent="0.25">
      <c r="A1491"/>
      <c r="B1491"/>
      <c r="C1491"/>
    </row>
    <row r="1492" spans="1:3" ht="15" x14ac:dyDescent="0.25">
      <c r="A1492"/>
      <c r="B1492"/>
      <c r="C1492"/>
    </row>
    <row r="1493" spans="1:3" ht="15" x14ac:dyDescent="0.25">
      <c r="A1493"/>
      <c r="B1493"/>
      <c r="C1493"/>
    </row>
    <row r="1494" spans="1:3" ht="15" x14ac:dyDescent="0.25">
      <c r="A1494"/>
      <c r="B1494"/>
      <c r="C1494"/>
    </row>
    <row r="1495" spans="1:3" ht="15" x14ac:dyDescent="0.25">
      <c r="A1495"/>
      <c r="B1495"/>
      <c r="C1495"/>
    </row>
    <row r="1496" spans="1:3" ht="15" x14ac:dyDescent="0.25">
      <c r="A1496"/>
      <c r="B1496"/>
      <c r="C1496"/>
    </row>
    <row r="1497" spans="1:3" ht="15" x14ac:dyDescent="0.25">
      <c r="A1497"/>
      <c r="B1497"/>
      <c r="C1497"/>
    </row>
    <row r="1498" spans="1:3" ht="15" x14ac:dyDescent="0.25">
      <c r="A1498"/>
      <c r="B1498"/>
      <c r="C1498"/>
    </row>
    <row r="1499" spans="1:3" ht="15" x14ac:dyDescent="0.25">
      <c r="A1499"/>
      <c r="B1499"/>
      <c r="C1499"/>
    </row>
    <row r="1500" spans="1:3" ht="15" x14ac:dyDescent="0.25">
      <c r="A1500"/>
      <c r="B1500"/>
      <c r="C1500"/>
    </row>
    <row r="1501" spans="1:3" ht="15" x14ac:dyDescent="0.25">
      <c r="A1501"/>
      <c r="B1501"/>
      <c r="C1501"/>
    </row>
    <row r="1502" spans="1:3" ht="15" x14ac:dyDescent="0.25">
      <c r="A1502"/>
      <c r="B1502"/>
      <c r="C1502"/>
    </row>
    <row r="1503" spans="1:3" ht="15" x14ac:dyDescent="0.25">
      <c r="A1503"/>
      <c r="B1503"/>
      <c r="C1503"/>
    </row>
    <row r="1504" spans="1:3" ht="15" x14ac:dyDescent="0.25">
      <c r="A1504"/>
      <c r="B1504"/>
      <c r="C1504"/>
    </row>
    <row r="1505" spans="1:3" ht="15" x14ac:dyDescent="0.25">
      <c r="A1505"/>
      <c r="B1505"/>
      <c r="C1505"/>
    </row>
    <row r="1506" spans="1:3" ht="15" x14ac:dyDescent="0.25">
      <c r="A1506"/>
      <c r="B1506"/>
      <c r="C1506"/>
    </row>
    <row r="1507" spans="1:3" ht="15" x14ac:dyDescent="0.25">
      <c r="A1507"/>
      <c r="B1507"/>
      <c r="C1507"/>
    </row>
    <row r="1508" spans="1:3" ht="15" x14ac:dyDescent="0.25">
      <c r="A1508"/>
      <c r="B1508"/>
      <c r="C1508"/>
    </row>
    <row r="1509" spans="1:3" ht="15" x14ac:dyDescent="0.25">
      <c r="A1509"/>
      <c r="B1509"/>
      <c r="C1509"/>
    </row>
    <row r="1510" spans="1:3" ht="15" x14ac:dyDescent="0.25">
      <c r="A1510"/>
      <c r="B1510"/>
      <c r="C1510"/>
    </row>
    <row r="1511" spans="1:3" ht="15" x14ac:dyDescent="0.25">
      <c r="A1511"/>
      <c r="B1511"/>
      <c r="C1511"/>
    </row>
    <row r="1512" spans="1:3" ht="15" x14ac:dyDescent="0.25">
      <c r="A1512"/>
      <c r="B1512"/>
      <c r="C1512"/>
    </row>
    <row r="1513" spans="1:3" ht="15" x14ac:dyDescent="0.25">
      <c r="A1513"/>
      <c r="B1513"/>
      <c r="C1513"/>
    </row>
    <row r="1514" spans="1:3" ht="15" x14ac:dyDescent="0.25">
      <c r="A1514"/>
      <c r="B1514"/>
      <c r="C1514"/>
    </row>
    <row r="1515" spans="1:3" ht="15" x14ac:dyDescent="0.25">
      <c r="A1515"/>
      <c r="B1515"/>
      <c r="C1515"/>
    </row>
    <row r="1516" spans="1:3" ht="15" x14ac:dyDescent="0.25">
      <c r="A1516"/>
      <c r="B1516"/>
      <c r="C1516"/>
    </row>
    <row r="1517" spans="1:3" ht="15" x14ac:dyDescent="0.25">
      <c r="A1517"/>
      <c r="B1517"/>
      <c r="C1517"/>
    </row>
    <row r="1518" spans="1:3" ht="15" x14ac:dyDescent="0.25">
      <c r="A1518"/>
      <c r="B1518"/>
      <c r="C1518"/>
    </row>
    <row r="1519" spans="1:3" ht="15" x14ac:dyDescent="0.25">
      <c r="A1519"/>
      <c r="B1519"/>
      <c r="C1519"/>
    </row>
    <row r="1520" spans="1:3" ht="15" x14ac:dyDescent="0.25">
      <c r="A1520"/>
      <c r="B1520"/>
      <c r="C1520"/>
    </row>
    <row r="1521" spans="1:3" ht="15" x14ac:dyDescent="0.25">
      <c r="A1521"/>
      <c r="B1521"/>
      <c r="C1521"/>
    </row>
    <row r="1522" spans="1:3" ht="15" x14ac:dyDescent="0.25">
      <c r="A1522"/>
      <c r="B1522"/>
      <c r="C1522"/>
    </row>
    <row r="1523" spans="1:3" ht="15" x14ac:dyDescent="0.25">
      <c r="A1523"/>
      <c r="B1523"/>
      <c r="C1523"/>
    </row>
    <row r="1524" spans="1:3" ht="15" x14ac:dyDescent="0.25">
      <c r="A1524"/>
      <c r="B1524"/>
      <c r="C1524"/>
    </row>
    <row r="1525" spans="1:3" ht="15" x14ac:dyDescent="0.25">
      <c r="A1525"/>
      <c r="B1525"/>
      <c r="C1525"/>
    </row>
    <row r="1526" spans="1:3" ht="15" x14ac:dyDescent="0.25">
      <c r="A1526"/>
      <c r="B1526"/>
      <c r="C1526"/>
    </row>
    <row r="1527" spans="1:3" ht="15" x14ac:dyDescent="0.25">
      <c r="A1527"/>
      <c r="B1527"/>
      <c r="C1527"/>
    </row>
    <row r="1528" spans="1:3" ht="15" x14ac:dyDescent="0.25">
      <c r="A1528"/>
      <c r="B1528"/>
      <c r="C1528"/>
    </row>
    <row r="1529" spans="1:3" ht="15" x14ac:dyDescent="0.25">
      <c r="A1529"/>
      <c r="B1529"/>
      <c r="C1529"/>
    </row>
    <row r="1530" spans="1:3" ht="15" x14ac:dyDescent="0.25">
      <c r="A1530"/>
      <c r="B1530"/>
      <c r="C1530"/>
    </row>
    <row r="1531" spans="1:3" ht="15" x14ac:dyDescent="0.25">
      <c r="A1531"/>
      <c r="B1531"/>
      <c r="C1531"/>
    </row>
    <row r="1532" spans="1:3" ht="15" x14ac:dyDescent="0.25">
      <c r="A1532"/>
      <c r="B1532"/>
      <c r="C1532"/>
    </row>
    <row r="1533" spans="1:3" ht="15" x14ac:dyDescent="0.25">
      <c r="A1533"/>
      <c r="B1533"/>
      <c r="C1533"/>
    </row>
    <row r="1534" spans="1:3" ht="15" x14ac:dyDescent="0.25">
      <c r="A1534"/>
      <c r="B1534"/>
      <c r="C1534"/>
    </row>
    <row r="1535" spans="1:3" ht="15" x14ac:dyDescent="0.25">
      <c r="A1535"/>
      <c r="B1535"/>
      <c r="C1535"/>
    </row>
    <row r="1536" spans="1:3" ht="15" x14ac:dyDescent="0.25">
      <c r="A1536"/>
      <c r="B1536"/>
      <c r="C1536"/>
    </row>
    <row r="1537" spans="1:3" ht="15" x14ac:dyDescent="0.25">
      <c r="A1537"/>
      <c r="B1537"/>
      <c r="C1537"/>
    </row>
    <row r="1538" spans="1:3" ht="15" x14ac:dyDescent="0.25">
      <c r="A1538"/>
      <c r="B1538"/>
      <c r="C1538"/>
    </row>
    <row r="1539" spans="1:3" ht="15" x14ac:dyDescent="0.25">
      <c r="A1539"/>
      <c r="B1539"/>
      <c r="C1539"/>
    </row>
    <row r="1540" spans="1:3" ht="15" x14ac:dyDescent="0.25">
      <c r="A1540"/>
      <c r="B1540"/>
      <c r="C1540"/>
    </row>
    <row r="1541" spans="1:3" ht="15" x14ac:dyDescent="0.25">
      <c r="A1541"/>
      <c r="B1541"/>
      <c r="C1541"/>
    </row>
    <row r="1542" spans="1:3" ht="15" x14ac:dyDescent="0.25">
      <c r="A1542"/>
      <c r="B1542"/>
      <c r="C1542"/>
    </row>
    <row r="1543" spans="1:3" ht="15" x14ac:dyDescent="0.25">
      <c r="A1543"/>
      <c r="B1543"/>
      <c r="C1543"/>
    </row>
    <row r="1544" spans="1:3" ht="15" x14ac:dyDescent="0.25">
      <c r="A1544"/>
      <c r="B1544"/>
      <c r="C1544"/>
    </row>
    <row r="1545" spans="1:3" ht="15" x14ac:dyDescent="0.25">
      <c r="A1545"/>
      <c r="B1545"/>
      <c r="C1545"/>
    </row>
    <row r="1546" spans="1:3" ht="15" x14ac:dyDescent="0.25">
      <c r="A1546"/>
      <c r="B1546"/>
      <c r="C1546"/>
    </row>
    <row r="1547" spans="1:3" ht="15" x14ac:dyDescent="0.25">
      <c r="A1547"/>
      <c r="B1547"/>
      <c r="C1547"/>
    </row>
    <row r="1548" spans="1:3" ht="15" x14ac:dyDescent="0.25">
      <c r="A1548"/>
      <c r="B1548"/>
      <c r="C1548"/>
    </row>
    <row r="1549" spans="1:3" ht="15" x14ac:dyDescent="0.25">
      <c r="A1549"/>
      <c r="B1549"/>
      <c r="C1549"/>
    </row>
    <row r="1550" spans="1:3" ht="15" x14ac:dyDescent="0.25">
      <c r="A1550"/>
      <c r="B1550"/>
      <c r="C1550"/>
    </row>
    <row r="1551" spans="1:3" ht="15" x14ac:dyDescent="0.25">
      <c r="A1551"/>
      <c r="B1551"/>
      <c r="C1551"/>
    </row>
    <row r="1552" spans="1:3" ht="15" x14ac:dyDescent="0.25">
      <c r="A1552"/>
      <c r="B1552"/>
      <c r="C1552"/>
    </row>
    <row r="1553" spans="1:3" ht="15" x14ac:dyDescent="0.25">
      <c r="A1553"/>
      <c r="B1553"/>
      <c r="C1553"/>
    </row>
    <row r="1554" spans="1:3" ht="15" x14ac:dyDescent="0.25">
      <c r="A1554"/>
      <c r="B1554"/>
      <c r="C1554"/>
    </row>
    <row r="1555" spans="1:3" ht="15" x14ac:dyDescent="0.25">
      <c r="A1555"/>
      <c r="B1555"/>
      <c r="C1555"/>
    </row>
    <row r="1556" spans="1:3" ht="15" x14ac:dyDescent="0.25">
      <c r="A1556"/>
      <c r="B1556"/>
      <c r="C1556"/>
    </row>
    <row r="1557" spans="1:3" ht="15" x14ac:dyDescent="0.25">
      <c r="A1557"/>
      <c r="B1557"/>
      <c r="C1557"/>
    </row>
    <row r="1558" spans="1:3" ht="15" x14ac:dyDescent="0.25">
      <c r="A1558"/>
      <c r="B1558"/>
      <c r="C1558"/>
    </row>
    <row r="1559" spans="1:3" ht="15" x14ac:dyDescent="0.25">
      <c r="A1559"/>
      <c r="B1559"/>
      <c r="C1559"/>
    </row>
    <row r="1560" spans="1:3" ht="15" x14ac:dyDescent="0.25">
      <c r="A1560"/>
      <c r="B1560"/>
      <c r="C1560"/>
    </row>
    <row r="1561" spans="1:3" ht="15" x14ac:dyDescent="0.25">
      <c r="A1561"/>
      <c r="B1561"/>
      <c r="C1561"/>
    </row>
    <row r="1562" spans="1:3" ht="15" x14ac:dyDescent="0.25">
      <c r="A1562"/>
      <c r="B1562"/>
      <c r="C1562"/>
    </row>
    <row r="1563" spans="1:3" ht="15" x14ac:dyDescent="0.25">
      <c r="A1563"/>
      <c r="B1563"/>
      <c r="C1563"/>
    </row>
    <row r="1564" spans="1:3" ht="15" x14ac:dyDescent="0.25">
      <c r="A1564"/>
      <c r="B1564"/>
      <c r="C1564"/>
    </row>
    <row r="1565" spans="1:3" ht="15" x14ac:dyDescent="0.25">
      <c r="A1565"/>
      <c r="B1565"/>
      <c r="C1565"/>
    </row>
    <row r="1566" spans="1:3" ht="15" x14ac:dyDescent="0.25">
      <c r="A1566"/>
      <c r="B1566"/>
      <c r="C1566"/>
    </row>
    <row r="1567" spans="1:3" ht="15" x14ac:dyDescent="0.25">
      <c r="A1567"/>
      <c r="B1567"/>
      <c r="C1567"/>
    </row>
    <row r="1568" spans="1:3" ht="15" x14ac:dyDescent="0.25">
      <c r="A1568"/>
      <c r="B1568"/>
      <c r="C1568"/>
    </row>
    <row r="1569" spans="1:3" ht="15" x14ac:dyDescent="0.25">
      <c r="A1569"/>
      <c r="B1569"/>
      <c r="C1569"/>
    </row>
    <row r="1570" spans="1:3" ht="15" x14ac:dyDescent="0.25">
      <c r="A1570"/>
      <c r="B1570"/>
      <c r="C1570"/>
    </row>
    <row r="1571" spans="1:3" ht="15" x14ac:dyDescent="0.25">
      <c r="A1571"/>
      <c r="B1571"/>
      <c r="C1571"/>
    </row>
    <row r="1572" spans="1:3" ht="15" x14ac:dyDescent="0.25">
      <c r="A1572"/>
      <c r="B1572"/>
      <c r="C1572"/>
    </row>
    <row r="1573" spans="1:3" ht="15" x14ac:dyDescent="0.25">
      <c r="A1573"/>
      <c r="B1573"/>
      <c r="C1573"/>
    </row>
    <row r="1574" spans="1:3" ht="15" x14ac:dyDescent="0.25">
      <c r="A1574"/>
      <c r="B1574"/>
      <c r="C1574"/>
    </row>
    <row r="1575" spans="1:3" ht="15" x14ac:dyDescent="0.25">
      <c r="A1575"/>
      <c r="B1575"/>
      <c r="C1575"/>
    </row>
    <row r="1576" spans="1:3" ht="15" x14ac:dyDescent="0.25">
      <c r="A1576"/>
      <c r="B1576"/>
      <c r="C1576"/>
    </row>
    <row r="1577" spans="1:3" ht="15" x14ac:dyDescent="0.25">
      <c r="A1577"/>
      <c r="B1577"/>
      <c r="C1577"/>
    </row>
    <row r="1578" spans="1:3" ht="15" x14ac:dyDescent="0.25">
      <c r="A1578"/>
      <c r="B1578"/>
      <c r="C1578"/>
    </row>
    <row r="1579" spans="1:3" ht="15" x14ac:dyDescent="0.25">
      <c r="A1579"/>
      <c r="B1579"/>
      <c r="C1579"/>
    </row>
    <row r="1580" spans="1:3" ht="15" x14ac:dyDescent="0.25">
      <c r="A1580"/>
      <c r="B1580"/>
      <c r="C1580"/>
    </row>
    <row r="1581" spans="1:3" ht="15" x14ac:dyDescent="0.25">
      <c r="A1581"/>
      <c r="B1581"/>
      <c r="C1581"/>
    </row>
    <row r="1582" spans="1:3" ht="15" x14ac:dyDescent="0.25">
      <c r="A1582"/>
      <c r="B1582"/>
      <c r="C1582"/>
    </row>
    <row r="1583" spans="1:3" ht="15" x14ac:dyDescent="0.25">
      <c r="A1583"/>
      <c r="B1583"/>
      <c r="C1583"/>
    </row>
    <row r="1584" spans="1:3" ht="15" x14ac:dyDescent="0.25">
      <c r="A1584"/>
      <c r="B1584"/>
      <c r="C1584"/>
    </row>
    <row r="1585" spans="1:3" ht="15" x14ac:dyDescent="0.25">
      <c r="A1585"/>
      <c r="B1585"/>
      <c r="C1585"/>
    </row>
    <row r="1586" spans="1:3" ht="15" x14ac:dyDescent="0.25">
      <c r="A1586"/>
      <c r="B1586"/>
      <c r="C1586"/>
    </row>
    <row r="1587" spans="1:3" ht="15" x14ac:dyDescent="0.25">
      <c r="A1587"/>
      <c r="B1587"/>
      <c r="C1587"/>
    </row>
    <row r="1588" spans="1:3" ht="15" x14ac:dyDescent="0.25">
      <c r="A1588"/>
      <c r="B1588"/>
      <c r="C1588"/>
    </row>
    <row r="1589" spans="1:3" ht="15" x14ac:dyDescent="0.25">
      <c r="A1589"/>
      <c r="B1589"/>
      <c r="C1589"/>
    </row>
    <row r="1590" spans="1:3" ht="15" x14ac:dyDescent="0.25">
      <c r="A1590"/>
      <c r="B1590"/>
      <c r="C1590"/>
    </row>
    <row r="1591" spans="1:3" ht="15" x14ac:dyDescent="0.25">
      <c r="A1591"/>
      <c r="B1591"/>
      <c r="C1591"/>
    </row>
    <row r="1592" spans="1:3" ht="15" x14ac:dyDescent="0.25">
      <c r="A1592"/>
      <c r="B1592"/>
      <c r="C1592"/>
    </row>
    <row r="1593" spans="1:3" ht="15" x14ac:dyDescent="0.25">
      <c r="A1593"/>
      <c r="B1593"/>
      <c r="C1593"/>
    </row>
    <row r="1594" spans="1:3" ht="15" x14ac:dyDescent="0.25">
      <c r="A1594"/>
      <c r="B1594"/>
      <c r="C1594"/>
    </row>
    <row r="1595" spans="1:3" ht="15" x14ac:dyDescent="0.25">
      <c r="A1595"/>
      <c r="B1595"/>
      <c r="C1595"/>
    </row>
    <row r="1596" spans="1:3" ht="15" x14ac:dyDescent="0.25">
      <c r="A1596"/>
      <c r="B1596"/>
      <c r="C1596"/>
    </row>
    <row r="1597" spans="1:3" ht="15" x14ac:dyDescent="0.25">
      <c r="A1597"/>
      <c r="B1597"/>
      <c r="C1597"/>
    </row>
    <row r="1598" spans="1:3" ht="15" x14ac:dyDescent="0.25">
      <c r="A1598"/>
      <c r="B1598"/>
      <c r="C1598"/>
    </row>
    <row r="1599" spans="1:3" ht="15" x14ac:dyDescent="0.25">
      <c r="A1599"/>
      <c r="B1599"/>
      <c r="C1599"/>
    </row>
    <row r="1600" spans="1:3" ht="15" x14ac:dyDescent="0.25">
      <c r="A1600"/>
      <c r="B1600"/>
      <c r="C1600"/>
    </row>
    <row r="1601" spans="1:3" ht="15" x14ac:dyDescent="0.25">
      <c r="A1601"/>
      <c r="B1601"/>
      <c r="C1601"/>
    </row>
    <row r="1602" spans="1:3" ht="15" x14ac:dyDescent="0.25">
      <c r="A1602"/>
      <c r="B1602"/>
      <c r="C1602"/>
    </row>
    <row r="1603" spans="1:3" ht="15" x14ac:dyDescent="0.25">
      <c r="A1603"/>
      <c r="B1603"/>
      <c r="C1603"/>
    </row>
    <row r="1604" spans="1:3" ht="15" x14ac:dyDescent="0.25">
      <c r="A1604"/>
      <c r="B1604"/>
      <c r="C1604"/>
    </row>
    <row r="1605" spans="1:3" ht="15" x14ac:dyDescent="0.25">
      <c r="A1605"/>
      <c r="B1605"/>
      <c r="C1605"/>
    </row>
    <row r="1606" spans="1:3" ht="15" x14ac:dyDescent="0.25">
      <c r="A1606"/>
      <c r="B1606"/>
      <c r="C1606"/>
    </row>
    <row r="1607" spans="1:3" ht="15" x14ac:dyDescent="0.25">
      <c r="A1607"/>
      <c r="B1607"/>
      <c r="C1607"/>
    </row>
    <row r="1608" spans="1:3" ht="15" x14ac:dyDescent="0.25">
      <c r="A1608"/>
      <c r="B1608"/>
      <c r="C1608"/>
    </row>
    <row r="1609" spans="1:3" ht="15" x14ac:dyDescent="0.25">
      <c r="A1609"/>
      <c r="B1609"/>
      <c r="C1609"/>
    </row>
    <row r="1610" spans="1:3" ht="15" x14ac:dyDescent="0.25">
      <c r="A1610"/>
      <c r="B1610"/>
      <c r="C1610"/>
    </row>
    <row r="1611" spans="1:3" ht="15" x14ac:dyDescent="0.25">
      <c r="A1611"/>
      <c r="B1611"/>
      <c r="C1611"/>
    </row>
    <row r="1612" spans="1:3" ht="15" x14ac:dyDescent="0.25">
      <c r="A1612"/>
      <c r="B1612"/>
      <c r="C1612"/>
    </row>
    <row r="1613" spans="1:3" ht="15" x14ac:dyDescent="0.25">
      <c r="A1613"/>
      <c r="B1613"/>
      <c r="C1613"/>
    </row>
    <row r="1614" spans="1:3" ht="15" x14ac:dyDescent="0.25">
      <c r="A1614"/>
      <c r="B1614"/>
      <c r="C1614"/>
    </row>
    <row r="1615" spans="1:3" ht="15" x14ac:dyDescent="0.25">
      <c r="A1615"/>
      <c r="B1615"/>
      <c r="C1615"/>
    </row>
    <row r="1616" spans="1:3" ht="15" x14ac:dyDescent="0.25">
      <c r="A1616"/>
      <c r="B1616"/>
      <c r="C1616"/>
    </row>
    <row r="1617" spans="1:3" ht="15" x14ac:dyDescent="0.25">
      <c r="A1617"/>
      <c r="B1617"/>
      <c r="C1617"/>
    </row>
    <row r="1618" spans="1:3" ht="15" x14ac:dyDescent="0.25">
      <c r="A1618"/>
      <c r="B1618"/>
      <c r="C1618"/>
    </row>
    <row r="1619" spans="1:3" ht="15" x14ac:dyDescent="0.25">
      <c r="A1619"/>
      <c r="B1619"/>
      <c r="C1619"/>
    </row>
    <row r="1620" spans="1:3" ht="15" x14ac:dyDescent="0.25">
      <c r="A1620"/>
      <c r="B1620"/>
      <c r="C1620"/>
    </row>
    <row r="1621" spans="1:3" ht="15" x14ac:dyDescent="0.25">
      <c r="A1621"/>
      <c r="B1621"/>
      <c r="C1621"/>
    </row>
    <row r="1622" spans="1:3" ht="15" x14ac:dyDescent="0.25">
      <c r="A1622"/>
      <c r="B1622"/>
      <c r="C1622"/>
    </row>
    <row r="1623" spans="1:3" ht="15" x14ac:dyDescent="0.25">
      <c r="A1623"/>
      <c r="B1623"/>
      <c r="C1623"/>
    </row>
    <row r="1624" spans="1:3" ht="15" x14ac:dyDescent="0.25">
      <c r="A1624"/>
      <c r="B1624"/>
      <c r="C1624"/>
    </row>
    <row r="1625" spans="1:3" ht="15" x14ac:dyDescent="0.25">
      <c r="A1625"/>
      <c r="B1625"/>
      <c r="C1625"/>
    </row>
    <row r="1626" spans="1:3" ht="15" x14ac:dyDescent="0.25">
      <c r="A1626"/>
      <c r="B1626"/>
      <c r="C1626"/>
    </row>
    <row r="1627" spans="1:3" ht="15" x14ac:dyDescent="0.25">
      <c r="A1627"/>
      <c r="B1627"/>
      <c r="C1627"/>
    </row>
    <row r="1628" spans="1:3" ht="15" x14ac:dyDescent="0.25">
      <c r="A1628"/>
      <c r="B1628"/>
      <c r="C1628"/>
    </row>
    <row r="1629" spans="1:3" ht="15" x14ac:dyDescent="0.25">
      <c r="A1629"/>
      <c r="B1629"/>
      <c r="C1629"/>
    </row>
    <row r="1630" spans="1:3" ht="15" x14ac:dyDescent="0.25">
      <c r="A1630"/>
      <c r="B1630"/>
      <c r="C1630"/>
    </row>
    <row r="1631" spans="1:3" ht="15" x14ac:dyDescent="0.25">
      <c r="A1631"/>
      <c r="B1631"/>
      <c r="C1631"/>
    </row>
    <row r="1632" spans="1:3" ht="15" x14ac:dyDescent="0.25">
      <c r="A1632"/>
      <c r="B1632"/>
      <c r="C1632"/>
    </row>
    <row r="1633" spans="1:3" ht="15" x14ac:dyDescent="0.25">
      <c r="A1633"/>
      <c r="B1633"/>
      <c r="C1633"/>
    </row>
    <row r="1634" spans="1:3" ht="15" x14ac:dyDescent="0.25">
      <c r="A1634"/>
      <c r="B1634"/>
      <c r="C1634"/>
    </row>
    <row r="1635" spans="1:3" ht="15" x14ac:dyDescent="0.25">
      <c r="A1635"/>
      <c r="B1635"/>
      <c r="C1635"/>
    </row>
    <row r="1636" spans="1:3" ht="15" x14ac:dyDescent="0.25">
      <c r="A1636"/>
      <c r="B1636"/>
      <c r="C1636"/>
    </row>
    <row r="1637" spans="1:3" ht="15" x14ac:dyDescent="0.25">
      <c r="A1637"/>
      <c r="B1637"/>
      <c r="C1637"/>
    </row>
    <row r="1638" spans="1:3" ht="15" x14ac:dyDescent="0.25">
      <c r="A1638"/>
      <c r="B1638"/>
      <c r="C1638"/>
    </row>
    <row r="1639" spans="1:3" ht="15" x14ac:dyDescent="0.25">
      <c r="A1639"/>
      <c r="B1639"/>
      <c r="C1639"/>
    </row>
    <row r="1640" spans="1:3" ht="15" x14ac:dyDescent="0.25">
      <c r="A1640"/>
      <c r="B1640"/>
      <c r="C1640"/>
    </row>
    <row r="1641" spans="1:3" ht="15" x14ac:dyDescent="0.25">
      <c r="A1641"/>
      <c r="B1641"/>
      <c r="C1641"/>
    </row>
    <row r="1642" spans="1:3" ht="15" x14ac:dyDescent="0.25">
      <c r="A1642"/>
      <c r="B1642"/>
      <c r="C1642"/>
    </row>
    <row r="1643" spans="1:3" ht="15" x14ac:dyDescent="0.25">
      <c r="A1643"/>
      <c r="B1643"/>
      <c r="C1643"/>
    </row>
    <row r="1644" spans="1:3" ht="15" x14ac:dyDescent="0.25">
      <c r="A1644"/>
      <c r="B1644"/>
      <c r="C1644"/>
    </row>
    <row r="1645" spans="1:3" ht="15" x14ac:dyDescent="0.25">
      <c r="A1645"/>
      <c r="B1645"/>
      <c r="C1645"/>
    </row>
    <row r="1646" spans="1:3" ht="15" x14ac:dyDescent="0.25">
      <c r="A1646"/>
      <c r="B1646"/>
      <c r="C1646"/>
    </row>
    <row r="1647" spans="1:3" ht="15" x14ac:dyDescent="0.25">
      <c r="A1647"/>
      <c r="B1647"/>
      <c r="C1647"/>
    </row>
    <row r="1648" spans="1:3" ht="15" x14ac:dyDescent="0.25">
      <c r="A1648"/>
      <c r="B1648"/>
      <c r="C1648"/>
    </row>
    <row r="1649" spans="1:3" ht="15" x14ac:dyDescent="0.25">
      <c r="A1649"/>
      <c r="B1649"/>
      <c r="C1649"/>
    </row>
    <row r="1650" spans="1:3" ht="15" x14ac:dyDescent="0.25">
      <c r="A1650"/>
      <c r="B1650"/>
      <c r="C1650"/>
    </row>
    <row r="1651" spans="1:3" ht="15" x14ac:dyDescent="0.25">
      <c r="A1651"/>
      <c r="B1651"/>
      <c r="C1651"/>
    </row>
    <row r="1652" spans="1:3" ht="15" x14ac:dyDescent="0.25">
      <c r="A1652"/>
      <c r="B1652"/>
      <c r="C1652"/>
    </row>
    <row r="1653" spans="1:3" ht="15" x14ac:dyDescent="0.25">
      <c r="A1653"/>
      <c r="B1653"/>
      <c r="C1653"/>
    </row>
    <row r="1654" spans="1:3" ht="15" x14ac:dyDescent="0.25">
      <c r="A1654"/>
      <c r="B1654"/>
      <c r="C1654"/>
    </row>
    <row r="1655" spans="1:3" ht="15" x14ac:dyDescent="0.25">
      <c r="A1655"/>
      <c r="B1655"/>
      <c r="C1655"/>
    </row>
    <row r="1656" spans="1:3" ht="15" x14ac:dyDescent="0.25">
      <c r="A1656"/>
      <c r="B1656"/>
      <c r="C1656"/>
    </row>
    <row r="1657" spans="1:3" ht="15" x14ac:dyDescent="0.25">
      <c r="A1657"/>
      <c r="B1657"/>
      <c r="C1657"/>
    </row>
    <row r="1658" spans="1:3" ht="15" x14ac:dyDescent="0.25">
      <c r="A1658"/>
      <c r="B1658"/>
      <c r="C1658"/>
    </row>
    <row r="1659" spans="1:3" ht="15" x14ac:dyDescent="0.25">
      <c r="A1659"/>
      <c r="B1659"/>
      <c r="C1659"/>
    </row>
    <row r="1660" spans="1:3" ht="15" x14ac:dyDescent="0.25">
      <c r="A1660"/>
      <c r="B1660"/>
      <c r="C1660"/>
    </row>
    <row r="1661" spans="1:3" ht="15" x14ac:dyDescent="0.25">
      <c r="A1661"/>
      <c r="B1661"/>
      <c r="C1661"/>
    </row>
    <row r="1662" spans="1:3" ht="15" x14ac:dyDescent="0.25">
      <c r="A1662"/>
      <c r="B1662"/>
      <c r="C1662"/>
    </row>
    <row r="1663" spans="1:3" ht="15" x14ac:dyDescent="0.25">
      <c r="A1663"/>
      <c r="B1663"/>
      <c r="C1663"/>
    </row>
    <row r="1664" spans="1:3" ht="15" x14ac:dyDescent="0.25">
      <c r="A1664"/>
      <c r="B1664"/>
      <c r="C1664"/>
    </row>
    <row r="1665" spans="1:3" ht="15" x14ac:dyDescent="0.25">
      <c r="A1665"/>
      <c r="B1665"/>
      <c r="C1665"/>
    </row>
    <row r="1666" spans="1:3" ht="15" x14ac:dyDescent="0.25">
      <c r="A1666"/>
      <c r="B1666"/>
      <c r="C1666"/>
    </row>
    <row r="1667" spans="1:3" ht="15" x14ac:dyDescent="0.25">
      <c r="A1667"/>
      <c r="B1667"/>
      <c r="C1667"/>
    </row>
    <row r="1668" spans="1:3" ht="15" x14ac:dyDescent="0.25">
      <c r="A1668"/>
      <c r="B1668"/>
      <c r="C1668"/>
    </row>
    <row r="1669" spans="1:3" ht="15" x14ac:dyDescent="0.25">
      <c r="A1669"/>
      <c r="B1669"/>
      <c r="C1669"/>
    </row>
    <row r="1670" spans="1:3" ht="15" x14ac:dyDescent="0.25">
      <c r="A1670"/>
      <c r="B1670"/>
      <c r="C1670"/>
    </row>
    <row r="1671" spans="1:3" ht="15" x14ac:dyDescent="0.25">
      <c r="A1671"/>
      <c r="B1671"/>
      <c r="C1671"/>
    </row>
    <row r="1672" spans="1:3" ht="15" x14ac:dyDescent="0.25">
      <c r="A1672"/>
      <c r="B1672"/>
      <c r="C1672"/>
    </row>
    <row r="1673" spans="1:3" ht="15" x14ac:dyDescent="0.25">
      <c r="A1673"/>
      <c r="B1673"/>
      <c r="C1673"/>
    </row>
    <row r="1674" spans="1:3" ht="15" x14ac:dyDescent="0.25">
      <c r="A1674"/>
      <c r="B1674"/>
      <c r="C1674"/>
    </row>
    <row r="1675" spans="1:3" ht="15" x14ac:dyDescent="0.25">
      <c r="A1675"/>
      <c r="B1675"/>
      <c r="C1675"/>
    </row>
    <row r="1676" spans="1:3" ht="15" x14ac:dyDescent="0.25">
      <c r="A1676"/>
      <c r="B1676"/>
      <c r="C1676"/>
    </row>
    <row r="1677" spans="1:3" ht="15" x14ac:dyDescent="0.25">
      <c r="A1677"/>
      <c r="B1677"/>
      <c r="C1677"/>
    </row>
    <row r="1678" spans="1:3" ht="15" x14ac:dyDescent="0.25">
      <c r="A1678"/>
      <c r="B1678"/>
      <c r="C1678"/>
    </row>
    <row r="1679" spans="1:3" ht="15" x14ac:dyDescent="0.25">
      <c r="A1679"/>
      <c r="B1679"/>
      <c r="C1679"/>
    </row>
    <row r="1680" spans="1:3" ht="15" x14ac:dyDescent="0.25">
      <c r="A1680"/>
      <c r="B1680"/>
      <c r="C1680"/>
    </row>
    <row r="1681" spans="1:3" ht="15" x14ac:dyDescent="0.25">
      <c r="A1681"/>
      <c r="B1681"/>
      <c r="C1681"/>
    </row>
    <row r="1682" spans="1:3" ht="15" x14ac:dyDescent="0.25">
      <c r="A1682"/>
      <c r="B1682"/>
      <c r="C1682"/>
    </row>
    <row r="1683" spans="1:3" ht="15" x14ac:dyDescent="0.25">
      <c r="A1683"/>
      <c r="B1683"/>
      <c r="C1683"/>
    </row>
    <row r="1684" spans="1:3" ht="15" x14ac:dyDescent="0.25">
      <c r="A1684"/>
      <c r="B1684"/>
      <c r="C1684"/>
    </row>
    <row r="1685" spans="1:3" ht="15" x14ac:dyDescent="0.25">
      <c r="A1685"/>
      <c r="B1685"/>
      <c r="C1685"/>
    </row>
    <row r="1686" spans="1:3" ht="15" x14ac:dyDescent="0.25">
      <c r="A1686"/>
      <c r="B1686"/>
      <c r="C1686"/>
    </row>
    <row r="1687" spans="1:3" ht="15" x14ac:dyDescent="0.25">
      <c r="A1687"/>
      <c r="B1687"/>
      <c r="C1687"/>
    </row>
    <row r="1688" spans="1:3" ht="15" x14ac:dyDescent="0.25">
      <c r="A1688"/>
      <c r="B1688"/>
      <c r="C1688"/>
    </row>
    <row r="1689" spans="1:3" ht="15" x14ac:dyDescent="0.25">
      <c r="A1689"/>
      <c r="B1689"/>
      <c r="C1689"/>
    </row>
    <row r="1690" spans="1:3" ht="15" x14ac:dyDescent="0.25">
      <c r="A1690"/>
      <c r="B1690"/>
      <c r="C1690"/>
    </row>
    <row r="1691" spans="1:3" ht="15" x14ac:dyDescent="0.25">
      <c r="A1691"/>
      <c r="B1691"/>
      <c r="C1691"/>
    </row>
    <row r="1692" spans="1:3" ht="15" x14ac:dyDescent="0.25">
      <c r="A1692"/>
      <c r="B1692"/>
      <c r="C1692"/>
    </row>
    <row r="1693" spans="1:3" ht="15" x14ac:dyDescent="0.25">
      <c r="A1693"/>
      <c r="B1693"/>
      <c r="C1693"/>
    </row>
    <row r="1694" spans="1:3" ht="15" x14ac:dyDescent="0.25">
      <c r="A1694"/>
      <c r="B1694"/>
      <c r="C1694"/>
    </row>
    <row r="1695" spans="1:3" ht="15" x14ac:dyDescent="0.25">
      <c r="A1695"/>
      <c r="B1695"/>
      <c r="C1695"/>
    </row>
    <row r="1696" spans="1:3" ht="15" x14ac:dyDescent="0.25">
      <c r="A1696"/>
      <c r="B1696"/>
      <c r="C1696"/>
    </row>
    <row r="1697" spans="1:3" ht="15" x14ac:dyDescent="0.25">
      <c r="A1697"/>
      <c r="B1697"/>
      <c r="C1697"/>
    </row>
    <row r="1698" spans="1:3" ht="15" x14ac:dyDescent="0.25">
      <c r="A1698"/>
      <c r="B1698"/>
      <c r="C1698"/>
    </row>
    <row r="1699" spans="1:3" ht="15" x14ac:dyDescent="0.25">
      <c r="A1699"/>
      <c r="B1699"/>
      <c r="C1699"/>
    </row>
    <row r="1700" spans="1:3" ht="15" x14ac:dyDescent="0.25">
      <c r="A1700"/>
      <c r="B1700"/>
      <c r="C1700"/>
    </row>
    <row r="1701" spans="1:3" ht="15" x14ac:dyDescent="0.25">
      <c r="A1701"/>
      <c r="B1701"/>
      <c r="C1701"/>
    </row>
    <row r="1702" spans="1:3" ht="15" x14ac:dyDescent="0.25">
      <c r="A1702"/>
      <c r="B1702"/>
      <c r="C1702"/>
    </row>
    <row r="1703" spans="1:3" ht="15" x14ac:dyDescent="0.25">
      <c r="A1703"/>
      <c r="B1703"/>
      <c r="C1703"/>
    </row>
    <row r="1704" spans="1:3" ht="15" x14ac:dyDescent="0.25">
      <c r="A1704"/>
      <c r="B1704"/>
      <c r="C1704"/>
    </row>
    <row r="1705" spans="1:3" ht="15" x14ac:dyDescent="0.25">
      <c r="A1705"/>
      <c r="B1705"/>
      <c r="C1705"/>
    </row>
    <row r="1706" spans="1:3" ht="15" x14ac:dyDescent="0.25">
      <c r="A1706"/>
      <c r="B1706"/>
      <c r="C1706"/>
    </row>
    <row r="1707" spans="1:3" ht="15" x14ac:dyDescent="0.25">
      <c r="A1707"/>
      <c r="B1707"/>
      <c r="C1707"/>
    </row>
    <row r="1708" spans="1:3" ht="15" x14ac:dyDescent="0.25">
      <c r="A1708"/>
      <c r="B1708"/>
      <c r="C1708"/>
    </row>
    <row r="1709" spans="1:3" ht="15" x14ac:dyDescent="0.25">
      <c r="A1709"/>
      <c r="B1709"/>
      <c r="C1709"/>
    </row>
    <row r="1710" spans="1:3" ht="15" x14ac:dyDescent="0.25">
      <c r="A1710"/>
      <c r="B1710"/>
      <c r="C1710"/>
    </row>
    <row r="1711" spans="1:3" ht="15" x14ac:dyDescent="0.25">
      <c r="A1711"/>
      <c r="B1711"/>
      <c r="C1711"/>
    </row>
    <row r="1712" spans="1:3" ht="15" x14ac:dyDescent="0.25">
      <c r="A1712"/>
      <c r="B1712"/>
      <c r="C1712"/>
    </row>
    <row r="1713" spans="1:3" ht="15" x14ac:dyDescent="0.25">
      <c r="A1713"/>
      <c r="B1713"/>
      <c r="C1713"/>
    </row>
    <row r="1714" spans="1:3" ht="15" x14ac:dyDescent="0.25">
      <c r="A1714"/>
      <c r="B1714"/>
      <c r="C1714"/>
    </row>
    <row r="1715" spans="1:3" ht="15" x14ac:dyDescent="0.25">
      <c r="A1715"/>
      <c r="B1715"/>
      <c r="C1715"/>
    </row>
    <row r="1716" spans="1:3" ht="15" x14ac:dyDescent="0.25">
      <c r="A1716"/>
      <c r="B1716"/>
      <c r="C1716"/>
    </row>
    <row r="1717" spans="1:3" ht="15" x14ac:dyDescent="0.25">
      <c r="A1717"/>
      <c r="B1717"/>
      <c r="C1717"/>
    </row>
    <row r="1718" spans="1:3" ht="15" x14ac:dyDescent="0.25">
      <c r="A1718"/>
      <c r="B1718"/>
      <c r="C1718"/>
    </row>
    <row r="1719" spans="1:3" ht="15" x14ac:dyDescent="0.25">
      <c r="A1719"/>
      <c r="B1719"/>
      <c r="C1719"/>
    </row>
    <row r="1720" spans="1:3" ht="15" x14ac:dyDescent="0.25">
      <c r="A1720"/>
      <c r="B1720"/>
      <c r="C1720"/>
    </row>
    <row r="1721" spans="1:3" ht="15" x14ac:dyDescent="0.25">
      <c r="A1721"/>
      <c r="B1721"/>
      <c r="C1721"/>
    </row>
    <row r="1722" spans="1:3" ht="15" x14ac:dyDescent="0.25">
      <c r="A1722"/>
      <c r="B1722"/>
      <c r="C1722"/>
    </row>
    <row r="1723" spans="1:3" ht="15" x14ac:dyDescent="0.25">
      <c r="A1723"/>
      <c r="B1723"/>
      <c r="C1723"/>
    </row>
    <row r="1724" spans="1:3" ht="15" x14ac:dyDescent="0.25">
      <c r="A1724"/>
      <c r="B1724"/>
      <c r="C1724"/>
    </row>
    <row r="1725" spans="1:3" ht="15" x14ac:dyDescent="0.25">
      <c r="A1725"/>
      <c r="B1725"/>
      <c r="C1725"/>
    </row>
    <row r="1726" spans="1:3" ht="15" x14ac:dyDescent="0.25">
      <c r="A1726"/>
      <c r="B1726"/>
      <c r="C1726"/>
    </row>
    <row r="1727" spans="1:3" ht="15" x14ac:dyDescent="0.25">
      <c r="A1727"/>
      <c r="B1727"/>
      <c r="C1727"/>
    </row>
    <row r="1728" spans="1:3" ht="15" x14ac:dyDescent="0.25">
      <c r="A1728"/>
      <c r="B1728"/>
      <c r="C1728"/>
    </row>
    <row r="1729" spans="1:3" ht="15" x14ac:dyDescent="0.25">
      <c r="A1729"/>
      <c r="B1729"/>
      <c r="C1729"/>
    </row>
    <row r="1730" spans="1:3" ht="15" x14ac:dyDescent="0.25">
      <c r="A1730"/>
      <c r="B1730"/>
      <c r="C1730"/>
    </row>
    <row r="1731" spans="1:3" ht="15" x14ac:dyDescent="0.25">
      <c r="A1731"/>
      <c r="B1731"/>
      <c r="C1731"/>
    </row>
    <row r="1732" spans="1:3" ht="15" x14ac:dyDescent="0.25">
      <c r="A1732"/>
      <c r="B1732"/>
      <c r="C1732"/>
    </row>
    <row r="1733" spans="1:3" ht="15" x14ac:dyDescent="0.25">
      <c r="A1733"/>
      <c r="B1733"/>
      <c r="C1733"/>
    </row>
    <row r="1734" spans="1:3" ht="15" x14ac:dyDescent="0.25">
      <c r="A1734"/>
      <c r="B1734"/>
      <c r="C1734"/>
    </row>
    <row r="1735" spans="1:3" ht="15" x14ac:dyDescent="0.25">
      <c r="A1735"/>
      <c r="B1735"/>
      <c r="C1735"/>
    </row>
    <row r="1736" spans="1:3" ht="15" x14ac:dyDescent="0.25">
      <c r="A1736"/>
      <c r="B1736"/>
      <c r="C1736"/>
    </row>
    <row r="1737" spans="1:3" ht="15" x14ac:dyDescent="0.25">
      <c r="A1737"/>
      <c r="B1737"/>
      <c r="C1737"/>
    </row>
  </sheetData>
  <mergeCells count="1">
    <mergeCell ref="A1:Q1"/>
  </mergeCells>
  <conditionalFormatting pivot="1" sqref="B8:B20">
    <cfRule type="dataBar" priority="1">
      <dataBar>
        <cfvo type="min"/>
        <cfvo type="max"/>
        <color rgb="FF0070C0"/>
      </dataBar>
      <extLst>
        <ext xmlns:x14="http://schemas.microsoft.com/office/spreadsheetml/2009/9/main" uri="{B025F937-C7B1-47D3-B67F-A62EFF666E3E}">
          <x14:id>{98A66B62-07AA-4785-A313-68FDE8510E09}</x14:id>
        </ext>
      </extLst>
    </cfRule>
  </conditionalFormatting>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pivot="1">
          <x14:cfRule type="dataBar" id="{98A66B62-07AA-4785-A313-68FDE8510E09}">
            <x14:dataBar minLength="0" maxLength="100" border="1">
              <x14:cfvo type="autoMin"/>
              <x14:cfvo type="autoMax"/>
              <x14:borderColor rgb="FF000000"/>
              <x14:negativeFillColor rgb="FFFF0000"/>
              <x14:axisColor rgb="FF000000"/>
            </x14:dataBar>
          </x14:cfRule>
          <xm:sqref>B8:B20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D27"/>
  <sheetViews>
    <sheetView workbookViewId="0">
      <pane xSplit="1" topLeftCell="N1" activePane="topRight" state="frozen"/>
      <selection pane="topRight" activeCell="AF23" sqref="AF23"/>
    </sheetView>
  </sheetViews>
  <sheetFormatPr defaultColWidth="7.5703125" defaultRowHeight="15" x14ac:dyDescent="0.25"/>
  <cols>
    <col min="1" max="1" width="19.7109375" customWidth="1"/>
    <col min="2" max="2" width="13.85546875" customWidth="1"/>
    <col min="11" max="11" width="11.85546875" customWidth="1"/>
    <col min="14" max="14" width="9.85546875" customWidth="1"/>
    <col min="27" max="27" width="10.85546875" customWidth="1"/>
    <col min="28" max="28" width="9.42578125" customWidth="1"/>
    <col min="29" max="29" width="11" customWidth="1"/>
    <col min="30" max="30" width="10.7109375" customWidth="1"/>
  </cols>
  <sheetData>
    <row r="1" spans="1:30" ht="21" x14ac:dyDescent="0.35">
      <c r="A1" s="115" t="s">
        <v>1777</v>
      </c>
      <c r="B1" s="115"/>
      <c r="C1" s="115"/>
      <c r="D1" s="115"/>
      <c r="E1" s="115"/>
      <c r="F1" s="115"/>
      <c r="G1" s="115"/>
      <c r="H1" s="115"/>
      <c r="I1" s="115"/>
      <c r="J1" s="115"/>
      <c r="K1" s="115"/>
      <c r="L1" s="115"/>
      <c r="M1" s="115"/>
      <c r="N1" s="115"/>
      <c r="O1" s="115"/>
      <c r="P1" s="115"/>
      <c r="Q1" s="115"/>
    </row>
    <row r="3" spans="1:30" x14ac:dyDescent="0.25">
      <c r="A3" s="9" t="s">
        <v>35</v>
      </c>
      <c r="B3" s="9" t="s">
        <v>33</v>
      </c>
      <c r="AC3" s="119" t="s">
        <v>1775</v>
      </c>
      <c r="AD3" s="116" t="s">
        <v>1776</v>
      </c>
    </row>
    <row r="4" spans="1:30" x14ac:dyDescent="0.25">
      <c r="B4" s="6" t="s">
        <v>1770</v>
      </c>
      <c r="N4" s="13" t="s">
        <v>1771</v>
      </c>
      <c r="O4" s="6" t="s">
        <v>1772</v>
      </c>
      <c r="AA4" s="6" t="s">
        <v>1773</v>
      </c>
      <c r="AB4" s="6" t="s">
        <v>31</v>
      </c>
      <c r="AC4" s="120"/>
      <c r="AD4" s="117"/>
    </row>
    <row r="5" spans="1:30" x14ac:dyDescent="0.25">
      <c r="B5" s="6" t="s">
        <v>845</v>
      </c>
      <c r="N5" s="13"/>
      <c r="O5" s="6" t="s">
        <v>845</v>
      </c>
      <c r="AC5" s="120"/>
      <c r="AD5" s="117"/>
    </row>
    <row r="6" spans="1:30" x14ac:dyDescent="0.25">
      <c r="A6" s="9" t="s">
        <v>1774</v>
      </c>
      <c r="B6" s="13" t="s">
        <v>111</v>
      </c>
      <c r="C6" s="13" t="s">
        <v>114</v>
      </c>
      <c r="D6" s="13" t="s">
        <v>850</v>
      </c>
      <c r="E6" s="13" t="s">
        <v>849</v>
      </c>
      <c r="F6" s="13" t="s">
        <v>848</v>
      </c>
      <c r="G6" s="13" t="s">
        <v>118</v>
      </c>
      <c r="H6" s="13" t="s">
        <v>119</v>
      </c>
      <c r="I6" s="13" t="s">
        <v>120</v>
      </c>
      <c r="J6" s="13" t="s">
        <v>19</v>
      </c>
      <c r="K6" s="13" t="s">
        <v>112</v>
      </c>
      <c r="L6" s="13" t="s">
        <v>113</v>
      </c>
      <c r="M6" s="13" t="s">
        <v>20</v>
      </c>
      <c r="N6" s="13"/>
      <c r="O6" s="13" t="s">
        <v>111</v>
      </c>
      <c r="P6" s="13" t="s">
        <v>114</v>
      </c>
      <c r="Q6" s="13" t="s">
        <v>850</v>
      </c>
      <c r="R6" s="13" t="s">
        <v>849</v>
      </c>
      <c r="S6" s="13" t="s">
        <v>848</v>
      </c>
      <c r="T6" s="13" t="s">
        <v>118</v>
      </c>
      <c r="U6" s="13" t="s">
        <v>119</v>
      </c>
      <c r="V6" s="13" t="s">
        <v>120</v>
      </c>
      <c r="W6" s="13" t="s">
        <v>19</v>
      </c>
      <c r="X6" s="13" t="s">
        <v>112</v>
      </c>
      <c r="Y6" s="13" t="s">
        <v>113</v>
      </c>
      <c r="Z6" s="13" t="s">
        <v>20</v>
      </c>
      <c r="AC6" s="121"/>
      <c r="AD6" s="118"/>
    </row>
    <row r="7" spans="1:30" x14ac:dyDescent="0.25">
      <c r="A7" s="10" t="s">
        <v>0</v>
      </c>
      <c r="B7" s="26">
        <v>589</v>
      </c>
      <c r="C7" s="26">
        <v>863</v>
      </c>
      <c r="D7" s="26">
        <v>1415</v>
      </c>
      <c r="E7" s="26">
        <v>1757</v>
      </c>
      <c r="F7" s="26">
        <v>2388</v>
      </c>
      <c r="G7" s="26">
        <v>6065</v>
      </c>
      <c r="H7" s="26">
        <v>4525</v>
      </c>
      <c r="I7" s="26">
        <v>3153</v>
      </c>
      <c r="J7" s="26">
        <v>4624</v>
      </c>
      <c r="K7" s="26">
        <v>8745</v>
      </c>
      <c r="L7" s="26">
        <v>3581</v>
      </c>
      <c r="M7" s="26">
        <v>3115</v>
      </c>
      <c r="N7" s="26">
        <v>40820</v>
      </c>
      <c r="O7" s="26">
        <v>523</v>
      </c>
      <c r="P7" s="26">
        <v>755</v>
      </c>
      <c r="Q7" s="26">
        <v>1449</v>
      </c>
      <c r="R7" s="26">
        <v>1631</v>
      </c>
      <c r="S7" s="26">
        <v>2264</v>
      </c>
      <c r="T7" s="26">
        <v>5896</v>
      </c>
      <c r="U7" s="26">
        <v>4313</v>
      </c>
      <c r="V7" s="26">
        <v>2993</v>
      </c>
      <c r="W7" s="26">
        <v>4068</v>
      </c>
      <c r="X7" s="26">
        <v>7532</v>
      </c>
      <c r="Y7" s="26">
        <v>2688</v>
      </c>
      <c r="Z7" s="26">
        <v>2412</v>
      </c>
      <c r="AA7" s="26">
        <v>36524</v>
      </c>
      <c r="AB7" s="26">
        <v>77344</v>
      </c>
      <c r="AC7" s="52"/>
      <c r="AD7" s="52">
        <f>GETPIVOTDATA("Total",$A$3,"State","Kachin")/GETPIVOTDATA("Total",$A$3)</f>
        <v>0.9318441946482573</v>
      </c>
    </row>
    <row r="8" spans="1:30" x14ac:dyDescent="0.25">
      <c r="A8" s="12" t="s">
        <v>7</v>
      </c>
      <c r="B8" s="26">
        <v>71</v>
      </c>
      <c r="C8" s="26">
        <v>83</v>
      </c>
      <c r="D8" s="26">
        <v>109</v>
      </c>
      <c r="E8" s="26">
        <v>114</v>
      </c>
      <c r="F8" s="26">
        <v>164</v>
      </c>
      <c r="G8" s="26">
        <v>428</v>
      </c>
      <c r="H8" s="26">
        <v>364</v>
      </c>
      <c r="I8" s="26">
        <v>278</v>
      </c>
      <c r="J8" s="26">
        <v>440</v>
      </c>
      <c r="K8" s="26">
        <v>923</v>
      </c>
      <c r="L8" s="26">
        <v>385</v>
      </c>
      <c r="M8" s="26">
        <v>381</v>
      </c>
      <c r="N8" s="26">
        <v>3740</v>
      </c>
      <c r="O8" s="26">
        <v>77</v>
      </c>
      <c r="P8" s="26">
        <v>76</v>
      </c>
      <c r="Q8" s="26">
        <v>93</v>
      </c>
      <c r="R8" s="26">
        <v>103</v>
      </c>
      <c r="S8" s="26">
        <v>199</v>
      </c>
      <c r="T8" s="26">
        <v>418</v>
      </c>
      <c r="U8" s="26">
        <v>331</v>
      </c>
      <c r="V8" s="26">
        <v>292</v>
      </c>
      <c r="W8" s="26">
        <v>371</v>
      </c>
      <c r="X8" s="26">
        <v>961</v>
      </c>
      <c r="Y8" s="26">
        <v>219</v>
      </c>
      <c r="Z8" s="26">
        <v>320</v>
      </c>
      <c r="AA8" s="26">
        <v>3460</v>
      </c>
      <c r="AB8" s="26">
        <v>7200</v>
      </c>
      <c r="AC8" s="53">
        <f>GETPIVOTDATA("Total",$A$3,"State","Kachin","Township","Bhamo")/GETPIVOTDATA("Total",$A$3)</f>
        <v>8.6745942819966018E-2</v>
      </c>
      <c r="AD8" s="53"/>
    </row>
    <row r="9" spans="1:30" x14ac:dyDescent="0.25">
      <c r="A9" s="12" t="s">
        <v>6</v>
      </c>
      <c r="B9" s="26">
        <v>22</v>
      </c>
      <c r="C9" s="26">
        <v>60</v>
      </c>
      <c r="D9" s="26">
        <v>58</v>
      </c>
      <c r="E9" s="26">
        <v>53</v>
      </c>
      <c r="F9" s="26">
        <v>110</v>
      </c>
      <c r="G9" s="26">
        <v>197</v>
      </c>
      <c r="H9" s="26">
        <v>144</v>
      </c>
      <c r="I9" s="26">
        <v>124</v>
      </c>
      <c r="J9" s="26">
        <v>141</v>
      </c>
      <c r="K9" s="26">
        <v>253</v>
      </c>
      <c r="L9" s="26">
        <v>83</v>
      </c>
      <c r="M9" s="26">
        <v>82</v>
      </c>
      <c r="N9" s="26">
        <v>1327</v>
      </c>
      <c r="O9" s="26">
        <v>16</v>
      </c>
      <c r="P9" s="26">
        <v>42</v>
      </c>
      <c r="Q9" s="26">
        <v>57</v>
      </c>
      <c r="R9" s="26">
        <v>53</v>
      </c>
      <c r="S9" s="26">
        <v>85</v>
      </c>
      <c r="T9" s="26">
        <v>217</v>
      </c>
      <c r="U9" s="26">
        <v>152</v>
      </c>
      <c r="V9" s="26">
        <v>149</v>
      </c>
      <c r="W9" s="26">
        <v>147</v>
      </c>
      <c r="X9" s="26">
        <v>199</v>
      </c>
      <c r="Y9" s="26">
        <v>74</v>
      </c>
      <c r="Z9" s="26">
        <v>52</v>
      </c>
      <c r="AA9" s="26">
        <v>1243</v>
      </c>
      <c r="AB9" s="26">
        <v>2570</v>
      </c>
      <c r="AC9" s="53">
        <f>GETPIVOTDATA("Total",$A$3,"State","Kachin","Township","Chipwi")/GETPIVOTDATA("Total",$A$3)</f>
        <v>3.0963482367682316E-2</v>
      </c>
      <c r="AD9" s="53"/>
    </row>
    <row r="10" spans="1:30" x14ac:dyDescent="0.25">
      <c r="A10" s="12" t="s">
        <v>13</v>
      </c>
      <c r="B10" s="26">
        <v>18</v>
      </c>
      <c r="C10" s="26">
        <v>23</v>
      </c>
      <c r="D10" s="26">
        <v>39</v>
      </c>
      <c r="E10" s="26">
        <v>57</v>
      </c>
      <c r="F10" s="26">
        <v>106</v>
      </c>
      <c r="G10" s="26">
        <v>258</v>
      </c>
      <c r="H10" s="26">
        <v>168</v>
      </c>
      <c r="I10" s="26">
        <v>132</v>
      </c>
      <c r="J10" s="26">
        <v>224</v>
      </c>
      <c r="K10" s="26">
        <v>490</v>
      </c>
      <c r="L10" s="26">
        <v>173</v>
      </c>
      <c r="M10" s="26">
        <v>107</v>
      </c>
      <c r="N10" s="26">
        <v>1795</v>
      </c>
      <c r="O10" s="26">
        <v>10</v>
      </c>
      <c r="P10" s="26">
        <v>37</v>
      </c>
      <c r="Q10" s="26">
        <v>36</v>
      </c>
      <c r="R10" s="26">
        <v>44</v>
      </c>
      <c r="S10" s="26">
        <v>85</v>
      </c>
      <c r="T10" s="26">
        <v>245</v>
      </c>
      <c r="U10" s="26">
        <v>167</v>
      </c>
      <c r="V10" s="26">
        <v>143</v>
      </c>
      <c r="W10" s="26">
        <v>224</v>
      </c>
      <c r="X10" s="26">
        <v>436</v>
      </c>
      <c r="Y10" s="26">
        <v>202</v>
      </c>
      <c r="Z10" s="26">
        <v>55</v>
      </c>
      <c r="AA10" s="26">
        <v>1684</v>
      </c>
      <c r="AB10" s="26">
        <v>3479</v>
      </c>
      <c r="AC10" s="53">
        <f>GETPIVOTDATA("Total",$A$3,"State","Kachin","Township","Hpakant")/GETPIVOTDATA("Total",$A$3)</f>
        <v>4.191515764870303E-2</v>
      </c>
      <c r="AD10" s="53"/>
    </row>
    <row r="11" spans="1:30" x14ac:dyDescent="0.25">
      <c r="A11" s="12" t="s">
        <v>9</v>
      </c>
      <c r="B11" s="26">
        <v>149</v>
      </c>
      <c r="C11" s="26">
        <v>157</v>
      </c>
      <c r="D11" s="26">
        <v>203</v>
      </c>
      <c r="E11" s="26">
        <v>209</v>
      </c>
      <c r="F11" s="26">
        <v>277</v>
      </c>
      <c r="G11" s="26">
        <v>897</v>
      </c>
      <c r="H11" s="26">
        <v>755</v>
      </c>
      <c r="I11" s="26">
        <v>463</v>
      </c>
      <c r="J11" s="26">
        <v>738</v>
      </c>
      <c r="K11" s="26">
        <v>1197</v>
      </c>
      <c r="L11" s="26">
        <v>590</v>
      </c>
      <c r="M11" s="26">
        <v>533</v>
      </c>
      <c r="N11" s="26">
        <v>6168</v>
      </c>
      <c r="O11" s="26">
        <v>116</v>
      </c>
      <c r="P11" s="26">
        <v>107</v>
      </c>
      <c r="Q11" s="26">
        <v>239</v>
      </c>
      <c r="R11" s="26">
        <v>204</v>
      </c>
      <c r="S11" s="26">
        <v>257</v>
      </c>
      <c r="T11" s="26">
        <v>911</v>
      </c>
      <c r="U11" s="26">
        <v>544</v>
      </c>
      <c r="V11" s="26">
        <v>476</v>
      </c>
      <c r="W11" s="26">
        <v>617</v>
      </c>
      <c r="X11" s="26">
        <v>834</v>
      </c>
      <c r="Y11" s="26">
        <v>392</v>
      </c>
      <c r="Z11" s="26">
        <v>375</v>
      </c>
      <c r="AA11" s="26">
        <v>5072</v>
      </c>
      <c r="AB11" s="26">
        <v>11240</v>
      </c>
      <c r="AC11" s="53">
        <f>GETPIVOTDATA("Total",$A$3,"State","Kachin","Township","Mansi")/GETPIVOTDATA("Total",$A$3)</f>
        <v>0.13542005518005806</v>
      </c>
      <c r="AD11" s="53"/>
    </row>
    <row r="12" spans="1:30" x14ac:dyDescent="0.25">
      <c r="A12" s="12" t="s">
        <v>11</v>
      </c>
      <c r="B12" s="26">
        <v>3</v>
      </c>
      <c r="C12" s="26">
        <v>2</v>
      </c>
      <c r="D12" s="26">
        <v>3</v>
      </c>
      <c r="E12" s="26">
        <v>3</v>
      </c>
      <c r="F12" s="26">
        <v>7</v>
      </c>
      <c r="G12" s="26">
        <v>18</v>
      </c>
      <c r="H12" s="26">
        <v>8</v>
      </c>
      <c r="I12" s="26">
        <v>8</v>
      </c>
      <c r="J12" s="26">
        <v>7</v>
      </c>
      <c r="K12" s="26">
        <v>32</v>
      </c>
      <c r="L12" s="26">
        <v>4</v>
      </c>
      <c r="M12" s="26">
        <v>4</v>
      </c>
      <c r="N12" s="26">
        <v>99</v>
      </c>
      <c r="O12" s="26">
        <v>1</v>
      </c>
      <c r="P12" s="26">
        <v>1</v>
      </c>
      <c r="Q12" s="26">
        <v>4</v>
      </c>
      <c r="R12" s="26">
        <v>6</v>
      </c>
      <c r="S12" s="26">
        <v>14</v>
      </c>
      <c r="T12" s="26">
        <v>26</v>
      </c>
      <c r="U12" s="26">
        <v>12</v>
      </c>
      <c r="V12" s="26">
        <v>8</v>
      </c>
      <c r="W12" s="26">
        <v>4</v>
      </c>
      <c r="X12" s="26">
        <v>12</v>
      </c>
      <c r="Y12" s="26">
        <v>1</v>
      </c>
      <c r="Z12" s="26">
        <v>2</v>
      </c>
      <c r="AA12" s="26">
        <v>91</v>
      </c>
      <c r="AB12" s="26">
        <v>190</v>
      </c>
      <c r="AC12" s="53">
        <f>GETPIVOTDATA("Total",$A$3,"State","Kachin","Township","Mogaung")/GETPIVOTDATA("Total",$A$3)</f>
        <v>2.2891290466379925E-3</v>
      </c>
      <c r="AD12" s="53"/>
    </row>
    <row r="13" spans="1:30" x14ac:dyDescent="0.25">
      <c r="A13" s="12" t="s">
        <v>12</v>
      </c>
      <c r="B13" s="26">
        <v>0</v>
      </c>
      <c r="C13" s="26">
        <v>3</v>
      </c>
      <c r="D13" s="26">
        <v>4</v>
      </c>
      <c r="E13" s="26">
        <v>2</v>
      </c>
      <c r="F13" s="26">
        <v>3</v>
      </c>
      <c r="G13" s="26">
        <v>13</v>
      </c>
      <c r="H13" s="26">
        <v>7</v>
      </c>
      <c r="I13" s="26">
        <v>9</v>
      </c>
      <c r="J13" s="26">
        <v>9</v>
      </c>
      <c r="K13" s="26">
        <v>26</v>
      </c>
      <c r="L13" s="26">
        <v>7</v>
      </c>
      <c r="M13" s="26">
        <v>4</v>
      </c>
      <c r="N13" s="26">
        <v>87</v>
      </c>
      <c r="O13" s="26">
        <v>1</v>
      </c>
      <c r="P13" s="26">
        <v>1</v>
      </c>
      <c r="Q13" s="26">
        <v>3</v>
      </c>
      <c r="R13" s="26">
        <v>1</v>
      </c>
      <c r="S13" s="26">
        <v>3</v>
      </c>
      <c r="T13" s="26">
        <v>19</v>
      </c>
      <c r="U13" s="26">
        <v>13</v>
      </c>
      <c r="V13" s="26">
        <v>5</v>
      </c>
      <c r="W13" s="26">
        <v>6</v>
      </c>
      <c r="X13" s="26">
        <v>13</v>
      </c>
      <c r="Y13" s="26">
        <v>1</v>
      </c>
      <c r="Z13" s="26">
        <v>2</v>
      </c>
      <c r="AA13" s="26">
        <v>68</v>
      </c>
      <c r="AB13" s="26">
        <v>155</v>
      </c>
      <c r="AC13" s="53">
        <f>GETPIVOTDATA("Total",$A$3,"State","Kachin","Township","Mohnyin")/GETPIVOTDATA("Total",$A$3)</f>
        <v>1.8674473801520463E-3</v>
      </c>
      <c r="AD13" s="53"/>
    </row>
    <row r="14" spans="1:30" x14ac:dyDescent="0.25">
      <c r="A14" s="12" t="s">
        <v>8</v>
      </c>
      <c r="B14" s="26">
        <v>156</v>
      </c>
      <c r="C14" s="26">
        <v>221</v>
      </c>
      <c r="D14" s="26">
        <v>405</v>
      </c>
      <c r="E14" s="26">
        <v>521</v>
      </c>
      <c r="F14" s="26">
        <v>652</v>
      </c>
      <c r="G14" s="26">
        <v>1540</v>
      </c>
      <c r="H14" s="26">
        <v>1807</v>
      </c>
      <c r="I14" s="26">
        <v>1097</v>
      </c>
      <c r="J14" s="26">
        <v>1510</v>
      </c>
      <c r="K14" s="26">
        <v>2099</v>
      </c>
      <c r="L14" s="26">
        <v>1262</v>
      </c>
      <c r="M14" s="26">
        <v>836</v>
      </c>
      <c r="N14" s="26">
        <v>12106</v>
      </c>
      <c r="O14" s="26">
        <v>145</v>
      </c>
      <c r="P14" s="26">
        <v>193</v>
      </c>
      <c r="Q14" s="26">
        <v>369</v>
      </c>
      <c r="R14" s="26">
        <v>473</v>
      </c>
      <c r="S14" s="26">
        <v>569</v>
      </c>
      <c r="T14" s="26">
        <v>1470</v>
      </c>
      <c r="U14" s="26">
        <v>1800</v>
      </c>
      <c r="V14" s="26">
        <v>939</v>
      </c>
      <c r="W14" s="26">
        <v>1219</v>
      </c>
      <c r="X14" s="26">
        <v>1896</v>
      </c>
      <c r="Y14" s="26">
        <v>957</v>
      </c>
      <c r="Z14" s="26">
        <v>705</v>
      </c>
      <c r="AA14" s="26">
        <v>10735</v>
      </c>
      <c r="AB14" s="26">
        <v>22841</v>
      </c>
      <c r="AC14" s="53">
        <f>GETPIVOTDATA("Total",$A$3,"State","Kachin","Township","Momauk")/GETPIVOTDATA("Total",$A$3)</f>
        <v>0.27518945554872831</v>
      </c>
      <c r="AD14" s="53"/>
    </row>
    <row r="15" spans="1:30" x14ac:dyDescent="0.25">
      <c r="A15" s="12" t="s">
        <v>4</v>
      </c>
      <c r="B15" s="26">
        <v>35</v>
      </c>
      <c r="C15" s="26">
        <v>40</v>
      </c>
      <c r="D15" s="26">
        <v>65</v>
      </c>
      <c r="E15" s="26">
        <v>60</v>
      </c>
      <c r="F15" s="26">
        <v>156</v>
      </c>
      <c r="G15" s="26">
        <v>556</v>
      </c>
      <c r="H15" s="26">
        <v>366</v>
      </c>
      <c r="I15" s="26">
        <v>313</v>
      </c>
      <c r="J15" s="26">
        <v>453</v>
      </c>
      <c r="K15" s="26">
        <v>980</v>
      </c>
      <c r="L15" s="26">
        <v>298</v>
      </c>
      <c r="M15" s="26">
        <v>297</v>
      </c>
      <c r="N15" s="26">
        <v>3619</v>
      </c>
      <c r="O15" s="26">
        <v>35</v>
      </c>
      <c r="P15" s="26">
        <v>38</v>
      </c>
      <c r="Q15" s="26">
        <v>81</v>
      </c>
      <c r="R15" s="26">
        <v>59</v>
      </c>
      <c r="S15" s="26">
        <v>163</v>
      </c>
      <c r="T15" s="26">
        <v>570</v>
      </c>
      <c r="U15" s="26">
        <v>371</v>
      </c>
      <c r="V15" s="26">
        <v>251</v>
      </c>
      <c r="W15" s="26">
        <v>469</v>
      </c>
      <c r="X15" s="26">
        <v>885</v>
      </c>
      <c r="Y15" s="26">
        <v>198</v>
      </c>
      <c r="Z15" s="26">
        <v>179</v>
      </c>
      <c r="AA15" s="26">
        <v>3299</v>
      </c>
      <c r="AB15" s="26">
        <v>6918</v>
      </c>
      <c r="AC15" s="53">
        <f>GETPIVOTDATA("Total",$A$3,"State","Kachin","Township","Myitkyina")/GETPIVOTDATA("Total",$A$3)</f>
        <v>8.3348393392850689E-2</v>
      </c>
      <c r="AD15" s="53"/>
    </row>
    <row r="16" spans="1:30" x14ac:dyDescent="0.25">
      <c r="A16" s="12" t="s">
        <v>10</v>
      </c>
      <c r="B16" s="26">
        <v>4</v>
      </c>
      <c r="C16" s="26">
        <v>4</v>
      </c>
      <c r="D16" s="26">
        <v>3</v>
      </c>
      <c r="E16" s="26">
        <v>7</v>
      </c>
      <c r="F16" s="26">
        <v>12</v>
      </c>
      <c r="G16" s="26">
        <v>37</v>
      </c>
      <c r="H16" s="26">
        <v>36</v>
      </c>
      <c r="I16" s="26">
        <v>31</v>
      </c>
      <c r="J16" s="26">
        <v>40</v>
      </c>
      <c r="K16" s="26">
        <v>90</v>
      </c>
      <c r="L16" s="26">
        <v>12</v>
      </c>
      <c r="M16" s="26">
        <v>10</v>
      </c>
      <c r="N16" s="26">
        <v>286</v>
      </c>
      <c r="O16" s="26">
        <v>1</v>
      </c>
      <c r="P16" s="26">
        <v>3</v>
      </c>
      <c r="Q16" s="26">
        <v>3</v>
      </c>
      <c r="R16" s="26">
        <v>4</v>
      </c>
      <c r="S16" s="26">
        <v>9</v>
      </c>
      <c r="T16" s="26">
        <v>40</v>
      </c>
      <c r="U16" s="26">
        <v>28</v>
      </c>
      <c r="V16" s="26">
        <v>20</v>
      </c>
      <c r="W16" s="26">
        <v>37</v>
      </c>
      <c r="X16" s="26">
        <v>54</v>
      </c>
      <c r="Y16" s="26">
        <v>9</v>
      </c>
      <c r="Z16" s="26">
        <v>7</v>
      </c>
      <c r="AA16" s="26">
        <v>215</v>
      </c>
      <c r="AB16" s="26">
        <v>501</v>
      </c>
      <c r="AC16" s="53">
        <f>GETPIVOTDATA("Total",$A$3,"State","Kachin","Township","Shwegu")/GETPIVOTDATA("Total",$A$3)</f>
        <v>6.036071854555969E-3</v>
      </c>
      <c r="AD16" s="53"/>
    </row>
    <row r="17" spans="1:30" x14ac:dyDescent="0.25">
      <c r="A17" s="12" t="s">
        <v>5</v>
      </c>
      <c r="B17" s="26">
        <v>131</v>
      </c>
      <c r="C17" s="26">
        <v>268</v>
      </c>
      <c r="D17" s="26">
        <v>522</v>
      </c>
      <c r="E17" s="26">
        <v>724</v>
      </c>
      <c r="F17" s="26">
        <v>895</v>
      </c>
      <c r="G17" s="26">
        <v>2109</v>
      </c>
      <c r="H17" s="26">
        <v>864</v>
      </c>
      <c r="I17" s="26">
        <v>692</v>
      </c>
      <c r="J17" s="26">
        <v>1050</v>
      </c>
      <c r="K17" s="26">
        <v>2617</v>
      </c>
      <c r="L17" s="26">
        <v>761</v>
      </c>
      <c r="M17" s="26">
        <v>849</v>
      </c>
      <c r="N17" s="26">
        <v>11482</v>
      </c>
      <c r="O17" s="26">
        <v>121</v>
      </c>
      <c r="P17" s="26">
        <v>254</v>
      </c>
      <c r="Q17" s="26">
        <v>563</v>
      </c>
      <c r="R17" s="26">
        <v>680</v>
      </c>
      <c r="S17" s="26">
        <v>871</v>
      </c>
      <c r="T17" s="26">
        <v>1957</v>
      </c>
      <c r="U17" s="26">
        <v>882</v>
      </c>
      <c r="V17" s="26">
        <v>701</v>
      </c>
      <c r="W17" s="26">
        <v>966</v>
      </c>
      <c r="X17" s="26">
        <v>2208</v>
      </c>
      <c r="Y17" s="26">
        <v>628</v>
      </c>
      <c r="Z17" s="26">
        <v>709</v>
      </c>
      <c r="AA17" s="26">
        <v>10540</v>
      </c>
      <c r="AB17" s="26">
        <v>22022</v>
      </c>
      <c r="AC17" s="53">
        <f>GETPIVOTDATA("Total",$A$3,"State","Kachin","Township","Waingmaw")/GETPIVOTDATA("Total",$A$3)</f>
        <v>0.26532210455295718</v>
      </c>
      <c r="AD17" s="53"/>
    </row>
    <row r="18" spans="1:30" x14ac:dyDescent="0.25">
      <c r="A18" s="12" t="s">
        <v>937</v>
      </c>
      <c r="B18" s="26">
        <v>0</v>
      </c>
      <c r="C18" s="26">
        <v>2</v>
      </c>
      <c r="D18" s="26">
        <v>4</v>
      </c>
      <c r="E18" s="26">
        <v>7</v>
      </c>
      <c r="F18" s="26">
        <v>6</v>
      </c>
      <c r="G18" s="26">
        <v>12</v>
      </c>
      <c r="H18" s="26">
        <v>6</v>
      </c>
      <c r="I18" s="26">
        <v>6</v>
      </c>
      <c r="J18" s="26">
        <v>12</v>
      </c>
      <c r="K18" s="26">
        <v>38</v>
      </c>
      <c r="L18" s="26">
        <v>6</v>
      </c>
      <c r="M18" s="26">
        <v>12</v>
      </c>
      <c r="N18" s="26">
        <v>111</v>
      </c>
      <c r="O18" s="26">
        <v>0</v>
      </c>
      <c r="P18" s="26">
        <v>3</v>
      </c>
      <c r="Q18" s="26">
        <v>1</v>
      </c>
      <c r="R18" s="26">
        <v>4</v>
      </c>
      <c r="S18" s="26">
        <v>9</v>
      </c>
      <c r="T18" s="26">
        <v>23</v>
      </c>
      <c r="U18" s="26">
        <v>13</v>
      </c>
      <c r="V18" s="26">
        <v>9</v>
      </c>
      <c r="W18" s="26">
        <v>8</v>
      </c>
      <c r="X18" s="26">
        <v>34</v>
      </c>
      <c r="Y18" s="26">
        <v>7</v>
      </c>
      <c r="Z18" s="26">
        <v>6</v>
      </c>
      <c r="AA18" s="26">
        <v>117</v>
      </c>
      <c r="AB18" s="26">
        <v>228</v>
      </c>
      <c r="AC18" s="53">
        <f>GETPIVOTDATA("Total",$A$3,"State","Kachin","Township","Puta-O")/GETPIVOTDATA("Total",$A$3)</f>
        <v>2.7469548559655907E-3</v>
      </c>
      <c r="AD18" s="53"/>
    </row>
    <row r="19" spans="1:30" x14ac:dyDescent="0.25">
      <c r="A19" s="10" t="s">
        <v>3</v>
      </c>
      <c r="B19" s="26">
        <v>43</v>
      </c>
      <c r="C19" s="26">
        <v>36</v>
      </c>
      <c r="D19" s="26">
        <v>71</v>
      </c>
      <c r="E19" s="26">
        <v>94</v>
      </c>
      <c r="F19" s="26">
        <v>198</v>
      </c>
      <c r="G19" s="26">
        <v>517</v>
      </c>
      <c r="H19" s="26">
        <v>363</v>
      </c>
      <c r="I19" s="26">
        <v>202</v>
      </c>
      <c r="J19" s="26">
        <v>254</v>
      </c>
      <c r="K19" s="26">
        <v>715</v>
      </c>
      <c r="L19" s="26">
        <v>282</v>
      </c>
      <c r="M19" s="26">
        <v>227</v>
      </c>
      <c r="N19" s="26">
        <v>3002</v>
      </c>
      <c r="O19" s="26">
        <v>51</v>
      </c>
      <c r="P19" s="26">
        <v>49</v>
      </c>
      <c r="Q19" s="26">
        <v>57</v>
      </c>
      <c r="R19" s="26">
        <v>90</v>
      </c>
      <c r="S19" s="26">
        <v>194</v>
      </c>
      <c r="T19" s="26">
        <v>519</v>
      </c>
      <c r="U19" s="26">
        <v>339</v>
      </c>
      <c r="V19" s="26">
        <v>195</v>
      </c>
      <c r="W19" s="26">
        <v>243</v>
      </c>
      <c r="X19" s="26">
        <v>581</v>
      </c>
      <c r="Y19" s="26">
        <v>200</v>
      </c>
      <c r="Z19" s="26">
        <v>137</v>
      </c>
      <c r="AA19" s="26">
        <v>2655</v>
      </c>
      <c r="AB19" s="26">
        <v>5657</v>
      </c>
      <c r="AC19" s="53"/>
      <c r="AD19" s="53">
        <f>GETPIVOTDATA("Total",$A$3,"State","Shan_North")/GETPIVOTDATA("Total",$A$3)</f>
        <v>6.8155805351742746E-2</v>
      </c>
    </row>
    <row r="20" spans="1:30" x14ac:dyDescent="0.25">
      <c r="A20" s="12" t="s">
        <v>15</v>
      </c>
      <c r="B20" s="26">
        <v>24</v>
      </c>
      <c r="C20" s="26">
        <v>20</v>
      </c>
      <c r="D20" s="26">
        <v>37</v>
      </c>
      <c r="E20" s="26">
        <v>43</v>
      </c>
      <c r="F20" s="26">
        <v>131</v>
      </c>
      <c r="G20" s="26">
        <v>248</v>
      </c>
      <c r="H20" s="26">
        <v>149</v>
      </c>
      <c r="I20" s="26">
        <v>89</v>
      </c>
      <c r="J20" s="26">
        <v>105</v>
      </c>
      <c r="K20" s="26">
        <v>321</v>
      </c>
      <c r="L20" s="26">
        <v>150</v>
      </c>
      <c r="M20" s="26">
        <v>112</v>
      </c>
      <c r="N20" s="26">
        <v>1429</v>
      </c>
      <c r="O20" s="26">
        <v>26</v>
      </c>
      <c r="P20" s="26">
        <v>30</v>
      </c>
      <c r="Q20" s="26">
        <v>27</v>
      </c>
      <c r="R20" s="26">
        <v>50</v>
      </c>
      <c r="S20" s="26">
        <v>117</v>
      </c>
      <c r="T20" s="26">
        <v>232</v>
      </c>
      <c r="U20" s="26">
        <v>167</v>
      </c>
      <c r="V20" s="26">
        <v>94</v>
      </c>
      <c r="W20" s="26">
        <v>93</v>
      </c>
      <c r="X20" s="26">
        <v>270</v>
      </c>
      <c r="Y20" s="26">
        <v>129</v>
      </c>
      <c r="Z20" s="26">
        <v>76</v>
      </c>
      <c r="AA20" s="26">
        <v>1311</v>
      </c>
      <c r="AB20" s="26">
        <v>2740</v>
      </c>
      <c r="AC20" s="53">
        <f>GETPIVOTDATA("Total",$A$3,"State","Shan_North","Township","Kutkai")/GETPIVOTDATA("Total",$A$3)</f>
        <v>3.3011650462042623E-2</v>
      </c>
      <c r="AD20" s="53"/>
    </row>
    <row r="21" spans="1:30" x14ac:dyDescent="0.25">
      <c r="A21" s="12" t="s">
        <v>16</v>
      </c>
      <c r="B21" s="26">
        <v>4</v>
      </c>
      <c r="C21" s="26">
        <v>2</v>
      </c>
      <c r="D21" s="26">
        <v>4</v>
      </c>
      <c r="E21" s="26">
        <v>5</v>
      </c>
      <c r="F21" s="26">
        <v>7</v>
      </c>
      <c r="G21" s="26">
        <v>33</v>
      </c>
      <c r="H21" s="26">
        <v>29</v>
      </c>
      <c r="I21" s="26">
        <v>16</v>
      </c>
      <c r="J21" s="26">
        <v>33</v>
      </c>
      <c r="K21" s="26">
        <v>43</v>
      </c>
      <c r="L21" s="26">
        <v>14</v>
      </c>
      <c r="M21" s="26">
        <v>13</v>
      </c>
      <c r="N21" s="26">
        <v>203</v>
      </c>
      <c r="O21" s="26">
        <v>3</v>
      </c>
      <c r="P21" s="26">
        <v>2</v>
      </c>
      <c r="Q21" s="26">
        <v>1</v>
      </c>
      <c r="R21" s="26">
        <v>5</v>
      </c>
      <c r="S21" s="26">
        <v>9</v>
      </c>
      <c r="T21" s="26">
        <v>31</v>
      </c>
      <c r="U21" s="26">
        <v>17</v>
      </c>
      <c r="V21" s="26">
        <v>15</v>
      </c>
      <c r="W21" s="26">
        <v>20</v>
      </c>
      <c r="X21" s="26">
        <v>41</v>
      </c>
      <c r="Y21" s="26">
        <v>6</v>
      </c>
      <c r="Z21" s="26">
        <v>10</v>
      </c>
      <c r="AA21" s="26">
        <v>160</v>
      </c>
      <c r="AB21" s="26">
        <v>363</v>
      </c>
      <c r="AC21" s="53">
        <f>GETPIVOTDATA("Total",$A$3,"State","Shan_North","Township","Manton")/GETPIVOTDATA("Total",$A$3)</f>
        <v>4.3734412838399538E-3</v>
      </c>
      <c r="AD21" s="53"/>
    </row>
    <row r="22" spans="1:30" x14ac:dyDescent="0.25">
      <c r="A22" s="12" t="s">
        <v>17</v>
      </c>
      <c r="B22" s="26">
        <v>3</v>
      </c>
      <c r="C22" s="26">
        <v>1</v>
      </c>
      <c r="D22" s="26">
        <v>5</v>
      </c>
      <c r="E22" s="26">
        <v>8</v>
      </c>
      <c r="F22" s="26">
        <v>11</v>
      </c>
      <c r="G22" s="26">
        <v>52</v>
      </c>
      <c r="H22" s="26">
        <v>44</v>
      </c>
      <c r="I22" s="26">
        <v>18</v>
      </c>
      <c r="J22" s="26">
        <v>21</v>
      </c>
      <c r="K22" s="26">
        <v>69</v>
      </c>
      <c r="L22" s="26">
        <v>27</v>
      </c>
      <c r="M22" s="26">
        <v>14</v>
      </c>
      <c r="N22" s="26">
        <v>273</v>
      </c>
      <c r="O22" s="26">
        <v>4</v>
      </c>
      <c r="P22" s="26">
        <v>6</v>
      </c>
      <c r="Q22" s="26">
        <v>6</v>
      </c>
      <c r="R22" s="26">
        <v>9</v>
      </c>
      <c r="S22" s="26">
        <v>15</v>
      </c>
      <c r="T22" s="26">
        <v>46</v>
      </c>
      <c r="U22" s="26">
        <v>32</v>
      </c>
      <c r="V22" s="26">
        <v>11</v>
      </c>
      <c r="W22" s="26">
        <v>7</v>
      </c>
      <c r="X22" s="26">
        <v>37</v>
      </c>
      <c r="Y22" s="26">
        <v>14</v>
      </c>
      <c r="Z22" s="26">
        <v>4</v>
      </c>
      <c r="AA22" s="26">
        <v>191</v>
      </c>
      <c r="AB22" s="26">
        <v>464</v>
      </c>
      <c r="AC22" s="53">
        <f>GETPIVOTDATA("Total",$A$3,"State","Shan_North","Township","Muse")/GETPIVOTDATA("Total",$A$3)</f>
        <v>5.5902940928422547E-3</v>
      </c>
      <c r="AD22" s="53"/>
    </row>
    <row r="23" spans="1:30" x14ac:dyDescent="0.25">
      <c r="A23" s="12" t="s">
        <v>14</v>
      </c>
      <c r="B23" s="26">
        <v>12</v>
      </c>
      <c r="C23" s="26">
        <v>11</v>
      </c>
      <c r="D23" s="26">
        <v>21</v>
      </c>
      <c r="E23" s="26">
        <v>32</v>
      </c>
      <c r="F23" s="26">
        <v>47</v>
      </c>
      <c r="G23" s="26">
        <v>158</v>
      </c>
      <c r="H23" s="26">
        <v>127</v>
      </c>
      <c r="I23" s="26">
        <v>66</v>
      </c>
      <c r="J23" s="26">
        <v>82</v>
      </c>
      <c r="K23" s="26">
        <v>245</v>
      </c>
      <c r="L23" s="26">
        <v>79</v>
      </c>
      <c r="M23" s="26">
        <v>81</v>
      </c>
      <c r="N23" s="26">
        <v>961</v>
      </c>
      <c r="O23" s="26">
        <v>16</v>
      </c>
      <c r="P23" s="26">
        <v>10</v>
      </c>
      <c r="Q23" s="26">
        <v>18</v>
      </c>
      <c r="R23" s="26">
        <v>21</v>
      </c>
      <c r="S23" s="26">
        <v>52</v>
      </c>
      <c r="T23" s="26">
        <v>185</v>
      </c>
      <c r="U23" s="26">
        <v>106</v>
      </c>
      <c r="V23" s="26">
        <v>65</v>
      </c>
      <c r="W23" s="26">
        <v>112</v>
      </c>
      <c r="X23" s="26">
        <v>213</v>
      </c>
      <c r="Y23" s="26">
        <v>38</v>
      </c>
      <c r="Z23" s="26">
        <v>41</v>
      </c>
      <c r="AA23" s="26">
        <v>877</v>
      </c>
      <c r="AB23" s="26">
        <v>1838</v>
      </c>
      <c r="AC23" s="53">
        <f>GETPIVOTDATA("Total",$A$3,"State","Shan_North","Township","Namhkan")/GETPIVOTDATA("Total",$A$3)</f>
        <v>2.2144311514319105E-2</v>
      </c>
      <c r="AD23" s="53"/>
    </row>
    <row r="24" spans="1:30" x14ac:dyDescent="0.25">
      <c r="A24" s="12" t="s">
        <v>18</v>
      </c>
      <c r="B24" s="26">
        <v>0</v>
      </c>
      <c r="C24" s="26">
        <v>0</v>
      </c>
      <c r="D24" s="26">
        <v>0</v>
      </c>
      <c r="E24" s="26">
        <v>0</v>
      </c>
      <c r="F24" s="26">
        <v>0</v>
      </c>
      <c r="G24" s="26">
        <v>9</v>
      </c>
      <c r="H24" s="26">
        <v>3</v>
      </c>
      <c r="I24" s="26">
        <v>4</v>
      </c>
      <c r="J24" s="26">
        <v>1</v>
      </c>
      <c r="K24" s="26">
        <v>8</v>
      </c>
      <c r="L24" s="26">
        <v>1</v>
      </c>
      <c r="M24" s="26">
        <v>1</v>
      </c>
      <c r="N24" s="26">
        <v>27</v>
      </c>
      <c r="O24" s="26">
        <v>0</v>
      </c>
      <c r="P24" s="26">
        <v>0</v>
      </c>
      <c r="Q24" s="26">
        <v>0</v>
      </c>
      <c r="R24" s="26">
        <v>0</v>
      </c>
      <c r="S24" s="26">
        <v>0</v>
      </c>
      <c r="T24" s="26">
        <v>6</v>
      </c>
      <c r="U24" s="26">
        <v>4</v>
      </c>
      <c r="V24" s="26">
        <v>1</v>
      </c>
      <c r="W24" s="26">
        <v>0</v>
      </c>
      <c r="X24" s="26">
        <v>3</v>
      </c>
      <c r="Y24" s="26">
        <v>3</v>
      </c>
      <c r="Z24" s="26">
        <v>0</v>
      </c>
      <c r="AA24" s="26">
        <v>17</v>
      </c>
      <c r="AB24" s="26">
        <v>44</v>
      </c>
      <c r="AC24" s="53">
        <f>GETPIVOTDATA("Total",$A$3,"State","Shan_North","Township","Namtu")/GETPIVOTDATA("Total",$A$3)</f>
        <v>5.3011409501090348E-4</v>
      </c>
      <c r="AD24" s="53"/>
    </row>
    <row r="25" spans="1:30" x14ac:dyDescent="0.25">
      <c r="A25" s="12" t="s">
        <v>1084</v>
      </c>
      <c r="B25" s="26">
        <v>0</v>
      </c>
      <c r="C25" s="26">
        <v>2</v>
      </c>
      <c r="D25" s="26">
        <v>4</v>
      </c>
      <c r="E25" s="26">
        <v>6</v>
      </c>
      <c r="F25" s="26">
        <v>2</v>
      </c>
      <c r="G25" s="26">
        <v>17</v>
      </c>
      <c r="H25" s="26">
        <v>11</v>
      </c>
      <c r="I25" s="26">
        <v>9</v>
      </c>
      <c r="J25" s="26">
        <v>12</v>
      </c>
      <c r="K25" s="26">
        <v>29</v>
      </c>
      <c r="L25" s="26">
        <v>11</v>
      </c>
      <c r="M25" s="26">
        <v>6</v>
      </c>
      <c r="N25" s="26">
        <v>109</v>
      </c>
      <c r="O25" s="26">
        <v>2</v>
      </c>
      <c r="P25" s="26">
        <v>1</v>
      </c>
      <c r="Q25" s="26">
        <v>5</v>
      </c>
      <c r="R25" s="26">
        <v>5</v>
      </c>
      <c r="S25" s="26">
        <v>1</v>
      </c>
      <c r="T25" s="26">
        <v>19</v>
      </c>
      <c r="U25" s="26">
        <v>13</v>
      </c>
      <c r="V25" s="26">
        <v>9</v>
      </c>
      <c r="W25" s="26">
        <v>11</v>
      </c>
      <c r="X25" s="26">
        <v>17</v>
      </c>
      <c r="Y25" s="26">
        <v>10</v>
      </c>
      <c r="Z25" s="26">
        <v>6</v>
      </c>
      <c r="AA25" s="26">
        <v>99</v>
      </c>
      <c r="AB25" s="26">
        <v>208</v>
      </c>
      <c r="AC25" s="53">
        <f>GETPIVOTDATA("Total",$A$3,"State","Shan_North","Township","Hseni")/GETPIVOTDATA("Total",$A$3)</f>
        <v>2.5059939036879073E-3</v>
      </c>
      <c r="AD25" s="53"/>
    </row>
    <row r="26" spans="1:30" x14ac:dyDescent="0.25">
      <c r="A26" s="10" t="s">
        <v>31</v>
      </c>
      <c r="B26" s="26">
        <v>632</v>
      </c>
      <c r="C26" s="26">
        <v>899</v>
      </c>
      <c r="D26" s="26">
        <v>1486</v>
      </c>
      <c r="E26" s="26">
        <v>1851</v>
      </c>
      <c r="F26" s="26">
        <v>2586</v>
      </c>
      <c r="G26" s="26">
        <v>6582</v>
      </c>
      <c r="H26" s="26">
        <v>4888</v>
      </c>
      <c r="I26" s="26">
        <v>3355</v>
      </c>
      <c r="J26" s="26">
        <v>4878</v>
      </c>
      <c r="K26" s="26">
        <v>9460</v>
      </c>
      <c r="L26" s="26">
        <v>3863</v>
      </c>
      <c r="M26" s="26">
        <v>3342</v>
      </c>
      <c r="N26" s="26">
        <v>43822</v>
      </c>
      <c r="O26" s="26">
        <v>574</v>
      </c>
      <c r="P26" s="26">
        <v>804</v>
      </c>
      <c r="Q26" s="26">
        <v>1506</v>
      </c>
      <c r="R26" s="26">
        <v>1721</v>
      </c>
      <c r="S26" s="26">
        <v>2458</v>
      </c>
      <c r="T26" s="26">
        <v>6415</v>
      </c>
      <c r="U26" s="26">
        <v>4652</v>
      </c>
      <c r="V26" s="26">
        <v>3188</v>
      </c>
      <c r="W26" s="26">
        <v>4311</v>
      </c>
      <c r="X26" s="26">
        <v>8113</v>
      </c>
      <c r="Y26" s="26">
        <v>2888</v>
      </c>
      <c r="Z26" s="26">
        <v>2549</v>
      </c>
      <c r="AA26" s="26">
        <v>39179</v>
      </c>
      <c r="AB26" s="26">
        <v>83001</v>
      </c>
      <c r="AC26" s="54">
        <f>SUM(AC7:AC25)</f>
        <v>0.99999999999999989</v>
      </c>
      <c r="AD26" s="54">
        <f>SUM(AD7:AD25)</f>
        <v>1</v>
      </c>
    </row>
    <row r="27" spans="1:30" x14ac:dyDescent="0.25">
      <c r="A27" s="53" t="s">
        <v>1766</v>
      </c>
      <c r="B27" s="53"/>
      <c r="C27" s="53"/>
      <c r="D27" s="53"/>
      <c r="E27" s="53"/>
      <c r="F27" s="53"/>
      <c r="G27" s="53"/>
      <c r="H27" s="53"/>
      <c r="I27" s="53"/>
      <c r="J27" s="53"/>
      <c r="K27" s="53"/>
      <c r="L27" s="53"/>
      <c r="M27" s="53"/>
      <c r="N27" s="53">
        <f>GETPIVOTDATA("Total",$A$3,"Sex","Females")/GETPIVOTDATA("Total",$A$3)</f>
        <v>0.52796954253563211</v>
      </c>
      <c r="O27" s="53"/>
      <c r="P27" s="53"/>
      <c r="Q27" s="53"/>
      <c r="R27" s="53"/>
      <c r="S27" s="53"/>
      <c r="T27" s="53"/>
      <c r="U27" s="53"/>
      <c r="V27" s="53"/>
      <c r="W27" s="53"/>
      <c r="X27" s="53"/>
      <c r="Y27" s="53"/>
      <c r="Z27" s="53"/>
      <c r="AA27" s="53">
        <f>GETPIVOTDATA("Total",$A$3,"Sex","Males")/GETPIVOTDATA("Total",$A$3)</f>
        <v>0.47203045746436789</v>
      </c>
      <c r="AB27" s="53">
        <v>1</v>
      </c>
      <c r="AC27" s="53"/>
      <c r="AD27" s="53"/>
    </row>
  </sheetData>
  <mergeCells count="3">
    <mergeCell ref="AD3:AD6"/>
    <mergeCell ref="A1:Q1"/>
    <mergeCell ref="AC3:AC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R1573"/>
  <sheetViews>
    <sheetView topLeftCell="M1" workbookViewId="0">
      <selection activeCell="P11" sqref="P11"/>
    </sheetView>
  </sheetViews>
  <sheetFormatPr defaultRowHeight="15" x14ac:dyDescent="0.25"/>
  <cols>
    <col min="1" max="1" width="10.7109375" bestFit="1" customWidth="1"/>
    <col min="2" max="2" width="10.140625" bestFit="1" customWidth="1"/>
    <col min="3" max="3" width="43.42578125" bestFit="1" customWidth="1"/>
    <col min="4" max="4" width="15.28515625" bestFit="1" customWidth="1"/>
    <col min="5" max="5" width="11.140625" bestFit="1" customWidth="1"/>
    <col min="6" max="6" width="13.42578125" bestFit="1" customWidth="1"/>
    <col min="7" max="7" width="10" bestFit="1" customWidth="1"/>
    <col min="8" max="8" width="10.5703125" bestFit="1" customWidth="1"/>
    <col min="9" max="9" width="9.140625" bestFit="1" customWidth="1"/>
    <col min="10" max="10" width="9.7109375" bestFit="1" customWidth="1"/>
    <col min="11" max="11" width="13.140625" bestFit="1" customWidth="1"/>
    <col min="12" max="12" width="13.7109375" bestFit="1" customWidth="1"/>
    <col min="13" max="13" width="21.140625" bestFit="1" customWidth="1"/>
    <col min="14" max="14" width="8.28515625" bestFit="1" customWidth="1"/>
    <col min="15" max="15" width="13.28515625" bestFit="1" customWidth="1"/>
    <col min="16" max="16" width="38.140625" bestFit="1" customWidth="1"/>
    <col min="17" max="17" width="12.7109375" bestFit="1" customWidth="1"/>
    <col min="18" max="18" width="31.28515625" bestFit="1" customWidth="1"/>
    <col min="19" max="19" width="41.7109375" bestFit="1" customWidth="1"/>
    <col min="20" max="20" width="23.5703125" bestFit="1" customWidth="1"/>
    <col min="21" max="21" width="42.85546875" bestFit="1" customWidth="1"/>
    <col min="22" max="22" width="6.42578125" customWidth="1"/>
    <col min="23" max="23" width="19.85546875" customWidth="1"/>
    <col min="24" max="24" width="30.7109375" customWidth="1"/>
    <col min="25" max="25" width="23.42578125" customWidth="1"/>
    <col min="26" max="26" width="15.140625" customWidth="1"/>
    <col min="27" max="27" width="41.7109375" customWidth="1"/>
    <col min="28" max="28" width="6.42578125" customWidth="1"/>
    <col min="29" max="29" width="19.85546875" customWidth="1"/>
    <col min="30" max="30" width="30.7109375" customWidth="1"/>
    <col min="31" max="31" width="41.7109375" bestFit="1" customWidth="1"/>
    <col min="32" max="32" width="23.5703125" bestFit="1" customWidth="1"/>
    <col min="33" max="33" width="42.85546875" bestFit="1" customWidth="1"/>
    <col min="34" max="34" width="41.7109375" bestFit="1" customWidth="1"/>
    <col min="35" max="35" width="15" bestFit="1" customWidth="1"/>
    <col min="36" max="36" width="38" bestFit="1" customWidth="1"/>
    <col min="37" max="37" width="41.7109375" bestFit="1" customWidth="1"/>
    <col min="38" max="38" width="15" bestFit="1" customWidth="1"/>
    <col min="39" max="39" width="38" bestFit="1" customWidth="1"/>
  </cols>
  <sheetData>
    <row r="1" spans="1:18" x14ac:dyDescent="0.25">
      <c r="A1" t="s">
        <v>83</v>
      </c>
      <c r="B1" t="s">
        <v>84</v>
      </c>
      <c r="C1" t="s">
        <v>85</v>
      </c>
      <c r="D1" t="s">
        <v>86</v>
      </c>
      <c r="E1" t="s">
        <v>87</v>
      </c>
      <c r="F1" t="s">
        <v>88</v>
      </c>
      <c r="G1" t="s">
        <v>89</v>
      </c>
      <c r="H1" t="s">
        <v>90</v>
      </c>
      <c r="I1" t="s">
        <v>91</v>
      </c>
      <c r="J1" t="s">
        <v>92</v>
      </c>
      <c r="K1" t="s">
        <v>93</v>
      </c>
      <c r="L1" t="s">
        <v>94</v>
      </c>
      <c r="M1" t="s">
        <v>1087</v>
      </c>
      <c r="N1" t="s">
        <v>279</v>
      </c>
      <c r="O1" t="s">
        <v>1088</v>
      </c>
      <c r="P1" t="s">
        <v>24</v>
      </c>
      <c r="Q1" t="s">
        <v>280</v>
      </c>
      <c r="R1" t="s">
        <v>281</v>
      </c>
    </row>
    <row r="2" spans="1:18" x14ac:dyDescent="0.25">
      <c r="A2" t="s">
        <v>0</v>
      </c>
      <c r="B2" t="s">
        <v>4</v>
      </c>
      <c r="C2" t="s">
        <v>95</v>
      </c>
      <c r="D2" t="s">
        <v>96</v>
      </c>
      <c r="E2" t="s">
        <v>97</v>
      </c>
      <c r="F2" t="s">
        <v>98</v>
      </c>
      <c r="G2">
        <v>69</v>
      </c>
      <c r="H2">
        <v>349</v>
      </c>
      <c r="I2">
        <v>43</v>
      </c>
      <c r="J2">
        <v>361</v>
      </c>
      <c r="K2">
        <v>43</v>
      </c>
      <c r="L2">
        <v>361</v>
      </c>
      <c r="M2" t="s">
        <v>1089</v>
      </c>
      <c r="N2" t="s">
        <v>1090</v>
      </c>
      <c r="O2" t="s">
        <v>38</v>
      </c>
      <c r="P2" t="s">
        <v>1091</v>
      </c>
    </row>
    <row r="3" spans="1:18" x14ac:dyDescent="0.25">
      <c r="A3" s="6" t="s">
        <v>0</v>
      </c>
      <c r="B3" s="6" t="s">
        <v>4</v>
      </c>
      <c r="C3" s="6" t="s">
        <v>95</v>
      </c>
      <c r="D3" s="6" t="s">
        <v>96</v>
      </c>
      <c r="E3" s="6" t="s">
        <v>97</v>
      </c>
      <c r="F3" s="6" t="s">
        <v>98</v>
      </c>
      <c r="G3" s="6">
        <v>69</v>
      </c>
      <c r="H3" s="6">
        <v>349</v>
      </c>
      <c r="I3" s="6">
        <v>43</v>
      </c>
      <c r="J3" s="6">
        <v>361</v>
      </c>
      <c r="K3" s="6">
        <v>43</v>
      </c>
      <c r="L3" s="6">
        <v>361</v>
      </c>
      <c r="M3" s="6" t="s">
        <v>1089</v>
      </c>
      <c r="N3" s="6" t="s">
        <v>1092</v>
      </c>
      <c r="O3" s="6" t="s">
        <v>1093</v>
      </c>
      <c r="P3" s="6" t="s">
        <v>1094</v>
      </c>
      <c r="Q3" s="6"/>
      <c r="R3" s="6"/>
    </row>
    <row r="4" spans="1:18" x14ac:dyDescent="0.25">
      <c r="A4" s="6" t="s">
        <v>0</v>
      </c>
      <c r="B4" s="6" t="s">
        <v>4</v>
      </c>
      <c r="C4" s="6" t="s">
        <v>95</v>
      </c>
      <c r="D4" s="6" t="s">
        <v>96</v>
      </c>
      <c r="E4" s="6" t="s">
        <v>97</v>
      </c>
      <c r="F4" s="6" t="s">
        <v>98</v>
      </c>
      <c r="G4" s="6">
        <v>69</v>
      </c>
      <c r="H4" s="6">
        <v>349</v>
      </c>
      <c r="I4" s="6">
        <v>43</v>
      </c>
      <c r="J4" s="6">
        <v>361</v>
      </c>
      <c r="K4" s="6">
        <v>43</v>
      </c>
      <c r="L4" s="6">
        <v>361</v>
      </c>
      <c r="M4" s="6" t="s">
        <v>1089</v>
      </c>
      <c r="N4" s="6" t="s">
        <v>1095</v>
      </c>
      <c r="O4" s="6" t="s">
        <v>36</v>
      </c>
      <c r="P4" s="6" t="s">
        <v>1096</v>
      </c>
      <c r="Q4" s="6"/>
      <c r="R4" s="6"/>
    </row>
    <row r="5" spans="1:18" x14ac:dyDescent="0.25">
      <c r="A5" s="6" t="s">
        <v>0</v>
      </c>
      <c r="B5" s="6" t="s">
        <v>4</v>
      </c>
      <c r="C5" s="6" t="s">
        <v>95</v>
      </c>
      <c r="D5" s="6" t="s">
        <v>96</v>
      </c>
      <c r="E5" s="6" t="s">
        <v>97</v>
      </c>
      <c r="F5" s="6" t="s">
        <v>98</v>
      </c>
      <c r="G5" s="6">
        <v>69</v>
      </c>
      <c r="H5" s="6">
        <v>349</v>
      </c>
      <c r="I5" s="6">
        <v>43</v>
      </c>
      <c r="J5" s="6">
        <v>361</v>
      </c>
      <c r="K5" s="6">
        <v>43</v>
      </c>
      <c r="L5" s="6">
        <v>361</v>
      </c>
      <c r="M5" s="6" t="s">
        <v>1097</v>
      </c>
      <c r="N5" s="6" t="s">
        <v>1090</v>
      </c>
      <c r="O5" s="6" t="s">
        <v>26</v>
      </c>
      <c r="P5" s="6" t="s">
        <v>1098</v>
      </c>
      <c r="Q5" s="6"/>
      <c r="R5" s="6"/>
    </row>
    <row r="6" spans="1:18" x14ac:dyDescent="0.25">
      <c r="A6" s="6" t="s">
        <v>0</v>
      </c>
      <c r="B6" s="6" t="s">
        <v>4</v>
      </c>
      <c r="C6" s="6" t="s">
        <v>95</v>
      </c>
      <c r="D6" s="6" t="s">
        <v>96</v>
      </c>
      <c r="E6" s="6" t="s">
        <v>97</v>
      </c>
      <c r="F6" s="6" t="s">
        <v>98</v>
      </c>
      <c r="G6" s="6">
        <v>69</v>
      </c>
      <c r="H6" s="6">
        <v>349</v>
      </c>
      <c r="I6" s="6">
        <v>43</v>
      </c>
      <c r="J6" s="6">
        <v>361</v>
      </c>
      <c r="K6" s="6">
        <v>43</v>
      </c>
      <c r="L6" s="6">
        <v>361</v>
      </c>
      <c r="M6" s="6" t="s">
        <v>1097</v>
      </c>
      <c r="N6" s="6" t="s">
        <v>1092</v>
      </c>
      <c r="O6" s="6" t="s">
        <v>26</v>
      </c>
      <c r="P6" s="6" t="s">
        <v>1099</v>
      </c>
      <c r="Q6" s="6"/>
      <c r="R6" s="6"/>
    </row>
    <row r="7" spans="1:18" x14ac:dyDescent="0.25">
      <c r="A7" s="6" t="s">
        <v>0</v>
      </c>
      <c r="B7" s="6" t="s">
        <v>4</v>
      </c>
      <c r="C7" s="6" t="s">
        <v>95</v>
      </c>
      <c r="D7" s="6" t="s">
        <v>96</v>
      </c>
      <c r="E7" s="6" t="s">
        <v>97</v>
      </c>
      <c r="F7" s="6" t="s">
        <v>98</v>
      </c>
      <c r="G7" s="6">
        <v>69</v>
      </c>
      <c r="H7" s="6">
        <v>349</v>
      </c>
      <c r="I7" s="6">
        <v>43</v>
      </c>
      <c r="J7" s="6">
        <v>361</v>
      </c>
      <c r="K7" s="6">
        <v>43</v>
      </c>
      <c r="L7" s="6">
        <v>361</v>
      </c>
      <c r="M7" s="6" t="s">
        <v>1097</v>
      </c>
      <c r="N7" s="6" t="s">
        <v>1095</v>
      </c>
      <c r="O7" s="6" t="s">
        <v>26</v>
      </c>
      <c r="P7" s="6" t="s">
        <v>1100</v>
      </c>
      <c r="Q7" s="6"/>
      <c r="R7" s="6"/>
    </row>
    <row r="8" spans="1:18" x14ac:dyDescent="0.25">
      <c r="A8" s="6" t="s">
        <v>0</v>
      </c>
      <c r="B8" s="6" t="s">
        <v>4</v>
      </c>
      <c r="C8" s="6" t="s">
        <v>95</v>
      </c>
      <c r="D8" s="6" t="s">
        <v>96</v>
      </c>
      <c r="E8" s="6" t="s">
        <v>97</v>
      </c>
      <c r="F8" s="6" t="s">
        <v>98</v>
      </c>
      <c r="G8" s="6">
        <v>69</v>
      </c>
      <c r="H8" s="6">
        <v>349</v>
      </c>
      <c r="I8" s="6">
        <v>43</v>
      </c>
      <c r="J8" s="6">
        <v>361</v>
      </c>
      <c r="K8" s="6">
        <v>43</v>
      </c>
      <c r="L8" s="6">
        <v>361</v>
      </c>
      <c r="M8" s="6" t="s">
        <v>1101</v>
      </c>
      <c r="N8" s="6" t="s">
        <v>1090</v>
      </c>
      <c r="O8" s="6" t="s">
        <v>38</v>
      </c>
      <c r="P8" s="6" t="s">
        <v>1102</v>
      </c>
      <c r="Q8" s="6"/>
      <c r="R8" s="6"/>
    </row>
    <row r="9" spans="1:18" x14ac:dyDescent="0.25">
      <c r="A9" s="6" t="s">
        <v>0</v>
      </c>
      <c r="B9" s="6" t="s">
        <v>4</v>
      </c>
      <c r="C9" s="6" t="s">
        <v>95</v>
      </c>
      <c r="D9" s="6" t="s">
        <v>96</v>
      </c>
      <c r="E9" s="6" t="s">
        <v>97</v>
      </c>
      <c r="F9" s="6" t="s">
        <v>98</v>
      </c>
      <c r="G9" s="6">
        <v>69</v>
      </c>
      <c r="H9" s="6">
        <v>349</v>
      </c>
      <c r="I9" s="6">
        <v>43</v>
      </c>
      <c r="J9" s="6">
        <v>361</v>
      </c>
      <c r="K9" s="6">
        <v>43</v>
      </c>
      <c r="L9" s="6">
        <v>361</v>
      </c>
      <c r="M9" s="6" t="s">
        <v>1101</v>
      </c>
      <c r="N9" s="6" t="s">
        <v>1092</v>
      </c>
      <c r="O9" s="6" t="s">
        <v>1103</v>
      </c>
      <c r="P9" s="6" t="s">
        <v>1104</v>
      </c>
      <c r="Q9" s="6"/>
      <c r="R9" s="6"/>
    </row>
    <row r="10" spans="1:18" x14ac:dyDescent="0.25">
      <c r="A10" s="6" t="s">
        <v>0</v>
      </c>
      <c r="B10" s="6" t="s">
        <v>4</v>
      </c>
      <c r="C10" s="6" t="s">
        <v>95</v>
      </c>
      <c r="D10" s="6" t="s">
        <v>96</v>
      </c>
      <c r="E10" s="6" t="s">
        <v>97</v>
      </c>
      <c r="F10" s="6" t="s">
        <v>98</v>
      </c>
      <c r="G10" s="6">
        <v>69</v>
      </c>
      <c r="H10" s="6">
        <v>349</v>
      </c>
      <c r="I10" s="6">
        <v>43</v>
      </c>
      <c r="J10" s="6">
        <v>361</v>
      </c>
      <c r="K10" s="6">
        <v>43</v>
      </c>
      <c r="L10" s="6">
        <v>361</v>
      </c>
      <c r="M10" s="6" t="s">
        <v>1101</v>
      </c>
      <c r="N10" s="6" t="s">
        <v>1095</v>
      </c>
      <c r="O10" s="6" t="s">
        <v>36</v>
      </c>
      <c r="P10" s="6" t="s">
        <v>1105</v>
      </c>
      <c r="Q10" s="6"/>
      <c r="R10" s="6"/>
    </row>
    <row r="11" spans="1:18" x14ac:dyDescent="0.25">
      <c r="A11" s="6" t="s">
        <v>0</v>
      </c>
      <c r="B11" s="6" t="s">
        <v>4</v>
      </c>
      <c r="C11" s="6" t="s">
        <v>95</v>
      </c>
      <c r="D11" s="6" t="s">
        <v>96</v>
      </c>
      <c r="E11" s="6" t="s">
        <v>97</v>
      </c>
      <c r="F11" s="6" t="s">
        <v>98</v>
      </c>
      <c r="G11" s="6">
        <v>69</v>
      </c>
      <c r="H11" s="6">
        <v>349</v>
      </c>
      <c r="I11" s="6">
        <v>43</v>
      </c>
      <c r="J11" s="6">
        <v>361</v>
      </c>
      <c r="K11" s="6">
        <v>43</v>
      </c>
      <c r="L11" s="6">
        <v>361</v>
      </c>
      <c r="M11" s="6" t="s">
        <v>1106</v>
      </c>
      <c r="N11" s="6" t="s">
        <v>1090</v>
      </c>
      <c r="O11" s="6" t="s">
        <v>26</v>
      </c>
      <c r="P11" s="6" t="s">
        <v>1100</v>
      </c>
      <c r="Q11" s="6"/>
      <c r="R11" s="6"/>
    </row>
    <row r="12" spans="1:18" x14ac:dyDescent="0.25">
      <c r="A12" s="6" t="s">
        <v>0</v>
      </c>
      <c r="B12" s="6" t="s">
        <v>4</v>
      </c>
      <c r="C12" s="6" t="s">
        <v>95</v>
      </c>
      <c r="D12" s="6" t="s">
        <v>96</v>
      </c>
      <c r="E12" s="6" t="s">
        <v>97</v>
      </c>
      <c r="F12" s="6" t="s">
        <v>98</v>
      </c>
      <c r="G12" s="6">
        <v>69</v>
      </c>
      <c r="H12" s="6">
        <v>349</v>
      </c>
      <c r="I12" s="6">
        <v>43</v>
      </c>
      <c r="J12" s="6">
        <v>361</v>
      </c>
      <c r="K12" s="6">
        <v>43</v>
      </c>
      <c r="L12" s="6">
        <v>361</v>
      </c>
      <c r="M12" s="6" t="s">
        <v>1106</v>
      </c>
      <c r="N12" s="6" t="s">
        <v>1092</v>
      </c>
      <c r="O12" s="6" t="s">
        <v>26</v>
      </c>
      <c r="P12" s="6" t="s">
        <v>1098</v>
      </c>
      <c r="Q12" s="6"/>
      <c r="R12" s="6"/>
    </row>
    <row r="13" spans="1:18" x14ac:dyDescent="0.25">
      <c r="A13" s="6" t="s">
        <v>0</v>
      </c>
      <c r="B13" s="6" t="s">
        <v>4</v>
      </c>
      <c r="C13" s="6" t="s">
        <v>95</v>
      </c>
      <c r="D13" s="6" t="s">
        <v>96</v>
      </c>
      <c r="E13" s="6" t="s">
        <v>97</v>
      </c>
      <c r="F13" s="6" t="s">
        <v>98</v>
      </c>
      <c r="G13" s="6">
        <v>69</v>
      </c>
      <c r="H13" s="6">
        <v>349</v>
      </c>
      <c r="I13" s="6">
        <v>43</v>
      </c>
      <c r="J13" s="6">
        <v>361</v>
      </c>
      <c r="K13" s="6">
        <v>43</v>
      </c>
      <c r="L13" s="6">
        <v>361</v>
      </c>
      <c r="M13" s="6" t="s">
        <v>1106</v>
      </c>
      <c r="N13" s="6" t="s">
        <v>1095</v>
      </c>
      <c r="O13" s="6" t="s">
        <v>39</v>
      </c>
      <c r="P13" s="6" t="s">
        <v>1107</v>
      </c>
      <c r="Q13" s="6"/>
      <c r="R13" s="6"/>
    </row>
    <row r="14" spans="1:18" x14ac:dyDescent="0.25">
      <c r="A14" s="6" t="s">
        <v>0</v>
      </c>
      <c r="B14" s="6" t="s">
        <v>4</v>
      </c>
      <c r="C14" s="6" t="s">
        <v>101</v>
      </c>
      <c r="D14" s="6" t="s">
        <v>102</v>
      </c>
      <c r="E14" s="6" t="s">
        <v>97</v>
      </c>
      <c r="F14" s="6" t="s">
        <v>98</v>
      </c>
      <c r="G14" s="6">
        <v>56</v>
      </c>
      <c r="H14" s="6">
        <v>230</v>
      </c>
      <c r="I14" s="6">
        <v>54</v>
      </c>
      <c r="J14" s="6">
        <v>221</v>
      </c>
      <c r="K14" s="6">
        <v>57</v>
      </c>
      <c r="L14" s="6">
        <v>232</v>
      </c>
      <c r="M14" s="6" t="s">
        <v>1089</v>
      </c>
      <c r="N14" s="6" t="s">
        <v>1090</v>
      </c>
      <c r="O14" s="6" t="s">
        <v>38</v>
      </c>
      <c r="P14" s="6" t="s">
        <v>1091</v>
      </c>
      <c r="Q14" s="6"/>
      <c r="R14" s="6"/>
    </row>
    <row r="15" spans="1:18" x14ac:dyDescent="0.25">
      <c r="A15" s="6" t="s">
        <v>0</v>
      </c>
      <c r="B15" s="6" t="s">
        <v>4</v>
      </c>
      <c r="C15" s="6" t="s">
        <v>101</v>
      </c>
      <c r="D15" s="6" t="s">
        <v>102</v>
      </c>
      <c r="E15" s="6" t="s">
        <v>97</v>
      </c>
      <c r="F15" s="6" t="s">
        <v>98</v>
      </c>
      <c r="G15" s="6">
        <v>56</v>
      </c>
      <c r="H15" s="6">
        <v>230</v>
      </c>
      <c r="I15" s="6">
        <v>54</v>
      </c>
      <c r="J15" s="6">
        <v>221</v>
      </c>
      <c r="K15" s="6">
        <v>57</v>
      </c>
      <c r="L15" s="6">
        <v>232</v>
      </c>
      <c r="M15" s="6" t="s">
        <v>1089</v>
      </c>
      <c r="N15" s="6" t="s">
        <v>1092</v>
      </c>
      <c r="O15" s="6" t="s">
        <v>36</v>
      </c>
      <c r="P15" s="6" t="s">
        <v>1108</v>
      </c>
      <c r="Q15" s="6"/>
      <c r="R15" s="6"/>
    </row>
    <row r="16" spans="1:18" x14ac:dyDescent="0.25">
      <c r="A16" s="6" t="s">
        <v>0</v>
      </c>
      <c r="B16" s="6" t="s">
        <v>4</v>
      </c>
      <c r="C16" s="6" t="s">
        <v>101</v>
      </c>
      <c r="D16" s="6" t="s">
        <v>102</v>
      </c>
      <c r="E16" s="6" t="s">
        <v>97</v>
      </c>
      <c r="F16" s="6" t="s">
        <v>98</v>
      </c>
      <c r="G16" s="6">
        <v>56</v>
      </c>
      <c r="H16" s="6">
        <v>230</v>
      </c>
      <c r="I16" s="6">
        <v>54</v>
      </c>
      <c r="J16" s="6">
        <v>221</v>
      </c>
      <c r="K16" s="6">
        <v>57</v>
      </c>
      <c r="L16" s="6">
        <v>232</v>
      </c>
      <c r="M16" s="6" t="s">
        <v>1089</v>
      </c>
      <c r="N16" s="6" t="s">
        <v>1095</v>
      </c>
      <c r="O16" s="6" t="s">
        <v>26</v>
      </c>
      <c r="P16" s="6" t="s">
        <v>1099</v>
      </c>
      <c r="Q16" s="6"/>
      <c r="R16" s="6"/>
    </row>
    <row r="17" spans="1:18" x14ac:dyDescent="0.25">
      <c r="A17" s="6" t="s">
        <v>0</v>
      </c>
      <c r="B17" s="6" t="s">
        <v>4</v>
      </c>
      <c r="C17" s="6" t="s">
        <v>101</v>
      </c>
      <c r="D17" s="6" t="s">
        <v>102</v>
      </c>
      <c r="E17" s="6" t="s">
        <v>97</v>
      </c>
      <c r="F17" s="6" t="s">
        <v>98</v>
      </c>
      <c r="G17" s="6">
        <v>56</v>
      </c>
      <c r="H17" s="6">
        <v>230</v>
      </c>
      <c r="I17" s="6">
        <v>54</v>
      </c>
      <c r="J17" s="6">
        <v>221</v>
      </c>
      <c r="K17" s="6">
        <v>57</v>
      </c>
      <c r="L17" s="6">
        <v>232</v>
      </c>
      <c r="M17" s="6" t="s">
        <v>1097</v>
      </c>
      <c r="N17" s="6" t="s">
        <v>1090</v>
      </c>
      <c r="O17" s="6" t="s">
        <v>1093</v>
      </c>
      <c r="P17" s="6" t="s">
        <v>1094</v>
      </c>
      <c r="Q17" s="6"/>
      <c r="R17" s="6"/>
    </row>
    <row r="18" spans="1:18" x14ac:dyDescent="0.25">
      <c r="A18" s="6" t="s">
        <v>0</v>
      </c>
      <c r="B18" s="6" t="s">
        <v>4</v>
      </c>
      <c r="C18" s="6" t="s">
        <v>101</v>
      </c>
      <c r="D18" s="6" t="s">
        <v>102</v>
      </c>
      <c r="E18" s="6" t="s">
        <v>97</v>
      </c>
      <c r="F18" s="6" t="s">
        <v>98</v>
      </c>
      <c r="G18" s="6">
        <v>56</v>
      </c>
      <c r="H18" s="6">
        <v>230</v>
      </c>
      <c r="I18" s="6">
        <v>54</v>
      </c>
      <c r="J18" s="6">
        <v>221</v>
      </c>
      <c r="K18" s="6">
        <v>57</v>
      </c>
      <c r="L18" s="6">
        <v>232</v>
      </c>
      <c r="M18" s="6" t="s">
        <v>1097</v>
      </c>
      <c r="N18" s="6" t="s">
        <v>1092</v>
      </c>
      <c r="O18" s="6" t="s">
        <v>38</v>
      </c>
      <c r="P18" s="6" t="s">
        <v>1109</v>
      </c>
      <c r="Q18" s="6"/>
      <c r="R18" s="6"/>
    </row>
    <row r="19" spans="1:18" x14ac:dyDescent="0.25">
      <c r="A19" s="6" t="s">
        <v>0</v>
      </c>
      <c r="B19" s="6" t="s">
        <v>4</v>
      </c>
      <c r="C19" s="6" t="s">
        <v>101</v>
      </c>
      <c r="D19" s="6" t="s">
        <v>102</v>
      </c>
      <c r="E19" s="6" t="s">
        <v>97</v>
      </c>
      <c r="F19" s="6" t="s">
        <v>98</v>
      </c>
      <c r="G19" s="6">
        <v>56</v>
      </c>
      <c r="H19" s="6">
        <v>230</v>
      </c>
      <c r="I19" s="6">
        <v>54</v>
      </c>
      <c r="J19" s="6">
        <v>221</v>
      </c>
      <c r="K19" s="6">
        <v>57</v>
      </c>
      <c r="L19" s="6">
        <v>232</v>
      </c>
      <c r="M19" s="6" t="s">
        <v>1097</v>
      </c>
      <c r="N19" s="6" t="s">
        <v>1095</v>
      </c>
      <c r="O19" s="6" t="s">
        <v>26</v>
      </c>
      <c r="P19" s="6" t="s">
        <v>1100</v>
      </c>
      <c r="Q19" s="6"/>
      <c r="R19" s="6"/>
    </row>
    <row r="20" spans="1:18" x14ac:dyDescent="0.25">
      <c r="A20" s="6" t="s">
        <v>0</v>
      </c>
      <c r="B20" s="6" t="s">
        <v>4</v>
      </c>
      <c r="C20" s="6" t="s">
        <v>101</v>
      </c>
      <c r="D20" s="6" t="s">
        <v>102</v>
      </c>
      <c r="E20" s="6" t="s">
        <v>97</v>
      </c>
      <c r="F20" s="6" t="s">
        <v>98</v>
      </c>
      <c r="G20" s="6">
        <v>56</v>
      </c>
      <c r="H20" s="6">
        <v>230</v>
      </c>
      <c r="I20" s="6">
        <v>54</v>
      </c>
      <c r="J20" s="6">
        <v>221</v>
      </c>
      <c r="K20" s="6">
        <v>57</v>
      </c>
      <c r="L20" s="6">
        <v>232</v>
      </c>
      <c r="M20" s="6" t="s">
        <v>1101</v>
      </c>
      <c r="N20" s="6" t="s">
        <v>1090</v>
      </c>
      <c r="O20" s="6" t="s">
        <v>38</v>
      </c>
      <c r="P20" s="6" t="s">
        <v>1102</v>
      </c>
      <c r="Q20" s="6"/>
      <c r="R20" s="6"/>
    </row>
    <row r="21" spans="1:18" x14ac:dyDescent="0.25">
      <c r="A21" s="6" t="s">
        <v>0</v>
      </c>
      <c r="B21" s="6" t="s">
        <v>4</v>
      </c>
      <c r="C21" s="6" t="s">
        <v>101</v>
      </c>
      <c r="D21" s="6" t="s">
        <v>102</v>
      </c>
      <c r="E21" s="6" t="s">
        <v>97</v>
      </c>
      <c r="F21" s="6" t="s">
        <v>98</v>
      </c>
      <c r="G21" s="6">
        <v>56</v>
      </c>
      <c r="H21" s="6">
        <v>230</v>
      </c>
      <c r="I21" s="6">
        <v>54</v>
      </c>
      <c r="J21" s="6">
        <v>221</v>
      </c>
      <c r="K21" s="6">
        <v>57</v>
      </c>
      <c r="L21" s="6">
        <v>232</v>
      </c>
      <c r="M21" s="6" t="s">
        <v>1101</v>
      </c>
      <c r="N21" s="6" t="s">
        <v>1092</v>
      </c>
      <c r="O21" s="6" t="s">
        <v>26</v>
      </c>
      <c r="P21" s="6" t="s">
        <v>1099</v>
      </c>
      <c r="Q21" s="6"/>
      <c r="R21" s="6"/>
    </row>
    <row r="22" spans="1:18" x14ac:dyDescent="0.25">
      <c r="A22" s="6" t="s">
        <v>0</v>
      </c>
      <c r="B22" s="6" t="s">
        <v>4</v>
      </c>
      <c r="C22" s="6" t="s">
        <v>101</v>
      </c>
      <c r="D22" s="6" t="s">
        <v>102</v>
      </c>
      <c r="E22" s="6" t="s">
        <v>97</v>
      </c>
      <c r="F22" s="6" t="s">
        <v>98</v>
      </c>
      <c r="G22" s="6">
        <v>56</v>
      </c>
      <c r="H22" s="6">
        <v>230</v>
      </c>
      <c r="I22" s="6">
        <v>54</v>
      </c>
      <c r="J22" s="6">
        <v>221</v>
      </c>
      <c r="K22" s="6">
        <v>57</v>
      </c>
      <c r="L22" s="6">
        <v>232</v>
      </c>
      <c r="M22" s="6" t="s">
        <v>1101</v>
      </c>
      <c r="N22" s="6" t="s">
        <v>1095</v>
      </c>
      <c r="O22" s="6" t="s">
        <v>38</v>
      </c>
      <c r="P22" s="6" t="s">
        <v>1109</v>
      </c>
      <c r="Q22" s="6"/>
      <c r="R22" s="6"/>
    </row>
    <row r="23" spans="1:18" x14ac:dyDescent="0.25">
      <c r="A23" s="6" t="s">
        <v>0</v>
      </c>
      <c r="B23" s="6" t="s">
        <v>4</v>
      </c>
      <c r="C23" s="6" t="s">
        <v>101</v>
      </c>
      <c r="D23" s="6" t="s">
        <v>102</v>
      </c>
      <c r="E23" s="6" t="s">
        <v>97</v>
      </c>
      <c r="F23" s="6" t="s">
        <v>98</v>
      </c>
      <c r="G23" s="6">
        <v>56</v>
      </c>
      <c r="H23" s="6">
        <v>230</v>
      </c>
      <c r="I23" s="6">
        <v>54</v>
      </c>
      <c r="J23" s="6">
        <v>221</v>
      </c>
      <c r="K23" s="6">
        <v>57</v>
      </c>
      <c r="L23" s="6">
        <v>232</v>
      </c>
      <c r="M23" s="6" t="s">
        <v>1106</v>
      </c>
      <c r="N23" s="6" t="s">
        <v>1090</v>
      </c>
      <c r="O23" s="6" t="s">
        <v>26</v>
      </c>
      <c r="P23" s="6" t="s">
        <v>1099</v>
      </c>
      <c r="Q23" s="6"/>
      <c r="R23" s="6"/>
    </row>
    <row r="24" spans="1:18" x14ac:dyDescent="0.25">
      <c r="A24" s="6" t="s">
        <v>0</v>
      </c>
      <c r="B24" s="6" t="s">
        <v>4</v>
      </c>
      <c r="C24" s="6" t="s">
        <v>101</v>
      </c>
      <c r="D24" s="6" t="s">
        <v>102</v>
      </c>
      <c r="E24" s="6" t="s">
        <v>97</v>
      </c>
      <c r="F24" s="6" t="s">
        <v>98</v>
      </c>
      <c r="G24" s="6">
        <v>56</v>
      </c>
      <c r="H24" s="6">
        <v>230</v>
      </c>
      <c r="I24" s="6">
        <v>54</v>
      </c>
      <c r="J24" s="6">
        <v>221</v>
      </c>
      <c r="K24" s="6">
        <v>57</v>
      </c>
      <c r="L24" s="6">
        <v>232</v>
      </c>
      <c r="M24" s="6" t="s">
        <v>1106</v>
      </c>
      <c r="N24" s="6" t="s">
        <v>1092</v>
      </c>
      <c r="O24" s="6" t="s">
        <v>26</v>
      </c>
      <c r="P24" s="6" t="s">
        <v>1100</v>
      </c>
      <c r="Q24" s="6"/>
      <c r="R24" s="6"/>
    </row>
    <row r="25" spans="1:18" x14ac:dyDescent="0.25">
      <c r="A25" s="6" t="s">
        <v>0</v>
      </c>
      <c r="B25" s="6" t="s">
        <v>4</v>
      </c>
      <c r="C25" s="6" t="s">
        <v>101</v>
      </c>
      <c r="D25" s="6" t="s">
        <v>102</v>
      </c>
      <c r="E25" s="6" t="s">
        <v>97</v>
      </c>
      <c r="F25" s="6" t="s">
        <v>98</v>
      </c>
      <c r="G25" s="6">
        <v>56</v>
      </c>
      <c r="H25" s="6">
        <v>230</v>
      </c>
      <c r="I25" s="6">
        <v>54</v>
      </c>
      <c r="J25" s="6">
        <v>221</v>
      </c>
      <c r="K25" s="6">
        <v>57</v>
      </c>
      <c r="L25" s="6">
        <v>232</v>
      </c>
      <c r="M25" s="6" t="s">
        <v>1106</v>
      </c>
      <c r="N25" s="6" t="s">
        <v>1095</v>
      </c>
      <c r="O25" s="6" t="s">
        <v>38</v>
      </c>
      <c r="P25" s="6" t="s">
        <v>1110</v>
      </c>
      <c r="Q25" s="6"/>
      <c r="R25" s="6"/>
    </row>
    <row r="26" spans="1:18" x14ac:dyDescent="0.25">
      <c r="A26" s="6" t="s">
        <v>0</v>
      </c>
      <c r="B26" s="6" t="s">
        <v>4</v>
      </c>
      <c r="C26" s="6" t="s">
        <v>104</v>
      </c>
      <c r="D26" s="6" t="s">
        <v>105</v>
      </c>
      <c r="E26" s="6" t="s">
        <v>97</v>
      </c>
      <c r="F26" s="6" t="s">
        <v>98</v>
      </c>
      <c r="G26" s="6">
        <v>32</v>
      </c>
      <c r="H26" s="6">
        <v>146</v>
      </c>
      <c r="I26" s="6">
        <v>28</v>
      </c>
      <c r="J26" s="6">
        <v>131</v>
      </c>
      <c r="K26" s="6">
        <v>32</v>
      </c>
      <c r="L26" s="6">
        <v>148</v>
      </c>
      <c r="M26" s="6" t="s">
        <v>1089</v>
      </c>
      <c r="N26" s="6" t="s">
        <v>1090</v>
      </c>
      <c r="O26" s="6" t="s">
        <v>38</v>
      </c>
      <c r="P26" s="6" t="s">
        <v>1091</v>
      </c>
      <c r="Q26" s="6"/>
      <c r="R26" s="6"/>
    </row>
    <row r="27" spans="1:18" x14ac:dyDescent="0.25">
      <c r="A27" s="6" t="s">
        <v>0</v>
      </c>
      <c r="B27" s="6" t="s">
        <v>4</v>
      </c>
      <c r="C27" s="6" t="s">
        <v>104</v>
      </c>
      <c r="D27" s="6" t="s">
        <v>105</v>
      </c>
      <c r="E27" s="6" t="s">
        <v>97</v>
      </c>
      <c r="F27" s="6" t="s">
        <v>98</v>
      </c>
      <c r="G27" s="6">
        <v>32</v>
      </c>
      <c r="H27" s="6">
        <v>146</v>
      </c>
      <c r="I27" s="6">
        <v>28</v>
      </c>
      <c r="J27" s="6">
        <v>131</v>
      </c>
      <c r="K27" s="6">
        <v>32</v>
      </c>
      <c r="L27" s="6">
        <v>148</v>
      </c>
      <c r="M27" s="6" t="s">
        <v>1089</v>
      </c>
      <c r="N27" s="6" t="s">
        <v>1092</v>
      </c>
      <c r="O27" s="6" t="s">
        <v>1103</v>
      </c>
      <c r="P27" s="6" t="s">
        <v>1104</v>
      </c>
      <c r="Q27" s="6"/>
      <c r="R27" s="6"/>
    </row>
    <row r="28" spans="1:18" x14ac:dyDescent="0.25">
      <c r="A28" s="6" t="s">
        <v>0</v>
      </c>
      <c r="B28" s="6" t="s">
        <v>4</v>
      </c>
      <c r="C28" s="6" t="s">
        <v>104</v>
      </c>
      <c r="D28" s="6" t="s">
        <v>105</v>
      </c>
      <c r="E28" s="6" t="s">
        <v>97</v>
      </c>
      <c r="F28" s="6" t="s">
        <v>98</v>
      </c>
      <c r="G28" s="6">
        <v>32</v>
      </c>
      <c r="H28" s="6">
        <v>146</v>
      </c>
      <c r="I28" s="6">
        <v>28</v>
      </c>
      <c r="J28" s="6">
        <v>131</v>
      </c>
      <c r="K28" s="6">
        <v>32</v>
      </c>
      <c r="L28" s="6">
        <v>148</v>
      </c>
      <c r="M28" s="6" t="s">
        <v>1089</v>
      </c>
      <c r="N28" s="6" t="s">
        <v>1095</v>
      </c>
      <c r="O28" s="6" t="s">
        <v>38</v>
      </c>
      <c r="P28" s="6" t="s">
        <v>1102</v>
      </c>
      <c r="Q28" s="6"/>
      <c r="R28" s="6"/>
    </row>
    <row r="29" spans="1:18" x14ac:dyDescent="0.25">
      <c r="A29" s="6" t="s">
        <v>0</v>
      </c>
      <c r="B29" s="6" t="s">
        <v>4</v>
      </c>
      <c r="C29" s="6" t="s">
        <v>104</v>
      </c>
      <c r="D29" s="6" t="s">
        <v>105</v>
      </c>
      <c r="E29" s="6" t="s">
        <v>97</v>
      </c>
      <c r="F29" s="6" t="s">
        <v>98</v>
      </c>
      <c r="G29" s="6">
        <v>32</v>
      </c>
      <c r="H29" s="6">
        <v>146</v>
      </c>
      <c r="I29" s="6">
        <v>28</v>
      </c>
      <c r="J29" s="6">
        <v>131</v>
      </c>
      <c r="K29" s="6">
        <v>32</v>
      </c>
      <c r="L29" s="6">
        <v>148</v>
      </c>
      <c r="M29" s="6" t="s">
        <v>1097</v>
      </c>
      <c r="N29" s="6" t="s">
        <v>1090</v>
      </c>
      <c r="O29" s="6" t="s">
        <v>40</v>
      </c>
      <c r="P29" s="6" t="s">
        <v>1111</v>
      </c>
      <c r="Q29" s="6"/>
      <c r="R29" s="6"/>
    </row>
    <row r="30" spans="1:18" x14ac:dyDescent="0.25">
      <c r="A30" s="6" t="s">
        <v>0</v>
      </c>
      <c r="B30" s="6" t="s">
        <v>4</v>
      </c>
      <c r="C30" s="6" t="s">
        <v>104</v>
      </c>
      <c r="D30" s="6" t="s">
        <v>105</v>
      </c>
      <c r="E30" s="6" t="s">
        <v>97</v>
      </c>
      <c r="F30" s="6" t="s">
        <v>98</v>
      </c>
      <c r="G30" s="6">
        <v>32</v>
      </c>
      <c r="H30" s="6">
        <v>146</v>
      </c>
      <c r="I30" s="6">
        <v>28</v>
      </c>
      <c r="J30" s="6">
        <v>131</v>
      </c>
      <c r="K30" s="6">
        <v>32</v>
      </c>
      <c r="L30" s="6">
        <v>148</v>
      </c>
      <c r="M30" s="6" t="s">
        <v>1097</v>
      </c>
      <c r="N30" s="6" t="s">
        <v>1092</v>
      </c>
      <c r="O30" s="6" t="s">
        <v>39</v>
      </c>
      <c r="P30" s="6" t="s">
        <v>1112</v>
      </c>
      <c r="Q30" s="6"/>
      <c r="R30" s="6"/>
    </row>
    <row r="31" spans="1:18" x14ac:dyDescent="0.25">
      <c r="A31" s="6" t="s">
        <v>0</v>
      </c>
      <c r="B31" s="6" t="s">
        <v>4</v>
      </c>
      <c r="C31" s="6" t="s">
        <v>104</v>
      </c>
      <c r="D31" s="6" t="s">
        <v>105</v>
      </c>
      <c r="E31" s="6" t="s">
        <v>97</v>
      </c>
      <c r="F31" s="6" t="s">
        <v>98</v>
      </c>
      <c r="G31" s="6">
        <v>32</v>
      </c>
      <c r="H31" s="6">
        <v>146</v>
      </c>
      <c r="I31" s="6">
        <v>28</v>
      </c>
      <c r="J31" s="6">
        <v>131</v>
      </c>
      <c r="K31" s="6">
        <v>32</v>
      </c>
      <c r="L31" s="6">
        <v>148</v>
      </c>
      <c r="M31" s="6" t="s">
        <v>1097</v>
      </c>
      <c r="N31" s="6" t="s">
        <v>1095</v>
      </c>
      <c r="O31" s="6" t="s">
        <v>38</v>
      </c>
      <c r="P31" s="6" t="s">
        <v>1109</v>
      </c>
      <c r="Q31" s="6"/>
      <c r="R31" s="6"/>
    </row>
    <row r="32" spans="1:18" x14ac:dyDescent="0.25">
      <c r="A32" s="6" t="s">
        <v>0</v>
      </c>
      <c r="B32" s="6" t="s">
        <v>4</v>
      </c>
      <c r="C32" s="6" t="s">
        <v>104</v>
      </c>
      <c r="D32" s="6" t="s">
        <v>105</v>
      </c>
      <c r="E32" s="6" t="s">
        <v>97</v>
      </c>
      <c r="F32" s="6" t="s">
        <v>98</v>
      </c>
      <c r="G32" s="6">
        <v>32</v>
      </c>
      <c r="H32" s="6">
        <v>146</v>
      </c>
      <c r="I32" s="6">
        <v>28</v>
      </c>
      <c r="J32" s="6">
        <v>131</v>
      </c>
      <c r="K32" s="6">
        <v>32</v>
      </c>
      <c r="L32" s="6">
        <v>148</v>
      </c>
      <c r="M32" s="6" t="s">
        <v>1101</v>
      </c>
      <c r="N32" s="6" t="s">
        <v>1090</v>
      </c>
      <c r="O32" s="6" t="s">
        <v>1093</v>
      </c>
      <c r="P32" s="6" t="s">
        <v>1094</v>
      </c>
      <c r="Q32" s="6"/>
      <c r="R32" s="6"/>
    </row>
    <row r="33" spans="1:18" x14ac:dyDescent="0.25">
      <c r="A33" s="6" t="s">
        <v>0</v>
      </c>
      <c r="B33" s="6" t="s">
        <v>4</v>
      </c>
      <c r="C33" s="6" t="s">
        <v>104</v>
      </c>
      <c r="D33" s="6" t="s">
        <v>105</v>
      </c>
      <c r="E33" s="6" t="s">
        <v>97</v>
      </c>
      <c r="F33" s="6" t="s">
        <v>98</v>
      </c>
      <c r="G33" s="6">
        <v>32</v>
      </c>
      <c r="H33" s="6">
        <v>146</v>
      </c>
      <c r="I33" s="6">
        <v>28</v>
      </c>
      <c r="J33" s="6">
        <v>131</v>
      </c>
      <c r="K33" s="6">
        <v>32</v>
      </c>
      <c r="L33" s="6">
        <v>148</v>
      </c>
      <c r="M33" s="6" t="s">
        <v>1101</v>
      </c>
      <c r="N33" s="6" t="s">
        <v>1092</v>
      </c>
      <c r="O33" s="6" t="s">
        <v>1103</v>
      </c>
      <c r="P33" s="6" t="s">
        <v>1113</v>
      </c>
      <c r="Q33" s="6"/>
      <c r="R33" s="6"/>
    </row>
    <row r="34" spans="1:18" x14ac:dyDescent="0.25">
      <c r="A34" s="6" t="s">
        <v>0</v>
      </c>
      <c r="B34" s="6" t="s">
        <v>4</v>
      </c>
      <c r="C34" s="6" t="s">
        <v>104</v>
      </c>
      <c r="D34" s="6" t="s">
        <v>105</v>
      </c>
      <c r="E34" s="6" t="s">
        <v>97</v>
      </c>
      <c r="F34" s="6" t="s">
        <v>98</v>
      </c>
      <c r="G34" s="6">
        <v>32</v>
      </c>
      <c r="H34" s="6">
        <v>146</v>
      </c>
      <c r="I34" s="6">
        <v>28</v>
      </c>
      <c r="J34" s="6">
        <v>131</v>
      </c>
      <c r="K34" s="6">
        <v>32</v>
      </c>
      <c r="L34" s="6">
        <v>148</v>
      </c>
      <c r="M34" s="6" t="s">
        <v>1101</v>
      </c>
      <c r="N34" s="6" t="s">
        <v>1095</v>
      </c>
      <c r="O34" s="6" t="s">
        <v>36</v>
      </c>
      <c r="P34" s="6" t="s">
        <v>1105</v>
      </c>
      <c r="Q34" s="6"/>
      <c r="R34" s="6"/>
    </row>
    <row r="35" spans="1:18" x14ac:dyDescent="0.25">
      <c r="A35" s="6" t="s">
        <v>0</v>
      </c>
      <c r="B35" s="6" t="s">
        <v>4</v>
      </c>
      <c r="C35" s="6" t="s">
        <v>104</v>
      </c>
      <c r="D35" s="6" t="s">
        <v>105</v>
      </c>
      <c r="E35" s="6" t="s">
        <v>97</v>
      </c>
      <c r="F35" s="6" t="s">
        <v>98</v>
      </c>
      <c r="G35" s="6">
        <v>32</v>
      </c>
      <c r="H35" s="6">
        <v>146</v>
      </c>
      <c r="I35" s="6">
        <v>28</v>
      </c>
      <c r="J35" s="6">
        <v>131</v>
      </c>
      <c r="K35" s="6">
        <v>32</v>
      </c>
      <c r="L35" s="6">
        <v>148</v>
      </c>
      <c r="M35" s="6" t="s">
        <v>1106</v>
      </c>
      <c r="N35" s="6" t="s">
        <v>1090</v>
      </c>
      <c r="O35" s="6" t="s">
        <v>38</v>
      </c>
      <c r="P35" s="6" t="s">
        <v>1110</v>
      </c>
      <c r="Q35" s="6"/>
      <c r="R35" s="6"/>
    </row>
    <row r="36" spans="1:18" x14ac:dyDescent="0.25">
      <c r="A36" s="6" t="s">
        <v>0</v>
      </c>
      <c r="B36" s="6" t="s">
        <v>4</v>
      </c>
      <c r="C36" s="6" t="s">
        <v>104</v>
      </c>
      <c r="D36" s="6" t="s">
        <v>105</v>
      </c>
      <c r="E36" s="6" t="s">
        <v>97</v>
      </c>
      <c r="F36" s="6" t="s">
        <v>98</v>
      </c>
      <c r="G36" s="6">
        <v>32</v>
      </c>
      <c r="H36" s="6">
        <v>146</v>
      </c>
      <c r="I36" s="6">
        <v>28</v>
      </c>
      <c r="J36" s="6">
        <v>131</v>
      </c>
      <c r="K36" s="6">
        <v>32</v>
      </c>
      <c r="L36" s="6">
        <v>148</v>
      </c>
      <c r="M36" s="6" t="s">
        <v>1106</v>
      </c>
      <c r="N36" s="6" t="s">
        <v>1092</v>
      </c>
      <c r="O36" s="6" t="s">
        <v>26</v>
      </c>
      <c r="P36" s="6" t="s">
        <v>1114</v>
      </c>
      <c r="Q36" s="6"/>
      <c r="R36" s="6"/>
    </row>
    <row r="37" spans="1:18" x14ac:dyDescent="0.25">
      <c r="A37" s="6" t="s">
        <v>0</v>
      </c>
      <c r="B37" s="6" t="s">
        <v>4</v>
      </c>
      <c r="C37" s="6" t="s">
        <v>104</v>
      </c>
      <c r="D37" s="6" t="s">
        <v>105</v>
      </c>
      <c r="E37" s="6" t="s">
        <v>97</v>
      </c>
      <c r="F37" s="6" t="s">
        <v>98</v>
      </c>
      <c r="G37" s="6">
        <v>32</v>
      </c>
      <c r="H37" s="6">
        <v>146</v>
      </c>
      <c r="I37" s="6">
        <v>28</v>
      </c>
      <c r="J37" s="6">
        <v>131</v>
      </c>
      <c r="K37" s="6">
        <v>32</v>
      </c>
      <c r="L37" s="6">
        <v>148</v>
      </c>
      <c r="M37" s="6" t="s">
        <v>1106</v>
      </c>
      <c r="N37" s="6" t="s">
        <v>1095</v>
      </c>
      <c r="O37" s="6" t="s">
        <v>26</v>
      </c>
      <c r="P37" s="6" t="s">
        <v>1098</v>
      </c>
      <c r="Q37" s="6"/>
      <c r="R37" s="6"/>
    </row>
    <row r="38" spans="1:18" x14ac:dyDescent="0.25">
      <c r="A38" s="6" t="s">
        <v>0</v>
      </c>
      <c r="B38" s="6" t="s">
        <v>4</v>
      </c>
      <c r="C38" s="6" t="s">
        <v>106</v>
      </c>
      <c r="D38" s="6" t="s">
        <v>107</v>
      </c>
      <c r="E38" s="6" t="s">
        <v>97</v>
      </c>
      <c r="F38" s="6" t="s">
        <v>98</v>
      </c>
      <c r="G38" s="6">
        <v>7</v>
      </c>
      <c r="H38" s="6">
        <v>41</v>
      </c>
      <c r="I38" s="6">
        <v>10</v>
      </c>
      <c r="J38" s="6">
        <v>47</v>
      </c>
      <c r="K38" s="6">
        <v>12</v>
      </c>
      <c r="L38" s="6">
        <v>56</v>
      </c>
      <c r="M38" s="6" t="s">
        <v>1089</v>
      </c>
      <c r="N38" s="6" t="s">
        <v>1090</v>
      </c>
      <c r="O38" s="6" t="s">
        <v>38</v>
      </c>
      <c r="P38" s="6" t="s">
        <v>1091</v>
      </c>
      <c r="Q38" s="6"/>
      <c r="R38" s="6"/>
    </row>
    <row r="39" spans="1:18" x14ac:dyDescent="0.25">
      <c r="A39" s="6" t="s">
        <v>0</v>
      </c>
      <c r="B39" s="6" t="s">
        <v>4</v>
      </c>
      <c r="C39" s="6" t="s">
        <v>106</v>
      </c>
      <c r="D39" s="6" t="s">
        <v>107</v>
      </c>
      <c r="E39" s="6" t="s">
        <v>97</v>
      </c>
      <c r="F39" s="6" t="s">
        <v>98</v>
      </c>
      <c r="G39" s="6">
        <v>7</v>
      </c>
      <c r="H39" s="6">
        <v>41</v>
      </c>
      <c r="I39" s="6">
        <v>10</v>
      </c>
      <c r="J39" s="6">
        <v>47</v>
      </c>
      <c r="K39" s="6">
        <v>12</v>
      </c>
      <c r="L39" s="6">
        <v>56</v>
      </c>
      <c r="M39" s="6" t="s">
        <v>1089</v>
      </c>
      <c r="N39" s="6" t="s">
        <v>1092</v>
      </c>
      <c r="O39" s="6" t="s">
        <v>1093</v>
      </c>
      <c r="P39" s="6" t="s">
        <v>1094</v>
      </c>
      <c r="Q39" s="6"/>
      <c r="R39" s="6"/>
    </row>
    <row r="40" spans="1:18" x14ac:dyDescent="0.25">
      <c r="A40" s="6" t="s">
        <v>0</v>
      </c>
      <c r="B40" s="6" t="s">
        <v>4</v>
      </c>
      <c r="C40" s="6" t="s">
        <v>106</v>
      </c>
      <c r="D40" s="6" t="s">
        <v>107</v>
      </c>
      <c r="E40" s="6" t="s">
        <v>97</v>
      </c>
      <c r="F40" s="6" t="s">
        <v>98</v>
      </c>
      <c r="G40" s="6">
        <v>7</v>
      </c>
      <c r="H40" s="6">
        <v>41</v>
      </c>
      <c r="I40" s="6">
        <v>10</v>
      </c>
      <c r="J40" s="6">
        <v>47</v>
      </c>
      <c r="K40" s="6">
        <v>12</v>
      </c>
      <c r="L40" s="6">
        <v>56</v>
      </c>
      <c r="M40" s="6" t="s">
        <v>1089</v>
      </c>
      <c r="N40" s="6" t="s">
        <v>1095</v>
      </c>
      <c r="O40" s="6" t="s">
        <v>26</v>
      </c>
      <c r="P40" s="6" t="s">
        <v>1099</v>
      </c>
      <c r="Q40" s="6"/>
      <c r="R40" s="6"/>
    </row>
    <row r="41" spans="1:18" x14ac:dyDescent="0.25">
      <c r="A41" s="6" t="s">
        <v>0</v>
      </c>
      <c r="B41" s="6" t="s">
        <v>4</v>
      </c>
      <c r="C41" s="6" t="s">
        <v>106</v>
      </c>
      <c r="D41" s="6" t="s">
        <v>107</v>
      </c>
      <c r="E41" s="6" t="s">
        <v>97</v>
      </c>
      <c r="F41" s="6" t="s">
        <v>98</v>
      </c>
      <c r="G41" s="6">
        <v>7</v>
      </c>
      <c r="H41" s="6">
        <v>41</v>
      </c>
      <c r="I41" s="6">
        <v>10</v>
      </c>
      <c r="J41" s="6">
        <v>47</v>
      </c>
      <c r="K41" s="6">
        <v>12</v>
      </c>
      <c r="L41" s="6">
        <v>56</v>
      </c>
      <c r="M41" s="6" t="s">
        <v>1097</v>
      </c>
      <c r="N41" s="6" t="s">
        <v>1090</v>
      </c>
      <c r="O41" s="6" t="s">
        <v>40</v>
      </c>
      <c r="P41" s="6" t="s">
        <v>1115</v>
      </c>
      <c r="Q41" s="6"/>
      <c r="R41" s="6"/>
    </row>
    <row r="42" spans="1:18" x14ac:dyDescent="0.25">
      <c r="A42" s="6" t="s">
        <v>0</v>
      </c>
      <c r="B42" s="6" t="s">
        <v>4</v>
      </c>
      <c r="C42" s="6" t="s">
        <v>106</v>
      </c>
      <c r="D42" s="6" t="s">
        <v>107</v>
      </c>
      <c r="E42" s="6" t="s">
        <v>97</v>
      </c>
      <c r="F42" s="6" t="s">
        <v>98</v>
      </c>
      <c r="G42" s="6">
        <v>7</v>
      </c>
      <c r="H42" s="6">
        <v>41</v>
      </c>
      <c r="I42" s="6">
        <v>10</v>
      </c>
      <c r="J42" s="6">
        <v>47</v>
      </c>
      <c r="K42" s="6">
        <v>12</v>
      </c>
      <c r="L42" s="6">
        <v>56</v>
      </c>
      <c r="M42" s="6" t="s">
        <v>1097</v>
      </c>
      <c r="N42" s="6" t="s">
        <v>1092</v>
      </c>
      <c r="O42" s="6" t="s">
        <v>1103</v>
      </c>
      <c r="P42" s="6" t="s">
        <v>1113</v>
      </c>
      <c r="Q42" s="6"/>
      <c r="R42" s="6"/>
    </row>
    <row r="43" spans="1:18" x14ac:dyDescent="0.25">
      <c r="A43" s="6" t="s">
        <v>0</v>
      </c>
      <c r="B43" s="6" t="s">
        <v>4</v>
      </c>
      <c r="C43" s="6" t="s">
        <v>106</v>
      </c>
      <c r="D43" s="6" t="s">
        <v>107</v>
      </c>
      <c r="E43" s="6" t="s">
        <v>97</v>
      </c>
      <c r="F43" s="6" t="s">
        <v>98</v>
      </c>
      <c r="G43" s="6">
        <v>7</v>
      </c>
      <c r="H43" s="6">
        <v>41</v>
      </c>
      <c r="I43" s="6">
        <v>10</v>
      </c>
      <c r="J43" s="6">
        <v>47</v>
      </c>
      <c r="K43" s="6">
        <v>12</v>
      </c>
      <c r="L43" s="6">
        <v>56</v>
      </c>
      <c r="M43" s="6" t="s">
        <v>1097</v>
      </c>
      <c r="N43" s="6" t="s">
        <v>1095</v>
      </c>
      <c r="O43" s="6" t="s">
        <v>36</v>
      </c>
      <c r="P43" s="6" t="s">
        <v>1116</v>
      </c>
      <c r="Q43" s="6"/>
      <c r="R43" s="6"/>
    </row>
    <row r="44" spans="1:18" x14ac:dyDescent="0.25">
      <c r="A44" s="6" t="s">
        <v>0</v>
      </c>
      <c r="B44" s="6" t="s">
        <v>4</v>
      </c>
      <c r="C44" s="6" t="s">
        <v>106</v>
      </c>
      <c r="D44" s="6" t="s">
        <v>107</v>
      </c>
      <c r="E44" s="6" t="s">
        <v>97</v>
      </c>
      <c r="F44" s="6" t="s">
        <v>98</v>
      </c>
      <c r="G44" s="6">
        <v>7</v>
      </c>
      <c r="H44" s="6">
        <v>41</v>
      </c>
      <c r="I44" s="6">
        <v>10</v>
      </c>
      <c r="J44" s="6">
        <v>47</v>
      </c>
      <c r="K44" s="6">
        <v>12</v>
      </c>
      <c r="L44" s="6">
        <v>56</v>
      </c>
      <c r="M44" s="6" t="s">
        <v>1101</v>
      </c>
      <c r="N44" s="6" t="s">
        <v>1090</v>
      </c>
      <c r="O44" s="6" t="s">
        <v>39</v>
      </c>
      <c r="P44" s="6" t="s">
        <v>1117</v>
      </c>
      <c r="Q44" s="6"/>
      <c r="R44" s="6"/>
    </row>
    <row r="45" spans="1:18" x14ac:dyDescent="0.25">
      <c r="A45" s="6" t="s">
        <v>0</v>
      </c>
      <c r="B45" s="6" t="s">
        <v>4</v>
      </c>
      <c r="C45" s="6" t="s">
        <v>106</v>
      </c>
      <c r="D45" s="6" t="s">
        <v>107</v>
      </c>
      <c r="E45" s="6" t="s">
        <v>97</v>
      </c>
      <c r="F45" s="6" t="s">
        <v>98</v>
      </c>
      <c r="G45" s="6">
        <v>7</v>
      </c>
      <c r="H45" s="6">
        <v>41</v>
      </c>
      <c r="I45" s="6">
        <v>10</v>
      </c>
      <c r="J45" s="6">
        <v>47</v>
      </c>
      <c r="K45" s="6">
        <v>12</v>
      </c>
      <c r="L45" s="6">
        <v>56</v>
      </c>
      <c r="M45" s="6" t="s">
        <v>1101</v>
      </c>
      <c r="N45" s="6" t="s">
        <v>1092</v>
      </c>
      <c r="O45" s="6" t="s">
        <v>26</v>
      </c>
      <c r="P45" s="6" t="s">
        <v>1099</v>
      </c>
      <c r="Q45" s="6"/>
      <c r="R45" s="6"/>
    </row>
    <row r="46" spans="1:18" x14ac:dyDescent="0.25">
      <c r="A46" s="6" t="s">
        <v>0</v>
      </c>
      <c r="B46" s="6" t="s">
        <v>4</v>
      </c>
      <c r="C46" s="6" t="s">
        <v>106</v>
      </c>
      <c r="D46" s="6" t="s">
        <v>107</v>
      </c>
      <c r="E46" s="6" t="s">
        <v>97</v>
      </c>
      <c r="F46" s="6" t="s">
        <v>98</v>
      </c>
      <c r="G46" s="6">
        <v>7</v>
      </c>
      <c r="H46" s="6">
        <v>41</v>
      </c>
      <c r="I46" s="6">
        <v>10</v>
      </c>
      <c r="J46" s="6">
        <v>47</v>
      </c>
      <c r="K46" s="6">
        <v>12</v>
      </c>
      <c r="L46" s="6">
        <v>56</v>
      </c>
      <c r="M46" s="6" t="s">
        <v>1101</v>
      </c>
      <c r="N46" s="6" t="s">
        <v>1095</v>
      </c>
      <c r="O46" s="6" t="s">
        <v>38</v>
      </c>
      <c r="P46" s="6" t="s">
        <v>1102</v>
      </c>
      <c r="Q46" s="6"/>
      <c r="R46" s="6"/>
    </row>
    <row r="47" spans="1:18" x14ac:dyDescent="0.25">
      <c r="A47" s="6" t="s">
        <v>0</v>
      </c>
      <c r="B47" s="6" t="s">
        <v>4</v>
      </c>
      <c r="C47" s="6" t="s">
        <v>106</v>
      </c>
      <c r="D47" s="6" t="s">
        <v>107</v>
      </c>
      <c r="E47" s="6" t="s">
        <v>97</v>
      </c>
      <c r="F47" s="6" t="s">
        <v>98</v>
      </c>
      <c r="G47" s="6">
        <v>7</v>
      </c>
      <c r="H47" s="6">
        <v>41</v>
      </c>
      <c r="I47" s="6">
        <v>10</v>
      </c>
      <c r="J47" s="6">
        <v>47</v>
      </c>
      <c r="K47" s="6">
        <v>12</v>
      </c>
      <c r="L47" s="6">
        <v>56</v>
      </c>
      <c r="M47" s="6" t="s">
        <v>1106</v>
      </c>
      <c r="N47" s="6" t="s">
        <v>1090</v>
      </c>
      <c r="O47" s="6" t="s">
        <v>1103</v>
      </c>
      <c r="P47" s="6" t="s">
        <v>1104</v>
      </c>
      <c r="Q47" s="6"/>
      <c r="R47" s="6"/>
    </row>
    <row r="48" spans="1:18" x14ac:dyDescent="0.25">
      <c r="A48" s="6" t="s">
        <v>0</v>
      </c>
      <c r="B48" s="6" t="s">
        <v>4</v>
      </c>
      <c r="C48" s="6" t="s">
        <v>106</v>
      </c>
      <c r="D48" s="6" t="s">
        <v>107</v>
      </c>
      <c r="E48" s="6" t="s">
        <v>97</v>
      </c>
      <c r="F48" s="6" t="s">
        <v>98</v>
      </c>
      <c r="G48" s="6">
        <v>7</v>
      </c>
      <c r="H48" s="6">
        <v>41</v>
      </c>
      <c r="I48" s="6">
        <v>10</v>
      </c>
      <c r="J48" s="6">
        <v>47</v>
      </c>
      <c r="K48" s="6">
        <v>12</v>
      </c>
      <c r="L48" s="6">
        <v>56</v>
      </c>
      <c r="M48" s="6" t="s">
        <v>1106</v>
      </c>
      <c r="N48" s="6" t="s">
        <v>1092</v>
      </c>
      <c r="O48" s="6" t="s">
        <v>39</v>
      </c>
      <c r="P48" s="6" t="s">
        <v>1112</v>
      </c>
      <c r="Q48" s="6"/>
      <c r="R48" s="6"/>
    </row>
    <row r="49" spans="1:18" x14ac:dyDescent="0.25">
      <c r="A49" s="6" t="s">
        <v>0</v>
      </c>
      <c r="B49" s="6" t="s">
        <v>4</v>
      </c>
      <c r="C49" s="6" t="s">
        <v>106</v>
      </c>
      <c r="D49" s="6" t="s">
        <v>107</v>
      </c>
      <c r="E49" s="6" t="s">
        <v>97</v>
      </c>
      <c r="F49" s="6" t="s">
        <v>98</v>
      </c>
      <c r="G49" s="6">
        <v>7</v>
      </c>
      <c r="H49" s="6">
        <v>41</v>
      </c>
      <c r="I49" s="6">
        <v>10</v>
      </c>
      <c r="J49" s="6">
        <v>47</v>
      </c>
      <c r="K49" s="6">
        <v>12</v>
      </c>
      <c r="L49" s="6">
        <v>56</v>
      </c>
      <c r="M49" s="6" t="s">
        <v>1106</v>
      </c>
      <c r="N49" s="6" t="s">
        <v>1095</v>
      </c>
      <c r="O49" s="6" t="s">
        <v>38</v>
      </c>
      <c r="P49" s="6" t="s">
        <v>1110</v>
      </c>
      <c r="Q49" s="6"/>
      <c r="R49" s="6"/>
    </row>
    <row r="50" spans="1:18" x14ac:dyDescent="0.25">
      <c r="A50" s="6" t="s">
        <v>0</v>
      </c>
      <c r="B50" s="6" t="s">
        <v>4</v>
      </c>
      <c r="C50" s="6" t="s">
        <v>153</v>
      </c>
      <c r="D50" s="6" t="s">
        <v>154</v>
      </c>
      <c r="E50" s="6" t="s">
        <v>97</v>
      </c>
      <c r="F50" s="6" t="s">
        <v>98</v>
      </c>
      <c r="G50" s="6">
        <v>35</v>
      </c>
      <c r="H50" s="6">
        <v>175</v>
      </c>
      <c r="I50" s="6">
        <v>32</v>
      </c>
      <c r="J50" s="6">
        <v>173</v>
      </c>
      <c r="K50" s="6">
        <v>43</v>
      </c>
      <c r="L50" s="6">
        <v>212</v>
      </c>
      <c r="M50" s="6" t="s">
        <v>1089</v>
      </c>
      <c r="N50" s="6" t="s">
        <v>1090</v>
      </c>
      <c r="O50" s="6" t="s">
        <v>38</v>
      </c>
      <c r="P50" s="6" t="s">
        <v>1091</v>
      </c>
      <c r="Q50" s="6"/>
      <c r="R50" s="6"/>
    </row>
    <row r="51" spans="1:18" x14ac:dyDescent="0.25">
      <c r="A51" s="6" t="s">
        <v>0</v>
      </c>
      <c r="B51" s="6" t="s">
        <v>4</v>
      </c>
      <c r="C51" s="6" t="s">
        <v>153</v>
      </c>
      <c r="D51" s="6" t="s">
        <v>154</v>
      </c>
      <c r="E51" s="6" t="s">
        <v>97</v>
      </c>
      <c r="F51" s="6" t="s">
        <v>98</v>
      </c>
      <c r="G51" s="6">
        <v>35</v>
      </c>
      <c r="H51" s="6">
        <v>175</v>
      </c>
      <c r="I51" s="6">
        <v>32</v>
      </c>
      <c r="J51" s="6">
        <v>173</v>
      </c>
      <c r="K51" s="6">
        <v>43</v>
      </c>
      <c r="L51" s="6">
        <v>212</v>
      </c>
      <c r="M51" s="6" t="s">
        <v>1089</v>
      </c>
      <c r="N51" s="6" t="s">
        <v>1092</v>
      </c>
      <c r="O51" s="6" t="s">
        <v>1093</v>
      </c>
      <c r="P51" s="6" t="s">
        <v>1094</v>
      </c>
      <c r="Q51" s="6"/>
      <c r="R51" s="6"/>
    </row>
    <row r="52" spans="1:18" x14ac:dyDescent="0.25">
      <c r="A52" s="6" t="s">
        <v>0</v>
      </c>
      <c r="B52" s="6" t="s">
        <v>4</v>
      </c>
      <c r="C52" s="6" t="s">
        <v>153</v>
      </c>
      <c r="D52" s="6" t="s">
        <v>154</v>
      </c>
      <c r="E52" s="6" t="s">
        <v>97</v>
      </c>
      <c r="F52" s="6" t="s">
        <v>98</v>
      </c>
      <c r="G52" s="6">
        <v>35</v>
      </c>
      <c r="H52" s="6">
        <v>175</v>
      </c>
      <c r="I52" s="6">
        <v>32</v>
      </c>
      <c r="J52" s="6">
        <v>173</v>
      </c>
      <c r="K52" s="6">
        <v>43</v>
      </c>
      <c r="L52" s="6">
        <v>212</v>
      </c>
      <c r="M52" s="6" t="s">
        <v>1089</v>
      </c>
      <c r="N52" s="6" t="s">
        <v>1095</v>
      </c>
      <c r="O52" s="6" t="s">
        <v>36</v>
      </c>
      <c r="P52" s="6" t="s">
        <v>1096</v>
      </c>
      <c r="Q52" s="6"/>
      <c r="R52" s="6"/>
    </row>
    <row r="53" spans="1:18" x14ac:dyDescent="0.25">
      <c r="A53" s="6" t="s">
        <v>0</v>
      </c>
      <c r="B53" s="6" t="s">
        <v>4</v>
      </c>
      <c r="C53" s="6" t="s">
        <v>153</v>
      </c>
      <c r="D53" s="6" t="s">
        <v>154</v>
      </c>
      <c r="E53" s="6" t="s">
        <v>97</v>
      </c>
      <c r="F53" s="6" t="s">
        <v>98</v>
      </c>
      <c r="G53" s="6">
        <v>35</v>
      </c>
      <c r="H53" s="6">
        <v>175</v>
      </c>
      <c r="I53" s="6">
        <v>32</v>
      </c>
      <c r="J53" s="6">
        <v>173</v>
      </c>
      <c r="K53" s="6">
        <v>43</v>
      </c>
      <c r="L53" s="6">
        <v>212</v>
      </c>
      <c r="M53" s="6" t="s">
        <v>1097</v>
      </c>
      <c r="N53" s="6" t="s">
        <v>1090</v>
      </c>
      <c r="O53" s="6" t="s">
        <v>38</v>
      </c>
      <c r="P53" s="6" t="s">
        <v>1109</v>
      </c>
      <c r="Q53" s="6"/>
      <c r="R53" s="6"/>
    </row>
    <row r="54" spans="1:18" x14ac:dyDescent="0.25">
      <c r="A54" s="6" t="s">
        <v>0</v>
      </c>
      <c r="B54" s="6" t="s">
        <v>4</v>
      </c>
      <c r="C54" s="6" t="s">
        <v>153</v>
      </c>
      <c r="D54" s="6" t="s">
        <v>154</v>
      </c>
      <c r="E54" s="6" t="s">
        <v>97</v>
      </c>
      <c r="F54" s="6" t="s">
        <v>98</v>
      </c>
      <c r="G54" s="6">
        <v>35</v>
      </c>
      <c r="H54" s="6">
        <v>175</v>
      </c>
      <c r="I54" s="6">
        <v>32</v>
      </c>
      <c r="J54" s="6">
        <v>173</v>
      </c>
      <c r="K54" s="6">
        <v>43</v>
      </c>
      <c r="L54" s="6">
        <v>212</v>
      </c>
      <c r="M54" s="6" t="s">
        <v>1097</v>
      </c>
      <c r="N54" s="6" t="s">
        <v>1092</v>
      </c>
      <c r="O54" s="6" t="s">
        <v>38</v>
      </c>
      <c r="P54" s="6" t="s">
        <v>1102</v>
      </c>
      <c r="Q54" s="6"/>
      <c r="R54" s="6"/>
    </row>
    <row r="55" spans="1:18" x14ac:dyDescent="0.25">
      <c r="A55" s="6" t="s">
        <v>0</v>
      </c>
      <c r="B55" s="6" t="s">
        <v>4</v>
      </c>
      <c r="C55" s="6" t="s">
        <v>153</v>
      </c>
      <c r="D55" s="6" t="s">
        <v>154</v>
      </c>
      <c r="E55" s="6" t="s">
        <v>97</v>
      </c>
      <c r="F55" s="6" t="s">
        <v>98</v>
      </c>
      <c r="G55" s="6">
        <v>35</v>
      </c>
      <c r="H55" s="6">
        <v>175</v>
      </c>
      <c r="I55" s="6">
        <v>32</v>
      </c>
      <c r="J55" s="6">
        <v>173</v>
      </c>
      <c r="K55" s="6">
        <v>43</v>
      </c>
      <c r="L55" s="6">
        <v>212</v>
      </c>
      <c r="M55" s="6" t="s">
        <v>1097</v>
      </c>
      <c r="N55" s="6" t="s">
        <v>1095</v>
      </c>
      <c r="O55" s="6" t="s">
        <v>36</v>
      </c>
      <c r="P55" s="6" t="s">
        <v>1096</v>
      </c>
      <c r="Q55" s="6"/>
      <c r="R55" s="6"/>
    </row>
    <row r="56" spans="1:18" x14ac:dyDescent="0.25">
      <c r="A56" s="6" t="s">
        <v>0</v>
      </c>
      <c r="B56" s="6" t="s">
        <v>4</v>
      </c>
      <c r="C56" s="6" t="s">
        <v>153</v>
      </c>
      <c r="D56" s="6" t="s">
        <v>154</v>
      </c>
      <c r="E56" s="6" t="s">
        <v>97</v>
      </c>
      <c r="F56" s="6" t="s">
        <v>98</v>
      </c>
      <c r="G56" s="6">
        <v>35</v>
      </c>
      <c r="H56" s="6">
        <v>175</v>
      </c>
      <c r="I56" s="6">
        <v>32</v>
      </c>
      <c r="J56" s="6">
        <v>173</v>
      </c>
      <c r="K56" s="6">
        <v>43</v>
      </c>
      <c r="L56" s="6">
        <v>212</v>
      </c>
      <c r="M56" s="6" t="s">
        <v>1101</v>
      </c>
      <c r="N56" s="6" t="s">
        <v>1090</v>
      </c>
      <c r="O56" s="6" t="s">
        <v>38</v>
      </c>
      <c r="P56" s="6" t="s">
        <v>1102</v>
      </c>
      <c r="Q56" s="6"/>
      <c r="R56" s="6"/>
    </row>
    <row r="57" spans="1:18" x14ac:dyDescent="0.25">
      <c r="A57" s="6" t="s">
        <v>0</v>
      </c>
      <c r="B57" s="6" t="s">
        <v>4</v>
      </c>
      <c r="C57" s="6" t="s">
        <v>153</v>
      </c>
      <c r="D57" s="6" t="s">
        <v>154</v>
      </c>
      <c r="E57" s="6" t="s">
        <v>97</v>
      </c>
      <c r="F57" s="6" t="s">
        <v>98</v>
      </c>
      <c r="G57" s="6">
        <v>35</v>
      </c>
      <c r="H57" s="6">
        <v>175</v>
      </c>
      <c r="I57" s="6">
        <v>32</v>
      </c>
      <c r="J57" s="6">
        <v>173</v>
      </c>
      <c r="K57" s="6">
        <v>43</v>
      </c>
      <c r="L57" s="6">
        <v>212</v>
      </c>
      <c r="M57" s="6" t="s">
        <v>1101</v>
      </c>
      <c r="N57" s="6" t="s">
        <v>1092</v>
      </c>
      <c r="O57" s="6" t="s">
        <v>38</v>
      </c>
      <c r="P57" s="6" t="s">
        <v>1109</v>
      </c>
      <c r="Q57" s="6"/>
      <c r="R57" s="6"/>
    </row>
    <row r="58" spans="1:18" x14ac:dyDescent="0.25">
      <c r="A58" s="6" t="s">
        <v>0</v>
      </c>
      <c r="B58" s="6" t="s">
        <v>4</v>
      </c>
      <c r="C58" s="6" t="s">
        <v>153</v>
      </c>
      <c r="D58" s="6" t="s">
        <v>154</v>
      </c>
      <c r="E58" s="6" t="s">
        <v>97</v>
      </c>
      <c r="F58" s="6" t="s">
        <v>98</v>
      </c>
      <c r="G58" s="6">
        <v>35</v>
      </c>
      <c r="H58" s="6">
        <v>175</v>
      </c>
      <c r="I58" s="6">
        <v>32</v>
      </c>
      <c r="J58" s="6">
        <v>173</v>
      </c>
      <c r="K58" s="6">
        <v>43</v>
      </c>
      <c r="L58" s="6">
        <v>212</v>
      </c>
      <c r="M58" s="6" t="s">
        <v>1101</v>
      </c>
      <c r="N58" s="6" t="s">
        <v>1095</v>
      </c>
      <c r="O58" s="6" t="s">
        <v>36</v>
      </c>
      <c r="P58" s="6" t="s">
        <v>1105</v>
      </c>
      <c r="Q58" s="6"/>
      <c r="R58" s="6"/>
    </row>
    <row r="59" spans="1:18" x14ac:dyDescent="0.25">
      <c r="A59" s="6" t="s">
        <v>0</v>
      </c>
      <c r="B59" s="6" t="s">
        <v>4</v>
      </c>
      <c r="C59" s="6" t="s">
        <v>153</v>
      </c>
      <c r="D59" s="6" t="s">
        <v>154</v>
      </c>
      <c r="E59" s="6" t="s">
        <v>97</v>
      </c>
      <c r="F59" s="6" t="s">
        <v>98</v>
      </c>
      <c r="G59" s="6">
        <v>35</v>
      </c>
      <c r="H59" s="6">
        <v>175</v>
      </c>
      <c r="I59" s="6">
        <v>32</v>
      </c>
      <c r="J59" s="6">
        <v>173</v>
      </c>
      <c r="K59" s="6">
        <v>43</v>
      </c>
      <c r="L59" s="6">
        <v>212</v>
      </c>
      <c r="M59" s="6" t="s">
        <v>1106</v>
      </c>
      <c r="N59" s="6" t="s">
        <v>1090</v>
      </c>
      <c r="O59" s="6" t="s">
        <v>26</v>
      </c>
      <c r="P59" s="6" t="s">
        <v>1099</v>
      </c>
      <c r="Q59" s="6"/>
      <c r="R59" s="6"/>
    </row>
    <row r="60" spans="1:18" x14ac:dyDescent="0.25">
      <c r="A60" s="6" t="s">
        <v>0</v>
      </c>
      <c r="B60" s="6" t="s">
        <v>4</v>
      </c>
      <c r="C60" s="6" t="s">
        <v>153</v>
      </c>
      <c r="D60" s="6" t="s">
        <v>154</v>
      </c>
      <c r="E60" s="6" t="s">
        <v>97</v>
      </c>
      <c r="F60" s="6" t="s">
        <v>98</v>
      </c>
      <c r="G60" s="6">
        <v>35</v>
      </c>
      <c r="H60" s="6">
        <v>175</v>
      </c>
      <c r="I60" s="6">
        <v>32</v>
      </c>
      <c r="J60" s="6">
        <v>173</v>
      </c>
      <c r="K60" s="6">
        <v>43</v>
      </c>
      <c r="L60" s="6">
        <v>212</v>
      </c>
      <c r="M60" s="6" t="s">
        <v>1106</v>
      </c>
      <c r="N60" s="6" t="s">
        <v>1092</v>
      </c>
      <c r="O60" s="6" t="s">
        <v>26</v>
      </c>
      <c r="P60" s="6" t="s">
        <v>1100</v>
      </c>
      <c r="Q60" s="6"/>
      <c r="R60" s="6" t="s">
        <v>1118</v>
      </c>
    </row>
    <row r="61" spans="1:18" x14ac:dyDescent="0.25">
      <c r="A61" s="6" t="s">
        <v>0</v>
      </c>
      <c r="B61" s="6" t="s">
        <v>4</v>
      </c>
      <c r="C61" s="6" t="s">
        <v>153</v>
      </c>
      <c r="D61" s="6" t="s">
        <v>154</v>
      </c>
      <c r="E61" s="6" t="s">
        <v>97</v>
      </c>
      <c r="F61" s="6" t="s">
        <v>98</v>
      </c>
      <c r="G61" s="6">
        <v>35</v>
      </c>
      <c r="H61" s="6">
        <v>175</v>
      </c>
      <c r="I61" s="6">
        <v>32</v>
      </c>
      <c r="J61" s="6">
        <v>173</v>
      </c>
      <c r="K61" s="6">
        <v>43</v>
      </c>
      <c r="L61" s="6">
        <v>212</v>
      </c>
      <c r="M61" s="6" t="s">
        <v>1106</v>
      </c>
      <c r="N61" s="6" t="s">
        <v>1095</v>
      </c>
      <c r="O61" s="6" t="s">
        <v>38</v>
      </c>
      <c r="P61" s="6" t="s">
        <v>1110</v>
      </c>
      <c r="Q61" s="6"/>
      <c r="R61" s="6"/>
    </row>
    <row r="62" spans="1:18" x14ac:dyDescent="0.25">
      <c r="A62" s="6" t="s">
        <v>0</v>
      </c>
      <c r="B62" s="6" t="s">
        <v>4</v>
      </c>
      <c r="C62" s="6" t="s">
        <v>155</v>
      </c>
      <c r="D62" s="6" t="s">
        <v>156</v>
      </c>
      <c r="E62" s="6" t="s">
        <v>97</v>
      </c>
      <c r="F62" s="6" t="s">
        <v>98</v>
      </c>
      <c r="G62" s="6">
        <v>97</v>
      </c>
      <c r="H62" s="6">
        <v>382</v>
      </c>
      <c r="I62" s="6">
        <v>95</v>
      </c>
      <c r="J62" s="6">
        <v>386</v>
      </c>
      <c r="K62" s="6">
        <v>95</v>
      </c>
      <c r="L62" s="6">
        <v>386</v>
      </c>
      <c r="M62" s="6" t="s">
        <v>1089</v>
      </c>
      <c r="N62" s="6" t="s">
        <v>1090</v>
      </c>
      <c r="O62" s="6" t="s">
        <v>26</v>
      </c>
      <c r="P62" s="6" t="s">
        <v>1099</v>
      </c>
      <c r="Q62" s="6"/>
      <c r="R62" s="6"/>
    </row>
    <row r="63" spans="1:18" x14ac:dyDescent="0.25">
      <c r="A63" s="6" t="s">
        <v>0</v>
      </c>
      <c r="B63" s="6" t="s">
        <v>4</v>
      </c>
      <c r="C63" s="6" t="s">
        <v>155</v>
      </c>
      <c r="D63" s="6" t="s">
        <v>156</v>
      </c>
      <c r="E63" s="6" t="s">
        <v>97</v>
      </c>
      <c r="F63" s="6" t="s">
        <v>98</v>
      </c>
      <c r="G63" s="6">
        <v>97</v>
      </c>
      <c r="H63" s="6">
        <v>382</v>
      </c>
      <c r="I63" s="6">
        <v>95</v>
      </c>
      <c r="J63" s="6">
        <v>386</v>
      </c>
      <c r="K63" s="6">
        <v>95</v>
      </c>
      <c r="L63" s="6">
        <v>386</v>
      </c>
      <c r="M63" s="6" t="s">
        <v>1089</v>
      </c>
      <c r="N63" s="6" t="s">
        <v>1092</v>
      </c>
      <c r="O63" s="6" t="s">
        <v>38</v>
      </c>
      <c r="P63" s="6" t="s">
        <v>1102</v>
      </c>
      <c r="Q63" s="6"/>
      <c r="R63" s="6"/>
    </row>
    <row r="64" spans="1:18" x14ac:dyDescent="0.25">
      <c r="A64" s="6" t="s">
        <v>0</v>
      </c>
      <c r="B64" s="6" t="s">
        <v>4</v>
      </c>
      <c r="C64" s="6" t="s">
        <v>155</v>
      </c>
      <c r="D64" s="6" t="s">
        <v>156</v>
      </c>
      <c r="E64" s="6" t="s">
        <v>97</v>
      </c>
      <c r="F64" s="6" t="s">
        <v>98</v>
      </c>
      <c r="G64" s="6">
        <v>97</v>
      </c>
      <c r="H64" s="6">
        <v>382</v>
      </c>
      <c r="I64" s="6">
        <v>95</v>
      </c>
      <c r="J64" s="6">
        <v>386</v>
      </c>
      <c r="K64" s="6">
        <v>95</v>
      </c>
      <c r="L64" s="6">
        <v>386</v>
      </c>
      <c r="M64" s="6" t="s">
        <v>1089</v>
      </c>
      <c r="N64" s="6" t="s">
        <v>1095</v>
      </c>
      <c r="O64" s="6" t="s">
        <v>36</v>
      </c>
      <c r="P64" s="6" t="s">
        <v>1116</v>
      </c>
      <c r="Q64" s="6"/>
      <c r="R64" s="6"/>
    </row>
    <row r="65" spans="1:18" x14ac:dyDescent="0.25">
      <c r="A65" s="6" t="s">
        <v>0</v>
      </c>
      <c r="B65" s="6" t="s">
        <v>4</v>
      </c>
      <c r="C65" s="6" t="s">
        <v>155</v>
      </c>
      <c r="D65" s="6" t="s">
        <v>156</v>
      </c>
      <c r="E65" s="6" t="s">
        <v>97</v>
      </c>
      <c r="F65" s="6" t="s">
        <v>98</v>
      </c>
      <c r="G65" s="6">
        <v>97</v>
      </c>
      <c r="H65" s="6">
        <v>382</v>
      </c>
      <c r="I65" s="6">
        <v>95</v>
      </c>
      <c r="J65" s="6">
        <v>386</v>
      </c>
      <c r="K65" s="6">
        <v>95</v>
      </c>
      <c r="L65" s="6">
        <v>386</v>
      </c>
      <c r="M65" s="6" t="s">
        <v>1097</v>
      </c>
      <c r="N65" s="6" t="s">
        <v>1090</v>
      </c>
      <c r="O65" s="6" t="s">
        <v>1093</v>
      </c>
      <c r="P65" s="6" t="s">
        <v>1094</v>
      </c>
      <c r="Q65" s="6"/>
      <c r="R65" s="6"/>
    </row>
    <row r="66" spans="1:18" x14ac:dyDescent="0.25">
      <c r="A66" s="6" t="s">
        <v>0</v>
      </c>
      <c r="B66" s="6" t="s">
        <v>4</v>
      </c>
      <c r="C66" s="6" t="s">
        <v>155</v>
      </c>
      <c r="D66" s="6" t="s">
        <v>156</v>
      </c>
      <c r="E66" s="6" t="s">
        <v>97</v>
      </c>
      <c r="F66" s="6" t="s">
        <v>98</v>
      </c>
      <c r="G66" s="6">
        <v>97</v>
      </c>
      <c r="H66" s="6">
        <v>382</v>
      </c>
      <c r="I66" s="6">
        <v>95</v>
      </c>
      <c r="J66" s="6">
        <v>386</v>
      </c>
      <c r="K66" s="6">
        <v>95</v>
      </c>
      <c r="L66" s="6">
        <v>386</v>
      </c>
      <c r="M66" s="6" t="s">
        <v>1097</v>
      </c>
      <c r="N66" s="6" t="s">
        <v>1092</v>
      </c>
      <c r="O66" s="6" t="s">
        <v>38</v>
      </c>
      <c r="P66" s="6" t="s">
        <v>1091</v>
      </c>
      <c r="Q66" s="6"/>
      <c r="R66" s="6"/>
    </row>
    <row r="67" spans="1:18" x14ac:dyDescent="0.25">
      <c r="A67" s="6" t="s">
        <v>0</v>
      </c>
      <c r="B67" s="6" t="s">
        <v>4</v>
      </c>
      <c r="C67" s="6" t="s">
        <v>155</v>
      </c>
      <c r="D67" s="6" t="s">
        <v>156</v>
      </c>
      <c r="E67" s="6" t="s">
        <v>97</v>
      </c>
      <c r="F67" s="6" t="s">
        <v>98</v>
      </c>
      <c r="G67" s="6">
        <v>97</v>
      </c>
      <c r="H67" s="6">
        <v>382</v>
      </c>
      <c r="I67" s="6">
        <v>95</v>
      </c>
      <c r="J67" s="6">
        <v>386</v>
      </c>
      <c r="K67" s="6">
        <v>95</v>
      </c>
      <c r="L67" s="6">
        <v>386</v>
      </c>
      <c r="M67" s="6" t="s">
        <v>1097</v>
      </c>
      <c r="N67" s="6" t="s">
        <v>1095</v>
      </c>
      <c r="O67" s="6" t="s">
        <v>1103</v>
      </c>
      <c r="P67" s="6" t="s">
        <v>1104</v>
      </c>
      <c r="Q67" s="6"/>
      <c r="R67" s="6"/>
    </row>
    <row r="68" spans="1:18" x14ac:dyDescent="0.25">
      <c r="A68" s="6" t="s">
        <v>0</v>
      </c>
      <c r="B68" s="6" t="s">
        <v>4</v>
      </c>
      <c r="C68" s="6" t="s">
        <v>155</v>
      </c>
      <c r="D68" s="6" t="s">
        <v>156</v>
      </c>
      <c r="E68" s="6" t="s">
        <v>97</v>
      </c>
      <c r="F68" s="6" t="s">
        <v>98</v>
      </c>
      <c r="G68" s="6">
        <v>97</v>
      </c>
      <c r="H68" s="6">
        <v>382</v>
      </c>
      <c r="I68" s="6">
        <v>95</v>
      </c>
      <c r="J68" s="6">
        <v>386</v>
      </c>
      <c r="K68" s="6">
        <v>95</v>
      </c>
      <c r="L68" s="6">
        <v>386</v>
      </c>
      <c r="M68" s="6" t="s">
        <v>1101</v>
      </c>
      <c r="N68" s="6" t="s">
        <v>1090</v>
      </c>
      <c r="O68" s="6" t="s">
        <v>1093</v>
      </c>
      <c r="P68" s="6" t="s">
        <v>1094</v>
      </c>
      <c r="Q68" s="6"/>
      <c r="R68" s="6"/>
    </row>
    <row r="69" spans="1:18" x14ac:dyDescent="0.25">
      <c r="A69" s="6" t="s">
        <v>0</v>
      </c>
      <c r="B69" s="6" t="s">
        <v>4</v>
      </c>
      <c r="C69" s="6" t="s">
        <v>155</v>
      </c>
      <c r="D69" s="6" t="s">
        <v>156</v>
      </c>
      <c r="E69" s="6" t="s">
        <v>97</v>
      </c>
      <c r="F69" s="6" t="s">
        <v>98</v>
      </c>
      <c r="G69" s="6">
        <v>97</v>
      </c>
      <c r="H69" s="6">
        <v>382</v>
      </c>
      <c r="I69" s="6">
        <v>95</v>
      </c>
      <c r="J69" s="6">
        <v>386</v>
      </c>
      <c r="K69" s="6">
        <v>95</v>
      </c>
      <c r="L69" s="6">
        <v>386</v>
      </c>
      <c r="M69" s="6" t="s">
        <v>1101</v>
      </c>
      <c r="N69" s="6" t="s">
        <v>1092</v>
      </c>
      <c r="O69" s="6" t="s">
        <v>38</v>
      </c>
      <c r="P69" s="6" t="s">
        <v>1110</v>
      </c>
      <c r="Q69" s="6"/>
      <c r="R69" s="6"/>
    </row>
    <row r="70" spans="1:18" x14ac:dyDescent="0.25">
      <c r="A70" s="6" t="s">
        <v>0</v>
      </c>
      <c r="B70" s="6" t="s">
        <v>4</v>
      </c>
      <c r="C70" s="6" t="s">
        <v>155</v>
      </c>
      <c r="D70" s="6" t="s">
        <v>156</v>
      </c>
      <c r="E70" s="6" t="s">
        <v>97</v>
      </c>
      <c r="F70" s="6" t="s">
        <v>98</v>
      </c>
      <c r="G70" s="6">
        <v>97</v>
      </c>
      <c r="H70" s="6">
        <v>382</v>
      </c>
      <c r="I70" s="6">
        <v>95</v>
      </c>
      <c r="J70" s="6">
        <v>386</v>
      </c>
      <c r="K70" s="6">
        <v>95</v>
      </c>
      <c r="L70" s="6">
        <v>386</v>
      </c>
      <c r="M70" s="6" t="s">
        <v>1101</v>
      </c>
      <c r="N70" s="6" t="s">
        <v>1095</v>
      </c>
      <c r="O70" s="6" t="s">
        <v>38</v>
      </c>
      <c r="P70" s="6" t="s">
        <v>1091</v>
      </c>
      <c r="Q70" s="6"/>
      <c r="R70" s="6"/>
    </row>
    <row r="71" spans="1:18" x14ac:dyDescent="0.25">
      <c r="A71" s="6" t="s">
        <v>0</v>
      </c>
      <c r="B71" s="6" t="s">
        <v>4</v>
      </c>
      <c r="C71" s="6" t="s">
        <v>155</v>
      </c>
      <c r="D71" s="6" t="s">
        <v>156</v>
      </c>
      <c r="E71" s="6" t="s">
        <v>97</v>
      </c>
      <c r="F71" s="6" t="s">
        <v>98</v>
      </c>
      <c r="G71" s="6">
        <v>97</v>
      </c>
      <c r="H71" s="6">
        <v>382</v>
      </c>
      <c r="I71" s="6">
        <v>95</v>
      </c>
      <c r="J71" s="6">
        <v>386</v>
      </c>
      <c r="K71" s="6">
        <v>95</v>
      </c>
      <c r="L71" s="6">
        <v>386</v>
      </c>
      <c r="M71" s="6" t="s">
        <v>1106</v>
      </c>
      <c r="N71" s="6" t="s">
        <v>1090</v>
      </c>
      <c r="O71" s="6" t="s">
        <v>38</v>
      </c>
      <c r="P71" s="6" t="s">
        <v>1110</v>
      </c>
      <c r="Q71" s="6"/>
      <c r="R71" s="6"/>
    </row>
    <row r="72" spans="1:18" x14ac:dyDescent="0.25">
      <c r="A72" s="6" t="s">
        <v>0</v>
      </c>
      <c r="B72" s="6" t="s">
        <v>4</v>
      </c>
      <c r="C72" s="6" t="s">
        <v>155</v>
      </c>
      <c r="D72" s="6" t="s">
        <v>156</v>
      </c>
      <c r="E72" s="6" t="s">
        <v>97</v>
      </c>
      <c r="F72" s="6" t="s">
        <v>98</v>
      </c>
      <c r="G72" s="6">
        <v>97</v>
      </c>
      <c r="H72" s="6">
        <v>382</v>
      </c>
      <c r="I72" s="6">
        <v>95</v>
      </c>
      <c r="J72" s="6">
        <v>386</v>
      </c>
      <c r="K72" s="6">
        <v>95</v>
      </c>
      <c r="L72" s="6">
        <v>386</v>
      </c>
      <c r="M72" s="6" t="s">
        <v>1106</v>
      </c>
      <c r="N72" s="6" t="s">
        <v>1092</v>
      </c>
      <c r="O72" s="6" t="s">
        <v>38</v>
      </c>
      <c r="P72" s="6" t="s">
        <v>1102</v>
      </c>
      <c r="Q72" s="6"/>
      <c r="R72" s="6"/>
    </row>
    <row r="73" spans="1:18" x14ac:dyDescent="0.25">
      <c r="A73" s="6" t="s">
        <v>0</v>
      </c>
      <c r="B73" s="6" t="s">
        <v>4</v>
      </c>
      <c r="C73" s="6" t="s">
        <v>155</v>
      </c>
      <c r="D73" s="6" t="s">
        <v>156</v>
      </c>
      <c r="E73" s="6" t="s">
        <v>97</v>
      </c>
      <c r="F73" s="6" t="s">
        <v>98</v>
      </c>
      <c r="G73" s="6">
        <v>97</v>
      </c>
      <c r="H73" s="6">
        <v>382</v>
      </c>
      <c r="I73" s="6">
        <v>95</v>
      </c>
      <c r="J73" s="6">
        <v>386</v>
      </c>
      <c r="K73" s="6">
        <v>95</v>
      </c>
      <c r="L73" s="6">
        <v>386</v>
      </c>
      <c r="M73" s="6" t="s">
        <v>1106</v>
      </c>
      <c r="N73" s="6" t="s">
        <v>1095</v>
      </c>
      <c r="O73" s="6" t="s">
        <v>26</v>
      </c>
      <c r="P73" s="6" t="s">
        <v>1100</v>
      </c>
      <c r="Q73" s="6"/>
      <c r="R73" s="6"/>
    </row>
    <row r="74" spans="1:18" x14ac:dyDescent="0.25">
      <c r="A74" s="6" t="s">
        <v>0</v>
      </c>
      <c r="B74" s="6" t="s">
        <v>4</v>
      </c>
      <c r="C74" s="6" t="s">
        <v>251</v>
      </c>
      <c r="D74" s="6" t="s">
        <v>252</v>
      </c>
      <c r="E74" s="6" t="s">
        <v>97</v>
      </c>
      <c r="F74" s="6" t="s">
        <v>98</v>
      </c>
      <c r="G74" s="6">
        <v>28</v>
      </c>
      <c r="H74" s="6">
        <v>130</v>
      </c>
      <c r="I74" s="6">
        <v>27</v>
      </c>
      <c r="J74" s="6">
        <v>121</v>
      </c>
      <c r="K74" s="6">
        <v>28</v>
      </c>
      <c r="L74" s="6">
        <v>130</v>
      </c>
      <c r="M74" s="6" t="s">
        <v>1089</v>
      </c>
      <c r="N74" s="6" t="s">
        <v>1090</v>
      </c>
      <c r="O74" s="6" t="s">
        <v>38</v>
      </c>
      <c r="P74" s="6" t="s">
        <v>1091</v>
      </c>
      <c r="Q74" s="6"/>
      <c r="R74" s="6"/>
    </row>
    <row r="75" spans="1:18" x14ac:dyDescent="0.25">
      <c r="A75" s="6" t="s">
        <v>0</v>
      </c>
      <c r="B75" s="6" t="s">
        <v>4</v>
      </c>
      <c r="C75" s="6" t="s">
        <v>251</v>
      </c>
      <c r="D75" s="6" t="s">
        <v>252</v>
      </c>
      <c r="E75" s="6" t="s">
        <v>97</v>
      </c>
      <c r="F75" s="6" t="s">
        <v>98</v>
      </c>
      <c r="G75" s="6">
        <v>28</v>
      </c>
      <c r="H75" s="6">
        <v>130</v>
      </c>
      <c r="I75" s="6">
        <v>27</v>
      </c>
      <c r="J75" s="6">
        <v>121</v>
      </c>
      <c r="K75" s="6">
        <v>28</v>
      </c>
      <c r="L75" s="6">
        <v>130</v>
      </c>
      <c r="M75" s="6" t="s">
        <v>1089</v>
      </c>
      <c r="N75" s="6" t="s">
        <v>1092</v>
      </c>
      <c r="O75" s="6" t="s">
        <v>1093</v>
      </c>
      <c r="P75" s="6" t="s">
        <v>1094</v>
      </c>
      <c r="Q75" s="6"/>
      <c r="R75" s="6"/>
    </row>
    <row r="76" spans="1:18" x14ac:dyDescent="0.25">
      <c r="A76" s="6" t="s">
        <v>0</v>
      </c>
      <c r="B76" s="6" t="s">
        <v>4</v>
      </c>
      <c r="C76" s="6" t="s">
        <v>251</v>
      </c>
      <c r="D76" s="6" t="s">
        <v>252</v>
      </c>
      <c r="E76" s="6" t="s">
        <v>97</v>
      </c>
      <c r="F76" s="6" t="s">
        <v>98</v>
      </c>
      <c r="G76" s="6">
        <v>28</v>
      </c>
      <c r="H76" s="6">
        <v>130</v>
      </c>
      <c r="I76" s="6">
        <v>27</v>
      </c>
      <c r="J76" s="6">
        <v>121</v>
      </c>
      <c r="K76" s="6">
        <v>28</v>
      </c>
      <c r="L76" s="6">
        <v>130</v>
      </c>
      <c r="M76" s="6" t="s">
        <v>1089</v>
      </c>
      <c r="N76" s="6" t="s">
        <v>1095</v>
      </c>
      <c r="O76" s="6" t="s">
        <v>26</v>
      </c>
      <c r="P76" s="6" t="s">
        <v>1100</v>
      </c>
      <c r="Q76" s="6"/>
      <c r="R76" s="6"/>
    </row>
    <row r="77" spans="1:18" x14ac:dyDescent="0.25">
      <c r="A77" s="6" t="s">
        <v>0</v>
      </c>
      <c r="B77" s="6" t="s">
        <v>4</v>
      </c>
      <c r="C77" s="6" t="s">
        <v>251</v>
      </c>
      <c r="D77" s="6" t="s">
        <v>252</v>
      </c>
      <c r="E77" s="6" t="s">
        <v>97</v>
      </c>
      <c r="F77" s="6" t="s">
        <v>98</v>
      </c>
      <c r="G77" s="6">
        <v>28</v>
      </c>
      <c r="H77" s="6">
        <v>130</v>
      </c>
      <c r="I77" s="6">
        <v>27</v>
      </c>
      <c r="J77" s="6">
        <v>121</v>
      </c>
      <c r="K77" s="6">
        <v>28</v>
      </c>
      <c r="L77" s="6">
        <v>130</v>
      </c>
      <c r="M77" s="6" t="s">
        <v>1097</v>
      </c>
      <c r="N77" s="6" t="s">
        <v>1090</v>
      </c>
      <c r="O77" s="6" t="s">
        <v>47</v>
      </c>
      <c r="P77" s="6" t="s">
        <v>1119</v>
      </c>
      <c r="Q77" s="6"/>
      <c r="R77" s="6"/>
    </row>
    <row r="78" spans="1:18" x14ac:dyDescent="0.25">
      <c r="A78" s="6" t="s">
        <v>0</v>
      </c>
      <c r="B78" s="6" t="s">
        <v>4</v>
      </c>
      <c r="C78" s="6" t="s">
        <v>251</v>
      </c>
      <c r="D78" s="6" t="s">
        <v>252</v>
      </c>
      <c r="E78" s="6" t="s">
        <v>97</v>
      </c>
      <c r="F78" s="6" t="s">
        <v>98</v>
      </c>
      <c r="G78" s="6">
        <v>28</v>
      </c>
      <c r="H78" s="6">
        <v>130</v>
      </c>
      <c r="I78" s="6">
        <v>27</v>
      </c>
      <c r="J78" s="6">
        <v>121</v>
      </c>
      <c r="K78" s="6">
        <v>28</v>
      </c>
      <c r="L78" s="6">
        <v>130</v>
      </c>
      <c r="M78" s="6" t="s">
        <v>1097</v>
      </c>
      <c r="N78" s="6" t="s">
        <v>1092</v>
      </c>
      <c r="O78" s="6" t="s">
        <v>38</v>
      </c>
      <c r="P78" s="6" t="s">
        <v>1109</v>
      </c>
      <c r="Q78" s="6"/>
      <c r="R78" s="6"/>
    </row>
    <row r="79" spans="1:18" x14ac:dyDescent="0.25">
      <c r="A79" s="6" t="s">
        <v>0</v>
      </c>
      <c r="B79" s="6" t="s">
        <v>4</v>
      </c>
      <c r="C79" s="6" t="s">
        <v>251</v>
      </c>
      <c r="D79" s="6" t="s">
        <v>252</v>
      </c>
      <c r="E79" s="6" t="s">
        <v>97</v>
      </c>
      <c r="F79" s="6" t="s">
        <v>98</v>
      </c>
      <c r="G79" s="6">
        <v>28</v>
      </c>
      <c r="H79" s="6">
        <v>130</v>
      </c>
      <c r="I79" s="6">
        <v>27</v>
      </c>
      <c r="J79" s="6">
        <v>121</v>
      </c>
      <c r="K79" s="6">
        <v>28</v>
      </c>
      <c r="L79" s="6">
        <v>130</v>
      </c>
      <c r="M79" s="6" t="s">
        <v>1097</v>
      </c>
      <c r="N79" s="6" t="s">
        <v>1095</v>
      </c>
      <c r="O79" s="6" t="s">
        <v>36</v>
      </c>
      <c r="P79" s="6" t="s">
        <v>1096</v>
      </c>
      <c r="Q79" s="6"/>
      <c r="R79" s="6"/>
    </row>
    <row r="80" spans="1:18" x14ac:dyDescent="0.25">
      <c r="A80" s="6" t="s">
        <v>0</v>
      </c>
      <c r="B80" s="6" t="s">
        <v>4</v>
      </c>
      <c r="C80" s="6" t="s">
        <v>251</v>
      </c>
      <c r="D80" s="6" t="s">
        <v>252</v>
      </c>
      <c r="E80" s="6" t="s">
        <v>97</v>
      </c>
      <c r="F80" s="6" t="s">
        <v>98</v>
      </c>
      <c r="G80" s="6">
        <v>28</v>
      </c>
      <c r="H80" s="6">
        <v>130</v>
      </c>
      <c r="I80" s="6">
        <v>27</v>
      </c>
      <c r="J80" s="6">
        <v>121</v>
      </c>
      <c r="K80" s="6">
        <v>28</v>
      </c>
      <c r="L80" s="6">
        <v>130</v>
      </c>
      <c r="M80" s="6" t="s">
        <v>1101</v>
      </c>
      <c r="N80" s="6" t="s">
        <v>1090</v>
      </c>
      <c r="O80" s="6" t="s">
        <v>26</v>
      </c>
      <c r="P80" s="6" t="s">
        <v>1099</v>
      </c>
      <c r="Q80" s="6"/>
      <c r="R80" s="6"/>
    </row>
    <row r="81" spans="1:18" x14ac:dyDescent="0.25">
      <c r="A81" s="6" t="s">
        <v>0</v>
      </c>
      <c r="B81" s="6" t="s">
        <v>4</v>
      </c>
      <c r="C81" s="6" t="s">
        <v>251</v>
      </c>
      <c r="D81" s="6" t="s">
        <v>252</v>
      </c>
      <c r="E81" s="6" t="s">
        <v>97</v>
      </c>
      <c r="F81" s="6" t="s">
        <v>98</v>
      </c>
      <c r="G81" s="6">
        <v>28</v>
      </c>
      <c r="H81" s="6">
        <v>130</v>
      </c>
      <c r="I81" s="6">
        <v>27</v>
      </c>
      <c r="J81" s="6">
        <v>121</v>
      </c>
      <c r="K81" s="6">
        <v>28</v>
      </c>
      <c r="L81" s="6">
        <v>130</v>
      </c>
      <c r="M81" s="6" t="s">
        <v>1101</v>
      </c>
      <c r="N81" s="6" t="s">
        <v>1092</v>
      </c>
      <c r="O81" s="6" t="s">
        <v>36</v>
      </c>
      <c r="P81" s="6" t="s">
        <v>1105</v>
      </c>
      <c r="Q81" s="6"/>
      <c r="R81" s="6"/>
    </row>
    <row r="82" spans="1:18" x14ac:dyDescent="0.25">
      <c r="A82" s="6" t="s">
        <v>0</v>
      </c>
      <c r="B82" s="6" t="s">
        <v>4</v>
      </c>
      <c r="C82" s="6" t="s">
        <v>251</v>
      </c>
      <c r="D82" s="6" t="s">
        <v>252</v>
      </c>
      <c r="E82" s="6" t="s">
        <v>97</v>
      </c>
      <c r="F82" s="6" t="s">
        <v>98</v>
      </c>
      <c r="G82" s="6">
        <v>28</v>
      </c>
      <c r="H82" s="6">
        <v>130</v>
      </c>
      <c r="I82" s="6">
        <v>27</v>
      </c>
      <c r="J82" s="6">
        <v>121</v>
      </c>
      <c r="K82" s="6">
        <v>28</v>
      </c>
      <c r="L82" s="6">
        <v>130</v>
      </c>
      <c r="M82" s="6" t="s">
        <v>1101</v>
      </c>
      <c r="N82" s="6" t="s">
        <v>1095</v>
      </c>
      <c r="O82" s="6" t="s">
        <v>38</v>
      </c>
      <c r="P82" s="6" t="s">
        <v>1091</v>
      </c>
      <c r="Q82" s="6"/>
      <c r="R82" s="6"/>
    </row>
    <row r="83" spans="1:18" x14ac:dyDescent="0.25">
      <c r="A83" s="6" t="s">
        <v>0</v>
      </c>
      <c r="B83" s="6" t="s">
        <v>4</v>
      </c>
      <c r="C83" s="6" t="s">
        <v>251</v>
      </c>
      <c r="D83" s="6" t="s">
        <v>252</v>
      </c>
      <c r="E83" s="6" t="s">
        <v>97</v>
      </c>
      <c r="F83" s="6" t="s">
        <v>98</v>
      </c>
      <c r="G83" s="6">
        <v>28</v>
      </c>
      <c r="H83" s="6">
        <v>130</v>
      </c>
      <c r="I83" s="6">
        <v>27</v>
      </c>
      <c r="J83" s="6">
        <v>121</v>
      </c>
      <c r="K83" s="6">
        <v>28</v>
      </c>
      <c r="L83" s="6">
        <v>130</v>
      </c>
      <c r="M83" s="6" t="s">
        <v>1106</v>
      </c>
      <c r="N83" s="6" t="s">
        <v>1090</v>
      </c>
      <c r="O83" s="6" t="s">
        <v>26</v>
      </c>
      <c r="P83" s="6" t="s">
        <v>1098</v>
      </c>
      <c r="Q83" s="6"/>
      <c r="R83" s="6"/>
    </row>
    <row r="84" spans="1:18" x14ac:dyDescent="0.25">
      <c r="A84" s="6" t="s">
        <v>0</v>
      </c>
      <c r="B84" s="6" t="s">
        <v>4</v>
      </c>
      <c r="C84" s="6" t="s">
        <v>251</v>
      </c>
      <c r="D84" s="6" t="s">
        <v>252</v>
      </c>
      <c r="E84" s="6" t="s">
        <v>97</v>
      </c>
      <c r="F84" s="6" t="s">
        <v>98</v>
      </c>
      <c r="G84" s="6">
        <v>28</v>
      </c>
      <c r="H84" s="6">
        <v>130</v>
      </c>
      <c r="I84" s="6">
        <v>27</v>
      </c>
      <c r="J84" s="6">
        <v>121</v>
      </c>
      <c r="K84" s="6">
        <v>28</v>
      </c>
      <c r="L84" s="6">
        <v>130</v>
      </c>
      <c r="M84" s="6" t="s">
        <v>1106</v>
      </c>
      <c r="N84" s="6" t="s">
        <v>1092</v>
      </c>
      <c r="O84" s="6" t="s">
        <v>38</v>
      </c>
      <c r="P84" s="6" t="s">
        <v>1110</v>
      </c>
      <c r="Q84" s="6"/>
      <c r="R84" s="6"/>
    </row>
    <row r="85" spans="1:18" x14ac:dyDescent="0.25">
      <c r="A85" s="6" t="s">
        <v>0</v>
      </c>
      <c r="B85" s="6" t="s">
        <v>4</v>
      </c>
      <c r="C85" s="6" t="s">
        <v>251</v>
      </c>
      <c r="D85" s="6" t="s">
        <v>252</v>
      </c>
      <c r="E85" s="6" t="s">
        <v>97</v>
      </c>
      <c r="F85" s="6" t="s">
        <v>98</v>
      </c>
      <c r="G85" s="6">
        <v>28</v>
      </c>
      <c r="H85" s="6">
        <v>130</v>
      </c>
      <c r="I85" s="6">
        <v>27</v>
      </c>
      <c r="J85" s="6">
        <v>121</v>
      </c>
      <c r="K85" s="6">
        <v>28</v>
      </c>
      <c r="L85" s="6">
        <v>130</v>
      </c>
      <c r="M85" s="6" t="s">
        <v>1106</v>
      </c>
      <c r="N85" s="6" t="s">
        <v>1095</v>
      </c>
      <c r="O85" s="6" t="s">
        <v>1103</v>
      </c>
      <c r="P85" s="6" t="s">
        <v>1104</v>
      </c>
      <c r="Q85" s="6"/>
      <c r="R85" s="6"/>
    </row>
    <row r="86" spans="1:18" x14ac:dyDescent="0.25">
      <c r="A86" s="6" t="s">
        <v>0</v>
      </c>
      <c r="B86" s="6" t="s">
        <v>4</v>
      </c>
      <c r="C86" s="6" t="s">
        <v>145</v>
      </c>
      <c r="D86" s="6" t="s">
        <v>146</v>
      </c>
      <c r="E86" s="6" t="s">
        <v>97</v>
      </c>
      <c r="F86" s="6" t="s">
        <v>98</v>
      </c>
      <c r="G86" s="6">
        <v>93</v>
      </c>
      <c r="H86" s="6">
        <v>446</v>
      </c>
      <c r="I86" s="6">
        <v>91</v>
      </c>
      <c r="J86" s="6">
        <v>482</v>
      </c>
      <c r="K86" s="6">
        <v>100</v>
      </c>
      <c r="L86" s="6">
        <v>523</v>
      </c>
      <c r="M86" s="6" t="s">
        <v>1089</v>
      </c>
      <c r="N86" s="6" t="s">
        <v>1090</v>
      </c>
      <c r="O86" s="6" t="s">
        <v>38</v>
      </c>
      <c r="P86" s="6" t="s">
        <v>1091</v>
      </c>
      <c r="Q86" s="6"/>
      <c r="R86" s="6"/>
    </row>
    <row r="87" spans="1:18" x14ac:dyDescent="0.25">
      <c r="A87" s="6" t="s">
        <v>0</v>
      </c>
      <c r="B87" s="6" t="s">
        <v>4</v>
      </c>
      <c r="C87" s="6" t="s">
        <v>145</v>
      </c>
      <c r="D87" s="6" t="s">
        <v>146</v>
      </c>
      <c r="E87" s="6" t="s">
        <v>97</v>
      </c>
      <c r="F87" s="6" t="s">
        <v>98</v>
      </c>
      <c r="G87" s="6">
        <v>93</v>
      </c>
      <c r="H87" s="6">
        <v>446</v>
      </c>
      <c r="I87" s="6">
        <v>91</v>
      </c>
      <c r="J87" s="6">
        <v>482</v>
      </c>
      <c r="K87" s="6">
        <v>100</v>
      </c>
      <c r="L87" s="6">
        <v>523</v>
      </c>
      <c r="M87" s="6" t="s">
        <v>1089</v>
      </c>
      <c r="N87" s="6" t="s">
        <v>1092</v>
      </c>
      <c r="O87" s="6" t="s">
        <v>1093</v>
      </c>
      <c r="P87" s="6" t="s">
        <v>1094</v>
      </c>
      <c r="Q87" s="6"/>
      <c r="R87" s="6"/>
    </row>
    <row r="88" spans="1:18" x14ac:dyDescent="0.25">
      <c r="A88" s="6" t="s">
        <v>0</v>
      </c>
      <c r="B88" s="6" t="s">
        <v>4</v>
      </c>
      <c r="C88" s="6" t="s">
        <v>145</v>
      </c>
      <c r="D88" s="6" t="s">
        <v>146</v>
      </c>
      <c r="E88" s="6" t="s">
        <v>97</v>
      </c>
      <c r="F88" s="6" t="s">
        <v>98</v>
      </c>
      <c r="G88" s="6">
        <v>93</v>
      </c>
      <c r="H88" s="6">
        <v>446</v>
      </c>
      <c r="I88" s="6">
        <v>91</v>
      </c>
      <c r="J88" s="6">
        <v>482</v>
      </c>
      <c r="K88" s="6">
        <v>100</v>
      </c>
      <c r="L88" s="6">
        <v>523</v>
      </c>
      <c r="M88" s="6" t="s">
        <v>1089</v>
      </c>
      <c r="N88" s="6" t="s">
        <v>1095</v>
      </c>
      <c r="O88" s="6" t="s">
        <v>40</v>
      </c>
      <c r="P88" s="6" t="s">
        <v>1111</v>
      </c>
      <c r="Q88" s="6"/>
      <c r="R88" s="6"/>
    </row>
    <row r="89" spans="1:18" x14ac:dyDescent="0.25">
      <c r="A89" s="6" t="s">
        <v>0</v>
      </c>
      <c r="B89" s="6" t="s">
        <v>4</v>
      </c>
      <c r="C89" s="6" t="s">
        <v>145</v>
      </c>
      <c r="D89" s="6" t="s">
        <v>146</v>
      </c>
      <c r="E89" s="6" t="s">
        <v>97</v>
      </c>
      <c r="F89" s="6" t="s">
        <v>98</v>
      </c>
      <c r="G89" s="6">
        <v>93</v>
      </c>
      <c r="H89" s="6">
        <v>446</v>
      </c>
      <c r="I89" s="6">
        <v>91</v>
      </c>
      <c r="J89" s="6">
        <v>482</v>
      </c>
      <c r="K89" s="6">
        <v>100</v>
      </c>
      <c r="L89" s="6">
        <v>523</v>
      </c>
      <c r="M89" s="6" t="s">
        <v>1097</v>
      </c>
      <c r="N89" s="6" t="s">
        <v>1090</v>
      </c>
      <c r="O89" s="6" t="s">
        <v>36</v>
      </c>
      <c r="P89" s="6" t="s">
        <v>1116</v>
      </c>
      <c r="Q89" s="6"/>
      <c r="R89" s="6"/>
    </row>
    <row r="90" spans="1:18" x14ac:dyDescent="0.25">
      <c r="A90" s="6" t="s">
        <v>0</v>
      </c>
      <c r="B90" s="6" t="s">
        <v>4</v>
      </c>
      <c r="C90" s="6" t="s">
        <v>145</v>
      </c>
      <c r="D90" s="6" t="s">
        <v>146</v>
      </c>
      <c r="E90" s="6" t="s">
        <v>97</v>
      </c>
      <c r="F90" s="6" t="s">
        <v>98</v>
      </c>
      <c r="G90" s="6">
        <v>93</v>
      </c>
      <c r="H90" s="6">
        <v>446</v>
      </c>
      <c r="I90" s="6">
        <v>91</v>
      </c>
      <c r="J90" s="6">
        <v>482</v>
      </c>
      <c r="K90" s="6">
        <v>100</v>
      </c>
      <c r="L90" s="6">
        <v>523</v>
      </c>
      <c r="M90" s="6" t="s">
        <v>1097</v>
      </c>
      <c r="N90" s="6" t="s">
        <v>1092</v>
      </c>
      <c r="O90" s="6" t="s">
        <v>47</v>
      </c>
      <c r="P90" s="6" t="s">
        <v>1119</v>
      </c>
      <c r="Q90" s="6"/>
      <c r="R90" s="6"/>
    </row>
    <row r="91" spans="1:18" x14ac:dyDescent="0.25">
      <c r="A91" s="6" t="s">
        <v>0</v>
      </c>
      <c r="B91" s="6" t="s">
        <v>4</v>
      </c>
      <c r="C91" s="6" t="s">
        <v>145</v>
      </c>
      <c r="D91" s="6" t="s">
        <v>146</v>
      </c>
      <c r="E91" s="6" t="s">
        <v>97</v>
      </c>
      <c r="F91" s="6" t="s">
        <v>98</v>
      </c>
      <c r="G91" s="6">
        <v>93</v>
      </c>
      <c r="H91" s="6">
        <v>446</v>
      </c>
      <c r="I91" s="6">
        <v>91</v>
      </c>
      <c r="J91" s="6">
        <v>482</v>
      </c>
      <c r="K91" s="6">
        <v>100</v>
      </c>
      <c r="L91" s="6">
        <v>523</v>
      </c>
      <c r="M91" s="6" t="s">
        <v>1097</v>
      </c>
      <c r="N91" s="6" t="s">
        <v>1095</v>
      </c>
      <c r="O91" s="6" t="s">
        <v>36</v>
      </c>
      <c r="P91" s="6" t="s">
        <v>1108</v>
      </c>
      <c r="Q91" s="6"/>
      <c r="R91" s="6"/>
    </row>
    <row r="92" spans="1:18" x14ac:dyDescent="0.25">
      <c r="A92" s="6" t="s">
        <v>0</v>
      </c>
      <c r="B92" s="6" t="s">
        <v>4</v>
      </c>
      <c r="C92" s="6" t="s">
        <v>145</v>
      </c>
      <c r="D92" s="6" t="s">
        <v>146</v>
      </c>
      <c r="E92" s="6" t="s">
        <v>97</v>
      </c>
      <c r="F92" s="6" t="s">
        <v>98</v>
      </c>
      <c r="G92" s="6">
        <v>93</v>
      </c>
      <c r="H92" s="6">
        <v>446</v>
      </c>
      <c r="I92" s="6">
        <v>91</v>
      </c>
      <c r="J92" s="6">
        <v>482</v>
      </c>
      <c r="K92" s="6">
        <v>100</v>
      </c>
      <c r="L92" s="6">
        <v>523</v>
      </c>
      <c r="M92" s="6" t="s">
        <v>1101</v>
      </c>
      <c r="N92" s="6" t="s">
        <v>1090</v>
      </c>
      <c r="O92" s="6" t="s">
        <v>1103</v>
      </c>
      <c r="P92" s="6" t="s">
        <v>1113</v>
      </c>
      <c r="Q92" s="6"/>
      <c r="R92" s="6"/>
    </row>
    <row r="93" spans="1:18" x14ac:dyDescent="0.25">
      <c r="A93" s="6" t="s">
        <v>0</v>
      </c>
      <c r="B93" s="6" t="s">
        <v>4</v>
      </c>
      <c r="C93" s="6" t="s">
        <v>145</v>
      </c>
      <c r="D93" s="6" t="s">
        <v>146</v>
      </c>
      <c r="E93" s="6" t="s">
        <v>97</v>
      </c>
      <c r="F93" s="6" t="s">
        <v>98</v>
      </c>
      <c r="G93" s="6">
        <v>93</v>
      </c>
      <c r="H93" s="6">
        <v>446</v>
      </c>
      <c r="I93" s="6">
        <v>91</v>
      </c>
      <c r="J93" s="6">
        <v>482</v>
      </c>
      <c r="K93" s="6">
        <v>100</v>
      </c>
      <c r="L93" s="6">
        <v>523</v>
      </c>
      <c r="M93" s="6" t="s">
        <v>1101</v>
      </c>
      <c r="N93" s="6" t="s">
        <v>1092</v>
      </c>
      <c r="O93" s="6" t="s">
        <v>36</v>
      </c>
      <c r="P93" s="6" t="s">
        <v>1105</v>
      </c>
      <c r="Q93" s="6"/>
      <c r="R93" s="6"/>
    </row>
    <row r="94" spans="1:18" x14ac:dyDescent="0.25">
      <c r="A94" s="6" t="s">
        <v>0</v>
      </c>
      <c r="B94" s="6" t="s">
        <v>4</v>
      </c>
      <c r="C94" s="6" t="s">
        <v>145</v>
      </c>
      <c r="D94" s="6" t="s">
        <v>146</v>
      </c>
      <c r="E94" s="6" t="s">
        <v>97</v>
      </c>
      <c r="F94" s="6" t="s">
        <v>98</v>
      </c>
      <c r="G94" s="6">
        <v>93</v>
      </c>
      <c r="H94" s="6">
        <v>446</v>
      </c>
      <c r="I94" s="6">
        <v>91</v>
      </c>
      <c r="J94" s="6">
        <v>482</v>
      </c>
      <c r="K94" s="6">
        <v>100</v>
      </c>
      <c r="L94" s="6">
        <v>523</v>
      </c>
      <c r="M94" s="6" t="s">
        <v>1101</v>
      </c>
      <c r="N94" s="6" t="s">
        <v>1095</v>
      </c>
      <c r="O94" s="6" t="s">
        <v>39</v>
      </c>
      <c r="P94" s="6" t="s">
        <v>1112</v>
      </c>
      <c r="Q94" s="6"/>
      <c r="R94" s="6"/>
    </row>
    <row r="95" spans="1:18" x14ac:dyDescent="0.25">
      <c r="A95" s="6" t="s">
        <v>0</v>
      </c>
      <c r="B95" s="6" t="s">
        <v>4</v>
      </c>
      <c r="C95" s="6" t="s">
        <v>145</v>
      </c>
      <c r="D95" s="6" t="s">
        <v>146</v>
      </c>
      <c r="E95" s="6" t="s">
        <v>97</v>
      </c>
      <c r="F95" s="6" t="s">
        <v>98</v>
      </c>
      <c r="G95" s="6">
        <v>93</v>
      </c>
      <c r="H95" s="6">
        <v>446</v>
      </c>
      <c r="I95" s="6">
        <v>91</v>
      </c>
      <c r="J95" s="6">
        <v>482</v>
      </c>
      <c r="K95" s="6">
        <v>100</v>
      </c>
      <c r="L95" s="6">
        <v>523</v>
      </c>
      <c r="M95" s="6" t="s">
        <v>1106</v>
      </c>
      <c r="N95" s="6" t="s">
        <v>1090</v>
      </c>
      <c r="O95" s="6" t="s">
        <v>1103</v>
      </c>
      <c r="P95" s="6" t="s">
        <v>1104</v>
      </c>
      <c r="Q95" s="6"/>
      <c r="R95" s="6"/>
    </row>
    <row r="96" spans="1:18" x14ac:dyDescent="0.25">
      <c r="A96" s="6" t="s">
        <v>0</v>
      </c>
      <c r="B96" s="6" t="s">
        <v>4</v>
      </c>
      <c r="C96" s="6" t="s">
        <v>145</v>
      </c>
      <c r="D96" s="6" t="s">
        <v>146</v>
      </c>
      <c r="E96" s="6" t="s">
        <v>97</v>
      </c>
      <c r="F96" s="6" t="s">
        <v>98</v>
      </c>
      <c r="G96" s="6">
        <v>93</v>
      </c>
      <c r="H96" s="6">
        <v>446</v>
      </c>
      <c r="I96" s="6">
        <v>91</v>
      </c>
      <c r="J96" s="6">
        <v>482</v>
      </c>
      <c r="K96" s="6">
        <v>100</v>
      </c>
      <c r="L96" s="6">
        <v>523</v>
      </c>
      <c r="M96" s="6" t="s">
        <v>1106</v>
      </c>
      <c r="N96" s="6" t="s">
        <v>1092</v>
      </c>
      <c r="O96" s="6" t="s">
        <v>39</v>
      </c>
      <c r="P96" s="6" t="s">
        <v>1112</v>
      </c>
      <c r="Q96" s="6"/>
      <c r="R96" s="6"/>
    </row>
    <row r="97" spans="1:18" x14ac:dyDescent="0.25">
      <c r="A97" s="6" t="s">
        <v>0</v>
      </c>
      <c r="B97" s="6" t="s">
        <v>4</v>
      </c>
      <c r="C97" s="6" t="s">
        <v>145</v>
      </c>
      <c r="D97" s="6" t="s">
        <v>146</v>
      </c>
      <c r="E97" s="6" t="s">
        <v>97</v>
      </c>
      <c r="F97" s="6" t="s">
        <v>98</v>
      </c>
      <c r="G97" s="6">
        <v>93</v>
      </c>
      <c r="H97" s="6">
        <v>446</v>
      </c>
      <c r="I97" s="6">
        <v>91</v>
      </c>
      <c r="J97" s="6">
        <v>482</v>
      </c>
      <c r="K97" s="6">
        <v>100</v>
      </c>
      <c r="L97" s="6">
        <v>523</v>
      </c>
      <c r="M97" s="6" t="s">
        <v>1106</v>
      </c>
      <c r="N97" s="6" t="s">
        <v>1095</v>
      </c>
      <c r="O97" s="6" t="s">
        <v>26</v>
      </c>
      <c r="P97" s="6" t="s">
        <v>1100</v>
      </c>
      <c r="Q97" s="6"/>
      <c r="R97" s="6"/>
    </row>
    <row r="98" spans="1:18" x14ac:dyDescent="0.25">
      <c r="A98" s="6" t="s">
        <v>0</v>
      </c>
      <c r="B98" s="6" t="s">
        <v>4</v>
      </c>
      <c r="C98" s="6" t="s">
        <v>147</v>
      </c>
      <c r="D98" s="6" t="s">
        <v>148</v>
      </c>
      <c r="E98" s="6" t="s">
        <v>97</v>
      </c>
      <c r="F98" s="6" t="s">
        <v>98</v>
      </c>
      <c r="G98" s="6">
        <v>87</v>
      </c>
      <c r="H98" s="6">
        <v>461</v>
      </c>
      <c r="I98" s="6">
        <v>90</v>
      </c>
      <c r="J98" s="6">
        <v>489</v>
      </c>
      <c r="K98" s="6">
        <v>90</v>
      </c>
      <c r="L98" s="6">
        <v>489</v>
      </c>
      <c r="M98" s="6" t="s">
        <v>1089</v>
      </c>
      <c r="N98" s="6" t="s">
        <v>1090</v>
      </c>
      <c r="O98" s="6" t="s">
        <v>39</v>
      </c>
      <c r="P98" s="6" t="s">
        <v>1112</v>
      </c>
      <c r="Q98" s="6"/>
      <c r="R98" s="6"/>
    </row>
    <row r="99" spans="1:18" x14ac:dyDescent="0.25">
      <c r="A99" s="6" t="s">
        <v>0</v>
      </c>
      <c r="B99" s="6" t="s">
        <v>4</v>
      </c>
      <c r="C99" s="6" t="s">
        <v>147</v>
      </c>
      <c r="D99" s="6" t="s">
        <v>148</v>
      </c>
      <c r="E99" s="6" t="s">
        <v>97</v>
      </c>
      <c r="F99" s="6" t="s">
        <v>98</v>
      </c>
      <c r="G99" s="6">
        <v>87</v>
      </c>
      <c r="H99" s="6">
        <v>461</v>
      </c>
      <c r="I99" s="6">
        <v>90</v>
      </c>
      <c r="J99" s="6">
        <v>489</v>
      </c>
      <c r="K99" s="6">
        <v>90</v>
      </c>
      <c r="L99" s="6">
        <v>489</v>
      </c>
      <c r="M99" s="6" t="s">
        <v>1089</v>
      </c>
      <c r="N99" s="6" t="s">
        <v>1092</v>
      </c>
      <c r="O99" s="6" t="s">
        <v>26</v>
      </c>
      <c r="P99" s="6" t="s">
        <v>1100</v>
      </c>
      <c r="Q99" s="6"/>
      <c r="R99" s="6"/>
    </row>
    <row r="100" spans="1:18" x14ac:dyDescent="0.25">
      <c r="A100" s="6" t="s">
        <v>0</v>
      </c>
      <c r="B100" s="6" t="s">
        <v>4</v>
      </c>
      <c r="C100" s="6" t="s">
        <v>147</v>
      </c>
      <c r="D100" s="6" t="s">
        <v>148</v>
      </c>
      <c r="E100" s="6" t="s">
        <v>97</v>
      </c>
      <c r="F100" s="6" t="s">
        <v>98</v>
      </c>
      <c r="G100" s="6">
        <v>87</v>
      </c>
      <c r="H100" s="6">
        <v>461</v>
      </c>
      <c r="I100" s="6">
        <v>90</v>
      </c>
      <c r="J100" s="6">
        <v>489</v>
      </c>
      <c r="K100" s="6">
        <v>90</v>
      </c>
      <c r="L100" s="6">
        <v>489</v>
      </c>
      <c r="M100" s="6" t="s">
        <v>1089</v>
      </c>
      <c r="N100" s="6" t="s">
        <v>1095</v>
      </c>
      <c r="O100" s="6" t="s">
        <v>38</v>
      </c>
      <c r="P100" s="6" t="s">
        <v>1109</v>
      </c>
      <c r="Q100" s="6"/>
      <c r="R100" s="6"/>
    </row>
    <row r="101" spans="1:18" x14ac:dyDescent="0.25">
      <c r="A101" s="6" t="s">
        <v>0</v>
      </c>
      <c r="B101" s="6" t="s">
        <v>4</v>
      </c>
      <c r="C101" s="6" t="s">
        <v>147</v>
      </c>
      <c r="D101" s="6" t="s">
        <v>148</v>
      </c>
      <c r="E101" s="6" t="s">
        <v>97</v>
      </c>
      <c r="F101" s="6" t="s">
        <v>98</v>
      </c>
      <c r="G101" s="6">
        <v>87</v>
      </c>
      <c r="H101" s="6">
        <v>461</v>
      </c>
      <c r="I101" s="6">
        <v>90</v>
      </c>
      <c r="J101" s="6">
        <v>489</v>
      </c>
      <c r="K101" s="6">
        <v>90</v>
      </c>
      <c r="L101" s="6">
        <v>489</v>
      </c>
      <c r="M101" s="6" t="s">
        <v>1097</v>
      </c>
      <c r="N101" s="6" t="s">
        <v>1090</v>
      </c>
      <c r="O101" s="6" t="s">
        <v>26</v>
      </c>
      <c r="P101" s="6" t="s">
        <v>1099</v>
      </c>
      <c r="Q101" s="6"/>
      <c r="R101" s="6"/>
    </row>
    <row r="102" spans="1:18" x14ac:dyDescent="0.25">
      <c r="A102" s="6" t="s">
        <v>0</v>
      </c>
      <c r="B102" s="6" t="s">
        <v>4</v>
      </c>
      <c r="C102" s="6" t="s">
        <v>147</v>
      </c>
      <c r="D102" s="6" t="s">
        <v>148</v>
      </c>
      <c r="E102" s="6" t="s">
        <v>97</v>
      </c>
      <c r="F102" s="6" t="s">
        <v>98</v>
      </c>
      <c r="G102" s="6">
        <v>87</v>
      </c>
      <c r="H102" s="6">
        <v>461</v>
      </c>
      <c r="I102" s="6">
        <v>90</v>
      </c>
      <c r="J102" s="6">
        <v>489</v>
      </c>
      <c r="K102" s="6">
        <v>90</v>
      </c>
      <c r="L102" s="6">
        <v>489</v>
      </c>
      <c r="M102" s="6" t="s">
        <v>1097</v>
      </c>
      <c r="N102" s="6" t="s">
        <v>1092</v>
      </c>
      <c r="O102" s="6" t="s">
        <v>38</v>
      </c>
      <c r="P102" s="6" t="s">
        <v>1109</v>
      </c>
      <c r="Q102" s="6"/>
      <c r="R102" s="6"/>
    </row>
    <row r="103" spans="1:18" x14ac:dyDescent="0.25">
      <c r="A103" s="6" t="s">
        <v>0</v>
      </c>
      <c r="B103" s="6" t="s">
        <v>4</v>
      </c>
      <c r="C103" s="6" t="s">
        <v>147</v>
      </c>
      <c r="D103" s="6" t="s">
        <v>148</v>
      </c>
      <c r="E103" s="6" t="s">
        <v>97</v>
      </c>
      <c r="F103" s="6" t="s">
        <v>98</v>
      </c>
      <c r="G103" s="6">
        <v>87</v>
      </c>
      <c r="H103" s="6">
        <v>461</v>
      </c>
      <c r="I103" s="6">
        <v>90</v>
      </c>
      <c r="J103" s="6">
        <v>489</v>
      </c>
      <c r="K103" s="6">
        <v>90</v>
      </c>
      <c r="L103" s="6">
        <v>489</v>
      </c>
      <c r="M103" s="6" t="s">
        <v>1097</v>
      </c>
      <c r="N103" s="6" t="s">
        <v>1095</v>
      </c>
      <c r="O103" s="6" t="s">
        <v>40</v>
      </c>
      <c r="P103" s="6" t="s">
        <v>1111</v>
      </c>
      <c r="Q103" s="6"/>
      <c r="R103" s="6"/>
    </row>
    <row r="104" spans="1:18" x14ac:dyDescent="0.25">
      <c r="A104" s="6" t="s">
        <v>0</v>
      </c>
      <c r="B104" s="6" t="s">
        <v>4</v>
      </c>
      <c r="C104" s="6" t="s">
        <v>147</v>
      </c>
      <c r="D104" s="6" t="s">
        <v>148</v>
      </c>
      <c r="E104" s="6" t="s">
        <v>97</v>
      </c>
      <c r="F104" s="6" t="s">
        <v>98</v>
      </c>
      <c r="G104" s="6">
        <v>87</v>
      </c>
      <c r="H104" s="6">
        <v>461</v>
      </c>
      <c r="I104" s="6">
        <v>90</v>
      </c>
      <c r="J104" s="6">
        <v>489</v>
      </c>
      <c r="K104" s="6">
        <v>90</v>
      </c>
      <c r="L104" s="6">
        <v>489</v>
      </c>
      <c r="M104" s="6" t="s">
        <v>1101</v>
      </c>
      <c r="N104" s="6" t="s">
        <v>1090</v>
      </c>
      <c r="O104" s="6" t="s">
        <v>38</v>
      </c>
      <c r="P104" s="6" t="s">
        <v>1091</v>
      </c>
      <c r="Q104" s="6"/>
      <c r="R104" s="6"/>
    </row>
    <row r="105" spans="1:18" x14ac:dyDescent="0.25">
      <c r="A105" s="6" t="s">
        <v>0</v>
      </c>
      <c r="B105" s="6" t="s">
        <v>4</v>
      </c>
      <c r="C105" s="6" t="s">
        <v>147</v>
      </c>
      <c r="D105" s="6" t="s">
        <v>148</v>
      </c>
      <c r="E105" s="6" t="s">
        <v>97</v>
      </c>
      <c r="F105" s="6" t="s">
        <v>98</v>
      </c>
      <c r="G105" s="6">
        <v>87</v>
      </c>
      <c r="H105" s="6">
        <v>461</v>
      </c>
      <c r="I105" s="6">
        <v>90</v>
      </c>
      <c r="J105" s="6">
        <v>489</v>
      </c>
      <c r="K105" s="6">
        <v>90</v>
      </c>
      <c r="L105" s="6">
        <v>489</v>
      </c>
      <c r="M105" s="6" t="s">
        <v>1101</v>
      </c>
      <c r="N105" s="6" t="s">
        <v>1092</v>
      </c>
      <c r="O105" s="6" t="s">
        <v>1103</v>
      </c>
      <c r="P105" s="6" t="s">
        <v>1113</v>
      </c>
      <c r="Q105" s="6"/>
      <c r="R105" s="6"/>
    </row>
    <row r="106" spans="1:18" x14ac:dyDescent="0.25">
      <c r="A106" s="6" t="s">
        <v>0</v>
      </c>
      <c r="B106" s="6" t="s">
        <v>4</v>
      </c>
      <c r="C106" s="6" t="s">
        <v>147</v>
      </c>
      <c r="D106" s="6" t="s">
        <v>148</v>
      </c>
      <c r="E106" s="6" t="s">
        <v>97</v>
      </c>
      <c r="F106" s="6" t="s">
        <v>98</v>
      </c>
      <c r="G106" s="6">
        <v>87</v>
      </c>
      <c r="H106" s="6">
        <v>461</v>
      </c>
      <c r="I106" s="6">
        <v>90</v>
      </c>
      <c r="J106" s="6">
        <v>489</v>
      </c>
      <c r="K106" s="6">
        <v>90</v>
      </c>
      <c r="L106" s="6">
        <v>489</v>
      </c>
      <c r="M106" s="6" t="s">
        <v>1101</v>
      </c>
      <c r="N106" s="6" t="s">
        <v>1095</v>
      </c>
      <c r="O106" s="6" t="s">
        <v>38</v>
      </c>
      <c r="P106" s="6" t="s">
        <v>1102</v>
      </c>
      <c r="Q106" s="6"/>
      <c r="R106" s="6"/>
    </row>
    <row r="107" spans="1:18" x14ac:dyDescent="0.25">
      <c r="A107" s="6" t="s">
        <v>0</v>
      </c>
      <c r="B107" s="6" t="s">
        <v>4</v>
      </c>
      <c r="C107" s="6" t="s">
        <v>147</v>
      </c>
      <c r="D107" s="6" t="s">
        <v>148</v>
      </c>
      <c r="E107" s="6" t="s">
        <v>97</v>
      </c>
      <c r="F107" s="6" t="s">
        <v>98</v>
      </c>
      <c r="G107" s="6">
        <v>87</v>
      </c>
      <c r="H107" s="6">
        <v>461</v>
      </c>
      <c r="I107" s="6">
        <v>90</v>
      </c>
      <c r="J107" s="6">
        <v>489</v>
      </c>
      <c r="K107" s="6">
        <v>90</v>
      </c>
      <c r="L107" s="6">
        <v>489</v>
      </c>
      <c r="M107" s="6" t="s">
        <v>1106</v>
      </c>
      <c r="N107" s="6" t="s">
        <v>1090</v>
      </c>
      <c r="O107" s="6" t="s">
        <v>38</v>
      </c>
      <c r="P107" s="6" t="s">
        <v>1110</v>
      </c>
      <c r="Q107" s="6"/>
      <c r="R107" s="6"/>
    </row>
    <row r="108" spans="1:18" x14ac:dyDescent="0.25">
      <c r="A108" s="6" t="s">
        <v>0</v>
      </c>
      <c r="B108" s="6" t="s">
        <v>4</v>
      </c>
      <c r="C108" s="6" t="s">
        <v>147</v>
      </c>
      <c r="D108" s="6" t="s">
        <v>148</v>
      </c>
      <c r="E108" s="6" t="s">
        <v>97</v>
      </c>
      <c r="F108" s="6" t="s">
        <v>98</v>
      </c>
      <c r="G108" s="6">
        <v>87</v>
      </c>
      <c r="H108" s="6">
        <v>461</v>
      </c>
      <c r="I108" s="6">
        <v>90</v>
      </c>
      <c r="J108" s="6">
        <v>489</v>
      </c>
      <c r="K108" s="6">
        <v>90</v>
      </c>
      <c r="L108" s="6">
        <v>489</v>
      </c>
      <c r="M108" s="6" t="s">
        <v>1106</v>
      </c>
      <c r="N108" s="6" t="s">
        <v>1092</v>
      </c>
      <c r="O108" s="6" t="s">
        <v>39</v>
      </c>
      <c r="P108" s="6" t="s">
        <v>1112</v>
      </c>
      <c r="Q108" s="6"/>
      <c r="R108" s="6"/>
    </row>
    <row r="109" spans="1:18" x14ac:dyDescent="0.25">
      <c r="A109" s="6" t="s">
        <v>0</v>
      </c>
      <c r="B109" s="6" t="s">
        <v>4</v>
      </c>
      <c r="C109" s="6" t="s">
        <v>147</v>
      </c>
      <c r="D109" s="6" t="s">
        <v>148</v>
      </c>
      <c r="E109" s="6" t="s">
        <v>97</v>
      </c>
      <c r="F109" s="6" t="s">
        <v>98</v>
      </c>
      <c r="G109" s="6">
        <v>87</v>
      </c>
      <c r="H109" s="6">
        <v>461</v>
      </c>
      <c r="I109" s="6">
        <v>90</v>
      </c>
      <c r="J109" s="6">
        <v>489</v>
      </c>
      <c r="K109" s="6">
        <v>90</v>
      </c>
      <c r="L109" s="6">
        <v>489</v>
      </c>
      <c r="M109" s="6" t="s">
        <v>1106</v>
      </c>
      <c r="N109" s="6" t="s">
        <v>1095</v>
      </c>
      <c r="O109" s="6" t="s">
        <v>26</v>
      </c>
      <c r="P109" s="6" t="s">
        <v>1100</v>
      </c>
      <c r="Q109" s="6"/>
      <c r="R109" s="6"/>
    </row>
    <row r="110" spans="1:18" x14ac:dyDescent="0.25">
      <c r="A110" s="6" t="s">
        <v>0</v>
      </c>
      <c r="B110" s="6" t="s">
        <v>4</v>
      </c>
      <c r="C110" s="6" t="s">
        <v>149</v>
      </c>
      <c r="D110" s="6" t="s">
        <v>150</v>
      </c>
      <c r="E110" s="6" t="s">
        <v>97</v>
      </c>
      <c r="F110" s="6" t="s">
        <v>98</v>
      </c>
      <c r="G110" s="6">
        <v>6</v>
      </c>
      <c r="H110" s="6">
        <v>39</v>
      </c>
      <c r="I110" s="6">
        <v>6</v>
      </c>
      <c r="J110" s="6">
        <v>39</v>
      </c>
      <c r="K110" s="6">
        <v>6</v>
      </c>
      <c r="L110" s="6">
        <v>39</v>
      </c>
      <c r="M110" s="6" t="s">
        <v>1089</v>
      </c>
      <c r="N110" s="6" t="s">
        <v>1090</v>
      </c>
      <c r="O110" s="6" t="s">
        <v>1093</v>
      </c>
      <c r="P110" s="6" t="s">
        <v>1094</v>
      </c>
      <c r="Q110" s="6"/>
      <c r="R110" s="6"/>
    </row>
    <row r="111" spans="1:18" x14ac:dyDescent="0.25">
      <c r="A111" s="6" t="s">
        <v>0</v>
      </c>
      <c r="B111" s="6" t="s">
        <v>4</v>
      </c>
      <c r="C111" s="6" t="s">
        <v>149</v>
      </c>
      <c r="D111" s="6" t="s">
        <v>150</v>
      </c>
      <c r="E111" s="6" t="s">
        <v>97</v>
      </c>
      <c r="F111" s="6" t="s">
        <v>98</v>
      </c>
      <c r="G111" s="6">
        <v>6</v>
      </c>
      <c r="H111" s="6">
        <v>39</v>
      </c>
      <c r="I111" s="6">
        <v>6</v>
      </c>
      <c r="J111" s="6">
        <v>39</v>
      </c>
      <c r="K111" s="6">
        <v>6</v>
      </c>
      <c r="L111" s="6">
        <v>39</v>
      </c>
      <c r="M111" s="6" t="s">
        <v>1089</v>
      </c>
      <c r="N111" s="6" t="s">
        <v>1092</v>
      </c>
      <c r="O111" s="6" t="s">
        <v>26</v>
      </c>
      <c r="P111" s="6" t="s">
        <v>1098</v>
      </c>
      <c r="Q111" s="6"/>
      <c r="R111" s="6"/>
    </row>
    <row r="112" spans="1:18" x14ac:dyDescent="0.25">
      <c r="A112" s="6" t="s">
        <v>0</v>
      </c>
      <c r="B112" s="6" t="s">
        <v>4</v>
      </c>
      <c r="C112" s="6" t="s">
        <v>149</v>
      </c>
      <c r="D112" s="6" t="s">
        <v>150</v>
      </c>
      <c r="E112" s="6" t="s">
        <v>97</v>
      </c>
      <c r="F112" s="6" t="s">
        <v>98</v>
      </c>
      <c r="G112" s="6">
        <v>6</v>
      </c>
      <c r="H112" s="6">
        <v>39</v>
      </c>
      <c r="I112" s="6">
        <v>6</v>
      </c>
      <c r="J112" s="6">
        <v>39</v>
      </c>
      <c r="K112" s="6">
        <v>6</v>
      </c>
      <c r="L112" s="6">
        <v>39</v>
      </c>
      <c r="M112" s="6" t="s">
        <v>1089</v>
      </c>
      <c r="N112" s="6" t="s">
        <v>1095</v>
      </c>
      <c r="O112" s="6" t="s">
        <v>38</v>
      </c>
      <c r="P112" s="6" t="s">
        <v>1102</v>
      </c>
      <c r="Q112" s="6"/>
      <c r="R112" s="6"/>
    </row>
    <row r="113" spans="1:18" x14ac:dyDescent="0.25">
      <c r="A113" s="6" t="s">
        <v>0</v>
      </c>
      <c r="B113" s="6" t="s">
        <v>4</v>
      </c>
      <c r="C113" s="6" t="s">
        <v>149</v>
      </c>
      <c r="D113" s="6" t="s">
        <v>150</v>
      </c>
      <c r="E113" s="6" t="s">
        <v>97</v>
      </c>
      <c r="F113" s="6" t="s">
        <v>98</v>
      </c>
      <c r="G113" s="6">
        <v>6</v>
      </c>
      <c r="H113" s="6">
        <v>39</v>
      </c>
      <c r="I113" s="6">
        <v>6</v>
      </c>
      <c r="J113" s="6">
        <v>39</v>
      </c>
      <c r="K113" s="6">
        <v>6</v>
      </c>
      <c r="L113" s="6">
        <v>39</v>
      </c>
      <c r="M113" s="6" t="s">
        <v>1097</v>
      </c>
      <c r="N113" s="6" t="s">
        <v>1090</v>
      </c>
      <c r="O113" s="6" t="s">
        <v>38</v>
      </c>
      <c r="P113" s="6" t="s">
        <v>1109</v>
      </c>
      <c r="Q113" s="6"/>
      <c r="R113" s="6"/>
    </row>
    <row r="114" spans="1:18" x14ac:dyDescent="0.25">
      <c r="A114" s="6" t="s">
        <v>0</v>
      </c>
      <c r="B114" s="6" t="s">
        <v>4</v>
      </c>
      <c r="C114" s="6" t="s">
        <v>149</v>
      </c>
      <c r="D114" s="6" t="s">
        <v>150</v>
      </c>
      <c r="E114" s="6" t="s">
        <v>97</v>
      </c>
      <c r="F114" s="6" t="s">
        <v>98</v>
      </c>
      <c r="G114" s="6">
        <v>6</v>
      </c>
      <c r="H114" s="6">
        <v>39</v>
      </c>
      <c r="I114" s="6">
        <v>6</v>
      </c>
      <c r="J114" s="6">
        <v>39</v>
      </c>
      <c r="K114" s="6">
        <v>6</v>
      </c>
      <c r="L114" s="6">
        <v>39</v>
      </c>
      <c r="M114" s="6" t="s">
        <v>1097</v>
      </c>
      <c r="N114" s="6" t="s">
        <v>1092</v>
      </c>
      <c r="O114" s="6" t="s">
        <v>26</v>
      </c>
      <c r="P114" s="6" t="s">
        <v>1099</v>
      </c>
      <c r="Q114" s="6"/>
      <c r="R114" s="6"/>
    </row>
    <row r="115" spans="1:18" x14ac:dyDescent="0.25">
      <c r="A115" s="6" t="s">
        <v>0</v>
      </c>
      <c r="B115" s="6" t="s">
        <v>4</v>
      </c>
      <c r="C115" s="6" t="s">
        <v>149</v>
      </c>
      <c r="D115" s="6" t="s">
        <v>150</v>
      </c>
      <c r="E115" s="6" t="s">
        <v>97</v>
      </c>
      <c r="F115" s="6" t="s">
        <v>98</v>
      </c>
      <c r="G115" s="6">
        <v>6</v>
      </c>
      <c r="H115" s="6">
        <v>39</v>
      </c>
      <c r="I115" s="6">
        <v>6</v>
      </c>
      <c r="J115" s="6">
        <v>39</v>
      </c>
      <c r="K115" s="6">
        <v>6</v>
      </c>
      <c r="L115" s="6">
        <v>39</v>
      </c>
      <c r="M115" s="6" t="s">
        <v>1097</v>
      </c>
      <c r="N115" s="6" t="s">
        <v>1095</v>
      </c>
      <c r="O115" s="6" t="s">
        <v>38</v>
      </c>
      <c r="P115" s="6" t="s">
        <v>1102</v>
      </c>
      <c r="Q115" s="6"/>
      <c r="R115" s="6"/>
    </row>
    <row r="116" spans="1:18" x14ac:dyDescent="0.25">
      <c r="A116" s="6" t="s">
        <v>0</v>
      </c>
      <c r="B116" s="6" t="s">
        <v>4</v>
      </c>
      <c r="C116" s="6" t="s">
        <v>149</v>
      </c>
      <c r="D116" s="6" t="s">
        <v>150</v>
      </c>
      <c r="E116" s="6" t="s">
        <v>97</v>
      </c>
      <c r="F116" s="6" t="s">
        <v>98</v>
      </c>
      <c r="G116" s="6">
        <v>6</v>
      </c>
      <c r="H116" s="6">
        <v>39</v>
      </c>
      <c r="I116" s="6">
        <v>6</v>
      </c>
      <c r="J116" s="6">
        <v>39</v>
      </c>
      <c r="K116" s="6">
        <v>6</v>
      </c>
      <c r="L116" s="6">
        <v>39</v>
      </c>
      <c r="M116" s="6" t="s">
        <v>1101</v>
      </c>
      <c r="N116" s="6" t="s">
        <v>1090</v>
      </c>
      <c r="O116" s="6" t="s">
        <v>38</v>
      </c>
      <c r="P116" s="6" t="s">
        <v>1091</v>
      </c>
      <c r="Q116" s="6"/>
      <c r="R116" s="6"/>
    </row>
    <row r="117" spans="1:18" x14ac:dyDescent="0.25">
      <c r="A117" s="6" t="s">
        <v>0</v>
      </c>
      <c r="B117" s="6" t="s">
        <v>4</v>
      </c>
      <c r="C117" s="6" t="s">
        <v>149</v>
      </c>
      <c r="D117" s="6" t="s">
        <v>150</v>
      </c>
      <c r="E117" s="6" t="s">
        <v>97</v>
      </c>
      <c r="F117" s="6" t="s">
        <v>98</v>
      </c>
      <c r="G117" s="6">
        <v>6</v>
      </c>
      <c r="H117" s="6">
        <v>39</v>
      </c>
      <c r="I117" s="6">
        <v>6</v>
      </c>
      <c r="J117" s="6">
        <v>39</v>
      </c>
      <c r="K117" s="6">
        <v>6</v>
      </c>
      <c r="L117" s="6">
        <v>39</v>
      </c>
      <c r="M117" s="6" t="s">
        <v>1101</v>
      </c>
      <c r="N117" s="6" t="s">
        <v>1092</v>
      </c>
      <c r="O117" s="6" t="s">
        <v>36</v>
      </c>
      <c r="P117" s="6" t="s">
        <v>1096</v>
      </c>
      <c r="Q117" s="6"/>
      <c r="R117" s="6"/>
    </row>
    <row r="118" spans="1:18" x14ac:dyDescent="0.25">
      <c r="A118" s="6" t="s">
        <v>0</v>
      </c>
      <c r="B118" s="6" t="s">
        <v>4</v>
      </c>
      <c r="C118" s="6" t="s">
        <v>149</v>
      </c>
      <c r="D118" s="6" t="s">
        <v>150</v>
      </c>
      <c r="E118" s="6" t="s">
        <v>97</v>
      </c>
      <c r="F118" s="6" t="s">
        <v>98</v>
      </c>
      <c r="G118" s="6">
        <v>6</v>
      </c>
      <c r="H118" s="6">
        <v>39</v>
      </c>
      <c r="I118" s="6">
        <v>6</v>
      </c>
      <c r="J118" s="6">
        <v>39</v>
      </c>
      <c r="K118" s="6">
        <v>6</v>
      </c>
      <c r="L118" s="6">
        <v>39</v>
      </c>
      <c r="M118" s="6" t="s">
        <v>1101</v>
      </c>
      <c r="N118" s="6" t="s">
        <v>1095</v>
      </c>
      <c r="O118" s="6" t="s">
        <v>38</v>
      </c>
      <c r="P118" s="6" t="s">
        <v>1102</v>
      </c>
      <c r="Q118" s="6"/>
      <c r="R118" s="6"/>
    </row>
    <row r="119" spans="1:18" x14ac:dyDescent="0.25">
      <c r="A119" s="6" t="s">
        <v>0</v>
      </c>
      <c r="B119" s="6" t="s">
        <v>4</v>
      </c>
      <c r="C119" s="6" t="s">
        <v>149</v>
      </c>
      <c r="D119" s="6" t="s">
        <v>150</v>
      </c>
      <c r="E119" s="6" t="s">
        <v>97</v>
      </c>
      <c r="F119" s="6" t="s">
        <v>98</v>
      </c>
      <c r="G119" s="6">
        <v>6</v>
      </c>
      <c r="H119" s="6">
        <v>39</v>
      </c>
      <c r="I119" s="6">
        <v>6</v>
      </c>
      <c r="J119" s="6">
        <v>39</v>
      </c>
      <c r="K119" s="6">
        <v>6</v>
      </c>
      <c r="L119" s="6">
        <v>39</v>
      </c>
      <c r="M119" s="6" t="s">
        <v>1106</v>
      </c>
      <c r="N119" s="6" t="s">
        <v>1090</v>
      </c>
      <c r="O119" s="6" t="s">
        <v>26</v>
      </c>
      <c r="P119" s="6" t="s">
        <v>1100</v>
      </c>
      <c r="Q119" s="6"/>
      <c r="R119" s="6"/>
    </row>
    <row r="120" spans="1:18" x14ac:dyDescent="0.25">
      <c r="A120" s="6" t="s">
        <v>0</v>
      </c>
      <c r="B120" s="6" t="s">
        <v>4</v>
      </c>
      <c r="C120" s="6" t="s">
        <v>149</v>
      </c>
      <c r="D120" s="6" t="s">
        <v>150</v>
      </c>
      <c r="E120" s="6" t="s">
        <v>97</v>
      </c>
      <c r="F120" s="6" t="s">
        <v>98</v>
      </c>
      <c r="G120" s="6">
        <v>6</v>
      </c>
      <c r="H120" s="6">
        <v>39</v>
      </c>
      <c r="I120" s="6">
        <v>6</v>
      </c>
      <c r="J120" s="6">
        <v>39</v>
      </c>
      <c r="K120" s="6">
        <v>6</v>
      </c>
      <c r="L120" s="6">
        <v>39</v>
      </c>
      <c r="M120" s="6" t="s">
        <v>1106</v>
      </c>
      <c r="N120" s="6" t="s">
        <v>1092</v>
      </c>
      <c r="O120" s="6" t="s">
        <v>38</v>
      </c>
      <c r="P120" s="6" t="s">
        <v>1110</v>
      </c>
      <c r="Q120" s="6"/>
      <c r="R120" s="6"/>
    </row>
    <row r="121" spans="1:18" x14ac:dyDescent="0.25">
      <c r="A121" s="6" t="s">
        <v>0</v>
      </c>
      <c r="B121" s="6" t="s">
        <v>4</v>
      </c>
      <c r="C121" s="6" t="s">
        <v>149</v>
      </c>
      <c r="D121" s="6" t="s">
        <v>150</v>
      </c>
      <c r="E121" s="6" t="s">
        <v>97</v>
      </c>
      <c r="F121" s="6" t="s">
        <v>98</v>
      </c>
      <c r="G121" s="6">
        <v>6</v>
      </c>
      <c r="H121" s="6">
        <v>39</v>
      </c>
      <c r="I121" s="6">
        <v>6</v>
      </c>
      <c r="J121" s="6">
        <v>39</v>
      </c>
      <c r="K121" s="6">
        <v>6</v>
      </c>
      <c r="L121" s="6">
        <v>39</v>
      </c>
      <c r="M121" s="6" t="s">
        <v>1106</v>
      </c>
      <c r="N121" s="6" t="s">
        <v>1095</v>
      </c>
      <c r="O121" s="6" t="s">
        <v>36</v>
      </c>
      <c r="P121" s="6" t="s">
        <v>1105</v>
      </c>
      <c r="Q121" s="6"/>
      <c r="R121" s="6"/>
    </row>
    <row r="122" spans="1:18" x14ac:dyDescent="0.25">
      <c r="A122" s="6" t="s">
        <v>0</v>
      </c>
      <c r="B122" s="6" t="s">
        <v>4</v>
      </c>
      <c r="C122" s="6" t="s">
        <v>151</v>
      </c>
      <c r="D122" s="6" t="s">
        <v>152</v>
      </c>
      <c r="E122" s="6" t="s">
        <v>97</v>
      </c>
      <c r="F122" s="6" t="s">
        <v>98</v>
      </c>
      <c r="G122" s="6">
        <v>8</v>
      </c>
      <c r="H122" s="6">
        <v>30</v>
      </c>
      <c r="I122" s="6">
        <v>8</v>
      </c>
      <c r="J122" s="6">
        <v>32</v>
      </c>
      <c r="K122" s="6">
        <v>8</v>
      </c>
      <c r="L122" s="6">
        <v>32</v>
      </c>
      <c r="M122" s="6" t="s">
        <v>1089</v>
      </c>
      <c r="N122" s="6" t="s">
        <v>1090</v>
      </c>
      <c r="O122" s="6" t="s">
        <v>1093</v>
      </c>
      <c r="P122" s="6" t="s">
        <v>1094</v>
      </c>
      <c r="Q122" s="6"/>
      <c r="R122" s="6"/>
    </row>
    <row r="123" spans="1:18" x14ac:dyDescent="0.25">
      <c r="A123" s="6" t="s">
        <v>0</v>
      </c>
      <c r="B123" s="6" t="s">
        <v>4</v>
      </c>
      <c r="C123" s="6" t="s">
        <v>151</v>
      </c>
      <c r="D123" s="6" t="s">
        <v>152</v>
      </c>
      <c r="E123" s="6" t="s">
        <v>97</v>
      </c>
      <c r="F123" s="6" t="s">
        <v>98</v>
      </c>
      <c r="G123" s="6">
        <v>8</v>
      </c>
      <c r="H123" s="6">
        <v>30</v>
      </c>
      <c r="I123" s="6">
        <v>8</v>
      </c>
      <c r="J123" s="6">
        <v>32</v>
      </c>
      <c r="K123" s="6">
        <v>8</v>
      </c>
      <c r="L123" s="6">
        <v>32</v>
      </c>
      <c r="M123" s="6" t="s">
        <v>1089</v>
      </c>
      <c r="N123" s="6" t="s">
        <v>1092</v>
      </c>
      <c r="O123" s="6" t="s">
        <v>26</v>
      </c>
      <c r="P123" s="6" t="s">
        <v>1100</v>
      </c>
      <c r="Q123" s="6"/>
      <c r="R123" s="6"/>
    </row>
    <row r="124" spans="1:18" x14ac:dyDescent="0.25">
      <c r="A124" s="6" t="s">
        <v>0</v>
      </c>
      <c r="B124" s="6" t="s">
        <v>4</v>
      </c>
      <c r="C124" s="6" t="s">
        <v>151</v>
      </c>
      <c r="D124" s="6" t="s">
        <v>152</v>
      </c>
      <c r="E124" s="6" t="s">
        <v>97</v>
      </c>
      <c r="F124" s="6" t="s">
        <v>98</v>
      </c>
      <c r="G124" s="6">
        <v>8</v>
      </c>
      <c r="H124" s="6">
        <v>30</v>
      </c>
      <c r="I124" s="6">
        <v>8</v>
      </c>
      <c r="J124" s="6">
        <v>32</v>
      </c>
      <c r="K124" s="6">
        <v>8</v>
      </c>
      <c r="L124" s="6">
        <v>32</v>
      </c>
      <c r="M124" s="6" t="s">
        <v>1089</v>
      </c>
      <c r="N124" s="6" t="s">
        <v>1095</v>
      </c>
      <c r="O124" s="6" t="s">
        <v>38</v>
      </c>
      <c r="P124" s="6" t="s">
        <v>1102</v>
      </c>
      <c r="Q124" s="6"/>
      <c r="R124" s="6"/>
    </row>
    <row r="125" spans="1:18" x14ac:dyDescent="0.25">
      <c r="A125" s="6" t="s">
        <v>0</v>
      </c>
      <c r="B125" s="6" t="s">
        <v>4</v>
      </c>
      <c r="C125" s="6" t="s">
        <v>151</v>
      </c>
      <c r="D125" s="6" t="s">
        <v>152</v>
      </c>
      <c r="E125" s="6" t="s">
        <v>97</v>
      </c>
      <c r="F125" s="6" t="s">
        <v>98</v>
      </c>
      <c r="G125" s="6">
        <v>8</v>
      </c>
      <c r="H125" s="6">
        <v>30</v>
      </c>
      <c r="I125" s="6">
        <v>8</v>
      </c>
      <c r="J125" s="6">
        <v>32</v>
      </c>
      <c r="K125" s="6">
        <v>8</v>
      </c>
      <c r="L125" s="6">
        <v>32</v>
      </c>
      <c r="M125" s="6" t="s">
        <v>1097</v>
      </c>
      <c r="N125" s="6" t="s">
        <v>1090</v>
      </c>
      <c r="O125" s="6" t="s">
        <v>26</v>
      </c>
      <c r="P125" s="6" t="s">
        <v>1099</v>
      </c>
      <c r="Q125" s="6"/>
      <c r="R125" s="6"/>
    </row>
    <row r="126" spans="1:18" x14ac:dyDescent="0.25">
      <c r="A126" s="6" t="s">
        <v>0</v>
      </c>
      <c r="B126" s="6" t="s">
        <v>4</v>
      </c>
      <c r="C126" s="6" t="s">
        <v>151</v>
      </c>
      <c r="D126" s="6" t="s">
        <v>152</v>
      </c>
      <c r="E126" s="6" t="s">
        <v>97</v>
      </c>
      <c r="F126" s="6" t="s">
        <v>98</v>
      </c>
      <c r="G126" s="6">
        <v>8</v>
      </c>
      <c r="H126" s="6">
        <v>30</v>
      </c>
      <c r="I126" s="6">
        <v>8</v>
      </c>
      <c r="J126" s="6">
        <v>32</v>
      </c>
      <c r="K126" s="6">
        <v>8</v>
      </c>
      <c r="L126" s="6">
        <v>32</v>
      </c>
      <c r="M126" s="6" t="s">
        <v>1097</v>
      </c>
      <c r="N126" s="6" t="s">
        <v>1092</v>
      </c>
      <c r="O126" s="6" t="s">
        <v>1103</v>
      </c>
      <c r="P126" s="6" t="s">
        <v>1113</v>
      </c>
      <c r="Q126" s="6"/>
      <c r="R126" s="6"/>
    </row>
    <row r="127" spans="1:18" x14ac:dyDescent="0.25">
      <c r="A127" s="6" t="s">
        <v>0</v>
      </c>
      <c r="B127" s="6" t="s">
        <v>4</v>
      </c>
      <c r="C127" s="6" t="s">
        <v>151</v>
      </c>
      <c r="D127" s="6" t="s">
        <v>152</v>
      </c>
      <c r="E127" s="6" t="s">
        <v>97</v>
      </c>
      <c r="F127" s="6" t="s">
        <v>98</v>
      </c>
      <c r="G127" s="6">
        <v>8</v>
      </c>
      <c r="H127" s="6">
        <v>30</v>
      </c>
      <c r="I127" s="6">
        <v>8</v>
      </c>
      <c r="J127" s="6">
        <v>32</v>
      </c>
      <c r="K127" s="6">
        <v>8</v>
      </c>
      <c r="L127" s="6">
        <v>32</v>
      </c>
      <c r="M127" s="6" t="s">
        <v>1097</v>
      </c>
      <c r="N127" s="6" t="s">
        <v>1095</v>
      </c>
      <c r="O127" s="6" t="s">
        <v>38</v>
      </c>
      <c r="P127" s="6" t="s">
        <v>1109</v>
      </c>
      <c r="Q127" s="6"/>
      <c r="R127" s="6"/>
    </row>
    <row r="128" spans="1:18" x14ac:dyDescent="0.25">
      <c r="A128" s="6" t="s">
        <v>0</v>
      </c>
      <c r="B128" s="6" t="s">
        <v>4</v>
      </c>
      <c r="C128" s="6" t="s">
        <v>151</v>
      </c>
      <c r="D128" s="6" t="s">
        <v>152</v>
      </c>
      <c r="E128" s="6" t="s">
        <v>97</v>
      </c>
      <c r="F128" s="6" t="s">
        <v>98</v>
      </c>
      <c r="G128" s="6">
        <v>8</v>
      </c>
      <c r="H128" s="6">
        <v>30</v>
      </c>
      <c r="I128" s="6">
        <v>8</v>
      </c>
      <c r="J128" s="6">
        <v>32</v>
      </c>
      <c r="K128" s="6">
        <v>8</v>
      </c>
      <c r="L128" s="6">
        <v>32</v>
      </c>
      <c r="M128" s="6" t="s">
        <v>1101</v>
      </c>
      <c r="N128" s="6" t="s">
        <v>1090</v>
      </c>
      <c r="O128" s="6" t="s">
        <v>38</v>
      </c>
      <c r="P128" s="6" t="s">
        <v>1102</v>
      </c>
      <c r="Q128" s="6"/>
      <c r="R128" s="6"/>
    </row>
    <row r="129" spans="1:18" x14ac:dyDescent="0.25">
      <c r="A129" s="6" t="s">
        <v>0</v>
      </c>
      <c r="B129" s="6" t="s">
        <v>4</v>
      </c>
      <c r="C129" s="6" t="s">
        <v>151</v>
      </c>
      <c r="D129" s="6" t="s">
        <v>152</v>
      </c>
      <c r="E129" s="6" t="s">
        <v>97</v>
      </c>
      <c r="F129" s="6" t="s">
        <v>98</v>
      </c>
      <c r="G129" s="6">
        <v>8</v>
      </c>
      <c r="H129" s="6">
        <v>30</v>
      </c>
      <c r="I129" s="6">
        <v>8</v>
      </c>
      <c r="J129" s="6">
        <v>32</v>
      </c>
      <c r="K129" s="6">
        <v>8</v>
      </c>
      <c r="L129" s="6">
        <v>32</v>
      </c>
      <c r="M129" s="6" t="s">
        <v>1101</v>
      </c>
      <c r="N129" s="6" t="s">
        <v>1092</v>
      </c>
      <c r="O129" s="6" t="s">
        <v>38</v>
      </c>
      <c r="P129" s="6" t="s">
        <v>1091</v>
      </c>
      <c r="Q129" s="6"/>
      <c r="R129" s="6"/>
    </row>
    <row r="130" spans="1:18" x14ac:dyDescent="0.25">
      <c r="A130" s="6" t="s">
        <v>0</v>
      </c>
      <c r="B130" s="6" t="s">
        <v>4</v>
      </c>
      <c r="C130" s="6" t="s">
        <v>151</v>
      </c>
      <c r="D130" s="6" t="s">
        <v>152</v>
      </c>
      <c r="E130" s="6" t="s">
        <v>97</v>
      </c>
      <c r="F130" s="6" t="s">
        <v>98</v>
      </c>
      <c r="G130" s="6">
        <v>8</v>
      </c>
      <c r="H130" s="6">
        <v>30</v>
      </c>
      <c r="I130" s="6">
        <v>8</v>
      </c>
      <c r="J130" s="6">
        <v>32</v>
      </c>
      <c r="K130" s="6">
        <v>8</v>
      </c>
      <c r="L130" s="6">
        <v>32</v>
      </c>
      <c r="M130" s="6" t="s">
        <v>1101</v>
      </c>
      <c r="N130" s="6" t="s">
        <v>1095</v>
      </c>
      <c r="O130" s="6" t="s">
        <v>38</v>
      </c>
      <c r="P130" s="6" t="s">
        <v>1110</v>
      </c>
      <c r="Q130" s="6"/>
      <c r="R130" s="6"/>
    </row>
    <row r="131" spans="1:18" x14ac:dyDescent="0.25">
      <c r="A131" s="6" t="s">
        <v>0</v>
      </c>
      <c r="B131" s="6" t="s">
        <v>4</v>
      </c>
      <c r="C131" s="6" t="s">
        <v>151</v>
      </c>
      <c r="D131" s="6" t="s">
        <v>152</v>
      </c>
      <c r="E131" s="6" t="s">
        <v>97</v>
      </c>
      <c r="F131" s="6" t="s">
        <v>98</v>
      </c>
      <c r="G131" s="6">
        <v>8</v>
      </c>
      <c r="H131" s="6">
        <v>30</v>
      </c>
      <c r="I131" s="6">
        <v>8</v>
      </c>
      <c r="J131" s="6">
        <v>32</v>
      </c>
      <c r="K131" s="6">
        <v>8</v>
      </c>
      <c r="L131" s="6">
        <v>32</v>
      </c>
      <c r="M131" s="6" t="s">
        <v>1106</v>
      </c>
      <c r="N131" s="6" t="s">
        <v>1090</v>
      </c>
      <c r="O131" s="6" t="s">
        <v>26</v>
      </c>
      <c r="P131" s="6" t="s">
        <v>1100</v>
      </c>
      <c r="Q131" s="6"/>
      <c r="R131" s="6"/>
    </row>
    <row r="132" spans="1:18" x14ac:dyDescent="0.25">
      <c r="A132" s="6" t="s">
        <v>0</v>
      </c>
      <c r="B132" s="6" t="s">
        <v>4</v>
      </c>
      <c r="C132" s="6" t="s">
        <v>151</v>
      </c>
      <c r="D132" s="6" t="s">
        <v>152</v>
      </c>
      <c r="E132" s="6" t="s">
        <v>97</v>
      </c>
      <c r="F132" s="6" t="s">
        <v>98</v>
      </c>
      <c r="G132" s="6">
        <v>8</v>
      </c>
      <c r="H132" s="6">
        <v>30</v>
      </c>
      <c r="I132" s="6">
        <v>8</v>
      </c>
      <c r="J132" s="6">
        <v>32</v>
      </c>
      <c r="K132" s="6">
        <v>8</v>
      </c>
      <c r="L132" s="6">
        <v>32</v>
      </c>
      <c r="M132" s="6" t="s">
        <v>1106</v>
      </c>
      <c r="N132" s="6" t="s">
        <v>1092</v>
      </c>
      <c r="O132" s="6" t="s">
        <v>36</v>
      </c>
      <c r="P132" s="6" t="s">
        <v>1096</v>
      </c>
      <c r="Q132" s="6"/>
      <c r="R132" s="6"/>
    </row>
    <row r="133" spans="1:18" x14ac:dyDescent="0.25">
      <c r="A133" s="6" t="s">
        <v>0</v>
      </c>
      <c r="B133" s="6" t="s">
        <v>4</v>
      </c>
      <c r="C133" s="6" t="s">
        <v>151</v>
      </c>
      <c r="D133" s="6" t="s">
        <v>152</v>
      </c>
      <c r="E133" s="6" t="s">
        <v>97</v>
      </c>
      <c r="F133" s="6" t="s">
        <v>98</v>
      </c>
      <c r="G133" s="6">
        <v>8</v>
      </c>
      <c r="H133" s="6">
        <v>30</v>
      </c>
      <c r="I133" s="6">
        <v>8</v>
      </c>
      <c r="J133" s="6">
        <v>32</v>
      </c>
      <c r="K133" s="6">
        <v>8</v>
      </c>
      <c r="L133" s="6">
        <v>32</v>
      </c>
      <c r="M133" s="6" t="s">
        <v>1106</v>
      </c>
      <c r="N133" s="6" t="s">
        <v>1095</v>
      </c>
      <c r="O133" s="6" t="s">
        <v>1103</v>
      </c>
      <c r="P133" s="6" t="s">
        <v>1104</v>
      </c>
      <c r="Q133" s="6"/>
      <c r="R133" s="6"/>
    </row>
    <row r="134" spans="1:18" x14ac:dyDescent="0.25">
      <c r="A134" s="6" t="s">
        <v>0</v>
      </c>
      <c r="B134" s="6" t="s">
        <v>4</v>
      </c>
      <c r="C134" s="6" t="s">
        <v>157</v>
      </c>
      <c r="D134" s="6" t="s">
        <v>158</v>
      </c>
      <c r="E134" s="6" t="s">
        <v>97</v>
      </c>
      <c r="F134" s="6" t="s">
        <v>98</v>
      </c>
      <c r="G134" s="6">
        <v>6</v>
      </c>
      <c r="H134" s="6">
        <v>28</v>
      </c>
      <c r="I134" s="6">
        <v>6</v>
      </c>
      <c r="J134" s="6">
        <v>30</v>
      </c>
      <c r="K134" s="6">
        <v>6</v>
      </c>
      <c r="L134" s="6">
        <v>30</v>
      </c>
      <c r="M134" s="6" t="s">
        <v>1089</v>
      </c>
      <c r="N134" s="6" t="s">
        <v>1090</v>
      </c>
      <c r="O134" s="6" t="s">
        <v>1093</v>
      </c>
      <c r="P134" s="6" t="s">
        <v>1094</v>
      </c>
      <c r="Q134" s="6"/>
      <c r="R134" s="6"/>
    </row>
    <row r="135" spans="1:18" x14ac:dyDescent="0.25">
      <c r="A135" s="6" t="s">
        <v>0</v>
      </c>
      <c r="B135" s="6" t="s">
        <v>4</v>
      </c>
      <c r="C135" s="6" t="s">
        <v>157</v>
      </c>
      <c r="D135" s="6" t="s">
        <v>158</v>
      </c>
      <c r="E135" s="6" t="s">
        <v>97</v>
      </c>
      <c r="F135" s="6" t="s">
        <v>98</v>
      </c>
      <c r="G135" s="6">
        <v>6</v>
      </c>
      <c r="H135" s="6">
        <v>28</v>
      </c>
      <c r="I135" s="6">
        <v>6</v>
      </c>
      <c r="J135" s="6">
        <v>30</v>
      </c>
      <c r="K135" s="6">
        <v>6</v>
      </c>
      <c r="L135" s="6">
        <v>30</v>
      </c>
      <c r="M135" s="6" t="s">
        <v>1089</v>
      </c>
      <c r="N135" s="6" t="s">
        <v>1092</v>
      </c>
      <c r="O135" s="6" t="s">
        <v>26</v>
      </c>
      <c r="P135" s="6" t="s">
        <v>1100</v>
      </c>
      <c r="Q135" s="6"/>
      <c r="R135" s="6"/>
    </row>
    <row r="136" spans="1:18" x14ac:dyDescent="0.25">
      <c r="A136" s="6" t="s">
        <v>0</v>
      </c>
      <c r="B136" s="6" t="s">
        <v>4</v>
      </c>
      <c r="C136" s="6" t="s">
        <v>157</v>
      </c>
      <c r="D136" s="6" t="s">
        <v>158</v>
      </c>
      <c r="E136" s="6" t="s">
        <v>97</v>
      </c>
      <c r="F136" s="6" t="s">
        <v>98</v>
      </c>
      <c r="G136" s="6">
        <v>6</v>
      </c>
      <c r="H136" s="6">
        <v>28</v>
      </c>
      <c r="I136" s="6">
        <v>6</v>
      </c>
      <c r="J136" s="6">
        <v>30</v>
      </c>
      <c r="K136" s="6">
        <v>6</v>
      </c>
      <c r="L136" s="6">
        <v>30</v>
      </c>
      <c r="M136" s="6" t="s">
        <v>1089</v>
      </c>
      <c r="N136" s="6" t="s">
        <v>1095</v>
      </c>
      <c r="O136" s="6" t="s">
        <v>38</v>
      </c>
      <c r="P136" s="6" t="s">
        <v>1102</v>
      </c>
      <c r="Q136" s="6"/>
      <c r="R136" s="6"/>
    </row>
    <row r="137" spans="1:18" x14ac:dyDescent="0.25">
      <c r="A137" s="6" t="s">
        <v>0</v>
      </c>
      <c r="B137" s="6" t="s">
        <v>4</v>
      </c>
      <c r="C137" s="6" t="s">
        <v>157</v>
      </c>
      <c r="D137" s="6" t="s">
        <v>158</v>
      </c>
      <c r="E137" s="6" t="s">
        <v>97</v>
      </c>
      <c r="F137" s="6" t="s">
        <v>98</v>
      </c>
      <c r="G137" s="6">
        <v>6</v>
      </c>
      <c r="H137" s="6">
        <v>28</v>
      </c>
      <c r="I137" s="6">
        <v>6</v>
      </c>
      <c r="J137" s="6">
        <v>30</v>
      </c>
      <c r="K137" s="6">
        <v>6</v>
      </c>
      <c r="L137" s="6">
        <v>30</v>
      </c>
      <c r="M137" s="6" t="s">
        <v>1097</v>
      </c>
      <c r="N137" s="6" t="s">
        <v>1090</v>
      </c>
      <c r="O137" s="6" t="s">
        <v>38</v>
      </c>
      <c r="P137" s="6" t="s">
        <v>1109</v>
      </c>
      <c r="Q137" s="6"/>
      <c r="R137" s="6"/>
    </row>
    <row r="138" spans="1:18" x14ac:dyDescent="0.25">
      <c r="A138" s="6" t="s">
        <v>0</v>
      </c>
      <c r="B138" s="6" t="s">
        <v>4</v>
      </c>
      <c r="C138" s="6" t="s">
        <v>157</v>
      </c>
      <c r="D138" s="6" t="s">
        <v>158</v>
      </c>
      <c r="E138" s="6" t="s">
        <v>97</v>
      </c>
      <c r="F138" s="6" t="s">
        <v>98</v>
      </c>
      <c r="G138" s="6">
        <v>6</v>
      </c>
      <c r="H138" s="6">
        <v>28</v>
      </c>
      <c r="I138" s="6">
        <v>6</v>
      </c>
      <c r="J138" s="6">
        <v>30</v>
      </c>
      <c r="K138" s="6">
        <v>6</v>
      </c>
      <c r="L138" s="6">
        <v>30</v>
      </c>
      <c r="M138" s="6" t="s">
        <v>1097</v>
      </c>
      <c r="N138" s="6" t="s">
        <v>1092</v>
      </c>
      <c r="O138" s="6" t="s">
        <v>40</v>
      </c>
      <c r="P138" s="6" t="s">
        <v>1120</v>
      </c>
      <c r="Q138" s="6"/>
      <c r="R138" s="6"/>
    </row>
    <row r="139" spans="1:18" x14ac:dyDescent="0.25">
      <c r="A139" s="6" t="s">
        <v>0</v>
      </c>
      <c r="B139" s="6" t="s">
        <v>4</v>
      </c>
      <c r="C139" s="6" t="s">
        <v>157</v>
      </c>
      <c r="D139" s="6" t="s">
        <v>158</v>
      </c>
      <c r="E139" s="6" t="s">
        <v>97</v>
      </c>
      <c r="F139" s="6" t="s">
        <v>98</v>
      </c>
      <c r="G139" s="6">
        <v>6</v>
      </c>
      <c r="H139" s="6">
        <v>28</v>
      </c>
      <c r="I139" s="6">
        <v>6</v>
      </c>
      <c r="J139" s="6">
        <v>30</v>
      </c>
      <c r="K139" s="6">
        <v>6</v>
      </c>
      <c r="L139" s="6">
        <v>30</v>
      </c>
      <c r="M139" s="6" t="s">
        <v>1097</v>
      </c>
      <c r="N139" s="6" t="s">
        <v>1095</v>
      </c>
      <c r="O139" s="6" t="s">
        <v>1103</v>
      </c>
      <c r="P139" s="6" t="s">
        <v>1104</v>
      </c>
      <c r="Q139" s="6"/>
      <c r="R139" s="6"/>
    </row>
    <row r="140" spans="1:18" x14ac:dyDescent="0.25">
      <c r="A140" s="6" t="s">
        <v>0</v>
      </c>
      <c r="B140" s="6" t="s">
        <v>4</v>
      </c>
      <c r="C140" s="6" t="s">
        <v>157</v>
      </c>
      <c r="D140" s="6" t="s">
        <v>158</v>
      </c>
      <c r="E140" s="6" t="s">
        <v>97</v>
      </c>
      <c r="F140" s="6" t="s">
        <v>98</v>
      </c>
      <c r="G140" s="6">
        <v>6</v>
      </c>
      <c r="H140" s="6">
        <v>28</v>
      </c>
      <c r="I140" s="6">
        <v>6</v>
      </c>
      <c r="J140" s="6">
        <v>30</v>
      </c>
      <c r="K140" s="6">
        <v>6</v>
      </c>
      <c r="L140" s="6">
        <v>30</v>
      </c>
      <c r="M140" s="6" t="s">
        <v>1101</v>
      </c>
      <c r="N140" s="6" t="s">
        <v>1090</v>
      </c>
      <c r="O140" s="6" t="s">
        <v>40</v>
      </c>
      <c r="P140" s="6" t="s">
        <v>1120</v>
      </c>
      <c r="Q140" s="6"/>
      <c r="R140" s="6"/>
    </row>
    <row r="141" spans="1:18" x14ac:dyDescent="0.25">
      <c r="A141" s="6" t="s">
        <v>0</v>
      </c>
      <c r="B141" s="6" t="s">
        <v>4</v>
      </c>
      <c r="C141" s="6" t="s">
        <v>157</v>
      </c>
      <c r="D141" s="6" t="s">
        <v>158</v>
      </c>
      <c r="E141" s="6" t="s">
        <v>97</v>
      </c>
      <c r="F141" s="6" t="s">
        <v>98</v>
      </c>
      <c r="G141" s="6">
        <v>6</v>
      </c>
      <c r="H141" s="6">
        <v>28</v>
      </c>
      <c r="I141" s="6">
        <v>6</v>
      </c>
      <c r="J141" s="6">
        <v>30</v>
      </c>
      <c r="K141" s="6">
        <v>6</v>
      </c>
      <c r="L141" s="6">
        <v>30</v>
      </c>
      <c r="M141" s="6" t="s">
        <v>1101</v>
      </c>
      <c r="N141" s="6" t="s">
        <v>1092</v>
      </c>
      <c r="O141" s="6" t="s">
        <v>1093</v>
      </c>
      <c r="P141" s="6" t="s">
        <v>1094</v>
      </c>
      <c r="Q141" s="6"/>
      <c r="R141" s="6"/>
    </row>
    <row r="142" spans="1:18" x14ac:dyDescent="0.25">
      <c r="A142" s="6" t="s">
        <v>0</v>
      </c>
      <c r="B142" s="6" t="s">
        <v>4</v>
      </c>
      <c r="C142" s="6" t="s">
        <v>157</v>
      </c>
      <c r="D142" s="6" t="s">
        <v>158</v>
      </c>
      <c r="E142" s="6" t="s">
        <v>97</v>
      </c>
      <c r="F142" s="6" t="s">
        <v>98</v>
      </c>
      <c r="G142" s="6">
        <v>6</v>
      </c>
      <c r="H142" s="6">
        <v>28</v>
      </c>
      <c r="I142" s="6">
        <v>6</v>
      </c>
      <c r="J142" s="6">
        <v>30</v>
      </c>
      <c r="K142" s="6">
        <v>6</v>
      </c>
      <c r="L142" s="6">
        <v>30</v>
      </c>
      <c r="M142" s="6" t="s">
        <v>1101</v>
      </c>
      <c r="N142" s="6" t="s">
        <v>1095</v>
      </c>
      <c r="O142" s="6" t="s">
        <v>1103</v>
      </c>
      <c r="P142" s="6" t="s">
        <v>1113</v>
      </c>
      <c r="Q142" s="6"/>
      <c r="R142" s="6"/>
    </row>
    <row r="143" spans="1:18" x14ac:dyDescent="0.25">
      <c r="A143" s="6" t="s">
        <v>0</v>
      </c>
      <c r="B143" s="6" t="s">
        <v>4</v>
      </c>
      <c r="C143" s="6" t="s">
        <v>157</v>
      </c>
      <c r="D143" s="6" t="s">
        <v>158</v>
      </c>
      <c r="E143" s="6" t="s">
        <v>97</v>
      </c>
      <c r="F143" s="6" t="s">
        <v>98</v>
      </c>
      <c r="G143" s="6">
        <v>6</v>
      </c>
      <c r="H143" s="6">
        <v>28</v>
      </c>
      <c r="I143" s="6">
        <v>6</v>
      </c>
      <c r="J143" s="6">
        <v>30</v>
      </c>
      <c r="K143" s="6">
        <v>6</v>
      </c>
      <c r="L143" s="6">
        <v>30</v>
      </c>
      <c r="M143" s="6" t="s">
        <v>1106</v>
      </c>
      <c r="N143" s="6" t="s">
        <v>1090</v>
      </c>
      <c r="O143" s="6" t="s">
        <v>26</v>
      </c>
      <c r="P143" s="6" t="s">
        <v>1100</v>
      </c>
      <c r="Q143" s="6"/>
      <c r="R143" s="6"/>
    </row>
    <row r="144" spans="1:18" x14ac:dyDescent="0.25">
      <c r="A144" s="6" t="s">
        <v>0</v>
      </c>
      <c r="B144" s="6" t="s">
        <v>4</v>
      </c>
      <c r="C144" s="6" t="s">
        <v>157</v>
      </c>
      <c r="D144" s="6" t="s">
        <v>158</v>
      </c>
      <c r="E144" s="6" t="s">
        <v>97</v>
      </c>
      <c r="F144" s="6" t="s">
        <v>98</v>
      </c>
      <c r="G144" s="6">
        <v>6</v>
      </c>
      <c r="H144" s="6">
        <v>28</v>
      </c>
      <c r="I144" s="6">
        <v>6</v>
      </c>
      <c r="J144" s="6">
        <v>30</v>
      </c>
      <c r="K144" s="6">
        <v>6</v>
      </c>
      <c r="L144" s="6">
        <v>30</v>
      </c>
      <c r="M144" s="6" t="s">
        <v>1106</v>
      </c>
      <c r="N144" s="6" t="s">
        <v>1092</v>
      </c>
      <c r="O144" s="6" t="s">
        <v>38</v>
      </c>
      <c r="P144" s="6" t="s">
        <v>1110</v>
      </c>
      <c r="Q144" s="6"/>
      <c r="R144" s="6"/>
    </row>
    <row r="145" spans="1:18" x14ac:dyDescent="0.25">
      <c r="A145" s="6" t="s">
        <v>0</v>
      </c>
      <c r="B145" s="6" t="s">
        <v>4</v>
      </c>
      <c r="C145" s="6" t="s">
        <v>157</v>
      </c>
      <c r="D145" s="6" t="s">
        <v>158</v>
      </c>
      <c r="E145" s="6" t="s">
        <v>97</v>
      </c>
      <c r="F145" s="6" t="s">
        <v>98</v>
      </c>
      <c r="G145" s="6">
        <v>6</v>
      </c>
      <c r="H145" s="6">
        <v>28</v>
      </c>
      <c r="I145" s="6">
        <v>6</v>
      </c>
      <c r="J145" s="6">
        <v>30</v>
      </c>
      <c r="K145" s="6">
        <v>6</v>
      </c>
      <c r="L145" s="6">
        <v>30</v>
      </c>
      <c r="M145" s="6" t="s">
        <v>1106</v>
      </c>
      <c r="N145" s="6" t="s">
        <v>1095</v>
      </c>
      <c r="O145" s="6" t="s">
        <v>36</v>
      </c>
      <c r="P145" s="6" t="s">
        <v>1096</v>
      </c>
      <c r="Q145" s="6"/>
      <c r="R145" s="6"/>
    </row>
    <row r="146" spans="1:18" x14ac:dyDescent="0.25">
      <c r="A146" s="6" t="s">
        <v>0</v>
      </c>
      <c r="B146" s="6" t="s">
        <v>4</v>
      </c>
      <c r="C146" s="6" t="s">
        <v>159</v>
      </c>
      <c r="D146" s="6" t="s">
        <v>160</v>
      </c>
      <c r="E146" s="6" t="s">
        <v>97</v>
      </c>
      <c r="F146" s="6" t="s">
        <v>98</v>
      </c>
      <c r="G146" s="6">
        <v>44</v>
      </c>
      <c r="H146" s="6">
        <v>180</v>
      </c>
      <c r="I146" s="6">
        <v>18</v>
      </c>
      <c r="J146" s="6">
        <v>68</v>
      </c>
      <c r="K146" s="6">
        <v>45</v>
      </c>
      <c r="L146" s="6">
        <v>194</v>
      </c>
      <c r="M146" s="6" t="s">
        <v>1089</v>
      </c>
      <c r="N146" s="6" t="s">
        <v>1090</v>
      </c>
      <c r="O146" s="6" t="s">
        <v>38</v>
      </c>
      <c r="P146" s="6" t="s">
        <v>1091</v>
      </c>
      <c r="Q146" s="6"/>
      <c r="R146" s="6"/>
    </row>
    <row r="147" spans="1:18" x14ac:dyDescent="0.25">
      <c r="A147" s="6" t="s">
        <v>0</v>
      </c>
      <c r="B147" s="6" t="s">
        <v>4</v>
      </c>
      <c r="C147" s="6" t="s">
        <v>159</v>
      </c>
      <c r="D147" s="6" t="s">
        <v>160</v>
      </c>
      <c r="E147" s="6" t="s">
        <v>97</v>
      </c>
      <c r="F147" s="6" t="s">
        <v>98</v>
      </c>
      <c r="G147" s="6">
        <v>44</v>
      </c>
      <c r="H147" s="6">
        <v>180</v>
      </c>
      <c r="I147" s="6">
        <v>18</v>
      </c>
      <c r="J147" s="6">
        <v>68</v>
      </c>
      <c r="K147" s="6">
        <v>45</v>
      </c>
      <c r="L147" s="6">
        <v>194</v>
      </c>
      <c r="M147" s="6" t="s">
        <v>1089</v>
      </c>
      <c r="N147" s="6" t="s">
        <v>1092</v>
      </c>
      <c r="O147" s="6" t="s">
        <v>1093</v>
      </c>
      <c r="P147" s="6" t="s">
        <v>1094</v>
      </c>
      <c r="Q147" s="6"/>
      <c r="R147" s="6"/>
    </row>
    <row r="148" spans="1:18" x14ac:dyDescent="0.25">
      <c r="A148" s="6" t="s">
        <v>0</v>
      </c>
      <c r="B148" s="6" t="s">
        <v>4</v>
      </c>
      <c r="C148" s="6" t="s">
        <v>159</v>
      </c>
      <c r="D148" s="6" t="s">
        <v>160</v>
      </c>
      <c r="E148" s="6" t="s">
        <v>97</v>
      </c>
      <c r="F148" s="6" t="s">
        <v>98</v>
      </c>
      <c r="G148" s="6">
        <v>44</v>
      </c>
      <c r="H148" s="6">
        <v>180</v>
      </c>
      <c r="I148" s="6">
        <v>18</v>
      </c>
      <c r="J148" s="6">
        <v>68</v>
      </c>
      <c r="K148" s="6">
        <v>45</v>
      </c>
      <c r="L148" s="6">
        <v>194</v>
      </c>
      <c r="M148" s="6" t="s">
        <v>1089</v>
      </c>
      <c r="N148" s="6" t="s">
        <v>1095</v>
      </c>
      <c r="O148" s="6" t="s">
        <v>38</v>
      </c>
      <c r="P148" s="6" t="s">
        <v>1109</v>
      </c>
      <c r="Q148" s="6"/>
      <c r="R148" s="6"/>
    </row>
    <row r="149" spans="1:18" x14ac:dyDescent="0.25">
      <c r="A149" s="6" t="s">
        <v>0</v>
      </c>
      <c r="B149" s="6" t="s">
        <v>4</v>
      </c>
      <c r="C149" s="6" t="s">
        <v>159</v>
      </c>
      <c r="D149" s="6" t="s">
        <v>160</v>
      </c>
      <c r="E149" s="6" t="s">
        <v>97</v>
      </c>
      <c r="F149" s="6" t="s">
        <v>98</v>
      </c>
      <c r="G149" s="6">
        <v>44</v>
      </c>
      <c r="H149" s="6">
        <v>180</v>
      </c>
      <c r="I149" s="6">
        <v>18</v>
      </c>
      <c r="J149" s="6">
        <v>68</v>
      </c>
      <c r="K149" s="6">
        <v>45</v>
      </c>
      <c r="L149" s="6">
        <v>194</v>
      </c>
      <c r="M149" s="6" t="s">
        <v>1097</v>
      </c>
      <c r="N149" s="6" t="s">
        <v>1090</v>
      </c>
      <c r="O149" s="6" t="s">
        <v>26</v>
      </c>
      <c r="P149" s="6" t="s">
        <v>1098</v>
      </c>
      <c r="Q149" s="6"/>
      <c r="R149" s="6"/>
    </row>
    <row r="150" spans="1:18" x14ac:dyDescent="0.25">
      <c r="A150" s="6" t="s">
        <v>0</v>
      </c>
      <c r="B150" s="6" t="s">
        <v>4</v>
      </c>
      <c r="C150" s="6" t="s">
        <v>159</v>
      </c>
      <c r="D150" s="6" t="s">
        <v>160</v>
      </c>
      <c r="E150" s="6" t="s">
        <v>97</v>
      </c>
      <c r="F150" s="6" t="s">
        <v>98</v>
      </c>
      <c r="G150" s="6">
        <v>44</v>
      </c>
      <c r="H150" s="6">
        <v>180</v>
      </c>
      <c r="I150" s="6">
        <v>18</v>
      </c>
      <c r="J150" s="6">
        <v>68</v>
      </c>
      <c r="K150" s="6">
        <v>45</v>
      </c>
      <c r="L150" s="6">
        <v>194</v>
      </c>
      <c r="M150" s="6" t="s">
        <v>1097</v>
      </c>
      <c r="N150" s="6" t="s">
        <v>1092</v>
      </c>
      <c r="O150" s="6" t="s">
        <v>26</v>
      </c>
      <c r="P150" s="6" t="s">
        <v>1099</v>
      </c>
      <c r="Q150" s="6"/>
      <c r="R150" s="6"/>
    </row>
    <row r="151" spans="1:18" x14ac:dyDescent="0.25">
      <c r="A151" s="6" t="s">
        <v>0</v>
      </c>
      <c r="B151" s="6" t="s">
        <v>4</v>
      </c>
      <c r="C151" s="6" t="s">
        <v>159</v>
      </c>
      <c r="D151" s="6" t="s">
        <v>160</v>
      </c>
      <c r="E151" s="6" t="s">
        <v>97</v>
      </c>
      <c r="F151" s="6" t="s">
        <v>98</v>
      </c>
      <c r="G151" s="6">
        <v>44</v>
      </c>
      <c r="H151" s="6">
        <v>180</v>
      </c>
      <c r="I151" s="6">
        <v>18</v>
      </c>
      <c r="J151" s="6">
        <v>68</v>
      </c>
      <c r="K151" s="6">
        <v>45</v>
      </c>
      <c r="L151" s="6">
        <v>194</v>
      </c>
      <c r="M151" s="6" t="s">
        <v>1097</v>
      </c>
      <c r="N151" s="6" t="s">
        <v>1095</v>
      </c>
      <c r="O151" s="6" t="s">
        <v>26</v>
      </c>
      <c r="P151" s="6" t="s">
        <v>1100</v>
      </c>
      <c r="Q151" s="6"/>
      <c r="R151" s="6"/>
    </row>
    <row r="152" spans="1:18" x14ac:dyDescent="0.25">
      <c r="A152" s="6" t="s">
        <v>0</v>
      </c>
      <c r="B152" s="6" t="s">
        <v>4</v>
      </c>
      <c r="C152" s="6" t="s">
        <v>159</v>
      </c>
      <c r="D152" s="6" t="s">
        <v>160</v>
      </c>
      <c r="E152" s="6" t="s">
        <v>97</v>
      </c>
      <c r="F152" s="6" t="s">
        <v>98</v>
      </c>
      <c r="G152" s="6">
        <v>44</v>
      </c>
      <c r="H152" s="6">
        <v>180</v>
      </c>
      <c r="I152" s="6">
        <v>18</v>
      </c>
      <c r="J152" s="6">
        <v>68</v>
      </c>
      <c r="K152" s="6">
        <v>45</v>
      </c>
      <c r="L152" s="6">
        <v>194</v>
      </c>
      <c r="M152" s="6" t="s">
        <v>1101</v>
      </c>
      <c r="N152" s="6" t="s">
        <v>1090</v>
      </c>
      <c r="O152" s="6" t="s">
        <v>38</v>
      </c>
      <c r="P152" s="6" t="s">
        <v>1102</v>
      </c>
      <c r="Q152" s="6"/>
      <c r="R152" s="6"/>
    </row>
    <row r="153" spans="1:18" x14ac:dyDescent="0.25">
      <c r="A153" s="6" t="s">
        <v>0</v>
      </c>
      <c r="B153" s="6" t="s">
        <v>4</v>
      </c>
      <c r="C153" s="6" t="s">
        <v>159</v>
      </c>
      <c r="D153" s="6" t="s">
        <v>160</v>
      </c>
      <c r="E153" s="6" t="s">
        <v>97</v>
      </c>
      <c r="F153" s="6" t="s">
        <v>98</v>
      </c>
      <c r="G153" s="6">
        <v>44</v>
      </c>
      <c r="H153" s="6">
        <v>180</v>
      </c>
      <c r="I153" s="6">
        <v>18</v>
      </c>
      <c r="J153" s="6">
        <v>68</v>
      </c>
      <c r="K153" s="6">
        <v>45</v>
      </c>
      <c r="L153" s="6">
        <v>194</v>
      </c>
      <c r="M153" s="6" t="s">
        <v>1101</v>
      </c>
      <c r="N153" s="6" t="s">
        <v>1092</v>
      </c>
      <c r="O153" s="6" t="s">
        <v>1103</v>
      </c>
      <c r="P153" s="6" t="s">
        <v>1113</v>
      </c>
      <c r="Q153" s="6"/>
      <c r="R153" s="6"/>
    </row>
    <row r="154" spans="1:18" x14ac:dyDescent="0.25">
      <c r="A154" s="6" t="s">
        <v>0</v>
      </c>
      <c r="B154" s="6" t="s">
        <v>4</v>
      </c>
      <c r="C154" s="6" t="s">
        <v>159</v>
      </c>
      <c r="D154" s="6" t="s">
        <v>160</v>
      </c>
      <c r="E154" s="6" t="s">
        <v>97</v>
      </c>
      <c r="F154" s="6" t="s">
        <v>98</v>
      </c>
      <c r="G154" s="6">
        <v>44</v>
      </c>
      <c r="H154" s="6">
        <v>180</v>
      </c>
      <c r="I154" s="6">
        <v>18</v>
      </c>
      <c r="J154" s="6">
        <v>68</v>
      </c>
      <c r="K154" s="6">
        <v>45</v>
      </c>
      <c r="L154" s="6">
        <v>194</v>
      </c>
      <c r="M154" s="6" t="s">
        <v>1101</v>
      </c>
      <c r="N154" s="6" t="s">
        <v>1095</v>
      </c>
      <c r="O154" s="6" t="s">
        <v>36</v>
      </c>
      <c r="P154" s="6" t="s">
        <v>1105</v>
      </c>
      <c r="Q154" s="6"/>
      <c r="R154" s="6"/>
    </row>
    <row r="155" spans="1:18" x14ac:dyDescent="0.25">
      <c r="A155" s="6" t="s">
        <v>0</v>
      </c>
      <c r="B155" s="6" t="s">
        <v>4</v>
      </c>
      <c r="C155" s="6" t="s">
        <v>159</v>
      </c>
      <c r="D155" s="6" t="s">
        <v>160</v>
      </c>
      <c r="E155" s="6" t="s">
        <v>97</v>
      </c>
      <c r="F155" s="6" t="s">
        <v>98</v>
      </c>
      <c r="G155" s="6">
        <v>44</v>
      </c>
      <c r="H155" s="6">
        <v>180</v>
      </c>
      <c r="I155" s="6">
        <v>18</v>
      </c>
      <c r="J155" s="6">
        <v>68</v>
      </c>
      <c r="K155" s="6">
        <v>45</v>
      </c>
      <c r="L155" s="6">
        <v>194</v>
      </c>
      <c r="M155" s="6" t="s">
        <v>1106</v>
      </c>
      <c r="N155" s="6" t="s">
        <v>1090</v>
      </c>
      <c r="O155" s="6" t="s">
        <v>26</v>
      </c>
      <c r="P155" s="6" t="s">
        <v>1100</v>
      </c>
      <c r="Q155" s="6"/>
      <c r="R155" s="6"/>
    </row>
    <row r="156" spans="1:18" x14ac:dyDescent="0.25">
      <c r="A156" s="6" t="s">
        <v>0</v>
      </c>
      <c r="B156" s="6" t="s">
        <v>4</v>
      </c>
      <c r="C156" s="6" t="s">
        <v>159</v>
      </c>
      <c r="D156" s="6" t="s">
        <v>160</v>
      </c>
      <c r="E156" s="6" t="s">
        <v>97</v>
      </c>
      <c r="F156" s="6" t="s">
        <v>98</v>
      </c>
      <c r="G156" s="6">
        <v>44</v>
      </c>
      <c r="H156" s="6">
        <v>180</v>
      </c>
      <c r="I156" s="6">
        <v>18</v>
      </c>
      <c r="J156" s="6">
        <v>68</v>
      </c>
      <c r="K156" s="6">
        <v>45</v>
      </c>
      <c r="L156" s="6">
        <v>194</v>
      </c>
      <c r="M156" s="6" t="s">
        <v>1106</v>
      </c>
      <c r="N156" s="6" t="s">
        <v>1092</v>
      </c>
      <c r="O156" s="6" t="s">
        <v>26</v>
      </c>
      <c r="P156" s="6" t="s">
        <v>1098</v>
      </c>
      <c r="Q156" s="6"/>
      <c r="R156" s="6"/>
    </row>
    <row r="157" spans="1:18" x14ac:dyDescent="0.25">
      <c r="A157" s="6" t="s">
        <v>0</v>
      </c>
      <c r="B157" s="6" t="s">
        <v>4</v>
      </c>
      <c r="C157" s="6" t="s">
        <v>159</v>
      </c>
      <c r="D157" s="6" t="s">
        <v>160</v>
      </c>
      <c r="E157" s="6" t="s">
        <v>97</v>
      </c>
      <c r="F157" s="6" t="s">
        <v>98</v>
      </c>
      <c r="G157" s="6">
        <v>44</v>
      </c>
      <c r="H157" s="6">
        <v>180</v>
      </c>
      <c r="I157" s="6">
        <v>18</v>
      </c>
      <c r="J157" s="6">
        <v>68</v>
      </c>
      <c r="K157" s="6">
        <v>45</v>
      </c>
      <c r="L157" s="6">
        <v>194</v>
      </c>
      <c r="M157" s="6" t="s">
        <v>1106</v>
      </c>
      <c r="N157" s="6" t="s">
        <v>1095</v>
      </c>
      <c r="O157" s="6" t="s">
        <v>39</v>
      </c>
      <c r="P157" s="6" t="s">
        <v>1112</v>
      </c>
      <c r="Q157" s="6"/>
      <c r="R157" s="6"/>
    </row>
    <row r="158" spans="1:18" x14ac:dyDescent="0.25">
      <c r="A158" s="6" t="s">
        <v>0</v>
      </c>
      <c r="B158" s="6" t="s">
        <v>4</v>
      </c>
      <c r="C158" s="6" t="s">
        <v>161</v>
      </c>
      <c r="D158" s="6" t="s">
        <v>162</v>
      </c>
      <c r="E158" s="6" t="s">
        <v>97</v>
      </c>
      <c r="F158" s="6" t="s">
        <v>98</v>
      </c>
      <c r="G158" s="6">
        <v>163</v>
      </c>
      <c r="H158" s="6">
        <v>712</v>
      </c>
      <c r="I158" s="6">
        <v>84</v>
      </c>
      <c r="J158" s="6">
        <v>452</v>
      </c>
      <c r="K158" s="6">
        <v>140</v>
      </c>
      <c r="L158" s="6">
        <v>707</v>
      </c>
      <c r="M158" s="6" t="s">
        <v>1089</v>
      </c>
      <c r="N158" s="6" t="s">
        <v>1090</v>
      </c>
      <c r="O158" s="6" t="s">
        <v>38</v>
      </c>
      <c r="P158" s="6" t="s">
        <v>1091</v>
      </c>
      <c r="Q158" s="6"/>
      <c r="R158" s="6"/>
    </row>
    <row r="159" spans="1:18" x14ac:dyDescent="0.25">
      <c r="A159" s="6" t="s">
        <v>0</v>
      </c>
      <c r="B159" s="6" t="s">
        <v>4</v>
      </c>
      <c r="C159" s="6" t="s">
        <v>161</v>
      </c>
      <c r="D159" s="6" t="s">
        <v>162</v>
      </c>
      <c r="E159" s="6" t="s">
        <v>97</v>
      </c>
      <c r="F159" s="6" t="s">
        <v>98</v>
      </c>
      <c r="G159" s="6">
        <v>163</v>
      </c>
      <c r="H159" s="6">
        <v>712</v>
      </c>
      <c r="I159" s="6">
        <v>84</v>
      </c>
      <c r="J159" s="6">
        <v>452</v>
      </c>
      <c r="K159" s="6">
        <v>140</v>
      </c>
      <c r="L159" s="6">
        <v>707</v>
      </c>
      <c r="M159" s="6" t="s">
        <v>1089</v>
      </c>
      <c r="N159" s="6" t="s">
        <v>1092</v>
      </c>
      <c r="O159" s="6" t="s">
        <v>39</v>
      </c>
      <c r="P159" s="6" t="s">
        <v>1107</v>
      </c>
      <c r="Q159" s="6"/>
      <c r="R159" s="6"/>
    </row>
    <row r="160" spans="1:18" x14ac:dyDescent="0.25">
      <c r="A160" s="6" t="s">
        <v>0</v>
      </c>
      <c r="B160" s="6" t="s">
        <v>4</v>
      </c>
      <c r="C160" s="6" t="s">
        <v>161</v>
      </c>
      <c r="D160" s="6" t="s">
        <v>162</v>
      </c>
      <c r="E160" s="6" t="s">
        <v>97</v>
      </c>
      <c r="F160" s="6" t="s">
        <v>98</v>
      </c>
      <c r="G160" s="6">
        <v>163</v>
      </c>
      <c r="H160" s="6">
        <v>712</v>
      </c>
      <c r="I160" s="6">
        <v>84</v>
      </c>
      <c r="J160" s="6">
        <v>452</v>
      </c>
      <c r="K160" s="6">
        <v>140</v>
      </c>
      <c r="L160" s="6">
        <v>707</v>
      </c>
      <c r="M160" s="6" t="s">
        <v>1089</v>
      </c>
      <c r="N160" s="6" t="s">
        <v>1095</v>
      </c>
      <c r="O160" s="6" t="s">
        <v>38</v>
      </c>
      <c r="P160" s="6" t="s">
        <v>1109</v>
      </c>
      <c r="Q160" s="6"/>
      <c r="R160" s="6"/>
    </row>
    <row r="161" spans="1:18" x14ac:dyDescent="0.25">
      <c r="A161" s="6" t="s">
        <v>0</v>
      </c>
      <c r="B161" s="6" t="s">
        <v>4</v>
      </c>
      <c r="C161" s="6" t="s">
        <v>161</v>
      </c>
      <c r="D161" s="6" t="s">
        <v>162</v>
      </c>
      <c r="E161" s="6" t="s">
        <v>97</v>
      </c>
      <c r="F161" s="6" t="s">
        <v>98</v>
      </c>
      <c r="G161" s="6">
        <v>163</v>
      </c>
      <c r="H161" s="6">
        <v>712</v>
      </c>
      <c r="I161" s="6">
        <v>84</v>
      </c>
      <c r="J161" s="6">
        <v>452</v>
      </c>
      <c r="K161" s="6">
        <v>140</v>
      </c>
      <c r="L161" s="6">
        <v>707</v>
      </c>
      <c r="M161" s="6" t="s">
        <v>1097</v>
      </c>
      <c r="N161" s="6" t="s">
        <v>1090</v>
      </c>
      <c r="O161" s="6" t="s">
        <v>40</v>
      </c>
      <c r="P161" s="6" t="s">
        <v>1115</v>
      </c>
      <c r="Q161" s="6"/>
      <c r="R161" s="6"/>
    </row>
    <row r="162" spans="1:18" x14ac:dyDescent="0.25">
      <c r="A162" s="6" t="s">
        <v>0</v>
      </c>
      <c r="B162" s="6" t="s">
        <v>4</v>
      </c>
      <c r="C162" s="6" t="s">
        <v>161</v>
      </c>
      <c r="D162" s="6" t="s">
        <v>162</v>
      </c>
      <c r="E162" s="6" t="s">
        <v>97</v>
      </c>
      <c r="F162" s="6" t="s">
        <v>98</v>
      </c>
      <c r="G162" s="6">
        <v>163</v>
      </c>
      <c r="H162" s="6">
        <v>712</v>
      </c>
      <c r="I162" s="6">
        <v>84</v>
      </c>
      <c r="J162" s="6">
        <v>452</v>
      </c>
      <c r="K162" s="6">
        <v>140</v>
      </c>
      <c r="L162" s="6">
        <v>707</v>
      </c>
      <c r="M162" s="6" t="s">
        <v>1097</v>
      </c>
      <c r="N162" s="6" t="s">
        <v>1092</v>
      </c>
      <c r="O162" s="6" t="s">
        <v>1103</v>
      </c>
      <c r="P162" s="6" t="s">
        <v>1104</v>
      </c>
      <c r="Q162" s="6"/>
      <c r="R162" s="6"/>
    </row>
    <row r="163" spans="1:18" x14ac:dyDescent="0.25">
      <c r="A163" s="6" t="s">
        <v>0</v>
      </c>
      <c r="B163" s="6" t="s">
        <v>4</v>
      </c>
      <c r="C163" s="6" t="s">
        <v>161</v>
      </c>
      <c r="D163" s="6" t="s">
        <v>162</v>
      </c>
      <c r="E163" s="6" t="s">
        <v>97</v>
      </c>
      <c r="F163" s="6" t="s">
        <v>98</v>
      </c>
      <c r="G163" s="6">
        <v>163</v>
      </c>
      <c r="H163" s="6">
        <v>712</v>
      </c>
      <c r="I163" s="6">
        <v>84</v>
      </c>
      <c r="J163" s="6">
        <v>452</v>
      </c>
      <c r="K163" s="6">
        <v>140</v>
      </c>
      <c r="L163" s="6">
        <v>707</v>
      </c>
      <c r="M163" s="6" t="s">
        <v>1097</v>
      </c>
      <c r="N163" s="6" t="s">
        <v>1095</v>
      </c>
      <c r="O163" s="6" t="s">
        <v>38</v>
      </c>
      <c r="P163" s="6" t="s">
        <v>1102</v>
      </c>
      <c r="Q163" s="6"/>
      <c r="R163" s="6"/>
    </row>
    <row r="164" spans="1:18" x14ac:dyDescent="0.25">
      <c r="A164" s="6" t="s">
        <v>0</v>
      </c>
      <c r="B164" s="6" t="s">
        <v>4</v>
      </c>
      <c r="C164" s="6" t="s">
        <v>161</v>
      </c>
      <c r="D164" s="6" t="s">
        <v>162</v>
      </c>
      <c r="E164" s="6" t="s">
        <v>97</v>
      </c>
      <c r="F164" s="6" t="s">
        <v>98</v>
      </c>
      <c r="G164" s="6">
        <v>163</v>
      </c>
      <c r="H164" s="6">
        <v>712</v>
      </c>
      <c r="I164" s="6">
        <v>84</v>
      </c>
      <c r="J164" s="6">
        <v>452</v>
      </c>
      <c r="K164" s="6">
        <v>140</v>
      </c>
      <c r="L164" s="6">
        <v>707</v>
      </c>
      <c r="M164" s="6" t="s">
        <v>1101</v>
      </c>
      <c r="N164" s="6" t="s">
        <v>1090</v>
      </c>
      <c r="O164" s="6" t="s">
        <v>38</v>
      </c>
      <c r="P164" s="6" t="s">
        <v>1110</v>
      </c>
      <c r="Q164" s="6"/>
      <c r="R164" s="6"/>
    </row>
    <row r="165" spans="1:18" x14ac:dyDescent="0.25">
      <c r="A165" s="6" t="s">
        <v>0</v>
      </c>
      <c r="B165" s="6" t="s">
        <v>4</v>
      </c>
      <c r="C165" s="6" t="s">
        <v>161</v>
      </c>
      <c r="D165" s="6" t="s">
        <v>162</v>
      </c>
      <c r="E165" s="6" t="s">
        <v>97</v>
      </c>
      <c r="F165" s="6" t="s">
        <v>98</v>
      </c>
      <c r="G165" s="6">
        <v>163</v>
      </c>
      <c r="H165" s="6">
        <v>712</v>
      </c>
      <c r="I165" s="6">
        <v>84</v>
      </c>
      <c r="J165" s="6">
        <v>452</v>
      </c>
      <c r="K165" s="6">
        <v>140</v>
      </c>
      <c r="L165" s="6">
        <v>707</v>
      </c>
      <c r="M165" s="6" t="s">
        <v>1101</v>
      </c>
      <c r="N165" s="6" t="s">
        <v>1092</v>
      </c>
      <c r="O165" s="6" t="s">
        <v>36</v>
      </c>
      <c r="P165" s="6" t="s">
        <v>1096</v>
      </c>
      <c r="Q165" s="6"/>
      <c r="R165" s="6"/>
    </row>
    <row r="166" spans="1:18" x14ac:dyDescent="0.25">
      <c r="A166" s="6" t="s">
        <v>0</v>
      </c>
      <c r="B166" s="6" t="s">
        <v>4</v>
      </c>
      <c r="C166" s="6" t="s">
        <v>161</v>
      </c>
      <c r="D166" s="6" t="s">
        <v>162</v>
      </c>
      <c r="E166" s="6" t="s">
        <v>97</v>
      </c>
      <c r="F166" s="6" t="s">
        <v>98</v>
      </c>
      <c r="G166" s="6">
        <v>163</v>
      </c>
      <c r="H166" s="6">
        <v>712</v>
      </c>
      <c r="I166" s="6">
        <v>84</v>
      </c>
      <c r="J166" s="6">
        <v>452</v>
      </c>
      <c r="K166" s="6">
        <v>140</v>
      </c>
      <c r="L166" s="6">
        <v>707</v>
      </c>
      <c r="M166" s="6" t="s">
        <v>1101</v>
      </c>
      <c r="N166" s="6" t="s">
        <v>1095</v>
      </c>
      <c r="O166" s="6" t="s">
        <v>38</v>
      </c>
      <c r="P166" s="6" t="s">
        <v>1102</v>
      </c>
      <c r="Q166" s="6"/>
      <c r="R166" s="6"/>
    </row>
    <row r="167" spans="1:18" x14ac:dyDescent="0.25">
      <c r="A167" s="6" t="s">
        <v>0</v>
      </c>
      <c r="B167" s="6" t="s">
        <v>4</v>
      </c>
      <c r="C167" s="6" t="s">
        <v>161</v>
      </c>
      <c r="D167" s="6" t="s">
        <v>162</v>
      </c>
      <c r="E167" s="6" t="s">
        <v>97</v>
      </c>
      <c r="F167" s="6" t="s">
        <v>98</v>
      </c>
      <c r="G167" s="6">
        <v>163</v>
      </c>
      <c r="H167" s="6">
        <v>712</v>
      </c>
      <c r="I167" s="6">
        <v>84</v>
      </c>
      <c r="J167" s="6">
        <v>452</v>
      </c>
      <c r="K167" s="6">
        <v>140</v>
      </c>
      <c r="L167" s="6">
        <v>707</v>
      </c>
      <c r="M167" s="6" t="s">
        <v>1106</v>
      </c>
      <c r="N167" s="6" t="s">
        <v>1090</v>
      </c>
      <c r="O167" s="6" t="s">
        <v>26</v>
      </c>
      <c r="P167" s="6" t="s">
        <v>1100</v>
      </c>
      <c r="Q167" s="6"/>
      <c r="R167" s="6"/>
    </row>
    <row r="168" spans="1:18" x14ac:dyDescent="0.25">
      <c r="A168" s="6" t="s">
        <v>0</v>
      </c>
      <c r="B168" s="6" t="s">
        <v>4</v>
      </c>
      <c r="C168" s="6" t="s">
        <v>161</v>
      </c>
      <c r="D168" s="6" t="s">
        <v>162</v>
      </c>
      <c r="E168" s="6" t="s">
        <v>97</v>
      </c>
      <c r="F168" s="6" t="s">
        <v>98</v>
      </c>
      <c r="G168" s="6">
        <v>163</v>
      </c>
      <c r="H168" s="6">
        <v>712</v>
      </c>
      <c r="I168" s="6">
        <v>84</v>
      </c>
      <c r="J168" s="6">
        <v>452</v>
      </c>
      <c r="K168" s="6">
        <v>140</v>
      </c>
      <c r="L168" s="6">
        <v>707</v>
      </c>
      <c r="M168" s="6" t="s">
        <v>1106</v>
      </c>
      <c r="N168" s="6" t="s">
        <v>1092</v>
      </c>
      <c r="O168" s="6" t="s">
        <v>26</v>
      </c>
      <c r="P168" s="6" t="s">
        <v>1098</v>
      </c>
      <c r="Q168" s="6"/>
      <c r="R168" s="6"/>
    </row>
    <row r="169" spans="1:18" x14ac:dyDescent="0.25">
      <c r="A169" s="6" t="s">
        <v>0</v>
      </c>
      <c r="B169" s="6" t="s">
        <v>4</v>
      </c>
      <c r="C169" s="6" t="s">
        <v>161</v>
      </c>
      <c r="D169" s="6" t="s">
        <v>162</v>
      </c>
      <c r="E169" s="6" t="s">
        <v>97</v>
      </c>
      <c r="F169" s="6" t="s">
        <v>98</v>
      </c>
      <c r="G169" s="6">
        <v>163</v>
      </c>
      <c r="H169" s="6">
        <v>712</v>
      </c>
      <c r="I169" s="6">
        <v>84</v>
      </c>
      <c r="J169" s="6">
        <v>452</v>
      </c>
      <c r="K169" s="6">
        <v>140</v>
      </c>
      <c r="L169" s="6">
        <v>707</v>
      </c>
      <c r="M169" s="6" t="s">
        <v>1106</v>
      </c>
      <c r="N169" s="6" t="s">
        <v>1095</v>
      </c>
      <c r="O169" s="6" t="s">
        <v>47</v>
      </c>
      <c r="P169" s="6" t="s">
        <v>1119</v>
      </c>
      <c r="Q169" s="6"/>
      <c r="R169" s="6"/>
    </row>
    <row r="170" spans="1:18" x14ac:dyDescent="0.25">
      <c r="A170" s="6" t="s">
        <v>0</v>
      </c>
      <c r="B170" s="6" t="s">
        <v>4</v>
      </c>
      <c r="C170" s="6" t="s">
        <v>163</v>
      </c>
      <c r="D170" s="6" t="s">
        <v>164</v>
      </c>
      <c r="E170" s="6" t="s">
        <v>97</v>
      </c>
      <c r="F170" s="6" t="s">
        <v>98</v>
      </c>
      <c r="G170" s="6">
        <v>107</v>
      </c>
      <c r="H170" s="6">
        <v>584</v>
      </c>
      <c r="I170" s="6">
        <v>30</v>
      </c>
      <c r="J170" s="6">
        <v>174</v>
      </c>
      <c r="K170" s="6">
        <v>108</v>
      </c>
      <c r="L170" s="6">
        <v>605</v>
      </c>
      <c r="M170" s="6" t="s">
        <v>1089</v>
      </c>
      <c r="N170" s="6" t="s">
        <v>1090</v>
      </c>
      <c r="O170" s="6" t="s">
        <v>38</v>
      </c>
      <c r="P170" s="6" t="s">
        <v>1091</v>
      </c>
      <c r="Q170" s="6"/>
      <c r="R170" s="6"/>
    </row>
    <row r="171" spans="1:18" x14ac:dyDescent="0.25">
      <c r="A171" s="6" t="s">
        <v>0</v>
      </c>
      <c r="B171" s="6" t="s">
        <v>4</v>
      </c>
      <c r="C171" s="6" t="s">
        <v>163</v>
      </c>
      <c r="D171" s="6" t="s">
        <v>164</v>
      </c>
      <c r="E171" s="6" t="s">
        <v>97</v>
      </c>
      <c r="F171" s="6" t="s">
        <v>98</v>
      </c>
      <c r="G171" s="6">
        <v>107</v>
      </c>
      <c r="H171" s="6">
        <v>584</v>
      </c>
      <c r="I171" s="6">
        <v>30</v>
      </c>
      <c r="J171" s="6">
        <v>174</v>
      </c>
      <c r="K171" s="6">
        <v>108</v>
      </c>
      <c r="L171" s="6">
        <v>605</v>
      </c>
      <c r="M171" s="6" t="s">
        <v>1089</v>
      </c>
      <c r="N171" s="6" t="s">
        <v>1092</v>
      </c>
      <c r="O171" s="6" t="s">
        <v>1093</v>
      </c>
      <c r="P171" s="6" t="s">
        <v>1094</v>
      </c>
      <c r="Q171" s="6"/>
      <c r="R171" s="6"/>
    </row>
    <row r="172" spans="1:18" x14ac:dyDescent="0.25">
      <c r="A172" s="6" t="s">
        <v>0</v>
      </c>
      <c r="B172" s="6" t="s">
        <v>4</v>
      </c>
      <c r="C172" s="6" t="s">
        <v>163</v>
      </c>
      <c r="D172" s="6" t="s">
        <v>164</v>
      </c>
      <c r="E172" s="6" t="s">
        <v>97</v>
      </c>
      <c r="F172" s="6" t="s">
        <v>98</v>
      </c>
      <c r="G172" s="6">
        <v>107</v>
      </c>
      <c r="H172" s="6">
        <v>584</v>
      </c>
      <c r="I172" s="6">
        <v>30</v>
      </c>
      <c r="J172" s="6">
        <v>174</v>
      </c>
      <c r="K172" s="6">
        <v>108</v>
      </c>
      <c r="L172" s="6">
        <v>605</v>
      </c>
      <c r="M172" s="6" t="s">
        <v>1089</v>
      </c>
      <c r="N172" s="6" t="s">
        <v>1095</v>
      </c>
      <c r="O172" s="6" t="s">
        <v>39</v>
      </c>
      <c r="P172" s="6" t="s">
        <v>1112</v>
      </c>
      <c r="Q172" s="6"/>
      <c r="R172" s="6"/>
    </row>
    <row r="173" spans="1:18" x14ac:dyDescent="0.25">
      <c r="A173" s="6" t="s">
        <v>0</v>
      </c>
      <c r="B173" s="6" t="s">
        <v>4</v>
      </c>
      <c r="C173" s="6" t="s">
        <v>163</v>
      </c>
      <c r="D173" s="6" t="s">
        <v>164</v>
      </c>
      <c r="E173" s="6" t="s">
        <v>97</v>
      </c>
      <c r="F173" s="6" t="s">
        <v>98</v>
      </c>
      <c r="G173" s="6">
        <v>107</v>
      </c>
      <c r="H173" s="6">
        <v>584</v>
      </c>
      <c r="I173" s="6">
        <v>30</v>
      </c>
      <c r="J173" s="6">
        <v>174</v>
      </c>
      <c r="K173" s="6">
        <v>108</v>
      </c>
      <c r="L173" s="6">
        <v>605</v>
      </c>
      <c r="M173" s="6" t="s">
        <v>1097</v>
      </c>
      <c r="N173" s="6" t="s">
        <v>1090</v>
      </c>
      <c r="O173" s="6" t="s">
        <v>36</v>
      </c>
      <c r="P173" s="6" t="s">
        <v>1105</v>
      </c>
      <c r="Q173" s="6"/>
      <c r="R173" s="6"/>
    </row>
    <row r="174" spans="1:18" x14ac:dyDescent="0.25">
      <c r="A174" s="6" t="s">
        <v>0</v>
      </c>
      <c r="B174" s="6" t="s">
        <v>4</v>
      </c>
      <c r="C174" s="6" t="s">
        <v>163</v>
      </c>
      <c r="D174" s="6" t="s">
        <v>164</v>
      </c>
      <c r="E174" s="6" t="s">
        <v>97</v>
      </c>
      <c r="F174" s="6" t="s">
        <v>98</v>
      </c>
      <c r="G174" s="6">
        <v>107</v>
      </c>
      <c r="H174" s="6">
        <v>584</v>
      </c>
      <c r="I174" s="6">
        <v>30</v>
      </c>
      <c r="J174" s="6">
        <v>174</v>
      </c>
      <c r="K174" s="6">
        <v>108</v>
      </c>
      <c r="L174" s="6">
        <v>605</v>
      </c>
      <c r="M174" s="6" t="s">
        <v>1097</v>
      </c>
      <c r="N174" s="6" t="s">
        <v>1092</v>
      </c>
      <c r="O174" s="6" t="s">
        <v>1103</v>
      </c>
      <c r="P174" s="6" t="s">
        <v>1113</v>
      </c>
      <c r="Q174" s="6"/>
      <c r="R174" s="6"/>
    </row>
    <row r="175" spans="1:18" x14ac:dyDescent="0.25">
      <c r="A175" s="6" t="s">
        <v>0</v>
      </c>
      <c r="B175" s="6" t="s">
        <v>4</v>
      </c>
      <c r="C175" s="6" t="s">
        <v>163</v>
      </c>
      <c r="D175" s="6" t="s">
        <v>164</v>
      </c>
      <c r="E175" s="6" t="s">
        <v>97</v>
      </c>
      <c r="F175" s="6" t="s">
        <v>98</v>
      </c>
      <c r="G175" s="6">
        <v>107</v>
      </c>
      <c r="H175" s="6">
        <v>584</v>
      </c>
      <c r="I175" s="6">
        <v>30</v>
      </c>
      <c r="J175" s="6">
        <v>174</v>
      </c>
      <c r="K175" s="6">
        <v>108</v>
      </c>
      <c r="L175" s="6">
        <v>605</v>
      </c>
      <c r="M175" s="6" t="s">
        <v>1097</v>
      </c>
      <c r="N175" s="6" t="s">
        <v>1095</v>
      </c>
      <c r="O175" s="6" t="s">
        <v>38</v>
      </c>
      <c r="P175" s="6" t="s">
        <v>1102</v>
      </c>
      <c r="Q175" s="6"/>
      <c r="R175" s="6"/>
    </row>
    <row r="176" spans="1:18" x14ac:dyDescent="0.25">
      <c r="A176" s="6" t="s">
        <v>0</v>
      </c>
      <c r="B176" s="6" t="s">
        <v>4</v>
      </c>
      <c r="C176" s="6" t="s">
        <v>163</v>
      </c>
      <c r="D176" s="6" t="s">
        <v>164</v>
      </c>
      <c r="E176" s="6" t="s">
        <v>97</v>
      </c>
      <c r="F176" s="6" t="s">
        <v>98</v>
      </c>
      <c r="G176" s="6">
        <v>107</v>
      </c>
      <c r="H176" s="6">
        <v>584</v>
      </c>
      <c r="I176" s="6">
        <v>30</v>
      </c>
      <c r="J176" s="6">
        <v>174</v>
      </c>
      <c r="K176" s="6">
        <v>108</v>
      </c>
      <c r="L176" s="6">
        <v>605</v>
      </c>
      <c r="M176" s="6" t="s">
        <v>1101</v>
      </c>
      <c r="N176" s="6" t="s">
        <v>1090</v>
      </c>
      <c r="O176" s="6" t="s">
        <v>38</v>
      </c>
      <c r="P176" s="6" t="s">
        <v>1109</v>
      </c>
      <c r="Q176" s="6"/>
      <c r="R176" s="6"/>
    </row>
    <row r="177" spans="1:18" x14ac:dyDescent="0.25">
      <c r="A177" s="6" t="s">
        <v>0</v>
      </c>
      <c r="B177" s="6" t="s">
        <v>4</v>
      </c>
      <c r="C177" s="6" t="s">
        <v>163</v>
      </c>
      <c r="D177" s="6" t="s">
        <v>164</v>
      </c>
      <c r="E177" s="6" t="s">
        <v>97</v>
      </c>
      <c r="F177" s="6" t="s">
        <v>98</v>
      </c>
      <c r="G177" s="6">
        <v>107</v>
      </c>
      <c r="H177" s="6">
        <v>584</v>
      </c>
      <c r="I177" s="6">
        <v>30</v>
      </c>
      <c r="J177" s="6">
        <v>174</v>
      </c>
      <c r="K177" s="6">
        <v>108</v>
      </c>
      <c r="L177" s="6">
        <v>605</v>
      </c>
      <c r="M177" s="6" t="s">
        <v>1101</v>
      </c>
      <c r="N177" s="6" t="s">
        <v>1092</v>
      </c>
      <c r="O177" s="6" t="s">
        <v>1103</v>
      </c>
      <c r="P177" s="6" t="s">
        <v>1113</v>
      </c>
      <c r="Q177" s="6"/>
      <c r="R177" s="6"/>
    </row>
    <row r="178" spans="1:18" x14ac:dyDescent="0.25">
      <c r="A178" s="6" t="s">
        <v>0</v>
      </c>
      <c r="B178" s="6" t="s">
        <v>4</v>
      </c>
      <c r="C178" s="6" t="s">
        <v>163</v>
      </c>
      <c r="D178" s="6" t="s">
        <v>164</v>
      </c>
      <c r="E178" s="6" t="s">
        <v>97</v>
      </c>
      <c r="F178" s="6" t="s">
        <v>98</v>
      </c>
      <c r="G178" s="6">
        <v>107</v>
      </c>
      <c r="H178" s="6">
        <v>584</v>
      </c>
      <c r="I178" s="6">
        <v>30</v>
      </c>
      <c r="J178" s="6">
        <v>174</v>
      </c>
      <c r="K178" s="6">
        <v>108</v>
      </c>
      <c r="L178" s="6">
        <v>605</v>
      </c>
      <c r="M178" s="6" t="s">
        <v>1101</v>
      </c>
      <c r="N178" s="6" t="s">
        <v>1095</v>
      </c>
      <c r="O178" s="6" t="s">
        <v>1103</v>
      </c>
      <c r="P178" s="6" t="s">
        <v>1104</v>
      </c>
      <c r="Q178" s="6"/>
      <c r="R178" s="6"/>
    </row>
    <row r="179" spans="1:18" x14ac:dyDescent="0.25">
      <c r="A179" s="6" t="s">
        <v>0</v>
      </c>
      <c r="B179" s="6" t="s">
        <v>4</v>
      </c>
      <c r="C179" s="6" t="s">
        <v>163</v>
      </c>
      <c r="D179" s="6" t="s">
        <v>164</v>
      </c>
      <c r="E179" s="6" t="s">
        <v>97</v>
      </c>
      <c r="F179" s="6" t="s">
        <v>98</v>
      </c>
      <c r="G179" s="6">
        <v>107</v>
      </c>
      <c r="H179" s="6">
        <v>584</v>
      </c>
      <c r="I179" s="6">
        <v>30</v>
      </c>
      <c r="J179" s="6">
        <v>174</v>
      </c>
      <c r="K179" s="6">
        <v>108</v>
      </c>
      <c r="L179" s="6">
        <v>605</v>
      </c>
      <c r="M179" s="6" t="s">
        <v>1106</v>
      </c>
      <c r="N179" s="6" t="s">
        <v>1090</v>
      </c>
      <c r="O179" s="6" t="s">
        <v>38</v>
      </c>
      <c r="P179" s="6" t="s">
        <v>1102</v>
      </c>
      <c r="Q179" s="6"/>
      <c r="R179" s="6"/>
    </row>
    <row r="180" spans="1:18" x14ac:dyDescent="0.25">
      <c r="A180" s="6" t="s">
        <v>0</v>
      </c>
      <c r="B180" s="6" t="s">
        <v>4</v>
      </c>
      <c r="C180" s="6" t="s">
        <v>163</v>
      </c>
      <c r="D180" s="6" t="s">
        <v>164</v>
      </c>
      <c r="E180" s="6" t="s">
        <v>97</v>
      </c>
      <c r="F180" s="6" t="s">
        <v>98</v>
      </c>
      <c r="G180" s="6">
        <v>107</v>
      </c>
      <c r="H180" s="6">
        <v>584</v>
      </c>
      <c r="I180" s="6">
        <v>30</v>
      </c>
      <c r="J180" s="6">
        <v>174</v>
      </c>
      <c r="K180" s="6">
        <v>108</v>
      </c>
      <c r="L180" s="6">
        <v>605</v>
      </c>
      <c r="M180" s="6" t="s">
        <v>1106</v>
      </c>
      <c r="N180" s="6" t="s">
        <v>1092</v>
      </c>
      <c r="O180" s="6" t="s">
        <v>38</v>
      </c>
      <c r="P180" s="6" t="s">
        <v>1110</v>
      </c>
      <c r="Q180" s="6"/>
      <c r="R180" s="6"/>
    </row>
    <row r="181" spans="1:18" x14ac:dyDescent="0.25">
      <c r="A181" s="6" t="s">
        <v>0</v>
      </c>
      <c r="B181" s="6" t="s">
        <v>4</v>
      </c>
      <c r="C181" s="6" t="s">
        <v>163</v>
      </c>
      <c r="D181" s="6" t="s">
        <v>164</v>
      </c>
      <c r="E181" s="6" t="s">
        <v>97</v>
      </c>
      <c r="F181" s="6" t="s">
        <v>98</v>
      </c>
      <c r="G181" s="6">
        <v>107</v>
      </c>
      <c r="H181" s="6">
        <v>584</v>
      </c>
      <c r="I181" s="6">
        <v>30</v>
      </c>
      <c r="J181" s="6">
        <v>174</v>
      </c>
      <c r="K181" s="6">
        <v>108</v>
      </c>
      <c r="L181" s="6">
        <v>605</v>
      </c>
      <c r="M181" s="6" t="s">
        <v>1106</v>
      </c>
      <c r="N181" s="6" t="s">
        <v>1095</v>
      </c>
      <c r="O181" s="6" t="s">
        <v>26</v>
      </c>
      <c r="P181" s="6" t="s">
        <v>1114</v>
      </c>
      <c r="Q181" s="6"/>
      <c r="R181" s="6"/>
    </row>
    <row r="182" spans="1:18" x14ac:dyDescent="0.25">
      <c r="A182" s="6" t="s">
        <v>0</v>
      </c>
      <c r="B182" s="6" t="s">
        <v>4</v>
      </c>
      <c r="C182" s="6" t="s">
        <v>165</v>
      </c>
      <c r="D182" s="6" t="s">
        <v>166</v>
      </c>
      <c r="E182" s="6" t="s">
        <v>97</v>
      </c>
      <c r="F182" s="6" t="s">
        <v>98</v>
      </c>
      <c r="G182" s="6">
        <v>72</v>
      </c>
      <c r="H182" s="6">
        <v>333</v>
      </c>
      <c r="I182" s="6">
        <v>72</v>
      </c>
      <c r="J182" s="6">
        <v>332</v>
      </c>
      <c r="K182" s="6">
        <v>72</v>
      </c>
      <c r="L182" s="6">
        <v>332</v>
      </c>
      <c r="M182" s="6" t="s">
        <v>1089</v>
      </c>
      <c r="N182" s="6" t="s">
        <v>1090</v>
      </c>
      <c r="O182" s="6" t="s">
        <v>38</v>
      </c>
      <c r="P182" s="6" t="s">
        <v>1091</v>
      </c>
      <c r="Q182" s="6"/>
      <c r="R182" s="6"/>
    </row>
    <row r="183" spans="1:18" x14ac:dyDescent="0.25">
      <c r="A183" s="6" t="s">
        <v>0</v>
      </c>
      <c r="B183" s="6" t="s">
        <v>4</v>
      </c>
      <c r="C183" s="6" t="s">
        <v>165</v>
      </c>
      <c r="D183" s="6" t="s">
        <v>166</v>
      </c>
      <c r="E183" s="6" t="s">
        <v>97</v>
      </c>
      <c r="F183" s="6" t="s">
        <v>98</v>
      </c>
      <c r="G183" s="6">
        <v>72</v>
      </c>
      <c r="H183" s="6">
        <v>333</v>
      </c>
      <c r="I183" s="6">
        <v>72</v>
      </c>
      <c r="J183" s="6">
        <v>332</v>
      </c>
      <c r="K183" s="6">
        <v>72</v>
      </c>
      <c r="L183" s="6">
        <v>332</v>
      </c>
      <c r="M183" s="6" t="s">
        <v>1089</v>
      </c>
      <c r="N183" s="6" t="s">
        <v>1092</v>
      </c>
      <c r="O183" s="6" t="s">
        <v>1093</v>
      </c>
      <c r="P183" s="6" t="s">
        <v>1094</v>
      </c>
      <c r="Q183" s="6"/>
      <c r="R183" s="6"/>
    </row>
    <row r="184" spans="1:18" x14ac:dyDescent="0.25">
      <c r="A184" s="6" t="s">
        <v>0</v>
      </c>
      <c r="B184" s="6" t="s">
        <v>4</v>
      </c>
      <c r="C184" s="6" t="s">
        <v>165</v>
      </c>
      <c r="D184" s="6" t="s">
        <v>166</v>
      </c>
      <c r="E184" s="6" t="s">
        <v>97</v>
      </c>
      <c r="F184" s="6" t="s">
        <v>98</v>
      </c>
      <c r="G184" s="6">
        <v>72</v>
      </c>
      <c r="H184" s="6">
        <v>333</v>
      </c>
      <c r="I184" s="6">
        <v>72</v>
      </c>
      <c r="J184" s="6">
        <v>332</v>
      </c>
      <c r="K184" s="6">
        <v>72</v>
      </c>
      <c r="L184" s="6">
        <v>332</v>
      </c>
      <c r="M184" s="6" t="s">
        <v>1089</v>
      </c>
      <c r="N184" s="6" t="s">
        <v>1095</v>
      </c>
      <c r="O184" s="6" t="s">
        <v>1103</v>
      </c>
      <c r="P184" s="6" t="s">
        <v>1104</v>
      </c>
      <c r="Q184" s="6"/>
      <c r="R184" s="6"/>
    </row>
    <row r="185" spans="1:18" x14ac:dyDescent="0.25">
      <c r="A185" s="6" t="s">
        <v>0</v>
      </c>
      <c r="B185" s="6" t="s">
        <v>4</v>
      </c>
      <c r="C185" s="6" t="s">
        <v>165</v>
      </c>
      <c r="D185" s="6" t="s">
        <v>166</v>
      </c>
      <c r="E185" s="6" t="s">
        <v>97</v>
      </c>
      <c r="F185" s="6" t="s">
        <v>98</v>
      </c>
      <c r="G185" s="6">
        <v>72</v>
      </c>
      <c r="H185" s="6">
        <v>333</v>
      </c>
      <c r="I185" s="6">
        <v>72</v>
      </c>
      <c r="J185" s="6">
        <v>332</v>
      </c>
      <c r="K185" s="6">
        <v>72</v>
      </c>
      <c r="L185" s="6">
        <v>332</v>
      </c>
      <c r="M185" s="6" t="s">
        <v>1097</v>
      </c>
      <c r="N185" s="6" t="s">
        <v>1090</v>
      </c>
      <c r="O185" s="6" t="s">
        <v>26</v>
      </c>
      <c r="P185" s="6" t="s">
        <v>1099</v>
      </c>
      <c r="Q185" s="6"/>
      <c r="R185" s="6"/>
    </row>
    <row r="186" spans="1:18" x14ac:dyDescent="0.25">
      <c r="A186" s="6" t="s">
        <v>0</v>
      </c>
      <c r="B186" s="6" t="s">
        <v>4</v>
      </c>
      <c r="C186" s="6" t="s">
        <v>165</v>
      </c>
      <c r="D186" s="6" t="s">
        <v>166</v>
      </c>
      <c r="E186" s="6" t="s">
        <v>97</v>
      </c>
      <c r="F186" s="6" t="s">
        <v>98</v>
      </c>
      <c r="G186" s="6">
        <v>72</v>
      </c>
      <c r="H186" s="6">
        <v>333</v>
      </c>
      <c r="I186" s="6">
        <v>72</v>
      </c>
      <c r="J186" s="6">
        <v>332</v>
      </c>
      <c r="K186" s="6">
        <v>72</v>
      </c>
      <c r="L186" s="6">
        <v>332</v>
      </c>
      <c r="M186" s="6" t="s">
        <v>1097</v>
      </c>
      <c r="N186" s="6" t="s">
        <v>1092</v>
      </c>
      <c r="O186" s="6" t="s">
        <v>38</v>
      </c>
      <c r="P186" s="6" t="s">
        <v>1091</v>
      </c>
      <c r="Q186" s="6"/>
      <c r="R186" s="6"/>
    </row>
    <row r="187" spans="1:18" x14ac:dyDescent="0.25">
      <c r="A187" s="6" t="s">
        <v>0</v>
      </c>
      <c r="B187" s="6" t="s">
        <v>4</v>
      </c>
      <c r="C187" s="6" t="s">
        <v>165</v>
      </c>
      <c r="D187" s="6" t="s">
        <v>166</v>
      </c>
      <c r="E187" s="6" t="s">
        <v>97</v>
      </c>
      <c r="F187" s="6" t="s">
        <v>98</v>
      </c>
      <c r="G187" s="6">
        <v>72</v>
      </c>
      <c r="H187" s="6">
        <v>333</v>
      </c>
      <c r="I187" s="6">
        <v>72</v>
      </c>
      <c r="J187" s="6">
        <v>332</v>
      </c>
      <c r="K187" s="6">
        <v>72</v>
      </c>
      <c r="L187" s="6">
        <v>332</v>
      </c>
      <c r="M187" s="6" t="s">
        <v>1097</v>
      </c>
      <c r="N187" s="6" t="s">
        <v>1095</v>
      </c>
      <c r="O187" s="6" t="s">
        <v>38</v>
      </c>
      <c r="P187" s="6" t="s">
        <v>1110</v>
      </c>
      <c r="Q187" s="6"/>
      <c r="R187" s="6"/>
    </row>
    <row r="188" spans="1:18" x14ac:dyDescent="0.25">
      <c r="A188" s="6" t="s">
        <v>0</v>
      </c>
      <c r="B188" s="6" t="s">
        <v>4</v>
      </c>
      <c r="C188" s="6" t="s">
        <v>165</v>
      </c>
      <c r="D188" s="6" t="s">
        <v>166</v>
      </c>
      <c r="E188" s="6" t="s">
        <v>97</v>
      </c>
      <c r="F188" s="6" t="s">
        <v>98</v>
      </c>
      <c r="G188" s="6">
        <v>72</v>
      </c>
      <c r="H188" s="6">
        <v>333</v>
      </c>
      <c r="I188" s="6">
        <v>72</v>
      </c>
      <c r="J188" s="6">
        <v>332</v>
      </c>
      <c r="K188" s="6">
        <v>72</v>
      </c>
      <c r="L188" s="6">
        <v>332</v>
      </c>
      <c r="M188" s="6" t="s">
        <v>1101</v>
      </c>
      <c r="N188" s="6" t="s">
        <v>1090</v>
      </c>
      <c r="O188" s="6" t="s">
        <v>38</v>
      </c>
      <c r="P188" s="6" t="s">
        <v>1102</v>
      </c>
      <c r="Q188" s="6"/>
      <c r="R188" s="6"/>
    </row>
    <row r="189" spans="1:18" x14ac:dyDescent="0.25">
      <c r="A189" s="6" t="s">
        <v>0</v>
      </c>
      <c r="B189" s="6" t="s">
        <v>4</v>
      </c>
      <c r="C189" s="6" t="s">
        <v>165</v>
      </c>
      <c r="D189" s="6" t="s">
        <v>166</v>
      </c>
      <c r="E189" s="6" t="s">
        <v>97</v>
      </c>
      <c r="F189" s="6" t="s">
        <v>98</v>
      </c>
      <c r="G189" s="6">
        <v>72</v>
      </c>
      <c r="H189" s="6">
        <v>333</v>
      </c>
      <c r="I189" s="6">
        <v>72</v>
      </c>
      <c r="J189" s="6">
        <v>332</v>
      </c>
      <c r="K189" s="6">
        <v>72</v>
      </c>
      <c r="L189" s="6">
        <v>332</v>
      </c>
      <c r="M189" s="6" t="s">
        <v>1101</v>
      </c>
      <c r="N189" s="6" t="s">
        <v>1092</v>
      </c>
      <c r="O189" s="6" t="s">
        <v>1103</v>
      </c>
      <c r="P189" s="6" t="s">
        <v>1113</v>
      </c>
      <c r="Q189" s="6"/>
      <c r="R189" s="6"/>
    </row>
    <row r="190" spans="1:18" x14ac:dyDescent="0.25">
      <c r="A190" s="6" t="s">
        <v>0</v>
      </c>
      <c r="B190" s="6" t="s">
        <v>4</v>
      </c>
      <c r="C190" s="6" t="s">
        <v>165</v>
      </c>
      <c r="D190" s="6" t="s">
        <v>166</v>
      </c>
      <c r="E190" s="6" t="s">
        <v>97</v>
      </c>
      <c r="F190" s="6" t="s">
        <v>98</v>
      </c>
      <c r="G190" s="6">
        <v>72</v>
      </c>
      <c r="H190" s="6">
        <v>333</v>
      </c>
      <c r="I190" s="6">
        <v>72</v>
      </c>
      <c r="J190" s="6">
        <v>332</v>
      </c>
      <c r="K190" s="6">
        <v>72</v>
      </c>
      <c r="L190" s="6">
        <v>332</v>
      </c>
      <c r="M190" s="6" t="s">
        <v>1101</v>
      </c>
      <c r="N190" s="6" t="s">
        <v>1095</v>
      </c>
      <c r="O190" s="6" t="s">
        <v>36</v>
      </c>
      <c r="P190" s="6" t="s">
        <v>1105</v>
      </c>
      <c r="Q190" s="6"/>
      <c r="R190" s="6"/>
    </row>
    <row r="191" spans="1:18" x14ac:dyDescent="0.25">
      <c r="A191" s="6" t="s">
        <v>0</v>
      </c>
      <c r="B191" s="6" t="s">
        <v>4</v>
      </c>
      <c r="C191" s="6" t="s">
        <v>165</v>
      </c>
      <c r="D191" s="6" t="s">
        <v>166</v>
      </c>
      <c r="E191" s="6" t="s">
        <v>97</v>
      </c>
      <c r="F191" s="6" t="s">
        <v>98</v>
      </c>
      <c r="G191" s="6">
        <v>72</v>
      </c>
      <c r="H191" s="6">
        <v>333</v>
      </c>
      <c r="I191" s="6">
        <v>72</v>
      </c>
      <c r="J191" s="6">
        <v>332</v>
      </c>
      <c r="K191" s="6">
        <v>72</v>
      </c>
      <c r="L191" s="6">
        <v>332</v>
      </c>
      <c r="M191" s="6" t="s">
        <v>1106</v>
      </c>
      <c r="N191" s="6" t="s">
        <v>1090</v>
      </c>
      <c r="O191" s="6" t="s">
        <v>38</v>
      </c>
      <c r="P191" s="6" t="s">
        <v>1110</v>
      </c>
      <c r="Q191" s="6"/>
      <c r="R191" s="6"/>
    </row>
    <row r="192" spans="1:18" x14ac:dyDescent="0.25">
      <c r="A192" s="6" t="s">
        <v>0</v>
      </c>
      <c r="B192" s="6" t="s">
        <v>4</v>
      </c>
      <c r="C192" s="6" t="s">
        <v>165</v>
      </c>
      <c r="D192" s="6" t="s">
        <v>166</v>
      </c>
      <c r="E192" s="6" t="s">
        <v>97</v>
      </c>
      <c r="F192" s="6" t="s">
        <v>98</v>
      </c>
      <c r="G192" s="6">
        <v>72</v>
      </c>
      <c r="H192" s="6">
        <v>333</v>
      </c>
      <c r="I192" s="6">
        <v>72</v>
      </c>
      <c r="J192" s="6">
        <v>332</v>
      </c>
      <c r="K192" s="6">
        <v>72</v>
      </c>
      <c r="L192" s="6">
        <v>332</v>
      </c>
      <c r="M192" s="6" t="s">
        <v>1106</v>
      </c>
      <c r="N192" s="6" t="s">
        <v>1092</v>
      </c>
      <c r="O192" s="6" t="s">
        <v>26</v>
      </c>
      <c r="P192" s="6" t="s">
        <v>1100</v>
      </c>
      <c r="Q192" s="6"/>
      <c r="R192" s="6"/>
    </row>
    <row r="193" spans="1:18" x14ac:dyDescent="0.25">
      <c r="A193" s="6" t="s">
        <v>0</v>
      </c>
      <c r="B193" s="6" t="s">
        <v>4</v>
      </c>
      <c r="C193" s="6" t="s">
        <v>165</v>
      </c>
      <c r="D193" s="6" t="s">
        <v>166</v>
      </c>
      <c r="E193" s="6" t="s">
        <v>97</v>
      </c>
      <c r="F193" s="6" t="s">
        <v>98</v>
      </c>
      <c r="G193" s="6">
        <v>72</v>
      </c>
      <c r="H193" s="6">
        <v>333</v>
      </c>
      <c r="I193" s="6">
        <v>72</v>
      </c>
      <c r="J193" s="6">
        <v>332</v>
      </c>
      <c r="K193" s="6">
        <v>72</v>
      </c>
      <c r="L193" s="6">
        <v>332</v>
      </c>
      <c r="M193" s="6" t="s">
        <v>1106</v>
      </c>
      <c r="N193" s="6" t="s">
        <v>1095</v>
      </c>
      <c r="O193" s="6" t="s">
        <v>1093</v>
      </c>
      <c r="P193" s="6" t="s">
        <v>1094</v>
      </c>
      <c r="Q193" s="6"/>
      <c r="R193" s="6"/>
    </row>
    <row r="194" spans="1:18" x14ac:dyDescent="0.25">
      <c r="A194" s="6" t="s">
        <v>0</v>
      </c>
      <c r="B194" s="6" t="s">
        <v>4</v>
      </c>
      <c r="C194" s="6" t="s">
        <v>167</v>
      </c>
      <c r="D194" s="6" t="s">
        <v>168</v>
      </c>
      <c r="E194" s="6" t="s">
        <v>97</v>
      </c>
      <c r="F194" s="6" t="s">
        <v>98</v>
      </c>
      <c r="G194" s="6">
        <v>190</v>
      </c>
      <c r="H194" s="6">
        <v>1047</v>
      </c>
      <c r="I194" s="6">
        <v>205</v>
      </c>
      <c r="J194" s="6">
        <v>1072</v>
      </c>
      <c r="K194" s="6"/>
      <c r="L194" s="6">
        <v>1072</v>
      </c>
      <c r="M194" s="6" t="s">
        <v>1089</v>
      </c>
      <c r="N194" s="6" t="s">
        <v>1090</v>
      </c>
      <c r="O194" s="6" t="s">
        <v>38</v>
      </c>
      <c r="P194" s="6" t="s">
        <v>1102</v>
      </c>
      <c r="Q194" s="6"/>
      <c r="R194" s="6"/>
    </row>
    <row r="195" spans="1:18" x14ac:dyDescent="0.25">
      <c r="A195" s="6" t="s">
        <v>0</v>
      </c>
      <c r="B195" s="6" t="s">
        <v>4</v>
      </c>
      <c r="C195" s="6" t="s">
        <v>167</v>
      </c>
      <c r="D195" s="6" t="s">
        <v>168</v>
      </c>
      <c r="E195" s="6" t="s">
        <v>97</v>
      </c>
      <c r="F195" s="6" t="s">
        <v>98</v>
      </c>
      <c r="G195" s="6">
        <v>190</v>
      </c>
      <c r="H195" s="6">
        <v>1047</v>
      </c>
      <c r="I195" s="6">
        <v>205</v>
      </c>
      <c r="J195" s="6">
        <v>1072</v>
      </c>
      <c r="K195" s="6"/>
      <c r="L195" s="6">
        <v>1072</v>
      </c>
      <c r="M195" s="6" t="s">
        <v>1089</v>
      </c>
      <c r="N195" s="6" t="s">
        <v>1092</v>
      </c>
      <c r="O195" s="6" t="s">
        <v>38</v>
      </c>
      <c r="P195" s="6" t="s">
        <v>1091</v>
      </c>
      <c r="Q195" s="6"/>
      <c r="R195" s="6"/>
    </row>
    <row r="196" spans="1:18" x14ac:dyDescent="0.25">
      <c r="A196" s="6" t="s">
        <v>0</v>
      </c>
      <c r="B196" s="6" t="s">
        <v>4</v>
      </c>
      <c r="C196" s="6" t="s">
        <v>167</v>
      </c>
      <c r="D196" s="6" t="s">
        <v>168</v>
      </c>
      <c r="E196" s="6" t="s">
        <v>97</v>
      </c>
      <c r="F196" s="6" t="s">
        <v>98</v>
      </c>
      <c r="G196" s="6">
        <v>190</v>
      </c>
      <c r="H196" s="6">
        <v>1047</v>
      </c>
      <c r="I196" s="6">
        <v>205</v>
      </c>
      <c r="J196" s="6">
        <v>1072</v>
      </c>
      <c r="K196" s="6"/>
      <c r="L196" s="6">
        <v>1072</v>
      </c>
      <c r="M196" s="6" t="s">
        <v>1089</v>
      </c>
      <c r="N196" s="6" t="s">
        <v>1095</v>
      </c>
      <c r="O196" s="6" t="s">
        <v>39</v>
      </c>
      <c r="P196" s="6" t="s">
        <v>1112</v>
      </c>
      <c r="Q196" s="6"/>
      <c r="R196" s="6"/>
    </row>
    <row r="197" spans="1:18" x14ac:dyDescent="0.25">
      <c r="A197" s="6" t="s">
        <v>0</v>
      </c>
      <c r="B197" s="6" t="s">
        <v>4</v>
      </c>
      <c r="C197" s="6" t="s">
        <v>167</v>
      </c>
      <c r="D197" s="6" t="s">
        <v>168</v>
      </c>
      <c r="E197" s="6" t="s">
        <v>97</v>
      </c>
      <c r="F197" s="6" t="s">
        <v>98</v>
      </c>
      <c r="G197" s="6">
        <v>190</v>
      </c>
      <c r="H197" s="6">
        <v>1047</v>
      </c>
      <c r="I197" s="6">
        <v>205</v>
      </c>
      <c r="J197" s="6">
        <v>1072</v>
      </c>
      <c r="K197" s="6"/>
      <c r="L197" s="6">
        <v>1072</v>
      </c>
      <c r="M197" s="6" t="s">
        <v>1097</v>
      </c>
      <c r="N197" s="6" t="s">
        <v>1090</v>
      </c>
      <c r="O197" s="6" t="s">
        <v>38</v>
      </c>
      <c r="P197" s="6" t="s">
        <v>1102</v>
      </c>
      <c r="Q197" s="6"/>
      <c r="R197" s="6"/>
    </row>
    <row r="198" spans="1:18" x14ac:dyDescent="0.25">
      <c r="A198" s="6" t="s">
        <v>0</v>
      </c>
      <c r="B198" s="6" t="s">
        <v>4</v>
      </c>
      <c r="C198" s="6" t="s">
        <v>167</v>
      </c>
      <c r="D198" s="6" t="s">
        <v>168</v>
      </c>
      <c r="E198" s="6" t="s">
        <v>97</v>
      </c>
      <c r="F198" s="6" t="s">
        <v>98</v>
      </c>
      <c r="G198" s="6">
        <v>190</v>
      </c>
      <c r="H198" s="6">
        <v>1047</v>
      </c>
      <c r="I198" s="6">
        <v>205</v>
      </c>
      <c r="J198" s="6">
        <v>1072</v>
      </c>
      <c r="K198" s="6"/>
      <c r="L198" s="6">
        <v>1072</v>
      </c>
      <c r="M198" s="6" t="s">
        <v>1097</v>
      </c>
      <c r="N198" s="6" t="s">
        <v>1092</v>
      </c>
      <c r="O198" s="6" t="s">
        <v>38</v>
      </c>
      <c r="P198" s="6" t="s">
        <v>1109</v>
      </c>
      <c r="Q198" s="6"/>
      <c r="R198" s="6"/>
    </row>
    <row r="199" spans="1:18" x14ac:dyDescent="0.25">
      <c r="A199" s="6" t="s">
        <v>0</v>
      </c>
      <c r="B199" s="6" t="s">
        <v>4</v>
      </c>
      <c r="C199" s="6" t="s">
        <v>167</v>
      </c>
      <c r="D199" s="6" t="s">
        <v>168</v>
      </c>
      <c r="E199" s="6" t="s">
        <v>97</v>
      </c>
      <c r="F199" s="6" t="s">
        <v>98</v>
      </c>
      <c r="G199" s="6">
        <v>190</v>
      </c>
      <c r="H199" s="6">
        <v>1047</v>
      </c>
      <c r="I199" s="6">
        <v>205</v>
      </c>
      <c r="J199" s="6">
        <v>1072</v>
      </c>
      <c r="K199" s="6"/>
      <c r="L199" s="6">
        <v>1072</v>
      </c>
      <c r="M199" s="6" t="s">
        <v>1097</v>
      </c>
      <c r="N199" s="6" t="s">
        <v>1095</v>
      </c>
      <c r="O199" s="6" t="s">
        <v>38</v>
      </c>
      <c r="P199" s="6" t="s">
        <v>1091</v>
      </c>
      <c r="Q199" s="6"/>
      <c r="R199" s="6"/>
    </row>
    <row r="200" spans="1:18" x14ac:dyDescent="0.25">
      <c r="A200" s="6" t="s">
        <v>0</v>
      </c>
      <c r="B200" s="6" t="s">
        <v>4</v>
      </c>
      <c r="C200" s="6" t="s">
        <v>167</v>
      </c>
      <c r="D200" s="6" t="s">
        <v>168</v>
      </c>
      <c r="E200" s="6" t="s">
        <v>97</v>
      </c>
      <c r="F200" s="6" t="s">
        <v>98</v>
      </c>
      <c r="G200" s="6">
        <v>190</v>
      </c>
      <c r="H200" s="6">
        <v>1047</v>
      </c>
      <c r="I200" s="6">
        <v>205</v>
      </c>
      <c r="J200" s="6">
        <v>1072</v>
      </c>
      <c r="K200" s="6"/>
      <c r="L200" s="6">
        <v>1072</v>
      </c>
      <c r="M200" s="6" t="s">
        <v>1101</v>
      </c>
      <c r="N200" s="6" t="s">
        <v>1090</v>
      </c>
      <c r="O200" s="6" t="s">
        <v>38</v>
      </c>
      <c r="P200" s="6" t="s">
        <v>1102</v>
      </c>
      <c r="Q200" s="6"/>
      <c r="R200" s="6"/>
    </row>
    <row r="201" spans="1:18" x14ac:dyDescent="0.25">
      <c r="A201" s="6" t="s">
        <v>0</v>
      </c>
      <c r="B201" s="6" t="s">
        <v>4</v>
      </c>
      <c r="C201" s="6" t="s">
        <v>167</v>
      </c>
      <c r="D201" s="6" t="s">
        <v>168</v>
      </c>
      <c r="E201" s="6" t="s">
        <v>97</v>
      </c>
      <c r="F201" s="6" t="s">
        <v>98</v>
      </c>
      <c r="G201" s="6">
        <v>190</v>
      </c>
      <c r="H201" s="6">
        <v>1047</v>
      </c>
      <c r="I201" s="6">
        <v>205</v>
      </c>
      <c r="J201" s="6">
        <v>1072</v>
      </c>
      <c r="K201" s="6"/>
      <c r="L201" s="6">
        <v>1072</v>
      </c>
      <c r="M201" s="6" t="s">
        <v>1101</v>
      </c>
      <c r="N201" s="6" t="s">
        <v>1092</v>
      </c>
      <c r="O201" s="6" t="s">
        <v>26</v>
      </c>
      <c r="P201" s="6" t="s">
        <v>1099</v>
      </c>
      <c r="Q201" s="6"/>
      <c r="R201" s="6"/>
    </row>
    <row r="202" spans="1:18" x14ac:dyDescent="0.25">
      <c r="A202" s="6" t="s">
        <v>0</v>
      </c>
      <c r="B202" s="6" t="s">
        <v>4</v>
      </c>
      <c r="C202" s="6" t="s">
        <v>167</v>
      </c>
      <c r="D202" s="6" t="s">
        <v>168</v>
      </c>
      <c r="E202" s="6" t="s">
        <v>97</v>
      </c>
      <c r="F202" s="6" t="s">
        <v>98</v>
      </c>
      <c r="G202" s="6">
        <v>190</v>
      </c>
      <c r="H202" s="6">
        <v>1047</v>
      </c>
      <c r="I202" s="6">
        <v>205</v>
      </c>
      <c r="J202" s="6">
        <v>1072</v>
      </c>
      <c r="K202" s="6"/>
      <c r="L202" s="6">
        <v>1072</v>
      </c>
      <c r="M202" s="6" t="s">
        <v>1101</v>
      </c>
      <c r="N202" s="6" t="s">
        <v>1095</v>
      </c>
      <c r="O202" s="6" t="s">
        <v>38</v>
      </c>
      <c r="P202" s="6" t="s">
        <v>1109</v>
      </c>
      <c r="Q202" s="6"/>
      <c r="R202" s="6"/>
    </row>
    <row r="203" spans="1:18" x14ac:dyDescent="0.25">
      <c r="A203" s="6" t="s">
        <v>0</v>
      </c>
      <c r="B203" s="6" t="s">
        <v>4</v>
      </c>
      <c r="C203" s="6" t="s">
        <v>167</v>
      </c>
      <c r="D203" s="6" t="s">
        <v>168</v>
      </c>
      <c r="E203" s="6" t="s">
        <v>97</v>
      </c>
      <c r="F203" s="6" t="s">
        <v>98</v>
      </c>
      <c r="G203" s="6">
        <v>190</v>
      </c>
      <c r="H203" s="6">
        <v>1047</v>
      </c>
      <c r="I203" s="6">
        <v>205</v>
      </c>
      <c r="J203" s="6">
        <v>1072</v>
      </c>
      <c r="K203" s="6"/>
      <c r="L203" s="6">
        <v>1072</v>
      </c>
      <c r="M203" s="6" t="s">
        <v>1106</v>
      </c>
      <c r="N203" s="6" t="s">
        <v>1090</v>
      </c>
      <c r="O203" s="6" t="s">
        <v>38</v>
      </c>
      <c r="P203" s="6" t="s">
        <v>1102</v>
      </c>
      <c r="Q203" s="6"/>
      <c r="R203" s="6"/>
    </row>
    <row r="204" spans="1:18" x14ac:dyDescent="0.25">
      <c r="A204" s="6" t="s">
        <v>0</v>
      </c>
      <c r="B204" s="6" t="s">
        <v>4</v>
      </c>
      <c r="C204" s="6" t="s">
        <v>167</v>
      </c>
      <c r="D204" s="6" t="s">
        <v>168</v>
      </c>
      <c r="E204" s="6" t="s">
        <v>97</v>
      </c>
      <c r="F204" s="6" t="s">
        <v>98</v>
      </c>
      <c r="G204" s="6">
        <v>190</v>
      </c>
      <c r="H204" s="6">
        <v>1047</v>
      </c>
      <c r="I204" s="6">
        <v>205</v>
      </c>
      <c r="J204" s="6">
        <v>1072</v>
      </c>
      <c r="K204" s="6"/>
      <c r="L204" s="6">
        <v>1072</v>
      </c>
      <c r="M204" s="6" t="s">
        <v>1106</v>
      </c>
      <c r="N204" s="6" t="s">
        <v>1092</v>
      </c>
      <c r="O204" s="6" t="s">
        <v>38</v>
      </c>
      <c r="P204" s="6" t="s">
        <v>1110</v>
      </c>
      <c r="Q204" s="6"/>
      <c r="R204" s="6"/>
    </row>
    <row r="205" spans="1:18" x14ac:dyDescent="0.25">
      <c r="A205" s="6" t="s">
        <v>0</v>
      </c>
      <c r="B205" s="6" t="s">
        <v>4</v>
      </c>
      <c r="C205" s="6" t="s">
        <v>167</v>
      </c>
      <c r="D205" s="6" t="s">
        <v>168</v>
      </c>
      <c r="E205" s="6" t="s">
        <v>97</v>
      </c>
      <c r="F205" s="6" t="s">
        <v>98</v>
      </c>
      <c r="G205" s="6">
        <v>190</v>
      </c>
      <c r="H205" s="6">
        <v>1047</v>
      </c>
      <c r="I205" s="6">
        <v>205</v>
      </c>
      <c r="J205" s="6">
        <v>1072</v>
      </c>
      <c r="K205" s="6"/>
      <c r="L205" s="6">
        <v>1072</v>
      </c>
      <c r="M205" s="6" t="s">
        <v>1106</v>
      </c>
      <c r="N205" s="6" t="s">
        <v>1095</v>
      </c>
      <c r="O205" s="6" t="s">
        <v>1103</v>
      </c>
      <c r="P205" s="6" t="s">
        <v>1104</v>
      </c>
      <c r="Q205" s="6"/>
      <c r="R205" s="6"/>
    </row>
    <row r="206" spans="1:18" x14ac:dyDescent="0.25">
      <c r="A206" s="6" t="s">
        <v>0</v>
      </c>
      <c r="B206" s="6" t="s">
        <v>4</v>
      </c>
      <c r="C206" s="6" t="s">
        <v>688</v>
      </c>
      <c r="D206" s="6" t="s">
        <v>689</v>
      </c>
      <c r="E206" s="6" t="s">
        <v>97</v>
      </c>
      <c r="F206" s="6" t="s">
        <v>98</v>
      </c>
      <c r="G206" s="6">
        <v>107</v>
      </c>
      <c r="H206" s="6">
        <v>501</v>
      </c>
      <c r="I206" s="6">
        <v>107</v>
      </c>
      <c r="J206" s="6">
        <v>503</v>
      </c>
      <c r="K206" s="6">
        <v>107</v>
      </c>
      <c r="L206" s="6">
        <v>497</v>
      </c>
      <c r="M206" s="6" t="s">
        <v>1089</v>
      </c>
      <c r="N206" s="6" t="s">
        <v>1090</v>
      </c>
      <c r="O206" s="6" t="s">
        <v>38</v>
      </c>
      <c r="P206" s="6" t="s">
        <v>1102</v>
      </c>
      <c r="Q206" s="6"/>
      <c r="R206" s="6"/>
    </row>
    <row r="207" spans="1:18" x14ac:dyDescent="0.25">
      <c r="A207" s="6" t="s">
        <v>0</v>
      </c>
      <c r="B207" s="6" t="s">
        <v>4</v>
      </c>
      <c r="C207" s="6" t="s">
        <v>688</v>
      </c>
      <c r="D207" s="6" t="s">
        <v>689</v>
      </c>
      <c r="E207" s="6" t="s">
        <v>97</v>
      </c>
      <c r="F207" s="6" t="s">
        <v>98</v>
      </c>
      <c r="G207" s="6">
        <v>107</v>
      </c>
      <c r="H207" s="6">
        <v>501</v>
      </c>
      <c r="I207" s="6">
        <v>107</v>
      </c>
      <c r="J207" s="6">
        <v>503</v>
      </c>
      <c r="K207" s="6">
        <v>107</v>
      </c>
      <c r="L207" s="6">
        <v>497</v>
      </c>
      <c r="M207" s="6" t="s">
        <v>1089</v>
      </c>
      <c r="N207" s="6" t="s">
        <v>1092</v>
      </c>
      <c r="O207" s="6" t="s">
        <v>38</v>
      </c>
      <c r="P207" s="6" t="s">
        <v>1091</v>
      </c>
      <c r="Q207" s="6"/>
      <c r="R207" s="6"/>
    </row>
    <row r="208" spans="1:18" x14ac:dyDescent="0.25">
      <c r="A208" s="6" t="s">
        <v>0</v>
      </c>
      <c r="B208" s="6" t="s">
        <v>4</v>
      </c>
      <c r="C208" s="6" t="s">
        <v>688</v>
      </c>
      <c r="D208" s="6" t="s">
        <v>689</v>
      </c>
      <c r="E208" s="6" t="s">
        <v>97</v>
      </c>
      <c r="F208" s="6" t="s">
        <v>98</v>
      </c>
      <c r="G208" s="6">
        <v>107</v>
      </c>
      <c r="H208" s="6">
        <v>501</v>
      </c>
      <c r="I208" s="6">
        <v>107</v>
      </c>
      <c r="J208" s="6">
        <v>503</v>
      </c>
      <c r="K208" s="6">
        <v>107</v>
      </c>
      <c r="L208" s="6">
        <v>497</v>
      </c>
      <c r="M208" s="6" t="s">
        <v>1089</v>
      </c>
      <c r="N208" s="6" t="s">
        <v>1095</v>
      </c>
      <c r="O208" s="6" t="s">
        <v>47</v>
      </c>
      <c r="P208" s="6" t="s">
        <v>1119</v>
      </c>
      <c r="Q208" s="6"/>
      <c r="R208" s="6"/>
    </row>
    <row r="209" spans="1:18" x14ac:dyDescent="0.25">
      <c r="A209" s="6" t="s">
        <v>0</v>
      </c>
      <c r="B209" s="6" t="s">
        <v>4</v>
      </c>
      <c r="C209" s="6" t="s">
        <v>688</v>
      </c>
      <c r="D209" s="6" t="s">
        <v>689</v>
      </c>
      <c r="E209" s="6" t="s">
        <v>97</v>
      </c>
      <c r="F209" s="6" t="s">
        <v>98</v>
      </c>
      <c r="G209" s="6">
        <v>107</v>
      </c>
      <c r="H209" s="6">
        <v>501</v>
      </c>
      <c r="I209" s="6">
        <v>107</v>
      </c>
      <c r="J209" s="6">
        <v>503</v>
      </c>
      <c r="K209" s="6">
        <v>107</v>
      </c>
      <c r="L209" s="6">
        <v>497</v>
      </c>
      <c r="M209" s="6" t="s">
        <v>1097</v>
      </c>
      <c r="N209" s="6" t="s">
        <v>1090</v>
      </c>
      <c r="O209" s="6" t="s">
        <v>38</v>
      </c>
      <c r="P209" s="6" t="s">
        <v>1102</v>
      </c>
      <c r="Q209" s="6"/>
      <c r="R209" s="6"/>
    </row>
    <row r="210" spans="1:18" x14ac:dyDescent="0.25">
      <c r="A210" s="6" t="s">
        <v>0</v>
      </c>
      <c r="B210" s="6" t="s">
        <v>4</v>
      </c>
      <c r="C210" s="6" t="s">
        <v>688</v>
      </c>
      <c r="D210" s="6" t="s">
        <v>689</v>
      </c>
      <c r="E210" s="6" t="s">
        <v>97</v>
      </c>
      <c r="F210" s="6" t="s">
        <v>98</v>
      </c>
      <c r="G210" s="6">
        <v>107</v>
      </c>
      <c r="H210" s="6">
        <v>501</v>
      </c>
      <c r="I210" s="6">
        <v>107</v>
      </c>
      <c r="J210" s="6">
        <v>503</v>
      </c>
      <c r="K210" s="6">
        <v>107</v>
      </c>
      <c r="L210" s="6">
        <v>497</v>
      </c>
      <c r="M210" s="6" t="s">
        <v>1097</v>
      </c>
      <c r="N210" s="6" t="s">
        <v>1092</v>
      </c>
      <c r="O210" s="6" t="s">
        <v>40</v>
      </c>
      <c r="P210" s="6" t="s">
        <v>1111</v>
      </c>
      <c r="Q210" s="6"/>
      <c r="R210" s="6"/>
    </row>
    <row r="211" spans="1:18" x14ac:dyDescent="0.25">
      <c r="A211" s="6" t="s">
        <v>0</v>
      </c>
      <c r="B211" s="6" t="s">
        <v>4</v>
      </c>
      <c r="C211" s="6" t="s">
        <v>688</v>
      </c>
      <c r="D211" s="6" t="s">
        <v>689</v>
      </c>
      <c r="E211" s="6" t="s">
        <v>97</v>
      </c>
      <c r="F211" s="6" t="s">
        <v>98</v>
      </c>
      <c r="G211" s="6">
        <v>107</v>
      </c>
      <c r="H211" s="6">
        <v>501</v>
      </c>
      <c r="I211" s="6">
        <v>107</v>
      </c>
      <c r="J211" s="6">
        <v>503</v>
      </c>
      <c r="K211" s="6">
        <v>107</v>
      </c>
      <c r="L211" s="6">
        <v>497</v>
      </c>
      <c r="M211" s="6" t="s">
        <v>1097</v>
      </c>
      <c r="N211" s="6" t="s">
        <v>1095</v>
      </c>
      <c r="O211" s="6" t="s">
        <v>1093</v>
      </c>
      <c r="P211" s="6" t="s">
        <v>1094</v>
      </c>
      <c r="Q211" s="6"/>
      <c r="R211" s="6"/>
    </row>
    <row r="212" spans="1:18" x14ac:dyDescent="0.25">
      <c r="A212" s="6" t="s">
        <v>0</v>
      </c>
      <c r="B212" s="6" t="s">
        <v>4</v>
      </c>
      <c r="C212" s="6" t="s">
        <v>688</v>
      </c>
      <c r="D212" s="6" t="s">
        <v>689</v>
      </c>
      <c r="E212" s="6" t="s">
        <v>97</v>
      </c>
      <c r="F212" s="6" t="s">
        <v>98</v>
      </c>
      <c r="G212" s="6">
        <v>107</v>
      </c>
      <c r="H212" s="6">
        <v>501</v>
      </c>
      <c r="I212" s="6">
        <v>107</v>
      </c>
      <c r="J212" s="6">
        <v>503</v>
      </c>
      <c r="K212" s="6">
        <v>107</v>
      </c>
      <c r="L212" s="6">
        <v>497</v>
      </c>
      <c r="M212" s="6" t="s">
        <v>1101</v>
      </c>
      <c r="N212" s="6" t="s">
        <v>1090</v>
      </c>
      <c r="O212" s="6" t="s">
        <v>38</v>
      </c>
      <c r="P212" s="6" t="s">
        <v>1102</v>
      </c>
      <c r="Q212" s="6"/>
      <c r="R212" s="6"/>
    </row>
    <row r="213" spans="1:18" x14ac:dyDescent="0.25">
      <c r="A213" s="6" t="s">
        <v>0</v>
      </c>
      <c r="B213" s="6" t="s">
        <v>4</v>
      </c>
      <c r="C213" s="6" t="s">
        <v>688</v>
      </c>
      <c r="D213" s="6" t="s">
        <v>689</v>
      </c>
      <c r="E213" s="6" t="s">
        <v>97</v>
      </c>
      <c r="F213" s="6" t="s">
        <v>98</v>
      </c>
      <c r="G213" s="6">
        <v>107</v>
      </c>
      <c r="H213" s="6">
        <v>501</v>
      </c>
      <c r="I213" s="6">
        <v>107</v>
      </c>
      <c r="J213" s="6">
        <v>503</v>
      </c>
      <c r="K213" s="6">
        <v>107</v>
      </c>
      <c r="L213" s="6">
        <v>497</v>
      </c>
      <c r="M213" s="6" t="s">
        <v>1101</v>
      </c>
      <c r="N213" s="6" t="s">
        <v>1092</v>
      </c>
      <c r="O213" s="6" t="s">
        <v>40</v>
      </c>
      <c r="P213" s="6" t="s">
        <v>1111</v>
      </c>
      <c r="Q213" s="6"/>
      <c r="R213" s="6"/>
    </row>
    <row r="214" spans="1:18" x14ac:dyDescent="0.25">
      <c r="A214" s="6" t="s">
        <v>0</v>
      </c>
      <c r="B214" s="6" t="s">
        <v>4</v>
      </c>
      <c r="C214" s="6" t="s">
        <v>688</v>
      </c>
      <c r="D214" s="6" t="s">
        <v>689</v>
      </c>
      <c r="E214" s="6" t="s">
        <v>97</v>
      </c>
      <c r="F214" s="6" t="s">
        <v>98</v>
      </c>
      <c r="G214" s="6">
        <v>107</v>
      </c>
      <c r="H214" s="6">
        <v>501</v>
      </c>
      <c r="I214" s="6">
        <v>107</v>
      </c>
      <c r="J214" s="6">
        <v>503</v>
      </c>
      <c r="K214" s="6">
        <v>107</v>
      </c>
      <c r="L214" s="6">
        <v>497</v>
      </c>
      <c r="M214" s="6" t="s">
        <v>1101</v>
      </c>
      <c r="N214" s="6" t="s">
        <v>1095</v>
      </c>
      <c r="O214" s="6" t="s">
        <v>38</v>
      </c>
      <c r="P214" s="6" t="s">
        <v>1091</v>
      </c>
      <c r="Q214" s="6"/>
      <c r="R214" s="6"/>
    </row>
    <row r="215" spans="1:18" x14ac:dyDescent="0.25">
      <c r="A215" s="6" t="s">
        <v>0</v>
      </c>
      <c r="B215" s="6" t="s">
        <v>4</v>
      </c>
      <c r="C215" s="6" t="s">
        <v>688</v>
      </c>
      <c r="D215" s="6" t="s">
        <v>689</v>
      </c>
      <c r="E215" s="6" t="s">
        <v>97</v>
      </c>
      <c r="F215" s="6" t="s">
        <v>98</v>
      </c>
      <c r="G215" s="6">
        <v>107</v>
      </c>
      <c r="H215" s="6">
        <v>501</v>
      </c>
      <c r="I215" s="6">
        <v>107</v>
      </c>
      <c r="J215" s="6">
        <v>503</v>
      </c>
      <c r="K215" s="6">
        <v>107</v>
      </c>
      <c r="L215" s="6">
        <v>497</v>
      </c>
      <c r="M215" s="6" t="s">
        <v>1106</v>
      </c>
      <c r="N215" s="6" t="s">
        <v>1090</v>
      </c>
      <c r="O215" s="6" t="s">
        <v>36</v>
      </c>
      <c r="P215" s="6" t="s">
        <v>1116</v>
      </c>
      <c r="Q215" s="6"/>
      <c r="R215" s="6"/>
    </row>
    <row r="216" spans="1:18" x14ac:dyDescent="0.25">
      <c r="A216" s="6" t="s">
        <v>0</v>
      </c>
      <c r="B216" s="6" t="s">
        <v>4</v>
      </c>
      <c r="C216" s="6" t="s">
        <v>688</v>
      </c>
      <c r="D216" s="6" t="s">
        <v>689</v>
      </c>
      <c r="E216" s="6" t="s">
        <v>97</v>
      </c>
      <c r="F216" s="6" t="s">
        <v>98</v>
      </c>
      <c r="G216" s="6">
        <v>107</v>
      </c>
      <c r="H216" s="6">
        <v>501</v>
      </c>
      <c r="I216" s="6">
        <v>107</v>
      </c>
      <c r="J216" s="6">
        <v>503</v>
      </c>
      <c r="K216" s="6">
        <v>107</v>
      </c>
      <c r="L216" s="6">
        <v>497</v>
      </c>
      <c r="M216" s="6" t="s">
        <v>1106</v>
      </c>
      <c r="N216" s="6" t="s">
        <v>1092</v>
      </c>
      <c r="O216" s="6" t="s">
        <v>40</v>
      </c>
      <c r="P216" s="6" t="s">
        <v>1111</v>
      </c>
      <c r="Q216" s="6"/>
      <c r="R216" s="6"/>
    </row>
    <row r="217" spans="1:18" x14ac:dyDescent="0.25">
      <c r="A217" s="6" t="s">
        <v>0</v>
      </c>
      <c r="B217" s="6" t="s">
        <v>4</v>
      </c>
      <c r="C217" s="6" t="s">
        <v>688</v>
      </c>
      <c r="D217" s="6" t="s">
        <v>689</v>
      </c>
      <c r="E217" s="6" t="s">
        <v>97</v>
      </c>
      <c r="F217" s="6" t="s">
        <v>98</v>
      </c>
      <c r="G217" s="6">
        <v>107</v>
      </c>
      <c r="H217" s="6">
        <v>501</v>
      </c>
      <c r="I217" s="6">
        <v>107</v>
      </c>
      <c r="J217" s="6">
        <v>503</v>
      </c>
      <c r="K217" s="6">
        <v>107</v>
      </c>
      <c r="L217" s="6">
        <v>497</v>
      </c>
      <c r="M217" s="6" t="s">
        <v>1106</v>
      </c>
      <c r="N217" s="6" t="s">
        <v>1095</v>
      </c>
      <c r="O217" s="6" t="s">
        <v>26</v>
      </c>
      <c r="P217" s="6" t="s">
        <v>1099</v>
      </c>
      <c r="Q217" s="6"/>
      <c r="R217" s="6"/>
    </row>
    <row r="218" spans="1:18" x14ac:dyDescent="0.25">
      <c r="A218" s="6" t="s">
        <v>0</v>
      </c>
      <c r="B218" s="6" t="s">
        <v>4</v>
      </c>
      <c r="C218" s="6" t="s">
        <v>263</v>
      </c>
      <c r="D218" s="6" t="s">
        <v>264</v>
      </c>
      <c r="E218" s="6" t="s">
        <v>97</v>
      </c>
      <c r="F218" s="6" t="s">
        <v>125</v>
      </c>
      <c r="G218" s="6">
        <v>22</v>
      </c>
      <c r="H218" s="6">
        <v>101</v>
      </c>
      <c r="I218" s="6">
        <v>18</v>
      </c>
      <c r="J218" s="6">
        <v>91</v>
      </c>
      <c r="K218" s="6">
        <v>22</v>
      </c>
      <c r="L218" s="6">
        <v>103</v>
      </c>
      <c r="M218" s="6" t="s">
        <v>1089</v>
      </c>
      <c r="N218" s="6" t="s">
        <v>1090</v>
      </c>
      <c r="O218" s="6" t="s">
        <v>39</v>
      </c>
      <c r="P218" s="6" t="s">
        <v>1112</v>
      </c>
      <c r="Q218" s="6"/>
      <c r="R218" s="6"/>
    </row>
    <row r="219" spans="1:18" x14ac:dyDescent="0.25">
      <c r="A219" s="6" t="s">
        <v>0</v>
      </c>
      <c r="B219" s="6" t="s">
        <v>4</v>
      </c>
      <c r="C219" s="6" t="s">
        <v>263</v>
      </c>
      <c r="D219" s="6" t="s">
        <v>264</v>
      </c>
      <c r="E219" s="6" t="s">
        <v>97</v>
      </c>
      <c r="F219" s="6" t="s">
        <v>125</v>
      </c>
      <c r="G219" s="6">
        <v>22</v>
      </c>
      <c r="H219" s="6">
        <v>101</v>
      </c>
      <c r="I219" s="6">
        <v>18</v>
      </c>
      <c r="J219" s="6">
        <v>91</v>
      </c>
      <c r="K219" s="6">
        <v>22</v>
      </c>
      <c r="L219" s="6">
        <v>103</v>
      </c>
      <c r="M219" s="6" t="s">
        <v>1089</v>
      </c>
      <c r="N219" s="6" t="s">
        <v>1092</v>
      </c>
      <c r="O219" s="6" t="s">
        <v>1093</v>
      </c>
      <c r="P219" s="6" t="s">
        <v>1094</v>
      </c>
      <c r="Q219" s="6"/>
      <c r="R219" s="6"/>
    </row>
    <row r="220" spans="1:18" x14ac:dyDescent="0.25">
      <c r="A220" s="6" t="s">
        <v>0</v>
      </c>
      <c r="B220" s="6" t="s">
        <v>4</v>
      </c>
      <c r="C220" s="6" t="s">
        <v>263</v>
      </c>
      <c r="D220" s="6" t="s">
        <v>264</v>
      </c>
      <c r="E220" s="6" t="s">
        <v>97</v>
      </c>
      <c r="F220" s="6" t="s">
        <v>125</v>
      </c>
      <c r="G220" s="6">
        <v>22</v>
      </c>
      <c r="H220" s="6">
        <v>101</v>
      </c>
      <c r="I220" s="6">
        <v>18</v>
      </c>
      <c r="J220" s="6">
        <v>91</v>
      </c>
      <c r="K220" s="6">
        <v>22</v>
      </c>
      <c r="L220" s="6">
        <v>103</v>
      </c>
      <c r="M220" s="6" t="s">
        <v>1089</v>
      </c>
      <c r="N220" s="6" t="s">
        <v>1095</v>
      </c>
      <c r="O220" s="6" t="s">
        <v>38</v>
      </c>
      <c r="P220" s="6" t="s">
        <v>1109</v>
      </c>
      <c r="Q220" s="6"/>
      <c r="R220" s="6"/>
    </row>
    <row r="221" spans="1:18" x14ac:dyDescent="0.25">
      <c r="A221" s="6" t="s">
        <v>0</v>
      </c>
      <c r="B221" s="6" t="s">
        <v>4</v>
      </c>
      <c r="C221" s="6" t="s">
        <v>263</v>
      </c>
      <c r="D221" s="6" t="s">
        <v>264</v>
      </c>
      <c r="E221" s="6" t="s">
        <v>97</v>
      </c>
      <c r="F221" s="6" t="s">
        <v>125</v>
      </c>
      <c r="G221" s="6">
        <v>22</v>
      </c>
      <c r="H221" s="6">
        <v>101</v>
      </c>
      <c r="I221" s="6">
        <v>18</v>
      </c>
      <c r="J221" s="6">
        <v>91</v>
      </c>
      <c r="K221" s="6">
        <v>22</v>
      </c>
      <c r="L221" s="6">
        <v>103</v>
      </c>
      <c r="M221" s="6" t="s">
        <v>1097</v>
      </c>
      <c r="N221" s="6" t="s">
        <v>1090</v>
      </c>
      <c r="O221" s="6" t="s">
        <v>1093</v>
      </c>
      <c r="P221" s="6" t="s">
        <v>1094</v>
      </c>
      <c r="Q221" s="6"/>
      <c r="R221" s="6"/>
    </row>
    <row r="222" spans="1:18" x14ac:dyDescent="0.25">
      <c r="A222" s="6" t="s">
        <v>0</v>
      </c>
      <c r="B222" s="6" t="s">
        <v>4</v>
      </c>
      <c r="C222" s="6" t="s">
        <v>263</v>
      </c>
      <c r="D222" s="6" t="s">
        <v>264</v>
      </c>
      <c r="E222" s="6" t="s">
        <v>97</v>
      </c>
      <c r="F222" s="6" t="s">
        <v>125</v>
      </c>
      <c r="G222" s="6">
        <v>22</v>
      </c>
      <c r="H222" s="6">
        <v>101</v>
      </c>
      <c r="I222" s="6">
        <v>18</v>
      </c>
      <c r="J222" s="6">
        <v>91</v>
      </c>
      <c r="K222" s="6">
        <v>22</v>
      </c>
      <c r="L222" s="6">
        <v>103</v>
      </c>
      <c r="M222" s="6" t="s">
        <v>1097</v>
      </c>
      <c r="N222" s="6" t="s">
        <v>1092</v>
      </c>
      <c r="O222" s="6" t="s">
        <v>39</v>
      </c>
      <c r="P222" s="6" t="s">
        <v>1112</v>
      </c>
      <c r="Q222" s="6"/>
      <c r="R222" s="6"/>
    </row>
    <row r="223" spans="1:18" x14ac:dyDescent="0.25">
      <c r="A223" s="6" t="s">
        <v>0</v>
      </c>
      <c r="B223" s="6" t="s">
        <v>4</v>
      </c>
      <c r="C223" s="6" t="s">
        <v>263</v>
      </c>
      <c r="D223" s="6" t="s">
        <v>264</v>
      </c>
      <c r="E223" s="6" t="s">
        <v>97</v>
      </c>
      <c r="F223" s="6" t="s">
        <v>125</v>
      </c>
      <c r="G223" s="6">
        <v>22</v>
      </c>
      <c r="H223" s="6">
        <v>101</v>
      </c>
      <c r="I223" s="6">
        <v>18</v>
      </c>
      <c r="J223" s="6">
        <v>91</v>
      </c>
      <c r="K223" s="6">
        <v>22</v>
      </c>
      <c r="L223" s="6">
        <v>103</v>
      </c>
      <c r="M223" s="6" t="s">
        <v>1097</v>
      </c>
      <c r="N223" s="6" t="s">
        <v>1095</v>
      </c>
      <c r="O223" s="6" t="s">
        <v>38</v>
      </c>
      <c r="P223" s="6" t="s">
        <v>1102</v>
      </c>
      <c r="Q223" s="6"/>
      <c r="R223" s="6"/>
    </row>
    <row r="224" spans="1:18" x14ac:dyDescent="0.25">
      <c r="A224" s="6" t="s">
        <v>0</v>
      </c>
      <c r="B224" s="6" t="s">
        <v>4</v>
      </c>
      <c r="C224" s="6" t="s">
        <v>263</v>
      </c>
      <c r="D224" s="6" t="s">
        <v>264</v>
      </c>
      <c r="E224" s="6" t="s">
        <v>97</v>
      </c>
      <c r="F224" s="6" t="s">
        <v>125</v>
      </c>
      <c r="G224" s="6">
        <v>22</v>
      </c>
      <c r="H224" s="6">
        <v>101</v>
      </c>
      <c r="I224" s="6">
        <v>18</v>
      </c>
      <c r="J224" s="6">
        <v>91</v>
      </c>
      <c r="K224" s="6">
        <v>22</v>
      </c>
      <c r="L224" s="6">
        <v>103</v>
      </c>
      <c r="M224" s="6" t="s">
        <v>1101</v>
      </c>
      <c r="N224" s="6" t="s">
        <v>1090</v>
      </c>
      <c r="O224" s="6" t="s">
        <v>38</v>
      </c>
      <c r="P224" s="6" t="s">
        <v>1091</v>
      </c>
      <c r="Q224" s="6"/>
      <c r="R224" s="6"/>
    </row>
    <row r="225" spans="1:18" x14ac:dyDescent="0.25">
      <c r="A225" s="6" t="s">
        <v>0</v>
      </c>
      <c r="B225" s="6" t="s">
        <v>4</v>
      </c>
      <c r="C225" s="6" t="s">
        <v>263</v>
      </c>
      <c r="D225" s="6" t="s">
        <v>264</v>
      </c>
      <c r="E225" s="6" t="s">
        <v>97</v>
      </c>
      <c r="F225" s="6" t="s">
        <v>125</v>
      </c>
      <c r="G225" s="6">
        <v>22</v>
      </c>
      <c r="H225" s="6">
        <v>101</v>
      </c>
      <c r="I225" s="6">
        <v>18</v>
      </c>
      <c r="J225" s="6">
        <v>91</v>
      </c>
      <c r="K225" s="6">
        <v>22</v>
      </c>
      <c r="L225" s="6">
        <v>103</v>
      </c>
      <c r="M225" s="6" t="s">
        <v>1101</v>
      </c>
      <c r="N225" s="6" t="s">
        <v>1092</v>
      </c>
      <c r="O225" s="6" t="s">
        <v>1103</v>
      </c>
      <c r="P225" s="6" t="s">
        <v>1113</v>
      </c>
      <c r="Q225" s="6"/>
      <c r="R225" s="6"/>
    </row>
    <row r="226" spans="1:18" x14ac:dyDescent="0.25">
      <c r="A226" s="6" t="s">
        <v>0</v>
      </c>
      <c r="B226" s="6" t="s">
        <v>4</v>
      </c>
      <c r="C226" s="6" t="s">
        <v>263</v>
      </c>
      <c r="D226" s="6" t="s">
        <v>264</v>
      </c>
      <c r="E226" s="6" t="s">
        <v>97</v>
      </c>
      <c r="F226" s="6" t="s">
        <v>125</v>
      </c>
      <c r="G226" s="6">
        <v>22</v>
      </c>
      <c r="H226" s="6">
        <v>101</v>
      </c>
      <c r="I226" s="6">
        <v>18</v>
      </c>
      <c r="J226" s="6">
        <v>91</v>
      </c>
      <c r="K226" s="6">
        <v>22</v>
      </c>
      <c r="L226" s="6">
        <v>103</v>
      </c>
      <c r="M226" s="6" t="s">
        <v>1101</v>
      </c>
      <c r="N226" s="6" t="s">
        <v>1095</v>
      </c>
      <c r="O226" s="6" t="s">
        <v>38</v>
      </c>
      <c r="P226" s="6" t="s">
        <v>1102</v>
      </c>
      <c r="Q226" s="6"/>
      <c r="R226" s="6"/>
    </row>
    <row r="227" spans="1:18" x14ac:dyDescent="0.25">
      <c r="A227" s="6" t="s">
        <v>0</v>
      </c>
      <c r="B227" s="6" t="s">
        <v>4</v>
      </c>
      <c r="C227" s="6" t="s">
        <v>263</v>
      </c>
      <c r="D227" s="6" t="s">
        <v>264</v>
      </c>
      <c r="E227" s="6" t="s">
        <v>97</v>
      </c>
      <c r="F227" s="6" t="s">
        <v>125</v>
      </c>
      <c r="G227" s="6">
        <v>22</v>
      </c>
      <c r="H227" s="6">
        <v>101</v>
      </c>
      <c r="I227" s="6">
        <v>18</v>
      </c>
      <c r="J227" s="6">
        <v>91</v>
      </c>
      <c r="K227" s="6">
        <v>22</v>
      </c>
      <c r="L227" s="6">
        <v>103</v>
      </c>
      <c r="M227" s="6" t="s">
        <v>1106</v>
      </c>
      <c r="N227" s="6" t="s">
        <v>1090</v>
      </c>
      <c r="O227" s="6" t="s">
        <v>26</v>
      </c>
      <c r="P227" s="6" t="s">
        <v>1114</v>
      </c>
      <c r="Q227" s="6"/>
      <c r="R227" s="6"/>
    </row>
    <row r="228" spans="1:18" x14ac:dyDescent="0.25">
      <c r="A228" s="6" t="s">
        <v>0</v>
      </c>
      <c r="B228" s="6" t="s">
        <v>4</v>
      </c>
      <c r="C228" s="6" t="s">
        <v>263</v>
      </c>
      <c r="D228" s="6" t="s">
        <v>264</v>
      </c>
      <c r="E228" s="6" t="s">
        <v>97</v>
      </c>
      <c r="F228" s="6" t="s">
        <v>125</v>
      </c>
      <c r="G228" s="6">
        <v>22</v>
      </c>
      <c r="H228" s="6">
        <v>101</v>
      </c>
      <c r="I228" s="6">
        <v>18</v>
      </c>
      <c r="J228" s="6">
        <v>91</v>
      </c>
      <c r="K228" s="6">
        <v>22</v>
      </c>
      <c r="L228" s="6">
        <v>103</v>
      </c>
      <c r="M228" s="6" t="s">
        <v>1106</v>
      </c>
      <c r="N228" s="6" t="s">
        <v>1092</v>
      </c>
      <c r="O228" s="6" t="s">
        <v>26</v>
      </c>
      <c r="P228" s="6" t="s">
        <v>1098</v>
      </c>
      <c r="Q228" s="6"/>
      <c r="R228" s="6"/>
    </row>
    <row r="229" spans="1:18" x14ac:dyDescent="0.25">
      <c r="A229" s="6" t="s">
        <v>0</v>
      </c>
      <c r="B229" s="6" t="s">
        <v>4</v>
      </c>
      <c r="C229" s="6" t="s">
        <v>263</v>
      </c>
      <c r="D229" s="6" t="s">
        <v>264</v>
      </c>
      <c r="E229" s="6" t="s">
        <v>97</v>
      </c>
      <c r="F229" s="6" t="s">
        <v>125</v>
      </c>
      <c r="G229" s="6">
        <v>22</v>
      </c>
      <c r="H229" s="6">
        <v>101</v>
      </c>
      <c r="I229" s="6">
        <v>18</v>
      </c>
      <c r="J229" s="6">
        <v>91</v>
      </c>
      <c r="K229" s="6">
        <v>22</v>
      </c>
      <c r="L229" s="6">
        <v>103</v>
      </c>
      <c r="M229" s="6" t="s">
        <v>1106</v>
      </c>
      <c r="N229" s="6" t="s">
        <v>1095</v>
      </c>
      <c r="O229" s="6" t="s">
        <v>38</v>
      </c>
      <c r="P229" s="6" t="s">
        <v>1102</v>
      </c>
      <c r="Q229" s="6"/>
      <c r="R229" s="6"/>
    </row>
    <row r="230" spans="1:18" x14ac:dyDescent="0.25">
      <c r="A230" s="6" t="s">
        <v>0</v>
      </c>
      <c r="B230" s="6" t="s">
        <v>4</v>
      </c>
      <c r="C230" s="6" t="s">
        <v>265</v>
      </c>
      <c r="D230" s="6" t="s">
        <v>266</v>
      </c>
      <c r="E230" s="6" t="s">
        <v>97</v>
      </c>
      <c r="F230" s="6" t="s">
        <v>125</v>
      </c>
      <c r="G230" s="6">
        <v>14</v>
      </c>
      <c r="H230" s="6">
        <v>73</v>
      </c>
      <c r="I230" s="6">
        <v>12</v>
      </c>
      <c r="J230" s="6">
        <v>61</v>
      </c>
      <c r="K230" s="6">
        <v>14</v>
      </c>
      <c r="L230" s="6">
        <v>72</v>
      </c>
      <c r="M230" s="6" t="s">
        <v>1089</v>
      </c>
      <c r="N230" s="6" t="s">
        <v>1090</v>
      </c>
      <c r="O230" s="6" t="s">
        <v>38</v>
      </c>
      <c r="P230" s="6" t="s">
        <v>1091</v>
      </c>
      <c r="Q230" s="6"/>
      <c r="R230" s="6"/>
    </row>
    <row r="231" spans="1:18" x14ac:dyDescent="0.25">
      <c r="A231" s="6" t="s">
        <v>0</v>
      </c>
      <c r="B231" s="6" t="s">
        <v>4</v>
      </c>
      <c r="C231" s="6" t="s">
        <v>265</v>
      </c>
      <c r="D231" s="6" t="s">
        <v>266</v>
      </c>
      <c r="E231" s="6" t="s">
        <v>97</v>
      </c>
      <c r="F231" s="6" t="s">
        <v>125</v>
      </c>
      <c r="G231" s="6">
        <v>14</v>
      </c>
      <c r="H231" s="6">
        <v>73</v>
      </c>
      <c r="I231" s="6">
        <v>12</v>
      </c>
      <c r="J231" s="6">
        <v>61</v>
      </c>
      <c r="K231" s="6">
        <v>14</v>
      </c>
      <c r="L231" s="6">
        <v>72</v>
      </c>
      <c r="M231" s="6" t="s">
        <v>1089</v>
      </c>
      <c r="N231" s="6" t="s">
        <v>1092</v>
      </c>
      <c r="O231" s="6" t="s">
        <v>1093</v>
      </c>
      <c r="P231" s="6" t="s">
        <v>1094</v>
      </c>
      <c r="Q231" s="6"/>
      <c r="R231" s="6"/>
    </row>
    <row r="232" spans="1:18" x14ac:dyDescent="0.25">
      <c r="A232" s="6" t="s">
        <v>0</v>
      </c>
      <c r="B232" s="6" t="s">
        <v>4</v>
      </c>
      <c r="C232" s="6" t="s">
        <v>265</v>
      </c>
      <c r="D232" s="6" t="s">
        <v>266</v>
      </c>
      <c r="E232" s="6" t="s">
        <v>97</v>
      </c>
      <c r="F232" s="6" t="s">
        <v>125</v>
      </c>
      <c r="G232" s="6">
        <v>14</v>
      </c>
      <c r="H232" s="6">
        <v>73</v>
      </c>
      <c r="I232" s="6">
        <v>12</v>
      </c>
      <c r="J232" s="6">
        <v>61</v>
      </c>
      <c r="K232" s="6">
        <v>14</v>
      </c>
      <c r="L232" s="6">
        <v>72</v>
      </c>
      <c r="M232" s="6" t="s">
        <v>1089</v>
      </c>
      <c r="N232" s="6" t="s">
        <v>1095</v>
      </c>
      <c r="O232" s="6" t="s">
        <v>36</v>
      </c>
      <c r="P232" s="6" t="s">
        <v>1121</v>
      </c>
      <c r="Q232" s="6"/>
      <c r="R232" s="6"/>
    </row>
    <row r="233" spans="1:18" x14ac:dyDescent="0.25">
      <c r="A233" s="6" t="s">
        <v>0</v>
      </c>
      <c r="B233" s="6" t="s">
        <v>4</v>
      </c>
      <c r="C233" s="6" t="s">
        <v>265</v>
      </c>
      <c r="D233" s="6" t="s">
        <v>266</v>
      </c>
      <c r="E233" s="6" t="s">
        <v>97</v>
      </c>
      <c r="F233" s="6" t="s">
        <v>125</v>
      </c>
      <c r="G233" s="6">
        <v>14</v>
      </c>
      <c r="H233" s="6">
        <v>73</v>
      </c>
      <c r="I233" s="6">
        <v>12</v>
      </c>
      <c r="J233" s="6">
        <v>61</v>
      </c>
      <c r="K233" s="6">
        <v>14</v>
      </c>
      <c r="L233" s="6">
        <v>72</v>
      </c>
      <c r="M233" s="6" t="s">
        <v>1097</v>
      </c>
      <c r="N233" s="6" t="s">
        <v>1090</v>
      </c>
      <c r="O233" s="6" t="s">
        <v>38</v>
      </c>
      <c r="P233" s="6" t="s">
        <v>1109</v>
      </c>
      <c r="Q233" s="6"/>
      <c r="R233" s="6"/>
    </row>
    <row r="234" spans="1:18" x14ac:dyDescent="0.25">
      <c r="A234" s="6" t="s">
        <v>0</v>
      </c>
      <c r="B234" s="6" t="s">
        <v>4</v>
      </c>
      <c r="C234" s="6" t="s">
        <v>265</v>
      </c>
      <c r="D234" s="6" t="s">
        <v>266</v>
      </c>
      <c r="E234" s="6" t="s">
        <v>97</v>
      </c>
      <c r="F234" s="6" t="s">
        <v>125</v>
      </c>
      <c r="G234" s="6">
        <v>14</v>
      </c>
      <c r="H234" s="6">
        <v>73</v>
      </c>
      <c r="I234" s="6">
        <v>12</v>
      </c>
      <c r="J234" s="6">
        <v>61</v>
      </c>
      <c r="K234" s="6">
        <v>14</v>
      </c>
      <c r="L234" s="6">
        <v>72</v>
      </c>
      <c r="M234" s="6" t="s">
        <v>1097</v>
      </c>
      <c r="N234" s="6" t="s">
        <v>1092</v>
      </c>
      <c r="O234" s="6" t="s">
        <v>38</v>
      </c>
      <c r="P234" s="6" t="s">
        <v>1091</v>
      </c>
      <c r="Q234" s="6"/>
      <c r="R234" s="6"/>
    </row>
    <row r="235" spans="1:18" x14ac:dyDescent="0.25">
      <c r="A235" s="6" t="s">
        <v>0</v>
      </c>
      <c r="B235" s="6" t="s">
        <v>4</v>
      </c>
      <c r="C235" s="6" t="s">
        <v>265</v>
      </c>
      <c r="D235" s="6" t="s">
        <v>266</v>
      </c>
      <c r="E235" s="6" t="s">
        <v>97</v>
      </c>
      <c r="F235" s="6" t="s">
        <v>125</v>
      </c>
      <c r="G235" s="6">
        <v>14</v>
      </c>
      <c r="H235" s="6">
        <v>73</v>
      </c>
      <c r="I235" s="6">
        <v>12</v>
      </c>
      <c r="J235" s="6">
        <v>61</v>
      </c>
      <c r="K235" s="6">
        <v>14</v>
      </c>
      <c r="L235" s="6">
        <v>72</v>
      </c>
      <c r="M235" s="6" t="s">
        <v>1097</v>
      </c>
      <c r="N235" s="6" t="s">
        <v>1095</v>
      </c>
      <c r="O235" s="6" t="s">
        <v>1093</v>
      </c>
      <c r="P235" s="6" t="s">
        <v>1094</v>
      </c>
      <c r="Q235" s="6"/>
      <c r="R235" s="6"/>
    </row>
    <row r="236" spans="1:18" x14ac:dyDescent="0.25">
      <c r="A236" s="6" t="s">
        <v>0</v>
      </c>
      <c r="B236" s="6" t="s">
        <v>4</v>
      </c>
      <c r="C236" s="6" t="s">
        <v>265</v>
      </c>
      <c r="D236" s="6" t="s">
        <v>266</v>
      </c>
      <c r="E236" s="6" t="s">
        <v>97</v>
      </c>
      <c r="F236" s="6" t="s">
        <v>125</v>
      </c>
      <c r="G236" s="6">
        <v>14</v>
      </c>
      <c r="H236" s="6">
        <v>73</v>
      </c>
      <c r="I236" s="6">
        <v>12</v>
      </c>
      <c r="J236" s="6">
        <v>61</v>
      </c>
      <c r="K236" s="6">
        <v>14</v>
      </c>
      <c r="L236" s="6">
        <v>72</v>
      </c>
      <c r="M236" s="6" t="s">
        <v>1101</v>
      </c>
      <c r="N236" s="6" t="s">
        <v>1090</v>
      </c>
      <c r="O236" s="6" t="s">
        <v>38</v>
      </c>
      <c r="P236" s="6" t="s">
        <v>1109</v>
      </c>
      <c r="Q236" s="6"/>
      <c r="R236" s="6"/>
    </row>
    <row r="237" spans="1:18" x14ac:dyDescent="0.25">
      <c r="A237" s="6" t="s">
        <v>0</v>
      </c>
      <c r="B237" s="6" t="s">
        <v>4</v>
      </c>
      <c r="C237" s="6" t="s">
        <v>265</v>
      </c>
      <c r="D237" s="6" t="s">
        <v>266</v>
      </c>
      <c r="E237" s="6" t="s">
        <v>97</v>
      </c>
      <c r="F237" s="6" t="s">
        <v>125</v>
      </c>
      <c r="G237" s="6">
        <v>14</v>
      </c>
      <c r="H237" s="6">
        <v>73</v>
      </c>
      <c r="I237" s="6">
        <v>12</v>
      </c>
      <c r="J237" s="6">
        <v>61</v>
      </c>
      <c r="K237" s="6">
        <v>14</v>
      </c>
      <c r="L237" s="6">
        <v>72</v>
      </c>
      <c r="M237" s="6" t="s">
        <v>1101</v>
      </c>
      <c r="N237" s="6" t="s">
        <v>1092</v>
      </c>
      <c r="O237" s="6" t="s">
        <v>38</v>
      </c>
      <c r="P237" s="6" t="s">
        <v>1091</v>
      </c>
      <c r="Q237" s="6"/>
      <c r="R237" s="6"/>
    </row>
    <row r="238" spans="1:18" x14ac:dyDescent="0.25">
      <c r="A238" s="6" t="s">
        <v>0</v>
      </c>
      <c r="B238" s="6" t="s">
        <v>4</v>
      </c>
      <c r="C238" s="6" t="s">
        <v>265</v>
      </c>
      <c r="D238" s="6" t="s">
        <v>266</v>
      </c>
      <c r="E238" s="6" t="s">
        <v>97</v>
      </c>
      <c r="F238" s="6" t="s">
        <v>125</v>
      </c>
      <c r="G238" s="6">
        <v>14</v>
      </c>
      <c r="H238" s="6">
        <v>73</v>
      </c>
      <c r="I238" s="6">
        <v>12</v>
      </c>
      <c r="J238" s="6">
        <v>61</v>
      </c>
      <c r="K238" s="6">
        <v>14</v>
      </c>
      <c r="L238" s="6">
        <v>72</v>
      </c>
      <c r="M238" s="6" t="s">
        <v>1101</v>
      </c>
      <c r="N238" s="6" t="s">
        <v>1095</v>
      </c>
      <c r="O238" s="6" t="s">
        <v>1093</v>
      </c>
      <c r="P238" s="6" t="s">
        <v>1094</v>
      </c>
      <c r="Q238" s="6"/>
      <c r="R238" s="6"/>
    </row>
    <row r="239" spans="1:18" x14ac:dyDescent="0.25">
      <c r="A239" s="6" t="s">
        <v>0</v>
      </c>
      <c r="B239" s="6" t="s">
        <v>4</v>
      </c>
      <c r="C239" s="6" t="s">
        <v>265</v>
      </c>
      <c r="D239" s="6" t="s">
        <v>266</v>
      </c>
      <c r="E239" s="6" t="s">
        <v>97</v>
      </c>
      <c r="F239" s="6" t="s">
        <v>125</v>
      </c>
      <c r="G239" s="6">
        <v>14</v>
      </c>
      <c r="H239" s="6">
        <v>73</v>
      </c>
      <c r="I239" s="6">
        <v>12</v>
      </c>
      <c r="J239" s="6">
        <v>61</v>
      </c>
      <c r="K239" s="6">
        <v>14</v>
      </c>
      <c r="L239" s="6">
        <v>72</v>
      </c>
      <c r="M239" s="6" t="s">
        <v>1106</v>
      </c>
      <c r="N239" s="6" t="s">
        <v>1090</v>
      </c>
      <c r="O239" s="6" t="s">
        <v>26</v>
      </c>
      <c r="P239" s="6" t="s">
        <v>1100</v>
      </c>
      <c r="Q239" s="6"/>
      <c r="R239" s="6"/>
    </row>
    <row r="240" spans="1:18" x14ac:dyDescent="0.25">
      <c r="A240" s="6" t="s">
        <v>0</v>
      </c>
      <c r="B240" s="6" t="s">
        <v>4</v>
      </c>
      <c r="C240" s="6" t="s">
        <v>265</v>
      </c>
      <c r="D240" s="6" t="s">
        <v>266</v>
      </c>
      <c r="E240" s="6" t="s">
        <v>97</v>
      </c>
      <c r="F240" s="6" t="s">
        <v>125</v>
      </c>
      <c r="G240" s="6">
        <v>14</v>
      </c>
      <c r="H240" s="6">
        <v>73</v>
      </c>
      <c r="I240" s="6">
        <v>12</v>
      </c>
      <c r="J240" s="6">
        <v>61</v>
      </c>
      <c r="K240" s="6">
        <v>14</v>
      </c>
      <c r="L240" s="6">
        <v>72</v>
      </c>
      <c r="M240" s="6" t="s">
        <v>1106</v>
      </c>
      <c r="N240" s="6" t="s">
        <v>1092</v>
      </c>
      <c r="O240" s="6" t="s">
        <v>26</v>
      </c>
      <c r="P240" s="6" t="s">
        <v>1098</v>
      </c>
      <c r="Q240" s="6"/>
      <c r="R240" s="6"/>
    </row>
    <row r="241" spans="1:18" x14ac:dyDescent="0.25">
      <c r="A241" s="6" t="s">
        <v>0</v>
      </c>
      <c r="B241" s="6" t="s">
        <v>4</v>
      </c>
      <c r="C241" s="6" t="s">
        <v>265</v>
      </c>
      <c r="D241" s="6" t="s">
        <v>266</v>
      </c>
      <c r="E241" s="6" t="s">
        <v>97</v>
      </c>
      <c r="F241" s="6" t="s">
        <v>125</v>
      </c>
      <c r="G241" s="6">
        <v>14</v>
      </c>
      <c r="H241" s="6">
        <v>73</v>
      </c>
      <c r="I241" s="6">
        <v>12</v>
      </c>
      <c r="J241" s="6">
        <v>61</v>
      </c>
      <c r="K241" s="6">
        <v>14</v>
      </c>
      <c r="L241" s="6">
        <v>72</v>
      </c>
      <c r="M241" s="6" t="s">
        <v>1106</v>
      </c>
      <c r="N241" s="6" t="s">
        <v>1095</v>
      </c>
      <c r="O241" s="6" t="s">
        <v>38</v>
      </c>
      <c r="P241" s="6" t="s">
        <v>1102</v>
      </c>
      <c r="Q241" s="6"/>
      <c r="R241" s="6"/>
    </row>
    <row r="242" spans="1:18" x14ac:dyDescent="0.25">
      <c r="A242" s="6" t="s">
        <v>0</v>
      </c>
      <c r="B242" s="6" t="s">
        <v>4</v>
      </c>
      <c r="C242" s="6" t="s">
        <v>253</v>
      </c>
      <c r="D242" s="6" t="s">
        <v>254</v>
      </c>
      <c r="E242" s="6" t="s">
        <v>97</v>
      </c>
      <c r="F242" s="6" t="s">
        <v>98</v>
      </c>
      <c r="G242" s="6">
        <v>6</v>
      </c>
      <c r="H242" s="6">
        <v>36</v>
      </c>
      <c r="I242" s="6">
        <v>6</v>
      </c>
      <c r="J242" s="6">
        <v>36</v>
      </c>
      <c r="K242" s="6">
        <v>6</v>
      </c>
      <c r="L242" s="6">
        <v>36</v>
      </c>
      <c r="M242" s="6" t="s">
        <v>1089</v>
      </c>
      <c r="N242" s="6" t="s">
        <v>1090</v>
      </c>
      <c r="O242" s="6" t="s">
        <v>38</v>
      </c>
      <c r="P242" s="6" t="s">
        <v>1091</v>
      </c>
      <c r="Q242" s="6"/>
      <c r="R242" s="6"/>
    </row>
    <row r="243" spans="1:18" x14ac:dyDescent="0.25">
      <c r="A243" s="6" t="s">
        <v>0</v>
      </c>
      <c r="B243" s="6" t="s">
        <v>4</v>
      </c>
      <c r="C243" s="6" t="s">
        <v>253</v>
      </c>
      <c r="D243" s="6" t="s">
        <v>254</v>
      </c>
      <c r="E243" s="6" t="s">
        <v>97</v>
      </c>
      <c r="F243" s="6" t="s">
        <v>98</v>
      </c>
      <c r="G243" s="6">
        <v>6</v>
      </c>
      <c r="H243" s="6">
        <v>36</v>
      </c>
      <c r="I243" s="6">
        <v>6</v>
      </c>
      <c r="J243" s="6">
        <v>36</v>
      </c>
      <c r="K243" s="6">
        <v>6</v>
      </c>
      <c r="L243" s="6">
        <v>36</v>
      </c>
      <c r="M243" s="6" t="s">
        <v>1089</v>
      </c>
      <c r="N243" s="6" t="s">
        <v>1092</v>
      </c>
      <c r="O243" s="6" t="s">
        <v>1093</v>
      </c>
      <c r="P243" s="6" t="s">
        <v>1094</v>
      </c>
      <c r="Q243" s="6"/>
      <c r="R243" s="6"/>
    </row>
    <row r="244" spans="1:18" x14ac:dyDescent="0.25">
      <c r="A244" s="6" t="s">
        <v>0</v>
      </c>
      <c r="B244" s="6" t="s">
        <v>4</v>
      </c>
      <c r="C244" s="6" t="s">
        <v>253</v>
      </c>
      <c r="D244" s="6" t="s">
        <v>254</v>
      </c>
      <c r="E244" s="6" t="s">
        <v>97</v>
      </c>
      <c r="F244" s="6" t="s">
        <v>98</v>
      </c>
      <c r="G244" s="6">
        <v>6</v>
      </c>
      <c r="H244" s="6">
        <v>36</v>
      </c>
      <c r="I244" s="6">
        <v>6</v>
      </c>
      <c r="J244" s="6">
        <v>36</v>
      </c>
      <c r="K244" s="6">
        <v>6</v>
      </c>
      <c r="L244" s="6">
        <v>36</v>
      </c>
      <c r="M244" s="6" t="s">
        <v>1089</v>
      </c>
      <c r="N244" s="6" t="s">
        <v>1095</v>
      </c>
      <c r="O244" s="6" t="s">
        <v>26</v>
      </c>
      <c r="P244" s="6" t="s">
        <v>1098</v>
      </c>
      <c r="Q244" s="6"/>
      <c r="R244" s="6"/>
    </row>
    <row r="245" spans="1:18" x14ac:dyDescent="0.25">
      <c r="A245" s="6" t="s">
        <v>0</v>
      </c>
      <c r="B245" s="6" t="s">
        <v>4</v>
      </c>
      <c r="C245" s="6" t="s">
        <v>253</v>
      </c>
      <c r="D245" s="6" t="s">
        <v>254</v>
      </c>
      <c r="E245" s="6" t="s">
        <v>97</v>
      </c>
      <c r="F245" s="6" t="s">
        <v>98</v>
      </c>
      <c r="G245" s="6">
        <v>6</v>
      </c>
      <c r="H245" s="6">
        <v>36</v>
      </c>
      <c r="I245" s="6">
        <v>6</v>
      </c>
      <c r="J245" s="6">
        <v>36</v>
      </c>
      <c r="K245" s="6">
        <v>6</v>
      </c>
      <c r="L245" s="6">
        <v>36</v>
      </c>
      <c r="M245" s="6" t="s">
        <v>1097</v>
      </c>
      <c r="N245" s="6" t="s">
        <v>1090</v>
      </c>
      <c r="O245" s="6" t="s">
        <v>40</v>
      </c>
      <c r="P245" s="6" t="s">
        <v>1115</v>
      </c>
      <c r="Q245" s="6"/>
      <c r="R245" s="6"/>
    </row>
    <row r="246" spans="1:18" x14ac:dyDescent="0.25">
      <c r="A246" s="6" t="s">
        <v>0</v>
      </c>
      <c r="B246" s="6" t="s">
        <v>4</v>
      </c>
      <c r="C246" s="6" t="s">
        <v>253</v>
      </c>
      <c r="D246" s="6" t="s">
        <v>254</v>
      </c>
      <c r="E246" s="6" t="s">
        <v>97</v>
      </c>
      <c r="F246" s="6" t="s">
        <v>98</v>
      </c>
      <c r="G246" s="6">
        <v>6</v>
      </c>
      <c r="H246" s="6">
        <v>36</v>
      </c>
      <c r="I246" s="6">
        <v>6</v>
      </c>
      <c r="J246" s="6">
        <v>36</v>
      </c>
      <c r="K246" s="6">
        <v>6</v>
      </c>
      <c r="L246" s="6">
        <v>36</v>
      </c>
      <c r="M246" s="6" t="s">
        <v>1097</v>
      </c>
      <c r="N246" s="6" t="s">
        <v>1092</v>
      </c>
      <c r="O246" s="6" t="s">
        <v>36</v>
      </c>
      <c r="P246" s="6" t="s">
        <v>1096</v>
      </c>
      <c r="Q246" s="6"/>
      <c r="R246" s="6"/>
    </row>
    <row r="247" spans="1:18" x14ac:dyDescent="0.25">
      <c r="A247" s="6" t="s">
        <v>0</v>
      </c>
      <c r="B247" s="6" t="s">
        <v>4</v>
      </c>
      <c r="C247" s="6" t="s">
        <v>253</v>
      </c>
      <c r="D247" s="6" t="s">
        <v>254</v>
      </c>
      <c r="E247" s="6" t="s">
        <v>97</v>
      </c>
      <c r="F247" s="6" t="s">
        <v>98</v>
      </c>
      <c r="G247" s="6">
        <v>6</v>
      </c>
      <c r="H247" s="6">
        <v>36</v>
      </c>
      <c r="I247" s="6">
        <v>6</v>
      </c>
      <c r="J247" s="6">
        <v>36</v>
      </c>
      <c r="K247" s="6">
        <v>6</v>
      </c>
      <c r="L247" s="6">
        <v>36</v>
      </c>
      <c r="M247" s="6" t="s">
        <v>1097</v>
      </c>
      <c r="N247" s="6" t="s">
        <v>1095</v>
      </c>
      <c r="O247" s="6" t="s">
        <v>38</v>
      </c>
      <c r="P247" s="6" t="s">
        <v>1102</v>
      </c>
      <c r="Q247" s="6"/>
      <c r="R247" s="6"/>
    </row>
    <row r="248" spans="1:18" x14ac:dyDescent="0.25">
      <c r="A248" s="6" t="s">
        <v>0</v>
      </c>
      <c r="B248" s="6" t="s">
        <v>4</v>
      </c>
      <c r="C248" s="6" t="s">
        <v>253</v>
      </c>
      <c r="D248" s="6" t="s">
        <v>254</v>
      </c>
      <c r="E248" s="6" t="s">
        <v>97</v>
      </c>
      <c r="F248" s="6" t="s">
        <v>98</v>
      </c>
      <c r="G248" s="6">
        <v>6</v>
      </c>
      <c r="H248" s="6">
        <v>36</v>
      </c>
      <c r="I248" s="6">
        <v>6</v>
      </c>
      <c r="J248" s="6">
        <v>36</v>
      </c>
      <c r="K248" s="6">
        <v>6</v>
      </c>
      <c r="L248" s="6">
        <v>36</v>
      </c>
      <c r="M248" s="6" t="s">
        <v>1101</v>
      </c>
      <c r="N248" s="6" t="s">
        <v>1090</v>
      </c>
      <c r="O248" s="6" t="s">
        <v>1103</v>
      </c>
      <c r="P248" s="6" t="s">
        <v>1104</v>
      </c>
      <c r="Q248" s="6"/>
      <c r="R248" s="6"/>
    </row>
    <row r="249" spans="1:18" x14ac:dyDescent="0.25">
      <c r="A249" s="6" t="s">
        <v>0</v>
      </c>
      <c r="B249" s="6" t="s">
        <v>4</v>
      </c>
      <c r="C249" s="6" t="s">
        <v>253</v>
      </c>
      <c r="D249" s="6" t="s">
        <v>254</v>
      </c>
      <c r="E249" s="6" t="s">
        <v>97</v>
      </c>
      <c r="F249" s="6" t="s">
        <v>98</v>
      </c>
      <c r="G249" s="6">
        <v>6</v>
      </c>
      <c r="H249" s="6">
        <v>36</v>
      </c>
      <c r="I249" s="6">
        <v>6</v>
      </c>
      <c r="J249" s="6">
        <v>36</v>
      </c>
      <c r="K249" s="6">
        <v>6</v>
      </c>
      <c r="L249" s="6">
        <v>36</v>
      </c>
      <c r="M249" s="6" t="s">
        <v>1101</v>
      </c>
      <c r="N249" s="6" t="s">
        <v>1092</v>
      </c>
      <c r="O249" s="6" t="s">
        <v>36</v>
      </c>
      <c r="P249" s="6" t="s">
        <v>1105</v>
      </c>
      <c r="Q249" s="6"/>
      <c r="R249" s="6"/>
    </row>
    <row r="250" spans="1:18" x14ac:dyDescent="0.25">
      <c r="A250" s="6" t="s">
        <v>0</v>
      </c>
      <c r="B250" s="6" t="s">
        <v>4</v>
      </c>
      <c r="C250" s="6" t="s">
        <v>253</v>
      </c>
      <c r="D250" s="6" t="s">
        <v>254</v>
      </c>
      <c r="E250" s="6" t="s">
        <v>97</v>
      </c>
      <c r="F250" s="6" t="s">
        <v>98</v>
      </c>
      <c r="G250" s="6">
        <v>6</v>
      </c>
      <c r="H250" s="6">
        <v>36</v>
      </c>
      <c r="I250" s="6">
        <v>6</v>
      </c>
      <c r="J250" s="6">
        <v>36</v>
      </c>
      <c r="K250" s="6">
        <v>6</v>
      </c>
      <c r="L250" s="6">
        <v>36</v>
      </c>
      <c r="M250" s="6" t="s">
        <v>1101</v>
      </c>
      <c r="N250" s="6" t="s">
        <v>1095</v>
      </c>
      <c r="O250" s="6" t="s">
        <v>39</v>
      </c>
      <c r="P250" s="6" t="s">
        <v>1117</v>
      </c>
      <c r="Q250" s="6"/>
      <c r="R250" s="6"/>
    </row>
    <row r="251" spans="1:18" x14ac:dyDescent="0.25">
      <c r="A251" s="6" t="s">
        <v>0</v>
      </c>
      <c r="B251" s="6" t="s">
        <v>4</v>
      </c>
      <c r="C251" s="6" t="s">
        <v>253</v>
      </c>
      <c r="D251" s="6" t="s">
        <v>254</v>
      </c>
      <c r="E251" s="6" t="s">
        <v>97</v>
      </c>
      <c r="F251" s="6" t="s">
        <v>98</v>
      </c>
      <c r="G251" s="6">
        <v>6</v>
      </c>
      <c r="H251" s="6">
        <v>36</v>
      </c>
      <c r="I251" s="6">
        <v>6</v>
      </c>
      <c r="J251" s="6">
        <v>36</v>
      </c>
      <c r="K251" s="6">
        <v>6</v>
      </c>
      <c r="L251" s="6">
        <v>36</v>
      </c>
      <c r="M251" s="6" t="s">
        <v>1106</v>
      </c>
      <c r="N251" s="6" t="s">
        <v>1090</v>
      </c>
      <c r="O251" s="6" t="s">
        <v>26</v>
      </c>
      <c r="P251" s="6" t="s">
        <v>1100</v>
      </c>
      <c r="Q251" s="6"/>
      <c r="R251" s="6"/>
    </row>
    <row r="252" spans="1:18" x14ac:dyDescent="0.25">
      <c r="A252" s="6" t="s">
        <v>0</v>
      </c>
      <c r="B252" s="6" t="s">
        <v>4</v>
      </c>
      <c r="C252" s="6" t="s">
        <v>253</v>
      </c>
      <c r="D252" s="6" t="s">
        <v>254</v>
      </c>
      <c r="E252" s="6" t="s">
        <v>97</v>
      </c>
      <c r="F252" s="6" t="s">
        <v>98</v>
      </c>
      <c r="G252" s="6">
        <v>6</v>
      </c>
      <c r="H252" s="6">
        <v>36</v>
      </c>
      <c r="I252" s="6">
        <v>6</v>
      </c>
      <c r="J252" s="6">
        <v>36</v>
      </c>
      <c r="K252" s="6">
        <v>6</v>
      </c>
      <c r="L252" s="6">
        <v>36</v>
      </c>
      <c r="M252" s="6" t="s">
        <v>1106</v>
      </c>
      <c r="N252" s="6" t="s">
        <v>1092</v>
      </c>
      <c r="O252" s="6" t="s">
        <v>26</v>
      </c>
      <c r="P252" s="6" t="s">
        <v>1098</v>
      </c>
      <c r="Q252" s="6"/>
      <c r="R252" s="6"/>
    </row>
    <row r="253" spans="1:18" x14ac:dyDescent="0.25">
      <c r="A253" s="6" t="s">
        <v>0</v>
      </c>
      <c r="B253" s="6" t="s">
        <v>4</v>
      </c>
      <c r="C253" s="6" t="s">
        <v>253</v>
      </c>
      <c r="D253" s="6" t="s">
        <v>254</v>
      </c>
      <c r="E253" s="6" t="s">
        <v>97</v>
      </c>
      <c r="F253" s="6" t="s">
        <v>98</v>
      </c>
      <c r="G253" s="6">
        <v>6</v>
      </c>
      <c r="H253" s="6">
        <v>36</v>
      </c>
      <c r="I253" s="6">
        <v>6</v>
      </c>
      <c r="J253" s="6">
        <v>36</v>
      </c>
      <c r="K253" s="6">
        <v>6</v>
      </c>
      <c r="L253" s="6">
        <v>36</v>
      </c>
      <c r="M253" s="6" t="s">
        <v>1106</v>
      </c>
      <c r="N253" s="6" t="s">
        <v>1095</v>
      </c>
      <c r="O253" s="6" t="s">
        <v>39</v>
      </c>
      <c r="P253" s="6" t="s">
        <v>1107</v>
      </c>
      <c r="Q253" s="6"/>
      <c r="R253" s="6"/>
    </row>
    <row r="254" spans="1:18" x14ac:dyDescent="0.25">
      <c r="A254" s="6" t="s">
        <v>0</v>
      </c>
      <c r="B254" s="6" t="s">
        <v>4</v>
      </c>
      <c r="C254" s="6" t="s">
        <v>832</v>
      </c>
      <c r="D254" s="6" t="s">
        <v>833</v>
      </c>
      <c r="E254" s="6" t="s">
        <v>97</v>
      </c>
      <c r="F254" s="6" t="s">
        <v>98</v>
      </c>
      <c r="G254" s="6">
        <v>68</v>
      </c>
      <c r="H254" s="6">
        <v>340</v>
      </c>
      <c r="I254" s="6">
        <v>61</v>
      </c>
      <c r="J254" s="6">
        <v>315</v>
      </c>
      <c r="K254" s="6">
        <v>68</v>
      </c>
      <c r="L254" s="6">
        <v>340</v>
      </c>
      <c r="M254" s="6" t="s">
        <v>1089</v>
      </c>
      <c r="N254" s="6" t="s">
        <v>1090</v>
      </c>
      <c r="O254" s="6" t="s">
        <v>38</v>
      </c>
      <c r="P254" s="6" t="s">
        <v>1091</v>
      </c>
      <c r="Q254" s="6"/>
      <c r="R254" s="6"/>
    </row>
    <row r="255" spans="1:18" x14ac:dyDescent="0.25">
      <c r="A255" s="6" t="s">
        <v>0</v>
      </c>
      <c r="B255" s="6" t="s">
        <v>4</v>
      </c>
      <c r="C255" s="6" t="s">
        <v>832</v>
      </c>
      <c r="D255" s="6" t="s">
        <v>833</v>
      </c>
      <c r="E255" s="6" t="s">
        <v>97</v>
      </c>
      <c r="F255" s="6" t="s">
        <v>98</v>
      </c>
      <c r="G255" s="6">
        <v>68</v>
      </c>
      <c r="H255" s="6">
        <v>340</v>
      </c>
      <c r="I255" s="6">
        <v>61</v>
      </c>
      <c r="J255" s="6">
        <v>315</v>
      </c>
      <c r="K255" s="6">
        <v>68</v>
      </c>
      <c r="L255" s="6">
        <v>340</v>
      </c>
      <c r="M255" s="6" t="s">
        <v>1089</v>
      </c>
      <c r="N255" s="6" t="s">
        <v>1092</v>
      </c>
      <c r="O255" s="6" t="s">
        <v>1093</v>
      </c>
      <c r="P255" s="6" t="s">
        <v>1094</v>
      </c>
      <c r="Q255" s="6"/>
      <c r="R255" s="6"/>
    </row>
    <row r="256" spans="1:18" x14ac:dyDescent="0.25">
      <c r="A256" s="6" t="s">
        <v>0</v>
      </c>
      <c r="B256" s="6" t="s">
        <v>4</v>
      </c>
      <c r="C256" s="6" t="s">
        <v>832</v>
      </c>
      <c r="D256" s="6" t="s">
        <v>833</v>
      </c>
      <c r="E256" s="6" t="s">
        <v>97</v>
      </c>
      <c r="F256" s="6" t="s">
        <v>98</v>
      </c>
      <c r="G256" s="6">
        <v>68</v>
      </c>
      <c r="H256" s="6">
        <v>340</v>
      </c>
      <c r="I256" s="6">
        <v>61</v>
      </c>
      <c r="J256" s="6">
        <v>315</v>
      </c>
      <c r="K256" s="6">
        <v>68</v>
      </c>
      <c r="L256" s="6">
        <v>340</v>
      </c>
      <c r="M256" s="6" t="s">
        <v>1089</v>
      </c>
      <c r="N256" s="6" t="s">
        <v>1095</v>
      </c>
      <c r="O256" s="6" t="s">
        <v>26</v>
      </c>
      <c r="P256" s="6" t="s">
        <v>1099</v>
      </c>
      <c r="Q256" s="6"/>
      <c r="R256" s="6"/>
    </row>
    <row r="257" spans="1:18" x14ac:dyDescent="0.25">
      <c r="A257" s="6" t="s">
        <v>0</v>
      </c>
      <c r="B257" s="6" t="s">
        <v>4</v>
      </c>
      <c r="C257" s="6" t="s">
        <v>832</v>
      </c>
      <c r="D257" s="6" t="s">
        <v>833</v>
      </c>
      <c r="E257" s="6" t="s">
        <v>97</v>
      </c>
      <c r="F257" s="6" t="s">
        <v>98</v>
      </c>
      <c r="G257" s="6">
        <v>68</v>
      </c>
      <c r="H257" s="6">
        <v>340</v>
      </c>
      <c r="I257" s="6">
        <v>61</v>
      </c>
      <c r="J257" s="6">
        <v>315</v>
      </c>
      <c r="K257" s="6">
        <v>68</v>
      </c>
      <c r="L257" s="6">
        <v>340</v>
      </c>
      <c r="M257" s="6" t="s">
        <v>1097</v>
      </c>
      <c r="N257" s="6" t="s">
        <v>1090</v>
      </c>
      <c r="O257" s="6" t="s">
        <v>38</v>
      </c>
      <c r="P257" s="6" t="s">
        <v>1109</v>
      </c>
      <c r="Q257" s="6"/>
      <c r="R257" s="6"/>
    </row>
    <row r="258" spans="1:18" x14ac:dyDescent="0.25">
      <c r="A258" s="6" t="s">
        <v>0</v>
      </c>
      <c r="B258" s="6" t="s">
        <v>4</v>
      </c>
      <c r="C258" s="6" t="s">
        <v>832</v>
      </c>
      <c r="D258" s="6" t="s">
        <v>833</v>
      </c>
      <c r="E258" s="6" t="s">
        <v>97</v>
      </c>
      <c r="F258" s="6" t="s">
        <v>98</v>
      </c>
      <c r="G258" s="6">
        <v>68</v>
      </c>
      <c r="H258" s="6">
        <v>340</v>
      </c>
      <c r="I258" s="6">
        <v>61</v>
      </c>
      <c r="J258" s="6">
        <v>315</v>
      </c>
      <c r="K258" s="6">
        <v>68</v>
      </c>
      <c r="L258" s="6">
        <v>340</v>
      </c>
      <c r="M258" s="6" t="s">
        <v>1097</v>
      </c>
      <c r="N258" s="6" t="s">
        <v>1092</v>
      </c>
      <c r="O258" s="6" t="s">
        <v>26</v>
      </c>
      <c r="P258" s="6" t="s">
        <v>1099</v>
      </c>
      <c r="Q258" s="6"/>
      <c r="R258" s="6"/>
    </row>
    <row r="259" spans="1:18" x14ac:dyDescent="0.25">
      <c r="A259" s="6" t="s">
        <v>0</v>
      </c>
      <c r="B259" s="6" t="s">
        <v>4</v>
      </c>
      <c r="C259" s="6" t="s">
        <v>832</v>
      </c>
      <c r="D259" s="6" t="s">
        <v>833</v>
      </c>
      <c r="E259" s="6" t="s">
        <v>97</v>
      </c>
      <c r="F259" s="6" t="s">
        <v>98</v>
      </c>
      <c r="G259" s="6">
        <v>68</v>
      </c>
      <c r="H259" s="6">
        <v>340</v>
      </c>
      <c r="I259" s="6">
        <v>61</v>
      </c>
      <c r="J259" s="6">
        <v>315</v>
      </c>
      <c r="K259" s="6">
        <v>68</v>
      </c>
      <c r="L259" s="6">
        <v>340</v>
      </c>
      <c r="M259" s="6" t="s">
        <v>1097</v>
      </c>
      <c r="N259" s="6" t="s">
        <v>1095</v>
      </c>
      <c r="O259" s="6" t="s">
        <v>47</v>
      </c>
      <c r="P259" s="6" t="s">
        <v>1119</v>
      </c>
      <c r="Q259" s="6"/>
      <c r="R259" s="6"/>
    </row>
    <row r="260" spans="1:18" x14ac:dyDescent="0.25">
      <c r="A260" s="6" t="s">
        <v>0</v>
      </c>
      <c r="B260" s="6" t="s">
        <v>4</v>
      </c>
      <c r="C260" s="6" t="s">
        <v>832</v>
      </c>
      <c r="D260" s="6" t="s">
        <v>833</v>
      </c>
      <c r="E260" s="6" t="s">
        <v>97</v>
      </c>
      <c r="F260" s="6" t="s">
        <v>98</v>
      </c>
      <c r="G260" s="6">
        <v>68</v>
      </c>
      <c r="H260" s="6">
        <v>340</v>
      </c>
      <c r="I260" s="6">
        <v>61</v>
      </c>
      <c r="J260" s="6">
        <v>315</v>
      </c>
      <c r="K260" s="6">
        <v>68</v>
      </c>
      <c r="L260" s="6">
        <v>340</v>
      </c>
      <c r="M260" s="6" t="s">
        <v>1101</v>
      </c>
      <c r="N260" s="6" t="s">
        <v>1090</v>
      </c>
      <c r="O260" s="6" t="s">
        <v>38</v>
      </c>
      <c r="P260" s="6" t="s">
        <v>1110</v>
      </c>
      <c r="Q260" s="6"/>
      <c r="R260" s="6"/>
    </row>
    <row r="261" spans="1:18" x14ac:dyDescent="0.25">
      <c r="A261" s="6" t="s">
        <v>0</v>
      </c>
      <c r="B261" s="6" t="s">
        <v>4</v>
      </c>
      <c r="C261" s="6" t="s">
        <v>832</v>
      </c>
      <c r="D261" s="6" t="s">
        <v>833</v>
      </c>
      <c r="E261" s="6" t="s">
        <v>97</v>
      </c>
      <c r="F261" s="6" t="s">
        <v>98</v>
      </c>
      <c r="G261" s="6">
        <v>68</v>
      </c>
      <c r="H261" s="6">
        <v>340</v>
      </c>
      <c r="I261" s="6">
        <v>61</v>
      </c>
      <c r="J261" s="6">
        <v>315</v>
      </c>
      <c r="K261" s="6">
        <v>68</v>
      </c>
      <c r="L261" s="6">
        <v>340</v>
      </c>
      <c r="M261" s="6" t="s">
        <v>1101</v>
      </c>
      <c r="N261" s="6" t="s">
        <v>1092</v>
      </c>
      <c r="O261" s="6" t="s">
        <v>36</v>
      </c>
      <c r="P261" s="6" t="s">
        <v>1105</v>
      </c>
      <c r="Q261" s="6"/>
      <c r="R261" s="6"/>
    </row>
    <row r="262" spans="1:18" x14ac:dyDescent="0.25">
      <c r="A262" s="6" t="s">
        <v>0</v>
      </c>
      <c r="B262" s="6" t="s">
        <v>4</v>
      </c>
      <c r="C262" s="6" t="s">
        <v>832</v>
      </c>
      <c r="D262" s="6" t="s">
        <v>833</v>
      </c>
      <c r="E262" s="6" t="s">
        <v>97</v>
      </c>
      <c r="F262" s="6" t="s">
        <v>98</v>
      </c>
      <c r="G262" s="6">
        <v>68</v>
      </c>
      <c r="H262" s="6">
        <v>340</v>
      </c>
      <c r="I262" s="6">
        <v>61</v>
      </c>
      <c r="J262" s="6">
        <v>315</v>
      </c>
      <c r="K262" s="6">
        <v>68</v>
      </c>
      <c r="L262" s="6">
        <v>340</v>
      </c>
      <c r="M262" s="6" t="s">
        <v>1101</v>
      </c>
      <c r="N262" s="6" t="s">
        <v>1095</v>
      </c>
      <c r="O262" s="6" t="s">
        <v>39</v>
      </c>
      <c r="P262" s="6" t="s">
        <v>1107</v>
      </c>
      <c r="Q262" s="6"/>
      <c r="R262" s="6"/>
    </row>
    <row r="263" spans="1:18" x14ac:dyDescent="0.25">
      <c r="A263" s="6" t="s">
        <v>0</v>
      </c>
      <c r="B263" s="6" t="s">
        <v>4</v>
      </c>
      <c r="C263" s="6" t="s">
        <v>832</v>
      </c>
      <c r="D263" s="6" t="s">
        <v>833</v>
      </c>
      <c r="E263" s="6" t="s">
        <v>97</v>
      </c>
      <c r="F263" s="6" t="s">
        <v>98</v>
      </c>
      <c r="G263" s="6">
        <v>68</v>
      </c>
      <c r="H263" s="6">
        <v>340</v>
      </c>
      <c r="I263" s="6">
        <v>61</v>
      </c>
      <c r="J263" s="6">
        <v>315</v>
      </c>
      <c r="K263" s="6">
        <v>68</v>
      </c>
      <c r="L263" s="6">
        <v>340</v>
      </c>
      <c r="M263" s="6" t="s">
        <v>1106</v>
      </c>
      <c r="N263" s="6" t="s">
        <v>1090</v>
      </c>
      <c r="O263" s="6" t="s">
        <v>26</v>
      </c>
      <c r="P263" s="6" t="s">
        <v>1100</v>
      </c>
      <c r="Q263" s="6"/>
      <c r="R263" s="6"/>
    </row>
    <row r="264" spans="1:18" x14ac:dyDescent="0.25">
      <c r="A264" s="6" t="s">
        <v>0</v>
      </c>
      <c r="B264" s="6" t="s">
        <v>4</v>
      </c>
      <c r="C264" s="6" t="s">
        <v>832</v>
      </c>
      <c r="D264" s="6" t="s">
        <v>833</v>
      </c>
      <c r="E264" s="6" t="s">
        <v>97</v>
      </c>
      <c r="F264" s="6" t="s">
        <v>98</v>
      </c>
      <c r="G264" s="6">
        <v>68</v>
      </c>
      <c r="H264" s="6">
        <v>340</v>
      </c>
      <c r="I264" s="6">
        <v>61</v>
      </c>
      <c r="J264" s="6">
        <v>315</v>
      </c>
      <c r="K264" s="6">
        <v>68</v>
      </c>
      <c r="L264" s="6">
        <v>340</v>
      </c>
      <c r="M264" s="6" t="s">
        <v>1106</v>
      </c>
      <c r="N264" s="6" t="s">
        <v>1092</v>
      </c>
      <c r="O264" s="6" t="s">
        <v>26</v>
      </c>
      <c r="P264" s="6" t="s">
        <v>1098</v>
      </c>
      <c r="Q264" s="6"/>
      <c r="R264" s="6"/>
    </row>
    <row r="265" spans="1:18" x14ac:dyDescent="0.25">
      <c r="A265" s="6" t="s">
        <v>0</v>
      </c>
      <c r="B265" s="6" t="s">
        <v>4</v>
      </c>
      <c r="C265" s="6" t="s">
        <v>832</v>
      </c>
      <c r="D265" s="6" t="s">
        <v>833</v>
      </c>
      <c r="E265" s="6" t="s">
        <v>97</v>
      </c>
      <c r="F265" s="6" t="s">
        <v>98</v>
      </c>
      <c r="G265" s="6">
        <v>68</v>
      </c>
      <c r="H265" s="6">
        <v>340</v>
      </c>
      <c r="I265" s="6">
        <v>61</v>
      </c>
      <c r="J265" s="6">
        <v>315</v>
      </c>
      <c r="K265" s="6">
        <v>68</v>
      </c>
      <c r="L265" s="6">
        <v>340</v>
      </c>
      <c r="M265" s="6" t="s">
        <v>1106</v>
      </c>
      <c r="N265" s="6" t="s">
        <v>1095</v>
      </c>
      <c r="O265" s="6" t="s">
        <v>38</v>
      </c>
      <c r="P265" s="6" t="s">
        <v>1110</v>
      </c>
      <c r="Q265" s="6"/>
      <c r="R265" s="6"/>
    </row>
    <row r="266" spans="1:18" x14ac:dyDescent="0.25">
      <c r="A266" s="6" t="s">
        <v>0</v>
      </c>
      <c r="B266" s="6" t="s">
        <v>4</v>
      </c>
      <c r="C266" s="6" t="s">
        <v>692</v>
      </c>
      <c r="D266" s="6" t="s">
        <v>693</v>
      </c>
      <c r="E266" s="6" t="s">
        <v>97</v>
      </c>
      <c r="F266" s="6" t="s">
        <v>125</v>
      </c>
      <c r="G266" s="6">
        <v>69</v>
      </c>
      <c r="H266" s="6">
        <v>325</v>
      </c>
      <c r="I266" s="6">
        <v>65</v>
      </c>
      <c r="J266" s="6">
        <v>325</v>
      </c>
      <c r="K266" s="6">
        <v>71</v>
      </c>
      <c r="L266" s="6">
        <v>322</v>
      </c>
      <c r="M266" s="6" t="s">
        <v>1089</v>
      </c>
      <c r="N266" s="6" t="s">
        <v>1090</v>
      </c>
      <c r="O266" s="6" t="s">
        <v>38</v>
      </c>
      <c r="P266" s="6" t="s">
        <v>1091</v>
      </c>
      <c r="Q266" s="6"/>
      <c r="R266" s="6"/>
    </row>
    <row r="267" spans="1:18" x14ac:dyDescent="0.25">
      <c r="A267" s="6" t="s">
        <v>0</v>
      </c>
      <c r="B267" s="6" t="s">
        <v>4</v>
      </c>
      <c r="C267" s="6" t="s">
        <v>692</v>
      </c>
      <c r="D267" s="6" t="s">
        <v>693</v>
      </c>
      <c r="E267" s="6" t="s">
        <v>97</v>
      </c>
      <c r="F267" s="6" t="s">
        <v>125</v>
      </c>
      <c r="G267" s="6">
        <v>69</v>
      </c>
      <c r="H267" s="6">
        <v>325</v>
      </c>
      <c r="I267" s="6">
        <v>65</v>
      </c>
      <c r="J267" s="6">
        <v>325</v>
      </c>
      <c r="K267" s="6">
        <v>71</v>
      </c>
      <c r="L267" s="6">
        <v>322</v>
      </c>
      <c r="M267" s="6" t="s">
        <v>1089</v>
      </c>
      <c r="N267" s="6" t="s">
        <v>1092</v>
      </c>
      <c r="O267" s="6" t="s">
        <v>38</v>
      </c>
      <c r="P267" s="6" t="s">
        <v>1102</v>
      </c>
      <c r="Q267" s="6"/>
      <c r="R267" s="6"/>
    </row>
    <row r="268" spans="1:18" x14ac:dyDescent="0.25">
      <c r="A268" s="6" t="s">
        <v>0</v>
      </c>
      <c r="B268" s="6" t="s">
        <v>4</v>
      </c>
      <c r="C268" s="6" t="s">
        <v>692</v>
      </c>
      <c r="D268" s="6" t="s">
        <v>693</v>
      </c>
      <c r="E268" s="6" t="s">
        <v>97</v>
      </c>
      <c r="F268" s="6" t="s">
        <v>125</v>
      </c>
      <c r="G268" s="6">
        <v>69</v>
      </c>
      <c r="H268" s="6">
        <v>325</v>
      </c>
      <c r="I268" s="6">
        <v>65</v>
      </c>
      <c r="J268" s="6">
        <v>325</v>
      </c>
      <c r="K268" s="6">
        <v>71</v>
      </c>
      <c r="L268" s="6">
        <v>322</v>
      </c>
      <c r="M268" s="6" t="s">
        <v>1089</v>
      </c>
      <c r="N268" s="6" t="s">
        <v>1095</v>
      </c>
      <c r="O268" s="6" t="s">
        <v>47</v>
      </c>
      <c r="P268" s="6" t="s">
        <v>1119</v>
      </c>
      <c r="Q268" s="6"/>
      <c r="R268" s="6"/>
    </row>
    <row r="269" spans="1:18" x14ac:dyDescent="0.25">
      <c r="A269" s="6" t="s">
        <v>0</v>
      </c>
      <c r="B269" s="6" t="s">
        <v>4</v>
      </c>
      <c r="C269" s="6" t="s">
        <v>692</v>
      </c>
      <c r="D269" s="6" t="s">
        <v>693</v>
      </c>
      <c r="E269" s="6" t="s">
        <v>97</v>
      </c>
      <c r="F269" s="6" t="s">
        <v>125</v>
      </c>
      <c r="G269" s="6">
        <v>69</v>
      </c>
      <c r="H269" s="6">
        <v>325</v>
      </c>
      <c r="I269" s="6">
        <v>65</v>
      </c>
      <c r="J269" s="6">
        <v>325</v>
      </c>
      <c r="K269" s="6">
        <v>71</v>
      </c>
      <c r="L269" s="6">
        <v>322</v>
      </c>
      <c r="M269" s="6" t="s">
        <v>1097</v>
      </c>
      <c r="N269" s="6" t="s">
        <v>1090</v>
      </c>
      <c r="O269" s="6" t="s">
        <v>38</v>
      </c>
      <c r="P269" s="6" t="s">
        <v>1091</v>
      </c>
      <c r="Q269" s="6"/>
      <c r="R269" s="6"/>
    </row>
    <row r="270" spans="1:18" x14ac:dyDescent="0.25">
      <c r="A270" s="6" t="s">
        <v>0</v>
      </c>
      <c r="B270" s="6" t="s">
        <v>4</v>
      </c>
      <c r="C270" s="6" t="s">
        <v>692</v>
      </c>
      <c r="D270" s="6" t="s">
        <v>693</v>
      </c>
      <c r="E270" s="6" t="s">
        <v>97</v>
      </c>
      <c r="F270" s="6" t="s">
        <v>125</v>
      </c>
      <c r="G270" s="6">
        <v>69</v>
      </c>
      <c r="H270" s="6">
        <v>325</v>
      </c>
      <c r="I270" s="6">
        <v>65</v>
      </c>
      <c r="J270" s="6">
        <v>325</v>
      </c>
      <c r="K270" s="6">
        <v>71</v>
      </c>
      <c r="L270" s="6">
        <v>322</v>
      </c>
      <c r="M270" s="6" t="s">
        <v>1097</v>
      </c>
      <c r="N270" s="6" t="s">
        <v>1092</v>
      </c>
      <c r="O270" s="6" t="s">
        <v>38</v>
      </c>
      <c r="P270" s="6" t="s">
        <v>1102</v>
      </c>
      <c r="Q270" s="6"/>
      <c r="R270" s="6"/>
    </row>
    <row r="271" spans="1:18" x14ac:dyDescent="0.25">
      <c r="A271" s="6" t="s">
        <v>0</v>
      </c>
      <c r="B271" s="6" t="s">
        <v>4</v>
      </c>
      <c r="C271" s="6" t="s">
        <v>692</v>
      </c>
      <c r="D271" s="6" t="s">
        <v>693</v>
      </c>
      <c r="E271" s="6" t="s">
        <v>97</v>
      </c>
      <c r="F271" s="6" t="s">
        <v>125</v>
      </c>
      <c r="G271" s="6">
        <v>69</v>
      </c>
      <c r="H271" s="6">
        <v>325</v>
      </c>
      <c r="I271" s="6">
        <v>65</v>
      </c>
      <c r="J271" s="6">
        <v>325</v>
      </c>
      <c r="K271" s="6">
        <v>71</v>
      </c>
      <c r="L271" s="6">
        <v>322</v>
      </c>
      <c r="M271" s="6" t="s">
        <v>1097</v>
      </c>
      <c r="N271" s="6" t="s">
        <v>1095</v>
      </c>
      <c r="O271" s="6" t="s">
        <v>39</v>
      </c>
      <c r="P271" s="6" t="s">
        <v>1112</v>
      </c>
      <c r="Q271" s="6"/>
      <c r="R271" s="6"/>
    </row>
    <row r="272" spans="1:18" x14ac:dyDescent="0.25">
      <c r="A272" s="6" t="s">
        <v>0</v>
      </c>
      <c r="B272" s="6" t="s">
        <v>4</v>
      </c>
      <c r="C272" s="6" t="s">
        <v>692</v>
      </c>
      <c r="D272" s="6" t="s">
        <v>693</v>
      </c>
      <c r="E272" s="6" t="s">
        <v>97</v>
      </c>
      <c r="F272" s="6" t="s">
        <v>125</v>
      </c>
      <c r="G272" s="6">
        <v>69</v>
      </c>
      <c r="H272" s="6">
        <v>325</v>
      </c>
      <c r="I272" s="6">
        <v>65</v>
      </c>
      <c r="J272" s="6">
        <v>325</v>
      </c>
      <c r="K272" s="6">
        <v>71</v>
      </c>
      <c r="L272" s="6">
        <v>322</v>
      </c>
      <c r="M272" s="6" t="s">
        <v>1101</v>
      </c>
      <c r="N272" s="6" t="s">
        <v>1090</v>
      </c>
      <c r="O272" s="6" t="s">
        <v>38</v>
      </c>
      <c r="P272" s="6" t="s">
        <v>1091</v>
      </c>
      <c r="Q272" s="6"/>
      <c r="R272" s="6"/>
    </row>
    <row r="273" spans="1:18" x14ac:dyDescent="0.25">
      <c r="A273" s="6" t="s">
        <v>0</v>
      </c>
      <c r="B273" s="6" t="s">
        <v>4</v>
      </c>
      <c r="C273" s="6" t="s">
        <v>692</v>
      </c>
      <c r="D273" s="6" t="s">
        <v>693</v>
      </c>
      <c r="E273" s="6" t="s">
        <v>97</v>
      </c>
      <c r="F273" s="6" t="s">
        <v>125</v>
      </c>
      <c r="G273" s="6">
        <v>69</v>
      </c>
      <c r="H273" s="6">
        <v>325</v>
      </c>
      <c r="I273" s="6">
        <v>65</v>
      </c>
      <c r="J273" s="6">
        <v>325</v>
      </c>
      <c r="K273" s="6">
        <v>71</v>
      </c>
      <c r="L273" s="6">
        <v>322</v>
      </c>
      <c r="M273" s="6" t="s">
        <v>1101</v>
      </c>
      <c r="N273" s="6" t="s">
        <v>1092</v>
      </c>
      <c r="O273" s="6" t="s">
        <v>38</v>
      </c>
      <c r="P273" s="6" t="s">
        <v>1102</v>
      </c>
      <c r="Q273" s="6"/>
      <c r="R273" s="6"/>
    </row>
    <row r="274" spans="1:18" x14ac:dyDescent="0.25">
      <c r="A274" s="6" t="s">
        <v>0</v>
      </c>
      <c r="B274" s="6" t="s">
        <v>4</v>
      </c>
      <c r="C274" s="6" t="s">
        <v>692</v>
      </c>
      <c r="D274" s="6" t="s">
        <v>693</v>
      </c>
      <c r="E274" s="6" t="s">
        <v>97</v>
      </c>
      <c r="F274" s="6" t="s">
        <v>125</v>
      </c>
      <c r="G274" s="6">
        <v>69</v>
      </c>
      <c r="H274" s="6">
        <v>325</v>
      </c>
      <c r="I274" s="6">
        <v>65</v>
      </c>
      <c r="J274" s="6">
        <v>325</v>
      </c>
      <c r="K274" s="6">
        <v>71</v>
      </c>
      <c r="L274" s="6">
        <v>322</v>
      </c>
      <c r="M274" s="6" t="s">
        <v>1101</v>
      </c>
      <c r="N274" s="6" t="s">
        <v>1095</v>
      </c>
      <c r="O274" s="6" t="s">
        <v>36</v>
      </c>
      <c r="P274" s="6" t="s">
        <v>1105</v>
      </c>
      <c r="Q274" s="6"/>
      <c r="R274" s="6"/>
    </row>
    <row r="275" spans="1:18" x14ac:dyDescent="0.25">
      <c r="A275" s="6" t="s">
        <v>0</v>
      </c>
      <c r="B275" s="6" t="s">
        <v>4</v>
      </c>
      <c r="C275" s="6" t="s">
        <v>692</v>
      </c>
      <c r="D275" s="6" t="s">
        <v>693</v>
      </c>
      <c r="E275" s="6" t="s">
        <v>97</v>
      </c>
      <c r="F275" s="6" t="s">
        <v>125</v>
      </c>
      <c r="G275" s="6">
        <v>69</v>
      </c>
      <c r="H275" s="6">
        <v>325</v>
      </c>
      <c r="I275" s="6">
        <v>65</v>
      </c>
      <c r="J275" s="6">
        <v>325</v>
      </c>
      <c r="K275" s="6">
        <v>71</v>
      </c>
      <c r="L275" s="6">
        <v>322</v>
      </c>
      <c r="M275" s="6" t="s">
        <v>1106</v>
      </c>
      <c r="N275" s="6" t="s">
        <v>1090</v>
      </c>
      <c r="O275" s="6" t="s">
        <v>26</v>
      </c>
      <c r="P275" s="6" t="s">
        <v>1100</v>
      </c>
      <c r="Q275" s="6"/>
      <c r="R275" s="6"/>
    </row>
    <row r="276" spans="1:18" x14ac:dyDescent="0.25">
      <c r="A276" s="6" t="s">
        <v>0</v>
      </c>
      <c r="B276" s="6" t="s">
        <v>4</v>
      </c>
      <c r="C276" s="6" t="s">
        <v>692</v>
      </c>
      <c r="D276" s="6" t="s">
        <v>693</v>
      </c>
      <c r="E276" s="6" t="s">
        <v>97</v>
      </c>
      <c r="F276" s="6" t="s">
        <v>125</v>
      </c>
      <c r="G276" s="6">
        <v>69</v>
      </c>
      <c r="H276" s="6">
        <v>325</v>
      </c>
      <c r="I276" s="6">
        <v>65</v>
      </c>
      <c r="J276" s="6">
        <v>325</v>
      </c>
      <c r="K276" s="6">
        <v>71</v>
      </c>
      <c r="L276" s="6">
        <v>322</v>
      </c>
      <c r="M276" s="6" t="s">
        <v>1106</v>
      </c>
      <c r="N276" s="6" t="s">
        <v>1092</v>
      </c>
      <c r="O276" s="6" t="s">
        <v>38</v>
      </c>
      <c r="P276" s="6" t="s">
        <v>1102</v>
      </c>
      <c r="Q276" s="6"/>
      <c r="R276" s="6"/>
    </row>
    <row r="277" spans="1:18" x14ac:dyDescent="0.25">
      <c r="A277" s="6" t="s">
        <v>0</v>
      </c>
      <c r="B277" s="6" t="s">
        <v>4</v>
      </c>
      <c r="C277" s="6" t="s">
        <v>692</v>
      </c>
      <c r="D277" s="6" t="s">
        <v>693</v>
      </c>
      <c r="E277" s="6" t="s">
        <v>97</v>
      </c>
      <c r="F277" s="6" t="s">
        <v>125</v>
      </c>
      <c r="G277" s="6">
        <v>69</v>
      </c>
      <c r="H277" s="6">
        <v>325</v>
      </c>
      <c r="I277" s="6">
        <v>65</v>
      </c>
      <c r="J277" s="6">
        <v>325</v>
      </c>
      <c r="K277" s="6">
        <v>71</v>
      </c>
      <c r="L277" s="6">
        <v>322</v>
      </c>
      <c r="M277" s="6" t="s">
        <v>1106</v>
      </c>
      <c r="N277" s="6" t="s">
        <v>1095</v>
      </c>
      <c r="O277" s="6" t="s">
        <v>26</v>
      </c>
      <c r="P277" s="6" t="s">
        <v>1114</v>
      </c>
      <c r="Q277" s="6"/>
      <c r="R277" s="6"/>
    </row>
    <row r="278" spans="1:18" x14ac:dyDescent="0.25">
      <c r="A278" s="6" t="s">
        <v>0</v>
      </c>
      <c r="B278" s="6" t="s">
        <v>5</v>
      </c>
      <c r="C278" s="6" t="s">
        <v>169</v>
      </c>
      <c r="D278" s="6" t="s">
        <v>170</v>
      </c>
      <c r="E278" s="6" t="s">
        <v>97</v>
      </c>
      <c r="F278" s="6" t="s">
        <v>98</v>
      </c>
      <c r="G278" s="6">
        <v>65</v>
      </c>
      <c r="H278" s="6">
        <v>315</v>
      </c>
      <c r="I278" s="6">
        <v>31</v>
      </c>
      <c r="J278" s="6">
        <v>171</v>
      </c>
      <c r="K278" s="6">
        <v>65</v>
      </c>
      <c r="L278" s="6">
        <v>323</v>
      </c>
      <c r="M278" s="6" t="s">
        <v>1089</v>
      </c>
      <c r="N278" s="6" t="s">
        <v>1090</v>
      </c>
      <c r="O278" s="6" t="s">
        <v>38</v>
      </c>
      <c r="P278" s="6" t="s">
        <v>1091</v>
      </c>
      <c r="Q278" s="6"/>
      <c r="R278" s="6"/>
    </row>
    <row r="279" spans="1:18" x14ac:dyDescent="0.25">
      <c r="A279" s="6" t="s">
        <v>0</v>
      </c>
      <c r="B279" s="6" t="s">
        <v>5</v>
      </c>
      <c r="C279" s="6" t="s">
        <v>169</v>
      </c>
      <c r="D279" s="6" t="s">
        <v>170</v>
      </c>
      <c r="E279" s="6" t="s">
        <v>97</v>
      </c>
      <c r="F279" s="6" t="s">
        <v>98</v>
      </c>
      <c r="G279" s="6">
        <v>65</v>
      </c>
      <c r="H279" s="6">
        <v>315</v>
      </c>
      <c r="I279" s="6">
        <v>31</v>
      </c>
      <c r="J279" s="6">
        <v>171</v>
      </c>
      <c r="K279" s="6">
        <v>65</v>
      </c>
      <c r="L279" s="6">
        <v>323</v>
      </c>
      <c r="M279" s="6" t="s">
        <v>1089</v>
      </c>
      <c r="N279" s="6" t="s">
        <v>1092</v>
      </c>
      <c r="O279" s="6" t="s">
        <v>39</v>
      </c>
      <c r="P279" s="6" t="s">
        <v>1107</v>
      </c>
      <c r="Q279" s="6"/>
      <c r="R279" s="6"/>
    </row>
    <row r="280" spans="1:18" x14ac:dyDescent="0.25">
      <c r="A280" s="6" t="s">
        <v>0</v>
      </c>
      <c r="B280" s="6" t="s">
        <v>5</v>
      </c>
      <c r="C280" s="6" t="s">
        <v>169</v>
      </c>
      <c r="D280" s="6" t="s">
        <v>170</v>
      </c>
      <c r="E280" s="6" t="s">
        <v>97</v>
      </c>
      <c r="F280" s="6" t="s">
        <v>98</v>
      </c>
      <c r="G280" s="6">
        <v>65</v>
      </c>
      <c r="H280" s="6">
        <v>315</v>
      </c>
      <c r="I280" s="6">
        <v>31</v>
      </c>
      <c r="J280" s="6">
        <v>171</v>
      </c>
      <c r="K280" s="6">
        <v>65</v>
      </c>
      <c r="L280" s="6">
        <v>323</v>
      </c>
      <c r="M280" s="6" t="s">
        <v>1089</v>
      </c>
      <c r="N280" s="6" t="s">
        <v>1095</v>
      </c>
      <c r="O280" s="6" t="s">
        <v>36</v>
      </c>
      <c r="P280" s="6" t="s">
        <v>1121</v>
      </c>
      <c r="Q280" s="6"/>
      <c r="R280" s="6"/>
    </row>
    <row r="281" spans="1:18" x14ac:dyDescent="0.25">
      <c r="A281" s="6" t="s">
        <v>0</v>
      </c>
      <c r="B281" s="6" t="s">
        <v>5</v>
      </c>
      <c r="C281" s="6" t="s">
        <v>169</v>
      </c>
      <c r="D281" s="6" t="s">
        <v>170</v>
      </c>
      <c r="E281" s="6" t="s">
        <v>97</v>
      </c>
      <c r="F281" s="6" t="s">
        <v>98</v>
      </c>
      <c r="G281" s="6">
        <v>65</v>
      </c>
      <c r="H281" s="6">
        <v>315</v>
      </c>
      <c r="I281" s="6">
        <v>31</v>
      </c>
      <c r="J281" s="6">
        <v>171</v>
      </c>
      <c r="K281" s="6">
        <v>65</v>
      </c>
      <c r="L281" s="6">
        <v>323</v>
      </c>
      <c r="M281" s="6" t="s">
        <v>1097</v>
      </c>
      <c r="N281" s="6" t="s">
        <v>1090</v>
      </c>
      <c r="O281" s="6" t="s">
        <v>38</v>
      </c>
      <c r="P281" s="6" t="s">
        <v>1091</v>
      </c>
      <c r="Q281" s="6"/>
      <c r="R281" s="6"/>
    </row>
    <row r="282" spans="1:18" x14ac:dyDescent="0.25">
      <c r="A282" s="6" t="s">
        <v>0</v>
      </c>
      <c r="B282" s="6" t="s">
        <v>5</v>
      </c>
      <c r="C282" s="6" t="s">
        <v>169</v>
      </c>
      <c r="D282" s="6" t="s">
        <v>170</v>
      </c>
      <c r="E282" s="6" t="s">
        <v>97</v>
      </c>
      <c r="F282" s="6" t="s">
        <v>98</v>
      </c>
      <c r="G282" s="6">
        <v>65</v>
      </c>
      <c r="H282" s="6">
        <v>315</v>
      </c>
      <c r="I282" s="6">
        <v>31</v>
      </c>
      <c r="J282" s="6">
        <v>171</v>
      </c>
      <c r="K282" s="6">
        <v>65</v>
      </c>
      <c r="L282" s="6">
        <v>323</v>
      </c>
      <c r="M282" s="6" t="s">
        <v>1097</v>
      </c>
      <c r="N282" s="6" t="s">
        <v>1092</v>
      </c>
      <c r="O282" s="6" t="s">
        <v>1093</v>
      </c>
      <c r="P282" s="6" t="s">
        <v>1094</v>
      </c>
      <c r="Q282" s="6"/>
      <c r="R282" s="6"/>
    </row>
    <row r="283" spans="1:18" x14ac:dyDescent="0.25">
      <c r="A283" s="6" t="s">
        <v>0</v>
      </c>
      <c r="B283" s="6" t="s">
        <v>5</v>
      </c>
      <c r="C283" s="6" t="s">
        <v>169</v>
      </c>
      <c r="D283" s="6" t="s">
        <v>170</v>
      </c>
      <c r="E283" s="6" t="s">
        <v>97</v>
      </c>
      <c r="F283" s="6" t="s">
        <v>98</v>
      </c>
      <c r="G283" s="6">
        <v>65</v>
      </c>
      <c r="H283" s="6">
        <v>315</v>
      </c>
      <c r="I283" s="6">
        <v>31</v>
      </c>
      <c r="J283" s="6">
        <v>171</v>
      </c>
      <c r="K283" s="6">
        <v>65</v>
      </c>
      <c r="L283" s="6">
        <v>323</v>
      </c>
      <c r="M283" s="6" t="s">
        <v>1097</v>
      </c>
      <c r="N283" s="6" t="s">
        <v>1095</v>
      </c>
      <c r="O283" s="6" t="s">
        <v>39</v>
      </c>
      <c r="P283" s="6" t="s">
        <v>1107</v>
      </c>
      <c r="Q283" s="6"/>
      <c r="R283" s="6"/>
    </row>
    <row r="284" spans="1:18" x14ac:dyDescent="0.25">
      <c r="A284" s="6" t="s">
        <v>0</v>
      </c>
      <c r="B284" s="6" t="s">
        <v>5</v>
      </c>
      <c r="C284" s="6" t="s">
        <v>169</v>
      </c>
      <c r="D284" s="6" t="s">
        <v>170</v>
      </c>
      <c r="E284" s="6" t="s">
        <v>97</v>
      </c>
      <c r="F284" s="6" t="s">
        <v>98</v>
      </c>
      <c r="G284" s="6">
        <v>65</v>
      </c>
      <c r="H284" s="6">
        <v>315</v>
      </c>
      <c r="I284" s="6">
        <v>31</v>
      </c>
      <c r="J284" s="6">
        <v>171</v>
      </c>
      <c r="K284" s="6">
        <v>65</v>
      </c>
      <c r="L284" s="6">
        <v>323</v>
      </c>
      <c r="M284" s="6" t="s">
        <v>1101</v>
      </c>
      <c r="N284" s="6" t="s">
        <v>1090</v>
      </c>
      <c r="O284" s="6" t="s">
        <v>36</v>
      </c>
      <c r="P284" s="6" t="s">
        <v>1096</v>
      </c>
      <c r="Q284" s="6"/>
      <c r="R284" s="6"/>
    </row>
    <row r="285" spans="1:18" x14ac:dyDescent="0.25">
      <c r="A285" s="6" t="s">
        <v>0</v>
      </c>
      <c r="B285" s="6" t="s">
        <v>5</v>
      </c>
      <c r="C285" s="6" t="s">
        <v>169</v>
      </c>
      <c r="D285" s="6" t="s">
        <v>170</v>
      </c>
      <c r="E285" s="6" t="s">
        <v>97</v>
      </c>
      <c r="F285" s="6" t="s">
        <v>98</v>
      </c>
      <c r="G285" s="6">
        <v>65</v>
      </c>
      <c r="H285" s="6">
        <v>315</v>
      </c>
      <c r="I285" s="6">
        <v>31</v>
      </c>
      <c r="J285" s="6">
        <v>171</v>
      </c>
      <c r="K285" s="6">
        <v>65</v>
      </c>
      <c r="L285" s="6">
        <v>323</v>
      </c>
      <c r="M285" s="6" t="s">
        <v>1101</v>
      </c>
      <c r="N285" s="6" t="s">
        <v>1092</v>
      </c>
      <c r="O285" s="6" t="s">
        <v>26</v>
      </c>
      <c r="P285" s="6" t="s">
        <v>1100</v>
      </c>
      <c r="Q285" s="6"/>
      <c r="R285" s="6"/>
    </row>
    <row r="286" spans="1:18" x14ac:dyDescent="0.25">
      <c r="A286" s="6" t="s">
        <v>0</v>
      </c>
      <c r="B286" s="6" t="s">
        <v>5</v>
      </c>
      <c r="C286" s="6" t="s">
        <v>169</v>
      </c>
      <c r="D286" s="6" t="s">
        <v>170</v>
      </c>
      <c r="E286" s="6" t="s">
        <v>97</v>
      </c>
      <c r="F286" s="6" t="s">
        <v>98</v>
      </c>
      <c r="G286" s="6">
        <v>65</v>
      </c>
      <c r="H286" s="6">
        <v>315</v>
      </c>
      <c r="I286" s="6">
        <v>31</v>
      </c>
      <c r="J286" s="6">
        <v>171</v>
      </c>
      <c r="K286" s="6">
        <v>65</v>
      </c>
      <c r="L286" s="6">
        <v>323</v>
      </c>
      <c r="M286" s="6" t="s">
        <v>1101</v>
      </c>
      <c r="N286" s="6" t="s">
        <v>1095</v>
      </c>
      <c r="O286" s="6" t="s">
        <v>1093</v>
      </c>
      <c r="P286" s="6" t="s">
        <v>1094</v>
      </c>
      <c r="Q286" s="6"/>
      <c r="R286" s="6"/>
    </row>
    <row r="287" spans="1:18" x14ac:dyDescent="0.25">
      <c r="A287" s="6" t="s">
        <v>0</v>
      </c>
      <c r="B287" s="6" t="s">
        <v>5</v>
      </c>
      <c r="C287" s="6" t="s">
        <v>169</v>
      </c>
      <c r="D287" s="6" t="s">
        <v>170</v>
      </c>
      <c r="E287" s="6" t="s">
        <v>97</v>
      </c>
      <c r="F287" s="6" t="s">
        <v>98</v>
      </c>
      <c r="G287" s="6">
        <v>65</v>
      </c>
      <c r="H287" s="6">
        <v>315</v>
      </c>
      <c r="I287" s="6">
        <v>31</v>
      </c>
      <c r="J287" s="6">
        <v>171</v>
      </c>
      <c r="K287" s="6">
        <v>65</v>
      </c>
      <c r="L287" s="6">
        <v>323</v>
      </c>
      <c r="M287" s="6" t="s">
        <v>1106</v>
      </c>
      <c r="N287" s="6" t="s">
        <v>1090</v>
      </c>
      <c r="O287" s="6" t="s">
        <v>38</v>
      </c>
      <c r="P287" s="6" t="s">
        <v>1091</v>
      </c>
      <c r="Q287" s="6"/>
      <c r="R287" s="6"/>
    </row>
    <row r="288" spans="1:18" x14ac:dyDescent="0.25">
      <c r="A288" s="6" t="s">
        <v>0</v>
      </c>
      <c r="B288" s="6" t="s">
        <v>5</v>
      </c>
      <c r="C288" s="6" t="s">
        <v>169</v>
      </c>
      <c r="D288" s="6" t="s">
        <v>170</v>
      </c>
      <c r="E288" s="6" t="s">
        <v>97</v>
      </c>
      <c r="F288" s="6" t="s">
        <v>98</v>
      </c>
      <c r="G288" s="6">
        <v>65</v>
      </c>
      <c r="H288" s="6">
        <v>315</v>
      </c>
      <c r="I288" s="6">
        <v>31</v>
      </c>
      <c r="J288" s="6">
        <v>171</v>
      </c>
      <c r="K288" s="6">
        <v>65</v>
      </c>
      <c r="L288" s="6">
        <v>323</v>
      </c>
      <c r="M288" s="6" t="s">
        <v>1106</v>
      </c>
      <c r="N288" s="6" t="s">
        <v>1092</v>
      </c>
      <c r="O288" s="6" t="s">
        <v>36</v>
      </c>
      <c r="P288" s="6" t="s">
        <v>1096</v>
      </c>
      <c r="Q288" s="6"/>
      <c r="R288" s="6"/>
    </row>
    <row r="289" spans="1:18" x14ac:dyDescent="0.25">
      <c r="A289" s="6" t="s">
        <v>0</v>
      </c>
      <c r="B289" s="6" t="s">
        <v>5</v>
      </c>
      <c r="C289" s="6" t="s">
        <v>169</v>
      </c>
      <c r="D289" s="6" t="s">
        <v>170</v>
      </c>
      <c r="E289" s="6" t="s">
        <v>97</v>
      </c>
      <c r="F289" s="6" t="s">
        <v>98</v>
      </c>
      <c r="G289" s="6">
        <v>65</v>
      </c>
      <c r="H289" s="6">
        <v>315</v>
      </c>
      <c r="I289" s="6">
        <v>31</v>
      </c>
      <c r="J289" s="6">
        <v>171</v>
      </c>
      <c r="K289" s="6">
        <v>65</v>
      </c>
      <c r="L289" s="6">
        <v>323</v>
      </c>
      <c r="M289" s="6" t="s">
        <v>1106</v>
      </c>
      <c r="N289" s="6" t="s">
        <v>1095</v>
      </c>
      <c r="O289" s="6" t="s">
        <v>26</v>
      </c>
      <c r="P289" s="6" t="s">
        <v>1100</v>
      </c>
      <c r="Q289" s="6"/>
      <c r="R289" s="6"/>
    </row>
    <row r="290" spans="1:18" x14ac:dyDescent="0.25">
      <c r="A290" s="6" t="s">
        <v>0</v>
      </c>
      <c r="B290" s="6" t="s">
        <v>5</v>
      </c>
      <c r="C290" s="6" t="s">
        <v>255</v>
      </c>
      <c r="D290" s="6" t="s">
        <v>256</v>
      </c>
      <c r="E290" s="6" t="s">
        <v>97</v>
      </c>
      <c r="F290" s="6" t="s">
        <v>98</v>
      </c>
      <c r="G290" s="6">
        <v>89</v>
      </c>
      <c r="H290" s="6">
        <v>478</v>
      </c>
      <c r="I290" s="6">
        <v>78</v>
      </c>
      <c r="J290" s="6">
        <v>415</v>
      </c>
      <c r="K290" s="6">
        <v>89</v>
      </c>
      <c r="L290" s="6">
        <v>465</v>
      </c>
      <c r="M290" s="6" t="s">
        <v>1089</v>
      </c>
      <c r="N290" s="6" t="s">
        <v>1090</v>
      </c>
      <c r="O290" s="6" t="s">
        <v>38</v>
      </c>
      <c r="P290" s="6" t="s">
        <v>1110</v>
      </c>
      <c r="Q290" s="6"/>
      <c r="R290" s="6"/>
    </row>
    <row r="291" spans="1:18" x14ac:dyDescent="0.25">
      <c r="A291" s="6" t="s">
        <v>0</v>
      </c>
      <c r="B291" s="6" t="s">
        <v>5</v>
      </c>
      <c r="C291" s="6" t="s">
        <v>255</v>
      </c>
      <c r="D291" s="6" t="s">
        <v>256</v>
      </c>
      <c r="E291" s="6" t="s">
        <v>97</v>
      </c>
      <c r="F291" s="6" t="s">
        <v>98</v>
      </c>
      <c r="G291" s="6">
        <v>89</v>
      </c>
      <c r="H291" s="6">
        <v>478</v>
      </c>
      <c r="I291" s="6">
        <v>78</v>
      </c>
      <c r="J291" s="6">
        <v>415</v>
      </c>
      <c r="K291" s="6">
        <v>89</v>
      </c>
      <c r="L291" s="6">
        <v>465</v>
      </c>
      <c r="M291" s="6" t="s">
        <v>1089</v>
      </c>
      <c r="N291" s="6" t="s">
        <v>1092</v>
      </c>
      <c r="O291" s="6" t="s">
        <v>36</v>
      </c>
      <c r="P291" s="6" t="s">
        <v>1116</v>
      </c>
      <c r="Q291" s="6"/>
      <c r="R291" s="6"/>
    </row>
    <row r="292" spans="1:18" x14ac:dyDescent="0.25">
      <c r="A292" s="6" t="s">
        <v>0</v>
      </c>
      <c r="B292" s="6" t="s">
        <v>5</v>
      </c>
      <c r="C292" s="6" t="s">
        <v>255</v>
      </c>
      <c r="D292" s="6" t="s">
        <v>256</v>
      </c>
      <c r="E292" s="6" t="s">
        <v>97</v>
      </c>
      <c r="F292" s="6" t="s">
        <v>98</v>
      </c>
      <c r="G292" s="6">
        <v>89</v>
      </c>
      <c r="H292" s="6">
        <v>478</v>
      </c>
      <c r="I292" s="6">
        <v>78</v>
      </c>
      <c r="J292" s="6">
        <v>415</v>
      </c>
      <c r="K292" s="6">
        <v>89</v>
      </c>
      <c r="L292" s="6">
        <v>465</v>
      </c>
      <c r="M292" s="6" t="s">
        <v>1089</v>
      </c>
      <c r="N292" s="6" t="s">
        <v>1095</v>
      </c>
      <c r="O292" s="6" t="s">
        <v>26</v>
      </c>
      <c r="P292" s="6" t="s">
        <v>1099</v>
      </c>
      <c r="Q292" s="6"/>
      <c r="R292" s="6"/>
    </row>
    <row r="293" spans="1:18" x14ac:dyDescent="0.25">
      <c r="A293" s="6" t="s">
        <v>0</v>
      </c>
      <c r="B293" s="6" t="s">
        <v>5</v>
      </c>
      <c r="C293" s="6" t="s">
        <v>255</v>
      </c>
      <c r="D293" s="6" t="s">
        <v>256</v>
      </c>
      <c r="E293" s="6" t="s">
        <v>97</v>
      </c>
      <c r="F293" s="6" t="s">
        <v>98</v>
      </c>
      <c r="G293" s="6">
        <v>89</v>
      </c>
      <c r="H293" s="6">
        <v>478</v>
      </c>
      <c r="I293" s="6">
        <v>78</v>
      </c>
      <c r="J293" s="6">
        <v>415</v>
      </c>
      <c r="K293" s="6">
        <v>89</v>
      </c>
      <c r="L293" s="6">
        <v>465</v>
      </c>
      <c r="M293" s="6" t="s">
        <v>1097</v>
      </c>
      <c r="N293" s="6" t="s">
        <v>1090</v>
      </c>
      <c r="O293" s="6" t="s">
        <v>1103</v>
      </c>
      <c r="P293" s="6" t="s">
        <v>1104</v>
      </c>
      <c r="Q293" s="6"/>
      <c r="R293" s="6"/>
    </row>
    <row r="294" spans="1:18" x14ac:dyDescent="0.25">
      <c r="A294" s="6" t="s">
        <v>0</v>
      </c>
      <c r="B294" s="6" t="s">
        <v>5</v>
      </c>
      <c r="C294" s="6" t="s">
        <v>255</v>
      </c>
      <c r="D294" s="6" t="s">
        <v>256</v>
      </c>
      <c r="E294" s="6" t="s">
        <v>97</v>
      </c>
      <c r="F294" s="6" t="s">
        <v>98</v>
      </c>
      <c r="G294" s="6">
        <v>89</v>
      </c>
      <c r="H294" s="6">
        <v>478</v>
      </c>
      <c r="I294" s="6">
        <v>78</v>
      </c>
      <c r="J294" s="6">
        <v>415</v>
      </c>
      <c r="K294" s="6">
        <v>89</v>
      </c>
      <c r="L294" s="6">
        <v>465</v>
      </c>
      <c r="M294" s="6" t="s">
        <v>1097</v>
      </c>
      <c r="N294" s="6" t="s">
        <v>1092</v>
      </c>
      <c r="O294" s="6" t="s">
        <v>38</v>
      </c>
      <c r="P294" s="6" t="s">
        <v>1109</v>
      </c>
      <c r="Q294" s="6"/>
      <c r="R294" s="6"/>
    </row>
    <row r="295" spans="1:18" x14ac:dyDescent="0.25">
      <c r="A295" s="6" t="s">
        <v>0</v>
      </c>
      <c r="B295" s="6" t="s">
        <v>5</v>
      </c>
      <c r="C295" s="6" t="s">
        <v>255</v>
      </c>
      <c r="D295" s="6" t="s">
        <v>256</v>
      </c>
      <c r="E295" s="6" t="s">
        <v>97</v>
      </c>
      <c r="F295" s="6" t="s">
        <v>98</v>
      </c>
      <c r="G295" s="6">
        <v>89</v>
      </c>
      <c r="H295" s="6">
        <v>478</v>
      </c>
      <c r="I295" s="6">
        <v>78</v>
      </c>
      <c r="J295" s="6">
        <v>415</v>
      </c>
      <c r="K295" s="6">
        <v>89</v>
      </c>
      <c r="L295" s="6">
        <v>465</v>
      </c>
      <c r="M295" s="6" t="s">
        <v>1097</v>
      </c>
      <c r="N295" s="6" t="s">
        <v>1095</v>
      </c>
      <c r="O295" s="6" t="s">
        <v>38</v>
      </c>
      <c r="P295" s="6" t="s">
        <v>1102</v>
      </c>
      <c r="Q295" s="6"/>
      <c r="R295" s="6"/>
    </row>
    <row r="296" spans="1:18" x14ac:dyDescent="0.25">
      <c r="A296" s="6" t="s">
        <v>0</v>
      </c>
      <c r="B296" s="6" t="s">
        <v>5</v>
      </c>
      <c r="C296" s="6" t="s">
        <v>255</v>
      </c>
      <c r="D296" s="6" t="s">
        <v>256</v>
      </c>
      <c r="E296" s="6" t="s">
        <v>97</v>
      </c>
      <c r="F296" s="6" t="s">
        <v>98</v>
      </c>
      <c r="G296" s="6">
        <v>89</v>
      </c>
      <c r="H296" s="6">
        <v>478</v>
      </c>
      <c r="I296" s="6">
        <v>78</v>
      </c>
      <c r="J296" s="6">
        <v>415</v>
      </c>
      <c r="K296" s="6">
        <v>89</v>
      </c>
      <c r="L296" s="6">
        <v>465</v>
      </c>
      <c r="M296" s="6" t="s">
        <v>1101</v>
      </c>
      <c r="N296" s="6" t="s">
        <v>1090</v>
      </c>
      <c r="O296" s="6" t="s">
        <v>1103</v>
      </c>
      <c r="P296" s="6" t="s">
        <v>1113</v>
      </c>
      <c r="Q296" s="6"/>
      <c r="R296" s="6"/>
    </row>
    <row r="297" spans="1:18" x14ac:dyDescent="0.25">
      <c r="A297" s="6" t="s">
        <v>0</v>
      </c>
      <c r="B297" s="6" t="s">
        <v>5</v>
      </c>
      <c r="C297" s="6" t="s">
        <v>255</v>
      </c>
      <c r="D297" s="6" t="s">
        <v>256</v>
      </c>
      <c r="E297" s="6" t="s">
        <v>97</v>
      </c>
      <c r="F297" s="6" t="s">
        <v>98</v>
      </c>
      <c r="G297" s="6">
        <v>89</v>
      </c>
      <c r="H297" s="6">
        <v>478</v>
      </c>
      <c r="I297" s="6">
        <v>78</v>
      </c>
      <c r="J297" s="6">
        <v>415</v>
      </c>
      <c r="K297" s="6">
        <v>89</v>
      </c>
      <c r="L297" s="6">
        <v>465</v>
      </c>
      <c r="M297" s="6" t="s">
        <v>1101</v>
      </c>
      <c r="N297" s="6" t="s">
        <v>1092</v>
      </c>
      <c r="O297" s="6" t="s">
        <v>26</v>
      </c>
      <c r="P297" s="6" t="s">
        <v>1100</v>
      </c>
      <c r="Q297" s="6"/>
      <c r="R297" s="6"/>
    </row>
    <row r="298" spans="1:18" x14ac:dyDescent="0.25">
      <c r="A298" s="6" t="s">
        <v>0</v>
      </c>
      <c r="B298" s="6" t="s">
        <v>5</v>
      </c>
      <c r="C298" s="6" t="s">
        <v>255</v>
      </c>
      <c r="D298" s="6" t="s">
        <v>256</v>
      </c>
      <c r="E298" s="6" t="s">
        <v>97</v>
      </c>
      <c r="F298" s="6" t="s">
        <v>98</v>
      </c>
      <c r="G298" s="6">
        <v>89</v>
      </c>
      <c r="H298" s="6">
        <v>478</v>
      </c>
      <c r="I298" s="6">
        <v>78</v>
      </c>
      <c r="J298" s="6">
        <v>415</v>
      </c>
      <c r="K298" s="6">
        <v>89</v>
      </c>
      <c r="L298" s="6">
        <v>465</v>
      </c>
      <c r="M298" s="6" t="s">
        <v>1101</v>
      </c>
      <c r="N298" s="6" t="s">
        <v>1095</v>
      </c>
      <c r="O298" s="6" t="s">
        <v>38</v>
      </c>
      <c r="P298" s="6" t="s">
        <v>1102</v>
      </c>
      <c r="Q298" s="6"/>
      <c r="R298" s="6"/>
    </row>
    <row r="299" spans="1:18" x14ac:dyDescent="0.25">
      <c r="A299" s="6" t="s">
        <v>0</v>
      </c>
      <c r="B299" s="6" t="s">
        <v>5</v>
      </c>
      <c r="C299" s="6" t="s">
        <v>255</v>
      </c>
      <c r="D299" s="6" t="s">
        <v>256</v>
      </c>
      <c r="E299" s="6" t="s">
        <v>97</v>
      </c>
      <c r="F299" s="6" t="s">
        <v>98</v>
      </c>
      <c r="G299" s="6">
        <v>89</v>
      </c>
      <c r="H299" s="6">
        <v>478</v>
      </c>
      <c r="I299" s="6">
        <v>78</v>
      </c>
      <c r="J299" s="6">
        <v>415</v>
      </c>
      <c r="K299" s="6">
        <v>89</v>
      </c>
      <c r="L299" s="6">
        <v>465</v>
      </c>
      <c r="M299" s="6" t="s">
        <v>1106</v>
      </c>
      <c r="N299" s="6" t="s">
        <v>1090</v>
      </c>
      <c r="O299" s="6" t="s">
        <v>38</v>
      </c>
      <c r="P299" s="6" t="s">
        <v>1091</v>
      </c>
      <c r="Q299" s="6"/>
      <c r="R299" s="6"/>
    </row>
    <row r="300" spans="1:18" x14ac:dyDescent="0.25">
      <c r="A300" s="6" t="s">
        <v>0</v>
      </c>
      <c r="B300" s="6" t="s">
        <v>5</v>
      </c>
      <c r="C300" s="6" t="s">
        <v>255</v>
      </c>
      <c r="D300" s="6" t="s">
        <v>256</v>
      </c>
      <c r="E300" s="6" t="s">
        <v>97</v>
      </c>
      <c r="F300" s="6" t="s">
        <v>98</v>
      </c>
      <c r="G300" s="6">
        <v>89</v>
      </c>
      <c r="H300" s="6">
        <v>478</v>
      </c>
      <c r="I300" s="6">
        <v>78</v>
      </c>
      <c r="J300" s="6">
        <v>415</v>
      </c>
      <c r="K300" s="6">
        <v>89</v>
      </c>
      <c r="L300" s="6">
        <v>465</v>
      </c>
      <c r="M300" s="6" t="s">
        <v>1106</v>
      </c>
      <c r="N300" s="6" t="s">
        <v>1092</v>
      </c>
      <c r="O300" s="6" t="s">
        <v>36</v>
      </c>
      <c r="P300" s="6" t="s">
        <v>1096</v>
      </c>
      <c r="Q300" s="6"/>
      <c r="R300" s="6"/>
    </row>
    <row r="301" spans="1:18" x14ac:dyDescent="0.25">
      <c r="A301" s="6" t="s">
        <v>0</v>
      </c>
      <c r="B301" s="6" t="s">
        <v>5</v>
      </c>
      <c r="C301" s="6" t="s">
        <v>255</v>
      </c>
      <c r="D301" s="6" t="s">
        <v>256</v>
      </c>
      <c r="E301" s="6" t="s">
        <v>97</v>
      </c>
      <c r="F301" s="6" t="s">
        <v>98</v>
      </c>
      <c r="G301" s="6">
        <v>89</v>
      </c>
      <c r="H301" s="6">
        <v>478</v>
      </c>
      <c r="I301" s="6">
        <v>78</v>
      </c>
      <c r="J301" s="6">
        <v>415</v>
      </c>
      <c r="K301" s="6">
        <v>89</v>
      </c>
      <c r="L301" s="6">
        <v>465</v>
      </c>
      <c r="M301" s="6" t="s">
        <v>1106</v>
      </c>
      <c r="N301" s="6" t="s">
        <v>1095</v>
      </c>
      <c r="O301" s="6" t="s">
        <v>26</v>
      </c>
      <c r="P301" s="6" t="s">
        <v>1100</v>
      </c>
      <c r="Q301" s="6"/>
      <c r="R301" s="6"/>
    </row>
    <row r="302" spans="1:18" x14ac:dyDescent="0.25">
      <c r="A302" s="6" t="s">
        <v>0</v>
      </c>
      <c r="B302" s="6" t="s">
        <v>5</v>
      </c>
      <c r="C302" s="6" t="s">
        <v>171</v>
      </c>
      <c r="D302" s="6" t="s">
        <v>172</v>
      </c>
      <c r="E302" s="6" t="s">
        <v>97</v>
      </c>
      <c r="F302" s="6" t="s">
        <v>132</v>
      </c>
      <c r="G302" s="6">
        <v>21</v>
      </c>
      <c r="H302" s="6">
        <v>111</v>
      </c>
      <c r="I302" s="6">
        <v>22</v>
      </c>
      <c r="J302" s="6">
        <v>116</v>
      </c>
      <c r="K302" s="6">
        <v>26</v>
      </c>
      <c r="L302" s="6">
        <v>116</v>
      </c>
      <c r="M302" s="6" t="s">
        <v>1089</v>
      </c>
      <c r="N302" s="6" t="s">
        <v>1090</v>
      </c>
      <c r="O302" s="6" t="s">
        <v>38</v>
      </c>
      <c r="P302" s="6" t="s">
        <v>1091</v>
      </c>
      <c r="Q302" s="6"/>
      <c r="R302" s="6"/>
    </row>
    <row r="303" spans="1:18" x14ac:dyDescent="0.25">
      <c r="A303" s="6" t="s">
        <v>0</v>
      </c>
      <c r="B303" s="6" t="s">
        <v>5</v>
      </c>
      <c r="C303" s="6" t="s">
        <v>171</v>
      </c>
      <c r="D303" s="6" t="s">
        <v>172</v>
      </c>
      <c r="E303" s="6" t="s">
        <v>97</v>
      </c>
      <c r="F303" s="6" t="s">
        <v>132</v>
      </c>
      <c r="G303" s="6">
        <v>21</v>
      </c>
      <c r="H303" s="6">
        <v>111</v>
      </c>
      <c r="I303" s="6">
        <v>22</v>
      </c>
      <c r="J303" s="6">
        <v>116</v>
      </c>
      <c r="K303" s="6">
        <v>26</v>
      </c>
      <c r="L303" s="6">
        <v>116</v>
      </c>
      <c r="M303" s="6" t="s">
        <v>1089</v>
      </c>
      <c r="N303" s="6" t="s">
        <v>1092</v>
      </c>
      <c r="O303" s="6" t="s">
        <v>38</v>
      </c>
      <c r="P303" s="6" t="s">
        <v>1109</v>
      </c>
      <c r="Q303" s="6"/>
      <c r="R303" s="6"/>
    </row>
    <row r="304" spans="1:18" x14ac:dyDescent="0.25">
      <c r="A304" s="6" t="s">
        <v>0</v>
      </c>
      <c r="B304" s="6" t="s">
        <v>5</v>
      </c>
      <c r="C304" s="6" t="s">
        <v>171</v>
      </c>
      <c r="D304" s="6" t="s">
        <v>172</v>
      </c>
      <c r="E304" s="6" t="s">
        <v>97</v>
      </c>
      <c r="F304" s="6" t="s">
        <v>132</v>
      </c>
      <c r="G304" s="6">
        <v>21</v>
      </c>
      <c r="H304" s="6">
        <v>111</v>
      </c>
      <c r="I304" s="6">
        <v>22</v>
      </c>
      <c r="J304" s="6">
        <v>116</v>
      </c>
      <c r="K304" s="6">
        <v>26</v>
      </c>
      <c r="L304" s="6">
        <v>116</v>
      </c>
      <c r="M304" s="6" t="s">
        <v>1089</v>
      </c>
      <c r="N304" s="6" t="s">
        <v>1095</v>
      </c>
      <c r="O304" s="6" t="s">
        <v>38</v>
      </c>
      <c r="P304" s="6" t="s">
        <v>1102</v>
      </c>
      <c r="Q304" s="6"/>
      <c r="R304" s="6"/>
    </row>
    <row r="305" spans="1:18" x14ac:dyDescent="0.25">
      <c r="A305" s="6" t="s">
        <v>0</v>
      </c>
      <c r="B305" s="6" t="s">
        <v>5</v>
      </c>
      <c r="C305" s="6" t="s">
        <v>171</v>
      </c>
      <c r="D305" s="6" t="s">
        <v>172</v>
      </c>
      <c r="E305" s="6" t="s">
        <v>97</v>
      </c>
      <c r="F305" s="6" t="s">
        <v>132</v>
      </c>
      <c r="G305" s="6">
        <v>21</v>
      </c>
      <c r="H305" s="6">
        <v>111</v>
      </c>
      <c r="I305" s="6">
        <v>22</v>
      </c>
      <c r="J305" s="6">
        <v>116</v>
      </c>
      <c r="K305" s="6">
        <v>26</v>
      </c>
      <c r="L305" s="6">
        <v>116</v>
      </c>
      <c r="M305" s="6" t="s">
        <v>1097</v>
      </c>
      <c r="N305" s="6" t="s">
        <v>1090</v>
      </c>
      <c r="O305" s="6" t="s">
        <v>38</v>
      </c>
      <c r="P305" s="6" t="s">
        <v>1091</v>
      </c>
      <c r="Q305" s="6"/>
      <c r="R305" s="6"/>
    </row>
    <row r="306" spans="1:18" x14ac:dyDescent="0.25">
      <c r="A306" s="6" t="s">
        <v>0</v>
      </c>
      <c r="B306" s="6" t="s">
        <v>5</v>
      </c>
      <c r="C306" s="6" t="s">
        <v>171</v>
      </c>
      <c r="D306" s="6" t="s">
        <v>172</v>
      </c>
      <c r="E306" s="6" t="s">
        <v>97</v>
      </c>
      <c r="F306" s="6" t="s">
        <v>132</v>
      </c>
      <c r="G306" s="6">
        <v>21</v>
      </c>
      <c r="H306" s="6">
        <v>111</v>
      </c>
      <c r="I306" s="6">
        <v>22</v>
      </c>
      <c r="J306" s="6">
        <v>116</v>
      </c>
      <c r="K306" s="6">
        <v>26</v>
      </c>
      <c r="L306" s="6">
        <v>116</v>
      </c>
      <c r="M306" s="6" t="s">
        <v>1097</v>
      </c>
      <c r="N306" s="6" t="s">
        <v>1092</v>
      </c>
      <c r="O306" s="6" t="s">
        <v>1103</v>
      </c>
      <c r="P306" s="6" t="s">
        <v>1104</v>
      </c>
      <c r="Q306" s="6"/>
      <c r="R306" s="6"/>
    </row>
    <row r="307" spans="1:18" x14ac:dyDescent="0.25">
      <c r="A307" s="6" t="s">
        <v>0</v>
      </c>
      <c r="B307" s="6" t="s">
        <v>5</v>
      </c>
      <c r="C307" s="6" t="s">
        <v>171</v>
      </c>
      <c r="D307" s="6" t="s">
        <v>172</v>
      </c>
      <c r="E307" s="6" t="s">
        <v>97</v>
      </c>
      <c r="F307" s="6" t="s">
        <v>132</v>
      </c>
      <c r="G307" s="6">
        <v>21</v>
      </c>
      <c r="H307" s="6">
        <v>111</v>
      </c>
      <c r="I307" s="6">
        <v>22</v>
      </c>
      <c r="J307" s="6">
        <v>116</v>
      </c>
      <c r="K307" s="6">
        <v>26</v>
      </c>
      <c r="L307" s="6">
        <v>116</v>
      </c>
      <c r="M307" s="6" t="s">
        <v>1097</v>
      </c>
      <c r="N307" s="6" t="s">
        <v>1095</v>
      </c>
      <c r="O307" s="6" t="s">
        <v>38</v>
      </c>
      <c r="P307" s="6" t="s">
        <v>1109</v>
      </c>
      <c r="Q307" s="6"/>
      <c r="R307" s="6"/>
    </row>
    <row r="308" spans="1:18" x14ac:dyDescent="0.25">
      <c r="A308" s="6" t="s">
        <v>0</v>
      </c>
      <c r="B308" s="6" t="s">
        <v>5</v>
      </c>
      <c r="C308" s="6" t="s">
        <v>171</v>
      </c>
      <c r="D308" s="6" t="s">
        <v>172</v>
      </c>
      <c r="E308" s="6" t="s">
        <v>97</v>
      </c>
      <c r="F308" s="6" t="s">
        <v>132</v>
      </c>
      <c r="G308" s="6">
        <v>21</v>
      </c>
      <c r="H308" s="6">
        <v>111</v>
      </c>
      <c r="I308" s="6">
        <v>22</v>
      </c>
      <c r="J308" s="6">
        <v>116</v>
      </c>
      <c r="K308" s="6">
        <v>26</v>
      </c>
      <c r="L308" s="6">
        <v>116</v>
      </c>
      <c r="M308" s="6" t="s">
        <v>1101</v>
      </c>
      <c r="N308" s="6" t="s">
        <v>1090</v>
      </c>
      <c r="O308" s="6" t="s">
        <v>1093</v>
      </c>
      <c r="P308" s="6" t="s">
        <v>1094</v>
      </c>
      <c r="Q308" s="6"/>
      <c r="R308" s="6"/>
    </row>
    <row r="309" spans="1:18" x14ac:dyDescent="0.25">
      <c r="A309" s="6" t="s">
        <v>0</v>
      </c>
      <c r="B309" s="6" t="s">
        <v>5</v>
      </c>
      <c r="C309" s="6" t="s">
        <v>171</v>
      </c>
      <c r="D309" s="6" t="s">
        <v>172</v>
      </c>
      <c r="E309" s="6" t="s">
        <v>97</v>
      </c>
      <c r="F309" s="6" t="s">
        <v>132</v>
      </c>
      <c r="G309" s="6">
        <v>21</v>
      </c>
      <c r="H309" s="6">
        <v>111</v>
      </c>
      <c r="I309" s="6">
        <v>22</v>
      </c>
      <c r="J309" s="6">
        <v>116</v>
      </c>
      <c r="K309" s="6">
        <v>26</v>
      </c>
      <c r="L309" s="6">
        <v>116</v>
      </c>
      <c r="M309" s="6" t="s">
        <v>1101</v>
      </c>
      <c r="N309" s="6" t="s">
        <v>1092</v>
      </c>
      <c r="O309" s="6" t="s">
        <v>36</v>
      </c>
      <c r="P309" s="6" t="s">
        <v>1096</v>
      </c>
      <c r="Q309" s="6"/>
      <c r="R309" s="6"/>
    </row>
    <row r="310" spans="1:18" x14ac:dyDescent="0.25">
      <c r="A310" s="6" t="s">
        <v>0</v>
      </c>
      <c r="B310" s="6" t="s">
        <v>5</v>
      </c>
      <c r="C310" s="6" t="s">
        <v>171</v>
      </c>
      <c r="D310" s="6" t="s">
        <v>172</v>
      </c>
      <c r="E310" s="6" t="s">
        <v>97</v>
      </c>
      <c r="F310" s="6" t="s">
        <v>132</v>
      </c>
      <c r="G310" s="6">
        <v>21</v>
      </c>
      <c r="H310" s="6">
        <v>111</v>
      </c>
      <c r="I310" s="6">
        <v>22</v>
      </c>
      <c r="J310" s="6">
        <v>116</v>
      </c>
      <c r="K310" s="6">
        <v>26</v>
      </c>
      <c r="L310" s="6">
        <v>116</v>
      </c>
      <c r="M310" s="6" t="s">
        <v>1101</v>
      </c>
      <c r="N310" s="6" t="s">
        <v>1095</v>
      </c>
      <c r="O310" s="6" t="s">
        <v>38</v>
      </c>
      <c r="P310" s="6" t="s">
        <v>1102</v>
      </c>
      <c r="Q310" s="6"/>
      <c r="R310" s="6"/>
    </row>
    <row r="311" spans="1:18" x14ac:dyDescent="0.25">
      <c r="A311" s="6" t="s">
        <v>0</v>
      </c>
      <c r="B311" s="6" t="s">
        <v>5</v>
      </c>
      <c r="C311" s="6" t="s">
        <v>171</v>
      </c>
      <c r="D311" s="6" t="s">
        <v>172</v>
      </c>
      <c r="E311" s="6" t="s">
        <v>97</v>
      </c>
      <c r="F311" s="6" t="s">
        <v>132</v>
      </c>
      <c r="G311" s="6">
        <v>21</v>
      </c>
      <c r="H311" s="6">
        <v>111</v>
      </c>
      <c r="I311" s="6">
        <v>22</v>
      </c>
      <c r="J311" s="6">
        <v>116</v>
      </c>
      <c r="K311" s="6">
        <v>26</v>
      </c>
      <c r="L311" s="6">
        <v>116</v>
      </c>
      <c r="M311" s="6" t="s">
        <v>1106</v>
      </c>
      <c r="N311" s="6" t="s">
        <v>1090</v>
      </c>
      <c r="O311" s="6" t="s">
        <v>38</v>
      </c>
      <c r="P311" s="6" t="s">
        <v>1110</v>
      </c>
      <c r="Q311" s="6"/>
      <c r="R311" s="6"/>
    </row>
    <row r="312" spans="1:18" x14ac:dyDescent="0.25">
      <c r="A312" s="6" t="s">
        <v>0</v>
      </c>
      <c r="B312" s="6" t="s">
        <v>5</v>
      </c>
      <c r="C312" s="6" t="s">
        <v>171</v>
      </c>
      <c r="D312" s="6" t="s">
        <v>172</v>
      </c>
      <c r="E312" s="6" t="s">
        <v>97</v>
      </c>
      <c r="F312" s="6" t="s">
        <v>132</v>
      </c>
      <c r="G312" s="6">
        <v>21</v>
      </c>
      <c r="H312" s="6">
        <v>111</v>
      </c>
      <c r="I312" s="6">
        <v>22</v>
      </c>
      <c r="J312" s="6">
        <v>116</v>
      </c>
      <c r="K312" s="6">
        <v>26</v>
      </c>
      <c r="L312" s="6">
        <v>116</v>
      </c>
      <c r="M312" s="6" t="s">
        <v>1106</v>
      </c>
      <c r="N312" s="6" t="s">
        <v>1092</v>
      </c>
      <c r="O312" s="6" t="s">
        <v>26</v>
      </c>
      <c r="P312" s="6" t="s">
        <v>1100</v>
      </c>
      <c r="Q312" s="6"/>
      <c r="R312" s="6"/>
    </row>
    <row r="313" spans="1:18" x14ac:dyDescent="0.25">
      <c r="A313" s="6" t="s">
        <v>0</v>
      </c>
      <c r="B313" s="6" t="s">
        <v>5</v>
      </c>
      <c r="C313" s="6" t="s">
        <v>171</v>
      </c>
      <c r="D313" s="6" t="s">
        <v>172</v>
      </c>
      <c r="E313" s="6" t="s">
        <v>97</v>
      </c>
      <c r="F313" s="6" t="s">
        <v>132</v>
      </c>
      <c r="G313" s="6">
        <v>21</v>
      </c>
      <c r="H313" s="6">
        <v>111</v>
      </c>
      <c r="I313" s="6">
        <v>22</v>
      </c>
      <c r="J313" s="6">
        <v>116</v>
      </c>
      <c r="K313" s="6">
        <v>26</v>
      </c>
      <c r="L313" s="6">
        <v>116</v>
      </c>
      <c r="M313" s="6" t="s">
        <v>1106</v>
      </c>
      <c r="N313" s="6" t="s">
        <v>1095</v>
      </c>
      <c r="O313" s="6" t="s">
        <v>1103</v>
      </c>
      <c r="P313" s="6" t="s">
        <v>1104</v>
      </c>
      <c r="Q313" s="6"/>
      <c r="R313" s="6"/>
    </row>
    <row r="314" spans="1:18" x14ac:dyDescent="0.25">
      <c r="A314" s="6" t="s">
        <v>0</v>
      </c>
      <c r="B314" s="6" t="s">
        <v>5</v>
      </c>
      <c r="C314" s="6" t="s">
        <v>267</v>
      </c>
      <c r="D314" s="6" t="s">
        <v>268</v>
      </c>
      <c r="E314" s="6" t="s">
        <v>97</v>
      </c>
      <c r="F314" s="6" t="s">
        <v>125</v>
      </c>
      <c r="G314" s="6">
        <v>110</v>
      </c>
      <c r="H314" s="6">
        <v>509</v>
      </c>
      <c r="I314" s="6">
        <v>80</v>
      </c>
      <c r="J314" s="6">
        <v>324</v>
      </c>
      <c r="K314" s="6">
        <v>110</v>
      </c>
      <c r="L314" s="6">
        <v>506</v>
      </c>
      <c r="M314" s="6" t="s">
        <v>1089</v>
      </c>
      <c r="N314" s="6" t="s">
        <v>1090</v>
      </c>
      <c r="O314" s="6" t="s">
        <v>38</v>
      </c>
      <c r="P314" s="6" t="s">
        <v>1091</v>
      </c>
      <c r="Q314" s="6"/>
      <c r="R314" s="6"/>
    </row>
    <row r="315" spans="1:18" x14ac:dyDescent="0.25">
      <c r="A315" s="6" t="s">
        <v>0</v>
      </c>
      <c r="B315" s="6" t="s">
        <v>5</v>
      </c>
      <c r="C315" s="6" t="s">
        <v>267</v>
      </c>
      <c r="D315" s="6" t="s">
        <v>268</v>
      </c>
      <c r="E315" s="6" t="s">
        <v>97</v>
      </c>
      <c r="F315" s="6" t="s">
        <v>125</v>
      </c>
      <c r="G315" s="6">
        <v>110</v>
      </c>
      <c r="H315" s="6">
        <v>509</v>
      </c>
      <c r="I315" s="6">
        <v>80</v>
      </c>
      <c r="J315" s="6">
        <v>324</v>
      </c>
      <c r="K315" s="6">
        <v>110</v>
      </c>
      <c r="L315" s="6">
        <v>506</v>
      </c>
      <c r="M315" s="6" t="s">
        <v>1089</v>
      </c>
      <c r="N315" s="6" t="s">
        <v>1092</v>
      </c>
      <c r="O315" s="6" t="s">
        <v>38</v>
      </c>
      <c r="P315" s="6" t="s">
        <v>1109</v>
      </c>
      <c r="Q315" s="6"/>
      <c r="R315" s="6"/>
    </row>
    <row r="316" spans="1:18" x14ac:dyDescent="0.25">
      <c r="A316" s="6" t="s">
        <v>0</v>
      </c>
      <c r="B316" s="6" t="s">
        <v>5</v>
      </c>
      <c r="C316" s="6" t="s">
        <v>267</v>
      </c>
      <c r="D316" s="6" t="s">
        <v>268</v>
      </c>
      <c r="E316" s="6" t="s">
        <v>97</v>
      </c>
      <c r="F316" s="6" t="s">
        <v>125</v>
      </c>
      <c r="G316" s="6">
        <v>110</v>
      </c>
      <c r="H316" s="6">
        <v>509</v>
      </c>
      <c r="I316" s="6">
        <v>80</v>
      </c>
      <c r="J316" s="6">
        <v>324</v>
      </c>
      <c r="K316" s="6">
        <v>110</v>
      </c>
      <c r="L316" s="6">
        <v>506</v>
      </c>
      <c r="M316" s="6" t="s">
        <v>1089</v>
      </c>
      <c r="N316" s="6" t="s">
        <v>1095</v>
      </c>
      <c r="O316" s="6" t="s">
        <v>38</v>
      </c>
      <c r="P316" s="6" t="s">
        <v>1102</v>
      </c>
      <c r="Q316" s="6"/>
      <c r="R316" s="6"/>
    </row>
    <row r="317" spans="1:18" x14ac:dyDescent="0.25">
      <c r="A317" s="6" t="s">
        <v>0</v>
      </c>
      <c r="B317" s="6" t="s">
        <v>5</v>
      </c>
      <c r="C317" s="6" t="s">
        <v>267</v>
      </c>
      <c r="D317" s="6" t="s">
        <v>268</v>
      </c>
      <c r="E317" s="6" t="s">
        <v>97</v>
      </c>
      <c r="F317" s="6" t="s">
        <v>125</v>
      </c>
      <c r="G317" s="6">
        <v>110</v>
      </c>
      <c r="H317" s="6">
        <v>509</v>
      </c>
      <c r="I317" s="6">
        <v>80</v>
      </c>
      <c r="J317" s="6">
        <v>324</v>
      </c>
      <c r="K317" s="6">
        <v>110</v>
      </c>
      <c r="L317" s="6">
        <v>506</v>
      </c>
      <c r="M317" s="6" t="s">
        <v>1097</v>
      </c>
      <c r="N317" s="6" t="s">
        <v>1090</v>
      </c>
      <c r="O317" s="6" t="s">
        <v>40</v>
      </c>
      <c r="P317" s="6" t="s">
        <v>1111</v>
      </c>
      <c r="Q317" s="6"/>
      <c r="R317" s="6"/>
    </row>
    <row r="318" spans="1:18" x14ac:dyDescent="0.25">
      <c r="A318" s="6" t="s">
        <v>0</v>
      </c>
      <c r="B318" s="6" t="s">
        <v>5</v>
      </c>
      <c r="C318" s="6" t="s">
        <v>267</v>
      </c>
      <c r="D318" s="6" t="s">
        <v>268</v>
      </c>
      <c r="E318" s="6" t="s">
        <v>97</v>
      </c>
      <c r="F318" s="6" t="s">
        <v>125</v>
      </c>
      <c r="G318" s="6">
        <v>110</v>
      </c>
      <c r="H318" s="6">
        <v>509</v>
      </c>
      <c r="I318" s="6">
        <v>80</v>
      </c>
      <c r="J318" s="6">
        <v>324</v>
      </c>
      <c r="K318" s="6">
        <v>110</v>
      </c>
      <c r="L318" s="6">
        <v>506</v>
      </c>
      <c r="M318" s="6" t="s">
        <v>1097</v>
      </c>
      <c r="N318" s="6" t="s">
        <v>1092</v>
      </c>
      <c r="O318" s="6" t="s">
        <v>1103</v>
      </c>
      <c r="P318" s="6" t="s">
        <v>1104</v>
      </c>
      <c r="Q318" s="6"/>
      <c r="R318" s="6"/>
    </row>
    <row r="319" spans="1:18" x14ac:dyDescent="0.25">
      <c r="A319" s="6" t="s">
        <v>0</v>
      </c>
      <c r="B319" s="6" t="s">
        <v>5</v>
      </c>
      <c r="C319" s="6" t="s">
        <v>267</v>
      </c>
      <c r="D319" s="6" t="s">
        <v>268</v>
      </c>
      <c r="E319" s="6" t="s">
        <v>97</v>
      </c>
      <c r="F319" s="6" t="s">
        <v>125</v>
      </c>
      <c r="G319" s="6">
        <v>110</v>
      </c>
      <c r="H319" s="6">
        <v>509</v>
      </c>
      <c r="I319" s="6">
        <v>80</v>
      </c>
      <c r="J319" s="6">
        <v>324</v>
      </c>
      <c r="K319" s="6">
        <v>110</v>
      </c>
      <c r="L319" s="6">
        <v>506</v>
      </c>
      <c r="M319" s="6" t="s">
        <v>1097</v>
      </c>
      <c r="N319" s="6" t="s">
        <v>1095</v>
      </c>
      <c r="O319" s="6" t="s">
        <v>1103</v>
      </c>
      <c r="P319" s="6" t="s">
        <v>1113</v>
      </c>
      <c r="Q319" s="6"/>
      <c r="R319" s="6"/>
    </row>
    <row r="320" spans="1:18" x14ac:dyDescent="0.25">
      <c r="A320" s="6" t="s">
        <v>0</v>
      </c>
      <c r="B320" s="6" t="s">
        <v>5</v>
      </c>
      <c r="C320" s="6" t="s">
        <v>267</v>
      </c>
      <c r="D320" s="6" t="s">
        <v>268</v>
      </c>
      <c r="E320" s="6" t="s">
        <v>97</v>
      </c>
      <c r="F320" s="6" t="s">
        <v>125</v>
      </c>
      <c r="G320" s="6">
        <v>110</v>
      </c>
      <c r="H320" s="6">
        <v>509</v>
      </c>
      <c r="I320" s="6">
        <v>80</v>
      </c>
      <c r="J320" s="6">
        <v>324</v>
      </c>
      <c r="K320" s="6">
        <v>110</v>
      </c>
      <c r="L320" s="6">
        <v>506</v>
      </c>
      <c r="M320" s="6" t="s">
        <v>1101</v>
      </c>
      <c r="N320" s="6" t="s">
        <v>1090</v>
      </c>
      <c r="O320" s="6" t="s">
        <v>39</v>
      </c>
      <c r="P320" s="6" t="s">
        <v>1107</v>
      </c>
      <c r="Q320" s="6"/>
      <c r="R320" s="6"/>
    </row>
    <row r="321" spans="1:18" x14ac:dyDescent="0.25">
      <c r="A321" s="6" t="s">
        <v>0</v>
      </c>
      <c r="B321" s="6" t="s">
        <v>5</v>
      </c>
      <c r="C321" s="6" t="s">
        <v>267</v>
      </c>
      <c r="D321" s="6" t="s">
        <v>268</v>
      </c>
      <c r="E321" s="6" t="s">
        <v>97</v>
      </c>
      <c r="F321" s="6" t="s">
        <v>125</v>
      </c>
      <c r="G321" s="6">
        <v>110</v>
      </c>
      <c r="H321" s="6">
        <v>509</v>
      </c>
      <c r="I321" s="6">
        <v>80</v>
      </c>
      <c r="J321" s="6">
        <v>324</v>
      </c>
      <c r="K321" s="6">
        <v>110</v>
      </c>
      <c r="L321" s="6">
        <v>506</v>
      </c>
      <c r="M321" s="6" t="s">
        <v>1101</v>
      </c>
      <c r="N321" s="6" t="s">
        <v>1092</v>
      </c>
      <c r="O321" s="6" t="s">
        <v>36</v>
      </c>
      <c r="P321" s="6" t="s">
        <v>1121</v>
      </c>
      <c r="Q321" s="6"/>
      <c r="R321" s="6"/>
    </row>
    <row r="322" spans="1:18" x14ac:dyDescent="0.25">
      <c r="A322" s="6" t="s">
        <v>0</v>
      </c>
      <c r="B322" s="6" t="s">
        <v>5</v>
      </c>
      <c r="C322" s="6" t="s">
        <v>267</v>
      </c>
      <c r="D322" s="6" t="s">
        <v>268</v>
      </c>
      <c r="E322" s="6" t="s">
        <v>97</v>
      </c>
      <c r="F322" s="6" t="s">
        <v>125</v>
      </c>
      <c r="G322" s="6">
        <v>110</v>
      </c>
      <c r="H322" s="6">
        <v>509</v>
      </c>
      <c r="I322" s="6">
        <v>80</v>
      </c>
      <c r="J322" s="6">
        <v>324</v>
      </c>
      <c r="K322" s="6">
        <v>110</v>
      </c>
      <c r="L322" s="6">
        <v>506</v>
      </c>
      <c r="M322" s="6" t="s">
        <v>1101</v>
      </c>
      <c r="N322" s="6" t="s">
        <v>1095</v>
      </c>
      <c r="O322" s="6" t="s">
        <v>36</v>
      </c>
      <c r="P322" s="6" t="s">
        <v>1108</v>
      </c>
      <c r="Q322" s="6"/>
      <c r="R322" s="6"/>
    </row>
    <row r="323" spans="1:18" x14ac:dyDescent="0.25">
      <c r="A323" s="6" t="s">
        <v>0</v>
      </c>
      <c r="B323" s="6" t="s">
        <v>5</v>
      </c>
      <c r="C323" s="6" t="s">
        <v>267</v>
      </c>
      <c r="D323" s="6" t="s">
        <v>268</v>
      </c>
      <c r="E323" s="6" t="s">
        <v>97</v>
      </c>
      <c r="F323" s="6" t="s">
        <v>125</v>
      </c>
      <c r="G323" s="6">
        <v>110</v>
      </c>
      <c r="H323" s="6">
        <v>509</v>
      </c>
      <c r="I323" s="6">
        <v>80</v>
      </c>
      <c r="J323" s="6">
        <v>324</v>
      </c>
      <c r="K323" s="6">
        <v>110</v>
      </c>
      <c r="L323" s="6">
        <v>506</v>
      </c>
      <c r="M323" s="6" t="s">
        <v>1106</v>
      </c>
      <c r="N323" s="6" t="s">
        <v>1090</v>
      </c>
      <c r="O323" s="6" t="s">
        <v>39</v>
      </c>
      <c r="P323" s="6" t="s">
        <v>1112</v>
      </c>
      <c r="Q323" s="6"/>
      <c r="R323" s="6"/>
    </row>
    <row r="324" spans="1:18" x14ac:dyDescent="0.25">
      <c r="A324" s="6" t="s">
        <v>0</v>
      </c>
      <c r="B324" s="6" t="s">
        <v>5</v>
      </c>
      <c r="C324" s="6" t="s">
        <v>267</v>
      </c>
      <c r="D324" s="6" t="s">
        <v>268</v>
      </c>
      <c r="E324" s="6" t="s">
        <v>97</v>
      </c>
      <c r="F324" s="6" t="s">
        <v>125</v>
      </c>
      <c r="G324" s="6">
        <v>110</v>
      </c>
      <c r="H324" s="6">
        <v>509</v>
      </c>
      <c r="I324" s="6">
        <v>80</v>
      </c>
      <c r="J324" s="6">
        <v>324</v>
      </c>
      <c r="K324" s="6">
        <v>110</v>
      </c>
      <c r="L324" s="6">
        <v>506</v>
      </c>
      <c r="M324" s="6" t="s">
        <v>1106</v>
      </c>
      <c r="N324" s="6" t="s">
        <v>1092</v>
      </c>
      <c r="O324" s="6" t="s">
        <v>26</v>
      </c>
      <c r="P324" s="6" t="s">
        <v>1114</v>
      </c>
      <c r="Q324" s="6"/>
      <c r="R324" s="6"/>
    </row>
    <row r="325" spans="1:18" x14ac:dyDescent="0.25">
      <c r="A325" s="6" t="s">
        <v>0</v>
      </c>
      <c r="B325" s="6" t="s">
        <v>5</v>
      </c>
      <c r="C325" s="6" t="s">
        <v>267</v>
      </c>
      <c r="D325" s="6" t="s">
        <v>268</v>
      </c>
      <c r="E325" s="6" t="s">
        <v>97</v>
      </c>
      <c r="F325" s="6" t="s">
        <v>125</v>
      </c>
      <c r="G325" s="6">
        <v>110</v>
      </c>
      <c r="H325" s="6">
        <v>509</v>
      </c>
      <c r="I325" s="6">
        <v>80</v>
      </c>
      <c r="J325" s="6">
        <v>324</v>
      </c>
      <c r="K325" s="6">
        <v>110</v>
      </c>
      <c r="L325" s="6">
        <v>506</v>
      </c>
      <c r="M325" s="6" t="s">
        <v>1106</v>
      </c>
      <c r="N325" s="6" t="s">
        <v>1095</v>
      </c>
      <c r="O325" s="6" t="s">
        <v>26</v>
      </c>
      <c r="P325" s="6" t="s">
        <v>1100</v>
      </c>
      <c r="Q325" s="6"/>
      <c r="R325" s="6"/>
    </row>
    <row r="326" spans="1:18" x14ac:dyDescent="0.25">
      <c r="A326" s="6" t="s">
        <v>0</v>
      </c>
      <c r="B326" s="6" t="s">
        <v>5</v>
      </c>
      <c r="C326" s="6" t="s">
        <v>846</v>
      </c>
      <c r="D326" s="6" t="s">
        <v>847</v>
      </c>
      <c r="E326" s="6" t="s">
        <v>97</v>
      </c>
      <c r="F326" s="6" t="s">
        <v>132</v>
      </c>
      <c r="G326" s="6">
        <v>243</v>
      </c>
      <c r="H326" s="6">
        <v>1307</v>
      </c>
      <c r="I326" s="6">
        <v>227</v>
      </c>
      <c r="J326" s="6">
        <v>1227</v>
      </c>
      <c r="K326" s="6">
        <v>227</v>
      </c>
      <c r="L326" s="6">
        <v>1227</v>
      </c>
      <c r="M326" s="6" t="s">
        <v>1089</v>
      </c>
      <c r="N326" s="6" t="s">
        <v>1090</v>
      </c>
      <c r="O326" s="6" t="s">
        <v>38</v>
      </c>
      <c r="P326" s="6" t="s">
        <v>1091</v>
      </c>
      <c r="Q326" s="6"/>
      <c r="R326" s="6"/>
    </row>
    <row r="327" spans="1:18" x14ac:dyDescent="0.25">
      <c r="A327" s="6" t="s">
        <v>0</v>
      </c>
      <c r="B327" s="6" t="s">
        <v>5</v>
      </c>
      <c r="C327" s="6" t="s">
        <v>846</v>
      </c>
      <c r="D327" s="6" t="s">
        <v>847</v>
      </c>
      <c r="E327" s="6" t="s">
        <v>97</v>
      </c>
      <c r="F327" s="6" t="s">
        <v>132</v>
      </c>
      <c r="G327" s="6">
        <v>243</v>
      </c>
      <c r="H327" s="6">
        <v>1307</v>
      </c>
      <c r="I327" s="6">
        <v>227</v>
      </c>
      <c r="J327" s="6">
        <v>1227</v>
      </c>
      <c r="K327" s="6">
        <v>227</v>
      </c>
      <c r="L327" s="6">
        <v>1227</v>
      </c>
      <c r="M327" s="6" t="s">
        <v>1089</v>
      </c>
      <c r="N327" s="6" t="s">
        <v>1092</v>
      </c>
      <c r="O327" s="6" t="s">
        <v>40</v>
      </c>
      <c r="P327" s="6" t="s">
        <v>1111</v>
      </c>
      <c r="Q327" s="6"/>
      <c r="R327" s="6"/>
    </row>
    <row r="328" spans="1:18" x14ac:dyDescent="0.25">
      <c r="A328" s="6" t="s">
        <v>0</v>
      </c>
      <c r="B328" s="6" t="s">
        <v>5</v>
      </c>
      <c r="C328" s="6" t="s">
        <v>846</v>
      </c>
      <c r="D328" s="6" t="s">
        <v>847</v>
      </c>
      <c r="E328" s="6" t="s">
        <v>97</v>
      </c>
      <c r="F328" s="6" t="s">
        <v>132</v>
      </c>
      <c r="G328" s="6">
        <v>243</v>
      </c>
      <c r="H328" s="6">
        <v>1307</v>
      </c>
      <c r="I328" s="6">
        <v>227</v>
      </c>
      <c r="J328" s="6">
        <v>1227</v>
      </c>
      <c r="K328" s="6">
        <v>227</v>
      </c>
      <c r="L328" s="6">
        <v>1227</v>
      </c>
      <c r="M328" s="6" t="s">
        <v>1089</v>
      </c>
      <c r="N328" s="6" t="s">
        <v>1095</v>
      </c>
      <c r="O328" s="6" t="s">
        <v>38</v>
      </c>
      <c r="P328" s="6" t="s">
        <v>1109</v>
      </c>
      <c r="Q328" s="6"/>
      <c r="R328" s="6"/>
    </row>
    <row r="329" spans="1:18" x14ac:dyDescent="0.25">
      <c r="A329" s="6" t="s">
        <v>0</v>
      </c>
      <c r="B329" s="6" t="s">
        <v>5</v>
      </c>
      <c r="C329" s="6" t="s">
        <v>846</v>
      </c>
      <c r="D329" s="6" t="s">
        <v>847</v>
      </c>
      <c r="E329" s="6" t="s">
        <v>97</v>
      </c>
      <c r="F329" s="6" t="s">
        <v>132</v>
      </c>
      <c r="G329" s="6">
        <v>243</v>
      </c>
      <c r="H329" s="6">
        <v>1307</v>
      </c>
      <c r="I329" s="6">
        <v>227</v>
      </c>
      <c r="J329" s="6">
        <v>1227</v>
      </c>
      <c r="K329" s="6">
        <v>227</v>
      </c>
      <c r="L329" s="6">
        <v>1227</v>
      </c>
      <c r="M329" s="6" t="s">
        <v>1097</v>
      </c>
      <c r="N329" s="6" t="s">
        <v>1090</v>
      </c>
      <c r="O329" s="6" t="s">
        <v>38</v>
      </c>
      <c r="P329" s="6" t="s">
        <v>1091</v>
      </c>
      <c r="Q329" s="6"/>
      <c r="R329" s="6"/>
    </row>
    <row r="330" spans="1:18" x14ac:dyDescent="0.25">
      <c r="A330" s="6" t="s">
        <v>0</v>
      </c>
      <c r="B330" s="6" t="s">
        <v>5</v>
      </c>
      <c r="C330" s="6" t="s">
        <v>846</v>
      </c>
      <c r="D330" s="6" t="s">
        <v>847</v>
      </c>
      <c r="E330" s="6" t="s">
        <v>97</v>
      </c>
      <c r="F330" s="6" t="s">
        <v>132</v>
      </c>
      <c r="G330" s="6">
        <v>243</v>
      </c>
      <c r="H330" s="6">
        <v>1307</v>
      </c>
      <c r="I330" s="6">
        <v>227</v>
      </c>
      <c r="J330" s="6">
        <v>1227</v>
      </c>
      <c r="K330" s="6">
        <v>227</v>
      </c>
      <c r="L330" s="6">
        <v>1227</v>
      </c>
      <c r="M330" s="6" t="s">
        <v>1097</v>
      </c>
      <c r="N330" s="6" t="s">
        <v>1092</v>
      </c>
      <c r="O330" s="6" t="s">
        <v>38</v>
      </c>
      <c r="P330" s="6" t="s">
        <v>1109</v>
      </c>
      <c r="Q330" s="6"/>
      <c r="R330" s="6"/>
    </row>
    <row r="331" spans="1:18" x14ac:dyDescent="0.25">
      <c r="A331" s="6" t="s">
        <v>0</v>
      </c>
      <c r="B331" s="6" t="s">
        <v>5</v>
      </c>
      <c r="C331" s="6" t="s">
        <v>846</v>
      </c>
      <c r="D331" s="6" t="s">
        <v>847</v>
      </c>
      <c r="E331" s="6" t="s">
        <v>97</v>
      </c>
      <c r="F331" s="6" t="s">
        <v>132</v>
      </c>
      <c r="G331" s="6">
        <v>243</v>
      </c>
      <c r="H331" s="6">
        <v>1307</v>
      </c>
      <c r="I331" s="6">
        <v>227</v>
      </c>
      <c r="J331" s="6">
        <v>1227</v>
      </c>
      <c r="K331" s="6">
        <v>227</v>
      </c>
      <c r="L331" s="6">
        <v>1227</v>
      </c>
      <c r="M331" s="6" t="s">
        <v>1097</v>
      </c>
      <c r="N331" s="6" t="s">
        <v>1095</v>
      </c>
      <c r="O331" s="6" t="s">
        <v>39</v>
      </c>
      <c r="P331" s="6" t="s">
        <v>1117</v>
      </c>
      <c r="Q331" s="6"/>
      <c r="R331" s="6"/>
    </row>
    <row r="332" spans="1:18" x14ac:dyDescent="0.25">
      <c r="A332" s="6" t="s">
        <v>0</v>
      </c>
      <c r="B332" s="6" t="s">
        <v>5</v>
      </c>
      <c r="C332" s="6" t="s">
        <v>846</v>
      </c>
      <c r="D332" s="6" t="s">
        <v>847</v>
      </c>
      <c r="E332" s="6" t="s">
        <v>97</v>
      </c>
      <c r="F332" s="6" t="s">
        <v>132</v>
      </c>
      <c r="G332" s="6">
        <v>243</v>
      </c>
      <c r="H332" s="6">
        <v>1307</v>
      </c>
      <c r="I332" s="6">
        <v>227</v>
      </c>
      <c r="J332" s="6">
        <v>1227</v>
      </c>
      <c r="K332" s="6">
        <v>227</v>
      </c>
      <c r="L332" s="6">
        <v>1227</v>
      </c>
      <c r="M332" s="6" t="s">
        <v>1101</v>
      </c>
      <c r="N332" s="6" t="s">
        <v>1090</v>
      </c>
      <c r="O332" s="6" t="s">
        <v>38</v>
      </c>
      <c r="P332" s="6" t="s">
        <v>1091</v>
      </c>
      <c r="Q332" s="6"/>
      <c r="R332" s="6"/>
    </row>
    <row r="333" spans="1:18" x14ac:dyDescent="0.25">
      <c r="A333" s="6" t="s">
        <v>0</v>
      </c>
      <c r="B333" s="6" t="s">
        <v>5</v>
      </c>
      <c r="C333" s="6" t="s">
        <v>846</v>
      </c>
      <c r="D333" s="6" t="s">
        <v>847</v>
      </c>
      <c r="E333" s="6" t="s">
        <v>97</v>
      </c>
      <c r="F333" s="6" t="s">
        <v>132</v>
      </c>
      <c r="G333" s="6">
        <v>243</v>
      </c>
      <c r="H333" s="6">
        <v>1307</v>
      </c>
      <c r="I333" s="6">
        <v>227</v>
      </c>
      <c r="J333" s="6">
        <v>1227</v>
      </c>
      <c r="K333" s="6">
        <v>227</v>
      </c>
      <c r="L333" s="6">
        <v>1227</v>
      </c>
      <c r="M333" s="6" t="s">
        <v>1101</v>
      </c>
      <c r="N333" s="6" t="s">
        <v>1092</v>
      </c>
      <c r="O333" s="6" t="s">
        <v>36</v>
      </c>
      <c r="P333" s="6" t="s">
        <v>1105</v>
      </c>
      <c r="Q333" s="6"/>
      <c r="R333" s="6"/>
    </row>
    <row r="334" spans="1:18" x14ac:dyDescent="0.25">
      <c r="A334" s="6" t="s">
        <v>0</v>
      </c>
      <c r="B334" s="6" t="s">
        <v>5</v>
      </c>
      <c r="C334" s="6" t="s">
        <v>846</v>
      </c>
      <c r="D334" s="6" t="s">
        <v>847</v>
      </c>
      <c r="E334" s="6" t="s">
        <v>97</v>
      </c>
      <c r="F334" s="6" t="s">
        <v>132</v>
      </c>
      <c r="G334" s="6">
        <v>243</v>
      </c>
      <c r="H334" s="6">
        <v>1307</v>
      </c>
      <c r="I334" s="6">
        <v>227</v>
      </c>
      <c r="J334" s="6">
        <v>1227</v>
      </c>
      <c r="K334" s="6">
        <v>227</v>
      </c>
      <c r="L334" s="6">
        <v>1227</v>
      </c>
      <c r="M334" s="6" t="s">
        <v>1101</v>
      </c>
      <c r="N334" s="6" t="s">
        <v>1095</v>
      </c>
      <c r="O334" s="6" t="s">
        <v>39</v>
      </c>
      <c r="P334" s="6" t="s">
        <v>1117</v>
      </c>
      <c r="Q334" s="6"/>
      <c r="R334" s="6"/>
    </row>
    <row r="335" spans="1:18" x14ac:dyDescent="0.25">
      <c r="A335" s="6" t="s">
        <v>0</v>
      </c>
      <c r="B335" s="6" t="s">
        <v>5</v>
      </c>
      <c r="C335" s="6" t="s">
        <v>846</v>
      </c>
      <c r="D335" s="6" t="s">
        <v>847</v>
      </c>
      <c r="E335" s="6" t="s">
        <v>97</v>
      </c>
      <c r="F335" s="6" t="s">
        <v>132</v>
      </c>
      <c r="G335" s="6">
        <v>243</v>
      </c>
      <c r="H335" s="6">
        <v>1307</v>
      </c>
      <c r="I335" s="6">
        <v>227</v>
      </c>
      <c r="J335" s="6">
        <v>1227</v>
      </c>
      <c r="K335" s="6">
        <v>227</v>
      </c>
      <c r="L335" s="6">
        <v>1227</v>
      </c>
      <c r="M335" s="6" t="s">
        <v>1106</v>
      </c>
      <c r="N335" s="6" t="s">
        <v>1090</v>
      </c>
      <c r="O335" s="6" t="s">
        <v>26</v>
      </c>
      <c r="P335" s="6" t="s">
        <v>1098</v>
      </c>
      <c r="Q335" s="6"/>
      <c r="R335" s="6"/>
    </row>
    <row r="336" spans="1:18" x14ac:dyDescent="0.25">
      <c r="A336" s="6" t="s">
        <v>0</v>
      </c>
      <c r="B336" s="6" t="s">
        <v>5</v>
      </c>
      <c r="C336" s="6" t="s">
        <v>846</v>
      </c>
      <c r="D336" s="6" t="s">
        <v>847</v>
      </c>
      <c r="E336" s="6" t="s">
        <v>97</v>
      </c>
      <c r="F336" s="6" t="s">
        <v>132</v>
      </c>
      <c r="G336" s="6">
        <v>243</v>
      </c>
      <c r="H336" s="6">
        <v>1307</v>
      </c>
      <c r="I336" s="6">
        <v>227</v>
      </c>
      <c r="J336" s="6">
        <v>1227</v>
      </c>
      <c r="K336" s="6">
        <v>227</v>
      </c>
      <c r="L336" s="6">
        <v>1227</v>
      </c>
      <c r="M336" s="6" t="s">
        <v>1106</v>
      </c>
      <c r="N336" s="6" t="s">
        <v>1092</v>
      </c>
      <c r="O336" s="6" t="s">
        <v>38</v>
      </c>
      <c r="P336" s="6" t="s">
        <v>1102</v>
      </c>
      <c r="Q336" s="6"/>
      <c r="R336" s="6"/>
    </row>
    <row r="337" spans="1:18" x14ac:dyDescent="0.25">
      <c r="A337" s="6" t="s">
        <v>0</v>
      </c>
      <c r="B337" s="6" t="s">
        <v>5</v>
      </c>
      <c r="C337" s="6" t="s">
        <v>846</v>
      </c>
      <c r="D337" s="6" t="s">
        <v>847</v>
      </c>
      <c r="E337" s="6" t="s">
        <v>97</v>
      </c>
      <c r="F337" s="6" t="s">
        <v>132</v>
      </c>
      <c r="G337" s="6">
        <v>243</v>
      </c>
      <c r="H337" s="6">
        <v>1307</v>
      </c>
      <c r="I337" s="6">
        <v>227</v>
      </c>
      <c r="J337" s="6">
        <v>1227</v>
      </c>
      <c r="K337" s="6">
        <v>227</v>
      </c>
      <c r="L337" s="6">
        <v>1227</v>
      </c>
      <c r="M337" s="6" t="s">
        <v>1106</v>
      </c>
      <c r="N337" s="6" t="s">
        <v>1095</v>
      </c>
      <c r="O337" s="6" t="s">
        <v>38</v>
      </c>
      <c r="P337" s="6" t="s">
        <v>1110</v>
      </c>
      <c r="Q337" s="6"/>
      <c r="R337" s="6"/>
    </row>
    <row r="338" spans="1:18" x14ac:dyDescent="0.25">
      <c r="A338" s="6" t="s">
        <v>0</v>
      </c>
      <c r="B338" s="6" t="s">
        <v>5</v>
      </c>
      <c r="C338" s="6" t="s">
        <v>269</v>
      </c>
      <c r="D338" s="6" t="s">
        <v>270</v>
      </c>
      <c r="E338" s="6" t="s">
        <v>97</v>
      </c>
      <c r="F338" s="6" t="s">
        <v>98</v>
      </c>
      <c r="G338" s="6">
        <v>31</v>
      </c>
      <c r="H338" s="6">
        <v>170</v>
      </c>
      <c r="I338" s="6">
        <v>25</v>
      </c>
      <c r="J338" s="6">
        <v>125</v>
      </c>
      <c r="K338" s="6">
        <v>31</v>
      </c>
      <c r="L338" s="6">
        <v>170</v>
      </c>
      <c r="M338" s="6" t="s">
        <v>1089</v>
      </c>
      <c r="N338" s="6" t="s">
        <v>1090</v>
      </c>
      <c r="O338" s="6" t="s">
        <v>39</v>
      </c>
      <c r="P338" s="6" t="s">
        <v>1107</v>
      </c>
      <c r="Q338" s="6"/>
      <c r="R338" s="6"/>
    </row>
    <row r="339" spans="1:18" x14ac:dyDescent="0.25">
      <c r="A339" s="6" t="s">
        <v>0</v>
      </c>
      <c r="B339" s="6" t="s">
        <v>5</v>
      </c>
      <c r="C339" s="6" t="s">
        <v>269</v>
      </c>
      <c r="D339" s="6" t="s">
        <v>270</v>
      </c>
      <c r="E339" s="6" t="s">
        <v>97</v>
      </c>
      <c r="F339" s="6" t="s">
        <v>98</v>
      </c>
      <c r="G339" s="6">
        <v>31</v>
      </c>
      <c r="H339" s="6">
        <v>170</v>
      </c>
      <c r="I339" s="6">
        <v>25</v>
      </c>
      <c r="J339" s="6">
        <v>125</v>
      </c>
      <c r="K339" s="6">
        <v>31</v>
      </c>
      <c r="L339" s="6">
        <v>170</v>
      </c>
      <c r="M339" s="6" t="s">
        <v>1089</v>
      </c>
      <c r="N339" s="6" t="s">
        <v>1092</v>
      </c>
      <c r="O339" s="6" t="s">
        <v>26</v>
      </c>
      <c r="P339" s="6" t="s">
        <v>1098</v>
      </c>
      <c r="Q339" s="6"/>
      <c r="R339" s="6"/>
    </row>
    <row r="340" spans="1:18" x14ac:dyDescent="0.25">
      <c r="A340" s="6" t="s">
        <v>0</v>
      </c>
      <c r="B340" s="6" t="s">
        <v>5</v>
      </c>
      <c r="C340" s="6" t="s">
        <v>269</v>
      </c>
      <c r="D340" s="6" t="s">
        <v>270</v>
      </c>
      <c r="E340" s="6" t="s">
        <v>97</v>
      </c>
      <c r="F340" s="6" t="s">
        <v>98</v>
      </c>
      <c r="G340" s="6">
        <v>31</v>
      </c>
      <c r="H340" s="6">
        <v>170</v>
      </c>
      <c r="I340" s="6">
        <v>25</v>
      </c>
      <c r="J340" s="6">
        <v>125</v>
      </c>
      <c r="K340" s="6">
        <v>31</v>
      </c>
      <c r="L340" s="6">
        <v>170</v>
      </c>
      <c r="M340" s="6" t="s">
        <v>1089</v>
      </c>
      <c r="N340" s="6" t="s">
        <v>1095</v>
      </c>
      <c r="O340" s="6" t="s">
        <v>36</v>
      </c>
      <c r="P340" s="6" t="s">
        <v>1116</v>
      </c>
      <c r="Q340" s="6"/>
      <c r="R340" s="6"/>
    </row>
    <row r="341" spans="1:18" x14ac:dyDescent="0.25">
      <c r="A341" s="6" t="s">
        <v>0</v>
      </c>
      <c r="B341" s="6" t="s">
        <v>5</v>
      </c>
      <c r="C341" s="6" t="s">
        <v>269</v>
      </c>
      <c r="D341" s="6" t="s">
        <v>270</v>
      </c>
      <c r="E341" s="6" t="s">
        <v>97</v>
      </c>
      <c r="F341" s="6" t="s">
        <v>98</v>
      </c>
      <c r="G341" s="6">
        <v>31</v>
      </c>
      <c r="H341" s="6">
        <v>170</v>
      </c>
      <c r="I341" s="6">
        <v>25</v>
      </c>
      <c r="J341" s="6">
        <v>125</v>
      </c>
      <c r="K341" s="6">
        <v>31</v>
      </c>
      <c r="L341" s="6">
        <v>170</v>
      </c>
      <c r="M341" s="6" t="s">
        <v>1097</v>
      </c>
      <c r="N341" s="6" t="s">
        <v>1090</v>
      </c>
      <c r="O341" s="6" t="s">
        <v>39</v>
      </c>
      <c r="P341" s="6" t="s">
        <v>1107</v>
      </c>
      <c r="Q341" s="6"/>
      <c r="R341" s="6"/>
    </row>
    <row r="342" spans="1:18" x14ac:dyDescent="0.25">
      <c r="A342" s="6" t="s">
        <v>0</v>
      </c>
      <c r="B342" s="6" t="s">
        <v>5</v>
      </c>
      <c r="C342" s="6" t="s">
        <v>269</v>
      </c>
      <c r="D342" s="6" t="s">
        <v>270</v>
      </c>
      <c r="E342" s="6" t="s">
        <v>97</v>
      </c>
      <c r="F342" s="6" t="s">
        <v>98</v>
      </c>
      <c r="G342" s="6">
        <v>31</v>
      </c>
      <c r="H342" s="6">
        <v>170</v>
      </c>
      <c r="I342" s="6">
        <v>25</v>
      </c>
      <c r="J342" s="6">
        <v>125</v>
      </c>
      <c r="K342" s="6">
        <v>31</v>
      </c>
      <c r="L342" s="6">
        <v>170</v>
      </c>
      <c r="M342" s="6" t="s">
        <v>1097</v>
      </c>
      <c r="N342" s="6" t="s">
        <v>1092</v>
      </c>
      <c r="O342" s="6" t="s">
        <v>26</v>
      </c>
      <c r="P342" s="6" t="s">
        <v>1098</v>
      </c>
      <c r="Q342" s="6"/>
      <c r="R342" s="6"/>
    </row>
    <row r="343" spans="1:18" x14ac:dyDescent="0.25">
      <c r="A343" s="6" t="s">
        <v>0</v>
      </c>
      <c r="B343" s="6" t="s">
        <v>5</v>
      </c>
      <c r="C343" s="6" t="s">
        <v>269</v>
      </c>
      <c r="D343" s="6" t="s">
        <v>270</v>
      </c>
      <c r="E343" s="6" t="s">
        <v>97</v>
      </c>
      <c r="F343" s="6" t="s">
        <v>98</v>
      </c>
      <c r="G343" s="6">
        <v>31</v>
      </c>
      <c r="H343" s="6">
        <v>170</v>
      </c>
      <c r="I343" s="6">
        <v>25</v>
      </c>
      <c r="J343" s="6">
        <v>125</v>
      </c>
      <c r="K343" s="6">
        <v>31</v>
      </c>
      <c r="L343" s="6">
        <v>170</v>
      </c>
      <c r="M343" s="6" t="s">
        <v>1097</v>
      </c>
      <c r="N343" s="6" t="s">
        <v>1095</v>
      </c>
      <c r="O343" s="6" t="s">
        <v>38</v>
      </c>
      <c r="P343" s="6" t="s">
        <v>1109</v>
      </c>
      <c r="Q343" s="6"/>
      <c r="R343" s="6"/>
    </row>
    <row r="344" spans="1:18" x14ac:dyDescent="0.25">
      <c r="A344" s="6" t="s">
        <v>0</v>
      </c>
      <c r="B344" s="6" t="s">
        <v>5</v>
      </c>
      <c r="C344" s="6" t="s">
        <v>269</v>
      </c>
      <c r="D344" s="6" t="s">
        <v>270</v>
      </c>
      <c r="E344" s="6" t="s">
        <v>97</v>
      </c>
      <c r="F344" s="6" t="s">
        <v>98</v>
      </c>
      <c r="G344" s="6">
        <v>31</v>
      </c>
      <c r="H344" s="6">
        <v>170</v>
      </c>
      <c r="I344" s="6">
        <v>25</v>
      </c>
      <c r="J344" s="6">
        <v>125</v>
      </c>
      <c r="K344" s="6">
        <v>31</v>
      </c>
      <c r="L344" s="6">
        <v>170</v>
      </c>
      <c r="M344" s="6" t="s">
        <v>1101</v>
      </c>
      <c r="N344" s="6" t="s">
        <v>1090</v>
      </c>
      <c r="O344" s="6" t="s">
        <v>38</v>
      </c>
      <c r="P344" s="6" t="s">
        <v>1091</v>
      </c>
      <c r="Q344" s="6"/>
      <c r="R344" s="6"/>
    </row>
    <row r="345" spans="1:18" x14ac:dyDescent="0.25">
      <c r="A345" s="6" t="s">
        <v>0</v>
      </c>
      <c r="B345" s="6" t="s">
        <v>5</v>
      </c>
      <c r="C345" s="6" t="s">
        <v>269</v>
      </c>
      <c r="D345" s="6" t="s">
        <v>270</v>
      </c>
      <c r="E345" s="6" t="s">
        <v>97</v>
      </c>
      <c r="F345" s="6" t="s">
        <v>98</v>
      </c>
      <c r="G345" s="6">
        <v>31</v>
      </c>
      <c r="H345" s="6">
        <v>170</v>
      </c>
      <c r="I345" s="6">
        <v>25</v>
      </c>
      <c r="J345" s="6">
        <v>125</v>
      </c>
      <c r="K345" s="6">
        <v>31</v>
      </c>
      <c r="L345" s="6">
        <v>170</v>
      </c>
      <c r="M345" s="6" t="s">
        <v>1101</v>
      </c>
      <c r="N345" s="6" t="s">
        <v>1092</v>
      </c>
      <c r="O345" s="6" t="s">
        <v>1093</v>
      </c>
      <c r="P345" s="6" t="s">
        <v>1094</v>
      </c>
      <c r="Q345" s="6"/>
      <c r="R345" s="6"/>
    </row>
    <row r="346" spans="1:18" x14ac:dyDescent="0.25">
      <c r="A346" s="6" t="s">
        <v>0</v>
      </c>
      <c r="B346" s="6" t="s">
        <v>5</v>
      </c>
      <c r="C346" s="6" t="s">
        <v>269</v>
      </c>
      <c r="D346" s="6" t="s">
        <v>270</v>
      </c>
      <c r="E346" s="6" t="s">
        <v>97</v>
      </c>
      <c r="F346" s="6" t="s">
        <v>98</v>
      </c>
      <c r="G346" s="6">
        <v>31</v>
      </c>
      <c r="H346" s="6">
        <v>170</v>
      </c>
      <c r="I346" s="6">
        <v>25</v>
      </c>
      <c r="J346" s="6">
        <v>125</v>
      </c>
      <c r="K346" s="6">
        <v>31</v>
      </c>
      <c r="L346" s="6">
        <v>170</v>
      </c>
      <c r="M346" s="6" t="s">
        <v>1101</v>
      </c>
      <c r="N346" s="6" t="s">
        <v>1095</v>
      </c>
      <c r="O346" s="6" t="s">
        <v>38</v>
      </c>
      <c r="P346" s="6" t="s">
        <v>1109</v>
      </c>
      <c r="Q346" s="6"/>
      <c r="R346" s="6"/>
    </row>
    <row r="347" spans="1:18" x14ac:dyDescent="0.25">
      <c r="A347" s="6" t="s">
        <v>0</v>
      </c>
      <c r="B347" s="6" t="s">
        <v>5</v>
      </c>
      <c r="C347" s="6" t="s">
        <v>269</v>
      </c>
      <c r="D347" s="6" t="s">
        <v>270</v>
      </c>
      <c r="E347" s="6" t="s">
        <v>97</v>
      </c>
      <c r="F347" s="6" t="s">
        <v>98</v>
      </c>
      <c r="G347" s="6">
        <v>31</v>
      </c>
      <c r="H347" s="6">
        <v>170</v>
      </c>
      <c r="I347" s="6">
        <v>25</v>
      </c>
      <c r="J347" s="6">
        <v>125</v>
      </c>
      <c r="K347" s="6">
        <v>31</v>
      </c>
      <c r="L347" s="6">
        <v>170</v>
      </c>
      <c r="M347" s="6" t="s">
        <v>1106</v>
      </c>
      <c r="N347" s="6" t="s">
        <v>1090</v>
      </c>
      <c r="O347" s="6" t="s">
        <v>38</v>
      </c>
      <c r="P347" s="6" t="s">
        <v>1110</v>
      </c>
      <c r="Q347" s="6"/>
      <c r="R347" s="6"/>
    </row>
    <row r="348" spans="1:18" x14ac:dyDescent="0.25">
      <c r="A348" s="6" t="s">
        <v>0</v>
      </c>
      <c r="B348" s="6" t="s">
        <v>5</v>
      </c>
      <c r="C348" s="6" t="s">
        <v>269</v>
      </c>
      <c r="D348" s="6" t="s">
        <v>270</v>
      </c>
      <c r="E348" s="6" t="s">
        <v>97</v>
      </c>
      <c r="F348" s="6" t="s">
        <v>98</v>
      </c>
      <c r="G348" s="6">
        <v>31</v>
      </c>
      <c r="H348" s="6">
        <v>170</v>
      </c>
      <c r="I348" s="6">
        <v>25</v>
      </c>
      <c r="J348" s="6">
        <v>125</v>
      </c>
      <c r="K348" s="6">
        <v>31</v>
      </c>
      <c r="L348" s="6">
        <v>170</v>
      </c>
      <c r="M348" s="6" t="s">
        <v>1106</v>
      </c>
      <c r="N348" s="6" t="s">
        <v>1092</v>
      </c>
      <c r="O348" s="6" t="s">
        <v>36</v>
      </c>
      <c r="P348" s="6" t="s">
        <v>1096</v>
      </c>
      <c r="Q348" s="6"/>
      <c r="R348" s="6"/>
    </row>
    <row r="349" spans="1:18" x14ac:dyDescent="0.25">
      <c r="A349" s="6" t="s">
        <v>0</v>
      </c>
      <c r="B349" s="6" t="s">
        <v>5</v>
      </c>
      <c r="C349" s="6" t="s">
        <v>269</v>
      </c>
      <c r="D349" s="6" t="s">
        <v>270</v>
      </c>
      <c r="E349" s="6" t="s">
        <v>97</v>
      </c>
      <c r="F349" s="6" t="s">
        <v>98</v>
      </c>
      <c r="G349" s="6">
        <v>31</v>
      </c>
      <c r="H349" s="6">
        <v>170</v>
      </c>
      <c r="I349" s="6">
        <v>25</v>
      </c>
      <c r="J349" s="6">
        <v>125</v>
      </c>
      <c r="K349" s="6">
        <v>31</v>
      </c>
      <c r="L349" s="6">
        <v>170</v>
      </c>
      <c r="M349" s="6" t="s">
        <v>1106</v>
      </c>
      <c r="N349" s="6" t="s">
        <v>1095</v>
      </c>
      <c r="O349" s="6" t="s">
        <v>39</v>
      </c>
      <c r="P349" s="6" t="s">
        <v>1112</v>
      </c>
      <c r="Q349" s="6"/>
      <c r="R349" s="6"/>
    </row>
    <row r="350" spans="1:18" x14ac:dyDescent="0.25">
      <c r="A350" s="6" t="s">
        <v>0</v>
      </c>
      <c r="B350" s="6" t="s">
        <v>5</v>
      </c>
      <c r="C350" s="6" t="s">
        <v>257</v>
      </c>
      <c r="D350" s="6" t="s">
        <v>258</v>
      </c>
      <c r="E350" s="6" t="s">
        <v>97</v>
      </c>
      <c r="F350" s="6" t="s">
        <v>98</v>
      </c>
      <c r="G350" s="6">
        <v>128</v>
      </c>
      <c r="H350" s="6">
        <v>725</v>
      </c>
      <c r="I350" s="6">
        <v>100</v>
      </c>
      <c r="J350" s="6">
        <v>608</v>
      </c>
      <c r="K350" s="6">
        <v>128</v>
      </c>
      <c r="L350" s="6">
        <v>746</v>
      </c>
      <c r="M350" s="6" t="s">
        <v>1089</v>
      </c>
      <c r="N350" s="6" t="s">
        <v>1090</v>
      </c>
      <c r="O350" s="6" t="s">
        <v>38</v>
      </c>
      <c r="P350" s="6" t="s">
        <v>1091</v>
      </c>
      <c r="Q350" s="6"/>
      <c r="R350" s="6"/>
    </row>
    <row r="351" spans="1:18" x14ac:dyDescent="0.25">
      <c r="A351" s="6" t="s">
        <v>0</v>
      </c>
      <c r="B351" s="6" t="s">
        <v>5</v>
      </c>
      <c r="C351" s="6" t="s">
        <v>257</v>
      </c>
      <c r="D351" s="6" t="s">
        <v>258</v>
      </c>
      <c r="E351" s="6" t="s">
        <v>97</v>
      </c>
      <c r="F351" s="6" t="s">
        <v>98</v>
      </c>
      <c r="G351" s="6">
        <v>128</v>
      </c>
      <c r="H351" s="6">
        <v>725</v>
      </c>
      <c r="I351" s="6">
        <v>100</v>
      </c>
      <c r="J351" s="6">
        <v>608</v>
      </c>
      <c r="K351" s="6">
        <v>128</v>
      </c>
      <c r="L351" s="6">
        <v>746</v>
      </c>
      <c r="M351" s="6" t="s">
        <v>1089</v>
      </c>
      <c r="N351" s="6" t="s">
        <v>1092</v>
      </c>
      <c r="O351" s="6" t="s">
        <v>26</v>
      </c>
      <c r="P351" s="6" t="s">
        <v>1114</v>
      </c>
      <c r="Q351" s="6"/>
      <c r="R351" s="6"/>
    </row>
    <row r="352" spans="1:18" x14ac:dyDescent="0.25">
      <c r="A352" s="6" t="s">
        <v>0</v>
      </c>
      <c r="B352" s="6" t="s">
        <v>5</v>
      </c>
      <c r="C352" s="6" t="s">
        <v>257</v>
      </c>
      <c r="D352" s="6" t="s">
        <v>258</v>
      </c>
      <c r="E352" s="6" t="s">
        <v>97</v>
      </c>
      <c r="F352" s="6" t="s">
        <v>98</v>
      </c>
      <c r="G352" s="6">
        <v>128</v>
      </c>
      <c r="H352" s="6">
        <v>725</v>
      </c>
      <c r="I352" s="6">
        <v>100</v>
      </c>
      <c r="J352" s="6">
        <v>608</v>
      </c>
      <c r="K352" s="6">
        <v>128</v>
      </c>
      <c r="L352" s="6">
        <v>746</v>
      </c>
      <c r="M352" s="6" t="s">
        <v>1089</v>
      </c>
      <c r="N352" s="6" t="s">
        <v>1095</v>
      </c>
      <c r="O352" s="6" t="s">
        <v>39</v>
      </c>
      <c r="P352" s="6" t="s">
        <v>1107</v>
      </c>
      <c r="Q352" s="6"/>
      <c r="R352" s="6"/>
    </row>
    <row r="353" spans="1:18" x14ac:dyDescent="0.25">
      <c r="A353" s="6" t="s">
        <v>0</v>
      </c>
      <c r="B353" s="6" t="s">
        <v>5</v>
      </c>
      <c r="C353" s="6" t="s">
        <v>257</v>
      </c>
      <c r="D353" s="6" t="s">
        <v>258</v>
      </c>
      <c r="E353" s="6" t="s">
        <v>97</v>
      </c>
      <c r="F353" s="6" t="s">
        <v>98</v>
      </c>
      <c r="G353" s="6">
        <v>128</v>
      </c>
      <c r="H353" s="6">
        <v>725</v>
      </c>
      <c r="I353" s="6">
        <v>100</v>
      </c>
      <c r="J353" s="6">
        <v>608</v>
      </c>
      <c r="K353" s="6">
        <v>128</v>
      </c>
      <c r="L353" s="6">
        <v>746</v>
      </c>
      <c r="M353" s="6" t="s">
        <v>1097</v>
      </c>
      <c r="N353" s="6" t="s">
        <v>1090</v>
      </c>
      <c r="O353" s="6" t="s">
        <v>38</v>
      </c>
      <c r="P353" s="6" t="s">
        <v>1091</v>
      </c>
      <c r="Q353" s="6"/>
      <c r="R353" s="6"/>
    </row>
    <row r="354" spans="1:18" x14ac:dyDescent="0.25">
      <c r="A354" s="6" t="s">
        <v>0</v>
      </c>
      <c r="B354" s="6" t="s">
        <v>5</v>
      </c>
      <c r="C354" s="6" t="s">
        <v>257</v>
      </c>
      <c r="D354" s="6" t="s">
        <v>258</v>
      </c>
      <c r="E354" s="6" t="s">
        <v>97</v>
      </c>
      <c r="F354" s="6" t="s">
        <v>98</v>
      </c>
      <c r="G354" s="6">
        <v>128</v>
      </c>
      <c r="H354" s="6">
        <v>725</v>
      </c>
      <c r="I354" s="6">
        <v>100</v>
      </c>
      <c r="J354" s="6">
        <v>608</v>
      </c>
      <c r="K354" s="6">
        <v>128</v>
      </c>
      <c r="L354" s="6">
        <v>746</v>
      </c>
      <c r="M354" s="6" t="s">
        <v>1097</v>
      </c>
      <c r="N354" s="6" t="s">
        <v>1092</v>
      </c>
      <c r="O354" s="6" t="s">
        <v>38</v>
      </c>
      <c r="P354" s="6" t="s">
        <v>1102</v>
      </c>
      <c r="Q354" s="6"/>
      <c r="R354" s="6"/>
    </row>
    <row r="355" spans="1:18" x14ac:dyDescent="0.25">
      <c r="A355" s="6" t="s">
        <v>0</v>
      </c>
      <c r="B355" s="6" t="s">
        <v>5</v>
      </c>
      <c r="C355" s="6" t="s">
        <v>257</v>
      </c>
      <c r="D355" s="6" t="s">
        <v>258</v>
      </c>
      <c r="E355" s="6" t="s">
        <v>97</v>
      </c>
      <c r="F355" s="6" t="s">
        <v>98</v>
      </c>
      <c r="G355" s="6">
        <v>128</v>
      </c>
      <c r="H355" s="6">
        <v>725</v>
      </c>
      <c r="I355" s="6">
        <v>100</v>
      </c>
      <c r="J355" s="6">
        <v>608</v>
      </c>
      <c r="K355" s="6">
        <v>128</v>
      </c>
      <c r="L355" s="6">
        <v>746</v>
      </c>
      <c r="M355" s="6" t="s">
        <v>1097</v>
      </c>
      <c r="N355" s="6" t="s">
        <v>1095</v>
      </c>
      <c r="O355" s="6" t="s">
        <v>26</v>
      </c>
      <c r="P355" s="6" t="s">
        <v>1099</v>
      </c>
      <c r="Q355" s="6"/>
      <c r="R355" s="6"/>
    </row>
    <row r="356" spans="1:18" x14ac:dyDescent="0.25">
      <c r="A356" s="6" t="s">
        <v>0</v>
      </c>
      <c r="B356" s="6" t="s">
        <v>5</v>
      </c>
      <c r="C356" s="6" t="s">
        <v>257</v>
      </c>
      <c r="D356" s="6" t="s">
        <v>258</v>
      </c>
      <c r="E356" s="6" t="s">
        <v>97</v>
      </c>
      <c r="F356" s="6" t="s">
        <v>98</v>
      </c>
      <c r="G356" s="6">
        <v>128</v>
      </c>
      <c r="H356" s="6">
        <v>725</v>
      </c>
      <c r="I356" s="6">
        <v>100</v>
      </c>
      <c r="J356" s="6">
        <v>608</v>
      </c>
      <c r="K356" s="6">
        <v>128</v>
      </c>
      <c r="L356" s="6">
        <v>746</v>
      </c>
      <c r="M356" s="6" t="s">
        <v>1101</v>
      </c>
      <c r="N356" s="6" t="s">
        <v>1090</v>
      </c>
      <c r="O356" s="6" t="s">
        <v>38</v>
      </c>
      <c r="P356" s="6" t="s">
        <v>1102</v>
      </c>
      <c r="Q356" s="6"/>
      <c r="R356" s="6"/>
    </row>
    <row r="357" spans="1:18" x14ac:dyDescent="0.25">
      <c r="A357" s="6" t="s">
        <v>0</v>
      </c>
      <c r="B357" s="6" t="s">
        <v>5</v>
      </c>
      <c r="C357" s="6" t="s">
        <v>257</v>
      </c>
      <c r="D357" s="6" t="s">
        <v>258</v>
      </c>
      <c r="E357" s="6" t="s">
        <v>97</v>
      </c>
      <c r="F357" s="6" t="s">
        <v>98</v>
      </c>
      <c r="G357" s="6">
        <v>128</v>
      </c>
      <c r="H357" s="6">
        <v>725</v>
      </c>
      <c r="I357" s="6">
        <v>100</v>
      </c>
      <c r="J357" s="6">
        <v>608</v>
      </c>
      <c r="K357" s="6">
        <v>128</v>
      </c>
      <c r="L357" s="6">
        <v>746</v>
      </c>
      <c r="M357" s="6" t="s">
        <v>1101</v>
      </c>
      <c r="N357" s="6" t="s">
        <v>1092</v>
      </c>
      <c r="O357" s="6" t="s">
        <v>26</v>
      </c>
      <c r="P357" s="6" t="s">
        <v>1100</v>
      </c>
      <c r="Q357" s="6"/>
      <c r="R357" s="6"/>
    </row>
    <row r="358" spans="1:18" x14ac:dyDescent="0.25">
      <c r="A358" s="6" t="s">
        <v>0</v>
      </c>
      <c r="B358" s="6" t="s">
        <v>5</v>
      </c>
      <c r="C358" s="6" t="s">
        <v>257</v>
      </c>
      <c r="D358" s="6" t="s">
        <v>258</v>
      </c>
      <c r="E358" s="6" t="s">
        <v>97</v>
      </c>
      <c r="F358" s="6" t="s">
        <v>98</v>
      </c>
      <c r="G358" s="6">
        <v>128</v>
      </c>
      <c r="H358" s="6">
        <v>725</v>
      </c>
      <c r="I358" s="6">
        <v>100</v>
      </c>
      <c r="J358" s="6">
        <v>608</v>
      </c>
      <c r="K358" s="6">
        <v>128</v>
      </c>
      <c r="L358" s="6">
        <v>746</v>
      </c>
      <c r="M358" s="6" t="s">
        <v>1101</v>
      </c>
      <c r="N358" s="6" t="s">
        <v>1095</v>
      </c>
      <c r="O358" s="6" t="s">
        <v>1093</v>
      </c>
      <c r="P358" s="6" t="s">
        <v>1094</v>
      </c>
      <c r="Q358" s="6"/>
      <c r="R358" s="6"/>
    </row>
    <row r="359" spans="1:18" x14ac:dyDescent="0.25">
      <c r="A359" s="6" t="s">
        <v>0</v>
      </c>
      <c r="B359" s="6" t="s">
        <v>5</v>
      </c>
      <c r="C359" s="6" t="s">
        <v>257</v>
      </c>
      <c r="D359" s="6" t="s">
        <v>258</v>
      </c>
      <c r="E359" s="6" t="s">
        <v>97</v>
      </c>
      <c r="F359" s="6" t="s">
        <v>98</v>
      </c>
      <c r="G359" s="6">
        <v>128</v>
      </c>
      <c r="H359" s="6">
        <v>725</v>
      </c>
      <c r="I359" s="6">
        <v>100</v>
      </c>
      <c r="J359" s="6">
        <v>608</v>
      </c>
      <c r="K359" s="6">
        <v>128</v>
      </c>
      <c r="L359" s="6">
        <v>746</v>
      </c>
      <c r="M359" s="6" t="s">
        <v>1106</v>
      </c>
      <c r="N359" s="6" t="s">
        <v>1090</v>
      </c>
      <c r="O359" s="6" t="s">
        <v>36</v>
      </c>
      <c r="P359" s="6" t="s">
        <v>1096</v>
      </c>
      <c r="Q359" s="6"/>
      <c r="R359" s="6"/>
    </row>
    <row r="360" spans="1:18" x14ac:dyDescent="0.25">
      <c r="A360" s="6" t="s">
        <v>0</v>
      </c>
      <c r="B360" s="6" t="s">
        <v>5</v>
      </c>
      <c r="C360" s="6" t="s">
        <v>257</v>
      </c>
      <c r="D360" s="6" t="s">
        <v>258</v>
      </c>
      <c r="E360" s="6" t="s">
        <v>97</v>
      </c>
      <c r="F360" s="6" t="s">
        <v>98</v>
      </c>
      <c r="G360" s="6">
        <v>128</v>
      </c>
      <c r="H360" s="6">
        <v>725</v>
      </c>
      <c r="I360" s="6">
        <v>100</v>
      </c>
      <c r="J360" s="6">
        <v>608</v>
      </c>
      <c r="K360" s="6">
        <v>128</v>
      </c>
      <c r="L360" s="6">
        <v>746</v>
      </c>
      <c r="M360" s="6" t="s">
        <v>1106</v>
      </c>
      <c r="N360" s="6" t="s">
        <v>1092</v>
      </c>
      <c r="O360" s="6" t="s">
        <v>38</v>
      </c>
      <c r="P360" s="6" t="s">
        <v>1110</v>
      </c>
      <c r="Q360" s="6"/>
      <c r="R360" s="6"/>
    </row>
    <row r="361" spans="1:18" x14ac:dyDescent="0.25">
      <c r="A361" s="6" t="s">
        <v>0</v>
      </c>
      <c r="B361" s="6" t="s">
        <v>5</v>
      </c>
      <c r="C361" s="6" t="s">
        <v>257</v>
      </c>
      <c r="D361" s="6" t="s">
        <v>258</v>
      </c>
      <c r="E361" s="6" t="s">
        <v>97</v>
      </c>
      <c r="F361" s="6" t="s">
        <v>98</v>
      </c>
      <c r="G361" s="6">
        <v>128</v>
      </c>
      <c r="H361" s="6">
        <v>725</v>
      </c>
      <c r="I361" s="6">
        <v>100</v>
      </c>
      <c r="J361" s="6">
        <v>608</v>
      </c>
      <c r="K361" s="6">
        <v>128</v>
      </c>
      <c r="L361" s="6">
        <v>746</v>
      </c>
      <c r="M361" s="6" t="s">
        <v>1106</v>
      </c>
      <c r="N361" s="6" t="s">
        <v>1095</v>
      </c>
      <c r="O361" s="6" t="s">
        <v>26</v>
      </c>
      <c r="P361" s="6" t="s">
        <v>1100</v>
      </c>
      <c r="Q361" s="6"/>
      <c r="R361" s="6"/>
    </row>
    <row r="362" spans="1:18" x14ac:dyDescent="0.25">
      <c r="A362" s="6" t="s">
        <v>0</v>
      </c>
      <c r="B362" s="6" t="s">
        <v>5</v>
      </c>
      <c r="C362" s="6" t="s">
        <v>259</v>
      </c>
      <c r="D362" s="6" t="s">
        <v>260</v>
      </c>
      <c r="E362" s="6" t="s">
        <v>97</v>
      </c>
      <c r="F362" s="6" t="s">
        <v>98</v>
      </c>
      <c r="G362" s="6">
        <v>94</v>
      </c>
      <c r="H362" s="6">
        <v>341</v>
      </c>
      <c r="I362" s="6">
        <v>65</v>
      </c>
      <c r="J362" s="6">
        <v>240</v>
      </c>
      <c r="K362" s="6">
        <v>95</v>
      </c>
      <c r="L362" s="6">
        <v>343</v>
      </c>
      <c r="M362" s="6" t="s">
        <v>1089</v>
      </c>
      <c r="N362" s="6" t="s">
        <v>1090</v>
      </c>
      <c r="O362" s="6" t="s">
        <v>38</v>
      </c>
      <c r="P362" s="6" t="s">
        <v>1091</v>
      </c>
      <c r="Q362" s="6"/>
      <c r="R362" s="6"/>
    </row>
    <row r="363" spans="1:18" x14ac:dyDescent="0.25">
      <c r="A363" s="6" t="s">
        <v>0</v>
      </c>
      <c r="B363" s="6" t="s">
        <v>5</v>
      </c>
      <c r="C363" s="6" t="s">
        <v>259</v>
      </c>
      <c r="D363" s="6" t="s">
        <v>260</v>
      </c>
      <c r="E363" s="6" t="s">
        <v>97</v>
      </c>
      <c r="F363" s="6" t="s">
        <v>98</v>
      </c>
      <c r="G363" s="6">
        <v>94</v>
      </c>
      <c r="H363" s="6">
        <v>341</v>
      </c>
      <c r="I363" s="6">
        <v>65</v>
      </c>
      <c r="J363" s="6">
        <v>240</v>
      </c>
      <c r="K363" s="6">
        <v>95</v>
      </c>
      <c r="L363" s="6">
        <v>343</v>
      </c>
      <c r="M363" s="6" t="s">
        <v>1089</v>
      </c>
      <c r="N363" s="6" t="s">
        <v>1092</v>
      </c>
      <c r="O363" s="6" t="s">
        <v>39</v>
      </c>
      <c r="P363" s="6" t="s">
        <v>1107</v>
      </c>
      <c r="Q363" s="6"/>
      <c r="R363" s="6"/>
    </row>
    <row r="364" spans="1:18" x14ac:dyDescent="0.25">
      <c r="A364" s="6" t="s">
        <v>0</v>
      </c>
      <c r="B364" s="6" t="s">
        <v>5</v>
      </c>
      <c r="C364" s="6" t="s">
        <v>259</v>
      </c>
      <c r="D364" s="6" t="s">
        <v>260</v>
      </c>
      <c r="E364" s="6" t="s">
        <v>97</v>
      </c>
      <c r="F364" s="6" t="s">
        <v>98</v>
      </c>
      <c r="G364" s="6">
        <v>94</v>
      </c>
      <c r="H364" s="6">
        <v>341</v>
      </c>
      <c r="I364" s="6">
        <v>65</v>
      </c>
      <c r="J364" s="6">
        <v>240</v>
      </c>
      <c r="K364" s="6">
        <v>95</v>
      </c>
      <c r="L364" s="6">
        <v>343</v>
      </c>
      <c r="M364" s="6" t="s">
        <v>1089</v>
      </c>
      <c r="N364" s="6" t="s">
        <v>1095</v>
      </c>
      <c r="O364" s="6" t="s">
        <v>36</v>
      </c>
      <c r="P364" s="6" t="s">
        <v>1116</v>
      </c>
      <c r="Q364" s="6"/>
      <c r="R364" s="6"/>
    </row>
    <row r="365" spans="1:18" x14ac:dyDescent="0.25">
      <c r="A365" s="6" t="s">
        <v>0</v>
      </c>
      <c r="B365" s="6" t="s">
        <v>5</v>
      </c>
      <c r="C365" s="6" t="s">
        <v>259</v>
      </c>
      <c r="D365" s="6" t="s">
        <v>260</v>
      </c>
      <c r="E365" s="6" t="s">
        <v>97</v>
      </c>
      <c r="F365" s="6" t="s">
        <v>98</v>
      </c>
      <c r="G365" s="6">
        <v>94</v>
      </c>
      <c r="H365" s="6">
        <v>341</v>
      </c>
      <c r="I365" s="6">
        <v>65</v>
      </c>
      <c r="J365" s="6">
        <v>240</v>
      </c>
      <c r="K365" s="6">
        <v>95</v>
      </c>
      <c r="L365" s="6">
        <v>343</v>
      </c>
      <c r="M365" s="6" t="s">
        <v>1097</v>
      </c>
      <c r="N365" s="6" t="s">
        <v>1090</v>
      </c>
      <c r="O365" s="6" t="s">
        <v>1093</v>
      </c>
      <c r="P365" s="6" t="s">
        <v>1094</v>
      </c>
      <c r="Q365" s="6"/>
      <c r="R365" s="6"/>
    </row>
    <row r="366" spans="1:18" x14ac:dyDescent="0.25">
      <c r="A366" s="6" t="s">
        <v>0</v>
      </c>
      <c r="B366" s="6" t="s">
        <v>5</v>
      </c>
      <c r="C366" s="6" t="s">
        <v>259</v>
      </c>
      <c r="D366" s="6" t="s">
        <v>260</v>
      </c>
      <c r="E366" s="6" t="s">
        <v>97</v>
      </c>
      <c r="F366" s="6" t="s">
        <v>98</v>
      </c>
      <c r="G366" s="6">
        <v>94</v>
      </c>
      <c r="H366" s="6">
        <v>341</v>
      </c>
      <c r="I366" s="6">
        <v>65</v>
      </c>
      <c r="J366" s="6">
        <v>240</v>
      </c>
      <c r="K366" s="6">
        <v>95</v>
      </c>
      <c r="L366" s="6">
        <v>343</v>
      </c>
      <c r="M366" s="6" t="s">
        <v>1097</v>
      </c>
      <c r="N366" s="6" t="s">
        <v>1092</v>
      </c>
      <c r="O366" s="6" t="s">
        <v>36</v>
      </c>
      <c r="P366" s="6" t="s">
        <v>1108</v>
      </c>
      <c r="Q366" s="6"/>
      <c r="R366" s="6"/>
    </row>
    <row r="367" spans="1:18" x14ac:dyDescent="0.25">
      <c r="A367" s="6" t="s">
        <v>0</v>
      </c>
      <c r="B367" s="6" t="s">
        <v>5</v>
      </c>
      <c r="C367" s="6" t="s">
        <v>259</v>
      </c>
      <c r="D367" s="6" t="s">
        <v>260</v>
      </c>
      <c r="E367" s="6" t="s">
        <v>97</v>
      </c>
      <c r="F367" s="6" t="s">
        <v>98</v>
      </c>
      <c r="G367" s="6">
        <v>94</v>
      </c>
      <c r="H367" s="6">
        <v>341</v>
      </c>
      <c r="I367" s="6">
        <v>65</v>
      </c>
      <c r="J367" s="6">
        <v>240</v>
      </c>
      <c r="K367" s="6">
        <v>95</v>
      </c>
      <c r="L367" s="6">
        <v>343</v>
      </c>
      <c r="M367" s="6" t="s">
        <v>1097</v>
      </c>
      <c r="N367" s="6" t="s">
        <v>1095</v>
      </c>
      <c r="O367" s="6" t="s">
        <v>38</v>
      </c>
      <c r="P367" s="6" t="s">
        <v>1102</v>
      </c>
      <c r="Q367" s="6"/>
      <c r="R367" s="6"/>
    </row>
    <row r="368" spans="1:18" x14ac:dyDescent="0.25">
      <c r="A368" s="6" t="s">
        <v>0</v>
      </c>
      <c r="B368" s="6" t="s">
        <v>5</v>
      </c>
      <c r="C368" s="6" t="s">
        <v>259</v>
      </c>
      <c r="D368" s="6" t="s">
        <v>260</v>
      </c>
      <c r="E368" s="6" t="s">
        <v>97</v>
      </c>
      <c r="F368" s="6" t="s">
        <v>98</v>
      </c>
      <c r="G368" s="6">
        <v>94</v>
      </c>
      <c r="H368" s="6">
        <v>341</v>
      </c>
      <c r="I368" s="6">
        <v>65</v>
      </c>
      <c r="J368" s="6">
        <v>240</v>
      </c>
      <c r="K368" s="6">
        <v>95</v>
      </c>
      <c r="L368" s="6">
        <v>343</v>
      </c>
      <c r="M368" s="6" t="s">
        <v>1101</v>
      </c>
      <c r="N368" s="6" t="s">
        <v>1090</v>
      </c>
      <c r="O368" s="6" t="s">
        <v>38</v>
      </c>
      <c r="P368" s="6" t="s">
        <v>1110</v>
      </c>
      <c r="Q368" s="6"/>
      <c r="R368" s="6"/>
    </row>
    <row r="369" spans="1:18" x14ac:dyDescent="0.25">
      <c r="A369" s="6" t="s">
        <v>0</v>
      </c>
      <c r="B369" s="6" t="s">
        <v>5</v>
      </c>
      <c r="C369" s="6" t="s">
        <v>259</v>
      </c>
      <c r="D369" s="6" t="s">
        <v>260</v>
      </c>
      <c r="E369" s="6" t="s">
        <v>97</v>
      </c>
      <c r="F369" s="6" t="s">
        <v>98</v>
      </c>
      <c r="G369" s="6">
        <v>94</v>
      </c>
      <c r="H369" s="6">
        <v>341</v>
      </c>
      <c r="I369" s="6">
        <v>65</v>
      </c>
      <c r="J369" s="6">
        <v>240</v>
      </c>
      <c r="K369" s="6">
        <v>95</v>
      </c>
      <c r="L369" s="6">
        <v>343</v>
      </c>
      <c r="M369" s="6" t="s">
        <v>1101</v>
      </c>
      <c r="N369" s="6" t="s">
        <v>1092</v>
      </c>
      <c r="O369" s="6" t="s">
        <v>1103</v>
      </c>
      <c r="P369" s="6" t="s">
        <v>1113</v>
      </c>
      <c r="Q369" s="6"/>
      <c r="R369" s="6"/>
    </row>
    <row r="370" spans="1:18" x14ac:dyDescent="0.25">
      <c r="A370" s="6" t="s">
        <v>0</v>
      </c>
      <c r="B370" s="6" t="s">
        <v>5</v>
      </c>
      <c r="C370" s="6" t="s">
        <v>259</v>
      </c>
      <c r="D370" s="6" t="s">
        <v>260</v>
      </c>
      <c r="E370" s="6" t="s">
        <v>97</v>
      </c>
      <c r="F370" s="6" t="s">
        <v>98</v>
      </c>
      <c r="G370" s="6">
        <v>94</v>
      </c>
      <c r="H370" s="6">
        <v>341</v>
      </c>
      <c r="I370" s="6">
        <v>65</v>
      </c>
      <c r="J370" s="6">
        <v>240</v>
      </c>
      <c r="K370" s="6">
        <v>95</v>
      </c>
      <c r="L370" s="6">
        <v>343</v>
      </c>
      <c r="M370" s="6" t="s">
        <v>1101</v>
      </c>
      <c r="N370" s="6" t="s">
        <v>1095</v>
      </c>
      <c r="O370" s="6" t="s">
        <v>36</v>
      </c>
      <c r="P370" s="6" t="s">
        <v>1116</v>
      </c>
      <c r="Q370" s="6"/>
      <c r="R370" s="6"/>
    </row>
    <row r="371" spans="1:18" x14ac:dyDescent="0.25">
      <c r="A371" s="6" t="s">
        <v>0</v>
      </c>
      <c r="B371" s="6" t="s">
        <v>5</v>
      </c>
      <c r="C371" s="6" t="s">
        <v>259</v>
      </c>
      <c r="D371" s="6" t="s">
        <v>260</v>
      </c>
      <c r="E371" s="6" t="s">
        <v>97</v>
      </c>
      <c r="F371" s="6" t="s">
        <v>98</v>
      </c>
      <c r="G371" s="6">
        <v>94</v>
      </c>
      <c r="H371" s="6">
        <v>341</v>
      </c>
      <c r="I371" s="6">
        <v>65</v>
      </c>
      <c r="J371" s="6">
        <v>240</v>
      </c>
      <c r="K371" s="6">
        <v>95</v>
      </c>
      <c r="L371" s="6">
        <v>343</v>
      </c>
      <c r="M371" s="6" t="s">
        <v>1106</v>
      </c>
      <c r="N371" s="6" t="s">
        <v>1090</v>
      </c>
      <c r="O371" s="6" t="s">
        <v>38</v>
      </c>
      <c r="P371" s="6" t="s">
        <v>1110</v>
      </c>
      <c r="Q371" s="6"/>
      <c r="R371" s="6"/>
    </row>
    <row r="372" spans="1:18" x14ac:dyDescent="0.25">
      <c r="A372" s="6" t="s">
        <v>0</v>
      </c>
      <c r="B372" s="6" t="s">
        <v>5</v>
      </c>
      <c r="C372" s="6" t="s">
        <v>259</v>
      </c>
      <c r="D372" s="6" t="s">
        <v>260</v>
      </c>
      <c r="E372" s="6" t="s">
        <v>97</v>
      </c>
      <c r="F372" s="6" t="s">
        <v>98</v>
      </c>
      <c r="G372" s="6">
        <v>94</v>
      </c>
      <c r="H372" s="6">
        <v>341</v>
      </c>
      <c r="I372" s="6">
        <v>65</v>
      </c>
      <c r="J372" s="6">
        <v>240</v>
      </c>
      <c r="K372" s="6">
        <v>95</v>
      </c>
      <c r="L372" s="6">
        <v>343</v>
      </c>
      <c r="M372" s="6" t="s">
        <v>1106</v>
      </c>
      <c r="N372" s="6" t="s">
        <v>1092</v>
      </c>
      <c r="O372" s="6" t="s">
        <v>26</v>
      </c>
      <c r="P372" s="6" t="s">
        <v>1100</v>
      </c>
      <c r="Q372" s="6"/>
      <c r="R372" s="6"/>
    </row>
    <row r="373" spans="1:18" x14ac:dyDescent="0.25">
      <c r="A373" s="6" t="s">
        <v>0</v>
      </c>
      <c r="B373" s="6" t="s">
        <v>5</v>
      </c>
      <c r="C373" s="6" t="s">
        <v>259</v>
      </c>
      <c r="D373" s="6" t="s">
        <v>260</v>
      </c>
      <c r="E373" s="6" t="s">
        <v>97</v>
      </c>
      <c r="F373" s="6" t="s">
        <v>98</v>
      </c>
      <c r="G373" s="6">
        <v>94</v>
      </c>
      <c r="H373" s="6">
        <v>341</v>
      </c>
      <c r="I373" s="6">
        <v>65</v>
      </c>
      <c r="J373" s="6">
        <v>240</v>
      </c>
      <c r="K373" s="6">
        <v>95</v>
      </c>
      <c r="L373" s="6">
        <v>343</v>
      </c>
      <c r="M373" s="6" t="s">
        <v>1106</v>
      </c>
      <c r="N373" s="6" t="s">
        <v>1095</v>
      </c>
      <c r="O373" s="6" t="s">
        <v>38</v>
      </c>
      <c r="P373" s="6" t="s">
        <v>1102</v>
      </c>
      <c r="Q373" s="6"/>
      <c r="R373" s="6"/>
    </row>
    <row r="374" spans="1:18" x14ac:dyDescent="0.25">
      <c r="A374" s="6" t="s">
        <v>0</v>
      </c>
      <c r="B374" s="6" t="s">
        <v>5</v>
      </c>
      <c r="C374" s="6" t="s">
        <v>271</v>
      </c>
      <c r="D374" s="6" t="s">
        <v>272</v>
      </c>
      <c r="E374" s="6" t="s">
        <v>97</v>
      </c>
      <c r="F374" s="6" t="s">
        <v>125</v>
      </c>
      <c r="G374" s="6">
        <v>18</v>
      </c>
      <c r="H374" s="6">
        <v>82</v>
      </c>
      <c r="I374" s="6">
        <v>18</v>
      </c>
      <c r="J374" s="6">
        <v>82</v>
      </c>
      <c r="K374" s="6">
        <v>18</v>
      </c>
      <c r="L374" s="6">
        <v>80</v>
      </c>
      <c r="M374" s="6" t="s">
        <v>1089</v>
      </c>
      <c r="N374" s="6" t="s">
        <v>1090</v>
      </c>
      <c r="O374" s="6" t="s">
        <v>38</v>
      </c>
      <c r="P374" s="6" t="s">
        <v>1091</v>
      </c>
      <c r="Q374" s="6"/>
      <c r="R374" s="6"/>
    </row>
    <row r="375" spans="1:18" x14ac:dyDescent="0.25">
      <c r="A375" s="6" t="s">
        <v>0</v>
      </c>
      <c r="B375" s="6" t="s">
        <v>5</v>
      </c>
      <c r="C375" s="6" t="s">
        <v>271</v>
      </c>
      <c r="D375" s="6" t="s">
        <v>272</v>
      </c>
      <c r="E375" s="6" t="s">
        <v>97</v>
      </c>
      <c r="F375" s="6" t="s">
        <v>125</v>
      </c>
      <c r="G375" s="6">
        <v>18</v>
      </c>
      <c r="H375" s="6">
        <v>82</v>
      </c>
      <c r="I375" s="6">
        <v>18</v>
      </c>
      <c r="J375" s="6">
        <v>82</v>
      </c>
      <c r="K375" s="6">
        <v>18</v>
      </c>
      <c r="L375" s="6">
        <v>80</v>
      </c>
      <c r="M375" s="6" t="s">
        <v>1089</v>
      </c>
      <c r="N375" s="6" t="s">
        <v>1092</v>
      </c>
      <c r="O375" s="6" t="s">
        <v>38</v>
      </c>
      <c r="P375" s="6" t="s">
        <v>1109</v>
      </c>
      <c r="Q375" s="6"/>
      <c r="R375" s="6"/>
    </row>
    <row r="376" spans="1:18" x14ac:dyDescent="0.25">
      <c r="A376" s="6" t="s">
        <v>0</v>
      </c>
      <c r="B376" s="6" t="s">
        <v>5</v>
      </c>
      <c r="C376" s="6" t="s">
        <v>271</v>
      </c>
      <c r="D376" s="6" t="s">
        <v>272</v>
      </c>
      <c r="E376" s="6" t="s">
        <v>97</v>
      </c>
      <c r="F376" s="6" t="s">
        <v>125</v>
      </c>
      <c r="G376" s="6">
        <v>18</v>
      </c>
      <c r="H376" s="6">
        <v>82</v>
      </c>
      <c r="I376" s="6">
        <v>18</v>
      </c>
      <c r="J376" s="6">
        <v>82</v>
      </c>
      <c r="K376" s="6">
        <v>18</v>
      </c>
      <c r="L376" s="6">
        <v>80</v>
      </c>
      <c r="M376" s="6" t="s">
        <v>1089</v>
      </c>
      <c r="N376" s="6" t="s">
        <v>1095</v>
      </c>
      <c r="O376" s="6" t="s">
        <v>38</v>
      </c>
      <c r="P376" s="6" t="s">
        <v>1102</v>
      </c>
      <c r="Q376" s="6"/>
      <c r="R376" s="6"/>
    </row>
    <row r="377" spans="1:18" x14ac:dyDescent="0.25">
      <c r="A377" s="6" t="s">
        <v>0</v>
      </c>
      <c r="B377" s="6" t="s">
        <v>5</v>
      </c>
      <c r="C377" s="6" t="s">
        <v>271</v>
      </c>
      <c r="D377" s="6" t="s">
        <v>272</v>
      </c>
      <c r="E377" s="6" t="s">
        <v>97</v>
      </c>
      <c r="F377" s="6" t="s">
        <v>125</v>
      </c>
      <c r="G377" s="6">
        <v>18</v>
      </c>
      <c r="H377" s="6">
        <v>82</v>
      </c>
      <c r="I377" s="6">
        <v>18</v>
      </c>
      <c r="J377" s="6">
        <v>82</v>
      </c>
      <c r="K377" s="6">
        <v>18</v>
      </c>
      <c r="L377" s="6">
        <v>80</v>
      </c>
      <c r="M377" s="6" t="s">
        <v>1097</v>
      </c>
      <c r="N377" s="6" t="s">
        <v>1090</v>
      </c>
      <c r="O377" s="6" t="s">
        <v>40</v>
      </c>
      <c r="P377" s="6" t="s">
        <v>1111</v>
      </c>
      <c r="Q377" s="6"/>
      <c r="R377" s="6"/>
    </row>
    <row r="378" spans="1:18" x14ac:dyDescent="0.25">
      <c r="A378" s="6" t="s">
        <v>0</v>
      </c>
      <c r="B378" s="6" t="s">
        <v>5</v>
      </c>
      <c r="C378" s="6" t="s">
        <v>271</v>
      </c>
      <c r="D378" s="6" t="s">
        <v>272</v>
      </c>
      <c r="E378" s="6" t="s">
        <v>97</v>
      </c>
      <c r="F378" s="6" t="s">
        <v>125</v>
      </c>
      <c r="G378" s="6">
        <v>18</v>
      </c>
      <c r="H378" s="6">
        <v>82</v>
      </c>
      <c r="I378" s="6">
        <v>18</v>
      </c>
      <c r="J378" s="6">
        <v>82</v>
      </c>
      <c r="K378" s="6">
        <v>18</v>
      </c>
      <c r="L378" s="6">
        <v>80</v>
      </c>
      <c r="M378" s="6" t="s">
        <v>1097</v>
      </c>
      <c r="N378" s="6" t="s">
        <v>1092</v>
      </c>
      <c r="O378" s="6" t="s">
        <v>1103</v>
      </c>
      <c r="P378" s="6" t="s">
        <v>1104</v>
      </c>
      <c r="Q378" s="6"/>
      <c r="R378" s="6"/>
    </row>
    <row r="379" spans="1:18" x14ac:dyDescent="0.25">
      <c r="A379" s="6" t="s">
        <v>0</v>
      </c>
      <c r="B379" s="6" t="s">
        <v>5</v>
      </c>
      <c r="C379" s="6" t="s">
        <v>271</v>
      </c>
      <c r="D379" s="6" t="s">
        <v>272</v>
      </c>
      <c r="E379" s="6" t="s">
        <v>97</v>
      </c>
      <c r="F379" s="6" t="s">
        <v>125</v>
      </c>
      <c r="G379" s="6">
        <v>18</v>
      </c>
      <c r="H379" s="6">
        <v>82</v>
      </c>
      <c r="I379" s="6">
        <v>18</v>
      </c>
      <c r="J379" s="6">
        <v>82</v>
      </c>
      <c r="K379" s="6">
        <v>18</v>
      </c>
      <c r="L379" s="6">
        <v>80</v>
      </c>
      <c r="M379" s="6" t="s">
        <v>1097</v>
      </c>
      <c r="N379" s="6" t="s">
        <v>1095</v>
      </c>
      <c r="O379" s="6" t="s">
        <v>1103</v>
      </c>
      <c r="P379" s="6" t="s">
        <v>1113</v>
      </c>
      <c r="Q379" s="6"/>
      <c r="R379" s="6"/>
    </row>
    <row r="380" spans="1:18" x14ac:dyDescent="0.25">
      <c r="A380" s="6" t="s">
        <v>0</v>
      </c>
      <c r="B380" s="6" t="s">
        <v>5</v>
      </c>
      <c r="C380" s="6" t="s">
        <v>271</v>
      </c>
      <c r="D380" s="6" t="s">
        <v>272</v>
      </c>
      <c r="E380" s="6" t="s">
        <v>97</v>
      </c>
      <c r="F380" s="6" t="s">
        <v>125</v>
      </c>
      <c r="G380" s="6">
        <v>18</v>
      </c>
      <c r="H380" s="6">
        <v>82</v>
      </c>
      <c r="I380" s="6">
        <v>18</v>
      </c>
      <c r="J380" s="6">
        <v>82</v>
      </c>
      <c r="K380" s="6">
        <v>18</v>
      </c>
      <c r="L380" s="6">
        <v>80</v>
      </c>
      <c r="M380" s="6" t="s">
        <v>1101</v>
      </c>
      <c r="N380" s="6" t="s">
        <v>1090</v>
      </c>
      <c r="O380" s="6" t="s">
        <v>1103</v>
      </c>
      <c r="P380" s="6" t="s">
        <v>1104</v>
      </c>
      <c r="Q380" s="6"/>
      <c r="R380" s="6"/>
    </row>
    <row r="381" spans="1:18" x14ac:dyDescent="0.25">
      <c r="A381" s="6" t="s">
        <v>0</v>
      </c>
      <c r="B381" s="6" t="s">
        <v>5</v>
      </c>
      <c r="C381" s="6" t="s">
        <v>271</v>
      </c>
      <c r="D381" s="6" t="s">
        <v>272</v>
      </c>
      <c r="E381" s="6" t="s">
        <v>97</v>
      </c>
      <c r="F381" s="6" t="s">
        <v>125</v>
      </c>
      <c r="G381" s="6">
        <v>18</v>
      </c>
      <c r="H381" s="6">
        <v>82</v>
      </c>
      <c r="I381" s="6">
        <v>18</v>
      </c>
      <c r="J381" s="6">
        <v>82</v>
      </c>
      <c r="K381" s="6">
        <v>18</v>
      </c>
      <c r="L381" s="6">
        <v>80</v>
      </c>
      <c r="M381" s="6" t="s">
        <v>1101</v>
      </c>
      <c r="N381" s="6" t="s">
        <v>1092</v>
      </c>
      <c r="O381" s="6" t="s">
        <v>1103</v>
      </c>
      <c r="P381" s="6" t="s">
        <v>1113</v>
      </c>
      <c r="Q381" s="6"/>
      <c r="R381" s="6"/>
    </row>
    <row r="382" spans="1:18" x14ac:dyDescent="0.25">
      <c r="A382" s="6" t="s">
        <v>0</v>
      </c>
      <c r="B382" s="6" t="s">
        <v>5</v>
      </c>
      <c r="C382" s="6" t="s">
        <v>271</v>
      </c>
      <c r="D382" s="6" t="s">
        <v>272</v>
      </c>
      <c r="E382" s="6" t="s">
        <v>97</v>
      </c>
      <c r="F382" s="6" t="s">
        <v>125</v>
      </c>
      <c r="G382" s="6">
        <v>18</v>
      </c>
      <c r="H382" s="6">
        <v>82</v>
      </c>
      <c r="I382" s="6">
        <v>18</v>
      </c>
      <c r="J382" s="6">
        <v>82</v>
      </c>
      <c r="K382" s="6">
        <v>18</v>
      </c>
      <c r="L382" s="6">
        <v>80</v>
      </c>
      <c r="M382" s="6" t="s">
        <v>1101</v>
      </c>
      <c r="N382" s="6" t="s">
        <v>1095</v>
      </c>
      <c r="O382" s="6" t="s">
        <v>39</v>
      </c>
      <c r="P382" s="6" t="s">
        <v>1107</v>
      </c>
      <c r="Q382" s="6"/>
      <c r="R382" s="6"/>
    </row>
    <row r="383" spans="1:18" x14ac:dyDescent="0.25">
      <c r="A383" s="6" t="s">
        <v>0</v>
      </c>
      <c r="B383" s="6" t="s">
        <v>5</v>
      </c>
      <c r="C383" s="6" t="s">
        <v>271</v>
      </c>
      <c r="D383" s="6" t="s">
        <v>272</v>
      </c>
      <c r="E383" s="6" t="s">
        <v>97</v>
      </c>
      <c r="F383" s="6" t="s">
        <v>125</v>
      </c>
      <c r="G383" s="6">
        <v>18</v>
      </c>
      <c r="H383" s="6">
        <v>82</v>
      </c>
      <c r="I383" s="6">
        <v>18</v>
      </c>
      <c r="J383" s="6">
        <v>82</v>
      </c>
      <c r="K383" s="6">
        <v>18</v>
      </c>
      <c r="L383" s="6">
        <v>80</v>
      </c>
      <c r="M383" s="6" t="s">
        <v>1106</v>
      </c>
      <c r="N383" s="6" t="s">
        <v>1090</v>
      </c>
      <c r="O383" s="6" t="s">
        <v>38</v>
      </c>
      <c r="P383" s="6" t="s">
        <v>1110</v>
      </c>
      <c r="Q383" s="6"/>
      <c r="R383" s="6"/>
    </row>
    <row r="384" spans="1:18" x14ac:dyDescent="0.25">
      <c r="A384" s="6" t="s">
        <v>0</v>
      </c>
      <c r="B384" s="6" t="s">
        <v>5</v>
      </c>
      <c r="C384" s="6" t="s">
        <v>271</v>
      </c>
      <c r="D384" s="6" t="s">
        <v>272</v>
      </c>
      <c r="E384" s="6" t="s">
        <v>97</v>
      </c>
      <c r="F384" s="6" t="s">
        <v>125</v>
      </c>
      <c r="G384" s="6">
        <v>18</v>
      </c>
      <c r="H384" s="6">
        <v>82</v>
      </c>
      <c r="I384" s="6">
        <v>18</v>
      </c>
      <c r="J384" s="6">
        <v>82</v>
      </c>
      <c r="K384" s="6">
        <v>18</v>
      </c>
      <c r="L384" s="6">
        <v>80</v>
      </c>
      <c r="M384" s="6" t="s">
        <v>1106</v>
      </c>
      <c r="N384" s="6" t="s">
        <v>1092</v>
      </c>
      <c r="O384" s="6" t="s">
        <v>36</v>
      </c>
      <c r="P384" s="6" t="s">
        <v>1096</v>
      </c>
      <c r="Q384" s="6"/>
      <c r="R384" s="6"/>
    </row>
    <row r="385" spans="1:18" x14ac:dyDescent="0.25">
      <c r="A385" s="6" t="s">
        <v>0</v>
      </c>
      <c r="B385" s="6" t="s">
        <v>5</v>
      </c>
      <c r="C385" s="6" t="s">
        <v>271</v>
      </c>
      <c r="D385" s="6" t="s">
        <v>272</v>
      </c>
      <c r="E385" s="6" t="s">
        <v>97</v>
      </c>
      <c r="F385" s="6" t="s">
        <v>125</v>
      </c>
      <c r="G385" s="6">
        <v>18</v>
      </c>
      <c r="H385" s="6">
        <v>82</v>
      </c>
      <c r="I385" s="6">
        <v>18</v>
      </c>
      <c r="J385" s="6">
        <v>82</v>
      </c>
      <c r="K385" s="6">
        <v>18</v>
      </c>
      <c r="L385" s="6">
        <v>80</v>
      </c>
      <c r="M385" s="6" t="s">
        <v>1106</v>
      </c>
      <c r="N385" s="6" t="s">
        <v>1095</v>
      </c>
      <c r="O385" s="6" t="s">
        <v>26</v>
      </c>
      <c r="P385" s="6" t="s">
        <v>1100</v>
      </c>
      <c r="Q385" s="6"/>
      <c r="R385" s="6"/>
    </row>
    <row r="386" spans="1:18" x14ac:dyDescent="0.25">
      <c r="A386" s="6" t="s">
        <v>0</v>
      </c>
      <c r="B386" s="6" t="s">
        <v>5</v>
      </c>
      <c r="C386" s="6" t="s">
        <v>261</v>
      </c>
      <c r="D386" s="6" t="s">
        <v>262</v>
      </c>
      <c r="E386" s="6" t="s">
        <v>97</v>
      </c>
      <c r="F386" s="6" t="s">
        <v>98</v>
      </c>
      <c r="G386" s="6">
        <v>42</v>
      </c>
      <c r="H386" s="6">
        <v>175</v>
      </c>
      <c r="I386" s="6">
        <v>27</v>
      </c>
      <c r="J386" s="6">
        <v>131</v>
      </c>
      <c r="K386" s="6">
        <v>42</v>
      </c>
      <c r="L386" s="6">
        <v>175</v>
      </c>
      <c r="M386" s="6" t="s">
        <v>1089</v>
      </c>
      <c r="N386" s="6" t="s">
        <v>1090</v>
      </c>
      <c r="O386" s="6" t="s">
        <v>38</v>
      </c>
      <c r="P386" s="6" t="s">
        <v>1110</v>
      </c>
      <c r="Q386" s="6"/>
      <c r="R386" s="6"/>
    </row>
    <row r="387" spans="1:18" x14ac:dyDescent="0.25">
      <c r="A387" s="6" t="s">
        <v>0</v>
      </c>
      <c r="B387" s="6" t="s">
        <v>5</v>
      </c>
      <c r="C387" s="6" t="s">
        <v>261</v>
      </c>
      <c r="D387" s="6" t="s">
        <v>262</v>
      </c>
      <c r="E387" s="6" t="s">
        <v>97</v>
      </c>
      <c r="F387" s="6" t="s">
        <v>98</v>
      </c>
      <c r="G387" s="6">
        <v>42</v>
      </c>
      <c r="H387" s="6">
        <v>175</v>
      </c>
      <c r="I387" s="6">
        <v>27</v>
      </c>
      <c r="J387" s="6">
        <v>131</v>
      </c>
      <c r="K387" s="6">
        <v>42</v>
      </c>
      <c r="L387" s="6">
        <v>175</v>
      </c>
      <c r="M387" s="6" t="s">
        <v>1089</v>
      </c>
      <c r="N387" s="6" t="s">
        <v>1092</v>
      </c>
      <c r="O387" s="6" t="s">
        <v>1093</v>
      </c>
      <c r="P387" s="6" t="s">
        <v>1094</v>
      </c>
      <c r="Q387" s="6"/>
      <c r="R387" s="6"/>
    </row>
    <row r="388" spans="1:18" x14ac:dyDescent="0.25">
      <c r="A388" s="6" t="s">
        <v>0</v>
      </c>
      <c r="B388" s="6" t="s">
        <v>5</v>
      </c>
      <c r="C388" s="6" t="s">
        <v>261</v>
      </c>
      <c r="D388" s="6" t="s">
        <v>262</v>
      </c>
      <c r="E388" s="6" t="s">
        <v>97</v>
      </c>
      <c r="F388" s="6" t="s">
        <v>98</v>
      </c>
      <c r="G388" s="6">
        <v>42</v>
      </c>
      <c r="H388" s="6">
        <v>175</v>
      </c>
      <c r="I388" s="6">
        <v>27</v>
      </c>
      <c r="J388" s="6">
        <v>131</v>
      </c>
      <c r="K388" s="6">
        <v>42</v>
      </c>
      <c r="L388" s="6">
        <v>175</v>
      </c>
      <c r="M388" s="6" t="s">
        <v>1089</v>
      </c>
      <c r="N388" s="6" t="s">
        <v>1095</v>
      </c>
      <c r="O388" s="6" t="s">
        <v>38</v>
      </c>
      <c r="P388" s="6" t="s">
        <v>1102</v>
      </c>
      <c r="Q388" s="6"/>
      <c r="R388" s="6"/>
    </row>
    <row r="389" spans="1:18" x14ac:dyDescent="0.25">
      <c r="A389" s="6" t="s">
        <v>0</v>
      </c>
      <c r="B389" s="6" t="s">
        <v>5</v>
      </c>
      <c r="C389" s="6" t="s">
        <v>261</v>
      </c>
      <c r="D389" s="6" t="s">
        <v>262</v>
      </c>
      <c r="E389" s="6" t="s">
        <v>97</v>
      </c>
      <c r="F389" s="6" t="s">
        <v>98</v>
      </c>
      <c r="G389" s="6">
        <v>42</v>
      </c>
      <c r="H389" s="6">
        <v>175</v>
      </c>
      <c r="I389" s="6">
        <v>27</v>
      </c>
      <c r="J389" s="6">
        <v>131</v>
      </c>
      <c r="K389" s="6">
        <v>42</v>
      </c>
      <c r="L389" s="6">
        <v>175</v>
      </c>
      <c r="M389" s="6" t="s">
        <v>1097</v>
      </c>
      <c r="N389" s="6" t="s">
        <v>1090</v>
      </c>
      <c r="O389" s="6" t="s">
        <v>38</v>
      </c>
      <c r="P389" s="6" t="s">
        <v>1091</v>
      </c>
      <c r="Q389" s="6"/>
      <c r="R389" s="6"/>
    </row>
    <row r="390" spans="1:18" x14ac:dyDescent="0.25">
      <c r="A390" s="6" t="s">
        <v>0</v>
      </c>
      <c r="B390" s="6" t="s">
        <v>5</v>
      </c>
      <c r="C390" s="6" t="s">
        <v>261</v>
      </c>
      <c r="D390" s="6" t="s">
        <v>262</v>
      </c>
      <c r="E390" s="6" t="s">
        <v>97</v>
      </c>
      <c r="F390" s="6" t="s">
        <v>98</v>
      </c>
      <c r="G390" s="6">
        <v>42</v>
      </c>
      <c r="H390" s="6">
        <v>175</v>
      </c>
      <c r="I390" s="6">
        <v>27</v>
      </c>
      <c r="J390" s="6">
        <v>131</v>
      </c>
      <c r="K390" s="6">
        <v>42</v>
      </c>
      <c r="L390" s="6">
        <v>175</v>
      </c>
      <c r="M390" s="6" t="s">
        <v>1097</v>
      </c>
      <c r="N390" s="6" t="s">
        <v>1092</v>
      </c>
      <c r="O390" s="6" t="s">
        <v>1093</v>
      </c>
      <c r="P390" s="6" t="s">
        <v>1094</v>
      </c>
      <c r="Q390" s="6"/>
      <c r="R390" s="6"/>
    </row>
    <row r="391" spans="1:18" x14ac:dyDescent="0.25">
      <c r="A391" s="6" t="s">
        <v>0</v>
      </c>
      <c r="B391" s="6" t="s">
        <v>5</v>
      </c>
      <c r="C391" s="6" t="s">
        <v>261</v>
      </c>
      <c r="D391" s="6" t="s">
        <v>262</v>
      </c>
      <c r="E391" s="6" t="s">
        <v>97</v>
      </c>
      <c r="F391" s="6" t="s">
        <v>98</v>
      </c>
      <c r="G391" s="6">
        <v>42</v>
      </c>
      <c r="H391" s="6">
        <v>175</v>
      </c>
      <c r="I391" s="6">
        <v>27</v>
      </c>
      <c r="J391" s="6">
        <v>131</v>
      </c>
      <c r="K391" s="6">
        <v>42</v>
      </c>
      <c r="L391" s="6">
        <v>175</v>
      </c>
      <c r="M391" s="6" t="s">
        <v>1097</v>
      </c>
      <c r="N391" s="6" t="s">
        <v>1095</v>
      </c>
      <c r="O391" s="6" t="s">
        <v>38</v>
      </c>
      <c r="P391" s="6" t="s">
        <v>1109</v>
      </c>
      <c r="Q391" s="6"/>
      <c r="R391" s="6"/>
    </row>
    <row r="392" spans="1:18" x14ac:dyDescent="0.25">
      <c r="A392" s="6" t="s">
        <v>0</v>
      </c>
      <c r="B392" s="6" t="s">
        <v>5</v>
      </c>
      <c r="C392" s="6" t="s">
        <v>261</v>
      </c>
      <c r="D392" s="6" t="s">
        <v>262</v>
      </c>
      <c r="E392" s="6" t="s">
        <v>97</v>
      </c>
      <c r="F392" s="6" t="s">
        <v>98</v>
      </c>
      <c r="G392" s="6">
        <v>42</v>
      </c>
      <c r="H392" s="6">
        <v>175</v>
      </c>
      <c r="I392" s="6">
        <v>27</v>
      </c>
      <c r="J392" s="6">
        <v>131</v>
      </c>
      <c r="K392" s="6">
        <v>42</v>
      </c>
      <c r="L392" s="6">
        <v>175</v>
      </c>
      <c r="M392" s="6" t="s">
        <v>1101</v>
      </c>
      <c r="N392" s="6" t="s">
        <v>1090</v>
      </c>
      <c r="O392" s="6" t="s">
        <v>1103</v>
      </c>
      <c r="P392" s="6" t="s">
        <v>1113</v>
      </c>
      <c r="Q392" s="6"/>
      <c r="R392" s="6"/>
    </row>
    <row r="393" spans="1:18" x14ac:dyDescent="0.25">
      <c r="A393" s="6" t="s">
        <v>0</v>
      </c>
      <c r="B393" s="6" t="s">
        <v>5</v>
      </c>
      <c r="C393" s="6" t="s">
        <v>261</v>
      </c>
      <c r="D393" s="6" t="s">
        <v>262</v>
      </c>
      <c r="E393" s="6" t="s">
        <v>97</v>
      </c>
      <c r="F393" s="6" t="s">
        <v>98</v>
      </c>
      <c r="G393" s="6">
        <v>42</v>
      </c>
      <c r="H393" s="6">
        <v>175</v>
      </c>
      <c r="I393" s="6">
        <v>27</v>
      </c>
      <c r="J393" s="6">
        <v>131</v>
      </c>
      <c r="K393" s="6">
        <v>42</v>
      </c>
      <c r="L393" s="6">
        <v>175</v>
      </c>
      <c r="M393" s="6" t="s">
        <v>1101</v>
      </c>
      <c r="N393" s="6" t="s">
        <v>1092</v>
      </c>
      <c r="O393" s="6" t="s">
        <v>1103</v>
      </c>
      <c r="P393" s="6" t="s">
        <v>1104</v>
      </c>
      <c r="Q393" s="6"/>
      <c r="R393" s="6"/>
    </row>
    <row r="394" spans="1:18" x14ac:dyDescent="0.25">
      <c r="A394" s="6" t="s">
        <v>0</v>
      </c>
      <c r="B394" s="6" t="s">
        <v>5</v>
      </c>
      <c r="C394" s="6" t="s">
        <v>261</v>
      </c>
      <c r="D394" s="6" t="s">
        <v>262</v>
      </c>
      <c r="E394" s="6" t="s">
        <v>97</v>
      </c>
      <c r="F394" s="6" t="s">
        <v>98</v>
      </c>
      <c r="G394" s="6">
        <v>42</v>
      </c>
      <c r="H394" s="6">
        <v>175</v>
      </c>
      <c r="I394" s="6">
        <v>27</v>
      </c>
      <c r="J394" s="6">
        <v>131</v>
      </c>
      <c r="K394" s="6">
        <v>42</v>
      </c>
      <c r="L394" s="6">
        <v>175</v>
      </c>
      <c r="M394" s="6" t="s">
        <v>1101</v>
      </c>
      <c r="N394" s="6" t="s">
        <v>1095</v>
      </c>
      <c r="O394" s="6" t="s">
        <v>36</v>
      </c>
      <c r="P394" s="6" t="s">
        <v>1105</v>
      </c>
      <c r="Q394" s="6"/>
      <c r="R394" s="6"/>
    </row>
    <row r="395" spans="1:18" x14ac:dyDescent="0.25">
      <c r="A395" s="6" t="s">
        <v>0</v>
      </c>
      <c r="B395" s="6" t="s">
        <v>5</v>
      </c>
      <c r="C395" s="6" t="s">
        <v>261</v>
      </c>
      <c r="D395" s="6" t="s">
        <v>262</v>
      </c>
      <c r="E395" s="6" t="s">
        <v>97</v>
      </c>
      <c r="F395" s="6" t="s">
        <v>98</v>
      </c>
      <c r="G395" s="6">
        <v>42</v>
      </c>
      <c r="H395" s="6">
        <v>175</v>
      </c>
      <c r="I395" s="6">
        <v>27</v>
      </c>
      <c r="J395" s="6">
        <v>131</v>
      </c>
      <c r="K395" s="6">
        <v>42</v>
      </c>
      <c r="L395" s="6">
        <v>175</v>
      </c>
      <c r="M395" s="6" t="s">
        <v>1106</v>
      </c>
      <c r="N395" s="6" t="s">
        <v>1090</v>
      </c>
      <c r="O395" s="6" t="s">
        <v>26</v>
      </c>
      <c r="P395" s="6" t="s">
        <v>1100</v>
      </c>
      <c r="Q395" s="6"/>
      <c r="R395" s="6"/>
    </row>
    <row r="396" spans="1:18" x14ac:dyDescent="0.25">
      <c r="A396" s="6" t="s">
        <v>0</v>
      </c>
      <c r="B396" s="6" t="s">
        <v>5</v>
      </c>
      <c r="C396" s="6" t="s">
        <v>261</v>
      </c>
      <c r="D396" s="6" t="s">
        <v>262</v>
      </c>
      <c r="E396" s="6" t="s">
        <v>97</v>
      </c>
      <c r="F396" s="6" t="s">
        <v>98</v>
      </c>
      <c r="G396" s="6">
        <v>42</v>
      </c>
      <c r="H396" s="6">
        <v>175</v>
      </c>
      <c r="I396" s="6">
        <v>27</v>
      </c>
      <c r="J396" s="6">
        <v>131</v>
      </c>
      <c r="K396" s="6">
        <v>42</v>
      </c>
      <c r="L396" s="6">
        <v>175</v>
      </c>
      <c r="M396" s="6" t="s">
        <v>1106</v>
      </c>
      <c r="N396" s="6" t="s">
        <v>1092</v>
      </c>
      <c r="O396" s="6" t="s">
        <v>1103</v>
      </c>
      <c r="P396" s="6" t="s">
        <v>1104</v>
      </c>
      <c r="Q396" s="6"/>
      <c r="R396" s="6"/>
    </row>
    <row r="397" spans="1:18" x14ac:dyDescent="0.25">
      <c r="A397" s="6" t="s">
        <v>0</v>
      </c>
      <c r="B397" s="6" t="s">
        <v>5</v>
      </c>
      <c r="C397" s="6" t="s">
        <v>261</v>
      </c>
      <c r="D397" s="6" t="s">
        <v>262</v>
      </c>
      <c r="E397" s="6" t="s">
        <v>97</v>
      </c>
      <c r="F397" s="6" t="s">
        <v>98</v>
      </c>
      <c r="G397" s="6">
        <v>42</v>
      </c>
      <c r="H397" s="6">
        <v>175</v>
      </c>
      <c r="I397" s="6">
        <v>27</v>
      </c>
      <c r="J397" s="6">
        <v>131</v>
      </c>
      <c r="K397" s="6">
        <v>42</v>
      </c>
      <c r="L397" s="6">
        <v>175</v>
      </c>
      <c r="M397" s="6" t="s">
        <v>1106</v>
      </c>
      <c r="N397" s="6" t="s">
        <v>1095</v>
      </c>
      <c r="O397" s="6" t="s">
        <v>38</v>
      </c>
      <c r="P397" s="6" t="s">
        <v>1109</v>
      </c>
      <c r="Q397" s="6"/>
      <c r="R397" s="6"/>
    </row>
    <row r="398" spans="1:18" x14ac:dyDescent="0.25">
      <c r="A398" s="6" t="s">
        <v>0</v>
      </c>
      <c r="B398" s="6" t="s">
        <v>5</v>
      </c>
      <c r="C398" s="6" t="s">
        <v>273</v>
      </c>
      <c r="D398" s="6" t="s">
        <v>274</v>
      </c>
      <c r="E398" s="6" t="s">
        <v>97</v>
      </c>
      <c r="F398" s="6" t="s">
        <v>98</v>
      </c>
      <c r="G398" s="6">
        <v>85</v>
      </c>
      <c r="H398" s="6">
        <v>367</v>
      </c>
      <c r="I398" s="6">
        <v>80</v>
      </c>
      <c r="J398" s="6">
        <v>337</v>
      </c>
      <c r="K398" s="6">
        <v>85</v>
      </c>
      <c r="L398" s="6">
        <v>367</v>
      </c>
      <c r="M398" s="6" t="s">
        <v>1089</v>
      </c>
      <c r="N398" s="6" t="s">
        <v>1090</v>
      </c>
      <c r="O398" s="6" t="s">
        <v>38</v>
      </c>
      <c r="P398" s="6" t="s">
        <v>1091</v>
      </c>
      <c r="Q398" s="6"/>
      <c r="R398" s="6"/>
    </row>
    <row r="399" spans="1:18" x14ac:dyDescent="0.25">
      <c r="A399" s="6" t="s">
        <v>0</v>
      </c>
      <c r="B399" s="6" t="s">
        <v>5</v>
      </c>
      <c r="C399" s="6" t="s">
        <v>273</v>
      </c>
      <c r="D399" s="6" t="s">
        <v>274</v>
      </c>
      <c r="E399" s="6" t="s">
        <v>97</v>
      </c>
      <c r="F399" s="6" t="s">
        <v>98</v>
      </c>
      <c r="G399" s="6">
        <v>85</v>
      </c>
      <c r="H399" s="6">
        <v>367</v>
      </c>
      <c r="I399" s="6">
        <v>80</v>
      </c>
      <c r="J399" s="6">
        <v>337</v>
      </c>
      <c r="K399" s="6">
        <v>85</v>
      </c>
      <c r="L399" s="6">
        <v>367</v>
      </c>
      <c r="M399" s="6" t="s">
        <v>1089</v>
      </c>
      <c r="N399" s="6" t="s">
        <v>1092</v>
      </c>
      <c r="O399" s="6" t="s">
        <v>1103</v>
      </c>
      <c r="P399" s="6" t="s">
        <v>1104</v>
      </c>
      <c r="Q399" s="6"/>
      <c r="R399" s="6"/>
    </row>
    <row r="400" spans="1:18" x14ac:dyDescent="0.25">
      <c r="A400" s="6" t="s">
        <v>0</v>
      </c>
      <c r="B400" s="6" t="s">
        <v>5</v>
      </c>
      <c r="C400" s="6" t="s">
        <v>273</v>
      </c>
      <c r="D400" s="6" t="s">
        <v>274</v>
      </c>
      <c r="E400" s="6" t="s">
        <v>97</v>
      </c>
      <c r="F400" s="6" t="s">
        <v>98</v>
      </c>
      <c r="G400" s="6">
        <v>85</v>
      </c>
      <c r="H400" s="6">
        <v>367</v>
      </c>
      <c r="I400" s="6">
        <v>80</v>
      </c>
      <c r="J400" s="6">
        <v>337</v>
      </c>
      <c r="K400" s="6">
        <v>85</v>
      </c>
      <c r="L400" s="6">
        <v>367</v>
      </c>
      <c r="M400" s="6" t="s">
        <v>1089</v>
      </c>
      <c r="N400" s="6" t="s">
        <v>1095</v>
      </c>
      <c r="O400" s="6" t="s">
        <v>38</v>
      </c>
      <c r="P400" s="6" t="s">
        <v>1109</v>
      </c>
      <c r="Q400" s="6"/>
      <c r="R400" s="6"/>
    </row>
    <row r="401" spans="1:18" x14ac:dyDescent="0.25">
      <c r="A401" s="6" t="s">
        <v>0</v>
      </c>
      <c r="B401" s="6" t="s">
        <v>5</v>
      </c>
      <c r="C401" s="6" t="s">
        <v>273</v>
      </c>
      <c r="D401" s="6" t="s">
        <v>274</v>
      </c>
      <c r="E401" s="6" t="s">
        <v>97</v>
      </c>
      <c r="F401" s="6" t="s">
        <v>98</v>
      </c>
      <c r="G401" s="6">
        <v>85</v>
      </c>
      <c r="H401" s="6">
        <v>367</v>
      </c>
      <c r="I401" s="6">
        <v>80</v>
      </c>
      <c r="J401" s="6">
        <v>337</v>
      </c>
      <c r="K401" s="6">
        <v>85</v>
      </c>
      <c r="L401" s="6">
        <v>367</v>
      </c>
      <c r="M401" s="6" t="s">
        <v>1097</v>
      </c>
      <c r="N401" s="6" t="s">
        <v>1090</v>
      </c>
      <c r="O401" s="6" t="s">
        <v>1093</v>
      </c>
      <c r="P401" s="6" t="s">
        <v>1094</v>
      </c>
      <c r="Q401" s="6"/>
      <c r="R401" s="6"/>
    </row>
    <row r="402" spans="1:18" x14ac:dyDescent="0.25">
      <c r="A402" s="6" t="s">
        <v>0</v>
      </c>
      <c r="B402" s="6" t="s">
        <v>5</v>
      </c>
      <c r="C402" s="6" t="s">
        <v>273</v>
      </c>
      <c r="D402" s="6" t="s">
        <v>274</v>
      </c>
      <c r="E402" s="6" t="s">
        <v>97</v>
      </c>
      <c r="F402" s="6" t="s">
        <v>98</v>
      </c>
      <c r="G402" s="6">
        <v>85</v>
      </c>
      <c r="H402" s="6">
        <v>367</v>
      </c>
      <c r="I402" s="6">
        <v>80</v>
      </c>
      <c r="J402" s="6">
        <v>337</v>
      </c>
      <c r="K402" s="6">
        <v>85</v>
      </c>
      <c r="L402" s="6">
        <v>367</v>
      </c>
      <c r="M402" s="6" t="s">
        <v>1097</v>
      </c>
      <c r="N402" s="6" t="s">
        <v>1092</v>
      </c>
      <c r="O402" s="6" t="s">
        <v>39</v>
      </c>
      <c r="P402" s="6" t="s">
        <v>1112</v>
      </c>
      <c r="Q402" s="6"/>
      <c r="R402" s="6"/>
    </row>
    <row r="403" spans="1:18" x14ac:dyDescent="0.25">
      <c r="A403" s="6" t="s">
        <v>0</v>
      </c>
      <c r="B403" s="6" t="s">
        <v>5</v>
      </c>
      <c r="C403" s="6" t="s">
        <v>273</v>
      </c>
      <c r="D403" s="6" t="s">
        <v>274</v>
      </c>
      <c r="E403" s="6" t="s">
        <v>97</v>
      </c>
      <c r="F403" s="6" t="s">
        <v>98</v>
      </c>
      <c r="G403" s="6">
        <v>85</v>
      </c>
      <c r="H403" s="6">
        <v>367</v>
      </c>
      <c r="I403" s="6">
        <v>80</v>
      </c>
      <c r="J403" s="6">
        <v>337</v>
      </c>
      <c r="K403" s="6">
        <v>85</v>
      </c>
      <c r="L403" s="6">
        <v>367</v>
      </c>
      <c r="M403" s="6" t="s">
        <v>1097</v>
      </c>
      <c r="N403" s="6" t="s">
        <v>1095</v>
      </c>
      <c r="O403" s="6" t="s">
        <v>26</v>
      </c>
      <c r="P403" s="6" t="s">
        <v>1099</v>
      </c>
      <c r="Q403" s="6"/>
      <c r="R403" s="6"/>
    </row>
    <row r="404" spans="1:18" x14ac:dyDescent="0.25">
      <c r="A404" s="6" t="s">
        <v>0</v>
      </c>
      <c r="B404" s="6" t="s">
        <v>5</v>
      </c>
      <c r="C404" s="6" t="s">
        <v>273</v>
      </c>
      <c r="D404" s="6" t="s">
        <v>274</v>
      </c>
      <c r="E404" s="6" t="s">
        <v>97</v>
      </c>
      <c r="F404" s="6" t="s">
        <v>98</v>
      </c>
      <c r="G404" s="6">
        <v>85</v>
      </c>
      <c r="H404" s="6">
        <v>367</v>
      </c>
      <c r="I404" s="6">
        <v>80</v>
      </c>
      <c r="J404" s="6">
        <v>337</v>
      </c>
      <c r="K404" s="6">
        <v>85</v>
      </c>
      <c r="L404" s="6">
        <v>367</v>
      </c>
      <c r="M404" s="6" t="s">
        <v>1101</v>
      </c>
      <c r="N404" s="6" t="s">
        <v>1090</v>
      </c>
      <c r="O404" s="6" t="s">
        <v>38</v>
      </c>
      <c r="P404" s="6" t="s">
        <v>1110</v>
      </c>
      <c r="Q404" s="6"/>
      <c r="R404" s="6"/>
    </row>
    <row r="405" spans="1:18" x14ac:dyDescent="0.25">
      <c r="A405" s="6" t="s">
        <v>0</v>
      </c>
      <c r="B405" s="6" t="s">
        <v>5</v>
      </c>
      <c r="C405" s="6" t="s">
        <v>273</v>
      </c>
      <c r="D405" s="6" t="s">
        <v>274</v>
      </c>
      <c r="E405" s="6" t="s">
        <v>97</v>
      </c>
      <c r="F405" s="6" t="s">
        <v>98</v>
      </c>
      <c r="G405" s="6">
        <v>85</v>
      </c>
      <c r="H405" s="6">
        <v>367</v>
      </c>
      <c r="I405" s="6">
        <v>80</v>
      </c>
      <c r="J405" s="6">
        <v>337</v>
      </c>
      <c r="K405" s="6">
        <v>85</v>
      </c>
      <c r="L405" s="6">
        <v>367</v>
      </c>
      <c r="M405" s="6" t="s">
        <v>1101</v>
      </c>
      <c r="N405" s="6" t="s">
        <v>1092</v>
      </c>
      <c r="O405" s="6" t="s">
        <v>1103</v>
      </c>
      <c r="P405" s="6" t="s">
        <v>1113</v>
      </c>
      <c r="Q405" s="6"/>
      <c r="R405" s="6"/>
    </row>
    <row r="406" spans="1:18" x14ac:dyDescent="0.25">
      <c r="A406" s="6" t="s">
        <v>0</v>
      </c>
      <c r="B406" s="6" t="s">
        <v>5</v>
      </c>
      <c r="C406" s="6" t="s">
        <v>273</v>
      </c>
      <c r="D406" s="6" t="s">
        <v>274</v>
      </c>
      <c r="E406" s="6" t="s">
        <v>97</v>
      </c>
      <c r="F406" s="6" t="s">
        <v>98</v>
      </c>
      <c r="G406" s="6">
        <v>85</v>
      </c>
      <c r="H406" s="6">
        <v>367</v>
      </c>
      <c r="I406" s="6">
        <v>80</v>
      </c>
      <c r="J406" s="6">
        <v>337</v>
      </c>
      <c r="K406" s="6">
        <v>85</v>
      </c>
      <c r="L406" s="6">
        <v>367</v>
      </c>
      <c r="M406" s="6" t="s">
        <v>1101</v>
      </c>
      <c r="N406" s="6" t="s">
        <v>1095</v>
      </c>
      <c r="O406" s="6" t="s">
        <v>38</v>
      </c>
      <c r="P406" s="6" t="s">
        <v>1102</v>
      </c>
      <c r="Q406" s="6"/>
      <c r="R406" s="6"/>
    </row>
    <row r="407" spans="1:18" x14ac:dyDescent="0.25">
      <c r="A407" s="6" t="s">
        <v>0</v>
      </c>
      <c r="B407" s="6" t="s">
        <v>5</v>
      </c>
      <c r="C407" s="6" t="s">
        <v>273</v>
      </c>
      <c r="D407" s="6" t="s">
        <v>274</v>
      </c>
      <c r="E407" s="6" t="s">
        <v>97</v>
      </c>
      <c r="F407" s="6" t="s">
        <v>98</v>
      </c>
      <c r="G407" s="6">
        <v>85</v>
      </c>
      <c r="H407" s="6">
        <v>367</v>
      </c>
      <c r="I407" s="6">
        <v>80</v>
      </c>
      <c r="J407" s="6">
        <v>337</v>
      </c>
      <c r="K407" s="6">
        <v>85</v>
      </c>
      <c r="L407" s="6">
        <v>367</v>
      </c>
      <c r="M407" s="6" t="s">
        <v>1106</v>
      </c>
      <c r="N407" s="6" t="s">
        <v>1090</v>
      </c>
      <c r="O407" s="6" t="s">
        <v>38</v>
      </c>
      <c r="P407" s="6" t="s">
        <v>1110</v>
      </c>
      <c r="Q407" s="6"/>
      <c r="R407" s="6"/>
    </row>
    <row r="408" spans="1:18" x14ac:dyDescent="0.25">
      <c r="A408" s="6" t="s">
        <v>0</v>
      </c>
      <c r="B408" s="6" t="s">
        <v>5</v>
      </c>
      <c r="C408" s="6" t="s">
        <v>273</v>
      </c>
      <c r="D408" s="6" t="s">
        <v>274</v>
      </c>
      <c r="E408" s="6" t="s">
        <v>97</v>
      </c>
      <c r="F408" s="6" t="s">
        <v>98</v>
      </c>
      <c r="G408" s="6">
        <v>85</v>
      </c>
      <c r="H408" s="6">
        <v>367</v>
      </c>
      <c r="I408" s="6">
        <v>80</v>
      </c>
      <c r="J408" s="6">
        <v>337</v>
      </c>
      <c r="K408" s="6">
        <v>85</v>
      </c>
      <c r="L408" s="6">
        <v>367</v>
      </c>
      <c r="M408" s="6" t="s">
        <v>1106</v>
      </c>
      <c r="N408" s="6" t="s">
        <v>1092</v>
      </c>
      <c r="O408" s="6" t="s">
        <v>26</v>
      </c>
      <c r="P408" s="6" t="s">
        <v>1100</v>
      </c>
      <c r="Q408" s="6"/>
      <c r="R408" s="6"/>
    </row>
    <row r="409" spans="1:18" x14ac:dyDescent="0.25">
      <c r="A409" s="6" t="s">
        <v>0</v>
      </c>
      <c r="B409" s="6" t="s">
        <v>5</v>
      </c>
      <c r="C409" s="6" t="s">
        <v>273</v>
      </c>
      <c r="D409" s="6" t="s">
        <v>274</v>
      </c>
      <c r="E409" s="6" t="s">
        <v>97</v>
      </c>
      <c r="F409" s="6" t="s">
        <v>98</v>
      </c>
      <c r="G409" s="6">
        <v>85</v>
      </c>
      <c r="H409" s="6">
        <v>367</v>
      </c>
      <c r="I409" s="6">
        <v>80</v>
      </c>
      <c r="J409" s="6">
        <v>337</v>
      </c>
      <c r="K409" s="6">
        <v>85</v>
      </c>
      <c r="L409" s="6">
        <v>367</v>
      </c>
      <c r="M409" s="6" t="s">
        <v>1106</v>
      </c>
      <c r="N409" s="6" t="s">
        <v>1095</v>
      </c>
      <c r="O409" s="6" t="s">
        <v>38</v>
      </c>
      <c r="P409" s="6" t="s">
        <v>1102</v>
      </c>
      <c r="Q409" s="6"/>
      <c r="R409" s="6"/>
    </row>
    <row r="410" spans="1:18" x14ac:dyDescent="0.25">
      <c r="A410" s="6" t="s">
        <v>0</v>
      </c>
      <c r="B410" s="6" t="s">
        <v>5</v>
      </c>
      <c r="C410" s="6" t="s">
        <v>183</v>
      </c>
      <c r="D410" s="6" t="s">
        <v>184</v>
      </c>
      <c r="E410" s="6" t="s">
        <v>97</v>
      </c>
      <c r="F410" s="6" t="s">
        <v>125</v>
      </c>
      <c r="G410" s="6">
        <v>45</v>
      </c>
      <c r="H410" s="6">
        <v>193</v>
      </c>
      <c r="I410" s="6">
        <v>48</v>
      </c>
      <c r="J410" s="6">
        <v>196</v>
      </c>
      <c r="K410" s="6">
        <v>48</v>
      </c>
      <c r="L410" s="6">
        <v>196</v>
      </c>
      <c r="M410" s="6" t="s">
        <v>1089</v>
      </c>
      <c r="N410" s="6" t="s">
        <v>1090</v>
      </c>
      <c r="O410" s="6" t="s">
        <v>26</v>
      </c>
      <c r="P410" s="6" t="s">
        <v>1099</v>
      </c>
      <c r="Q410" s="6"/>
      <c r="R410" s="6"/>
    </row>
    <row r="411" spans="1:18" x14ac:dyDescent="0.25">
      <c r="A411" s="6" t="s">
        <v>0</v>
      </c>
      <c r="B411" s="6" t="s">
        <v>5</v>
      </c>
      <c r="C411" s="6" t="s">
        <v>183</v>
      </c>
      <c r="D411" s="6" t="s">
        <v>184</v>
      </c>
      <c r="E411" s="6" t="s">
        <v>97</v>
      </c>
      <c r="F411" s="6" t="s">
        <v>125</v>
      </c>
      <c r="G411" s="6">
        <v>45</v>
      </c>
      <c r="H411" s="6">
        <v>193</v>
      </c>
      <c r="I411" s="6">
        <v>48</v>
      </c>
      <c r="J411" s="6">
        <v>196</v>
      </c>
      <c r="K411" s="6">
        <v>48</v>
      </c>
      <c r="L411" s="6">
        <v>196</v>
      </c>
      <c r="M411" s="6" t="s">
        <v>1089</v>
      </c>
      <c r="N411" s="6" t="s">
        <v>1092</v>
      </c>
      <c r="O411" s="6" t="s">
        <v>38</v>
      </c>
      <c r="P411" s="6" t="s">
        <v>1102</v>
      </c>
      <c r="Q411" s="6"/>
      <c r="R411" s="6"/>
    </row>
    <row r="412" spans="1:18" x14ac:dyDescent="0.25">
      <c r="A412" s="6" t="s">
        <v>0</v>
      </c>
      <c r="B412" s="6" t="s">
        <v>5</v>
      </c>
      <c r="C412" s="6" t="s">
        <v>183</v>
      </c>
      <c r="D412" s="6" t="s">
        <v>184</v>
      </c>
      <c r="E412" s="6" t="s">
        <v>97</v>
      </c>
      <c r="F412" s="6" t="s">
        <v>125</v>
      </c>
      <c r="G412" s="6">
        <v>45</v>
      </c>
      <c r="H412" s="6">
        <v>193</v>
      </c>
      <c r="I412" s="6">
        <v>48</v>
      </c>
      <c r="J412" s="6">
        <v>196</v>
      </c>
      <c r="K412" s="6">
        <v>48</v>
      </c>
      <c r="L412" s="6">
        <v>196</v>
      </c>
      <c r="M412" s="6" t="s">
        <v>1089</v>
      </c>
      <c r="N412" s="6" t="s">
        <v>1095</v>
      </c>
      <c r="O412" s="6" t="s">
        <v>26</v>
      </c>
      <c r="P412" s="6" t="s">
        <v>1114</v>
      </c>
      <c r="Q412" s="6"/>
      <c r="R412" s="6"/>
    </row>
    <row r="413" spans="1:18" x14ac:dyDescent="0.25">
      <c r="A413" s="6" t="s">
        <v>0</v>
      </c>
      <c r="B413" s="6" t="s">
        <v>5</v>
      </c>
      <c r="C413" s="6" t="s">
        <v>183</v>
      </c>
      <c r="D413" s="6" t="s">
        <v>184</v>
      </c>
      <c r="E413" s="6" t="s">
        <v>97</v>
      </c>
      <c r="F413" s="6" t="s">
        <v>125</v>
      </c>
      <c r="G413" s="6">
        <v>45</v>
      </c>
      <c r="H413" s="6">
        <v>193</v>
      </c>
      <c r="I413" s="6">
        <v>48</v>
      </c>
      <c r="J413" s="6">
        <v>196</v>
      </c>
      <c r="K413" s="6">
        <v>48</v>
      </c>
      <c r="L413" s="6">
        <v>196</v>
      </c>
      <c r="M413" s="6" t="s">
        <v>1097</v>
      </c>
      <c r="N413" s="6" t="s">
        <v>1090</v>
      </c>
      <c r="O413" s="6" t="s">
        <v>38</v>
      </c>
      <c r="P413" s="6" t="s">
        <v>1091</v>
      </c>
      <c r="Q413" s="6"/>
      <c r="R413" s="6"/>
    </row>
    <row r="414" spans="1:18" x14ac:dyDescent="0.25">
      <c r="A414" s="6" t="s">
        <v>0</v>
      </c>
      <c r="B414" s="6" t="s">
        <v>5</v>
      </c>
      <c r="C414" s="6" t="s">
        <v>183</v>
      </c>
      <c r="D414" s="6" t="s">
        <v>184</v>
      </c>
      <c r="E414" s="6" t="s">
        <v>97</v>
      </c>
      <c r="F414" s="6" t="s">
        <v>125</v>
      </c>
      <c r="G414" s="6">
        <v>45</v>
      </c>
      <c r="H414" s="6">
        <v>193</v>
      </c>
      <c r="I414" s="6">
        <v>48</v>
      </c>
      <c r="J414" s="6">
        <v>196</v>
      </c>
      <c r="K414" s="6">
        <v>48</v>
      </c>
      <c r="L414" s="6">
        <v>196</v>
      </c>
      <c r="M414" s="6" t="s">
        <v>1097</v>
      </c>
      <c r="N414" s="6" t="s">
        <v>1092</v>
      </c>
      <c r="O414" s="6" t="s">
        <v>38</v>
      </c>
      <c r="P414" s="6" t="s">
        <v>1109</v>
      </c>
      <c r="Q414" s="6"/>
      <c r="R414" s="6"/>
    </row>
    <row r="415" spans="1:18" x14ac:dyDescent="0.25">
      <c r="A415" s="6" t="s">
        <v>0</v>
      </c>
      <c r="B415" s="6" t="s">
        <v>5</v>
      </c>
      <c r="C415" s="6" t="s">
        <v>183</v>
      </c>
      <c r="D415" s="6" t="s">
        <v>184</v>
      </c>
      <c r="E415" s="6" t="s">
        <v>97</v>
      </c>
      <c r="F415" s="6" t="s">
        <v>125</v>
      </c>
      <c r="G415" s="6">
        <v>45</v>
      </c>
      <c r="H415" s="6">
        <v>193</v>
      </c>
      <c r="I415" s="6">
        <v>48</v>
      </c>
      <c r="J415" s="6">
        <v>196</v>
      </c>
      <c r="K415" s="6">
        <v>48</v>
      </c>
      <c r="L415" s="6">
        <v>196</v>
      </c>
      <c r="M415" s="6" t="s">
        <v>1097</v>
      </c>
      <c r="N415" s="6" t="s">
        <v>1095</v>
      </c>
      <c r="O415" s="6" t="s">
        <v>38</v>
      </c>
      <c r="P415" s="6" t="s">
        <v>1102</v>
      </c>
      <c r="Q415" s="6"/>
      <c r="R415" s="6"/>
    </row>
    <row r="416" spans="1:18" x14ac:dyDescent="0.25">
      <c r="A416" s="6" t="s">
        <v>0</v>
      </c>
      <c r="B416" s="6" t="s">
        <v>5</v>
      </c>
      <c r="C416" s="6" t="s">
        <v>183</v>
      </c>
      <c r="D416" s="6" t="s">
        <v>184</v>
      </c>
      <c r="E416" s="6" t="s">
        <v>97</v>
      </c>
      <c r="F416" s="6" t="s">
        <v>125</v>
      </c>
      <c r="G416" s="6">
        <v>45</v>
      </c>
      <c r="H416" s="6">
        <v>193</v>
      </c>
      <c r="I416" s="6">
        <v>48</v>
      </c>
      <c r="J416" s="6">
        <v>196</v>
      </c>
      <c r="K416" s="6">
        <v>48</v>
      </c>
      <c r="L416" s="6">
        <v>196</v>
      </c>
      <c r="M416" s="6" t="s">
        <v>1101</v>
      </c>
      <c r="N416" s="6" t="s">
        <v>1090</v>
      </c>
      <c r="O416" s="6" t="s">
        <v>38</v>
      </c>
      <c r="P416" s="6" t="s">
        <v>1109</v>
      </c>
      <c r="Q416" s="6"/>
      <c r="R416" s="6"/>
    </row>
    <row r="417" spans="1:18" x14ac:dyDescent="0.25">
      <c r="A417" s="6" t="s">
        <v>0</v>
      </c>
      <c r="B417" s="6" t="s">
        <v>5</v>
      </c>
      <c r="C417" s="6" t="s">
        <v>183</v>
      </c>
      <c r="D417" s="6" t="s">
        <v>184</v>
      </c>
      <c r="E417" s="6" t="s">
        <v>97</v>
      </c>
      <c r="F417" s="6" t="s">
        <v>125</v>
      </c>
      <c r="G417" s="6">
        <v>45</v>
      </c>
      <c r="H417" s="6">
        <v>193</v>
      </c>
      <c r="I417" s="6">
        <v>48</v>
      </c>
      <c r="J417" s="6">
        <v>196</v>
      </c>
      <c r="K417" s="6">
        <v>48</v>
      </c>
      <c r="L417" s="6">
        <v>196</v>
      </c>
      <c r="M417" s="6" t="s">
        <v>1101</v>
      </c>
      <c r="N417" s="6" t="s">
        <v>1092</v>
      </c>
      <c r="O417" s="6" t="s">
        <v>36</v>
      </c>
      <c r="P417" s="6" t="s">
        <v>1096</v>
      </c>
      <c r="Q417" s="6"/>
      <c r="R417" s="6"/>
    </row>
    <row r="418" spans="1:18" x14ac:dyDescent="0.25">
      <c r="A418" s="6" t="s">
        <v>0</v>
      </c>
      <c r="B418" s="6" t="s">
        <v>5</v>
      </c>
      <c r="C418" s="6" t="s">
        <v>183</v>
      </c>
      <c r="D418" s="6" t="s">
        <v>184</v>
      </c>
      <c r="E418" s="6" t="s">
        <v>97</v>
      </c>
      <c r="F418" s="6" t="s">
        <v>125</v>
      </c>
      <c r="G418" s="6">
        <v>45</v>
      </c>
      <c r="H418" s="6">
        <v>193</v>
      </c>
      <c r="I418" s="6">
        <v>48</v>
      </c>
      <c r="J418" s="6">
        <v>196</v>
      </c>
      <c r="K418" s="6">
        <v>48</v>
      </c>
      <c r="L418" s="6">
        <v>196</v>
      </c>
      <c r="M418" s="6" t="s">
        <v>1101</v>
      </c>
      <c r="N418" s="6" t="s">
        <v>1095</v>
      </c>
      <c r="O418" s="6" t="s">
        <v>39</v>
      </c>
      <c r="P418" s="6" t="s">
        <v>1112</v>
      </c>
      <c r="Q418" s="6"/>
      <c r="R418" s="6"/>
    </row>
    <row r="419" spans="1:18" x14ac:dyDescent="0.25">
      <c r="A419" s="6" t="s">
        <v>0</v>
      </c>
      <c r="B419" s="6" t="s">
        <v>5</v>
      </c>
      <c r="C419" s="6" t="s">
        <v>183</v>
      </c>
      <c r="D419" s="6" t="s">
        <v>184</v>
      </c>
      <c r="E419" s="6" t="s">
        <v>97</v>
      </c>
      <c r="F419" s="6" t="s">
        <v>125</v>
      </c>
      <c r="G419" s="6">
        <v>45</v>
      </c>
      <c r="H419" s="6">
        <v>193</v>
      </c>
      <c r="I419" s="6">
        <v>48</v>
      </c>
      <c r="J419" s="6">
        <v>196</v>
      </c>
      <c r="K419" s="6">
        <v>48</v>
      </c>
      <c r="L419" s="6">
        <v>196</v>
      </c>
      <c r="M419" s="6" t="s">
        <v>1106</v>
      </c>
      <c r="N419" s="6" t="s">
        <v>1090</v>
      </c>
      <c r="O419" s="6" t="s">
        <v>26</v>
      </c>
      <c r="P419" s="6" t="s">
        <v>1100</v>
      </c>
      <c r="Q419" s="6"/>
      <c r="R419" s="6"/>
    </row>
    <row r="420" spans="1:18" x14ac:dyDescent="0.25">
      <c r="A420" s="6" t="s">
        <v>0</v>
      </c>
      <c r="B420" s="6" t="s">
        <v>5</v>
      </c>
      <c r="C420" s="6" t="s">
        <v>183</v>
      </c>
      <c r="D420" s="6" t="s">
        <v>184</v>
      </c>
      <c r="E420" s="6" t="s">
        <v>97</v>
      </c>
      <c r="F420" s="6" t="s">
        <v>125</v>
      </c>
      <c r="G420" s="6">
        <v>45</v>
      </c>
      <c r="H420" s="6">
        <v>193</v>
      </c>
      <c r="I420" s="6">
        <v>48</v>
      </c>
      <c r="J420" s="6">
        <v>196</v>
      </c>
      <c r="K420" s="6">
        <v>48</v>
      </c>
      <c r="L420" s="6">
        <v>196</v>
      </c>
      <c r="M420" s="6" t="s">
        <v>1106</v>
      </c>
      <c r="N420" s="6" t="s">
        <v>1092</v>
      </c>
      <c r="O420" s="6" t="s">
        <v>26</v>
      </c>
      <c r="P420" s="6" t="s">
        <v>1114</v>
      </c>
      <c r="Q420" s="6"/>
      <c r="R420" s="6"/>
    </row>
    <row r="421" spans="1:18" x14ac:dyDescent="0.25">
      <c r="A421" s="6" t="s">
        <v>0</v>
      </c>
      <c r="B421" s="6" t="s">
        <v>5</v>
      </c>
      <c r="C421" s="6" t="s">
        <v>183</v>
      </c>
      <c r="D421" s="6" t="s">
        <v>184</v>
      </c>
      <c r="E421" s="6" t="s">
        <v>97</v>
      </c>
      <c r="F421" s="6" t="s">
        <v>125</v>
      </c>
      <c r="G421" s="6">
        <v>45</v>
      </c>
      <c r="H421" s="6">
        <v>193</v>
      </c>
      <c r="I421" s="6">
        <v>48</v>
      </c>
      <c r="J421" s="6">
        <v>196</v>
      </c>
      <c r="K421" s="6">
        <v>48</v>
      </c>
      <c r="L421" s="6">
        <v>196</v>
      </c>
      <c r="M421" s="6" t="s">
        <v>1106</v>
      </c>
      <c r="N421" s="6" t="s">
        <v>1095</v>
      </c>
      <c r="O421" s="6" t="s">
        <v>38</v>
      </c>
      <c r="P421" s="6" t="s">
        <v>1102</v>
      </c>
      <c r="Q421" s="6"/>
      <c r="R421" s="6"/>
    </row>
    <row r="422" spans="1:18" x14ac:dyDescent="0.25">
      <c r="A422" s="6" t="s">
        <v>0</v>
      </c>
      <c r="B422" s="6" t="s">
        <v>5</v>
      </c>
      <c r="C422" s="6" t="s">
        <v>185</v>
      </c>
      <c r="D422" s="6" t="s">
        <v>186</v>
      </c>
      <c r="E422" s="6" t="s">
        <v>97</v>
      </c>
      <c r="F422" s="6" t="s">
        <v>125</v>
      </c>
      <c r="G422" s="6">
        <v>429</v>
      </c>
      <c r="H422" s="6">
        <v>2237</v>
      </c>
      <c r="I422" s="6">
        <v>429</v>
      </c>
      <c r="J422" s="6">
        <v>2221</v>
      </c>
      <c r="K422" s="6">
        <v>429</v>
      </c>
      <c r="L422" s="6">
        <v>2221</v>
      </c>
      <c r="M422" s="6" t="s">
        <v>1089</v>
      </c>
      <c r="N422" s="6" t="s">
        <v>1090</v>
      </c>
      <c r="O422" s="6" t="s">
        <v>38</v>
      </c>
      <c r="P422" s="6" t="s">
        <v>1102</v>
      </c>
      <c r="Q422" s="6"/>
      <c r="R422" s="6"/>
    </row>
    <row r="423" spans="1:18" x14ac:dyDescent="0.25">
      <c r="A423" s="6" t="s">
        <v>0</v>
      </c>
      <c r="B423" s="6" t="s">
        <v>5</v>
      </c>
      <c r="C423" s="6" t="s">
        <v>185</v>
      </c>
      <c r="D423" s="6" t="s">
        <v>186</v>
      </c>
      <c r="E423" s="6" t="s">
        <v>97</v>
      </c>
      <c r="F423" s="6" t="s">
        <v>125</v>
      </c>
      <c r="G423" s="6">
        <v>429</v>
      </c>
      <c r="H423" s="6">
        <v>2237</v>
      </c>
      <c r="I423" s="6">
        <v>429</v>
      </c>
      <c r="J423" s="6">
        <v>2221</v>
      </c>
      <c r="K423" s="6">
        <v>429</v>
      </c>
      <c r="L423" s="6">
        <v>2221</v>
      </c>
      <c r="M423" s="6" t="s">
        <v>1089</v>
      </c>
      <c r="N423" s="6" t="s">
        <v>1092</v>
      </c>
      <c r="O423" s="6" t="s">
        <v>26</v>
      </c>
      <c r="P423" s="6" t="s">
        <v>1099</v>
      </c>
      <c r="Q423" s="6"/>
      <c r="R423" s="6"/>
    </row>
    <row r="424" spans="1:18" x14ac:dyDescent="0.25">
      <c r="A424" s="6" t="s">
        <v>0</v>
      </c>
      <c r="B424" s="6" t="s">
        <v>5</v>
      </c>
      <c r="C424" s="6" t="s">
        <v>185</v>
      </c>
      <c r="D424" s="6" t="s">
        <v>186</v>
      </c>
      <c r="E424" s="6" t="s">
        <v>97</v>
      </c>
      <c r="F424" s="6" t="s">
        <v>125</v>
      </c>
      <c r="G424" s="6">
        <v>429</v>
      </c>
      <c r="H424" s="6">
        <v>2237</v>
      </c>
      <c r="I424" s="6">
        <v>429</v>
      </c>
      <c r="J424" s="6">
        <v>2221</v>
      </c>
      <c r="K424" s="6">
        <v>429</v>
      </c>
      <c r="L424" s="6">
        <v>2221</v>
      </c>
      <c r="M424" s="6" t="s">
        <v>1089</v>
      </c>
      <c r="N424" s="6" t="s">
        <v>1095</v>
      </c>
      <c r="O424" s="6" t="s">
        <v>38</v>
      </c>
      <c r="P424" s="6" t="s">
        <v>1110</v>
      </c>
      <c r="Q424" s="6"/>
      <c r="R424" s="6"/>
    </row>
    <row r="425" spans="1:18" x14ac:dyDescent="0.25">
      <c r="A425" s="6" t="s">
        <v>0</v>
      </c>
      <c r="B425" s="6" t="s">
        <v>5</v>
      </c>
      <c r="C425" s="6" t="s">
        <v>185</v>
      </c>
      <c r="D425" s="6" t="s">
        <v>186</v>
      </c>
      <c r="E425" s="6" t="s">
        <v>97</v>
      </c>
      <c r="F425" s="6" t="s">
        <v>125</v>
      </c>
      <c r="G425" s="6">
        <v>429</v>
      </c>
      <c r="H425" s="6">
        <v>2237</v>
      </c>
      <c r="I425" s="6">
        <v>429</v>
      </c>
      <c r="J425" s="6">
        <v>2221</v>
      </c>
      <c r="K425" s="6">
        <v>429</v>
      </c>
      <c r="L425" s="6">
        <v>2221</v>
      </c>
      <c r="M425" s="6" t="s">
        <v>1097</v>
      </c>
      <c r="N425" s="6" t="s">
        <v>1090</v>
      </c>
      <c r="O425" s="6" t="s">
        <v>38</v>
      </c>
      <c r="P425" s="6" t="s">
        <v>1091</v>
      </c>
      <c r="Q425" s="6"/>
      <c r="R425" s="6"/>
    </row>
    <row r="426" spans="1:18" x14ac:dyDescent="0.25">
      <c r="A426" s="6" t="s">
        <v>0</v>
      </c>
      <c r="B426" s="6" t="s">
        <v>5</v>
      </c>
      <c r="C426" s="6" t="s">
        <v>185</v>
      </c>
      <c r="D426" s="6" t="s">
        <v>186</v>
      </c>
      <c r="E426" s="6" t="s">
        <v>97</v>
      </c>
      <c r="F426" s="6" t="s">
        <v>125</v>
      </c>
      <c r="G426" s="6">
        <v>429</v>
      </c>
      <c r="H426" s="6">
        <v>2237</v>
      </c>
      <c r="I426" s="6">
        <v>429</v>
      </c>
      <c r="J426" s="6">
        <v>2221</v>
      </c>
      <c r="K426" s="6">
        <v>429</v>
      </c>
      <c r="L426" s="6">
        <v>2221</v>
      </c>
      <c r="M426" s="6" t="s">
        <v>1097</v>
      </c>
      <c r="N426" s="6" t="s">
        <v>1092</v>
      </c>
      <c r="O426" s="6" t="s">
        <v>36</v>
      </c>
      <c r="P426" s="6" t="s">
        <v>1096</v>
      </c>
      <c r="Q426" s="6"/>
      <c r="R426" s="6"/>
    </row>
    <row r="427" spans="1:18" x14ac:dyDescent="0.25">
      <c r="A427" s="6" t="s">
        <v>0</v>
      </c>
      <c r="B427" s="6" t="s">
        <v>5</v>
      </c>
      <c r="C427" s="6" t="s">
        <v>185</v>
      </c>
      <c r="D427" s="6" t="s">
        <v>186</v>
      </c>
      <c r="E427" s="6" t="s">
        <v>97</v>
      </c>
      <c r="F427" s="6" t="s">
        <v>125</v>
      </c>
      <c r="G427" s="6">
        <v>429</v>
      </c>
      <c r="H427" s="6">
        <v>2237</v>
      </c>
      <c r="I427" s="6">
        <v>429</v>
      </c>
      <c r="J427" s="6">
        <v>2221</v>
      </c>
      <c r="K427" s="6">
        <v>429</v>
      </c>
      <c r="L427" s="6">
        <v>2221</v>
      </c>
      <c r="M427" s="6" t="s">
        <v>1097</v>
      </c>
      <c r="N427" s="6" t="s">
        <v>1095</v>
      </c>
      <c r="O427" s="6" t="s">
        <v>38</v>
      </c>
      <c r="P427" s="6" t="s">
        <v>1109</v>
      </c>
      <c r="Q427" s="6"/>
      <c r="R427" s="6"/>
    </row>
    <row r="428" spans="1:18" x14ac:dyDescent="0.25">
      <c r="A428" s="6" t="s">
        <v>0</v>
      </c>
      <c r="B428" s="6" t="s">
        <v>5</v>
      </c>
      <c r="C428" s="6" t="s">
        <v>185</v>
      </c>
      <c r="D428" s="6" t="s">
        <v>186</v>
      </c>
      <c r="E428" s="6" t="s">
        <v>97</v>
      </c>
      <c r="F428" s="6" t="s">
        <v>125</v>
      </c>
      <c r="G428" s="6">
        <v>429</v>
      </c>
      <c r="H428" s="6">
        <v>2237</v>
      </c>
      <c r="I428" s="6">
        <v>429</v>
      </c>
      <c r="J428" s="6">
        <v>2221</v>
      </c>
      <c r="K428" s="6">
        <v>429</v>
      </c>
      <c r="L428" s="6">
        <v>2221</v>
      </c>
      <c r="M428" s="6" t="s">
        <v>1101</v>
      </c>
      <c r="N428" s="6" t="s">
        <v>1090</v>
      </c>
      <c r="O428" s="6" t="s">
        <v>38</v>
      </c>
      <c r="P428" s="6" t="s">
        <v>1091</v>
      </c>
      <c r="Q428" s="6"/>
      <c r="R428" s="6"/>
    </row>
    <row r="429" spans="1:18" x14ac:dyDescent="0.25">
      <c r="A429" s="6" t="s">
        <v>0</v>
      </c>
      <c r="B429" s="6" t="s">
        <v>5</v>
      </c>
      <c r="C429" s="6" t="s">
        <v>185</v>
      </c>
      <c r="D429" s="6" t="s">
        <v>186</v>
      </c>
      <c r="E429" s="6" t="s">
        <v>97</v>
      </c>
      <c r="F429" s="6" t="s">
        <v>125</v>
      </c>
      <c r="G429" s="6">
        <v>429</v>
      </c>
      <c r="H429" s="6">
        <v>2237</v>
      </c>
      <c r="I429" s="6">
        <v>429</v>
      </c>
      <c r="J429" s="6">
        <v>2221</v>
      </c>
      <c r="K429" s="6">
        <v>429</v>
      </c>
      <c r="L429" s="6">
        <v>2221</v>
      </c>
      <c r="M429" s="6" t="s">
        <v>1101</v>
      </c>
      <c r="N429" s="6" t="s">
        <v>1092</v>
      </c>
      <c r="O429" s="6" t="s">
        <v>36</v>
      </c>
      <c r="P429" s="6" t="s">
        <v>1105</v>
      </c>
      <c r="Q429" s="6"/>
      <c r="R429" s="6"/>
    </row>
    <row r="430" spans="1:18" x14ac:dyDescent="0.25">
      <c r="A430" s="6" t="s">
        <v>0</v>
      </c>
      <c r="B430" s="6" t="s">
        <v>5</v>
      </c>
      <c r="C430" s="6" t="s">
        <v>185</v>
      </c>
      <c r="D430" s="6" t="s">
        <v>186</v>
      </c>
      <c r="E430" s="6" t="s">
        <v>97</v>
      </c>
      <c r="F430" s="6" t="s">
        <v>125</v>
      </c>
      <c r="G430" s="6">
        <v>429</v>
      </c>
      <c r="H430" s="6">
        <v>2237</v>
      </c>
      <c r="I430" s="6">
        <v>429</v>
      </c>
      <c r="J430" s="6">
        <v>2221</v>
      </c>
      <c r="K430" s="6">
        <v>429</v>
      </c>
      <c r="L430" s="6">
        <v>2221</v>
      </c>
      <c r="M430" s="6" t="s">
        <v>1101</v>
      </c>
      <c r="N430" s="6" t="s">
        <v>1095</v>
      </c>
      <c r="O430" s="6" t="s">
        <v>38</v>
      </c>
      <c r="P430" s="6" t="s">
        <v>1102</v>
      </c>
      <c r="Q430" s="6"/>
      <c r="R430" s="6"/>
    </row>
    <row r="431" spans="1:18" x14ac:dyDescent="0.25">
      <c r="A431" s="6" t="s">
        <v>0</v>
      </c>
      <c r="B431" s="6" t="s">
        <v>5</v>
      </c>
      <c r="C431" s="6" t="s">
        <v>185</v>
      </c>
      <c r="D431" s="6" t="s">
        <v>186</v>
      </c>
      <c r="E431" s="6" t="s">
        <v>97</v>
      </c>
      <c r="F431" s="6" t="s">
        <v>125</v>
      </c>
      <c r="G431" s="6">
        <v>429</v>
      </c>
      <c r="H431" s="6">
        <v>2237</v>
      </c>
      <c r="I431" s="6">
        <v>429</v>
      </c>
      <c r="J431" s="6">
        <v>2221</v>
      </c>
      <c r="K431" s="6">
        <v>429</v>
      </c>
      <c r="L431" s="6">
        <v>2221</v>
      </c>
      <c r="M431" s="6" t="s">
        <v>1106</v>
      </c>
      <c r="N431" s="6" t="s">
        <v>1090</v>
      </c>
      <c r="O431" s="6" t="s">
        <v>38</v>
      </c>
      <c r="P431" s="6" t="s">
        <v>1091</v>
      </c>
      <c r="Q431" s="6"/>
      <c r="R431" s="6"/>
    </row>
    <row r="432" spans="1:18" x14ac:dyDescent="0.25">
      <c r="A432" s="6" t="s">
        <v>0</v>
      </c>
      <c r="B432" s="6" t="s">
        <v>5</v>
      </c>
      <c r="C432" s="6" t="s">
        <v>185</v>
      </c>
      <c r="D432" s="6" t="s">
        <v>186</v>
      </c>
      <c r="E432" s="6" t="s">
        <v>97</v>
      </c>
      <c r="F432" s="6" t="s">
        <v>125</v>
      </c>
      <c r="G432" s="6">
        <v>429</v>
      </c>
      <c r="H432" s="6">
        <v>2237</v>
      </c>
      <c r="I432" s="6">
        <v>429</v>
      </c>
      <c r="J432" s="6">
        <v>2221</v>
      </c>
      <c r="K432" s="6">
        <v>429</v>
      </c>
      <c r="L432" s="6">
        <v>2221</v>
      </c>
      <c r="M432" s="6" t="s">
        <v>1106</v>
      </c>
      <c r="N432" s="6" t="s">
        <v>1092</v>
      </c>
      <c r="O432" s="6" t="s">
        <v>26</v>
      </c>
      <c r="P432" s="6" t="s">
        <v>1100</v>
      </c>
      <c r="Q432" s="6"/>
      <c r="R432" s="6"/>
    </row>
    <row r="433" spans="1:18" x14ac:dyDescent="0.25">
      <c r="A433" s="6" t="s">
        <v>0</v>
      </c>
      <c r="B433" s="6" t="s">
        <v>5</v>
      </c>
      <c r="C433" s="6" t="s">
        <v>185</v>
      </c>
      <c r="D433" s="6" t="s">
        <v>186</v>
      </c>
      <c r="E433" s="6" t="s">
        <v>97</v>
      </c>
      <c r="F433" s="6" t="s">
        <v>125</v>
      </c>
      <c r="G433" s="6">
        <v>429</v>
      </c>
      <c r="H433" s="6">
        <v>2237</v>
      </c>
      <c r="I433" s="6">
        <v>429</v>
      </c>
      <c r="J433" s="6">
        <v>2221</v>
      </c>
      <c r="K433" s="6">
        <v>429</v>
      </c>
      <c r="L433" s="6">
        <v>2221</v>
      </c>
      <c r="M433" s="6" t="s">
        <v>1106</v>
      </c>
      <c r="N433" s="6" t="s">
        <v>1095</v>
      </c>
      <c r="O433" s="6" t="s">
        <v>1103</v>
      </c>
      <c r="P433" s="6" t="s">
        <v>1104</v>
      </c>
      <c r="Q433" s="6"/>
      <c r="R433" s="6"/>
    </row>
    <row r="434" spans="1:18" x14ac:dyDescent="0.25">
      <c r="A434" s="6" t="s">
        <v>0</v>
      </c>
      <c r="B434" s="6" t="s">
        <v>5</v>
      </c>
      <c r="C434" s="6" t="s">
        <v>819</v>
      </c>
      <c r="D434" s="6" t="s">
        <v>820</v>
      </c>
      <c r="E434" s="6" t="s">
        <v>97</v>
      </c>
      <c r="F434" s="6" t="s">
        <v>125</v>
      </c>
      <c r="G434" s="6">
        <v>172</v>
      </c>
      <c r="H434" s="6">
        <v>838</v>
      </c>
      <c r="I434" s="6">
        <v>181</v>
      </c>
      <c r="J434" s="6">
        <v>910</v>
      </c>
      <c r="K434" s="6">
        <v>181</v>
      </c>
      <c r="L434" s="6">
        <v>910</v>
      </c>
      <c r="M434" s="6" t="s">
        <v>1089</v>
      </c>
      <c r="N434" s="6" t="s">
        <v>1090</v>
      </c>
      <c r="O434" s="6" t="s">
        <v>38</v>
      </c>
      <c r="P434" s="6" t="s">
        <v>1091</v>
      </c>
      <c r="Q434" s="6"/>
      <c r="R434" s="6"/>
    </row>
    <row r="435" spans="1:18" x14ac:dyDescent="0.25">
      <c r="A435" s="6" t="s">
        <v>0</v>
      </c>
      <c r="B435" s="6" t="s">
        <v>5</v>
      </c>
      <c r="C435" s="6" t="s">
        <v>819</v>
      </c>
      <c r="D435" s="6" t="s">
        <v>820</v>
      </c>
      <c r="E435" s="6" t="s">
        <v>97</v>
      </c>
      <c r="F435" s="6" t="s">
        <v>125</v>
      </c>
      <c r="G435" s="6">
        <v>172</v>
      </c>
      <c r="H435" s="6">
        <v>838</v>
      </c>
      <c r="I435" s="6">
        <v>181</v>
      </c>
      <c r="J435" s="6">
        <v>910</v>
      </c>
      <c r="K435" s="6">
        <v>181</v>
      </c>
      <c r="L435" s="6">
        <v>910</v>
      </c>
      <c r="M435" s="6" t="s">
        <v>1089</v>
      </c>
      <c r="N435" s="6" t="s">
        <v>1092</v>
      </c>
      <c r="O435" s="6" t="s">
        <v>26</v>
      </c>
      <c r="P435" s="6" t="s">
        <v>1099</v>
      </c>
      <c r="Q435" s="6"/>
      <c r="R435" s="6"/>
    </row>
    <row r="436" spans="1:18" x14ac:dyDescent="0.25">
      <c r="A436" s="6" t="s">
        <v>0</v>
      </c>
      <c r="B436" s="6" t="s">
        <v>5</v>
      </c>
      <c r="C436" s="6" t="s">
        <v>819</v>
      </c>
      <c r="D436" s="6" t="s">
        <v>820</v>
      </c>
      <c r="E436" s="6" t="s">
        <v>97</v>
      </c>
      <c r="F436" s="6" t="s">
        <v>125</v>
      </c>
      <c r="G436" s="6">
        <v>172</v>
      </c>
      <c r="H436" s="6">
        <v>838</v>
      </c>
      <c r="I436" s="6">
        <v>181</v>
      </c>
      <c r="J436" s="6">
        <v>910</v>
      </c>
      <c r="K436" s="6">
        <v>181</v>
      </c>
      <c r="L436" s="6">
        <v>910</v>
      </c>
      <c r="M436" s="6" t="s">
        <v>1089</v>
      </c>
      <c r="N436" s="6" t="s">
        <v>1095</v>
      </c>
      <c r="O436" s="6" t="s">
        <v>38</v>
      </c>
      <c r="P436" s="6" t="s">
        <v>1102</v>
      </c>
      <c r="Q436" s="6"/>
      <c r="R436" s="6"/>
    </row>
    <row r="437" spans="1:18" x14ac:dyDescent="0.25">
      <c r="A437" s="6" t="s">
        <v>0</v>
      </c>
      <c r="B437" s="6" t="s">
        <v>5</v>
      </c>
      <c r="C437" s="6" t="s">
        <v>819</v>
      </c>
      <c r="D437" s="6" t="s">
        <v>820</v>
      </c>
      <c r="E437" s="6" t="s">
        <v>97</v>
      </c>
      <c r="F437" s="6" t="s">
        <v>125</v>
      </c>
      <c r="G437" s="6">
        <v>172</v>
      </c>
      <c r="H437" s="6">
        <v>838</v>
      </c>
      <c r="I437" s="6">
        <v>181</v>
      </c>
      <c r="J437" s="6">
        <v>910</v>
      </c>
      <c r="K437" s="6">
        <v>181</v>
      </c>
      <c r="L437" s="6">
        <v>910</v>
      </c>
      <c r="M437" s="6" t="s">
        <v>1097</v>
      </c>
      <c r="N437" s="6" t="s">
        <v>1090</v>
      </c>
      <c r="O437" s="6" t="s">
        <v>38</v>
      </c>
      <c r="P437" s="6" t="s">
        <v>1109</v>
      </c>
      <c r="Q437" s="6"/>
      <c r="R437" s="6"/>
    </row>
    <row r="438" spans="1:18" x14ac:dyDescent="0.25">
      <c r="A438" s="6" t="s">
        <v>0</v>
      </c>
      <c r="B438" s="6" t="s">
        <v>5</v>
      </c>
      <c r="C438" s="6" t="s">
        <v>819</v>
      </c>
      <c r="D438" s="6" t="s">
        <v>820</v>
      </c>
      <c r="E438" s="6" t="s">
        <v>97</v>
      </c>
      <c r="F438" s="6" t="s">
        <v>125</v>
      </c>
      <c r="G438" s="6">
        <v>172</v>
      </c>
      <c r="H438" s="6">
        <v>838</v>
      </c>
      <c r="I438" s="6">
        <v>181</v>
      </c>
      <c r="J438" s="6">
        <v>910</v>
      </c>
      <c r="K438" s="6">
        <v>181</v>
      </c>
      <c r="L438" s="6">
        <v>910</v>
      </c>
      <c r="M438" s="6" t="s">
        <v>1097</v>
      </c>
      <c r="N438" s="6" t="s">
        <v>1092</v>
      </c>
      <c r="O438" s="6" t="s">
        <v>38</v>
      </c>
      <c r="P438" s="6" t="s">
        <v>1110</v>
      </c>
      <c r="Q438" s="6"/>
      <c r="R438" s="6"/>
    </row>
    <row r="439" spans="1:18" x14ac:dyDescent="0.25">
      <c r="A439" s="6" t="s">
        <v>0</v>
      </c>
      <c r="B439" s="6" t="s">
        <v>5</v>
      </c>
      <c r="C439" s="6" t="s">
        <v>819</v>
      </c>
      <c r="D439" s="6" t="s">
        <v>820</v>
      </c>
      <c r="E439" s="6" t="s">
        <v>97</v>
      </c>
      <c r="F439" s="6" t="s">
        <v>125</v>
      </c>
      <c r="G439" s="6">
        <v>172</v>
      </c>
      <c r="H439" s="6">
        <v>838</v>
      </c>
      <c r="I439" s="6">
        <v>181</v>
      </c>
      <c r="J439" s="6">
        <v>910</v>
      </c>
      <c r="K439" s="6">
        <v>181</v>
      </c>
      <c r="L439" s="6">
        <v>910</v>
      </c>
      <c r="M439" s="6" t="s">
        <v>1097</v>
      </c>
      <c r="N439" s="6" t="s">
        <v>1095</v>
      </c>
      <c r="O439" s="6" t="s">
        <v>40</v>
      </c>
      <c r="P439" s="6" t="s">
        <v>1120</v>
      </c>
      <c r="Q439" s="6"/>
      <c r="R439" s="6"/>
    </row>
    <row r="440" spans="1:18" x14ac:dyDescent="0.25">
      <c r="A440" s="6" t="s">
        <v>0</v>
      </c>
      <c r="B440" s="6" t="s">
        <v>5</v>
      </c>
      <c r="C440" s="6" t="s">
        <v>819</v>
      </c>
      <c r="D440" s="6" t="s">
        <v>820</v>
      </c>
      <c r="E440" s="6" t="s">
        <v>97</v>
      </c>
      <c r="F440" s="6" t="s">
        <v>125</v>
      </c>
      <c r="G440" s="6">
        <v>172</v>
      </c>
      <c r="H440" s="6">
        <v>838</v>
      </c>
      <c r="I440" s="6">
        <v>181</v>
      </c>
      <c r="J440" s="6">
        <v>910</v>
      </c>
      <c r="K440" s="6">
        <v>181</v>
      </c>
      <c r="L440" s="6">
        <v>910</v>
      </c>
      <c r="M440" s="6" t="s">
        <v>1101</v>
      </c>
      <c r="N440" s="6" t="s">
        <v>1090</v>
      </c>
      <c r="O440" s="6" t="s">
        <v>36</v>
      </c>
      <c r="P440" s="6" t="s">
        <v>1105</v>
      </c>
      <c r="Q440" s="6"/>
      <c r="R440" s="6"/>
    </row>
    <row r="441" spans="1:18" x14ac:dyDescent="0.25">
      <c r="A441" s="6" t="s">
        <v>0</v>
      </c>
      <c r="B441" s="6" t="s">
        <v>5</v>
      </c>
      <c r="C441" s="6" t="s">
        <v>819</v>
      </c>
      <c r="D441" s="6" t="s">
        <v>820</v>
      </c>
      <c r="E441" s="6" t="s">
        <v>97</v>
      </c>
      <c r="F441" s="6" t="s">
        <v>125</v>
      </c>
      <c r="G441" s="6">
        <v>172</v>
      </c>
      <c r="H441" s="6">
        <v>838</v>
      </c>
      <c r="I441" s="6">
        <v>181</v>
      </c>
      <c r="J441" s="6">
        <v>910</v>
      </c>
      <c r="K441" s="6">
        <v>181</v>
      </c>
      <c r="L441" s="6">
        <v>910</v>
      </c>
      <c r="M441" s="6" t="s">
        <v>1101</v>
      </c>
      <c r="N441" s="6" t="s">
        <v>1092</v>
      </c>
      <c r="O441" s="6" t="s">
        <v>39</v>
      </c>
      <c r="P441" s="6" t="s">
        <v>1107</v>
      </c>
      <c r="Q441" s="6"/>
      <c r="R441" s="6"/>
    </row>
    <row r="442" spans="1:18" x14ac:dyDescent="0.25">
      <c r="A442" s="6" t="s">
        <v>0</v>
      </c>
      <c r="B442" s="6" t="s">
        <v>5</v>
      </c>
      <c r="C442" s="6" t="s">
        <v>819</v>
      </c>
      <c r="D442" s="6" t="s">
        <v>820</v>
      </c>
      <c r="E442" s="6" t="s">
        <v>97</v>
      </c>
      <c r="F442" s="6" t="s">
        <v>125</v>
      </c>
      <c r="G442" s="6">
        <v>172</v>
      </c>
      <c r="H442" s="6">
        <v>838</v>
      </c>
      <c r="I442" s="6">
        <v>181</v>
      </c>
      <c r="J442" s="6">
        <v>910</v>
      </c>
      <c r="K442" s="6">
        <v>181</v>
      </c>
      <c r="L442" s="6">
        <v>910</v>
      </c>
      <c r="M442" s="6" t="s">
        <v>1101</v>
      </c>
      <c r="N442" s="6" t="s">
        <v>1095</v>
      </c>
      <c r="O442" s="6" t="s">
        <v>39</v>
      </c>
      <c r="P442" s="6" t="s">
        <v>1112</v>
      </c>
      <c r="Q442" s="6"/>
      <c r="R442" s="6"/>
    </row>
    <row r="443" spans="1:18" x14ac:dyDescent="0.25">
      <c r="A443" s="6" t="s">
        <v>0</v>
      </c>
      <c r="B443" s="6" t="s">
        <v>5</v>
      </c>
      <c r="C443" s="6" t="s">
        <v>819</v>
      </c>
      <c r="D443" s="6" t="s">
        <v>820</v>
      </c>
      <c r="E443" s="6" t="s">
        <v>97</v>
      </c>
      <c r="F443" s="6" t="s">
        <v>125</v>
      </c>
      <c r="G443" s="6">
        <v>172</v>
      </c>
      <c r="H443" s="6">
        <v>838</v>
      </c>
      <c r="I443" s="6">
        <v>181</v>
      </c>
      <c r="J443" s="6">
        <v>910</v>
      </c>
      <c r="K443" s="6">
        <v>181</v>
      </c>
      <c r="L443" s="6">
        <v>910</v>
      </c>
      <c r="M443" s="6" t="s">
        <v>1106</v>
      </c>
      <c r="N443" s="6" t="s">
        <v>1090</v>
      </c>
      <c r="O443" s="6" t="s">
        <v>26</v>
      </c>
      <c r="P443" s="6" t="s">
        <v>1100</v>
      </c>
      <c r="Q443" s="6"/>
      <c r="R443" s="6"/>
    </row>
    <row r="444" spans="1:18" x14ac:dyDescent="0.25">
      <c r="A444" s="6" t="s">
        <v>0</v>
      </c>
      <c r="B444" s="6" t="s">
        <v>5</v>
      </c>
      <c r="C444" s="6" t="s">
        <v>819</v>
      </c>
      <c r="D444" s="6" t="s">
        <v>820</v>
      </c>
      <c r="E444" s="6" t="s">
        <v>97</v>
      </c>
      <c r="F444" s="6" t="s">
        <v>125</v>
      </c>
      <c r="G444" s="6">
        <v>172</v>
      </c>
      <c r="H444" s="6">
        <v>838</v>
      </c>
      <c r="I444" s="6">
        <v>181</v>
      </c>
      <c r="J444" s="6">
        <v>910</v>
      </c>
      <c r="K444" s="6">
        <v>181</v>
      </c>
      <c r="L444" s="6">
        <v>910</v>
      </c>
      <c r="M444" s="6" t="s">
        <v>1106</v>
      </c>
      <c r="N444" s="6" t="s">
        <v>1092</v>
      </c>
      <c r="O444" s="6" t="s">
        <v>26</v>
      </c>
      <c r="P444" s="6" t="s">
        <v>1114</v>
      </c>
      <c r="Q444" s="6"/>
      <c r="R444" s="6"/>
    </row>
    <row r="445" spans="1:18" x14ac:dyDescent="0.25">
      <c r="A445" s="6" t="s">
        <v>0</v>
      </c>
      <c r="B445" s="6" t="s">
        <v>5</v>
      </c>
      <c r="C445" s="6" t="s">
        <v>819</v>
      </c>
      <c r="D445" s="6" t="s">
        <v>820</v>
      </c>
      <c r="E445" s="6" t="s">
        <v>97</v>
      </c>
      <c r="F445" s="6" t="s">
        <v>125</v>
      </c>
      <c r="G445" s="6">
        <v>172</v>
      </c>
      <c r="H445" s="6">
        <v>838</v>
      </c>
      <c r="I445" s="6">
        <v>181</v>
      </c>
      <c r="J445" s="6">
        <v>910</v>
      </c>
      <c r="K445" s="6">
        <v>181</v>
      </c>
      <c r="L445" s="6">
        <v>910</v>
      </c>
      <c r="M445" s="6" t="s">
        <v>1106</v>
      </c>
      <c r="N445" s="6" t="s">
        <v>1095</v>
      </c>
      <c r="O445" s="6" t="s">
        <v>26</v>
      </c>
      <c r="P445" s="6" t="s">
        <v>1098</v>
      </c>
      <c r="Q445" s="6"/>
      <c r="R445" s="6"/>
    </row>
    <row r="446" spans="1:18" x14ac:dyDescent="0.25">
      <c r="A446" s="6" t="s">
        <v>0</v>
      </c>
      <c r="B446" s="6" t="s">
        <v>6</v>
      </c>
      <c r="C446" s="6" t="s">
        <v>275</v>
      </c>
      <c r="D446" s="6" t="s">
        <v>276</v>
      </c>
      <c r="E446" s="6" t="s">
        <v>97</v>
      </c>
      <c r="F446" s="6" t="s">
        <v>98</v>
      </c>
      <c r="G446" s="6">
        <v>118</v>
      </c>
      <c r="H446" s="6">
        <v>516</v>
      </c>
      <c r="I446" s="6">
        <v>108</v>
      </c>
      <c r="J446" s="6">
        <v>470</v>
      </c>
      <c r="K446" s="6">
        <v>118</v>
      </c>
      <c r="L446" s="6">
        <v>520</v>
      </c>
      <c r="M446" s="6" t="s">
        <v>1089</v>
      </c>
      <c r="N446" s="6" t="s">
        <v>1090</v>
      </c>
      <c r="O446" s="6" t="s">
        <v>38</v>
      </c>
      <c r="P446" s="6" t="s">
        <v>1091</v>
      </c>
      <c r="Q446" s="6"/>
      <c r="R446" s="6"/>
    </row>
    <row r="447" spans="1:18" x14ac:dyDescent="0.25">
      <c r="A447" s="6" t="s">
        <v>0</v>
      </c>
      <c r="B447" s="6" t="s">
        <v>6</v>
      </c>
      <c r="C447" s="6" t="s">
        <v>275</v>
      </c>
      <c r="D447" s="6" t="s">
        <v>276</v>
      </c>
      <c r="E447" s="6" t="s">
        <v>97</v>
      </c>
      <c r="F447" s="6" t="s">
        <v>98</v>
      </c>
      <c r="G447" s="6">
        <v>118</v>
      </c>
      <c r="H447" s="6">
        <v>516</v>
      </c>
      <c r="I447" s="6">
        <v>108</v>
      </c>
      <c r="J447" s="6">
        <v>470</v>
      </c>
      <c r="K447" s="6">
        <v>118</v>
      </c>
      <c r="L447" s="6">
        <v>520</v>
      </c>
      <c r="M447" s="6" t="s">
        <v>1089</v>
      </c>
      <c r="N447" s="6" t="s">
        <v>1092</v>
      </c>
      <c r="O447" s="6" t="s">
        <v>1103</v>
      </c>
      <c r="P447" s="6" t="s">
        <v>1104</v>
      </c>
      <c r="Q447" s="6"/>
      <c r="R447" s="6"/>
    </row>
    <row r="448" spans="1:18" x14ac:dyDescent="0.25">
      <c r="A448" s="6" t="s">
        <v>0</v>
      </c>
      <c r="B448" s="6" t="s">
        <v>6</v>
      </c>
      <c r="C448" s="6" t="s">
        <v>275</v>
      </c>
      <c r="D448" s="6" t="s">
        <v>276</v>
      </c>
      <c r="E448" s="6" t="s">
        <v>97</v>
      </c>
      <c r="F448" s="6" t="s">
        <v>98</v>
      </c>
      <c r="G448" s="6">
        <v>118</v>
      </c>
      <c r="H448" s="6">
        <v>516</v>
      </c>
      <c r="I448" s="6">
        <v>108</v>
      </c>
      <c r="J448" s="6">
        <v>470</v>
      </c>
      <c r="K448" s="6">
        <v>118</v>
      </c>
      <c r="L448" s="6">
        <v>520</v>
      </c>
      <c r="M448" s="6" t="s">
        <v>1089</v>
      </c>
      <c r="N448" s="6" t="s">
        <v>1095</v>
      </c>
      <c r="O448" s="6" t="s">
        <v>38</v>
      </c>
      <c r="P448" s="6" t="s">
        <v>1109</v>
      </c>
      <c r="Q448" s="6"/>
      <c r="R448" s="6"/>
    </row>
    <row r="449" spans="1:18" x14ac:dyDescent="0.25">
      <c r="A449" s="6" t="s">
        <v>0</v>
      </c>
      <c r="B449" s="6" t="s">
        <v>6</v>
      </c>
      <c r="C449" s="6" t="s">
        <v>275</v>
      </c>
      <c r="D449" s="6" t="s">
        <v>276</v>
      </c>
      <c r="E449" s="6" t="s">
        <v>97</v>
      </c>
      <c r="F449" s="6" t="s">
        <v>98</v>
      </c>
      <c r="G449" s="6">
        <v>118</v>
      </c>
      <c r="H449" s="6">
        <v>516</v>
      </c>
      <c r="I449" s="6">
        <v>108</v>
      </c>
      <c r="J449" s="6">
        <v>470</v>
      </c>
      <c r="K449" s="6">
        <v>118</v>
      </c>
      <c r="L449" s="6">
        <v>520</v>
      </c>
      <c r="M449" s="6" t="s">
        <v>1097</v>
      </c>
      <c r="N449" s="6" t="s">
        <v>1090</v>
      </c>
      <c r="O449" s="6" t="s">
        <v>38</v>
      </c>
      <c r="P449" s="6" t="s">
        <v>1109</v>
      </c>
      <c r="Q449" s="6"/>
      <c r="R449" s="6"/>
    </row>
    <row r="450" spans="1:18" x14ac:dyDescent="0.25">
      <c r="A450" s="6" t="s">
        <v>0</v>
      </c>
      <c r="B450" s="6" t="s">
        <v>6</v>
      </c>
      <c r="C450" s="6" t="s">
        <v>275</v>
      </c>
      <c r="D450" s="6" t="s">
        <v>276</v>
      </c>
      <c r="E450" s="6" t="s">
        <v>97</v>
      </c>
      <c r="F450" s="6" t="s">
        <v>98</v>
      </c>
      <c r="G450" s="6">
        <v>118</v>
      </c>
      <c r="H450" s="6">
        <v>516</v>
      </c>
      <c r="I450" s="6">
        <v>108</v>
      </c>
      <c r="J450" s="6">
        <v>470</v>
      </c>
      <c r="K450" s="6">
        <v>118</v>
      </c>
      <c r="L450" s="6">
        <v>520</v>
      </c>
      <c r="M450" s="6" t="s">
        <v>1097</v>
      </c>
      <c r="N450" s="6" t="s">
        <v>1092</v>
      </c>
      <c r="O450" s="6" t="s">
        <v>26</v>
      </c>
      <c r="P450" s="6" t="s">
        <v>1099</v>
      </c>
      <c r="Q450" s="6"/>
      <c r="R450" s="6"/>
    </row>
    <row r="451" spans="1:18" x14ac:dyDescent="0.25">
      <c r="A451" s="6" t="s">
        <v>0</v>
      </c>
      <c r="B451" s="6" t="s">
        <v>6</v>
      </c>
      <c r="C451" s="6" t="s">
        <v>275</v>
      </c>
      <c r="D451" s="6" t="s">
        <v>276</v>
      </c>
      <c r="E451" s="6" t="s">
        <v>97</v>
      </c>
      <c r="F451" s="6" t="s">
        <v>98</v>
      </c>
      <c r="G451" s="6">
        <v>118</v>
      </c>
      <c r="H451" s="6">
        <v>516</v>
      </c>
      <c r="I451" s="6">
        <v>108</v>
      </c>
      <c r="J451" s="6">
        <v>470</v>
      </c>
      <c r="K451" s="6">
        <v>118</v>
      </c>
      <c r="L451" s="6">
        <v>520</v>
      </c>
      <c r="M451" s="6" t="s">
        <v>1097</v>
      </c>
      <c r="N451" s="6" t="s">
        <v>1095</v>
      </c>
      <c r="O451" s="6" t="s">
        <v>47</v>
      </c>
      <c r="P451" s="6" t="s">
        <v>1119</v>
      </c>
      <c r="Q451" s="6"/>
      <c r="R451" s="6"/>
    </row>
    <row r="452" spans="1:18" x14ac:dyDescent="0.25">
      <c r="A452" s="6" t="s">
        <v>0</v>
      </c>
      <c r="B452" s="6" t="s">
        <v>6</v>
      </c>
      <c r="C452" s="6" t="s">
        <v>275</v>
      </c>
      <c r="D452" s="6" t="s">
        <v>276</v>
      </c>
      <c r="E452" s="6" t="s">
        <v>97</v>
      </c>
      <c r="F452" s="6" t="s">
        <v>98</v>
      </c>
      <c r="G452" s="6">
        <v>118</v>
      </c>
      <c r="H452" s="6">
        <v>516</v>
      </c>
      <c r="I452" s="6">
        <v>108</v>
      </c>
      <c r="J452" s="6">
        <v>470</v>
      </c>
      <c r="K452" s="6">
        <v>118</v>
      </c>
      <c r="L452" s="6">
        <v>520</v>
      </c>
      <c r="M452" s="6" t="s">
        <v>1101</v>
      </c>
      <c r="N452" s="6" t="s">
        <v>1090</v>
      </c>
      <c r="O452" s="6" t="s">
        <v>36</v>
      </c>
      <c r="P452" s="6" t="s">
        <v>1105</v>
      </c>
      <c r="Q452" s="6"/>
      <c r="R452" s="6"/>
    </row>
    <row r="453" spans="1:18" x14ac:dyDescent="0.25">
      <c r="A453" s="6" t="s">
        <v>0</v>
      </c>
      <c r="B453" s="6" t="s">
        <v>6</v>
      </c>
      <c r="C453" s="6" t="s">
        <v>275</v>
      </c>
      <c r="D453" s="6" t="s">
        <v>276</v>
      </c>
      <c r="E453" s="6" t="s">
        <v>97</v>
      </c>
      <c r="F453" s="6" t="s">
        <v>98</v>
      </c>
      <c r="G453" s="6">
        <v>118</v>
      </c>
      <c r="H453" s="6">
        <v>516</v>
      </c>
      <c r="I453" s="6">
        <v>108</v>
      </c>
      <c r="J453" s="6">
        <v>470</v>
      </c>
      <c r="K453" s="6">
        <v>118</v>
      </c>
      <c r="L453" s="6">
        <v>520</v>
      </c>
      <c r="M453" s="6" t="s">
        <v>1101</v>
      </c>
      <c r="N453" s="6" t="s">
        <v>1092</v>
      </c>
      <c r="O453" s="6" t="s">
        <v>1103</v>
      </c>
      <c r="P453" s="6" t="s">
        <v>1113</v>
      </c>
      <c r="Q453" s="6"/>
      <c r="R453" s="6"/>
    </row>
    <row r="454" spans="1:18" x14ac:dyDescent="0.25">
      <c r="A454" s="6" t="s">
        <v>0</v>
      </c>
      <c r="B454" s="6" t="s">
        <v>6</v>
      </c>
      <c r="C454" s="6" t="s">
        <v>275</v>
      </c>
      <c r="D454" s="6" t="s">
        <v>276</v>
      </c>
      <c r="E454" s="6" t="s">
        <v>97</v>
      </c>
      <c r="F454" s="6" t="s">
        <v>98</v>
      </c>
      <c r="G454" s="6">
        <v>118</v>
      </c>
      <c r="H454" s="6">
        <v>516</v>
      </c>
      <c r="I454" s="6">
        <v>108</v>
      </c>
      <c r="J454" s="6">
        <v>470</v>
      </c>
      <c r="K454" s="6">
        <v>118</v>
      </c>
      <c r="L454" s="6">
        <v>520</v>
      </c>
      <c r="M454" s="6" t="s">
        <v>1101</v>
      </c>
      <c r="N454" s="6" t="s">
        <v>1095</v>
      </c>
      <c r="O454" s="6" t="s">
        <v>36</v>
      </c>
      <c r="P454" s="6" t="s">
        <v>1116</v>
      </c>
      <c r="Q454" s="6"/>
      <c r="R454" s="6"/>
    </row>
    <row r="455" spans="1:18" x14ac:dyDescent="0.25">
      <c r="A455" s="6" t="s">
        <v>0</v>
      </c>
      <c r="B455" s="6" t="s">
        <v>6</v>
      </c>
      <c r="C455" s="6" t="s">
        <v>275</v>
      </c>
      <c r="D455" s="6" t="s">
        <v>276</v>
      </c>
      <c r="E455" s="6" t="s">
        <v>97</v>
      </c>
      <c r="F455" s="6" t="s">
        <v>98</v>
      </c>
      <c r="G455" s="6">
        <v>118</v>
      </c>
      <c r="H455" s="6">
        <v>516</v>
      </c>
      <c r="I455" s="6">
        <v>108</v>
      </c>
      <c r="J455" s="6">
        <v>470</v>
      </c>
      <c r="K455" s="6">
        <v>118</v>
      </c>
      <c r="L455" s="6">
        <v>520</v>
      </c>
      <c r="M455" s="6" t="s">
        <v>1106</v>
      </c>
      <c r="N455" s="6" t="s">
        <v>1090</v>
      </c>
      <c r="O455" s="6" t="s">
        <v>26</v>
      </c>
      <c r="P455" s="6" t="s">
        <v>1100</v>
      </c>
      <c r="Q455" s="6"/>
      <c r="R455" s="6"/>
    </row>
    <row r="456" spans="1:18" x14ac:dyDescent="0.25">
      <c r="A456" s="6" t="s">
        <v>0</v>
      </c>
      <c r="B456" s="6" t="s">
        <v>6</v>
      </c>
      <c r="C456" s="6" t="s">
        <v>275</v>
      </c>
      <c r="D456" s="6" t="s">
        <v>276</v>
      </c>
      <c r="E456" s="6" t="s">
        <v>97</v>
      </c>
      <c r="F456" s="6" t="s">
        <v>98</v>
      </c>
      <c r="G456" s="6">
        <v>118</v>
      </c>
      <c r="H456" s="6">
        <v>516</v>
      </c>
      <c r="I456" s="6">
        <v>108</v>
      </c>
      <c r="J456" s="6">
        <v>470</v>
      </c>
      <c r="K456" s="6">
        <v>118</v>
      </c>
      <c r="L456" s="6">
        <v>520</v>
      </c>
      <c r="M456" s="6" t="s">
        <v>1106</v>
      </c>
      <c r="N456" s="6" t="s">
        <v>1092</v>
      </c>
      <c r="O456" s="6" t="s">
        <v>1103</v>
      </c>
      <c r="P456" s="6" t="s">
        <v>1104</v>
      </c>
      <c r="Q456" s="6"/>
      <c r="R456" s="6"/>
    </row>
    <row r="457" spans="1:18" x14ac:dyDescent="0.25">
      <c r="A457" s="6" t="s">
        <v>0</v>
      </c>
      <c r="B457" s="6" t="s">
        <v>6</v>
      </c>
      <c r="C457" s="6" t="s">
        <v>275</v>
      </c>
      <c r="D457" s="6" t="s">
        <v>276</v>
      </c>
      <c r="E457" s="6" t="s">
        <v>97</v>
      </c>
      <c r="F457" s="6" t="s">
        <v>98</v>
      </c>
      <c r="G457" s="6">
        <v>118</v>
      </c>
      <c r="H457" s="6">
        <v>516</v>
      </c>
      <c r="I457" s="6">
        <v>108</v>
      </c>
      <c r="J457" s="6">
        <v>470</v>
      </c>
      <c r="K457" s="6">
        <v>118</v>
      </c>
      <c r="L457" s="6">
        <v>520</v>
      </c>
      <c r="M457" s="6" t="s">
        <v>1106</v>
      </c>
      <c r="N457" s="6" t="s">
        <v>1095</v>
      </c>
      <c r="O457" s="6" t="s">
        <v>38</v>
      </c>
      <c r="P457" s="6" t="s">
        <v>1110</v>
      </c>
      <c r="Q457" s="6"/>
      <c r="R457" s="6"/>
    </row>
    <row r="458" spans="1:18" x14ac:dyDescent="0.25">
      <c r="A458" s="6" t="s">
        <v>0</v>
      </c>
      <c r="B458" s="6" t="s">
        <v>6</v>
      </c>
      <c r="C458" s="6" t="s">
        <v>824</v>
      </c>
      <c r="D458" s="6" t="s">
        <v>825</v>
      </c>
      <c r="E458" s="6" t="s">
        <v>209</v>
      </c>
      <c r="F458" s="6" t="s">
        <v>132</v>
      </c>
      <c r="G458" s="6">
        <v>153</v>
      </c>
      <c r="H458" s="6">
        <v>873</v>
      </c>
      <c r="I458" s="6">
        <v>153</v>
      </c>
      <c r="J458" s="6">
        <v>922</v>
      </c>
      <c r="K458" s="6">
        <v>153</v>
      </c>
      <c r="L458" s="6">
        <v>922</v>
      </c>
      <c r="M458" s="6" t="s">
        <v>1089</v>
      </c>
      <c r="N458" s="6" t="s">
        <v>1090</v>
      </c>
      <c r="O458" s="6" t="s">
        <v>38</v>
      </c>
      <c r="P458" s="6" t="s">
        <v>1091</v>
      </c>
      <c r="Q458" s="6"/>
      <c r="R458" s="6"/>
    </row>
    <row r="459" spans="1:18" x14ac:dyDescent="0.25">
      <c r="A459" s="6" t="s">
        <v>0</v>
      </c>
      <c r="B459" s="6" t="s">
        <v>6</v>
      </c>
      <c r="C459" s="6" t="s">
        <v>824</v>
      </c>
      <c r="D459" s="6" t="s">
        <v>825</v>
      </c>
      <c r="E459" s="6" t="s">
        <v>209</v>
      </c>
      <c r="F459" s="6" t="s">
        <v>132</v>
      </c>
      <c r="G459" s="6">
        <v>153</v>
      </c>
      <c r="H459" s="6">
        <v>873</v>
      </c>
      <c r="I459" s="6">
        <v>153</v>
      </c>
      <c r="J459" s="6">
        <v>922</v>
      </c>
      <c r="K459" s="6">
        <v>153</v>
      </c>
      <c r="L459" s="6">
        <v>922</v>
      </c>
      <c r="M459" s="6" t="s">
        <v>1089</v>
      </c>
      <c r="N459" s="6" t="s">
        <v>1092</v>
      </c>
      <c r="O459" s="6" t="s">
        <v>38</v>
      </c>
      <c r="P459" s="6" t="s">
        <v>1110</v>
      </c>
      <c r="Q459" s="6"/>
      <c r="R459" s="6"/>
    </row>
    <row r="460" spans="1:18" x14ac:dyDescent="0.25">
      <c r="A460" s="6" t="s">
        <v>0</v>
      </c>
      <c r="B460" s="6" t="s">
        <v>6</v>
      </c>
      <c r="C460" s="6" t="s">
        <v>824</v>
      </c>
      <c r="D460" s="6" t="s">
        <v>825</v>
      </c>
      <c r="E460" s="6" t="s">
        <v>209</v>
      </c>
      <c r="F460" s="6" t="s">
        <v>132</v>
      </c>
      <c r="G460" s="6">
        <v>153</v>
      </c>
      <c r="H460" s="6">
        <v>873</v>
      </c>
      <c r="I460" s="6">
        <v>153</v>
      </c>
      <c r="J460" s="6">
        <v>922</v>
      </c>
      <c r="K460" s="6">
        <v>153</v>
      </c>
      <c r="L460" s="6">
        <v>922</v>
      </c>
      <c r="M460" s="6" t="s">
        <v>1089</v>
      </c>
      <c r="N460" s="6" t="s">
        <v>1095</v>
      </c>
      <c r="O460" s="6" t="s">
        <v>1103</v>
      </c>
      <c r="P460" s="6" t="s">
        <v>1104</v>
      </c>
      <c r="Q460" s="6"/>
      <c r="R460" s="6"/>
    </row>
    <row r="461" spans="1:18" x14ac:dyDescent="0.25">
      <c r="A461" s="6" t="s">
        <v>0</v>
      </c>
      <c r="B461" s="6" t="s">
        <v>6</v>
      </c>
      <c r="C461" s="6" t="s">
        <v>824</v>
      </c>
      <c r="D461" s="6" t="s">
        <v>825</v>
      </c>
      <c r="E461" s="6" t="s">
        <v>209</v>
      </c>
      <c r="F461" s="6" t="s">
        <v>132</v>
      </c>
      <c r="G461" s="6">
        <v>153</v>
      </c>
      <c r="H461" s="6">
        <v>873</v>
      </c>
      <c r="I461" s="6">
        <v>153</v>
      </c>
      <c r="J461" s="6">
        <v>922</v>
      </c>
      <c r="K461" s="6">
        <v>153</v>
      </c>
      <c r="L461" s="6">
        <v>922</v>
      </c>
      <c r="M461" s="6" t="s">
        <v>1097</v>
      </c>
      <c r="N461" s="6" t="s">
        <v>1090</v>
      </c>
      <c r="O461" s="6" t="s">
        <v>40</v>
      </c>
      <c r="P461" s="6" t="s">
        <v>1111</v>
      </c>
      <c r="Q461" s="6"/>
      <c r="R461" s="6"/>
    </row>
    <row r="462" spans="1:18" x14ac:dyDescent="0.25">
      <c r="A462" s="6" t="s">
        <v>0</v>
      </c>
      <c r="B462" s="6" t="s">
        <v>6</v>
      </c>
      <c r="C462" s="6" t="s">
        <v>824</v>
      </c>
      <c r="D462" s="6" t="s">
        <v>825</v>
      </c>
      <c r="E462" s="6" t="s">
        <v>209</v>
      </c>
      <c r="F462" s="6" t="s">
        <v>132</v>
      </c>
      <c r="G462" s="6">
        <v>153</v>
      </c>
      <c r="H462" s="6">
        <v>873</v>
      </c>
      <c r="I462" s="6">
        <v>153</v>
      </c>
      <c r="J462" s="6">
        <v>922</v>
      </c>
      <c r="K462" s="6">
        <v>153</v>
      </c>
      <c r="L462" s="6">
        <v>922</v>
      </c>
      <c r="M462" s="6" t="s">
        <v>1097</v>
      </c>
      <c r="N462" s="6" t="s">
        <v>1092</v>
      </c>
      <c r="O462" s="6" t="s">
        <v>1093</v>
      </c>
      <c r="P462" s="6" t="s">
        <v>1094</v>
      </c>
      <c r="Q462" s="6"/>
      <c r="R462" s="6"/>
    </row>
    <row r="463" spans="1:18" x14ac:dyDescent="0.25">
      <c r="A463" s="6" t="s">
        <v>0</v>
      </c>
      <c r="B463" s="6" t="s">
        <v>6</v>
      </c>
      <c r="C463" s="6" t="s">
        <v>824</v>
      </c>
      <c r="D463" s="6" t="s">
        <v>825</v>
      </c>
      <c r="E463" s="6" t="s">
        <v>209</v>
      </c>
      <c r="F463" s="6" t="s">
        <v>132</v>
      </c>
      <c r="G463" s="6">
        <v>153</v>
      </c>
      <c r="H463" s="6">
        <v>873</v>
      </c>
      <c r="I463" s="6">
        <v>153</v>
      </c>
      <c r="J463" s="6">
        <v>922</v>
      </c>
      <c r="K463" s="6">
        <v>153</v>
      </c>
      <c r="L463" s="6">
        <v>922</v>
      </c>
      <c r="M463" s="6" t="s">
        <v>1097</v>
      </c>
      <c r="N463" s="6" t="s">
        <v>1095</v>
      </c>
      <c r="O463" s="6" t="s">
        <v>38</v>
      </c>
      <c r="P463" s="6" t="s">
        <v>1102</v>
      </c>
      <c r="Q463" s="6"/>
      <c r="R463" s="6"/>
    </row>
    <row r="464" spans="1:18" x14ac:dyDescent="0.25">
      <c r="A464" s="6" t="s">
        <v>0</v>
      </c>
      <c r="B464" s="6" t="s">
        <v>6</v>
      </c>
      <c r="C464" s="6" t="s">
        <v>824</v>
      </c>
      <c r="D464" s="6" t="s">
        <v>825</v>
      </c>
      <c r="E464" s="6" t="s">
        <v>209</v>
      </c>
      <c r="F464" s="6" t="s">
        <v>132</v>
      </c>
      <c r="G464" s="6">
        <v>153</v>
      </c>
      <c r="H464" s="6">
        <v>873</v>
      </c>
      <c r="I464" s="6">
        <v>153</v>
      </c>
      <c r="J464" s="6">
        <v>922</v>
      </c>
      <c r="K464" s="6">
        <v>153</v>
      </c>
      <c r="L464" s="6">
        <v>922</v>
      </c>
      <c r="M464" s="6" t="s">
        <v>1101</v>
      </c>
      <c r="N464" s="6" t="s">
        <v>1090</v>
      </c>
      <c r="O464" s="6" t="s">
        <v>36</v>
      </c>
      <c r="P464" s="6" t="s">
        <v>1105</v>
      </c>
      <c r="Q464" s="6"/>
      <c r="R464" s="6"/>
    </row>
    <row r="465" spans="1:18" x14ac:dyDescent="0.25">
      <c r="A465" s="6" t="s">
        <v>0</v>
      </c>
      <c r="B465" s="6" t="s">
        <v>6</v>
      </c>
      <c r="C465" s="6" t="s">
        <v>824</v>
      </c>
      <c r="D465" s="6" t="s">
        <v>825</v>
      </c>
      <c r="E465" s="6" t="s">
        <v>209</v>
      </c>
      <c r="F465" s="6" t="s">
        <v>132</v>
      </c>
      <c r="G465" s="6">
        <v>153</v>
      </c>
      <c r="H465" s="6">
        <v>873</v>
      </c>
      <c r="I465" s="6">
        <v>153</v>
      </c>
      <c r="J465" s="6">
        <v>922</v>
      </c>
      <c r="K465" s="6">
        <v>153</v>
      </c>
      <c r="L465" s="6">
        <v>922</v>
      </c>
      <c r="M465" s="6" t="s">
        <v>1101</v>
      </c>
      <c r="N465" s="6" t="s">
        <v>1092</v>
      </c>
      <c r="O465" s="6" t="s">
        <v>39</v>
      </c>
      <c r="P465" s="6" t="s">
        <v>1107</v>
      </c>
      <c r="Q465" s="6"/>
      <c r="R465" s="6"/>
    </row>
    <row r="466" spans="1:18" x14ac:dyDescent="0.25">
      <c r="A466" s="6" t="s">
        <v>0</v>
      </c>
      <c r="B466" s="6" t="s">
        <v>6</v>
      </c>
      <c r="C466" s="6" t="s">
        <v>824</v>
      </c>
      <c r="D466" s="6" t="s">
        <v>825</v>
      </c>
      <c r="E466" s="6" t="s">
        <v>209</v>
      </c>
      <c r="F466" s="6" t="s">
        <v>132</v>
      </c>
      <c r="G466" s="6">
        <v>153</v>
      </c>
      <c r="H466" s="6">
        <v>873</v>
      </c>
      <c r="I466" s="6">
        <v>153</v>
      </c>
      <c r="J466" s="6">
        <v>922</v>
      </c>
      <c r="K466" s="6">
        <v>153</v>
      </c>
      <c r="L466" s="6">
        <v>922</v>
      </c>
      <c r="M466" s="6" t="s">
        <v>1101</v>
      </c>
      <c r="N466" s="6" t="s">
        <v>1095</v>
      </c>
      <c r="O466" s="6" t="s">
        <v>39</v>
      </c>
      <c r="P466" s="6" t="s">
        <v>1117</v>
      </c>
      <c r="Q466" s="6"/>
      <c r="R466" s="6"/>
    </row>
    <row r="467" spans="1:18" x14ac:dyDescent="0.25">
      <c r="A467" s="6" t="s">
        <v>0</v>
      </c>
      <c r="B467" s="6" t="s">
        <v>6</v>
      </c>
      <c r="C467" s="6" t="s">
        <v>824</v>
      </c>
      <c r="D467" s="6" t="s">
        <v>825</v>
      </c>
      <c r="E467" s="6" t="s">
        <v>209</v>
      </c>
      <c r="F467" s="6" t="s">
        <v>132</v>
      </c>
      <c r="G467" s="6">
        <v>153</v>
      </c>
      <c r="H467" s="6">
        <v>873</v>
      </c>
      <c r="I467" s="6">
        <v>153</v>
      </c>
      <c r="J467" s="6">
        <v>922</v>
      </c>
      <c r="K467" s="6">
        <v>153</v>
      </c>
      <c r="L467" s="6">
        <v>922</v>
      </c>
      <c r="M467" s="6" t="s">
        <v>1106</v>
      </c>
      <c r="N467" s="6" t="s">
        <v>1090</v>
      </c>
      <c r="O467" s="6" t="s">
        <v>1103</v>
      </c>
      <c r="P467" s="6" t="s">
        <v>1113</v>
      </c>
      <c r="Q467" s="6"/>
      <c r="R467" s="6"/>
    </row>
    <row r="468" spans="1:18" x14ac:dyDescent="0.25">
      <c r="A468" s="6" t="s">
        <v>0</v>
      </c>
      <c r="B468" s="6" t="s">
        <v>6</v>
      </c>
      <c r="C468" s="6" t="s">
        <v>824</v>
      </c>
      <c r="D468" s="6" t="s">
        <v>825</v>
      </c>
      <c r="E468" s="6" t="s">
        <v>209</v>
      </c>
      <c r="F468" s="6" t="s">
        <v>132</v>
      </c>
      <c r="G468" s="6">
        <v>153</v>
      </c>
      <c r="H468" s="6">
        <v>873</v>
      </c>
      <c r="I468" s="6">
        <v>153</v>
      </c>
      <c r="J468" s="6">
        <v>922</v>
      </c>
      <c r="K468" s="6">
        <v>153</v>
      </c>
      <c r="L468" s="6">
        <v>922</v>
      </c>
      <c r="M468" s="6" t="s">
        <v>1106</v>
      </c>
      <c r="N468" s="6" t="s">
        <v>1092</v>
      </c>
      <c r="O468" s="6" t="s">
        <v>26</v>
      </c>
      <c r="P468" s="6" t="s">
        <v>1114</v>
      </c>
      <c r="Q468" s="6"/>
      <c r="R468" s="6"/>
    </row>
    <row r="469" spans="1:18" x14ac:dyDescent="0.25">
      <c r="A469" s="6" t="s">
        <v>0</v>
      </c>
      <c r="B469" s="6" t="s">
        <v>6</v>
      </c>
      <c r="C469" s="6" t="s">
        <v>824</v>
      </c>
      <c r="D469" s="6" t="s">
        <v>825</v>
      </c>
      <c r="E469" s="6" t="s">
        <v>209</v>
      </c>
      <c r="F469" s="6" t="s">
        <v>132</v>
      </c>
      <c r="G469" s="6">
        <v>153</v>
      </c>
      <c r="H469" s="6">
        <v>873</v>
      </c>
      <c r="I469" s="6">
        <v>153</v>
      </c>
      <c r="J469" s="6">
        <v>922</v>
      </c>
      <c r="K469" s="6">
        <v>153</v>
      </c>
      <c r="L469" s="6">
        <v>922</v>
      </c>
      <c r="M469" s="6" t="s">
        <v>1106</v>
      </c>
      <c r="N469" s="6" t="s">
        <v>1095</v>
      </c>
      <c r="O469" s="6" t="s">
        <v>26</v>
      </c>
      <c r="P469" s="6" t="s">
        <v>1100</v>
      </c>
      <c r="Q469" s="6"/>
      <c r="R469" s="6"/>
    </row>
    <row r="470" spans="1:18" x14ac:dyDescent="0.25">
      <c r="A470" s="6" t="s">
        <v>0</v>
      </c>
      <c r="B470" s="6" t="s">
        <v>7</v>
      </c>
      <c r="C470" s="6" t="s">
        <v>133</v>
      </c>
      <c r="D470" s="6" t="s">
        <v>134</v>
      </c>
      <c r="E470" s="6" t="s">
        <v>97</v>
      </c>
      <c r="F470" s="6" t="s">
        <v>98</v>
      </c>
      <c r="G470" s="6">
        <v>631</v>
      </c>
      <c r="H470" s="6">
        <v>3758</v>
      </c>
      <c r="I470" s="6">
        <v>613</v>
      </c>
      <c r="J470" s="6">
        <v>3721</v>
      </c>
      <c r="K470" s="6">
        <v>626</v>
      </c>
      <c r="L470" s="6">
        <v>3786</v>
      </c>
      <c r="M470" s="6" t="s">
        <v>1089</v>
      </c>
      <c r="N470" s="6" t="s">
        <v>1090</v>
      </c>
      <c r="O470" s="6" t="s">
        <v>38</v>
      </c>
      <c r="P470" s="6" t="s">
        <v>1091</v>
      </c>
      <c r="Q470" s="6"/>
      <c r="R470" s="6"/>
    </row>
    <row r="471" spans="1:18" x14ac:dyDescent="0.25">
      <c r="A471" s="6" t="s">
        <v>0</v>
      </c>
      <c r="B471" s="6" t="s">
        <v>7</v>
      </c>
      <c r="C471" s="6" t="s">
        <v>133</v>
      </c>
      <c r="D471" s="6" t="s">
        <v>134</v>
      </c>
      <c r="E471" s="6" t="s">
        <v>97</v>
      </c>
      <c r="F471" s="6" t="s">
        <v>98</v>
      </c>
      <c r="G471" s="6">
        <v>631</v>
      </c>
      <c r="H471" s="6">
        <v>3758</v>
      </c>
      <c r="I471" s="6">
        <v>613</v>
      </c>
      <c r="J471" s="6">
        <v>3721</v>
      </c>
      <c r="K471" s="6">
        <v>626</v>
      </c>
      <c r="L471" s="6">
        <v>3786</v>
      </c>
      <c r="M471" s="6" t="s">
        <v>1089</v>
      </c>
      <c r="N471" s="6" t="s">
        <v>1092</v>
      </c>
      <c r="O471" s="6" t="s">
        <v>38</v>
      </c>
      <c r="P471" s="6" t="s">
        <v>1110</v>
      </c>
      <c r="Q471" s="6"/>
      <c r="R471" s="6"/>
    </row>
    <row r="472" spans="1:18" x14ac:dyDescent="0.25">
      <c r="A472" s="6" t="s">
        <v>0</v>
      </c>
      <c r="B472" s="6" t="s">
        <v>7</v>
      </c>
      <c r="C472" s="6" t="s">
        <v>133</v>
      </c>
      <c r="D472" s="6" t="s">
        <v>134</v>
      </c>
      <c r="E472" s="6" t="s">
        <v>97</v>
      </c>
      <c r="F472" s="6" t="s">
        <v>98</v>
      </c>
      <c r="G472" s="6">
        <v>631</v>
      </c>
      <c r="H472" s="6">
        <v>3758</v>
      </c>
      <c r="I472" s="6">
        <v>613</v>
      </c>
      <c r="J472" s="6">
        <v>3721</v>
      </c>
      <c r="K472" s="6">
        <v>626</v>
      </c>
      <c r="L472" s="6">
        <v>3786</v>
      </c>
      <c r="M472" s="6" t="s">
        <v>1089</v>
      </c>
      <c r="N472" s="6" t="s">
        <v>1095</v>
      </c>
      <c r="O472" s="6" t="s">
        <v>1093</v>
      </c>
      <c r="P472" s="6" t="s">
        <v>1094</v>
      </c>
      <c r="Q472" s="6"/>
      <c r="R472" s="6"/>
    </row>
    <row r="473" spans="1:18" x14ac:dyDescent="0.25">
      <c r="A473" s="6" t="s">
        <v>0</v>
      </c>
      <c r="B473" s="6" t="s">
        <v>7</v>
      </c>
      <c r="C473" s="6" t="s">
        <v>133</v>
      </c>
      <c r="D473" s="6" t="s">
        <v>134</v>
      </c>
      <c r="E473" s="6" t="s">
        <v>97</v>
      </c>
      <c r="F473" s="6" t="s">
        <v>98</v>
      </c>
      <c r="G473" s="6">
        <v>631</v>
      </c>
      <c r="H473" s="6">
        <v>3758</v>
      </c>
      <c r="I473" s="6">
        <v>613</v>
      </c>
      <c r="J473" s="6">
        <v>3721</v>
      </c>
      <c r="K473" s="6">
        <v>626</v>
      </c>
      <c r="L473" s="6">
        <v>3786</v>
      </c>
      <c r="M473" s="6" t="s">
        <v>1097</v>
      </c>
      <c r="N473" s="6" t="s">
        <v>1090</v>
      </c>
      <c r="O473" s="6" t="s">
        <v>38</v>
      </c>
      <c r="P473" s="6" t="s">
        <v>1109</v>
      </c>
      <c r="Q473" s="6"/>
      <c r="R473" s="6"/>
    </row>
    <row r="474" spans="1:18" x14ac:dyDescent="0.25">
      <c r="A474" s="6" t="s">
        <v>0</v>
      </c>
      <c r="B474" s="6" t="s">
        <v>7</v>
      </c>
      <c r="C474" s="6" t="s">
        <v>133</v>
      </c>
      <c r="D474" s="6" t="s">
        <v>134</v>
      </c>
      <c r="E474" s="6" t="s">
        <v>97</v>
      </c>
      <c r="F474" s="6" t="s">
        <v>98</v>
      </c>
      <c r="G474" s="6">
        <v>631</v>
      </c>
      <c r="H474" s="6">
        <v>3758</v>
      </c>
      <c r="I474" s="6">
        <v>613</v>
      </c>
      <c r="J474" s="6">
        <v>3721</v>
      </c>
      <c r="K474" s="6">
        <v>626</v>
      </c>
      <c r="L474" s="6">
        <v>3786</v>
      </c>
      <c r="M474" s="6" t="s">
        <v>1097</v>
      </c>
      <c r="N474" s="6" t="s">
        <v>1092</v>
      </c>
      <c r="O474" s="6" t="s">
        <v>47</v>
      </c>
      <c r="P474" s="6" t="s">
        <v>1122</v>
      </c>
      <c r="Q474" s="6"/>
      <c r="R474" s="6"/>
    </row>
    <row r="475" spans="1:18" x14ac:dyDescent="0.25">
      <c r="A475" s="6" t="s">
        <v>0</v>
      </c>
      <c r="B475" s="6" t="s">
        <v>7</v>
      </c>
      <c r="C475" s="6" t="s">
        <v>133</v>
      </c>
      <c r="D475" s="6" t="s">
        <v>134</v>
      </c>
      <c r="E475" s="6" t="s">
        <v>97</v>
      </c>
      <c r="F475" s="6" t="s">
        <v>98</v>
      </c>
      <c r="G475" s="6">
        <v>631</v>
      </c>
      <c r="H475" s="6">
        <v>3758</v>
      </c>
      <c r="I475" s="6">
        <v>613</v>
      </c>
      <c r="J475" s="6">
        <v>3721</v>
      </c>
      <c r="K475" s="6">
        <v>626</v>
      </c>
      <c r="L475" s="6">
        <v>3786</v>
      </c>
      <c r="M475" s="6" t="s">
        <v>1097</v>
      </c>
      <c r="N475" s="6" t="s">
        <v>1095</v>
      </c>
      <c r="O475" s="6" t="s">
        <v>39</v>
      </c>
      <c r="P475" s="6" t="s">
        <v>1112</v>
      </c>
      <c r="Q475" s="6"/>
      <c r="R475" s="6"/>
    </row>
    <row r="476" spans="1:18" x14ac:dyDescent="0.25">
      <c r="A476" s="6" t="s">
        <v>0</v>
      </c>
      <c r="B476" s="6" t="s">
        <v>7</v>
      </c>
      <c r="C476" s="6" t="s">
        <v>133</v>
      </c>
      <c r="D476" s="6" t="s">
        <v>134</v>
      </c>
      <c r="E476" s="6" t="s">
        <v>97</v>
      </c>
      <c r="F476" s="6" t="s">
        <v>98</v>
      </c>
      <c r="G476" s="6">
        <v>631</v>
      </c>
      <c r="H476" s="6">
        <v>3758</v>
      </c>
      <c r="I476" s="6">
        <v>613</v>
      </c>
      <c r="J476" s="6">
        <v>3721</v>
      </c>
      <c r="K476" s="6">
        <v>626</v>
      </c>
      <c r="L476" s="6">
        <v>3786</v>
      </c>
      <c r="M476" s="6" t="s">
        <v>1101</v>
      </c>
      <c r="N476" s="6" t="s">
        <v>1090</v>
      </c>
      <c r="O476" s="6" t="s">
        <v>37</v>
      </c>
      <c r="P476" s="6" t="s">
        <v>1</v>
      </c>
      <c r="Q476" s="6" t="s">
        <v>1123</v>
      </c>
      <c r="R476" s="6"/>
    </row>
    <row r="477" spans="1:18" x14ac:dyDescent="0.25">
      <c r="A477" s="6" t="s">
        <v>0</v>
      </c>
      <c r="B477" s="6" t="s">
        <v>7</v>
      </c>
      <c r="C477" s="6" t="s">
        <v>133</v>
      </c>
      <c r="D477" s="6" t="s">
        <v>134</v>
      </c>
      <c r="E477" s="6" t="s">
        <v>97</v>
      </c>
      <c r="F477" s="6" t="s">
        <v>98</v>
      </c>
      <c r="G477" s="6">
        <v>631</v>
      </c>
      <c r="H477" s="6">
        <v>3758</v>
      </c>
      <c r="I477" s="6">
        <v>613</v>
      </c>
      <c r="J477" s="6">
        <v>3721</v>
      </c>
      <c r="K477" s="6">
        <v>626</v>
      </c>
      <c r="L477" s="6">
        <v>3786</v>
      </c>
      <c r="M477" s="6" t="s">
        <v>1101</v>
      </c>
      <c r="N477" s="6" t="s">
        <v>1092</v>
      </c>
      <c r="O477" s="6" t="s">
        <v>1103</v>
      </c>
      <c r="P477" s="6" t="s">
        <v>1113</v>
      </c>
      <c r="Q477" s="6"/>
      <c r="R477" s="6"/>
    </row>
    <row r="478" spans="1:18" x14ac:dyDescent="0.25">
      <c r="A478" s="6" t="s">
        <v>0</v>
      </c>
      <c r="B478" s="6" t="s">
        <v>7</v>
      </c>
      <c r="C478" s="6" t="s">
        <v>133</v>
      </c>
      <c r="D478" s="6" t="s">
        <v>134</v>
      </c>
      <c r="E478" s="6" t="s">
        <v>97</v>
      </c>
      <c r="F478" s="6" t="s">
        <v>98</v>
      </c>
      <c r="G478" s="6">
        <v>631</v>
      </c>
      <c r="H478" s="6">
        <v>3758</v>
      </c>
      <c r="I478" s="6">
        <v>613</v>
      </c>
      <c r="J478" s="6">
        <v>3721</v>
      </c>
      <c r="K478" s="6">
        <v>626</v>
      </c>
      <c r="L478" s="6">
        <v>3786</v>
      </c>
      <c r="M478" s="6" t="s">
        <v>1101</v>
      </c>
      <c r="N478" s="6" t="s">
        <v>1095</v>
      </c>
      <c r="O478" s="6" t="s">
        <v>40</v>
      </c>
      <c r="P478" s="6" t="s">
        <v>1115</v>
      </c>
      <c r="Q478" s="6"/>
      <c r="R478" s="6"/>
    </row>
    <row r="479" spans="1:18" x14ac:dyDescent="0.25">
      <c r="A479" s="6" t="s">
        <v>0</v>
      </c>
      <c r="B479" s="6" t="s">
        <v>7</v>
      </c>
      <c r="C479" s="6" t="s">
        <v>133</v>
      </c>
      <c r="D479" s="6" t="s">
        <v>134</v>
      </c>
      <c r="E479" s="6" t="s">
        <v>97</v>
      </c>
      <c r="F479" s="6" t="s">
        <v>98</v>
      </c>
      <c r="G479" s="6">
        <v>631</v>
      </c>
      <c r="H479" s="6">
        <v>3758</v>
      </c>
      <c r="I479" s="6">
        <v>613</v>
      </c>
      <c r="J479" s="6">
        <v>3721</v>
      </c>
      <c r="K479" s="6">
        <v>626</v>
      </c>
      <c r="L479" s="6">
        <v>3786</v>
      </c>
      <c r="M479" s="6" t="s">
        <v>1106</v>
      </c>
      <c r="N479" s="6" t="s">
        <v>1090</v>
      </c>
      <c r="O479" s="6" t="s">
        <v>26</v>
      </c>
      <c r="P479" s="6" t="s">
        <v>1100</v>
      </c>
      <c r="Q479" s="6"/>
      <c r="R479" s="6"/>
    </row>
    <row r="480" spans="1:18" x14ac:dyDescent="0.25">
      <c r="A480" s="6" t="s">
        <v>0</v>
      </c>
      <c r="B480" s="6" t="s">
        <v>7</v>
      </c>
      <c r="C480" s="6" t="s">
        <v>133</v>
      </c>
      <c r="D480" s="6" t="s">
        <v>134</v>
      </c>
      <c r="E480" s="6" t="s">
        <v>97</v>
      </c>
      <c r="F480" s="6" t="s">
        <v>98</v>
      </c>
      <c r="G480" s="6">
        <v>631</v>
      </c>
      <c r="H480" s="6">
        <v>3758</v>
      </c>
      <c r="I480" s="6">
        <v>613</v>
      </c>
      <c r="J480" s="6">
        <v>3721</v>
      </c>
      <c r="K480" s="6">
        <v>626</v>
      </c>
      <c r="L480" s="6">
        <v>3786</v>
      </c>
      <c r="M480" s="6" t="s">
        <v>1106</v>
      </c>
      <c r="N480" s="6" t="s">
        <v>1092</v>
      </c>
      <c r="O480" s="6" t="s">
        <v>38</v>
      </c>
      <c r="P480" s="6" t="s">
        <v>1102</v>
      </c>
      <c r="Q480" s="6"/>
      <c r="R480" s="6"/>
    </row>
    <row r="481" spans="1:18" x14ac:dyDescent="0.25">
      <c r="A481" s="6" t="s">
        <v>0</v>
      </c>
      <c r="B481" s="6" t="s">
        <v>7</v>
      </c>
      <c r="C481" s="6" t="s">
        <v>133</v>
      </c>
      <c r="D481" s="6" t="s">
        <v>134</v>
      </c>
      <c r="E481" s="6" t="s">
        <v>97</v>
      </c>
      <c r="F481" s="6" t="s">
        <v>98</v>
      </c>
      <c r="G481" s="6">
        <v>631</v>
      </c>
      <c r="H481" s="6">
        <v>3758</v>
      </c>
      <c r="I481" s="6">
        <v>613</v>
      </c>
      <c r="J481" s="6">
        <v>3721</v>
      </c>
      <c r="K481" s="6">
        <v>626</v>
      </c>
      <c r="L481" s="6">
        <v>3786</v>
      </c>
      <c r="M481" s="6" t="s">
        <v>1106</v>
      </c>
      <c r="N481" s="6" t="s">
        <v>1095</v>
      </c>
      <c r="O481" s="6" t="s">
        <v>38</v>
      </c>
      <c r="P481" s="6" t="s">
        <v>1110</v>
      </c>
      <c r="Q481" s="6"/>
      <c r="R481" s="6"/>
    </row>
    <row r="482" spans="1:18" x14ac:dyDescent="0.25">
      <c r="A482" s="6" t="s">
        <v>0</v>
      </c>
      <c r="B482" s="6" t="s">
        <v>7</v>
      </c>
      <c r="C482" s="6" t="s">
        <v>727</v>
      </c>
      <c r="D482" s="6" t="s">
        <v>728</v>
      </c>
      <c r="E482" s="6" t="s">
        <v>97</v>
      </c>
      <c r="F482" s="6" t="s">
        <v>98</v>
      </c>
      <c r="G482" s="6">
        <v>116</v>
      </c>
      <c r="H482" s="6">
        <v>659</v>
      </c>
      <c r="I482" s="6">
        <v>116</v>
      </c>
      <c r="J482" s="6">
        <v>659</v>
      </c>
      <c r="K482" s="6">
        <v>116</v>
      </c>
      <c r="L482" s="6">
        <v>659</v>
      </c>
      <c r="M482" s="6" t="s">
        <v>1089</v>
      </c>
      <c r="N482" s="6" t="s">
        <v>1090</v>
      </c>
      <c r="O482" s="6" t="s">
        <v>38</v>
      </c>
      <c r="P482" s="6" t="s">
        <v>1091</v>
      </c>
      <c r="Q482" s="6"/>
      <c r="R482" s="6"/>
    </row>
    <row r="483" spans="1:18" x14ac:dyDescent="0.25">
      <c r="A483" s="6" t="s">
        <v>0</v>
      </c>
      <c r="B483" s="6" t="s">
        <v>7</v>
      </c>
      <c r="C483" s="6" t="s">
        <v>727</v>
      </c>
      <c r="D483" s="6" t="s">
        <v>728</v>
      </c>
      <c r="E483" s="6" t="s">
        <v>97</v>
      </c>
      <c r="F483" s="6" t="s">
        <v>98</v>
      </c>
      <c r="G483" s="6">
        <v>116</v>
      </c>
      <c r="H483" s="6">
        <v>659</v>
      </c>
      <c r="I483" s="6">
        <v>116</v>
      </c>
      <c r="J483" s="6">
        <v>659</v>
      </c>
      <c r="K483" s="6">
        <v>116</v>
      </c>
      <c r="L483" s="6">
        <v>659</v>
      </c>
      <c r="M483" s="6" t="s">
        <v>1089</v>
      </c>
      <c r="N483" s="6" t="s">
        <v>1092</v>
      </c>
      <c r="O483" s="6" t="s">
        <v>36</v>
      </c>
      <c r="P483" s="6" t="s">
        <v>1121</v>
      </c>
      <c r="Q483" s="6"/>
      <c r="R483" s="6"/>
    </row>
    <row r="484" spans="1:18" x14ac:dyDescent="0.25">
      <c r="A484" s="6" t="s">
        <v>0</v>
      </c>
      <c r="B484" s="6" t="s">
        <v>7</v>
      </c>
      <c r="C484" s="6" t="s">
        <v>727</v>
      </c>
      <c r="D484" s="6" t="s">
        <v>728</v>
      </c>
      <c r="E484" s="6" t="s">
        <v>97</v>
      </c>
      <c r="F484" s="6" t="s">
        <v>98</v>
      </c>
      <c r="G484" s="6">
        <v>116</v>
      </c>
      <c r="H484" s="6">
        <v>659</v>
      </c>
      <c r="I484" s="6">
        <v>116</v>
      </c>
      <c r="J484" s="6">
        <v>659</v>
      </c>
      <c r="K484" s="6">
        <v>116</v>
      </c>
      <c r="L484" s="6">
        <v>659</v>
      </c>
      <c r="M484" s="6" t="s">
        <v>1089</v>
      </c>
      <c r="N484" s="6" t="s">
        <v>1095</v>
      </c>
      <c r="O484" s="6" t="s">
        <v>38</v>
      </c>
      <c r="P484" s="6" t="s">
        <v>1109</v>
      </c>
      <c r="Q484" s="6"/>
      <c r="R484" s="6"/>
    </row>
    <row r="485" spans="1:18" x14ac:dyDescent="0.25">
      <c r="A485" s="6" t="s">
        <v>0</v>
      </c>
      <c r="B485" s="6" t="s">
        <v>7</v>
      </c>
      <c r="C485" s="6" t="s">
        <v>727</v>
      </c>
      <c r="D485" s="6" t="s">
        <v>728</v>
      </c>
      <c r="E485" s="6" t="s">
        <v>97</v>
      </c>
      <c r="F485" s="6" t="s">
        <v>98</v>
      </c>
      <c r="G485" s="6">
        <v>116</v>
      </c>
      <c r="H485" s="6">
        <v>659</v>
      </c>
      <c r="I485" s="6">
        <v>116</v>
      </c>
      <c r="J485" s="6">
        <v>659</v>
      </c>
      <c r="K485" s="6">
        <v>116</v>
      </c>
      <c r="L485" s="6">
        <v>659</v>
      </c>
      <c r="M485" s="6" t="s">
        <v>1097</v>
      </c>
      <c r="N485" s="6" t="s">
        <v>1090</v>
      </c>
      <c r="O485" s="6" t="s">
        <v>38</v>
      </c>
      <c r="P485" s="6" t="s">
        <v>1091</v>
      </c>
      <c r="Q485" s="6"/>
      <c r="R485" s="6"/>
    </row>
    <row r="486" spans="1:18" x14ac:dyDescent="0.25">
      <c r="A486" s="6" t="s">
        <v>0</v>
      </c>
      <c r="B486" s="6" t="s">
        <v>7</v>
      </c>
      <c r="C486" s="6" t="s">
        <v>727</v>
      </c>
      <c r="D486" s="6" t="s">
        <v>728</v>
      </c>
      <c r="E486" s="6" t="s">
        <v>97</v>
      </c>
      <c r="F486" s="6" t="s">
        <v>98</v>
      </c>
      <c r="G486" s="6">
        <v>116</v>
      </c>
      <c r="H486" s="6">
        <v>659</v>
      </c>
      <c r="I486" s="6">
        <v>116</v>
      </c>
      <c r="J486" s="6">
        <v>659</v>
      </c>
      <c r="K486" s="6">
        <v>116</v>
      </c>
      <c r="L486" s="6">
        <v>659</v>
      </c>
      <c r="M486" s="6" t="s">
        <v>1097</v>
      </c>
      <c r="N486" s="6" t="s">
        <v>1092</v>
      </c>
      <c r="O486" s="6" t="s">
        <v>1093</v>
      </c>
      <c r="P486" s="6" t="s">
        <v>1094</v>
      </c>
      <c r="Q486" s="6"/>
      <c r="R486" s="6"/>
    </row>
    <row r="487" spans="1:18" x14ac:dyDescent="0.25">
      <c r="A487" s="6" t="s">
        <v>0</v>
      </c>
      <c r="B487" s="6" t="s">
        <v>7</v>
      </c>
      <c r="C487" s="6" t="s">
        <v>727</v>
      </c>
      <c r="D487" s="6" t="s">
        <v>728</v>
      </c>
      <c r="E487" s="6" t="s">
        <v>97</v>
      </c>
      <c r="F487" s="6" t="s">
        <v>98</v>
      </c>
      <c r="G487" s="6">
        <v>116</v>
      </c>
      <c r="H487" s="6">
        <v>659</v>
      </c>
      <c r="I487" s="6">
        <v>116</v>
      </c>
      <c r="J487" s="6">
        <v>659</v>
      </c>
      <c r="K487" s="6">
        <v>116</v>
      </c>
      <c r="L487" s="6">
        <v>659</v>
      </c>
      <c r="M487" s="6" t="s">
        <v>1097</v>
      </c>
      <c r="N487" s="6" t="s">
        <v>1095</v>
      </c>
      <c r="O487" s="6" t="s">
        <v>38</v>
      </c>
      <c r="P487" s="6" t="s">
        <v>1102</v>
      </c>
      <c r="Q487" s="6"/>
      <c r="R487" s="6"/>
    </row>
    <row r="488" spans="1:18" x14ac:dyDescent="0.25">
      <c r="A488" s="6" t="s">
        <v>0</v>
      </c>
      <c r="B488" s="6" t="s">
        <v>7</v>
      </c>
      <c r="C488" s="6" t="s">
        <v>727</v>
      </c>
      <c r="D488" s="6" t="s">
        <v>728</v>
      </c>
      <c r="E488" s="6" t="s">
        <v>97</v>
      </c>
      <c r="F488" s="6" t="s">
        <v>98</v>
      </c>
      <c r="G488" s="6">
        <v>116</v>
      </c>
      <c r="H488" s="6">
        <v>659</v>
      </c>
      <c r="I488" s="6">
        <v>116</v>
      </c>
      <c r="J488" s="6">
        <v>659</v>
      </c>
      <c r="K488" s="6">
        <v>116</v>
      </c>
      <c r="L488" s="6">
        <v>659</v>
      </c>
      <c r="M488" s="6" t="s">
        <v>1101</v>
      </c>
      <c r="N488" s="6" t="s">
        <v>1090</v>
      </c>
      <c r="O488" s="6" t="s">
        <v>38</v>
      </c>
      <c r="P488" s="6" t="s">
        <v>1091</v>
      </c>
      <c r="Q488" s="6"/>
      <c r="R488" s="6"/>
    </row>
    <row r="489" spans="1:18" x14ac:dyDescent="0.25">
      <c r="A489" s="6" t="s">
        <v>0</v>
      </c>
      <c r="B489" s="6" t="s">
        <v>7</v>
      </c>
      <c r="C489" s="6" t="s">
        <v>727</v>
      </c>
      <c r="D489" s="6" t="s">
        <v>728</v>
      </c>
      <c r="E489" s="6" t="s">
        <v>97</v>
      </c>
      <c r="F489" s="6" t="s">
        <v>98</v>
      </c>
      <c r="G489" s="6">
        <v>116</v>
      </c>
      <c r="H489" s="6">
        <v>659</v>
      </c>
      <c r="I489" s="6">
        <v>116</v>
      </c>
      <c r="J489" s="6">
        <v>659</v>
      </c>
      <c r="K489" s="6">
        <v>116</v>
      </c>
      <c r="L489" s="6">
        <v>659</v>
      </c>
      <c r="M489" s="6" t="s">
        <v>1101</v>
      </c>
      <c r="N489" s="6" t="s">
        <v>1092</v>
      </c>
      <c r="O489" s="6" t="s">
        <v>1093</v>
      </c>
      <c r="P489" s="6" t="s">
        <v>1094</v>
      </c>
      <c r="Q489" s="6"/>
      <c r="R489" s="6"/>
    </row>
    <row r="490" spans="1:18" x14ac:dyDescent="0.25">
      <c r="A490" s="6" t="s">
        <v>0</v>
      </c>
      <c r="B490" s="6" t="s">
        <v>7</v>
      </c>
      <c r="C490" s="6" t="s">
        <v>727</v>
      </c>
      <c r="D490" s="6" t="s">
        <v>728</v>
      </c>
      <c r="E490" s="6" t="s">
        <v>97</v>
      </c>
      <c r="F490" s="6" t="s">
        <v>98</v>
      </c>
      <c r="G490" s="6">
        <v>116</v>
      </c>
      <c r="H490" s="6">
        <v>659</v>
      </c>
      <c r="I490" s="6">
        <v>116</v>
      </c>
      <c r="J490" s="6">
        <v>659</v>
      </c>
      <c r="K490" s="6">
        <v>116</v>
      </c>
      <c r="L490" s="6">
        <v>659</v>
      </c>
      <c r="M490" s="6" t="s">
        <v>1101</v>
      </c>
      <c r="N490" s="6" t="s">
        <v>1095</v>
      </c>
      <c r="O490" s="6" t="s">
        <v>38</v>
      </c>
      <c r="P490" s="6" t="s">
        <v>1102</v>
      </c>
      <c r="Q490" s="6"/>
      <c r="R490" s="6"/>
    </row>
    <row r="491" spans="1:18" x14ac:dyDescent="0.25">
      <c r="A491" s="6" t="s">
        <v>0</v>
      </c>
      <c r="B491" s="6" t="s">
        <v>7</v>
      </c>
      <c r="C491" s="6" t="s">
        <v>727</v>
      </c>
      <c r="D491" s="6" t="s">
        <v>728</v>
      </c>
      <c r="E491" s="6" t="s">
        <v>97</v>
      </c>
      <c r="F491" s="6" t="s">
        <v>98</v>
      </c>
      <c r="G491" s="6">
        <v>116</v>
      </c>
      <c r="H491" s="6">
        <v>659</v>
      </c>
      <c r="I491" s="6">
        <v>116</v>
      </c>
      <c r="J491" s="6">
        <v>659</v>
      </c>
      <c r="K491" s="6">
        <v>116</v>
      </c>
      <c r="L491" s="6">
        <v>659</v>
      </c>
      <c r="M491" s="6" t="s">
        <v>1106</v>
      </c>
      <c r="N491" s="6" t="s">
        <v>1090</v>
      </c>
      <c r="O491" s="6" t="s">
        <v>39</v>
      </c>
      <c r="P491" s="6" t="s">
        <v>1117</v>
      </c>
      <c r="Q491" s="6"/>
      <c r="R491" s="6"/>
    </row>
    <row r="492" spans="1:18" x14ac:dyDescent="0.25">
      <c r="A492" s="6" t="s">
        <v>0</v>
      </c>
      <c r="B492" s="6" t="s">
        <v>7</v>
      </c>
      <c r="C492" s="6" t="s">
        <v>727</v>
      </c>
      <c r="D492" s="6" t="s">
        <v>728</v>
      </c>
      <c r="E492" s="6" t="s">
        <v>97</v>
      </c>
      <c r="F492" s="6" t="s">
        <v>98</v>
      </c>
      <c r="G492" s="6">
        <v>116</v>
      </c>
      <c r="H492" s="6">
        <v>659</v>
      </c>
      <c r="I492" s="6">
        <v>116</v>
      </c>
      <c r="J492" s="6">
        <v>659</v>
      </c>
      <c r="K492" s="6">
        <v>116</v>
      </c>
      <c r="L492" s="6">
        <v>659</v>
      </c>
      <c r="M492" s="6" t="s">
        <v>1106</v>
      </c>
      <c r="N492" s="6" t="s">
        <v>1092</v>
      </c>
      <c r="O492" s="6" t="s">
        <v>26</v>
      </c>
      <c r="P492" s="6" t="s">
        <v>1100</v>
      </c>
      <c r="Q492" s="6"/>
      <c r="R492" s="6"/>
    </row>
    <row r="493" spans="1:18" x14ac:dyDescent="0.25">
      <c r="A493" s="6" t="s">
        <v>0</v>
      </c>
      <c r="B493" s="6" t="s">
        <v>7</v>
      </c>
      <c r="C493" s="6" t="s">
        <v>727</v>
      </c>
      <c r="D493" s="6" t="s">
        <v>728</v>
      </c>
      <c r="E493" s="6" t="s">
        <v>97</v>
      </c>
      <c r="F493" s="6" t="s">
        <v>98</v>
      </c>
      <c r="G493" s="6">
        <v>116</v>
      </c>
      <c r="H493" s="6">
        <v>659</v>
      </c>
      <c r="I493" s="6">
        <v>116</v>
      </c>
      <c r="J493" s="6">
        <v>659</v>
      </c>
      <c r="K493" s="6">
        <v>116</v>
      </c>
      <c r="L493" s="6">
        <v>659</v>
      </c>
      <c r="M493" s="6" t="s">
        <v>1106</v>
      </c>
      <c r="N493" s="6" t="s">
        <v>1095</v>
      </c>
      <c r="O493" s="6" t="s">
        <v>38</v>
      </c>
      <c r="P493" s="6" t="s">
        <v>1091</v>
      </c>
      <c r="Q493" s="6"/>
      <c r="R493" s="6"/>
    </row>
    <row r="494" spans="1:18" x14ac:dyDescent="0.25">
      <c r="A494" s="6" t="s">
        <v>0</v>
      </c>
      <c r="B494" s="6" t="s">
        <v>7</v>
      </c>
      <c r="C494" s="6" t="s">
        <v>214</v>
      </c>
      <c r="D494" s="6" t="s">
        <v>215</v>
      </c>
      <c r="E494" s="6" t="s">
        <v>97</v>
      </c>
      <c r="F494" s="6" t="s">
        <v>98</v>
      </c>
      <c r="G494" s="6">
        <v>301</v>
      </c>
      <c r="H494" s="6">
        <v>1404</v>
      </c>
      <c r="I494" s="6">
        <v>274</v>
      </c>
      <c r="J494" s="6">
        <v>1347</v>
      </c>
      <c r="K494" s="6">
        <v>274</v>
      </c>
      <c r="L494" s="6">
        <v>1347</v>
      </c>
      <c r="M494" s="6" t="s">
        <v>1089</v>
      </c>
      <c r="N494" s="6" t="s">
        <v>1090</v>
      </c>
      <c r="O494" s="6" t="s">
        <v>38</v>
      </c>
      <c r="P494" s="6" t="s">
        <v>1102</v>
      </c>
      <c r="Q494" s="6"/>
      <c r="R494" s="6"/>
    </row>
    <row r="495" spans="1:18" x14ac:dyDescent="0.25">
      <c r="A495" s="6" t="s">
        <v>0</v>
      </c>
      <c r="B495" s="6" t="s">
        <v>7</v>
      </c>
      <c r="C495" s="6" t="s">
        <v>214</v>
      </c>
      <c r="D495" s="6" t="s">
        <v>215</v>
      </c>
      <c r="E495" s="6" t="s">
        <v>97</v>
      </c>
      <c r="F495" s="6" t="s">
        <v>98</v>
      </c>
      <c r="G495" s="6">
        <v>301</v>
      </c>
      <c r="H495" s="6">
        <v>1404</v>
      </c>
      <c r="I495" s="6">
        <v>274</v>
      </c>
      <c r="J495" s="6">
        <v>1347</v>
      </c>
      <c r="K495" s="6">
        <v>274</v>
      </c>
      <c r="L495" s="6">
        <v>1347</v>
      </c>
      <c r="M495" s="6" t="s">
        <v>1089</v>
      </c>
      <c r="N495" s="6" t="s">
        <v>1092</v>
      </c>
      <c r="O495" s="6" t="s">
        <v>1093</v>
      </c>
      <c r="P495" s="6" t="s">
        <v>1094</v>
      </c>
      <c r="Q495" s="6"/>
      <c r="R495" s="6"/>
    </row>
    <row r="496" spans="1:18" x14ac:dyDescent="0.25">
      <c r="A496" s="6" t="s">
        <v>0</v>
      </c>
      <c r="B496" s="6" t="s">
        <v>7</v>
      </c>
      <c r="C496" s="6" t="s">
        <v>214</v>
      </c>
      <c r="D496" s="6" t="s">
        <v>215</v>
      </c>
      <c r="E496" s="6" t="s">
        <v>97</v>
      </c>
      <c r="F496" s="6" t="s">
        <v>98</v>
      </c>
      <c r="G496" s="6">
        <v>301</v>
      </c>
      <c r="H496" s="6">
        <v>1404</v>
      </c>
      <c r="I496" s="6">
        <v>274</v>
      </c>
      <c r="J496" s="6">
        <v>1347</v>
      </c>
      <c r="K496" s="6">
        <v>274</v>
      </c>
      <c r="L496" s="6">
        <v>1347</v>
      </c>
      <c r="M496" s="6" t="s">
        <v>1089</v>
      </c>
      <c r="N496" s="6" t="s">
        <v>1095</v>
      </c>
      <c r="O496" s="6" t="s">
        <v>39</v>
      </c>
      <c r="P496" s="6" t="s">
        <v>1112</v>
      </c>
      <c r="Q496" s="6"/>
      <c r="R496" s="6"/>
    </row>
    <row r="497" spans="1:18" x14ac:dyDescent="0.25">
      <c r="A497" s="6" t="s">
        <v>0</v>
      </c>
      <c r="B497" s="6" t="s">
        <v>7</v>
      </c>
      <c r="C497" s="6" t="s">
        <v>214</v>
      </c>
      <c r="D497" s="6" t="s">
        <v>215</v>
      </c>
      <c r="E497" s="6" t="s">
        <v>97</v>
      </c>
      <c r="F497" s="6" t="s">
        <v>98</v>
      </c>
      <c r="G497" s="6">
        <v>301</v>
      </c>
      <c r="H497" s="6">
        <v>1404</v>
      </c>
      <c r="I497" s="6">
        <v>274</v>
      </c>
      <c r="J497" s="6">
        <v>1347</v>
      </c>
      <c r="K497" s="6">
        <v>274</v>
      </c>
      <c r="L497" s="6">
        <v>1347</v>
      </c>
      <c r="M497" s="6" t="s">
        <v>1097</v>
      </c>
      <c r="N497" s="6" t="s">
        <v>1090</v>
      </c>
      <c r="O497" s="6" t="s">
        <v>38</v>
      </c>
      <c r="P497" s="6" t="s">
        <v>1109</v>
      </c>
      <c r="Q497" s="6"/>
      <c r="R497" s="6"/>
    </row>
    <row r="498" spans="1:18" x14ac:dyDescent="0.25">
      <c r="A498" s="6" t="s">
        <v>0</v>
      </c>
      <c r="B498" s="6" t="s">
        <v>7</v>
      </c>
      <c r="C498" s="6" t="s">
        <v>214</v>
      </c>
      <c r="D498" s="6" t="s">
        <v>215</v>
      </c>
      <c r="E498" s="6" t="s">
        <v>97</v>
      </c>
      <c r="F498" s="6" t="s">
        <v>98</v>
      </c>
      <c r="G498" s="6">
        <v>301</v>
      </c>
      <c r="H498" s="6">
        <v>1404</v>
      </c>
      <c r="I498" s="6">
        <v>274</v>
      </c>
      <c r="J498" s="6">
        <v>1347</v>
      </c>
      <c r="K498" s="6">
        <v>274</v>
      </c>
      <c r="L498" s="6">
        <v>1347</v>
      </c>
      <c r="M498" s="6" t="s">
        <v>1097</v>
      </c>
      <c r="N498" s="6" t="s">
        <v>1092</v>
      </c>
      <c r="O498" s="6" t="s">
        <v>26</v>
      </c>
      <c r="P498" s="6" t="s">
        <v>1099</v>
      </c>
      <c r="Q498" s="6"/>
      <c r="R498" s="6"/>
    </row>
    <row r="499" spans="1:18" x14ac:dyDescent="0.25">
      <c r="A499" s="6" t="s">
        <v>0</v>
      </c>
      <c r="B499" s="6" t="s">
        <v>7</v>
      </c>
      <c r="C499" s="6" t="s">
        <v>214</v>
      </c>
      <c r="D499" s="6" t="s">
        <v>215</v>
      </c>
      <c r="E499" s="6" t="s">
        <v>97</v>
      </c>
      <c r="F499" s="6" t="s">
        <v>98</v>
      </c>
      <c r="G499" s="6">
        <v>301</v>
      </c>
      <c r="H499" s="6">
        <v>1404</v>
      </c>
      <c r="I499" s="6">
        <v>274</v>
      </c>
      <c r="J499" s="6">
        <v>1347</v>
      </c>
      <c r="K499" s="6">
        <v>274</v>
      </c>
      <c r="L499" s="6">
        <v>1347</v>
      </c>
      <c r="M499" s="6" t="s">
        <v>1097</v>
      </c>
      <c r="N499" s="6" t="s">
        <v>1095</v>
      </c>
      <c r="O499" s="6" t="s">
        <v>47</v>
      </c>
      <c r="P499" s="6" t="s">
        <v>1119</v>
      </c>
      <c r="Q499" s="6"/>
      <c r="R499" s="6"/>
    </row>
    <row r="500" spans="1:18" x14ac:dyDescent="0.25">
      <c r="A500" s="6" t="s">
        <v>0</v>
      </c>
      <c r="B500" s="6" t="s">
        <v>7</v>
      </c>
      <c r="C500" s="6" t="s">
        <v>214</v>
      </c>
      <c r="D500" s="6" t="s">
        <v>215</v>
      </c>
      <c r="E500" s="6" t="s">
        <v>97</v>
      </c>
      <c r="F500" s="6" t="s">
        <v>98</v>
      </c>
      <c r="G500" s="6">
        <v>301</v>
      </c>
      <c r="H500" s="6">
        <v>1404</v>
      </c>
      <c r="I500" s="6">
        <v>274</v>
      </c>
      <c r="J500" s="6">
        <v>1347</v>
      </c>
      <c r="K500" s="6">
        <v>274</v>
      </c>
      <c r="L500" s="6">
        <v>1347</v>
      </c>
      <c r="M500" s="6" t="s">
        <v>1101</v>
      </c>
      <c r="N500" s="6" t="s">
        <v>1090</v>
      </c>
      <c r="O500" s="6" t="s">
        <v>36</v>
      </c>
      <c r="P500" s="6" t="s">
        <v>1105</v>
      </c>
      <c r="Q500" s="6"/>
      <c r="R500" s="6"/>
    </row>
    <row r="501" spans="1:18" x14ac:dyDescent="0.25">
      <c r="A501" s="6" t="s">
        <v>0</v>
      </c>
      <c r="B501" s="6" t="s">
        <v>7</v>
      </c>
      <c r="C501" s="6" t="s">
        <v>214</v>
      </c>
      <c r="D501" s="6" t="s">
        <v>215</v>
      </c>
      <c r="E501" s="6" t="s">
        <v>97</v>
      </c>
      <c r="F501" s="6" t="s">
        <v>98</v>
      </c>
      <c r="G501" s="6">
        <v>301</v>
      </c>
      <c r="H501" s="6">
        <v>1404</v>
      </c>
      <c r="I501" s="6">
        <v>274</v>
      </c>
      <c r="J501" s="6">
        <v>1347</v>
      </c>
      <c r="K501" s="6">
        <v>274</v>
      </c>
      <c r="L501" s="6">
        <v>1347</v>
      </c>
      <c r="M501" s="6" t="s">
        <v>1101</v>
      </c>
      <c r="N501" s="6" t="s">
        <v>1092</v>
      </c>
      <c r="O501" s="6" t="s">
        <v>26</v>
      </c>
      <c r="P501" s="6" t="s">
        <v>1100</v>
      </c>
      <c r="Q501" s="6"/>
      <c r="R501" s="6"/>
    </row>
    <row r="502" spans="1:18" x14ac:dyDescent="0.25">
      <c r="A502" s="6" t="s">
        <v>0</v>
      </c>
      <c r="B502" s="6" t="s">
        <v>7</v>
      </c>
      <c r="C502" s="6" t="s">
        <v>214</v>
      </c>
      <c r="D502" s="6" t="s">
        <v>215</v>
      </c>
      <c r="E502" s="6" t="s">
        <v>97</v>
      </c>
      <c r="F502" s="6" t="s">
        <v>98</v>
      </c>
      <c r="G502" s="6">
        <v>301</v>
      </c>
      <c r="H502" s="6">
        <v>1404</v>
      </c>
      <c r="I502" s="6">
        <v>274</v>
      </c>
      <c r="J502" s="6">
        <v>1347</v>
      </c>
      <c r="K502" s="6">
        <v>274</v>
      </c>
      <c r="L502" s="6">
        <v>1347</v>
      </c>
      <c r="M502" s="6" t="s">
        <v>1101</v>
      </c>
      <c r="N502" s="6" t="s">
        <v>1095</v>
      </c>
      <c r="O502" s="6" t="s">
        <v>26</v>
      </c>
      <c r="P502" s="6" t="s">
        <v>1098</v>
      </c>
      <c r="Q502" s="6"/>
      <c r="R502" s="6"/>
    </row>
    <row r="503" spans="1:18" x14ac:dyDescent="0.25">
      <c r="A503" s="6" t="s">
        <v>0</v>
      </c>
      <c r="B503" s="6" t="s">
        <v>7</v>
      </c>
      <c r="C503" s="6" t="s">
        <v>214</v>
      </c>
      <c r="D503" s="6" t="s">
        <v>215</v>
      </c>
      <c r="E503" s="6" t="s">
        <v>97</v>
      </c>
      <c r="F503" s="6" t="s">
        <v>98</v>
      </c>
      <c r="G503" s="6">
        <v>301</v>
      </c>
      <c r="H503" s="6">
        <v>1404</v>
      </c>
      <c r="I503" s="6">
        <v>274</v>
      </c>
      <c r="J503" s="6">
        <v>1347</v>
      </c>
      <c r="K503" s="6">
        <v>274</v>
      </c>
      <c r="L503" s="6">
        <v>1347</v>
      </c>
      <c r="M503" s="6" t="s">
        <v>1106</v>
      </c>
      <c r="N503" s="6" t="s">
        <v>1090</v>
      </c>
      <c r="O503" s="6" t="s">
        <v>38</v>
      </c>
      <c r="P503" s="6" t="s">
        <v>1091</v>
      </c>
      <c r="Q503" s="6"/>
      <c r="R503" s="6"/>
    </row>
    <row r="504" spans="1:18" x14ac:dyDescent="0.25">
      <c r="A504" s="6" t="s">
        <v>0</v>
      </c>
      <c r="B504" s="6" t="s">
        <v>7</v>
      </c>
      <c r="C504" s="6" t="s">
        <v>214</v>
      </c>
      <c r="D504" s="6" t="s">
        <v>215</v>
      </c>
      <c r="E504" s="6" t="s">
        <v>97</v>
      </c>
      <c r="F504" s="6" t="s">
        <v>98</v>
      </c>
      <c r="G504" s="6">
        <v>301</v>
      </c>
      <c r="H504" s="6">
        <v>1404</v>
      </c>
      <c r="I504" s="6">
        <v>274</v>
      </c>
      <c r="J504" s="6">
        <v>1347</v>
      </c>
      <c r="K504" s="6">
        <v>274</v>
      </c>
      <c r="L504" s="6">
        <v>1347</v>
      </c>
      <c r="M504" s="6" t="s">
        <v>1106</v>
      </c>
      <c r="N504" s="6" t="s">
        <v>1092</v>
      </c>
      <c r="O504" s="6" t="s">
        <v>1093</v>
      </c>
      <c r="P504" s="6" t="s">
        <v>1094</v>
      </c>
      <c r="Q504" s="6"/>
      <c r="R504" s="6"/>
    </row>
    <row r="505" spans="1:18" x14ac:dyDescent="0.25">
      <c r="A505" s="6" t="s">
        <v>0</v>
      </c>
      <c r="B505" s="6" t="s">
        <v>7</v>
      </c>
      <c r="C505" s="6" t="s">
        <v>214</v>
      </c>
      <c r="D505" s="6" t="s">
        <v>215</v>
      </c>
      <c r="E505" s="6" t="s">
        <v>97</v>
      </c>
      <c r="F505" s="6" t="s">
        <v>98</v>
      </c>
      <c r="G505" s="6">
        <v>301</v>
      </c>
      <c r="H505" s="6">
        <v>1404</v>
      </c>
      <c r="I505" s="6">
        <v>274</v>
      </c>
      <c r="J505" s="6">
        <v>1347</v>
      </c>
      <c r="K505" s="6">
        <v>274</v>
      </c>
      <c r="L505" s="6">
        <v>1347</v>
      </c>
      <c r="M505" s="6" t="s">
        <v>1106</v>
      </c>
      <c r="N505" s="6" t="s">
        <v>1095</v>
      </c>
      <c r="O505" s="6" t="s">
        <v>1103</v>
      </c>
      <c r="P505" s="6" t="s">
        <v>1113</v>
      </c>
      <c r="Q505" s="6"/>
      <c r="R505" s="6"/>
    </row>
    <row r="506" spans="1:18" x14ac:dyDescent="0.25">
      <c r="A506" s="6" t="s">
        <v>0</v>
      </c>
      <c r="B506" s="6" t="s">
        <v>7</v>
      </c>
      <c r="C506" s="6" t="s">
        <v>730</v>
      </c>
      <c r="D506" s="6" t="s">
        <v>731</v>
      </c>
      <c r="E506" s="6" t="s">
        <v>97</v>
      </c>
      <c r="F506" s="6" t="s">
        <v>98</v>
      </c>
      <c r="G506" s="6">
        <v>23</v>
      </c>
      <c r="H506" s="6">
        <v>83</v>
      </c>
      <c r="I506" s="6">
        <v>23</v>
      </c>
      <c r="J506" s="6">
        <v>85</v>
      </c>
      <c r="K506" s="6">
        <v>23</v>
      </c>
      <c r="L506" s="6">
        <v>78</v>
      </c>
      <c r="M506" s="6" t="s">
        <v>1089</v>
      </c>
      <c r="N506" s="6" t="s">
        <v>1090</v>
      </c>
      <c r="O506" s="6" t="s">
        <v>38</v>
      </c>
      <c r="P506" s="6" t="s">
        <v>1091</v>
      </c>
      <c r="Q506" s="6"/>
      <c r="R506" s="6"/>
    </row>
    <row r="507" spans="1:18" x14ac:dyDescent="0.25">
      <c r="A507" s="6" t="s">
        <v>0</v>
      </c>
      <c r="B507" s="6" t="s">
        <v>7</v>
      </c>
      <c r="C507" s="6" t="s">
        <v>730</v>
      </c>
      <c r="D507" s="6" t="s">
        <v>731</v>
      </c>
      <c r="E507" s="6" t="s">
        <v>97</v>
      </c>
      <c r="F507" s="6" t="s">
        <v>98</v>
      </c>
      <c r="G507" s="6">
        <v>23</v>
      </c>
      <c r="H507" s="6">
        <v>83</v>
      </c>
      <c r="I507" s="6">
        <v>23</v>
      </c>
      <c r="J507" s="6">
        <v>85</v>
      </c>
      <c r="K507" s="6">
        <v>23</v>
      </c>
      <c r="L507" s="6">
        <v>78</v>
      </c>
      <c r="M507" s="6" t="s">
        <v>1089</v>
      </c>
      <c r="N507" s="6" t="s">
        <v>1092</v>
      </c>
      <c r="O507" s="6" t="s">
        <v>1093</v>
      </c>
      <c r="P507" s="6" t="s">
        <v>1094</v>
      </c>
      <c r="Q507" s="6"/>
      <c r="R507" s="6"/>
    </row>
    <row r="508" spans="1:18" x14ac:dyDescent="0.25">
      <c r="A508" s="6" t="s">
        <v>0</v>
      </c>
      <c r="B508" s="6" t="s">
        <v>7</v>
      </c>
      <c r="C508" s="6" t="s">
        <v>730</v>
      </c>
      <c r="D508" s="6" t="s">
        <v>731</v>
      </c>
      <c r="E508" s="6" t="s">
        <v>97</v>
      </c>
      <c r="F508" s="6" t="s">
        <v>98</v>
      </c>
      <c r="G508" s="6">
        <v>23</v>
      </c>
      <c r="H508" s="6">
        <v>83</v>
      </c>
      <c r="I508" s="6">
        <v>23</v>
      </c>
      <c r="J508" s="6">
        <v>85</v>
      </c>
      <c r="K508" s="6">
        <v>23</v>
      </c>
      <c r="L508" s="6">
        <v>78</v>
      </c>
      <c r="M508" s="6" t="s">
        <v>1089</v>
      </c>
      <c r="N508" s="6" t="s">
        <v>1095</v>
      </c>
      <c r="O508" s="6" t="s">
        <v>39</v>
      </c>
      <c r="P508" s="6" t="s">
        <v>1107</v>
      </c>
      <c r="Q508" s="6"/>
      <c r="R508" s="6"/>
    </row>
    <row r="509" spans="1:18" x14ac:dyDescent="0.25">
      <c r="A509" s="6" t="s">
        <v>0</v>
      </c>
      <c r="B509" s="6" t="s">
        <v>7</v>
      </c>
      <c r="C509" s="6" t="s">
        <v>730</v>
      </c>
      <c r="D509" s="6" t="s">
        <v>731</v>
      </c>
      <c r="E509" s="6" t="s">
        <v>97</v>
      </c>
      <c r="F509" s="6" t="s">
        <v>98</v>
      </c>
      <c r="G509" s="6">
        <v>23</v>
      </c>
      <c r="H509" s="6">
        <v>83</v>
      </c>
      <c r="I509" s="6">
        <v>23</v>
      </c>
      <c r="J509" s="6">
        <v>85</v>
      </c>
      <c r="K509" s="6">
        <v>23</v>
      </c>
      <c r="L509" s="6">
        <v>78</v>
      </c>
      <c r="M509" s="6" t="s">
        <v>1097</v>
      </c>
      <c r="N509" s="6" t="s">
        <v>1090</v>
      </c>
      <c r="O509" s="6" t="s">
        <v>38</v>
      </c>
      <c r="P509" s="6" t="s">
        <v>1102</v>
      </c>
      <c r="Q509" s="6"/>
      <c r="R509" s="6"/>
    </row>
    <row r="510" spans="1:18" x14ac:dyDescent="0.25">
      <c r="A510" s="6" t="s">
        <v>0</v>
      </c>
      <c r="B510" s="6" t="s">
        <v>7</v>
      </c>
      <c r="C510" s="6" t="s">
        <v>730</v>
      </c>
      <c r="D510" s="6" t="s">
        <v>731</v>
      </c>
      <c r="E510" s="6" t="s">
        <v>97</v>
      </c>
      <c r="F510" s="6" t="s">
        <v>98</v>
      </c>
      <c r="G510" s="6">
        <v>23</v>
      </c>
      <c r="H510" s="6">
        <v>83</v>
      </c>
      <c r="I510" s="6">
        <v>23</v>
      </c>
      <c r="J510" s="6">
        <v>85</v>
      </c>
      <c r="K510" s="6">
        <v>23</v>
      </c>
      <c r="L510" s="6">
        <v>78</v>
      </c>
      <c r="M510" s="6" t="s">
        <v>1097</v>
      </c>
      <c r="N510" s="6" t="s">
        <v>1092</v>
      </c>
      <c r="O510" s="6" t="s">
        <v>38</v>
      </c>
      <c r="P510" s="6" t="s">
        <v>1109</v>
      </c>
      <c r="Q510" s="6"/>
      <c r="R510" s="6"/>
    </row>
    <row r="511" spans="1:18" x14ac:dyDescent="0.25">
      <c r="A511" s="6" t="s">
        <v>0</v>
      </c>
      <c r="B511" s="6" t="s">
        <v>7</v>
      </c>
      <c r="C511" s="6" t="s">
        <v>730</v>
      </c>
      <c r="D511" s="6" t="s">
        <v>731</v>
      </c>
      <c r="E511" s="6" t="s">
        <v>97</v>
      </c>
      <c r="F511" s="6" t="s">
        <v>98</v>
      </c>
      <c r="G511" s="6">
        <v>23</v>
      </c>
      <c r="H511" s="6">
        <v>83</v>
      </c>
      <c r="I511" s="6">
        <v>23</v>
      </c>
      <c r="J511" s="6">
        <v>85</v>
      </c>
      <c r="K511" s="6">
        <v>23</v>
      </c>
      <c r="L511" s="6">
        <v>78</v>
      </c>
      <c r="M511" s="6" t="s">
        <v>1097</v>
      </c>
      <c r="N511" s="6" t="s">
        <v>1095</v>
      </c>
      <c r="O511" s="6" t="s">
        <v>47</v>
      </c>
      <c r="P511" s="6" t="s">
        <v>1122</v>
      </c>
      <c r="Q511" s="6"/>
      <c r="R511" s="6"/>
    </row>
    <row r="512" spans="1:18" x14ac:dyDescent="0.25">
      <c r="A512" s="6" t="s">
        <v>0</v>
      </c>
      <c r="B512" s="6" t="s">
        <v>7</v>
      </c>
      <c r="C512" s="6" t="s">
        <v>730</v>
      </c>
      <c r="D512" s="6" t="s">
        <v>731</v>
      </c>
      <c r="E512" s="6" t="s">
        <v>97</v>
      </c>
      <c r="F512" s="6" t="s">
        <v>98</v>
      </c>
      <c r="G512" s="6">
        <v>23</v>
      </c>
      <c r="H512" s="6">
        <v>83</v>
      </c>
      <c r="I512" s="6">
        <v>23</v>
      </c>
      <c r="J512" s="6">
        <v>85</v>
      </c>
      <c r="K512" s="6">
        <v>23</v>
      </c>
      <c r="L512" s="6">
        <v>78</v>
      </c>
      <c r="M512" s="6" t="s">
        <v>1101</v>
      </c>
      <c r="N512" s="6" t="s">
        <v>1090</v>
      </c>
      <c r="O512" s="6" t="s">
        <v>38</v>
      </c>
      <c r="P512" s="6" t="s">
        <v>1091</v>
      </c>
      <c r="Q512" s="6"/>
      <c r="R512" s="6"/>
    </row>
    <row r="513" spans="1:18" x14ac:dyDescent="0.25">
      <c r="A513" s="6" t="s">
        <v>0</v>
      </c>
      <c r="B513" s="6" t="s">
        <v>7</v>
      </c>
      <c r="C513" s="6" t="s">
        <v>730</v>
      </c>
      <c r="D513" s="6" t="s">
        <v>731</v>
      </c>
      <c r="E513" s="6" t="s">
        <v>97</v>
      </c>
      <c r="F513" s="6" t="s">
        <v>98</v>
      </c>
      <c r="G513" s="6">
        <v>23</v>
      </c>
      <c r="H513" s="6">
        <v>83</v>
      </c>
      <c r="I513" s="6">
        <v>23</v>
      </c>
      <c r="J513" s="6">
        <v>85</v>
      </c>
      <c r="K513" s="6">
        <v>23</v>
      </c>
      <c r="L513" s="6">
        <v>78</v>
      </c>
      <c r="M513" s="6" t="s">
        <v>1101</v>
      </c>
      <c r="N513" s="6" t="s">
        <v>1092</v>
      </c>
      <c r="O513" s="6" t="s">
        <v>1093</v>
      </c>
      <c r="P513" s="6" t="s">
        <v>1094</v>
      </c>
      <c r="Q513" s="6"/>
      <c r="R513" s="6"/>
    </row>
    <row r="514" spans="1:18" x14ac:dyDescent="0.25">
      <c r="A514" s="6" t="s">
        <v>0</v>
      </c>
      <c r="B514" s="6" t="s">
        <v>7</v>
      </c>
      <c r="C514" s="6" t="s">
        <v>730</v>
      </c>
      <c r="D514" s="6" t="s">
        <v>731</v>
      </c>
      <c r="E514" s="6" t="s">
        <v>97</v>
      </c>
      <c r="F514" s="6" t="s">
        <v>98</v>
      </c>
      <c r="G514" s="6">
        <v>23</v>
      </c>
      <c r="H514" s="6">
        <v>83</v>
      </c>
      <c r="I514" s="6">
        <v>23</v>
      </c>
      <c r="J514" s="6">
        <v>85</v>
      </c>
      <c r="K514" s="6">
        <v>23</v>
      </c>
      <c r="L514" s="6">
        <v>78</v>
      </c>
      <c r="M514" s="6" t="s">
        <v>1101</v>
      </c>
      <c r="N514" s="6" t="s">
        <v>1095</v>
      </c>
      <c r="O514" s="6" t="s">
        <v>39</v>
      </c>
      <c r="P514" s="6" t="s">
        <v>1107</v>
      </c>
      <c r="Q514" s="6"/>
      <c r="R514" s="6"/>
    </row>
    <row r="515" spans="1:18" x14ac:dyDescent="0.25">
      <c r="A515" s="6" t="s">
        <v>0</v>
      </c>
      <c r="B515" s="6" t="s">
        <v>7</v>
      </c>
      <c r="C515" s="6" t="s">
        <v>730</v>
      </c>
      <c r="D515" s="6" t="s">
        <v>731</v>
      </c>
      <c r="E515" s="6" t="s">
        <v>97</v>
      </c>
      <c r="F515" s="6" t="s">
        <v>98</v>
      </c>
      <c r="G515" s="6">
        <v>23</v>
      </c>
      <c r="H515" s="6">
        <v>83</v>
      </c>
      <c r="I515" s="6">
        <v>23</v>
      </c>
      <c r="J515" s="6">
        <v>85</v>
      </c>
      <c r="K515" s="6">
        <v>23</v>
      </c>
      <c r="L515" s="6">
        <v>78</v>
      </c>
      <c r="M515" s="6" t="s">
        <v>1106</v>
      </c>
      <c r="N515" s="6" t="s">
        <v>1090</v>
      </c>
      <c r="O515" s="6" t="s">
        <v>26</v>
      </c>
      <c r="P515" s="6" t="s">
        <v>1114</v>
      </c>
      <c r="Q515" s="6"/>
      <c r="R515" s="6"/>
    </row>
    <row r="516" spans="1:18" x14ac:dyDescent="0.25">
      <c r="A516" s="6" t="s">
        <v>0</v>
      </c>
      <c r="B516" s="6" t="s">
        <v>7</v>
      </c>
      <c r="C516" s="6" t="s">
        <v>730</v>
      </c>
      <c r="D516" s="6" t="s">
        <v>731</v>
      </c>
      <c r="E516" s="6" t="s">
        <v>97</v>
      </c>
      <c r="F516" s="6" t="s">
        <v>98</v>
      </c>
      <c r="G516" s="6">
        <v>23</v>
      </c>
      <c r="H516" s="6">
        <v>83</v>
      </c>
      <c r="I516" s="6">
        <v>23</v>
      </c>
      <c r="J516" s="6">
        <v>85</v>
      </c>
      <c r="K516" s="6">
        <v>23</v>
      </c>
      <c r="L516" s="6">
        <v>78</v>
      </c>
      <c r="M516" s="6" t="s">
        <v>1106</v>
      </c>
      <c r="N516" s="6" t="s">
        <v>1092</v>
      </c>
      <c r="O516" s="6" t="s">
        <v>26</v>
      </c>
      <c r="P516" s="6" t="s">
        <v>1100</v>
      </c>
      <c r="Q516" s="6"/>
      <c r="R516" s="6"/>
    </row>
    <row r="517" spans="1:18" x14ac:dyDescent="0.25">
      <c r="A517" s="6" t="s">
        <v>0</v>
      </c>
      <c r="B517" s="6" t="s">
        <v>7</v>
      </c>
      <c r="C517" s="6" t="s">
        <v>730</v>
      </c>
      <c r="D517" s="6" t="s">
        <v>731</v>
      </c>
      <c r="E517" s="6" t="s">
        <v>97</v>
      </c>
      <c r="F517" s="6" t="s">
        <v>98</v>
      </c>
      <c r="G517" s="6">
        <v>23</v>
      </c>
      <c r="H517" s="6">
        <v>83</v>
      </c>
      <c r="I517" s="6">
        <v>23</v>
      </c>
      <c r="J517" s="6">
        <v>85</v>
      </c>
      <c r="K517" s="6">
        <v>23</v>
      </c>
      <c r="L517" s="6">
        <v>78</v>
      </c>
      <c r="M517" s="6" t="s">
        <v>1106</v>
      </c>
      <c r="N517" s="6" t="s">
        <v>1095</v>
      </c>
      <c r="O517" s="6" t="s">
        <v>26</v>
      </c>
      <c r="P517" s="6" t="s">
        <v>1098</v>
      </c>
      <c r="Q517" s="6"/>
      <c r="R517" s="6"/>
    </row>
    <row r="518" spans="1:18" x14ac:dyDescent="0.25">
      <c r="A518" s="6" t="s">
        <v>0</v>
      </c>
      <c r="B518" s="6" t="s">
        <v>7</v>
      </c>
      <c r="C518" s="6" t="s">
        <v>109</v>
      </c>
      <c r="D518" s="6" t="s">
        <v>110</v>
      </c>
      <c r="E518" s="6" t="s">
        <v>97</v>
      </c>
      <c r="F518" s="6" t="s">
        <v>98</v>
      </c>
      <c r="G518" s="6">
        <v>44</v>
      </c>
      <c r="H518" s="6">
        <v>235</v>
      </c>
      <c r="I518" s="6">
        <v>36</v>
      </c>
      <c r="J518" s="6">
        <v>194</v>
      </c>
      <c r="K518" s="6">
        <v>43</v>
      </c>
      <c r="L518" s="6">
        <v>242</v>
      </c>
      <c r="M518" s="6" t="s">
        <v>1089</v>
      </c>
      <c r="N518" s="6" t="s">
        <v>1090</v>
      </c>
      <c r="O518" s="6" t="s">
        <v>38</v>
      </c>
      <c r="P518" s="6" t="s">
        <v>1109</v>
      </c>
      <c r="Q518" s="6"/>
      <c r="R518" s="6" t="s">
        <v>1124</v>
      </c>
    </row>
    <row r="519" spans="1:18" x14ac:dyDescent="0.25">
      <c r="A519" s="6" t="s">
        <v>0</v>
      </c>
      <c r="B519" s="6" t="s">
        <v>7</v>
      </c>
      <c r="C519" s="6" t="s">
        <v>109</v>
      </c>
      <c r="D519" s="6" t="s">
        <v>110</v>
      </c>
      <c r="E519" s="6" t="s">
        <v>97</v>
      </c>
      <c r="F519" s="6" t="s">
        <v>98</v>
      </c>
      <c r="G519" s="6">
        <v>44</v>
      </c>
      <c r="H519" s="6">
        <v>235</v>
      </c>
      <c r="I519" s="6">
        <v>36</v>
      </c>
      <c r="J519" s="6">
        <v>194</v>
      </c>
      <c r="K519" s="6">
        <v>43</v>
      </c>
      <c r="L519" s="6">
        <v>242</v>
      </c>
      <c r="M519" s="6" t="s">
        <v>1089</v>
      </c>
      <c r="N519" s="6" t="s">
        <v>1092</v>
      </c>
      <c r="O519" s="6" t="s">
        <v>26</v>
      </c>
      <c r="P519" s="6" t="s">
        <v>1099</v>
      </c>
      <c r="Q519" s="6"/>
      <c r="R519" s="6"/>
    </row>
    <row r="520" spans="1:18" x14ac:dyDescent="0.25">
      <c r="A520" s="6" t="s">
        <v>0</v>
      </c>
      <c r="B520" s="6" t="s">
        <v>7</v>
      </c>
      <c r="C520" s="6" t="s">
        <v>109</v>
      </c>
      <c r="D520" s="6" t="s">
        <v>110</v>
      </c>
      <c r="E520" s="6" t="s">
        <v>97</v>
      </c>
      <c r="F520" s="6" t="s">
        <v>98</v>
      </c>
      <c r="G520" s="6">
        <v>44</v>
      </c>
      <c r="H520" s="6">
        <v>235</v>
      </c>
      <c r="I520" s="6">
        <v>36</v>
      </c>
      <c r="J520" s="6">
        <v>194</v>
      </c>
      <c r="K520" s="6">
        <v>43</v>
      </c>
      <c r="L520" s="6">
        <v>242</v>
      </c>
      <c r="M520" s="6" t="s">
        <v>1089</v>
      </c>
      <c r="N520" s="6" t="s">
        <v>1095</v>
      </c>
      <c r="O520" s="6" t="s">
        <v>38</v>
      </c>
      <c r="P520" s="6" t="s">
        <v>1091</v>
      </c>
      <c r="Q520" s="6"/>
      <c r="R520" s="6"/>
    </row>
    <row r="521" spans="1:18" x14ac:dyDescent="0.25">
      <c r="A521" s="6" t="s">
        <v>0</v>
      </c>
      <c r="B521" s="6" t="s">
        <v>7</v>
      </c>
      <c r="C521" s="6" t="s">
        <v>109</v>
      </c>
      <c r="D521" s="6" t="s">
        <v>110</v>
      </c>
      <c r="E521" s="6" t="s">
        <v>97</v>
      </c>
      <c r="F521" s="6" t="s">
        <v>98</v>
      </c>
      <c r="G521" s="6">
        <v>44</v>
      </c>
      <c r="H521" s="6">
        <v>235</v>
      </c>
      <c r="I521" s="6">
        <v>36</v>
      </c>
      <c r="J521" s="6">
        <v>194</v>
      </c>
      <c r="K521" s="6">
        <v>43</v>
      </c>
      <c r="L521" s="6">
        <v>242</v>
      </c>
      <c r="M521" s="6" t="s">
        <v>1097</v>
      </c>
      <c r="N521" s="6" t="s">
        <v>1090</v>
      </c>
      <c r="O521" s="6" t="s">
        <v>36</v>
      </c>
      <c r="P521" s="6" t="s">
        <v>1096</v>
      </c>
      <c r="Q521" s="6"/>
      <c r="R521" s="6" t="s">
        <v>1125</v>
      </c>
    </row>
    <row r="522" spans="1:18" x14ac:dyDescent="0.25">
      <c r="A522" s="6" t="s">
        <v>0</v>
      </c>
      <c r="B522" s="6" t="s">
        <v>7</v>
      </c>
      <c r="C522" s="6" t="s">
        <v>109</v>
      </c>
      <c r="D522" s="6" t="s">
        <v>110</v>
      </c>
      <c r="E522" s="6" t="s">
        <v>97</v>
      </c>
      <c r="F522" s="6" t="s">
        <v>98</v>
      </c>
      <c r="G522" s="6">
        <v>44</v>
      </c>
      <c r="H522" s="6">
        <v>235</v>
      </c>
      <c r="I522" s="6">
        <v>36</v>
      </c>
      <c r="J522" s="6">
        <v>194</v>
      </c>
      <c r="K522" s="6">
        <v>43</v>
      </c>
      <c r="L522" s="6">
        <v>242</v>
      </c>
      <c r="M522" s="6" t="s">
        <v>1097</v>
      </c>
      <c r="N522" s="6" t="s">
        <v>1092</v>
      </c>
      <c r="O522" s="6" t="s">
        <v>1093</v>
      </c>
      <c r="P522" s="6" t="s">
        <v>1094</v>
      </c>
      <c r="Q522" s="6"/>
      <c r="R522" s="6"/>
    </row>
    <row r="523" spans="1:18" x14ac:dyDescent="0.25">
      <c r="A523" s="6" t="s">
        <v>0</v>
      </c>
      <c r="B523" s="6" t="s">
        <v>7</v>
      </c>
      <c r="C523" s="6" t="s">
        <v>109</v>
      </c>
      <c r="D523" s="6" t="s">
        <v>110</v>
      </c>
      <c r="E523" s="6" t="s">
        <v>97</v>
      </c>
      <c r="F523" s="6" t="s">
        <v>98</v>
      </c>
      <c r="G523" s="6">
        <v>44</v>
      </c>
      <c r="H523" s="6">
        <v>235</v>
      </c>
      <c r="I523" s="6">
        <v>36</v>
      </c>
      <c r="J523" s="6">
        <v>194</v>
      </c>
      <c r="K523" s="6">
        <v>43</v>
      </c>
      <c r="L523" s="6">
        <v>242</v>
      </c>
      <c r="M523" s="6" t="s">
        <v>1097</v>
      </c>
      <c r="N523" s="6" t="s">
        <v>1095</v>
      </c>
      <c r="O523" s="6" t="s">
        <v>39</v>
      </c>
      <c r="P523" s="6" t="s">
        <v>1112</v>
      </c>
      <c r="Q523" s="6"/>
      <c r="R523" s="6"/>
    </row>
    <row r="524" spans="1:18" x14ac:dyDescent="0.25">
      <c r="A524" s="6" t="s">
        <v>0</v>
      </c>
      <c r="B524" s="6" t="s">
        <v>7</v>
      </c>
      <c r="C524" s="6" t="s">
        <v>109</v>
      </c>
      <c r="D524" s="6" t="s">
        <v>110</v>
      </c>
      <c r="E524" s="6" t="s">
        <v>97</v>
      </c>
      <c r="F524" s="6" t="s">
        <v>98</v>
      </c>
      <c r="G524" s="6">
        <v>44</v>
      </c>
      <c r="H524" s="6">
        <v>235</v>
      </c>
      <c r="I524" s="6">
        <v>36</v>
      </c>
      <c r="J524" s="6">
        <v>194</v>
      </c>
      <c r="K524" s="6">
        <v>43</v>
      </c>
      <c r="L524" s="6">
        <v>242</v>
      </c>
      <c r="M524" s="6" t="s">
        <v>1101</v>
      </c>
      <c r="N524" s="6" t="s">
        <v>1090</v>
      </c>
      <c r="O524" s="6" t="s">
        <v>38</v>
      </c>
      <c r="P524" s="6" t="s">
        <v>1091</v>
      </c>
      <c r="Q524" s="6"/>
      <c r="R524" s="6"/>
    </row>
    <row r="525" spans="1:18" x14ac:dyDescent="0.25">
      <c r="A525" s="6" t="s">
        <v>0</v>
      </c>
      <c r="B525" s="6" t="s">
        <v>7</v>
      </c>
      <c r="C525" s="6" t="s">
        <v>109</v>
      </c>
      <c r="D525" s="6" t="s">
        <v>110</v>
      </c>
      <c r="E525" s="6" t="s">
        <v>97</v>
      </c>
      <c r="F525" s="6" t="s">
        <v>98</v>
      </c>
      <c r="G525" s="6">
        <v>44</v>
      </c>
      <c r="H525" s="6">
        <v>235</v>
      </c>
      <c r="I525" s="6">
        <v>36</v>
      </c>
      <c r="J525" s="6">
        <v>194</v>
      </c>
      <c r="K525" s="6">
        <v>43</v>
      </c>
      <c r="L525" s="6">
        <v>242</v>
      </c>
      <c r="M525" s="6" t="s">
        <v>1101</v>
      </c>
      <c r="N525" s="6" t="s">
        <v>1092</v>
      </c>
      <c r="O525" s="6" t="s">
        <v>38</v>
      </c>
      <c r="P525" s="6" t="s">
        <v>1102</v>
      </c>
      <c r="Q525" s="6"/>
      <c r="R525" s="6"/>
    </row>
    <row r="526" spans="1:18" x14ac:dyDescent="0.25">
      <c r="A526" s="6" t="s">
        <v>0</v>
      </c>
      <c r="B526" s="6" t="s">
        <v>7</v>
      </c>
      <c r="C526" s="6" t="s">
        <v>109</v>
      </c>
      <c r="D526" s="6" t="s">
        <v>110</v>
      </c>
      <c r="E526" s="6" t="s">
        <v>97</v>
      </c>
      <c r="F526" s="6" t="s">
        <v>98</v>
      </c>
      <c r="G526" s="6">
        <v>44</v>
      </c>
      <c r="H526" s="6">
        <v>235</v>
      </c>
      <c r="I526" s="6">
        <v>36</v>
      </c>
      <c r="J526" s="6">
        <v>194</v>
      </c>
      <c r="K526" s="6">
        <v>43</v>
      </c>
      <c r="L526" s="6">
        <v>242</v>
      </c>
      <c r="M526" s="6" t="s">
        <v>1101</v>
      </c>
      <c r="N526" s="6" t="s">
        <v>1095</v>
      </c>
      <c r="O526" s="6" t="s">
        <v>39</v>
      </c>
      <c r="P526" s="6" t="s">
        <v>1112</v>
      </c>
      <c r="Q526" s="6"/>
      <c r="R526" s="6"/>
    </row>
    <row r="527" spans="1:18" x14ac:dyDescent="0.25">
      <c r="A527" s="6" t="s">
        <v>0</v>
      </c>
      <c r="B527" s="6" t="s">
        <v>7</v>
      </c>
      <c r="C527" s="6" t="s">
        <v>109</v>
      </c>
      <c r="D527" s="6" t="s">
        <v>110</v>
      </c>
      <c r="E527" s="6" t="s">
        <v>97</v>
      </c>
      <c r="F527" s="6" t="s">
        <v>98</v>
      </c>
      <c r="G527" s="6">
        <v>44</v>
      </c>
      <c r="H527" s="6">
        <v>235</v>
      </c>
      <c r="I527" s="6">
        <v>36</v>
      </c>
      <c r="J527" s="6">
        <v>194</v>
      </c>
      <c r="K527" s="6">
        <v>43</v>
      </c>
      <c r="L527" s="6">
        <v>242</v>
      </c>
      <c r="M527" s="6" t="s">
        <v>1106</v>
      </c>
      <c r="N527" s="6" t="s">
        <v>1090</v>
      </c>
      <c r="O527" s="6" t="s">
        <v>26</v>
      </c>
      <c r="P527" s="6" t="s">
        <v>1114</v>
      </c>
      <c r="Q527" s="6"/>
      <c r="R527" s="6"/>
    </row>
    <row r="528" spans="1:18" x14ac:dyDescent="0.25">
      <c r="A528" s="6" t="s">
        <v>0</v>
      </c>
      <c r="B528" s="6" t="s">
        <v>7</v>
      </c>
      <c r="C528" s="6" t="s">
        <v>109</v>
      </c>
      <c r="D528" s="6" t="s">
        <v>110</v>
      </c>
      <c r="E528" s="6" t="s">
        <v>97</v>
      </c>
      <c r="F528" s="6" t="s">
        <v>98</v>
      </c>
      <c r="G528" s="6">
        <v>44</v>
      </c>
      <c r="H528" s="6">
        <v>235</v>
      </c>
      <c r="I528" s="6">
        <v>36</v>
      </c>
      <c r="J528" s="6">
        <v>194</v>
      </c>
      <c r="K528" s="6">
        <v>43</v>
      </c>
      <c r="L528" s="6">
        <v>242</v>
      </c>
      <c r="M528" s="6" t="s">
        <v>1106</v>
      </c>
      <c r="N528" s="6" t="s">
        <v>1092</v>
      </c>
      <c r="O528" s="6" t="s">
        <v>38</v>
      </c>
      <c r="P528" s="6" t="s">
        <v>1110</v>
      </c>
      <c r="Q528" s="6"/>
      <c r="R528" s="6"/>
    </row>
    <row r="529" spans="1:18" x14ac:dyDescent="0.25">
      <c r="A529" s="6" t="s">
        <v>0</v>
      </c>
      <c r="B529" s="6" t="s">
        <v>7</v>
      </c>
      <c r="C529" s="6" t="s">
        <v>109</v>
      </c>
      <c r="D529" s="6" t="s">
        <v>110</v>
      </c>
      <c r="E529" s="6" t="s">
        <v>97</v>
      </c>
      <c r="F529" s="6" t="s">
        <v>98</v>
      </c>
      <c r="G529" s="6">
        <v>44</v>
      </c>
      <c r="H529" s="6">
        <v>235</v>
      </c>
      <c r="I529" s="6">
        <v>36</v>
      </c>
      <c r="J529" s="6">
        <v>194</v>
      </c>
      <c r="K529" s="6">
        <v>43</v>
      </c>
      <c r="L529" s="6">
        <v>242</v>
      </c>
      <c r="M529" s="6" t="s">
        <v>1106</v>
      </c>
      <c r="N529" s="6" t="s">
        <v>1095</v>
      </c>
      <c r="O529" s="6" t="s">
        <v>26</v>
      </c>
      <c r="P529" s="6" t="s">
        <v>1098</v>
      </c>
      <c r="Q529" s="6"/>
      <c r="R529" s="6"/>
    </row>
    <row r="530" spans="1:18" x14ac:dyDescent="0.25">
      <c r="A530" s="6" t="s">
        <v>0</v>
      </c>
      <c r="B530" s="6" t="s">
        <v>7</v>
      </c>
      <c r="C530" s="6" t="s">
        <v>735</v>
      </c>
      <c r="D530" s="6" t="s">
        <v>736</v>
      </c>
      <c r="E530" s="6" t="s">
        <v>97</v>
      </c>
      <c r="F530" s="6" t="s">
        <v>98</v>
      </c>
      <c r="G530" s="6">
        <v>14</v>
      </c>
      <c r="H530" s="6">
        <v>74</v>
      </c>
      <c r="I530" s="6">
        <v>14</v>
      </c>
      <c r="J530" s="6">
        <v>68</v>
      </c>
      <c r="K530" s="6">
        <v>14</v>
      </c>
      <c r="L530" s="6">
        <v>68</v>
      </c>
      <c r="M530" s="6" t="s">
        <v>1089</v>
      </c>
      <c r="N530" s="6" t="s">
        <v>1090</v>
      </c>
      <c r="O530" s="6" t="s">
        <v>38</v>
      </c>
      <c r="P530" s="6" t="s">
        <v>1102</v>
      </c>
      <c r="Q530" s="6"/>
      <c r="R530" s="6"/>
    </row>
    <row r="531" spans="1:18" x14ac:dyDescent="0.25">
      <c r="A531" s="6" t="s">
        <v>0</v>
      </c>
      <c r="B531" s="6" t="s">
        <v>7</v>
      </c>
      <c r="C531" s="6" t="s">
        <v>735</v>
      </c>
      <c r="D531" s="6" t="s">
        <v>736</v>
      </c>
      <c r="E531" s="6" t="s">
        <v>97</v>
      </c>
      <c r="F531" s="6" t="s">
        <v>98</v>
      </c>
      <c r="G531" s="6">
        <v>14</v>
      </c>
      <c r="H531" s="6">
        <v>74</v>
      </c>
      <c r="I531" s="6">
        <v>14</v>
      </c>
      <c r="J531" s="6">
        <v>68</v>
      </c>
      <c r="K531" s="6">
        <v>14</v>
      </c>
      <c r="L531" s="6">
        <v>68</v>
      </c>
      <c r="M531" s="6" t="s">
        <v>1089</v>
      </c>
      <c r="N531" s="6" t="s">
        <v>1092</v>
      </c>
      <c r="O531" s="6" t="s">
        <v>1093</v>
      </c>
      <c r="P531" s="6" t="s">
        <v>1094</v>
      </c>
      <c r="Q531" s="6"/>
      <c r="R531" s="6"/>
    </row>
    <row r="532" spans="1:18" x14ac:dyDescent="0.25">
      <c r="A532" s="6" t="s">
        <v>0</v>
      </c>
      <c r="B532" s="6" t="s">
        <v>7</v>
      </c>
      <c r="C532" s="6" t="s">
        <v>735</v>
      </c>
      <c r="D532" s="6" t="s">
        <v>736</v>
      </c>
      <c r="E532" s="6" t="s">
        <v>97</v>
      </c>
      <c r="F532" s="6" t="s">
        <v>98</v>
      </c>
      <c r="G532" s="6">
        <v>14</v>
      </c>
      <c r="H532" s="6">
        <v>74</v>
      </c>
      <c r="I532" s="6">
        <v>14</v>
      </c>
      <c r="J532" s="6">
        <v>68</v>
      </c>
      <c r="K532" s="6">
        <v>14</v>
      </c>
      <c r="L532" s="6">
        <v>68</v>
      </c>
      <c r="M532" s="6" t="s">
        <v>1089</v>
      </c>
      <c r="N532" s="6" t="s">
        <v>1095</v>
      </c>
      <c r="O532" s="6" t="s">
        <v>36</v>
      </c>
      <c r="P532" s="6" t="s">
        <v>1096</v>
      </c>
      <c r="Q532" s="6"/>
      <c r="R532" s="6"/>
    </row>
    <row r="533" spans="1:18" x14ac:dyDescent="0.25">
      <c r="A533" s="6" t="s">
        <v>0</v>
      </c>
      <c r="B533" s="6" t="s">
        <v>7</v>
      </c>
      <c r="C533" s="6" t="s">
        <v>735</v>
      </c>
      <c r="D533" s="6" t="s">
        <v>736</v>
      </c>
      <c r="E533" s="6" t="s">
        <v>97</v>
      </c>
      <c r="F533" s="6" t="s">
        <v>98</v>
      </c>
      <c r="G533" s="6">
        <v>14</v>
      </c>
      <c r="H533" s="6">
        <v>74</v>
      </c>
      <c r="I533" s="6">
        <v>14</v>
      </c>
      <c r="J533" s="6">
        <v>68</v>
      </c>
      <c r="K533" s="6">
        <v>14</v>
      </c>
      <c r="L533" s="6">
        <v>68</v>
      </c>
      <c r="M533" s="6" t="s">
        <v>1097</v>
      </c>
      <c r="N533" s="6" t="s">
        <v>1090</v>
      </c>
      <c r="O533" s="6" t="s">
        <v>38</v>
      </c>
      <c r="P533" s="6" t="s">
        <v>1102</v>
      </c>
      <c r="Q533" s="6"/>
      <c r="R533" s="6"/>
    </row>
    <row r="534" spans="1:18" x14ac:dyDescent="0.25">
      <c r="A534" s="6" t="s">
        <v>0</v>
      </c>
      <c r="B534" s="6" t="s">
        <v>7</v>
      </c>
      <c r="C534" s="6" t="s">
        <v>735</v>
      </c>
      <c r="D534" s="6" t="s">
        <v>736</v>
      </c>
      <c r="E534" s="6" t="s">
        <v>97</v>
      </c>
      <c r="F534" s="6" t="s">
        <v>98</v>
      </c>
      <c r="G534" s="6">
        <v>14</v>
      </c>
      <c r="H534" s="6">
        <v>74</v>
      </c>
      <c r="I534" s="6">
        <v>14</v>
      </c>
      <c r="J534" s="6">
        <v>68</v>
      </c>
      <c r="K534" s="6">
        <v>14</v>
      </c>
      <c r="L534" s="6">
        <v>68</v>
      </c>
      <c r="M534" s="6" t="s">
        <v>1097</v>
      </c>
      <c r="N534" s="6" t="s">
        <v>1092</v>
      </c>
      <c r="O534" s="6" t="s">
        <v>1093</v>
      </c>
      <c r="P534" s="6" t="s">
        <v>1094</v>
      </c>
      <c r="Q534" s="6"/>
      <c r="R534" s="6"/>
    </row>
    <row r="535" spans="1:18" x14ac:dyDescent="0.25">
      <c r="A535" s="6" t="s">
        <v>0</v>
      </c>
      <c r="B535" s="6" t="s">
        <v>7</v>
      </c>
      <c r="C535" s="6" t="s">
        <v>735</v>
      </c>
      <c r="D535" s="6" t="s">
        <v>736</v>
      </c>
      <c r="E535" s="6" t="s">
        <v>97</v>
      </c>
      <c r="F535" s="6" t="s">
        <v>98</v>
      </c>
      <c r="G535" s="6">
        <v>14</v>
      </c>
      <c r="H535" s="6">
        <v>74</v>
      </c>
      <c r="I535" s="6">
        <v>14</v>
      </c>
      <c r="J535" s="6">
        <v>68</v>
      </c>
      <c r="K535" s="6">
        <v>14</v>
      </c>
      <c r="L535" s="6">
        <v>68</v>
      </c>
      <c r="M535" s="6" t="s">
        <v>1097</v>
      </c>
      <c r="N535" s="6" t="s">
        <v>1095</v>
      </c>
      <c r="O535" s="6" t="s">
        <v>38</v>
      </c>
      <c r="P535" s="6" t="s">
        <v>1109</v>
      </c>
      <c r="Q535" s="6"/>
      <c r="R535" s="6"/>
    </row>
    <row r="536" spans="1:18" x14ac:dyDescent="0.25">
      <c r="A536" s="6" t="s">
        <v>0</v>
      </c>
      <c r="B536" s="6" t="s">
        <v>7</v>
      </c>
      <c r="C536" s="6" t="s">
        <v>735</v>
      </c>
      <c r="D536" s="6" t="s">
        <v>736</v>
      </c>
      <c r="E536" s="6" t="s">
        <v>97</v>
      </c>
      <c r="F536" s="6" t="s">
        <v>98</v>
      </c>
      <c r="G536" s="6">
        <v>14</v>
      </c>
      <c r="H536" s="6">
        <v>74</v>
      </c>
      <c r="I536" s="6">
        <v>14</v>
      </c>
      <c r="J536" s="6">
        <v>68</v>
      </c>
      <c r="K536" s="6">
        <v>14</v>
      </c>
      <c r="L536" s="6">
        <v>68</v>
      </c>
      <c r="M536" s="6" t="s">
        <v>1101</v>
      </c>
      <c r="N536" s="6" t="s">
        <v>1090</v>
      </c>
      <c r="O536" s="6" t="s">
        <v>38</v>
      </c>
      <c r="P536" s="6" t="s">
        <v>1102</v>
      </c>
      <c r="Q536" s="6"/>
      <c r="R536" s="6"/>
    </row>
    <row r="537" spans="1:18" x14ac:dyDescent="0.25">
      <c r="A537" s="6" t="s">
        <v>0</v>
      </c>
      <c r="B537" s="6" t="s">
        <v>7</v>
      </c>
      <c r="C537" s="6" t="s">
        <v>735</v>
      </c>
      <c r="D537" s="6" t="s">
        <v>736</v>
      </c>
      <c r="E537" s="6" t="s">
        <v>97</v>
      </c>
      <c r="F537" s="6" t="s">
        <v>98</v>
      </c>
      <c r="G537" s="6">
        <v>14</v>
      </c>
      <c r="H537" s="6">
        <v>74</v>
      </c>
      <c r="I537" s="6">
        <v>14</v>
      </c>
      <c r="J537" s="6">
        <v>68</v>
      </c>
      <c r="K537" s="6">
        <v>14</v>
      </c>
      <c r="L537" s="6">
        <v>68</v>
      </c>
      <c r="M537" s="6" t="s">
        <v>1101</v>
      </c>
      <c r="N537" s="6" t="s">
        <v>1092</v>
      </c>
      <c r="O537" s="6" t="s">
        <v>1093</v>
      </c>
      <c r="P537" s="6" t="s">
        <v>1094</v>
      </c>
      <c r="Q537" s="6"/>
      <c r="R537" s="6"/>
    </row>
    <row r="538" spans="1:18" x14ac:dyDescent="0.25">
      <c r="A538" s="6" t="s">
        <v>0</v>
      </c>
      <c r="B538" s="6" t="s">
        <v>7</v>
      </c>
      <c r="C538" s="6" t="s">
        <v>735</v>
      </c>
      <c r="D538" s="6" t="s">
        <v>736</v>
      </c>
      <c r="E538" s="6" t="s">
        <v>97</v>
      </c>
      <c r="F538" s="6" t="s">
        <v>98</v>
      </c>
      <c r="G538" s="6">
        <v>14</v>
      </c>
      <c r="H538" s="6">
        <v>74</v>
      </c>
      <c r="I538" s="6">
        <v>14</v>
      </c>
      <c r="J538" s="6">
        <v>68</v>
      </c>
      <c r="K538" s="6">
        <v>14</v>
      </c>
      <c r="L538" s="6">
        <v>68</v>
      </c>
      <c r="M538" s="6" t="s">
        <v>1101</v>
      </c>
      <c r="N538" s="6" t="s">
        <v>1095</v>
      </c>
      <c r="O538" s="6" t="s">
        <v>36</v>
      </c>
      <c r="P538" s="6" t="s">
        <v>1105</v>
      </c>
      <c r="Q538" s="6"/>
      <c r="R538" s="6"/>
    </row>
    <row r="539" spans="1:18" x14ac:dyDescent="0.25">
      <c r="A539" s="6" t="s">
        <v>0</v>
      </c>
      <c r="B539" s="6" t="s">
        <v>7</v>
      </c>
      <c r="C539" s="6" t="s">
        <v>735</v>
      </c>
      <c r="D539" s="6" t="s">
        <v>736</v>
      </c>
      <c r="E539" s="6" t="s">
        <v>97</v>
      </c>
      <c r="F539" s="6" t="s">
        <v>98</v>
      </c>
      <c r="G539" s="6">
        <v>14</v>
      </c>
      <c r="H539" s="6">
        <v>74</v>
      </c>
      <c r="I539" s="6">
        <v>14</v>
      </c>
      <c r="J539" s="6">
        <v>68</v>
      </c>
      <c r="K539" s="6">
        <v>14</v>
      </c>
      <c r="L539" s="6">
        <v>68</v>
      </c>
      <c r="M539" s="6" t="s">
        <v>1106</v>
      </c>
      <c r="N539" s="6" t="s">
        <v>1090</v>
      </c>
      <c r="O539" s="6" t="s">
        <v>38</v>
      </c>
      <c r="P539" s="6" t="s">
        <v>1102</v>
      </c>
      <c r="Q539" s="6"/>
      <c r="R539" s="6"/>
    </row>
    <row r="540" spans="1:18" x14ac:dyDescent="0.25">
      <c r="A540" s="6" t="s">
        <v>0</v>
      </c>
      <c r="B540" s="6" t="s">
        <v>7</v>
      </c>
      <c r="C540" s="6" t="s">
        <v>735</v>
      </c>
      <c r="D540" s="6" t="s">
        <v>736</v>
      </c>
      <c r="E540" s="6" t="s">
        <v>97</v>
      </c>
      <c r="F540" s="6" t="s">
        <v>98</v>
      </c>
      <c r="G540" s="6">
        <v>14</v>
      </c>
      <c r="H540" s="6">
        <v>74</v>
      </c>
      <c r="I540" s="6">
        <v>14</v>
      </c>
      <c r="J540" s="6">
        <v>68</v>
      </c>
      <c r="K540" s="6">
        <v>14</v>
      </c>
      <c r="L540" s="6">
        <v>68</v>
      </c>
      <c r="M540" s="6" t="s">
        <v>1106</v>
      </c>
      <c r="N540" s="6" t="s">
        <v>1092</v>
      </c>
      <c r="O540" s="6" t="s">
        <v>26</v>
      </c>
      <c r="P540" s="6" t="s">
        <v>1098</v>
      </c>
      <c r="Q540" s="6"/>
      <c r="R540" s="6"/>
    </row>
    <row r="541" spans="1:18" x14ac:dyDescent="0.25">
      <c r="A541" s="6" t="s">
        <v>0</v>
      </c>
      <c r="B541" s="6" t="s">
        <v>7</v>
      </c>
      <c r="C541" s="6" t="s">
        <v>735</v>
      </c>
      <c r="D541" s="6" t="s">
        <v>736</v>
      </c>
      <c r="E541" s="6" t="s">
        <v>97</v>
      </c>
      <c r="F541" s="6" t="s">
        <v>98</v>
      </c>
      <c r="G541" s="6">
        <v>14</v>
      </c>
      <c r="H541" s="6">
        <v>74</v>
      </c>
      <c r="I541" s="6">
        <v>14</v>
      </c>
      <c r="J541" s="6">
        <v>68</v>
      </c>
      <c r="K541" s="6">
        <v>14</v>
      </c>
      <c r="L541" s="6">
        <v>68</v>
      </c>
      <c r="M541" s="6" t="s">
        <v>1106</v>
      </c>
      <c r="N541" s="6" t="s">
        <v>1095</v>
      </c>
      <c r="O541" s="6" t="s">
        <v>26</v>
      </c>
      <c r="P541" s="6" t="s">
        <v>1100</v>
      </c>
      <c r="Q541" s="6"/>
      <c r="R541" s="6"/>
    </row>
    <row r="542" spans="1:18" x14ac:dyDescent="0.25">
      <c r="A542" s="6" t="s">
        <v>0</v>
      </c>
      <c r="B542" s="6" t="s">
        <v>7</v>
      </c>
      <c r="C542" s="6" t="s">
        <v>177</v>
      </c>
      <c r="D542" s="6" t="s">
        <v>178</v>
      </c>
      <c r="E542" s="6" t="s">
        <v>97</v>
      </c>
      <c r="F542" s="6" t="s">
        <v>125</v>
      </c>
      <c r="G542" s="6">
        <v>23</v>
      </c>
      <c r="H542" s="6">
        <v>124</v>
      </c>
      <c r="I542" s="6">
        <v>20</v>
      </c>
      <c r="J542" s="6">
        <v>110</v>
      </c>
      <c r="K542" s="6">
        <v>20</v>
      </c>
      <c r="L542" s="6">
        <v>110</v>
      </c>
      <c r="M542" s="6" t="s">
        <v>1089</v>
      </c>
      <c r="N542" s="6" t="s">
        <v>1090</v>
      </c>
      <c r="O542" s="6" t="s">
        <v>1093</v>
      </c>
      <c r="P542" s="6" t="s">
        <v>1094</v>
      </c>
      <c r="Q542" s="6"/>
      <c r="R542" s="6"/>
    </row>
    <row r="543" spans="1:18" x14ac:dyDescent="0.25">
      <c r="A543" s="6" t="s">
        <v>0</v>
      </c>
      <c r="B543" s="6" t="s">
        <v>7</v>
      </c>
      <c r="C543" s="6" t="s">
        <v>177</v>
      </c>
      <c r="D543" s="6" t="s">
        <v>178</v>
      </c>
      <c r="E543" s="6" t="s">
        <v>97</v>
      </c>
      <c r="F543" s="6" t="s">
        <v>125</v>
      </c>
      <c r="G543" s="6">
        <v>23</v>
      </c>
      <c r="H543" s="6">
        <v>124</v>
      </c>
      <c r="I543" s="6">
        <v>20</v>
      </c>
      <c r="J543" s="6">
        <v>110</v>
      </c>
      <c r="K543" s="6">
        <v>20</v>
      </c>
      <c r="L543" s="6">
        <v>110</v>
      </c>
      <c r="M543" s="6" t="s">
        <v>1089</v>
      </c>
      <c r="N543" s="6" t="s">
        <v>1092</v>
      </c>
      <c r="O543" s="6" t="s">
        <v>39</v>
      </c>
      <c r="P543" s="6" t="s">
        <v>1107</v>
      </c>
      <c r="Q543" s="6"/>
      <c r="R543" s="6"/>
    </row>
    <row r="544" spans="1:18" x14ac:dyDescent="0.25">
      <c r="A544" s="6" t="s">
        <v>0</v>
      </c>
      <c r="B544" s="6" t="s">
        <v>7</v>
      </c>
      <c r="C544" s="6" t="s">
        <v>177</v>
      </c>
      <c r="D544" s="6" t="s">
        <v>178</v>
      </c>
      <c r="E544" s="6" t="s">
        <v>97</v>
      </c>
      <c r="F544" s="6" t="s">
        <v>125</v>
      </c>
      <c r="G544" s="6">
        <v>23</v>
      </c>
      <c r="H544" s="6">
        <v>124</v>
      </c>
      <c r="I544" s="6">
        <v>20</v>
      </c>
      <c r="J544" s="6">
        <v>110</v>
      </c>
      <c r="K544" s="6">
        <v>20</v>
      </c>
      <c r="L544" s="6">
        <v>110</v>
      </c>
      <c r="M544" s="6" t="s">
        <v>1089</v>
      </c>
      <c r="N544" s="6" t="s">
        <v>1095</v>
      </c>
      <c r="O544" s="6" t="s">
        <v>26</v>
      </c>
      <c r="P544" s="6" t="s">
        <v>1098</v>
      </c>
      <c r="Q544" s="6"/>
      <c r="R544" s="6"/>
    </row>
    <row r="545" spans="1:18" x14ac:dyDescent="0.25">
      <c r="A545" s="6" t="s">
        <v>0</v>
      </c>
      <c r="B545" s="6" t="s">
        <v>7</v>
      </c>
      <c r="C545" s="6" t="s">
        <v>177</v>
      </c>
      <c r="D545" s="6" t="s">
        <v>178</v>
      </c>
      <c r="E545" s="6" t="s">
        <v>97</v>
      </c>
      <c r="F545" s="6" t="s">
        <v>125</v>
      </c>
      <c r="G545" s="6">
        <v>23</v>
      </c>
      <c r="H545" s="6">
        <v>124</v>
      </c>
      <c r="I545" s="6">
        <v>20</v>
      </c>
      <c r="J545" s="6">
        <v>110</v>
      </c>
      <c r="K545" s="6">
        <v>20</v>
      </c>
      <c r="L545" s="6">
        <v>110</v>
      </c>
      <c r="M545" s="6" t="s">
        <v>1097</v>
      </c>
      <c r="N545" s="6" t="s">
        <v>1090</v>
      </c>
      <c r="O545" s="6" t="s">
        <v>38</v>
      </c>
      <c r="P545" s="6" t="s">
        <v>1091</v>
      </c>
      <c r="Q545" s="6"/>
      <c r="R545" s="6"/>
    </row>
    <row r="546" spans="1:18" x14ac:dyDescent="0.25">
      <c r="A546" s="6" t="s">
        <v>0</v>
      </c>
      <c r="B546" s="6" t="s">
        <v>7</v>
      </c>
      <c r="C546" s="6" t="s">
        <v>177</v>
      </c>
      <c r="D546" s="6" t="s">
        <v>178</v>
      </c>
      <c r="E546" s="6" t="s">
        <v>97</v>
      </c>
      <c r="F546" s="6" t="s">
        <v>125</v>
      </c>
      <c r="G546" s="6">
        <v>23</v>
      </c>
      <c r="H546" s="6">
        <v>124</v>
      </c>
      <c r="I546" s="6">
        <v>20</v>
      </c>
      <c r="J546" s="6">
        <v>110</v>
      </c>
      <c r="K546" s="6">
        <v>20</v>
      </c>
      <c r="L546" s="6">
        <v>110</v>
      </c>
      <c r="M546" s="6" t="s">
        <v>1097</v>
      </c>
      <c r="N546" s="6" t="s">
        <v>1092</v>
      </c>
      <c r="O546" s="6" t="s">
        <v>39</v>
      </c>
      <c r="P546" s="6" t="s">
        <v>1107</v>
      </c>
      <c r="Q546" s="6"/>
      <c r="R546" s="6"/>
    </row>
    <row r="547" spans="1:18" x14ac:dyDescent="0.25">
      <c r="A547" s="6" t="s">
        <v>0</v>
      </c>
      <c r="B547" s="6" t="s">
        <v>7</v>
      </c>
      <c r="C547" s="6" t="s">
        <v>177</v>
      </c>
      <c r="D547" s="6" t="s">
        <v>178</v>
      </c>
      <c r="E547" s="6" t="s">
        <v>97</v>
      </c>
      <c r="F547" s="6" t="s">
        <v>125</v>
      </c>
      <c r="G547" s="6">
        <v>23</v>
      </c>
      <c r="H547" s="6">
        <v>124</v>
      </c>
      <c r="I547" s="6">
        <v>20</v>
      </c>
      <c r="J547" s="6">
        <v>110</v>
      </c>
      <c r="K547" s="6">
        <v>20</v>
      </c>
      <c r="L547" s="6">
        <v>110</v>
      </c>
      <c r="M547" s="6" t="s">
        <v>1097</v>
      </c>
      <c r="N547" s="6" t="s">
        <v>1095</v>
      </c>
      <c r="O547" s="6" t="s">
        <v>40</v>
      </c>
      <c r="P547" s="6" t="s">
        <v>1115</v>
      </c>
      <c r="Q547" s="6"/>
      <c r="R547" s="6"/>
    </row>
    <row r="548" spans="1:18" x14ac:dyDescent="0.25">
      <c r="A548" s="6" t="s">
        <v>0</v>
      </c>
      <c r="B548" s="6" t="s">
        <v>7</v>
      </c>
      <c r="C548" s="6" t="s">
        <v>177</v>
      </c>
      <c r="D548" s="6" t="s">
        <v>178</v>
      </c>
      <c r="E548" s="6" t="s">
        <v>97</v>
      </c>
      <c r="F548" s="6" t="s">
        <v>125</v>
      </c>
      <c r="G548" s="6">
        <v>23</v>
      </c>
      <c r="H548" s="6">
        <v>124</v>
      </c>
      <c r="I548" s="6">
        <v>20</v>
      </c>
      <c r="J548" s="6">
        <v>110</v>
      </c>
      <c r="K548" s="6">
        <v>20</v>
      </c>
      <c r="L548" s="6">
        <v>110</v>
      </c>
      <c r="M548" s="6" t="s">
        <v>1101</v>
      </c>
      <c r="N548" s="6" t="s">
        <v>1090</v>
      </c>
      <c r="O548" s="6" t="s">
        <v>1103</v>
      </c>
      <c r="P548" s="6" t="s">
        <v>1104</v>
      </c>
      <c r="Q548" s="6"/>
      <c r="R548" s="6"/>
    </row>
    <row r="549" spans="1:18" x14ac:dyDescent="0.25">
      <c r="A549" s="6" t="s">
        <v>0</v>
      </c>
      <c r="B549" s="6" t="s">
        <v>7</v>
      </c>
      <c r="C549" s="6" t="s">
        <v>177</v>
      </c>
      <c r="D549" s="6" t="s">
        <v>178</v>
      </c>
      <c r="E549" s="6" t="s">
        <v>97</v>
      </c>
      <c r="F549" s="6" t="s">
        <v>125</v>
      </c>
      <c r="G549" s="6">
        <v>23</v>
      </c>
      <c r="H549" s="6">
        <v>124</v>
      </c>
      <c r="I549" s="6">
        <v>20</v>
      </c>
      <c r="J549" s="6">
        <v>110</v>
      </c>
      <c r="K549" s="6">
        <v>20</v>
      </c>
      <c r="L549" s="6">
        <v>110</v>
      </c>
      <c r="M549" s="6" t="s">
        <v>1101</v>
      </c>
      <c r="N549" s="6" t="s">
        <v>1092</v>
      </c>
      <c r="O549" s="6" t="s">
        <v>36</v>
      </c>
      <c r="P549" s="6" t="s">
        <v>1108</v>
      </c>
      <c r="Q549" s="6"/>
      <c r="R549" s="6"/>
    </row>
    <row r="550" spans="1:18" x14ac:dyDescent="0.25">
      <c r="A550" s="6" t="s">
        <v>0</v>
      </c>
      <c r="B550" s="6" t="s">
        <v>7</v>
      </c>
      <c r="C550" s="6" t="s">
        <v>177</v>
      </c>
      <c r="D550" s="6" t="s">
        <v>178</v>
      </c>
      <c r="E550" s="6" t="s">
        <v>97</v>
      </c>
      <c r="F550" s="6" t="s">
        <v>125</v>
      </c>
      <c r="G550" s="6">
        <v>23</v>
      </c>
      <c r="H550" s="6">
        <v>124</v>
      </c>
      <c r="I550" s="6">
        <v>20</v>
      </c>
      <c r="J550" s="6">
        <v>110</v>
      </c>
      <c r="K550" s="6">
        <v>20</v>
      </c>
      <c r="L550" s="6">
        <v>110</v>
      </c>
      <c r="M550" s="6" t="s">
        <v>1101</v>
      </c>
      <c r="N550" s="6" t="s">
        <v>1095</v>
      </c>
      <c r="O550" s="6" t="s">
        <v>38</v>
      </c>
      <c r="P550" s="6" t="s">
        <v>1110</v>
      </c>
      <c r="Q550" s="6"/>
      <c r="R550" s="6"/>
    </row>
    <row r="551" spans="1:18" x14ac:dyDescent="0.25">
      <c r="A551" s="6" t="s">
        <v>0</v>
      </c>
      <c r="B551" s="6" t="s">
        <v>7</v>
      </c>
      <c r="C551" s="6" t="s">
        <v>177</v>
      </c>
      <c r="D551" s="6" t="s">
        <v>178</v>
      </c>
      <c r="E551" s="6" t="s">
        <v>97</v>
      </c>
      <c r="F551" s="6" t="s">
        <v>125</v>
      </c>
      <c r="G551" s="6">
        <v>23</v>
      </c>
      <c r="H551" s="6">
        <v>124</v>
      </c>
      <c r="I551" s="6">
        <v>20</v>
      </c>
      <c r="J551" s="6">
        <v>110</v>
      </c>
      <c r="K551" s="6">
        <v>20</v>
      </c>
      <c r="L551" s="6">
        <v>110</v>
      </c>
      <c r="M551" s="6" t="s">
        <v>1106</v>
      </c>
      <c r="N551" s="6" t="s">
        <v>1090</v>
      </c>
      <c r="O551" s="6" t="s">
        <v>38</v>
      </c>
      <c r="P551" s="6" t="s">
        <v>1102</v>
      </c>
      <c r="Q551" s="6"/>
      <c r="R551" s="6"/>
    </row>
    <row r="552" spans="1:18" x14ac:dyDescent="0.25">
      <c r="A552" s="6" t="s">
        <v>0</v>
      </c>
      <c r="B552" s="6" t="s">
        <v>7</v>
      </c>
      <c r="C552" s="6" t="s">
        <v>177</v>
      </c>
      <c r="D552" s="6" t="s">
        <v>178</v>
      </c>
      <c r="E552" s="6" t="s">
        <v>97</v>
      </c>
      <c r="F552" s="6" t="s">
        <v>125</v>
      </c>
      <c r="G552" s="6">
        <v>23</v>
      </c>
      <c r="H552" s="6">
        <v>124</v>
      </c>
      <c r="I552" s="6">
        <v>20</v>
      </c>
      <c r="J552" s="6">
        <v>110</v>
      </c>
      <c r="K552" s="6">
        <v>20</v>
      </c>
      <c r="L552" s="6">
        <v>110</v>
      </c>
      <c r="M552" s="6" t="s">
        <v>1106</v>
      </c>
      <c r="N552" s="6" t="s">
        <v>1092</v>
      </c>
      <c r="O552" s="6" t="s">
        <v>36</v>
      </c>
      <c r="P552" s="6" t="s">
        <v>1096</v>
      </c>
      <c r="Q552" s="6"/>
      <c r="R552" s="6"/>
    </row>
    <row r="553" spans="1:18" x14ac:dyDescent="0.25">
      <c r="A553" s="6" t="s">
        <v>0</v>
      </c>
      <c r="B553" s="6" t="s">
        <v>7</v>
      </c>
      <c r="C553" s="6" t="s">
        <v>177</v>
      </c>
      <c r="D553" s="6" t="s">
        <v>178</v>
      </c>
      <c r="E553" s="6" t="s">
        <v>97</v>
      </c>
      <c r="F553" s="6" t="s">
        <v>125</v>
      </c>
      <c r="G553" s="6">
        <v>23</v>
      </c>
      <c r="H553" s="6">
        <v>124</v>
      </c>
      <c r="I553" s="6">
        <v>20</v>
      </c>
      <c r="J553" s="6">
        <v>110</v>
      </c>
      <c r="K553" s="6">
        <v>20</v>
      </c>
      <c r="L553" s="6">
        <v>110</v>
      </c>
      <c r="M553" s="6" t="s">
        <v>1106</v>
      </c>
      <c r="N553" s="6" t="s">
        <v>1095</v>
      </c>
      <c r="O553" s="6" t="s">
        <v>38</v>
      </c>
      <c r="P553" s="6" t="s">
        <v>1102</v>
      </c>
      <c r="Q553" s="6"/>
      <c r="R553" s="6"/>
    </row>
    <row r="554" spans="1:18" x14ac:dyDescent="0.25">
      <c r="A554" s="6" t="s">
        <v>0</v>
      </c>
      <c r="B554" s="6" t="s">
        <v>7</v>
      </c>
      <c r="C554" s="6" t="s">
        <v>733</v>
      </c>
      <c r="D554" s="6" t="s">
        <v>734</v>
      </c>
      <c r="E554" s="6" t="s">
        <v>97</v>
      </c>
      <c r="F554" s="6" t="s">
        <v>98</v>
      </c>
      <c r="G554" s="6">
        <v>27</v>
      </c>
      <c r="H554" s="6">
        <v>111</v>
      </c>
      <c r="I554" s="6">
        <v>25</v>
      </c>
      <c r="J554" s="6">
        <v>104</v>
      </c>
      <c r="K554" s="6">
        <v>25</v>
      </c>
      <c r="L554" s="6">
        <v>104</v>
      </c>
      <c r="M554" s="6" t="s">
        <v>1089</v>
      </c>
      <c r="N554" s="6" t="s">
        <v>1090</v>
      </c>
      <c r="O554" s="6" t="s">
        <v>38</v>
      </c>
      <c r="P554" s="6" t="s">
        <v>1091</v>
      </c>
      <c r="Q554" s="6"/>
      <c r="R554" s="6"/>
    </row>
    <row r="555" spans="1:18" x14ac:dyDescent="0.25">
      <c r="A555" s="6" t="s">
        <v>0</v>
      </c>
      <c r="B555" s="6" t="s">
        <v>7</v>
      </c>
      <c r="C555" s="6" t="s">
        <v>733</v>
      </c>
      <c r="D555" s="6" t="s">
        <v>734</v>
      </c>
      <c r="E555" s="6" t="s">
        <v>97</v>
      </c>
      <c r="F555" s="6" t="s">
        <v>98</v>
      </c>
      <c r="G555" s="6">
        <v>27</v>
      </c>
      <c r="H555" s="6">
        <v>111</v>
      </c>
      <c r="I555" s="6">
        <v>25</v>
      </c>
      <c r="J555" s="6">
        <v>104</v>
      </c>
      <c r="K555" s="6">
        <v>25</v>
      </c>
      <c r="L555" s="6">
        <v>104</v>
      </c>
      <c r="M555" s="6" t="s">
        <v>1089</v>
      </c>
      <c r="N555" s="6" t="s">
        <v>1092</v>
      </c>
      <c r="O555" s="6" t="s">
        <v>26</v>
      </c>
      <c r="P555" s="6" t="s">
        <v>1098</v>
      </c>
      <c r="Q555" s="6"/>
      <c r="R555" s="6"/>
    </row>
    <row r="556" spans="1:18" x14ac:dyDescent="0.25">
      <c r="A556" s="6" t="s">
        <v>0</v>
      </c>
      <c r="B556" s="6" t="s">
        <v>7</v>
      </c>
      <c r="C556" s="6" t="s">
        <v>733</v>
      </c>
      <c r="D556" s="6" t="s">
        <v>734</v>
      </c>
      <c r="E556" s="6" t="s">
        <v>97</v>
      </c>
      <c r="F556" s="6" t="s">
        <v>98</v>
      </c>
      <c r="G556" s="6">
        <v>27</v>
      </c>
      <c r="H556" s="6">
        <v>111</v>
      </c>
      <c r="I556" s="6">
        <v>25</v>
      </c>
      <c r="J556" s="6">
        <v>104</v>
      </c>
      <c r="K556" s="6">
        <v>25</v>
      </c>
      <c r="L556" s="6">
        <v>104</v>
      </c>
      <c r="M556" s="6" t="s">
        <v>1089</v>
      </c>
      <c r="N556" s="6" t="s">
        <v>1095</v>
      </c>
      <c r="O556" s="6" t="s">
        <v>38</v>
      </c>
      <c r="P556" s="6" t="s">
        <v>1109</v>
      </c>
      <c r="Q556" s="6"/>
      <c r="R556" s="6"/>
    </row>
    <row r="557" spans="1:18" x14ac:dyDescent="0.25">
      <c r="A557" s="6" t="s">
        <v>0</v>
      </c>
      <c r="B557" s="6" t="s">
        <v>7</v>
      </c>
      <c r="C557" s="6" t="s">
        <v>733</v>
      </c>
      <c r="D557" s="6" t="s">
        <v>734</v>
      </c>
      <c r="E557" s="6" t="s">
        <v>97</v>
      </c>
      <c r="F557" s="6" t="s">
        <v>98</v>
      </c>
      <c r="G557" s="6">
        <v>27</v>
      </c>
      <c r="H557" s="6">
        <v>111</v>
      </c>
      <c r="I557" s="6">
        <v>25</v>
      </c>
      <c r="J557" s="6">
        <v>104</v>
      </c>
      <c r="K557" s="6">
        <v>25</v>
      </c>
      <c r="L557" s="6">
        <v>104</v>
      </c>
      <c r="M557" s="6" t="s">
        <v>1097</v>
      </c>
      <c r="N557" s="6" t="s">
        <v>1090</v>
      </c>
      <c r="O557" s="6" t="s">
        <v>1093</v>
      </c>
      <c r="P557" s="6" t="s">
        <v>1094</v>
      </c>
      <c r="Q557" s="6"/>
      <c r="R557" s="6"/>
    </row>
    <row r="558" spans="1:18" x14ac:dyDescent="0.25">
      <c r="A558" s="6" t="s">
        <v>0</v>
      </c>
      <c r="B558" s="6" t="s">
        <v>7</v>
      </c>
      <c r="C558" s="6" t="s">
        <v>733</v>
      </c>
      <c r="D558" s="6" t="s">
        <v>734</v>
      </c>
      <c r="E558" s="6" t="s">
        <v>97</v>
      </c>
      <c r="F558" s="6" t="s">
        <v>98</v>
      </c>
      <c r="G558" s="6">
        <v>27</v>
      </c>
      <c r="H558" s="6">
        <v>111</v>
      </c>
      <c r="I558" s="6">
        <v>25</v>
      </c>
      <c r="J558" s="6">
        <v>104</v>
      </c>
      <c r="K558" s="6">
        <v>25</v>
      </c>
      <c r="L558" s="6">
        <v>104</v>
      </c>
      <c r="M558" s="6" t="s">
        <v>1097</v>
      </c>
      <c r="N558" s="6" t="s">
        <v>1092</v>
      </c>
      <c r="O558" s="6" t="s">
        <v>38</v>
      </c>
      <c r="P558" s="6" t="s">
        <v>1102</v>
      </c>
      <c r="Q558" s="6"/>
      <c r="R558" s="6"/>
    </row>
    <row r="559" spans="1:18" x14ac:dyDescent="0.25">
      <c r="A559" s="6" t="s">
        <v>0</v>
      </c>
      <c r="B559" s="6" t="s">
        <v>7</v>
      </c>
      <c r="C559" s="6" t="s">
        <v>733</v>
      </c>
      <c r="D559" s="6" t="s">
        <v>734</v>
      </c>
      <c r="E559" s="6" t="s">
        <v>97</v>
      </c>
      <c r="F559" s="6" t="s">
        <v>98</v>
      </c>
      <c r="G559" s="6">
        <v>27</v>
      </c>
      <c r="H559" s="6">
        <v>111</v>
      </c>
      <c r="I559" s="6">
        <v>25</v>
      </c>
      <c r="J559" s="6">
        <v>104</v>
      </c>
      <c r="K559" s="6">
        <v>25</v>
      </c>
      <c r="L559" s="6">
        <v>104</v>
      </c>
      <c r="M559" s="6" t="s">
        <v>1097</v>
      </c>
      <c r="N559" s="6" t="s">
        <v>1095</v>
      </c>
      <c r="O559" s="6" t="s">
        <v>39</v>
      </c>
      <c r="P559" s="6" t="s">
        <v>1112</v>
      </c>
      <c r="Q559" s="6"/>
      <c r="R559" s="6"/>
    </row>
    <row r="560" spans="1:18" x14ac:dyDescent="0.25">
      <c r="A560" s="6" t="s">
        <v>0</v>
      </c>
      <c r="B560" s="6" t="s">
        <v>7</v>
      </c>
      <c r="C560" s="6" t="s">
        <v>733</v>
      </c>
      <c r="D560" s="6" t="s">
        <v>734</v>
      </c>
      <c r="E560" s="6" t="s">
        <v>97</v>
      </c>
      <c r="F560" s="6" t="s">
        <v>98</v>
      </c>
      <c r="G560" s="6">
        <v>27</v>
      </c>
      <c r="H560" s="6">
        <v>111</v>
      </c>
      <c r="I560" s="6">
        <v>25</v>
      </c>
      <c r="J560" s="6">
        <v>104</v>
      </c>
      <c r="K560" s="6">
        <v>25</v>
      </c>
      <c r="L560" s="6">
        <v>104</v>
      </c>
      <c r="M560" s="6" t="s">
        <v>1101</v>
      </c>
      <c r="N560" s="6" t="s">
        <v>1090</v>
      </c>
      <c r="O560" s="6" t="s">
        <v>1103</v>
      </c>
      <c r="P560" s="6" t="s">
        <v>1113</v>
      </c>
      <c r="Q560" s="6"/>
      <c r="R560" s="6"/>
    </row>
    <row r="561" spans="1:18" x14ac:dyDescent="0.25">
      <c r="A561" s="6" t="s">
        <v>0</v>
      </c>
      <c r="B561" s="6" t="s">
        <v>7</v>
      </c>
      <c r="C561" s="6" t="s">
        <v>733</v>
      </c>
      <c r="D561" s="6" t="s">
        <v>734</v>
      </c>
      <c r="E561" s="6" t="s">
        <v>97</v>
      </c>
      <c r="F561" s="6" t="s">
        <v>98</v>
      </c>
      <c r="G561" s="6">
        <v>27</v>
      </c>
      <c r="H561" s="6">
        <v>111</v>
      </c>
      <c r="I561" s="6">
        <v>25</v>
      </c>
      <c r="J561" s="6">
        <v>104</v>
      </c>
      <c r="K561" s="6">
        <v>25</v>
      </c>
      <c r="L561" s="6">
        <v>104</v>
      </c>
      <c r="M561" s="6" t="s">
        <v>1101</v>
      </c>
      <c r="N561" s="6" t="s">
        <v>1092</v>
      </c>
      <c r="O561" s="6" t="s">
        <v>36</v>
      </c>
      <c r="P561" s="6" t="s">
        <v>1105</v>
      </c>
      <c r="Q561" s="6"/>
      <c r="R561" s="6"/>
    </row>
    <row r="562" spans="1:18" x14ac:dyDescent="0.25">
      <c r="A562" s="6" t="s">
        <v>0</v>
      </c>
      <c r="B562" s="6" t="s">
        <v>7</v>
      </c>
      <c r="C562" s="6" t="s">
        <v>733</v>
      </c>
      <c r="D562" s="6" t="s">
        <v>734</v>
      </c>
      <c r="E562" s="6" t="s">
        <v>97</v>
      </c>
      <c r="F562" s="6" t="s">
        <v>98</v>
      </c>
      <c r="G562" s="6">
        <v>27</v>
      </c>
      <c r="H562" s="6">
        <v>111</v>
      </c>
      <c r="I562" s="6">
        <v>25</v>
      </c>
      <c r="J562" s="6">
        <v>104</v>
      </c>
      <c r="K562" s="6">
        <v>25</v>
      </c>
      <c r="L562" s="6">
        <v>104</v>
      </c>
      <c r="M562" s="6" t="s">
        <v>1101</v>
      </c>
      <c r="N562" s="6" t="s">
        <v>1095</v>
      </c>
      <c r="O562" s="6" t="s">
        <v>39</v>
      </c>
      <c r="P562" s="6" t="s">
        <v>1112</v>
      </c>
      <c r="Q562" s="6"/>
      <c r="R562" s="6"/>
    </row>
    <row r="563" spans="1:18" x14ac:dyDescent="0.25">
      <c r="A563" s="6" t="s">
        <v>0</v>
      </c>
      <c r="B563" s="6" t="s">
        <v>7</v>
      </c>
      <c r="C563" s="6" t="s">
        <v>733</v>
      </c>
      <c r="D563" s="6" t="s">
        <v>734</v>
      </c>
      <c r="E563" s="6" t="s">
        <v>97</v>
      </c>
      <c r="F563" s="6" t="s">
        <v>98</v>
      </c>
      <c r="G563" s="6">
        <v>27</v>
      </c>
      <c r="H563" s="6">
        <v>111</v>
      </c>
      <c r="I563" s="6">
        <v>25</v>
      </c>
      <c r="J563" s="6">
        <v>104</v>
      </c>
      <c r="K563" s="6">
        <v>25</v>
      </c>
      <c r="L563" s="6">
        <v>104</v>
      </c>
      <c r="M563" s="6" t="s">
        <v>1106</v>
      </c>
      <c r="N563" s="6" t="s">
        <v>1090</v>
      </c>
      <c r="O563" s="6" t="s">
        <v>38</v>
      </c>
      <c r="P563" s="6" t="s">
        <v>1102</v>
      </c>
      <c r="Q563" s="6"/>
      <c r="R563" s="6"/>
    </row>
    <row r="564" spans="1:18" x14ac:dyDescent="0.25">
      <c r="A564" s="6" t="s">
        <v>0</v>
      </c>
      <c r="B564" s="6" t="s">
        <v>7</v>
      </c>
      <c r="C564" s="6" t="s">
        <v>733</v>
      </c>
      <c r="D564" s="6" t="s">
        <v>734</v>
      </c>
      <c r="E564" s="6" t="s">
        <v>97</v>
      </c>
      <c r="F564" s="6" t="s">
        <v>98</v>
      </c>
      <c r="G564" s="6">
        <v>27</v>
      </c>
      <c r="H564" s="6">
        <v>111</v>
      </c>
      <c r="I564" s="6">
        <v>25</v>
      </c>
      <c r="J564" s="6">
        <v>104</v>
      </c>
      <c r="K564" s="6">
        <v>25</v>
      </c>
      <c r="L564" s="6">
        <v>104</v>
      </c>
      <c r="M564" s="6" t="s">
        <v>1106</v>
      </c>
      <c r="N564" s="6" t="s">
        <v>1092</v>
      </c>
      <c r="O564" s="6" t="s">
        <v>26</v>
      </c>
      <c r="P564" s="6" t="s">
        <v>1098</v>
      </c>
      <c r="Q564" s="6"/>
      <c r="R564" s="6"/>
    </row>
    <row r="565" spans="1:18" x14ac:dyDescent="0.25">
      <c r="A565" s="6" t="s">
        <v>0</v>
      </c>
      <c r="B565" s="6" t="s">
        <v>7</v>
      </c>
      <c r="C565" s="6" t="s">
        <v>733</v>
      </c>
      <c r="D565" s="6" t="s">
        <v>734</v>
      </c>
      <c r="E565" s="6" t="s">
        <v>97</v>
      </c>
      <c r="F565" s="6" t="s">
        <v>98</v>
      </c>
      <c r="G565" s="6">
        <v>27</v>
      </c>
      <c r="H565" s="6">
        <v>111</v>
      </c>
      <c r="I565" s="6">
        <v>25</v>
      </c>
      <c r="J565" s="6">
        <v>104</v>
      </c>
      <c r="K565" s="6">
        <v>25</v>
      </c>
      <c r="L565" s="6">
        <v>104</v>
      </c>
      <c r="M565" s="6" t="s">
        <v>1106</v>
      </c>
      <c r="N565" s="6" t="s">
        <v>1095</v>
      </c>
      <c r="O565" s="6" t="s">
        <v>26</v>
      </c>
      <c r="P565" s="6" t="s">
        <v>1100</v>
      </c>
      <c r="Q565" s="6"/>
      <c r="R565" s="6"/>
    </row>
    <row r="566" spans="1:18" x14ac:dyDescent="0.25">
      <c r="A566" s="6" t="s">
        <v>0</v>
      </c>
      <c r="B566" s="6" t="s">
        <v>8</v>
      </c>
      <c r="C566" s="6" t="s">
        <v>121</v>
      </c>
      <c r="D566" s="6" t="s">
        <v>122</v>
      </c>
      <c r="E566" s="6" t="s">
        <v>97</v>
      </c>
      <c r="F566" s="6" t="s">
        <v>98</v>
      </c>
      <c r="G566" s="6">
        <v>413</v>
      </c>
      <c r="H566" s="6">
        <v>1835</v>
      </c>
      <c r="I566" s="6">
        <v>407</v>
      </c>
      <c r="J566" s="6">
        <v>1858</v>
      </c>
      <c r="K566" s="6">
        <v>407</v>
      </c>
      <c r="L566" s="6">
        <v>1858</v>
      </c>
      <c r="M566" s="6" t="s">
        <v>1089</v>
      </c>
      <c r="N566" s="6" t="s">
        <v>1090</v>
      </c>
      <c r="O566" s="6" t="s">
        <v>38</v>
      </c>
      <c r="P566" s="6" t="s">
        <v>1091</v>
      </c>
      <c r="Q566" s="6"/>
      <c r="R566" s="6"/>
    </row>
    <row r="567" spans="1:18" x14ac:dyDescent="0.25">
      <c r="A567" s="6" t="s">
        <v>0</v>
      </c>
      <c r="B567" s="6" t="s">
        <v>8</v>
      </c>
      <c r="C567" s="6" t="s">
        <v>121</v>
      </c>
      <c r="D567" s="6" t="s">
        <v>122</v>
      </c>
      <c r="E567" s="6" t="s">
        <v>97</v>
      </c>
      <c r="F567" s="6" t="s">
        <v>98</v>
      </c>
      <c r="G567" s="6">
        <v>413</v>
      </c>
      <c r="H567" s="6">
        <v>1835</v>
      </c>
      <c r="I567" s="6">
        <v>407</v>
      </c>
      <c r="J567" s="6">
        <v>1858</v>
      </c>
      <c r="K567" s="6">
        <v>407</v>
      </c>
      <c r="L567" s="6">
        <v>1858</v>
      </c>
      <c r="M567" s="6" t="s">
        <v>1089</v>
      </c>
      <c r="N567" s="6" t="s">
        <v>1092</v>
      </c>
      <c r="O567" s="6" t="s">
        <v>26</v>
      </c>
      <c r="P567" s="6" t="s">
        <v>1100</v>
      </c>
      <c r="Q567" s="6"/>
      <c r="R567" s="6"/>
    </row>
    <row r="568" spans="1:18" x14ac:dyDescent="0.25">
      <c r="A568" s="6" t="s">
        <v>0</v>
      </c>
      <c r="B568" s="6" t="s">
        <v>8</v>
      </c>
      <c r="C568" s="6" t="s">
        <v>121</v>
      </c>
      <c r="D568" s="6" t="s">
        <v>122</v>
      </c>
      <c r="E568" s="6" t="s">
        <v>97</v>
      </c>
      <c r="F568" s="6" t="s">
        <v>98</v>
      </c>
      <c r="G568" s="6">
        <v>413</v>
      </c>
      <c r="H568" s="6">
        <v>1835</v>
      </c>
      <c r="I568" s="6">
        <v>407</v>
      </c>
      <c r="J568" s="6">
        <v>1858</v>
      </c>
      <c r="K568" s="6">
        <v>407</v>
      </c>
      <c r="L568" s="6">
        <v>1858</v>
      </c>
      <c r="M568" s="6" t="s">
        <v>1089</v>
      </c>
      <c r="N568" s="6" t="s">
        <v>1095</v>
      </c>
      <c r="O568" s="6" t="s">
        <v>38</v>
      </c>
      <c r="P568" s="6" t="s">
        <v>1102</v>
      </c>
      <c r="Q568" s="6"/>
      <c r="R568" s="6"/>
    </row>
    <row r="569" spans="1:18" x14ac:dyDescent="0.25">
      <c r="A569" s="6" t="s">
        <v>0</v>
      </c>
      <c r="B569" s="6" t="s">
        <v>8</v>
      </c>
      <c r="C569" s="6" t="s">
        <v>121</v>
      </c>
      <c r="D569" s="6" t="s">
        <v>122</v>
      </c>
      <c r="E569" s="6" t="s">
        <v>97</v>
      </c>
      <c r="F569" s="6" t="s">
        <v>98</v>
      </c>
      <c r="G569" s="6">
        <v>413</v>
      </c>
      <c r="H569" s="6">
        <v>1835</v>
      </c>
      <c r="I569" s="6">
        <v>407</v>
      </c>
      <c r="J569" s="6">
        <v>1858</v>
      </c>
      <c r="K569" s="6">
        <v>407</v>
      </c>
      <c r="L569" s="6">
        <v>1858</v>
      </c>
      <c r="M569" s="6" t="s">
        <v>1097</v>
      </c>
      <c r="N569" s="6" t="s">
        <v>1090</v>
      </c>
      <c r="O569" s="6" t="s">
        <v>38</v>
      </c>
      <c r="P569" s="6" t="s">
        <v>1091</v>
      </c>
      <c r="Q569" s="6"/>
      <c r="R569" s="6"/>
    </row>
    <row r="570" spans="1:18" x14ac:dyDescent="0.25">
      <c r="A570" s="6" t="s">
        <v>0</v>
      </c>
      <c r="B570" s="6" t="s">
        <v>8</v>
      </c>
      <c r="C570" s="6" t="s">
        <v>121</v>
      </c>
      <c r="D570" s="6" t="s">
        <v>122</v>
      </c>
      <c r="E570" s="6" t="s">
        <v>97</v>
      </c>
      <c r="F570" s="6" t="s">
        <v>98</v>
      </c>
      <c r="G570" s="6">
        <v>413</v>
      </c>
      <c r="H570" s="6">
        <v>1835</v>
      </c>
      <c r="I570" s="6">
        <v>407</v>
      </c>
      <c r="J570" s="6">
        <v>1858</v>
      </c>
      <c r="K570" s="6">
        <v>407</v>
      </c>
      <c r="L570" s="6">
        <v>1858</v>
      </c>
      <c r="M570" s="6" t="s">
        <v>1097</v>
      </c>
      <c r="N570" s="6" t="s">
        <v>1092</v>
      </c>
      <c r="O570" s="6" t="s">
        <v>1103</v>
      </c>
      <c r="P570" s="6" t="s">
        <v>1104</v>
      </c>
      <c r="Q570" s="6"/>
      <c r="R570" s="6"/>
    </row>
    <row r="571" spans="1:18" x14ac:dyDescent="0.25">
      <c r="A571" s="6" t="s">
        <v>0</v>
      </c>
      <c r="B571" s="6" t="s">
        <v>8</v>
      </c>
      <c r="C571" s="6" t="s">
        <v>121</v>
      </c>
      <c r="D571" s="6" t="s">
        <v>122</v>
      </c>
      <c r="E571" s="6" t="s">
        <v>97</v>
      </c>
      <c r="F571" s="6" t="s">
        <v>98</v>
      </c>
      <c r="G571" s="6">
        <v>413</v>
      </c>
      <c r="H571" s="6">
        <v>1835</v>
      </c>
      <c r="I571" s="6">
        <v>407</v>
      </c>
      <c r="J571" s="6">
        <v>1858</v>
      </c>
      <c r="K571" s="6">
        <v>407</v>
      </c>
      <c r="L571" s="6">
        <v>1858</v>
      </c>
      <c r="M571" s="6" t="s">
        <v>1097</v>
      </c>
      <c r="N571" s="6" t="s">
        <v>1095</v>
      </c>
      <c r="O571" s="6" t="s">
        <v>26</v>
      </c>
      <c r="P571" s="6" t="s">
        <v>1099</v>
      </c>
      <c r="Q571" s="6"/>
      <c r="R571" s="6"/>
    </row>
    <row r="572" spans="1:18" x14ac:dyDescent="0.25">
      <c r="A572" s="6" t="s">
        <v>0</v>
      </c>
      <c r="B572" s="6" t="s">
        <v>8</v>
      </c>
      <c r="C572" s="6" t="s">
        <v>121</v>
      </c>
      <c r="D572" s="6" t="s">
        <v>122</v>
      </c>
      <c r="E572" s="6" t="s">
        <v>97</v>
      </c>
      <c r="F572" s="6" t="s">
        <v>98</v>
      </c>
      <c r="G572" s="6">
        <v>413</v>
      </c>
      <c r="H572" s="6">
        <v>1835</v>
      </c>
      <c r="I572" s="6">
        <v>407</v>
      </c>
      <c r="J572" s="6">
        <v>1858</v>
      </c>
      <c r="K572" s="6">
        <v>407</v>
      </c>
      <c r="L572" s="6">
        <v>1858</v>
      </c>
      <c r="M572" s="6" t="s">
        <v>1101</v>
      </c>
      <c r="N572" s="6" t="s">
        <v>1090</v>
      </c>
      <c r="O572" s="6" t="s">
        <v>38</v>
      </c>
      <c r="P572" s="6" t="s">
        <v>1091</v>
      </c>
      <c r="Q572" s="6"/>
      <c r="R572" s="6"/>
    </row>
    <row r="573" spans="1:18" x14ac:dyDescent="0.25">
      <c r="A573" s="6" t="s">
        <v>0</v>
      </c>
      <c r="B573" s="6" t="s">
        <v>8</v>
      </c>
      <c r="C573" s="6" t="s">
        <v>121</v>
      </c>
      <c r="D573" s="6" t="s">
        <v>122</v>
      </c>
      <c r="E573" s="6" t="s">
        <v>97</v>
      </c>
      <c r="F573" s="6" t="s">
        <v>98</v>
      </c>
      <c r="G573" s="6">
        <v>413</v>
      </c>
      <c r="H573" s="6">
        <v>1835</v>
      </c>
      <c r="I573" s="6">
        <v>407</v>
      </c>
      <c r="J573" s="6">
        <v>1858</v>
      </c>
      <c r="K573" s="6">
        <v>407</v>
      </c>
      <c r="L573" s="6">
        <v>1858</v>
      </c>
      <c r="M573" s="6" t="s">
        <v>1101</v>
      </c>
      <c r="N573" s="6" t="s">
        <v>1092</v>
      </c>
      <c r="O573" s="6" t="s">
        <v>39</v>
      </c>
      <c r="P573" s="6" t="s">
        <v>1112</v>
      </c>
      <c r="Q573" s="6"/>
      <c r="R573" s="6"/>
    </row>
    <row r="574" spans="1:18" x14ac:dyDescent="0.25">
      <c r="A574" s="6" t="s">
        <v>0</v>
      </c>
      <c r="B574" s="6" t="s">
        <v>8</v>
      </c>
      <c r="C574" s="6" t="s">
        <v>121</v>
      </c>
      <c r="D574" s="6" t="s">
        <v>122</v>
      </c>
      <c r="E574" s="6" t="s">
        <v>97</v>
      </c>
      <c r="F574" s="6" t="s">
        <v>98</v>
      </c>
      <c r="G574" s="6">
        <v>413</v>
      </c>
      <c r="H574" s="6">
        <v>1835</v>
      </c>
      <c r="I574" s="6">
        <v>407</v>
      </c>
      <c r="J574" s="6">
        <v>1858</v>
      </c>
      <c r="K574" s="6">
        <v>407</v>
      </c>
      <c r="L574" s="6">
        <v>1858</v>
      </c>
      <c r="M574" s="6" t="s">
        <v>1101</v>
      </c>
      <c r="N574" s="6" t="s">
        <v>1095</v>
      </c>
      <c r="O574" s="6" t="s">
        <v>26</v>
      </c>
      <c r="P574" s="6" t="s">
        <v>1099</v>
      </c>
      <c r="Q574" s="6"/>
      <c r="R574" s="6"/>
    </row>
    <row r="575" spans="1:18" x14ac:dyDescent="0.25">
      <c r="A575" s="6" t="s">
        <v>0</v>
      </c>
      <c r="B575" s="6" t="s">
        <v>8</v>
      </c>
      <c r="C575" s="6" t="s">
        <v>121</v>
      </c>
      <c r="D575" s="6" t="s">
        <v>122</v>
      </c>
      <c r="E575" s="6" t="s">
        <v>97</v>
      </c>
      <c r="F575" s="6" t="s">
        <v>98</v>
      </c>
      <c r="G575" s="6">
        <v>413</v>
      </c>
      <c r="H575" s="6">
        <v>1835</v>
      </c>
      <c r="I575" s="6">
        <v>407</v>
      </c>
      <c r="J575" s="6">
        <v>1858</v>
      </c>
      <c r="K575" s="6">
        <v>407</v>
      </c>
      <c r="L575" s="6">
        <v>1858</v>
      </c>
      <c r="M575" s="6" t="s">
        <v>1106</v>
      </c>
      <c r="N575" s="6" t="s">
        <v>1090</v>
      </c>
      <c r="O575" s="6" t="s">
        <v>38</v>
      </c>
      <c r="P575" s="6" t="s">
        <v>1091</v>
      </c>
      <c r="Q575" s="6"/>
      <c r="R575" s="6"/>
    </row>
    <row r="576" spans="1:18" x14ac:dyDescent="0.25">
      <c r="A576" s="6" t="s">
        <v>0</v>
      </c>
      <c r="B576" s="6" t="s">
        <v>8</v>
      </c>
      <c r="C576" s="6" t="s">
        <v>121</v>
      </c>
      <c r="D576" s="6" t="s">
        <v>122</v>
      </c>
      <c r="E576" s="6" t="s">
        <v>97</v>
      </c>
      <c r="F576" s="6" t="s">
        <v>98</v>
      </c>
      <c r="G576" s="6">
        <v>413</v>
      </c>
      <c r="H576" s="6">
        <v>1835</v>
      </c>
      <c r="I576" s="6">
        <v>407</v>
      </c>
      <c r="J576" s="6">
        <v>1858</v>
      </c>
      <c r="K576" s="6">
        <v>407</v>
      </c>
      <c r="L576" s="6">
        <v>1858</v>
      </c>
      <c r="M576" s="6" t="s">
        <v>1106</v>
      </c>
      <c r="N576" s="6" t="s">
        <v>1092</v>
      </c>
      <c r="O576" s="6" t="s">
        <v>1103</v>
      </c>
      <c r="P576" s="6" t="s">
        <v>1104</v>
      </c>
      <c r="Q576" s="6"/>
      <c r="R576" s="6"/>
    </row>
    <row r="577" spans="1:18" x14ac:dyDescent="0.25">
      <c r="A577" s="6" t="s">
        <v>0</v>
      </c>
      <c r="B577" s="6" t="s">
        <v>8</v>
      </c>
      <c r="C577" s="6" t="s">
        <v>121</v>
      </c>
      <c r="D577" s="6" t="s">
        <v>122</v>
      </c>
      <c r="E577" s="6" t="s">
        <v>97</v>
      </c>
      <c r="F577" s="6" t="s">
        <v>98</v>
      </c>
      <c r="G577" s="6">
        <v>413</v>
      </c>
      <c r="H577" s="6">
        <v>1835</v>
      </c>
      <c r="I577" s="6">
        <v>407</v>
      </c>
      <c r="J577" s="6">
        <v>1858</v>
      </c>
      <c r="K577" s="6">
        <v>407</v>
      </c>
      <c r="L577" s="6">
        <v>1858</v>
      </c>
      <c r="M577" s="6" t="s">
        <v>1106</v>
      </c>
      <c r="N577" s="6" t="s">
        <v>1095</v>
      </c>
      <c r="O577" s="6" t="s">
        <v>26</v>
      </c>
      <c r="P577" s="6" t="s">
        <v>1098</v>
      </c>
      <c r="Q577" s="6"/>
      <c r="R577" s="6"/>
    </row>
    <row r="578" spans="1:18" x14ac:dyDescent="0.25">
      <c r="A578" s="6" t="s">
        <v>0</v>
      </c>
      <c r="B578" s="6" t="s">
        <v>8</v>
      </c>
      <c r="C578" s="6" t="s">
        <v>750</v>
      </c>
      <c r="D578" s="6" t="s">
        <v>751</v>
      </c>
      <c r="E578" s="6" t="s">
        <v>97</v>
      </c>
      <c r="F578" s="6" t="s">
        <v>98</v>
      </c>
      <c r="G578" s="6">
        <v>3</v>
      </c>
      <c r="H578" s="6">
        <v>13</v>
      </c>
      <c r="I578" s="6">
        <v>3</v>
      </c>
      <c r="J578" s="6">
        <v>13</v>
      </c>
      <c r="K578" s="6">
        <v>3</v>
      </c>
      <c r="L578" s="6">
        <v>13</v>
      </c>
      <c r="M578" s="6" t="s">
        <v>1089</v>
      </c>
      <c r="N578" s="6" t="s">
        <v>1090</v>
      </c>
      <c r="O578" s="6" t="s">
        <v>38</v>
      </c>
      <c r="P578" s="6" t="s">
        <v>1091</v>
      </c>
      <c r="Q578" s="6"/>
      <c r="R578" s="6"/>
    </row>
    <row r="579" spans="1:18" x14ac:dyDescent="0.25">
      <c r="A579" s="6" t="s">
        <v>0</v>
      </c>
      <c r="B579" s="6" t="s">
        <v>8</v>
      </c>
      <c r="C579" s="6" t="s">
        <v>750</v>
      </c>
      <c r="D579" s="6" t="s">
        <v>751</v>
      </c>
      <c r="E579" s="6" t="s">
        <v>97</v>
      </c>
      <c r="F579" s="6" t="s">
        <v>98</v>
      </c>
      <c r="G579" s="6">
        <v>3</v>
      </c>
      <c r="H579" s="6">
        <v>13</v>
      </c>
      <c r="I579" s="6">
        <v>3</v>
      </c>
      <c r="J579" s="6">
        <v>13</v>
      </c>
      <c r="K579" s="6">
        <v>3</v>
      </c>
      <c r="L579" s="6">
        <v>13</v>
      </c>
      <c r="M579" s="6" t="s">
        <v>1089</v>
      </c>
      <c r="N579" s="6" t="s">
        <v>1092</v>
      </c>
      <c r="O579" s="6" t="s">
        <v>38</v>
      </c>
      <c r="P579" s="6" t="s">
        <v>1102</v>
      </c>
      <c r="Q579" s="6"/>
      <c r="R579" s="6"/>
    </row>
    <row r="580" spans="1:18" x14ac:dyDescent="0.25">
      <c r="A580" s="6" t="s">
        <v>0</v>
      </c>
      <c r="B580" s="6" t="s">
        <v>8</v>
      </c>
      <c r="C580" s="6" t="s">
        <v>750</v>
      </c>
      <c r="D580" s="6" t="s">
        <v>751</v>
      </c>
      <c r="E580" s="6" t="s">
        <v>97</v>
      </c>
      <c r="F580" s="6" t="s">
        <v>98</v>
      </c>
      <c r="G580" s="6">
        <v>3</v>
      </c>
      <c r="H580" s="6">
        <v>13</v>
      </c>
      <c r="I580" s="6">
        <v>3</v>
      </c>
      <c r="J580" s="6">
        <v>13</v>
      </c>
      <c r="K580" s="6">
        <v>3</v>
      </c>
      <c r="L580" s="6">
        <v>13</v>
      </c>
      <c r="M580" s="6" t="s">
        <v>1089</v>
      </c>
      <c r="N580" s="6" t="s">
        <v>1095</v>
      </c>
      <c r="O580" s="6" t="s">
        <v>1093</v>
      </c>
      <c r="P580" s="6" t="s">
        <v>1094</v>
      </c>
      <c r="Q580" s="6"/>
      <c r="R580" s="6"/>
    </row>
    <row r="581" spans="1:18" x14ac:dyDescent="0.25">
      <c r="A581" s="6" t="s">
        <v>0</v>
      </c>
      <c r="B581" s="6" t="s">
        <v>8</v>
      </c>
      <c r="C581" s="6" t="s">
        <v>750</v>
      </c>
      <c r="D581" s="6" t="s">
        <v>751</v>
      </c>
      <c r="E581" s="6" t="s">
        <v>97</v>
      </c>
      <c r="F581" s="6" t="s">
        <v>98</v>
      </c>
      <c r="G581" s="6">
        <v>3</v>
      </c>
      <c r="H581" s="6">
        <v>13</v>
      </c>
      <c r="I581" s="6">
        <v>3</v>
      </c>
      <c r="J581" s="6">
        <v>13</v>
      </c>
      <c r="K581" s="6">
        <v>3</v>
      </c>
      <c r="L581" s="6">
        <v>13</v>
      </c>
      <c r="M581" s="6" t="s">
        <v>1097</v>
      </c>
      <c r="N581" s="6" t="s">
        <v>1090</v>
      </c>
      <c r="O581" s="6" t="s">
        <v>38</v>
      </c>
      <c r="P581" s="6" t="s">
        <v>1102</v>
      </c>
      <c r="Q581" s="6"/>
      <c r="R581" s="6"/>
    </row>
    <row r="582" spans="1:18" x14ac:dyDescent="0.25">
      <c r="A582" s="6" t="s">
        <v>0</v>
      </c>
      <c r="B582" s="6" t="s">
        <v>8</v>
      </c>
      <c r="C582" s="6" t="s">
        <v>750</v>
      </c>
      <c r="D582" s="6" t="s">
        <v>751</v>
      </c>
      <c r="E582" s="6" t="s">
        <v>97</v>
      </c>
      <c r="F582" s="6" t="s">
        <v>98</v>
      </c>
      <c r="G582" s="6">
        <v>3</v>
      </c>
      <c r="H582" s="6">
        <v>13</v>
      </c>
      <c r="I582" s="6">
        <v>3</v>
      </c>
      <c r="J582" s="6">
        <v>13</v>
      </c>
      <c r="K582" s="6">
        <v>3</v>
      </c>
      <c r="L582" s="6">
        <v>13</v>
      </c>
      <c r="M582" s="6" t="s">
        <v>1097</v>
      </c>
      <c r="N582" s="6" t="s">
        <v>1092</v>
      </c>
      <c r="O582" s="6" t="s">
        <v>38</v>
      </c>
      <c r="P582" s="6" t="s">
        <v>1091</v>
      </c>
      <c r="Q582" s="6"/>
      <c r="R582" s="6"/>
    </row>
    <row r="583" spans="1:18" x14ac:dyDescent="0.25">
      <c r="A583" s="6" t="s">
        <v>0</v>
      </c>
      <c r="B583" s="6" t="s">
        <v>8</v>
      </c>
      <c r="C583" s="6" t="s">
        <v>750</v>
      </c>
      <c r="D583" s="6" t="s">
        <v>751</v>
      </c>
      <c r="E583" s="6" t="s">
        <v>97</v>
      </c>
      <c r="F583" s="6" t="s">
        <v>98</v>
      </c>
      <c r="G583" s="6">
        <v>3</v>
      </c>
      <c r="H583" s="6">
        <v>13</v>
      </c>
      <c r="I583" s="6">
        <v>3</v>
      </c>
      <c r="J583" s="6">
        <v>13</v>
      </c>
      <c r="K583" s="6">
        <v>3</v>
      </c>
      <c r="L583" s="6">
        <v>13</v>
      </c>
      <c r="M583" s="6" t="s">
        <v>1097</v>
      </c>
      <c r="N583" s="6" t="s">
        <v>1095</v>
      </c>
      <c r="O583" s="6" t="s">
        <v>1093</v>
      </c>
      <c r="P583" s="6" t="s">
        <v>1094</v>
      </c>
      <c r="Q583" s="6"/>
      <c r="R583" s="6"/>
    </row>
    <row r="584" spans="1:18" x14ac:dyDescent="0.25">
      <c r="A584" s="6" t="s">
        <v>0</v>
      </c>
      <c r="B584" s="6" t="s">
        <v>8</v>
      </c>
      <c r="C584" s="6" t="s">
        <v>750</v>
      </c>
      <c r="D584" s="6" t="s">
        <v>751</v>
      </c>
      <c r="E584" s="6" t="s">
        <v>97</v>
      </c>
      <c r="F584" s="6" t="s">
        <v>98</v>
      </c>
      <c r="G584" s="6">
        <v>3</v>
      </c>
      <c r="H584" s="6">
        <v>13</v>
      </c>
      <c r="I584" s="6">
        <v>3</v>
      </c>
      <c r="J584" s="6">
        <v>13</v>
      </c>
      <c r="K584" s="6">
        <v>3</v>
      </c>
      <c r="L584" s="6">
        <v>13</v>
      </c>
      <c r="M584" s="6" t="s">
        <v>1101</v>
      </c>
      <c r="N584" s="6" t="s">
        <v>1090</v>
      </c>
      <c r="O584" s="6" t="s">
        <v>36</v>
      </c>
      <c r="P584" s="6" t="s">
        <v>1105</v>
      </c>
      <c r="Q584" s="6"/>
      <c r="R584" s="6"/>
    </row>
    <row r="585" spans="1:18" x14ac:dyDescent="0.25">
      <c r="A585" s="6" t="s">
        <v>0</v>
      </c>
      <c r="B585" s="6" t="s">
        <v>8</v>
      </c>
      <c r="C585" s="6" t="s">
        <v>750</v>
      </c>
      <c r="D585" s="6" t="s">
        <v>751</v>
      </c>
      <c r="E585" s="6" t="s">
        <v>97</v>
      </c>
      <c r="F585" s="6" t="s">
        <v>98</v>
      </c>
      <c r="G585" s="6">
        <v>3</v>
      </c>
      <c r="H585" s="6">
        <v>13</v>
      </c>
      <c r="I585" s="6">
        <v>3</v>
      </c>
      <c r="J585" s="6">
        <v>13</v>
      </c>
      <c r="K585" s="6">
        <v>3</v>
      </c>
      <c r="L585" s="6">
        <v>13</v>
      </c>
      <c r="M585" s="6" t="s">
        <v>1101</v>
      </c>
      <c r="N585" s="6" t="s">
        <v>1092</v>
      </c>
      <c r="O585" s="6" t="s">
        <v>1103</v>
      </c>
      <c r="P585" s="6" t="s">
        <v>1113</v>
      </c>
      <c r="Q585" s="6"/>
      <c r="R585" s="6"/>
    </row>
    <row r="586" spans="1:18" x14ac:dyDescent="0.25">
      <c r="A586" s="6" t="s">
        <v>0</v>
      </c>
      <c r="B586" s="6" t="s">
        <v>8</v>
      </c>
      <c r="C586" s="6" t="s">
        <v>750</v>
      </c>
      <c r="D586" s="6" t="s">
        <v>751</v>
      </c>
      <c r="E586" s="6" t="s">
        <v>97</v>
      </c>
      <c r="F586" s="6" t="s">
        <v>98</v>
      </c>
      <c r="G586" s="6">
        <v>3</v>
      </c>
      <c r="H586" s="6">
        <v>13</v>
      </c>
      <c r="I586" s="6">
        <v>3</v>
      </c>
      <c r="J586" s="6">
        <v>13</v>
      </c>
      <c r="K586" s="6">
        <v>3</v>
      </c>
      <c r="L586" s="6">
        <v>13</v>
      </c>
      <c r="M586" s="6" t="s">
        <v>1101</v>
      </c>
      <c r="N586" s="6" t="s">
        <v>1095</v>
      </c>
      <c r="O586" s="6" t="s">
        <v>39</v>
      </c>
      <c r="P586" s="6" t="s">
        <v>1112</v>
      </c>
      <c r="Q586" s="6"/>
      <c r="R586" s="6"/>
    </row>
    <row r="587" spans="1:18" x14ac:dyDescent="0.25">
      <c r="A587" s="6" t="s">
        <v>0</v>
      </c>
      <c r="B587" s="6" t="s">
        <v>8</v>
      </c>
      <c r="C587" s="6" t="s">
        <v>750</v>
      </c>
      <c r="D587" s="6" t="s">
        <v>751</v>
      </c>
      <c r="E587" s="6" t="s">
        <v>97</v>
      </c>
      <c r="F587" s="6" t="s">
        <v>98</v>
      </c>
      <c r="G587" s="6">
        <v>3</v>
      </c>
      <c r="H587" s="6">
        <v>13</v>
      </c>
      <c r="I587" s="6">
        <v>3</v>
      </c>
      <c r="J587" s="6">
        <v>13</v>
      </c>
      <c r="K587" s="6">
        <v>3</v>
      </c>
      <c r="L587" s="6">
        <v>13</v>
      </c>
      <c r="M587" s="6" t="s">
        <v>1106</v>
      </c>
      <c r="N587" s="6" t="s">
        <v>1090</v>
      </c>
      <c r="O587" s="6" t="s">
        <v>26</v>
      </c>
      <c r="P587" s="6" t="s">
        <v>1100</v>
      </c>
      <c r="Q587" s="6"/>
      <c r="R587" s="6"/>
    </row>
    <row r="588" spans="1:18" x14ac:dyDescent="0.25">
      <c r="A588" s="6" t="s">
        <v>0</v>
      </c>
      <c r="B588" s="6" t="s">
        <v>8</v>
      </c>
      <c r="C588" s="6" t="s">
        <v>750</v>
      </c>
      <c r="D588" s="6" t="s">
        <v>751</v>
      </c>
      <c r="E588" s="6" t="s">
        <v>97</v>
      </c>
      <c r="F588" s="6" t="s">
        <v>98</v>
      </c>
      <c r="G588" s="6">
        <v>3</v>
      </c>
      <c r="H588" s="6">
        <v>13</v>
      </c>
      <c r="I588" s="6">
        <v>3</v>
      </c>
      <c r="J588" s="6">
        <v>13</v>
      </c>
      <c r="K588" s="6">
        <v>3</v>
      </c>
      <c r="L588" s="6">
        <v>13</v>
      </c>
      <c r="M588" s="6" t="s">
        <v>1106</v>
      </c>
      <c r="N588" s="6" t="s">
        <v>1092</v>
      </c>
      <c r="O588" s="6" t="s">
        <v>38</v>
      </c>
      <c r="P588" s="6" t="s">
        <v>1102</v>
      </c>
      <c r="Q588" s="6"/>
      <c r="R588" s="6"/>
    </row>
    <row r="589" spans="1:18" x14ac:dyDescent="0.25">
      <c r="A589" s="6" t="s">
        <v>0</v>
      </c>
      <c r="B589" s="6" t="s">
        <v>8</v>
      </c>
      <c r="C589" s="6" t="s">
        <v>750</v>
      </c>
      <c r="D589" s="6" t="s">
        <v>751</v>
      </c>
      <c r="E589" s="6" t="s">
        <v>97</v>
      </c>
      <c r="F589" s="6" t="s">
        <v>98</v>
      </c>
      <c r="G589" s="6">
        <v>3</v>
      </c>
      <c r="H589" s="6">
        <v>13</v>
      </c>
      <c r="I589" s="6">
        <v>3</v>
      </c>
      <c r="J589" s="6">
        <v>13</v>
      </c>
      <c r="K589" s="6">
        <v>3</v>
      </c>
      <c r="L589" s="6">
        <v>13</v>
      </c>
      <c r="M589" s="6" t="s">
        <v>1106</v>
      </c>
      <c r="N589" s="6" t="s">
        <v>1095</v>
      </c>
      <c r="O589" s="6" t="s">
        <v>39</v>
      </c>
      <c r="P589" s="6" t="s">
        <v>1107</v>
      </c>
      <c r="Q589" s="6"/>
      <c r="R589" s="6"/>
    </row>
    <row r="590" spans="1:18" x14ac:dyDescent="0.25">
      <c r="A590" s="6" t="s">
        <v>0</v>
      </c>
      <c r="B590" s="6" t="s">
        <v>8</v>
      </c>
      <c r="C590" s="6" t="s">
        <v>752</v>
      </c>
      <c r="D590" s="6" t="s">
        <v>753</v>
      </c>
      <c r="E590" s="6" t="s">
        <v>97</v>
      </c>
      <c r="F590" s="6" t="s">
        <v>98</v>
      </c>
      <c r="G590" s="6">
        <v>25</v>
      </c>
      <c r="H590" s="6">
        <v>92</v>
      </c>
      <c r="I590" s="6">
        <v>24</v>
      </c>
      <c r="J590" s="6">
        <v>89</v>
      </c>
      <c r="K590" s="6">
        <v>24</v>
      </c>
      <c r="L590" s="6">
        <v>89</v>
      </c>
      <c r="M590" s="6" t="s">
        <v>1089</v>
      </c>
      <c r="N590" s="6" t="s">
        <v>1090</v>
      </c>
      <c r="O590" s="6" t="s">
        <v>38</v>
      </c>
      <c r="P590" s="6" t="s">
        <v>1091</v>
      </c>
      <c r="Q590" s="6"/>
      <c r="R590" s="6"/>
    </row>
    <row r="591" spans="1:18" x14ac:dyDescent="0.25">
      <c r="A591" s="6" t="s">
        <v>0</v>
      </c>
      <c r="B591" s="6" t="s">
        <v>8</v>
      </c>
      <c r="C591" s="6" t="s">
        <v>752</v>
      </c>
      <c r="D591" s="6" t="s">
        <v>753</v>
      </c>
      <c r="E591" s="6" t="s">
        <v>97</v>
      </c>
      <c r="F591" s="6" t="s">
        <v>98</v>
      </c>
      <c r="G591" s="6">
        <v>25</v>
      </c>
      <c r="H591" s="6">
        <v>92</v>
      </c>
      <c r="I591" s="6">
        <v>24</v>
      </c>
      <c r="J591" s="6">
        <v>89</v>
      </c>
      <c r="K591" s="6">
        <v>24</v>
      </c>
      <c r="L591" s="6">
        <v>89</v>
      </c>
      <c r="M591" s="6" t="s">
        <v>1089</v>
      </c>
      <c r="N591" s="6" t="s">
        <v>1092</v>
      </c>
      <c r="O591" s="6" t="s">
        <v>38</v>
      </c>
      <c r="P591" s="6" t="s">
        <v>1102</v>
      </c>
      <c r="Q591" s="6"/>
      <c r="R591" s="6"/>
    </row>
    <row r="592" spans="1:18" x14ac:dyDescent="0.25">
      <c r="A592" s="6" t="s">
        <v>0</v>
      </c>
      <c r="B592" s="6" t="s">
        <v>8</v>
      </c>
      <c r="C592" s="6" t="s">
        <v>752</v>
      </c>
      <c r="D592" s="6" t="s">
        <v>753</v>
      </c>
      <c r="E592" s="6" t="s">
        <v>97</v>
      </c>
      <c r="F592" s="6" t="s">
        <v>98</v>
      </c>
      <c r="G592" s="6">
        <v>25</v>
      </c>
      <c r="H592" s="6">
        <v>92</v>
      </c>
      <c r="I592" s="6">
        <v>24</v>
      </c>
      <c r="J592" s="6">
        <v>89</v>
      </c>
      <c r="K592" s="6">
        <v>24</v>
      </c>
      <c r="L592" s="6">
        <v>89</v>
      </c>
      <c r="M592" s="6" t="s">
        <v>1089</v>
      </c>
      <c r="N592" s="6" t="s">
        <v>1095</v>
      </c>
      <c r="O592" s="6" t="s">
        <v>38</v>
      </c>
      <c r="P592" s="6" t="s">
        <v>1110</v>
      </c>
      <c r="Q592" s="6"/>
      <c r="R592" s="6"/>
    </row>
    <row r="593" spans="1:18" x14ac:dyDescent="0.25">
      <c r="A593" s="6" t="s">
        <v>0</v>
      </c>
      <c r="B593" s="6" t="s">
        <v>8</v>
      </c>
      <c r="C593" s="6" t="s">
        <v>752</v>
      </c>
      <c r="D593" s="6" t="s">
        <v>753</v>
      </c>
      <c r="E593" s="6" t="s">
        <v>97</v>
      </c>
      <c r="F593" s="6" t="s">
        <v>98</v>
      </c>
      <c r="G593" s="6">
        <v>25</v>
      </c>
      <c r="H593" s="6">
        <v>92</v>
      </c>
      <c r="I593" s="6">
        <v>24</v>
      </c>
      <c r="J593" s="6">
        <v>89</v>
      </c>
      <c r="K593" s="6">
        <v>24</v>
      </c>
      <c r="L593" s="6">
        <v>89</v>
      </c>
      <c r="M593" s="6" t="s">
        <v>1097</v>
      </c>
      <c r="N593" s="6" t="s">
        <v>1090</v>
      </c>
      <c r="O593" s="6" t="s">
        <v>38</v>
      </c>
      <c r="P593" s="6" t="s">
        <v>1102</v>
      </c>
      <c r="Q593" s="6"/>
      <c r="R593" s="6"/>
    </row>
    <row r="594" spans="1:18" x14ac:dyDescent="0.25">
      <c r="A594" s="6" t="s">
        <v>0</v>
      </c>
      <c r="B594" s="6" t="s">
        <v>8</v>
      </c>
      <c r="C594" s="6" t="s">
        <v>752</v>
      </c>
      <c r="D594" s="6" t="s">
        <v>753</v>
      </c>
      <c r="E594" s="6" t="s">
        <v>97</v>
      </c>
      <c r="F594" s="6" t="s">
        <v>98</v>
      </c>
      <c r="G594" s="6">
        <v>25</v>
      </c>
      <c r="H594" s="6">
        <v>92</v>
      </c>
      <c r="I594" s="6">
        <v>24</v>
      </c>
      <c r="J594" s="6">
        <v>89</v>
      </c>
      <c r="K594" s="6">
        <v>24</v>
      </c>
      <c r="L594" s="6">
        <v>89</v>
      </c>
      <c r="M594" s="6" t="s">
        <v>1097</v>
      </c>
      <c r="N594" s="6" t="s">
        <v>1092</v>
      </c>
      <c r="O594" s="6" t="s">
        <v>1103</v>
      </c>
      <c r="P594" s="6" t="s">
        <v>1104</v>
      </c>
      <c r="Q594" s="6"/>
      <c r="R594" s="6"/>
    </row>
    <row r="595" spans="1:18" x14ac:dyDescent="0.25">
      <c r="A595" s="6" t="s">
        <v>0</v>
      </c>
      <c r="B595" s="6" t="s">
        <v>8</v>
      </c>
      <c r="C595" s="6" t="s">
        <v>752</v>
      </c>
      <c r="D595" s="6" t="s">
        <v>753</v>
      </c>
      <c r="E595" s="6" t="s">
        <v>97</v>
      </c>
      <c r="F595" s="6" t="s">
        <v>98</v>
      </c>
      <c r="G595" s="6">
        <v>25</v>
      </c>
      <c r="H595" s="6">
        <v>92</v>
      </c>
      <c r="I595" s="6">
        <v>24</v>
      </c>
      <c r="J595" s="6">
        <v>89</v>
      </c>
      <c r="K595" s="6">
        <v>24</v>
      </c>
      <c r="L595" s="6">
        <v>89</v>
      </c>
      <c r="M595" s="6" t="s">
        <v>1097</v>
      </c>
      <c r="N595" s="6" t="s">
        <v>1095</v>
      </c>
      <c r="O595" s="6" t="s">
        <v>40</v>
      </c>
      <c r="P595" s="6" t="s">
        <v>1115</v>
      </c>
      <c r="Q595" s="6"/>
      <c r="R595" s="6"/>
    </row>
    <row r="596" spans="1:18" x14ac:dyDescent="0.25">
      <c r="A596" s="6" t="s">
        <v>0</v>
      </c>
      <c r="B596" s="6" t="s">
        <v>8</v>
      </c>
      <c r="C596" s="6" t="s">
        <v>752</v>
      </c>
      <c r="D596" s="6" t="s">
        <v>753</v>
      </c>
      <c r="E596" s="6" t="s">
        <v>97</v>
      </c>
      <c r="F596" s="6" t="s">
        <v>98</v>
      </c>
      <c r="G596" s="6">
        <v>25</v>
      </c>
      <c r="H596" s="6">
        <v>92</v>
      </c>
      <c r="I596" s="6">
        <v>24</v>
      </c>
      <c r="J596" s="6">
        <v>89</v>
      </c>
      <c r="K596" s="6">
        <v>24</v>
      </c>
      <c r="L596" s="6">
        <v>89</v>
      </c>
      <c r="M596" s="6" t="s">
        <v>1101</v>
      </c>
      <c r="N596" s="6" t="s">
        <v>1090</v>
      </c>
      <c r="O596" s="6" t="s">
        <v>36</v>
      </c>
      <c r="P596" s="6" t="s">
        <v>1105</v>
      </c>
      <c r="Q596" s="6"/>
      <c r="R596" s="6"/>
    </row>
    <row r="597" spans="1:18" x14ac:dyDescent="0.25">
      <c r="A597" s="6" t="s">
        <v>0</v>
      </c>
      <c r="B597" s="6" t="s">
        <v>8</v>
      </c>
      <c r="C597" s="6" t="s">
        <v>752</v>
      </c>
      <c r="D597" s="6" t="s">
        <v>753</v>
      </c>
      <c r="E597" s="6" t="s">
        <v>97</v>
      </c>
      <c r="F597" s="6" t="s">
        <v>98</v>
      </c>
      <c r="G597" s="6">
        <v>25</v>
      </c>
      <c r="H597" s="6">
        <v>92</v>
      </c>
      <c r="I597" s="6">
        <v>24</v>
      </c>
      <c r="J597" s="6">
        <v>89</v>
      </c>
      <c r="K597" s="6">
        <v>24</v>
      </c>
      <c r="L597" s="6">
        <v>89</v>
      </c>
      <c r="M597" s="6" t="s">
        <v>1101</v>
      </c>
      <c r="N597" s="6" t="s">
        <v>1092</v>
      </c>
      <c r="O597" s="6" t="s">
        <v>1103</v>
      </c>
      <c r="P597" s="6" t="s">
        <v>1113</v>
      </c>
      <c r="Q597" s="6"/>
      <c r="R597" s="6"/>
    </row>
    <row r="598" spans="1:18" x14ac:dyDescent="0.25">
      <c r="A598" s="6" t="s">
        <v>0</v>
      </c>
      <c r="B598" s="6" t="s">
        <v>8</v>
      </c>
      <c r="C598" s="6" t="s">
        <v>752</v>
      </c>
      <c r="D598" s="6" t="s">
        <v>753</v>
      </c>
      <c r="E598" s="6" t="s">
        <v>97</v>
      </c>
      <c r="F598" s="6" t="s">
        <v>98</v>
      </c>
      <c r="G598" s="6">
        <v>25</v>
      </c>
      <c r="H598" s="6">
        <v>92</v>
      </c>
      <c r="I598" s="6">
        <v>24</v>
      </c>
      <c r="J598" s="6">
        <v>89</v>
      </c>
      <c r="K598" s="6">
        <v>24</v>
      </c>
      <c r="L598" s="6">
        <v>89</v>
      </c>
      <c r="M598" s="6" t="s">
        <v>1101</v>
      </c>
      <c r="N598" s="6" t="s">
        <v>1095</v>
      </c>
      <c r="O598" s="6" t="s">
        <v>1103</v>
      </c>
      <c r="P598" s="6" t="s">
        <v>1104</v>
      </c>
      <c r="Q598" s="6"/>
      <c r="R598" s="6"/>
    </row>
    <row r="599" spans="1:18" x14ac:dyDescent="0.25">
      <c r="A599" s="6" t="s">
        <v>0</v>
      </c>
      <c r="B599" s="6" t="s">
        <v>8</v>
      </c>
      <c r="C599" s="6" t="s">
        <v>752</v>
      </c>
      <c r="D599" s="6" t="s">
        <v>753</v>
      </c>
      <c r="E599" s="6" t="s">
        <v>97</v>
      </c>
      <c r="F599" s="6" t="s">
        <v>98</v>
      </c>
      <c r="G599" s="6">
        <v>25</v>
      </c>
      <c r="H599" s="6">
        <v>92</v>
      </c>
      <c r="I599" s="6">
        <v>24</v>
      </c>
      <c r="J599" s="6">
        <v>89</v>
      </c>
      <c r="K599" s="6">
        <v>24</v>
      </c>
      <c r="L599" s="6">
        <v>89</v>
      </c>
      <c r="M599" s="6" t="s">
        <v>1106</v>
      </c>
      <c r="N599" s="6" t="s">
        <v>1090</v>
      </c>
      <c r="O599" s="6" t="s">
        <v>26</v>
      </c>
      <c r="P599" s="6" t="s">
        <v>1100</v>
      </c>
      <c r="Q599" s="6"/>
      <c r="R599" s="6"/>
    </row>
    <row r="600" spans="1:18" x14ac:dyDescent="0.25">
      <c r="A600" s="6" t="s">
        <v>0</v>
      </c>
      <c r="B600" s="6" t="s">
        <v>8</v>
      </c>
      <c r="C600" s="6" t="s">
        <v>752</v>
      </c>
      <c r="D600" s="6" t="s">
        <v>753</v>
      </c>
      <c r="E600" s="6" t="s">
        <v>97</v>
      </c>
      <c r="F600" s="6" t="s">
        <v>98</v>
      </c>
      <c r="G600" s="6">
        <v>25</v>
      </c>
      <c r="H600" s="6">
        <v>92</v>
      </c>
      <c r="I600" s="6">
        <v>24</v>
      </c>
      <c r="J600" s="6">
        <v>89</v>
      </c>
      <c r="K600" s="6">
        <v>24</v>
      </c>
      <c r="L600" s="6">
        <v>89</v>
      </c>
      <c r="M600" s="6" t="s">
        <v>1106</v>
      </c>
      <c r="N600" s="6" t="s">
        <v>1092</v>
      </c>
      <c r="O600" s="6" t="s">
        <v>1103</v>
      </c>
      <c r="P600" s="6" t="s">
        <v>1104</v>
      </c>
      <c r="Q600" s="6"/>
      <c r="R600" s="6"/>
    </row>
    <row r="601" spans="1:18" x14ac:dyDescent="0.25">
      <c r="A601" s="6" t="s">
        <v>0</v>
      </c>
      <c r="B601" s="6" t="s">
        <v>8</v>
      </c>
      <c r="C601" s="6" t="s">
        <v>752</v>
      </c>
      <c r="D601" s="6" t="s">
        <v>753</v>
      </c>
      <c r="E601" s="6" t="s">
        <v>97</v>
      </c>
      <c r="F601" s="6" t="s">
        <v>98</v>
      </c>
      <c r="G601" s="6">
        <v>25</v>
      </c>
      <c r="H601" s="6">
        <v>92</v>
      </c>
      <c r="I601" s="6">
        <v>24</v>
      </c>
      <c r="J601" s="6">
        <v>89</v>
      </c>
      <c r="K601" s="6">
        <v>24</v>
      </c>
      <c r="L601" s="6">
        <v>89</v>
      </c>
      <c r="M601" s="6" t="s">
        <v>1106</v>
      </c>
      <c r="N601" s="6" t="s">
        <v>1095</v>
      </c>
      <c r="O601" s="6" t="s">
        <v>39</v>
      </c>
      <c r="P601" s="6" t="s">
        <v>1112</v>
      </c>
      <c r="Q601" s="6"/>
      <c r="R601" s="6"/>
    </row>
    <row r="602" spans="1:18" x14ac:dyDescent="0.25">
      <c r="A602" s="6" t="s">
        <v>0</v>
      </c>
      <c r="B602" s="6" t="s">
        <v>8</v>
      </c>
      <c r="C602" s="6" t="s">
        <v>828</v>
      </c>
      <c r="D602" s="6" t="s">
        <v>829</v>
      </c>
      <c r="E602" s="6" t="s">
        <v>97</v>
      </c>
      <c r="F602" s="6" t="s">
        <v>98</v>
      </c>
      <c r="G602" s="6">
        <v>265</v>
      </c>
      <c r="H602" s="6">
        <v>1084</v>
      </c>
      <c r="I602" s="6">
        <v>260</v>
      </c>
      <c r="J602" s="6">
        <v>1140</v>
      </c>
      <c r="K602" s="6">
        <v>260</v>
      </c>
      <c r="L602" s="6">
        <v>1140</v>
      </c>
      <c r="M602" s="6" t="s">
        <v>1089</v>
      </c>
      <c r="N602" s="6" t="s">
        <v>1090</v>
      </c>
      <c r="O602" s="6" t="s">
        <v>38</v>
      </c>
      <c r="P602" s="6" t="s">
        <v>1091</v>
      </c>
      <c r="Q602" s="6"/>
      <c r="R602" s="6"/>
    </row>
    <row r="603" spans="1:18" x14ac:dyDescent="0.25">
      <c r="A603" s="6" t="s">
        <v>0</v>
      </c>
      <c r="B603" s="6" t="s">
        <v>8</v>
      </c>
      <c r="C603" s="6" t="s">
        <v>828</v>
      </c>
      <c r="D603" s="6" t="s">
        <v>829</v>
      </c>
      <c r="E603" s="6" t="s">
        <v>97</v>
      </c>
      <c r="F603" s="6" t="s">
        <v>98</v>
      </c>
      <c r="G603" s="6">
        <v>265</v>
      </c>
      <c r="H603" s="6">
        <v>1084</v>
      </c>
      <c r="I603" s="6">
        <v>260</v>
      </c>
      <c r="J603" s="6">
        <v>1140</v>
      </c>
      <c r="K603" s="6">
        <v>260</v>
      </c>
      <c r="L603" s="6">
        <v>1140</v>
      </c>
      <c r="M603" s="6" t="s">
        <v>1089</v>
      </c>
      <c r="N603" s="6" t="s">
        <v>1092</v>
      </c>
      <c r="O603" s="6" t="s">
        <v>1093</v>
      </c>
      <c r="P603" s="6" t="s">
        <v>1094</v>
      </c>
      <c r="Q603" s="6"/>
      <c r="R603" s="6"/>
    </row>
    <row r="604" spans="1:18" x14ac:dyDescent="0.25">
      <c r="A604" s="6" t="s">
        <v>0</v>
      </c>
      <c r="B604" s="6" t="s">
        <v>8</v>
      </c>
      <c r="C604" s="6" t="s">
        <v>828</v>
      </c>
      <c r="D604" s="6" t="s">
        <v>829</v>
      </c>
      <c r="E604" s="6" t="s">
        <v>97</v>
      </c>
      <c r="F604" s="6" t="s">
        <v>98</v>
      </c>
      <c r="G604" s="6">
        <v>265</v>
      </c>
      <c r="H604" s="6">
        <v>1084</v>
      </c>
      <c r="I604" s="6">
        <v>260</v>
      </c>
      <c r="J604" s="6">
        <v>1140</v>
      </c>
      <c r="K604" s="6">
        <v>260</v>
      </c>
      <c r="L604" s="6">
        <v>1140</v>
      </c>
      <c r="M604" s="6" t="s">
        <v>1089</v>
      </c>
      <c r="N604" s="6" t="s">
        <v>1095</v>
      </c>
      <c r="O604" s="6" t="s">
        <v>39</v>
      </c>
      <c r="P604" s="6" t="s">
        <v>1112</v>
      </c>
      <c r="Q604" s="6"/>
      <c r="R604" s="6"/>
    </row>
    <row r="605" spans="1:18" x14ac:dyDescent="0.25">
      <c r="A605" s="6" t="s">
        <v>0</v>
      </c>
      <c r="B605" s="6" t="s">
        <v>8</v>
      </c>
      <c r="C605" s="6" t="s">
        <v>828</v>
      </c>
      <c r="D605" s="6" t="s">
        <v>829</v>
      </c>
      <c r="E605" s="6" t="s">
        <v>97</v>
      </c>
      <c r="F605" s="6" t="s">
        <v>98</v>
      </c>
      <c r="G605" s="6">
        <v>265</v>
      </c>
      <c r="H605" s="6">
        <v>1084</v>
      </c>
      <c r="I605" s="6">
        <v>260</v>
      </c>
      <c r="J605" s="6">
        <v>1140</v>
      </c>
      <c r="K605" s="6">
        <v>260</v>
      </c>
      <c r="L605" s="6">
        <v>1140</v>
      </c>
      <c r="M605" s="6" t="s">
        <v>1097</v>
      </c>
      <c r="N605" s="6" t="s">
        <v>1090</v>
      </c>
      <c r="O605" s="6" t="s">
        <v>36</v>
      </c>
      <c r="P605" s="6" t="s">
        <v>1108</v>
      </c>
      <c r="Q605" s="6"/>
      <c r="R605" s="6"/>
    </row>
    <row r="606" spans="1:18" x14ac:dyDescent="0.25">
      <c r="A606" s="6" t="s">
        <v>0</v>
      </c>
      <c r="B606" s="6" t="s">
        <v>8</v>
      </c>
      <c r="C606" s="6" t="s">
        <v>828</v>
      </c>
      <c r="D606" s="6" t="s">
        <v>829</v>
      </c>
      <c r="E606" s="6" t="s">
        <v>97</v>
      </c>
      <c r="F606" s="6" t="s">
        <v>98</v>
      </c>
      <c r="G606" s="6">
        <v>265</v>
      </c>
      <c r="H606" s="6">
        <v>1084</v>
      </c>
      <c r="I606" s="6">
        <v>260</v>
      </c>
      <c r="J606" s="6">
        <v>1140</v>
      </c>
      <c r="K606" s="6">
        <v>260</v>
      </c>
      <c r="L606" s="6">
        <v>1140</v>
      </c>
      <c r="M606" s="6" t="s">
        <v>1097</v>
      </c>
      <c r="N606" s="6" t="s">
        <v>1092</v>
      </c>
      <c r="O606" s="6" t="s">
        <v>38</v>
      </c>
      <c r="P606" s="6" t="s">
        <v>1102</v>
      </c>
      <c r="Q606" s="6"/>
      <c r="R606" s="6"/>
    </row>
    <row r="607" spans="1:18" x14ac:dyDescent="0.25">
      <c r="A607" s="6" t="s">
        <v>0</v>
      </c>
      <c r="B607" s="6" t="s">
        <v>8</v>
      </c>
      <c r="C607" s="6" t="s">
        <v>828</v>
      </c>
      <c r="D607" s="6" t="s">
        <v>829</v>
      </c>
      <c r="E607" s="6" t="s">
        <v>97</v>
      </c>
      <c r="F607" s="6" t="s">
        <v>98</v>
      </c>
      <c r="G607" s="6">
        <v>265</v>
      </c>
      <c r="H607" s="6">
        <v>1084</v>
      </c>
      <c r="I607" s="6">
        <v>260</v>
      </c>
      <c r="J607" s="6">
        <v>1140</v>
      </c>
      <c r="K607" s="6">
        <v>260</v>
      </c>
      <c r="L607" s="6">
        <v>1140</v>
      </c>
      <c r="M607" s="6" t="s">
        <v>1097</v>
      </c>
      <c r="N607" s="6" t="s">
        <v>1095</v>
      </c>
      <c r="O607" s="6" t="s">
        <v>47</v>
      </c>
      <c r="P607" s="6" t="s">
        <v>1122</v>
      </c>
      <c r="Q607" s="6"/>
      <c r="R607" s="6"/>
    </row>
    <row r="608" spans="1:18" x14ac:dyDescent="0.25">
      <c r="A608" s="6" t="s">
        <v>0</v>
      </c>
      <c r="B608" s="6" t="s">
        <v>8</v>
      </c>
      <c r="C608" s="6" t="s">
        <v>828</v>
      </c>
      <c r="D608" s="6" t="s">
        <v>829</v>
      </c>
      <c r="E608" s="6" t="s">
        <v>97</v>
      </c>
      <c r="F608" s="6" t="s">
        <v>98</v>
      </c>
      <c r="G608" s="6">
        <v>265</v>
      </c>
      <c r="H608" s="6">
        <v>1084</v>
      </c>
      <c r="I608" s="6">
        <v>260</v>
      </c>
      <c r="J608" s="6">
        <v>1140</v>
      </c>
      <c r="K608" s="6">
        <v>260</v>
      </c>
      <c r="L608" s="6">
        <v>1140</v>
      </c>
      <c r="M608" s="6" t="s">
        <v>1101</v>
      </c>
      <c r="N608" s="6" t="s">
        <v>1090</v>
      </c>
      <c r="O608" s="6" t="s">
        <v>40</v>
      </c>
      <c r="P608" s="6" t="s">
        <v>1115</v>
      </c>
      <c r="Q608" s="6"/>
      <c r="R608" s="6"/>
    </row>
    <row r="609" spans="1:18" x14ac:dyDescent="0.25">
      <c r="A609" s="6" t="s">
        <v>0</v>
      </c>
      <c r="B609" s="6" t="s">
        <v>8</v>
      </c>
      <c r="C609" s="6" t="s">
        <v>828</v>
      </c>
      <c r="D609" s="6" t="s">
        <v>829</v>
      </c>
      <c r="E609" s="6" t="s">
        <v>97</v>
      </c>
      <c r="F609" s="6" t="s">
        <v>98</v>
      </c>
      <c r="G609" s="6">
        <v>265</v>
      </c>
      <c r="H609" s="6">
        <v>1084</v>
      </c>
      <c r="I609" s="6">
        <v>260</v>
      </c>
      <c r="J609" s="6">
        <v>1140</v>
      </c>
      <c r="K609" s="6">
        <v>260</v>
      </c>
      <c r="L609" s="6">
        <v>1140</v>
      </c>
      <c r="M609" s="6" t="s">
        <v>1101</v>
      </c>
      <c r="N609" s="6" t="s">
        <v>1092</v>
      </c>
      <c r="O609" s="6" t="s">
        <v>36</v>
      </c>
      <c r="P609" s="6" t="s">
        <v>1105</v>
      </c>
      <c r="Q609" s="6"/>
      <c r="R609" s="6"/>
    </row>
    <row r="610" spans="1:18" x14ac:dyDescent="0.25">
      <c r="A610" s="6" t="s">
        <v>0</v>
      </c>
      <c r="B610" s="6" t="s">
        <v>8</v>
      </c>
      <c r="C610" s="6" t="s">
        <v>828</v>
      </c>
      <c r="D610" s="6" t="s">
        <v>829</v>
      </c>
      <c r="E610" s="6" t="s">
        <v>97</v>
      </c>
      <c r="F610" s="6" t="s">
        <v>98</v>
      </c>
      <c r="G610" s="6">
        <v>265</v>
      </c>
      <c r="H610" s="6">
        <v>1084</v>
      </c>
      <c r="I610" s="6">
        <v>260</v>
      </c>
      <c r="J610" s="6">
        <v>1140</v>
      </c>
      <c r="K610" s="6">
        <v>260</v>
      </c>
      <c r="L610" s="6">
        <v>1140</v>
      </c>
      <c r="M610" s="6" t="s">
        <v>1101</v>
      </c>
      <c r="N610" s="6" t="s">
        <v>1095</v>
      </c>
      <c r="O610" s="6" t="s">
        <v>47</v>
      </c>
      <c r="P610" s="6" t="s">
        <v>1119</v>
      </c>
      <c r="Q610" s="6"/>
      <c r="R610" s="6"/>
    </row>
    <row r="611" spans="1:18" x14ac:dyDescent="0.25">
      <c r="A611" s="6" t="s">
        <v>0</v>
      </c>
      <c r="B611" s="6" t="s">
        <v>8</v>
      </c>
      <c r="C611" s="6" t="s">
        <v>828</v>
      </c>
      <c r="D611" s="6" t="s">
        <v>829</v>
      </c>
      <c r="E611" s="6" t="s">
        <v>97</v>
      </c>
      <c r="F611" s="6" t="s">
        <v>98</v>
      </c>
      <c r="G611" s="6">
        <v>265</v>
      </c>
      <c r="H611" s="6">
        <v>1084</v>
      </c>
      <c r="I611" s="6">
        <v>260</v>
      </c>
      <c r="J611" s="6">
        <v>1140</v>
      </c>
      <c r="K611" s="6">
        <v>260</v>
      </c>
      <c r="L611" s="6">
        <v>1140</v>
      </c>
      <c r="M611" s="6" t="s">
        <v>1106</v>
      </c>
      <c r="N611" s="6" t="s">
        <v>1090</v>
      </c>
      <c r="O611" s="6" t="s">
        <v>1103</v>
      </c>
      <c r="P611" s="6" t="s">
        <v>1104</v>
      </c>
      <c r="Q611" s="6"/>
      <c r="R611" s="6"/>
    </row>
    <row r="612" spans="1:18" x14ac:dyDescent="0.25">
      <c r="A612" s="6" t="s">
        <v>0</v>
      </c>
      <c r="B612" s="6" t="s">
        <v>8</v>
      </c>
      <c r="C612" s="6" t="s">
        <v>828</v>
      </c>
      <c r="D612" s="6" t="s">
        <v>829</v>
      </c>
      <c r="E612" s="6" t="s">
        <v>97</v>
      </c>
      <c r="F612" s="6" t="s">
        <v>98</v>
      </c>
      <c r="G612" s="6">
        <v>265</v>
      </c>
      <c r="H612" s="6">
        <v>1084</v>
      </c>
      <c r="I612" s="6">
        <v>260</v>
      </c>
      <c r="J612" s="6">
        <v>1140</v>
      </c>
      <c r="K612" s="6">
        <v>260</v>
      </c>
      <c r="L612" s="6">
        <v>1140</v>
      </c>
      <c r="M612" s="6" t="s">
        <v>1106</v>
      </c>
      <c r="N612" s="6" t="s">
        <v>1092</v>
      </c>
      <c r="O612" s="6" t="s">
        <v>36</v>
      </c>
      <c r="P612" s="6" t="s">
        <v>1096</v>
      </c>
      <c r="Q612" s="6"/>
      <c r="R612" s="6"/>
    </row>
    <row r="613" spans="1:18" x14ac:dyDescent="0.25">
      <c r="A613" s="6" t="s">
        <v>0</v>
      </c>
      <c r="B613" s="6" t="s">
        <v>8</v>
      </c>
      <c r="C613" s="6" t="s">
        <v>828</v>
      </c>
      <c r="D613" s="6" t="s">
        <v>829</v>
      </c>
      <c r="E613" s="6" t="s">
        <v>97</v>
      </c>
      <c r="F613" s="6" t="s">
        <v>98</v>
      </c>
      <c r="G613" s="6">
        <v>265</v>
      </c>
      <c r="H613" s="6">
        <v>1084</v>
      </c>
      <c r="I613" s="6">
        <v>260</v>
      </c>
      <c r="J613" s="6">
        <v>1140</v>
      </c>
      <c r="K613" s="6">
        <v>260</v>
      </c>
      <c r="L613" s="6">
        <v>1140</v>
      </c>
      <c r="M613" s="6" t="s">
        <v>1106</v>
      </c>
      <c r="N613" s="6" t="s">
        <v>1095</v>
      </c>
      <c r="O613" s="6" t="s">
        <v>38</v>
      </c>
      <c r="P613" s="6" t="s">
        <v>1102</v>
      </c>
      <c r="Q613" s="6"/>
      <c r="R613" s="6"/>
    </row>
    <row r="614" spans="1:18" x14ac:dyDescent="0.25">
      <c r="A614" s="6" t="s">
        <v>0</v>
      </c>
      <c r="B614" s="6" t="s">
        <v>9</v>
      </c>
      <c r="C614" s="6" t="s">
        <v>137</v>
      </c>
      <c r="D614" s="6" t="s">
        <v>138</v>
      </c>
      <c r="E614" s="6" t="s">
        <v>97</v>
      </c>
      <c r="F614" s="6" t="s">
        <v>98</v>
      </c>
      <c r="G614" s="6">
        <v>135</v>
      </c>
      <c r="H614" s="6">
        <v>672</v>
      </c>
      <c r="I614" s="6">
        <v>156</v>
      </c>
      <c r="J614" s="6">
        <v>704</v>
      </c>
      <c r="K614" s="6">
        <v>156</v>
      </c>
      <c r="L614" s="6">
        <v>704</v>
      </c>
      <c r="M614" s="6" t="s">
        <v>1089</v>
      </c>
      <c r="N614" s="6" t="s">
        <v>1090</v>
      </c>
      <c r="O614" s="6" t="s">
        <v>38</v>
      </c>
      <c r="P614" s="6" t="s">
        <v>1091</v>
      </c>
      <c r="Q614" s="6"/>
      <c r="R614" s="6" t="s">
        <v>1126</v>
      </c>
    </row>
    <row r="615" spans="1:18" x14ac:dyDescent="0.25">
      <c r="A615" s="6" t="s">
        <v>0</v>
      </c>
      <c r="B615" s="6" t="s">
        <v>9</v>
      </c>
      <c r="C615" s="6" t="s">
        <v>137</v>
      </c>
      <c r="D615" s="6" t="s">
        <v>138</v>
      </c>
      <c r="E615" s="6" t="s">
        <v>97</v>
      </c>
      <c r="F615" s="6" t="s">
        <v>98</v>
      </c>
      <c r="G615" s="6">
        <v>135</v>
      </c>
      <c r="H615" s="6">
        <v>672</v>
      </c>
      <c r="I615" s="6">
        <v>156</v>
      </c>
      <c r="J615" s="6">
        <v>704</v>
      </c>
      <c r="K615" s="6">
        <v>156</v>
      </c>
      <c r="L615" s="6">
        <v>704</v>
      </c>
      <c r="M615" s="6" t="s">
        <v>1089</v>
      </c>
      <c r="N615" s="6" t="s">
        <v>1092</v>
      </c>
      <c r="O615" s="6" t="s">
        <v>39</v>
      </c>
      <c r="P615" s="6" t="s">
        <v>1107</v>
      </c>
      <c r="Q615" s="6"/>
      <c r="R615" s="6"/>
    </row>
    <row r="616" spans="1:18" x14ac:dyDescent="0.25">
      <c r="A616" s="6" t="s">
        <v>0</v>
      </c>
      <c r="B616" s="6" t="s">
        <v>9</v>
      </c>
      <c r="C616" s="6" t="s">
        <v>137</v>
      </c>
      <c r="D616" s="6" t="s">
        <v>138</v>
      </c>
      <c r="E616" s="6" t="s">
        <v>97</v>
      </c>
      <c r="F616" s="6" t="s">
        <v>98</v>
      </c>
      <c r="G616" s="6">
        <v>135</v>
      </c>
      <c r="H616" s="6">
        <v>672</v>
      </c>
      <c r="I616" s="6">
        <v>156</v>
      </c>
      <c r="J616" s="6">
        <v>704</v>
      </c>
      <c r="K616" s="6">
        <v>156</v>
      </c>
      <c r="L616" s="6">
        <v>704</v>
      </c>
      <c r="M616" s="6" t="s">
        <v>1089</v>
      </c>
      <c r="N616" s="6" t="s">
        <v>1095</v>
      </c>
      <c r="O616" s="6" t="s">
        <v>38</v>
      </c>
      <c r="P616" s="6" t="s">
        <v>1109</v>
      </c>
      <c r="Q616" s="6"/>
      <c r="R616" s="6"/>
    </row>
    <row r="617" spans="1:18" x14ac:dyDescent="0.25">
      <c r="A617" s="6" t="s">
        <v>0</v>
      </c>
      <c r="B617" s="6" t="s">
        <v>9</v>
      </c>
      <c r="C617" s="6" t="s">
        <v>137</v>
      </c>
      <c r="D617" s="6" t="s">
        <v>138</v>
      </c>
      <c r="E617" s="6" t="s">
        <v>97</v>
      </c>
      <c r="F617" s="6" t="s">
        <v>98</v>
      </c>
      <c r="G617" s="6">
        <v>135</v>
      </c>
      <c r="H617" s="6">
        <v>672</v>
      </c>
      <c r="I617" s="6">
        <v>156</v>
      </c>
      <c r="J617" s="6">
        <v>704</v>
      </c>
      <c r="K617" s="6">
        <v>156</v>
      </c>
      <c r="L617" s="6">
        <v>704</v>
      </c>
      <c r="M617" s="6" t="s">
        <v>1097</v>
      </c>
      <c r="N617" s="6" t="s">
        <v>1090</v>
      </c>
      <c r="O617" s="6" t="s">
        <v>47</v>
      </c>
      <c r="P617" s="6" t="s">
        <v>1119</v>
      </c>
      <c r="Q617" s="6"/>
      <c r="R617" s="6"/>
    </row>
    <row r="618" spans="1:18" x14ac:dyDescent="0.25">
      <c r="A618" s="6" t="s">
        <v>0</v>
      </c>
      <c r="B618" s="6" t="s">
        <v>9</v>
      </c>
      <c r="C618" s="6" t="s">
        <v>137</v>
      </c>
      <c r="D618" s="6" t="s">
        <v>138</v>
      </c>
      <c r="E618" s="6" t="s">
        <v>97</v>
      </c>
      <c r="F618" s="6" t="s">
        <v>98</v>
      </c>
      <c r="G618" s="6">
        <v>135</v>
      </c>
      <c r="H618" s="6">
        <v>672</v>
      </c>
      <c r="I618" s="6">
        <v>156</v>
      </c>
      <c r="J618" s="6">
        <v>704</v>
      </c>
      <c r="K618" s="6">
        <v>156</v>
      </c>
      <c r="L618" s="6">
        <v>704</v>
      </c>
      <c r="M618" s="6" t="s">
        <v>1097</v>
      </c>
      <c r="N618" s="6" t="s">
        <v>1092</v>
      </c>
      <c r="O618" s="6" t="s">
        <v>39</v>
      </c>
      <c r="P618" s="6" t="s">
        <v>1117</v>
      </c>
      <c r="Q618" s="6"/>
      <c r="R618" s="6"/>
    </row>
    <row r="619" spans="1:18" x14ac:dyDescent="0.25">
      <c r="A619" s="6" t="s">
        <v>0</v>
      </c>
      <c r="B619" s="6" t="s">
        <v>9</v>
      </c>
      <c r="C619" s="6" t="s">
        <v>137</v>
      </c>
      <c r="D619" s="6" t="s">
        <v>138</v>
      </c>
      <c r="E619" s="6" t="s">
        <v>97</v>
      </c>
      <c r="F619" s="6" t="s">
        <v>98</v>
      </c>
      <c r="G619" s="6">
        <v>135</v>
      </c>
      <c r="H619" s="6">
        <v>672</v>
      </c>
      <c r="I619" s="6">
        <v>156</v>
      </c>
      <c r="J619" s="6">
        <v>704</v>
      </c>
      <c r="K619" s="6">
        <v>156</v>
      </c>
      <c r="L619" s="6">
        <v>704</v>
      </c>
      <c r="M619" s="6" t="s">
        <v>1097</v>
      </c>
      <c r="N619" s="6" t="s">
        <v>1095</v>
      </c>
      <c r="O619" s="6" t="s">
        <v>47</v>
      </c>
      <c r="P619" s="6" t="s">
        <v>1122</v>
      </c>
      <c r="Q619" s="6"/>
      <c r="R619" s="6"/>
    </row>
    <row r="620" spans="1:18" x14ac:dyDescent="0.25">
      <c r="A620" s="6" t="s">
        <v>0</v>
      </c>
      <c r="B620" s="6" t="s">
        <v>9</v>
      </c>
      <c r="C620" s="6" t="s">
        <v>137</v>
      </c>
      <c r="D620" s="6" t="s">
        <v>138</v>
      </c>
      <c r="E620" s="6" t="s">
        <v>97</v>
      </c>
      <c r="F620" s="6" t="s">
        <v>98</v>
      </c>
      <c r="G620" s="6">
        <v>135</v>
      </c>
      <c r="H620" s="6">
        <v>672</v>
      </c>
      <c r="I620" s="6">
        <v>156</v>
      </c>
      <c r="J620" s="6">
        <v>704</v>
      </c>
      <c r="K620" s="6">
        <v>156</v>
      </c>
      <c r="L620" s="6">
        <v>704</v>
      </c>
      <c r="M620" s="6" t="s">
        <v>1101</v>
      </c>
      <c r="N620" s="6" t="s">
        <v>1090</v>
      </c>
      <c r="O620" s="6" t="s">
        <v>47</v>
      </c>
      <c r="P620" s="6" t="s">
        <v>1119</v>
      </c>
      <c r="Q620" s="6"/>
      <c r="R620" s="6"/>
    </row>
    <row r="621" spans="1:18" x14ac:dyDescent="0.25">
      <c r="A621" s="6" t="s">
        <v>0</v>
      </c>
      <c r="B621" s="6" t="s">
        <v>9</v>
      </c>
      <c r="C621" s="6" t="s">
        <v>137</v>
      </c>
      <c r="D621" s="6" t="s">
        <v>138</v>
      </c>
      <c r="E621" s="6" t="s">
        <v>97</v>
      </c>
      <c r="F621" s="6" t="s">
        <v>98</v>
      </c>
      <c r="G621" s="6">
        <v>135</v>
      </c>
      <c r="H621" s="6">
        <v>672</v>
      </c>
      <c r="I621" s="6">
        <v>156</v>
      </c>
      <c r="J621" s="6">
        <v>704</v>
      </c>
      <c r="K621" s="6">
        <v>156</v>
      </c>
      <c r="L621" s="6">
        <v>704</v>
      </c>
      <c r="M621" s="6" t="s">
        <v>1101</v>
      </c>
      <c r="N621" s="6" t="s">
        <v>1092</v>
      </c>
      <c r="O621" s="6" t="s">
        <v>1103</v>
      </c>
      <c r="P621" s="6" t="s">
        <v>1113</v>
      </c>
      <c r="Q621" s="6"/>
      <c r="R621" s="6"/>
    </row>
    <row r="622" spans="1:18" x14ac:dyDescent="0.25">
      <c r="A622" s="6" t="s">
        <v>0</v>
      </c>
      <c r="B622" s="6" t="s">
        <v>9</v>
      </c>
      <c r="C622" s="6" t="s">
        <v>137</v>
      </c>
      <c r="D622" s="6" t="s">
        <v>138</v>
      </c>
      <c r="E622" s="6" t="s">
        <v>97</v>
      </c>
      <c r="F622" s="6" t="s">
        <v>98</v>
      </c>
      <c r="G622" s="6">
        <v>135</v>
      </c>
      <c r="H622" s="6">
        <v>672</v>
      </c>
      <c r="I622" s="6">
        <v>156</v>
      </c>
      <c r="J622" s="6">
        <v>704</v>
      </c>
      <c r="K622" s="6">
        <v>156</v>
      </c>
      <c r="L622" s="6">
        <v>704</v>
      </c>
      <c r="M622" s="6" t="s">
        <v>1101</v>
      </c>
      <c r="N622" s="6" t="s">
        <v>1095</v>
      </c>
      <c r="O622" s="6" t="s">
        <v>39</v>
      </c>
      <c r="P622" s="6" t="s">
        <v>1112</v>
      </c>
      <c r="Q622" s="6"/>
      <c r="R622" s="6"/>
    </row>
    <row r="623" spans="1:18" x14ac:dyDescent="0.25">
      <c r="A623" s="6" t="s">
        <v>0</v>
      </c>
      <c r="B623" s="6" t="s">
        <v>9</v>
      </c>
      <c r="C623" s="6" t="s">
        <v>137</v>
      </c>
      <c r="D623" s="6" t="s">
        <v>138</v>
      </c>
      <c r="E623" s="6" t="s">
        <v>97</v>
      </c>
      <c r="F623" s="6" t="s">
        <v>98</v>
      </c>
      <c r="G623" s="6">
        <v>135</v>
      </c>
      <c r="H623" s="6">
        <v>672</v>
      </c>
      <c r="I623" s="6">
        <v>156</v>
      </c>
      <c r="J623" s="6">
        <v>704</v>
      </c>
      <c r="K623" s="6">
        <v>156</v>
      </c>
      <c r="L623" s="6">
        <v>704</v>
      </c>
      <c r="M623" s="6" t="s">
        <v>1106</v>
      </c>
      <c r="N623" s="6" t="s">
        <v>1090</v>
      </c>
      <c r="O623" s="6" t="s">
        <v>26</v>
      </c>
      <c r="P623" s="6" t="s">
        <v>1100</v>
      </c>
      <c r="Q623" s="6"/>
      <c r="R623" s="6" t="s">
        <v>1127</v>
      </c>
    </row>
    <row r="624" spans="1:18" x14ac:dyDescent="0.25">
      <c r="A624" s="6" t="s">
        <v>0</v>
      </c>
      <c r="B624" s="6" t="s">
        <v>9</v>
      </c>
      <c r="C624" s="6" t="s">
        <v>137</v>
      </c>
      <c r="D624" s="6" t="s">
        <v>138</v>
      </c>
      <c r="E624" s="6" t="s">
        <v>97</v>
      </c>
      <c r="F624" s="6" t="s">
        <v>98</v>
      </c>
      <c r="G624" s="6">
        <v>135</v>
      </c>
      <c r="H624" s="6">
        <v>672</v>
      </c>
      <c r="I624" s="6">
        <v>156</v>
      </c>
      <c r="J624" s="6">
        <v>704</v>
      </c>
      <c r="K624" s="6">
        <v>156</v>
      </c>
      <c r="L624" s="6">
        <v>704</v>
      </c>
      <c r="M624" s="6" t="s">
        <v>1106</v>
      </c>
      <c r="N624" s="6" t="s">
        <v>1092</v>
      </c>
      <c r="O624" s="6" t="s">
        <v>38</v>
      </c>
      <c r="P624" s="6" t="s">
        <v>1110</v>
      </c>
      <c r="Q624" s="6"/>
      <c r="R624" s="6"/>
    </row>
    <row r="625" spans="1:18" x14ac:dyDescent="0.25">
      <c r="A625" s="6" t="s">
        <v>0</v>
      </c>
      <c r="B625" s="6" t="s">
        <v>9</v>
      </c>
      <c r="C625" s="6" t="s">
        <v>137</v>
      </c>
      <c r="D625" s="6" t="s">
        <v>138</v>
      </c>
      <c r="E625" s="6" t="s">
        <v>97</v>
      </c>
      <c r="F625" s="6" t="s">
        <v>98</v>
      </c>
      <c r="G625" s="6">
        <v>135</v>
      </c>
      <c r="H625" s="6">
        <v>672</v>
      </c>
      <c r="I625" s="6">
        <v>156</v>
      </c>
      <c r="J625" s="6">
        <v>704</v>
      </c>
      <c r="K625" s="6">
        <v>156</v>
      </c>
      <c r="L625" s="6">
        <v>704</v>
      </c>
      <c r="M625" s="6" t="s">
        <v>1106</v>
      </c>
      <c r="N625" s="6" t="s">
        <v>1095</v>
      </c>
      <c r="O625" s="6" t="s">
        <v>38</v>
      </c>
      <c r="P625" s="6" t="s">
        <v>1102</v>
      </c>
      <c r="Q625" s="6"/>
      <c r="R625" s="6"/>
    </row>
    <row r="626" spans="1:18" x14ac:dyDescent="0.25">
      <c r="A626" s="6" t="s">
        <v>0</v>
      </c>
      <c r="B626" s="6" t="s">
        <v>10</v>
      </c>
      <c r="C626" s="6" t="s">
        <v>139</v>
      </c>
      <c r="D626" s="6" t="s">
        <v>140</v>
      </c>
      <c r="E626" s="6" t="s">
        <v>97</v>
      </c>
      <c r="F626" s="6" t="s">
        <v>98</v>
      </c>
      <c r="G626" s="6">
        <v>80</v>
      </c>
      <c r="H626" s="6">
        <v>278</v>
      </c>
      <c r="I626" s="6">
        <v>50</v>
      </c>
      <c r="J626" s="6">
        <v>200</v>
      </c>
      <c r="K626" s="6">
        <v>83</v>
      </c>
      <c r="L626" s="6">
        <v>293</v>
      </c>
      <c r="M626" s="6" t="s">
        <v>1089</v>
      </c>
      <c r="N626" s="6" t="s">
        <v>1090</v>
      </c>
      <c r="O626" s="6" t="s">
        <v>38</v>
      </c>
      <c r="P626" s="6" t="s">
        <v>1091</v>
      </c>
      <c r="Q626" s="6"/>
      <c r="R626" s="6"/>
    </row>
    <row r="627" spans="1:18" x14ac:dyDescent="0.25">
      <c r="A627" s="6" t="s">
        <v>0</v>
      </c>
      <c r="B627" s="6" t="s">
        <v>10</v>
      </c>
      <c r="C627" s="6" t="s">
        <v>139</v>
      </c>
      <c r="D627" s="6" t="s">
        <v>140</v>
      </c>
      <c r="E627" s="6" t="s">
        <v>97</v>
      </c>
      <c r="F627" s="6" t="s">
        <v>98</v>
      </c>
      <c r="G627" s="6">
        <v>80</v>
      </c>
      <c r="H627" s="6">
        <v>278</v>
      </c>
      <c r="I627" s="6">
        <v>50</v>
      </c>
      <c r="J627" s="6">
        <v>200</v>
      </c>
      <c r="K627" s="6">
        <v>83</v>
      </c>
      <c r="L627" s="6">
        <v>293</v>
      </c>
      <c r="M627" s="6" t="s">
        <v>1089</v>
      </c>
      <c r="N627" s="6" t="s">
        <v>1092</v>
      </c>
      <c r="O627" s="6" t="s">
        <v>26</v>
      </c>
      <c r="P627" s="6" t="s">
        <v>1100</v>
      </c>
      <c r="Q627" s="6"/>
      <c r="R627" s="6"/>
    </row>
    <row r="628" spans="1:18" x14ac:dyDescent="0.25">
      <c r="A628" s="6" t="s">
        <v>0</v>
      </c>
      <c r="B628" s="6" t="s">
        <v>10</v>
      </c>
      <c r="C628" s="6" t="s">
        <v>139</v>
      </c>
      <c r="D628" s="6" t="s">
        <v>140</v>
      </c>
      <c r="E628" s="6" t="s">
        <v>97</v>
      </c>
      <c r="F628" s="6" t="s">
        <v>98</v>
      </c>
      <c r="G628" s="6">
        <v>80</v>
      </c>
      <c r="H628" s="6">
        <v>278</v>
      </c>
      <c r="I628" s="6">
        <v>50</v>
      </c>
      <c r="J628" s="6">
        <v>200</v>
      </c>
      <c r="K628" s="6">
        <v>83</v>
      </c>
      <c r="L628" s="6">
        <v>293</v>
      </c>
      <c r="M628" s="6" t="s">
        <v>1089</v>
      </c>
      <c r="N628" s="6" t="s">
        <v>1095</v>
      </c>
      <c r="O628" s="6" t="s">
        <v>38</v>
      </c>
      <c r="P628" s="6" t="s">
        <v>1109</v>
      </c>
      <c r="Q628" s="6"/>
      <c r="R628" s="6"/>
    </row>
    <row r="629" spans="1:18" x14ac:dyDescent="0.25">
      <c r="A629" s="6" t="s">
        <v>0</v>
      </c>
      <c r="B629" s="6" t="s">
        <v>10</v>
      </c>
      <c r="C629" s="6" t="s">
        <v>139</v>
      </c>
      <c r="D629" s="6" t="s">
        <v>140</v>
      </c>
      <c r="E629" s="6" t="s">
        <v>97</v>
      </c>
      <c r="F629" s="6" t="s">
        <v>98</v>
      </c>
      <c r="G629" s="6">
        <v>80</v>
      </c>
      <c r="H629" s="6">
        <v>278</v>
      </c>
      <c r="I629" s="6">
        <v>50</v>
      </c>
      <c r="J629" s="6">
        <v>200</v>
      </c>
      <c r="K629" s="6">
        <v>83</v>
      </c>
      <c r="L629" s="6">
        <v>293</v>
      </c>
      <c r="M629" s="6" t="s">
        <v>1097</v>
      </c>
      <c r="N629" s="6" t="s">
        <v>1090</v>
      </c>
      <c r="O629" s="6" t="s">
        <v>38</v>
      </c>
      <c r="P629" s="6" t="s">
        <v>1091</v>
      </c>
      <c r="Q629" s="6"/>
      <c r="R629" s="6"/>
    </row>
    <row r="630" spans="1:18" x14ac:dyDescent="0.25">
      <c r="A630" s="6" t="s">
        <v>0</v>
      </c>
      <c r="B630" s="6" t="s">
        <v>10</v>
      </c>
      <c r="C630" s="6" t="s">
        <v>139</v>
      </c>
      <c r="D630" s="6" t="s">
        <v>140</v>
      </c>
      <c r="E630" s="6" t="s">
        <v>97</v>
      </c>
      <c r="F630" s="6" t="s">
        <v>98</v>
      </c>
      <c r="G630" s="6">
        <v>80</v>
      </c>
      <c r="H630" s="6">
        <v>278</v>
      </c>
      <c r="I630" s="6">
        <v>50</v>
      </c>
      <c r="J630" s="6">
        <v>200</v>
      </c>
      <c r="K630" s="6">
        <v>83</v>
      </c>
      <c r="L630" s="6">
        <v>293</v>
      </c>
      <c r="M630" s="6" t="s">
        <v>1097</v>
      </c>
      <c r="N630" s="6" t="s">
        <v>1092</v>
      </c>
      <c r="O630" s="6" t="s">
        <v>36</v>
      </c>
      <c r="P630" s="6" t="s">
        <v>1096</v>
      </c>
      <c r="Q630" s="6"/>
      <c r="R630" s="6"/>
    </row>
    <row r="631" spans="1:18" x14ac:dyDescent="0.25">
      <c r="A631" s="6" t="s">
        <v>0</v>
      </c>
      <c r="B631" s="6" t="s">
        <v>10</v>
      </c>
      <c r="C631" s="6" t="s">
        <v>139</v>
      </c>
      <c r="D631" s="6" t="s">
        <v>140</v>
      </c>
      <c r="E631" s="6" t="s">
        <v>97</v>
      </c>
      <c r="F631" s="6" t="s">
        <v>98</v>
      </c>
      <c r="G631" s="6">
        <v>80</v>
      </c>
      <c r="H631" s="6">
        <v>278</v>
      </c>
      <c r="I631" s="6">
        <v>50</v>
      </c>
      <c r="J631" s="6">
        <v>200</v>
      </c>
      <c r="K631" s="6">
        <v>83</v>
      </c>
      <c r="L631" s="6">
        <v>293</v>
      </c>
      <c r="M631" s="6" t="s">
        <v>1097</v>
      </c>
      <c r="N631" s="6" t="s">
        <v>1095</v>
      </c>
      <c r="O631" s="6" t="s">
        <v>1093</v>
      </c>
      <c r="P631" s="6" t="s">
        <v>1094</v>
      </c>
      <c r="Q631" s="6"/>
      <c r="R631" s="6"/>
    </row>
    <row r="632" spans="1:18" x14ac:dyDescent="0.25">
      <c r="A632" s="6" t="s">
        <v>0</v>
      </c>
      <c r="B632" s="6" t="s">
        <v>10</v>
      </c>
      <c r="C632" s="6" t="s">
        <v>139</v>
      </c>
      <c r="D632" s="6" t="s">
        <v>140</v>
      </c>
      <c r="E632" s="6" t="s">
        <v>97</v>
      </c>
      <c r="F632" s="6" t="s">
        <v>98</v>
      </c>
      <c r="G632" s="6">
        <v>80</v>
      </c>
      <c r="H632" s="6">
        <v>278</v>
      </c>
      <c r="I632" s="6">
        <v>50</v>
      </c>
      <c r="J632" s="6">
        <v>200</v>
      </c>
      <c r="K632" s="6">
        <v>83</v>
      </c>
      <c r="L632" s="6">
        <v>293</v>
      </c>
      <c r="M632" s="6" t="s">
        <v>1101</v>
      </c>
      <c r="N632" s="6" t="s">
        <v>1090</v>
      </c>
      <c r="O632" s="6" t="s">
        <v>38</v>
      </c>
      <c r="P632" s="6" t="s">
        <v>1091</v>
      </c>
      <c r="Q632" s="6"/>
      <c r="R632" s="6"/>
    </row>
    <row r="633" spans="1:18" x14ac:dyDescent="0.25">
      <c r="A633" s="6" t="s">
        <v>0</v>
      </c>
      <c r="B633" s="6" t="s">
        <v>10</v>
      </c>
      <c r="C633" s="6" t="s">
        <v>139</v>
      </c>
      <c r="D633" s="6" t="s">
        <v>140</v>
      </c>
      <c r="E633" s="6" t="s">
        <v>97</v>
      </c>
      <c r="F633" s="6" t="s">
        <v>98</v>
      </c>
      <c r="G633" s="6">
        <v>80</v>
      </c>
      <c r="H633" s="6">
        <v>278</v>
      </c>
      <c r="I633" s="6">
        <v>50</v>
      </c>
      <c r="J633" s="6">
        <v>200</v>
      </c>
      <c r="K633" s="6">
        <v>83</v>
      </c>
      <c r="L633" s="6">
        <v>293</v>
      </c>
      <c r="M633" s="6" t="s">
        <v>1101</v>
      </c>
      <c r="N633" s="6" t="s">
        <v>1092</v>
      </c>
      <c r="O633" s="6" t="s">
        <v>38</v>
      </c>
      <c r="P633" s="6" t="s">
        <v>1102</v>
      </c>
      <c r="Q633" s="6"/>
      <c r="R633" s="6"/>
    </row>
    <row r="634" spans="1:18" x14ac:dyDescent="0.25">
      <c r="A634" s="6" t="s">
        <v>0</v>
      </c>
      <c r="B634" s="6" t="s">
        <v>10</v>
      </c>
      <c r="C634" s="6" t="s">
        <v>139</v>
      </c>
      <c r="D634" s="6" t="s">
        <v>140</v>
      </c>
      <c r="E634" s="6" t="s">
        <v>97</v>
      </c>
      <c r="F634" s="6" t="s">
        <v>98</v>
      </c>
      <c r="G634" s="6">
        <v>80</v>
      </c>
      <c r="H634" s="6">
        <v>278</v>
      </c>
      <c r="I634" s="6">
        <v>50</v>
      </c>
      <c r="J634" s="6">
        <v>200</v>
      </c>
      <c r="K634" s="6">
        <v>83</v>
      </c>
      <c r="L634" s="6">
        <v>293</v>
      </c>
      <c r="M634" s="6" t="s">
        <v>1101</v>
      </c>
      <c r="N634" s="6" t="s">
        <v>1095</v>
      </c>
      <c r="O634" s="6" t="s">
        <v>38</v>
      </c>
      <c r="P634" s="6" t="s">
        <v>1109</v>
      </c>
      <c r="Q634" s="6"/>
      <c r="R634" s="6"/>
    </row>
    <row r="635" spans="1:18" x14ac:dyDescent="0.25">
      <c r="A635" s="6" t="s">
        <v>0</v>
      </c>
      <c r="B635" s="6" t="s">
        <v>10</v>
      </c>
      <c r="C635" s="6" t="s">
        <v>139</v>
      </c>
      <c r="D635" s="6" t="s">
        <v>140</v>
      </c>
      <c r="E635" s="6" t="s">
        <v>97</v>
      </c>
      <c r="F635" s="6" t="s">
        <v>98</v>
      </c>
      <c r="G635" s="6">
        <v>80</v>
      </c>
      <c r="H635" s="6">
        <v>278</v>
      </c>
      <c r="I635" s="6">
        <v>50</v>
      </c>
      <c r="J635" s="6">
        <v>200</v>
      </c>
      <c r="K635" s="6">
        <v>83</v>
      </c>
      <c r="L635" s="6">
        <v>293</v>
      </c>
      <c r="M635" s="6" t="s">
        <v>1106</v>
      </c>
      <c r="N635" s="6" t="s">
        <v>1090</v>
      </c>
      <c r="O635" s="6" t="s">
        <v>38</v>
      </c>
      <c r="P635" s="6" t="s">
        <v>1091</v>
      </c>
      <c r="Q635" s="6"/>
      <c r="R635" s="6"/>
    </row>
    <row r="636" spans="1:18" x14ac:dyDescent="0.25">
      <c r="A636" s="6" t="s">
        <v>0</v>
      </c>
      <c r="B636" s="6" t="s">
        <v>10</v>
      </c>
      <c r="C636" s="6" t="s">
        <v>139</v>
      </c>
      <c r="D636" s="6" t="s">
        <v>140</v>
      </c>
      <c r="E636" s="6" t="s">
        <v>97</v>
      </c>
      <c r="F636" s="6" t="s">
        <v>98</v>
      </c>
      <c r="G636" s="6">
        <v>80</v>
      </c>
      <c r="H636" s="6">
        <v>278</v>
      </c>
      <c r="I636" s="6">
        <v>50</v>
      </c>
      <c r="J636" s="6">
        <v>200</v>
      </c>
      <c r="K636" s="6">
        <v>83</v>
      </c>
      <c r="L636" s="6">
        <v>293</v>
      </c>
      <c r="M636" s="6" t="s">
        <v>1106</v>
      </c>
      <c r="N636" s="6" t="s">
        <v>1092</v>
      </c>
      <c r="O636" s="6" t="s">
        <v>26</v>
      </c>
      <c r="P636" s="6" t="s">
        <v>1100</v>
      </c>
      <c r="Q636" s="6"/>
      <c r="R636" s="6"/>
    </row>
    <row r="637" spans="1:18" x14ac:dyDescent="0.25">
      <c r="A637" s="6" t="s">
        <v>0</v>
      </c>
      <c r="B637" s="6" t="s">
        <v>10</v>
      </c>
      <c r="C637" s="6" t="s">
        <v>139</v>
      </c>
      <c r="D637" s="6" t="s">
        <v>140</v>
      </c>
      <c r="E637" s="6" t="s">
        <v>97</v>
      </c>
      <c r="F637" s="6" t="s">
        <v>98</v>
      </c>
      <c r="G637" s="6">
        <v>80</v>
      </c>
      <c r="H637" s="6">
        <v>278</v>
      </c>
      <c r="I637" s="6">
        <v>50</v>
      </c>
      <c r="J637" s="6">
        <v>200</v>
      </c>
      <c r="K637" s="6">
        <v>83</v>
      </c>
      <c r="L637" s="6">
        <v>293</v>
      </c>
      <c r="M637" s="6" t="s">
        <v>1106</v>
      </c>
      <c r="N637" s="6" t="s">
        <v>1095</v>
      </c>
      <c r="O637" s="6" t="s">
        <v>26</v>
      </c>
      <c r="P637" s="6" t="s">
        <v>1098</v>
      </c>
      <c r="Q637" s="6"/>
      <c r="R637" s="6"/>
    </row>
    <row r="638" spans="1:18" x14ac:dyDescent="0.25">
      <c r="A638" s="6" t="s">
        <v>0</v>
      </c>
      <c r="B638" s="6" t="s">
        <v>10</v>
      </c>
      <c r="C638" s="6" t="s">
        <v>216</v>
      </c>
      <c r="D638" s="6" t="s">
        <v>217</v>
      </c>
      <c r="E638" s="6" t="s">
        <v>97</v>
      </c>
      <c r="F638" s="6" t="s">
        <v>98</v>
      </c>
      <c r="G638" s="6">
        <v>40</v>
      </c>
      <c r="H638" s="6">
        <v>208</v>
      </c>
      <c r="I638" s="6">
        <v>41</v>
      </c>
      <c r="J638" s="6">
        <v>208</v>
      </c>
      <c r="K638" s="6">
        <v>51</v>
      </c>
      <c r="L638" s="6">
        <v>208</v>
      </c>
      <c r="M638" s="6" t="s">
        <v>1089</v>
      </c>
      <c r="N638" s="6" t="s">
        <v>1090</v>
      </c>
      <c r="O638" s="6" t="s">
        <v>38</v>
      </c>
      <c r="P638" s="6" t="s">
        <v>1091</v>
      </c>
      <c r="Q638" s="6"/>
      <c r="R638" s="6"/>
    </row>
    <row r="639" spans="1:18" x14ac:dyDescent="0.25">
      <c r="A639" s="6" t="s">
        <v>0</v>
      </c>
      <c r="B639" s="6" t="s">
        <v>10</v>
      </c>
      <c r="C639" s="6" t="s">
        <v>216</v>
      </c>
      <c r="D639" s="6" t="s">
        <v>217</v>
      </c>
      <c r="E639" s="6" t="s">
        <v>97</v>
      </c>
      <c r="F639" s="6" t="s">
        <v>98</v>
      </c>
      <c r="G639" s="6">
        <v>40</v>
      </c>
      <c r="H639" s="6">
        <v>208</v>
      </c>
      <c r="I639" s="6">
        <v>41</v>
      </c>
      <c r="J639" s="6">
        <v>208</v>
      </c>
      <c r="K639" s="6">
        <v>51</v>
      </c>
      <c r="L639" s="6">
        <v>208</v>
      </c>
      <c r="M639" s="6" t="s">
        <v>1089</v>
      </c>
      <c r="N639" s="6" t="s">
        <v>1092</v>
      </c>
      <c r="O639" s="6" t="s">
        <v>1093</v>
      </c>
      <c r="P639" s="6" t="s">
        <v>1094</v>
      </c>
      <c r="Q639" s="6"/>
      <c r="R639" s="6"/>
    </row>
    <row r="640" spans="1:18" x14ac:dyDescent="0.25">
      <c r="A640" s="6" t="s">
        <v>0</v>
      </c>
      <c r="B640" s="6" t="s">
        <v>10</v>
      </c>
      <c r="C640" s="6" t="s">
        <v>216</v>
      </c>
      <c r="D640" s="6" t="s">
        <v>217</v>
      </c>
      <c r="E640" s="6" t="s">
        <v>97</v>
      </c>
      <c r="F640" s="6" t="s">
        <v>98</v>
      </c>
      <c r="G640" s="6">
        <v>40</v>
      </c>
      <c r="H640" s="6">
        <v>208</v>
      </c>
      <c r="I640" s="6">
        <v>41</v>
      </c>
      <c r="J640" s="6">
        <v>208</v>
      </c>
      <c r="K640" s="6">
        <v>51</v>
      </c>
      <c r="L640" s="6">
        <v>208</v>
      </c>
      <c r="M640" s="6" t="s">
        <v>1089</v>
      </c>
      <c r="N640" s="6" t="s">
        <v>1095</v>
      </c>
      <c r="O640" s="6" t="s">
        <v>1103</v>
      </c>
      <c r="P640" s="6" t="s">
        <v>1104</v>
      </c>
      <c r="Q640" s="6"/>
      <c r="R640" s="6"/>
    </row>
    <row r="641" spans="1:18" x14ac:dyDescent="0.25">
      <c r="A641" s="6" t="s">
        <v>0</v>
      </c>
      <c r="B641" s="6" t="s">
        <v>10</v>
      </c>
      <c r="C641" s="6" t="s">
        <v>216</v>
      </c>
      <c r="D641" s="6" t="s">
        <v>217</v>
      </c>
      <c r="E641" s="6" t="s">
        <v>97</v>
      </c>
      <c r="F641" s="6" t="s">
        <v>98</v>
      </c>
      <c r="G641" s="6">
        <v>40</v>
      </c>
      <c r="H641" s="6">
        <v>208</v>
      </c>
      <c r="I641" s="6">
        <v>41</v>
      </c>
      <c r="J641" s="6">
        <v>208</v>
      </c>
      <c r="K641" s="6">
        <v>51</v>
      </c>
      <c r="L641" s="6">
        <v>208</v>
      </c>
      <c r="M641" s="6" t="s">
        <v>1097</v>
      </c>
      <c r="N641" s="6" t="s">
        <v>1090</v>
      </c>
      <c r="O641" s="6" t="s">
        <v>38</v>
      </c>
      <c r="P641" s="6" t="s">
        <v>1110</v>
      </c>
      <c r="Q641" s="6"/>
      <c r="R641" s="6"/>
    </row>
    <row r="642" spans="1:18" x14ac:dyDescent="0.25">
      <c r="A642" s="6" t="s">
        <v>0</v>
      </c>
      <c r="B642" s="6" t="s">
        <v>10</v>
      </c>
      <c r="C642" s="6" t="s">
        <v>216</v>
      </c>
      <c r="D642" s="6" t="s">
        <v>217</v>
      </c>
      <c r="E642" s="6" t="s">
        <v>97</v>
      </c>
      <c r="F642" s="6" t="s">
        <v>98</v>
      </c>
      <c r="G642" s="6">
        <v>40</v>
      </c>
      <c r="H642" s="6">
        <v>208</v>
      </c>
      <c r="I642" s="6">
        <v>41</v>
      </c>
      <c r="J642" s="6">
        <v>208</v>
      </c>
      <c r="K642" s="6">
        <v>51</v>
      </c>
      <c r="L642" s="6">
        <v>208</v>
      </c>
      <c r="M642" s="6" t="s">
        <v>1097</v>
      </c>
      <c r="N642" s="6" t="s">
        <v>1092</v>
      </c>
      <c r="O642" s="6" t="s">
        <v>36</v>
      </c>
      <c r="P642" s="6" t="s">
        <v>1096</v>
      </c>
      <c r="Q642" s="6"/>
      <c r="R642" s="6"/>
    </row>
    <row r="643" spans="1:18" x14ac:dyDescent="0.25">
      <c r="A643" s="6" t="s">
        <v>0</v>
      </c>
      <c r="B643" s="6" t="s">
        <v>10</v>
      </c>
      <c r="C643" s="6" t="s">
        <v>216</v>
      </c>
      <c r="D643" s="6" t="s">
        <v>217</v>
      </c>
      <c r="E643" s="6" t="s">
        <v>97</v>
      </c>
      <c r="F643" s="6" t="s">
        <v>98</v>
      </c>
      <c r="G643" s="6">
        <v>40</v>
      </c>
      <c r="H643" s="6">
        <v>208</v>
      </c>
      <c r="I643" s="6">
        <v>41</v>
      </c>
      <c r="J643" s="6">
        <v>208</v>
      </c>
      <c r="K643" s="6">
        <v>51</v>
      </c>
      <c r="L643" s="6">
        <v>208</v>
      </c>
      <c r="M643" s="6" t="s">
        <v>1097</v>
      </c>
      <c r="N643" s="6" t="s">
        <v>1095</v>
      </c>
      <c r="O643" s="6" t="s">
        <v>39</v>
      </c>
      <c r="P643" s="6" t="s">
        <v>1107</v>
      </c>
      <c r="Q643" s="6"/>
      <c r="R643" s="6"/>
    </row>
    <row r="644" spans="1:18" x14ac:dyDescent="0.25">
      <c r="A644" s="6" t="s">
        <v>0</v>
      </c>
      <c r="B644" s="6" t="s">
        <v>10</v>
      </c>
      <c r="C644" s="6" t="s">
        <v>216</v>
      </c>
      <c r="D644" s="6" t="s">
        <v>217</v>
      </c>
      <c r="E644" s="6" t="s">
        <v>97</v>
      </c>
      <c r="F644" s="6" t="s">
        <v>98</v>
      </c>
      <c r="G644" s="6">
        <v>40</v>
      </c>
      <c r="H644" s="6">
        <v>208</v>
      </c>
      <c r="I644" s="6">
        <v>41</v>
      </c>
      <c r="J644" s="6">
        <v>208</v>
      </c>
      <c r="K644" s="6">
        <v>51</v>
      </c>
      <c r="L644" s="6">
        <v>208</v>
      </c>
      <c r="M644" s="6" t="s">
        <v>1101</v>
      </c>
      <c r="N644" s="6" t="s">
        <v>1090</v>
      </c>
      <c r="O644" s="6" t="s">
        <v>36</v>
      </c>
      <c r="P644" s="6" t="s">
        <v>1105</v>
      </c>
      <c r="Q644" s="6"/>
      <c r="R644" s="6"/>
    </row>
    <row r="645" spans="1:18" x14ac:dyDescent="0.25">
      <c r="A645" s="6" t="s">
        <v>0</v>
      </c>
      <c r="B645" s="6" t="s">
        <v>10</v>
      </c>
      <c r="C645" s="6" t="s">
        <v>216</v>
      </c>
      <c r="D645" s="6" t="s">
        <v>217</v>
      </c>
      <c r="E645" s="6" t="s">
        <v>97</v>
      </c>
      <c r="F645" s="6" t="s">
        <v>98</v>
      </c>
      <c r="G645" s="6">
        <v>40</v>
      </c>
      <c r="H645" s="6">
        <v>208</v>
      </c>
      <c r="I645" s="6">
        <v>41</v>
      </c>
      <c r="J645" s="6">
        <v>208</v>
      </c>
      <c r="K645" s="6">
        <v>51</v>
      </c>
      <c r="L645" s="6">
        <v>208</v>
      </c>
      <c r="M645" s="6" t="s">
        <v>1101</v>
      </c>
      <c r="N645" s="6" t="s">
        <v>1092</v>
      </c>
      <c r="O645" s="6" t="s">
        <v>39</v>
      </c>
      <c r="P645" s="6" t="s">
        <v>1112</v>
      </c>
      <c r="Q645" s="6"/>
      <c r="R645" s="6"/>
    </row>
    <row r="646" spans="1:18" x14ac:dyDescent="0.25">
      <c r="A646" s="6" t="s">
        <v>0</v>
      </c>
      <c r="B646" s="6" t="s">
        <v>10</v>
      </c>
      <c r="C646" s="6" t="s">
        <v>216</v>
      </c>
      <c r="D646" s="6" t="s">
        <v>217</v>
      </c>
      <c r="E646" s="6" t="s">
        <v>97</v>
      </c>
      <c r="F646" s="6" t="s">
        <v>98</v>
      </c>
      <c r="G646" s="6">
        <v>40</v>
      </c>
      <c r="H646" s="6">
        <v>208</v>
      </c>
      <c r="I646" s="6">
        <v>41</v>
      </c>
      <c r="J646" s="6">
        <v>208</v>
      </c>
      <c r="K646" s="6">
        <v>51</v>
      </c>
      <c r="L646" s="6">
        <v>208</v>
      </c>
      <c r="M646" s="6" t="s">
        <v>1101</v>
      </c>
      <c r="N646" s="6" t="s">
        <v>1095</v>
      </c>
      <c r="O646" s="6" t="s">
        <v>39</v>
      </c>
      <c r="P646" s="6" t="s">
        <v>1117</v>
      </c>
      <c r="Q646" s="6"/>
      <c r="R646" s="6"/>
    </row>
    <row r="647" spans="1:18" x14ac:dyDescent="0.25">
      <c r="A647" s="6" t="s">
        <v>0</v>
      </c>
      <c r="B647" s="6" t="s">
        <v>10</v>
      </c>
      <c r="C647" s="6" t="s">
        <v>216</v>
      </c>
      <c r="D647" s="6" t="s">
        <v>217</v>
      </c>
      <c r="E647" s="6" t="s">
        <v>97</v>
      </c>
      <c r="F647" s="6" t="s">
        <v>98</v>
      </c>
      <c r="G647" s="6">
        <v>40</v>
      </c>
      <c r="H647" s="6">
        <v>208</v>
      </c>
      <c r="I647" s="6">
        <v>41</v>
      </c>
      <c r="J647" s="6">
        <v>208</v>
      </c>
      <c r="K647" s="6">
        <v>51</v>
      </c>
      <c r="L647" s="6">
        <v>208</v>
      </c>
      <c r="M647" s="6" t="s">
        <v>1106</v>
      </c>
      <c r="N647" s="6" t="s">
        <v>1090</v>
      </c>
      <c r="O647" s="6" t="s">
        <v>38</v>
      </c>
      <c r="P647" s="6" t="s">
        <v>1102</v>
      </c>
      <c r="Q647" s="6"/>
      <c r="R647" s="6"/>
    </row>
    <row r="648" spans="1:18" x14ac:dyDescent="0.25">
      <c r="A648" s="6" t="s">
        <v>0</v>
      </c>
      <c r="B648" s="6" t="s">
        <v>10</v>
      </c>
      <c r="C648" s="6" t="s">
        <v>216</v>
      </c>
      <c r="D648" s="6" t="s">
        <v>217</v>
      </c>
      <c r="E648" s="6" t="s">
        <v>97</v>
      </c>
      <c r="F648" s="6" t="s">
        <v>98</v>
      </c>
      <c r="G648" s="6">
        <v>40</v>
      </c>
      <c r="H648" s="6">
        <v>208</v>
      </c>
      <c r="I648" s="6">
        <v>41</v>
      </c>
      <c r="J648" s="6">
        <v>208</v>
      </c>
      <c r="K648" s="6">
        <v>51</v>
      </c>
      <c r="L648" s="6">
        <v>208</v>
      </c>
      <c r="M648" s="6" t="s">
        <v>1106</v>
      </c>
      <c r="N648" s="6" t="s">
        <v>1092</v>
      </c>
      <c r="O648" s="6" t="s">
        <v>26</v>
      </c>
      <c r="P648" s="6" t="s">
        <v>1114</v>
      </c>
      <c r="Q648" s="6"/>
      <c r="R648" s="6"/>
    </row>
    <row r="649" spans="1:18" x14ac:dyDescent="0.25">
      <c r="A649" s="6" t="s">
        <v>0</v>
      </c>
      <c r="B649" s="6" t="s">
        <v>10</v>
      </c>
      <c r="C649" s="6" t="s">
        <v>216</v>
      </c>
      <c r="D649" s="6" t="s">
        <v>217</v>
      </c>
      <c r="E649" s="6" t="s">
        <v>97</v>
      </c>
      <c r="F649" s="6" t="s">
        <v>98</v>
      </c>
      <c r="G649" s="6">
        <v>40</v>
      </c>
      <c r="H649" s="6">
        <v>208</v>
      </c>
      <c r="I649" s="6">
        <v>41</v>
      </c>
      <c r="J649" s="6">
        <v>208</v>
      </c>
      <c r="K649" s="6">
        <v>51</v>
      </c>
      <c r="L649" s="6">
        <v>208</v>
      </c>
      <c r="M649" s="6" t="s">
        <v>1106</v>
      </c>
      <c r="N649" s="6" t="s">
        <v>1095</v>
      </c>
      <c r="O649" s="6" t="s">
        <v>39</v>
      </c>
      <c r="P649" s="6" t="s">
        <v>1117</v>
      </c>
      <c r="Q649" s="6"/>
      <c r="R649" s="6"/>
    </row>
    <row r="650" spans="1:18" x14ac:dyDescent="0.25">
      <c r="A650" s="6" t="s">
        <v>0</v>
      </c>
      <c r="B650" s="6" t="s">
        <v>8</v>
      </c>
      <c r="C650" s="6" t="s">
        <v>218</v>
      </c>
      <c r="D650" s="6" t="s">
        <v>219</v>
      </c>
      <c r="E650" s="6" t="s">
        <v>97</v>
      </c>
      <c r="F650" s="6" t="s">
        <v>98</v>
      </c>
      <c r="G650" s="6">
        <v>70</v>
      </c>
      <c r="H650" s="6">
        <v>609</v>
      </c>
      <c r="I650" s="6">
        <v>124</v>
      </c>
      <c r="J650" s="6">
        <v>644</v>
      </c>
      <c r="K650" s="6">
        <v>124</v>
      </c>
      <c r="L650" s="6">
        <v>644</v>
      </c>
      <c r="M650" s="6" t="s">
        <v>1089</v>
      </c>
      <c r="N650" s="6" t="s">
        <v>1090</v>
      </c>
      <c r="O650" s="6" t="s">
        <v>1093</v>
      </c>
      <c r="P650" s="6" t="s">
        <v>1094</v>
      </c>
      <c r="Q650" s="6"/>
      <c r="R650" s="6"/>
    </row>
    <row r="651" spans="1:18" x14ac:dyDescent="0.25">
      <c r="A651" s="6" t="s">
        <v>0</v>
      </c>
      <c r="B651" s="6" t="s">
        <v>8</v>
      </c>
      <c r="C651" s="6" t="s">
        <v>218</v>
      </c>
      <c r="D651" s="6" t="s">
        <v>219</v>
      </c>
      <c r="E651" s="6" t="s">
        <v>97</v>
      </c>
      <c r="F651" s="6" t="s">
        <v>98</v>
      </c>
      <c r="G651" s="6">
        <v>70</v>
      </c>
      <c r="H651" s="6">
        <v>609</v>
      </c>
      <c r="I651" s="6">
        <v>124</v>
      </c>
      <c r="J651" s="6">
        <v>644</v>
      </c>
      <c r="K651" s="6">
        <v>124</v>
      </c>
      <c r="L651" s="6">
        <v>644</v>
      </c>
      <c r="M651" s="6" t="s">
        <v>1089</v>
      </c>
      <c r="N651" s="6" t="s">
        <v>1092</v>
      </c>
      <c r="O651" s="6" t="s">
        <v>38</v>
      </c>
      <c r="P651" s="6" t="s">
        <v>1102</v>
      </c>
      <c r="Q651" s="6"/>
      <c r="R651" s="6"/>
    </row>
    <row r="652" spans="1:18" x14ac:dyDescent="0.25">
      <c r="A652" s="6" t="s">
        <v>0</v>
      </c>
      <c r="B652" s="6" t="s">
        <v>8</v>
      </c>
      <c r="C652" s="6" t="s">
        <v>218</v>
      </c>
      <c r="D652" s="6" t="s">
        <v>219</v>
      </c>
      <c r="E652" s="6" t="s">
        <v>97</v>
      </c>
      <c r="F652" s="6" t="s">
        <v>98</v>
      </c>
      <c r="G652" s="6">
        <v>70</v>
      </c>
      <c r="H652" s="6">
        <v>609</v>
      </c>
      <c r="I652" s="6">
        <v>124</v>
      </c>
      <c r="J652" s="6">
        <v>644</v>
      </c>
      <c r="K652" s="6">
        <v>124</v>
      </c>
      <c r="L652" s="6">
        <v>644</v>
      </c>
      <c r="M652" s="6" t="s">
        <v>1089</v>
      </c>
      <c r="N652" s="6" t="s">
        <v>1095</v>
      </c>
      <c r="O652" s="6" t="s">
        <v>1103</v>
      </c>
      <c r="P652" s="6" t="s">
        <v>1104</v>
      </c>
      <c r="Q652" s="6"/>
      <c r="R652" s="6"/>
    </row>
    <row r="653" spans="1:18" x14ac:dyDescent="0.25">
      <c r="A653" s="6" t="s">
        <v>0</v>
      </c>
      <c r="B653" s="6" t="s">
        <v>8</v>
      </c>
      <c r="C653" s="6" t="s">
        <v>218</v>
      </c>
      <c r="D653" s="6" t="s">
        <v>219</v>
      </c>
      <c r="E653" s="6" t="s">
        <v>97</v>
      </c>
      <c r="F653" s="6" t="s">
        <v>98</v>
      </c>
      <c r="G653" s="6">
        <v>70</v>
      </c>
      <c r="H653" s="6">
        <v>609</v>
      </c>
      <c r="I653" s="6">
        <v>124</v>
      </c>
      <c r="J653" s="6">
        <v>644</v>
      </c>
      <c r="K653" s="6">
        <v>124</v>
      </c>
      <c r="L653" s="6">
        <v>644</v>
      </c>
      <c r="M653" s="6" t="s">
        <v>1097</v>
      </c>
      <c r="N653" s="6" t="s">
        <v>1090</v>
      </c>
      <c r="O653" s="6" t="s">
        <v>38</v>
      </c>
      <c r="P653" s="6" t="s">
        <v>1091</v>
      </c>
      <c r="Q653" s="6"/>
      <c r="R653" s="6"/>
    </row>
    <row r="654" spans="1:18" x14ac:dyDescent="0.25">
      <c r="A654" s="6" t="s">
        <v>0</v>
      </c>
      <c r="B654" s="6" t="s">
        <v>8</v>
      </c>
      <c r="C654" s="6" t="s">
        <v>218</v>
      </c>
      <c r="D654" s="6" t="s">
        <v>219</v>
      </c>
      <c r="E654" s="6" t="s">
        <v>97</v>
      </c>
      <c r="F654" s="6" t="s">
        <v>98</v>
      </c>
      <c r="G654" s="6">
        <v>70</v>
      </c>
      <c r="H654" s="6">
        <v>609</v>
      </c>
      <c r="I654" s="6">
        <v>124</v>
      </c>
      <c r="J654" s="6">
        <v>644</v>
      </c>
      <c r="K654" s="6">
        <v>124</v>
      </c>
      <c r="L654" s="6">
        <v>644</v>
      </c>
      <c r="M654" s="6" t="s">
        <v>1097</v>
      </c>
      <c r="N654" s="6" t="s">
        <v>1092</v>
      </c>
      <c r="O654" s="6" t="s">
        <v>1103</v>
      </c>
      <c r="P654" s="6" t="s">
        <v>1113</v>
      </c>
      <c r="Q654" s="6"/>
      <c r="R654" s="6"/>
    </row>
    <row r="655" spans="1:18" x14ac:dyDescent="0.25">
      <c r="A655" s="6" t="s">
        <v>0</v>
      </c>
      <c r="B655" s="6" t="s">
        <v>8</v>
      </c>
      <c r="C655" s="6" t="s">
        <v>218</v>
      </c>
      <c r="D655" s="6" t="s">
        <v>219</v>
      </c>
      <c r="E655" s="6" t="s">
        <v>97</v>
      </c>
      <c r="F655" s="6" t="s">
        <v>98</v>
      </c>
      <c r="G655" s="6">
        <v>70</v>
      </c>
      <c r="H655" s="6">
        <v>609</v>
      </c>
      <c r="I655" s="6">
        <v>124</v>
      </c>
      <c r="J655" s="6">
        <v>644</v>
      </c>
      <c r="K655" s="6">
        <v>124</v>
      </c>
      <c r="L655" s="6">
        <v>644</v>
      </c>
      <c r="M655" s="6" t="s">
        <v>1097</v>
      </c>
      <c r="N655" s="6" t="s">
        <v>1095</v>
      </c>
      <c r="O655" s="6" t="s">
        <v>1103</v>
      </c>
      <c r="P655" s="6" t="s">
        <v>1104</v>
      </c>
      <c r="Q655" s="6"/>
      <c r="R655" s="6"/>
    </row>
    <row r="656" spans="1:18" x14ac:dyDescent="0.25">
      <c r="A656" s="6" t="s">
        <v>0</v>
      </c>
      <c r="B656" s="6" t="s">
        <v>8</v>
      </c>
      <c r="C656" s="6" t="s">
        <v>218</v>
      </c>
      <c r="D656" s="6" t="s">
        <v>219</v>
      </c>
      <c r="E656" s="6" t="s">
        <v>97</v>
      </c>
      <c r="F656" s="6" t="s">
        <v>98</v>
      </c>
      <c r="G656" s="6">
        <v>70</v>
      </c>
      <c r="H656" s="6">
        <v>609</v>
      </c>
      <c r="I656" s="6">
        <v>124</v>
      </c>
      <c r="J656" s="6">
        <v>644</v>
      </c>
      <c r="K656" s="6">
        <v>124</v>
      </c>
      <c r="L656" s="6">
        <v>644</v>
      </c>
      <c r="M656" s="6" t="s">
        <v>1101</v>
      </c>
      <c r="N656" s="6" t="s">
        <v>1090</v>
      </c>
      <c r="O656" s="6" t="s">
        <v>38</v>
      </c>
      <c r="P656" s="6" t="s">
        <v>1091</v>
      </c>
      <c r="Q656" s="6"/>
      <c r="R656" s="6"/>
    </row>
    <row r="657" spans="1:18" x14ac:dyDescent="0.25">
      <c r="A657" s="6" t="s">
        <v>0</v>
      </c>
      <c r="B657" s="6" t="s">
        <v>8</v>
      </c>
      <c r="C657" s="6" t="s">
        <v>218</v>
      </c>
      <c r="D657" s="6" t="s">
        <v>219</v>
      </c>
      <c r="E657" s="6" t="s">
        <v>97</v>
      </c>
      <c r="F657" s="6" t="s">
        <v>98</v>
      </c>
      <c r="G657" s="6">
        <v>70</v>
      </c>
      <c r="H657" s="6">
        <v>609</v>
      </c>
      <c r="I657" s="6">
        <v>124</v>
      </c>
      <c r="J657" s="6">
        <v>644</v>
      </c>
      <c r="K657" s="6">
        <v>124</v>
      </c>
      <c r="L657" s="6">
        <v>644</v>
      </c>
      <c r="M657" s="6" t="s">
        <v>1101</v>
      </c>
      <c r="N657" s="6" t="s">
        <v>1092</v>
      </c>
      <c r="O657" s="6" t="s">
        <v>38</v>
      </c>
      <c r="P657" s="6" t="s">
        <v>1102</v>
      </c>
      <c r="Q657" s="6"/>
      <c r="R657" s="6"/>
    </row>
    <row r="658" spans="1:18" x14ac:dyDescent="0.25">
      <c r="A658" s="6" t="s">
        <v>0</v>
      </c>
      <c r="B658" s="6" t="s">
        <v>8</v>
      </c>
      <c r="C658" s="6" t="s">
        <v>218</v>
      </c>
      <c r="D658" s="6" t="s">
        <v>219</v>
      </c>
      <c r="E658" s="6" t="s">
        <v>97</v>
      </c>
      <c r="F658" s="6" t="s">
        <v>98</v>
      </c>
      <c r="G658" s="6">
        <v>70</v>
      </c>
      <c r="H658" s="6">
        <v>609</v>
      </c>
      <c r="I658" s="6">
        <v>124</v>
      </c>
      <c r="J658" s="6">
        <v>644</v>
      </c>
      <c r="K658" s="6">
        <v>124</v>
      </c>
      <c r="L658" s="6">
        <v>644</v>
      </c>
      <c r="M658" s="6" t="s">
        <v>1101</v>
      </c>
      <c r="N658" s="6" t="s">
        <v>1095</v>
      </c>
      <c r="O658" s="6" t="s">
        <v>1103</v>
      </c>
      <c r="P658" s="6" t="s">
        <v>1113</v>
      </c>
      <c r="Q658" s="6"/>
      <c r="R658" s="6"/>
    </row>
    <row r="659" spans="1:18" x14ac:dyDescent="0.25">
      <c r="A659" s="6" t="s">
        <v>0</v>
      </c>
      <c r="B659" s="6" t="s">
        <v>8</v>
      </c>
      <c r="C659" s="6" t="s">
        <v>218</v>
      </c>
      <c r="D659" s="6" t="s">
        <v>219</v>
      </c>
      <c r="E659" s="6" t="s">
        <v>97</v>
      </c>
      <c r="F659" s="6" t="s">
        <v>98</v>
      </c>
      <c r="G659" s="6">
        <v>70</v>
      </c>
      <c r="H659" s="6">
        <v>609</v>
      </c>
      <c r="I659" s="6">
        <v>124</v>
      </c>
      <c r="J659" s="6">
        <v>644</v>
      </c>
      <c r="K659" s="6">
        <v>124</v>
      </c>
      <c r="L659" s="6">
        <v>644</v>
      </c>
      <c r="M659" s="6" t="s">
        <v>1106</v>
      </c>
      <c r="N659" s="6" t="s">
        <v>1090</v>
      </c>
      <c r="O659" s="6" t="s">
        <v>38</v>
      </c>
      <c r="P659" s="6" t="s">
        <v>1110</v>
      </c>
      <c r="Q659" s="6"/>
      <c r="R659" s="6"/>
    </row>
    <row r="660" spans="1:18" x14ac:dyDescent="0.25">
      <c r="A660" s="6" t="s">
        <v>0</v>
      </c>
      <c r="B660" s="6" t="s">
        <v>8</v>
      </c>
      <c r="C660" s="6" t="s">
        <v>218</v>
      </c>
      <c r="D660" s="6" t="s">
        <v>219</v>
      </c>
      <c r="E660" s="6" t="s">
        <v>97</v>
      </c>
      <c r="F660" s="6" t="s">
        <v>98</v>
      </c>
      <c r="G660" s="6">
        <v>70</v>
      </c>
      <c r="H660" s="6">
        <v>609</v>
      </c>
      <c r="I660" s="6">
        <v>124</v>
      </c>
      <c r="J660" s="6">
        <v>644</v>
      </c>
      <c r="K660" s="6">
        <v>124</v>
      </c>
      <c r="L660" s="6">
        <v>644</v>
      </c>
      <c r="M660" s="6" t="s">
        <v>1106</v>
      </c>
      <c r="N660" s="6" t="s">
        <v>1092</v>
      </c>
      <c r="O660" s="6" t="s">
        <v>36</v>
      </c>
      <c r="P660" s="6" t="s">
        <v>1096</v>
      </c>
      <c r="Q660" s="6"/>
      <c r="R660" s="6"/>
    </row>
    <row r="661" spans="1:18" x14ac:dyDescent="0.25">
      <c r="A661" s="6" t="s">
        <v>0</v>
      </c>
      <c r="B661" s="6" t="s">
        <v>8</v>
      </c>
      <c r="C661" s="6" t="s">
        <v>218</v>
      </c>
      <c r="D661" s="6" t="s">
        <v>219</v>
      </c>
      <c r="E661" s="6" t="s">
        <v>97</v>
      </c>
      <c r="F661" s="6" t="s">
        <v>98</v>
      </c>
      <c r="G661" s="6">
        <v>70</v>
      </c>
      <c r="H661" s="6">
        <v>609</v>
      </c>
      <c r="I661" s="6">
        <v>124</v>
      </c>
      <c r="J661" s="6">
        <v>644</v>
      </c>
      <c r="K661" s="6">
        <v>124</v>
      </c>
      <c r="L661" s="6">
        <v>644</v>
      </c>
      <c r="M661" s="6" t="s">
        <v>1106</v>
      </c>
      <c r="N661" s="6" t="s">
        <v>1095</v>
      </c>
      <c r="O661" s="6" t="s">
        <v>39</v>
      </c>
      <c r="P661" s="6" t="s">
        <v>1112</v>
      </c>
      <c r="Q661" s="6"/>
      <c r="R661" s="6"/>
    </row>
    <row r="662" spans="1:18" x14ac:dyDescent="0.25">
      <c r="A662" s="6" t="s">
        <v>0</v>
      </c>
      <c r="B662" s="6" t="s">
        <v>8</v>
      </c>
      <c r="C662" s="6" t="s">
        <v>141</v>
      </c>
      <c r="D662" s="6" t="s">
        <v>142</v>
      </c>
      <c r="E662" s="6" t="s">
        <v>97</v>
      </c>
      <c r="F662" s="6" t="s">
        <v>98</v>
      </c>
      <c r="G662" s="6">
        <v>186</v>
      </c>
      <c r="H662" s="6">
        <v>1002</v>
      </c>
      <c r="I662" s="6">
        <v>183</v>
      </c>
      <c r="J662" s="6">
        <v>971</v>
      </c>
      <c r="K662" s="6">
        <v>188</v>
      </c>
      <c r="L662" s="6">
        <v>1003</v>
      </c>
      <c r="M662" s="6" t="s">
        <v>1089</v>
      </c>
      <c r="N662" s="6" t="s">
        <v>1090</v>
      </c>
      <c r="O662" s="6" t="s">
        <v>1093</v>
      </c>
      <c r="P662" s="6" t="s">
        <v>1094</v>
      </c>
      <c r="Q662" s="6"/>
      <c r="R662" s="6"/>
    </row>
    <row r="663" spans="1:18" x14ac:dyDescent="0.25">
      <c r="A663" s="6" t="s">
        <v>0</v>
      </c>
      <c r="B663" s="6" t="s">
        <v>8</v>
      </c>
      <c r="C663" s="6" t="s">
        <v>141</v>
      </c>
      <c r="D663" s="6" t="s">
        <v>142</v>
      </c>
      <c r="E663" s="6" t="s">
        <v>97</v>
      </c>
      <c r="F663" s="6" t="s">
        <v>98</v>
      </c>
      <c r="G663" s="6">
        <v>186</v>
      </c>
      <c r="H663" s="6">
        <v>1002</v>
      </c>
      <c r="I663" s="6">
        <v>183</v>
      </c>
      <c r="J663" s="6">
        <v>971</v>
      </c>
      <c r="K663" s="6">
        <v>188</v>
      </c>
      <c r="L663" s="6">
        <v>1003</v>
      </c>
      <c r="M663" s="6" t="s">
        <v>1089</v>
      </c>
      <c r="N663" s="6" t="s">
        <v>1092</v>
      </c>
      <c r="O663" s="6" t="s">
        <v>38</v>
      </c>
      <c r="P663" s="6" t="s">
        <v>1109</v>
      </c>
      <c r="Q663" s="6"/>
      <c r="R663" s="6"/>
    </row>
    <row r="664" spans="1:18" x14ac:dyDescent="0.25">
      <c r="A664" s="6" t="s">
        <v>0</v>
      </c>
      <c r="B664" s="6" t="s">
        <v>8</v>
      </c>
      <c r="C664" s="6" t="s">
        <v>141</v>
      </c>
      <c r="D664" s="6" t="s">
        <v>142</v>
      </c>
      <c r="E664" s="6" t="s">
        <v>97</v>
      </c>
      <c r="F664" s="6" t="s">
        <v>98</v>
      </c>
      <c r="G664" s="6">
        <v>186</v>
      </c>
      <c r="H664" s="6">
        <v>1002</v>
      </c>
      <c r="I664" s="6">
        <v>183</v>
      </c>
      <c r="J664" s="6">
        <v>971</v>
      </c>
      <c r="K664" s="6">
        <v>188</v>
      </c>
      <c r="L664" s="6">
        <v>1003</v>
      </c>
      <c r="M664" s="6" t="s">
        <v>1089</v>
      </c>
      <c r="N664" s="6" t="s">
        <v>1095</v>
      </c>
      <c r="O664" s="6" t="s">
        <v>38</v>
      </c>
      <c r="P664" s="6" t="s">
        <v>1102</v>
      </c>
      <c r="Q664" s="6"/>
      <c r="R664" s="6"/>
    </row>
    <row r="665" spans="1:18" x14ac:dyDescent="0.25">
      <c r="A665" s="6" t="s">
        <v>0</v>
      </c>
      <c r="B665" s="6" t="s">
        <v>8</v>
      </c>
      <c r="C665" s="6" t="s">
        <v>141</v>
      </c>
      <c r="D665" s="6" t="s">
        <v>142</v>
      </c>
      <c r="E665" s="6" t="s">
        <v>97</v>
      </c>
      <c r="F665" s="6" t="s">
        <v>98</v>
      </c>
      <c r="G665" s="6">
        <v>186</v>
      </c>
      <c r="H665" s="6">
        <v>1002</v>
      </c>
      <c r="I665" s="6">
        <v>183</v>
      </c>
      <c r="J665" s="6">
        <v>971</v>
      </c>
      <c r="K665" s="6">
        <v>188</v>
      </c>
      <c r="L665" s="6">
        <v>1003</v>
      </c>
      <c r="M665" s="6" t="s">
        <v>1097</v>
      </c>
      <c r="N665" s="6" t="s">
        <v>1090</v>
      </c>
      <c r="O665" s="6" t="s">
        <v>38</v>
      </c>
      <c r="P665" s="6" t="s">
        <v>1091</v>
      </c>
      <c r="Q665" s="6"/>
      <c r="R665" s="6"/>
    </row>
    <row r="666" spans="1:18" x14ac:dyDescent="0.25">
      <c r="A666" s="6" t="s">
        <v>0</v>
      </c>
      <c r="B666" s="6" t="s">
        <v>8</v>
      </c>
      <c r="C666" s="6" t="s">
        <v>141</v>
      </c>
      <c r="D666" s="6" t="s">
        <v>142</v>
      </c>
      <c r="E666" s="6" t="s">
        <v>97</v>
      </c>
      <c r="F666" s="6" t="s">
        <v>98</v>
      </c>
      <c r="G666" s="6">
        <v>186</v>
      </c>
      <c r="H666" s="6">
        <v>1002</v>
      </c>
      <c r="I666" s="6">
        <v>183</v>
      </c>
      <c r="J666" s="6">
        <v>971</v>
      </c>
      <c r="K666" s="6">
        <v>188</v>
      </c>
      <c r="L666" s="6">
        <v>1003</v>
      </c>
      <c r="M666" s="6" t="s">
        <v>1097</v>
      </c>
      <c r="N666" s="6" t="s">
        <v>1092</v>
      </c>
      <c r="O666" s="6" t="s">
        <v>39</v>
      </c>
      <c r="P666" s="6" t="s">
        <v>1107</v>
      </c>
      <c r="Q666" s="6"/>
      <c r="R666" s="6"/>
    </row>
    <row r="667" spans="1:18" x14ac:dyDescent="0.25">
      <c r="A667" s="6" t="s">
        <v>0</v>
      </c>
      <c r="B667" s="6" t="s">
        <v>8</v>
      </c>
      <c r="C667" s="6" t="s">
        <v>141</v>
      </c>
      <c r="D667" s="6" t="s">
        <v>142</v>
      </c>
      <c r="E667" s="6" t="s">
        <v>97</v>
      </c>
      <c r="F667" s="6" t="s">
        <v>98</v>
      </c>
      <c r="G667" s="6">
        <v>186</v>
      </c>
      <c r="H667" s="6">
        <v>1002</v>
      </c>
      <c r="I667" s="6">
        <v>183</v>
      </c>
      <c r="J667" s="6">
        <v>971</v>
      </c>
      <c r="K667" s="6">
        <v>188</v>
      </c>
      <c r="L667" s="6">
        <v>1003</v>
      </c>
      <c r="M667" s="6" t="s">
        <v>1097</v>
      </c>
      <c r="N667" s="6" t="s">
        <v>1095</v>
      </c>
      <c r="O667" s="6" t="s">
        <v>38</v>
      </c>
      <c r="P667" s="6" t="s">
        <v>1102</v>
      </c>
      <c r="Q667" s="6"/>
      <c r="R667" s="6"/>
    </row>
    <row r="668" spans="1:18" x14ac:dyDescent="0.25">
      <c r="A668" s="6" t="s">
        <v>0</v>
      </c>
      <c r="B668" s="6" t="s">
        <v>8</v>
      </c>
      <c r="C668" s="6" t="s">
        <v>141</v>
      </c>
      <c r="D668" s="6" t="s">
        <v>142</v>
      </c>
      <c r="E668" s="6" t="s">
        <v>97</v>
      </c>
      <c r="F668" s="6" t="s">
        <v>98</v>
      </c>
      <c r="G668" s="6">
        <v>186</v>
      </c>
      <c r="H668" s="6">
        <v>1002</v>
      </c>
      <c r="I668" s="6">
        <v>183</v>
      </c>
      <c r="J668" s="6">
        <v>971</v>
      </c>
      <c r="K668" s="6">
        <v>188</v>
      </c>
      <c r="L668" s="6">
        <v>1003</v>
      </c>
      <c r="M668" s="6" t="s">
        <v>1101</v>
      </c>
      <c r="N668" s="6" t="s">
        <v>1090</v>
      </c>
      <c r="O668" s="6" t="s">
        <v>1103</v>
      </c>
      <c r="P668" s="6" t="s">
        <v>1113</v>
      </c>
      <c r="Q668" s="6"/>
      <c r="R668" s="6"/>
    </row>
    <row r="669" spans="1:18" x14ac:dyDescent="0.25">
      <c r="A669" s="6" t="s">
        <v>0</v>
      </c>
      <c r="B669" s="6" t="s">
        <v>8</v>
      </c>
      <c r="C669" s="6" t="s">
        <v>141</v>
      </c>
      <c r="D669" s="6" t="s">
        <v>142</v>
      </c>
      <c r="E669" s="6" t="s">
        <v>97</v>
      </c>
      <c r="F669" s="6" t="s">
        <v>98</v>
      </c>
      <c r="G669" s="6">
        <v>186</v>
      </c>
      <c r="H669" s="6">
        <v>1002</v>
      </c>
      <c r="I669" s="6">
        <v>183</v>
      </c>
      <c r="J669" s="6">
        <v>971</v>
      </c>
      <c r="K669" s="6">
        <v>188</v>
      </c>
      <c r="L669" s="6">
        <v>1003</v>
      </c>
      <c r="M669" s="6" t="s">
        <v>1101</v>
      </c>
      <c r="N669" s="6" t="s">
        <v>1092</v>
      </c>
      <c r="O669" s="6" t="s">
        <v>39</v>
      </c>
      <c r="P669" s="6" t="s">
        <v>1112</v>
      </c>
      <c r="Q669" s="6"/>
      <c r="R669" s="6"/>
    </row>
    <row r="670" spans="1:18" x14ac:dyDescent="0.25">
      <c r="A670" s="6" t="s">
        <v>0</v>
      </c>
      <c r="B670" s="6" t="s">
        <v>8</v>
      </c>
      <c r="C670" s="6" t="s">
        <v>141</v>
      </c>
      <c r="D670" s="6" t="s">
        <v>142</v>
      </c>
      <c r="E670" s="6" t="s">
        <v>97</v>
      </c>
      <c r="F670" s="6" t="s">
        <v>98</v>
      </c>
      <c r="G670" s="6">
        <v>186</v>
      </c>
      <c r="H670" s="6">
        <v>1002</v>
      </c>
      <c r="I670" s="6">
        <v>183</v>
      </c>
      <c r="J670" s="6">
        <v>971</v>
      </c>
      <c r="K670" s="6">
        <v>188</v>
      </c>
      <c r="L670" s="6">
        <v>1003</v>
      </c>
      <c r="M670" s="6" t="s">
        <v>1101</v>
      </c>
      <c r="N670" s="6" t="s">
        <v>1095</v>
      </c>
      <c r="O670" s="6" t="s">
        <v>26</v>
      </c>
      <c r="P670" s="6" t="s">
        <v>1099</v>
      </c>
      <c r="Q670" s="6"/>
      <c r="R670" s="6"/>
    </row>
    <row r="671" spans="1:18" x14ac:dyDescent="0.25">
      <c r="A671" s="6" t="s">
        <v>0</v>
      </c>
      <c r="B671" s="6" t="s">
        <v>8</v>
      </c>
      <c r="C671" s="6" t="s">
        <v>141</v>
      </c>
      <c r="D671" s="6" t="s">
        <v>142</v>
      </c>
      <c r="E671" s="6" t="s">
        <v>97</v>
      </c>
      <c r="F671" s="6" t="s">
        <v>98</v>
      </c>
      <c r="G671" s="6">
        <v>186</v>
      </c>
      <c r="H671" s="6">
        <v>1002</v>
      </c>
      <c r="I671" s="6">
        <v>183</v>
      </c>
      <c r="J671" s="6">
        <v>971</v>
      </c>
      <c r="K671" s="6">
        <v>188</v>
      </c>
      <c r="L671" s="6">
        <v>1003</v>
      </c>
      <c r="M671" s="6" t="s">
        <v>1106</v>
      </c>
      <c r="N671" s="6" t="s">
        <v>1090</v>
      </c>
      <c r="O671" s="6" t="s">
        <v>26</v>
      </c>
      <c r="P671" s="6" t="s">
        <v>1114</v>
      </c>
      <c r="Q671" s="6"/>
      <c r="R671" s="6"/>
    </row>
    <row r="672" spans="1:18" x14ac:dyDescent="0.25">
      <c r="A672" s="6" t="s">
        <v>0</v>
      </c>
      <c r="B672" s="6" t="s">
        <v>8</v>
      </c>
      <c r="C672" s="6" t="s">
        <v>141</v>
      </c>
      <c r="D672" s="6" t="s">
        <v>142</v>
      </c>
      <c r="E672" s="6" t="s">
        <v>97</v>
      </c>
      <c r="F672" s="6" t="s">
        <v>98</v>
      </c>
      <c r="G672" s="6">
        <v>186</v>
      </c>
      <c r="H672" s="6">
        <v>1002</v>
      </c>
      <c r="I672" s="6">
        <v>183</v>
      </c>
      <c r="J672" s="6">
        <v>971</v>
      </c>
      <c r="K672" s="6">
        <v>188</v>
      </c>
      <c r="L672" s="6">
        <v>1003</v>
      </c>
      <c r="M672" s="6" t="s">
        <v>1106</v>
      </c>
      <c r="N672" s="6" t="s">
        <v>1092</v>
      </c>
      <c r="O672" s="6" t="s">
        <v>26</v>
      </c>
      <c r="P672" s="6" t="s">
        <v>1100</v>
      </c>
      <c r="Q672" s="6"/>
      <c r="R672" s="6"/>
    </row>
    <row r="673" spans="1:18" x14ac:dyDescent="0.25">
      <c r="A673" s="6" t="s">
        <v>0</v>
      </c>
      <c r="B673" s="6" t="s">
        <v>8</v>
      </c>
      <c r="C673" s="6" t="s">
        <v>141</v>
      </c>
      <c r="D673" s="6" t="s">
        <v>142</v>
      </c>
      <c r="E673" s="6" t="s">
        <v>97</v>
      </c>
      <c r="F673" s="6" t="s">
        <v>98</v>
      </c>
      <c r="G673" s="6">
        <v>186</v>
      </c>
      <c r="H673" s="6">
        <v>1002</v>
      </c>
      <c r="I673" s="6">
        <v>183</v>
      </c>
      <c r="J673" s="6">
        <v>971</v>
      </c>
      <c r="K673" s="6">
        <v>188</v>
      </c>
      <c r="L673" s="6">
        <v>1003</v>
      </c>
      <c r="M673" s="6" t="s">
        <v>1106</v>
      </c>
      <c r="N673" s="6" t="s">
        <v>1095</v>
      </c>
      <c r="O673" s="6" t="s">
        <v>26</v>
      </c>
      <c r="P673" s="6" t="s">
        <v>1098</v>
      </c>
      <c r="Q673" s="6"/>
      <c r="R673" s="6"/>
    </row>
    <row r="674" spans="1:18" x14ac:dyDescent="0.25">
      <c r="A674" s="6" t="s">
        <v>0</v>
      </c>
      <c r="B674" s="6" t="s">
        <v>8</v>
      </c>
      <c r="C674" s="6" t="s">
        <v>123</v>
      </c>
      <c r="D674" s="6" t="s">
        <v>124</v>
      </c>
      <c r="E674" s="6" t="s">
        <v>97</v>
      </c>
      <c r="F674" s="6" t="s">
        <v>98</v>
      </c>
      <c r="G674" s="6">
        <v>30</v>
      </c>
      <c r="H674" s="6">
        <v>175</v>
      </c>
      <c r="I674" s="6">
        <v>18</v>
      </c>
      <c r="J674" s="6">
        <v>120</v>
      </c>
      <c r="K674" s="6">
        <v>29</v>
      </c>
      <c r="L674" s="6">
        <v>182</v>
      </c>
      <c r="M674" s="6" t="s">
        <v>1089</v>
      </c>
      <c r="N674" s="6" t="s">
        <v>1090</v>
      </c>
      <c r="O674" s="6" t="s">
        <v>38</v>
      </c>
      <c r="P674" s="6" t="s">
        <v>1091</v>
      </c>
      <c r="Q674" s="6"/>
      <c r="R674" s="6"/>
    </row>
    <row r="675" spans="1:18" x14ac:dyDescent="0.25">
      <c r="A675" s="6" t="s">
        <v>0</v>
      </c>
      <c r="B675" s="6" t="s">
        <v>8</v>
      </c>
      <c r="C675" s="6" t="s">
        <v>123</v>
      </c>
      <c r="D675" s="6" t="s">
        <v>124</v>
      </c>
      <c r="E675" s="6" t="s">
        <v>97</v>
      </c>
      <c r="F675" s="6" t="s">
        <v>98</v>
      </c>
      <c r="G675" s="6">
        <v>30</v>
      </c>
      <c r="H675" s="6">
        <v>175</v>
      </c>
      <c r="I675" s="6">
        <v>18</v>
      </c>
      <c r="J675" s="6">
        <v>120</v>
      </c>
      <c r="K675" s="6">
        <v>29</v>
      </c>
      <c r="L675" s="6">
        <v>182</v>
      </c>
      <c r="M675" s="6" t="s">
        <v>1089</v>
      </c>
      <c r="N675" s="6" t="s">
        <v>1092</v>
      </c>
      <c r="O675" s="6" t="s">
        <v>1103</v>
      </c>
      <c r="P675" s="6" t="s">
        <v>1113</v>
      </c>
      <c r="Q675" s="6"/>
      <c r="R675" s="6"/>
    </row>
    <row r="676" spans="1:18" x14ac:dyDescent="0.25">
      <c r="A676" s="6" t="s">
        <v>0</v>
      </c>
      <c r="B676" s="6" t="s">
        <v>8</v>
      </c>
      <c r="C676" s="6" t="s">
        <v>123</v>
      </c>
      <c r="D676" s="6" t="s">
        <v>124</v>
      </c>
      <c r="E676" s="6" t="s">
        <v>97</v>
      </c>
      <c r="F676" s="6" t="s">
        <v>98</v>
      </c>
      <c r="G676" s="6">
        <v>30</v>
      </c>
      <c r="H676" s="6">
        <v>175</v>
      </c>
      <c r="I676" s="6">
        <v>18</v>
      </c>
      <c r="J676" s="6">
        <v>120</v>
      </c>
      <c r="K676" s="6">
        <v>29</v>
      </c>
      <c r="L676" s="6">
        <v>182</v>
      </c>
      <c r="M676" s="6" t="s">
        <v>1089</v>
      </c>
      <c r="N676" s="6" t="s">
        <v>1095</v>
      </c>
      <c r="O676" s="6" t="s">
        <v>38</v>
      </c>
      <c r="P676" s="6" t="s">
        <v>1102</v>
      </c>
      <c r="Q676" s="6"/>
      <c r="R676" s="6"/>
    </row>
    <row r="677" spans="1:18" x14ac:dyDescent="0.25">
      <c r="A677" s="6" t="s">
        <v>0</v>
      </c>
      <c r="B677" s="6" t="s">
        <v>8</v>
      </c>
      <c r="C677" s="6" t="s">
        <v>123</v>
      </c>
      <c r="D677" s="6" t="s">
        <v>124</v>
      </c>
      <c r="E677" s="6" t="s">
        <v>97</v>
      </c>
      <c r="F677" s="6" t="s">
        <v>98</v>
      </c>
      <c r="G677" s="6">
        <v>30</v>
      </c>
      <c r="H677" s="6">
        <v>175</v>
      </c>
      <c r="I677" s="6">
        <v>18</v>
      </c>
      <c r="J677" s="6">
        <v>120</v>
      </c>
      <c r="K677" s="6">
        <v>29</v>
      </c>
      <c r="L677" s="6">
        <v>182</v>
      </c>
      <c r="M677" s="6" t="s">
        <v>1097</v>
      </c>
      <c r="N677" s="6" t="s">
        <v>1090</v>
      </c>
      <c r="O677" s="6" t="s">
        <v>40</v>
      </c>
      <c r="P677" s="6" t="s">
        <v>1115</v>
      </c>
      <c r="Q677" s="6"/>
      <c r="R677" s="6"/>
    </row>
    <row r="678" spans="1:18" x14ac:dyDescent="0.25">
      <c r="A678" s="6" t="s">
        <v>0</v>
      </c>
      <c r="B678" s="6" t="s">
        <v>8</v>
      </c>
      <c r="C678" s="6" t="s">
        <v>123</v>
      </c>
      <c r="D678" s="6" t="s">
        <v>124</v>
      </c>
      <c r="E678" s="6" t="s">
        <v>97</v>
      </c>
      <c r="F678" s="6" t="s">
        <v>98</v>
      </c>
      <c r="G678" s="6">
        <v>30</v>
      </c>
      <c r="H678" s="6">
        <v>175</v>
      </c>
      <c r="I678" s="6">
        <v>18</v>
      </c>
      <c r="J678" s="6">
        <v>120</v>
      </c>
      <c r="K678" s="6">
        <v>29</v>
      </c>
      <c r="L678" s="6">
        <v>182</v>
      </c>
      <c r="M678" s="6" t="s">
        <v>1097</v>
      </c>
      <c r="N678" s="6" t="s">
        <v>1092</v>
      </c>
      <c r="O678" s="6" t="s">
        <v>39</v>
      </c>
      <c r="P678" s="6" t="s">
        <v>1112</v>
      </c>
      <c r="Q678" s="6"/>
      <c r="R678" s="6"/>
    </row>
    <row r="679" spans="1:18" x14ac:dyDescent="0.25">
      <c r="A679" s="6" t="s">
        <v>0</v>
      </c>
      <c r="B679" s="6" t="s">
        <v>8</v>
      </c>
      <c r="C679" s="6" t="s">
        <v>123</v>
      </c>
      <c r="D679" s="6" t="s">
        <v>124</v>
      </c>
      <c r="E679" s="6" t="s">
        <v>97</v>
      </c>
      <c r="F679" s="6" t="s">
        <v>98</v>
      </c>
      <c r="G679" s="6">
        <v>30</v>
      </c>
      <c r="H679" s="6">
        <v>175</v>
      </c>
      <c r="I679" s="6">
        <v>18</v>
      </c>
      <c r="J679" s="6">
        <v>120</v>
      </c>
      <c r="K679" s="6">
        <v>29</v>
      </c>
      <c r="L679" s="6">
        <v>182</v>
      </c>
      <c r="M679" s="6" t="s">
        <v>1097</v>
      </c>
      <c r="N679" s="6" t="s">
        <v>1095</v>
      </c>
      <c r="O679" s="6" t="s">
        <v>38</v>
      </c>
      <c r="P679" s="6" t="s">
        <v>1109</v>
      </c>
      <c r="Q679" s="6"/>
      <c r="R679" s="6"/>
    </row>
    <row r="680" spans="1:18" x14ac:dyDescent="0.25">
      <c r="A680" s="6" t="s">
        <v>0</v>
      </c>
      <c r="B680" s="6" t="s">
        <v>8</v>
      </c>
      <c r="C680" s="6" t="s">
        <v>123</v>
      </c>
      <c r="D680" s="6" t="s">
        <v>124</v>
      </c>
      <c r="E680" s="6" t="s">
        <v>97</v>
      </c>
      <c r="F680" s="6" t="s">
        <v>98</v>
      </c>
      <c r="G680" s="6">
        <v>30</v>
      </c>
      <c r="H680" s="6">
        <v>175</v>
      </c>
      <c r="I680" s="6">
        <v>18</v>
      </c>
      <c r="J680" s="6">
        <v>120</v>
      </c>
      <c r="K680" s="6">
        <v>29</v>
      </c>
      <c r="L680" s="6">
        <v>182</v>
      </c>
      <c r="M680" s="6" t="s">
        <v>1101</v>
      </c>
      <c r="N680" s="6" t="s">
        <v>1090</v>
      </c>
      <c r="O680" s="6" t="s">
        <v>1093</v>
      </c>
      <c r="P680" s="6" t="s">
        <v>1094</v>
      </c>
      <c r="Q680" s="6"/>
      <c r="R680" s="6"/>
    </row>
    <row r="681" spans="1:18" x14ac:dyDescent="0.25">
      <c r="A681" s="6" t="s">
        <v>0</v>
      </c>
      <c r="B681" s="6" t="s">
        <v>8</v>
      </c>
      <c r="C681" s="6" t="s">
        <v>123</v>
      </c>
      <c r="D681" s="6" t="s">
        <v>124</v>
      </c>
      <c r="E681" s="6" t="s">
        <v>97</v>
      </c>
      <c r="F681" s="6" t="s">
        <v>98</v>
      </c>
      <c r="G681" s="6">
        <v>30</v>
      </c>
      <c r="H681" s="6">
        <v>175</v>
      </c>
      <c r="I681" s="6">
        <v>18</v>
      </c>
      <c r="J681" s="6">
        <v>120</v>
      </c>
      <c r="K681" s="6">
        <v>29</v>
      </c>
      <c r="L681" s="6">
        <v>182</v>
      </c>
      <c r="M681" s="6" t="s">
        <v>1101</v>
      </c>
      <c r="N681" s="6" t="s">
        <v>1092</v>
      </c>
      <c r="O681" s="6" t="s">
        <v>1103</v>
      </c>
      <c r="P681" s="6" t="s">
        <v>1113</v>
      </c>
      <c r="Q681" s="6"/>
      <c r="R681" s="6"/>
    </row>
    <row r="682" spans="1:18" x14ac:dyDescent="0.25">
      <c r="A682" s="6" t="s">
        <v>0</v>
      </c>
      <c r="B682" s="6" t="s">
        <v>8</v>
      </c>
      <c r="C682" s="6" t="s">
        <v>123</v>
      </c>
      <c r="D682" s="6" t="s">
        <v>124</v>
      </c>
      <c r="E682" s="6" t="s">
        <v>97</v>
      </c>
      <c r="F682" s="6" t="s">
        <v>98</v>
      </c>
      <c r="G682" s="6">
        <v>30</v>
      </c>
      <c r="H682" s="6">
        <v>175</v>
      </c>
      <c r="I682" s="6">
        <v>18</v>
      </c>
      <c r="J682" s="6">
        <v>120</v>
      </c>
      <c r="K682" s="6">
        <v>29</v>
      </c>
      <c r="L682" s="6">
        <v>182</v>
      </c>
      <c r="M682" s="6" t="s">
        <v>1101</v>
      </c>
      <c r="N682" s="6" t="s">
        <v>1095</v>
      </c>
      <c r="O682" s="6" t="s">
        <v>39</v>
      </c>
      <c r="P682" s="6" t="s">
        <v>1117</v>
      </c>
      <c r="Q682" s="6"/>
      <c r="R682" s="6"/>
    </row>
    <row r="683" spans="1:18" x14ac:dyDescent="0.25">
      <c r="A683" s="6" t="s">
        <v>0</v>
      </c>
      <c r="B683" s="6" t="s">
        <v>8</v>
      </c>
      <c r="C683" s="6" t="s">
        <v>123</v>
      </c>
      <c r="D683" s="6" t="s">
        <v>124</v>
      </c>
      <c r="E683" s="6" t="s">
        <v>97</v>
      </c>
      <c r="F683" s="6" t="s">
        <v>98</v>
      </c>
      <c r="G683" s="6">
        <v>30</v>
      </c>
      <c r="H683" s="6">
        <v>175</v>
      </c>
      <c r="I683" s="6">
        <v>18</v>
      </c>
      <c r="J683" s="6">
        <v>120</v>
      </c>
      <c r="K683" s="6">
        <v>29</v>
      </c>
      <c r="L683" s="6">
        <v>182</v>
      </c>
      <c r="M683" s="6" t="s">
        <v>1106</v>
      </c>
      <c r="N683" s="6" t="s">
        <v>1090</v>
      </c>
      <c r="O683" s="6" t="s">
        <v>26</v>
      </c>
      <c r="P683" s="6" t="s">
        <v>1114</v>
      </c>
      <c r="Q683" s="6"/>
      <c r="R683" s="6"/>
    </row>
    <row r="684" spans="1:18" x14ac:dyDescent="0.25">
      <c r="A684" s="6" t="s">
        <v>0</v>
      </c>
      <c r="B684" s="6" t="s">
        <v>8</v>
      </c>
      <c r="C684" s="6" t="s">
        <v>123</v>
      </c>
      <c r="D684" s="6" t="s">
        <v>124</v>
      </c>
      <c r="E684" s="6" t="s">
        <v>97</v>
      </c>
      <c r="F684" s="6" t="s">
        <v>98</v>
      </c>
      <c r="G684" s="6">
        <v>30</v>
      </c>
      <c r="H684" s="6">
        <v>175</v>
      </c>
      <c r="I684" s="6">
        <v>18</v>
      </c>
      <c r="J684" s="6">
        <v>120</v>
      </c>
      <c r="K684" s="6">
        <v>29</v>
      </c>
      <c r="L684" s="6">
        <v>182</v>
      </c>
      <c r="M684" s="6" t="s">
        <v>1106</v>
      </c>
      <c r="N684" s="6" t="s">
        <v>1092</v>
      </c>
      <c r="O684" s="6" t="s">
        <v>26</v>
      </c>
      <c r="P684" s="6" t="s">
        <v>1100</v>
      </c>
      <c r="Q684" s="6"/>
      <c r="R684" s="6"/>
    </row>
    <row r="685" spans="1:18" x14ac:dyDescent="0.25">
      <c r="A685" s="6" t="s">
        <v>0</v>
      </c>
      <c r="B685" s="6" t="s">
        <v>8</v>
      </c>
      <c r="C685" s="6" t="s">
        <v>123</v>
      </c>
      <c r="D685" s="6" t="s">
        <v>124</v>
      </c>
      <c r="E685" s="6" t="s">
        <v>97</v>
      </c>
      <c r="F685" s="6" t="s">
        <v>98</v>
      </c>
      <c r="G685" s="6">
        <v>30</v>
      </c>
      <c r="H685" s="6">
        <v>175</v>
      </c>
      <c r="I685" s="6">
        <v>18</v>
      </c>
      <c r="J685" s="6">
        <v>120</v>
      </c>
      <c r="K685" s="6">
        <v>29</v>
      </c>
      <c r="L685" s="6">
        <v>182</v>
      </c>
      <c r="M685" s="6" t="s">
        <v>1106</v>
      </c>
      <c r="N685" s="6" t="s">
        <v>1095</v>
      </c>
      <c r="O685" s="6" t="s">
        <v>26</v>
      </c>
      <c r="P685" s="6" t="s">
        <v>1098</v>
      </c>
      <c r="Q685" s="6"/>
      <c r="R685" s="6"/>
    </row>
    <row r="686" spans="1:18" x14ac:dyDescent="0.25">
      <c r="A686" s="6" t="s">
        <v>0</v>
      </c>
      <c r="B686" s="6" t="s">
        <v>8</v>
      </c>
      <c r="C686" s="6" t="s">
        <v>126</v>
      </c>
      <c r="D686" s="6" t="s">
        <v>127</v>
      </c>
      <c r="E686" s="6" t="s">
        <v>97</v>
      </c>
      <c r="F686" s="6" t="s">
        <v>132</v>
      </c>
      <c r="G686" s="6">
        <v>50</v>
      </c>
      <c r="H686" s="6">
        <v>295</v>
      </c>
      <c r="I686" s="6">
        <v>50</v>
      </c>
      <c r="J686" s="6">
        <v>293</v>
      </c>
      <c r="K686" s="6">
        <v>50</v>
      </c>
      <c r="L686" s="6">
        <v>293</v>
      </c>
      <c r="M686" s="6" t="s">
        <v>1089</v>
      </c>
      <c r="N686" s="6" t="s">
        <v>1090</v>
      </c>
      <c r="O686" s="6" t="s">
        <v>38</v>
      </c>
      <c r="P686" s="6" t="s">
        <v>1091</v>
      </c>
      <c r="Q686" s="6"/>
      <c r="R686" s="6"/>
    </row>
    <row r="687" spans="1:18" x14ac:dyDescent="0.25">
      <c r="A687" s="6" t="s">
        <v>0</v>
      </c>
      <c r="B687" s="6" t="s">
        <v>8</v>
      </c>
      <c r="C687" s="6" t="s">
        <v>126</v>
      </c>
      <c r="D687" s="6" t="s">
        <v>127</v>
      </c>
      <c r="E687" s="6" t="s">
        <v>97</v>
      </c>
      <c r="F687" s="6" t="s">
        <v>132</v>
      </c>
      <c r="G687" s="6">
        <v>50</v>
      </c>
      <c r="H687" s="6">
        <v>295</v>
      </c>
      <c r="I687" s="6">
        <v>50</v>
      </c>
      <c r="J687" s="6">
        <v>293</v>
      </c>
      <c r="K687" s="6">
        <v>50</v>
      </c>
      <c r="L687" s="6">
        <v>293</v>
      </c>
      <c r="M687" s="6" t="s">
        <v>1089</v>
      </c>
      <c r="N687" s="6" t="s">
        <v>1092</v>
      </c>
      <c r="O687" s="6" t="s">
        <v>1093</v>
      </c>
      <c r="P687" s="6" t="s">
        <v>1094</v>
      </c>
      <c r="Q687" s="6"/>
      <c r="R687" s="6"/>
    </row>
    <row r="688" spans="1:18" x14ac:dyDescent="0.25">
      <c r="A688" s="6" t="s">
        <v>0</v>
      </c>
      <c r="B688" s="6" t="s">
        <v>8</v>
      </c>
      <c r="C688" s="6" t="s">
        <v>126</v>
      </c>
      <c r="D688" s="6" t="s">
        <v>127</v>
      </c>
      <c r="E688" s="6" t="s">
        <v>97</v>
      </c>
      <c r="F688" s="6" t="s">
        <v>132</v>
      </c>
      <c r="G688" s="6">
        <v>50</v>
      </c>
      <c r="H688" s="6">
        <v>295</v>
      </c>
      <c r="I688" s="6">
        <v>50</v>
      </c>
      <c r="J688" s="6">
        <v>293</v>
      </c>
      <c r="K688" s="6">
        <v>50</v>
      </c>
      <c r="L688" s="6">
        <v>293</v>
      </c>
      <c r="M688" s="6" t="s">
        <v>1089</v>
      </c>
      <c r="N688" s="6" t="s">
        <v>1095</v>
      </c>
      <c r="O688" s="6" t="s">
        <v>38</v>
      </c>
      <c r="P688" s="6" t="s">
        <v>1102</v>
      </c>
      <c r="Q688" s="6"/>
      <c r="R688" s="6"/>
    </row>
    <row r="689" spans="1:18" x14ac:dyDescent="0.25">
      <c r="A689" s="6" t="s">
        <v>0</v>
      </c>
      <c r="B689" s="6" t="s">
        <v>8</v>
      </c>
      <c r="C689" s="6" t="s">
        <v>126</v>
      </c>
      <c r="D689" s="6" t="s">
        <v>127</v>
      </c>
      <c r="E689" s="6" t="s">
        <v>97</v>
      </c>
      <c r="F689" s="6" t="s">
        <v>132</v>
      </c>
      <c r="G689" s="6">
        <v>50</v>
      </c>
      <c r="H689" s="6">
        <v>295</v>
      </c>
      <c r="I689" s="6">
        <v>50</v>
      </c>
      <c r="J689" s="6">
        <v>293</v>
      </c>
      <c r="K689" s="6">
        <v>50</v>
      </c>
      <c r="L689" s="6">
        <v>293</v>
      </c>
      <c r="M689" s="6" t="s">
        <v>1097</v>
      </c>
      <c r="N689" s="6" t="s">
        <v>1090</v>
      </c>
      <c r="O689" s="6" t="s">
        <v>38</v>
      </c>
      <c r="P689" s="6" t="s">
        <v>1109</v>
      </c>
      <c r="Q689" s="6"/>
      <c r="R689" s="6"/>
    </row>
    <row r="690" spans="1:18" x14ac:dyDescent="0.25">
      <c r="A690" s="6" t="s">
        <v>0</v>
      </c>
      <c r="B690" s="6" t="s">
        <v>8</v>
      </c>
      <c r="C690" s="6" t="s">
        <v>126</v>
      </c>
      <c r="D690" s="6" t="s">
        <v>127</v>
      </c>
      <c r="E690" s="6" t="s">
        <v>97</v>
      </c>
      <c r="F690" s="6" t="s">
        <v>132</v>
      </c>
      <c r="G690" s="6">
        <v>50</v>
      </c>
      <c r="H690" s="6">
        <v>295</v>
      </c>
      <c r="I690" s="6">
        <v>50</v>
      </c>
      <c r="J690" s="6">
        <v>293</v>
      </c>
      <c r="K690" s="6">
        <v>50</v>
      </c>
      <c r="L690" s="6">
        <v>293</v>
      </c>
      <c r="M690" s="6" t="s">
        <v>1097</v>
      </c>
      <c r="N690" s="6" t="s">
        <v>1092</v>
      </c>
      <c r="O690" s="6" t="s">
        <v>39</v>
      </c>
      <c r="P690" s="6" t="s">
        <v>1112</v>
      </c>
      <c r="Q690" s="6"/>
      <c r="R690" s="6"/>
    </row>
    <row r="691" spans="1:18" x14ac:dyDescent="0.25">
      <c r="A691" s="6" t="s">
        <v>0</v>
      </c>
      <c r="B691" s="6" t="s">
        <v>8</v>
      </c>
      <c r="C691" s="6" t="s">
        <v>126</v>
      </c>
      <c r="D691" s="6" t="s">
        <v>127</v>
      </c>
      <c r="E691" s="6" t="s">
        <v>97</v>
      </c>
      <c r="F691" s="6" t="s">
        <v>132</v>
      </c>
      <c r="G691" s="6">
        <v>50</v>
      </c>
      <c r="H691" s="6">
        <v>295</v>
      </c>
      <c r="I691" s="6">
        <v>50</v>
      </c>
      <c r="J691" s="6">
        <v>293</v>
      </c>
      <c r="K691" s="6">
        <v>50</v>
      </c>
      <c r="L691" s="6">
        <v>293</v>
      </c>
      <c r="M691" s="6" t="s">
        <v>1097</v>
      </c>
      <c r="N691" s="6" t="s">
        <v>1095</v>
      </c>
      <c r="O691" s="6" t="s">
        <v>38</v>
      </c>
      <c r="P691" s="6" t="s">
        <v>1102</v>
      </c>
      <c r="Q691" s="6"/>
      <c r="R691" s="6"/>
    </row>
    <row r="692" spans="1:18" x14ac:dyDescent="0.25">
      <c r="A692" s="6" t="s">
        <v>0</v>
      </c>
      <c r="B692" s="6" t="s">
        <v>8</v>
      </c>
      <c r="C692" s="6" t="s">
        <v>126</v>
      </c>
      <c r="D692" s="6" t="s">
        <v>127</v>
      </c>
      <c r="E692" s="6" t="s">
        <v>97</v>
      </c>
      <c r="F692" s="6" t="s">
        <v>132</v>
      </c>
      <c r="G692" s="6">
        <v>50</v>
      </c>
      <c r="H692" s="6">
        <v>295</v>
      </c>
      <c r="I692" s="6">
        <v>50</v>
      </c>
      <c r="J692" s="6">
        <v>293</v>
      </c>
      <c r="K692" s="6">
        <v>50</v>
      </c>
      <c r="L692" s="6">
        <v>293</v>
      </c>
      <c r="M692" s="6" t="s">
        <v>1101</v>
      </c>
      <c r="N692" s="6" t="s">
        <v>1090</v>
      </c>
      <c r="O692" s="6" t="s">
        <v>38</v>
      </c>
      <c r="P692" s="6" t="s">
        <v>1091</v>
      </c>
      <c r="Q692" s="6"/>
      <c r="R692" s="6"/>
    </row>
    <row r="693" spans="1:18" x14ac:dyDescent="0.25">
      <c r="A693" s="6" t="s">
        <v>0</v>
      </c>
      <c r="B693" s="6" t="s">
        <v>8</v>
      </c>
      <c r="C693" s="6" t="s">
        <v>126</v>
      </c>
      <c r="D693" s="6" t="s">
        <v>127</v>
      </c>
      <c r="E693" s="6" t="s">
        <v>97</v>
      </c>
      <c r="F693" s="6" t="s">
        <v>132</v>
      </c>
      <c r="G693" s="6">
        <v>50</v>
      </c>
      <c r="H693" s="6">
        <v>295</v>
      </c>
      <c r="I693" s="6">
        <v>50</v>
      </c>
      <c r="J693" s="6">
        <v>293</v>
      </c>
      <c r="K693" s="6">
        <v>50</v>
      </c>
      <c r="L693" s="6">
        <v>293</v>
      </c>
      <c r="M693" s="6" t="s">
        <v>1101</v>
      </c>
      <c r="N693" s="6" t="s">
        <v>1092</v>
      </c>
      <c r="O693" s="6" t="s">
        <v>1103</v>
      </c>
      <c r="P693" s="6" t="s">
        <v>1113</v>
      </c>
      <c r="Q693" s="6"/>
      <c r="R693" s="6"/>
    </row>
    <row r="694" spans="1:18" x14ac:dyDescent="0.25">
      <c r="A694" s="6" t="s">
        <v>0</v>
      </c>
      <c r="B694" s="6" t="s">
        <v>8</v>
      </c>
      <c r="C694" s="6" t="s">
        <v>126</v>
      </c>
      <c r="D694" s="6" t="s">
        <v>127</v>
      </c>
      <c r="E694" s="6" t="s">
        <v>97</v>
      </c>
      <c r="F694" s="6" t="s">
        <v>132</v>
      </c>
      <c r="G694" s="6">
        <v>50</v>
      </c>
      <c r="H694" s="6">
        <v>295</v>
      </c>
      <c r="I694" s="6">
        <v>50</v>
      </c>
      <c r="J694" s="6">
        <v>293</v>
      </c>
      <c r="K694" s="6">
        <v>50</v>
      </c>
      <c r="L694" s="6">
        <v>293</v>
      </c>
      <c r="M694" s="6" t="s">
        <v>1101</v>
      </c>
      <c r="N694" s="6" t="s">
        <v>1095</v>
      </c>
      <c r="O694" s="6" t="s">
        <v>26</v>
      </c>
      <c r="P694" s="6" t="s">
        <v>1099</v>
      </c>
      <c r="Q694" s="6"/>
      <c r="R694" s="6"/>
    </row>
    <row r="695" spans="1:18" x14ac:dyDescent="0.25">
      <c r="A695" s="6" t="s">
        <v>0</v>
      </c>
      <c r="B695" s="6" t="s">
        <v>8</v>
      </c>
      <c r="C695" s="6" t="s">
        <v>126</v>
      </c>
      <c r="D695" s="6" t="s">
        <v>127</v>
      </c>
      <c r="E695" s="6" t="s">
        <v>97</v>
      </c>
      <c r="F695" s="6" t="s">
        <v>132</v>
      </c>
      <c r="G695" s="6">
        <v>50</v>
      </c>
      <c r="H695" s="6">
        <v>295</v>
      </c>
      <c r="I695" s="6">
        <v>50</v>
      </c>
      <c r="J695" s="6">
        <v>293</v>
      </c>
      <c r="K695" s="6">
        <v>50</v>
      </c>
      <c r="L695" s="6">
        <v>293</v>
      </c>
      <c r="M695" s="6" t="s">
        <v>1106</v>
      </c>
      <c r="N695" s="6" t="s">
        <v>1090</v>
      </c>
      <c r="O695" s="6" t="s">
        <v>38</v>
      </c>
      <c r="P695" s="6" t="s">
        <v>1110</v>
      </c>
      <c r="Q695" s="6"/>
      <c r="R695" s="6"/>
    </row>
    <row r="696" spans="1:18" x14ac:dyDescent="0.25">
      <c r="A696" s="6" t="s">
        <v>0</v>
      </c>
      <c r="B696" s="6" t="s">
        <v>8</v>
      </c>
      <c r="C696" s="6" t="s">
        <v>126</v>
      </c>
      <c r="D696" s="6" t="s">
        <v>127</v>
      </c>
      <c r="E696" s="6" t="s">
        <v>97</v>
      </c>
      <c r="F696" s="6" t="s">
        <v>132</v>
      </c>
      <c r="G696" s="6">
        <v>50</v>
      </c>
      <c r="H696" s="6">
        <v>295</v>
      </c>
      <c r="I696" s="6">
        <v>50</v>
      </c>
      <c r="J696" s="6">
        <v>293</v>
      </c>
      <c r="K696" s="6">
        <v>50</v>
      </c>
      <c r="L696" s="6">
        <v>293</v>
      </c>
      <c r="M696" s="6" t="s">
        <v>1106</v>
      </c>
      <c r="N696" s="6" t="s">
        <v>1092</v>
      </c>
      <c r="O696" s="6" t="s">
        <v>26</v>
      </c>
      <c r="P696" s="6" t="s">
        <v>1100</v>
      </c>
      <c r="Q696" s="6"/>
      <c r="R696" s="6"/>
    </row>
    <row r="697" spans="1:18" x14ac:dyDescent="0.25">
      <c r="A697" s="6" t="s">
        <v>0</v>
      </c>
      <c r="B697" s="6" t="s">
        <v>8</v>
      </c>
      <c r="C697" s="6" t="s">
        <v>126</v>
      </c>
      <c r="D697" s="6" t="s">
        <v>127</v>
      </c>
      <c r="E697" s="6" t="s">
        <v>97</v>
      </c>
      <c r="F697" s="6" t="s">
        <v>132</v>
      </c>
      <c r="G697" s="6">
        <v>50</v>
      </c>
      <c r="H697" s="6">
        <v>295</v>
      </c>
      <c r="I697" s="6">
        <v>50</v>
      </c>
      <c r="J697" s="6">
        <v>293</v>
      </c>
      <c r="K697" s="6">
        <v>50</v>
      </c>
      <c r="L697" s="6">
        <v>293</v>
      </c>
      <c r="M697" s="6" t="s">
        <v>1106</v>
      </c>
      <c r="N697" s="6" t="s">
        <v>1095</v>
      </c>
      <c r="O697" s="6" t="s">
        <v>26</v>
      </c>
      <c r="P697" s="6" t="s">
        <v>1098</v>
      </c>
      <c r="Q697" s="6"/>
      <c r="R697" s="6"/>
    </row>
    <row r="698" spans="1:18" x14ac:dyDescent="0.25">
      <c r="A698" s="6" t="s">
        <v>0</v>
      </c>
      <c r="B698" s="6" t="s">
        <v>8</v>
      </c>
      <c r="C698" s="6" t="s">
        <v>128</v>
      </c>
      <c r="D698" s="6" t="s">
        <v>129</v>
      </c>
      <c r="E698" s="6" t="s">
        <v>97</v>
      </c>
      <c r="F698" s="6" t="s">
        <v>125</v>
      </c>
      <c r="G698" s="6">
        <v>46</v>
      </c>
      <c r="H698" s="6">
        <v>272</v>
      </c>
      <c r="I698" s="6">
        <v>45</v>
      </c>
      <c r="J698" s="6">
        <v>257</v>
      </c>
      <c r="K698" s="6">
        <v>45</v>
      </c>
      <c r="L698" s="6">
        <v>269</v>
      </c>
      <c r="M698" s="6" t="s">
        <v>1089</v>
      </c>
      <c r="N698" s="6" t="s">
        <v>1090</v>
      </c>
      <c r="O698" s="6" t="s">
        <v>38</v>
      </c>
      <c r="P698" s="6" t="s">
        <v>1091</v>
      </c>
      <c r="Q698" s="6"/>
      <c r="R698" s="6"/>
    </row>
    <row r="699" spans="1:18" x14ac:dyDescent="0.25">
      <c r="A699" s="6" t="s">
        <v>0</v>
      </c>
      <c r="B699" s="6" t="s">
        <v>8</v>
      </c>
      <c r="C699" s="6" t="s">
        <v>128</v>
      </c>
      <c r="D699" s="6" t="s">
        <v>129</v>
      </c>
      <c r="E699" s="6" t="s">
        <v>97</v>
      </c>
      <c r="F699" s="6" t="s">
        <v>125</v>
      </c>
      <c r="G699" s="6">
        <v>46</v>
      </c>
      <c r="H699" s="6">
        <v>272</v>
      </c>
      <c r="I699" s="6">
        <v>45</v>
      </c>
      <c r="J699" s="6">
        <v>257</v>
      </c>
      <c r="K699" s="6">
        <v>45</v>
      </c>
      <c r="L699" s="6">
        <v>269</v>
      </c>
      <c r="M699" s="6" t="s">
        <v>1089</v>
      </c>
      <c r="N699" s="6" t="s">
        <v>1092</v>
      </c>
      <c r="O699" s="6" t="s">
        <v>38</v>
      </c>
      <c r="P699" s="6" t="s">
        <v>1109</v>
      </c>
      <c r="Q699" s="6"/>
      <c r="R699" s="6"/>
    </row>
    <row r="700" spans="1:18" x14ac:dyDescent="0.25">
      <c r="A700" s="6" t="s">
        <v>0</v>
      </c>
      <c r="B700" s="6" t="s">
        <v>8</v>
      </c>
      <c r="C700" s="6" t="s">
        <v>128</v>
      </c>
      <c r="D700" s="6" t="s">
        <v>129</v>
      </c>
      <c r="E700" s="6" t="s">
        <v>97</v>
      </c>
      <c r="F700" s="6" t="s">
        <v>125</v>
      </c>
      <c r="G700" s="6">
        <v>46</v>
      </c>
      <c r="H700" s="6">
        <v>272</v>
      </c>
      <c r="I700" s="6">
        <v>45</v>
      </c>
      <c r="J700" s="6">
        <v>257</v>
      </c>
      <c r="K700" s="6">
        <v>45</v>
      </c>
      <c r="L700" s="6">
        <v>269</v>
      </c>
      <c r="M700" s="6" t="s">
        <v>1089</v>
      </c>
      <c r="N700" s="6" t="s">
        <v>1095</v>
      </c>
      <c r="O700" s="6" t="s">
        <v>47</v>
      </c>
      <c r="P700" s="6" t="s">
        <v>1119</v>
      </c>
      <c r="Q700" s="6"/>
      <c r="R700" s="6"/>
    </row>
    <row r="701" spans="1:18" x14ac:dyDescent="0.25">
      <c r="A701" s="6" t="s">
        <v>0</v>
      </c>
      <c r="B701" s="6" t="s">
        <v>8</v>
      </c>
      <c r="C701" s="6" t="s">
        <v>128</v>
      </c>
      <c r="D701" s="6" t="s">
        <v>129</v>
      </c>
      <c r="E701" s="6" t="s">
        <v>97</v>
      </c>
      <c r="F701" s="6" t="s">
        <v>125</v>
      </c>
      <c r="G701" s="6">
        <v>46</v>
      </c>
      <c r="H701" s="6">
        <v>272</v>
      </c>
      <c r="I701" s="6">
        <v>45</v>
      </c>
      <c r="J701" s="6">
        <v>257</v>
      </c>
      <c r="K701" s="6">
        <v>45</v>
      </c>
      <c r="L701" s="6">
        <v>269</v>
      </c>
      <c r="M701" s="6" t="s">
        <v>1097</v>
      </c>
      <c r="N701" s="6" t="s">
        <v>1090</v>
      </c>
      <c r="O701" s="6" t="s">
        <v>1093</v>
      </c>
      <c r="P701" s="6" t="s">
        <v>1094</v>
      </c>
      <c r="Q701" s="6"/>
      <c r="R701" s="6"/>
    </row>
    <row r="702" spans="1:18" x14ac:dyDescent="0.25">
      <c r="A702" s="6" t="s">
        <v>0</v>
      </c>
      <c r="B702" s="6" t="s">
        <v>8</v>
      </c>
      <c r="C702" s="6" t="s">
        <v>128</v>
      </c>
      <c r="D702" s="6" t="s">
        <v>129</v>
      </c>
      <c r="E702" s="6" t="s">
        <v>97</v>
      </c>
      <c r="F702" s="6" t="s">
        <v>125</v>
      </c>
      <c r="G702" s="6">
        <v>46</v>
      </c>
      <c r="H702" s="6">
        <v>272</v>
      </c>
      <c r="I702" s="6">
        <v>45</v>
      </c>
      <c r="J702" s="6">
        <v>257</v>
      </c>
      <c r="K702" s="6">
        <v>45</v>
      </c>
      <c r="L702" s="6">
        <v>269</v>
      </c>
      <c r="M702" s="6" t="s">
        <v>1097</v>
      </c>
      <c r="N702" s="6" t="s">
        <v>1092</v>
      </c>
      <c r="O702" s="6" t="s">
        <v>1103</v>
      </c>
      <c r="P702" s="6" t="s">
        <v>1113</v>
      </c>
      <c r="Q702" s="6"/>
      <c r="R702" s="6"/>
    </row>
    <row r="703" spans="1:18" x14ac:dyDescent="0.25">
      <c r="A703" s="6" t="s">
        <v>0</v>
      </c>
      <c r="B703" s="6" t="s">
        <v>8</v>
      </c>
      <c r="C703" s="6" t="s">
        <v>128</v>
      </c>
      <c r="D703" s="6" t="s">
        <v>129</v>
      </c>
      <c r="E703" s="6" t="s">
        <v>97</v>
      </c>
      <c r="F703" s="6" t="s">
        <v>125</v>
      </c>
      <c r="G703" s="6">
        <v>46</v>
      </c>
      <c r="H703" s="6">
        <v>272</v>
      </c>
      <c r="I703" s="6">
        <v>45</v>
      </c>
      <c r="J703" s="6">
        <v>257</v>
      </c>
      <c r="K703" s="6">
        <v>45</v>
      </c>
      <c r="L703" s="6">
        <v>269</v>
      </c>
      <c r="M703" s="6" t="s">
        <v>1097</v>
      </c>
      <c r="N703" s="6" t="s">
        <v>1095</v>
      </c>
      <c r="O703" s="6" t="s">
        <v>38</v>
      </c>
      <c r="P703" s="6" t="s">
        <v>1102</v>
      </c>
      <c r="Q703" s="6"/>
      <c r="R703" s="6"/>
    </row>
    <row r="704" spans="1:18" x14ac:dyDescent="0.25">
      <c r="A704" s="6" t="s">
        <v>0</v>
      </c>
      <c r="B704" s="6" t="s">
        <v>8</v>
      </c>
      <c r="C704" s="6" t="s">
        <v>128</v>
      </c>
      <c r="D704" s="6" t="s">
        <v>129</v>
      </c>
      <c r="E704" s="6" t="s">
        <v>97</v>
      </c>
      <c r="F704" s="6" t="s">
        <v>125</v>
      </c>
      <c r="G704" s="6">
        <v>46</v>
      </c>
      <c r="H704" s="6">
        <v>272</v>
      </c>
      <c r="I704" s="6">
        <v>45</v>
      </c>
      <c r="J704" s="6">
        <v>257</v>
      </c>
      <c r="K704" s="6">
        <v>45</v>
      </c>
      <c r="L704" s="6">
        <v>269</v>
      </c>
      <c r="M704" s="6" t="s">
        <v>1101</v>
      </c>
      <c r="N704" s="6" t="s">
        <v>1090</v>
      </c>
      <c r="O704" s="6" t="s">
        <v>38</v>
      </c>
      <c r="P704" s="6" t="s">
        <v>1091</v>
      </c>
      <c r="Q704" s="6"/>
      <c r="R704" s="6"/>
    </row>
    <row r="705" spans="1:18" x14ac:dyDescent="0.25">
      <c r="A705" s="6" t="s">
        <v>0</v>
      </c>
      <c r="B705" s="6" t="s">
        <v>8</v>
      </c>
      <c r="C705" s="6" t="s">
        <v>128</v>
      </c>
      <c r="D705" s="6" t="s">
        <v>129</v>
      </c>
      <c r="E705" s="6" t="s">
        <v>97</v>
      </c>
      <c r="F705" s="6" t="s">
        <v>125</v>
      </c>
      <c r="G705" s="6">
        <v>46</v>
      </c>
      <c r="H705" s="6">
        <v>272</v>
      </c>
      <c r="I705" s="6">
        <v>45</v>
      </c>
      <c r="J705" s="6">
        <v>257</v>
      </c>
      <c r="K705" s="6">
        <v>45</v>
      </c>
      <c r="L705" s="6">
        <v>269</v>
      </c>
      <c r="M705" s="6" t="s">
        <v>1101</v>
      </c>
      <c r="N705" s="6" t="s">
        <v>1092</v>
      </c>
      <c r="O705" s="6" t="s">
        <v>40</v>
      </c>
      <c r="P705" s="6" t="s">
        <v>1115</v>
      </c>
      <c r="Q705" s="6"/>
      <c r="R705" s="6"/>
    </row>
    <row r="706" spans="1:18" x14ac:dyDescent="0.25">
      <c r="A706" s="6" t="s">
        <v>0</v>
      </c>
      <c r="B706" s="6" t="s">
        <v>8</v>
      </c>
      <c r="C706" s="6" t="s">
        <v>128</v>
      </c>
      <c r="D706" s="6" t="s">
        <v>129</v>
      </c>
      <c r="E706" s="6" t="s">
        <v>97</v>
      </c>
      <c r="F706" s="6" t="s">
        <v>125</v>
      </c>
      <c r="G706" s="6">
        <v>46</v>
      </c>
      <c r="H706" s="6">
        <v>272</v>
      </c>
      <c r="I706" s="6">
        <v>45</v>
      </c>
      <c r="J706" s="6">
        <v>257</v>
      </c>
      <c r="K706" s="6">
        <v>45</v>
      </c>
      <c r="L706" s="6">
        <v>269</v>
      </c>
      <c r="M706" s="6" t="s">
        <v>1101</v>
      </c>
      <c r="N706" s="6" t="s">
        <v>1095</v>
      </c>
      <c r="O706" s="6" t="s">
        <v>39</v>
      </c>
      <c r="P706" s="6" t="s">
        <v>1117</v>
      </c>
      <c r="Q706" s="6"/>
      <c r="R706" s="6"/>
    </row>
    <row r="707" spans="1:18" x14ac:dyDescent="0.25">
      <c r="A707" s="6" t="s">
        <v>0</v>
      </c>
      <c r="B707" s="6" t="s">
        <v>8</v>
      </c>
      <c r="C707" s="6" t="s">
        <v>128</v>
      </c>
      <c r="D707" s="6" t="s">
        <v>129</v>
      </c>
      <c r="E707" s="6" t="s">
        <v>97</v>
      </c>
      <c r="F707" s="6" t="s">
        <v>125</v>
      </c>
      <c r="G707" s="6">
        <v>46</v>
      </c>
      <c r="H707" s="6">
        <v>272</v>
      </c>
      <c r="I707" s="6">
        <v>45</v>
      </c>
      <c r="J707" s="6">
        <v>257</v>
      </c>
      <c r="K707" s="6">
        <v>45</v>
      </c>
      <c r="L707" s="6">
        <v>269</v>
      </c>
      <c r="M707" s="6" t="s">
        <v>1106</v>
      </c>
      <c r="N707" s="6" t="s">
        <v>1090</v>
      </c>
      <c r="O707" s="6" t="s">
        <v>38</v>
      </c>
      <c r="P707" s="6" t="s">
        <v>1110</v>
      </c>
      <c r="Q707" s="6"/>
      <c r="R707" s="6"/>
    </row>
    <row r="708" spans="1:18" x14ac:dyDescent="0.25">
      <c r="A708" s="6" t="s">
        <v>0</v>
      </c>
      <c r="B708" s="6" t="s">
        <v>8</v>
      </c>
      <c r="C708" s="6" t="s">
        <v>128</v>
      </c>
      <c r="D708" s="6" t="s">
        <v>129</v>
      </c>
      <c r="E708" s="6" t="s">
        <v>97</v>
      </c>
      <c r="F708" s="6" t="s">
        <v>125</v>
      </c>
      <c r="G708" s="6">
        <v>46</v>
      </c>
      <c r="H708" s="6">
        <v>272</v>
      </c>
      <c r="I708" s="6">
        <v>45</v>
      </c>
      <c r="J708" s="6">
        <v>257</v>
      </c>
      <c r="K708" s="6">
        <v>45</v>
      </c>
      <c r="L708" s="6">
        <v>269</v>
      </c>
      <c r="M708" s="6" t="s">
        <v>1106</v>
      </c>
      <c r="N708" s="6" t="s">
        <v>1092</v>
      </c>
      <c r="O708" s="6" t="s">
        <v>1103</v>
      </c>
      <c r="P708" s="6" t="s">
        <v>1104</v>
      </c>
      <c r="Q708" s="6"/>
      <c r="R708" s="6"/>
    </row>
    <row r="709" spans="1:18" x14ac:dyDescent="0.25">
      <c r="A709" s="6" t="s">
        <v>0</v>
      </c>
      <c r="B709" s="6" t="s">
        <v>8</v>
      </c>
      <c r="C709" s="6" t="s">
        <v>128</v>
      </c>
      <c r="D709" s="6" t="s">
        <v>129</v>
      </c>
      <c r="E709" s="6" t="s">
        <v>97</v>
      </c>
      <c r="F709" s="6" t="s">
        <v>125</v>
      </c>
      <c r="G709" s="6">
        <v>46</v>
      </c>
      <c r="H709" s="6">
        <v>272</v>
      </c>
      <c r="I709" s="6">
        <v>45</v>
      </c>
      <c r="J709" s="6">
        <v>257</v>
      </c>
      <c r="K709" s="6">
        <v>45</v>
      </c>
      <c r="L709" s="6">
        <v>269</v>
      </c>
      <c r="M709" s="6" t="s">
        <v>1106</v>
      </c>
      <c r="N709" s="6" t="s">
        <v>1095</v>
      </c>
      <c r="O709" s="6" t="s">
        <v>26</v>
      </c>
      <c r="P709" s="6" t="s">
        <v>1100</v>
      </c>
      <c r="Q709" s="6"/>
      <c r="R709" s="6"/>
    </row>
    <row r="710" spans="1:18" x14ac:dyDescent="0.25">
      <c r="A710" s="6" t="s">
        <v>0</v>
      </c>
      <c r="B710" s="6" t="s">
        <v>11</v>
      </c>
      <c r="C710" s="6" t="s">
        <v>187</v>
      </c>
      <c r="D710" s="6" t="s">
        <v>188</v>
      </c>
      <c r="E710" s="6" t="s">
        <v>97</v>
      </c>
      <c r="F710" s="6" t="s">
        <v>132</v>
      </c>
      <c r="G710" s="6">
        <v>18</v>
      </c>
      <c r="H710" s="6">
        <v>78</v>
      </c>
      <c r="I710" s="6">
        <v>18</v>
      </c>
      <c r="J710" s="6">
        <v>79</v>
      </c>
      <c r="K710" s="6">
        <v>18</v>
      </c>
      <c r="L710" s="6">
        <v>77</v>
      </c>
      <c r="M710" s="6" t="s">
        <v>1089</v>
      </c>
      <c r="N710" s="6" t="s">
        <v>1090</v>
      </c>
      <c r="O710" s="6" t="s">
        <v>26</v>
      </c>
      <c r="P710" s="6" t="s">
        <v>1099</v>
      </c>
      <c r="Q710" s="6"/>
      <c r="R710" s="6"/>
    </row>
    <row r="711" spans="1:18" x14ac:dyDescent="0.25">
      <c r="A711" s="6" t="s">
        <v>0</v>
      </c>
      <c r="B711" s="6" t="s">
        <v>11</v>
      </c>
      <c r="C711" s="6" t="s">
        <v>187</v>
      </c>
      <c r="D711" s="6" t="s">
        <v>188</v>
      </c>
      <c r="E711" s="6" t="s">
        <v>97</v>
      </c>
      <c r="F711" s="6" t="s">
        <v>132</v>
      </c>
      <c r="G711" s="6">
        <v>18</v>
      </c>
      <c r="H711" s="6">
        <v>78</v>
      </c>
      <c r="I711" s="6">
        <v>18</v>
      </c>
      <c r="J711" s="6">
        <v>79</v>
      </c>
      <c r="K711" s="6">
        <v>18</v>
      </c>
      <c r="L711" s="6">
        <v>77</v>
      </c>
      <c r="M711" s="6" t="s">
        <v>1089</v>
      </c>
      <c r="N711" s="6" t="s">
        <v>1092</v>
      </c>
      <c r="O711" s="6" t="s">
        <v>38</v>
      </c>
      <c r="P711" s="6" t="s">
        <v>1102</v>
      </c>
      <c r="Q711" s="6"/>
      <c r="R711" s="6"/>
    </row>
    <row r="712" spans="1:18" x14ac:dyDescent="0.25">
      <c r="A712" s="6" t="s">
        <v>0</v>
      </c>
      <c r="B712" s="6" t="s">
        <v>11</v>
      </c>
      <c r="C712" s="6" t="s">
        <v>187</v>
      </c>
      <c r="D712" s="6" t="s">
        <v>188</v>
      </c>
      <c r="E712" s="6" t="s">
        <v>97</v>
      </c>
      <c r="F712" s="6" t="s">
        <v>132</v>
      </c>
      <c r="G712" s="6">
        <v>18</v>
      </c>
      <c r="H712" s="6">
        <v>78</v>
      </c>
      <c r="I712" s="6">
        <v>18</v>
      </c>
      <c r="J712" s="6">
        <v>79</v>
      </c>
      <c r="K712" s="6">
        <v>18</v>
      </c>
      <c r="L712" s="6">
        <v>77</v>
      </c>
      <c r="M712" s="6" t="s">
        <v>1089</v>
      </c>
      <c r="N712" s="6" t="s">
        <v>1095</v>
      </c>
      <c r="O712" s="6" t="s">
        <v>38</v>
      </c>
      <c r="P712" s="6" t="s">
        <v>1091</v>
      </c>
      <c r="Q712" s="6"/>
      <c r="R712" s="6"/>
    </row>
    <row r="713" spans="1:18" x14ac:dyDescent="0.25">
      <c r="A713" s="6" t="s">
        <v>0</v>
      </c>
      <c r="B713" s="6" t="s">
        <v>11</v>
      </c>
      <c r="C713" s="6" t="s">
        <v>187</v>
      </c>
      <c r="D713" s="6" t="s">
        <v>188</v>
      </c>
      <c r="E713" s="6" t="s">
        <v>97</v>
      </c>
      <c r="F713" s="6" t="s">
        <v>132</v>
      </c>
      <c r="G713" s="6">
        <v>18</v>
      </c>
      <c r="H713" s="6">
        <v>78</v>
      </c>
      <c r="I713" s="6">
        <v>18</v>
      </c>
      <c r="J713" s="6">
        <v>79</v>
      </c>
      <c r="K713" s="6">
        <v>18</v>
      </c>
      <c r="L713" s="6">
        <v>77</v>
      </c>
      <c r="M713" s="6" t="s">
        <v>1097</v>
      </c>
      <c r="N713" s="6" t="s">
        <v>1090</v>
      </c>
      <c r="O713" s="6" t="s">
        <v>38</v>
      </c>
      <c r="P713" s="6" t="s">
        <v>1109</v>
      </c>
      <c r="Q713" s="6"/>
      <c r="R713" s="6"/>
    </row>
    <row r="714" spans="1:18" x14ac:dyDescent="0.25">
      <c r="A714" s="6" t="s">
        <v>0</v>
      </c>
      <c r="B714" s="6" t="s">
        <v>11</v>
      </c>
      <c r="C714" s="6" t="s">
        <v>187</v>
      </c>
      <c r="D714" s="6" t="s">
        <v>188</v>
      </c>
      <c r="E714" s="6" t="s">
        <v>97</v>
      </c>
      <c r="F714" s="6" t="s">
        <v>132</v>
      </c>
      <c r="G714" s="6">
        <v>18</v>
      </c>
      <c r="H714" s="6">
        <v>78</v>
      </c>
      <c r="I714" s="6">
        <v>18</v>
      </c>
      <c r="J714" s="6">
        <v>79</v>
      </c>
      <c r="K714" s="6">
        <v>18</v>
      </c>
      <c r="L714" s="6">
        <v>77</v>
      </c>
      <c r="M714" s="6" t="s">
        <v>1097</v>
      </c>
      <c r="N714" s="6" t="s">
        <v>1092</v>
      </c>
      <c r="O714" s="6" t="s">
        <v>47</v>
      </c>
      <c r="P714" s="6" t="s">
        <v>1122</v>
      </c>
      <c r="Q714" s="6"/>
      <c r="R714" s="6"/>
    </row>
    <row r="715" spans="1:18" x14ac:dyDescent="0.25">
      <c r="A715" s="6" t="s">
        <v>0</v>
      </c>
      <c r="B715" s="6" t="s">
        <v>11</v>
      </c>
      <c r="C715" s="6" t="s">
        <v>187</v>
      </c>
      <c r="D715" s="6" t="s">
        <v>188</v>
      </c>
      <c r="E715" s="6" t="s">
        <v>97</v>
      </c>
      <c r="F715" s="6" t="s">
        <v>132</v>
      </c>
      <c r="G715" s="6">
        <v>18</v>
      </c>
      <c r="H715" s="6">
        <v>78</v>
      </c>
      <c r="I715" s="6">
        <v>18</v>
      </c>
      <c r="J715" s="6">
        <v>79</v>
      </c>
      <c r="K715" s="6">
        <v>18</v>
      </c>
      <c r="L715" s="6">
        <v>77</v>
      </c>
      <c r="M715" s="6" t="s">
        <v>1097</v>
      </c>
      <c r="N715" s="6" t="s">
        <v>1095</v>
      </c>
      <c r="O715" s="6" t="s">
        <v>47</v>
      </c>
      <c r="P715" s="6" t="s">
        <v>1119</v>
      </c>
      <c r="Q715" s="6"/>
      <c r="R715" s="6"/>
    </row>
    <row r="716" spans="1:18" x14ac:dyDescent="0.25">
      <c r="A716" s="6" t="s">
        <v>0</v>
      </c>
      <c r="B716" s="6" t="s">
        <v>11</v>
      </c>
      <c r="C716" s="6" t="s">
        <v>187</v>
      </c>
      <c r="D716" s="6" t="s">
        <v>188</v>
      </c>
      <c r="E716" s="6" t="s">
        <v>97</v>
      </c>
      <c r="F716" s="6" t="s">
        <v>132</v>
      </c>
      <c r="G716" s="6">
        <v>18</v>
      </c>
      <c r="H716" s="6">
        <v>78</v>
      </c>
      <c r="I716" s="6">
        <v>18</v>
      </c>
      <c r="J716" s="6">
        <v>79</v>
      </c>
      <c r="K716" s="6">
        <v>18</v>
      </c>
      <c r="L716" s="6">
        <v>77</v>
      </c>
      <c r="M716" s="6" t="s">
        <v>1101</v>
      </c>
      <c r="N716" s="6" t="s">
        <v>1090</v>
      </c>
      <c r="O716" s="6" t="s">
        <v>38</v>
      </c>
      <c r="P716" s="6" t="s">
        <v>1102</v>
      </c>
      <c r="Q716" s="6"/>
      <c r="R716" s="6"/>
    </row>
    <row r="717" spans="1:18" x14ac:dyDescent="0.25">
      <c r="A717" s="6" t="s">
        <v>0</v>
      </c>
      <c r="B717" s="6" t="s">
        <v>11</v>
      </c>
      <c r="C717" s="6" t="s">
        <v>187</v>
      </c>
      <c r="D717" s="6" t="s">
        <v>188</v>
      </c>
      <c r="E717" s="6" t="s">
        <v>97</v>
      </c>
      <c r="F717" s="6" t="s">
        <v>132</v>
      </c>
      <c r="G717" s="6">
        <v>18</v>
      </c>
      <c r="H717" s="6">
        <v>78</v>
      </c>
      <c r="I717" s="6">
        <v>18</v>
      </c>
      <c r="J717" s="6">
        <v>79</v>
      </c>
      <c r="K717" s="6">
        <v>18</v>
      </c>
      <c r="L717" s="6">
        <v>77</v>
      </c>
      <c r="M717" s="6" t="s">
        <v>1101</v>
      </c>
      <c r="N717" s="6" t="s">
        <v>1092</v>
      </c>
      <c r="O717" s="6" t="s">
        <v>36</v>
      </c>
      <c r="P717" s="6" t="s">
        <v>1096</v>
      </c>
      <c r="Q717" s="6"/>
      <c r="R717" s="6"/>
    </row>
    <row r="718" spans="1:18" x14ac:dyDescent="0.25">
      <c r="A718" s="6" t="s">
        <v>0</v>
      </c>
      <c r="B718" s="6" t="s">
        <v>11</v>
      </c>
      <c r="C718" s="6" t="s">
        <v>187</v>
      </c>
      <c r="D718" s="6" t="s">
        <v>188</v>
      </c>
      <c r="E718" s="6" t="s">
        <v>97</v>
      </c>
      <c r="F718" s="6" t="s">
        <v>132</v>
      </c>
      <c r="G718" s="6">
        <v>18</v>
      </c>
      <c r="H718" s="6">
        <v>78</v>
      </c>
      <c r="I718" s="6">
        <v>18</v>
      </c>
      <c r="J718" s="6">
        <v>79</v>
      </c>
      <c r="K718" s="6">
        <v>18</v>
      </c>
      <c r="L718" s="6">
        <v>77</v>
      </c>
      <c r="M718" s="6" t="s">
        <v>1101</v>
      </c>
      <c r="N718" s="6" t="s">
        <v>1095</v>
      </c>
      <c r="O718" s="6" t="s">
        <v>26</v>
      </c>
      <c r="P718" s="6" t="s">
        <v>1099</v>
      </c>
      <c r="Q718" s="6"/>
      <c r="R718" s="6"/>
    </row>
    <row r="719" spans="1:18" x14ac:dyDescent="0.25">
      <c r="A719" s="6" t="s">
        <v>0</v>
      </c>
      <c r="B719" s="6" t="s">
        <v>11</v>
      </c>
      <c r="C719" s="6" t="s">
        <v>187</v>
      </c>
      <c r="D719" s="6" t="s">
        <v>188</v>
      </c>
      <c r="E719" s="6" t="s">
        <v>97</v>
      </c>
      <c r="F719" s="6" t="s">
        <v>132</v>
      </c>
      <c r="G719" s="6">
        <v>18</v>
      </c>
      <c r="H719" s="6">
        <v>78</v>
      </c>
      <c r="I719" s="6">
        <v>18</v>
      </c>
      <c r="J719" s="6">
        <v>79</v>
      </c>
      <c r="K719" s="6">
        <v>18</v>
      </c>
      <c r="L719" s="6">
        <v>77</v>
      </c>
      <c r="M719" s="6" t="s">
        <v>1106</v>
      </c>
      <c r="N719" s="6" t="s">
        <v>1090</v>
      </c>
      <c r="O719" s="6" t="s">
        <v>26</v>
      </c>
      <c r="P719" s="6" t="s">
        <v>1100</v>
      </c>
      <c r="Q719" s="6"/>
      <c r="R719" s="6"/>
    </row>
    <row r="720" spans="1:18" x14ac:dyDescent="0.25">
      <c r="A720" s="6" t="s">
        <v>0</v>
      </c>
      <c r="B720" s="6" t="s">
        <v>11</v>
      </c>
      <c r="C720" s="6" t="s">
        <v>187</v>
      </c>
      <c r="D720" s="6" t="s">
        <v>188</v>
      </c>
      <c r="E720" s="6" t="s">
        <v>97</v>
      </c>
      <c r="F720" s="6" t="s">
        <v>132</v>
      </c>
      <c r="G720" s="6">
        <v>18</v>
      </c>
      <c r="H720" s="6">
        <v>78</v>
      </c>
      <c r="I720" s="6">
        <v>18</v>
      </c>
      <c r="J720" s="6">
        <v>79</v>
      </c>
      <c r="K720" s="6">
        <v>18</v>
      </c>
      <c r="L720" s="6">
        <v>77</v>
      </c>
      <c r="M720" s="6" t="s">
        <v>1106</v>
      </c>
      <c r="N720" s="6" t="s">
        <v>1092</v>
      </c>
      <c r="O720" s="6" t="s">
        <v>38</v>
      </c>
      <c r="P720" s="6" t="s">
        <v>1102</v>
      </c>
      <c r="Q720" s="6"/>
      <c r="R720" s="6"/>
    </row>
    <row r="721" spans="1:18" x14ac:dyDescent="0.25">
      <c r="A721" s="6" t="s">
        <v>0</v>
      </c>
      <c r="B721" s="6" t="s">
        <v>11</v>
      </c>
      <c r="C721" s="6" t="s">
        <v>187</v>
      </c>
      <c r="D721" s="6" t="s">
        <v>188</v>
      </c>
      <c r="E721" s="6" t="s">
        <v>97</v>
      </c>
      <c r="F721" s="6" t="s">
        <v>132</v>
      </c>
      <c r="G721" s="6">
        <v>18</v>
      </c>
      <c r="H721" s="6">
        <v>78</v>
      </c>
      <c r="I721" s="6">
        <v>18</v>
      </c>
      <c r="J721" s="6">
        <v>79</v>
      </c>
      <c r="K721" s="6">
        <v>18</v>
      </c>
      <c r="L721" s="6">
        <v>77</v>
      </c>
      <c r="M721" s="6" t="s">
        <v>1106</v>
      </c>
      <c r="N721" s="6" t="s">
        <v>1095</v>
      </c>
      <c r="O721" s="6" t="s">
        <v>36</v>
      </c>
      <c r="P721" s="6" t="s">
        <v>1096</v>
      </c>
      <c r="Q721" s="6"/>
      <c r="R721" s="6"/>
    </row>
    <row r="722" spans="1:18" x14ac:dyDescent="0.25">
      <c r="A722" s="6" t="s">
        <v>0</v>
      </c>
      <c r="B722" s="6" t="s">
        <v>11</v>
      </c>
      <c r="C722" s="6" t="s">
        <v>189</v>
      </c>
      <c r="D722" s="6" t="s">
        <v>190</v>
      </c>
      <c r="E722" s="6" t="s">
        <v>97</v>
      </c>
      <c r="F722" s="6" t="s">
        <v>132</v>
      </c>
      <c r="G722" s="6">
        <v>12</v>
      </c>
      <c r="H722" s="6">
        <v>47</v>
      </c>
      <c r="I722" s="6">
        <v>15</v>
      </c>
      <c r="J722" s="6">
        <v>69</v>
      </c>
      <c r="K722" s="6">
        <v>15</v>
      </c>
      <c r="L722" s="6">
        <v>69</v>
      </c>
      <c r="M722" s="6" t="s">
        <v>1089</v>
      </c>
      <c r="N722" s="6" t="s">
        <v>1090</v>
      </c>
      <c r="O722" s="6" t="s">
        <v>1093</v>
      </c>
      <c r="P722" s="6" t="s">
        <v>1094</v>
      </c>
      <c r="Q722" s="6"/>
      <c r="R722" s="6"/>
    </row>
    <row r="723" spans="1:18" x14ac:dyDescent="0.25">
      <c r="A723" s="6" t="s">
        <v>0</v>
      </c>
      <c r="B723" s="6" t="s">
        <v>11</v>
      </c>
      <c r="C723" s="6" t="s">
        <v>189</v>
      </c>
      <c r="D723" s="6" t="s">
        <v>190</v>
      </c>
      <c r="E723" s="6" t="s">
        <v>97</v>
      </c>
      <c r="F723" s="6" t="s">
        <v>132</v>
      </c>
      <c r="G723" s="6">
        <v>12</v>
      </c>
      <c r="H723" s="6">
        <v>47</v>
      </c>
      <c r="I723" s="6">
        <v>15</v>
      </c>
      <c r="J723" s="6">
        <v>69</v>
      </c>
      <c r="K723" s="6">
        <v>15</v>
      </c>
      <c r="L723" s="6">
        <v>69</v>
      </c>
      <c r="M723" s="6" t="s">
        <v>1089</v>
      </c>
      <c r="N723" s="6" t="s">
        <v>1092</v>
      </c>
      <c r="O723" s="6" t="s">
        <v>38</v>
      </c>
      <c r="P723" s="6" t="s">
        <v>1109</v>
      </c>
      <c r="Q723" s="6"/>
      <c r="R723" s="6"/>
    </row>
    <row r="724" spans="1:18" x14ac:dyDescent="0.25">
      <c r="A724" s="6" t="s">
        <v>0</v>
      </c>
      <c r="B724" s="6" t="s">
        <v>11</v>
      </c>
      <c r="C724" s="6" t="s">
        <v>189</v>
      </c>
      <c r="D724" s="6" t="s">
        <v>190</v>
      </c>
      <c r="E724" s="6" t="s">
        <v>97</v>
      </c>
      <c r="F724" s="6" t="s">
        <v>132</v>
      </c>
      <c r="G724" s="6">
        <v>12</v>
      </c>
      <c r="H724" s="6">
        <v>47</v>
      </c>
      <c r="I724" s="6">
        <v>15</v>
      </c>
      <c r="J724" s="6">
        <v>69</v>
      </c>
      <c r="K724" s="6">
        <v>15</v>
      </c>
      <c r="L724" s="6">
        <v>69</v>
      </c>
      <c r="M724" s="6" t="s">
        <v>1089</v>
      </c>
      <c r="N724" s="6" t="s">
        <v>1095</v>
      </c>
      <c r="O724" s="6" t="s">
        <v>38</v>
      </c>
      <c r="P724" s="6" t="s">
        <v>1102</v>
      </c>
      <c r="Q724" s="6"/>
      <c r="R724" s="6"/>
    </row>
    <row r="725" spans="1:18" x14ac:dyDescent="0.25">
      <c r="A725" s="6" t="s">
        <v>0</v>
      </c>
      <c r="B725" s="6" t="s">
        <v>11</v>
      </c>
      <c r="C725" s="6" t="s">
        <v>189</v>
      </c>
      <c r="D725" s="6" t="s">
        <v>190</v>
      </c>
      <c r="E725" s="6" t="s">
        <v>97</v>
      </c>
      <c r="F725" s="6" t="s">
        <v>132</v>
      </c>
      <c r="G725" s="6">
        <v>12</v>
      </c>
      <c r="H725" s="6">
        <v>47</v>
      </c>
      <c r="I725" s="6">
        <v>15</v>
      </c>
      <c r="J725" s="6">
        <v>69</v>
      </c>
      <c r="K725" s="6">
        <v>15</v>
      </c>
      <c r="L725" s="6">
        <v>69</v>
      </c>
      <c r="M725" s="6" t="s">
        <v>1097</v>
      </c>
      <c r="N725" s="6" t="s">
        <v>1090</v>
      </c>
      <c r="O725" s="6" t="s">
        <v>1093</v>
      </c>
      <c r="P725" s="6" t="s">
        <v>1094</v>
      </c>
      <c r="Q725" s="6"/>
      <c r="R725" s="6"/>
    </row>
    <row r="726" spans="1:18" x14ac:dyDescent="0.25">
      <c r="A726" s="6" t="s">
        <v>0</v>
      </c>
      <c r="B726" s="6" t="s">
        <v>11</v>
      </c>
      <c r="C726" s="6" t="s">
        <v>189</v>
      </c>
      <c r="D726" s="6" t="s">
        <v>190</v>
      </c>
      <c r="E726" s="6" t="s">
        <v>97</v>
      </c>
      <c r="F726" s="6" t="s">
        <v>132</v>
      </c>
      <c r="G726" s="6">
        <v>12</v>
      </c>
      <c r="H726" s="6">
        <v>47</v>
      </c>
      <c r="I726" s="6">
        <v>15</v>
      </c>
      <c r="J726" s="6">
        <v>69</v>
      </c>
      <c r="K726" s="6">
        <v>15</v>
      </c>
      <c r="L726" s="6">
        <v>69</v>
      </c>
      <c r="M726" s="6" t="s">
        <v>1097</v>
      </c>
      <c r="N726" s="6" t="s">
        <v>1092</v>
      </c>
      <c r="O726" s="6" t="s">
        <v>38</v>
      </c>
      <c r="P726" s="6" t="s">
        <v>1102</v>
      </c>
      <c r="Q726" s="6"/>
      <c r="R726" s="6"/>
    </row>
    <row r="727" spans="1:18" x14ac:dyDescent="0.25">
      <c r="A727" s="6" t="s">
        <v>0</v>
      </c>
      <c r="B727" s="6" t="s">
        <v>11</v>
      </c>
      <c r="C727" s="6" t="s">
        <v>189</v>
      </c>
      <c r="D727" s="6" t="s">
        <v>190</v>
      </c>
      <c r="E727" s="6" t="s">
        <v>97</v>
      </c>
      <c r="F727" s="6" t="s">
        <v>132</v>
      </c>
      <c r="G727" s="6">
        <v>12</v>
      </c>
      <c r="H727" s="6">
        <v>47</v>
      </c>
      <c r="I727" s="6">
        <v>15</v>
      </c>
      <c r="J727" s="6">
        <v>69</v>
      </c>
      <c r="K727" s="6">
        <v>15</v>
      </c>
      <c r="L727" s="6">
        <v>69</v>
      </c>
      <c r="M727" s="6" t="s">
        <v>1097</v>
      </c>
      <c r="N727" s="6" t="s">
        <v>1095</v>
      </c>
      <c r="O727" s="6" t="s">
        <v>38</v>
      </c>
      <c r="P727" s="6" t="s">
        <v>1109</v>
      </c>
      <c r="Q727" s="6"/>
      <c r="R727" s="6"/>
    </row>
    <row r="728" spans="1:18" x14ac:dyDescent="0.25">
      <c r="A728" s="6" t="s">
        <v>0</v>
      </c>
      <c r="B728" s="6" t="s">
        <v>11</v>
      </c>
      <c r="C728" s="6" t="s">
        <v>189</v>
      </c>
      <c r="D728" s="6" t="s">
        <v>190</v>
      </c>
      <c r="E728" s="6" t="s">
        <v>97</v>
      </c>
      <c r="F728" s="6" t="s">
        <v>132</v>
      </c>
      <c r="G728" s="6">
        <v>12</v>
      </c>
      <c r="H728" s="6">
        <v>47</v>
      </c>
      <c r="I728" s="6">
        <v>15</v>
      </c>
      <c r="J728" s="6">
        <v>69</v>
      </c>
      <c r="K728" s="6">
        <v>15</v>
      </c>
      <c r="L728" s="6">
        <v>69</v>
      </c>
      <c r="M728" s="6" t="s">
        <v>1101</v>
      </c>
      <c r="N728" s="6" t="s">
        <v>1090</v>
      </c>
      <c r="O728" s="6" t="s">
        <v>36</v>
      </c>
      <c r="P728" s="6" t="s">
        <v>1105</v>
      </c>
      <c r="Q728" s="6"/>
      <c r="R728" s="6"/>
    </row>
    <row r="729" spans="1:18" x14ac:dyDescent="0.25">
      <c r="A729" s="6" t="s">
        <v>0</v>
      </c>
      <c r="B729" s="6" t="s">
        <v>11</v>
      </c>
      <c r="C729" s="6" t="s">
        <v>189</v>
      </c>
      <c r="D729" s="6" t="s">
        <v>190</v>
      </c>
      <c r="E729" s="6" t="s">
        <v>97</v>
      </c>
      <c r="F729" s="6" t="s">
        <v>132</v>
      </c>
      <c r="G729" s="6">
        <v>12</v>
      </c>
      <c r="H729" s="6">
        <v>47</v>
      </c>
      <c r="I729" s="6">
        <v>15</v>
      </c>
      <c r="J729" s="6">
        <v>69</v>
      </c>
      <c r="K729" s="6">
        <v>15</v>
      </c>
      <c r="L729" s="6">
        <v>69</v>
      </c>
      <c r="M729" s="6" t="s">
        <v>1101</v>
      </c>
      <c r="N729" s="6" t="s">
        <v>1092</v>
      </c>
      <c r="O729" s="6" t="s">
        <v>47</v>
      </c>
      <c r="P729" s="6" t="s">
        <v>1122</v>
      </c>
      <c r="Q729" s="6"/>
      <c r="R729" s="6"/>
    </row>
    <row r="730" spans="1:18" x14ac:dyDescent="0.25">
      <c r="A730" s="6" t="s">
        <v>0</v>
      </c>
      <c r="B730" s="6" t="s">
        <v>11</v>
      </c>
      <c r="C730" s="6" t="s">
        <v>189</v>
      </c>
      <c r="D730" s="6" t="s">
        <v>190</v>
      </c>
      <c r="E730" s="6" t="s">
        <v>97</v>
      </c>
      <c r="F730" s="6" t="s">
        <v>132</v>
      </c>
      <c r="G730" s="6">
        <v>12</v>
      </c>
      <c r="H730" s="6">
        <v>47</v>
      </c>
      <c r="I730" s="6">
        <v>15</v>
      </c>
      <c r="J730" s="6">
        <v>69</v>
      </c>
      <c r="K730" s="6">
        <v>15</v>
      </c>
      <c r="L730" s="6">
        <v>69</v>
      </c>
      <c r="M730" s="6" t="s">
        <v>1101</v>
      </c>
      <c r="N730" s="6" t="s">
        <v>1095</v>
      </c>
      <c r="O730" s="6" t="s">
        <v>38</v>
      </c>
      <c r="P730" s="6" t="s">
        <v>1102</v>
      </c>
      <c r="Q730" s="6"/>
      <c r="R730" s="6"/>
    </row>
    <row r="731" spans="1:18" x14ac:dyDescent="0.25">
      <c r="A731" s="6" t="s">
        <v>0</v>
      </c>
      <c r="B731" s="6" t="s">
        <v>11</v>
      </c>
      <c r="C731" s="6" t="s">
        <v>189</v>
      </c>
      <c r="D731" s="6" t="s">
        <v>190</v>
      </c>
      <c r="E731" s="6" t="s">
        <v>97</v>
      </c>
      <c r="F731" s="6" t="s">
        <v>132</v>
      </c>
      <c r="G731" s="6">
        <v>12</v>
      </c>
      <c r="H731" s="6">
        <v>47</v>
      </c>
      <c r="I731" s="6">
        <v>15</v>
      </c>
      <c r="J731" s="6">
        <v>69</v>
      </c>
      <c r="K731" s="6">
        <v>15</v>
      </c>
      <c r="L731" s="6">
        <v>69</v>
      </c>
      <c r="M731" s="6" t="s">
        <v>1106</v>
      </c>
      <c r="N731" s="6" t="s">
        <v>1090</v>
      </c>
      <c r="O731" s="6" t="s">
        <v>1103</v>
      </c>
      <c r="P731" s="6" t="s">
        <v>1104</v>
      </c>
      <c r="Q731" s="6"/>
      <c r="R731" s="6"/>
    </row>
    <row r="732" spans="1:18" x14ac:dyDescent="0.25">
      <c r="A732" s="6" t="s">
        <v>0</v>
      </c>
      <c r="B732" s="6" t="s">
        <v>11</v>
      </c>
      <c r="C732" s="6" t="s">
        <v>189</v>
      </c>
      <c r="D732" s="6" t="s">
        <v>190</v>
      </c>
      <c r="E732" s="6" t="s">
        <v>97</v>
      </c>
      <c r="F732" s="6" t="s">
        <v>132</v>
      </c>
      <c r="G732" s="6">
        <v>12</v>
      </c>
      <c r="H732" s="6">
        <v>47</v>
      </c>
      <c r="I732" s="6">
        <v>15</v>
      </c>
      <c r="J732" s="6">
        <v>69</v>
      </c>
      <c r="K732" s="6">
        <v>15</v>
      </c>
      <c r="L732" s="6">
        <v>69</v>
      </c>
      <c r="M732" s="6" t="s">
        <v>1106</v>
      </c>
      <c r="N732" s="6" t="s">
        <v>1092</v>
      </c>
      <c r="O732" s="6" t="s">
        <v>36</v>
      </c>
      <c r="P732" s="6" t="s">
        <v>1096</v>
      </c>
      <c r="Q732" s="6"/>
      <c r="R732" s="6"/>
    </row>
    <row r="733" spans="1:18" x14ac:dyDescent="0.25">
      <c r="A733" s="6" t="s">
        <v>0</v>
      </c>
      <c r="B733" s="6" t="s">
        <v>11</v>
      </c>
      <c r="C733" s="6" t="s">
        <v>189</v>
      </c>
      <c r="D733" s="6" t="s">
        <v>190</v>
      </c>
      <c r="E733" s="6" t="s">
        <v>97</v>
      </c>
      <c r="F733" s="6" t="s">
        <v>132</v>
      </c>
      <c r="G733" s="6">
        <v>12</v>
      </c>
      <c r="H733" s="6">
        <v>47</v>
      </c>
      <c r="I733" s="6">
        <v>15</v>
      </c>
      <c r="J733" s="6">
        <v>69</v>
      </c>
      <c r="K733" s="6">
        <v>15</v>
      </c>
      <c r="L733" s="6">
        <v>69</v>
      </c>
      <c r="M733" s="6" t="s">
        <v>1106</v>
      </c>
      <c r="N733" s="6" t="s">
        <v>1095</v>
      </c>
      <c r="O733" s="6" t="s">
        <v>26</v>
      </c>
      <c r="P733" s="6" t="s">
        <v>1100</v>
      </c>
      <c r="Q733" s="6"/>
      <c r="R733" s="6"/>
    </row>
    <row r="734" spans="1:18" x14ac:dyDescent="0.25">
      <c r="A734" s="6" t="s">
        <v>0</v>
      </c>
      <c r="B734" s="6" t="s">
        <v>11</v>
      </c>
      <c r="C734" s="6" t="s">
        <v>191</v>
      </c>
      <c r="D734" s="6" t="s">
        <v>192</v>
      </c>
      <c r="E734" s="6" t="s">
        <v>97</v>
      </c>
      <c r="F734" s="6" t="s">
        <v>98</v>
      </c>
      <c r="G734" s="6">
        <v>14</v>
      </c>
      <c r="H734" s="6">
        <v>44</v>
      </c>
      <c r="I734" s="6">
        <v>14</v>
      </c>
      <c r="J734" s="6">
        <v>44</v>
      </c>
      <c r="K734" s="6">
        <v>14</v>
      </c>
      <c r="L734" s="6">
        <v>44</v>
      </c>
      <c r="M734" s="6" t="s">
        <v>1089</v>
      </c>
      <c r="N734" s="6" t="s">
        <v>1090</v>
      </c>
      <c r="O734" s="6" t="s">
        <v>38</v>
      </c>
      <c r="P734" s="6" t="s">
        <v>1091</v>
      </c>
      <c r="Q734" s="6"/>
      <c r="R734" s="6"/>
    </row>
    <row r="735" spans="1:18" x14ac:dyDescent="0.25">
      <c r="A735" s="6" t="s">
        <v>0</v>
      </c>
      <c r="B735" s="6" t="s">
        <v>11</v>
      </c>
      <c r="C735" s="6" t="s">
        <v>191</v>
      </c>
      <c r="D735" s="6" t="s">
        <v>192</v>
      </c>
      <c r="E735" s="6" t="s">
        <v>97</v>
      </c>
      <c r="F735" s="6" t="s">
        <v>98</v>
      </c>
      <c r="G735" s="6">
        <v>14</v>
      </c>
      <c r="H735" s="6">
        <v>44</v>
      </c>
      <c r="I735" s="6">
        <v>14</v>
      </c>
      <c r="J735" s="6">
        <v>44</v>
      </c>
      <c r="K735" s="6">
        <v>14</v>
      </c>
      <c r="L735" s="6">
        <v>44</v>
      </c>
      <c r="M735" s="6" t="s">
        <v>1089</v>
      </c>
      <c r="N735" s="6" t="s">
        <v>1092</v>
      </c>
      <c r="O735" s="6" t="s">
        <v>38</v>
      </c>
      <c r="P735" s="6" t="s">
        <v>1102</v>
      </c>
      <c r="Q735" s="6"/>
      <c r="R735" s="6"/>
    </row>
    <row r="736" spans="1:18" x14ac:dyDescent="0.25">
      <c r="A736" s="6" t="s">
        <v>0</v>
      </c>
      <c r="B736" s="6" t="s">
        <v>11</v>
      </c>
      <c r="C736" s="6" t="s">
        <v>191</v>
      </c>
      <c r="D736" s="6" t="s">
        <v>192</v>
      </c>
      <c r="E736" s="6" t="s">
        <v>97</v>
      </c>
      <c r="F736" s="6" t="s">
        <v>98</v>
      </c>
      <c r="G736" s="6">
        <v>14</v>
      </c>
      <c r="H736" s="6">
        <v>44</v>
      </c>
      <c r="I736" s="6">
        <v>14</v>
      </c>
      <c r="J736" s="6">
        <v>44</v>
      </c>
      <c r="K736" s="6">
        <v>14</v>
      </c>
      <c r="L736" s="6">
        <v>44</v>
      </c>
      <c r="M736" s="6" t="s">
        <v>1089</v>
      </c>
      <c r="N736" s="6" t="s">
        <v>1095</v>
      </c>
      <c r="O736" s="6" t="s">
        <v>1093</v>
      </c>
      <c r="P736" s="6" t="s">
        <v>1094</v>
      </c>
      <c r="Q736" s="6"/>
      <c r="R736" s="6"/>
    </row>
    <row r="737" spans="1:18" x14ac:dyDescent="0.25">
      <c r="A737" s="6" t="s">
        <v>0</v>
      </c>
      <c r="B737" s="6" t="s">
        <v>11</v>
      </c>
      <c r="C737" s="6" t="s">
        <v>191</v>
      </c>
      <c r="D737" s="6" t="s">
        <v>192</v>
      </c>
      <c r="E737" s="6" t="s">
        <v>97</v>
      </c>
      <c r="F737" s="6" t="s">
        <v>98</v>
      </c>
      <c r="G737" s="6">
        <v>14</v>
      </c>
      <c r="H737" s="6">
        <v>44</v>
      </c>
      <c r="I737" s="6">
        <v>14</v>
      </c>
      <c r="J737" s="6">
        <v>44</v>
      </c>
      <c r="K737" s="6">
        <v>14</v>
      </c>
      <c r="L737" s="6">
        <v>44</v>
      </c>
      <c r="M737" s="6" t="s">
        <v>1097</v>
      </c>
      <c r="N737" s="6" t="s">
        <v>1090</v>
      </c>
      <c r="O737" s="6" t="s">
        <v>38</v>
      </c>
      <c r="P737" s="6" t="s">
        <v>1091</v>
      </c>
      <c r="Q737" s="6"/>
      <c r="R737" s="6"/>
    </row>
    <row r="738" spans="1:18" x14ac:dyDescent="0.25">
      <c r="A738" s="6" t="s">
        <v>0</v>
      </c>
      <c r="B738" s="6" t="s">
        <v>11</v>
      </c>
      <c r="C738" s="6" t="s">
        <v>191</v>
      </c>
      <c r="D738" s="6" t="s">
        <v>192</v>
      </c>
      <c r="E738" s="6" t="s">
        <v>97</v>
      </c>
      <c r="F738" s="6" t="s">
        <v>98</v>
      </c>
      <c r="G738" s="6">
        <v>14</v>
      </c>
      <c r="H738" s="6">
        <v>44</v>
      </c>
      <c r="I738" s="6">
        <v>14</v>
      </c>
      <c r="J738" s="6">
        <v>44</v>
      </c>
      <c r="K738" s="6">
        <v>14</v>
      </c>
      <c r="L738" s="6">
        <v>44</v>
      </c>
      <c r="M738" s="6" t="s">
        <v>1097</v>
      </c>
      <c r="N738" s="6" t="s">
        <v>1092</v>
      </c>
      <c r="O738" s="6" t="s">
        <v>26</v>
      </c>
      <c r="P738" s="6" t="s">
        <v>1099</v>
      </c>
      <c r="Q738" s="6"/>
      <c r="R738" s="6"/>
    </row>
    <row r="739" spans="1:18" x14ac:dyDescent="0.25">
      <c r="A739" s="6" t="s">
        <v>0</v>
      </c>
      <c r="B739" s="6" t="s">
        <v>11</v>
      </c>
      <c r="C739" s="6" t="s">
        <v>191</v>
      </c>
      <c r="D739" s="6" t="s">
        <v>192</v>
      </c>
      <c r="E739" s="6" t="s">
        <v>97</v>
      </c>
      <c r="F739" s="6" t="s">
        <v>98</v>
      </c>
      <c r="G739" s="6">
        <v>14</v>
      </c>
      <c r="H739" s="6">
        <v>44</v>
      </c>
      <c r="I739" s="6">
        <v>14</v>
      </c>
      <c r="J739" s="6">
        <v>44</v>
      </c>
      <c r="K739" s="6">
        <v>14</v>
      </c>
      <c r="L739" s="6">
        <v>44</v>
      </c>
      <c r="M739" s="6" t="s">
        <v>1097</v>
      </c>
      <c r="N739" s="6" t="s">
        <v>1095</v>
      </c>
      <c r="O739" s="6" t="s">
        <v>1103</v>
      </c>
      <c r="P739" s="6" t="s">
        <v>1104</v>
      </c>
      <c r="Q739" s="6"/>
      <c r="R739" s="6"/>
    </row>
    <row r="740" spans="1:18" x14ac:dyDescent="0.25">
      <c r="A740" s="6" t="s">
        <v>0</v>
      </c>
      <c r="B740" s="6" t="s">
        <v>11</v>
      </c>
      <c r="C740" s="6" t="s">
        <v>191</v>
      </c>
      <c r="D740" s="6" t="s">
        <v>192</v>
      </c>
      <c r="E740" s="6" t="s">
        <v>97</v>
      </c>
      <c r="F740" s="6" t="s">
        <v>98</v>
      </c>
      <c r="G740" s="6">
        <v>14</v>
      </c>
      <c r="H740" s="6">
        <v>44</v>
      </c>
      <c r="I740" s="6">
        <v>14</v>
      </c>
      <c r="J740" s="6">
        <v>44</v>
      </c>
      <c r="K740" s="6">
        <v>14</v>
      </c>
      <c r="L740" s="6">
        <v>44</v>
      </c>
      <c r="M740" s="6" t="s">
        <v>1101</v>
      </c>
      <c r="N740" s="6" t="s">
        <v>1090</v>
      </c>
      <c r="O740" s="6" t="s">
        <v>1093</v>
      </c>
      <c r="P740" s="6" t="s">
        <v>1094</v>
      </c>
      <c r="Q740" s="6"/>
      <c r="R740" s="6"/>
    </row>
    <row r="741" spans="1:18" x14ac:dyDescent="0.25">
      <c r="A741" s="6" t="s">
        <v>0</v>
      </c>
      <c r="B741" s="6" t="s">
        <v>11</v>
      </c>
      <c r="C741" s="6" t="s">
        <v>191</v>
      </c>
      <c r="D741" s="6" t="s">
        <v>192</v>
      </c>
      <c r="E741" s="6" t="s">
        <v>97</v>
      </c>
      <c r="F741" s="6" t="s">
        <v>98</v>
      </c>
      <c r="G741" s="6">
        <v>14</v>
      </c>
      <c r="H741" s="6">
        <v>44</v>
      </c>
      <c r="I741" s="6">
        <v>14</v>
      </c>
      <c r="J741" s="6">
        <v>44</v>
      </c>
      <c r="K741" s="6">
        <v>14</v>
      </c>
      <c r="L741" s="6">
        <v>44</v>
      </c>
      <c r="M741" s="6" t="s">
        <v>1101</v>
      </c>
      <c r="N741" s="6" t="s">
        <v>1092</v>
      </c>
      <c r="O741" s="6" t="s">
        <v>36</v>
      </c>
      <c r="P741" s="6" t="s">
        <v>1105</v>
      </c>
      <c r="Q741" s="6"/>
      <c r="R741" s="6"/>
    </row>
    <row r="742" spans="1:18" x14ac:dyDescent="0.25">
      <c r="A742" s="6" t="s">
        <v>0</v>
      </c>
      <c r="B742" s="6" t="s">
        <v>11</v>
      </c>
      <c r="C742" s="6" t="s">
        <v>191</v>
      </c>
      <c r="D742" s="6" t="s">
        <v>192</v>
      </c>
      <c r="E742" s="6" t="s">
        <v>97</v>
      </c>
      <c r="F742" s="6" t="s">
        <v>98</v>
      </c>
      <c r="G742" s="6">
        <v>14</v>
      </c>
      <c r="H742" s="6">
        <v>44</v>
      </c>
      <c r="I742" s="6">
        <v>14</v>
      </c>
      <c r="J742" s="6">
        <v>44</v>
      </c>
      <c r="K742" s="6">
        <v>14</v>
      </c>
      <c r="L742" s="6">
        <v>44</v>
      </c>
      <c r="M742" s="6" t="s">
        <v>1101</v>
      </c>
      <c r="N742" s="6" t="s">
        <v>1095</v>
      </c>
      <c r="O742" s="6" t="s">
        <v>1103</v>
      </c>
      <c r="P742" s="6" t="s">
        <v>1104</v>
      </c>
      <c r="Q742" s="6"/>
      <c r="R742" s="6"/>
    </row>
    <row r="743" spans="1:18" x14ac:dyDescent="0.25">
      <c r="A743" s="6" t="s">
        <v>0</v>
      </c>
      <c r="B743" s="6" t="s">
        <v>11</v>
      </c>
      <c r="C743" s="6" t="s">
        <v>191</v>
      </c>
      <c r="D743" s="6" t="s">
        <v>192</v>
      </c>
      <c r="E743" s="6" t="s">
        <v>97</v>
      </c>
      <c r="F743" s="6" t="s">
        <v>98</v>
      </c>
      <c r="G743" s="6">
        <v>14</v>
      </c>
      <c r="H743" s="6">
        <v>44</v>
      </c>
      <c r="I743" s="6">
        <v>14</v>
      </c>
      <c r="J743" s="6">
        <v>44</v>
      </c>
      <c r="K743" s="6">
        <v>14</v>
      </c>
      <c r="L743" s="6">
        <v>44</v>
      </c>
      <c r="M743" s="6" t="s">
        <v>1106</v>
      </c>
      <c r="N743" s="6" t="s">
        <v>1090</v>
      </c>
      <c r="O743" s="6" t="s">
        <v>38</v>
      </c>
      <c r="P743" s="6" t="s">
        <v>1091</v>
      </c>
      <c r="Q743" s="6"/>
      <c r="R743" s="6"/>
    </row>
    <row r="744" spans="1:18" x14ac:dyDescent="0.25">
      <c r="A744" s="6" t="s">
        <v>0</v>
      </c>
      <c r="B744" s="6" t="s">
        <v>11</v>
      </c>
      <c r="C744" s="6" t="s">
        <v>191</v>
      </c>
      <c r="D744" s="6" t="s">
        <v>192</v>
      </c>
      <c r="E744" s="6" t="s">
        <v>97</v>
      </c>
      <c r="F744" s="6" t="s">
        <v>98</v>
      </c>
      <c r="G744" s="6">
        <v>14</v>
      </c>
      <c r="H744" s="6">
        <v>44</v>
      </c>
      <c r="I744" s="6">
        <v>14</v>
      </c>
      <c r="J744" s="6">
        <v>44</v>
      </c>
      <c r="K744" s="6">
        <v>14</v>
      </c>
      <c r="L744" s="6">
        <v>44</v>
      </c>
      <c r="M744" s="6" t="s">
        <v>1106</v>
      </c>
      <c r="N744" s="6" t="s">
        <v>1092</v>
      </c>
      <c r="O744" s="6" t="s">
        <v>36</v>
      </c>
      <c r="P744" s="6" t="s">
        <v>1096</v>
      </c>
      <c r="Q744" s="6"/>
      <c r="R744" s="6"/>
    </row>
    <row r="745" spans="1:18" x14ac:dyDescent="0.25">
      <c r="A745" s="6" t="s">
        <v>0</v>
      </c>
      <c r="B745" s="6" t="s">
        <v>11</v>
      </c>
      <c r="C745" s="6" t="s">
        <v>191</v>
      </c>
      <c r="D745" s="6" t="s">
        <v>192</v>
      </c>
      <c r="E745" s="6" t="s">
        <v>97</v>
      </c>
      <c r="F745" s="6" t="s">
        <v>98</v>
      </c>
      <c r="G745" s="6">
        <v>14</v>
      </c>
      <c r="H745" s="6">
        <v>44</v>
      </c>
      <c r="I745" s="6">
        <v>14</v>
      </c>
      <c r="J745" s="6">
        <v>44</v>
      </c>
      <c r="K745" s="6">
        <v>14</v>
      </c>
      <c r="L745" s="6">
        <v>44</v>
      </c>
      <c r="M745" s="6" t="s">
        <v>1106</v>
      </c>
      <c r="N745" s="6" t="s">
        <v>1095</v>
      </c>
      <c r="O745" s="6" t="s">
        <v>26</v>
      </c>
      <c r="P745" s="6" t="s">
        <v>1100</v>
      </c>
      <c r="Q745" s="6"/>
      <c r="R745" s="6"/>
    </row>
    <row r="746" spans="1:18" x14ac:dyDescent="0.25">
      <c r="A746" s="6" t="s">
        <v>0</v>
      </c>
      <c r="B746" s="6" t="s">
        <v>12</v>
      </c>
      <c r="C746" s="6" t="s">
        <v>723</v>
      </c>
      <c r="D746" s="6" t="s">
        <v>724</v>
      </c>
      <c r="E746" s="6" t="s">
        <v>97</v>
      </c>
      <c r="F746" s="6" t="s">
        <v>98</v>
      </c>
      <c r="G746" s="6">
        <v>12</v>
      </c>
      <c r="H746" s="6">
        <v>61</v>
      </c>
      <c r="I746" s="6">
        <v>12</v>
      </c>
      <c r="J746" s="6">
        <v>62</v>
      </c>
      <c r="K746" s="6">
        <v>12</v>
      </c>
      <c r="L746" s="6">
        <v>61</v>
      </c>
      <c r="M746" s="6" t="s">
        <v>1089</v>
      </c>
      <c r="N746" s="6" t="s">
        <v>1090</v>
      </c>
      <c r="O746" s="6" t="s">
        <v>38</v>
      </c>
      <c r="P746" s="6" t="s">
        <v>1091</v>
      </c>
      <c r="Q746" s="6"/>
      <c r="R746" s="6"/>
    </row>
    <row r="747" spans="1:18" x14ac:dyDescent="0.25">
      <c r="A747" s="6" t="s">
        <v>0</v>
      </c>
      <c r="B747" s="6" t="s">
        <v>12</v>
      </c>
      <c r="C747" s="6" t="s">
        <v>723</v>
      </c>
      <c r="D747" s="6" t="s">
        <v>724</v>
      </c>
      <c r="E747" s="6" t="s">
        <v>97</v>
      </c>
      <c r="F747" s="6" t="s">
        <v>98</v>
      </c>
      <c r="G747" s="6">
        <v>12</v>
      </c>
      <c r="H747" s="6">
        <v>61</v>
      </c>
      <c r="I747" s="6">
        <v>12</v>
      </c>
      <c r="J747" s="6">
        <v>62</v>
      </c>
      <c r="K747" s="6">
        <v>12</v>
      </c>
      <c r="L747" s="6">
        <v>61</v>
      </c>
      <c r="M747" s="6" t="s">
        <v>1089</v>
      </c>
      <c r="N747" s="6" t="s">
        <v>1092</v>
      </c>
      <c r="O747" s="6" t="s">
        <v>38</v>
      </c>
      <c r="P747" s="6" t="s">
        <v>1109</v>
      </c>
      <c r="Q747" s="6"/>
      <c r="R747" s="6"/>
    </row>
    <row r="748" spans="1:18" x14ac:dyDescent="0.25">
      <c r="A748" s="6" t="s">
        <v>0</v>
      </c>
      <c r="B748" s="6" t="s">
        <v>12</v>
      </c>
      <c r="C748" s="6" t="s">
        <v>723</v>
      </c>
      <c r="D748" s="6" t="s">
        <v>724</v>
      </c>
      <c r="E748" s="6" t="s">
        <v>97</v>
      </c>
      <c r="F748" s="6" t="s">
        <v>98</v>
      </c>
      <c r="G748" s="6">
        <v>12</v>
      </c>
      <c r="H748" s="6">
        <v>61</v>
      </c>
      <c r="I748" s="6">
        <v>12</v>
      </c>
      <c r="J748" s="6">
        <v>62</v>
      </c>
      <c r="K748" s="6">
        <v>12</v>
      </c>
      <c r="L748" s="6">
        <v>61</v>
      </c>
      <c r="M748" s="6" t="s">
        <v>1089</v>
      </c>
      <c r="N748" s="6" t="s">
        <v>1095</v>
      </c>
      <c r="O748" s="6" t="s">
        <v>26</v>
      </c>
      <c r="P748" s="6" t="s">
        <v>1099</v>
      </c>
      <c r="Q748" s="6"/>
      <c r="R748" s="6"/>
    </row>
    <row r="749" spans="1:18" x14ac:dyDescent="0.25">
      <c r="A749" s="6" t="s">
        <v>0</v>
      </c>
      <c r="B749" s="6" t="s">
        <v>12</v>
      </c>
      <c r="C749" s="6" t="s">
        <v>723</v>
      </c>
      <c r="D749" s="6" t="s">
        <v>724</v>
      </c>
      <c r="E749" s="6" t="s">
        <v>97</v>
      </c>
      <c r="F749" s="6" t="s">
        <v>98</v>
      </c>
      <c r="G749" s="6">
        <v>12</v>
      </c>
      <c r="H749" s="6">
        <v>61</v>
      </c>
      <c r="I749" s="6">
        <v>12</v>
      </c>
      <c r="J749" s="6">
        <v>62</v>
      </c>
      <c r="K749" s="6">
        <v>12</v>
      </c>
      <c r="L749" s="6">
        <v>61</v>
      </c>
      <c r="M749" s="6" t="s">
        <v>1097</v>
      </c>
      <c r="N749" s="6" t="s">
        <v>1090</v>
      </c>
      <c r="O749" s="6" t="s">
        <v>36</v>
      </c>
      <c r="P749" s="6" t="s">
        <v>1121</v>
      </c>
      <c r="Q749" s="6"/>
      <c r="R749" s="6"/>
    </row>
    <row r="750" spans="1:18" x14ac:dyDescent="0.25">
      <c r="A750" s="6" t="s">
        <v>0</v>
      </c>
      <c r="B750" s="6" t="s">
        <v>12</v>
      </c>
      <c r="C750" s="6" t="s">
        <v>723</v>
      </c>
      <c r="D750" s="6" t="s">
        <v>724</v>
      </c>
      <c r="E750" s="6" t="s">
        <v>97</v>
      </c>
      <c r="F750" s="6" t="s">
        <v>98</v>
      </c>
      <c r="G750" s="6">
        <v>12</v>
      </c>
      <c r="H750" s="6">
        <v>61</v>
      </c>
      <c r="I750" s="6">
        <v>12</v>
      </c>
      <c r="J750" s="6">
        <v>62</v>
      </c>
      <c r="K750" s="6">
        <v>12</v>
      </c>
      <c r="L750" s="6">
        <v>61</v>
      </c>
      <c r="M750" s="6" t="s">
        <v>1097</v>
      </c>
      <c r="N750" s="6" t="s">
        <v>1092</v>
      </c>
      <c r="O750" s="6" t="s">
        <v>40</v>
      </c>
      <c r="P750" s="6" t="s">
        <v>1111</v>
      </c>
      <c r="Q750" s="6"/>
      <c r="R750" s="6"/>
    </row>
    <row r="751" spans="1:18" x14ac:dyDescent="0.25">
      <c r="A751" s="6" t="s">
        <v>0</v>
      </c>
      <c r="B751" s="6" t="s">
        <v>12</v>
      </c>
      <c r="C751" s="6" t="s">
        <v>723</v>
      </c>
      <c r="D751" s="6" t="s">
        <v>724</v>
      </c>
      <c r="E751" s="6" t="s">
        <v>97</v>
      </c>
      <c r="F751" s="6" t="s">
        <v>98</v>
      </c>
      <c r="G751" s="6">
        <v>12</v>
      </c>
      <c r="H751" s="6">
        <v>61</v>
      </c>
      <c r="I751" s="6">
        <v>12</v>
      </c>
      <c r="J751" s="6">
        <v>62</v>
      </c>
      <c r="K751" s="6">
        <v>12</v>
      </c>
      <c r="L751" s="6">
        <v>61</v>
      </c>
      <c r="M751" s="6" t="s">
        <v>1097</v>
      </c>
      <c r="N751" s="6" t="s">
        <v>1095</v>
      </c>
      <c r="O751" s="6" t="s">
        <v>38</v>
      </c>
      <c r="P751" s="6" t="s">
        <v>1102</v>
      </c>
      <c r="Q751" s="6"/>
      <c r="R751" s="6"/>
    </row>
    <row r="752" spans="1:18" x14ac:dyDescent="0.25">
      <c r="A752" s="6" t="s">
        <v>0</v>
      </c>
      <c r="B752" s="6" t="s">
        <v>12</v>
      </c>
      <c r="C752" s="6" t="s">
        <v>723</v>
      </c>
      <c r="D752" s="6" t="s">
        <v>724</v>
      </c>
      <c r="E752" s="6" t="s">
        <v>97</v>
      </c>
      <c r="F752" s="6" t="s">
        <v>98</v>
      </c>
      <c r="G752" s="6">
        <v>12</v>
      </c>
      <c r="H752" s="6">
        <v>61</v>
      </c>
      <c r="I752" s="6">
        <v>12</v>
      </c>
      <c r="J752" s="6">
        <v>62</v>
      </c>
      <c r="K752" s="6">
        <v>12</v>
      </c>
      <c r="L752" s="6">
        <v>61</v>
      </c>
      <c r="M752" s="6" t="s">
        <v>1101</v>
      </c>
      <c r="N752" s="6" t="s">
        <v>1090</v>
      </c>
      <c r="O752" s="6" t="s">
        <v>36</v>
      </c>
      <c r="P752" s="6" t="s">
        <v>1116</v>
      </c>
      <c r="Q752" s="6"/>
      <c r="R752" s="6"/>
    </row>
    <row r="753" spans="1:18" x14ac:dyDescent="0.25">
      <c r="A753" s="6" t="s">
        <v>0</v>
      </c>
      <c r="B753" s="6" t="s">
        <v>12</v>
      </c>
      <c r="C753" s="6" t="s">
        <v>723</v>
      </c>
      <c r="D753" s="6" t="s">
        <v>724</v>
      </c>
      <c r="E753" s="6" t="s">
        <v>97</v>
      </c>
      <c r="F753" s="6" t="s">
        <v>98</v>
      </c>
      <c r="G753" s="6">
        <v>12</v>
      </c>
      <c r="H753" s="6">
        <v>61</v>
      </c>
      <c r="I753" s="6">
        <v>12</v>
      </c>
      <c r="J753" s="6">
        <v>62</v>
      </c>
      <c r="K753" s="6">
        <v>12</v>
      </c>
      <c r="L753" s="6">
        <v>61</v>
      </c>
      <c r="M753" s="6" t="s">
        <v>1101</v>
      </c>
      <c r="N753" s="6" t="s">
        <v>1092</v>
      </c>
      <c r="O753" s="6" t="s">
        <v>38</v>
      </c>
      <c r="P753" s="6" t="s">
        <v>1091</v>
      </c>
      <c r="Q753" s="6"/>
      <c r="R753" s="6"/>
    </row>
    <row r="754" spans="1:18" x14ac:dyDescent="0.25">
      <c r="A754" s="6" t="s">
        <v>0</v>
      </c>
      <c r="B754" s="6" t="s">
        <v>12</v>
      </c>
      <c r="C754" s="6" t="s">
        <v>723</v>
      </c>
      <c r="D754" s="6" t="s">
        <v>724</v>
      </c>
      <c r="E754" s="6" t="s">
        <v>97</v>
      </c>
      <c r="F754" s="6" t="s">
        <v>98</v>
      </c>
      <c r="G754" s="6">
        <v>12</v>
      </c>
      <c r="H754" s="6">
        <v>61</v>
      </c>
      <c r="I754" s="6">
        <v>12</v>
      </c>
      <c r="J754" s="6">
        <v>62</v>
      </c>
      <c r="K754" s="6">
        <v>12</v>
      </c>
      <c r="L754" s="6">
        <v>61</v>
      </c>
      <c r="M754" s="6" t="s">
        <v>1101</v>
      </c>
      <c r="N754" s="6" t="s">
        <v>1095</v>
      </c>
      <c r="O754" s="6" t="s">
        <v>1103</v>
      </c>
      <c r="P754" s="6" t="s">
        <v>1113</v>
      </c>
      <c r="Q754" s="6"/>
      <c r="R754" s="6"/>
    </row>
    <row r="755" spans="1:18" x14ac:dyDescent="0.25">
      <c r="A755" s="6" t="s">
        <v>0</v>
      </c>
      <c r="B755" s="6" t="s">
        <v>12</v>
      </c>
      <c r="C755" s="6" t="s">
        <v>723</v>
      </c>
      <c r="D755" s="6" t="s">
        <v>724</v>
      </c>
      <c r="E755" s="6" t="s">
        <v>97</v>
      </c>
      <c r="F755" s="6" t="s">
        <v>98</v>
      </c>
      <c r="G755" s="6">
        <v>12</v>
      </c>
      <c r="H755" s="6">
        <v>61</v>
      </c>
      <c r="I755" s="6">
        <v>12</v>
      </c>
      <c r="J755" s="6">
        <v>62</v>
      </c>
      <c r="K755" s="6">
        <v>12</v>
      </c>
      <c r="L755" s="6">
        <v>61</v>
      </c>
      <c r="M755" s="6" t="s">
        <v>1106</v>
      </c>
      <c r="N755" s="6" t="s">
        <v>1090</v>
      </c>
      <c r="O755" s="6" t="s">
        <v>38</v>
      </c>
      <c r="P755" s="6" t="s">
        <v>1091</v>
      </c>
      <c r="Q755" s="6"/>
      <c r="R755" s="6"/>
    </row>
    <row r="756" spans="1:18" x14ac:dyDescent="0.25">
      <c r="A756" s="6" t="s">
        <v>0</v>
      </c>
      <c r="B756" s="6" t="s">
        <v>12</v>
      </c>
      <c r="C756" s="6" t="s">
        <v>723</v>
      </c>
      <c r="D756" s="6" t="s">
        <v>724</v>
      </c>
      <c r="E756" s="6" t="s">
        <v>97</v>
      </c>
      <c r="F756" s="6" t="s">
        <v>98</v>
      </c>
      <c r="G756" s="6">
        <v>12</v>
      </c>
      <c r="H756" s="6">
        <v>61</v>
      </c>
      <c r="I756" s="6">
        <v>12</v>
      </c>
      <c r="J756" s="6">
        <v>62</v>
      </c>
      <c r="K756" s="6">
        <v>12</v>
      </c>
      <c r="L756" s="6">
        <v>61</v>
      </c>
      <c r="M756" s="6" t="s">
        <v>1106</v>
      </c>
      <c r="N756" s="6" t="s">
        <v>1092</v>
      </c>
      <c r="O756" s="6" t="s">
        <v>26</v>
      </c>
      <c r="P756" s="6" t="s">
        <v>1100</v>
      </c>
      <c r="Q756" s="6"/>
      <c r="R756" s="6"/>
    </row>
    <row r="757" spans="1:18" x14ac:dyDescent="0.25">
      <c r="A757" s="6" t="s">
        <v>0</v>
      </c>
      <c r="B757" s="6" t="s">
        <v>12</v>
      </c>
      <c r="C757" s="6" t="s">
        <v>723</v>
      </c>
      <c r="D757" s="6" t="s">
        <v>724</v>
      </c>
      <c r="E757" s="6" t="s">
        <v>97</v>
      </c>
      <c r="F757" s="6" t="s">
        <v>98</v>
      </c>
      <c r="G757" s="6">
        <v>12</v>
      </c>
      <c r="H757" s="6">
        <v>61</v>
      </c>
      <c r="I757" s="6">
        <v>12</v>
      </c>
      <c r="J757" s="6">
        <v>62</v>
      </c>
      <c r="K757" s="6">
        <v>12</v>
      </c>
      <c r="L757" s="6">
        <v>61</v>
      </c>
      <c r="M757" s="6" t="s">
        <v>1106</v>
      </c>
      <c r="N757" s="6" t="s">
        <v>1095</v>
      </c>
      <c r="O757" s="6" t="s">
        <v>38</v>
      </c>
      <c r="P757" s="6" t="s">
        <v>1102</v>
      </c>
      <c r="Q757" s="6"/>
      <c r="R757" s="6"/>
    </row>
    <row r="758" spans="1:18" x14ac:dyDescent="0.25">
      <c r="A758" s="6" t="s">
        <v>0</v>
      </c>
      <c r="B758" s="6" t="s">
        <v>13</v>
      </c>
      <c r="C758" s="6" t="s">
        <v>235</v>
      </c>
      <c r="D758" s="6" t="s">
        <v>236</v>
      </c>
      <c r="E758" s="6" t="s">
        <v>97</v>
      </c>
      <c r="F758" s="6" t="s">
        <v>98</v>
      </c>
      <c r="G758" s="6">
        <v>5</v>
      </c>
      <c r="H758" s="6">
        <v>26</v>
      </c>
      <c r="I758" s="6">
        <v>5</v>
      </c>
      <c r="J758" s="6">
        <v>27</v>
      </c>
      <c r="K758" s="6">
        <v>5</v>
      </c>
      <c r="L758" s="6">
        <v>27</v>
      </c>
      <c r="M758" s="6" t="s">
        <v>1089</v>
      </c>
      <c r="N758" s="6" t="s">
        <v>1090</v>
      </c>
      <c r="O758" s="6" t="s">
        <v>38</v>
      </c>
      <c r="P758" s="6" t="s">
        <v>1091</v>
      </c>
      <c r="Q758" s="6"/>
      <c r="R758" s="6"/>
    </row>
    <row r="759" spans="1:18" x14ac:dyDescent="0.25">
      <c r="A759" s="6" t="s">
        <v>0</v>
      </c>
      <c r="B759" s="6" t="s">
        <v>13</v>
      </c>
      <c r="C759" s="6" t="s">
        <v>235</v>
      </c>
      <c r="D759" s="6" t="s">
        <v>236</v>
      </c>
      <c r="E759" s="6" t="s">
        <v>97</v>
      </c>
      <c r="F759" s="6" t="s">
        <v>98</v>
      </c>
      <c r="G759" s="6">
        <v>5</v>
      </c>
      <c r="H759" s="6">
        <v>26</v>
      </c>
      <c r="I759" s="6">
        <v>5</v>
      </c>
      <c r="J759" s="6">
        <v>27</v>
      </c>
      <c r="K759" s="6">
        <v>5</v>
      </c>
      <c r="L759" s="6">
        <v>27</v>
      </c>
      <c r="M759" s="6" t="s">
        <v>1089</v>
      </c>
      <c r="N759" s="6" t="s">
        <v>1092</v>
      </c>
      <c r="O759" s="6" t="s">
        <v>1093</v>
      </c>
      <c r="P759" s="6" t="s">
        <v>1094</v>
      </c>
      <c r="Q759" s="6"/>
      <c r="R759" s="6"/>
    </row>
    <row r="760" spans="1:18" x14ac:dyDescent="0.25">
      <c r="A760" s="6" t="s">
        <v>0</v>
      </c>
      <c r="B760" s="6" t="s">
        <v>13</v>
      </c>
      <c r="C760" s="6" t="s">
        <v>235</v>
      </c>
      <c r="D760" s="6" t="s">
        <v>236</v>
      </c>
      <c r="E760" s="6" t="s">
        <v>97</v>
      </c>
      <c r="F760" s="6" t="s">
        <v>98</v>
      </c>
      <c r="G760" s="6">
        <v>5</v>
      </c>
      <c r="H760" s="6">
        <v>26</v>
      </c>
      <c r="I760" s="6">
        <v>5</v>
      </c>
      <c r="J760" s="6">
        <v>27</v>
      </c>
      <c r="K760" s="6">
        <v>5</v>
      </c>
      <c r="L760" s="6">
        <v>27</v>
      </c>
      <c r="M760" s="6" t="s">
        <v>1089</v>
      </c>
      <c r="N760" s="6" t="s">
        <v>1095</v>
      </c>
      <c r="O760" s="6" t="s">
        <v>38</v>
      </c>
      <c r="P760" s="6" t="s">
        <v>1109</v>
      </c>
      <c r="Q760" s="6"/>
      <c r="R760" s="6"/>
    </row>
    <row r="761" spans="1:18" x14ac:dyDescent="0.25">
      <c r="A761" s="6" t="s">
        <v>0</v>
      </c>
      <c r="B761" s="6" t="s">
        <v>13</v>
      </c>
      <c r="C761" s="6" t="s">
        <v>235</v>
      </c>
      <c r="D761" s="6" t="s">
        <v>236</v>
      </c>
      <c r="E761" s="6" t="s">
        <v>97</v>
      </c>
      <c r="F761" s="6" t="s">
        <v>98</v>
      </c>
      <c r="G761" s="6">
        <v>5</v>
      </c>
      <c r="H761" s="6">
        <v>26</v>
      </c>
      <c r="I761" s="6">
        <v>5</v>
      </c>
      <c r="J761" s="6">
        <v>27</v>
      </c>
      <c r="K761" s="6">
        <v>5</v>
      </c>
      <c r="L761" s="6">
        <v>27</v>
      </c>
      <c r="M761" s="6" t="s">
        <v>1097</v>
      </c>
      <c r="N761" s="6" t="s">
        <v>1090</v>
      </c>
      <c r="O761" s="6" t="s">
        <v>38</v>
      </c>
      <c r="P761" s="6" t="s">
        <v>1110</v>
      </c>
      <c r="Q761" s="6"/>
      <c r="R761" s="6"/>
    </row>
    <row r="762" spans="1:18" x14ac:dyDescent="0.25">
      <c r="A762" s="6" t="s">
        <v>0</v>
      </c>
      <c r="B762" s="6" t="s">
        <v>13</v>
      </c>
      <c r="C762" s="6" t="s">
        <v>235</v>
      </c>
      <c r="D762" s="6" t="s">
        <v>236</v>
      </c>
      <c r="E762" s="6" t="s">
        <v>97</v>
      </c>
      <c r="F762" s="6" t="s">
        <v>98</v>
      </c>
      <c r="G762" s="6">
        <v>5</v>
      </c>
      <c r="H762" s="6">
        <v>26</v>
      </c>
      <c r="I762" s="6">
        <v>5</v>
      </c>
      <c r="J762" s="6">
        <v>27</v>
      </c>
      <c r="K762" s="6">
        <v>5</v>
      </c>
      <c r="L762" s="6">
        <v>27</v>
      </c>
      <c r="M762" s="6" t="s">
        <v>1097</v>
      </c>
      <c r="N762" s="6" t="s">
        <v>1092</v>
      </c>
      <c r="O762" s="6" t="s">
        <v>40</v>
      </c>
      <c r="P762" s="6" t="s">
        <v>1111</v>
      </c>
      <c r="Q762" s="6"/>
      <c r="R762" s="6"/>
    </row>
    <row r="763" spans="1:18" x14ac:dyDescent="0.25">
      <c r="A763" s="6" t="s">
        <v>0</v>
      </c>
      <c r="B763" s="6" t="s">
        <v>13</v>
      </c>
      <c r="C763" s="6" t="s">
        <v>235</v>
      </c>
      <c r="D763" s="6" t="s">
        <v>236</v>
      </c>
      <c r="E763" s="6" t="s">
        <v>97</v>
      </c>
      <c r="F763" s="6" t="s">
        <v>98</v>
      </c>
      <c r="G763" s="6">
        <v>5</v>
      </c>
      <c r="H763" s="6">
        <v>26</v>
      </c>
      <c r="I763" s="6">
        <v>5</v>
      </c>
      <c r="J763" s="6">
        <v>27</v>
      </c>
      <c r="K763" s="6">
        <v>5</v>
      </c>
      <c r="L763" s="6">
        <v>27</v>
      </c>
      <c r="M763" s="6" t="s">
        <v>1097</v>
      </c>
      <c r="N763" s="6" t="s">
        <v>1095</v>
      </c>
      <c r="O763" s="6" t="s">
        <v>38</v>
      </c>
      <c r="P763" s="6" t="s">
        <v>1102</v>
      </c>
      <c r="Q763" s="6"/>
      <c r="R763" s="6"/>
    </row>
    <row r="764" spans="1:18" x14ac:dyDescent="0.25">
      <c r="A764" s="6" t="s">
        <v>0</v>
      </c>
      <c r="B764" s="6" t="s">
        <v>13</v>
      </c>
      <c r="C764" s="6" t="s">
        <v>235</v>
      </c>
      <c r="D764" s="6" t="s">
        <v>236</v>
      </c>
      <c r="E764" s="6" t="s">
        <v>97</v>
      </c>
      <c r="F764" s="6" t="s">
        <v>98</v>
      </c>
      <c r="G764" s="6">
        <v>5</v>
      </c>
      <c r="H764" s="6">
        <v>26</v>
      </c>
      <c r="I764" s="6">
        <v>5</v>
      </c>
      <c r="J764" s="6">
        <v>27</v>
      </c>
      <c r="K764" s="6">
        <v>5</v>
      </c>
      <c r="L764" s="6">
        <v>27</v>
      </c>
      <c r="M764" s="6" t="s">
        <v>1101</v>
      </c>
      <c r="N764" s="6" t="s">
        <v>1090</v>
      </c>
      <c r="O764" s="6" t="s">
        <v>38</v>
      </c>
      <c r="P764" s="6" t="s">
        <v>1110</v>
      </c>
      <c r="Q764" s="6"/>
      <c r="R764" s="6"/>
    </row>
    <row r="765" spans="1:18" x14ac:dyDescent="0.25">
      <c r="A765" s="6" t="s">
        <v>0</v>
      </c>
      <c r="B765" s="6" t="s">
        <v>13</v>
      </c>
      <c r="C765" s="6" t="s">
        <v>235</v>
      </c>
      <c r="D765" s="6" t="s">
        <v>236</v>
      </c>
      <c r="E765" s="6" t="s">
        <v>97</v>
      </c>
      <c r="F765" s="6" t="s">
        <v>98</v>
      </c>
      <c r="G765" s="6">
        <v>5</v>
      </c>
      <c r="H765" s="6">
        <v>26</v>
      </c>
      <c r="I765" s="6">
        <v>5</v>
      </c>
      <c r="J765" s="6">
        <v>27</v>
      </c>
      <c r="K765" s="6">
        <v>5</v>
      </c>
      <c r="L765" s="6">
        <v>27</v>
      </c>
      <c r="M765" s="6" t="s">
        <v>1101</v>
      </c>
      <c r="N765" s="6" t="s">
        <v>1092</v>
      </c>
      <c r="O765" s="6" t="s">
        <v>1103</v>
      </c>
      <c r="P765" s="6" t="s">
        <v>1104</v>
      </c>
      <c r="Q765" s="6"/>
      <c r="R765" s="6"/>
    </row>
    <row r="766" spans="1:18" x14ac:dyDescent="0.25">
      <c r="A766" s="6" t="s">
        <v>0</v>
      </c>
      <c r="B766" s="6" t="s">
        <v>13</v>
      </c>
      <c r="C766" s="6" t="s">
        <v>235</v>
      </c>
      <c r="D766" s="6" t="s">
        <v>236</v>
      </c>
      <c r="E766" s="6" t="s">
        <v>97</v>
      </c>
      <c r="F766" s="6" t="s">
        <v>98</v>
      </c>
      <c r="G766" s="6">
        <v>5</v>
      </c>
      <c r="H766" s="6">
        <v>26</v>
      </c>
      <c r="I766" s="6">
        <v>5</v>
      </c>
      <c r="J766" s="6">
        <v>27</v>
      </c>
      <c r="K766" s="6">
        <v>5</v>
      </c>
      <c r="L766" s="6">
        <v>27</v>
      </c>
      <c r="M766" s="6" t="s">
        <v>1101</v>
      </c>
      <c r="N766" s="6" t="s">
        <v>1095</v>
      </c>
      <c r="O766" s="6" t="s">
        <v>38</v>
      </c>
      <c r="P766" s="6" t="s">
        <v>1102</v>
      </c>
      <c r="Q766" s="6"/>
      <c r="R766" s="6"/>
    </row>
    <row r="767" spans="1:18" x14ac:dyDescent="0.25">
      <c r="A767" s="6" t="s">
        <v>0</v>
      </c>
      <c r="B767" s="6" t="s">
        <v>13</v>
      </c>
      <c r="C767" s="6" t="s">
        <v>235</v>
      </c>
      <c r="D767" s="6" t="s">
        <v>236</v>
      </c>
      <c r="E767" s="6" t="s">
        <v>97</v>
      </c>
      <c r="F767" s="6" t="s">
        <v>98</v>
      </c>
      <c r="G767" s="6">
        <v>5</v>
      </c>
      <c r="H767" s="6">
        <v>26</v>
      </c>
      <c r="I767" s="6">
        <v>5</v>
      </c>
      <c r="J767" s="6">
        <v>27</v>
      </c>
      <c r="K767" s="6">
        <v>5</v>
      </c>
      <c r="L767" s="6">
        <v>27</v>
      </c>
      <c r="M767" s="6" t="s">
        <v>1106</v>
      </c>
      <c r="N767" s="6" t="s">
        <v>1090</v>
      </c>
      <c r="O767" s="6" t="s">
        <v>39</v>
      </c>
      <c r="P767" s="6" t="s">
        <v>1112</v>
      </c>
      <c r="Q767" s="6"/>
      <c r="R767" s="6"/>
    </row>
    <row r="768" spans="1:18" x14ac:dyDescent="0.25">
      <c r="A768" s="6" t="s">
        <v>0</v>
      </c>
      <c r="B768" s="6" t="s">
        <v>13</v>
      </c>
      <c r="C768" s="6" t="s">
        <v>235</v>
      </c>
      <c r="D768" s="6" t="s">
        <v>236</v>
      </c>
      <c r="E768" s="6" t="s">
        <v>97</v>
      </c>
      <c r="F768" s="6" t="s">
        <v>98</v>
      </c>
      <c r="G768" s="6">
        <v>5</v>
      </c>
      <c r="H768" s="6">
        <v>26</v>
      </c>
      <c r="I768" s="6">
        <v>5</v>
      </c>
      <c r="J768" s="6">
        <v>27</v>
      </c>
      <c r="K768" s="6">
        <v>5</v>
      </c>
      <c r="L768" s="6">
        <v>27</v>
      </c>
      <c r="M768" s="6" t="s">
        <v>1106</v>
      </c>
      <c r="N768" s="6" t="s">
        <v>1092</v>
      </c>
      <c r="O768" s="6" t="s">
        <v>26</v>
      </c>
      <c r="P768" s="6" t="s">
        <v>1100</v>
      </c>
      <c r="Q768" s="6"/>
      <c r="R768" s="6"/>
    </row>
    <row r="769" spans="1:18" x14ac:dyDescent="0.25">
      <c r="A769" s="6" t="s">
        <v>0</v>
      </c>
      <c r="B769" s="6" t="s">
        <v>13</v>
      </c>
      <c r="C769" s="6" t="s">
        <v>235</v>
      </c>
      <c r="D769" s="6" t="s">
        <v>236</v>
      </c>
      <c r="E769" s="6" t="s">
        <v>97</v>
      </c>
      <c r="F769" s="6" t="s">
        <v>98</v>
      </c>
      <c r="G769" s="6">
        <v>5</v>
      </c>
      <c r="H769" s="6">
        <v>26</v>
      </c>
      <c r="I769" s="6">
        <v>5</v>
      </c>
      <c r="J769" s="6">
        <v>27</v>
      </c>
      <c r="K769" s="6">
        <v>5</v>
      </c>
      <c r="L769" s="6">
        <v>27</v>
      </c>
      <c r="M769" s="6" t="s">
        <v>1106</v>
      </c>
      <c r="N769" s="6" t="s">
        <v>1095</v>
      </c>
      <c r="O769" s="6" t="s">
        <v>26</v>
      </c>
      <c r="P769" s="6" t="s">
        <v>1098</v>
      </c>
      <c r="Q769" s="6"/>
      <c r="R769" s="6"/>
    </row>
    <row r="770" spans="1:18" x14ac:dyDescent="0.25">
      <c r="A770" s="6" t="s">
        <v>0</v>
      </c>
      <c r="B770" s="6" t="s">
        <v>13</v>
      </c>
      <c r="C770" s="6" t="s">
        <v>725</v>
      </c>
      <c r="D770" s="6" t="s">
        <v>726</v>
      </c>
      <c r="E770" s="6" t="s">
        <v>97</v>
      </c>
      <c r="F770" s="6" t="s">
        <v>125</v>
      </c>
      <c r="G770" s="6">
        <v>57</v>
      </c>
      <c r="H770" s="6">
        <v>284</v>
      </c>
      <c r="I770" s="6">
        <v>54</v>
      </c>
      <c r="J770" s="6">
        <v>262</v>
      </c>
      <c r="K770" s="6">
        <v>54</v>
      </c>
      <c r="L770" s="6">
        <v>262</v>
      </c>
      <c r="M770" s="6" t="s">
        <v>1089</v>
      </c>
      <c r="N770" s="6" t="s">
        <v>1090</v>
      </c>
      <c r="O770" s="6" t="s">
        <v>38</v>
      </c>
      <c r="P770" s="6" t="s">
        <v>1102</v>
      </c>
      <c r="Q770" s="6"/>
      <c r="R770" s="6"/>
    </row>
    <row r="771" spans="1:18" x14ac:dyDescent="0.25">
      <c r="A771" s="6" t="s">
        <v>0</v>
      </c>
      <c r="B771" s="6" t="s">
        <v>13</v>
      </c>
      <c r="C771" s="6" t="s">
        <v>725</v>
      </c>
      <c r="D771" s="6" t="s">
        <v>726</v>
      </c>
      <c r="E771" s="6" t="s">
        <v>97</v>
      </c>
      <c r="F771" s="6" t="s">
        <v>125</v>
      </c>
      <c r="G771" s="6">
        <v>57</v>
      </c>
      <c r="H771" s="6">
        <v>284</v>
      </c>
      <c r="I771" s="6">
        <v>54</v>
      </c>
      <c r="J771" s="6">
        <v>262</v>
      </c>
      <c r="K771" s="6">
        <v>54</v>
      </c>
      <c r="L771" s="6">
        <v>262</v>
      </c>
      <c r="M771" s="6" t="s">
        <v>1089</v>
      </c>
      <c r="N771" s="6" t="s">
        <v>1092</v>
      </c>
      <c r="O771" s="6" t="s">
        <v>40</v>
      </c>
      <c r="P771" s="6" t="s">
        <v>1111</v>
      </c>
      <c r="Q771" s="6"/>
      <c r="R771" s="6"/>
    </row>
    <row r="772" spans="1:18" x14ac:dyDescent="0.25">
      <c r="A772" s="6" t="s">
        <v>0</v>
      </c>
      <c r="B772" s="6" t="s">
        <v>13</v>
      </c>
      <c r="C772" s="6" t="s">
        <v>725</v>
      </c>
      <c r="D772" s="6" t="s">
        <v>726</v>
      </c>
      <c r="E772" s="6" t="s">
        <v>97</v>
      </c>
      <c r="F772" s="6" t="s">
        <v>125</v>
      </c>
      <c r="G772" s="6">
        <v>57</v>
      </c>
      <c r="H772" s="6">
        <v>284</v>
      </c>
      <c r="I772" s="6">
        <v>54</v>
      </c>
      <c r="J772" s="6">
        <v>262</v>
      </c>
      <c r="K772" s="6">
        <v>54</v>
      </c>
      <c r="L772" s="6">
        <v>262</v>
      </c>
      <c r="M772" s="6" t="s">
        <v>1089</v>
      </c>
      <c r="N772" s="6" t="s">
        <v>1095</v>
      </c>
      <c r="O772" s="6" t="s">
        <v>39</v>
      </c>
      <c r="P772" s="6" t="s">
        <v>1107</v>
      </c>
      <c r="Q772" s="6"/>
      <c r="R772" s="6"/>
    </row>
    <row r="773" spans="1:18" x14ac:dyDescent="0.25">
      <c r="A773" s="6" t="s">
        <v>0</v>
      </c>
      <c r="B773" s="6" t="s">
        <v>13</v>
      </c>
      <c r="C773" s="6" t="s">
        <v>725</v>
      </c>
      <c r="D773" s="6" t="s">
        <v>726</v>
      </c>
      <c r="E773" s="6" t="s">
        <v>97</v>
      </c>
      <c r="F773" s="6" t="s">
        <v>125</v>
      </c>
      <c r="G773" s="6">
        <v>57</v>
      </c>
      <c r="H773" s="6">
        <v>284</v>
      </c>
      <c r="I773" s="6">
        <v>54</v>
      </c>
      <c r="J773" s="6">
        <v>262</v>
      </c>
      <c r="K773" s="6">
        <v>54</v>
      </c>
      <c r="L773" s="6">
        <v>262</v>
      </c>
      <c r="M773" s="6" t="s">
        <v>1097</v>
      </c>
      <c r="N773" s="6" t="s">
        <v>1090</v>
      </c>
      <c r="O773" s="6" t="s">
        <v>38</v>
      </c>
      <c r="P773" s="6" t="s">
        <v>1102</v>
      </c>
      <c r="Q773" s="6"/>
      <c r="R773" s="6"/>
    </row>
    <row r="774" spans="1:18" x14ac:dyDescent="0.25">
      <c r="A774" s="6" t="s">
        <v>0</v>
      </c>
      <c r="B774" s="6" t="s">
        <v>13</v>
      </c>
      <c r="C774" s="6" t="s">
        <v>725</v>
      </c>
      <c r="D774" s="6" t="s">
        <v>726</v>
      </c>
      <c r="E774" s="6" t="s">
        <v>97</v>
      </c>
      <c r="F774" s="6" t="s">
        <v>125</v>
      </c>
      <c r="G774" s="6">
        <v>57</v>
      </c>
      <c r="H774" s="6">
        <v>284</v>
      </c>
      <c r="I774" s="6">
        <v>54</v>
      </c>
      <c r="J774" s="6">
        <v>262</v>
      </c>
      <c r="K774" s="6">
        <v>54</v>
      </c>
      <c r="L774" s="6">
        <v>262</v>
      </c>
      <c r="M774" s="6" t="s">
        <v>1097</v>
      </c>
      <c r="N774" s="6" t="s">
        <v>1092</v>
      </c>
      <c r="O774" s="6" t="s">
        <v>1093</v>
      </c>
      <c r="P774" s="6" t="s">
        <v>1094</v>
      </c>
      <c r="Q774" s="6"/>
      <c r="R774" s="6"/>
    </row>
    <row r="775" spans="1:18" x14ac:dyDescent="0.25">
      <c r="A775" s="6" t="s">
        <v>0</v>
      </c>
      <c r="B775" s="6" t="s">
        <v>13</v>
      </c>
      <c r="C775" s="6" t="s">
        <v>725</v>
      </c>
      <c r="D775" s="6" t="s">
        <v>726</v>
      </c>
      <c r="E775" s="6" t="s">
        <v>97</v>
      </c>
      <c r="F775" s="6" t="s">
        <v>125</v>
      </c>
      <c r="G775" s="6">
        <v>57</v>
      </c>
      <c r="H775" s="6">
        <v>284</v>
      </c>
      <c r="I775" s="6">
        <v>54</v>
      </c>
      <c r="J775" s="6">
        <v>262</v>
      </c>
      <c r="K775" s="6">
        <v>54</v>
      </c>
      <c r="L775" s="6">
        <v>262</v>
      </c>
      <c r="M775" s="6" t="s">
        <v>1097</v>
      </c>
      <c r="N775" s="6" t="s">
        <v>1095</v>
      </c>
      <c r="O775" s="6" t="s">
        <v>36</v>
      </c>
      <c r="P775" s="6" t="s">
        <v>1121</v>
      </c>
      <c r="Q775" s="6"/>
      <c r="R775" s="6"/>
    </row>
    <row r="776" spans="1:18" x14ac:dyDescent="0.25">
      <c r="A776" s="6" t="s">
        <v>0</v>
      </c>
      <c r="B776" s="6" t="s">
        <v>13</v>
      </c>
      <c r="C776" s="6" t="s">
        <v>725</v>
      </c>
      <c r="D776" s="6" t="s">
        <v>726</v>
      </c>
      <c r="E776" s="6" t="s">
        <v>97</v>
      </c>
      <c r="F776" s="6" t="s">
        <v>125</v>
      </c>
      <c r="G776" s="6">
        <v>57</v>
      </c>
      <c r="H776" s="6">
        <v>284</v>
      </c>
      <c r="I776" s="6">
        <v>54</v>
      </c>
      <c r="J776" s="6">
        <v>262</v>
      </c>
      <c r="K776" s="6">
        <v>54</v>
      </c>
      <c r="L776" s="6">
        <v>262</v>
      </c>
      <c r="M776" s="6" t="s">
        <v>1101</v>
      </c>
      <c r="N776" s="6" t="s">
        <v>1090</v>
      </c>
      <c r="O776" s="6" t="s">
        <v>36</v>
      </c>
      <c r="P776" s="6" t="s">
        <v>1105</v>
      </c>
      <c r="Q776" s="6"/>
      <c r="R776" s="6"/>
    </row>
    <row r="777" spans="1:18" x14ac:dyDescent="0.25">
      <c r="A777" s="6" t="s">
        <v>0</v>
      </c>
      <c r="B777" s="6" t="s">
        <v>13</v>
      </c>
      <c r="C777" s="6" t="s">
        <v>725</v>
      </c>
      <c r="D777" s="6" t="s">
        <v>726</v>
      </c>
      <c r="E777" s="6" t="s">
        <v>97</v>
      </c>
      <c r="F777" s="6" t="s">
        <v>125</v>
      </c>
      <c r="G777" s="6">
        <v>57</v>
      </c>
      <c r="H777" s="6">
        <v>284</v>
      </c>
      <c r="I777" s="6">
        <v>54</v>
      </c>
      <c r="J777" s="6">
        <v>262</v>
      </c>
      <c r="K777" s="6">
        <v>54</v>
      </c>
      <c r="L777" s="6">
        <v>262</v>
      </c>
      <c r="M777" s="6" t="s">
        <v>1101</v>
      </c>
      <c r="N777" s="6" t="s">
        <v>1092</v>
      </c>
      <c r="O777" s="6" t="s">
        <v>38</v>
      </c>
      <c r="P777" s="6" t="s">
        <v>1109</v>
      </c>
      <c r="Q777" s="6"/>
      <c r="R777" s="6"/>
    </row>
    <row r="778" spans="1:18" x14ac:dyDescent="0.25">
      <c r="A778" s="6" t="s">
        <v>0</v>
      </c>
      <c r="B778" s="6" t="s">
        <v>13</v>
      </c>
      <c r="C778" s="6" t="s">
        <v>725</v>
      </c>
      <c r="D778" s="6" t="s">
        <v>726</v>
      </c>
      <c r="E778" s="6" t="s">
        <v>97</v>
      </c>
      <c r="F778" s="6" t="s">
        <v>125</v>
      </c>
      <c r="G778" s="6">
        <v>57</v>
      </c>
      <c r="H778" s="6">
        <v>284</v>
      </c>
      <c r="I778" s="6">
        <v>54</v>
      </c>
      <c r="J778" s="6">
        <v>262</v>
      </c>
      <c r="K778" s="6">
        <v>54</v>
      </c>
      <c r="L778" s="6">
        <v>262</v>
      </c>
      <c r="M778" s="6" t="s">
        <v>1101</v>
      </c>
      <c r="N778" s="6" t="s">
        <v>1095</v>
      </c>
      <c r="O778" s="6" t="s">
        <v>38</v>
      </c>
      <c r="P778" s="6" t="s">
        <v>1091</v>
      </c>
      <c r="Q778" s="6"/>
      <c r="R778" s="6"/>
    </row>
    <row r="779" spans="1:18" x14ac:dyDescent="0.25">
      <c r="A779" s="6" t="s">
        <v>0</v>
      </c>
      <c r="B779" s="6" t="s">
        <v>13</v>
      </c>
      <c r="C779" s="6" t="s">
        <v>725</v>
      </c>
      <c r="D779" s="6" t="s">
        <v>726</v>
      </c>
      <c r="E779" s="6" t="s">
        <v>97</v>
      </c>
      <c r="F779" s="6" t="s">
        <v>125</v>
      </c>
      <c r="G779" s="6">
        <v>57</v>
      </c>
      <c r="H779" s="6">
        <v>284</v>
      </c>
      <c r="I779" s="6">
        <v>54</v>
      </c>
      <c r="J779" s="6">
        <v>262</v>
      </c>
      <c r="K779" s="6">
        <v>54</v>
      </c>
      <c r="L779" s="6">
        <v>262</v>
      </c>
      <c r="M779" s="6" t="s">
        <v>1106</v>
      </c>
      <c r="N779" s="6" t="s">
        <v>1090</v>
      </c>
      <c r="O779" s="6" t="s">
        <v>38</v>
      </c>
      <c r="P779" s="6" t="s">
        <v>1110</v>
      </c>
      <c r="Q779" s="6"/>
      <c r="R779" s="6"/>
    </row>
    <row r="780" spans="1:18" x14ac:dyDescent="0.25">
      <c r="A780" s="6" t="s">
        <v>0</v>
      </c>
      <c r="B780" s="6" t="s">
        <v>13</v>
      </c>
      <c r="C780" s="6" t="s">
        <v>725</v>
      </c>
      <c r="D780" s="6" t="s">
        <v>726</v>
      </c>
      <c r="E780" s="6" t="s">
        <v>97</v>
      </c>
      <c r="F780" s="6" t="s">
        <v>125</v>
      </c>
      <c r="G780" s="6">
        <v>57</v>
      </c>
      <c r="H780" s="6">
        <v>284</v>
      </c>
      <c r="I780" s="6">
        <v>54</v>
      </c>
      <c r="J780" s="6">
        <v>262</v>
      </c>
      <c r="K780" s="6">
        <v>54</v>
      </c>
      <c r="L780" s="6">
        <v>262</v>
      </c>
      <c r="M780" s="6" t="s">
        <v>1106</v>
      </c>
      <c r="N780" s="6" t="s">
        <v>1092</v>
      </c>
      <c r="O780" s="6" t="s">
        <v>26</v>
      </c>
      <c r="P780" s="6" t="s">
        <v>1100</v>
      </c>
      <c r="Q780" s="6"/>
      <c r="R780" s="6"/>
    </row>
    <row r="781" spans="1:18" x14ac:dyDescent="0.25">
      <c r="A781" s="6" t="s">
        <v>0</v>
      </c>
      <c r="B781" s="6" t="s">
        <v>13</v>
      </c>
      <c r="C781" s="6" t="s">
        <v>725</v>
      </c>
      <c r="D781" s="6" t="s">
        <v>726</v>
      </c>
      <c r="E781" s="6" t="s">
        <v>97</v>
      </c>
      <c r="F781" s="6" t="s">
        <v>125</v>
      </c>
      <c r="G781" s="6">
        <v>57</v>
      </c>
      <c r="H781" s="6">
        <v>284</v>
      </c>
      <c r="I781" s="6">
        <v>54</v>
      </c>
      <c r="J781" s="6">
        <v>262</v>
      </c>
      <c r="K781" s="6">
        <v>54</v>
      </c>
      <c r="L781" s="6">
        <v>262</v>
      </c>
      <c r="M781" s="6" t="s">
        <v>1106</v>
      </c>
      <c r="N781" s="6" t="s">
        <v>1095</v>
      </c>
      <c r="O781" s="6" t="s">
        <v>39</v>
      </c>
      <c r="P781" s="6" t="s">
        <v>1107</v>
      </c>
      <c r="Q781" s="6"/>
      <c r="R781" s="6"/>
    </row>
    <row r="782" spans="1:18" x14ac:dyDescent="0.25">
      <c r="A782" s="6" t="s">
        <v>0</v>
      </c>
      <c r="B782" s="6" t="s">
        <v>13</v>
      </c>
      <c r="C782" s="6" t="s">
        <v>193</v>
      </c>
      <c r="D782" s="6" t="s">
        <v>194</v>
      </c>
      <c r="E782" s="6" t="s">
        <v>97</v>
      </c>
      <c r="F782" s="6" t="s">
        <v>125</v>
      </c>
      <c r="G782" s="6">
        <v>21</v>
      </c>
      <c r="H782" s="6">
        <v>93</v>
      </c>
      <c r="I782" s="6">
        <v>20</v>
      </c>
      <c r="J782" s="6">
        <v>78</v>
      </c>
      <c r="K782" s="6">
        <v>20</v>
      </c>
      <c r="L782" s="6">
        <v>80</v>
      </c>
      <c r="M782" s="6" t="s">
        <v>1089</v>
      </c>
      <c r="N782" s="6" t="s">
        <v>1090</v>
      </c>
      <c r="O782" s="6" t="s">
        <v>36</v>
      </c>
      <c r="P782" s="6" t="s">
        <v>1108</v>
      </c>
      <c r="Q782" s="6"/>
      <c r="R782" s="6"/>
    </row>
    <row r="783" spans="1:18" x14ac:dyDescent="0.25">
      <c r="A783" s="6" t="s">
        <v>0</v>
      </c>
      <c r="B783" s="6" t="s">
        <v>13</v>
      </c>
      <c r="C783" s="6" t="s">
        <v>193</v>
      </c>
      <c r="D783" s="6" t="s">
        <v>194</v>
      </c>
      <c r="E783" s="6" t="s">
        <v>97</v>
      </c>
      <c r="F783" s="6" t="s">
        <v>125</v>
      </c>
      <c r="G783" s="6">
        <v>21</v>
      </c>
      <c r="H783" s="6">
        <v>93</v>
      </c>
      <c r="I783" s="6">
        <v>20</v>
      </c>
      <c r="J783" s="6">
        <v>78</v>
      </c>
      <c r="K783" s="6">
        <v>20</v>
      </c>
      <c r="L783" s="6">
        <v>80</v>
      </c>
      <c r="M783" s="6" t="s">
        <v>1089</v>
      </c>
      <c r="N783" s="6" t="s">
        <v>1092</v>
      </c>
      <c r="O783" s="6" t="s">
        <v>38</v>
      </c>
      <c r="P783" s="6" t="s">
        <v>1091</v>
      </c>
      <c r="Q783" s="6"/>
      <c r="R783" s="6"/>
    </row>
    <row r="784" spans="1:18" x14ac:dyDescent="0.25">
      <c r="A784" s="6" t="s">
        <v>0</v>
      </c>
      <c r="B784" s="6" t="s">
        <v>13</v>
      </c>
      <c r="C784" s="6" t="s">
        <v>193</v>
      </c>
      <c r="D784" s="6" t="s">
        <v>194</v>
      </c>
      <c r="E784" s="6" t="s">
        <v>97</v>
      </c>
      <c r="F784" s="6" t="s">
        <v>125</v>
      </c>
      <c r="G784" s="6">
        <v>21</v>
      </c>
      <c r="H784" s="6">
        <v>93</v>
      </c>
      <c r="I784" s="6">
        <v>20</v>
      </c>
      <c r="J784" s="6">
        <v>78</v>
      </c>
      <c r="K784" s="6">
        <v>20</v>
      </c>
      <c r="L784" s="6">
        <v>80</v>
      </c>
      <c r="M784" s="6" t="s">
        <v>1089</v>
      </c>
      <c r="N784" s="6" t="s">
        <v>1095</v>
      </c>
      <c r="O784" s="6" t="s">
        <v>39</v>
      </c>
      <c r="P784" s="6" t="s">
        <v>1107</v>
      </c>
      <c r="Q784" s="6"/>
      <c r="R784" s="6"/>
    </row>
    <row r="785" spans="1:18" x14ac:dyDescent="0.25">
      <c r="A785" s="6" t="s">
        <v>0</v>
      </c>
      <c r="B785" s="6" t="s">
        <v>13</v>
      </c>
      <c r="C785" s="6" t="s">
        <v>193</v>
      </c>
      <c r="D785" s="6" t="s">
        <v>194</v>
      </c>
      <c r="E785" s="6" t="s">
        <v>97</v>
      </c>
      <c r="F785" s="6" t="s">
        <v>125</v>
      </c>
      <c r="G785" s="6">
        <v>21</v>
      </c>
      <c r="H785" s="6">
        <v>93</v>
      </c>
      <c r="I785" s="6">
        <v>20</v>
      </c>
      <c r="J785" s="6">
        <v>78</v>
      </c>
      <c r="K785" s="6">
        <v>20</v>
      </c>
      <c r="L785" s="6">
        <v>80</v>
      </c>
      <c r="M785" s="6" t="s">
        <v>1097</v>
      </c>
      <c r="N785" s="6" t="s">
        <v>1090</v>
      </c>
      <c r="O785" s="6" t="s">
        <v>1093</v>
      </c>
      <c r="P785" s="6" t="s">
        <v>1094</v>
      </c>
      <c r="Q785" s="6"/>
      <c r="R785" s="6"/>
    </row>
    <row r="786" spans="1:18" x14ac:dyDescent="0.25">
      <c r="A786" s="6" t="s">
        <v>0</v>
      </c>
      <c r="B786" s="6" t="s">
        <v>13</v>
      </c>
      <c r="C786" s="6" t="s">
        <v>193</v>
      </c>
      <c r="D786" s="6" t="s">
        <v>194</v>
      </c>
      <c r="E786" s="6" t="s">
        <v>97</v>
      </c>
      <c r="F786" s="6" t="s">
        <v>125</v>
      </c>
      <c r="G786" s="6">
        <v>21</v>
      </c>
      <c r="H786" s="6">
        <v>93</v>
      </c>
      <c r="I786" s="6">
        <v>20</v>
      </c>
      <c r="J786" s="6">
        <v>78</v>
      </c>
      <c r="K786" s="6">
        <v>20</v>
      </c>
      <c r="L786" s="6">
        <v>80</v>
      </c>
      <c r="M786" s="6" t="s">
        <v>1097</v>
      </c>
      <c r="N786" s="6" t="s">
        <v>1092</v>
      </c>
      <c r="O786" s="6" t="s">
        <v>26</v>
      </c>
      <c r="P786" s="6" t="s">
        <v>1099</v>
      </c>
      <c r="Q786" s="6"/>
      <c r="R786" s="6"/>
    </row>
    <row r="787" spans="1:18" x14ac:dyDescent="0.25">
      <c r="A787" s="6" t="s">
        <v>0</v>
      </c>
      <c r="B787" s="6" t="s">
        <v>13</v>
      </c>
      <c r="C787" s="6" t="s">
        <v>193</v>
      </c>
      <c r="D787" s="6" t="s">
        <v>194</v>
      </c>
      <c r="E787" s="6" t="s">
        <v>97</v>
      </c>
      <c r="F787" s="6" t="s">
        <v>125</v>
      </c>
      <c r="G787" s="6">
        <v>21</v>
      </c>
      <c r="H787" s="6">
        <v>93</v>
      </c>
      <c r="I787" s="6">
        <v>20</v>
      </c>
      <c r="J787" s="6">
        <v>78</v>
      </c>
      <c r="K787" s="6">
        <v>20</v>
      </c>
      <c r="L787" s="6">
        <v>80</v>
      </c>
      <c r="M787" s="6" t="s">
        <v>1097</v>
      </c>
      <c r="N787" s="6" t="s">
        <v>1095</v>
      </c>
      <c r="O787" s="6" t="s">
        <v>38</v>
      </c>
      <c r="P787" s="6" t="s">
        <v>1109</v>
      </c>
      <c r="Q787" s="6"/>
      <c r="R787" s="6"/>
    </row>
    <row r="788" spans="1:18" x14ac:dyDescent="0.25">
      <c r="A788" s="6" t="s">
        <v>0</v>
      </c>
      <c r="B788" s="6" t="s">
        <v>13</v>
      </c>
      <c r="C788" s="6" t="s">
        <v>193</v>
      </c>
      <c r="D788" s="6" t="s">
        <v>194</v>
      </c>
      <c r="E788" s="6" t="s">
        <v>97</v>
      </c>
      <c r="F788" s="6" t="s">
        <v>125</v>
      </c>
      <c r="G788" s="6">
        <v>21</v>
      </c>
      <c r="H788" s="6">
        <v>93</v>
      </c>
      <c r="I788" s="6">
        <v>20</v>
      </c>
      <c r="J788" s="6">
        <v>78</v>
      </c>
      <c r="K788" s="6">
        <v>20</v>
      </c>
      <c r="L788" s="6">
        <v>80</v>
      </c>
      <c r="M788" s="6" t="s">
        <v>1101</v>
      </c>
      <c r="N788" s="6" t="s">
        <v>1090</v>
      </c>
      <c r="O788" s="6" t="s">
        <v>38</v>
      </c>
      <c r="P788" s="6" t="s">
        <v>1091</v>
      </c>
      <c r="Q788" s="6"/>
      <c r="R788" s="6"/>
    </row>
    <row r="789" spans="1:18" x14ac:dyDescent="0.25">
      <c r="A789" s="6" t="s">
        <v>0</v>
      </c>
      <c r="B789" s="6" t="s">
        <v>13</v>
      </c>
      <c r="C789" s="6" t="s">
        <v>193</v>
      </c>
      <c r="D789" s="6" t="s">
        <v>194</v>
      </c>
      <c r="E789" s="6" t="s">
        <v>97</v>
      </c>
      <c r="F789" s="6" t="s">
        <v>125</v>
      </c>
      <c r="G789" s="6">
        <v>21</v>
      </c>
      <c r="H789" s="6">
        <v>93</v>
      </c>
      <c r="I789" s="6">
        <v>20</v>
      </c>
      <c r="J789" s="6">
        <v>78</v>
      </c>
      <c r="K789" s="6">
        <v>20</v>
      </c>
      <c r="L789" s="6">
        <v>80</v>
      </c>
      <c r="M789" s="6" t="s">
        <v>1101</v>
      </c>
      <c r="N789" s="6" t="s">
        <v>1092</v>
      </c>
      <c r="O789" s="6" t="s">
        <v>39</v>
      </c>
      <c r="P789" s="6" t="s">
        <v>1107</v>
      </c>
      <c r="Q789" s="6"/>
      <c r="R789" s="6"/>
    </row>
    <row r="790" spans="1:18" x14ac:dyDescent="0.25">
      <c r="A790" s="6" t="s">
        <v>0</v>
      </c>
      <c r="B790" s="6" t="s">
        <v>13</v>
      </c>
      <c r="C790" s="6" t="s">
        <v>193</v>
      </c>
      <c r="D790" s="6" t="s">
        <v>194</v>
      </c>
      <c r="E790" s="6" t="s">
        <v>97</v>
      </c>
      <c r="F790" s="6" t="s">
        <v>125</v>
      </c>
      <c r="G790" s="6">
        <v>21</v>
      </c>
      <c r="H790" s="6">
        <v>93</v>
      </c>
      <c r="I790" s="6">
        <v>20</v>
      </c>
      <c r="J790" s="6">
        <v>78</v>
      </c>
      <c r="K790" s="6">
        <v>20</v>
      </c>
      <c r="L790" s="6">
        <v>80</v>
      </c>
      <c r="M790" s="6" t="s">
        <v>1101</v>
      </c>
      <c r="N790" s="6" t="s">
        <v>1095</v>
      </c>
      <c r="O790" s="6" t="s">
        <v>38</v>
      </c>
      <c r="P790" s="6" t="s">
        <v>1109</v>
      </c>
      <c r="Q790" s="6"/>
      <c r="R790" s="6"/>
    </row>
    <row r="791" spans="1:18" x14ac:dyDescent="0.25">
      <c r="A791" s="6" t="s">
        <v>0</v>
      </c>
      <c r="B791" s="6" t="s">
        <v>13</v>
      </c>
      <c r="C791" s="6" t="s">
        <v>193</v>
      </c>
      <c r="D791" s="6" t="s">
        <v>194</v>
      </c>
      <c r="E791" s="6" t="s">
        <v>97</v>
      </c>
      <c r="F791" s="6" t="s">
        <v>125</v>
      </c>
      <c r="G791" s="6">
        <v>21</v>
      </c>
      <c r="H791" s="6">
        <v>93</v>
      </c>
      <c r="I791" s="6">
        <v>20</v>
      </c>
      <c r="J791" s="6">
        <v>78</v>
      </c>
      <c r="K791" s="6">
        <v>20</v>
      </c>
      <c r="L791" s="6">
        <v>80</v>
      </c>
      <c r="M791" s="6" t="s">
        <v>1106</v>
      </c>
      <c r="N791" s="6" t="s">
        <v>1090</v>
      </c>
      <c r="O791" s="6" t="s">
        <v>39</v>
      </c>
      <c r="P791" s="6" t="s">
        <v>1117</v>
      </c>
      <c r="Q791" s="6"/>
      <c r="R791" s="6"/>
    </row>
    <row r="792" spans="1:18" x14ac:dyDescent="0.25">
      <c r="A792" s="6" t="s">
        <v>0</v>
      </c>
      <c r="B792" s="6" t="s">
        <v>13</v>
      </c>
      <c r="C792" s="6" t="s">
        <v>193</v>
      </c>
      <c r="D792" s="6" t="s">
        <v>194</v>
      </c>
      <c r="E792" s="6" t="s">
        <v>97</v>
      </c>
      <c r="F792" s="6" t="s">
        <v>125</v>
      </c>
      <c r="G792" s="6">
        <v>21</v>
      </c>
      <c r="H792" s="6">
        <v>93</v>
      </c>
      <c r="I792" s="6">
        <v>20</v>
      </c>
      <c r="J792" s="6">
        <v>78</v>
      </c>
      <c r="K792" s="6">
        <v>20</v>
      </c>
      <c r="L792" s="6">
        <v>80</v>
      </c>
      <c r="M792" s="6" t="s">
        <v>1106</v>
      </c>
      <c r="N792" s="6" t="s">
        <v>1092</v>
      </c>
      <c r="O792" s="6" t="s">
        <v>26</v>
      </c>
      <c r="P792" s="6" t="s">
        <v>1100</v>
      </c>
      <c r="Q792" s="6"/>
      <c r="R792" s="6"/>
    </row>
    <row r="793" spans="1:18" x14ac:dyDescent="0.25">
      <c r="A793" s="6" t="s">
        <v>0</v>
      </c>
      <c r="B793" s="6" t="s">
        <v>13</v>
      </c>
      <c r="C793" s="6" t="s">
        <v>193</v>
      </c>
      <c r="D793" s="6" t="s">
        <v>194</v>
      </c>
      <c r="E793" s="6" t="s">
        <v>97</v>
      </c>
      <c r="F793" s="6" t="s">
        <v>125</v>
      </c>
      <c r="G793" s="6">
        <v>21</v>
      </c>
      <c r="H793" s="6">
        <v>93</v>
      </c>
      <c r="I793" s="6">
        <v>20</v>
      </c>
      <c r="J793" s="6">
        <v>78</v>
      </c>
      <c r="K793" s="6">
        <v>20</v>
      </c>
      <c r="L793" s="6">
        <v>80</v>
      </c>
      <c r="M793" s="6" t="s">
        <v>1106</v>
      </c>
      <c r="N793" s="6" t="s">
        <v>1095</v>
      </c>
      <c r="O793" s="6" t="s">
        <v>38</v>
      </c>
      <c r="P793" s="6" t="s">
        <v>1110</v>
      </c>
      <c r="Q793" s="6"/>
      <c r="R793" s="6"/>
    </row>
    <row r="794" spans="1:18" x14ac:dyDescent="0.25">
      <c r="A794" s="6" t="s">
        <v>0</v>
      </c>
      <c r="B794" s="6" t="s">
        <v>13</v>
      </c>
      <c r="C794" s="6" t="s">
        <v>237</v>
      </c>
      <c r="D794" s="6" t="s">
        <v>238</v>
      </c>
      <c r="E794" s="6" t="s">
        <v>97</v>
      </c>
      <c r="F794" s="6" t="s">
        <v>98</v>
      </c>
      <c r="G794" s="6">
        <v>6</v>
      </c>
      <c r="H794" s="6">
        <v>30</v>
      </c>
      <c r="I794" s="6">
        <v>6</v>
      </c>
      <c r="J794" s="6">
        <v>30</v>
      </c>
      <c r="K794" s="6">
        <v>6</v>
      </c>
      <c r="L794" s="6">
        <v>30</v>
      </c>
      <c r="M794" s="6" t="s">
        <v>1089</v>
      </c>
      <c r="N794" s="6" t="s">
        <v>1090</v>
      </c>
      <c r="O794" s="6" t="s">
        <v>38</v>
      </c>
      <c r="P794" s="6" t="s">
        <v>1091</v>
      </c>
      <c r="Q794" s="6"/>
      <c r="R794" s="6"/>
    </row>
    <row r="795" spans="1:18" x14ac:dyDescent="0.25">
      <c r="A795" s="6" t="s">
        <v>0</v>
      </c>
      <c r="B795" s="6" t="s">
        <v>13</v>
      </c>
      <c r="C795" s="6" t="s">
        <v>237</v>
      </c>
      <c r="D795" s="6" t="s">
        <v>238</v>
      </c>
      <c r="E795" s="6" t="s">
        <v>97</v>
      </c>
      <c r="F795" s="6" t="s">
        <v>98</v>
      </c>
      <c r="G795" s="6">
        <v>6</v>
      </c>
      <c r="H795" s="6">
        <v>30</v>
      </c>
      <c r="I795" s="6">
        <v>6</v>
      </c>
      <c r="J795" s="6">
        <v>30</v>
      </c>
      <c r="K795" s="6">
        <v>6</v>
      </c>
      <c r="L795" s="6">
        <v>30</v>
      </c>
      <c r="M795" s="6" t="s">
        <v>1089</v>
      </c>
      <c r="N795" s="6" t="s">
        <v>1092</v>
      </c>
      <c r="O795" s="6" t="s">
        <v>1093</v>
      </c>
      <c r="P795" s="6" t="s">
        <v>1094</v>
      </c>
      <c r="Q795" s="6"/>
      <c r="R795" s="6"/>
    </row>
    <row r="796" spans="1:18" x14ac:dyDescent="0.25">
      <c r="A796" s="6" t="s">
        <v>0</v>
      </c>
      <c r="B796" s="6" t="s">
        <v>13</v>
      </c>
      <c r="C796" s="6" t="s">
        <v>237</v>
      </c>
      <c r="D796" s="6" t="s">
        <v>238</v>
      </c>
      <c r="E796" s="6" t="s">
        <v>97</v>
      </c>
      <c r="F796" s="6" t="s">
        <v>98</v>
      </c>
      <c r="G796" s="6">
        <v>6</v>
      </c>
      <c r="H796" s="6">
        <v>30</v>
      </c>
      <c r="I796" s="6">
        <v>6</v>
      </c>
      <c r="J796" s="6">
        <v>30</v>
      </c>
      <c r="K796" s="6">
        <v>6</v>
      </c>
      <c r="L796" s="6">
        <v>30</v>
      </c>
      <c r="M796" s="6" t="s">
        <v>1089</v>
      </c>
      <c r="N796" s="6" t="s">
        <v>1095</v>
      </c>
      <c r="O796" s="6" t="s">
        <v>39</v>
      </c>
      <c r="P796" s="6" t="s">
        <v>1112</v>
      </c>
      <c r="Q796" s="6"/>
      <c r="R796" s="6"/>
    </row>
    <row r="797" spans="1:18" x14ac:dyDescent="0.25">
      <c r="A797" s="6" t="s">
        <v>0</v>
      </c>
      <c r="B797" s="6" t="s">
        <v>13</v>
      </c>
      <c r="C797" s="6" t="s">
        <v>237</v>
      </c>
      <c r="D797" s="6" t="s">
        <v>238</v>
      </c>
      <c r="E797" s="6" t="s">
        <v>97</v>
      </c>
      <c r="F797" s="6" t="s">
        <v>98</v>
      </c>
      <c r="G797" s="6">
        <v>6</v>
      </c>
      <c r="H797" s="6">
        <v>30</v>
      </c>
      <c r="I797" s="6">
        <v>6</v>
      </c>
      <c r="J797" s="6">
        <v>30</v>
      </c>
      <c r="K797" s="6">
        <v>6</v>
      </c>
      <c r="L797" s="6">
        <v>30</v>
      </c>
      <c r="M797" s="6" t="s">
        <v>1097</v>
      </c>
      <c r="N797" s="6" t="s">
        <v>1090</v>
      </c>
      <c r="O797" s="6" t="s">
        <v>38</v>
      </c>
      <c r="P797" s="6" t="s">
        <v>1110</v>
      </c>
      <c r="Q797" s="6"/>
      <c r="R797" s="6"/>
    </row>
    <row r="798" spans="1:18" x14ac:dyDescent="0.25">
      <c r="A798" s="6" t="s">
        <v>0</v>
      </c>
      <c r="B798" s="6" t="s">
        <v>13</v>
      </c>
      <c r="C798" s="6" t="s">
        <v>237</v>
      </c>
      <c r="D798" s="6" t="s">
        <v>238</v>
      </c>
      <c r="E798" s="6" t="s">
        <v>97</v>
      </c>
      <c r="F798" s="6" t="s">
        <v>98</v>
      </c>
      <c r="G798" s="6">
        <v>6</v>
      </c>
      <c r="H798" s="6">
        <v>30</v>
      </c>
      <c r="I798" s="6">
        <v>6</v>
      </c>
      <c r="J798" s="6">
        <v>30</v>
      </c>
      <c r="K798" s="6">
        <v>6</v>
      </c>
      <c r="L798" s="6">
        <v>30</v>
      </c>
      <c r="M798" s="6" t="s">
        <v>1097</v>
      </c>
      <c r="N798" s="6" t="s">
        <v>1092</v>
      </c>
      <c r="O798" s="6" t="s">
        <v>1103</v>
      </c>
      <c r="P798" s="6" t="s">
        <v>1113</v>
      </c>
      <c r="Q798" s="6"/>
      <c r="R798" s="6"/>
    </row>
    <row r="799" spans="1:18" x14ac:dyDescent="0.25">
      <c r="A799" s="6" t="s">
        <v>0</v>
      </c>
      <c r="B799" s="6" t="s">
        <v>13</v>
      </c>
      <c r="C799" s="6" t="s">
        <v>237</v>
      </c>
      <c r="D799" s="6" t="s">
        <v>238</v>
      </c>
      <c r="E799" s="6" t="s">
        <v>97</v>
      </c>
      <c r="F799" s="6" t="s">
        <v>98</v>
      </c>
      <c r="G799" s="6">
        <v>6</v>
      </c>
      <c r="H799" s="6">
        <v>30</v>
      </c>
      <c r="I799" s="6">
        <v>6</v>
      </c>
      <c r="J799" s="6">
        <v>30</v>
      </c>
      <c r="K799" s="6">
        <v>6</v>
      </c>
      <c r="L799" s="6">
        <v>30</v>
      </c>
      <c r="M799" s="6" t="s">
        <v>1097</v>
      </c>
      <c r="N799" s="6" t="s">
        <v>1095</v>
      </c>
      <c r="O799" s="6" t="s">
        <v>38</v>
      </c>
      <c r="P799" s="6" t="s">
        <v>1102</v>
      </c>
      <c r="Q799" s="6"/>
      <c r="R799" s="6"/>
    </row>
    <row r="800" spans="1:18" x14ac:dyDescent="0.25">
      <c r="A800" s="6" t="s">
        <v>0</v>
      </c>
      <c r="B800" s="6" t="s">
        <v>13</v>
      </c>
      <c r="C800" s="6" t="s">
        <v>237</v>
      </c>
      <c r="D800" s="6" t="s">
        <v>238</v>
      </c>
      <c r="E800" s="6" t="s">
        <v>97</v>
      </c>
      <c r="F800" s="6" t="s">
        <v>98</v>
      </c>
      <c r="G800" s="6">
        <v>6</v>
      </c>
      <c r="H800" s="6">
        <v>30</v>
      </c>
      <c r="I800" s="6">
        <v>6</v>
      </c>
      <c r="J800" s="6">
        <v>30</v>
      </c>
      <c r="K800" s="6">
        <v>6</v>
      </c>
      <c r="L800" s="6">
        <v>30</v>
      </c>
      <c r="M800" s="6" t="s">
        <v>1101</v>
      </c>
      <c r="N800" s="6" t="s">
        <v>1090</v>
      </c>
      <c r="O800" s="6" t="s">
        <v>1103</v>
      </c>
      <c r="P800" s="6" t="s">
        <v>1104</v>
      </c>
      <c r="Q800" s="6"/>
      <c r="R800" s="6"/>
    </row>
    <row r="801" spans="1:18" x14ac:dyDescent="0.25">
      <c r="A801" s="6" t="s">
        <v>0</v>
      </c>
      <c r="B801" s="6" t="s">
        <v>13</v>
      </c>
      <c r="C801" s="6" t="s">
        <v>237</v>
      </c>
      <c r="D801" s="6" t="s">
        <v>238</v>
      </c>
      <c r="E801" s="6" t="s">
        <v>97</v>
      </c>
      <c r="F801" s="6" t="s">
        <v>98</v>
      </c>
      <c r="G801" s="6">
        <v>6</v>
      </c>
      <c r="H801" s="6">
        <v>30</v>
      </c>
      <c r="I801" s="6">
        <v>6</v>
      </c>
      <c r="J801" s="6">
        <v>30</v>
      </c>
      <c r="K801" s="6">
        <v>6</v>
      </c>
      <c r="L801" s="6">
        <v>30</v>
      </c>
      <c r="M801" s="6" t="s">
        <v>1101</v>
      </c>
      <c r="N801" s="6" t="s">
        <v>1092</v>
      </c>
      <c r="O801" s="6" t="s">
        <v>36</v>
      </c>
      <c r="P801" s="6" t="s">
        <v>1105</v>
      </c>
      <c r="Q801" s="6"/>
      <c r="R801" s="6"/>
    </row>
    <row r="802" spans="1:18" x14ac:dyDescent="0.25">
      <c r="A802" s="6" t="s">
        <v>0</v>
      </c>
      <c r="B802" s="6" t="s">
        <v>13</v>
      </c>
      <c r="C802" s="6" t="s">
        <v>237</v>
      </c>
      <c r="D802" s="6" t="s">
        <v>238</v>
      </c>
      <c r="E802" s="6" t="s">
        <v>97</v>
      </c>
      <c r="F802" s="6" t="s">
        <v>98</v>
      </c>
      <c r="G802" s="6">
        <v>6</v>
      </c>
      <c r="H802" s="6">
        <v>30</v>
      </c>
      <c r="I802" s="6">
        <v>6</v>
      </c>
      <c r="J802" s="6">
        <v>30</v>
      </c>
      <c r="K802" s="6">
        <v>6</v>
      </c>
      <c r="L802" s="6">
        <v>30</v>
      </c>
      <c r="M802" s="6" t="s">
        <v>1101</v>
      </c>
      <c r="N802" s="6" t="s">
        <v>1095</v>
      </c>
      <c r="O802" s="6" t="s">
        <v>38</v>
      </c>
      <c r="P802" s="6" t="s">
        <v>1109</v>
      </c>
      <c r="Q802" s="6"/>
      <c r="R802" s="6"/>
    </row>
    <row r="803" spans="1:18" x14ac:dyDescent="0.25">
      <c r="A803" s="6" t="s">
        <v>0</v>
      </c>
      <c r="B803" s="6" t="s">
        <v>13</v>
      </c>
      <c r="C803" s="6" t="s">
        <v>237</v>
      </c>
      <c r="D803" s="6" t="s">
        <v>238</v>
      </c>
      <c r="E803" s="6" t="s">
        <v>97</v>
      </c>
      <c r="F803" s="6" t="s">
        <v>98</v>
      </c>
      <c r="G803" s="6">
        <v>6</v>
      </c>
      <c r="H803" s="6">
        <v>30</v>
      </c>
      <c r="I803" s="6">
        <v>6</v>
      </c>
      <c r="J803" s="6">
        <v>30</v>
      </c>
      <c r="K803" s="6">
        <v>6</v>
      </c>
      <c r="L803" s="6">
        <v>30</v>
      </c>
      <c r="M803" s="6" t="s">
        <v>1106</v>
      </c>
      <c r="N803" s="6" t="s">
        <v>1090</v>
      </c>
      <c r="O803" s="6" t="s">
        <v>26</v>
      </c>
      <c r="P803" s="6" t="s">
        <v>1100</v>
      </c>
      <c r="Q803" s="6"/>
      <c r="R803" s="6"/>
    </row>
    <row r="804" spans="1:18" x14ac:dyDescent="0.25">
      <c r="A804" s="6" t="s">
        <v>0</v>
      </c>
      <c r="B804" s="6" t="s">
        <v>13</v>
      </c>
      <c r="C804" s="6" t="s">
        <v>237</v>
      </c>
      <c r="D804" s="6" t="s">
        <v>238</v>
      </c>
      <c r="E804" s="6" t="s">
        <v>97</v>
      </c>
      <c r="F804" s="6" t="s">
        <v>98</v>
      </c>
      <c r="G804" s="6">
        <v>6</v>
      </c>
      <c r="H804" s="6">
        <v>30</v>
      </c>
      <c r="I804" s="6">
        <v>6</v>
      </c>
      <c r="J804" s="6">
        <v>30</v>
      </c>
      <c r="K804" s="6">
        <v>6</v>
      </c>
      <c r="L804" s="6">
        <v>30</v>
      </c>
      <c r="M804" s="6" t="s">
        <v>1106</v>
      </c>
      <c r="N804" s="6" t="s">
        <v>1092</v>
      </c>
      <c r="O804" s="6" t="s">
        <v>39</v>
      </c>
      <c r="P804" s="6" t="s">
        <v>1107</v>
      </c>
      <c r="Q804" s="6"/>
      <c r="R804" s="6"/>
    </row>
    <row r="805" spans="1:18" x14ac:dyDescent="0.25">
      <c r="A805" s="6" t="s">
        <v>0</v>
      </c>
      <c r="B805" s="6" t="s">
        <v>13</v>
      </c>
      <c r="C805" s="6" t="s">
        <v>237</v>
      </c>
      <c r="D805" s="6" t="s">
        <v>238</v>
      </c>
      <c r="E805" s="6" t="s">
        <v>97</v>
      </c>
      <c r="F805" s="6" t="s">
        <v>98</v>
      </c>
      <c r="G805" s="6">
        <v>6</v>
      </c>
      <c r="H805" s="6">
        <v>30</v>
      </c>
      <c r="I805" s="6">
        <v>6</v>
      </c>
      <c r="J805" s="6">
        <v>30</v>
      </c>
      <c r="K805" s="6">
        <v>6</v>
      </c>
      <c r="L805" s="6">
        <v>30</v>
      </c>
      <c r="M805" s="6" t="s">
        <v>1106</v>
      </c>
      <c r="N805" s="6" t="s">
        <v>1095</v>
      </c>
      <c r="O805" s="6" t="s">
        <v>36</v>
      </c>
      <c r="P805" s="6" t="s">
        <v>1096</v>
      </c>
      <c r="Q805" s="6"/>
      <c r="R805" s="6"/>
    </row>
    <row r="806" spans="1:18" x14ac:dyDescent="0.25">
      <c r="A806" s="6" t="s">
        <v>0</v>
      </c>
      <c r="B806" s="6" t="s">
        <v>5</v>
      </c>
      <c r="C806" s="6" t="s">
        <v>840</v>
      </c>
      <c r="D806" s="6" t="s">
        <v>841</v>
      </c>
      <c r="E806" s="6" t="s">
        <v>209</v>
      </c>
      <c r="F806" s="6" t="s">
        <v>125</v>
      </c>
      <c r="G806" s="6">
        <v>640</v>
      </c>
      <c r="H806" s="6">
        <v>2600</v>
      </c>
      <c r="I806" s="6">
        <v>623</v>
      </c>
      <c r="J806" s="6">
        <v>2635</v>
      </c>
      <c r="K806" s="6">
        <v>623</v>
      </c>
      <c r="L806" s="6">
        <v>2635</v>
      </c>
      <c r="M806" s="6" t="s">
        <v>1089</v>
      </c>
      <c r="N806" s="6" t="s">
        <v>1090</v>
      </c>
      <c r="O806" s="6" t="s">
        <v>38</v>
      </c>
      <c r="P806" s="6" t="s">
        <v>1091</v>
      </c>
      <c r="Q806" s="6"/>
      <c r="R806" s="6"/>
    </row>
    <row r="807" spans="1:18" x14ac:dyDescent="0.25">
      <c r="A807" s="6" t="s">
        <v>0</v>
      </c>
      <c r="B807" s="6" t="s">
        <v>5</v>
      </c>
      <c r="C807" s="6" t="s">
        <v>840</v>
      </c>
      <c r="D807" s="6" t="s">
        <v>841</v>
      </c>
      <c r="E807" s="6" t="s">
        <v>209</v>
      </c>
      <c r="F807" s="6" t="s">
        <v>125</v>
      </c>
      <c r="G807" s="6">
        <v>640</v>
      </c>
      <c r="H807" s="6">
        <v>2600</v>
      </c>
      <c r="I807" s="6">
        <v>623</v>
      </c>
      <c r="J807" s="6">
        <v>2635</v>
      </c>
      <c r="K807" s="6">
        <v>623</v>
      </c>
      <c r="L807" s="6">
        <v>2635</v>
      </c>
      <c r="M807" s="6" t="s">
        <v>1089</v>
      </c>
      <c r="N807" s="6" t="s">
        <v>1092</v>
      </c>
      <c r="O807" s="6" t="s">
        <v>40</v>
      </c>
      <c r="P807" s="6" t="s">
        <v>1120</v>
      </c>
      <c r="Q807" s="6"/>
      <c r="R807" s="6"/>
    </row>
    <row r="808" spans="1:18" x14ac:dyDescent="0.25">
      <c r="A808" s="6" t="s">
        <v>0</v>
      </c>
      <c r="B808" s="6" t="s">
        <v>5</v>
      </c>
      <c r="C808" s="6" t="s">
        <v>840</v>
      </c>
      <c r="D808" s="6" t="s">
        <v>841</v>
      </c>
      <c r="E808" s="6" t="s">
        <v>209</v>
      </c>
      <c r="F808" s="6" t="s">
        <v>125</v>
      </c>
      <c r="G808" s="6">
        <v>640</v>
      </c>
      <c r="H808" s="6">
        <v>2600</v>
      </c>
      <c r="I808" s="6">
        <v>623</v>
      </c>
      <c r="J808" s="6">
        <v>2635</v>
      </c>
      <c r="K808" s="6">
        <v>623</v>
      </c>
      <c r="L808" s="6">
        <v>2635</v>
      </c>
      <c r="M808" s="6" t="s">
        <v>1089</v>
      </c>
      <c r="N808" s="6" t="s">
        <v>1095</v>
      </c>
      <c r="O808" s="6" t="s">
        <v>39</v>
      </c>
      <c r="P808" s="6" t="s">
        <v>1107</v>
      </c>
      <c r="Q808" s="6"/>
      <c r="R808" s="6"/>
    </row>
    <row r="809" spans="1:18" x14ac:dyDescent="0.25">
      <c r="A809" s="6" t="s">
        <v>0</v>
      </c>
      <c r="B809" s="6" t="s">
        <v>5</v>
      </c>
      <c r="C809" s="6" t="s">
        <v>840</v>
      </c>
      <c r="D809" s="6" t="s">
        <v>841</v>
      </c>
      <c r="E809" s="6" t="s">
        <v>209</v>
      </c>
      <c r="F809" s="6" t="s">
        <v>125</v>
      </c>
      <c r="G809" s="6">
        <v>640</v>
      </c>
      <c r="H809" s="6">
        <v>2600</v>
      </c>
      <c r="I809" s="6">
        <v>623</v>
      </c>
      <c r="J809" s="6">
        <v>2635</v>
      </c>
      <c r="K809" s="6">
        <v>623</v>
      </c>
      <c r="L809" s="6">
        <v>2635</v>
      </c>
      <c r="M809" s="6" t="s">
        <v>1097</v>
      </c>
      <c r="N809" s="6" t="s">
        <v>1090</v>
      </c>
      <c r="O809" s="6" t="s">
        <v>38</v>
      </c>
      <c r="P809" s="6" t="s">
        <v>1110</v>
      </c>
      <c r="Q809" s="6"/>
      <c r="R809" s="6"/>
    </row>
    <row r="810" spans="1:18" x14ac:dyDescent="0.25">
      <c r="A810" s="6" t="s">
        <v>0</v>
      </c>
      <c r="B810" s="6" t="s">
        <v>5</v>
      </c>
      <c r="C810" s="6" t="s">
        <v>840</v>
      </c>
      <c r="D810" s="6" t="s">
        <v>841</v>
      </c>
      <c r="E810" s="6" t="s">
        <v>209</v>
      </c>
      <c r="F810" s="6" t="s">
        <v>125</v>
      </c>
      <c r="G810" s="6">
        <v>640</v>
      </c>
      <c r="H810" s="6">
        <v>2600</v>
      </c>
      <c r="I810" s="6">
        <v>623</v>
      </c>
      <c r="J810" s="6">
        <v>2635</v>
      </c>
      <c r="K810" s="6">
        <v>623</v>
      </c>
      <c r="L810" s="6">
        <v>2635</v>
      </c>
      <c r="M810" s="6" t="s">
        <v>1097</v>
      </c>
      <c r="N810" s="6" t="s">
        <v>1092</v>
      </c>
      <c r="O810" s="6" t="s">
        <v>38</v>
      </c>
      <c r="P810" s="6" t="s">
        <v>1102</v>
      </c>
      <c r="Q810" s="6"/>
      <c r="R810" s="6"/>
    </row>
    <row r="811" spans="1:18" x14ac:dyDescent="0.25">
      <c r="A811" s="6" t="s">
        <v>0</v>
      </c>
      <c r="B811" s="6" t="s">
        <v>5</v>
      </c>
      <c r="C811" s="6" t="s">
        <v>840</v>
      </c>
      <c r="D811" s="6" t="s">
        <v>841</v>
      </c>
      <c r="E811" s="6" t="s">
        <v>209</v>
      </c>
      <c r="F811" s="6" t="s">
        <v>125</v>
      </c>
      <c r="G811" s="6">
        <v>640</v>
      </c>
      <c r="H811" s="6">
        <v>2600</v>
      </c>
      <c r="I811" s="6">
        <v>623</v>
      </c>
      <c r="J811" s="6">
        <v>2635</v>
      </c>
      <c r="K811" s="6">
        <v>623</v>
      </c>
      <c r="L811" s="6">
        <v>2635</v>
      </c>
      <c r="M811" s="6" t="s">
        <v>1097</v>
      </c>
      <c r="N811" s="6" t="s">
        <v>1095</v>
      </c>
      <c r="O811" s="6" t="s">
        <v>38</v>
      </c>
      <c r="P811" s="6" t="s">
        <v>1109</v>
      </c>
      <c r="Q811" s="6"/>
      <c r="R811" s="6"/>
    </row>
    <row r="812" spans="1:18" x14ac:dyDescent="0.25">
      <c r="A812" s="6" t="s">
        <v>0</v>
      </c>
      <c r="B812" s="6" t="s">
        <v>5</v>
      </c>
      <c r="C812" s="6" t="s">
        <v>840</v>
      </c>
      <c r="D812" s="6" t="s">
        <v>841</v>
      </c>
      <c r="E812" s="6" t="s">
        <v>209</v>
      </c>
      <c r="F812" s="6" t="s">
        <v>125</v>
      </c>
      <c r="G812" s="6">
        <v>640</v>
      </c>
      <c r="H812" s="6">
        <v>2600</v>
      </c>
      <c r="I812" s="6">
        <v>623</v>
      </c>
      <c r="J812" s="6">
        <v>2635</v>
      </c>
      <c r="K812" s="6">
        <v>623</v>
      </c>
      <c r="L812" s="6">
        <v>2635</v>
      </c>
      <c r="M812" s="6" t="s">
        <v>1101</v>
      </c>
      <c r="N812" s="6" t="s">
        <v>1090</v>
      </c>
      <c r="O812" s="6" t="s">
        <v>36</v>
      </c>
      <c r="P812" s="6" t="s">
        <v>1105</v>
      </c>
      <c r="Q812" s="6"/>
      <c r="R812" s="6"/>
    </row>
    <row r="813" spans="1:18" x14ac:dyDescent="0.25">
      <c r="A813" s="6" t="s">
        <v>0</v>
      </c>
      <c r="B813" s="6" t="s">
        <v>5</v>
      </c>
      <c r="C813" s="6" t="s">
        <v>840</v>
      </c>
      <c r="D813" s="6" t="s">
        <v>841</v>
      </c>
      <c r="E813" s="6" t="s">
        <v>209</v>
      </c>
      <c r="F813" s="6" t="s">
        <v>125</v>
      </c>
      <c r="G813" s="6">
        <v>640</v>
      </c>
      <c r="H813" s="6">
        <v>2600</v>
      </c>
      <c r="I813" s="6">
        <v>623</v>
      </c>
      <c r="J813" s="6">
        <v>2635</v>
      </c>
      <c r="K813" s="6">
        <v>623</v>
      </c>
      <c r="L813" s="6">
        <v>2635</v>
      </c>
      <c r="M813" s="6" t="s">
        <v>1101</v>
      </c>
      <c r="N813" s="6" t="s">
        <v>1092</v>
      </c>
      <c r="O813" s="6" t="s">
        <v>1103</v>
      </c>
      <c r="P813" s="6" t="s">
        <v>1113</v>
      </c>
      <c r="Q813" s="6"/>
      <c r="R813" s="6"/>
    </row>
    <row r="814" spans="1:18" x14ac:dyDescent="0.25">
      <c r="A814" s="6" t="s">
        <v>0</v>
      </c>
      <c r="B814" s="6" t="s">
        <v>5</v>
      </c>
      <c r="C814" s="6" t="s">
        <v>840</v>
      </c>
      <c r="D814" s="6" t="s">
        <v>841</v>
      </c>
      <c r="E814" s="6" t="s">
        <v>209</v>
      </c>
      <c r="F814" s="6" t="s">
        <v>125</v>
      </c>
      <c r="G814" s="6">
        <v>640</v>
      </c>
      <c r="H814" s="6">
        <v>2600</v>
      </c>
      <c r="I814" s="6">
        <v>623</v>
      </c>
      <c r="J814" s="6">
        <v>2635</v>
      </c>
      <c r="K814" s="6">
        <v>623</v>
      </c>
      <c r="L814" s="6">
        <v>2635</v>
      </c>
      <c r="M814" s="6" t="s">
        <v>1101</v>
      </c>
      <c r="N814" s="6" t="s">
        <v>1095</v>
      </c>
      <c r="O814" s="6" t="s">
        <v>39</v>
      </c>
      <c r="P814" s="6" t="s">
        <v>1112</v>
      </c>
      <c r="Q814" s="6"/>
      <c r="R814" s="6"/>
    </row>
    <row r="815" spans="1:18" x14ac:dyDescent="0.25">
      <c r="A815" s="6" t="s">
        <v>0</v>
      </c>
      <c r="B815" s="6" t="s">
        <v>5</v>
      </c>
      <c r="C815" s="6" t="s">
        <v>840</v>
      </c>
      <c r="D815" s="6" t="s">
        <v>841</v>
      </c>
      <c r="E815" s="6" t="s">
        <v>209</v>
      </c>
      <c r="F815" s="6" t="s">
        <v>125</v>
      </c>
      <c r="G815" s="6">
        <v>640</v>
      </c>
      <c r="H815" s="6">
        <v>2600</v>
      </c>
      <c r="I815" s="6">
        <v>623</v>
      </c>
      <c r="J815" s="6">
        <v>2635</v>
      </c>
      <c r="K815" s="6">
        <v>623</v>
      </c>
      <c r="L815" s="6">
        <v>2635</v>
      </c>
      <c r="M815" s="6" t="s">
        <v>1106</v>
      </c>
      <c r="N815" s="6" t="s">
        <v>1090</v>
      </c>
      <c r="O815" s="6" t="s">
        <v>26</v>
      </c>
      <c r="P815" s="6" t="s">
        <v>1114</v>
      </c>
      <c r="Q815" s="6"/>
      <c r="R815" s="6"/>
    </row>
    <row r="816" spans="1:18" x14ac:dyDescent="0.25">
      <c r="A816" s="6" t="s">
        <v>0</v>
      </c>
      <c r="B816" s="6" t="s">
        <v>5</v>
      </c>
      <c r="C816" s="6" t="s">
        <v>840</v>
      </c>
      <c r="D816" s="6" t="s">
        <v>841</v>
      </c>
      <c r="E816" s="6" t="s">
        <v>209</v>
      </c>
      <c r="F816" s="6" t="s">
        <v>125</v>
      </c>
      <c r="G816" s="6">
        <v>640</v>
      </c>
      <c r="H816" s="6">
        <v>2600</v>
      </c>
      <c r="I816" s="6">
        <v>623</v>
      </c>
      <c r="J816" s="6">
        <v>2635</v>
      </c>
      <c r="K816" s="6">
        <v>623</v>
      </c>
      <c r="L816" s="6">
        <v>2635</v>
      </c>
      <c r="M816" s="6" t="s">
        <v>1106</v>
      </c>
      <c r="N816" s="6" t="s">
        <v>1092</v>
      </c>
      <c r="O816" s="6" t="s">
        <v>26</v>
      </c>
      <c r="P816" s="6" t="s">
        <v>1100</v>
      </c>
      <c r="Q816" s="6"/>
      <c r="R816" s="6"/>
    </row>
    <row r="817" spans="1:18" x14ac:dyDescent="0.25">
      <c r="A817" s="6" t="s">
        <v>0</v>
      </c>
      <c r="B817" s="6" t="s">
        <v>5</v>
      </c>
      <c r="C817" s="6" t="s">
        <v>840</v>
      </c>
      <c r="D817" s="6" t="s">
        <v>841</v>
      </c>
      <c r="E817" s="6" t="s">
        <v>209</v>
      </c>
      <c r="F817" s="6" t="s">
        <v>125</v>
      </c>
      <c r="G817" s="6">
        <v>640</v>
      </c>
      <c r="H817" s="6">
        <v>2600</v>
      </c>
      <c r="I817" s="6">
        <v>623</v>
      </c>
      <c r="J817" s="6">
        <v>2635</v>
      </c>
      <c r="K817" s="6">
        <v>623</v>
      </c>
      <c r="L817" s="6">
        <v>2635</v>
      </c>
      <c r="M817" s="6" t="s">
        <v>1106</v>
      </c>
      <c r="N817" s="6" t="s">
        <v>1095</v>
      </c>
      <c r="O817" s="6" t="s">
        <v>26</v>
      </c>
      <c r="P817" s="6" t="s">
        <v>1098</v>
      </c>
      <c r="Q817" s="6"/>
      <c r="R817" s="6"/>
    </row>
    <row r="818" spans="1:18" x14ac:dyDescent="0.25">
      <c r="A818" s="6" t="s">
        <v>0</v>
      </c>
      <c r="B818" s="6" t="s">
        <v>5</v>
      </c>
      <c r="C818" s="6" t="s">
        <v>701</v>
      </c>
      <c r="D818" s="6" t="s">
        <v>702</v>
      </c>
      <c r="E818" s="6" t="s">
        <v>209</v>
      </c>
      <c r="F818" s="6" t="s">
        <v>125</v>
      </c>
      <c r="G818" s="6">
        <v>155</v>
      </c>
      <c r="H818" s="6">
        <v>664</v>
      </c>
      <c r="I818" s="6">
        <v>156</v>
      </c>
      <c r="J818" s="6">
        <v>641</v>
      </c>
      <c r="K818" s="6">
        <v>273</v>
      </c>
      <c r="L818" s="6">
        <v>0</v>
      </c>
      <c r="M818" s="6" t="s">
        <v>1089</v>
      </c>
      <c r="N818" s="6" t="s">
        <v>1090</v>
      </c>
      <c r="O818" s="6" t="s">
        <v>38</v>
      </c>
      <c r="P818" s="6" t="s">
        <v>1110</v>
      </c>
      <c r="Q818" s="6"/>
      <c r="R818" s="6"/>
    </row>
    <row r="819" spans="1:18" x14ac:dyDescent="0.25">
      <c r="A819" s="6" t="s">
        <v>0</v>
      </c>
      <c r="B819" s="6" t="s">
        <v>5</v>
      </c>
      <c r="C819" s="6" t="s">
        <v>701</v>
      </c>
      <c r="D819" s="6" t="s">
        <v>702</v>
      </c>
      <c r="E819" s="6" t="s">
        <v>209</v>
      </c>
      <c r="F819" s="6" t="s">
        <v>125</v>
      </c>
      <c r="G819" s="6">
        <v>155</v>
      </c>
      <c r="H819" s="6">
        <v>664</v>
      </c>
      <c r="I819" s="6">
        <v>156</v>
      </c>
      <c r="J819" s="6">
        <v>641</v>
      </c>
      <c r="K819" s="6">
        <v>273</v>
      </c>
      <c r="L819" s="6">
        <v>0</v>
      </c>
      <c r="M819" s="6" t="s">
        <v>1089</v>
      </c>
      <c r="N819" s="6" t="s">
        <v>1092</v>
      </c>
      <c r="O819" s="6" t="s">
        <v>1093</v>
      </c>
      <c r="P819" s="6" t="s">
        <v>1094</v>
      </c>
      <c r="Q819" s="6"/>
      <c r="R819" s="6"/>
    </row>
    <row r="820" spans="1:18" x14ac:dyDescent="0.25">
      <c r="A820" s="6" t="s">
        <v>0</v>
      </c>
      <c r="B820" s="6" t="s">
        <v>5</v>
      </c>
      <c r="C820" s="6" t="s">
        <v>701</v>
      </c>
      <c r="D820" s="6" t="s">
        <v>702</v>
      </c>
      <c r="E820" s="6" t="s">
        <v>209</v>
      </c>
      <c r="F820" s="6" t="s">
        <v>125</v>
      </c>
      <c r="G820" s="6">
        <v>155</v>
      </c>
      <c r="H820" s="6">
        <v>664</v>
      </c>
      <c r="I820" s="6">
        <v>156</v>
      </c>
      <c r="J820" s="6">
        <v>641</v>
      </c>
      <c r="K820" s="6">
        <v>273</v>
      </c>
      <c r="L820" s="6">
        <v>0</v>
      </c>
      <c r="M820" s="6" t="s">
        <v>1089</v>
      </c>
      <c r="N820" s="6" t="s">
        <v>1095</v>
      </c>
      <c r="O820" s="6" t="s">
        <v>1103</v>
      </c>
      <c r="P820" s="6" t="s">
        <v>1104</v>
      </c>
      <c r="Q820" s="6"/>
      <c r="R820" s="6"/>
    </row>
    <row r="821" spans="1:18" x14ac:dyDescent="0.25">
      <c r="A821" s="6" t="s">
        <v>0</v>
      </c>
      <c r="B821" s="6" t="s">
        <v>5</v>
      </c>
      <c r="C821" s="6" t="s">
        <v>701</v>
      </c>
      <c r="D821" s="6" t="s">
        <v>702</v>
      </c>
      <c r="E821" s="6" t="s">
        <v>209</v>
      </c>
      <c r="F821" s="6" t="s">
        <v>125</v>
      </c>
      <c r="G821" s="6">
        <v>155</v>
      </c>
      <c r="H821" s="6">
        <v>664</v>
      </c>
      <c r="I821" s="6">
        <v>156</v>
      </c>
      <c r="J821" s="6">
        <v>641</v>
      </c>
      <c r="K821" s="6">
        <v>273</v>
      </c>
      <c r="L821" s="6">
        <v>0</v>
      </c>
      <c r="M821" s="6" t="s">
        <v>1097</v>
      </c>
      <c r="N821" s="6" t="s">
        <v>1090</v>
      </c>
      <c r="O821" s="6" t="s">
        <v>38</v>
      </c>
      <c r="P821" s="6" t="s">
        <v>1091</v>
      </c>
      <c r="Q821" s="6"/>
      <c r="R821" s="6"/>
    </row>
    <row r="822" spans="1:18" x14ac:dyDescent="0.25">
      <c r="A822" s="6" t="s">
        <v>0</v>
      </c>
      <c r="B822" s="6" t="s">
        <v>5</v>
      </c>
      <c r="C822" s="6" t="s">
        <v>701</v>
      </c>
      <c r="D822" s="6" t="s">
        <v>702</v>
      </c>
      <c r="E822" s="6" t="s">
        <v>209</v>
      </c>
      <c r="F822" s="6" t="s">
        <v>125</v>
      </c>
      <c r="G822" s="6">
        <v>155</v>
      </c>
      <c r="H822" s="6">
        <v>664</v>
      </c>
      <c r="I822" s="6">
        <v>156</v>
      </c>
      <c r="J822" s="6">
        <v>641</v>
      </c>
      <c r="K822" s="6">
        <v>273</v>
      </c>
      <c r="L822" s="6">
        <v>0</v>
      </c>
      <c r="M822" s="6" t="s">
        <v>1097</v>
      </c>
      <c r="N822" s="6" t="s">
        <v>1092</v>
      </c>
      <c r="O822" s="6" t="s">
        <v>40</v>
      </c>
      <c r="P822" s="6" t="s">
        <v>1111</v>
      </c>
      <c r="Q822" s="6"/>
      <c r="R822" s="6"/>
    </row>
    <row r="823" spans="1:18" x14ac:dyDescent="0.25">
      <c r="A823" s="6" t="s">
        <v>0</v>
      </c>
      <c r="B823" s="6" t="s">
        <v>5</v>
      </c>
      <c r="C823" s="6" t="s">
        <v>701</v>
      </c>
      <c r="D823" s="6" t="s">
        <v>702</v>
      </c>
      <c r="E823" s="6" t="s">
        <v>209</v>
      </c>
      <c r="F823" s="6" t="s">
        <v>125</v>
      </c>
      <c r="G823" s="6">
        <v>155</v>
      </c>
      <c r="H823" s="6">
        <v>664</v>
      </c>
      <c r="I823" s="6">
        <v>156</v>
      </c>
      <c r="J823" s="6">
        <v>641</v>
      </c>
      <c r="K823" s="6">
        <v>273</v>
      </c>
      <c r="L823" s="6">
        <v>0</v>
      </c>
      <c r="M823" s="6" t="s">
        <v>1097</v>
      </c>
      <c r="N823" s="6" t="s">
        <v>1095</v>
      </c>
      <c r="O823" s="6" t="s">
        <v>38</v>
      </c>
      <c r="P823" s="6" t="s">
        <v>1109</v>
      </c>
      <c r="Q823" s="6"/>
      <c r="R823" s="6"/>
    </row>
    <row r="824" spans="1:18" x14ac:dyDescent="0.25">
      <c r="A824" s="6" t="s">
        <v>0</v>
      </c>
      <c r="B824" s="6" t="s">
        <v>5</v>
      </c>
      <c r="C824" s="6" t="s">
        <v>701</v>
      </c>
      <c r="D824" s="6" t="s">
        <v>702</v>
      </c>
      <c r="E824" s="6" t="s">
        <v>209</v>
      </c>
      <c r="F824" s="6" t="s">
        <v>125</v>
      </c>
      <c r="G824" s="6">
        <v>155</v>
      </c>
      <c r="H824" s="6">
        <v>664</v>
      </c>
      <c r="I824" s="6">
        <v>156</v>
      </c>
      <c r="J824" s="6">
        <v>641</v>
      </c>
      <c r="K824" s="6">
        <v>273</v>
      </c>
      <c r="L824" s="6">
        <v>0</v>
      </c>
      <c r="M824" s="6" t="s">
        <v>1101</v>
      </c>
      <c r="N824" s="6" t="s">
        <v>1090</v>
      </c>
      <c r="O824" s="6" t="s">
        <v>38</v>
      </c>
      <c r="P824" s="6" t="s">
        <v>1091</v>
      </c>
      <c r="Q824" s="6"/>
      <c r="R824" s="6"/>
    </row>
    <row r="825" spans="1:18" x14ac:dyDescent="0.25">
      <c r="A825" s="6" t="s">
        <v>0</v>
      </c>
      <c r="B825" s="6" t="s">
        <v>5</v>
      </c>
      <c r="C825" s="6" t="s">
        <v>701</v>
      </c>
      <c r="D825" s="6" t="s">
        <v>702</v>
      </c>
      <c r="E825" s="6" t="s">
        <v>209</v>
      </c>
      <c r="F825" s="6" t="s">
        <v>125</v>
      </c>
      <c r="G825" s="6">
        <v>155</v>
      </c>
      <c r="H825" s="6">
        <v>664</v>
      </c>
      <c r="I825" s="6">
        <v>156</v>
      </c>
      <c r="J825" s="6">
        <v>641</v>
      </c>
      <c r="K825" s="6">
        <v>273</v>
      </c>
      <c r="L825" s="6">
        <v>0</v>
      </c>
      <c r="M825" s="6" t="s">
        <v>1101</v>
      </c>
      <c r="N825" s="6" t="s">
        <v>1092</v>
      </c>
      <c r="O825" s="6" t="s">
        <v>38</v>
      </c>
      <c r="P825" s="6" t="s">
        <v>1109</v>
      </c>
      <c r="Q825" s="6"/>
      <c r="R825" s="6"/>
    </row>
    <row r="826" spans="1:18" x14ac:dyDescent="0.25">
      <c r="A826" s="6" t="s">
        <v>0</v>
      </c>
      <c r="B826" s="6" t="s">
        <v>5</v>
      </c>
      <c r="C826" s="6" t="s">
        <v>701</v>
      </c>
      <c r="D826" s="6" t="s">
        <v>702</v>
      </c>
      <c r="E826" s="6" t="s">
        <v>209</v>
      </c>
      <c r="F826" s="6" t="s">
        <v>125</v>
      </c>
      <c r="G826" s="6">
        <v>155</v>
      </c>
      <c r="H826" s="6">
        <v>664</v>
      </c>
      <c r="I826" s="6">
        <v>156</v>
      </c>
      <c r="J826" s="6">
        <v>641</v>
      </c>
      <c r="K826" s="6">
        <v>273</v>
      </c>
      <c r="L826" s="6">
        <v>0</v>
      </c>
      <c r="M826" s="6" t="s">
        <v>1101</v>
      </c>
      <c r="N826" s="6" t="s">
        <v>1095</v>
      </c>
      <c r="O826" s="6" t="s">
        <v>38</v>
      </c>
      <c r="P826" s="6" t="s">
        <v>1102</v>
      </c>
      <c r="Q826" s="6"/>
      <c r="R826" s="6"/>
    </row>
    <row r="827" spans="1:18" x14ac:dyDescent="0.25">
      <c r="A827" s="6" t="s">
        <v>0</v>
      </c>
      <c r="B827" s="6" t="s">
        <v>5</v>
      </c>
      <c r="C827" s="6" t="s">
        <v>701</v>
      </c>
      <c r="D827" s="6" t="s">
        <v>702</v>
      </c>
      <c r="E827" s="6" t="s">
        <v>209</v>
      </c>
      <c r="F827" s="6" t="s">
        <v>125</v>
      </c>
      <c r="G827" s="6">
        <v>155</v>
      </c>
      <c r="H827" s="6">
        <v>664</v>
      </c>
      <c r="I827" s="6">
        <v>156</v>
      </c>
      <c r="J827" s="6">
        <v>641</v>
      </c>
      <c r="K827" s="6">
        <v>273</v>
      </c>
      <c r="L827" s="6">
        <v>0</v>
      </c>
      <c r="M827" s="6" t="s">
        <v>1106</v>
      </c>
      <c r="N827" s="6" t="s">
        <v>1090</v>
      </c>
      <c r="O827" s="6" t="s">
        <v>38</v>
      </c>
      <c r="P827" s="6" t="s">
        <v>1110</v>
      </c>
      <c r="Q827" s="6"/>
      <c r="R827" s="6"/>
    </row>
    <row r="828" spans="1:18" x14ac:dyDescent="0.25">
      <c r="A828" s="6" t="s">
        <v>0</v>
      </c>
      <c r="B828" s="6" t="s">
        <v>5</v>
      </c>
      <c r="C828" s="6" t="s">
        <v>701</v>
      </c>
      <c r="D828" s="6" t="s">
        <v>702</v>
      </c>
      <c r="E828" s="6" t="s">
        <v>209</v>
      </c>
      <c r="F828" s="6" t="s">
        <v>125</v>
      </c>
      <c r="G828" s="6">
        <v>155</v>
      </c>
      <c r="H828" s="6">
        <v>664</v>
      </c>
      <c r="I828" s="6">
        <v>156</v>
      </c>
      <c r="J828" s="6">
        <v>641</v>
      </c>
      <c r="K828" s="6">
        <v>273</v>
      </c>
      <c r="L828" s="6">
        <v>0</v>
      </c>
      <c r="M828" s="6" t="s">
        <v>1106</v>
      </c>
      <c r="N828" s="6" t="s">
        <v>1092</v>
      </c>
      <c r="O828" s="6" t="s">
        <v>38</v>
      </c>
      <c r="P828" s="6" t="s">
        <v>1102</v>
      </c>
      <c r="Q828" s="6"/>
      <c r="R828" s="6"/>
    </row>
    <row r="829" spans="1:18" x14ac:dyDescent="0.25">
      <c r="A829" s="6" t="s">
        <v>0</v>
      </c>
      <c r="B829" s="6" t="s">
        <v>5</v>
      </c>
      <c r="C829" s="6" t="s">
        <v>701</v>
      </c>
      <c r="D829" s="6" t="s">
        <v>702</v>
      </c>
      <c r="E829" s="6" t="s">
        <v>209</v>
      </c>
      <c r="F829" s="6" t="s">
        <v>125</v>
      </c>
      <c r="G829" s="6">
        <v>155</v>
      </c>
      <c r="H829" s="6">
        <v>664</v>
      </c>
      <c r="I829" s="6">
        <v>156</v>
      </c>
      <c r="J829" s="6">
        <v>641</v>
      </c>
      <c r="K829" s="6">
        <v>273</v>
      </c>
      <c r="L829" s="6">
        <v>0</v>
      </c>
      <c r="M829" s="6" t="s">
        <v>1106</v>
      </c>
      <c r="N829" s="6" t="s">
        <v>1095</v>
      </c>
      <c r="O829" s="6" t="s">
        <v>1103</v>
      </c>
      <c r="P829" s="6" t="s">
        <v>1104</v>
      </c>
      <c r="Q829" s="6"/>
      <c r="R829" s="6"/>
    </row>
    <row r="830" spans="1:18" x14ac:dyDescent="0.25">
      <c r="A830" s="6" t="s">
        <v>0</v>
      </c>
      <c r="B830" s="6" t="s">
        <v>5</v>
      </c>
      <c r="C830" s="6" t="s">
        <v>834</v>
      </c>
      <c r="D830" s="6" t="s">
        <v>835</v>
      </c>
      <c r="E830" s="6" t="s">
        <v>209</v>
      </c>
      <c r="F830" s="6" t="s">
        <v>125</v>
      </c>
      <c r="G830" s="6">
        <v>169</v>
      </c>
      <c r="H830" s="6">
        <v>1216</v>
      </c>
      <c r="I830" s="6">
        <v>176</v>
      </c>
      <c r="J830" s="6">
        <v>1216</v>
      </c>
      <c r="K830" s="6">
        <v>176</v>
      </c>
      <c r="L830" s="6">
        <v>1216</v>
      </c>
      <c r="M830" s="6" t="s">
        <v>1089</v>
      </c>
      <c r="N830" s="6" t="s">
        <v>1090</v>
      </c>
      <c r="O830" s="6" t="s">
        <v>38</v>
      </c>
      <c r="P830" s="6" t="s">
        <v>1091</v>
      </c>
      <c r="Q830" s="6"/>
      <c r="R830" s="6"/>
    </row>
    <row r="831" spans="1:18" x14ac:dyDescent="0.25">
      <c r="A831" s="6" t="s">
        <v>0</v>
      </c>
      <c r="B831" s="6" t="s">
        <v>5</v>
      </c>
      <c r="C831" s="6" t="s">
        <v>834</v>
      </c>
      <c r="D831" s="6" t="s">
        <v>835</v>
      </c>
      <c r="E831" s="6" t="s">
        <v>209</v>
      </c>
      <c r="F831" s="6" t="s">
        <v>125</v>
      </c>
      <c r="G831" s="6">
        <v>169</v>
      </c>
      <c r="H831" s="6">
        <v>1216</v>
      </c>
      <c r="I831" s="6">
        <v>176</v>
      </c>
      <c r="J831" s="6">
        <v>1216</v>
      </c>
      <c r="K831" s="6">
        <v>176</v>
      </c>
      <c r="L831" s="6">
        <v>1216</v>
      </c>
      <c r="M831" s="6" t="s">
        <v>1089</v>
      </c>
      <c r="N831" s="6" t="s">
        <v>1092</v>
      </c>
      <c r="O831" s="6" t="s">
        <v>1103</v>
      </c>
      <c r="P831" s="6" t="s">
        <v>1104</v>
      </c>
      <c r="Q831" s="6"/>
      <c r="R831" s="6"/>
    </row>
    <row r="832" spans="1:18" x14ac:dyDescent="0.25">
      <c r="A832" s="6" t="s">
        <v>0</v>
      </c>
      <c r="B832" s="6" t="s">
        <v>5</v>
      </c>
      <c r="C832" s="6" t="s">
        <v>834</v>
      </c>
      <c r="D832" s="6" t="s">
        <v>835</v>
      </c>
      <c r="E832" s="6" t="s">
        <v>209</v>
      </c>
      <c r="F832" s="6" t="s">
        <v>125</v>
      </c>
      <c r="G832" s="6">
        <v>169</v>
      </c>
      <c r="H832" s="6">
        <v>1216</v>
      </c>
      <c r="I832" s="6">
        <v>176</v>
      </c>
      <c r="J832" s="6">
        <v>1216</v>
      </c>
      <c r="K832" s="6">
        <v>176</v>
      </c>
      <c r="L832" s="6">
        <v>1216</v>
      </c>
      <c r="M832" s="6" t="s">
        <v>1089</v>
      </c>
      <c r="N832" s="6" t="s">
        <v>1095</v>
      </c>
      <c r="O832" s="6" t="s">
        <v>38</v>
      </c>
      <c r="P832" s="6" t="s">
        <v>1102</v>
      </c>
      <c r="Q832" s="6"/>
      <c r="R832" s="6"/>
    </row>
    <row r="833" spans="1:18" x14ac:dyDescent="0.25">
      <c r="A833" s="6" t="s">
        <v>0</v>
      </c>
      <c r="B833" s="6" t="s">
        <v>5</v>
      </c>
      <c r="C833" s="6" t="s">
        <v>834</v>
      </c>
      <c r="D833" s="6" t="s">
        <v>835</v>
      </c>
      <c r="E833" s="6" t="s">
        <v>209</v>
      </c>
      <c r="F833" s="6" t="s">
        <v>125</v>
      </c>
      <c r="G833" s="6">
        <v>169</v>
      </c>
      <c r="H833" s="6">
        <v>1216</v>
      </c>
      <c r="I833" s="6">
        <v>176</v>
      </c>
      <c r="J833" s="6">
        <v>1216</v>
      </c>
      <c r="K833" s="6">
        <v>176</v>
      </c>
      <c r="L833" s="6">
        <v>1216</v>
      </c>
      <c r="M833" s="6" t="s">
        <v>1097</v>
      </c>
      <c r="N833" s="6" t="s">
        <v>1090</v>
      </c>
      <c r="O833" s="6" t="s">
        <v>38</v>
      </c>
      <c r="P833" s="6" t="s">
        <v>1110</v>
      </c>
      <c r="Q833" s="6"/>
      <c r="R833" s="6"/>
    </row>
    <row r="834" spans="1:18" x14ac:dyDescent="0.25">
      <c r="A834" s="6" t="s">
        <v>0</v>
      </c>
      <c r="B834" s="6" t="s">
        <v>5</v>
      </c>
      <c r="C834" s="6" t="s">
        <v>834</v>
      </c>
      <c r="D834" s="6" t="s">
        <v>835</v>
      </c>
      <c r="E834" s="6" t="s">
        <v>209</v>
      </c>
      <c r="F834" s="6" t="s">
        <v>125</v>
      </c>
      <c r="G834" s="6">
        <v>169</v>
      </c>
      <c r="H834" s="6">
        <v>1216</v>
      </c>
      <c r="I834" s="6">
        <v>176</v>
      </c>
      <c r="J834" s="6">
        <v>1216</v>
      </c>
      <c r="K834" s="6">
        <v>176</v>
      </c>
      <c r="L834" s="6">
        <v>1216</v>
      </c>
      <c r="M834" s="6" t="s">
        <v>1097</v>
      </c>
      <c r="N834" s="6" t="s">
        <v>1092</v>
      </c>
      <c r="O834" s="6" t="s">
        <v>26</v>
      </c>
      <c r="P834" s="6" t="s">
        <v>1099</v>
      </c>
      <c r="Q834" s="6"/>
      <c r="R834" s="6"/>
    </row>
    <row r="835" spans="1:18" x14ac:dyDescent="0.25">
      <c r="A835" s="6" t="s">
        <v>0</v>
      </c>
      <c r="B835" s="6" t="s">
        <v>5</v>
      </c>
      <c r="C835" s="6" t="s">
        <v>834</v>
      </c>
      <c r="D835" s="6" t="s">
        <v>835</v>
      </c>
      <c r="E835" s="6" t="s">
        <v>209</v>
      </c>
      <c r="F835" s="6" t="s">
        <v>125</v>
      </c>
      <c r="G835" s="6">
        <v>169</v>
      </c>
      <c r="H835" s="6">
        <v>1216</v>
      </c>
      <c r="I835" s="6">
        <v>176</v>
      </c>
      <c r="J835" s="6">
        <v>1216</v>
      </c>
      <c r="K835" s="6">
        <v>176</v>
      </c>
      <c r="L835" s="6">
        <v>1216</v>
      </c>
      <c r="M835" s="6" t="s">
        <v>1097</v>
      </c>
      <c r="N835" s="6" t="s">
        <v>1095</v>
      </c>
      <c r="O835" s="6" t="s">
        <v>38</v>
      </c>
      <c r="P835" s="6" t="s">
        <v>1109</v>
      </c>
      <c r="Q835" s="6"/>
      <c r="R835" s="6"/>
    </row>
    <row r="836" spans="1:18" x14ac:dyDescent="0.25">
      <c r="A836" s="6" t="s">
        <v>0</v>
      </c>
      <c r="B836" s="6" t="s">
        <v>5</v>
      </c>
      <c r="C836" s="6" t="s">
        <v>834</v>
      </c>
      <c r="D836" s="6" t="s">
        <v>835</v>
      </c>
      <c r="E836" s="6" t="s">
        <v>209</v>
      </c>
      <c r="F836" s="6" t="s">
        <v>125</v>
      </c>
      <c r="G836" s="6">
        <v>169</v>
      </c>
      <c r="H836" s="6">
        <v>1216</v>
      </c>
      <c r="I836" s="6">
        <v>176</v>
      </c>
      <c r="J836" s="6">
        <v>1216</v>
      </c>
      <c r="K836" s="6">
        <v>176</v>
      </c>
      <c r="L836" s="6">
        <v>1216</v>
      </c>
      <c r="M836" s="6" t="s">
        <v>1101</v>
      </c>
      <c r="N836" s="6" t="s">
        <v>1090</v>
      </c>
      <c r="O836" s="6" t="s">
        <v>36</v>
      </c>
      <c r="P836" s="6" t="s">
        <v>1105</v>
      </c>
      <c r="Q836" s="6"/>
      <c r="R836" s="6"/>
    </row>
    <row r="837" spans="1:18" x14ac:dyDescent="0.25">
      <c r="A837" s="6" t="s">
        <v>0</v>
      </c>
      <c r="B837" s="6" t="s">
        <v>5</v>
      </c>
      <c r="C837" s="6" t="s">
        <v>834</v>
      </c>
      <c r="D837" s="6" t="s">
        <v>835</v>
      </c>
      <c r="E837" s="6" t="s">
        <v>209</v>
      </c>
      <c r="F837" s="6" t="s">
        <v>125</v>
      </c>
      <c r="G837" s="6">
        <v>169</v>
      </c>
      <c r="H837" s="6">
        <v>1216</v>
      </c>
      <c r="I837" s="6">
        <v>176</v>
      </c>
      <c r="J837" s="6">
        <v>1216</v>
      </c>
      <c r="K837" s="6">
        <v>176</v>
      </c>
      <c r="L837" s="6">
        <v>1216</v>
      </c>
      <c r="M837" s="6" t="s">
        <v>1101</v>
      </c>
      <c r="N837" s="6" t="s">
        <v>1092</v>
      </c>
      <c r="O837" s="6" t="s">
        <v>1103</v>
      </c>
      <c r="P837" s="6" t="s">
        <v>1113</v>
      </c>
      <c r="Q837" s="6"/>
      <c r="R837" s="6"/>
    </row>
    <row r="838" spans="1:18" x14ac:dyDescent="0.25">
      <c r="A838" s="6" t="s">
        <v>0</v>
      </c>
      <c r="B838" s="6" t="s">
        <v>5</v>
      </c>
      <c r="C838" s="6" t="s">
        <v>834</v>
      </c>
      <c r="D838" s="6" t="s">
        <v>835</v>
      </c>
      <c r="E838" s="6" t="s">
        <v>209</v>
      </c>
      <c r="F838" s="6" t="s">
        <v>125</v>
      </c>
      <c r="G838" s="6">
        <v>169</v>
      </c>
      <c r="H838" s="6">
        <v>1216</v>
      </c>
      <c r="I838" s="6">
        <v>176</v>
      </c>
      <c r="J838" s="6">
        <v>1216</v>
      </c>
      <c r="K838" s="6">
        <v>176</v>
      </c>
      <c r="L838" s="6">
        <v>1216</v>
      </c>
      <c r="M838" s="6" t="s">
        <v>1101</v>
      </c>
      <c r="N838" s="6" t="s">
        <v>1095</v>
      </c>
      <c r="O838" s="6" t="s">
        <v>39</v>
      </c>
      <c r="P838" s="6" t="s">
        <v>1107</v>
      </c>
      <c r="Q838" s="6"/>
      <c r="R838" s="6"/>
    </row>
    <row r="839" spans="1:18" x14ac:dyDescent="0.25">
      <c r="A839" s="6" t="s">
        <v>0</v>
      </c>
      <c r="B839" s="6" t="s">
        <v>5</v>
      </c>
      <c r="C839" s="6" t="s">
        <v>834</v>
      </c>
      <c r="D839" s="6" t="s">
        <v>835</v>
      </c>
      <c r="E839" s="6" t="s">
        <v>209</v>
      </c>
      <c r="F839" s="6" t="s">
        <v>125</v>
      </c>
      <c r="G839" s="6">
        <v>169</v>
      </c>
      <c r="H839" s="6">
        <v>1216</v>
      </c>
      <c r="I839" s="6">
        <v>176</v>
      </c>
      <c r="J839" s="6">
        <v>1216</v>
      </c>
      <c r="K839" s="6">
        <v>176</v>
      </c>
      <c r="L839" s="6">
        <v>1216</v>
      </c>
      <c r="M839" s="6" t="s">
        <v>1106</v>
      </c>
      <c r="N839" s="6" t="s">
        <v>1090</v>
      </c>
      <c r="O839" s="6" t="s">
        <v>26</v>
      </c>
      <c r="P839" s="6" t="s">
        <v>1114</v>
      </c>
      <c r="Q839" s="6"/>
      <c r="R839" s="6"/>
    </row>
    <row r="840" spans="1:18" x14ac:dyDescent="0.25">
      <c r="A840" s="6" t="s">
        <v>0</v>
      </c>
      <c r="B840" s="6" t="s">
        <v>5</v>
      </c>
      <c r="C840" s="6" t="s">
        <v>834</v>
      </c>
      <c r="D840" s="6" t="s">
        <v>835</v>
      </c>
      <c r="E840" s="6" t="s">
        <v>209</v>
      </c>
      <c r="F840" s="6" t="s">
        <v>125</v>
      </c>
      <c r="G840" s="6">
        <v>169</v>
      </c>
      <c r="H840" s="6">
        <v>1216</v>
      </c>
      <c r="I840" s="6">
        <v>176</v>
      </c>
      <c r="J840" s="6">
        <v>1216</v>
      </c>
      <c r="K840" s="6">
        <v>176</v>
      </c>
      <c r="L840" s="6">
        <v>1216</v>
      </c>
      <c r="M840" s="6" t="s">
        <v>1106</v>
      </c>
      <c r="N840" s="6" t="s">
        <v>1092</v>
      </c>
      <c r="O840" s="6" t="s">
        <v>26</v>
      </c>
      <c r="P840" s="6" t="s">
        <v>1100</v>
      </c>
      <c r="Q840" s="6"/>
      <c r="R840" s="6"/>
    </row>
    <row r="841" spans="1:18" x14ac:dyDescent="0.25">
      <c r="A841" s="6" t="s">
        <v>0</v>
      </c>
      <c r="B841" s="6" t="s">
        <v>5</v>
      </c>
      <c r="C841" s="6" t="s">
        <v>834</v>
      </c>
      <c r="D841" s="6" t="s">
        <v>835</v>
      </c>
      <c r="E841" s="6" t="s">
        <v>209</v>
      </c>
      <c r="F841" s="6" t="s">
        <v>125</v>
      </c>
      <c r="G841" s="6">
        <v>169</v>
      </c>
      <c r="H841" s="6">
        <v>1216</v>
      </c>
      <c r="I841" s="6">
        <v>176</v>
      </c>
      <c r="J841" s="6">
        <v>1216</v>
      </c>
      <c r="K841" s="6">
        <v>176</v>
      </c>
      <c r="L841" s="6">
        <v>1216</v>
      </c>
      <c r="M841" s="6" t="s">
        <v>1106</v>
      </c>
      <c r="N841" s="6" t="s">
        <v>1095</v>
      </c>
      <c r="O841" s="6" t="s">
        <v>26</v>
      </c>
      <c r="P841" s="6" t="s">
        <v>1098</v>
      </c>
      <c r="Q841" s="6"/>
      <c r="R841" s="6"/>
    </row>
    <row r="842" spans="1:18" x14ac:dyDescent="0.25">
      <c r="A842" s="6" t="s">
        <v>0</v>
      </c>
      <c r="B842" s="6" t="s">
        <v>5</v>
      </c>
      <c r="C842" s="6" t="s">
        <v>716</v>
      </c>
      <c r="D842" s="6" t="s">
        <v>717</v>
      </c>
      <c r="E842" s="6" t="s">
        <v>209</v>
      </c>
      <c r="F842" s="6" t="s">
        <v>98</v>
      </c>
      <c r="G842" s="6">
        <v>1295</v>
      </c>
      <c r="H842" s="6">
        <v>6509</v>
      </c>
      <c r="I842" s="6"/>
      <c r="J842" s="6">
        <v>6258</v>
      </c>
      <c r="K842" s="6">
        <v>1351</v>
      </c>
      <c r="L842" s="6">
        <v>6868</v>
      </c>
      <c r="M842" s="6" t="s">
        <v>1089</v>
      </c>
      <c r="N842" s="6" t="s">
        <v>1090</v>
      </c>
      <c r="O842" s="6" t="s">
        <v>39</v>
      </c>
      <c r="P842" s="6" t="s">
        <v>1112</v>
      </c>
      <c r="Q842" s="6"/>
      <c r="R842" s="6"/>
    </row>
    <row r="843" spans="1:18" x14ac:dyDescent="0.25">
      <c r="A843" s="6" t="s">
        <v>0</v>
      </c>
      <c r="B843" s="6" t="s">
        <v>5</v>
      </c>
      <c r="C843" s="6" t="s">
        <v>716</v>
      </c>
      <c r="D843" s="6" t="s">
        <v>717</v>
      </c>
      <c r="E843" s="6" t="s">
        <v>209</v>
      </c>
      <c r="F843" s="6" t="s">
        <v>98</v>
      </c>
      <c r="G843" s="6">
        <v>1295</v>
      </c>
      <c r="H843" s="6">
        <v>6509</v>
      </c>
      <c r="I843" s="6"/>
      <c r="J843" s="6">
        <v>6258</v>
      </c>
      <c r="K843" s="6">
        <v>1351</v>
      </c>
      <c r="L843" s="6">
        <v>6868</v>
      </c>
      <c r="M843" s="6" t="s">
        <v>1089</v>
      </c>
      <c r="N843" s="6" t="s">
        <v>1092</v>
      </c>
      <c r="O843" s="6" t="s">
        <v>26</v>
      </c>
      <c r="P843" s="6" t="s">
        <v>1114</v>
      </c>
      <c r="Q843" s="6"/>
      <c r="R843" s="6"/>
    </row>
    <row r="844" spans="1:18" x14ac:dyDescent="0.25">
      <c r="A844" s="6" t="s">
        <v>0</v>
      </c>
      <c r="B844" s="6" t="s">
        <v>5</v>
      </c>
      <c r="C844" s="6" t="s">
        <v>716</v>
      </c>
      <c r="D844" s="6" t="s">
        <v>717</v>
      </c>
      <c r="E844" s="6" t="s">
        <v>209</v>
      </c>
      <c r="F844" s="6" t="s">
        <v>98</v>
      </c>
      <c r="G844" s="6">
        <v>1295</v>
      </c>
      <c r="H844" s="6">
        <v>6509</v>
      </c>
      <c r="I844" s="6"/>
      <c r="J844" s="6">
        <v>6258</v>
      </c>
      <c r="K844" s="6">
        <v>1351</v>
      </c>
      <c r="L844" s="6">
        <v>6868</v>
      </c>
      <c r="M844" s="6" t="s">
        <v>1089</v>
      </c>
      <c r="N844" s="6" t="s">
        <v>1095</v>
      </c>
      <c r="O844" s="6" t="s">
        <v>38</v>
      </c>
      <c r="P844" s="6" t="s">
        <v>1102</v>
      </c>
      <c r="Q844" s="6"/>
      <c r="R844" s="6"/>
    </row>
    <row r="845" spans="1:18" x14ac:dyDescent="0.25">
      <c r="A845" s="6" t="s">
        <v>0</v>
      </c>
      <c r="B845" s="6" t="s">
        <v>5</v>
      </c>
      <c r="C845" s="6" t="s">
        <v>716</v>
      </c>
      <c r="D845" s="6" t="s">
        <v>717</v>
      </c>
      <c r="E845" s="6" t="s">
        <v>209</v>
      </c>
      <c r="F845" s="6" t="s">
        <v>98</v>
      </c>
      <c r="G845" s="6">
        <v>1295</v>
      </c>
      <c r="H845" s="6">
        <v>6509</v>
      </c>
      <c r="I845" s="6"/>
      <c r="J845" s="6">
        <v>6258</v>
      </c>
      <c r="K845" s="6">
        <v>1351</v>
      </c>
      <c r="L845" s="6">
        <v>6868</v>
      </c>
      <c r="M845" s="6" t="s">
        <v>1097</v>
      </c>
      <c r="N845" s="6" t="s">
        <v>1090</v>
      </c>
      <c r="O845" s="6" t="s">
        <v>38</v>
      </c>
      <c r="P845" s="6" t="s">
        <v>1091</v>
      </c>
      <c r="Q845" s="6"/>
      <c r="R845" s="6"/>
    </row>
    <row r="846" spans="1:18" x14ac:dyDescent="0.25">
      <c r="A846" s="6" t="s">
        <v>0</v>
      </c>
      <c r="B846" s="6" t="s">
        <v>5</v>
      </c>
      <c r="C846" s="6" t="s">
        <v>716</v>
      </c>
      <c r="D846" s="6" t="s">
        <v>717</v>
      </c>
      <c r="E846" s="6" t="s">
        <v>209</v>
      </c>
      <c r="F846" s="6" t="s">
        <v>98</v>
      </c>
      <c r="G846" s="6">
        <v>1295</v>
      </c>
      <c r="H846" s="6">
        <v>6509</v>
      </c>
      <c r="I846" s="6"/>
      <c r="J846" s="6">
        <v>6258</v>
      </c>
      <c r="K846" s="6">
        <v>1351</v>
      </c>
      <c r="L846" s="6">
        <v>6868</v>
      </c>
      <c r="M846" s="6" t="s">
        <v>1097</v>
      </c>
      <c r="N846" s="6" t="s">
        <v>1092</v>
      </c>
      <c r="O846" s="6" t="s">
        <v>40</v>
      </c>
      <c r="P846" s="6" t="s">
        <v>1111</v>
      </c>
      <c r="Q846" s="6"/>
      <c r="R846" s="6"/>
    </row>
    <row r="847" spans="1:18" x14ac:dyDescent="0.25">
      <c r="A847" s="6" t="s">
        <v>0</v>
      </c>
      <c r="B847" s="6" t="s">
        <v>5</v>
      </c>
      <c r="C847" s="6" t="s">
        <v>716</v>
      </c>
      <c r="D847" s="6" t="s">
        <v>717</v>
      </c>
      <c r="E847" s="6" t="s">
        <v>209</v>
      </c>
      <c r="F847" s="6" t="s">
        <v>98</v>
      </c>
      <c r="G847" s="6">
        <v>1295</v>
      </c>
      <c r="H847" s="6">
        <v>6509</v>
      </c>
      <c r="I847" s="6"/>
      <c r="J847" s="6">
        <v>6258</v>
      </c>
      <c r="K847" s="6">
        <v>1351</v>
      </c>
      <c r="L847" s="6">
        <v>6868</v>
      </c>
      <c r="M847" s="6" t="s">
        <v>1097</v>
      </c>
      <c r="N847" s="6" t="s">
        <v>1095</v>
      </c>
      <c r="O847" s="6" t="s">
        <v>1103</v>
      </c>
      <c r="P847" s="6" t="s">
        <v>1104</v>
      </c>
      <c r="Q847" s="6"/>
      <c r="R847" s="6"/>
    </row>
    <row r="848" spans="1:18" x14ac:dyDescent="0.25">
      <c r="A848" s="6" t="s">
        <v>0</v>
      </c>
      <c r="B848" s="6" t="s">
        <v>5</v>
      </c>
      <c r="C848" s="6" t="s">
        <v>716</v>
      </c>
      <c r="D848" s="6" t="s">
        <v>717</v>
      </c>
      <c r="E848" s="6" t="s">
        <v>209</v>
      </c>
      <c r="F848" s="6" t="s">
        <v>98</v>
      </c>
      <c r="G848" s="6">
        <v>1295</v>
      </c>
      <c r="H848" s="6">
        <v>6509</v>
      </c>
      <c r="I848" s="6"/>
      <c r="J848" s="6">
        <v>6258</v>
      </c>
      <c r="K848" s="6">
        <v>1351</v>
      </c>
      <c r="L848" s="6">
        <v>6868</v>
      </c>
      <c r="M848" s="6" t="s">
        <v>1101</v>
      </c>
      <c r="N848" s="6" t="s">
        <v>1090</v>
      </c>
      <c r="O848" s="6" t="s">
        <v>1103</v>
      </c>
      <c r="P848" s="6" t="s">
        <v>1113</v>
      </c>
      <c r="Q848" s="6"/>
      <c r="R848" s="6"/>
    </row>
    <row r="849" spans="1:18" x14ac:dyDescent="0.25">
      <c r="A849" s="6" t="s">
        <v>0</v>
      </c>
      <c r="B849" s="6" t="s">
        <v>5</v>
      </c>
      <c r="C849" s="6" t="s">
        <v>716</v>
      </c>
      <c r="D849" s="6" t="s">
        <v>717</v>
      </c>
      <c r="E849" s="6" t="s">
        <v>209</v>
      </c>
      <c r="F849" s="6" t="s">
        <v>98</v>
      </c>
      <c r="G849" s="6">
        <v>1295</v>
      </c>
      <c r="H849" s="6">
        <v>6509</v>
      </c>
      <c r="I849" s="6"/>
      <c r="J849" s="6">
        <v>6258</v>
      </c>
      <c r="K849" s="6">
        <v>1351</v>
      </c>
      <c r="L849" s="6">
        <v>6868</v>
      </c>
      <c r="M849" s="6" t="s">
        <v>1101</v>
      </c>
      <c r="N849" s="6" t="s">
        <v>1092</v>
      </c>
      <c r="O849" s="6" t="s">
        <v>36</v>
      </c>
      <c r="P849" s="6" t="s">
        <v>1105</v>
      </c>
      <c r="Q849" s="6"/>
      <c r="R849" s="6"/>
    </row>
    <row r="850" spans="1:18" x14ac:dyDescent="0.25">
      <c r="A850" s="6" t="s">
        <v>0</v>
      </c>
      <c r="B850" s="6" t="s">
        <v>5</v>
      </c>
      <c r="C850" s="6" t="s">
        <v>716</v>
      </c>
      <c r="D850" s="6" t="s">
        <v>717</v>
      </c>
      <c r="E850" s="6" t="s">
        <v>209</v>
      </c>
      <c r="F850" s="6" t="s">
        <v>98</v>
      </c>
      <c r="G850" s="6">
        <v>1295</v>
      </c>
      <c r="H850" s="6">
        <v>6509</v>
      </c>
      <c r="I850" s="6"/>
      <c r="J850" s="6">
        <v>6258</v>
      </c>
      <c r="K850" s="6">
        <v>1351</v>
      </c>
      <c r="L850" s="6">
        <v>6868</v>
      </c>
      <c r="M850" s="6" t="s">
        <v>1101</v>
      </c>
      <c r="N850" s="6" t="s">
        <v>1095</v>
      </c>
      <c r="O850" s="6" t="s">
        <v>26</v>
      </c>
      <c r="P850" s="6" t="s">
        <v>1100</v>
      </c>
      <c r="Q850" s="6"/>
      <c r="R850" s="6"/>
    </row>
    <row r="851" spans="1:18" x14ac:dyDescent="0.25">
      <c r="A851" s="6" t="s">
        <v>0</v>
      </c>
      <c r="B851" s="6" t="s">
        <v>5</v>
      </c>
      <c r="C851" s="6" t="s">
        <v>716</v>
      </c>
      <c r="D851" s="6" t="s">
        <v>717</v>
      </c>
      <c r="E851" s="6" t="s">
        <v>209</v>
      </c>
      <c r="F851" s="6" t="s">
        <v>98</v>
      </c>
      <c r="G851" s="6">
        <v>1295</v>
      </c>
      <c r="H851" s="6">
        <v>6509</v>
      </c>
      <c r="I851" s="6"/>
      <c r="J851" s="6">
        <v>6258</v>
      </c>
      <c r="K851" s="6">
        <v>1351</v>
      </c>
      <c r="L851" s="6">
        <v>6868</v>
      </c>
      <c r="M851" s="6" t="s">
        <v>1106</v>
      </c>
      <c r="N851" s="6" t="s">
        <v>1090</v>
      </c>
      <c r="O851" s="6" t="s">
        <v>40</v>
      </c>
      <c r="P851" s="6" t="s">
        <v>1120</v>
      </c>
      <c r="Q851" s="6"/>
      <c r="R851" s="6"/>
    </row>
    <row r="852" spans="1:18" x14ac:dyDescent="0.25">
      <c r="A852" s="6" t="s">
        <v>0</v>
      </c>
      <c r="B852" s="6" t="s">
        <v>5</v>
      </c>
      <c r="C852" s="6" t="s">
        <v>716</v>
      </c>
      <c r="D852" s="6" t="s">
        <v>717</v>
      </c>
      <c r="E852" s="6" t="s">
        <v>209</v>
      </c>
      <c r="F852" s="6" t="s">
        <v>98</v>
      </c>
      <c r="G852" s="6">
        <v>1295</v>
      </c>
      <c r="H852" s="6">
        <v>6509</v>
      </c>
      <c r="I852" s="6"/>
      <c r="J852" s="6">
        <v>6258</v>
      </c>
      <c r="K852" s="6">
        <v>1351</v>
      </c>
      <c r="L852" s="6">
        <v>6868</v>
      </c>
      <c r="M852" s="6" t="s">
        <v>1106</v>
      </c>
      <c r="N852" s="6" t="s">
        <v>1092</v>
      </c>
      <c r="O852" s="6" t="s">
        <v>36</v>
      </c>
      <c r="P852" s="6" t="s">
        <v>1096</v>
      </c>
      <c r="Q852" s="6"/>
      <c r="R852" s="6"/>
    </row>
    <row r="853" spans="1:18" x14ac:dyDescent="0.25">
      <c r="A853" s="6" t="s">
        <v>0</v>
      </c>
      <c r="B853" s="6" t="s">
        <v>5</v>
      </c>
      <c r="C853" s="6" t="s">
        <v>716</v>
      </c>
      <c r="D853" s="6" t="s">
        <v>717</v>
      </c>
      <c r="E853" s="6" t="s">
        <v>209</v>
      </c>
      <c r="F853" s="6" t="s">
        <v>98</v>
      </c>
      <c r="G853" s="6">
        <v>1295</v>
      </c>
      <c r="H853" s="6">
        <v>6509</v>
      </c>
      <c r="I853" s="6"/>
      <c r="J853" s="6">
        <v>6258</v>
      </c>
      <c r="K853" s="6">
        <v>1351</v>
      </c>
      <c r="L853" s="6">
        <v>6868</v>
      </c>
      <c r="M853" s="6" t="s">
        <v>1106</v>
      </c>
      <c r="N853" s="6" t="s">
        <v>1095</v>
      </c>
      <c r="O853" s="6" t="s">
        <v>39</v>
      </c>
      <c r="P853" s="6" t="s">
        <v>1107</v>
      </c>
      <c r="Q853" s="6"/>
      <c r="R853" s="6"/>
    </row>
    <row r="854" spans="1:18" x14ac:dyDescent="0.25">
      <c r="A854" s="6" t="s">
        <v>0</v>
      </c>
      <c r="B854" s="6" t="s">
        <v>5</v>
      </c>
      <c r="C854" s="6" t="s">
        <v>709</v>
      </c>
      <c r="D854" s="6" t="s">
        <v>710</v>
      </c>
      <c r="E854" s="6" t="s">
        <v>209</v>
      </c>
      <c r="F854" s="6" t="s">
        <v>132</v>
      </c>
      <c r="G854" s="6">
        <v>610</v>
      </c>
      <c r="H854" s="6">
        <v>2750</v>
      </c>
      <c r="I854" s="6">
        <v>609</v>
      </c>
      <c r="J854" s="6">
        <v>2630</v>
      </c>
      <c r="K854" s="6">
        <v>609</v>
      </c>
      <c r="L854" s="6">
        <v>2630</v>
      </c>
      <c r="M854" s="6" t="s">
        <v>1089</v>
      </c>
      <c r="N854" s="6" t="s">
        <v>1090</v>
      </c>
      <c r="O854" s="6" t="s">
        <v>38</v>
      </c>
      <c r="P854" s="6" t="s">
        <v>1091</v>
      </c>
      <c r="Q854" s="6"/>
      <c r="R854" s="6"/>
    </row>
    <row r="855" spans="1:18" x14ac:dyDescent="0.25">
      <c r="A855" s="6" t="s">
        <v>0</v>
      </c>
      <c r="B855" s="6" t="s">
        <v>5</v>
      </c>
      <c r="C855" s="6" t="s">
        <v>709</v>
      </c>
      <c r="D855" s="6" t="s">
        <v>710</v>
      </c>
      <c r="E855" s="6" t="s">
        <v>209</v>
      </c>
      <c r="F855" s="6" t="s">
        <v>132</v>
      </c>
      <c r="G855" s="6">
        <v>610</v>
      </c>
      <c r="H855" s="6">
        <v>2750</v>
      </c>
      <c r="I855" s="6">
        <v>609</v>
      </c>
      <c r="J855" s="6">
        <v>2630</v>
      </c>
      <c r="K855" s="6">
        <v>609</v>
      </c>
      <c r="L855" s="6">
        <v>2630</v>
      </c>
      <c r="M855" s="6" t="s">
        <v>1089</v>
      </c>
      <c r="N855" s="6" t="s">
        <v>1092</v>
      </c>
      <c r="O855" s="6" t="s">
        <v>39</v>
      </c>
      <c r="P855" s="6" t="s">
        <v>1112</v>
      </c>
      <c r="Q855" s="6"/>
      <c r="R855" s="6"/>
    </row>
    <row r="856" spans="1:18" x14ac:dyDescent="0.25">
      <c r="A856" s="6" t="s">
        <v>0</v>
      </c>
      <c r="B856" s="6" t="s">
        <v>5</v>
      </c>
      <c r="C856" s="6" t="s">
        <v>709</v>
      </c>
      <c r="D856" s="6" t="s">
        <v>710</v>
      </c>
      <c r="E856" s="6" t="s">
        <v>209</v>
      </c>
      <c r="F856" s="6" t="s">
        <v>132</v>
      </c>
      <c r="G856" s="6">
        <v>610</v>
      </c>
      <c r="H856" s="6">
        <v>2750</v>
      </c>
      <c r="I856" s="6">
        <v>609</v>
      </c>
      <c r="J856" s="6">
        <v>2630</v>
      </c>
      <c r="K856" s="6">
        <v>609</v>
      </c>
      <c r="L856" s="6">
        <v>2630</v>
      </c>
      <c r="M856" s="6" t="s">
        <v>1089</v>
      </c>
      <c r="N856" s="6" t="s">
        <v>1095</v>
      </c>
      <c r="O856" s="6" t="s">
        <v>47</v>
      </c>
      <c r="P856" s="6" t="s">
        <v>1119</v>
      </c>
      <c r="Q856" s="6"/>
      <c r="R856" s="6"/>
    </row>
    <row r="857" spans="1:18" x14ac:dyDescent="0.25">
      <c r="A857" s="6" t="s">
        <v>0</v>
      </c>
      <c r="B857" s="6" t="s">
        <v>5</v>
      </c>
      <c r="C857" s="6" t="s">
        <v>709</v>
      </c>
      <c r="D857" s="6" t="s">
        <v>710</v>
      </c>
      <c r="E857" s="6" t="s">
        <v>209</v>
      </c>
      <c r="F857" s="6" t="s">
        <v>132</v>
      </c>
      <c r="G857" s="6">
        <v>610</v>
      </c>
      <c r="H857" s="6">
        <v>2750</v>
      </c>
      <c r="I857" s="6">
        <v>609</v>
      </c>
      <c r="J857" s="6">
        <v>2630</v>
      </c>
      <c r="K857" s="6">
        <v>609</v>
      </c>
      <c r="L857" s="6">
        <v>2630</v>
      </c>
      <c r="M857" s="6" t="s">
        <v>1097</v>
      </c>
      <c r="N857" s="6" t="s">
        <v>1090</v>
      </c>
      <c r="O857" s="6" t="s">
        <v>38</v>
      </c>
      <c r="P857" s="6" t="s">
        <v>1109</v>
      </c>
      <c r="Q857" s="6"/>
      <c r="R857" s="6"/>
    </row>
    <row r="858" spans="1:18" x14ac:dyDescent="0.25">
      <c r="A858" s="6" t="s">
        <v>0</v>
      </c>
      <c r="B858" s="6" t="s">
        <v>5</v>
      </c>
      <c r="C858" s="6" t="s">
        <v>709</v>
      </c>
      <c r="D858" s="6" t="s">
        <v>710</v>
      </c>
      <c r="E858" s="6" t="s">
        <v>209</v>
      </c>
      <c r="F858" s="6" t="s">
        <v>132</v>
      </c>
      <c r="G858" s="6">
        <v>610</v>
      </c>
      <c r="H858" s="6">
        <v>2750</v>
      </c>
      <c r="I858" s="6">
        <v>609</v>
      </c>
      <c r="J858" s="6">
        <v>2630</v>
      </c>
      <c r="K858" s="6">
        <v>609</v>
      </c>
      <c r="L858" s="6">
        <v>2630</v>
      </c>
      <c r="M858" s="6" t="s">
        <v>1097</v>
      </c>
      <c r="N858" s="6" t="s">
        <v>1092</v>
      </c>
      <c r="O858" s="6" t="s">
        <v>26</v>
      </c>
      <c r="P858" s="6" t="s">
        <v>1099</v>
      </c>
      <c r="Q858" s="6"/>
      <c r="R858" s="6"/>
    </row>
    <row r="859" spans="1:18" x14ac:dyDescent="0.25">
      <c r="A859" s="6" t="s">
        <v>0</v>
      </c>
      <c r="B859" s="6" t="s">
        <v>5</v>
      </c>
      <c r="C859" s="6" t="s">
        <v>709</v>
      </c>
      <c r="D859" s="6" t="s">
        <v>710</v>
      </c>
      <c r="E859" s="6" t="s">
        <v>209</v>
      </c>
      <c r="F859" s="6" t="s">
        <v>132</v>
      </c>
      <c r="G859" s="6">
        <v>610</v>
      </c>
      <c r="H859" s="6">
        <v>2750</v>
      </c>
      <c r="I859" s="6">
        <v>609</v>
      </c>
      <c r="J859" s="6">
        <v>2630</v>
      </c>
      <c r="K859" s="6">
        <v>609</v>
      </c>
      <c r="L859" s="6">
        <v>2630</v>
      </c>
      <c r="M859" s="6" t="s">
        <v>1097</v>
      </c>
      <c r="N859" s="6" t="s">
        <v>1095</v>
      </c>
      <c r="O859" s="6" t="s">
        <v>47</v>
      </c>
      <c r="P859" s="6" t="s">
        <v>1119</v>
      </c>
      <c r="Q859" s="6"/>
      <c r="R859" s="6"/>
    </row>
    <row r="860" spans="1:18" x14ac:dyDescent="0.25">
      <c r="A860" s="6" t="s">
        <v>0</v>
      </c>
      <c r="B860" s="6" t="s">
        <v>5</v>
      </c>
      <c r="C860" s="6" t="s">
        <v>709</v>
      </c>
      <c r="D860" s="6" t="s">
        <v>710</v>
      </c>
      <c r="E860" s="6" t="s">
        <v>209</v>
      </c>
      <c r="F860" s="6" t="s">
        <v>132</v>
      </c>
      <c r="G860" s="6">
        <v>610</v>
      </c>
      <c r="H860" s="6">
        <v>2750</v>
      </c>
      <c r="I860" s="6">
        <v>609</v>
      </c>
      <c r="J860" s="6">
        <v>2630</v>
      </c>
      <c r="K860" s="6">
        <v>609</v>
      </c>
      <c r="L860" s="6">
        <v>2630</v>
      </c>
      <c r="M860" s="6" t="s">
        <v>1101</v>
      </c>
      <c r="N860" s="6" t="s">
        <v>1090</v>
      </c>
      <c r="O860" s="6" t="s">
        <v>1093</v>
      </c>
      <c r="P860" s="6" t="s">
        <v>1094</v>
      </c>
      <c r="Q860" s="6"/>
      <c r="R860" s="6"/>
    </row>
    <row r="861" spans="1:18" x14ac:dyDescent="0.25">
      <c r="A861" s="6" t="s">
        <v>0</v>
      </c>
      <c r="B861" s="6" t="s">
        <v>5</v>
      </c>
      <c r="C861" s="6" t="s">
        <v>709</v>
      </c>
      <c r="D861" s="6" t="s">
        <v>710</v>
      </c>
      <c r="E861" s="6" t="s">
        <v>209</v>
      </c>
      <c r="F861" s="6" t="s">
        <v>132</v>
      </c>
      <c r="G861" s="6">
        <v>610</v>
      </c>
      <c r="H861" s="6">
        <v>2750</v>
      </c>
      <c r="I861" s="6">
        <v>609</v>
      </c>
      <c r="J861" s="6">
        <v>2630</v>
      </c>
      <c r="K861" s="6">
        <v>609</v>
      </c>
      <c r="L861" s="6">
        <v>2630</v>
      </c>
      <c r="M861" s="6" t="s">
        <v>1101</v>
      </c>
      <c r="N861" s="6" t="s">
        <v>1092</v>
      </c>
      <c r="O861" s="6" t="s">
        <v>38</v>
      </c>
      <c r="P861" s="6" t="s">
        <v>1102</v>
      </c>
      <c r="Q861" s="6"/>
      <c r="R861" s="6"/>
    </row>
    <row r="862" spans="1:18" x14ac:dyDescent="0.25">
      <c r="A862" s="6" t="s">
        <v>0</v>
      </c>
      <c r="B862" s="6" t="s">
        <v>5</v>
      </c>
      <c r="C862" s="6" t="s">
        <v>709</v>
      </c>
      <c r="D862" s="6" t="s">
        <v>710</v>
      </c>
      <c r="E862" s="6" t="s">
        <v>209</v>
      </c>
      <c r="F862" s="6" t="s">
        <v>132</v>
      </c>
      <c r="G862" s="6">
        <v>610</v>
      </c>
      <c r="H862" s="6">
        <v>2750</v>
      </c>
      <c r="I862" s="6">
        <v>609</v>
      </c>
      <c r="J862" s="6">
        <v>2630</v>
      </c>
      <c r="K862" s="6">
        <v>609</v>
      </c>
      <c r="L862" s="6">
        <v>2630</v>
      </c>
      <c r="M862" s="6" t="s">
        <v>1101</v>
      </c>
      <c r="N862" s="6" t="s">
        <v>1095</v>
      </c>
      <c r="O862" s="6" t="s">
        <v>26</v>
      </c>
      <c r="P862" s="6" t="s">
        <v>1099</v>
      </c>
      <c r="Q862" s="6"/>
      <c r="R862" s="6"/>
    </row>
    <row r="863" spans="1:18" x14ac:dyDescent="0.25">
      <c r="A863" s="6" t="s">
        <v>0</v>
      </c>
      <c r="B863" s="6" t="s">
        <v>5</v>
      </c>
      <c r="C863" s="6" t="s">
        <v>709</v>
      </c>
      <c r="D863" s="6" t="s">
        <v>710</v>
      </c>
      <c r="E863" s="6" t="s">
        <v>209</v>
      </c>
      <c r="F863" s="6" t="s">
        <v>132</v>
      </c>
      <c r="G863" s="6">
        <v>610</v>
      </c>
      <c r="H863" s="6">
        <v>2750</v>
      </c>
      <c r="I863" s="6">
        <v>609</v>
      </c>
      <c r="J863" s="6">
        <v>2630</v>
      </c>
      <c r="K863" s="6">
        <v>609</v>
      </c>
      <c r="L863" s="6">
        <v>2630</v>
      </c>
      <c r="M863" s="6" t="s">
        <v>1106</v>
      </c>
      <c r="N863" s="6" t="s">
        <v>1090</v>
      </c>
      <c r="O863" s="6" t="s">
        <v>26</v>
      </c>
      <c r="P863" s="6" t="s">
        <v>1114</v>
      </c>
      <c r="Q863" s="6"/>
      <c r="R863" s="6"/>
    </row>
    <row r="864" spans="1:18" x14ac:dyDescent="0.25">
      <c r="A864" s="6" t="s">
        <v>0</v>
      </c>
      <c r="B864" s="6" t="s">
        <v>5</v>
      </c>
      <c r="C864" s="6" t="s">
        <v>709</v>
      </c>
      <c r="D864" s="6" t="s">
        <v>710</v>
      </c>
      <c r="E864" s="6" t="s">
        <v>209</v>
      </c>
      <c r="F864" s="6" t="s">
        <v>132</v>
      </c>
      <c r="G864" s="6">
        <v>610</v>
      </c>
      <c r="H864" s="6">
        <v>2750</v>
      </c>
      <c r="I864" s="6">
        <v>609</v>
      </c>
      <c r="J864" s="6">
        <v>2630</v>
      </c>
      <c r="K864" s="6">
        <v>609</v>
      </c>
      <c r="L864" s="6">
        <v>2630</v>
      </c>
      <c r="M864" s="6" t="s">
        <v>1106</v>
      </c>
      <c r="N864" s="6" t="s">
        <v>1092</v>
      </c>
      <c r="O864" s="6" t="s">
        <v>38</v>
      </c>
      <c r="P864" s="6" t="s">
        <v>1102</v>
      </c>
      <c r="Q864" s="6"/>
      <c r="R864" s="6"/>
    </row>
    <row r="865" spans="1:18" x14ac:dyDescent="0.25">
      <c r="A865" s="6" t="s">
        <v>0</v>
      </c>
      <c r="B865" s="6" t="s">
        <v>5</v>
      </c>
      <c r="C865" s="6" t="s">
        <v>709</v>
      </c>
      <c r="D865" s="6" t="s">
        <v>710</v>
      </c>
      <c r="E865" s="6" t="s">
        <v>209</v>
      </c>
      <c r="F865" s="6" t="s">
        <v>132</v>
      </c>
      <c r="G865" s="6">
        <v>610</v>
      </c>
      <c r="H865" s="6">
        <v>2750</v>
      </c>
      <c r="I865" s="6">
        <v>609</v>
      </c>
      <c r="J865" s="6">
        <v>2630</v>
      </c>
      <c r="K865" s="6">
        <v>609</v>
      </c>
      <c r="L865" s="6">
        <v>2630</v>
      </c>
      <c r="M865" s="6" t="s">
        <v>1106</v>
      </c>
      <c r="N865" s="6" t="s">
        <v>1095</v>
      </c>
      <c r="O865" s="6" t="s">
        <v>26</v>
      </c>
      <c r="P865" s="6" t="s">
        <v>1100</v>
      </c>
      <c r="Q865" s="6"/>
      <c r="R865" s="6"/>
    </row>
    <row r="866" spans="1:18" x14ac:dyDescent="0.25">
      <c r="A866" s="6" t="s">
        <v>0</v>
      </c>
      <c r="B866" s="6" t="s">
        <v>5</v>
      </c>
      <c r="C866" s="6" t="s">
        <v>837</v>
      </c>
      <c r="D866" s="6" t="s">
        <v>838</v>
      </c>
      <c r="E866" s="6" t="s">
        <v>209</v>
      </c>
      <c r="F866" s="6" t="s">
        <v>125</v>
      </c>
      <c r="G866" s="6">
        <v>184</v>
      </c>
      <c r="H866" s="6">
        <v>768</v>
      </c>
      <c r="I866" s="6">
        <v>175</v>
      </c>
      <c r="J866" s="6">
        <v>828</v>
      </c>
      <c r="K866" s="6">
        <v>175</v>
      </c>
      <c r="L866" s="6">
        <v>828</v>
      </c>
      <c r="M866" s="6" t="s">
        <v>1089</v>
      </c>
      <c r="N866" s="6" t="s">
        <v>1090</v>
      </c>
      <c r="O866" s="6" t="s">
        <v>36</v>
      </c>
      <c r="P866" s="6" t="s">
        <v>1096</v>
      </c>
      <c r="Q866" s="6"/>
      <c r="R866" s="6"/>
    </row>
    <row r="867" spans="1:18" x14ac:dyDescent="0.25">
      <c r="A867" s="6" t="s">
        <v>0</v>
      </c>
      <c r="B867" s="6" t="s">
        <v>5</v>
      </c>
      <c r="C867" s="6" t="s">
        <v>837</v>
      </c>
      <c r="D867" s="6" t="s">
        <v>838</v>
      </c>
      <c r="E867" s="6" t="s">
        <v>209</v>
      </c>
      <c r="F867" s="6" t="s">
        <v>125</v>
      </c>
      <c r="G867" s="6">
        <v>184</v>
      </c>
      <c r="H867" s="6">
        <v>768</v>
      </c>
      <c r="I867" s="6">
        <v>175</v>
      </c>
      <c r="J867" s="6">
        <v>828</v>
      </c>
      <c r="K867" s="6">
        <v>175</v>
      </c>
      <c r="L867" s="6">
        <v>828</v>
      </c>
      <c r="M867" s="6" t="s">
        <v>1089</v>
      </c>
      <c r="N867" s="6" t="s">
        <v>1092</v>
      </c>
      <c r="O867" s="6" t="s">
        <v>38</v>
      </c>
      <c r="P867" s="6" t="s">
        <v>1102</v>
      </c>
      <c r="Q867" s="6"/>
      <c r="R867" s="6"/>
    </row>
    <row r="868" spans="1:18" x14ac:dyDescent="0.25">
      <c r="A868" s="6" t="s">
        <v>0</v>
      </c>
      <c r="B868" s="6" t="s">
        <v>5</v>
      </c>
      <c r="C868" s="6" t="s">
        <v>837</v>
      </c>
      <c r="D868" s="6" t="s">
        <v>838</v>
      </c>
      <c r="E868" s="6" t="s">
        <v>209</v>
      </c>
      <c r="F868" s="6" t="s">
        <v>125</v>
      </c>
      <c r="G868" s="6">
        <v>184</v>
      </c>
      <c r="H868" s="6">
        <v>768</v>
      </c>
      <c r="I868" s="6">
        <v>175</v>
      </c>
      <c r="J868" s="6">
        <v>828</v>
      </c>
      <c r="K868" s="6">
        <v>175</v>
      </c>
      <c r="L868" s="6">
        <v>828</v>
      </c>
      <c r="M868" s="6" t="s">
        <v>1089</v>
      </c>
      <c r="N868" s="6" t="s">
        <v>1095</v>
      </c>
      <c r="O868" s="6" t="s">
        <v>38</v>
      </c>
      <c r="P868" s="6" t="s">
        <v>1109</v>
      </c>
      <c r="Q868" s="6"/>
      <c r="R868" s="6"/>
    </row>
    <row r="869" spans="1:18" x14ac:dyDescent="0.25">
      <c r="A869" s="6" t="s">
        <v>0</v>
      </c>
      <c r="B869" s="6" t="s">
        <v>5</v>
      </c>
      <c r="C869" s="6" t="s">
        <v>837</v>
      </c>
      <c r="D869" s="6" t="s">
        <v>838</v>
      </c>
      <c r="E869" s="6" t="s">
        <v>209</v>
      </c>
      <c r="F869" s="6" t="s">
        <v>125</v>
      </c>
      <c r="G869" s="6">
        <v>184</v>
      </c>
      <c r="H869" s="6">
        <v>768</v>
      </c>
      <c r="I869" s="6">
        <v>175</v>
      </c>
      <c r="J869" s="6">
        <v>828</v>
      </c>
      <c r="K869" s="6">
        <v>175</v>
      </c>
      <c r="L869" s="6">
        <v>828</v>
      </c>
      <c r="M869" s="6" t="s">
        <v>1097</v>
      </c>
      <c r="N869" s="6" t="s">
        <v>1090</v>
      </c>
      <c r="O869" s="6" t="s">
        <v>38</v>
      </c>
      <c r="P869" s="6" t="s">
        <v>1110</v>
      </c>
      <c r="Q869" s="6"/>
      <c r="R869" s="6"/>
    </row>
    <row r="870" spans="1:18" x14ac:dyDescent="0.25">
      <c r="A870" s="6" t="s">
        <v>0</v>
      </c>
      <c r="B870" s="6" t="s">
        <v>5</v>
      </c>
      <c r="C870" s="6" t="s">
        <v>837</v>
      </c>
      <c r="D870" s="6" t="s">
        <v>838</v>
      </c>
      <c r="E870" s="6" t="s">
        <v>209</v>
      </c>
      <c r="F870" s="6" t="s">
        <v>125</v>
      </c>
      <c r="G870" s="6">
        <v>184</v>
      </c>
      <c r="H870" s="6">
        <v>768</v>
      </c>
      <c r="I870" s="6">
        <v>175</v>
      </c>
      <c r="J870" s="6">
        <v>828</v>
      </c>
      <c r="K870" s="6">
        <v>175</v>
      </c>
      <c r="L870" s="6">
        <v>828</v>
      </c>
      <c r="M870" s="6" t="s">
        <v>1097</v>
      </c>
      <c r="N870" s="6" t="s">
        <v>1092</v>
      </c>
      <c r="O870" s="6" t="s">
        <v>47</v>
      </c>
      <c r="P870" s="6" t="s">
        <v>1122</v>
      </c>
      <c r="Q870" s="6"/>
      <c r="R870" s="6"/>
    </row>
    <row r="871" spans="1:18" x14ac:dyDescent="0.25">
      <c r="A871" s="6" t="s">
        <v>0</v>
      </c>
      <c r="B871" s="6" t="s">
        <v>5</v>
      </c>
      <c r="C871" s="6" t="s">
        <v>837</v>
      </c>
      <c r="D871" s="6" t="s">
        <v>838</v>
      </c>
      <c r="E871" s="6" t="s">
        <v>209</v>
      </c>
      <c r="F871" s="6" t="s">
        <v>125</v>
      </c>
      <c r="G871" s="6">
        <v>184</v>
      </c>
      <c r="H871" s="6">
        <v>768</v>
      </c>
      <c r="I871" s="6">
        <v>175</v>
      </c>
      <c r="J871" s="6">
        <v>828</v>
      </c>
      <c r="K871" s="6">
        <v>175</v>
      </c>
      <c r="L871" s="6">
        <v>828</v>
      </c>
      <c r="M871" s="6" t="s">
        <v>1097</v>
      </c>
      <c r="N871" s="6" t="s">
        <v>1095</v>
      </c>
      <c r="O871" s="6" t="s">
        <v>26</v>
      </c>
      <c r="P871" s="6" t="s">
        <v>1099</v>
      </c>
      <c r="Q871" s="6"/>
      <c r="R871" s="6"/>
    </row>
    <row r="872" spans="1:18" x14ac:dyDescent="0.25">
      <c r="A872" s="6" t="s">
        <v>0</v>
      </c>
      <c r="B872" s="6" t="s">
        <v>5</v>
      </c>
      <c r="C872" s="6" t="s">
        <v>837</v>
      </c>
      <c r="D872" s="6" t="s">
        <v>838</v>
      </c>
      <c r="E872" s="6" t="s">
        <v>209</v>
      </c>
      <c r="F872" s="6" t="s">
        <v>125</v>
      </c>
      <c r="G872" s="6">
        <v>184</v>
      </c>
      <c r="H872" s="6">
        <v>768</v>
      </c>
      <c r="I872" s="6">
        <v>175</v>
      </c>
      <c r="J872" s="6">
        <v>828</v>
      </c>
      <c r="K872" s="6">
        <v>175</v>
      </c>
      <c r="L872" s="6">
        <v>828</v>
      </c>
      <c r="M872" s="6" t="s">
        <v>1101</v>
      </c>
      <c r="N872" s="6" t="s">
        <v>1090</v>
      </c>
      <c r="O872" s="6" t="s">
        <v>36</v>
      </c>
      <c r="P872" s="6" t="s">
        <v>1105</v>
      </c>
      <c r="Q872" s="6"/>
      <c r="R872" s="6"/>
    </row>
    <row r="873" spans="1:18" x14ac:dyDescent="0.25">
      <c r="A873" s="6" t="s">
        <v>0</v>
      </c>
      <c r="B873" s="6" t="s">
        <v>5</v>
      </c>
      <c r="C873" s="6" t="s">
        <v>837</v>
      </c>
      <c r="D873" s="6" t="s">
        <v>838</v>
      </c>
      <c r="E873" s="6" t="s">
        <v>209</v>
      </c>
      <c r="F873" s="6" t="s">
        <v>125</v>
      </c>
      <c r="G873" s="6">
        <v>184</v>
      </c>
      <c r="H873" s="6">
        <v>768</v>
      </c>
      <c r="I873" s="6">
        <v>175</v>
      </c>
      <c r="J873" s="6">
        <v>828</v>
      </c>
      <c r="K873" s="6">
        <v>175</v>
      </c>
      <c r="L873" s="6">
        <v>828</v>
      </c>
      <c r="M873" s="6" t="s">
        <v>1101</v>
      </c>
      <c r="N873" s="6" t="s">
        <v>1092</v>
      </c>
      <c r="O873" s="6" t="s">
        <v>39</v>
      </c>
      <c r="P873" s="6" t="s">
        <v>1107</v>
      </c>
      <c r="Q873" s="6"/>
      <c r="R873" s="6"/>
    </row>
    <row r="874" spans="1:18" x14ac:dyDescent="0.25">
      <c r="A874" s="6" t="s">
        <v>0</v>
      </c>
      <c r="B874" s="6" t="s">
        <v>5</v>
      </c>
      <c r="C874" s="6" t="s">
        <v>837</v>
      </c>
      <c r="D874" s="6" t="s">
        <v>838</v>
      </c>
      <c r="E874" s="6" t="s">
        <v>209</v>
      </c>
      <c r="F874" s="6" t="s">
        <v>125</v>
      </c>
      <c r="G874" s="6">
        <v>184</v>
      </c>
      <c r="H874" s="6">
        <v>768</v>
      </c>
      <c r="I874" s="6">
        <v>175</v>
      </c>
      <c r="J874" s="6">
        <v>828</v>
      </c>
      <c r="K874" s="6">
        <v>175</v>
      </c>
      <c r="L874" s="6">
        <v>828</v>
      </c>
      <c r="M874" s="6" t="s">
        <v>1101</v>
      </c>
      <c r="N874" s="6" t="s">
        <v>1095</v>
      </c>
      <c r="O874" s="6" t="s">
        <v>39</v>
      </c>
      <c r="P874" s="6" t="s">
        <v>1117</v>
      </c>
      <c r="Q874" s="6"/>
      <c r="R874" s="6"/>
    </row>
    <row r="875" spans="1:18" x14ac:dyDescent="0.25">
      <c r="A875" s="6" t="s">
        <v>0</v>
      </c>
      <c r="B875" s="6" t="s">
        <v>5</v>
      </c>
      <c r="C875" s="6" t="s">
        <v>837</v>
      </c>
      <c r="D875" s="6" t="s">
        <v>838</v>
      </c>
      <c r="E875" s="6" t="s">
        <v>209</v>
      </c>
      <c r="F875" s="6" t="s">
        <v>125</v>
      </c>
      <c r="G875" s="6">
        <v>184</v>
      </c>
      <c r="H875" s="6">
        <v>768</v>
      </c>
      <c r="I875" s="6">
        <v>175</v>
      </c>
      <c r="J875" s="6">
        <v>828</v>
      </c>
      <c r="K875" s="6">
        <v>175</v>
      </c>
      <c r="L875" s="6">
        <v>828</v>
      </c>
      <c r="M875" s="6" t="s">
        <v>1106</v>
      </c>
      <c r="N875" s="6" t="s">
        <v>1090</v>
      </c>
      <c r="O875" s="6" t="s">
        <v>26</v>
      </c>
      <c r="P875" s="6" t="s">
        <v>1114</v>
      </c>
      <c r="Q875" s="6"/>
      <c r="R875" s="6"/>
    </row>
    <row r="876" spans="1:18" x14ac:dyDescent="0.25">
      <c r="A876" s="6" t="s">
        <v>0</v>
      </c>
      <c r="B876" s="6" t="s">
        <v>5</v>
      </c>
      <c r="C876" s="6" t="s">
        <v>837</v>
      </c>
      <c r="D876" s="6" t="s">
        <v>838</v>
      </c>
      <c r="E876" s="6" t="s">
        <v>209</v>
      </c>
      <c r="F876" s="6" t="s">
        <v>125</v>
      </c>
      <c r="G876" s="6">
        <v>184</v>
      </c>
      <c r="H876" s="6">
        <v>768</v>
      </c>
      <c r="I876" s="6">
        <v>175</v>
      </c>
      <c r="J876" s="6">
        <v>828</v>
      </c>
      <c r="K876" s="6">
        <v>175</v>
      </c>
      <c r="L876" s="6">
        <v>828</v>
      </c>
      <c r="M876" s="6" t="s">
        <v>1106</v>
      </c>
      <c r="N876" s="6" t="s">
        <v>1092</v>
      </c>
      <c r="O876" s="6" t="s">
        <v>26</v>
      </c>
      <c r="P876" s="6" t="s">
        <v>1100</v>
      </c>
      <c r="Q876" s="6"/>
      <c r="R876" s="6"/>
    </row>
    <row r="877" spans="1:18" x14ac:dyDescent="0.25">
      <c r="A877" s="6" t="s">
        <v>0</v>
      </c>
      <c r="B877" s="6" t="s">
        <v>5</v>
      </c>
      <c r="C877" s="6" t="s">
        <v>837</v>
      </c>
      <c r="D877" s="6" t="s">
        <v>838</v>
      </c>
      <c r="E877" s="6" t="s">
        <v>209</v>
      </c>
      <c r="F877" s="6" t="s">
        <v>125</v>
      </c>
      <c r="G877" s="6">
        <v>184</v>
      </c>
      <c r="H877" s="6">
        <v>768</v>
      </c>
      <c r="I877" s="6">
        <v>175</v>
      </c>
      <c r="J877" s="6">
        <v>828</v>
      </c>
      <c r="K877" s="6">
        <v>175</v>
      </c>
      <c r="L877" s="6">
        <v>828</v>
      </c>
      <c r="M877" s="6" t="s">
        <v>1106</v>
      </c>
      <c r="N877" s="6" t="s">
        <v>1095</v>
      </c>
      <c r="O877" s="6" t="s">
        <v>26</v>
      </c>
      <c r="P877" s="6" t="s">
        <v>1098</v>
      </c>
      <c r="Q877" s="6"/>
      <c r="R877" s="6"/>
    </row>
    <row r="878" spans="1:18" x14ac:dyDescent="0.25">
      <c r="A878" s="6" t="s">
        <v>0</v>
      </c>
      <c r="B878" s="6" t="s">
        <v>8</v>
      </c>
      <c r="C878" s="6" t="s">
        <v>748</v>
      </c>
      <c r="D878" s="6" t="s">
        <v>749</v>
      </c>
      <c r="E878" s="6" t="s">
        <v>209</v>
      </c>
      <c r="F878" s="6" t="s">
        <v>125</v>
      </c>
      <c r="G878" s="6">
        <v>1694</v>
      </c>
      <c r="H878" s="6">
        <v>8805</v>
      </c>
      <c r="I878" s="6">
        <v>1693</v>
      </c>
      <c r="J878" s="6">
        <v>8805</v>
      </c>
      <c r="K878" s="6">
        <v>1693</v>
      </c>
      <c r="L878" s="6">
        <v>9062</v>
      </c>
      <c r="M878" s="6" t="s">
        <v>1089</v>
      </c>
      <c r="N878" s="6" t="s">
        <v>1090</v>
      </c>
      <c r="O878" s="6" t="s">
        <v>40</v>
      </c>
      <c r="P878" s="6" t="s">
        <v>1111</v>
      </c>
      <c r="Q878" s="6"/>
      <c r="R878" s="6"/>
    </row>
    <row r="879" spans="1:18" x14ac:dyDescent="0.25">
      <c r="A879" s="6" t="s">
        <v>0</v>
      </c>
      <c r="B879" s="6" t="s">
        <v>8</v>
      </c>
      <c r="C879" s="6" t="s">
        <v>748</v>
      </c>
      <c r="D879" s="6" t="s">
        <v>749</v>
      </c>
      <c r="E879" s="6" t="s">
        <v>209</v>
      </c>
      <c r="F879" s="6" t="s">
        <v>125</v>
      </c>
      <c r="G879" s="6">
        <v>1694</v>
      </c>
      <c r="H879" s="6">
        <v>8805</v>
      </c>
      <c r="I879" s="6">
        <v>1693</v>
      </c>
      <c r="J879" s="6">
        <v>8805</v>
      </c>
      <c r="K879" s="6">
        <v>1693</v>
      </c>
      <c r="L879" s="6">
        <v>9062</v>
      </c>
      <c r="M879" s="6" t="s">
        <v>1089</v>
      </c>
      <c r="N879" s="6" t="s">
        <v>1092</v>
      </c>
      <c r="O879" s="6" t="s">
        <v>39</v>
      </c>
      <c r="P879" s="6" t="s">
        <v>1112</v>
      </c>
      <c r="Q879" s="6"/>
      <c r="R879" s="6"/>
    </row>
    <row r="880" spans="1:18" x14ac:dyDescent="0.25">
      <c r="A880" s="6" t="s">
        <v>0</v>
      </c>
      <c r="B880" s="6" t="s">
        <v>8</v>
      </c>
      <c r="C880" s="6" t="s">
        <v>748</v>
      </c>
      <c r="D880" s="6" t="s">
        <v>749</v>
      </c>
      <c r="E880" s="6" t="s">
        <v>209</v>
      </c>
      <c r="F880" s="6" t="s">
        <v>125</v>
      </c>
      <c r="G880" s="6">
        <v>1694</v>
      </c>
      <c r="H880" s="6">
        <v>8805</v>
      </c>
      <c r="I880" s="6">
        <v>1693</v>
      </c>
      <c r="J880" s="6">
        <v>8805</v>
      </c>
      <c r="K880" s="6">
        <v>1693</v>
      </c>
      <c r="L880" s="6">
        <v>9062</v>
      </c>
      <c r="M880" s="6" t="s">
        <v>1089</v>
      </c>
      <c r="N880" s="6" t="s">
        <v>1095</v>
      </c>
      <c r="O880" s="6" t="s">
        <v>26</v>
      </c>
      <c r="P880" s="6" t="s">
        <v>1114</v>
      </c>
      <c r="Q880" s="6"/>
      <c r="R880" s="6"/>
    </row>
    <row r="881" spans="1:18" x14ac:dyDescent="0.25">
      <c r="A881" s="6" t="s">
        <v>0</v>
      </c>
      <c r="B881" s="6" t="s">
        <v>8</v>
      </c>
      <c r="C881" s="6" t="s">
        <v>748</v>
      </c>
      <c r="D881" s="6" t="s">
        <v>749</v>
      </c>
      <c r="E881" s="6" t="s">
        <v>209</v>
      </c>
      <c r="F881" s="6" t="s">
        <v>125</v>
      </c>
      <c r="G881" s="6">
        <v>1694</v>
      </c>
      <c r="H881" s="6">
        <v>8805</v>
      </c>
      <c r="I881" s="6">
        <v>1693</v>
      </c>
      <c r="J881" s="6">
        <v>8805</v>
      </c>
      <c r="K881" s="6">
        <v>1693</v>
      </c>
      <c r="L881" s="6">
        <v>9062</v>
      </c>
      <c r="M881" s="6" t="s">
        <v>1097</v>
      </c>
      <c r="N881" s="6" t="s">
        <v>1090</v>
      </c>
      <c r="O881" s="6" t="s">
        <v>38</v>
      </c>
      <c r="P881" s="6" t="s">
        <v>1109</v>
      </c>
      <c r="Q881" s="6"/>
      <c r="R881" s="6"/>
    </row>
    <row r="882" spans="1:18" x14ac:dyDescent="0.25">
      <c r="A882" s="6" t="s">
        <v>0</v>
      </c>
      <c r="B882" s="6" t="s">
        <v>8</v>
      </c>
      <c r="C882" s="6" t="s">
        <v>748</v>
      </c>
      <c r="D882" s="6" t="s">
        <v>749</v>
      </c>
      <c r="E882" s="6" t="s">
        <v>209</v>
      </c>
      <c r="F882" s="6" t="s">
        <v>125</v>
      </c>
      <c r="G882" s="6">
        <v>1694</v>
      </c>
      <c r="H882" s="6">
        <v>8805</v>
      </c>
      <c r="I882" s="6">
        <v>1693</v>
      </c>
      <c r="J882" s="6">
        <v>8805</v>
      </c>
      <c r="K882" s="6">
        <v>1693</v>
      </c>
      <c r="L882" s="6">
        <v>9062</v>
      </c>
      <c r="M882" s="6" t="s">
        <v>1097</v>
      </c>
      <c r="N882" s="6" t="s">
        <v>1092</v>
      </c>
      <c r="O882" s="6" t="s">
        <v>47</v>
      </c>
      <c r="P882" s="6" t="s">
        <v>1119</v>
      </c>
      <c r="Q882" s="6"/>
      <c r="R882" s="6"/>
    </row>
    <row r="883" spans="1:18" x14ac:dyDescent="0.25">
      <c r="A883" s="6" t="s">
        <v>0</v>
      </c>
      <c r="B883" s="6" t="s">
        <v>8</v>
      </c>
      <c r="C883" s="6" t="s">
        <v>748</v>
      </c>
      <c r="D883" s="6" t="s">
        <v>749</v>
      </c>
      <c r="E883" s="6" t="s">
        <v>209</v>
      </c>
      <c r="F883" s="6" t="s">
        <v>125</v>
      </c>
      <c r="G883" s="6">
        <v>1694</v>
      </c>
      <c r="H883" s="6">
        <v>8805</v>
      </c>
      <c r="I883" s="6">
        <v>1693</v>
      </c>
      <c r="J883" s="6">
        <v>8805</v>
      </c>
      <c r="K883" s="6">
        <v>1693</v>
      </c>
      <c r="L883" s="6">
        <v>9062</v>
      </c>
      <c r="M883" s="6" t="s">
        <v>1097</v>
      </c>
      <c r="N883" s="6" t="s">
        <v>1095</v>
      </c>
      <c r="O883" s="6" t="s">
        <v>1103</v>
      </c>
      <c r="P883" s="6" t="s">
        <v>1104</v>
      </c>
      <c r="Q883" s="6"/>
      <c r="R883" s="6"/>
    </row>
    <row r="884" spans="1:18" x14ac:dyDescent="0.25">
      <c r="A884" s="6" t="s">
        <v>0</v>
      </c>
      <c r="B884" s="6" t="s">
        <v>8</v>
      </c>
      <c r="C884" s="6" t="s">
        <v>748</v>
      </c>
      <c r="D884" s="6" t="s">
        <v>749</v>
      </c>
      <c r="E884" s="6" t="s">
        <v>209</v>
      </c>
      <c r="F884" s="6" t="s">
        <v>125</v>
      </c>
      <c r="G884" s="6">
        <v>1694</v>
      </c>
      <c r="H884" s="6">
        <v>8805</v>
      </c>
      <c r="I884" s="6">
        <v>1693</v>
      </c>
      <c r="J884" s="6">
        <v>8805</v>
      </c>
      <c r="K884" s="6">
        <v>1693</v>
      </c>
      <c r="L884" s="6">
        <v>9062</v>
      </c>
      <c r="M884" s="6" t="s">
        <v>1101</v>
      </c>
      <c r="N884" s="6" t="s">
        <v>1090</v>
      </c>
      <c r="O884" s="6" t="s">
        <v>1103</v>
      </c>
      <c r="P884" s="6" t="s">
        <v>1113</v>
      </c>
      <c r="Q884" s="6"/>
      <c r="R884" s="6"/>
    </row>
    <row r="885" spans="1:18" x14ac:dyDescent="0.25">
      <c r="A885" s="6" t="s">
        <v>0</v>
      </c>
      <c r="B885" s="6" t="s">
        <v>8</v>
      </c>
      <c r="C885" s="6" t="s">
        <v>748</v>
      </c>
      <c r="D885" s="6" t="s">
        <v>749</v>
      </c>
      <c r="E885" s="6" t="s">
        <v>209</v>
      </c>
      <c r="F885" s="6" t="s">
        <v>125</v>
      </c>
      <c r="G885" s="6">
        <v>1694</v>
      </c>
      <c r="H885" s="6">
        <v>8805</v>
      </c>
      <c r="I885" s="6">
        <v>1693</v>
      </c>
      <c r="J885" s="6">
        <v>8805</v>
      </c>
      <c r="K885" s="6">
        <v>1693</v>
      </c>
      <c r="L885" s="6">
        <v>9062</v>
      </c>
      <c r="M885" s="6" t="s">
        <v>1101</v>
      </c>
      <c r="N885" s="6" t="s">
        <v>1092</v>
      </c>
      <c r="O885" s="6" t="s">
        <v>36</v>
      </c>
      <c r="P885" s="6" t="s">
        <v>1105</v>
      </c>
      <c r="Q885" s="6"/>
      <c r="R885" s="6"/>
    </row>
    <row r="886" spans="1:18" x14ac:dyDescent="0.25">
      <c r="A886" s="6" t="s">
        <v>0</v>
      </c>
      <c r="B886" s="6" t="s">
        <v>8</v>
      </c>
      <c r="C886" s="6" t="s">
        <v>748</v>
      </c>
      <c r="D886" s="6" t="s">
        <v>749</v>
      </c>
      <c r="E886" s="6" t="s">
        <v>209</v>
      </c>
      <c r="F886" s="6" t="s">
        <v>125</v>
      </c>
      <c r="G886" s="6">
        <v>1694</v>
      </c>
      <c r="H886" s="6">
        <v>8805</v>
      </c>
      <c r="I886" s="6">
        <v>1693</v>
      </c>
      <c r="J886" s="6">
        <v>8805</v>
      </c>
      <c r="K886" s="6">
        <v>1693</v>
      </c>
      <c r="L886" s="6">
        <v>9062</v>
      </c>
      <c r="M886" s="6" t="s">
        <v>1101</v>
      </c>
      <c r="N886" s="6" t="s">
        <v>1095</v>
      </c>
      <c r="O886" s="6" t="s">
        <v>38</v>
      </c>
      <c r="P886" s="6" t="s">
        <v>1102</v>
      </c>
      <c r="Q886" s="6"/>
      <c r="R886" s="6"/>
    </row>
    <row r="887" spans="1:18" x14ac:dyDescent="0.25">
      <c r="A887" s="6" t="s">
        <v>0</v>
      </c>
      <c r="B887" s="6" t="s">
        <v>8</v>
      </c>
      <c r="C887" s="6" t="s">
        <v>748</v>
      </c>
      <c r="D887" s="6" t="s">
        <v>749</v>
      </c>
      <c r="E887" s="6" t="s">
        <v>209</v>
      </c>
      <c r="F887" s="6" t="s">
        <v>125</v>
      </c>
      <c r="G887" s="6">
        <v>1694</v>
      </c>
      <c r="H887" s="6">
        <v>8805</v>
      </c>
      <c r="I887" s="6">
        <v>1693</v>
      </c>
      <c r="J887" s="6">
        <v>8805</v>
      </c>
      <c r="K887" s="6">
        <v>1693</v>
      </c>
      <c r="L887" s="6">
        <v>9062</v>
      </c>
      <c r="M887" s="6" t="s">
        <v>1106</v>
      </c>
      <c r="N887" s="6" t="s">
        <v>1090</v>
      </c>
      <c r="O887" s="6" t="s">
        <v>26</v>
      </c>
      <c r="P887" s="6" t="s">
        <v>1114</v>
      </c>
      <c r="Q887" s="6"/>
      <c r="R887" s="6"/>
    </row>
    <row r="888" spans="1:18" x14ac:dyDescent="0.25">
      <c r="A888" s="6" t="s">
        <v>0</v>
      </c>
      <c r="B888" s="6" t="s">
        <v>8</v>
      </c>
      <c r="C888" s="6" t="s">
        <v>748</v>
      </c>
      <c r="D888" s="6" t="s">
        <v>749</v>
      </c>
      <c r="E888" s="6" t="s">
        <v>209</v>
      </c>
      <c r="F888" s="6" t="s">
        <v>125</v>
      </c>
      <c r="G888" s="6">
        <v>1694</v>
      </c>
      <c r="H888" s="6">
        <v>8805</v>
      </c>
      <c r="I888" s="6">
        <v>1693</v>
      </c>
      <c r="J888" s="6">
        <v>8805</v>
      </c>
      <c r="K888" s="6">
        <v>1693</v>
      </c>
      <c r="L888" s="6">
        <v>9062</v>
      </c>
      <c r="M888" s="6" t="s">
        <v>1106</v>
      </c>
      <c r="N888" s="6" t="s">
        <v>1092</v>
      </c>
      <c r="O888" s="6" t="s">
        <v>26</v>
      </c>
      <c r="P888" s="6" t="s">
        <v>1098</v>
      </c>
      <c r="Q888" s="6"/>
      <c r="R888" s="6"/>
    </row>
    <row r="889" spans="1:18" x14ac:dyDescent="0.25">
      <c r="A889" s="6" t="s">
        <v>0</v>
      </c>
      <c r="B889" s="6" t="s">
        <v>8</v>
      </c>
      <c r="C889" s="6" t="s">
        <v>748</v>
      </c>
      <c r="D889" s="6" t="s">
        <v>749</v>
      </c>
      <c r="E889" s="6" t="s">
        <v>209</v>
      </c>
      <c r="F889" s="6" t="s">
        <v>125</v>
      </c>
      <c r="G889" s="6">
        <v>1694</v>
      </c>
      <c r="H889" s="6">
        <v>8805</v>
      </c>
      <c r="I889" s="6">
        <v>1693</v>
      </c>
      <c r="J889" s="6">
        <v>8805</v>
      </c>
      <c r="K889" s="6">
        <v>1693</v>
      </c>
      <c r="L889" s="6">
        <v>9062</v>
      </c>
      <c r="M889" s="6" t="s">
        <v>1106</v>
      </c>
      <c r="N889" s="6" t="s">
        <v>1095</v>
      </c>
      <c r="O889" s="6" t="s">
        <v>39</v>
      </c>
      <c r="P889" s="6" t="s">
        <v>1107</v>
      </c>
      <c r="Q889" s="6"/>
      <c r="R889" s="6"/>
    </row>
    <row r="890" spans="1:18" x14ac:dyDescent="0.25">
      <c r="A890" s="6" t="s">
        <v>0</v>
      </c>
      <c r="B890" s="6" t="s">
        <v>8</v>
      </c>
      <c r="C890" s="6" t="s">
        <v>743</v>
      </c>
      <c r="D890" s="6" t="s">
        <v>744</v>
      </c>
      <c r="E890" s="6" t="s">
        <v>209</v>
      </c>
      <c r="F890" s="6" t="s">
        <v>125</v>
      </c>
      <c r="G890" s="6">
        <v>612</v>
      </c>
      <c r="H890" s="6">
        <v>2944</v>
      </c>
      <c r="I890" s="6">
        <v>608</v>
      </c>
      <c r="J890" s="6">
        <v>2914</v>
      </c>
      <c r="K890" s="6">
        <v>608</v>
      </c>
      <c r="L890" s="6">
        <v>2944</v>
      </c>
      <c r="M890" s="6" t="s">
        <v>1089</v>
      </c>
      <c r="N890" s="6" t="s">
        <v>1090</v>
      </c>
      <c r="O890" s="6" t="s">
        <v>38</v>
      </c>
      <c r="P890" s="6" t="s">
        <v>1091</v>
      </c>
      <c r="Q890" s="6"/>
      <c r="R890" s="6"/>
    </row>
    <row r="891" spans="1:18" x14ac:dyDescent="0.25">
      <c r="A891" s="6" t="s">
        <v>0</v>
      </c>
      <c r="B891" s="6" t="s">
        <v>8</v>
      </c>
      <c r="C891" s="6" t="s">
        <v>743</v>
      </c>
      <c r="D891" s="6" t="s">
        <v>744</v>
      </c>
      <c r="E891" s="6" t="s">
        <v>209</v>
      </c>
      <c r="F891" s="6" t="s">
        <v>125</v>
      </c>
      <c r="G891" s="6">
        <v>612</v>
      </c>
      <c r="H891" s="6">
        <v>2944</v>
      </c>
      <c r="I891" s="6">
        <v>608</v>
      </c>
      <c r="J891" s="6">
        <v>2914</v>
      </c>
      <c r="K891" s="6">
        <v>608</v>
      </c>
      <c r="L891" s="6">
        <v>2944</v>
      </c>
      <c r="M891" s="6" t="s">
        <v>1089</v>
      </c>
      <c r="N891" s="6" t="s">
        <v>1092</v>
      </c>
      <c r="O891" s="6" t="s">
        <v>26</v>
      </c>
      <c r="P891" s="6" t="s">
        <v>1099</v>
      </c>
      <c r="Q891" s="6"/>
      <c r="R891" s="6"/>
    </row>
    <row r="892" spans="1:18" x14ac:dyDescent="0.25">
      <c r="A892" s="6" t="s">
        <v>0</v>
      </c>
      <c r="B892" s="6" t="s">
        <v>8</v>
      </c>
      <c r="C892" s="6" t="s">
        <v>743</v>
      </c>
      <c r="D892" s="6" t="s">
        <v>744</v>
      </c>
      <c r="E892" s="6" t="s">
        <v>209</v>
      </c>
      <c r="F892" s="6" t="s">
        <v>125</v>
      </c>
      <c r="G892" s="6">
        <v>612</v>
      </c>
      <c r="H892" s="6">
        <v>2944</v>
      </c>
      <c r="I892" s="6">
        <v>608</v>
      </c>
      <c r="J892" s="6">
        <v>2914</v>
      </c>
      <c r="K892" s="6">
        <v>608</v>
      </c>
      <c r="L892" s="6">
        <v>2944</v>
      </c>
      <c r="M892" s="6" t="s">
        <v>1089</v>
      </c>
      <c r="N892" s="6" t="s">
        <v>1095</v>
      </c>
      <c r="O892" s="6" t="s">
        <v>47</v>
      </c>
      <c r="P892" s="6" t="s">
        <v>1119</v>
      </c>
      <c r="Q892" s="6"/>
      <c r="R892" s="6"/>
    </row>
    <row r="893" spans="1:18" x14ac:dyDescent="0.25">
      <c r="A893" s="6" t="s">
        <v>0</v>
      </c>
      <c r="B893" s="6" t="s">
        <v>8</v>
      </c>
      <c r="C893" s="6" t="s">
        <v>743</v>
      </c>
      <c r="D893" s="6" t="s">
        <v>744</v>
      </c>
      <c r="E893" s="6" t="s">
        <v>209</v>
      </c>
      <c r="F893" s="6" t="s">
        <v>125</v>
      </c>
      <c r="G893" s="6">
        <v>612</v>
      </c>
      <c r="H893" s="6">
        <v>2944</v>
      </c>
      <c r="I893" s="6">
        <v>608</v>
      </c>
      <c r="J893" s="6">
        <v>2914</v>
      </c>
      <c r="K893" s="6">
        <v>608</v>
      </c>
      <c r="L893" s="6">
        <v>2944</v>
      </c>
      <c r="M893" s="6" t="s">
        <v>1097</v>
      </c>
      <c r="N893" s="6" t="s">
        <v>1090</v>
      </c>
      <c r="O893" s="6" t="s">
        <v>38</v>
      </c>
      <c r="P893" s="6" t="s">
        <v>1091</v>
      </c>
      <c r="Q893" s="6"/>
      <c r="R893" s="6"/>
    </row>
    <row r="894" spans="1:18" x14ac:dyDescent="0.25">
      <c r="A894" s="6" t="s">
        <v>0</v>
      </c>
      <c r="B894" s="6" t="s">
        <v>8</v>
      </c>
      <c r="C894" s="6" t="s">
        <v>743</v>
      </c>
      <c r="D894" s="6" t="s">
        <v>744</v>
      </c>
      <c r="E894" s="6" t="s">
        <v>209</v>
      </c>
      <c r="F894" s="6" t="s">
        <v>125</v>
      </c>
      <c r="G894" s="6">
        <v>612</v>
      </c>
      <c r="H894" s="6">
        <v>2944</v>
      </c>
      <c r="I894" s="6">
        <v>608</v>
      </c>
      <c r="J894" s="6">
        <v>2914</v>
      </c>
      <c r="K894" s="6">
        <v>608</v>
      </c>
      <c r="L894" s="6">
        <v>2944</v>
      </c>
      <c r="M894" s="6" t="s">
        <v>1097</v>
      </c>
      <c r="N894" s="6" t="s">
        <v>1092</v>
      </c>
      <c r="O894" s="6" t="s">
        <v>38</v>
      </c>
      <c r="P894" s="6" t="s">
        <v>1102</v>
      </c>
      <c r="Q894" s="6"/>
      <c r="R894" s="6"/>
    </row>
    <row r="895" spans="1:18" x14ac:dyDescent="0.25">
      <c r="A895" s="6" t="s">
        <v>0</v>
      </c>
      <c r="B895" s="6" t="s">
        <v>8</v>
      </c>
      <c r="C895" s="6" t="s">
        <v>743</v>
      </c>
      <c r="D895" s="6" t="s">
        <v>744</v>
      </c>
      <c r="E895" s="6" t="s">
        <v>209</v>
      </c>
      <c r="F895" s="6" t="s">
        <v>125</v>
      </c>
      <c r="G895" s="6">
        <v>612</v>
      </c>
      <c r="H895" s="6">
        <v>2944</v>
      </c>
      <c r="I895" s="6">
        <v>608</v>
      </c>
      <c r="J895" s="6">
        <v>2914</v>
      </c>
      <c r="K895" s="6">
        <v>608</v>
      </c>
      <c r="L895" s="6">
        <v>2944</v>
      </c>
      <c r="M895" s="6" t="s">
        <v>1097</v>
      </c>
      <c r="N895" s="6" t="s">
        <v>1095</v>
      </c>
      <c r="O895" s="6" t="s">
        <v>38</v>
      </c>
      <c r="P895" s="6" t="s">
        <v>1109</v>
      </c>
      <c r="Q895" s="6"/>
      <c r="R895" s="6"/>
    </row>
    <row r="896" spans="1:18" x14ac:dyDescent="0.25">
      <c r="A896" s="6" t="s">
        <v>0</v>
      </c>
      <c r="B896" s="6" t="s">
        <v>8</v>
      </c>
      <c r="C896" s="6" t="s">
        <v>743</v>
      </c>
      <c r="D896" s="6" t="s">
        <v>744</v>
      </c>
      <c r="E896" s="6" t="s">
        <v>209</v>
      </c>
      <c r="F896" s="6" t="s">
        <v>125</v>
      </c>
      <c r="G896" s="6">
        <v>612</v>
      </c>
      <c r="H896" s="6">
        <v>2944</v>
      </c>
      <c r="I896" s="6">
        <v>608</v>
      </c>
      <c r="J896" s="6">
        <v>2914</v>
      </c>
      <c r="K896" s="6">
        <v>608</v>
      </c>
      <c r="L896" s="6">
        <v>2944</v>
      </c>
      <c r="M896" s="6" t="s">
        <v>1101</v>
      </c>
      <c r="N896" s="6" t="s">
        <v>1090</v>
      </c>
      <c r="O896" s="6" t="s">
        <v>38</v>
      </c>
      <c r="P896" s="6" t="s">
        <v>1091</v>
      </c>
      <c r="Q896" s="6"/>
      <c r="R896" s="6"/>
    </row>
    <row r="897" spans="1:18" x14ac:dyDescent="0.25">
      <c r="A897" s="6" t="s">
        <v>0</v>
      </c>
      <c r="B897" s="6" t="s">
        <v>8</v>
      </c>
      <c r="C897" s="6" t="s">
        <v>743</v>
      </c>
      <c r="D897" s="6" t="s">
        <v>744</v>
      </c>
      <c r="E897" s="6" t="s">
        <v>209</v>
      </c>
      <c r="F897" s="6" t="s">
        <v>125</v>
      </c>
      <c r="G897" s="6">
        <v>612</v>
      </c>
      <c r="H897" s="6">
        <v>2944</v>
      </c>
      <c r="I897" s="6">
        <v>608</v>
      </c>
      <c r="J897" s="6">
        <v>2914</v>
      </c>
      <c r="K897" s="6">
        <v>608</v>
      </c>
      <c r="L897" s="6">
        <v>2944</v>
      </c>
      <c r="M897" s="6" t="s">
        <v>1101</v>
      </c>
      <c r="N897" s="6" t="s">
        <v>1092</v>
      </c>
      <c r="O897" s="6" t="s">
        <v>38</v>
      </c>
      <c r="P897" s="6" t="s">
        <v>1102</v>
      </c>
      <c r="Q897" s="6"/>
      <c r="R897" s="6"/>
    </row>
    <row r="898" spans="1:18" x14ac:dyDescent="0.25">
      <c r="A898" s="6" t="s">
        <v>0</v>
      </c>
      <c r="B898" s="6" t="s">
        <v>8</v>
      </c>
      <c r="C898" s="6" t="s">
        <v>743</v>
      </c>
      <c r="D898" s="6" t="s">
        <v>744</v>
      </c>
      <c r="E898" s="6" t="s">
        <v>209</v>
      </c>
      <c r="F898" s="6" t="s">
        <v>125</v>
      </c>
      <c r="G898" s="6">
        <v>612</v>
      </c>
      <c r="H898" s="6">
        <v>2944</v>
      </c>
      <c r="I898" s="6">
        <v>608</v>
      </c>
      <c r="J898" s="6">
        <v>2914</v>
      </c>
      <c r="K898" s="6">
        <v>608</v>
      </c>
      <c r="L898" s="6">
        <v>2944</v>
      </c>
      <c r="M898" s="6" t="s">
        <v>1101</v>
      </c>
      <c r="N898" s="6" t="s">
        <v>1095</v>
      </c>
      <c r="O898" s="6" t="s">
        <v>36</v>
      </c>
      <c r="P898" s="6" t="s">
        <v>1096</v>
      </c>
      <c r="Q898" s="6"/>
      <c r="R898" s="6"/>
    </row>
    <row r="899" spans="1:18" x14ac:dyDescent="0.25">
      <c r="A899" s="6" t="s">
        <v>0</v>
      </c>
      <c r="B899" s="6" t="s">
        <v>8</v>
      </c>
      <c r="C899" s="6" t="s">
        <v>743</v>
      </c>
      <c r="D899" s="6" t="s">
        <v>744</v>
      </c>
      <c r="E899" s="6" t="s">
        <v>209</v>
      </c>
      <c r="F899" s="6" t="s">
        <v>125</v>
      </c>
      <c r="G899" s="6">
        <v>612</v>
      </c>
      <c r="H899" s="6">
        <v>2944</v>
      </c>
      <c r="I899" s="6">
        <v>608</v>
      </c>
      <c r="J899" s="6">
        <v>2914</v>
      </c>
      <c r="K899" s="6">
        <v>608</v>
      </c>
      <c r="L899" s="6">
        <v>2944</v>
      </c>
      <c r="M899" s="6" t="s">
        <v>1106</v>
      </c>
      <c r="N899" s="6" t="s">
        <v>1090</v>
      </c>
      <c r="O899" s="6" t="s">
        <v>38</v>
      </c>
      <c r="P899" s="6" t="s">
        <v>1091</v>
      </c>
      <c r="Q899" s="6"/>
      <c r="R899" s="6"/>
    </row>
    <row r="900" spans="1:18" x14ac:dyDescent="0.25">
      <c r="A900" s="6" t="s">
        <v>0</v>
      </c>
      <c r="B900" s="6" t="s">
        <v>8</v>
      </c>
      <c r="C900" s="6" t="s">
        <v>743</v>
      </c>
      <c r="D900" s="6" t="s">
        <v>744</v>
      </c>
      <c r="E900" s="6" t="s">
        <v>209</v>
      </c>
      <c r="F900" s="6" t="s">
        <v>125</v>
      </c>
      <c r="G900" s="6">
        <v>612</v>
      </c>
      <c r="H900" s="6">
        <v>2944</v>
      </c>
      <c r="I900" s="6">
        <v>608</v>
      </c>
      <c r="J900" s="6">
        <v>2914</v>
      </c>
      <c r="K900" s="6">
        <v>608</v>
      </c>
      <c r="L900" s="6">
        <v>2944</v>
      </c>
      <c r="M900" s="6" t="s">
        <v>1106</v>
      </c>
      <c r="N900" s="6" t="s">
        <v>1092</v>
      </c>
      <c r="O900" s="6" t="s">
        <v>26</v>
      </c>
      <c r="P900" s="6" t="s">
        <v>1114</v>
      </c>
      <c r="Q900" s="6"/>
      <c r="R900" s="6"/>
    </row>
    <row r="901" spans="1:18" x14ac:dyDescent="0.25">
      <c r="A901" s="6" t="s">
        <v>0</v>
      </c>
      <c r="B901" s="6" t="s">
        <v>8</v>
      </c>
      <c r="C901" s="6" t="s">
        <v>743</v>
      </c>
      <c r="D901" s="6" t="s">
        <v>744</v>
      </c>
      <c r="E901" s="6" t="s">
        <v>209</v>
      </c>
      <c r="F901" s="6" t="s">
        <v>125</v>
      </c>
      <c r="G901" s="6">
        <v>612</v>
      </c>
      <c r="H901" s="6">
        <v>2944</v>
      </c>
      <c r="I901" s="6">
        <v>608</v>
      </c>
      <c r="J901" s="6">
        <v>2914</v>
      </c>
      <c r="K901" s="6">
        <v>608</v>
      </c>
      <c r="L901" s="6">
        <v>2944</v>
      </c>
      <c r="M901" s="6" t="s">
        <v>1106</v>
      </c>
      <c r="N901" s="6" t="s">
        <v>1095</v>
      </c>
      <c r="O901" s="6" t="s">
        <v>38</v>
      </c>
      <c r="P901" s="6" t="s">
        <v>1102</v>
      </c>
      <c r="Q901" s="6"/>
      <c r="R901" s="6"/>
    </row>
    <row r="902" spans="1:18" x14ac:dyDescent="0.25">
      <c r="A902" s="6" t="s">
        <v>0</v>
      </c>
      <c r="B902" s="6" t="s">
        <v>8</v>
      </c>
      <c r="C902" s="6" t="s">
        <v>739</v>
      </c>
      <c r="D902" s="6" t="s">
        <v>740</v>
      </c>
      <c r="E902" s="6" t="s">
        <v>209</v>
      </c>
      <c r="F902" s="6" t="s">
        <v>125</v>
      </c>
      <c r="G902" s="6">
        <v>115</v>
      </c>
      <c r="H902" s="6">
        <v>602</v>
      </c>
      <c r="I902" s="6">
        <v>115</v>
      </c>
      <c r="J902" s="6">
        <v>594</v>
      </c>
      <c r="K902" s="6">
        <v>115</v>
      </c>
      <c r="L902" s="6">
        <v>88</v>
      </c>
      <c r="M902" s="6" t="s">
        <v>1089</v>
      </c>
      <c r="N902" s="6" t="s">
        <v>1090</v>
      </c>
      <c r="O902" s="6" t="s">
        <v>38</v>
      </c>
      <c r="P902" s="6" t="s">
        <v>1091</v>
      </c>
      <c r="Q902" s="6"/>
      <c r="R902" s="6"/>
    </row>
    <row r="903" spans="1:18" x14ac:dyDescent="0.25">
      <c r="A903" s="6" t="s">
        <v>0</v>
      </c>
      <c r="B903" s="6" t="s">
        <v>8</v>
      </c>
      <c r="C903" s="6" t="s">
        <v>739</v>
      </c>
      <c r="D903" s="6" t="s">
        <v>740</v>
      </c>
      <c r="E903" s="6" t="s">
        <v>209</v>
      </c>
      <c r="F903" s="6" t="s">
        <v>125</v>
      </c>
      <c r="G903" s="6">
        <v>115</v>
      </c>
      <c r="H903" s="6">
        <v>602</v>
      </c>
      <c r="I903" s="6">
        <v>115</v>
      </c>
      <c r="J903" s="6">
        <v>594</v>
      </c>
      <c r="K903" s="6">
        <v>115</v>
      </c>
      <c r="L903" s="6">
        <v>88</v>
      </c>
      <c r="M903" s="6" t="s">
        <v>1089</v>
      </c>
      <c r="N903" s="6" t="s">
        <v>1092</v>
      </c>
      <c r="O903" s="6" t="s">
        <v>39</v>
      </c>
      <c r="P903" s="6" t="s">
        <v>1107</v>
      </c>
      <c r="Q903" s="6"/>
      <c r="R903" s="6"/>
    </row>
    <row r="904" spans="1:18" x14ac:dyDescent="0.25">
      <c r="A904" s="6" t="s">
        <v>0</v>
      </c>
      <c r="B904" s="6" t="s">
        <v>8</v>
      </c>
      <c r="C904" s="6" t="s">
        <v>739</v>
      </c>
      <c r="D904" s="6" t="s">
        <v>740</v>
      </c>
      <c r="E904" s="6" t="s">
        <v>209</v>
      </c>
      <c r="F904" s="6" t="s">
        <v>125</v>
      </c>
      <c r="G904" s="6">
        <v>115</v>
      </c>
      <c r="H904" s="6">
        <v>602</v>
      </c>
      <c r="I904" s="6">
        <v>115</v>
      </c>
      <c r="J904" s="6">
        <v>594</v>
      </c>
      <c r="K904" s="6">
        <v>115</v>
      </c>
      <c r="L904" s="6">
        <v>88</v>
      </c>
      <c r="M904" s="6" t="s">
        <v>1089</v>
      </c>
      <c r="N904" s="6" t="s">
        <v>1095</v>
      </c>
      <c r="O904" s="6" t="s">
        <v>38</v>
      </c>
      <c r="P904" s="6" t="s">
        <v>1109</v>
      </c>
      <c r="Q904" s="6"/>
      <c r="R904" s="6"/>
    </row>
    <row r="905" spans="1:18" x14ac:dyDescent="0.25">
      <c r="A905" s="6" t="s">
        <v>0</v>
      </c>
      <c r="B905" s="6" t="s">
        <v>8</v>
      </c>
      <c r="C905" s="6" t="s">
        <v>739</v>
      </c>
      <c r="D905" s="6" t="s">
        <v>740</v>
      </c>
      <c r="E905" s="6" t="s">
        <v>209</v>
      </c>
      <c r="F905" s="6" t="s">
        <v>125</v>
      </c>
      <c r="G905" s="6">
        <v>115</v>
      </c>
      <c r="H905" s="6">
        <v>602</v>
      </c>
      <c r="I905" s="6">
        <v>115</v>
      </c>
      <c r="J905" s="6">
        <v>594</v>
      </c>
      <c r="K905" s="6">
        <v>115</v>
      </c>
      <c r="L905" s="6">
        <v>88</v>
      </c>
      <c r="M905" s="6" t="s">
        <v>1097</v>
      </c>
      <c r="N905" s="6" t="s">
        <v>1090</v>
      </c>
      <c r="O905" s="6" t="s">
        <v>38</v>
      </c>
      <c r="P905" s="6" t="s">
        <v>1091</v>
      </c>
      <c r="Q905" s="6"/>
      <c r="R905" s="6"/>
    </row>
    <row r="906" spans="1:18" x14ac:dyDescent="0.25">
      <c r="A906" s="6" t="s">
        <v>0</v>
      </c>
      <c r="B906" s="6" t="s">
        <v>8</v>
      </c>
      <c r="C906" s="6" t="s">
        <v>739</v>
      </c>
      <c r="D906" s="6" t="s">
        <v>740</v>
      </c>
      <c r="E906" s="6" t="s">
        <v>209</v>
      </c>
      <c r="F906" s="6" t="s">
        <v>125</v>
      </c>
      <c r="G906" s="6">
        <v>115</v>
      </c>
      <c r="H906" s="6">
        <v>602</v>
      </c>
      <c r="I906" s="6">
        <v>115</v>
      </c>
      <c r="J906" s="6">
        <v>594</v>
      </c>
      <c r="K906" s="6">
        <v>115</v>
      </c>
      <c r="L906" s="6">
        <v>88</v>
      </c>
      <c r="M906" s="6" t="s">
        <v>1097</v>
      </c>
      <c r="N906" s="6" t="s">
        <v>1092</v>
      </c>
      <c r="O906" s="6" t="s">
        <v>40</v>
      </c>
      <c r="P906" s="6" t="s">
        <v>1120</v>
      </c>
      <c r="Q906" s="6"/>
      <c r="R906" s="6"/>
    </row>
    <row r="907" spans="1:18" x14ac:dyDescent="0.25">
      <c r="A907" s="6" t="s">
        <v>0</v>
      </c>
      <c r="B907" s="6" t="s">
        <v>8</v>
      </c>
      <c r="C907" s="6" t="s">
        <v>739</v>
      </c>
      <c r="D907" s="6" t="s">
        <v>740</v>
      </c>
      <c r="E907" s="6" t="s">
        <v>209</v>
      </c>
      <c r="F907" s="6" t="s">
        <v>125</v>
      </c>
      <c r="G907" s="6">
        <v>115</v>
      </c>
      <c r="H907" s="6">
        <v>602</v>
      </c>
      <c r="I907" s="6">
        <v>115</v>
      </c>
      <c r="J907" s="6">
        <v>594</v>
      </c>
      <c r="K907" s="6">
        <v>115</v>
      </c>
      <c r="L907" s="6">
        <v>88</v>
      </c>
      <c r="M907" s="6" t="s">
        <v>1097</v>
      </c>
      <c r="N907" s="6" t="s">
        <v>1095</v>
      </c>
      <c r="O907" s="6" t="s">
        <v>38</v>
      </c>
      <c r="P907" s="6" t="s">
        <v>1109</v>
      </c>
      <c r="Q907" s="6"/>
      <c r="R907" s="6"/>
    </row>
    <row r="908" spans="1:18" x14ac:dyDescent="0.25">
      <c r="A908" s="6" t="s">
        <v>0</v>
      </c>
      <c r="B908" s="6" t="s">
        <v>8</v>
      </c>
      <c r="C908" s="6" t="s">
        <v>739</v>
      </c>
      <c r="D908" s="6" t="s">
        <v>740</v>
      </c>
      <c r="E908" s="6" t="s">
        <v>209</v>
      </c>
      <c r="F908" s="6" t="s">
        <v>125</v>
      </c>
      <c r="G908" s="6">
        <v>115</v>
      </c>
      <c r="H908" s="6">
        <v>602</v>
      </c>
      <c r="I908" s="6">
        <v>115</v>
      </c>
      <c r="J908" s="6">
        <v>594</v>
      </c>
      <c r="K908" s="6">
        <v>115</v>
      </c>
      <c r="L908" s="6">
        <v>88</v>
      </c>
      <c r="M908" s="6" t="s">
        <v>1101</v>
      </c>
      <c r="N908" s="6" t="s">
        <v>1090</v>
      </c>
      <c r="O908" s="6" t="s">
        <v>38</v>
      </c>
      <c r="P908" s="6" t="s">
        <v>1102</v>
      </c>
      <c r="Q908" s="6"/>
      <c r="R908" s="6"/>
    </row>
    <row r="909" spans="1:18" x14ac:dyDescent="0.25">
      <c r="A909" s="6" t="s">
        <v>0</v>
      </c>
      <c r="B909" s="6" t="s">
        <v>8</v>
      </c>
      <c r="C909" s="6" t="s">
        <v>739</v>
      </c>
      <c r="D909" s="6" t="s">
        <v>740</v>
      </c>
      <c r="E909" s="6" t="s">
        <v>209</v>
      </c>
      <c r="F909" s="6" t="s">
        <v>125</v>
      </c>
      <c r="G909" s="6">
        <v>115</v>
      </c>
      <c r="H909" s="6">
        <v>602</v>
      </c>
      <c r="I909" s="6">
        <v>115</v>
      </c>
      <c r="J909" s="6">
        <v>594</v>
      </c>
      <c r="K909" s="6">
        <v>115</v>
      </c>
      <c r="L909" s="6">
        <v>88</v>
      </c>
      <c r="M909" s="6" t="s">
        <v>1101</v>
      </c>
      <c r="N909" s="6" t="s">
        <v>1092</v>
      </c>
      <c r="O909" s="6" t="s">
        <v>36</v>
      </c>
      <c r="P909" s="6" t="s">
        <v>1096</v>
      </c>
      <c r="Q909" s="6"/>
      <c r="R909" s="6"/>
    </row>
    <row r="910" spans="1:18" x14ac:dyDescent="0.25">
      <c r="A910" s="6" t="s">
        <v>0</v>
      </c>
      <c r="B910" s="6" t="s">
        <v>8</v>
      </c>
      <c r="C910" s="6" t="s">
        <v>739</v>
      </c>
      <c r="D910" s="6" t="s">
        <v>740</v>
      </c>
      <c r="E910" s="6" t="s">
        <v>209</v>
      </c>
      <c r="F910" s="6" t="s">
        <v>125</v>
      </c>
      <c r="G910" s="6">
        <v>115</v>
      </c>
      <c r="H910" s="6">
        <v>602</v>
      </c>
      <c r="I910" s="6">
        <v>115</v>
      </c>
      <c r="J910" s="6">
        <v>594</v>
      </c>
      <c r="K910" s="6">
        <v>115</v>
      </c>
      <c r="L910" s="6">
        <v>88</v>
      </c>
      <c r="M910" s="6" t="s">
        <v>1101</v>
      </c>
      <c r="N910" s="6" t="s">
        <v>1095</v>
      </c>
      <c r="O910" s="6" t="s">
        <v>1103</v>
      </c>
      <c r="P910" s="6" t="s">
        <v>1104</v>
      </c>
      <c r="Q910" s="6"/>
      <c r="R910" s="6"/>
    </row>
    <row r="911" spans="1:18" x14ac:dyDescent="0.25">
      <c r="A911" s="6" t="s">
        <v>0</v>
      </c>
      <c r="B911" s="6" t="s">
        <v>8</v>
      </c>
      <c r="C911" s="6" t="s">
        <v>739</v>
      </c>
      <c r="D911" s="6" t="s">
        <v>740</v>
      </c>
      <c r="E911" s="6" t="s">
        <v>209</v>
      </c>
      <c r="F911" s="6" t="s">
        <v>125</v>
      </c>
      <c r="G911" s="6">
        <v>115</v>
      </c>
      <c r="H911" s="6">
        <v>602</v>
      </c>
      <c r="I911" s="6">
        <v>115</v>
      </c>
      <c r="J911" s="6">
        <v>594</v>
      </c>
      <c r="K911" s="6">
        <v>115</v>
      </c>
      <c r="L911" s="6">
        <v>88</v>
      </c>
      <c r="M911" s="6" t="s">
        <v>1106</v>
      </c>
      <c r="N911" s="6" t="s">
        <v>1090</v>
      </c>
      <c r="O911" s="6" t="s">
        <v>38</v>
      </c>
      <c r="P911" s="6" t="s">
        <v>1091</v>
      </c>
      <c r="Q911" s="6"/>
      <c r="R911" s="6"/>
    </row>
    <row r="912" spans="1:18" x14ac:dyDescent="0.25">
      <c r="A912" s="6" t="s">
        <v>0</v>
      </c>
      <c r="B912" s="6" t="s">
        <v>8</v>
      </c>
      <c r="C912" s="6" t="s">
        <v>739</v>
      </c>
      <c r="D912" s="6" t="s">
        <v>740</v>
      </c>
      <c r="E912" s="6" t="s">
        <v>209</v>
      </c>
      <c r="F912" s="6" t="s">
        <v>125</v>
      </c>
      <c r="G912" s="6">
        <v>115</v>
      </c>
      <c r="H912" s="6">
        <v>602</v>
      </c>
      <c r="I912" s="6">
        <v>115</v>
      </c>
      <c r="J912" s="6">
        <v>594</v>
      </c>
      <c r="K912" s="6">
        <v>115</v>
      </c>
      <c r="L912" s="6">
        <v>88</v>
      </c>
      <c r="M912" s="6" t="s">
        <v>1106</v>
      </c>
      <c r="N912" s="6" t="s">
        <v>1092</v>
      </c>
      <c r="O912" s="6" t="s">
        <v>26</v>
      </c>
      <c r="P912" s="6" t="s">
        <v>1114</v>
      </c>
      <c r="Q912" s="6"/>
      <c r="R912" s="6"/>
    </row>
    <row r="913" spans="1:18" x14ac:dyDescent="0.25">
      <c r="A913" s="6" t="s">
        <v>0</v>
      </c>
      <c r="B913" s="6" t="s">
        <v>8</v>
      </c>
      <c r="C913" s="6" t="s">
        <v>739</v>
      </c>
      <c r="D913" s="6" t="s">
        <v>740</v>
      </c>
      <c r="E913" s="6" t="s">
        <v>209</v>
      </c>
      <c r="F913" s="6" t="s">
        <v>125</v>
      </c>
      <c r="G913" s="6">
        <v>115</v>
      </c>
      <c r="H913" s="6">
        <v>602</v>
      </c>
      <c r="I913" s="6">
        <v>115</v>
      </c>
      <c r="J913" s="6">
        <v>594</v>
      </c>
      <c r="K913" s="6">
        <v>115</v>
      </c>
      <c r="L913" s="6">
        <v>88</v>
      </c>
      <c r="M913" s="6" t="s">
        <v>1106</v>
      </c>
      <c r="N913" s="6" t="s">
        <v>1095</v>
      </c>
      <c r="O913" s="6" t="s">
        <v>36</v>
      </c>
      <c r="P913" s="6" t="s">
        <v>1116</v>
      </c>
      <c r="Q913" s="6"/>
      <c r="R913" s="6"/>
    </row>
    <row r="914" spans="1:18" x14ac:dyDescent="0.25">
      <c r="A914" s="6" t="s">
        <v>0</v>
      </c>
      <c r="B914" s="6" t="s">
        <v>8</v>
      </c>
      <c r="C914" s="6" t="s">
        <v>210</v>
      </c>
      <c r="D914" s="6" t="s">
        <v>211</v>
      </c>
      <c r="E914" s="6" t="s">
        <v>209</v>
      </c>
      <c r="F914" s="6" t="s">
        <v>132</v>
      </c>
      <c r="G914" s="6">
        <v>840</v>
      </c>
      <c r="H914" s="6">
        <v>3249</v>
      </c>
      <c r="I914" s="6">
        <v>667</v>
      </c>
      <c r="J914" s="6">
        <v>3657</v>
      </c>
      <c r="K914" s="6">
        <v>667</v>
      </c>
      <c r="L914" s="6">
        <v>3657</v>
      </c>
      <c r="M914" s="6" t="s">
        <v>1089</v>
      </c>
      <c r="N914" s="6" t="s">
        <v>1090</v>
      </c>
      <c r="O914" s="6" t="s">
        <v>38</v>
      </c>
      <c r="P914" s="6" t="s">
        <v>1102</v>
      </c>
      <c r="Q914" s="6"/>
      <c r="R914" s="6"/>
    </row>
    <row r="915" spans="1:18" x14ac:dyDescent="0.25">
      <c r="A915" s="6" t="s">
        <v>0</v>
      </c>
      <c r="B915" s="6" t="s">
        <v>8</v>
      </c>
      <c r="C915" s="6" t="s">
        <v>210</v>
      </c>
      <c r="D915" s="6" t="s">
        <v>211</v>
      </c>
      <c r="E915" s="6" t="s">
        <v>209</v>
      </c>
      <c r="F915" s="6" t="s">
        <v>132</v>
      </c>
      <c r="G915" s="6">
        <v>840</v>
      </c>
      <c r="H915" s="6">
        <v>3249</v>
      </c>
      <c r="I915" s="6">
        <v>667</v>
      </c>
      <c r="J915" s="6">
        <v>3657</v>
      </c>
      <c r="K915" s="6">
        <v>667</v>
      </c>
      <c r="L915" s="6">
        <v>3657</v>
      </c>
      <c r="M915" s="6" t="s">
        <v>1089</v>
      </c>
      <c r="N915" s="6" t="s">
        <v>1092</v>
      </c>
      <c r="O915" s="6" t="s">
        <v>38</v>
      </c>
      <c r="P915" s="6" t="s">
        <v>1110</v>
      </c>
      <c r="Q915" s="6"/>
      <c r="R915" s="6"/>
    </row>
    <row r="916" spans="1:18" x14ac:dyDescent="0.25">
      <c r="A916" s="6" t="s">
        <v>0</v>
      </c>
      <c r="B916" s="6" t="s">
        <v>8</v>
      </c>
      <c r="C916" s="6" t="s">
        <v>210</v>
      </c>
      <c r="D916" s="6" t="s">
        <v>211</v>
      </c>
      <c r="E916" s="6" t="s">
        <v>209</v>
      </c>
      <c r="F916" s="6" t="s">
        <v>132</v>
      </c>
      <c r="G916" s="6">
        <v>840</v>
      </c>
      <c r="H916" s="6">
        <v>3249</v>
      </c>
      <c r="I916" s="6">
        <v>667</v>
      </c>
      <c r="J916" s="6">
        <v>3657</v>
      </c>
      <c r="K916" s="6">
        <v>667</v>
      </c>
      <c r="L916" s="6">
        <v>3657</v>
      </c>
      <c r="M916" s="6" t="s">
        <v>1089</v>
      </c>
      <c r="N916" s="6" t="s">
        <v>1095</v>
      </c>
      <c r="O916" s="6" t="s">
        <v>38</v>
      </c>
      <c r="P916" s="6" t="s">
        <v>1091</v>
      </c>
      <c r="Q916" s="6"/>
      <c r="R916" s="6"/>
    </row>
    <row r="917" spans="1:18" x14ac:dyDescent="0.25">
      <c r="A917" s="6" t="s">
        <v>0</v>
      </c>
      <c r="B917" s="6" t="s">
        <v>8</v>
      </c>
      <c r="C917" s="6" t="s">
        <v>210</v>
      </c>
      <c r="D917" s="6" t="s">
        <v>211</v>
      </c>
      <c r="E917" s="6" t="s">
        <v>209</v>
      </c>
      <c r="F917" s="6" t="s">
        <v>132</v>
      </c>
      <c r="G917" s="6">
        <v>840</v>
      </c>
      <c r="H917" s="6">
        <v>3249</v>
      </c>
      <c r="I917" s="6">
        <v>667</v>
      </c>
      <c r="J917" s="6">
        <v>3657</v>
      </c>
      <c r="K917" s="6">
        <v>667</v>
      </c>
      <c r="L917" s="6">
        <v>3657</v>
      </c>
      <c r="M917" s="6" t="s">
        <v>1097</v>
      </c>
      <c r="N917" s="6" t="s">
        <v>1090</v>
      </c>
      <c r="O917" s="6" t="s">
        <v>1103</v>
      </c>
      <c r="P917" s="6" t="s">
        <v>1104</v>
      </c>
      <c r="Q917" s="6"/>
      <c r="R917" s="6"/>
    </row>
    <row r="918" spans="1:18" x14ac:dyDescent="0.25">
      <c r="A918" s="6" t="s">
        <v>0</v>
      </c>
      <c r="B918" s="6" t="s">
        <v>8</v>
      </c>
      <c r="C918" s="6" t="s">
        <v>210</v>
      </c>
      <c r="D918" s="6" t="s">
        <v>211</v>
      </c>
      <c r="E918" s="6" t="s">
        <v>209</v>
      </c>
      <c r="F918" s="6" t="s">
        <v>132</v>
      </c>
      <c r="G918" s="6">
        <v>840</v>
      </c>
      <c r="H918" s="6">
        <v>3249</v>
      </c>
      <c r="I918" s="6">
        <v>667</v>
      </c>
      <c r="J918" s="6">
        <v>3657</v>
      </c>
      <c r="K918" s="6">
        <v>667</v>
      </c>
      <c r="L918" s="6">
        <v>3657</v>
      </c>
      <c r="M918" s="6" t="s">
        <v>1097</v>
      </c>
      <c r="N918" s="6" t="s">
        <v>1092</v>
      </c>
      <c r="O918" s="6" t="s">
        <v>36</v>
      </c>
      <c r="P918" s="6" t="s">
        <v>1096</v>
      </c>
      <c r="Q918" s="6"/>
      <c r="R918" s="6"/>
    </row>
    <row r="919" spans="1:18" x14ac:dyDescent="0.25">
      <c r="A919" s="6" t="s">
        <v>0</v>
      </c>
      <c r="B919" s="6" t="s">
        <v>8</v>
      </c>
      <c r="C919" s="6" t="s">
        <v>210</v>
      </c>
      <c r="D919" s="6" t="s">
        <v>211</v>
      </c>
      <c r="E919" s="6" t="s">
        <v>209</v>
      </c>
      <c r="F919" s="6" t="s">
        <v>132</v>
      </c>
      <c r="G919" s="6">
        <v>840</v>
      </c>
      <c r="H919" s="6">
        <v>3249</v>
      </c>
      <c r="I919" s="6">
        <v>667</v>
      </c>
      <c r="J919" s="6">
        <v>3657</v>
      </c>
      <c r="K919" s="6">
        <v>667</v>
      </c>
      <c r="L919" s="6">
        <v>3657</v>
      </c>
      <c r="M919" s="6" t="s">
        <v>1097</v>
      </c>
      <c r="N919" s="6" t="s">
        <v>1095</v>
      </c>
      <c r="O919" s="6" t="s">
        <v>38</v>
      </c>
      <c r="P919" s="6" t="s">
        <v>1110</v>
      </c>
      <c r="Q919" s="6"/>
      <c r="R919" s="6"/>
    </row>
    <row r="920" spans="1:18" x14ac:dyDescent="0.25">
      <c r="A920" s="6" t="s">
        <v>0</v>
      </c>
      <c r="B920" s="6" t="s">
        <v>8</v>
      </c>
      <c r="C920" s="6" t="s">
        <v>210</v>
      </c>
      <c r="D920" s="6" t="s">
        <v>211</v>
      </c>
      <c r="E920" s="6" t="s">
        <v>209</v>
      </c>
      <c r="F920" s="6" t="s">
        <v>132</v>
      </c>
      <c r="G920" s="6">
        <v>840</v>
      </c>
      <c r="H920" s="6">
        <v>3249</v>
      </c>
      <c r="I920" s="6">
        <v>667</v>
      </c>
      <c r="J920" s="6">
        <v>3657</v>
      </c>
      <c r="K920" s="6">
        <v>667</v>
      </c>
      <c r="L920" s="6">
        <v>3657</v>
      </c>
      <c r="M920" s="6" t="s">
        <v>1101</v>
      </c>
      <c r="N920" s="6" t="s">
        <v>1090</v>
      </c>
      <c r="O920" s="6" t="s">
        <v>36</v>
      </c>
      <c r="P920" s="6" t="s">
        <v>1105</v>
      </c>
      <c r="Q920" s="6"/>
      <c r="R920" s="6"/>
    </row>
    <row r="921" spans="1:18" x14ac:dyDescent="0.25">
      <c r="A921" s="6" t="s">
        <v>0</v>
      </c>
      <c r="B921" s="6" t="s">
        <v>8</v>
      </c>
      <c r="C921" s="6" t="s">
        <v>210</v>
      </c>
      <c r="D921" s="6" t="s">
        <v>211</v>
      </c>
      <c r="E921" s="6" t="s">
        <v>209</v>
      </c>
      <c r="F921" s="6" t="s">
        <v>132</v>
      </c>
      <c r="G921" s="6">
        <v>840</v>
      </c>
      <c r="H921" s="6">
        <v>3249</v>
      </c>
      <c r="I921" s="6">
        <v>667</v>
      </c>
      <c r="J921" s="6">
        <v>3657</v>
      </c>
      <c r="K921" s="6">
        <v>667</v>
      </c>
      <c r="L921" s="6">
        <v>3657</v>
      </c>
      <c r="M921" s="6" t="s">
        <v>1101</v>
      </c>
      <c r="N921" s="6" t="s">
        <v>1092</v>
      </c>
      <c r="O921" s="6" t="s">
        <v>1093</v>
      </c>
      <c r="P921" s="6" t="s">
        <v>1094</v>
      </c>
      <c r="Q921" s="6"/>
      <c r="R921" s="6"/>
    </row>
    <row r="922" spans="1:18" x14ac:dyDescent="0.25">
      <c r="A922" s="6" t="s">
        <v>0</v>
      </c>
      <c r="B922" s="6" t="s">
        <v>8</v>
      </c>
      <c r="C922" s="6" t="s">
        <v>210</v>
      </c>
      <c r="D922" s="6" t="s">
        <v>211</v>
      </c>
      <c r="E922" s="6" t="s">
        <v>209</v>
      </c>
      <c r="F922" s="6" t="s">
        <v>132</v>
      </c>
      <c r="G922" s="6">
        <v>840</v>
      </c>
      <c r="H922" s="6">
        <v>3249</v>
      </c>
      <c r="I922" s="6">
        <v>667</v>
      </c>
      <c r="J922" s="6">
        <v>3657</v>
      </c>
      <c r="K922" s="6">
        <v>667</v>
      </c>
      <c r="L922" s="6">
        <v>3657</v>
      </c>
      <c r="M922" s="6" t="s">
        <v>1101</v>
      </c>
      <c r="N922" s="6" t="s">
        <v>1095</v>
      </c>
      <c r="O922" s="6" t="s">
        <v>38</v>
      </c>
      <c r="P922" s="6" t="s">
        <v>1091</v>
      </c>
      <c r="Q922" s="6"/>
      <c r="R922" s="6"/>
    </row>
    <row r="923" spans="1:18" x14ac:dyDescent="0.25">
      <c r="A923" s="6" t="s">
        <v>0</v>
      </c>
      <c r="B923" s="6" t="s">
        <v>8</v>
      </c>
      <c r="C923" s="6" t="s">
        <v>210</v>
      </c>
      <c r="D923" s="6" t="s">
        <v>211</v>
      </c>
      <c r="E923" s="6" t="s">
        <v>209</v>
      </c>
      <c r="F923" s="6" t="s">
        <v>132</v>
      </c>
      <c r="G923" s="6">
        <v>840</v>
      </c>
      <c r="H923" s="6">
        <v>3249</v>
      </c>
      <c r="I923" s="6">
        <v>667</v>
      </c>
      <c r="J923" s="6">
        <v>3657</v>
      </c>
      <c r="K923" s="6">
        <v>667</v>
      </c>
      <c r="L923" s="6">
        <v>3657</v>
      </c>
      <c r="M923" s="6" t="s">
        <v>1106</v>
      </c>
      <c r="N923" s="6" t="s">
        <v>1090</v>
      </c>
      <c r="O923" s="6" t="s">
        <v>36</v>
      </c>
      <c r="P923" s="6" t="s">
        <v>1105</v>
      </c>
      <c r="Q923" s="6"/>
      <c r="R923" s="6"/>
    </row>
    <row r="924" spans="1:18" x14ac:dyDescent="0.25">
      <c r="A924" s="6" t="s">
        <v>0</v>
      </c>
      <c r="B924" s="6" t="s">
        <v>8</v>
      </c>
      <c r="C924" s="6" t="s">
        <v>210</v>
      </c>
      <c r="D924" s="6" t="s">
        <v>211</v>
      </c>
      <c r="E924" s="6" t="s">
        <v>209</v>
      </c>
      <c r="F924" s="6" t="s">
        <v>132</v>
      </c>
      <c r="G924" s="6">
        <v>840</v>
      </c>
      <c r="H924" s="6">
        <v>3249</v>
      </c>
      <c r="I924" s="6">
        <v>667</v>
      </c>
      <c r="J924" s="6">
        <v>3657</v>
      </c>
      <c r="K924" s="6">
        <v>667</v>
      </c>
      <c r="L924" s="6">
        <v>3657</v>
      </c>
      <c r="M924" s="6" t="s">
        <v>1106</v>
      </c>
      <c r="N924" s="6" t="s">
        <v>1092</v>
      </c>
      <c r="O924" s="6" t="s">
        <v>38</v>
      </c>
      <c r="P924" s="6" t="s">
        <v>1091</v>
      </c>
      <c r="Q924" s="6"/>
      <c r="R924" s="6"/>
    </row>
    <row r="925" spans="1:18" x14ac:dyDescent="0.25">
      <c r="A925" s="6" t="s">
        <v>0</v>
      </c>
      <c r="B925" s="6" t="s">
        <v>8</v>
      </c>
      <c r="C925" s="6" t="s">
        <v>210</v>
      </c>
      <c r="D925" s="6" t="s">
        <v>211</v>
      </c>
      <c r="E925" s="6" t="s">
        <v>209</v>
      </c>
      <c r="F925" s="6" t="s">
        <v>132</v>
      </c>
      <c r="G925" s="6">
        <v>840</v>
      </c>
      <c r="H925" s="6">
        <v>3249</v>
      </c>
      <c r="I925" s="6">
        <v>667</v>
      </c>
      <c r="J925" s="6">
        <v>3657</v>
      </c>
      <c r="K925" s="6">
        <v>667</v>
      </c>
      <c r="L925" s="6">
        <v>3657</v>
      </c>
      <c r="M925" s="6" t="s">
        <v>1106</v>
      </c>
      <c r="N925" s="6" t="s">
        <v>1095</v>
      </c>
      <c r="O925" s="6" t="s">
        <v>26</v>
      </c>
      <c r="P925" s="6" t="s">
        <v>1100</v>
      </c>
      <c r="Q925" s="6"/>
      <c r="R925" s="6"/>
    </row>
    <row r="926" spans="1:18" x14ac:dyDescent="0.25">
      <c r="A926" s="6" t="s">
        <v>0</v>
      </c>
      <c r="B926" s="6" t="s">
        <v>9</v>
      </c>
      <c r="C926" s="6" t="s">
        <v>207</v>
      </c>
      <c r="D926" s="6" t="s">
        <v>208</v>
      </c>
      <c r="E926" s="6" t="s">
        <v>209</v>
      </c>
      <c r="F926" s="6" t="s">
        <v>125</v>
      </c>
      <c r="G926" s="6">
        <v>541</v>
      </c>
      <c r="H926" s="6">
        <v>2607</v>
      </c>
      <c r="I926" s="6">
        <v>545</v>
      </c>
      <c r="J926" s="6">
        <v>2544</v>
      </c>
      <c r="K926" s="6">
        <v>545</v>
      </c>
      <c r="L926" s="6">
        <v>2545</v>
      </c>
      <c r="M926" s="6" t="s">
        <v>1089</v>
      </c>
      <c r="N926" s="6" t="s">
        <v>1090</v>
      </c>
      <c r="O926" s="6" t="s">
        <v>38</v>
      </c>
      <c r="P926" s="6" t="s">
        <v>1091</v>
      </c>
      <c r="Q926" s="6"/>
      <c r="R926" s="6"/>
    </row>
    <row r="927" spans="1:18" x14ac:dyDescent="0.25">
      <c r="A927" s="6" t="s">
        <v>0</v>
      </c>
      <c r="B927" s="6" t="s">
        <v>9</v>
      </c>
      <c r="C927" s="6" t="s">
        <v>207</v>
      </c>
      <c r="D927" s="6" t="s">
        <v>208</v>
      </c>
      <c r="E927" s="6" t="s">
        <v>209</v>
      </c>
      <c r="F927" s="6" t="s">
        <v>125</v>
      </c>
      <c r="G927" s="6">
        <v>541</v>
      </c>
      <c r="H927" s="6">
        <v>2607</v>
      </c>
      <c r="I927" s="6">
        <v>545</v>
      </c>
      <c r="J927" s="6">
        <v>2544</v>
      </c>
      <c r="K927" s="6">
        <v>545</v>
      </c>
      <c r="L927" s="6">
        <v>2545</v>
      </c>
      <c r="M927" s="6" t="s">
        <v>1089</v>
      </c>
      <c r="N927" s="6" t="s">
        <v>1092</v>
      </c>
      <c r="O927" s="6" t="s">
        <v>38</v>
      </c>
      <c r="P927" s="6" t="s">
        <v>1109</v>
      </c>
      <c r="Q927" s="6"/>
      <c r="R927" s="6"/>
    </row>
    <row r="928" spans="1:18" x14ac:dyDescent="0.25">
      <c r="A928" s="6" t="s">
        <v>0</v>
      </c>
      <c r="B928" s="6" t="s">
        <v>9</v>
      </c>
      <c r="C928" s="6" t="s">
        <v>207</v>
      </c>
      <c r="D928" s="6" t="s">
        <v>208</v>
      </c>
      <c r="E928" s="6" t="s">
        <v>209</v>
      </c>
      <c r="F928" s="6" t="s">
        <v>125</v>
      </c>
      <c r="G928" s="6">
        <v>541</v>
      </c>
      <c r="H928" s="6">
        <v>2607</v>
      </c>
      <c r="I928" s="6">
        <v>545</v>
      </c>
      <c r="J928" s="6">
        <v>2544</v>
      </c>
      <c r="K928" s="6">
        <v>545</v>
      </c>
      <c r="L928" s="6">
        <v>2545</v>
      </c>
      <c r="M928" s="6" t="s">
        <v>1089</v>
      </c>
      <c r="N928" s="6" t="s">
        <v>1095</v>
      </c>
      <c r="O928" s="6" t="s">
        <v>40</v>
      </c>
      <c r="P928" s="6" t="s">
        <v>1111</v>
      </c>
      <c r="Q928" s="6"/>
      <c r="R928" s="6"/>
    </row>
    <row r="929" spans="1:18" x14ac:dyDescent="0.25">
      <c r="A929" s="6" t="s">
        <v>0</v>
      </c>
      <c r="B929" s="6" t="s">
        <v>9</v>
      </c>
      <c r="C929" s="6" t="s">
        <v>207</v>
      </c>
      <c r="D929" s="6" t="s">
        <v>208</v>
      </c>
      <c r="E929" s="6" t="s">
        <v>209</v>
      </c>
      <c r="F929" s="6" t="s">
        <v>125</v>
      </c>
      <c r="G929" s="6">
        <v>541</v>
      </c>
      <c r="H929" s="6">
        <v>2607</v>
      </c>
      <c r="I929" s="6">
        <v>545</v>
      </c>
      <c r="J929" s="6">
        <v>2544</v>
      </c>
      <c r="K929" s="6">
        <v>545</v>
      </c>
      <c r="L929" s="6">
        <v>2545</v>
      </c>
      <c r="M929" s="6" t="s">
        <v>1097</v>
      </c>
      <c r="N929" s="6" t="s">
        <v>1090</v>
      </c>
      <c r="O929" s="6" t="s">
        <v>38</v>
      </c>
      <c r="P929" s="6" t="s">
        <v>1109</v>
      </c>
      <c r="Q929" s="6"/>
      <c r="R929" s="6"/>
    </row>
    <row r="930" spans="1:18" x14ac:dyDescent="0.25">
      <c r="A930" s="6" t="s">
        <v>0</v>
      </c>
      <c r="B930" s="6" t="s">
        <v>9</v>
      </c>
      <c r="C930" s="6" t="s">
        <v>207</v>
      </c>
      <c r="D930" s="6" t="s">
        <v>208</v>
      </c>
      <c r="E930" s="6" t="s">
        <v>209</v>
      </c>
      <c r="F930" s="6" t="s">
        <v>125</v>
      </c>
      <c r="G930" s="6">
        <v>541</v>
      </c>
      <c r="H930" s="6">
        <v>2607</v>
      </c>
      <c r="I930" s="6">
        <v>545</v>
      </c>
      <c r="J930" s="6">
        <v>2544</v>
      </c>
      <c r="K930" s="6">
        <v>545</v>
      </c>
      <c r="L930" s="6">
        <v>2545</v>
      </c>
      <c r="M930" s="6" t="s">
        <v>1097</v>
      </c>
      <c r="N930" s="6" t="s">
        <v>1092</v>
      </c>
      <c r="O930" s="6" t="s">
        <v>36</v>
      </c>
      <c r="P930" s="6" t="s">
        <v>1096</v>
      </c>
      <c r="Q930" s="6"/>
      <c r="R930" s="6"/>
    </row>
    <row r="931" spans="1:18" x14ac:dyDescent="0.25">
      <c r="A931" s="6" t="s">
        <v>0</v>
      </c>
      <c r="B931" s="6" t="s">
        <v>9</v>
      </c>
      <c r="C931" s="6" t="s">
        <v>207</v>
      </c>
      <c r="D931" s="6" t="s">
        <v>208</v>
      </c>
      <c r="E931" s="6" t="s">
        <v>209</v>
      </c>
      <c r="F931" s="6" t="s">
        <v>125</v>
      </c>
      <c r="G931" s="6">
        <v>541</v>
      </c>
      <c r="H931" s="6">
        <v>2607</v>
      </c>
      <c r="I931" s="6">
        <v>545</v>
      </c>
      <c r="J931" s="6">
        <v>2544</v>
      </c>
      <c r="K931" s="6">
        <v>545</v>
      </c>
      <c r="L931" s="6">
        <v>2545</v>
      </c>
      <c r="M931" s="6" t="s">
        <v>1097</v>
      </c>
      <c r="N931" s="6" t="s">
        <v>1095</v>
      </c>
      <c r="O931" s="6" t="s">
        <v>1103</v>
      </c>
      <c r="P931" s="6" t="s">
        <v>1104</v>
      </c>
      <c r="Q931" s="6"/>
      <c r="R931" s="6"/>
    </row>
    <row r="932" spans="1:18" x14ac:dyDescent="0.25">
      <c r="A932" s="6" t="s">
        <v>0</v>
      </c>
      <c r="B932" s="6" t="s">
        <v>9</v>
      </c>
      <c r="C932" s="6" t="s">
        <v>207</v>
      </c>
      <c r="D932" s="6" t="s">
        <v>208</v>
      </c>
      <c r="E932" s="6" t="s">
        <v>209</v>
      </c>
      <c r="F932" s="6" t="s">
        <v>125</v>
      </c>
      <c r="G932" s="6">
        <v>541</v>
      </c>
      <c r="H932" s="6">
        <v>2607</v>
      </c>
      <c r="I932" s="6">
        <v>545</v>
      </c>
      <c r="J932" s="6">
        <v>2544</v>
      </c>
      <c r="K932" s="6">
        <v>545</v>
      </c>
      <c r="L932" s="6">
        <v>2545</v>
      </c>
      <c r="M932" s="6" t="s">
        <v>1101</v>
      </c>
      <c r="N932" s="6" t="s">
        <v>1090</v>
      </c>
      <c r="O932" s="6" t="s">
        <v>36</v>
      </c>
      <c r="P932" s="6" t="s">
        <v>1105</v>
      </c>
      <c r="Q932" s="6"/>
      <c r="R932" s="6"/>
    </row>
    <row r="933" spans="1:18" x14ac:dyDescent="0.25">
      <c r="A933" s="6" t="s">
        <v>0</v>
      </c>
      <c r="B933" s="6" t="s">
        <v>9</v>
      </c>
      <c r="C933" s="6" t="s">
        <v>207</v>
      </c>
      <c r="D933" s="6" t="s">
        <v>208</v>
      </c>
      <c r="E933" s="6" t="s">
        <v>209</v>
      </c>
      <c r="F933" s="6" t="s">
        <v>125</v>
      </c>
      <c r="G933" s="6">
        <v>541</v>
      </c>
      <c r="H933" s="6">
        <v>2607</v>
      </c>
      <c r="I933" s="6">
        <v>545</v>
      </c>
      <c r="J933" s="6">
        <v>2544</v>
      </c>
      <c r="K933" s="6">
        <v>545</v>
      </c>
      <c r="L933" s="6">
        <v>2545</v>
      </c>
      <c r="M933" s="6" t="s">
        <v>1101</v>
      </c>
      <c r="N933" s="6" t="s">
        <v>1092</v>
      </c>
      <c r="O933" s="6" t="s">
        <v>38</v>
      </c>
      <c r="P933" s="6" t="s">
        <v>1102</v>
      </c>
      <c r="Q933" s="6"/>
      <c r="R933" s="6"/>
    </row>
    <row r="934" spans="1:18" x14ac:dyDescent="0.25">
      <c r="A934" s="6" t="s">
        <v>0</v>
      </c>
      <c r="B934" s="6" t="s">
        <v>9</v>
      </c>
      <c r="C934" s="6" t="s">
        <v>207</v>
      </c>
      <c r="D934" s="6" t="s">
        <v>208</v>
      </c>
      <c r="E934" s="6" t="s">
        <v>209</v>
      </c>
      <c r="F934" s="6" t="s">
        <v>125</v>
      </c>
      <c r="G934" s="6">
        <v>541</v>
      </c>
      <c r="H934" s="6">
        <v>2607</v>
      </c>
      <c r="I934" s="6">
        <v>545</v>
      </c>
      <c r="J934" s="6">
        <v>2544</v>
      </c>
      <c r="K934" s="6">
        <v>545</v>
      </c>
      <c r="L934" s="6">
        <v>2545</v>
      </c>
      <c r="M934" s="6" t="s">
        <v>1101</v>
      </c>
      <c r="N934" s="6" t="s">
        <v>1095</v>
      </c>
      <c r="O934" s="6" t="s">
        <v>36</v>
      </c>
      <c r="P934" s="6" t="s">
        <v>1121</v>
      </c>
      <c r="Q934" s="6"/>
      <c r="R934" s="6"/>
    </row>
    <row r="935" spans="1:18" x14ac:dyDescent="0.25">
      <c r="A935" s="6" t="s">
        <v>0</v>
      </c>
      <c r="B935" s="6" t="s">
        <v>9</v>
      </c>
      <c r="C935" s="6" t="s">
        <v>207</v>
      </c>
      <c r="D935" s="6" t="s">
        <v>208</v>
      </c>
      <c r="E935" s="6" t="s">
        <v>209</v>
      </c>
      <c r="F935" s="6" t="s">
        <v>125</v>
      </c>
      <c r="G935" s="6">
        <v>541</v>
      </c>
      <c r="H935" s="6">
        <v>2607</v>
      </c>
      <c r="I935" s="6">
        <v>545</v>
      </c>
      <c r="J935" s="6">
        <v>2544</v>
      </c>
      <c r="K935" s="6">
        <v>545</v>
      </c>
      <c r="L935" s="6">
        <v>2545</v>
      </c>
      <c r="M935" s="6" t="s">
        <v>1106</v>
      </c>
      <c r="N935" s="6" t="s">
        <v>1090</v>
      </c>
      <c r="O935" s="6" t="s">
        <v>26</v>
      </c>
      <c r="P935" s="6" t="s">
        <v>1114</v>
      </c>
      <c r="Q935" s="6"/>
      <c r="R935" s="6"/>
    </row>
    <row r="936" spans="1:18" x14ac:dyDescent="0.25">
      <c r="A936" s="6" t="s">
        <v>0</v>
      </c>
      <c r="B936" s="6" t="s">
        <v>9</v>
      </c>
      <c r="C936" s="6" t="s">
        <v>207</v>
      </c>
      <c r="D936" s="6" t="s">
        <v>208</v>
      </c>
      <c r="E936" s="6" t="s">
        <v>209</v>
      </c>
      <c r="F936" s="6" t="s">
        <v>125</v>
      </c>
      <c r="G936" s="6">
        <v>541</v>
      </c>
      <c r="H936" s="6">
        <v>2607</v>
      </c>
      <c r="I936" s="6">
        <v>545</v>
      </c>
      <c r="J936" s="6">
        <v>2544</v>
      </c>
      <c r="K936" s="6">
        <v>545</v>
      </c>
      <c r="L936" s="6">
        <v>2545</v>
      </c>
      <c r="M936" s="6" t="s">
        <v>1106</v>
      </c>
      <c r="N936" s="6" t="s">
        <v>1092</v>
      </c>
      <c r="O936" s="6" t="s">
        <v>26</v>
      </c>
      <c r="P936" s="6" t="s">
        <v>1100</v>
      </c>
      <c r="Q936" s="6"/>
      <c r="R936" s="6"/>
    </row>
    <row r="937" spans="1:18" x14ac:dyDescent="0.25">
      <c r="A937" s="6" t="s">
        <v>0</v>
      </c>
      <c r="B937" s="6" t="s">
        <v>9</v>
      </c>
      <c r="C937" s="6" t="s">
        <v>207</v>
      </c>
      <c r="D937" s="6" t="s">
        <v>208</v>
      </c>
      <c r="E937" s="6" t="s">
        <v>209</v>
      </c>
      <c r="F937" s="6" t="s">
        <v>125</v>
      </c>
      <c r="G937" s="6">
        <v>541</v>
      </c>
      <c r="H937" s="6">
        <v>2607</v>
      </c>
      <c r="I937" s="6">
        <v>545</v>
      </c>
      <c r="J937" s="6">
        <v>2544</v>
      </c>
      <c r="K937" s="6">
        <v>545</v>
      </c>
      <c r="L937" s="6">
        <v>2545</v>
      </c>
      <c r="M937" s="6" t="s">
        <v>1106</v>
      </c>
      <c r="N937" s="6" t="s">
        <v>1095</v>
      </c>
      <c r="O937" s="6" t="s">
        <v>26</v>
      </c>
      <c r="P937" s="6" t="s">
        <v>1098</v>
      </c>
      <c r="Q937" s="6"/>
      <c r="R937" s="6"/>
    </row>
    <row r="938" spans="1:18" x14ac:dyDescent="0.25">
      <c r="A938" s="6" t="s">
        <v>0</v>
      </c>
      <c r="B938" s="6" t="s">
        <v>9</v>
      </c>
      <c r="C938" s="6" t="s">
        <v>212</v>
      </c>
      <c r="D938" s="6" t="s">
        <v>213</v>
      </c>
      <c r="E938" s="6" t="s">
        <v>209</v>
      </c>
      <c r="F938" s="6" t="s">
        <v>125</v>
      </c>
      <c r="G938" s="6">
        <v>174</v>
      </c>
      <c r="H938" s="6">
        <v>1185</v>
      </c>
      <c r="I938" s="6">
        <v>463</v>
      </c>
      <c r="J938" s="6">
        <v>2123</v>
      </c>
      <c r="K938" s="6">
        <v>463</v>
      </c>
      <c r="L938" s="6">
        <v>2114</v>
      </c>
      <c r="M938" s="6" t="s">
        <v>1089</v>
      </c>
      <c r="N938" s="6" t="s">
        <v>1090</v>
      </c>
      <c r="O938" s="6" t="s">
        <v>38</v>
      </c>
      <c r="P938" s="6" t="s">
        <v>1091</v>
      </c>
      <c r="Q938" s="6"/>
      <c r="R938" s="6"/>
    </row>
    <row r="939" spans="1:18" x14ac:dyDescent="0.25">
      <c r="A939" s="6" t="s">
        <v>0</v>
      </c>
      <c r="B939" s="6" t="s">
        <v>9</v>
      </c>
      <c r="C939" s="6" t="s">
        <v>212</v>
      </c>
      <c r="D939" s="6" t="s">
        <v>213</v>
      </c>
      <c r="E939" s="6" t="s">
        <v>209</v>
      </c>
      <c r="F939" s="6" t="s">
        <v>125</v>
      </c>
      <c r="G939" s="6">
        <v>174</v>
      </c>
      <c r="H939" s="6">
        <v>1185</v>
      </c>
      <c r="I939" s="6">
        <v>463</v>
      </c>
      <c r="J939" s="6">
        <v>2123</v>
      </c>
      <c r="K939" s="6">
        <v>463</v>
      </c>
      <c r="L939" s="6">
        <v>2114</v>
      </c>
      <c r="M939" s="6" t="s">
        <v>1089</v>
      </c>
      <c r="N939" s="6" t="s">
        <v>1092</v>
      </c>
      <c r="O939" s="6" t="s">
        <v>36</v>
      </c>
      <c r="P939" s="6" t="s">
        <v>1116</v>
      </c>
      <c r="Q939" s="6"/>
      <c r="R939" s="6"/>
    </row>
    <row r="940" spans="1:18" x14ac:dyDescent="0.25">
      <c r="A940" s="6" t="s">
        <v>0</v>
      </c>
      <c r="B940" s="6" t="s">
        <v>9</v>
      </c>
      <c r="C940" s="6" t="s">
        <v>212</v>
      </c>
      <c r="D940" s="6" t="s">
        <v>213</v>
      </c>
      <c r="E940" s="6" t="s">
        <v>209</v>
      </c>
      <c r="F940" s="6" t="s">
        <v>125</v>
      </c>
      <c r="G940" s="6">
        <v>174</v>
      </c>
      <c r="H940" s="6">
        <v>1185</v>
      </c>
      <c r="I940" s="6">
        <v>463</v>
      </c>
      <c r="J940" s="6">
        <v>2123</v>
      </c>
      <c r="K940" s="6">
        <v>463</v>
      </c>
      <c r="L940" s="6">
        <v>2114</v>
      </c>
      <c r="M940" s="6" t="s">
        <v>1089</v>
      </c>
      <c r="N940" s="6" t="s">
        <v>1095</v>
      </c>
      <c r="O940" s="6" t="s">
        <v>1103</v>
      </c>
      <c r="P940" s="6" t="s">
        <v>1113</v>
      </c>
      <c r="Q940" s="6"/>
      <c r="R940" s="6"/>
    </row>
    <row r="941" spans="1:18" x14ac:dyDescent="0.25">
      <c r="A941" s="6" t="s">
        <v>0</v>
      </c>
      <c r="B941" s="6" t="s">
        <v>9</v>
      </c>
      <c r="C941" s="6" t="s">
        <v>212</v>
      </c>
      <c r="D941" s="6" t="s">
        <v>213</v>
      </c>
      <c r="E941" s="6" t="s">
        <v>209</v>
      </c>
      <c r="F941" s="6" t="s">
        <v>125</v>
      </c>
      <c r="G941" s="6">
        <v>174</v>
      </c>
      <c r="H941" s="6">
        <v>1185</v>
      </c>
      <c r="I941" s="6">
        <v>463</v>
      </c>
      <c r="J941" s="6">
        <v>2123</v>
      </c>
      <c r="K941" s="6">
        <v>463</v>
      </c>
      <c r="L941" s="6">
        <v>2114</v>
      </c>
      <c r="M941" s="6" t="s">
        <v>1097</v>
      </c>
      <c r="N941" s="6" t="s">
        <v>1090</v>
      </c>
      <c r="O941" s="6" t="s">
        <v>38</v>
      </c>
      <c r="P941" s="6" t="s">
        <v>1110</v>
      </c>
      <c r="Q941" s="6"/>
      <c r="R941" s="6"/>
    </row>
    <row r="942" spans="1:18" x14ac:dyDescent="0.25">
      <c r="A942" s="6" t="s">
        <v>0</v>
      </c>
      <c r="B942" s="6" t="s">
        <v>9</v>
      </c>
      <c r="C942" s="6" t="s">
        <v>212</v>
      </c>
      <c r="D942" s="6" t="s">
        <v>213</v>
      </c>
      <c r="E942" s="6" t="s">
        <v>209</v>
      </c>
      <c r="F942" s="6" t="s">
        <v>125</v>
      </c>
      <c r="G942" s="6">
        <v>174</v>
      </c>
      <c r="H942" s="6">
        <v>1185</v>
      </c>
      <c r="I942" s="6">
        <v>463</v>
      </c>
      <c r="J942" s="6">
        <v>2123</v>
      </c>
      <c r="K942" s="6">
        <v>463</v>
      </c>
      <c r="L942" s="6">
        <v>2114</v>
      </c>
      <c r="M942" s="6" t="s">
        <v>1097</v>
      </c>
      <c r="N942" s="6" t="s">
        <v>1092</v>
      </c>
      <c r="O942" s="6" t="s">
        <v>39</v>
      </c>
      <c r="P942" s="6" t="s">
        <v>1112</v>
      </c>
      <c r="Q942" s="6"/>
      <c r="R942" s="6"/>
    </row>
    <row r="943" spans="1:18" x14ac:dyDescent="0.25">
      <c r="A943" s="6" t="s">
        <v>0</v>
      </c>
      <c r="B943" s="6" t="s">
        <v>9</v>
      </c>
      <c r="C943" s="6" t="s">
        <v>212</v>
      </c>
      <c r="D943" s="6" t="s">
        <v>213</v>
      </c>
      <c r="E943" s="6" t="s">
        <v>209</v>
      </c>
      <c r="F943" s="6" t="s">
        <v>125</v>
      </c>
      <c r="G943" s="6">
        <v>174</v>
      </c>
      <c r="H943" s="6">
        <v>1185</v>
      </c>
      <c r="I943" s="6">
        <v>463</v>
      </c>
      <c r="J943" s="6">
        <v>2123</v>
      </c>
      <c r="K943" s="6">
        <v>463</v>
      </c>
      <c r="L943" s="6">
        <v>2114</v>
      </c>
      <c r="M943" s="6" t="s">
        <v>1097</v>
      </c>
      <c r="N943" s="6" t="s">
        <v>1095</v>
      </c>
      <c r="O943" s="6" t="s">
        <v>38</v>
      </c>
      <c r="P943" s="6" t="s">
        <v>1102</v>
      </c>
      <c r="Q943" s="6"/>
      <c r="R943" s="6"/>
    </row>
    <row r="944" spans="1:18" x14ac:dyDescent="0.25">
      <c r="A944" s="6" t="s">
        <v>0</v>
      </c>
      <c r="B944" s="6" t="s">
        <v>9</v>
      </c>
      <c r="C944" s="6" t="s">
        <v>212</v>
      </c>
      <c r="D944" s="6" t="s">
        <v>213</v>
      </c>
      <c r="E944" s="6" t="s">
        <v>209</v>
      </c>
      <c r="F944" s="6" t="s">
        <v>125</v>
      </c>
      <c r="G944" s="6">
        <v>174</v>
      </c>
      <c r="H944" s="6">
        <v>1185</v>
      </c>
      <c r="I944" s="6">
        <v>463</v>
      </c>
      <c r="J944" s="6">
        <v>2123</v>
      </c>
      <c r="K944" s="6">
        <v>463</v>
      </c>
      <c r="L944" s="6">
        <v>2114</v>
      </c>
      <c r="M944" s="6" t="s">
        <v>1101</v>
      </c>
      <c r="N944" s="6" t="s">
        <v>1090</v>
      </c>
      <c r="O944" s="6" t="s">
        <v>38</v>
      </c>
      <c r="P944" s="6" t="s">
        <v>1102</v>
      </c>
      <c r="Q944" s="6"/>
      <c r="R944" s="6"/>
    </row>
    <row r="945" spans="1:18" x14ac:dyDescent="0.25">
      <c r="A945" s="6" t="s">
        <v>0</v>
      </c>
      <c r="B945" s="6" t="s">
        <v>9</v>
      </c>
      <c r="C945" s="6" t="s">
        <v>212</v>
      </c>
      <c r="D945" s="6" t="s">
        <v>213</v>
      </c>
      <c r="E945" s="6" t="s">
        <v>209</v>
      </c>
      <c r="F945" s="6" t="s">
        <v>125</v>
      </c>
      <c r="G945" s="6">
        <v>174</v>
      </c>
      <c r="H945" s="6">
        <v>1185</v>
      </c>
      <c r="I945" s="6">
        <v>463</v>
      </c>
      <c r="J945" s="6">
        <v>2123</v>
      </c>
      <c r="K945" s="6">
        <v>463</v>
      </c>
      <c r="L945" s="6">
        <v>2114</v>
      </c>
      <c r="M945" s="6" t="s">
        <v>1101</v>
      </c>
      <c r="N945" s="6" t="s">
        <v>1092</v>
      </c>
      <c r="O945" s="6" t="s">
        <v>39</v>
      </c>
      <c r="P945" s="6" t="s">
        <v>1112</v>
      </c>
      <c r="Q945" s="6"/>
      <c r="R945" s="6"/>
    </row>
    <row r="946" spans="1:18" x14ac:dyDescent="0.25">
      <c r="A946" s="6" t="s">
        <v>0</v>
      </c>
      <c r="B946" s="6" t="s">
        <v>9</v>
      </c>
      <c r="C946" s="6" t="s">
        <v>212</v>
      </c>
      <c r="D946" s="6" t="s">
        <v>213</v>
      </c>
      <c r="E946" s="6" t="s">
        <v>209</v>
      </c>
      <c r="F946" s="6" t="s">
        <v>125</v>
      </c>
      <c r="G946" s="6">
        <v>174</v>
      </c>
      <c r="H946" s="6">
        <v>1185</v>
      </c>
      <c r="I946" s="6">
        <v>463</v>
      </c>
      <c r="J946" s="6">
        <v>2123</v>
      </c>
      <c r="K946" s="6">
        <v>463</v>
      </c>
      <c r="L946" s="6">
        <v>2114</v>
      </c>
      <c r="M946" s="6" t="s">
        <v>1101</v>
      </c>
      <c r="N946" s="6" t="s">
        <v>1095</v>
      </c>
      <c r="O946" s="6" t="s">
        <v>26</v>
      </c>
      <c r="P946" s="6" t="s">
        <v>1100</v>
      </c>
      <c r="Q946" s="6"/>
      <c r="R946" s="6"/>
    </row>
    <row r="947" spans="1:18" x14ac:dyDescent="0.25">
      <c r="A947" s="6" t="s">
        <v>0</v>
      </c>
      <c r="B947" s="6" t="s">
        <v>9</v>
      </c>
      <c r="C947" s="6" t="s">
        <v>212</v>
      </c>
      <c r="D947" s="6" t="s">
        <v>213</v>
      </c>
      <c r="E947" s="6" t="s">
        <v>209</v>
      </c>
      <c r="F947" s="6" t="s">
        <v>125</v>
      </c>
      <c r="G947" s="6">
        <v>174</v>
      </c>
      <c r="H947" s="6">
        <v>1185</v>
      </c>
      <c r="I947" s="6">
        <v>463</v>
      </c>
      <c r="J947" s="6">
        <v>2123</v>
      </c>
      <c r="K947" s="6">
        <v>463</v>
      </c>
      <c r="L947" s="6">
        <v>2114</v>
      </c>
      <c r="M947" s="6" t="s">
        <v>1106</v>
      </c>
      <c r="N947" s="6" t="s">
        <v>1090</v>
      </c>
      <c r="O947" s="6" t="s">
        <v>1103</v>
      </c>
      <c r="P947" s="6" t="s">
        <v>1104</v>
      </c>
      <c r="Q947" s="6"/>
      <c r="R947" s="6"/>
    </row>
    <row r="948" spans="1:18" x14ac:dyDescent="0.25">
      <c r="A948" s="6" t="s">
        <v>0</v>
      </c>
      <c r="B948" s="6" t="s">
        <v>9</v>
      </c>
      <c r="C948" s="6" t="s">
        <v>212</v>
      </c>
      <c r="D948" s="6" t="s">
        <v>213</v>
      </c>
      <c r="E948" s="6" t="s">
        <v>209</v>
      </c>
      <c r="F948" s="6" t="s">
        <v>125</v>
      </c>
      <c r="G948" s="6">
        <v>174</v>
      </c>
      <c r="H948" s="6">
        <v>1185</v>
      </c>
      <c r="I948" s="6">
        <v>463</v>
      </c>
      <c r="J948" s="6">
        <v>2123</v>
      </c>
      <c r="K948" s="6">
        <v>463</v>
      </c>
      <c r="L948" s="6">
        <v>2114</v>
      </c>
      <c r="M948" s="6" t="s">
        <v>1106</v>
      </c>
      <c r="N948" s="6" t="s">
        <v>1092</v>
      </c>
      <c r="O948" s="6" t="s">
        <v>39</v>
      </c>
      <c r="P948" s="6" t="s">
        <v>1117</v>
      </c>
      <c r="Q948" s="6"/>
      <c r="R948" s="6"/>
    </row>
    <row r="949" spans="1:18" x14ac:dyDescent="0.25">
      <c r="A949" s="6" t="s">
        <v>0</v>
      </c>
      <c r="B949" s="6" t="s">
        <v>9</v>
      </c>
      <c r="C949" s="6" t="s">
        <v>212</v>
      </c>
      <c r="D949" s="6" t="s">
        <v>213</v>
      </c>
      <c r="E949" s="6" t="s">
        <v>209</v>
      </c>
      <c r="F949" s="6" t="s">
        <v>125</v>
      </c>
      <c r="G949" s="6">
        <v>174</v>
      </c>
      <c r="H949" s="6">
        <v>1185</v>
      </c>
      <c r="I949" s="6">
        <v>463</v>
      </c>
      <c r="J949" s="6">
        <v>2123</v>
      </c>
      <c r="K949" s="6">
        <v>463</v>
      </c>
      <c r="L949" s="6">
        <v>2114</v>
      </c>
      <c r="M949" s="6" t="s">
        <v>1106</v>
      </c>
      <c r="N949" s="6" t="s">
        <v>1095</v>
      </c>
      <c r="O949" s="6" t="s">
        <v>26</v>
      </c>
      <c r="P949" s="6" t="s">
        <v>1100</v>
      </c>
      <c r="Q949" s="6"/>
      <c r="R949" s="6"/>
    </row>
    <row r="950" spans="1:18" x14ac:dyDescent="0.25">
      <c r="A950" s="6" t="s">
        <v>0</v>
      </c>
      <c r="B950" s="6" t="s">
        <v>8</v>
      </c>
      <c r="C950" s="6" t="s">
        <v>224</v>
      </c>
      <c r="D950" s="6" t="s">
        <v>225</v>
      </c>
      <c r="E950" s="6" t="s">
        <v>209</v>
      </c>
      <c r="F950" s="6" t="s">
        <v>125</v>
      </c>
      <c r="G950" s="6">
        <v>412</v>
      </c>
      <c r="H950" s="6">
        <v>1700</v>
      </c>
      <c r="I950" s="6">
        <v>375</v>
      </c>
      <c r="J950" s="6">
        <v>1598</v>
      </c>
      <c r="K950" s="6">
        <v>375</v>
      </c>
      <c r="L950" s="6">
        <v>1598</v>
      </c>
      <c r="M950" s="6" t="s">
        <v>1089</v>
      </c>
      <c r="N950" s="6" t="s">
        <v>1090</v>
      </c>
      <c r="O950" s="6" t="s">
        <v>38</v>
      </c>
      <c r="P950" s="6" t="s">
        <v>1091</v>
      </c>
      <c r="Q950" s="6"/>
      <c r="R950" s="6"/>
    </row>
    <row r="951" spans="1:18" x14ac:dyDescent="0.25">
      <c r="A951" s="6" t="s">
        <v>0</v>
      </c>
      <c r="B951" s="6" t="s">
        <v>8</v>
      </c>
      <c r="C951" s="6" t="s">
        <v>224</v>
      </c>
      <c r="D951" s="6" t="s">
        <v>225</v>
      </c>
      <c r="E951" s="6" t="s">
        <v>209</v>
      </c>
      <c r="F951" s="6" t="s">
        <v>125</v>
      </c>
      <c r="G951" s="6">
        <v>412</v>
      </c>
      <c r="H951" s="6">
        <v>1700</v>
      </c>
      <c r="I951" s="6">
        <v>375</v>
      </c>
      <c r="J951" s="6">
        <v>1598</v>
      </c>
      <c r="K951" s="6">
        <v>375</v>
      </c>
      <c r="L951" s="6">
        <v>1598</v>
      </c>
      <c r="M951" s="6" t="s">
        <v>1089</v>
      </c>
      <c r="N951" s="6" t="s">
        <v>1092</v>
      </c>
      <c r="O951" s="6" t="s">
        <v>38</v>
      </c>
      <c r="P951" s="6" t="s">
        <v>1102</v>
      </c>
      <c r="Q951" s="6"/>
      <c r="R951" s="6"/>
    </row>
    <row r="952" spans="1:18" x14ac:dyDescent="0.25">
      <c r="A952" s="6" t="s">
        <v>0</v>
      </c>
      <c r="B952" s="6" t="s">
        <v>8</v>
      </c>
      <c r="C952" s="6" t="s">
        <v>224</v>
      </c>
      <c r="D952" s="6" t="s">
        <v>225</v>
      </c>
      <c r="E952" s="6" t="s">
        <v>209</v>
      </c>
      <c r="F952" s="6" t="s">
        <v>125</v>
      </c>
      <c r="G952" s="6">
        <v>412</v>
      </c>
      <c r="H952" s="6">
        <v>1700</v>
      </c>
      <c r="I952" s="6">
        <v>375</v>
      </c>
      <c r="J952" s="6">
        <v>1598</v>
      </c>
      <c r="K952" s="6">
        <v>375</v>
      </c>
      <c r="L952" s="6">
        <v>1598</v>
      </c>
      <c r="M952" s="6" t="s">
        <v>1089</v>
      </c>
      <c r="N952" s="6" t="s">
        <v>1095</v>
      </c>
      <c r="O952" s="6" t="s">
        <v>38</v>
      </c>
      <c r="P952" s="6" t="s">
        <v>1109</v>
      </c>
      <c r="Q952" s="6"/>
      <c r="R952" s="6"/>
    </row>
    <row r="953" spans="1:18" x14ac:dyDescent="0.25">
      <c r="A953" s="6" t="s">
        <v>0</v>
      </c>
      <c r="B953" s="6" t="s">
        <v>8</v>
      </c>
      <c r="C953" s="6" t="s">
        <v>224</v>
      </c>
      <c r="D953" s="6" t="s">
        <v>225</v>
      </c>
      <c r="E953" s="6" t="s">
        <v>209</v>
      </c>
      <c r="F953" s="6" t="s">
        <v>125</v>
      </c>
      <c r="G953" s="6">
        <v>412</v>
      </c>
      <c r="H953" s="6">
        <v>1700</v>
      </c>
      <c r="I953" s="6">
        <v>375</v>
      </c>
      <c r="J953" s="6">
        <v>1598</v>
      </c>
      <c r="K953" s="6">
        <v>375</v>
      </c>
      <c r="L953" s="6">
        <v>1598</v>
      </c>
      <c r="M953" s="6" t="s">
        <v>1097</v>
      </c>
      <c r="N953" s="6" t="s">
        <v>1090</v>
      </c>
      <c r="O953" s="6" t="s">
        <v>38</v>
      </c>
      <c r="P953" s="6" t="s">
        <v>1109</v>
      </c>
      <c r="Q953" s="6"/>
      <c r="R953" s="6"/>
    </row>
    <row r="954" spans="1:18" x14ac:dyDescent="0.25">
      <c r="A954" s="6" t="s">
        <v>0</v>
      </c>
      <c r="B954" s="6" t="s">
        <v>8</v>
      </c>
      <c r="C954" s="6" t="s">
        <v>224</v>
      </c>
      <c r="D954" s="6" t="s">
        <v>225</v>
      </c>
      <c r="E954" s="6" t="s">
        <v>209</v>
      </c>
      <c r="F954" s="6" t="s">
        <v>125</v>
      </c>
      <c r="G954" s="6">
        <v>412</v>
      </c>
      <c r="H954" s="6">
        <v>1700</v>
      </c>
      <c r="I954" s="6">
        <v>375</v>
      </c>
      <c r="J954" s="6">
        <v>1598</v>
      </c>
      <c r="K954" s="6">
        <v>375</v>
      </c>
      <c r="L954" s="6">
        <v>1598</v>
      </c>
      <c r="M954" s="6" t="s">
        <v>1097</v>
      </c>
      <c r="N954" s="6" t="s">
        <v>1092</v>
      </c>
      <c r="O954" s="6" t="s">
        <v>39</v>
      </c>
      <c r="P954" s="6" t="s">
        <v>1112</v>
      </c>
      <c r="Q954" s="6"/>
      <c r="R954" s="6"/>
    </row>
    <row r="955" spans="1:18" x14ac:dyDescent="0.25">
      <c r="A955" s="6" t="s">
        <v>0</v>
      </c>
      <c r="B955" s="6" t="s">
        <v>8</v>
      </c>
      <c r="C955" s="6" t="s">
        <v>224</v>
      </c>
      <c r="D955" s="6" t="s">
        <v>225</v>
      </c>
      <c r="E955" s="6" t="s">
        <v>209</v>
      </c>
      <c r="F955" s="6" t="s">
        <v>125</v>
      </c>
      <c r="G955" s="6">
        <v>412</v>
      </c>
      <c r="H955" s="6">
        <v>1700</v>
      </c>
      <c r="I955" s="6">
        <v>375</v>
      </c>
      <c r="J955" s="6">
        <v>1598</v>
      </c>
      <c r="K955" s="6">
        <v>375</v>
      </c>
      <c r="L955" s="6">
        <v>1598</v>
      </c>
      <c r="M955" s="6" t="s">
        <v>1097</v>
      </c>
      <c r="N955" s="6" t="s">
        <v>1095</v>
      </c>
      <c r="O955" s="6" t="s">
        <v>38</v>
      </c>
      <c r="P955" s="6" t="s">
        <v>1102</v>
      </c>
      <c r="Q955" s="6"/>
      <c r="R955" s="6"/>
    </row>
    <row r="956" spans="1:18" x14ac:dyDescent="0.25">
      <c r="A956" s="6" t="s">
        <v>0</v>
      </c>
      <c r="B956" s="6" t="s">
        <v>8</v>
      </c>
      <c r="C956" s="6" t="s">
        <v>224</v>
      </c>
      <c r="D956" s="6" t="s">
        <v>225</v>
      </c>
      <c r="E956" s="6" t="s">
        <v>209</v>
      </c>
      <c r="F956" s="6" t="s">
        <v>125</v>
      </c>
      <c r="G956" s="6">
        <v>412</v>
      </c>
      <c r="H956" s="6">
        <v>1700</v>
      </c>
      <c r="I956" s="6">
        <v>375</v>
      </c>
      <c r="J956" s="6">
        <v>1598</v>
      </c>
      <c r="K956" s="6">
        <v>375</v>
      </c>
      <c r="L956" s="6">
        <v>1598</v>
      </c>
      <c r="M956" s="6" t="s">
        <v>1101</v>
      </c>
      <c r="N956" s="6" t="s">
        <v>1090</v>
      </c>
      <c r="O956" s="6" t="s">
        <v>39</v>
      </c>
      <c r="P956" s="6" t="s">
        <v>1107</v>
      </c>
      <c r="Q956" s="6"/>
      <c r="R956" s="6"/>
    </row>
    <row r="957" spans="1:18" x14ac:dyDescent="0.25">
      <c r="A957" s="6" t="s">
        <v>0</v>
      </c>
      <c r="B957" s="6" t="s">
        <v>8</v>
      </c>
      <c r="C957" s="6" t="s">
        <v>224</v>
      </c>
      <c r="D957" s="6" t="s">
        <v>225</v>
      </c>
      <c r="E957" s="6" t="s">
        <v>209</v>
      </c>
      <c r="F957" s="6" t="s">
        <v>125</v>
      </c>
      <c r="G957" s="6">
        <v>412</v>
      </c>
      <c r="H957" s="6">
        <v>1700</v>
      </c>
      <c r="I957" s="6">
        <v>375</v>
      </c>
      <c r="J957" s="6">
        <v>1598</v>
      </c>
      <c r="K957" s="6">
        <v>375</v>
      </c>
      <c r="L957" s="6">
        <v>1598</v>
      </c>
      <c r="M957" s="6" t="s">
        <v>1101</v>
      </c>
      <c r="N957" s="6" t="s">
        <v>1092</v>
      </c>
      <c r="O957" s="6" t="s">
        <v>26</v>
      </c>
      <c r="P957" s="6" t="s">
        <v>1099</v>
      </c>
      <c r="Q957" s="6"/>
      <c r="R957" s="6"/>
    </row>
    <row r="958" spans="1:18" x14ac:dyDescent="0.25">
      <c r="A958" s="6" t="s">
        <v>0</v>
      </c>
      <c r="B958" s="6" t="s">
        <v>8</v>
      </c>
      <c r="C958" s="6" t="s">
        <v>224</v>
      </c>
      <c r="D958" s="6" t="s">
        <v>225</v>
      </c>
      <c r="E958" s="6" t="s">
        <v>209</v>
      </c>
      <c r="F958" s="6" t="s">
        <v>125</v>
      </c>
      <c r="G958" s="6">
        <v>412</v>
      </c>
      <c r="H958" s="6">
        <v>1700</v>
      </c>
      <c r="I958" s="6">
        <v>375</v>
      </c>
      <c r="J958" s="6">
        <v>1598</v>
      </c>
      <c r="K958" s="6">
        <v>375</v>
      </c>
      <c r="L958" s="6">
        <v>1598</v>
      </c>
      <c r="M958" s="6" t="s">
        <v>1101</v>
      </c>
      <c r="N958" s="6" t="s">
        <v>1095</v>
      </c>
      <c r="O958" s="6" t="s">
        <v>38</v>
      </c>
      <c r="P958" s="6" t="s">
        <v>1109</v>
      </c>
      <c r="Q958" s="6"/>
      <c r="R958" s="6"/>
    </row>
    <row r="959" spans="1:18" x14ac:dyDescent="0.25">
      <c r="A959" s="6" t="s">
        <v>0</v>
      </c>
      <c r="B959" s="6" t="s">
        <v>8</v>
      </c>
      <c r="C959" s="6" t="s">
        <v>224</v>
      </c>
      <c r="D959" s="6" t="s">
        <v>225</v>
      </c>
      <c r="E959" s="6" t="s">
        <v>209</v>
      </c>
      <c r="F959" s="6" t="s">
        <v>125</v>
      </c>
      <c r="G959" s="6">
        <v>412</v>
      </c>
      <c r="H959" s="6">
        <v>1700</v>
      </c>
      <c r="I959" s="6">
        <v>375</v>
      </c>
      <c r="J959" s="6">
        <v>1598</v>
      </c>
      <c r="K959" s="6">
        <v>375</v>
      </c>
      <c r="L959" s="6">
        <v>1598</v>
      </c>
      <c r="M959" s="6" t="s">
        <v>1106</v>
      </c>
      <c r="N959" s="6" t="s">
        <v>1090</v>
      </c>
      <c r="O959" s="6" t="s">
        <v>26</v>
      </c>
      <c r="P959" s="6" t="s">
        <v>1100</v>
      </c>
      <c r="Q959" s="6"/>
      <c r="R959" s="6"/>
    </row>
    <row r="960" spans="1:18" x14ac:dyDescent="0.25">
      <c r="A960" s="6" t="s">
        <v>0</v>
      </c>
      <c r="B960" s="6" t="s">
        <v>8</v>
      </c>
      <c r="C960" s="6" t="s">
        <v>224</v>
      </c>
      <c r="D960" s="6" t="s">
        <v>225</v>
      </c>
      <c r="E960" s="6" t="s">
        <v>209</v>
      </c>
      <c r="F960" s="6" t="s">
        <v>125</v>
      </c>
      <c r="G960" s="6">
        <v>412</v>
      </c>
      <c r="H960" s="6">
        <v>1700</v>
      </c>
      <c r="I960" s="6">
        <v>375</v>
      </c>
      <c r="J960" s="6">
        <v>1598</v>
      </c>
      <c r="K960" s="6">
        <v>375</v>
      </c>
      <c r="L960" s="6">
        <v>1598</v>
      </c>
      <c r="M960" s="6" t="s">
        <v>1106</v>
      </c>
      <c r="N960" s="6" t="s">
        <v>1092</v>
      </c>
      <c r="O960" s="6" t="s">
        <v>38</v>
      </c>
      <c r="P960" s="6" t="s">
        <v>1091</v>
      </c>
      <c r="Q960" s="6"/>
      <c r="R960" s="6"/>
    </row>
    <row r="961" spans="1:18" x14ac:dyDescent="0.25">
      <c r="A961" s="6" t="s">
        <v>0</v>
      </c>
      <c r="B961" s="6" t="s">
        <v>8</v>
      </c>
      <c r="C961" s="6" t="s">
        <v>224</v>
      </c>
      <c r="D961" s="6" t="s">
        <v>225</v>
      </c>
      <c r="E961" s="6" t="s">
        <v>209</v>
      </c>
      <c r="F961" s="6" t="s">
        <v>125</v>
      </c>
      <c r="G961" s="6">
        <v>412</v>
      </c>
      <c r="H961" s="6">
        <v>1700</v>
      </c>
      <c r="I961" s="6">
        <v>375</v>
      </c>
      <c r="J961" s="6">
        <v>1598</v>
      </c>
      <c r="K961" s="6">
        <v>375</v>
      </c>
      <c r="L961" s="6">
        <v>1598</v>
      </c>
      <c r="M961" s="6" t="s">
        <v>1106</v>
      </c>
      <c r="N961" s="6" t="s">
        <v>1095</v>
      </c>
      <c r="O961" s="6" t="s">
        <v>47</v>
      </c>
      <c r="P961" s="6" t="s">
        <v>1122</v>
      </c>
      <c r="Q961" s="6"/>
      <c r="R961" s="6"/>
    </row>
    <row r="962" spans="1:18" x14ac:dyDescent="0.25">
      <c r="A962" s="6" t="s">
        <v>0</v>
      </c>
      <c r="B962" s="6" t="s">
        <v>9</v>
      </c>
      <c r="C962" s="6" t="s">
        <v>1077</v>
      </c>
      <c r="D962" s="6" t="s">
        <v>223</v>
      </c>
      <c r="E962" s="6" t="s">
        <v>97</v>
      </c>
      <c r="F962" s="6" t="s">
        <v>125</v>
      </c>
      <c r="G962" s="6">
        <v>486</v>
      </c>
      <c r="H962" s="6">
        <v>2371</v>
      </c>
      <c r="I962" s="6">
        <v>488</v>
      </c>
      <c r="J962" s="6">
        <v>2325</v>
      </c>
      <c r="K962" s="6">
        <v>488</v>
      </c>
      <c r="L962" s="6">
        <v>2325</v>
      </c>
      <c r="M962" s="6" t="s">
        <v>1089</v>
      </c>
      <c r="N962" s="6" t="s">
        <v>1090</v>
      </c>
      <c r="O962" s="6" t="s">
        <v>38</v>
      </c>
      <c r="P962" s="6" t="s">
        <v>1091</v>
      </c>
      <c r="Q962" s="6"/>
      <c r="R962" s="6"/>
    </row>
    <row r="963" spans="1:18" x14ac:dyDescent="0.25">
      <c r="A963" s="6" t="s">
        <v>0</v>
      </c>
      <c r="B963" s="6" t="s">
        <v>9</v>
      </c>
      <c r="C963" s="6" t="s">
        <v>1077</v>
      </c>
      <c r="D963" s="6" t="s">
        <v>223</v>
      </c>
      <c r="E963" s="6" t="s">
        <v>97</v>
      </c>
      <c r="F963" s="6" t="s">
        <v>125</v>
      </c>
      <c r="G963" s="6">
        <v>486</v>
      </c>
      <c r="H963" s="6">
        <v>2371</v>
      </c>
      <c r="I963" s="6">
        <v>488</v>
      </c>
      <c r="J963" s="6">
        <v>2325</v>
      </c>
      <c r="K963" s="6">
        <v>488</v>
      </c>
      <c r="L963" s="6">
        <v>2325</v>
      </c>
      <c r="M963" s="6" t="s">
        <v>1089</v>
      </c>
      <c r="N963" s="6" t="s">
        <v>1092</v>
      </c>
      <c r="O963" s="6" t="s">
        <v>26</v>
      </c>
      <c r="P963" s="6" t="s">
        <v>1099</v>
      </c>
      <c r="Q963" s="6"/>
      <c r="R963" s="6"/>
    </row>
    <row r="964" spans="1:18" x14ac:dyDescent="0.25">
      <c r="A964" s="6" t="s">
        <v>0</v>
      </c>
      <c r="B964" s="6" t="s">
        <v>9</v>
      </c>
      <c r="C964" s="6" t="s">
        <v>1077</v>
      </c>
      <c r="D964" s="6" t="s">
        <v>223</v>
      </c>
      <c r="E964" s="6" t="s">
        <v>97</v>
      </c>
      <c r="F964" s="6" t="s">
        <v>125</v>
      </c>
      <c r="G964" s="6">
        <v>486</v>
      </c>
      <c r="H964" s="6">
        <v>2371</v>
      </c>
      <c r="I964" s="6">
        <v>488</v>
      </c>
      <c r="J964" s="6">
        <v>2325</v>
      </c>
      <c r="K964" s="6">
        <v>488</v>
      </c>
      <c r="L964" s="6">
        <v>2325</v>
      </c>
      <c r="M964" s="6" t="s">
        <v>1089</v>
      </c>
      <c r="N964" s="6" t="s">
        <v>1095</v>
      </c>
      <c r="O964" s="6" t="s">
        <v>39</v>
      </c>
      <c r="P964" s="6" t="s">
        <v>1107</v>
      </c>
      <c r="Q964" s="6"/>
      <c r="R964" s="6"/>
    </row>
    <row r="965" spans="1:18" x14ac:dyDescent="0.25">
      <c r="A965" s="6" t="s">
        <v>0</v>
      </c>
      <c r="B965" s="6" t="s">
        <v>9</v>
      </c>
      <c r="C965" s="6" t="s">
        <v>1077</v>
      </c>
      <c r="D965" s="6" t="s">
        <v>223</v>
      </c>
      <c r="E965" s="6" t="s">
        <v>97</v>
      </c>
      <c r="F965" s="6" t="s">
        <v>125</v>
      </c>
      <c r="G965" s="6">
        <v>486</v>
      </c>
      <c r="H965" s="6">
        <v>2371</v>
      </c>
      <c r="I965" s="6">
        <v>488</v>
      </c>
      <c r="J965" s="6">
        <v>2325</v>
      </c>
      <c r="K965" s="6">
        <v>488</v>
      </c>
      <c r="L965" s="6">
        <v>2325</v>
      </c>
      <c r="M965" s="6" t="s">
        <v>1097</v>
      </c>
      <c r="N965" s="6" t="s">
        <v>1090</v>
      </c>
      <c r="O965" s="6" t="s">
        <v>39</v>
      </c>
      <c r="P965" s="6" t="s">
        <v>1117</v>
      </c>
      <c r="Q965" s="6"/>
      <c r="R965" s="6"/>
    </row>
    <row r="966" spans="1:18" x14ac:dyDescent="0.25">
      <c r="A966" s="6" t="s">
        <v>0</v>
      </c>
      <c r="B966" s="6" t="s">
        <v>9</v>
      </c>
      <c r="C966" s="6" t="s">
        <v>1077</v>
      </c>
      <c r="D966" s="6" t="s">
        <v>223</v>
      </c>
      <c r="E966" s="6" t="s">
        <v>97</v>
      </c>
      <c r="F966" s="6" t="s">
        <v>125</v>
      </c>
      <c r="G966" s="6">
        <v>486</v>
      </c>
      <c r="H966" s="6">
        <v>2371</v>
      </c>
      <c r="I966" s="6">
        <v>488</v>
      </c>
      <c r="J966" s="6">
        <v>2325</v>
      </c>
      <c r="K966" s="6">
        <v>488</v>
      </c>
      <c r="L966" s="6">
        <v>2325</v>
      </c>
      <c r="M966" s="6" t="s">
        <v>1097</v>
      </c>
      <c r="N966" s="6" t="s">
        <v>1092</v>
      </c>
      <c r="O966" s="6" t="s">
        <v>26</v>
      </c>
      <c r="P966" s="6" t="s">
        <v>1100</v>
      </c>
      <c r="Q966" s="6"/>
      <c r="R966" s="6"/>
    </row>
    <row r="967" spans="1:18" x14ac:dyDescent="0.25">
      <c r="A967" s="6" t="s">
        <v>0</v>
      </c>
      <c r="B967" s="6" t="s">
        <v>9</v>
      </c>
      <c r="C967" s="6" t="s">
        <v>1077</v>
      </c>
      <c r="D967" s="6" t="s">
        <v>223</v>
      </c>
      <c r="E967" s="6" t="s">
        <v>97</v>
      </c>
      <c r="F967" s="6" t="s">
        <v>125</v>
      </c>
      <c r="G967" s="6">
        <v>486</v>
      </c>
      <c r="H967" s="6">
        <v>2371</v>
      </c>
      <c r="I967" s="6">
        <v>488</v>
      </c>
      <c r="J967" s="6">
        <v>2325</v>
      </c>
      <c r="K967" s="6">
        <v>488</v>
      </c>
      <c r="L967" s="6">
        <v>2325</v>
      </c>
      <c r="M967" s="6" t="s">
        <v>1097</v>
      </c>
      <c r="N967" s="6" t="s">
        <v>1095</v>
      </c>
      <c r="O967" s="6" t="s">
        <v>38</v>
      </c>
      <c r="P967" s="6" t="s">
        <v>1102</v>
      </c>
      <c r="Q967" s="6"/>
      <c r="R967" s="6"/>
    </row>
    <row r="968" spans="1:18" x14ac:dyDescent="0.25">
      <c r="A968" s="6" t="s">
        <v>0</v>
      </c>
      <c r="B968" s="6" t="s">
        <v>9</v>
      </c>
      <c r="C968" s="6" t="s">
        <v>1077</v>
      </c>
      <c r="D968" s="6" t="s">
        <v>223</v>
      </c>
      <c r="E968" s="6" t="s">
        <v>97</v>
      </c>
      <c r="F968" s="6" t="s">
        <v>125</v>
      </c>
      <c r="G968" s="6">
        <v>486</v>
      </c>
      <c r="H968" s="6">
        <v>2371</v>
      </c>
      <c r="I968" s="6">
        <v>488</v>
      </c>
      <c r="J968" s="6">
        <v>2325</v>
      </c>
      <c r="K968" s="6">
        <v>488</v>
      </c>
      <c r="L968" s="6">
        <v>2325</v>
      </c>
      <c r="M968" s="6" t="s">
        <v>1101</v>
      </c>
      <c r="N968" s="6" t="s">
        <v>1090</v>
      </c>
      <c r="O968" s="6" t="s">
        <v>26</v>
      </c>
      <c r="P968" s="6" t="s">
        <v>1100</v>
      </c>
      <c r="Q968" s="6"/>
      <c r="R968" s="6"/>
    </row>
    <row r="969" spans="1:18" x14ac:dyDescent="0.25">
      <c r="A969" s="6" t="s">
        <v>0</v>
      </c>
      <c r="B969" s="6" t="s">
        <v>9</v>
      </c>
      <c r="C969" s="6" t="s">
        <v>1077</v>
      </c>
      <c r="D969" s="6" t="s">
        <v>223</v>
      </c>
      <c r="E969" s="6" t="s">
        <v>97</v>
      </c>
      <c r="F969" s="6" t="s">
        <v>125</v>
      </c>
      <c r="G969" s="6">
        <v>486</v>
      </c>
      <c r="H969" s="6">
        <v>2371</v>
      </c>
      <c r="I969" s="6">
        <v>488</v>
      </c>
      <c r="J969" s="6">
        <v>2325</v>
      </c>
      <c r="K969" s="6">
        <v>488</v>
      </c>
      <c r="L969" s="6">
        <v>2325</v>
      </c>
      <c r="M969" s="6" t="s">
        <v>1101</v>
      </c>
      <c r="N969" s="6" t="s">
        <v>1092</v>
      </c>
      <c r="O969" s="6" t="s">
        <v>39</v>
      </c>
      <c r="P969" s="6" t="s">
        <v>1117</v>
      </c>
      <c r="Q969" s="6"/>
      <c r="R969" s="6"/>
    </row>
    <row r="970" spans="1:18" x14ac:dyDescent="0.25">
      <c r="A970" s="6" t="s">
        <v>0</v>
      </c>
      <c r="B970" s="6" t="s">
        <v>9</v>
      </c>
      <c r="C970" s="6" t="s">
        <v>1077</v>
      </c>
      <c r="D970" s="6" t="s">
        <v>223</v>
      </c>
      <c r="E970" s="6" t="s">
        <v>97</v>
      </c>
      <c r="F970" s="6" t="s">
        <v>125</v>
      </c>
      <c r="G970" s="6">
        <v>486</v>
      </c>
      <c r="H970" s="6">
        <v>2371</v>
      </c>
      <c r="I970" s="6">
        <v>488</v>
      </c>
      <c r="J970" s="6">
        <v>2325</v>
      </c>
      <c r="K970" s="6">
        <v>488</v>
      </c>
      <c r="L970" s="6">
        <v>2325</v>
      </c>
      <c r="M970" s="6" t="s">
        <v>1101</v>
      </c>
      <c r="N970" s="6" t="s">
        <v>1095</v>
      </c>
      <c r="O970" s="6" t="s">
        <v>36</v>
      </c>
      <c r="P970" s="6" t="s">
        <v>1096</v>
      </c>
      <c r="Q970" s="6"/>
      <c r="R970" s="6"/>
    </row>
    <row r="971" spans="1:18" x14ac:dyDescent="0.25">
      <c r="A971" s="6" t="s">
        <v>0</v>
      </c>
      <c r="B971" s="6" t="s">
        <v>9</v>
      </c>
      <c r="C971" s="6" t="s">
        <v>1077</v>
      </c>
      <c r="D971" s="6" t="s">
        <v>223</v>
      </c>
      <c r="E971" s="6" t="s">
        <v>97</v>
      </c>
      <c r="F971" s="6" t="s">
        <v>125</v>
      </c>
      <c r="G971" s="6">
        <v>486</v>
      </c>
      <c r="H971" s="6">
        <v>2371</v>
      </c>
      <c r="I971" s="6">
        <v>488</v>
      </c>
      <c r="J971" s="6">
        <v>2325</v>
      </c>
      <c r="K971" s="6">
        <v>488</v>
      </c>
      <c r="L971" s="6">
        <v>2325</v>
      </c>
      <c r="M971" s="6" t="s">
        <v>1106</v>
      </c>
      <c r="N971" s="6" t="s">
        <v>1090</v>
      </c>
      <c r="O971" s="6" t="s">
        <v>38</v>
      </c>
      <c r="P971" s="6" t="s">
        <v>1102</v>
      </c>
      <c r="Q971" s="6"/>
      <c r="R971" s="6"/>
    </row>
    <row r="972" spans="1:18" x14ac:dyDescent="0.25">
      <c r="A972" s="6" t="s">
        <v>0</v>
      </c>
      <c r="B972" s="6" t="s">
        <v>9</v>
      </c>
      <c r="C972" s="6" t="s">
        <v>1077</v>
      </c>
      <c r="D972" s="6" t="s">
        <v>223</v>
      </c>
      <c r="E972" s="6" t="s">
        <v>97</v>
      </c>
      <c r="F972" s="6" t="s">
        <v>125</v>
      </c>
      <c r="G972" s="6">
        <v>486</v>
      </c>
      <c r="H972" s="6">
        <v>2371</v>
      </c>
      <c r="I972" s="6">
        <v>488</v>
      </c>
      <c r="J972" s="6">
        <v>2325</v>
      </c>
      <c r="K972" s="6">
        <v>488</v>
      </c>
      <c r="L972" s="6">
        <v>2325</v>
      </c>
      <c r="M972" s="6" t="s">
        <v>1106</v>
      </c>
      <c r="N972" s="6" t="s">
        <v>1092</v>
      </c>
      <c r="O972" s="6" t="s">
        <v>26</v>
      </c>
      <c r="P972" s="6" t="s">
        <v>1100</v>
      </c>
      <c r="Q972" s="6"/>
      <c r="R972" s="6"/>
    </row>
    <row r="973" spans="1:18" x14ac:dyDescent="0.25">
      <c r="A973" s="6" t="s">
        <v>0</v>
      </c>
      <c r="B973" s="6" t="s">
        <v>9</v>
      </c>
      <c r="C973" s="6" t="s">
        <v>1077</v>
      </c>
      <c r="D973" s="6" t="s">
        <v>223</v>
      </c>
      <c r="E973" s="6" t="s">
        <v>97</v>
      </c>
      <c r="F973" s="6" t="s">
        <v>125</v>
      </c>
      <c r="G973" s="6">
        <v>486</v>
      </c>
      <c r="H973" s="6">
        <v>2371</v>
      </c>
      <c r="I973" s="6">
        <v>488</v>
      </c>
      <c r="J973" s="6">
        <v>2325</v>
      </c>
      <c r="K973" s="6">
        <v>488</v>
      </c>
      <c r="L973" s="6">
        <v>2325</v>
      </c>
      <c r="M973" s="6" t="s">
        <v>1106</v>
      </c>
      <c r="N973" s="6" t="s">
        <v>1095</v>
      </c>
      <c r="O973" s="6" t="s">
        <v>39</v>
      </c>
      <c r="P973" s="6" t="s">
        <v>1117</v>
      </c>
      <c r="Q973" s="6"/>
      <c r="R973" s="6"/>
    </row>
    <row r="974" spans="1:18" x14ac:dyDescent="0.25">
      <c r="A974" s="6" t="s">
        <v>0</v>
      </c>
      <c r="B974" s="6" t="s">
        <v>9</v>
      </c>
      <c r="C974" s="6" t="s">
        <v>756</v>
      </c>
      <c r="D974" s="6" t="s">
        <v>757</v>
      </c>
      <c r="E974" s="6" t="s">
        <v>97</v>
      </c>
      <c r="F974" s="6" t="s">
        <v>125</v>
      </c>
      <c r="G974" s="6">
        <v>115</v>
      </c>
      <c r="H974" s="6">
        <v>532</v>
      </c>
      <c r="I974" s="6">
        <v>115</v>
      </c>
      <c r="J974" s="6">
        <v>537</v>
      </c>
      <c r="K974" s="6">
        <v>115</v>
      </c>
      <c r="L974" s="6">
        <v>537</v>
      </c>
      <c r="M974" s="6" t="s">
        <v>1089</v>
      </c>
      <c r="N974" s="6" t="s">
        <v>1090</v>
      </c>
      <c r="O974" s="6" t="s">
        <v>40</v>
      </c>
      <c r="P974" s="6" t="s">
        <v>1111</v>
      </c>
      <c r="Q974" s="6"/>
      <c r="R974" s="6"/>
    </row>
    <row r="975" spans="1:18" x14ac:dyDescent="0.25">
      <c r="A975" s="6" t="s">
        <v>0</v>
      </c>
      <c r="B975" s="6" t="s">
        <v>9</v>
      </c>
      <c r="C975" s="6" t="s">
        <v>756</v>
      </c>
      <c r="D975" s="6" t="s">
        <v>757</v>
      </c>
      <c r="E975" s="6" t="s">
        <v>97</v>
      </c>
      <c r="F975" s="6" t="s">
        <v>125</v>
      </c>
      <c r="G975" s="6">
        <v>115</v>
      </c>
      <c r="H975" s="6">
        <v>532</v>
      </c>
      <c r="I975" s="6">
        <v>115</v>
      </c>
      <c r="J975" s="6">
        <v>537</v>
      </c>
      <c r="K975" s="6">
        <v>115</v>
      </c>
      <c r="L975" s="6">
        <v>537</v>
      </c>
      <c r="M975" s="6" t="s">
        <v>1089</v>
      </c>
      <c r="N975" s="6" t="s">
        <v>1092</v>
      </c>
      <c r="O975" s="6" t="s">
        <v>40</v>
      </c>
      <c r="P975" s="6" t="s">
        <v>1115</v>
      </c>
      <c r="Q975" s="6"/>
      <c r="R975" s="6"/>
    </row>
    <row r="976" spans="1:18" x14ac:dyDescent="0.25">
      <c r="A976" s="6" t="s">
        <v>0</v>
      </c>
      <c r="B976" s="6" t="s">
        <v>9</v>
      </c>
      <c r="C976" s="6" t="s">
        <v>756</v>
      </c>
      <c r="D976" s="6" t="s">
        <v>757</v>
      </c>
      <c r="E976" s="6" t="s">
        <v>97</v>
      </c>
      <c r="F976" s="6" t="s">
        <v>125</v>
      </c>
      <c r="G976" s="6">
        <v>115</v>
      </c>
      <c r="H976" s="6">
        <v>532</v>
      </c>
      <c r="I976" s="6">
        <v>115</v>
      </c>
      <c r="J976" s="6">
        <v>537</v>
      </c>
      <c r="K976" s="6">
        <v>115</v>
      </c>
      <c r="L976" s="6">
        <v>537</v>
      </c>
      <c r="M976" s="6" t="s">
        <v>1089</v>
      </c>
      <c r="N976" s="6" t="s">
        <v>1095</v>
      </c>
      <c r="O976" s="6" t="s">
        <v>38</v>
      </c>
      <c r="P976" s="6" t="s">
        <v>1102</v>
      </c>
      <c r="Q976" s="6"/>
      <c r="R976" s="6"/>
    </row>
    <row r="977" spans="1:18" x14ac:dyDescent="0.25">
      <c r="A977" s="6" t="s">
        <v>0</v>
      </c>
      <c r="B977" s="6" t="s">
        <v>9</v>
      </c>
      <c r="C977" s="6" t="s">
        <v>756</v>
      </c>
      <c r="D977" s="6" t="s">
        <v>757</v>
      </c>
      <c r="E977" s="6" t="s">
        <v>97</v>
      </c>
      <c r="F977" s="6" t="s">
        <v>125</v>
      </c>
      <c r="G977" s="6">
        <v>115</v>
      </c>
      <c r="H977" s="6">
        <v>532</v>
      </c>
      <c r="I977" s="6">
        <v>115</v>
      </c>
      <c r="J977" s="6">
        <v>537</v>
      </c>
      <c r="K977" s="6">
        <v>115</v>
      </c>
      <c r="L977" s="6">
        <v>537</v>
      </c>
      <c r="M977" s="6" t="s">
        <v>1097</v>
      </c>
      <c r="N977" s="6" t="s">
        <v>1090</v>
      </c>
      <c r="O977" s="6" t="s">
        <v>38</v>
      </c>
      <c r="P977" s="6" t="s">
        <v>1091</v>
      </c>
      <c r="Q977" s="6"/>
      <c r="R977" s="6"/>
    </row>
    <row r="978" spans="1:18" x14ac:dyDescent="0.25">
      <c r="A978" s="6" t="s">
        <v>0</v>
      </c>
      <c r="B978" s="6" t="s">
        <v>9</v>
      </c>
      <c r="C978" s="6" t="s">
        <v>756</v>
      </c>
      <c r="D978" s="6" t="s">
        <v>757</v>
      </c>
      <c r="E978" s="6" t="s">
        <v>97</v>
      </c>
      <c r="F978" s="6" t="s">
        <v>125</v>
      </c>
      <c r="G978" s="6">
        <v>115</v>
      </c>
      <c r="H978" s="6">
        <v>532</v>
      </c>
      <c r="I978" s="6">
        <v>115</v>
      </c>
      <c r="J978" s="6">
        <v>537</v>
      </c>
      <c r="K978" s="6">
        <v>115</v>
      </c>
      <c r="L978" s="6">
        <v>537</v>
      </c>
      <c r="M978" s="6" t="s">
        <v>1097</v>
      </c>
      <c r="N978" s="6" t="s">
        <v>1092</v>
      </c>
      <c r="O978" s="6" t="s">
        <v>40</v>
      </c>
      <c r="P978" s="6" t="s">
        <v>1111</v>
      </c>
      <c r="Q978" s="6"/>
      <c r="R978" s="6"/>
    </row>
    <row r="979" spans="1:18" x14ac:dyDescent="0.25">
      <c r="A979" s="6" t="s">
        <v>0</v>
      </c>
      <c r="B979" s="6" t="s">
        <v>9</v>
      </c>
      <c r="C979" s="6" t="s">
        <v>756</v>
      </c>
      <c r="D979" s="6" t="s">
        <v>757</v>
      </c>
      <c r="E979" s="6" t="s">
        <v>97</v>
      </c>
      <c r="F979" s="6" t="s">
        <v>125</v>
      </c>
      <c r="G979" s="6">
        <v>115</v>
      </c>
      <c r="H979" s="6">
        <v>532</v>
      </c>
      <c r="I979" s="6">
        <v>115</v>
      </c>
      <c r="J979" s="6">
        <v>537</v>
      </c>
      <c r="K979" s="6">
        <v>115</v>
      </c>
      <c r="L979" s="6">
        <v>537</v>
      </c>
      <c r="M979" s="6" t="s">
        <v>1097</v>
      </c>
      <c r="N979" s="6" t="s">
        <v>1095</v>
      </c>
      <c r="O979" s="6" t="s">
        <v>26</v>
      </c>
      <c r="P979" s="6" t="s">
        <v>1099</v>
      </c>
      <c r="Q979" s="6"/>
      <c r="R979" s="6"/>
    </row>
    <row r="980" spans="1:18" x14ac:dyDescent="0.25">
      <c r="A980" s="6" t="s">
        <v>0</v>
      </c>
      <c r="B980" s="6" t="s">
        <v>9</v>
      </c>
      <c r="C980" s="6" t="s">
        <v>756</v>
      </c>
      <c r="D980" s="6" t="s">
        <v>757</v>
      </c>
      <c r="E980" s="6" t="s">
        <v>97</v>
      </c>
      <c r="F980" s="6" t="s">
        <v>125</v>
      </c>
      <c r="G980" s="6">
        <v>115</v>
      </c>
      <c r="H980" s="6">
        <v>532</v>
      </c>
      <c r="I980" s="6">
        <v>115</v>
      </c>
      <c r="J980" s="6">
        <v>537</v>
      </c>
      <c r="K980" s="6">
        <v>115</v>
      </c>
      <c r="L980" s="6">
        <v>537</v>
      </c>
      <c r="M980" s="6" t="s">
        <v>1101</v>
      </c>
      <c r="N980" s="6" t="s">
        <v>1090</v>
      </c>
      <c r="O980" s="6" t="s">
        <v>38</v>
      </c>
      <c r="P980" s="6" t="s">
        <v>1091</v>
      </c>
      <c r="Q980" s="6"/>
      <c r="R980" s="6"/>
    </row>
    <row r="981" spans="1:18" x14ac:dyDescent="0.25">
      <c r="A981" s="6" t="s">
        <v>0</v>
      </c>
      <c r="B981" s="6" t="s">
        <v>9</v>
      </c>
      <c r="C981" s="6" t="s">
        <v>756</v>
      </c>
      <c r="D981" s="6" t="s">
        <v>757</v>
      </c>
      <c r="E981" s="6" t="s">
        <v>97</v>
      </c>
      <c r="F981" s="6" t="s">
        <v>125</v>
      </c>
      <c r="G981" s="6">
        <v>115</v>
      </c>
      <c r="H981" s="6">
        <v>532</v>
      </c>
      <c r="I981" s="6">
        <v>115</v>
      </c>
      <c r="J981" s="6">
        <v>537</v>
      </c>
      <c r="K981" s="6">
        <v>115</v>
      </c>
      <c r="L981" s="6">
        <v>537</v>
      </c>
      <c r="M981" s="6" t="s">
        <v>1101</v>
      </c>
      <c r="N981" s="6" t="s">
        <v>1092</v>
      </c>
      <c r="O981" s="6" t="s">
        <v>40</v>
      </c>
      <c r="P981" s="6" t="s">
        <v>1115</v>
      </c>
      <c r="Q981" s="6"/>
      <c r="R981" s="6"/>
    </row>
    <row r="982" spans="1:18" x14ac:dyDescent="0.25">
      <c r="A982" s="6" t="s">
        <v>0</v>
      </c>
      <c r="B982" s="6" t="s">
        <v>9</v>
      </c>
      <c r="C982" s="6" t="s">
        <v>756</v>
      </c>
      <c r="D982" s="6" t="s">
        <v>757</v>
      </c>
      <c r="E982" s="6" t="s">
        <v>97</v>
      </c>
      <c r="F982" s="6" t="s">
        <v>125</v>
      </c>
      <c r="G982" s="6">
        <v>115</v>
      </c>
      <c r="H982" s="6">
        <v>532</v>
      </c>
      <c r="I982" s="6">
        <v>115</v>
      </c>
      <c r="J982" s="6">
        <v>537</v>
      </c>
      <c r="K982" s="6">
        <v>115</v>
      </c>
      <c r="L982" s="6">
        <v>537</v>
      </c>
      <c r="M982" s="6" t="s">
        <v>1101</v>
      </c>
      <c r="N982" s="6" t="s">
        <v>1095</v>
      </c>
      <c r="O982" s="6" t="s">
        <v>26</v>
      </c>
      <c r="P982" s="6" t="s">
        <v>1099</v>
      </c>
      <c r="Q982" s="6"/>
      <c r="R982" s="6"/>
    </row>
    <row r="983" spans="1:18" x14ac:dyDescent="0.25">
      <c r="A983" s="6" t="s">
        <v>0</v>
      </c>
      <c r="B983" s="6" t="s">
        <v>9</v>
      </c>
      <c r="C983" s="6" t="s">
        <v>756</v>
      </c>
      <c r="D983" s="6" t="s">
        <v>757</v>
      </c>
      <c r="E983" s="6" t="s">
        <v>97</v>
      </c>
      <c r="F983" s="6" t="s">
        <v>125</v>
      </c>
      <c r="G983" s="6">
        <v>115</v>
      </c>
      <c r="H983" s="6">
        <v>532</v>
      </c>
      <c r="I983" s="6">
        <v>115</v>
      </c>
      <c r="J983" s="6">
        <v>537</v>
      </c>
      <c r="K983" s="6">
        <v>115</v>
      </c>
      <c r="L983" s="6">
        <v>537</v>
      </c>
      <c r="M983" s="6" t="s">
        <v>1106</v>
      </c>
      <c r="N983" s="6" t="s">
        <v>1090</v>
      </c>
      <c r="O983" s="6" t="s">
        <v>38</v>
      </c>
      <c r="P983" s="6" t="s">
        <v>1110</v>
      </c>
      <c r="Q983" s="6"/>
      <c r="R983" s="6"/>
    </row>
    <row r="984" spans="1:18" x14ac:dyDescent="0.25">
      <c r="A984" s="6" t="s">
        <v>0</v>
      </c>
      <c r="B984" s="6" t="s">
        <v>9</v>
      </c>
      <c r="C984" s="6" t="s">
        <v>756</v>
      </c>
      <c r="D984" s="6" t="s">
        <v>757</v>
      </c>
      <c r="E984" s="6" t="s">
        <v>97</v>
      </c>
      <c r="F984" s="6" t="s">
        <v>125</v>
      </c>
      <c r="G984" s="6">
        <v>115</v>
      </c>
      <c r="H984" s="6">
        <v>532</v>
      </c>
      <c r="I984" s="6">
        <v>115</v>
      </c>
      <c r="J984" s="6">
        <v>537</v>
      </c>
      <c r="K984" s="6">
        <v>115</v>
      </c>
      <c r="L984" s="6">
        <v>537</v>
      </c>
      <c r="M984" s="6" t="s">
        <v>1106</v>
      </c>
      <c r="N984" s="6" t="s">
        <v>1092</v>
      </c>
      <c r="O984" s="6" t="s">
        <v>26</v>
      </c>
      <c r="P984" s="6" t="s">
        <v>1098</v>
      </c>
      <c r="Q984" s="6"/>
      <c r="R984" s="6"/>
    </row>
    <row r="985" spans="1:18" x14ac:dyDescent="0.25">
      <c r="A985" s="6" t="s">
        <v>0</v>
      </c>
      <c r="B985" s="6" t="s">
        <v>9</v>
      </c>
      <c r="C985" s="6" t="s">
        <v>756</v>
      </c>
      <c r="D985" s="6" t="s">
        <v>757</v>
      </c>
      <c r="E985" s="6" t="s">
        <v>97</v>
      </c>
      <c r="F985" s="6" t="s">
        <v>125</v>
      </c>
      <c r="G985" s="6">
        <v>115</v>
      </c>
      <c r="H985" s="6">
        <v>532</v>
      </c>
      <c r="I985" s="6">
        <v>115</v>
      </c>
      <c r="J985" s="6">
        <v>537</v>
      </c>
      <c r="K985" s="6">
        <v>115</v>
      </c>
      <c r="L985" s="6">
        <v>537</v>
      </c>
      <c r="M985" s="6" t="s">
        <v>1106</v>
      </c>
      <c r="N985" s="6" t="s">
        <v>1095</v>
      </c>
      <c r="O985" s="6" t="s">
        <v>1103</v>
      </c>
      <c r="P985" s="6" t="s">
        <v>1104</v>
      </c>
      <c r="Q985" s="6"/>
      <c r="R985" s="6"/>
    </row>
    <row r="986" spans="1:18" x14ac:dyDescent="0.25">
      <c r="A986" s="6" t="s">
        <v>0</v>
      </c>
      <c r="B986" s="6" t="s">
        <v>13</v>
      </c>
      <c r="C986" s="6" t="s">
        <v>195</v>
      </c>
      <c r="D986" s="6" t="s">
        <v>196</v>
      </c>
      <c r="E986" s="6" t="s">
        <v>97</v>
      </c>
      <c r="F986" s="6" t="s">
        <v>132</v>
      </c>
      <c r="G986" s="6">
        <v>20</v>
      </c>
      <c r="H986" s="6">
        <v>64</v>
      </c>
      <c r="I986" s="6">
        <v>14</v>
      </c>
      <c r="J986" s="6">
        <v>52</v>
      </c>
      <c r="K986" s="6">
        <v>14</v>
      </c>
      <c r="L986" s="6">
        <v>52</v>
      </c>
      <c r="M986" s="6" t="s">
        <v>1089</v>
      </c>
      <c r="N986" s="6" t="s">
        <v>1090</v>
      </c>
      <c r="O986" s="6" t="s">
        <v>1093</v>
      </c>
      <c r="P986" s="6" t="s">
        <v>1094</v>
      </c>
      <c r="Q986" s="6"/>
      <c r="R986" s="6"/>
    </row>
    <row r="987" spans="1:18" x14ac:dyDescent="0.25">
      <c r="A987" s="6" t="s">
        <v>0</v>
      </c>
      <c r="B987" s="6" t="s">
        <v>13</v>
      </c>
      <c r="C987" s="6" t="s">
        <v>195</v>
      </c>
      <c r="D987" s="6" t="s">
        <v>196</v>
      </c>
      <c r="E987" s="6" t="s">
        <v>97</v>
      </c>
      <c r="F987" s="6" t="s">
        <v>132</v>
      </c>
      <c r="G987" s="6">
        <v>20</v>
      </c>
      <c r="H987" s="6">
        <v>64</v>
      </c>
      <c r="I987" s="6">
        <v>14</v>
      </c>
      <c r="J987" s="6">
        <v>52</v>
      </c>
      <c r="K987" s="6">
        <v>14</v>
      </c>
      <c r="L987" s="6">
        <v>52</v>
      </c>
      <c r="M987" s="6" t="s">
        <v>1089</v>
      </c>
      <c r="N987" s="6" t="s">
        <v>1092</v>
      </c>
      <c r="O987" s="6" t="s">
        <v>38</v>
      </c>
      <c r="P987" s="6" t="s">
        <v>1109</v>
      </c>
      <c r="Q987" s="6"/>
      <c r="R987" s="6"/>
    </row>
    <row r="988" spans="1:18" x14ac:dyDescent="0.25">
      <c r="A988" s="6" t="s">
        <v>0</v>
      </c>
      <c r="B988" s="6" t="s">
        <v>13</v>
      </c>
      <c r="C988" s="6" t="s">
        <v>195</v>
      </c>
      <c r="D988" s="6" t="s">
        <v>196</v>
      </c>
      <c r="E988" s="6" t="s">
        <v>97</v>
      </c>
      <c r="F988" s="6" t="s">
        <v>132</v>
      </c>
      <c r="G988" s="6">
        <v>20</v>
      </c>
      <c r="H988" s="6">
        <v>64</v>
      </c>
      <c r="I988" s="6">
        <v>14</v>
      </c>
      <c r="J988" s="6">
        <v>52</v>
      </c>
      <c r="K988" s="6">
        <v>14</v>
      </c>
      <c r="L988" s="6">
        <v>52</v>
      </c>
      <c r="M988" s="6" t="s">
        <v>1089</v>
      </c>
      <c r="N988" s="6" t="s">
        <v>1095</v>
      </c>
      <c r="O988" s="6" t="s">
        <v>26</v>
      </c>
      <c r="P988" s="6" t="s">
        <v>1099</v>
      </c>
      <c r="Q988" s="6"/>
      <c r="R988" s="6"/>
    </row>
    <row r="989" spans="1:18" x14ac:dyDescent="0.25">
      <c r="A989" s="6" t="s">
        <v>0</v>
      </c>
      <c r="B989" s="6" t="s">
        <v>13</v>
      </c>
      <c r="C989" s="6" t="s">
        <v>195</v>
      </c>
      <c r="D989" s="6" t="s">
        <v>196</v>
      </c>
      <c r="E989" s="6" t="s">
        <v>97</v>
      </c>
      <c r="F989" s="6" t="s">
        <v>132</v>
      </c>
      <c r="G989" s="6">
        <v>20</v>
      </c>
      <c r="H989" s="6">
        <v>64</v>
      </c>
      <c r="I989" s="6">
        <v>14</v>
      </c>
      <c r="J989" s="6">
        <v>52</v>
      </c>
      <c r="K989" s="6">
        <v>14</v>
      </c>
      <c r="L989" s="6">
        <v>52</v>
      </c>
      <c r="M989" s="6" t="s">
        <v>1097</v>
      </c>
      <c r="N989" s="6" t="s">
        <v>1090</v>
      </c>
      <c r="O989" s="6" t="s">
        <v>1093</v>
      </c>
      <c r="P989" s="6" t="s">
        <v>1094</v>
      </c>
      <c r="Q989" s="6"/>
      <c r="R989" s="6"/>
    </row>
    <row r="990" spans="1:18" x14ac:dyDescent="0.25">
      <c r="A990" s="6" t="s">
        <v>0</v>
      </c>
      <c r="B990" s="6" t="s">
        <v>13</v>
      </c>
      <c r="C990" s="6" t="s">
        <v>195</v>
      </c>
      <c r="D990" s="6" t="s">
        <v>196</v>
      </c>
      <c r="E990" s="6" t="s">
        <v>97</v>
      </c>
      <c r="F990" s="6" t="s">
        <v>132</v>
      </c>
      <c r="G990" s="6">
        <v>20</v>
      </c>
      <c r="H990" s="6">
        <v>64</v>
      </c>
      <c r="I990" s="6">
        <v>14</v>
      </c>
      <c r="J990" s="6">
        <v>52</v>
      </c>
      <c r="K990" s="6">
        <v>14</v>
      </c>
      <c r="L990" s="6">
        <v>52</v>
      </c>
      <c r="M990" s="6" t="s">
        <v>1097</v>
      </c>
      <c r="N990" s="6" t="s">
        <v>1092</v>
      </c>
      <c r="O990" s="6" t="s">
        <v>36</v>
      </c>
      <c r="P990" s="6" t="s">
        <v>1121</v>
      </c>
      <c r="Q990" s="6"/>
      <c r="R990" s="6"/>
    </row>
    <row r="991" spans="1:18" x14ac:dyDescent="0.25">
      <c r="A991" s="6" t="s">
        <v>0</v>
      </c>
      <c r="B991" s="6" t="s">
        <v>13</v>
      </c>
      <c r="C991" s="6" t="s">
        <v>195</v>
      </c>
      <c r="D991" s="6" t="s">
        <v>196</v>
      </c>
      <c r="E991" s="6" t="s">
        <v>97</v>
      </c>
      <c r="F991" s="6" t="s">
        <v>132</v>
      </c>
      <c r="G991" s="6">
        <v>20</v>
      </c>
      <c r="H991" s="6">
        <v>64</v>
      </c>
      <c r="I991" s="6">
        <v>14</v>
      </c>
      <c r="J991" s="6">
        <v>52</v>
      </c>
      <c r="K991" s="6">
        <v>14</v>
      </c>
      <c r="L991" s="6">
        <v>52</v>
      </c>
      <c r="M991" s="6" t="s">
        <v>1097</v>
      </c>
      <c r="N991" s="6" t="s">
        <v>1095</v>
      </c>
      <c r="O991" s="6" t="s">
        <v>39</v>
      </c>
      <c r="P991" s="6" t="s">
        <v>1112</v>
      </c>
      <c r="Q991" s="6"/>
      <c r="R991" s="6"/>
    </row>
    <row r="992" spans="1:18" x14ac:dyDescent="0.25">
      <c r="A992" s="6" t="s">
        <v>0</v>
      </c>
      <c r="B992" s="6" t="s">
        <v>13</v>
      </c>
      <c r="C992" s="6" t="s">
        <v>195</v>
      </c>
      <c r="D992" s="6" t="s">
        <v>196</v>
      </c>
      <c r="E992" s="6" t="s">
        <v>97</v>
      </c>
      <c r="F992" s="6" t="s">
        <v>132</v>
      </c>
      <c r="G992" s="6">
        <v>20</v>
      </c>
      <c r="H992" s="6">
        <v>64</v>
      </c>
      <c r="I992" s="6">
        <v>14</v>
      </c>
      <c r="J992" s="6">
        <v>52</v>
      </c>
      <c r="K992" s="6">
        <v>14</v>
      </c>
      <c r="L992" s="6">
        <v>52</v>
      </c>
      <c r="M992" s="6" t="s">
        <v>1101</v>
      </c>
      <c r="N992" s="6" t="s">
        <v>1090</v>
      </c>
      <c r="O992" s="6" t="s">
        <v>1103</v>
      </c>
      <c r="P992" s="6" t="s">
        <v>1113</v>
      </c>
      <c r="Q992" s="6"/>
      <c r="R992" s="6"/>
    </row>
    <row r="993" spans="1:18" x14ac:dyDescent="0.25">
      <c r="A993" s="6" t="s">
        <v>0</v>
      </c>
      <c r="B993" s="6" t="s">
        <v>13</v>
      </c>
      <c r="C993" s="6" t="s">
        <v>195</v>
      </c>
      <c r="D993" s="6" t="s">
        <v>196</v>
      </c>
      <c r="E993" s="6" t="s">
        <v>97</v>
      </c>
      <c r="F993" s="6" t="s">
        <v>132</v>
      </c>
      <c r="G993" s="6">
        <v>20</v>
      </c>
      <c r="H993" s="6">
        <v>64</v>
      </c>
      <c r="I993" s="6">
        <v>14</v>
      </c>
      <c r="J993" s="6">
        <v>52</v>
      </c>
      <c r="K993" s="6">
        <v>14</v>
      </c>
      <c r="L993" s="6">
        <v>52</v>
      </c>
      <c r="M993" s="6" t="s">
        <v>1101</v>
      </c>
      <c r="N993" s="6" t="s">
        <v>1092</v>
      </c>
      <c r="O993" s="6" t="s">
        <v>36</v>
      </c>
      <c r="P993" s="6" t="s">
        <v>1105</v>
      </c>
      <c r="Q993" s="6"/>
      <c r="R993" s="6"/>
    </row>
    <row r="994" spans="1:18" x14ac:dyDescent="0.25">
      <c r="A994" s="6" t="s">
        <v>0</v>
      </c>
      <c r="B994" s="6" t="s">
        <v>13</v>
      </c>
      <c r="C994" s="6" t="s">
        <v>195</v>
      </c>
      <c r="D994" s="6" t="s">
        <v>196</v>
      </c>
      <c r="E994" s="6" t="s">
        <v>97</v>
      </c>
      <c r="F994" s="6" t="s">
        <v>132</v>
      </c>
      <c r="G994" s="6">
        <v>20</v>
      </c>
      <c r="H994" s="6">
        <v>64</v>
      </c>
      <c r="I994" s="6">
        <v>14</v>
      </c>
      <c r="J994" s="6">
        <v>52</v>
      </c>
      <c r="K994" s="6">
        <v>14</v>
      </c>
      <c r="L994" s="6">
        <v>52</v>
      </c>
      <c r="M994" s="6" t="s">
        <v>1101</v>
      </c>
      <c r="N994" s="6" t="s">
        <v>1095</v>
      </c>
      <c r="O994" s="6" t="s">
        <v>39</v>
      </c>
      <c r="P994" s="6" t="s">
        <v>1112</v>
      </c>
      <c r="Q994" s="6"/>
      <c r="R994" s="6"/>
    </row>
    <row r="995" spans="1:18" x14ac:dyDescent="0.25">
      <c r="A995" s="6" t="s">
        <v>0</v>
      </c>
      <c r="B995" s="6" t="s">
        <v>13</v>
      </c>
      <c r="C995" s="6" t="s">
        <v>195</v>
      </c>
      <c r="D995" s="6" t="s">
        <v>196</v>
      </c>
      <c r="E995" s="6" t="s">
        <v>97</v>
      </c>
      <c r="F995" s="6" t="s">
        <v>132</v>
      </c>
      <c r="G995" s="6">
        <v>20</v>
      </c>
      <c r="H995" s="6">
        <v>64</v>
      </c>
      <c r="I995" s="6">
        <v>14</v>
      </c>
      <c r="J995" s="6">
        <v>52</v>
      </c>
      <c r="K995" s="6">
        <v>14</v>
      </c>
      <c r="L995" s="6">
        <v>52</v>
      </c>
      <c r="M995" s="6" t="s">
        <v>1106</v>
      </c>
      <c r="N995" s="6" t="s">
        <v>1090</v>
      </c>
      <c r="O995" s="6" t="s">
        <v>26</v>
      </c>
      <c r="P995" s="6" t="s">
        <v>1100</v>
      </c>
      <c r="Q995" s="6"/>
      <c r="R995" s="6"/>
    </row>
    <row r="996" spans="1:18" x14ac:dyDescent="0.25">
      <c r="A996" s="6" t="s">
        <v>0</v>
      </c>
      <c r="B996" s="6" t="s">
        <v>13</v>
      </c>
      <c r="C996" s="6" t="s">
        <v>195</v>
      </c>
      <c r="D996" s="6" t="s">
        <v>196</v>
      </c>
      <c r="E996" s="6" t="s">
        <v>97</v>
      </c>
      <c r="F996" s="6" t="s">
        <v>132</v>
      </c>
      <c r="G996" s="6">
        <v>20</v>
      </c>
      <c r="H996" s="6">
        <v>64</v>
      </c>
      <c r="I996" s="6">
        <v>14</v>
      </c>
      <c r="J996" s="6">
        <v>52</v>
      </c>
      <c r="K996" s="6">
        <v>14</v>
      </c>
      <c r="L996" s="6">
        <v>52</v>
      </c>
      <c r="M996" s="6" t="s">
        <v>1106</v>
      </c>
      <c r="N996" s="6" t="s">
        <v>1092</v>
      </c>
      <c r="O996" s="6" t="s">
        <v>39</v>
      </c>
      <c r="P996" s="6" t="s">
        <v>1112</v>
      </c>
      <c r="Q996" s="6"/>
      <c r="R996" s="6"/>
    </row>
    <row r="997" spans="1:18" x14ac:dyDescent="0.25">
      <c r="A997" s="6" t="s">
        <v>0</v>
      </c>
      <c r="B997" s="6" t="s">
        <v>13</v>
      </c>
      <c r="C997" s="6" t="s">
        <v>195</v>
      </c>
      <c r="D997" s="6" t="s">
        <v>196</v>
      </c>
      <c r="E997" s="6" t="s">
        <v>97</v>
      </c>
      <c r="F997" s="6" t="s">
        <v>132</v>
      </c>
      <c r="G997" s="6">
        <v>20</v>
      </c>
      <c r="H997" s="6">
        <v>64</v>
      </c>
      <c r="I997" s="6">
        <v>14</v>
      </c>
      <c r="J997" s="6">
        <v>52</v>
      </c>
      <c r="K997" s="6">
        <v>14</v>
      </c>
      <c r="L997" s="6">
        <v>52</v>
      </c>
      <c r="M997" s="6" t="s">
        <v>1106</v>
      </c>
      <c r="N997" s="6" t="s">
        <v>1095</v>
      </c>
      <c r="O997" s="6" t="s">
        <v>26</v>
      </c>
      <c r="P997" s="6" t="s">
        <v>1098</v>
      </c>
      <c r="Q997" s="6"/>
      <c r="R997" s="6"/>
    </row>
    <row r="998" spans="1:18" x14ac:dyDescent="0.25">
      <c r="A998" s="6" t="s">
        <v>0</v>
      </c>
      <c r="B998" s="6" t="s">
        <v>12</v>
      </c>
      <c r="C998" s="6" t="s">
        <v>197</v>
      </c>
      <c r="D998" s="6" t="s">
        <v>198</v>
      </c>
      <c r="E998" s="6" t="s">
        <v>97</v>
      </c>
      <c r="F998" s="6" t="s">
        <v>125</v>
      </c>
      <c r="G998" s="6">
        <v>20</v>
      </c>
      <c r="H998" s="6">
        <v>106</v>
      </c>
      <c r="I998" s="6">
        <v>13</v>
      </c>
      <c r="J998" s="6">
        <v>94</v>
      </c>
      <c r="K998" s="6">
        <v>18</v>
      </c>
      <c r="L998" s="6">
        <v>94</v>
      </c>
      <c r="M998" s="6" t="s">
        <v>1089</v>
      </c>
      <c r="N998" s="6" t="s">
        <v>1090</v>
      </c>
      <c r="O998" s="6" t="s">
        <v>38</v>
      </c>
      <c r="P998" s="6" t="s">
        <v>1102</v>
      </c>
      <c r="Q998" s="6"/>
      <c r="R998" s="6"/>
    </row>
    <row r="999" spans="1:18" x14ac:dyDescent="0.25">
      <c r="A999" s="6" t="s">
        <v>0</v>
      </c>
      <c r="B999" s="6" t="s">
        <v>12</v>
      </c>
      <c r="C999" s="6" t="s">
        <v>197</v>
      </c>
      <c r="D999" s="6" t="s">
        <v>198</v>
      </c>
      <c r="E999" s="6" t="s">
        <v>97</v>
      </c>
      <c r="F999" s="6" t="s">
        <v>125</v>
      </c>
      <c r="G999" s="6">
        <v>20</v>
      </c>
      <c r="H999" s="6">
        <v>106</v>
      </c>
      <c r="I999" s="6">
        <v>13</v>
      </c>
      <c r="J999" s="6">
        <v>94</v>
      </c>
      <c r="K999" s="6">
        <v>18</v>
      </c>
      <c r="L999" s="6">
        <v>94</v>
      </c>
      <c r="M999" s="6" t="s">
        <v>1089</v>
      </c>
      <c r="N999" s="6" t="s">
        <v>1092</v>
      </c>
      <c r="O999" s="6" t="s">
        <v>39</v>
      </c>
      <c r="P999" s="6" t="s">
        <v>1112</v>
      </c>
      <c r="Q999" s="6"/>
      <c r="R999" s="6"/>
    </row>
    <row r="1000" spans="1:18" x14ac:dyDescent="0.25">
      <c r="A1000" s="6" t="s">
        <v>0</v>
      </c>
      <c r="B1000" s="6" t="s">
        <v>12</v>
      </c>
      <c r="C1000" s="6" t="s">
        <v>197</v>
      </c>
      <c r="D1000" s="6" t="s">
        <v>198</v>
      </c>
      <c r="E1000" s="6" t="s">
        <v>97</v>
      </c>
      <c r="F1000" s="6" t="s">
        <v>125</v>
      </c>
      <c r="G1000" s="6">
        <v>20</v>
      </c>
      <c r="H1000" s="6">
        <v>106</v>
      </c>
      <c r="I1000" s="6">
        <v>13</v>
      </c>
      <c r="J1000" s="6">
        <v>94</v>
      </c>
      <c r="K1000" s="6">
        <v>18</v>
      </c>
      <c r="L1000" s="6">
        <v>94</v>
      </c>
      <c r="M1000" s="6" t="s">
        <v>1089</v>
      </c>
      <c r="N1000" s="6" t="s">
        <v>1095</v>
      </c>
      <c r="O1000" s="6" t="s">
        <v>36</v>
      </c>
      <c r="P1000" s="6" t="s">
        <v>1096</v>
      </c>
      <c r="Q1000" s="6"/>
      <c r="R1000" s="6"/>
    </row>
    <row r="1001" spans="1:18" x14ac:dyDescent="0.25">
      <c r="A1001" s="6" t="s">
        <v>0</v>
      </c>
      <c r="B1001" s="6" t="s">
        <v>12</v>
      </c>
      <c r="C1001" s="6" t="s">
        <v>197</v>
      </c>
      <c r="D1001" s="6" t="s">
        <v>198</v>
      </c>
      <c r="E1001" s="6" t="s">
        <v>97</v>
      </c>
      <c r="F1001" s="6" t="s">
        <v>125</v>
      </c>
      <c r="G1001" s="6">
        <v>20</v>
      </c>
      <c r="H1001" s="6">
        <v>106</v>
      </c>
      <c r="I1001" s="6">
        <v>13</v>
      </c>
      <c r="J1001" s="6">
        <v>94</v>
      </c>
      <c r="K1001" s="6">
        <v>18</v>
      </c>
      <c r="L1001" s="6">
        <v>94</v>
      </c>
      <c r="M1001" s="6" t="s">
        <v>1097</v>
      </c>
      <c r="N1001" s="6" t="s">
        <v>1090</v>
      </c>
      <c r="O1001" s="6" t="s">
        <v>26</v>
      </c>
      <c r="P1001" s="6" t="s">
        <v>1099</v>
      </c>
      <c r="Q1001" s="6"/>
      <c r="R1001" s="6"/>
    </row>
    <row r="1002" spans="1:18" x14ac:dyDescent="0.25">
      <c r="A1002" s="6" t="s">
        <v>0</v>
      </c>
      <c r="B1002" s="6" t="s">
        <v>12</v>
      </c>
      <c r="C1002" s="6" t="s">
        <v>197</v>
      </c>
      <c r="D1002" s="6" t="s">
        <v>198</v>
      </c>
      <c r="E1002" s="6" t="s">
        <v>97</v>
      </c>
      <c r="F1002" s="6" t="s">
        <v>125</v>
      </c>
      <c r="G1002" s="6">
        <v>20</v>
      </c>
      <c r="H1002" s="6">
        <v>106</v>
      </c>
      <c r="I1002" s="6">
        <v>13</v>
      </c>
      <c r="J1002" s="6">
        <v>94</v>
      </c>
      <c r="K1002" s="6">
        <v>18</v>
      </c>
      <c r="L1002" s="6">
        <v>94</v>
      </c>
      <c r="M1002" s="6" t="s">
        <v>1097</v>
      </c>
      <c r="N1002" s="6" t="s">
        <v>1092</v>
      </c>
      <c r="O1002" s="6" t="s">
        <v>38</v>
      </c>
      <c r="P1002" s="6" t="s">
        <v>1102</v>
      </c>
      <c r="Q1002" s="6"/>
      <c r="R1002" s="6"/>
    </row>
    <row r="1003" spans="1:18" x14ac:dyDescent="0.25">
      <c r="A1003" s="6" t="s">
        <v>0</v>
      </c>
      <c r="B1003" s="6" t="s">
        <v>12</v>
      </c>
      <c r="C1003" s="6" t="s">
        <v>197</v>
      </c>
      <c r="D1003" s="6" t="s">
        <v>198</v>
      </c>
      <c r="E1003" s="6" t="s">
        <v>97</v>
      </c>
      <c r="F1003" s="6" t="s">
        <v>125</v>
      </c>
      <c r="G1003" s="6">
        <v>20</v>
      </c>
      <c r="H1003" s="6">
        <v>106</v>
      </c>
      <c r="I1003" s="6">
        <v>13</v>
      </c>
      <c r="J1003" s="6">
        <v>94</v>
      </c>
      <c r="K1003" s="6">
        <v>18</v>
      </c>
      <c r="L1003" s="6">
        <v>94</v>
      </c>
      <c r="M1003" s="6" t="s">
        <v>1097</v>
      </c>
      <c r="N1003" s="6" t="s">
        <v>1095</v>
      </c>
      <c r="O1003" s="6" t="s">
        <v>38</v>
      </c>
      <c r="P1003" s="6" t="s">
        <v>1109</v>
      </c>
      <c r="Q1003" s="6"/>
      <c r="R1003" s="6"/>
    </row>
    <row r="1004" spans="1:18" x14ac:dyDescent="0.25">
      <c r="A1004" s="6" t="s">
        <v>0</v>
      </c>
      <c r="B1004" s="6" t="s">
        <v>12</v>
      </c>
      <c r="C1004" s="6" t="s">
        <v>197</v>
      </c>
      <c r="D1004" s="6" t="s">
        <v>198</v>
      </c>
      <c r="E1004" s="6" t="s">
        <v>97</v>
      </c>
      <c r="F1004" s="6" t="s">
        <v>125</v>
      </c>
      <c r="G1004" s="6">
        <v>20</v>
      </c>
      <c r="H1004" s="6">
        <v>106</v>
      </c>
      <c r="I1004" s="6">
        <v>13</v>
      </c>
      <c r="J1004" s="6">
        <v>94</v>
      </c>
      <c r="K1004" s="6">
        <v>18</v>
      </c>
      <c r="L1004" s="6">
        <v>94</v>
      </c>
      <c r="M1004" s="6" t="s">
        <v>1101</v>
      </c>
      <c r="N1004" s="6" t="s">
        <v>1090</v>
      </c>
      <c r="O1004" s="6" t="s">
        <v>36</v>
      </c>
      <c r="P1004" s="6" t="s">
        <v>1096</v>
      </c>
      <c r="Q1004" s="6"/>
      <c r="R1004" s="6"/>
    </row>
    <row r="1005" spans="1:18" x14ac:dyDescent="0.25">
      <c r="A1005" s="6" t="s">
        <v>0</v>
      </c>
      <c r="B1005" s="6" t="s">
        <v>12</v>
      </c>
      <c r="C1005" s="6" t="s">
        <v>197</v>
      </c>
      <c r="D1005" s="6" t="s">
        <v>198</v>
      </c>
      <c r="E1005" s="6" t="s">
        <v>97</v>
      </c>
      <c r="F1005" s="6" t="s">
        <v>125</v>
      </c>
      <c r="G1005" s="6">
        <v>20</v>
      </c>
      <c r="H1005" s="6">
        <v>106</v>
      </c>
      <c r="I1005" s="6">
        <v>13</v>
      </c>
      <c r="J1005" s="6">
        <v>94</v>
      </c>
      <c r="K1005" s="6">
        <v>18</v>
      </c>
      <c r="L1005" s="6">
        <v>94</v>
      </c>
      <c r="M1005" s="6" t="s">
        <v>1101</v>
      </c>
      <c r="N1005" s="6" t="s">
        <v>1092</v>
      </c>
      <c r="O1005" s="6" t="s">
        <v>1103</v>
      </c>
      <c r="P1005" s="6" t="s">
        <v>1113</v>
      </c>
      <c r="Q1005" s="6"/>
      <c r="R1005" s="6"/>
    </row>
    <row r="1006" spans="1:18" x14ac:dyDescent="0.25">
      <c r="A1006" s="6" t="s">
        <v>0</v>
      </c>
      <c r="B1006" s="6" t="s">
        <v>12</v>
      </c>
      <c r="C1006" s="6" t="s">
        <v>197</v>
      </c>
      <c r="D1006" s="6" t="s">
        <v>198</v>
      </c>
      <c r="E1006" s="6" t="s">
        <v>97</v>
      </c>
      <c r="F1006" s="6" t="s">
        <v>125</v>
      </c>
      <c r="G1006" s="6">
        <v>20</v>
      </c>
      <c r="H1006" s="6">
        <v>106</v>
      </c>
      <c r="I1006" s="6">
        <v>13</v>
      </c>
      <c r="J1006" s="6">
        <v>94</v>
      </c>
      <c r="K1006" s="6">
        <v>18</v>
      </c>
      <c r="L1006" s="6">
        <v>94</v>
      </c>
      <c r="M1006" s="6" t="s">
        <v>1101</v>
      </c>
      <c r="N1006" s="6" t="s">
        <v>1095</v>
      </c>
      <c r="O1006" s="6" t="s">
        <v>38</v>
      </c>
      <c r="P1006" s="6" t="s">
        <v>1110</v>
      </c>
      <c r="Q1006" s="6"/>
      <c r="R1006" s="6"/>
    </row>
    <row r="1007" spans="1:18" x14ac:dyDescent="0.25">
      <c r="A1007" s="6" t="s">
        <v>0</v>
      </c>
      <c r="B1007" s="6" t="s">
        <v>12</v>
      </c>
      <c r="C1007" s="6" t="s">
        <v>197</v>
      </c>
      <c r="D1007" s="6" t="s">
        <v>198</v>
      </c>
      <c r="E1007" s="6" t="s">
        <v>97</v>
      </c>
      <c r="F1007" s="6" t="s">
        <v>125</v>
      </c>
      <c r="G1007" s="6">
        <v>20</v>
      </c>
      <c r="H1007" s="6">
        <v>106</v>
      </c>
      <c r="I1007" s="6">
        <v>13</v>
      </c>
      <c r="J1007" s="6">
        <v>94</v>
      </c>
      <c r="K1007" s="6">
        <v>18</v>
      </c>
      <c r="L1007" s="6">
        <v>94</v>
      </c>
      <c r="M1007" s="6" t="s">
        <v>1106</v>
      </c>
      <c r="N1007" s="6" t="s">
        <v>1090</v>
      </c>
      <c r="O1007" s="6" t="s">
        <v>39</v>
      </c>
      <c r="P1007" s="6" t="s">
        <v>1112</v>
      </c>
      <c r="Q1007" s="6"/>
      <c r="R1007" s="6"/>
    </row>
    <row r="1008" spans="1:18" x14ac:dyDescent="0.25">
      <c r="A1008" s="6" t="s">
        <v>0</v>
      </c>
      <c r="B1008" s="6" t="s">
        <v>12</v>
      </c>
      <c r="C1008" s="6" t="s">
        <v>197</v>
      </c>
      <c r="D1008" s="6" t="s">
        <v>198</v>
      </c>
      <c r="E1008" s="6" t="s">
        <v>97</v>
      </c>
      <c r="F1008" s="6" t="s">
        <v>125</v>
      </c>
      <c r="G1008" s="6">
        <v>20</v>
      </c>
      <c r="H1008" s="6">
        <v>106</v>
      </c>
      <c r="I1008" s="6">
        <v>13</v>
      </c>
      <c r="J1008" s="6">
        <v>94</v>
      </c>
      <c r="K1008" s="6">
        <v>18</v>
      </c>
      <c r="L1008" s="6">
        <v>94</v>
      </c>
      <c r="M1008" s="6" t="s">
        <v>1106</v>
      </c>
      <c r="N1008" s="6" t="s">
        <v>1092</v>
      </c>
      <c r="O1008" s="6" t="s">
        <v>26</v>
      </c>
      <c r="P1008" s="6" t="s">
        <v>1100</v>
      </c>
      <c r="Q1008" s="6"/>
      <c r="R1008" s="6"/>
    </row>
    <row r="1009" spans="1:18" x14ac:dyDescent="0.25">
      <c r="A1009" s="6" t="s">
        <v>0</v>
      </c>
      <c r="B1009" s="6" t="s">
        <v>12</v>
      </c>
      <c r="C1009" s="6" t="s">
        <v>197</v>
      </c>
      <c r="D1009" s="6" t="s">
        <v>198</v>
      </c>
      <c r="E1009" s="6" t="s">
        <v>97</v>
      </c>
      <c r="F1009" s="6" t="s">
        <v>125</v>
      </c>
      <c r="G1009" s="6">
        <v>20</v>
      </c>
      <c r="H1009" s="6">
        <v>106</v>
      </c>
      <c r="I1009" s="6">
        <v>13</v>
      </c>
      <c r="J1009" s="6">
        <v>94</v>
      </c>
      <c r="K1009" s="6">
        <v>18</v>
      </c>
      <c r="L1009" s="6">
        <v>94</v>
      </c>
      <c r="M1009" s="6" t="s">
        <v>1106</v>
      </c>
      <c r="N1009" s="6" t="s">
        <v>1095</v>
      </c>
      <c r="O1009" s="6" t="s">
        <v>1103</v>
      </c>
      <c r="P1009" s="6" t="s">
        <v>1104</v>
      </c>
      <c r="Q1009" s="6"/>
      <c r="R1009" s="6"/>
    </row>
    <row r="1010" spans="1:18" x14ac:dyDescent="0.25">
      <c r="A1010" s="6" t="s">
        <v>0</v>
      </c>
      <c r="B1010" s="6" t="s">
        <v>5</v>
      </c>
      <c r="C1010" s="6" t="s">
        <v>713</v>
      </c>
      <c r="D1010" s="6" t="s">
        <v>714</v>
      </c>
      <c r="E1010" s="6" t="s">
        <v>209</v>
      </c>
      <c r="F1010" s="6" t="s">
        <v>125</v>
      </c>
      <c r="G1010" s="6">
        <v>110</v>
      </c>
      <c r="H1010" s="6">
        <v>643</v>
      </c>
      <c r="I1010" s="6">
        <v>106</v>
      </c>
      <c r="J1010" s="6"/>
      <c r="K1010" s="6">
        <v>124</v>
      </c>
      <c r="L1010" s="6">
        <v>0</v>
      </c>
      <c r="M1010" s="6" t="s">
        <v>1089</v>
      </c>
      <c r="N1010" s="6" t="s">
        <v>1090</v>
      </c>
      <c r="O1010" s="6" t="s">
        <v>38</v>
      </c>
      <c r="P1010" s="6" t="s">
        <v>1091</v>
      </c>
      <c r="Q1010" s="6"/>
      <c r="R1010" s="6"/>
    </row>
    <row r="1011" spans="1:18" x14ac:dyDescent="0.25">
      <c r="A1011" s="6" t="s">
        <v>0</v>
      </c>
      <c r="B1011" s="6" t="s">
        <v>5</v>
      </c>
      <c r="C1011" s="6" t="s">
        <v>713</v>
      </c>
      <c r="D1011" s="6" t="s">
        <v>714</v>
      </c>
      <c r="E1011" s="6" t="s">
        <v>209</v>
      </c>
      <c r="F1011" s="6" t="s">
        <v>125</v>
      </c>
      <c r="G1011" s="6">
        <v>110</v>
      </c>
      <c r="H1011" s="6">
        <v>643</v>
      </c>
      <c r="I1011" s="6">
        <v>106</v>
      </c>
      <c r="J1011" s="6"/>
      <c r="K1011" s="6">
        <v>124</v>
      </c>
      <c r="L1011" s="6">
        <v>0</v>
      </c>
      <c r="M1011" s="6" t="s">
        <v>1089</v>
      </c>
      <c r="N1011" s="6" t="s">
        <v>1092</v>
      </c>
      <c r="O1011" s="6" t="s">
        <v>40</v>
      </c>
      <c r="P1011" s="6" t="s">
        <v>1111</v>
      </c>
      <c r="Q1011" s="6"/>
      <c r="R1011" s="6"/>
    </row>
    <row r="1012" spans="1:18" x14ac:dyDescent="0.25">
      <c r="A1012" s="6" t="s">
        <v>0</v>
      </c>
      <c r="B1012" s="6" t="s">
        <v>5</v>
      </c>
      <c r="C1012" s="6" t="s">
        <v>713</v>
      </c>
      <c r="D1012" s="6" t="s">
        <v>714</v>
      </c>
      <c r="E1012" s="6" t="s">
        <v>209</v>
      </c>
      <c r="F1012" s="6" t="s">
        <v>125</v>
      </c>
      <c r="G1012" s="6">
        <v>110</v>
      </c>
      <c r="H1012" s="6">
        <v>643</v>
      </c>
      <c r="I1012" s="6">
        <v>106</v>
      </c>
      <c r="J1012" s="6"/>
      <c r="K1012" s="6">
        <v>124</v>
      </c>
      <c r="L1012" s="6">
        <v>0</v>
      </c>
      <c r="M1012" s="6" t="s">
        <v>1089</v>
      </c>
      <c r="N1012" s="6" t="s">
        <v>1095</v>
      </c>
      <c r="O1012" s="6" t="s">
        <v>38</v>
      </c>
      <c r="P1012" s="6" t="s">
        <v>1102</v>
      </c>
      <c r="Q1012" s="6"/>
      <c r="R1012" s="6"/>
    </row>
    <row r="1013" spans="1:18" x14ac:dyDescent="0.25">
      <c r="A1013" s="6" t="s">
        <v>0</v>
      </c>
      <c r="B1013" s="6" t="s">
        <v>5</v>
      </c>
      <c r="C1013" s="6" t="s">
        <v>713</v>
      </c>
      <c r="D1013" s="6" t="s">
        <v>714</v>
      </c>
      <c r="E1013" s="6" t="s">
        <v>209</v>
      </c>
      <c r="F1013" s="6" t="s">
        <v>125</v>
      </c>
      <c r="G1013" s="6">
        <v>110</v>
      </c>
      <c r="H1013" s="6">
        <v>643</v>
      </c>
      <c r="I1013" s="6">
        <v>106</v>
      </c>
      <c r="J1013" s="6"/>
      <c r="K1013" s="6">
        <v>124</v>
      </c>
      <c r="L1013" s="6">
        <v>0</v>
      </c>
      <c r="M1013" s="6" t="s">
        <v>1097</v>
      </c>
      <c r="N1013" s="6" t="s">
        <v>1090</v>
      </c>
      <c r="O1013" s="6" t="s">
        <v>38</v>
      </c>
      <c r="P1013" s="6" t="s">
        <v>1102</v>
      </c>
      <c r="Q1013" s="6"/>
      <c r="R1013" s="6"/>
    </row>
    <row r="1014" spans="1:18" x14ac:dyDescent="0.25">
      <c r="A1014" s="6" t="s">
        <v>0</v>
      </c>
      <c r="B1014" s="6" t="s">
        <v>5</v>
      </c>
      <c r="C1014" s="6" t="s">
        <v>713</v>
      </c>
      <c r="D1014" s="6" t="s">
        <v>714</v>
      </c>
      <c r="E1014" s="6" t="s">
        <v>209</v>
      </c>
      <c r="F1014" s="6" t="s">
        <v>125</v>
      </c>
      <c r="G1014" s="6">
        <v>110</v>
      </c>
      <c r="H1014" s="6">
        <v>643</v>
      </c>
      <c r="I1014" s="6">
        <v>106</v>
      </c>
      <c r="J1014" s="6"/>
      <c r="K1014" s="6">
        <v>124</v>
      </c>
      <c r="L1014" s="6">
        <v>0</v>
      </c>
      <c r="M1014" s="6" t="s">
        <v>1097</v>
      </c>
      <c r="N1014" s="6" t="s">
        <v>1092</v>
      </c>
      <c r="O1014" s="6" t="s">
        <v>26</v>
      </c>
      <c r="P1014" s="6" t="s">
        <v>1099</v>
      </c>
      <c r="Q1014" s="6"/>
      <c r="R1014" s="6"/>
    </row>
    <row r="1015" spans="1:18" x14ac:dyDescent="0.25">
      <c r="A1015" s="6" t="s">
        <v>0</v>
      </c>
      <c r="B1015" s="6" t="s">
        <v>5</v>
      </c>
      <c r="C1015" s="6" t="s">
        <v>713</v>
      </c>
      <c r="D1015" s="6" t="s">
        <v>714</v>
      </c>
      <c r="E1015" s="6" t="s">
        <v>209</v>
      </c>
      <c r="F1015" s="6" t="s">
        <v>125</v>
      </c>
      <c r="G1015" s="6">
        <v>110</v>
      </c>
      <c r="H1015" s="6">
        <v>643</v>
      </c>
      <c r="I1015" s="6">
        <v>106</v>
      </c>
      <c r="J1015" s="6"/>
      <c r="K1015" s="6">
        <v>124</v>
      </c>
      <c r="L1015" s="6">
        <v>0</v>
      </c>
      <c r="M1015" s="6" t="s">
        <v>1097</v>
      </c>
      <c r="N1015" s="6" t="s">
        <v>1095</v>
      </c>
      <c r="O1015" s="6" t="s">
        <v>1103</v>
      </c>
      <c r="P1015" s="6" t="s">
        <v>1104</v>
      </c>
      <c r="Q1015" s="6"/>
      <c r="R1015" s="6"/>
    </row>
    <row r="1016" spans="1:18" x14ac:dyDescent="0.25">
      <c r="A1016" s="6" t="s">
        <v>0</v>
      </c>
      <c r="B1016" s="6" t="s">
        <v>5</v>
      </c>
      <c r="C1016" s="6" t="s">
        <v>713</v>
      </c>
      <c r="D1016" s="6" t="s">
        <v>714</v>
      </c>
      <c r="E1016" s="6" t="s">
        <v>209</v>
      </c>
      <c r="F1016" s="6" t="s">
        <v>125</v>
      </c>
      <c r="G1016" s="6">
        <v>110</v>
      </c>
      <c r="H1016" s="6">
        <v>643</v>
      </c>
      <c r="I1016" s="6">
        <v>106</v>
      </c>
      <c r="J1016" s="6"/>
      <c r="K1016" s="6">
        <v>124</v>
      </c>
      <c r="L1016" s="6">
        <v>0</v>
      </c>
      <c r="M1016" s="6" t="s">
        <v>1101</v>
      </c>
      <c r="N1016" s="6" t="s">
        <v>1090</v>
      </c>
      <c r="O1016" s="6" t="s">
        <v>36</v>
      </c>
      <c r="P1016" s="6" t="s">
        <v>1105</v>
      </c>
      <c r="Q1016" s="6"/>
      <c r="R1016" s="6"/>
    </row>
    <row r="1017" spans="1:18" x14ac:dyDescent="0.25">
      <c r="A1017" s="6" t="s">
        <v>0</v>
      </c>
      <c r="B1017" s="6" t="s">
        <v>5</v>
      </c>
      <c r="C1017" s="6" t="s">
        <v>713</v>
      </c>
      <c r="D1017" s="6" t="s">
        <v>714</v>
      </c>
      <c r="E1017" s="6" t="s">
        <v>209</v>
      </c>
      <c r="F1017" s="6" t="s">
        <v>125</v>
      </c>
      <c r="G1017" s="6">
        <v>110</v>
      </c>
      <c r="H1017" s="6">
        <v>643</v>
      </c>
      <c r="I1017" s="6">
        <v>106</v>
      </c>
      <c r="J1017" s="6"/>
      <c r="K1017" s="6">
        <v>124</v>
      </c>
      <c r="L1017" s="6">
        <v>0</v>
      </c>
      <c r="M1017" s="6" t="s">
        <v>1101</v>
      </c>
      <c r="N1017" s="6" t="s">
        <v>1092</v>
      </c>
      <c r="O1017" s="6" t="s">
        <v>38</v>
      </c>
      <c r="P1017" s="6" t="s">
        <v>1091</v>
      </c>
      <c r="Q1017" s="6"/>
      <c r="R1017" s="6"/>
    </row>
    <row r="1018" spans="1:18" x14ac:dyDescent="0.25">
      <c r="A1018" s="6" t="s">
        <v>0</v>
      </c>
      <c r="B1018" s="6" t="s">
        <v>5</v>
      </c>
      <c r="C1018" s="6" t="s">
        <v>713</v>
      </c>
      <c r="D1018" s="6" t="s">
        <v>714</v>
      </c>
      <c r="E1018" s="6" t="s">
        <v>209</v>
      </c>
      <c r="F1018" s="6" t="s">
        <v>125</v>
      </c>
      <c r="G1018" s="6">
        <v>110</v>
      </c>
      <c r="H1018" s="6">
        <v>643</v>
      </c>
      <c r="I1018" s="6">
        <v>106</v>
      </c>
      <c r="J1018" s="6"/>
      <c r="K1018" s="6">
        <v>124</v>
      </c>
      <c r="L1018" s="6">
        <v>0</v>
      </c>
      <c r="M1018" s="6" t="s">
        <v>1101</v>
      </c>
      <c r="N1018" s="6" t="s">
        <v>1095</v>
      </c>
      <c r="O1018" s="6" t="s">
        <v>39</v>
      </c>
      <c r="P1018" s="6" t="s">
        <v>1117</v>
      </c>
      <c r="Q1018" s="6"/>
      <c r="R1018" s="6"/>
    </row>
    <row r="1019" spans="1:18" x14ac:dyDescent="0.25">
      <c r="A1019" s="6" t="s">
        <v>0</v>
      </c>
      <c r="B1019" s="6" t="s">
        <v>5</v>
      </c>
      <c r="C1019" s="6" t="s">
        <v>713</v>
      </c>
      <c r="D1019" s="6" t="s">
        <v>714</v>
      </c>
      <c r="E1019" s="6" t="s">
        <v>209</v>
      </c>
      <c r="F1019" s="6" t="s">
        <v>125</v>
      </c>
      <c r="G1019" s="6">
        <v>110</v>
      </c>
      <c r="H1019" s="6">
        <v>643</v>
      </c>
      <c r="I1019" s="6">
        <v>106</v>
      </c>
      <c r="J1019" s="6"/>
      <c r="K1019" s="6">
        <v>124</v>
      </c>
      <c r="L1019" s="6">
        <v>0</v>
      </c>
      <c r="M1019" s="6" t="s">
        <v>1106</v>
      </c>
      <c r="N1019" s="6" t="s">
        <v>1090</v>
      </c>
      <c r="O1019" s="6" t="s">
        <v>26</v>
      </c>
      <c r="P1019" s="6" t="s">
        <v>1100</v>
      </c>
      <c r="Q1019" s="6"/>
      <c r="R1019" s="6"/>
    </row>
    <row r="1020" spans="1:18" x14ac:dyDescent="0.25">
      <c r="A1020" s="6" t="s">
        <v>0</v>
      </c>
      <c r="B1020" s="6" t="s">
        <v>5</v>
      </c>
      <c r="C1020" s="6" t="s">
        <v>713</v>
      </c>
      <c r="D1020" s="6" t="s">
        <v>714</v>
      </c>
      <c r="E1020" s="6" t="s">
        <v>209</v>
      </c>
      <c r="F1020" s="6" t="s">
        <v>125</v>
      </c>
      <c r="G1020" s="6">
        <v>110</v>
      </c>
      <c r="H1020" s="6">
        <v>643</v>
      </c>
      <c r="I1020" s="6">
        <v>106</v>
      </c>
      <c r="J1020" s="6"/>
      <c r="K1020" s="6">
        <v>124</v>
      </c>
      <c r="L1020" s="6">
        <v>0</v>
      </c>
      <c r="M1020" s="6" t="s">
        <v>1106</v>
      </c>
      <c r="N1020" s="6" t="s">
        <v>1092</v>
      </c>
      <c r="O1020" s="6" t="s">
        <v>36</v>
      </c>
      <c r="P1020" s="6" t="s">
        <v>1121</v>
      </c>
      <c r="Q1020" s="6"/>
      <c r="R1020" s="6"/>
    </row>
    <row r="1021" spans="1:18" x14ac:dyDescent="0.25">
      <c r="A1021" s="6" t="s">
        <v>0</v>
      </c>
      <c r="B1021" s="6" t="s">
        <v>5</v>
      </c>
      <c r="C1021" s="6" t="s">
        <v>713</v>
      </c>
      <c r="D1021" s="6" t="s">
        <v>714</v>
      </c>
      <c r="E1021" s="6" t="s">
        <v>209</v>
      </c>
      <c r="F1021" s="6" t="s">
        <v>125</v>
      </c>
      <c r="G1021" s="6">
        <v>110</v>
      </c>
      <c r="H1021" s="6">
        <v>643</v>
      </c>
      <c r="I1021" s="6">
        <v>106</v>
      </c>
      <c r="J1021" s="6"/>
      <c r="K1021" s="6">
        <v>124</v>
      </c>
      <c r="L1021" s="6">
        <v>0</v>
      </c>
      <c r="M1021" s="6" t="s">
        <v>1106</v>
      </c>
      <c r="N1021" s="6" t="s">
        <v>1095</v>
      </c>
      <c r="O1021" s="6" t="s">
        <v>39</v>
      </c>
      <c r="P1021" s="6" t="s">
        <v>1112</v>
      </c>
      <c r="Q1021" s="6"/>
      <c r="R1021" s="6"/>
    </row>
    <row r="1022" spans="1:18" x14ac:dyDescent="0.25">
      <c r="A1022" s="6" t="s">
        <v>0</v>
      </c>
      <c r="B1022" s="6" t="s">
        <v>4</v>
      </c>
      <c r="C1022" s="6" t="s">
        <v>696</v>
      </c>
      <c r="D1022" s="6" t="s">
        <v>697</v>
      </c>
      <c r="E1022" s="6" t="s">
        <v>97</v>
      </c>
      <c r="F1022" s="6" t="s">
        <v>125</v>
      </c>
      <c r="G1022" s="6">
        <v>43</v>
      </c>
      <c r="H1022" s="6">
        <v>247</v>
      </c>
      <c r="I1022" s="6">
        <v>41</v>
      </c>
      <c r="J1022" s="6">
        <v>232</v>
      </c>
      <c r="K1022" s="6">
        <v>41</v>
      </c>
      <c r="L1022" s="6">
        <v>9</v>
      </c>
      <c r="M1022" s="6" t="s">
        <v>1089</v>
      </c>
      <c r="N1022" s="6" t="s">
        <v>1090</v>
      </c>
      <c r="O1022" s="6" t="s">
        <v>40</v>
      </c>
      <c r="P1022" s="6" t="s">
        <v>1111</v>
      </c>
      <c r="Q1022" s="6"/>
      <c r="R1022" s="6"/>
    </row>
    <row r="1023" spans="1:18" x14ac:dyDescent="0.25">
      <c r="A1023" s="6" t="s">
        <v>0</v>
      </c>
      <c r="B1023" s="6" t="s">
        <v>4</v>
      </c>
      <c r="C1023" s="6" t="s">
        <v>696</v>
      </c>
      <c r="D1023" s="6" t="s">
        <v>697</v>
      </c>
      <c r="E1023" s="6" t="s">
        <v>97</v>
      </c>
      <c r="F1023" s="6" t="s">
        <v>125</v>
      </c>
      <c r="G1023" s="6">
        <v>43</v>
      </c>
      <c r="H1023" s="6">
        <v>247</v>
      </c>
      <c r="I1023" s="6">
        <v>41</v>
      </c>
      <c r="J1023" s="6">
        <v>232</v>
      </c>
      <c r="K1023" s="6">
        <v>41</v>
      </c>
      <c r="L1023" s="6">
        <v>9</v>
      </c>
      <c r="M1023" s="6" t="s">
        <v>1089</v>
      </c>
      <c r="N1023" s="6" t="s">
        <v>1092</v>
      </c>
      <c r="O1023" s="6" t="s">
        <v>39</v>
      </c>
      <c r="P1023" s="6" t="s">
        <v>1117</v>
      </c>
      <c r="Q1023" s="6"/>
      <c r="R1023" s="6"/>
    </row>
    <row r="1024" spans="1:18" x14ac:dyDescent="0.25">
      <c r="A1024" s="6" t="s">
        <v>0</v>
      </c>
      <c r="B1024" s="6" t="s">
        <v>4</v>
      </c>
      <c r="C1024" s="6" t="s">
        <v>696</v>
      </c>
      <c r="D1024" s="6" t="s">
        <v>697</v>
      </c>
      <c r="E1024" s="6" t="s">
        <v>97</v>
      </c>
      <c r="F1024" s="6" t="s">
        <v>125</v>
      </c>
      <c r="G1024" s="6">
        <v>43</v>
      </c>
      <c r="H1024" s="6">
        <v>247</v>
      </c>
      <c r="I1024" s="6">
        <v>41</v>
      </c>
      <c r="J1024" s="6">
        <v>232</v>
      </c>
      <c r="K1024" s="6">
        <v>41</v>
      </c>
      <c r="L1024" s="6">
        <v>9</v>
      </c>
      <c r="M1024" s="6" t="s">
        <v>1089</v>
      </c>
      <c r="N1024" s="6" t="s">
        <v>1095</v>
      </c>
      <c r="O1024" s="6" t="s">
        <v>47</v>
      </c>
      <c r="P1024" s="6" t="s">
        <v>1122</v>
      </c>
      <c r="Q1024" s="6"/>
      <c r="R1024" s="6"/>
    </row>
    <row r="1025" spans="1:18" x14ac:dyDescent="0.25">
      <c r="A1025" s="6" t="s">
        <v>0</v>
      </c>
      <c r="B1025" s="6" t="s">
        <v>4</v>
      </c>
      <c r="C1025" s="6" t="s">
        <v>696</v>
      </c>
      <c r="D1025" s="6" t="s">
        <v>697</v>
      </c>
      <c r="E1025" s="6" t="s">
        <v>97</v>
      </c>
      <c r="F1025" s="6" t="s">
        <v>125</v>
      </c>
      <c r="G1025" s="6">
        <v>43</v>
      </c>
      <c r="H1025" s="6">
        <v>247</v>
      </c>
      <c r="I1025" s="6">
        <v>41</v>
      </c>
      <c r="J1025" s="6">
        <v>232</v>
      </c>
      <c r="K1025" s="6">
        <v>41</v>
      </c>
      <c r="L1025" s="6">
        <v>9</v>
      </c>
      <c r="M1025" s="6" t="s">
        <v>1097</v>
      </c>
      <c r="N1025" s="6" t="s">
        <v>1090</v>
      </c>
      <c r="O1025" s="6" t="s">
        <v>26</v>
      </c>
      <c r="P1025" s="6" t="s">
        <v>1099</v>
      </c>
      <c r="Q1025" s="6"/>
      <c r="R1025" s="6"/>
    </row>
    <row r="1026" spans="1:18" x14ac:dyDescent="0.25">
      <c r="A1026" s="6" t="s">
        <v>0</v>
      </c>
      <c r="B1026" s="6" t="s">
        <v>4</v>
      </c>
      <c r="C1026" s="6" t="s">
        <v>696</v>
      </c>
      <c r="D1026" s="6" t="s">
        <v>697</v>
      </c>
      <c r="E1026" s="6" t="s">
        <v>97</v>
      </c>
      <c r="F1026" s="6" t="s">
        <v>125</v>
      </c>
      <c r="G1026" s="6">
        <v>43</v>
      </c>
      <c r="H1026" s="6">
        <v>247</v>
      </c>
      <c r="I1026" s="6">
        <v>41</v>
      </c>
      <c r="J1026" s="6">
        <v>232</v>
      </c>
      <c r="K1026" s="6">
        <v>41</v>
      </c>
      <c r="L1026" s="6">
        <v>9</v>
      </c>
      <c r="M1026" s="6" t="s">
        <v>1097</v>
      </c>
      <c r="N1026" s="6" t="s">
        <v>1092</v>
      </c>
      <c r="O1026" s="6" t="s">
        <v>39</v>
      </c>
      <c r="P1026" s="6" t="s">
        <v>1117</v>
      </c>
      <c r="Q1026" s="6"/>
      <c r="R1026" s="6"/>
    </row>
    <row r="1027" spans="1:18" x14ac:dyDescent="0.25">
      <c r="A1027" s="6" t="s">
        <v>0</v>
      </c>
      <c r="B1027" s="6" t="s">
        <v>4</v>
      </c>
      <c r="C1027" s="6" t="s">
        <v>696</v>
      </c>
      <c r="D1027" s="6" t="s">
        <v>697</v>
      </c>
      <c r="E1027" s="6" t="s">
        <v>97</v>
      </c>
      <c r="F1027" s="6" t="s">
        <v>125</v>
      </c>
      <c r="G1027" s="6">
        <v>43</v>
      </c>
      <c r="H1027" s="6">
        <v>247</v>
      </c>
      <c r="I1027" s="6">
        <v>41</v>
      </c>
      <c r="J1027" s="6">
        <v>232</v>
      </c>
      <c r="K1027" s="6">
        <v>41</v>
      </c>
      <c r="L1027" s="6">
        <v>9</v>
      </c>
      <c r="M1027" s="6" t="s">
        <v>1097</v>
      </c>
      <c r="N1027" s="6" t="s">
        <v>1095</v>
      </c>
      <c r="O1027" s="6" t="s">
        <v>47</v>
      </c>
      <c r="P1027" s="6" t="s">
        <v>1122</v>
      </c>
      <c r="Q1027" s="6"/>
      <c r="R1027" s="6"/>
    </row>
    <row r="1028" spans="1:18" x14ac:dyDescent="0.25">
      <c r="A1028" s="6" t="s">
        <v>0</v>
      </c>
      <c r="B1028" s="6" t="s">
        <v>4</v>
      </c>
      <c r="C1028" s="6" t="s">
        <v>696</v>
      </c>
      <c r="D1028" s="6" t="s">
        <v>697</v>
      </c>
      <c r="E1028" s="6" t="s">
        <v>97</v>
      </c>
      <c r="F1028" s="6" t="s">
        <v>125</v>
      </c>
      <c r="G1028" s="6">
        <v>43</v>
      </c>
      <c r="H1028" s="6">
        <v>247</v>
      </c>
      <c r="I1028" s="6">
        <v>41</v>
      </c>
      <c r="J1028" s="6">
        <v>232</v>
      </c>
      <c r="K1028" s="6">
        <v>41</v>
      </c>
      <c r="L1028" s="6">
        <v>9</v>
      </c>
      <c r="M1028" s="6" t="s">
        <v>1101</v>
      </c>
      <c r="N1028" s="6" t="s">
        <v>1090</v>
      </c>
      <c r="O1028" s="6" t="s">
        <v>39</v>
      </c>
      <c r="P1028" s="6" t="s">
        <v>1112</v>
      </c>
      <c r="Q1028" s="6"/>
      <c r="R1028" s="6"/>
    </row>
    <row r="1029" spans="1:18" x14ac:dyDescent="0.25">
      <c r="A1029" s="6" t="s">
        <v>0</v>
      </c>
      <c r="B1029" s="6" t="s">
        <v>4</v>
      </c>
      <c r="C1029" s="6" t="s">
        <v>696</v>
      </c>
      <c r="D1029" s="6" t="s">
        <v>697</v>
      </c>
      <c r="E1029" s="6" t="s">
        <v>97</v>
      </c>
      <c r="F1029" s="6" t="s">
        <v>125</v>
      </c>
      <c r="G1029" s="6">
        <v>43</v>
      </c>
      <c r="H1029" s="6">
        <v>247</v>
      </c>
      <c r="I1029" s="6">
        <v>41</v>
      </c>
      <c r="J1029" s="6">
        <v>232</v>
      </c>
      <c r="K1029" s="6">
        <v>41</v>
      </c>
      <c r="L1029" s="6">
        <v>9</v>
      </c>
      <c r="M1029" s="6" t="s">
        <v>1101</v>
      </c>
      <c r="N1029" s="6" t="s">
        <v>1092</v>
      </c>
      <c r="O1029" s="6" t="s">
        <v>36</v>
      </c>
      <c r="P1029" s="6" t="s">
        <v>1105</v>
      </c>
      <c r="Q1029" s="6"/>
      <c r="R1029" s="6"/>
    </row>
    <row r="1030" spans="1:18" x14ac:dyDescent="0.25">
      <c r="A1030" s="6" t="s">
        <v>0</v>
      </c>
      <c r="B1030" s="6" t="s">
        <v>4</v>
      </c>
      <c r="C1030" s="6" t="s">
        <v>696</v>
      </c>
      <c r="D1030" s="6" t="s">
        <v>697</v>
      </c>
      <c r="E1030" s="6" t="s">
        <v>97</v>
      </c>
      <c r="F1030" s="6" t="s">
        <v>125</v>
      </c>
      <c r="G1030" s="6">
        <v>43</v>
      </c>
      <c r="H1030" s="6">
        <v>247</v>
      </c>
      <c r="I1030" s="6">
        <v>41</v>
      </c>
      <c r="J1030" s="6">
        <v>232</v>
      </c>
      <c r="K1030" s="6">
        <v>41</v>
      </c>
      <c r="L1030" s="6">
        <v>9</v>
      </c>
      <c r="M1030" s="6" t="s">
        <v>1101</v>
      </c>
      <c r="N1030" s="6" t="s">
        <v>1095</v>
      </c>
      <c r="O1030" s="6" t="s">
        <v>1103</v>
      </c>
      <c r="P1030" s="6" t="s">
        <v>1104</v>
      </c>
      <c r="Q1030" s="6"/>
      <c r="R1030" s="6"/>
    </row>
    <row r="1031" spans="1:18" x14ac:dyDescent="0.25">
      <c r="A1031" s="6" t="s">
        <v>0</v>
      </c>
      <c r="B1031" s="6" t="s">
        <v>4</v>
      </c>
      <c r="C1031" s="6" t="s">
        <v>696</v>
      </c>
      <c r="D1031" s="6" t="s">
        <v>697</v>
      </c>
      <c r="E1031" s="6" t="s">
        <v>97</v>
      </c>
      <c r="F1031" s="6" t="s">
        <v>125</v>
      </c>
      <c r="G1031" s="6">
        <v>43</v>
      </c>
      <c r="H1031" s="6">
        <v>247</v>
      </c>
      <c r="I1031" s="6">
        <v>41</v>
      </c>
      <c r="J1031" s="6">
        <v>232</v>
      </c>
      <c r="K1031" s="6">
        <v>41</v>
      </c>
      <c r="L1031" s="6">
        <v>9</v>
      </c>
      <c r="M1031" s="6" t="s">
        <v>1106</v>
      </c>
      <c r="N1031" s="6" t="s">
        <v>1090</v>
      </c>
      <c r="O1031" s="6" t="s">
        <v>39</v>
      </c>
      <c r="P1031" s="6" t="s">
        <v>1117</v>
      </c>
      <c r="Q1031" s="6"/>
      <c r="R1031" s="6"/>
    </row>
    <row r="1032" spans="1:18" x14ac:dyDescent="0.25">
      <c r="A1032" s="6" t="s">
        <v>0</v>
      </c>
      <c r="B1032" s="6" t="s">
        <v>4</v>
      </c>
      <c r="C1032" s="6" t="s">
        <v>696</v>
      </c>
      <c r="D1032" s="6" t="s">
        <v>697</v>
      </c>
      <c r="E1032" s="6" t="s">
        <v>97</v>
      </c>
      <c r="F1032" s="6" t="s">
        <v>125</v>
      </c>
      <c r="G1032" s="6">
        <v>43</v>
      </c>
      <c r="H1032" s="6">
        <v>247</v>
      </c>
      <c r="I1032" s="6">
        <v>41</v>
      </c>
      <c r="J1032" s="6">
        <v>232</v>
      </c>
      <c r="K1032" s="6">
        <v>41</v>
      </c>
      <c r="L1032" s="6">
        <v>9</v>
      </c>
      <c r="M1032" s="6" t="s">
        <v>1106</v>
      </c>
      <c r="N1032" s="6" t="s">
        <v>1092</v>
      </c>
      <c r="O1032" s="6" t="s">
        <v>38</v>
      </c>
      <c r="P1032" s="6" t="s">
        <v>1102</v>
      </c>
      <c r="Q1032" s="6"/>
      <c r="R1032" s="6"/>
    </row>
    <row r="1033" spans="1:18" x14ac:dyDescent="0.25">
      <c r="A1033" s="6" t="s">
        <v>0</v>
      </c>
      <c r="B1033" s="6" t="s">
        <v>4</v>
      </c>
      <c r="C1033" s="6" t="s">
        <v>696</v>
      </c>
      <c r="D1033" s="6" t="s">
        <v>697</v>
      </c>
      <c r="E1033" s="6" t="s">
        <v>97</v>
      </c>
      <c r="F1033" s="6" t="s">
        <v>125</v>
      </c>
      <c r="G1033" s="6">
        <v>43</v>
      </c>
      <c r="H1033" s="6">
        <v>247</v>
      </c>
      <c r="I1033" s="6">
        <v>41</v>
      </c>
      <c r="J1033" s="6">
        <v>232</v>
      </c>
      <c r="K1033" s="6">
        <v>41</v>
      </c>
      <c r="L1033" s="6">
        <v>9</v>
      </c>
      <c r="M1033" s="6" t="s">
        <v>1106</v>
      </c>
      <c r="N1033" s="6" t="s">
        <v>1095</v>
      </c>
      <c r="O1033" s="6" t="s">
        <v>1103</v>
      </c>
      <c r="P1033" s="6" t="s">
        <v>1104</v>
      </c>
      <c r="Q1033" s="6"/>
      <c r="R1033" s="6"/>
    </row>
    <row r="1034" spans="1:18" x14ac:dyDescent="0.25">
      <c r="A1034" s="6" t="s">
        <v>0</v>
      </c>
      <c r="B1034" s="6" t="s">
        <v>13</v>
      </c>
      <c r="C1034" s="6" t="s">
        <v>239</v>
      </c>
      <c r="D1034" s="6" t="s">
        <v>240</v>
      </c>
      <c r="E1034" s="6" t="s">
        <v>97</v>
      </c>
      <c r="F1034" s="6" t="s">
        <v>98</v>
      </c>
      <c r="G1034" s="6">
        <v>15</v>
      </c>
      <c r="H1034" s="6">
        <v>74</v>
      </c>
      <c r="I1034" s="6">
        <v>12</v>
      </c>
      <c r="J1034" s="6">
        <v>60</v>
      </c>
      <c r="K1034" s="6">
        <v>16</v>
      </c>
      <c r="L1034" s="6">
        <v>74</v>
      </c>
      <c r="M1034" s="6" t="s">
        <v>1089</v>
      </c>
      <c r="N1034" s="6" t="s">
        <v>1090</v>
      </c>
      <c r="O1034" s="6" t="s">
        <v>1093</v>
      </c>
      <c r="P1034" s="6" t="s">
        <v>1094</v>
      </c>
      <c r="Q1034" s="6"/>
      <c r="R1034" s="6"/>
    </row>
    <row r="1035" spans="1:18" x14ac:dyDescent="0.25">
      <c r="A1035" s="6" t="s">
        <v>0</v>
      </c>
      <c r="B1035" s="6" t="s">
        <v>13</v>
      </c>
      <c r="C1035" s="6" t="s">
        <v>239</v>
      </c>
      <c r="D1035" s="6" t="s">
        <v>240</v>
      </c>
      <c r="E1035" s="6" t="s">
        <v>97</v>
      </c>
      <c r="F1035" s="6" t="s">
        <v>98</v>
      </c>
      <c r="G1035" s="6">
        <v>15</v>
      </c>
      <c r="H1035" s="6">
        <v>74</v>
      </c>
      <c r="I1035" s="6">
        <v>12</v>
      </c>
      <c r="J1035" s="6">
        <v>60</v>
      </c>
      <c r="K1035" s="6">
        <v>16</v>
      </c>
      <c r="L1035" s="6">
        <v>74</v>
      </c>
      <c r="M1035" s="6" t="s">
        <v>1089</v>
      </c>
      <c r="N1035" s="6" t="s">
        <v>1092</v>
      </c>
      <c r="O1035" s="6" t="s">
        <v>38</v>
      </c>
      <c r="P1035" s="6" t="s">
        <v>1109</v>
      </c>
      <c r="Q1035" s="6"/>
      <c r="R1035" s="6"/>
    </row>
    <row r="1036" spans="1:18" x14ac:dyDescent="0.25">
      <c r="A1036" s="6" t="s">
        <v>0</v>
      </c>
      <c r="B1036" s="6" t="s">
        <v>13</v>
      </c>
      <c r="C1036" s="6" t="s">
        <v>239</v>
      </c>
      <c r="D1036" s="6" t="s">
        <v>240</v>
      </c>
      <c r="E1036" s="6" t="s">
        <v>97</v>
      </c>
      <c r="F1036" s="6" t="s">
        <v>98</v>
      </c>
      <c r="G1036" s="6">
        <v>15</v>
      </c>
      <c r="H1036" s="6">
        <v>74</v>
      </c>
      <c r="I1036" s="6">
        <v>12</v>
      </c>
      <c r="J1036" s="6">
        <v>60</v>
      </c>
      <c r="K1036" s="6">
        <v>16</v>
      </c>
      <c r="L1036" s="6">
        <v>74</v>
      </c>
      <c r="M1036" s="6" t="s">
        <v>1089</v>
      </c>
      <c r="N1036" s="6" t="s">
        <v>1095</v>
      </c>
      <c r="O1036" s="6" t="s">
        <v>38</v>
      </c>
      <c r="P1036" s="6" t="s">
        <v>1102</v>
      </c>
      <c r="Q1036" s="6"/>
      <c r="R1036" s="6"/>
    </row>
    <row r="1037" spans="1:18" x14ac:dyDescent="0.25">
      <c r="A1037" s="6" t="s">
        <v>0</v>
      </c>
      <c r="B1037" s="6" t="s">
        <v>13</v>
      </c>
      <c r="C1037" s="6" t="s">
        <v>239</v>
      </c>
      <c r="D1037" s="6" t="s">
        <v>240</v>
      </c>
      <c r="E1037" s="6" t="s">
        <v>97</v>
      </c>
      <c r="F1037" s="6" t="s">
        <v>98</v>
      </c>
      <c r="G1037" s="6">
        <v>15</v>
      </c>
      <c r="H1037" s="6">
        <v>74</v>
      </c>
      <c r="I1037" s="6">
        <v>12</v>
      </c>
      <c r="J1037" s="6">
        <v>60</v>
      </c>
      <c r="K1037" s="6">
        <v>16</v>
      </c>
      <c r="L1037" s="6">
        <v>74</v>
      </c>
      <c r="M1037" s="6" t="s">
        <v>1097</v>
      </c>
      <c r="N1037" s="6" t="s">
        <v>1090</v>
      </c>
      <c r="O1037" s="6" t="s">
        <v>38</v>
      </c>
      <c r="P1037" s="6" t="s">
        <v>1091</v>
      </c>
      <c r="Q1037" s="6"/>
      <c r="R1037" s="6"/>
    </row>
    <row r="1038" spans="1:18" x14ac:dyDescent="0.25">
      <c r="A1038" s="6" t="s">
        <v>0</v>
      </c>
      <c r="B1038" s="6" t="s">
        <v>13</v>
      </c>
      <c r="C1038" s="6" t="s">
        <v>239</v>
      </c>
      <c r="D1038" s="6" t="s">
        <v>240</v>
      </c>
      <c r="E1038" s="6" t="s">
        <v>97</v>
      </c>
      <c r="F1038" s="6" t="s">
        <v>98</v>
      </c>
      <c r="G1038" s="6">
        <v>15</v>
      </c>
      <c r="H1038" s="6">
        <v>74</v>
      </c>
      <c r="I1038" s="6">
        <v>12</v>
      </c>
      <c r="J1038" s="6">
        <v>60</v>
      </c>
      <c r="K1038" s="6">
        <v>16</v>
      </c>
      <c r="L1038" s="6">
        <v>74</v>
      </c>
      <c r="M1038" s="6" t="s">
        <v>1097</v>
      </c>
      <c r="N1038" s="6" t="s">
        <v>1092</v>
      </c>
      <c r="O1038" s="6" t="s">
        <v>38</v>
      </c>
      <c r="P1038" s="6" t="s">
        <v>1102</v>
      </c>
      <c r="Q1038" s="6"/>
      <c r="R1038" s="6"/>
    </row>
    <row r="1039" spans="1:18" x14ac:dyDescent="0.25">
      <c r="A1039" s="6" t="s">
        <v>0</v>
      </c>
      <c r="B1039" s="6" t="s">
        <v>13</v>
      </c>
      <c r="C1039" s="6" t="s">
        <v>239</v>
      </c>
      <c r="D1039" s="6" t="s">
        <v>240</v>
      </c>
      <c r="E1039" s="6" t="s">
        <v>97</v>
      </c>
      <c r="F1039" s="6" t="s">
        <v>98</v>
      </c>
      <c r="G1039" s="6">
        <v>15</v>
      </c>
      <c r="H1039" s="6">
        <v>74</v>
      </c>
      <c r="I1039" s="6">
        <v>12</v>
      </c>
      <c r="J1039" s="6">
        <v>60</v>
      </c>
      <c r="K1039" s="6">
        <v>16</v>
      </c>
      <c r="L1039" s="6">
        <v>74</v>
      </c>
      <c r="M1039" s="6" t="s">
        <v>1097</v>
      </c>
      <c r="N1039" s="6" t="s">
        <v>1095</v>
      </c>
      <c r="O1039" s="6" t="s">
        <v>39</v>
      </c>
      <c r="P1039" s="6" t="s">
        <v>1107</v>
      </c>
      <c r="Q1039" s="6"/>
      <c r="R1039" s="6"/>
    </row>
    <row r="1040" spans="1:18" x14ac:dyDescent="0.25">
      <c r="A1040" s="6" t="s">
        <v>0</v>
      </c>
      <c r="B1040" s="6" t="s">
        <v>13</v>
      </c>
      <c r="C1040" s="6" t="s">
        <v>239</v>
      </c>
      <c r="D1040" s="6" t="s">
        <v>240</v>
      </c>
      <c r="E1040" s="6" t="s">
        <v>97</v>
      </c>
      <c r="F1040" s="6" t="s">
        <v>98</v>
      </c>
      <c r="G1040" s="6">
        <v>15</v>
      </c>
      <c r="H1040" s="6">
        <v>74</v>
      </c>
      <c r="I1040" s="6">
        <v>12</v>
      </c>
      <c r="J1040" s="6">
        <v>60</v>
      </c>
      <c r="K1040" s="6">
        <v>16</v>
      </c>
      <c r="L1040" s="6">
        <v>74</v>
      </c>
      <c r="M1040" s="6" t="s">
        <v>1101</v>
      </c>
      <c r="N1040" s="6" t="s">
        <v>1090</v>
      </c>
      <c r="O1040" s="6" t="s">
        <v>38</v>
      </c>
      <c r="P1040" s="6" t="s">
        <v>1102</v>
      </c>
      <c r="Q1040" s="6"/>
      <c r="R1040" s="6"/>
    </row>
    <row r="1041" spans="1:18" x14ac:dyDescent="0.25">
      <c r="A1041" s="6" t="s">
        <v>0</v>
      </c>
      <c r="B1041" s="6" t="s">
        <v>13</v>
      </c>
      <c r="C1041" s="6" t="s">
        <v>239</v>
      </c>
      <c r="D1041" s="6" t="s">
        <v>240</v>
      </c>
      <c r="E1041" s="6" t="s">
        <v>97</v>
      </c>
      <c r="F1041" s="6" t="s">
        <v>98</v>
      </c>
      <c r="G1041" s="6">
        <v>15</v>
      </c>
      <c r="H1041" s="6">
        <v>74</v>
      </c>
      <c r="I1041" s="6">
        <v>12</v>
      </c>
      <c r="J1041" s="6">
        <v>60</v>
      </c>
      <c r="K1041" s="6">
        <v>16</v>
      </c>
      <c r="L1041" s="6">
        <v>74</v>
      </c>
      <c r="M1041" s="6" t="s">
        <v>1101</v>
      </c>
      <c r="N1041" s="6" t="s">
        <v>1092</v>
      </c>
      <c r="O1041" s="6" t="s">
        <v>1103</v>
      </c>
      <c r="P1041" s="6" t="s">
        <v>1113</v>
      </c>
      <c r="Q1041" s="6"/>
      <c r="R1041" s="6"/>
    </row>
    <row r="1042" spans="1:18" x14ac:dyDescent="0.25">
      <c r="A1042" s="6" t="s">
        <v>0</v>
      </c>
      <c r="B1042" s="6" t="s">
        <v>13</v>
      </c>
      <c r="C1042" s="6" t="s">
        <v>239</v>
      </c>
      <c r="D1042" s="6" t="s">
        <v>240</v>
      </c>
      <c r="E1042" s="6" t="s">
        <v>97</v>
      </c>
      <c r="F1042" s="6" t="s">
        <v>98</v>
      </c>
      <c r="G1042" s="6">
        <v>15</v>
      </c>
      <c r="H1042" s="6">
        <v>74</v>
      </c>
      <c r="I1042" s="6">
        <v>12</v>
      </c>
      <c r="J1042" s="6">
        <v>60</v>
      </c>
      <c r="K1042" s="6">
        <v>16</v>
      </c>
      <c r="L1042" s="6">
        <v>74</v>
      </c>
      <c r="M1042" s="6" t="s">
        <v>1101</v>
      </c>
      <c r="N1042" s="6" t="s">
        <v>1095</v>
      </c>
      <c r="O1042" s="6" t="s">
        <v>38</v>
      </c>
      <c r="P1042" s="6" t="s">
        <v>1110</v>
      </c>
      <c r="Q1042" s="6"/>
      <c r="R1042" s="6"/>
    </row>
    <row r="1043" spans="1:18" x14ac:dyDescent="0.25">
      <c r="A1043" s="6" t="s">
        <v>0</v>
      </c>
      <c r="B1043" s="6" t="s">
        <v>13</v>
      </c>
      <c r="C1043" s="6" t="s">
        <v>239</v>
      </c>
      <c r="D1043" s="6" t="s">
        <v>240</v>
      </c>
      <c r="E1043" s="6" t="s">
        <v>97</v>
      </c>
      <c r="F1043" s="6" t="s">
        <v>98</v>
      </c>
      <c r="G1043" s="6">
        <v>15</v>
      </c>
      <c r="H1043" s="6">
        <v>74</v>
      </c>
      <c r="I1043" s="6">
        <v>12</v>
      </c>
      <c r="J1043" s="6">
        <v>60</v>
      </c>
      <c r="K1043" s="6">
        <v>16</v>
      </c>
      <c r="L1043" s="6">
        <v>74</v>
      </c>
      <c r="M1043" s="6" t="s">
        <v>1106</v>
      </c>
      <c r="N1043" s="6" t="s">
        <v>1090</v>
      </c>
      <c r="O1043" s="6" t="s">
        <v>26</v>
      </c>
      <c r="P1043" s="6" t="s">
        <v>1100</v>
      </c>
      <c r="Q1043" s="6"/>
      <c r="R1043" s="6"/>
    </row>
    <row r="1044" spans="1:18" x14ac:dyDescent="0.25">
      <c r="A1044" s="6" t="s">
        <v>0</v>
      </c>
      <c r="B1044" s="6" t="s">
        <v>13</v>
      </c>
      <c r="C1044" s="6" t="s">
        <v>239</v>
      </c>
      <c r="D1044" s="6" t="s">
        <v>240</v>
      </c>
      <c r="E1044" s="6" t="s">
        <v>97</v>
      </c>
      <c r="F1044" s="6" t="s">
        <v>98</v>
      </c>
      <c r="G1044" s="6">
        <v>15</v>
      </c>
      <c r="H1044" s="6">
        <v>74</v>
      </c>
      <c r="I1044" s="6">
        <v>12</v>
      </c>
      <c r="J1044" s="6">
        <v>60</v>
      </c>
      <c r="K1044" s="6">
        <v>16</v>
      </c>
      <c r="L1044" s="6">
        <v>74</v>
      </c>
      <c r="M1044" s="6" t="s">
        <v>1106</v>
      </c>
      <c r="N1044" s="6" t="s">
        <v>1092</v>
      </c>
      <c r="O1044" s="6" t="s">
        <v>39</v>
      </c>
      <c r="P1044" s="6" t="s">
        <v>1107</v>
      </c>
      <c r="Q1044" s="6"/>
      <c r="R1044" s="6"/>
    </row>
    <row r="1045" spans="1:18" x14ac:dyDescent="0.25">
      <c r="A1045" s="6" t="s">
        <v>0</v>
      </c>
      <c r="B1045" s="6" t="s">
        <v>13</v>
      </c>
      <c r="C1045" s="6" t="s">
        <v>239</v>
      </c>
      <c r="D1045" s="6" t="s">
        <v>240</v>
      </c>
      <c r="E1045" s="6" t="s">
        <v>97</v>
      </c>
      <c r="F1045" s="6" t="s">
        <v>98</v>
      </c>
      <c r="G1045" s="6">
        <v>15</v>
      </c>
      <c r="H1045" s="6">
        <v>74</v>
      </c>
      <c r="I1045" s="6">
        <v>12</v>
      </c>
      <c r="J1045" s="6">
        <v>60</v>
      </c>
      <c r="K1045" s="6">
        <v>16</v>
      </c>
      <c r="L1045" s="6">
        <v>74</v>
      </c>
      <c r="M1045" s="6" t="s">
        <v>1106</v>
      </c>
      <c r="N1045" s="6" t="s">
        <v>1095</v>
      </c>
      <c r="O1045" s="6" t="s">
        <v>38</v>
      </c>
      <c r="P1045" s="6" t="s">
        <v>1102</v>
      </c>
      <c r="Q1045" s="6"/>
      <c r="R1045" s="6"/>
    </row>
    <row r="1046" spans="1:18" x14ac:dyDescent="0.25">
      <c r="A1046" s="6" t="s">
        <v>0</v>
      </c>
      <c r="B1046" s="6" t="s">
        <v>13</v>
      </c>
      <c r="C1046" s="6" t="s">
        <v>173</v>
      </c>
      <c r="D1046" s="6" t="s">
        <v>174</v>
      </c>
      <c r="E1046" s="6" t="s">
        <v>97</v>
      </c>
      <c r="F1046" s="6" t="s">
        <v>125</v>
      </c>
      <c r="G1046" s="6">
        <v>74</v>
      </c>
      <c r="H1046" s="6">
        <v>404</v>
      </c>
      <c r="I1046" s="6">
        <v>60</v>
      </c>
      <c r="J1046" s="6">
        <v>330</v>
      </c>
      <c r="K1046" s="6">
        <v>74</v>
      </c>
      <c r="L1046" s="6">
        <v>369</v>
      </c>
      <c r="M1046" s="6" t="s">
        <v>1089</v>
      </c>
      <c r="N1046" s="6" t="s">
        <v>1090</v>
      </c>
      <c r="O1046" s="6" t="s">
        <v>26</v>
      </c>
      <c r="P1046" s="6" t="s">
        <v>1114</v>
      </c>
      <c r="Q1046" s="6"/>
      <c r="R1046" s="6"/>
    </row>
    <row r="1047" spans="1:18" x14ac:dyDescent="0.25">
      <c r="A1047" s="6" t="s">
        <v>0</v>
      </c>
      <c r="B1047" s="6" t="s">
        <v>13</v>
      </c>
      <c r="C1047" s="6" t="s">
        <v>173</v>
      </c>
      <c r="D1047" s="6" t="s">
        <v>174</v>
      </c>
      <c r="E1047" s="6" t="s">
        <v>97</v>
      </c>
      <c r="F1047" s="6" t="s">
        <v>125</v>
      </c>
      <c r="G1047" s="6">
        <v>74</v>
      </c>
      <c r="H1047" s="6">
        <v>404</v>
      </c>
      <c r="I1047" s="6">
        <v>60</v>
      </c>
      <c r="J1047" s="6">
        <v>330</v>
      </c>
      <c r="K1047" s="6">
        <v>74</v>
      </c>
      <c r="L1047" s="6">
        <v>369</v>
      </c>
      <c r="M1047" s="6" t="s">
        <v>1089</v>
      </c>
      <c r="N1047" s="6" t="s">
        <v>1092</v>
      </c>
      <c r="O1047" s="6" t="s">
        <v>38</v>
      </c>
      <c r="P1047" s="6" t="s">
        <v>1102</v>
      </c>
      <c r="Q1047" s="6"/>
      <c r="R1047" s="6"/>
    </row>
    <row r="1048" spans="1:18" x14ac:dyDescent="0.25">
      <c r="A1048" s="6" t="s">
        <v>0</v>
      </c>
      <c r="B1048" s="6" t="s">
        <v>13</v>
      </c>
      <c r="C1048" s="6" t="s">
        <v>173</v>
      </c>
      <c r="D1048" s="6" t="s">
        <v>174</v>
      </c>
      <c r="E1048" s="6" t="s">
        <v>97</v>
      </c>
      <c r="F1048" s="6" t="s">
        <v>125</v>
      </c>
      <c r="G1048" s="6">
        <v>74</v>
      </c>
      <c r="H1048" s="6">
        <v>404</v>
      </c>
      <c r="I1048" s="6">
        <v>60</v>
      </c>
      <c r="J1048" s="6">
        <v>330</v>
      </c>
      <c r="K1048" s="6">
        <v>74</v>
      </c>
      <c r="L1048" s="6">
        <v>369</v>
      </c>
      <c r="M1048" s="6" t="s">
        <v>1089</v>
      </c>
      <c r="N1048" s="6" t="s">
        <v>1095</v>
      </c>
      <c r="O1048" s="6" t="s">
        <v>38</v>
      </c>
      <c r="P1048" s="6" t="s">
        <v>1109</v>
      </c>
      <c r="Q1048" s="6"/>
      <c r="R1048" s="6"/>
    </row>
    <row r="1049" spans="1:18" x14ac:dyDescent="0.25">
      <c r="A1049" s="6" t="s">
        <v>0</v>
      </c>
      <c r="B1049" s="6" t="s">
        <v>13</v>
      </c>
      <c r="C1049" s="6" t="s">
        <v>173</v>
      </c>
      <c r="D1049" s="6" t="s">
        <v>174</v>
      </c>
      <c r="E1049" s="6" t="s">
        <v>97</v>
      </c>
      <c r="F1049" s="6" t="s">
        <v>125</v>
      </c>
      <c r="G1049" s="6">
        <v>74</v>
      </c>
      <c r="H1049" s="6">
        <v>404</v>
      </c>
      <c r="I1049" s="6">
        <v>60</v>
      </c>
      <c r="J1049" s="6">
        <v>330</v>
      </c>
      <c r="K1049" s="6">
        <v>74</v>
      </c>
      <c r="L1049" s="6">
        <v>369</v>
      </c>
      <c r="M1049" s="6" t="s">
        <v>1097</v>
      </c>
      <c r="N1049" s="6" t="s">
        <v>1090</v>
      </c>
      <c r="O1049" s="6" t="s">
        <v>39</v>
      </c>
      <c r="P1049" s="6" t="s">
        <v>1107</v>
      </c>
      <c r="Q1049" s="6"/>
      <c r="R1049" s="6"/>
    </row>
    <row r="1050" spans="1:18" x14ac:dyDescent="0.25">
      <c r="A1050" s="6" t="s">
        <v>0</v>
      </c>
      <c r="B1050" s="6" t="s">
        <v>13</v>
      </c>
      <c r="C1050" s="6" t="s">
        <v>173</v>
      </c>
      <c r="D1050" s="6" t="s">
        <v>174</v>
      </c>
      <c r="E1050" s="6" t="s">
        <v>97</v>
      </c>
      <c r="F1050" s="6" t="s">
        <v>125</v>
      </c>
      <c r="G1050" s="6">
        <v>74</v>
      </c>
      <c r="H1050" s="6">
        <v>404</v>
      </c>
      <c r="I1050" s="6">
        <v>60</v>
      </c>
      <c r="J1050" s="6">
        <v>330</v>
      </c>
      <c r="K1050" s="6">
        <v>74</v>
      </c>
      <c r="L1050" s="6">
        <v>369</v>
      </c>
      <c r="M1050" s="6" t="s">
        <v>1097</v>
      </c>
      <c r="N1050" s="6" t="s">
        <v>1092</v>
      </c>
      <c r="O1050" s="6" t="s">
        <v>47</v>
      </c>
      <c r="P1050" s="6" t="s">
        <v>1122</v>
      </c>
      <c r="Q1050" s="6"/>
      <c r="R1050" s="6"/>
    </row>
    <row r="1051" spans="1:18" x14ac:dyDescent="0.25">
      <c r="A1051" s="6" t="s">
        <v>0</v>
      </c>
      <c r="B1051" s="6" t="s">
        <v>13</v>
      </c>
      <c r="C1051" s="6" t="s">
        <v>173</v>
      </c>
      <c r="D1051" s="6" t="s">
        <v>174</v>
      </c>
      <c r="E1051" s="6" t="s">
        <v>97</v>
      </c>
      <c r="F1051" s="6" t="s">
        <v>125</v>
      </c>
      <c r="G1051" s="6">
        <v>74</v>
      </c>
      <c r="H1051" s="6">
        <v>404</v>
      </c>
      <c r="I1051" s="6">
        <v>60</v>
      </c>
      <c r="J1051" s="6">
        <v>330</v>
      </c>
      <c r="K1051" s="6">
        <v>74</v>
      </c>
      <c r="L1051" s="6">
        <v>369</v>
      </c>
      <c r="M1051" s="6" t="s">
        <v>1097</v>
      </c>
      <c r="N1051" s="6" t="s">
        <v>1095</v>
      </c>
      <c r="O1051" s="6" t="s">
        <v>38</v>
      </c>
      <c r="P1051" s="6" t="s">
        <v>1110</v>
      </c>
      <c r="Q1051" s="6"/>
      <c r="R1051" s="6"/>
    </row>
    <row r="1052" spans="1:18" x14ac:dyDescent="0.25">
      <c r="A1052" s="6" t="s">
        <v>0</v>
      </c>
      <c r="B1052" s="6" t="s">
        <v>13</v>
      </c>
      <c r="C1052" s="6" t="s">
        <v>173</v>
      </c>
      <c r="D1052" s="6" t="s">
        <v>174</v>
      </c>
      <c r="E1052" s="6" t="s">
        <v>97</v>
      </c>
      <c r="F1052" s="6" t="s">
        <v>125</v>
      </c>
      <c r="G1052" s="6">
        <v>74</v>
      </c>
      <c r="H1052" s="6">
        <v>404</v>
      </c>
      <c r="I1052" s="6">
        <v>60</v>
      </c>
      <c r="J1052" s="6">
        <v>330</v>
      </c>
      <c r="K1052" s="6">
        <v>74</v>
      </c>
      <c r="L1052" s="6">
        <v>369</v>
      </c>
      <c r="M1052" s="6" t="s">
        <v>1101</v>
      </c>
      <c r="N1052" s="6" t="s">
        <v>1090</v>
      </c>
      <c r="O1052" s="6" t="s">
        <v>38</v>
      </c>
      <c r="P1052" s="6" t="s">
        <v>1102</v>
      </c>
      <c r="Q1052" s="6"/>
      <c r="R1052" s="6"/>
    </row>
    <row r="1053" spans="1:18" x14ac:dyDescent="0.25">
      <c r="A1053" s="6" t="s">
        <v>0</v>
      </c>
      <c r="B1053" s="6" t="s">
        <v>13</v>
      </c>
      <c r="C1053" s="6" t="s">
        <v>173</v>
      </c>
      <c r="D1053" s="6" t="s">
        <v>174</v>
      </c>
      <c r="E1053" s="6" t="s">
        <v>97</v>
      </c>
      <c r="F1053" s="6" t="s">
        <v>125</v>
      </c>
      <c r="G1053" s="6">
        <v>74</v>
      </c>
      <c r="H1053" s="6">
        <v>404</v>
      </c>
      <c r="I1053" s="6">
        <v>60</v>
      </c>
      <c r="J1053" s="6">
        <v>330</v>
      </c>
      <c r="K1053" s="6">
        <v>74</v>
      </c>
      <c r="L1053" s="6">
        <v>369</v>
      </c>
      <c r="M1053" s="6" t="s">
        <v>1101</v>
      </c>
      <c r="N1053" s="6" t="s">
        <v>1092</v>
      </c>
      <c r="O1053" s="6" t="s">
        <v>39</v>
      </c>
      <c r="P1053" s="6" t="s">
        <v>1107</v>
      </c>
      <c r="Q1053" s="6"/>
      <c r="R1053" s="6"/>
    </row>
    <row r="1054" spans="1:18" x14ac:dyDescent="0.25">
      <c r="A1054" s="6" t="s">
        <v>0</v>
      </c>
      <c r="B1054" s="6" t="s">
        <v>13</v>
      </c>
      <c r="C1054" s="6" t="s">
        <v>173</v>
      </c>
      <c r="D1054" s="6" t="s">
        <v>174</v>
      </c>
      <c r="E1054" s="6" t="s">
        <v>97</v>
      </c>
      <c r="F1054" s="6" t="s">
        <v>125</v>
      </c>
      <c r="G1054" s="6">
        <v>74</v>
      </c>
      <c r="H1054" s="6">
        <v>404</v>
      </c>
      <c r="I1054" s="6">
        <v>60</v>
      </c>
      <c r="J1054" s="6">
        <v>330</v>
      </c>
      <c r="K1054" s="6">
        <v>74</v>
      </c>
      <c r="L1054" s="6">
        <v>369</v>
      </c>
      <c r="M1054" s="6" t="s">
        <v>1101</v>
      </c>
      <c r="N1054" s="6" t="s">
        <v>1095</v>
      </c>
      <c r="O1054" s="6" t="s">
        <v>38</v>
      </c>
      <c r="P1054" s="6" t="s">
        <v>1110</v>
      </c>
      <c r="Q1054" s="6"/>
      <c r="R1054" s="6"/>
    </row>
    <row r="1055" spans="1:18" x14ac:dyDescent="0.25">
      <c r="A1055" s="6" t="s">
        <v>0</v>
      </c>
      <c r="B1055" s="6" t="s">
        <v>13</v>
      </c>
      <c r="C1055" s="6" t="s">
        <v>173</v>
      </c>
      <c r="D1055" s="6" t="s">
        <v>174</v>
      </c>
      <c r="E1055" s="6" t="s">
        <v>97</v>
      </c>
      <c r="F1055" s="6" t="s">
        <v>125</v>
      </c>
      <c r="G1055" s="6">
        <v>74</v>
      </c>
      <c r="H1055" s="6">
        <v>404</v>
      </c>
      <c r="I1055" s="6">
        <v>60</v>
      </c>
      <c r="J1055" s="6">
        <v>330</v>
      </c>
      <c r="K1055" s="6">
        <v>74</v>
      </c>
      <c r="L1055" s="6">
        <v>369</v>
      </c>
      <c r="M1055" s="6" t="s">
        <v>1106</v>
      </c>
      <c r="N1055" s="6" t="s">
        <v>1090</v>
      </c>
      <c r="O1055" s="6" t="s">
        <v>36</v>
      </c>
      <c r="P1055" s="6" t="s">
        <v>1096</v>
      </c>
      <c r="Q1055" s="6"/>
      <c r="R1055" s="6"/>
    </row>
    <row r="1056" spans="1:18" x14ac:dyDescent="0.25">
      <c r="A1056" s="6" t="s">
        <v>0</v>
      </c>
      <c r="B1056" s="6" t="s">
        <v>13</v>
      </c>
      <c r="C1056" s="6" t="s">
        <v>173</v>
      </c>
      <c r="D1056" s="6" t="s">
        <v>174</v>
      </c>
      <c r="E1056" s="6" t="s">
        <v>97</v>
      </c>
      <c r="F1056" s="6" t="s">
        <v>125</v>
      </c>
      <c r="G1056" s="6">
        <v>74</v>
      </c>
      <c r="H1056" s="6">
        <v>404</v>
      </c>
      <c r="I1056" s="6">
        <v>60</v>
      </c>
      <c r="J1056" s="6">
        <v>330</v>
      </c>
      <c r="K1056" s="6">
        <v>74</v>
      </c>
      <c r="L1056" s="6">
        <v>369</v>
      </c>
      <c r="M1056" s="6" t="s">
        <v>1106</v>
      </c>
      <c r="N1056" s="6" t="s">
        <v>1092</v>
      </c>
      <c r="O1056" s="6" t="s">
        <v>38</v>
      </c>
      <c r="P1056" s="6" t="s">
        <v>1110</v>
      </c>
      <c r="Q1056" s="6"/>
      <c r="R1056" s="6"/>
    </row>
    <row r="1057" spans="1:18" x14ac:dyDescent="0.25">
      <c r="A1057" s="6" t="s">
        <v>0</v>
      </c>
      <c r="B1057" s="6" t="s">
        <v>13</v>
      </c>
      <c r="C1057" s="6" t="s">
        <v>173</v>
      </c>
      <c r="D1057" s="6" t="s">
        <v>174</v>
      </c>
      <c r="E1057" s="6" t="s">
        <v>97</v>
      </c>
      <c r="F1057" s="6" t="s">
        <v>125</v>
      </c>
      <c r="G1057" s="6">
        <v>74</v>
      </c>
      <c r="H1057" s="6">
        <v>404</v>
      </c>
      <c r="I1057" s="6">
        <v>60</v>
      </c>
      <c r="J1057" s="6">
        <v>330</v>
      </c>
      <c r="K1057" s="6">
        <v>74</v>
      </c>
      <c r="L1057" s="6">
        <v>369</v>
      </c>
      <c r="M1057" s="6" t="s">
        <v>1106</v>
      </c>
      <c r="N1057" s="6" t="s">
        <v>1095</v>
      </c>
      <c r="O1057" s="6" t="s">
        <v>26</v>
      </c>
      <c r="P1057" s="6" t="s">
        <v>1100</v>
      </c>
      <c r="Q1057" s="6"/>
      <c r="R1057" s="6"/>
    </row>
    <row r="1058" spans="1:18" x14ac:dyDescent="0.25">
      <c r="A1058" s="6" t="s">
        <v>0</v>
      </c>
      <c r="B1058" s="6" t="s">
        <v>13</v>
      </c>
      <c r="C1058" s="6" t="s">
        <v>175</v>
      </c>
      <c r="D1058" s="6" t="s">
        <v>176</v>
      </c>
      <c r="E1058" s="6" t="s">
        <v>97</v>
      </c>
      <c r="F1058" s="6" t="s">
        <v>125</v>
      </c>
      <c r="G1058" s="6">
        <v>35</v>
      </c>
      <c r="H1058" s="6">
        <v>215</v>
      </c>
      <c r="I1058" s="6">
        <v>35</v>
      </c>
      <c r="J1058" s="6">
        <v>211</v>
      </c>
      <c r="K1058" s="6">
        <v>35</v>
      </c>
      <c r="L1058" s="6">
        <v>212</v>
      </c>
      <c r="M1058" s="6" t="s">
        <v>1089</v>
      </c>
      <c r="N1058" s="6" t="s">
        <v>1090</v>
      </c>
      <c r="O1058" s="6" t="s">
        <v>38</v>
      </c>
      <c r="P1058" s="6" t="s">
        <v>1091</v>
      </c>
      <c r="Q1058" s="6"/>
      <c r="R1058" s="6"/>
    </row>
    <row r="1059" spans="1:18" x14ac:dyDescent="0.25">
      <c r="A1059" s="6" t="s">
        <v>0</v>
      </c>
      <c r="B1059" s="6" t="s">
        <v>13</v>
      </c>
      <c r="C1059" s="6" t="s">
        <v>175</v>
      </c>
      <c r="D1059" s="6" t="s">
        <v>176</v>
      </c>
      <c r="E1059" s="6" t="s">
        <v>97</v>
      </c>
      <c r="F1059" s="6" t="s">
        <v>125</v>
      </c>
      <c r="G1059" s="6">
        <v>35</v>
      </c>
      <c r="H1059" s="6">
        <v>215</v>
      </c>
      <c r="I1059" s="6">
        <v>35</v>
      </c>
      <c r="J1059" s="6">
        <v>211</v>
      </c>
      <c r="K1059" s="6">
        <v>35</v>
      </c>
      <c r="L1059" s="6">
        <v>212</v>
      </c>
      <c r="M1059" s="6" t="s">
        <v>1089</v>
      </c>
      <c r="N1059" s="6" t="s">
        <v>1092</v>
      </c>
      <c r="O1059" s="6" t="s">
        <v>1093</v>
      </c>
      <c r="P1059" s="6" t="s">
        <v>1094</v>
      </c>
      <c r="Q1059" s="6"/>
      <c r="R1059" s="6"/>
    </row>
    <row r="1060" spans="1:18" x14ac:dyDescent="0.25">
      <c r="A1060" s="6" t="s">
        <v>0</v>
      </c>
      <c r="B1060" s="6" t="s">
        <v>13</v>
      </c>
      <c r="C1060" s="6" t="s">
        <v>175</v>
      </c>
      <c r="D1060" s="6" t="s">
        <v>176</v>
      </c>
      <c r="E1060" s="6" t="s">
        <v>97</v>
      </c>
      <c r="F1060" s="6" t="s">
        <v>125</v>
      </c>
      <c r="G1060" s="6">
        <v>35</v>
      </c>
      <c r="H1060" s="6">
        <v>215</v>
      </c>
      <c r="I1060" s="6">
        <v>35</v>
      </c>
      <c r="J1060" s="6">
        <v>211</v>
      </c>
      <c r="K1060" s="6">
        <v>35</v>
      </c>
      <c r="L1060" s="6">
        <v>212</v>
      </c>
      <c r="M1060" s="6" t="s">
        <v>1089</v>
      </c>
      <c r="N1060" s="6" t="s">
        <v>1095</v>
      </c>
      <c r="O1060" s="6" t="s">
        <v>1103</v>
      </c>
      <c r="P1060" s="6" t="s">
        <v>1104</v>
      </c>
      <c r="Q1060" s="6"/>
      <c r="R1060" s="6"/>
    </row>
    <row r="1061" spans="1:18" x14ac:dyDescent="0.25">
      <c r="A1061" s="6" t="s">
        <v>0</v>
      </c>
      <c r="B1061" s="6" t="s">
        <v>13</v>
      </c>
      <c r="C1061" s="6" t="s">
        <v>175</v>
      </c>
      <c r="D1061" s="6" t="s">
        <v>176</v>
      </c>
      <c r="E1061" s="6" t="s">
        <v>97</v>
      </c>
      <c r="F1061" s="6" t="s">
        <v>125</v>
      </c>
      <c r="G1061" s="6">
        <v>35</v>
      </c>
      <c r="H1061" s="6">
        <v>215</v>
      </c>
      <c r="I1061" s="6">
        <v>35</v>
      </c>
      <c r="J1061" s="6">
        <v>211</v>
      </c>
      <c r="K1061" s="6">
        <v>35</v>
      </c>
      <c r="L1061" s="6">
        <v>212</v>
      </c>
      <c r="M1061" s="6" t="s">
        <v>1097</v>
      </c>
      <c r="N1061" s="6" t="s">
        <v>1090</v>
      </c>
      <c r="O1061" s="6" t="s">
        <v>38</v>
      </c>
      <c r="P1061" s="6" t="s">
        <v>1091</v>
      </c>
      <c r="Q1061" s="6"/>
      <c r="R1061" s="6"/>
    </row>
    <row r="1062" spans="1:18" x14ac:dyDescent="0.25">
      <c r="A1062" s="6" t="s">
        <v>0</v>
      </c>
      <c r="B1062" s="6" t="s">
        <v>13</v>
      </c>
      <c r="C1062" s="6" t="s">
        <v>175</v>
      </c>
      <c r="D1062" s="6" t="s">
        <v>176</v>
      </c>
      <c r="E1062" s="6" t="s">
        <v>97</v>
      </c>
      <c r="F1062" s="6" t="s">
        <v>125</v>
      </c>
      <c r="G1062" s="6">
        <v>35</v>
      </c>
      <c r="H1062" s="6">
        <v>215</v>
      </c>
      <c r="I1062" s="6">
        <v>35</v>
      </c>
      <c r="J1062" s="6">
        <v>211</v>
      </c>
      <c r="K1062" s="6">
        <v>35</v>
      </c>
      <c r="L1062" s="6">
        <v>212</v>
      </c>
      <c r="M1062" s="6" t="s">
        <v>1097</v>
      </c>
      <c r="N1062" s="6" t="s">
        <v>1092</v>
      </c>
      <c r="O1062" s="6" t="s">
        <v>39</v>
      </c>
      <c r="P1062" s="6" t="s">
        <v>1112</v>
      </c>
      <c r="Q1062" s="6"/>
      <c r="R1062" s="6"/>
    </row>
    <row r="1063" spans="1:18" x14ac:dyDescent="0.25">
      <c r="A1063" s="6" t="s">
        <v>0</v>
      </c>
      <c r="B1063" s="6" t="s">
        <v>13</v>
      </c>
      <c r="C1063" s="6" t="s">
        <v>175</v>
      </c>
      <c r="D1063" s="6" t="s">
        <v>176</v>
      </c>
      <c r="E1063" s="6" t="s">
        <v>97</v>
      </c>
      <c r="F1063" s="6" t="s">
        <v>125</v>
      </c>
      <c r="G1063" s="6">
        <v>35</v>
      </c>
      <c r="H1063" s="6">
        <v>215</v>
      </c>
      <c r="I1063" s="6">
        <v>35</v>
      </c>
      <c r="J1063" s="6">
        <v>211</v>
      </c>
      <c r="K1063" s="6">
        <v>35</v>
      </c>
      <c r="L1063" s="6">
        <v>212</v>
      </c>
      <c r="M1063" s="6" t="s">
        <v>1097</v>
      </c>
      <c r="N1063" s="6" t="s">
        <v>1095</v>
      </c>
      <c r="O1063" s="6" t="s">
        <v>38</v>
      </c>
      <c r="P1063" s="6" t="s">
        <v>1109</v>
      </c>
      <c r="Q1063" s="6"/>
      <c r="R1063" s="6"/>
    </row>
    <row r="1064" spans="1:18" x14ac:dyDescent="0.25">
      <c r="A1064" s="6" t="s">
        <v>0</v>
      </c>
      <c r="B1064" s="6" t="s">
        <v>13</v>
      </c>
      <c r="C1064" s="6" t="s">
        <v>175</v>
      </c>
      <c r="D1064" s="6" t="s">
        <v>176</v>
      </c>
      <c r="E1064" s="6" t="s">
        <v>97</v>
      </c>
      <c r="F1064" s="6" t="s">
        <v>125</v>
      </c>
      <c r="G1064" s="6">
        <v>35</v>
      </c>
      <c r="H1064" s="6">
        <v>215</v>
      </c>
      <c r="I1064" s="6">
        <v>35</v>
      </c>
      <c r="J1064" s="6">
        <v>211</v>
      </c>
      <c r="K1064" s="6">
        <v>35</v>
      </c>
      <c r="L1064" s="6">
        <v>212</v>
      </c>
      <c r="M1064" s="6" t="s">
        <v>1101</v>
      </c>
      <c r="N1064" s="6" t="s">
        <v>1090</v>
      </c>
      <c r="O1064" s="6" t="s">
        <v>38</v>
      </c>
      <c r="P1064" s="6" t="s">
        <v>1102</v>
      </c>
      <c r="Q1064" s="6"/>
      <c r="R1064" s="6"/>
    </row>
    <row r="1065" spans="1:18" x14ac:dyDescent="0.25">
      <c r="A1065" s="6" t="s">
        <v>0</v>
      </c>
      <c r="B1065" s="6" t="s">
        <v>13</v>
      </c>
      <c r="C1065" s="6" t="s">
        <v>175</v>
      </c>
      <c r="D1065" s="6" t="s">
        <v>176</v>
      </c>
      <c r="E1065" s="6" t="s">
        <v>97</v>
      </c>
      <c r="F1065" s="6" t="s">
        <v>125</v>
      </c>
      <c r="G1065" s="6">
        <v>35</v>
      </c>
      <c r="H1065" s="6">
        <v>215</v>
      </c>
      <c r="I1065" s="6">
        <v>35</v>
      </c>
      <c r="J1065" s="6">
        <v>211</v>
      </c>
      <c r="K1065" s="6">
        <v>35</v>
      </c>
      <c r="L1065" s="6">
        <v>212</v>
      </c>
      <c r="M1065" s="6" t="s">
        <v>1101</v>
      </c>
      <c r="N1065" s="6" t="s">
        <v>1092</v>
      </c>
      <c r="O1065" s="6" t="s">
        <v>40</v>
      </c>
      <c r="P1065" s="6" t="s">
        <v>1111</v>
      </c>
      <c r="Q1065" s="6"/>
      <c r="R1065" s="6"/>
    </row>
    <row r="1066" spans="1:18" x14ac:dyDescent="0.25">
      <c r="A1066" s="6" t="s">
        <v>0</v>
      </c>
      <c r="B1066" s="6" t="s">
        <v>13</v>
      </c>
      <c r="C1066" s="6" t="s">
        <v>175</v>
      </c>
      <c r="D1066" s="6" t="s">
        <v>176</v>
      </c>
      <c r="E1066" s="6" t="s">
        <v>97</v>
      </c>
      <c r="F1066" s="6" t="s">
        <v>125</v>
      </c>
      <c r="G1066" s="6">
        <v>35</v>
      </c>
      <c r="H1066" s="6">
        <v>215</v>
      </c>
      <c r="I1066" s="6">
        <v>35</v>
      </c>
      <c r="J1066" s="6">
        <v>211</v>
      </c>
      <c r="K1066" s="6">
        <v>35</v>
      </c>
      <c r="L1066" s="6">
        <v>212</v>
      </c>
      <c r="M1066" s="6" t="s">
        <v>1101</v>
      </c>
      <c r="N1066" s="6" t="s">
        <v>1095</v>
      </c>
      <c r="O1066" s="6" t="s">
        <v>1103</v>
      </c>
      <c r="P1066" s="6" t="s">
        <v>1104</v>
      </c>
      <c r="Q1066" s="6"/>
      <c r="R1066" s="6"/>
    </row>
    <row r="1067" spans="1:18" x14ac:dyDescent="0.25">
      <c r="A1067" s="6" t="s">
        <v>0</v>
      </c>
      <c r="B1067" s="6" t="s">
        <v>13</v>
      </c>
      <c r="C1067" s="6" t="s">
        <v>175</v>
      </c>
      <c r="D1067" s="6" t="s">
        <v>176</v>
      </c>
      <c r="E1067" s="6" t="s">
        <v>97</v>
      </c>
      <c r="F1067" s="6" t="s">
        <v>125</v>
      </c>
      <c r="G1067" s="6">
        <v>35</v>
      </c>
      <c r="H1067" s="6">
        <v>215</v>
      </c>
      <c r="I1067" s="6">
        <v>35</v>
      </c>
      <c r="J1067" s="6">
        <v>211</v>
      </c>
      <c r="K1067" s="6">
        <v>35</v>
      </c>
      <c r="L1067" s="6">
        <v>212</v>
      </c>
      <c r="M1067" s="6" t="s">
        <v>1106</v>
      </c>
      <c r="N1067" s="6" t="s">
        <v>1090</v>
      </c>
      <c r="O1067" s="6" t="s">
        <v>26</v>
      </c>
      <c r="P1067" s="6" t="s">
        <v>1114</v>
      </c>
      <c r="Q1067" s="6"/>
      <c r="R1067" s="6"/>
    </row>
    <row r="1068" spans="1:18" x14ac:dyDescent="0.25">
      <c r="A1068" s="6" t="s">
        <v>0</v>
      </c>
      <c r="B1068" s="6" t="s">
        <v>13</v>
      </c>
      <c r="C1068" s="6" t="s">
        <v>175</v>
      </c>
      <c r="D1068" s="6" t="s">
        <v>176</v>
      </c>
      <c r="E1068" s="6" t="s">
        <v>97</v>
      </c>
      <c r="F1068" s="6" t="s">
        <v>125</v>
      </c>
      <c r="G1068" s="6">
        <v>35</v>
      </c>
      <c r="H1068" s="6">
        <v>215</v>
      </c>
      <c r="I1068" s="6">
        <v>35</v>
      </c>
      <c r="J1068" s="6">
        <v>211</v>
      </c>
      <c r="K1068" s="6">
        <v>35</v>
      </c>
      <c r="L1068" s="6">
        <v>212</v>
      </c>
      <c r="M1068" s="6" t="s">
        <v>1106</v>
      </c>
      <c r="N1068" s="6" t="s">
        <v>1092</v>
      </c>
      <c r="O1068" s="6" t="s">
        <v>38</v>
      </c>
      <c r="P1068" s="6" t="s">
        <v>1102</v>
      </c>
      <c r="Q1068" s="6"/>
      <c r="R1068" s="6"/>
    </row>
    <row r="1069" spans="1:18" x14ac:dyDescent="0.25">
      <c r="A1069" s="6" t="s">
        <v>0</v>
      </c>
      <c r="B1069" s="6" t="s">
        <v>13</v>
      </c>
      <c r="C1069" s="6" t="s">
        <v>175</v>
      </c>
      <c r="D1069" s="6" t="s">
        <v>176</v>
      </c>
      <c r="E1069" s="6" t="s">
        <v>97</v>
      </c>
      <c r="F1069" s="6" t="s">
        <v>125</v>
      </c>
      <c r="G1069" s="6">
        <v>35</v>
      </c>
      <c r="H1069" s="6">
        <v>215</v>
      </c>
      <c r="I1069" s="6">
        <v>35</v>
      </c>
      <c r="J1069" s="6">
        <v>211</v>
      </c>
      <c r="K1069" s="6">
        <v>35</v>
      </c>
      <c r="L1069" s="6">
        <v>212</v>
      </c>
      <c r="M1069" s="6" t="s">
        <v>1106</v>
      </c>
      <c r="N1069" s="6" t="s">
        <v>1095</v>
      </c>
      <c r="O1069" s="6" t="s">
        <v>38</v>
      </c>
      <c r="P1069" s="6" t="s">
        <v>1110</v>
      </c>
      <c r="Q1069" s="6"/>
      <c r="R1069" s="6"/>
    </row>
    <row r="1070" spans="1:18" x14ac:dyDescent="0.25">
      <c r="A1070" s="6" t="s">
        <v>0</v>
      </c>
      <c r="B1070" s="6" t="s">
        <v>13</v>
      </c>
      <c r="C1070" s="6" t="s">
        <v>241</v>
      </c>
      <c r="D1070" s="6" t="s">
        <v>242</v>
      </c>
      <c r="E1070" s="6" t="s">
        <v>97</v>
      </c>
      <c r="F1070" s="6" t="s">
        <v>98</v>
      </c>
      <c r="G1070" s="6">
        <v>65</v>
      </c>
      <c r="H1070" s="6">
        <v>347</v>
      </c>
      <c r="I1070" s="6">
        <v>65</v>
      </c>
      <c r="J1070" s="6">
        <v>347</v>
      </c>
      <c r="K1070" s="6">
        <v>65</v>
      </c>
      <c r="L1070" s="6">
        <v>347</v>
      </c>
      <c r="M1070" s="6" t="s">
        <v>1089</v>
      </c>
      <c r="N1070" s="6" t="s">
        <v>1090</v>
      </c>
      <c r="O1070" s="6" t="s">
        <v>38</v>
      </c>
      <c r="P1070" s="6" t="s">
        <v>1091</v>
      </c>
      <c r="Q1070" s="6"/>
      <c r="R1070" s="6"/>
    </row>
    <row r="1071" spans="1:18" x14ac:dyDescent="0.25">
      <c r="A1071" s="6" t="s">
        <v>0</v>
      </c>
      <c r="B1071" s="6" t="s">
        <v>13</v>
      </c>
      <c r="C1071" s="6" t="s">
        <v>241</v>
      </c>
      <c r="D1071" s="6" t="s">
        <v>242</v>
      </c>
      <c r="E1071" s="6" t="s">
        <v>97</v>
      </c>
      <c r="F1071" s="6" t="s">
        <v>98</v>
      </c>
      <c r="G1071" s="6">
        <v>65</v>
      </c>
      <c r="H1071" s="6">
        <v>347</v>
      </c>
      <c r="I1071" s="6">
        <v>65</v>
      </c>
      <c r="J1071" s="6">
        <v>347</v>
      </c>
      <c r="K1071" s="6">
        <v>65</v>
      </c>
      <c r="L1071" s="6">
        <v>347</v>
      </c>
      <c r="M1071" s="6" t="s">
        <v>1089</v>
      </c>
      <c r="N1071" s="6" t="s">
        <v>1092</v>
      </c>
      <c r="O1071" s="6" t="s">
        <v>40</v>
      </c>
      <c r="P1071" s="6" t="s">
        <v>1115</v>
      </c>
      <c r="Q1071" s="6"/>
      <c r="R1071" s="6"/>
    </row>
    <row r="1072" spans="1:18" x14ac:dyDescent="0.25">
      <c r="A1072" s="6" t="s">
        <v>0</v>
      </c>
      <c r="B1072" s="6" t="s">
        <v>13</v>
      </c>
      <c r="C1072" s="6" t="s">
        <v>241</v>
      </c>
      <c r="D1072" s="6" t="s">
        <v>242</v>
      </c>
      <c r="E1072" s="6" t="s">
        <v>97</v>
      </c>
      <c r="F1072" s="6" t="s">
        <v>98</v>
      </c>
      <c r="G1072" s="6">
        <v>65</v>
      </c>
      <c r="H1072" s="6">
        <v>347</v>
      </c>
      <c r="I1072" s="6">
        <v>65</v>
      </c>
      <c r="J1072" s="6">
        <v>347</v>
      </c>
      <c r="K1072" s="6">
        <v>65</v>
      </c>
      <c r="L1072" s="6">
        <v>347</v>
      </c>
      <c r="M1072" s="6" t="s">
        <v>1089</v>
      </c>
      <c r="N1072" s="6" t="s">
        <v>1095</v>
      </c>
      <c r="O1072" s="6" t="s">
        <v>1093</v>
      </c>
      <c r="P1072" s="6" t="s">
        <v>1094</v>
      </c>
      <c r="Q1072" s="6"/>
      <c r="R1072" s="6"/>
    </row>
    <row r="1073" spans="1:18" x14ac:dyDescent="0.25">
      <c r="A1073" s="6" t="s">
        <v>0</v>
      </c>
      <c r="B1073" s="6" t="s">
        <v>13</v>
      </c>
      <c r="C1073" s="6" t="s">
        <v>241</v>
      </c>
      <c r="D1073" s="6" t="s">
        <v>242</v>
      </c>
      <c r="E1073" s="6" t="s">
        <v>97</v>
      </c>
      <c r="F1073" s="6" t="s">
        <v>98</v>
      </c>
      <c r="G1073" s="6">
        <v>65</v>
      </c>
      <c r="H1073" s="6">
        <v>347</v>
      </c>
      <c r="I1073" s="6">
        <v>65</v>
      </c>
      <c r="J1073" s="6">
        <v>347</v>
      </c>
      <c r="K1073" s="6">
        <v>65</v>
      </c>
      <c r="L1073" s="6">
        <v>347</v>
      </c>
      <c r="M1073" s="6" t="s">
        <v>1097</v>
      </c>
      <c r="N1073" s="6" t="s">
        <v>1090</v>
      </c>
      <c r="O1073" s="6" t="s">
        <v>38</v>
      </c>
      <c r="P1073" s="6" t="s">
        <v>1109</v>
      </c>
      <c r="Q1073" s="6"/>
      <c r="R1073" s="6"/>
    </row>
    <row r="1074" spans="1:18" x14ac:dyDescent="0.25">
      <c r="A1074" s="6" t="s">
        <v>0</v>
      </c>
      <c r="B1074" s="6" t="s">
        <v>13</v>
      </c>
      <c r="C1074" s="6" t="s">
        <v>241</v>
      </c>
      <c r="D1074" s="6" t="s">
        <v>242</v>
      </c>
      <c r="E1074" s="6" t="s">
        <v>97</v>
      </c>
      <c r="F1074" s="6" t="s">
        <v>98</v>
      </c>
      <c r="G1074" s="6">
        <v>65</v>
      </c>
      <c r="H1074" s="6">
        <v>347</v>
      </c>
      <c r="I1074" s="6">
        <v>65</v>
      </c>
      <c r="J1074" s="6">
        <v>347</v>
      </c>
      <c r="K1074" s="6">
        <v>65</v>
      </c>
      <c r="L1074" s="6">
        <v>347</v>
      </c>
      <c r="M1074" s="6" t="s">
        <v>1097</v>
      </c>
      <c r="N1074" s="6" t="s">
        <v>1092</v>
      </c>
      <c r="O1074" s="6" t="s">
        <v>1093</v>
      </c>
      <c r="P1074" s="6" t="s">
        <v>1094</v>
      </c>
      <c r="Q1074" s="6"/>
      <c r="R1074" s="6"/>
    </row>
    <row r="1075" spans="1:18" x14ac:dyDescent="0.25">
      <c r="A1075" s="6" t="s">
        <v>0</v>
      </c>
      <c r="B1075" s="6" t="s">
        <v>13</v>
      </c>
      <c r="C1075" s="6" t="s">
        <v>241</v>
      </c>
      <c r="D1075" s="6" t="s">
        <v>242</v>
      </c>
      <c r="E1075" s="6" t="s">
        <v>97</v>
      </c>
      <c r="F1075" s="6" t="s">
        <v>98</v>
      </c>
      <c r="G1075" s="6">
        <v>65</v>
      </c>
      <c r="H1075" s="6">
        <v>347</v>
      </c>
      <c r="I1075" s="6">
        <v>65</v>
      </c>
      <c r="J1075" s="6">
        <v>347</v>
      </c>
      <c r="K1075" s="6">
        <v>65</v>
      </c>
      <c r="L1075" s="6">
        <v>347</v>
      </c>
      <c r="M1075" s="6" t="s">
        <v>1097</v>
      </c>
      <c r="N1075" s="6" t="s">
        <v>1095</v>
      </c>
      <c r="O1075" s="6" t="s">
        <v>38</v>
      </c>
      <c r="P1075" s="6" t="s">
        <v>1102</v>
      </c>
      <c r="Q1075" s="6"/>
      <c r="R1075" s="6"/>
    </row>
    <row r="1076" spans="1:18" x14ac:dyDescent="0.25">
      <c r="A1076" s="6" t="s">
        <v>0</v>
      </c>
      <c r="B1076" s="6" t="s">
        <v>13</v>
      </c>
      <c r="C1076" s="6" t="s">
        <v>241</v>
      </c>
      <c r="D1076" s="6" t="s">
        <v>242</v>
      </c>
      <c r="E1076" s="6" t="s">
        <v>97</v>
      </c>
      <c r="F1076" s="6" t="s">
        <v>98</v>
      </c>
      <c r="G1076" s="6">
        <v>65</v>
      </c>
      <c r="H1076" s="6">
        <v>347</v>
      </c>
      <c r="I1076" s="6">
        <v>65</v>
      </c>
      <c r="J1076" s="6">
        <v>347</v>
      </c>
      <c r="K1076" s="6">
        <v>65</v>
      </c>
      <c r="L1076" s="6">
        <v>347</v>
      </c>
      <c r="M1076" s="6" t="s">
        <v>1101</v>
      </c>
      <c r="N1076" s="6" t="s">
        <v>1090</v>
      </c>
      <c r="O1076" s="6" t="s">
        <v>38</v>
      </c>
      <c r="P1076" s="6" t="s">
        <v>1102</v>
      </c>
      <c r="Q1076" s="6"/>
      <c r="R1076" s="6"/>
    </row>
    <row r="1077" spans="1:18" x14ac:dyDescent="0.25">
      <c r="A1077" s="6" t="s">
        <v>0</v>
      </c>
      <c r="B1077" s="6" t="s">
        <v>13</v>
      </c>
      <c r="C1077" s="6" t="s">
        <v>241</v>
      </c>
      <c r="D1077" s="6" t="s">
        <v>242</v>
      </c>
      <c r="E1077" s="6" t="s">
        <v>97</v>
      </c>
      <c r="F1077" s="6" t="s">
        <v>98</v>
      </c>
      <c r="G1077" s="6">
        <v>65</v>
      </c>
      <c r="H1077" s="6">
        <v>347</v>
      </c>
      <c r="I1077" s="6">
        <v>65</v>
      </c>
      <c r="J1077" s="6">
        <v>347</v>
      </c>
      <c r="K1077" s="6">
        <v>65</v>
      </c>
      <c r="L1077" s="6">
        <v>347</v>
      </c>
      <c r="M1077" s="6" t="s">
        <v>1101</v>
      </c>
      <c r="N1077" s="6" t="s">
        <v>1092</v>
      </c>
      <c r="O1077" s="6" t="s">
        <v>38</v>
      </c>
      <c r="P1077" s="6" t="s">
        <v>1091</v>
      </c>
      <c r="Q1077" s="6"/>
      <c r="R1077" s="6"/>
    </row>
    <row r="1078" spans="1:18" x14ac:dyDescent="0.25">
      <c r="A1078" s="6" t="s">
        <v>0</v>
      </c>
      <c r="B1078" s="6" t="s">
        <v>13</v>
      </c>
      <c r="C1078" s="6" t="s">
        <v>241</v>
      </c>
      <c r="D1078" s="6" t="s">
        <v>242</v>
      </c>
      <c r="E1078" s="6" t="s">
        <v>97</v>
      </c>
      <c r="F1078" s="6" t="s">
        <v>98</v>
      </c>
      <c r="G1078" s="6">
        <v>65</v>
      </c>
      <c r="H1078" s="6">
        <v>347</v>
      </c>
      <c r="I1078" s="6">
        <v>65</v>
      </c>
      <c r="J1078" s="6">
        <v>347</v>
      </c>
      <c r="K1078" s="6">
        <v>65</v>
      </c>
      <c r="L1078" s="6">
        <v>347</v>
      </c>
      <c r="M1078" s="6" t="s">
        <v>1101</v>
      </c>
      <c r="N1078" s="6" t="s">
        <v>1095</v>
      </c>
      <c r="O1078" s="6" t="s">
        <v>1093</v>
      </c>
      <c r="P1078" s="6" t="s">
        <v>1094</v>
      </c>
      <c r="Q1078" s="6"/>
      <c r="R1078" s="6"/>
    </row>
    <row r="1079" spans="1:18" x14ac:dyDescent="0.25">
      <c r="A1079" s="6" t="s">
        <v>0</v>
      </c>
      <c r="B1079" s="6" t="s">
        <v>13</v>
      </c>
      <c r="C1079" s="6" t="s">
        <v>241</v>
      </c>
      <c r="D1079" s="6" t="s">
        <v>242</v>
      </c>
      <c r="E1079" s="6" t="s">
        <v>97</v>
      </c>
      <c r="F1079" s="6" t="s">
        <v>98</v>
      </c>
      <c r="G1079" s="6">
        <v>65</v>
      </c>
      <c r="H1079" s="6">
        <v>347</v>
      </c>
      <c r="I1079" s="6">
        <v>65</v>
      </c>
      <c r="J1079" s="6">
        <v>347</v>
      </c>
      <c r="K1079" s="6">
        <v>65</v>
      </c>
      <c r="L1079" s="6">
        <v>347</v>
      </c>
      <c r="M1079" s="6" t="s">
        <v>1106</v>
      </c>
      <c r="N1079" s="6" t="s">
        <v>1090</v>
      </c>
      <c r="O1079" s="6" t="s">
        <v>26</v>
      </c>
      <c r="P1079" s="6" t="s">
        <v>1114</v>
      </c>
      <c r="Q1079" s="6"/>
      <c r="R1079" s="6"/>
    </row>
    <row r="1080" spans="1:18" x14ac:dyDescent="0.25">
      <c r="A1080" s="6" t="s">
        <v>0</v>
      </c>
      <c r="B1080" s="6" t="s">
        <v>13</v>
      </c>
      <c r="C1080" s="6" t="s">
        <v>241</v>
      </c>
      <c r="D1080" s="6" t="s">
        <v>242</v>
      </c>
      <c r="E1080" s="6" t="s">
        <v>97</v>
      </c>
      <c r="F1080" s="6" t="s">
        <v>98</v>
      </c>
      <c r="G1080" s="6">
        <v>65</v>
      </c>
      <c r="H1080" s="6">
        <v>347</v>
      </c>
      <c r="I1080" s="6">
        <v>65</v>
      </c>
      <c r="J1080" s="6">
        <v>347</v>
      </c>
      <c r="K1080" s="6">
        <v>65</v>
      </c>
      <c r="L1080" s="6">
        <v>347</v>
      </c>
      <c r="M1080" s="6" t="s">
        <v>1106</v>
      </c>
      <c r="N1080" s="6" t="s">
        <v>1092</v>
      </c>
      <c r="O1080" s="6" t="s">
        <v>26</v>
      </c>
      <c r="P1080" s="6" t="s">
        <v>1098</v>
      </c>
      <c r="Q1080" s="6"/>
      <c r="R1080" s="6"/>
    </row>
    <row r="1081" spans="1:18" x14ac:dyDescent="0.25">
      <c r="A1081" s="6" t="s">
        <v>0</v>
      </c>
      <c r="B1081" s="6" t="s">
        <v>13</v>
      </c>
      <c r="C1081" s="6" t="s">
        <v>241</v>
      </c>
      <c r="D1081" s="6" t="s">
        <v>242</v>
      </c>
      <c r="E1081" s="6" t="s">
        <v>97</v>
      </c>
      <c r="F1081" s="6" t="s">
        <v>98</v>
      </c>
      <c r="G1081" s="6">
        <v>65</v>
      </c>
      <c r="H1081" s="6">
        <v>347</v>
      </c>
      <c r="I1081" s="6">
        <v>65</v>
      </c>
      <c r="J1081" s="6">
        <v>347</v>
      </c>
      <c r="K1081" s="6">
        <v>65</v>
      </c>
      <c r="L1081" s="6">
        <v>347</v>
      </c>
      <c r="M1081" s="6" t="s">
        <v>1106</v>
      </c>
      <c r="N1081" s="6" t="s">
        <v>1095</v>
      </c>
      <c r="O1081" s="6" t="s">
        <v>26</v>
      </c>
      <c r="P1081" s="6" t="s">
        <v>1100</v>
      </c>
      <c r="Q1081" s="6"/>
      <c r="R1081" s="6"/>
    </row>
    <row r="1082" spans="1:18" x14ac:dyDescent="0.25">
      <c r="A1082" s="6" t="s">
        <v>0</v>
      </c>
      <c r="B1082" s="6" t="s">
        <v>13</v>
      </c>
      <c r="C1082" s="6" t="s">
        <v>243</v>
      </c>
      <c r="D1082" s="6" t="s">
        <v>244</v>
      </c>
      <c r="E1082" s="6" t="s">
        <v>97</v>
      </c>
      <c r="F1082" s="6" t="s">
        <v>98</v>
      </c>
      <c r="G1082" s="6">
        <v>67</v>
      </c>
      <c r="H1082" s="6">
        <v>350</v>
      </c>
      <c r="I1082" s="6">
        <v>67</v>
      </c>
      <c r="J1082" s="6">
        <v>350</v>
      </c>
      <c r="K1082" s="6">
        <v>67</v>
      </c>
      <c r="L1082" s="6">
        <v>350</v>
      </c>
      <c r="M1082" s="6" t="s">
        <v>1089</v>
      </c>
      <c r="N1082" s="6" t="s">
        <v>1090</v>
      </c>
      <c r="O1082" s="6" t="s">
        <v>36</v>
      </c>
      <c r="P1082" s="6" t="s">
        <v>1121</v>
      </c>
      <c r="Q1082" s="6"/>
      <c r="R1082" s="6"/>
    </row>
    <row r="1083" spans="1:18" x14ac:dyDescent="0.25">
      <c r="A1083" s="6" t="s">
        <v>0</v>
      </c>
      <c r="B1083" s="6" t="s">
        <v>13</v>
      </c>
      <c r="C1083" s="6" t="s">
        <v>243</v>
      </c>
      <c r="D1083" s="6" t="s">
        <v>244</v>
      </c>
      <c r="E1083" s="6" t="s">
        <v>97</v>
      </c>
      <c r="F1083" s="6" t="s">
        <v>98</v>
      </c>
      <c r="G1083" s="6">
        <v>67</v>
      </c>
      <c r="H1083" s="6">
        <v>350</v>
      </c>
      <c r="I1083" s="6">
        <v>67</v>
      </c>
      <c r="J1083" s="6">
        <v>350</v>
      </c>
      <c r="K1083" s="6">
        <v>67</v>
      </c>
      <c r="L1083" s="6">
        <v>350</v>
      </c>
      <c r="M1083" s="6" t="s">
        <v>1089</v>
      </c>
      <c r="N1083" s="6" t="s">
        <v>1092</v>
      </c>
      <c r="O1083" s="6" t="s">
        <v>36</v>
      </c>
      <c r="P1083" s="6" t="s">
        <v>1108</v>
      </c>
      <c r="Q1083" s="6"/>
      <c r="R1083" s="6"/>
    </row>
    <row r="1084" spans="1:18" x14ac:dyDescent="0.25">
      <c r="A1084" s="6" t="s">
        <v>0</v>
      </c>
      <c r="B1084" s="6" t="s">
        <v>13</v>
      </c>
      <c r="C1084" s="6" t="s">
        <v>243</v>
      </c>
      <c r="D1084" s="6" t="s">
        <v>244</v>
      </c>
      <c r="E1084" s="6" t="s">
        <v>97</v>
      </c>
      <c r="F1084" s="6" t="s">
        <v>98</v>
      </c>
      <c r="G1084" s="6">
        <v>67</v>
      </c>
      <c r="H1084" s="6">
        <v>350</v>
      </c>
      <c r="I1084" s="6">
        <v>67</v>
      </c>
      <c r="J1084" s="6">
        <v>350</v>
      </c>
      <c r="K1084" s="6">
        <v>67</v>
      </c>
      <c r="L1084" s="6">
        <v>350</v>
      </c>
      <c r="M1084" s="6" t="s">
        <v>1089</v>
      </c>
      <c r="N1084" s="6" t="s">
        <v>1095</v>
      </c>
      <c r="O1084" s="6" t="s">
        <v>40</v>
      </c>
      <c r="P1084" s="6" t="s">
        <v>1120</v>
      </c>
      <c r="Q1084" s="6"/>
      <c r="R1084" s="6"/>
    </row>
    <row r="1085" spans="1:18" x14ac:dyDescent="0.25">
      <c r="A1085" s="6" t="s">
        <v>0</v>
      </c>
      <c r="B1085" s="6" t="s">
        <v>13</v>
      </c>
      <c r="C1085" s="6" t="s">
        <v>243</v>
      </c>
      <c r="D1085" s="6" t="s">
        <v>244</v>
      </c>
      <c r="E1085" s="6" t="s">
        <v>97</v>
      </c>
      <c r="F1085" s="6" t="s">
        <v>98</v>
      </c>
      <c r="G1085" s="6">
        <v>67</v>
      </c>
      <c r="H1085" s="6">
        <v>350</v>
      </c>
      <c r="I1085" s="6">
        <v>67</v>
      </c>
      <c r="J1085" s="6">
        <v>350</v>
      </c>
      <c r="K1085" s="6">
        <v>67</v>
      </c>
      <c r="L1085" s="6">
        <v>350</v>
      </c>
      <c r="M1085" s="6" t="s">
        <v>1097</v>
      </c>
      <c r="N1085" s="6" t="s">
        <v>1090</v>
      </c>
      <c r="O1085" s="6" t="s">
        <v>1093</v>
      </c>
      <c r="P1085" s="6" t="s">
        <v>1094</v>
      </c>
      <c r="Q1085" s="6"/>
      <c r="R1085" s="6"/>
    </row>
    <row r="1086" spans="1:18" x14ac:dyDescent="0.25">
      <c r="A1086" s="6" t="s">
        <v>0</v>
      </c>
      <c r="B1086" s="6" t="s">
        <v>13</v>
      </c>
      <c r="C1086" s="6" t="s">
        <v>243</v>
      </c>
      <c r="D1086" s="6" t="s">
        <v>244</v>
      </c>
      <c r="E1086" s="6" t="s">
        <v>97</v>
      </c>
      <c r="F1086" s="6" t="s">
        <v>98</v>
      </c>
      <c r="G1086" s="6">
        <v>67</v>
      </c>
      <c r="H1086" s="6">
        <v>350</v>
      </c>
      <c r="I1086" s="6">
        <v>67</v>
      </c>
      <c r="J1086" s="6">
        <v>350</v>
      </c>
      <c r="K1086" s="6">
        <v>67</v>
      </c>
      <c r="L1086" s="6">
        <v>350</v>
      </c>
      <c r="M1086" s="6" t="s">
        <v>1097</v>
      </c>
      <c r="N1086" s="6" t="s">
        <v>1092</v>
      </c>
      <c r="O1086" s="6" t="s">
        <v>36</v>
      </c>
      <c r="P1086" s="6" t="s">
        <v>1096</v>
      </c>
      <c r="Q1086" s="6"/>
      <c r="R1086" s="6"/>
    </row>
    <row r="1087" spans="1:18" x14ac:dyDescent="0.25">
      <c r="A1087" s="6" t="s">
        <v>0</v>
      </c>
      <c r="B1087" s="6" t="s">
        <v>13</v>
      </c>
      <c r="C1087" s="6" t="s">
        <v>243</v>
      </c>
      <c r="D1087" s="6" t="s">
        <v>244</v>
      </c>
      <c r="E1087" s="6" t="s">
        <v>97</v>
      </c>
      <c r="F1087" s="6" t="s">
        <v>98</v>
      </c>
      <c r="G1087" s="6">
        <v>67</v>
      </c>
      <c r="H1087" s="6">
        <v>350</v>
      </c>
      <c r="I1087" s="6">
        <v>67</v>
      </c>
      <c r="J1087" s="6">
        <v>350</v>
      </c>
      <c r="K1087" s="6">
        <v>67</v>
      </c>
      <c r="L1087" s="6">
        <v>350</v>
      </c>
      <c r="M1087" s="6" t="s">
        <v>1097</v>
      </c>
      <c r="N1087" s="6" t="s">
        <v>1095</v>
      </c>
      <c r="O1087" s="6" t="s">
        <v>36</v>
      </c>
      <c r="P1087" s="6" t="s">
        <v>1121</v>
      </c>
      <c r="Q1087" s="6"/>
      <c r="R1087" s="6"/>
    </row>
    <row r="1088" spans="1:18" x14ac:dyDescent="0.25">
      <c r="A1088" s="6" t="s">
        <v>0</v>
      </c>
      <c r="B1088" s="6" t="s">
        <v>13</v>
      </c>
      <c r="C1088" s="6" t="s">
        <v>243</v>
      </c>
      <c r="D1088" s="6" t="s">
        <v>244</v>
      </c>
      <c r="E1088" s="6" t="s">
        <v>97</v>
      </c>
      <c r="F1088" s="6" t="s">
        <v>98</v>
      </c>
      <c r="G1088" s="6">
        <v>67</v>
      </c>
      <c r="H1088" s="6">
        <v>350</v>
      </c>
      <c r="I1088" s="6">
        <v>67</v>
      </c>
      <c r="J1088" s="6">
        <v>350</v>
      </c>
      <c r="K1088" s="6">
        <v>67</v>
      </c>
      <c r="L1088" s="6">
        <v>350</v>
      </c>
      <c r="M1088" s="6" t="s">
        <v>1101</v>
      </c>
      <c r="N1088" s="6" t="s">
        <v>1090</v>
      </c>
      <c r="O1088" s="6" t="s">
        <v>38</v>
      </c>
      <c r="P1088" s="6" t="s">
        <v>1091</v>
      </c>
      <c r="Q1088" s="6"/>
      <c r="R1088" s="6"/>
    </row>
    <row r="1089" spans="1:18" x14ac:dyDescent="0.25">
      <c r="A1089" s="6" t="s">
        <v>0</v>
      </c>
      <c r="B1089" s="6" t="s">
        <v>13</v>
      </c>
      <c r="C1089" s="6" t="s">
        <v>243</v>
      </c>
      <c r="D1089" s="6" t="s">
        <v>244</v>
      </c>
      <c r="E1089" s="6" t="s">
        <v>97</v>
      </c>
      <c r="F1089" s="6" t="s">
        <v>98</v>
      </c>
      <c r="G1089" s="6">
        <v>67</v>
      </c>
      <c r="H1089" s="6">
        <v>350</v>
      </c>
      <c r="I1089" s="6">
        <v>67</v>
      </c>
      <c r="J1089" s="6">
        <v>350</v>
      </c>
      <c r="K1089" s="6">
        <v>67</v>
      </c>
      <c r="L1089" s="6">
        <v>350</v>
      </c>
      <c r="M1089" s="6" t="s">
        <v>1101</v>
      </c>
      <c r="N1089" s="6" t="s">
        <v>1092</v>
      </c>
      <c r="O1089" s="6" t="s">
        <v>38</v>
      </c>
      <c r="P1089" s="6" t="s">
        <v>1110</v>
      </c>
      <c r="Q1089" s="6"/>
      <c r="R1089" s="6"/>
    </row>
    <row r="1090" spans="1:18" x14ac:dyDescent="0.25">
      <c r="A1090" s="6" t="s">
        <v>0</v>
      </c>
      <c r="B1090" s="6" t="s">
        <v>13</v>
      </c>
      <c r="C1090" s="6" t="s">
        <v>243</v>
      </c>
      <c r="D1090" s="6" t="s">
        <v>244</v>
      </c>
      <c r="E1090" s="6" t="s">
        <v>97</v>
      </c>
      <c r="F1090" s="6" t="s">
        <v>98</v>
      </c>
      <c r="G1090" s="6">
        <v>67</v>
      </c>
      <c r="H1090" s="6">
        <v>350</v>
      </c>
      <c r="I1090" s="6">
        <v>67</v>
      </c>
      <c r="J1090" s="6">
        <v>350</v>
      </c>
      <c r="K1090" s="6">
        <v>67</v>
      </c>
      <c r="L1090" s="6">
        <v>350</v>
      </c>
      <c r="M1090" s="6" t="s">
        <v>1101</v>
      </c>
      <c r="N1090" s="6" t="s">
        <v>1095</v>
      </c>
      <c r="O1090" s="6" t="s">
        <v>38</v>
      </c>
      <c r="P1090" s="6" t="s">
        <v>1102</v>
      </c>
      <c r="Q1090" s="6"/>
      <c r="R1090" s="6"/>
    </row>
    <row r="1091" spans="1:18" x14ac:dyDescent="0.25">
      <c r="A1091" s="6" t="s">
        <v>0</v>
      </c>
      <c r="B1091" s="6" t="s">
        <v>13</v>
      </c>
      <c r="C1091" s="6" t="s">
        <v>243</v>
      </c>
      <c r="D1091" s="6" t="s">
        <v>244</v>
      </c>
      <c r="E1091" s="6" t="s">
        <v>97</v>
      </c>
      <c r="F1091" s="6" t="s">
        <v>98</v>
      </c>
      <c r="G1091" s="6">
        <v>67</v>
      </c>
      <c r="H1091" s="6">
        <v>350</v>
      </c>
      <c r="I1091" s="6">
        <v>67</v>
      </c>
      <c r="J1091" s="6">
        <v>350</v>
      </c>
      <c r="K1091" s="6">
        <v>67</v>
      </c>
      <c r="L1091" s="6">
        <v>350</v>
      </c>
      <c r="M1091" s="6" t="s">
        <v>1106</v>
      </c>
      <c r="N1091" s="6" t="s">
        <v>1090</v>
      </c>
      <c r="O1091" s="6" t="s">
        <v>26</v>
      </c>
      <c r="P1091" s="6" t="s">
        <v>1098</v>
      </c>
      <c r="Q1091" s="6"/>
      <c r="R1091" s="6"/>
    </row>
    <row r="1092" spans="1:18" x14ac:dyDescent="0.25">
      <c r="A1092" s="6" t="s">
        <v>0</v>
      </c>
      <c r="B1092" s="6" t="s">
        <v>13</v>
      </c>
      <c r="C1092" s="6" t="s">
        <v>243</v>
      </c>
      <c r="D1092" s="6" t="s">
        <v>244</v>
      </c>
      <c r="E1092" s="6" t="s">
        <v>97</v>
      </c>
      <c r="F1092" s="6" t="s">
        <v>98</v>
      </c>
      <c r="G1092" s="6">
        <v>67</v>
      </c>
      <c r="H1092" s="6">
        <v>350</v>
      </c>
      <c r="I1092" s="6">
        <v>67</v>
      </c>
      <c r="J1092" s="6">
        <v>350</v>
      </c>
      <c r="K1092" s="6">
        <v>67</v>
      </c>
      <c r="L1092" s="6">
        <v>350</v>
      </c>
      <c r="M1092" s="6" t="s">
        <v>1106</v>
      </c>
      <c r="N1092" s="6" t="s">
        <v>1092</v>
      </c>
      <c r="O1092" s="6" t="s">
        <v>26</v>
      </c>
      <c r="P1092" s="6" t="s">
        <v>1100</v>
      </c>
      <c r="Q1092" s="6"/>
      <c r="R1092" s="6"/>
    </row>
    <row r="1093" spans="1:18" x14ac:dyDescent="0.25">
      <c r="A1093" s="6" t="s">
        <v>0</v>
      </c>
      <c r="B1093" s="6" t="s">
        <v>13</v>
      </c>
      <c r="C1093" s="6" t="s">
        <v>243</v>
      </c>
      <c r="D1093" s="6" t="s">
        <v>244</v>
      </c>
      <c r="E1093" s="6" t="s">
        <v>97</v>
      </c>
      <c r="F1093" s="6" t="s">
        <v>98</v>
      </c>
      <c r="G1093" s="6">
        <v>67</v>
      </c>
      <c r="H1093" s="6">
        <v>350</v>
      </c>
      <c r="I1093" s="6">
        <v>67</v>
      </c>
      <c r="J1093" s="6">
        <v>350</v>
      </c>
      <c r="K1093" s="6">
        <v>67</v>
      </c>
      <c r="L1093" s="6">
        <v>350</v>
      </c>
      <c r="M1093" s="6" t="s">
        <v>1106</v>
      </c>
      <c r="N1093" s="6" t="s">
        <v>1095</v>
      </c>
      <c r="O1093" s="6" t="s">
        <v>38</v>
      </c>
      <c r="P1093" s="6" t="s">
        <v>1110</v>
      </c>
      <c r="Q1093" s="6"/>
      <c r="R1093" s="6"/>
    </row>
    <row r="1094" spans="1:18" x14ac:dyDescent="0.25">
      <c r="A1094" s="6" t="s">
        <v>0</v>
      </c>
      <c r="B1094" s="6" t="s">
        <v>13</v>
      </c>
      <c r="C1094" s="6" t="s">
        <v>199</v>
      </c>
      <c r="D1094" s="6" t="s">
        <v>200</v>
      </c>
      <c r="E1094" s="6" t="s">
        <v>97</v>
      </c>
      <c r="F1094" s="6" t="s">
        <v>125</v>
      </c>
      <c r="G1094" s="6">
        <v>77</v>
      </c>
      <c r="H1094" s="6">
        <v>380</v>
      </c>
      <c r="I1094" s="6">
        <v>76</v>
      </c>
      <c r="J1094" s="6">
        <v>342</v>
      </c>
      <c r="K1094" s="6">
        <v>76</v>
      </c>
      <c r="L1094" s="6">
        <v>344</v>
      </c>
      <c r="M1094" s="6" t="s">
        <v>1089</v>
      </c>
      <c r="N1094" s="6" t="s">
        <v>1090</v>
      </c>
      <c r="O1094" s="6" t="s">
        <v>38</v>
      </c>
      <c r="P1094" s="6" t="s">
        <v>1091</v>
      </c>
      <c r="Q1094" s="6"/>
      <c r="R1094" s="6"/>
    </row>
    <row r="1095" spans="1:18" x14ac:dyDescent="0.25">
      <c r="A1095" s="6" t="s">
        <v>0</v>
      </c>
      <c r="B1095" s="6" t="s">
        <v>13</v>
      </c>
      <c r="C1095" s="6" t="s">
        <v>199</v>
      </c>
      <c r="D1095" s="6" t="s">
        <v>200</v>
      </c>
      <c r="E1095" s="6" t="s">
        <v>97</v>
      </c>
      <c r="F1095" s="6" t="s">
        <v>125</v>
      </c>
      <c r="G1095" s="6">
        <v>77</v>
      </c>
      <c r="H1095" s="6">
        <v>380</v>
      </c>
      <c r="I1095" s="6">
        <v>76</v>
      </c>
      <c r="J1095" s="6">
        <v>342</v>
      </c>
      <c r="K1095" s="6">
        <v>76</v>
      </c>
      <c r="L1095" s="6">
        <v>344</v>
      </c>
      <c r="M1095" s="6" t="s">
        <v>1089</v>
      </c>
      <c r="N1095" s="6" t="s">
        <v>1092</v>
      </c>
      <c r="O1095" s="6" t="s">
        <v>36</v>
      </c>
      <c r="P1095" s="6" t="s">
        <v>1096</v>
      </c>
      <c r="Q1095" s="6"/>
      <c r="R1095" s="6"/>
    </row>
    <row r="1096" spans="1:18" x14ac:dyDescent="0.25">
      <c r="A1096" s="6" t="s">
        <v>0</v>
      </c>
      <c r="B1096" s="6" t="s">
        <v>13</v>
      </c>
      <c r="C1096" s="6" t="s">
        <v>199</v>
      </c>
      <c r="D1096" s="6" t="s">
        <v>200</v>
      </c>
      <c r="E1096" s="6" t="s">
        <v>97</v>
      </c>
      <c r="F1096" s="6" t="s">
        <v>125</v>
      </c>
      <c r="G1096" s="6">
        <v>77</v>
      </c>
      <c r="H1096" s="6">
        <v>380</v>
      </c>
      <c r="I1096" s="6">
        <v>76</v>
      </c>
      <c r="J1096" s="6">
        <v>342</v>
      </c>
      <c r="K1096" s="6">
        <v>76</v>
      </c>
      <c r="L1096" s="6">
        <v>344</v>
      </c>
      <c r="M1096" s="6" t="s">
        <v>1089</v>
      </c>
      <c r="N1096" s="6" t="s">
        <v>1095</v>
      </c>
      <c r="O1096" s="6" t="s">
        <v>47</v>
      </c>
      <c r="P1096" s="6" t="s">
        <v>1122</v>
      </c>
      <c r="Q1096" s="6"/>
      <c r="R1096" s="6"/>
    </row>
    <row r="1097" spans="1:18" x14ac:dyDescent="0.25">
      <c r="A1097" s="6" t="s">
        <v>0</v>
      </c>
      <c r="B1097" s="6" t="s">
        <v>13</v>
      </c>
      <c r="C1097" s="6" t="s">
        <v>199</v>
      </c>
      <c r="D1097" s="6" t="s">
        <v>200</v>
      </c>
      <c r="E1097" s="6" t="s">
        <v>97</v>
      </c>
      <c r="F1097" s="6" t="s">
        <v>125</v>
      </c>
      <c r="G1097" s="6">
        <v>77</v>
      </c>
      <c r="H1097" s="6">
        <v>380</v>
      </c>
      <c r="I1097" s="6">
        <v>76</v>
      </c>
      <c r="J1097" s="6">
        <v>342</v>
      </c>
      <c r="K1097" s="6">
        <v>76</v>
      </c>
      <c r="L1097" s="6">
        <v>344</v>
      </c>
      <c r="M1097" s="6" t="s">
        <v>1097</v>
      </c>
      <c r="N1097" s="6" t="s">
        <v>1090</v>
      </c>
      <c r="O1097" s="6" t="s">
        <v>38</v>
      </c>
      <c r="P1097" s="6" t="s">
        <v>1091</v>
      </c>
      <c r="Q1097" s="6"/>
      <c r="R1097" s="6"/>
    </row>
    <row r="1098" spans="1:18" x14ac:dyDescent="0.25">
      <c r="A1098" s="6" t="s">
        <v>0</v>
      </c>
      <c r="B1098" s="6" t="s">
        <v>13</v>
      </c>
      <c r="C1098" s="6" t="s">
        <v>199</v>
      </c>
      <c r="D1098" s="6" t="s">
        <v>200</v>
      </c>
      <c r="E1098" s="6" t="s">
        <v>97</v>
      </c>
      <c r="F1098" s="6" t="s">
        <v>125</v>
      </c>
      <c r="G1098" s="6">
        <v>77</v>
      </c>
      <c r="H1098" s="6">
        <v>380</v>
      </c>
      <c r="I1098" s="6">
        <v>76</v>
      </c>
      <c r="J1098" s="6">
        <v>342</v>
      </c>
      <c r="K1098" s="6">
        <v>76</v>
      </c>
      <c r="L1098" s="6">
        <v>344</v>
      </c>
      <c r="M1098" s="6" t="s">
        <v>1097</v>
      </c>
      <c r="N1098" s="6" t="s">
        <v>1092</v>
      </c>
      <c r="O1098" s="6" t="s">
        <v>1093</v>
      </c>
      <c r="P1098" s="6" t="s">
        <v>1094</v>
      </c>
      <c r="Q1098" s="6"/>
      <c r="R1098" s="6"/>
    </row>
    <row r="1099" spans="1:18" x14ac:dyDescent="0.25">
      <c r="A1099" s="6" t="s">
        <v>0</v>
      </c>
      <c r="B1099" s="6" t="s">
        <v>13</v>
      </c>
      <c r="C1099" s="6" t="s">
        <v>199</v>
      </c>
      <c r="D1099" s="6" t="s">
        <v>200</v>
      </c>
      <c r="E1099" s="6" t="s">
        <v>97</v>
      </c>
      <c r="F1099" s="6" t="s">
        <v>125</v>
      </c>
      <c r="G1099" s="6">
        <v>77</v>
      </c>
      <c r="H1099" s="6">
        <v>380</v>
      </c>
      <c r="I1099" s="6">
        <v>76</v>
      </c>
      <c r="J1099" s="6">
        <v>342</v>
      </c>
      <c r="K1099" s="6">
        <v>76</v>
      </c>
      <c r="L1099" s="6">
        <v>344</v>
      </c>
      <c r="M1099" s="6" t="s">
        <v>1097</v>
      </c>
      <c r="N1099" s="6" t="s">
        <v>1095</v>
      </c>
      <c r="O1099" s="6" t="s">
        <v>36</v>
      </c>
      <c r="P1099" s="6" t="s">
        <v>1116</v>
      </c>
      <c r="Q1099" s="6"/>
      <c r="R1099" s="6"/>
    </row>
    <row r="1100" spans="1:18" x14ac:dyDescent="0.25">
      <c r="A1100" s="6" t="s">
        <v>0</v>
      </c>
      <c r="B1100" s="6" t="s">
        <v>13</v>
      </c>
      <c r="C1100" s="6" t="s">
        <v>199</v>
      </c>
      <c r="D1100" s="6" t="s">
        <v>200</v>
      </c>
      <c r="E1100" s="6" t="s">
        <v>97</v>
      </c>
      <c r="F1100" s="6" t="s">
        <v>125</v>
      </c>
      <c r="G1100" s="6">
        <v>77</v>
      </c>
      <c r="H1100" s="6">
        <v>380</v>
      </c>
      <c r="I1100" s="6">
        <v>76</v>
      </c>
      <c r="J1100" s="6">
        <v>342</v>
      </c>
      <c r="K1100" s="6">
        <v>76</v>
      </c>
      <c r="L1100" s="6">
        <v>344</v>
      </c>
      <c r="M1100" s="6" t="s">
        <v>1101</v>
      </c>
      <c r="N1100" s="6" t="s">
        <v>1090</v>
      </c>
      <c r="O1100" s="6" t="s">
        <v>38</v>
      </c>
      <c r="P1100" s="6" t="s">
        <v>1091</v>
      </c>
      <c r="Q1100" s="6"/>
      <c r="R1100" s="6"/>
    </row>
    <row r="1101" spans="1:18" x14ac:dyDescent="0.25">
      <c r="A1101" s="6" t="s">
        <v>0</v>
      </c>
      <c r="B1101" s="6" t="s">
        <v>13</v>
      </c>
      <c r="C1101" s="6" t="s">
        <v>199</v>
      </c>
      <c r="D1101" s="6" t="s">
        <v>200</v>
      </c>
      <c r="E1101" s="6" t="s">
        <v>97</v>
      </c>
      <c r="F1101" s="6" t="s">
        <v>125</v>
      </c>
      <c r="G1101" s="6">
        <v>77</v>
      </c>
      <c r="H1101" s="6">
        <v>380</v>
      </c>
      <c r="I1101" s="6">
        <v>76</v>
      </c>
      <c r="J1101" s="6">
        <v>342</v>
      </c>
      <c r="K1101" s="6">
        <v>76</v>
      </c>
      <c r="L1101" s="6">
        <v>344</v>
      </c>
      <c r="M1101" s="6" t="s">
        <v>1101</v>
      </c>
      <c r="N1101" s="6" t="s">
        <v>1092</v>
      </c>
      <c r="O1101" s="6" t="s">
        <v>36</v>
      </c>
      <c r="P1101" s="6" t="s">
        <v>1105</v>
      </c>
      <c r="Q1101" s="6"/>
      <c r="R1101" s="6"/>
    </row>
    <row r="1102" spans="1:18" x14ac:dyDescent="0.25">
      <c r="A1102" s="6" t="s">
        <v>0</v>
      </c>
      <c r="B1102" s="6" t="s">
        <v>13</v>
      </c>
      <c r="C1102" s="6" t="s">
        <v>199</v>
      </c>
      <c r="D1102" s="6" t="s">
        <v>200</v>
      </c>
      <c r="E1102" s="6" t="s">
        <v>97</v>
      </c>
      <c r="F1102" s="6" t="s">
        <v>125</v>
      </c>
      <c r="G1102" s="6">
        <v>77</v>
      </c>
      <c r="H1102" s="6">
        <v>380</v>
      </c>
      <c r="I1102" s="6">
        <v>76</v>
      </c>
      <c r="J1102" s="6">
        <v>342</v>
      </c>
      <c r="K1102" s="6">
        <v>76</v>
      </c>
      <c r="L1102" s="6">
        <v>344</v>
      </c>
      <c r="M1102" s="6" t="s">
        <v>1101</v>
      </c>
      <c r="N1102" s="6" t="s">
        <v>1095</v>
      </c>
      <c r="O1102" s="6" t="s">
        <v>38</v>
      </c>
      <c r="P1102" s="6" t="s">
        <v>1102</v>
      </c>
      <c r="Q1102" s="6"/>
      <c r="R1102" s="6"/>
    </row>
    <row r="1103" spans="1:18" x14ac:dyDescent="0.25">
      <c r="A1103" s="6" t="s">
        <v>0</v>
      </c>
      <c r="B1103" s="6" t="s">
        <v>13</v>
      </c>
      <c r="C1103" s="6" t="s">
        <v>199</v>
      </c>
      <c r="D1103" s="6" t="s">
        <v>200</v>
      </c>
      <c r="E1103" s="6" t="s">
        <v>97</v>
      </c>
      <c r="F1103" s="6" t="s">
        <v>125</v>
      </c>
      <c r="G1103" s="6">
        <v>77</v>
      </c>
      <c r="H1103" s="6">
        <v>380</v>
      </c>
      <c r="I1103" s="6">
        <v>76</v>
      </c>
      <c r="J1103" s="6">
        <v>342</v>
      </c>
      <c r="K1103" s="6">
        <v>76</v>
      </c>
      <c r="L1103" s="6">
        <v>344</v>
      </c>
      <c r="M1103" s="6" t="s">
        <v>1106</v>
      </c>
      <c r="N1103" s="6" t="s">
        <v>1090</v>
      </c>
      <c r="O1103" s="6" t="s">
        <v>38</v>
      </c>
      <c r="P1103" s="6" t="s">
        <v>1091</v>
      </c>
      <c r="Q1103" s="6"/>
      <c r="R1103" s="6"/>
    </row>
    <row r="1104" spans="1:18" x14ac:dyDescent="0.25">
      <c r="A1104" s="6" t="s">
        <v>0</v>
      </c>
      <c r="B1104" s="6" t="s">
        <v>13</v>
      </c>
      <c r="C1104" s="6" t="s">
        <v>199</v>
      </c>
      <c r="D1104" s="6" t="s">
        <v>200</v>
      </c>
      <c r="E1104" s="6" t="s">
        <v>97</v>
      </c>
      <c r="F1104" s="6" t="s">
        <v>125</v>
      </c>
      <c r="G1104" s="6">
        <v>77</v>
      </c>
      <c r="H1104" s="6">
        <v>380</v>
      </c>
      <c r="I1104" s="6">
        <v>76</v>
      </c>
      <c r="J1104" s="6">
        <v>342</v>
      </c>
      <c r="K1104" s="6">
        <v>76</v>
      </c>
      <c r="L1104" s="6">
        <v>344</v>
      </c>
      <c r="M1104" s="6" t="s">
        <v>1106</v>
      </c>
      <c r="N1104" s="6" t="s">
        <v>1092</v>
      </c>
      <c r="O1104" s="6" t="s">
        <v>1103</v>
      </c>
      <c r="P1104" s="6" t="s">
        <v>1104</v>
      </c>
      <c r="Q1104" s="6"/>
      <c r="R1104" s="6"/>
    </row>
    <row r="1105" spans="1:18" x14ac:dyDescent="0.25">
      <c r="A1105" s="6" t="s">
        <v>0</v>
      </c>
      <c r="B1105" s="6" t="s">
        <v>13</v>
      </c>
      <c r="C1105" s="6" t="s">
        <v>199</v>
      </c>
      <c r="D1105" s="6" t="s">
        <v>200</v>
      </c>
      <c r="E1105" s="6" t="s">
        <v>97</v>
      </c>
      <c r="F1105" s="6" t="s">
        <v>125</v>
      </c>
      <c r="G1105" s="6">
        <v>77</v>
      </c>
      <c r="H1105" s="6">
        <v>380</v>
      </c>
      <c r="I1105" s="6">
        <v>76</v>
      </c>
      <c r="J1105" s="6">
        <v>342</v>
      </c>
      <c r="K1105" s="6">
        <v>76</v>
      </c>
      <c r="L1105" s="6">
        <v>344</v>
      </c>
      <c r="M1105" s="6" t="s">
        <v>1106</v>
      </c>
      <c r="N1105" s="6" t="s">
        <v>1095</v>
      </c>
      <c r="O1105" s="6" t="s">
        <v>36</v>
      </c>
      <c r="P1105" s="6" t="s">
        <v>1096</v>
      </c>
      <c r="Q1105" s="6"/>
      <c r="R1105" s="6"/>
    </row>
    <row r="1106" spans="1:18" x14ac:dyDescent="0.25">
      <c r="A1106" s="6" t="s">
        <v>0</v>
      </c>
      <c r="B1106" s="6" t="s">
        <v>13</v>
      </c>
      <c r="C1106" s="6" t="s">
        <v>245</v>
      </c>
      <c r="D1106" s="6" t="s">
        <v>246</v>
      </c>
      <c r="E1106" s="6" t="s">
        <v>97</v>
      </c>
      <c r="F1106" s="6" t="s">
        <v>98</v>
      </c>
      <c r="G1106" s="6">
        <v>25</v>
      </c>
      <c r="H1106" s="6">
        <v>133</v>
      </c>
      <c r="I1106" s="6">
        <v>22</v>
      </c>
      <c r="J1106" s="6">
        <v>95</v>
      </c>
      <c r="K1106" s="6">
        <v>25</v>
      </c>
      <c r="L1106" s="6">
        <v>134</v>
      </c>
      <c r="M1106" s="6" t="s">
        <v>1089</v>
      </c>
      <c r="N1106" s="6" t="s">
        <v>1090</v>
      </c>
      <c r="O1106" s="6" t="s">
        <v>1093</v>
      </c>
      <c r="P1106" s="6" t="s">
        <v>1094</v>
      </c>
      <c r="Q1106" s="6"/>
      <c r="R1106" s="6"/>
    </row>
    <row r="1107" spans="1:18" x14ac:dyDescent="0.25">
      <c r="A1107" s="6" t="s">
        <v>0</v>
      </c>
      <c r="B1107" s="6" t="s">
        <v>13</v>
      </c>
      <c r="C1107" s="6" t="s">
        <v>245</v>
      </c>
      <c r="D1107" s="6" t="s">
        <v>246</v>
      </c>
      <c r="E1107" s="6" t="s">
        <v>97</v>
      </c>
      <c r="F1107" s="6" t="s">
        <v>98</v>
      </c>
      <c r="G1107" s="6">
        <v>25</v>
      </c>
      <c r="H1107" s="6">
        <v>133</v>
      </c>
      <c r="I1107" s="6">
        <v>22</v>
      </c>
      <c r="J1107" s="6">
        <v>95</v>
      </c>
      <c r="K1107" s="6">
        <v>25</v>
      </c>
      <c r="L1107" s="6">
        <v>134</v>
      </c>
      <c r="M1107" s="6" t="s">
        <v>1089</v>
      </c>
      <c r="N1107" s="6" t="s">
        <v>1092</v>
      </c>
      <c r="O1107" s="6" t="s">
        <v>36</v>
      </c>
      <c r="P1107" s="6" t="s">
        <v>1121</v>
      </c>
      <c r="Q1107" s="6"/>
      <c r="R1107" s="6"/>
    </row>
    <row r="1108" spans="1:18" x14ac:dyDescent="0.25">
      <c r="A1108" s="6" t="s">
        <v>0</v>
      </c>
      <c r="B1108" s="6" t="s">
        <v>13</v>
      </c>
      <c r="C1108" s="6" t="s">
        <v>245</v>
      </c>
      <c r="D1108" s="6" t="s">
        <v>246</v>
      </c>
      <c r="E1108" s="6" t="s">
        <v>97</v>
      </c>
      <c r="F1108" s="6" t="s">
        <v>98</v>
      </c>
      <c r="G1108" s="6">
        <v>25</v>
      </c>
      <c r="H1108" s="6">
        <v>133</v>
      </c>
      <c r="I1108" s="6">
        <v>22</v>
      </c>
      <c r="J1108" s="6">
        <v>95</v>
      </c>
      <c r="K1108" s="6">
        <v>25</v>
      </c>
      <c r="L1108" s="6">
        <v>134</v>
      </c>
      <c r="M1108" s="6" t="s">
        <v>1089</v>
      </c>
      <c r="N1108" s="6" t="s">
        <v>1095</v>
      </c>
      <c r="O1108" s="6" t="s">
        <v>39</v>
      </c>
      <c r="P1108" s="6" t="s">
        <v>1112</v>
      </c>
      <c r="Q1108" s="6"/>
      <c r="R1108" s="6"/>
    </row>
    <row r="1109" spans="1:18" x14ac:dyDescent="0.25">
      <c r="A1109" s="6" t="s">
        <v>0</v>
      </c>
      <c r="B1109" s="6" t="s">
        <v>13</v>
      </c>
      <c r="C1109" s="6" t="s">
        <v>245</v>
      </c>
      <c r="D1109" s="6" t="s">
        <v>246</v>
      </c>
      <c r="E1109" s="6" t="s">
        <v>97</v>
      </c>
      <c r="F1109" s="6" t="s">
        <v>98</v>
      </c>
      <c r="G1109" s="6">
        <v>25</v>
      </c>
      <c r="H1109" s="6">
        <v>133</v>
      </c>
      <c r="I1109" s="6">
        <v>22</v>
      </c>
      <c r="J1109" s="6">
        <v>95</v>
      </c>
      <c r="K1109" s="6">
        <v>25</v>
      </c>
      <c r="L1109" s="6">
        <v>134</v>
      </c>
      <c r="M1109" s="6" t="s">
        <v>1097</v>
      </c>
      <c r="N1109" s="6" t="s">
        <v>1090</v>
      </c>
      <c r="O1109" s="6" t="s">
        <v>1093</v>
      </c>
      <c r="P1109" s="6" t="s">
        <v>1094</v>
      </c>
      <c r="Q1109" s="6"/>
      <c r="R1109" s="6"/>
    </row>
    <row r="1110" spans="1:18" x14ac:dyDescent="0.25">
      <c r="A1110" s="6" t="s">
        <v>0</v>
      </c>
      <c r="B1110" s="6" t="s">
        <v>13</v>
      </c>
      <c r="C1110" s="6" t="s">
        <v>245</v>
      </c>
      <c r="D1110" s="6" t="s">
        <v>246</v>
      </c>
      <c r="E1110" s="6" t="s">
        <v>97</v>
      </c>
      <c r="F1110" s="6" t="s">
        <v>98</v>
      </c>
      <c r="G1110" s="6">
        <v>25</v>
      </c>
      <c r="H1110" s="6">
        <v>133</v>
      </c>
      <c r="I1110" s="6">
        <v>22</v>
      </c>
      <c r="J1110" s="6">
        <v>95</v>
      </c>
      <c r="K1110" s="6">
        <v>25</v>
      </c>
      <c r="L1110" s="6">
        <v>134</v>
      </c>
      <c r="M1110" s="6" t="s">
        <v>1097</v>
      </c>
      <c r="N1110" s="6" t="s">
        <v>1092</v>
      </c>
      <c r="O1110" s="6" t="s">
        <v>38</v>
      </c>
      <c r="P1110" s="6" t="s">
        <v>1109</v>
      </c>
      <c r="Q1110" s="6"/>
      <c r="R1110" s="6"/>
    </row>
    <row r="1111" spans="1:18" x14ac:dyDescent="0.25">
      <c r="A1111" s="6" t="s">
        <v>0</v>
      </c>
      <c r="B1111" s="6" t="s">
        <v>13</v>
      </c>
      <c r="C1111" s="6" t="s">
        <v>245</v>
      </c>
      <c r="D1111" s="6" t="s">
        <v>246</v>
      </c>
      <c r="E1111" s="6" t="s">
        <v>97</v>
      </c>
      <c r="F1111" s="6" t="s">
        <v>98</v>
      </c>
      <c r="G1111" s="6">
        <v>25</v>
      </c>
      <c r="H1111" s="6">
        <v>133</v>
      </c>
      <c r="I1111" s="6">
        <v>22</v>
      </c>
      <c r="J1111" s="6">
        <v>95</v>
      </c>
      <c r="K1111" s="6">
        <v>25</v>
      </c>
      <c r="L1111" s="6">
        <v>134</v>
      </c>
      <c r="M1111" s="6" t="s">
        <v>1097</v>
      </c>
      <c r="N1111" s="6" t="s">
        <v>1095</v>
      </c>
      <c r="O1111" s="6" t="s">
        <v>26</v>
      </c>
      <c r="P1111" s="6" t="s">
        <v>1099</v>
      </c>
      <c r="Q1111" s="6"/>
      <c r="R1111" s="6"/>
    </row>
    <row r="1112" spans="1:18" x14ac:dyDescent="0.25">
      <c r="A1112" s="6" t="s">
        <v>0</v>
      </c>
      <c r="B1112" s="6" t="s">
        <v>13</v>
      </c>
      <c r="C1112" s="6" t="s">
        <v>245</v>
      </c>
      <c r="D1112" s="6" t="s">
        <v>246</v>
      </c>
      <c r="E1112" s="6" t="s">
        <v>97</v>
      </c>
      <c r="F1112" s="6" t="s">
        <v>98</v>
      </c>
      <c r="G1112" s="6">
        <v>25</v>
      </c>
      <c r="H1112" s="6">
        <v>133</v>
      </c>
      <c r="I1112" s="6">
        <v>22</v>
      </c>
      <c r="J1112" s="6">
        <v>95</v>
      </c>
      <c r="K1112" s="6">
        <v>25</v>
      </c>
      <c r="L1112" s="6">
        <v>134</v>
      </c>
      <c r="M1112" s="6" t="s">
        <v>1101</v>
      </c>
      <c r="N1112" s="6" t="s">
        <v>1090</v>
      </c>
      <c r="O1112" s="6" t="s">
        <v>38</v>
      </c>
      <c r="P1112" s="6" t="s">
        <v>1091</v>
      </c>
      <c r="Q1112" s="6"/>
      <c r="R1112" s="6"/>
    </row>
    <row r="1113" spans="1:18" x14ac:dyDescent="0.25">
      <c r="A1113" s="6" t="s">
        <v>0</v>
      </c>
      <c r="B1113" s="6" t="s">
        <v>13</v>
      </c>
      <c r="C1113" s="6" t="s">
        <v>245</v>
      </c>
      <c r="D1113" s="6" t="s">
        <v>246</v>
      </c>
      <c r="E1113" s="6" t="s">
        <v>97</v>
      </c>
      <c r="F1113" s="6" t="s">
        <v>98</v>
      </c>
      <c r="G1113" s="6">
        <v>25</v>
      </c>
      <c r="H1113" s="6">
        <v>133</v>
      </c>
      <c r="I1113" s="6">
        <v>22</v>
      </c>
      <c r="J1113" s="6">
        <v>95</v>
      </c>
      <c r="K1113" s="6">
        <v>25</v>
      </c>
      <c r="L1113" s="6">
        <v>134</v>
      </c>
      <c r="M1113" s="6" t="s">
        <v>1101</v>
      </c>
      <c r="N1113" s="6" t="s">
        <v>1092</v>
      </c>
      <c r="O1113" s="6" t="s">
        <v>38</v>
      </c>
      <c r="P1113" s="6" t="s">
        <v>1102</v>
      </c>
      <c r="Q1113" s="6"/>
      <c r="R1113" s="6"/>
    </row>
    <row r="1114" spans="1:18" x14ac:dyDescent="0.25">
      <c r="A1114" s="6" t="s">
        <v>0</v>
      </c>
      <c r="B1114" s="6" t="s">
        <v>13</v>
      </c>
      <c r="C1114" s="6" t="s">
        <v>245</v>
      </c>
      <c r="D1114" s="6" t="s">
        <v>246</v>
      </c>
      <c r="E1114" s="6" t="s">
        <v>97</v>
      </c>
      <c r="F1114" s="6" t="s">
        <v>98</v>
      </c>
      <c r="G1114" s="6">
        <v>25</v>
      </c>
      <c r="H1114" s="6">
        <v>133</v>
      </c>
      <c r="I1114" s="6">
        <v>22</v>
      </c>
      <c r="J1114" s="6">
        <v>95</v>
      </c>
      <c r="K1114" s="6">
        <v>25</v>
      </c>
      <c r="L1114" s="6">
        <v>134</v>
      </c>
      <c r="M1114" s="6" t="s">
        <v>1101</v>
      </c>
      <c r="N1114" s="6" t="s">
        <v>1095</v>
      </c>
      <c r="O1114" s="6" t="s">
        <v>1103</v>
      </c>
      <c r="P1114" s="6" t="s">
        <v>1113</v>
      </c>
      <c r="Q1114" s="6"/>
      <c r="R1114" s="6"/>
    </row>
    <row r="1115" spans="1:18" x14ac:dyDescent="0.25">
      <c r="A1115" s="6" t="s">
        <v>0</v>
      </c>
      <c r="B1115" s="6" t="s">
        <v>13</v>
      </c>
      <c r="C1115" s="6" t="s">
        <v>245</v>
      </c>
      <c r="D1115" s="6" t="s">
        <v>246</v>
      </c>
      <c r="E1115" s="6" t="s">
        <v>97</v>
      </c>
      <c r="F1115" s="6" t="s">
        <v>98</v>
      </c>
      <c r="G1115" s="6">
        <v>25</v>
      </c>
      <c r="H1115" s="6">
        <v>133</v>
      </c>
      <c r="I1115" s="6">
        <v>22</v>
      </c>
      <c r="J1115" s="6">
        <v>95</v>
      </c>
      <c r="K1115" s="6">
        <v>25</v>
      </c>
      <c r="L1115" s="6">
        <v>134</v>
      </c>
      <c r="M1115" s="6" t="s">
        <v>1106</v>
      </c>
      <c r="N1115" s="6" t="s">
        <v>1090</v>
      </c>
      <c r="O1115" s="6" t="s">
        <v>26</v>
      </c>
      <c r="P1115" s="6" t="s">
        <v>1100</v>
      </c>
      <c r="Q1115" s="6"/>
      <c r="R1115" s="6"/>
    </row>
    <row r="1116" spans="1:18" x14ac:dyDescent="0.25">
      <c r="A1116" s="6" t="s">
        <v>0</v>
      </c>
      <c r="B1116" s="6" t="s">
        <v>13</v>
      </c>
      <c r="C1116" s="6" t="s">
        <v>245</v>
      </c>
      <c r="D1116" s="6" t="s">
        <v>246</v>
      </c>
      <c r="E1116" s="6" t="s">
        <v>97</v>
      </c>
      <c r="F1116" s="6" t="s">
        <v>98</v>
      </c>
      <c r="G1116" s="6">
        <v>25</v>
      </c>
      <c r="H1116" s="6">
        <v>133</v>
      </c>
      <c r="I1116" s="6">
        <v>22</v>
      </c>
      <c r="J1116" s="6">
        <v>95</v>
      </c>
      <c r="K1116" s="6">
        <v>25</v>
      </c>
      <c r="L1116" s="6">
        <v>134</v>
      </c>
      <c r="M1116" s="6" t="s">
        <v>1106</v>
      </c>
      <c r="N1116" s="6" t="s">
        <v>1092</v>
      </c>
      <c r="O1116" s="6" t="s">
        <v>26</v>
      </c>
      <c r="P1116" s="6" t="s">
        <v>1098</v>
      </c>
      <c r="Q1116" s="6"/>
      <c r="R1116" s="6"/>
    </row>
    <row r="1117" spans="1:18" x14ac:dyDescent="0.25">
      <c r="A1117" s="6" t="s">
        <v>0</v>
      </c>
      <c r="B1117" s="6" t="s">
        <v>13</v>
      </c>
      <c r="C1117" s="6" t="s">
        <v>245</v>
      </c>
      <c r="D1117" s="6" t="s">
        <v>246</v>
      </c>
      <c r="E1117" s="6" t="s">
        <v>97</v>
      </c>
      <c r="F1117" s="6" t="s">
        <v>98</v>
      </c>
      <c r="G1117" s="6">
        <v>25</v>
      </c>
      <c r="H1117" s="6">
        <v>133</v>
      </c>
      <c r="I1117" s="6">
        <v>22</v>
      </c>
      <c r="J1117" s="6">
        <v>95</v>
      </c>
      <c r="K1117" s="6">
        <v>25</v>
      </c>
      <c r="L1117" s="6">
        <v>134</v>
      </c>
      <c r="M1117" s="6" t="s">
        <v>1106</v>
      </c>
      <c r="N1117" s="6" t="s">
        <v>1095</v>
      </c>
      <c r="O1117" s="6" t="s">
        <v>38</v>
      </c>
      <c r="P1117" s="6" t="s">
        <v>1109</v>
      </c>
      <c r="Q1117" s="6"/>
      <c r="R1117" s="6"/>
    </row>
    <row r="1118" spans="1:18" x14ac:dyDescent="0.25">
      <c r="A1118" s="6" t="s">
        <v>0</v>
      </c>
      <c r="B1118" s="6" t="s">
        <v>13</v>
      </c>
      <c r="C1118" s="6" t="s">
        <v>247</v>
      </c>
      <c r="D1118" s="6" t="s">
        <v>248</v>
      </c>
      <c r="E1118" s="6" t="s">
        <v>97</v>
      </c>
      <c r="F1118" s="6" t="s">
        <v>98</v>
      </c>
      <c r="G1118" s="6">
        <v>10</v>
      </c>
      <c r="H1118" s="6">
        <v>39</v>
      </c>
      <c r="I1118" s="6">
        <v>7</v>
      </c>
      <c r="J1118" s="6">
        <v>25</v>
      </c>
      <c r="K1118" s="6">
        <v>10</v>
      </c>
      <c r="L1118" s="6">
        <v>39</v>
      </c>
      <c r="M1118" s="6" t="s">
        <v>1089</v>
      </c>
      <c r="N1118" s="6" t="s">
        <v>1090</v>
      </c>
      <c r="O1118" s="6" t="s">
        <v>38</v>
      </c>
      <c r="P1118" s="6" t="s">
        <v>1109</v>
      </c>
      <c r="Q1118" s="6"/>
      <c r="R1118" s="6"/>
    </row>
    <row r="1119" spans="1:18" x14ac:dyDescent="0.25">
      <c r="A1119" s="6" t="s">
        <v>0</v>
      </c>
      <c r="B1119" s="6" t="s">
        <v>13</v>
      </c>
      <c r="C1119" s="6" t="s">
        <v>247</v>
      </c>
      <c r="D1119" s="6" t="s">
        <v>248</v>
      </c>
      <c r="E1119" s="6" t="s">
        <v>97</v>
      </c>
      <c r="F1119" s="6" t="s">
        <v>98</v>
      </c>
      <c r="G1119" s="6">
        <v>10</v>
      </c>
      <c r="H1119" s="6">
        <v>39</v>
      </c>
      <c r="I1119" s="6">
        <v>7</v>
      </c>
      <c r="J1119" s="6">
        <v>25</v>
      </c>
      <c r="K1119" s="6">
        <v>10</v>
      </c>
      <c r="L1119" s="6">
        <v>39</v>
      </c>
      <c r="M1119" s="6" t="s">
        <v>1089</v>
      </c>
      <c r="N1119" s="6" t="s">
        <v>1092</v>
      </c>
      <c r="O1119" s="6" t="s">
        <v>36</v>
      </c>
      <c r="P1119" s="6" t="s">
        <v>1096</v>
      </c>
      <c r="Q1119" s="6"/>
      <c r="R1119" s="6"/>
    </row>
    <row r="1120" spans="1:18" x14ac:dyDescent="0.25">
      <c r="A1120" s="6" t="s">
        <v>0</v>
      </c>
      <c r="B1120" s="6" t="s">
        <v>13</v>
      </c>
      <c r="C1120" s="6" t="s">
        <v>247</v>
      </c>
      <c r="D1120" s="6" t="s">
        <v>248</v>
      </c>
      <c r="E1120" s="6" t="s">
        <v>97</v>
      </c>
      <c r="F1120" s="6" t="s">
        <v>98</v>
      </c>
      <c r="G1120" s="6">
        <v>10</v>
      </c>
      <c r="H1120" s="6">
        <v>39</v>
      </c>
      <c r="I1120" s="6">
        <v>7</v>
      </c>
      <c r="J1120" s="6">
        <v>25</v>
      </c>
      <c r="K1120" s="6">
        <v>10</v>
      </c>
      <c r="L1120" s="6">
        <v>39</v>
      </c>
      <c r="M1120" s="6" t="s">
        <v>1089</v>
      </c>
      <c r="N1120" s="6" t="s">
        <v>1095</v>
      </c>
      <c r="O1120" s="6" t="s">
        <v>38</v>
      </c>
      <c r="P1120" s="6" t="s">
        <v>1110</v>
      </c>
      <c r="Q1120" s="6"/>
      <c r="R1120" s="6"/>
    </row>
    <row r="1121" spans="1:18" x14ac:dyDescent="0.25">
      <c r="A1121" s="6" t="s">
        <v>0</v>
      </c>
      <c r="B1121" s="6" t="s">
        <v>13</v>
      </c>
      <c r="C1121" s="6" t="s">
        <v>247</v>
      </c>
      <c r="D1121" s="6" t="s">
        <v>248</v>
      </c>
      <c r="E1121" s="6" t="s">
        <v>97</v>
      </c>
      <c r="F1121" s="6" t="s">
        <v>98</v>
      </c>
      <c r="G1121" s="6">
        <v>10</v>
      </c>
      <c r="H1121" s="6">
        <v>39</v>
      </c>
      <c r="I1121" s="6">
        <v>7</v>
      </c>
      <c r="J1121" s="6">
        <v>25</v>
      </c>
      <c r="K1121" s="6">
        <v>10</v>
      </c>
      <c r="L1121" s="6">
        <v>39</v>
      </c>
      <c r="M1121" s="6" t="s">
        <v>1097</v>
      </c>
      <c r="N1121" s="6" t="s">
        <v>1090</v>
      </c>
      <c r="O1121" s="6" t="s">
        <v>1093</v>
      </c>
      <c r="P1121" s="6" t="s">
        <v>1094</v>
      </c>
      <c r="Q1121" s="6"/>
      <c r="R1121" s="6"/>
    </row>
    <row r="1122" spans="1:18" x14ac:dyDescent="0.25">
      <c r="A1122" s="6" t="s">
        <v>0</v>
      </c>
      <c r="B1122" s="6" t="s">
        <v>13</v>
      </c>
      <c r="C1122" s="6" t="s">
        <v>247</v>
      </c>
      <c r="D1122" s="6" t="s">
        <v>248</v>
      </c>
      <c r="E1122" s="6" t="s">
        <v>97</v>
      </c>
      <c r="F1122" s="6" t="s">
        <v>98</v>
      </c>
      <c r="G1122" s="6">
        <v>10</v>
      </c>
      <c r="H1122" s="6">
        <v>39</v>
      </c>
      <c r="I1122" s="6">
        <v>7</v>
      </c>
      <c r="J1122" s="6">
        <v>25</v>
      </c>
      <c r="K1122" s="6">
        <v>10</v>
      </c>
      <c r="L1122" s="6">
        <v>39</v>
      </c>
      <c r="M1122" s="6" t="s">
        <v>1097</v>
      </c>
      <c r="N1122" s="6" t="s">
        <v>1092</v>
      </c>
      <c r="O1122" s="6" t="s">
        <v>38</v>
      </c>
      <c r="P1122" s="6" t="s">
        <v>1109</v>
      </c>
      <c r="Q1122" s="6"/>
      <c r="R1122" s="6"/>
    </row>
    <row r="1123" spans="1:18" x14ac:dyDescent="0.25">
      <c r="A1123" s="6" t="s">
        <v>0</v>
      </c>
      <c r="B1123" s="6" t="s">
        <v>13</v>
      </c>
      <c r="C1123" s="6" t="s">
        <v>247</v>
      </c>
      <c r="D1123" s="6" t="s">
        <v>248</v>
      </c>
      <c r="E1123" s="6" t="s">
        <v>97</v>
      </c>
      <c r="F1123" s="6" t="s">
        <v>98</v>
      </c>
      <c r="G1123" s="6">
        <v>10</v>
      </c>
      <c r="H1123" s="6">
        <v>39</v>
      </c>
      <c r="I1123" s="6">
        <v>7</v>
      </c>
      <c r="J1123" s="6">
        <v>25</v>
      </c>
      <c r="K1123" s="6">
        <v>10</v>
      </c>
      <c r="L1123" s="6">
        <v>39</v>
      </c>
      <c r="M1123" s="6" t="s">
        <v>1097</v>
      </c>
      <c r="N1123" s="6" t="s">
        <v>1095</v>
      </c>
      <c r="O1123" s="6" t="s">
        <v>38</v>
      </c>
      <c r="P1123" s="6" t="s">
        <v>1091</v>
      </c>
      <c r="Q1123" s="6"/>
      <c r="R1123" s="6"/>
    </row>
    <row r="1124" spans="1:18" x14ac:dyDescent="0.25">
      <c r="A1124" s="6" t="s">
        <v>0</v>
      </c>
      <c r="B1124" s="6" t="s">
        <v>13</v>
      </c>
      <c r="C1124" s="6" t="s">
        <v>247</v>
      </c>
      <c r="D1124" s="6" t="s">
        <v>248</v>
      </c>
      <c r="E1124" s="6" t="s">
        <v>97</v>
      </c>
      <c r="F1124" s="6" t="s">
        <v>98</v>
      </c>
      <c r="G1124" s="6">
        <v>10</v>
      </c>
      <c r="H1124" s="6">
        <v>39</v>
      </c>
      <c r="I1124" s="6">
        <v>7</v>
      </c>
      <c r="J1124" s="6">
        <v>25</v>
      </c>
      <c r="K1124" s="6">
        <v>10</v>
      </c>
      <c r="L1124" s="6">
        <v>39</v>
      </c>
      <c r="M1124" s="6" t="s">
        <v>1101</v>
      </c>
      <c r="N1124" s="6" t="s">
        <v>1090</v>
      </c>
      <c r="O1124" s="6" t="s">
        <v>38</v>
      </c>
      <c r="P1124" s="6" t="s">
        <v>1091</v>
      </c>
      <c r="Q1124" s="6"/>
      <c r="R1124" s="6"/>
    </row>
    <row r="1125" spans="1:18" x14ac:dyDescent="0.25">
      <c r="A1125" s="6" t="s">
        <v>0</v>
      </c>
      <c r="B1125" s="6" t="s">
        <v>13</v>
      </c>
      <c r="C1125" s="6" t="s">
        <v>247</v>
      </c>
      <c r="D1125" s="6" t="s">
        <v>248</v>
      </c>
      <c r="E1125" s="6" t="s">
        <v>97</v>
      </c>
      <c r="F1125" s="6" t="s">
        <v>98</v>
      </c>
      <c r="G1125" s="6">
        <v>10</v>
      </c>
      <c r="H1125" s="6">
        <v>39</v>
      </c>
      <c r="I1125" s="6">
        <v>7</v>
      </c>
      <c r="J1125" s="6">
        <v>25</v>
      </c>
      <c r="K1125" s="6">
        <v>10</v>
      </c>
      <c r="L1125" s="6">
        <v>39</v>
      </c>
      <c r="M1125" s="6" t="s">
        <v>1101</v>
      </c>
      <c r="N1125" s="6" t="s">
        <v>1092</v>
      </c>
      <c r="O1125" s="6" t="s">
        <v>38</v>
      </c>
      <c r="P1125" s="6" t="s">
        <v>1109</v>
      </c>
      <c r="Q1125" s="6"/>
      <c r="R1125" s="6"/>
    </row>
    <row r="1126" spans="1:18" x14ac:dyDescent="0.25">
      <c r="A1126" s="6" t="s">
        <v>0</v>
      </c>
      <c r="B1126" s="6" t="s">
        <v>13</v>
      </c>
      <c r="C1126" s="6" t="s">
        <v>247</v>
      </c>
      <c r="D1126" s="6" t="s">
        <v>248</v>
      </c>
      <c r="E1126" s="6" t="s">
        <v>97</v>
      </c>
      <c r="F1126" s="6" t="s">
        <v>98</v>
      </c>
      <c r="G1126" s="6">
        <v>10</v>
      </c>
      <c r="H1126" s="6">
        <v>39</v>
      </c>
      <c r="I1126" s="6">
        <v>7</v>
      </c>
      <c r="J1126" s="6">
        <v>25</v>
      </c>
      <c r="K1126" s="6">
        <v>10</v>
      </c>
      <c r="L1126" s="6">
        <v>39</v>
      </c>
      <c r="M1126" s="6" t="s">
        <v>1101</v>
      </c>
      <c r="N1126" s="6" t="s">
        <v>1095</v>
      </c>
      <c r="O1126" s="6" t="s">
        <v>36</v>
      </c>
      <c r="P1126" s="6" t="s">
        <v>1105</v>
      </c>
      <c r="Q1126" s="6"/>
      <c r="R1126" s="6"/>
    </row>
    <row r="1127" spans="1:18" x14ac:dyDescent="0.25">
      <c r="A1127" s="6" t="s">
        <v>0</v>
      </c>
      <c r="B1127" s="6" t="s">
        <v>13</v>
      </c>
      <c r="C1127" s="6" t="s">
        <v>247</v>
      </c>
      <c r="D1127" s="6" t="s">
        <v>248</v>
      </c>
      <c r="E1127" s="6" t="s">
        <v>97</v>
      </c>
      <c r="F1127" s="6" t="s">
        <v>98</v>
      </c>
      <c r="G1127" s="6">
        <v>10</v>
      </c>
      <c r="H1127" s="6">
        <v>39</v>
      </c>
      <c r="I1127" s="6">
        <v>7</v>
      </c>
      <c r="J1127" s="6">
        <v>25</v>
      </c>
      <c r="K1127" s="6">
        <v>10</v>
      </c>
      <c r="L1127" s="6">
        <v>39</v>
      </c>
      <c r="M1127" s="6" t="s">
        <v>1106</v>
      </c>
      <c r="N1127" s="6" t="s">
        <v>1090</v>
      </c>
      <c r="O1127" s="6" t="s">
        <v>26</v>
      </c>
      <c r="P1127" s="6" t="s">
        <v>1100</v>
      </c>
      <c r="Q1127" s="6"/>
      <c r="R1127" s="6"/>
    </row>
    <row r="1128" spans="1:18" x14ac:dyDescent="0.25">
      <c r="A1128" s="6" t="s">
        <v>0</v>
      </c>
      <c r="B1128" s="6" t="s">
        <v>13</v>
      </c>
      <c r="C1128" s="6" t="s">
        <v>247</v>
      </c>
      <c r="D1128" s="6" t="s">
        <v>248</v>
      </c>
      <c r="E1128" s="6" t="s">
        <v>97</v>
      </c>
      <c r="F1128" s="6" t="s">
        <v>98</v>
      </c>
      <c r="G1128" s="6">
        <v>10</v>
      </c>
      <c r="H1128" s="6">
        <v>39</v>
      </c>
      <c r="I1128" s="6">
        <v>7</v>
      </c>
      <c r="J1128" s="6">
        <v>25</v>
      </c>
      <c r="K1128" s="6">
        <v>10</v>
      </c>
      <c r="L1128" s="6">
        <v>39</v>
      </c>
      <c r="M1128" s="6" t="s">
        <v>1106</v>
      </c>
      <c r="N1128" s="6" t="s">
        <v>1092</v>
      </c>
      <c r="O1128" s="6" t="s">
        <v>38</v>
      </c>
      <c r="P1128" s="6" t="s">
        <v>1102</v>
      </c>
      <c r="Q1128" s="6"/>
      <c r="R1128" s="6"/>
    </row>
    <row r="1129" spans="1:18" x14ac:dyDescent="0.25">
      <c r="A1129" s="6" t="s">
        <v>0</v>
      </c>
      <c r="B1129" s="6" t="s">
        <v>13</v>
      </c>
      <c r="C1129" s="6" t="s">
        <v>247</v>
      </c>
      <c r="D1129" s="6" t="s">
        <v>248</v>
      </c>
      <c r="E1129" s="6" t="s">
        <v>97</v>
      </c>
      <c r="F1129" s="6" t="s">
        <v>98</v>
      </c>
      <c r="G1129" s="6">
        <v>10</v>
      </c>
      <c r="H1129" s="6">
        <v>39</v>
      </c>
      <c r="I1129" s="6">
        <v>7</v>
      </c>
      <c r="J1129" s="6">
        <v>25</v>
      </c>
      <c r="K1129" s="6">
        <v>10</v>
      </c>
      <c r="L1129" s="6">
        <v>39</v>
      </c>
      <c r="M1129" s="6" t="s">
        <v>1106</v>
      </c>
      <c r="N1129" s="6" t="s">
        <v>1095</v>
      </c>
      <c r="O1129" s="6" t="s">
        <v>38</v>
      </c>
      <c r="P1129" s="6" t="s">
        <v>1109</v>
      </c>
      <c r="Q1129" s="6"/>
      <c r="R1129" s="6"/>
    </row>
    <row r="1130" spans="1:18" x14ac:dyDescent="0.25">
      <c r="A1130" s="6" t="s">
        <v>0</v>
      </c>
      <c r="B1130" s="6" t="s">
        <v>13</v>
      </c>
      <c r="C1130" s="6" t="s">
        <v>201</v>
      </c>
      <c r="D1130" s="6" t="s">
        <v>202</v>
      </c>
      <c r="E1130" s="6" t="s">
        <v>97</v>
      </c>
      <c r="F1130" s="6" t="s">
        <v>132</v>
      </c>
      <c r="G1130" s="6">
        <v>8</v>
      </c>
      <c r="H1130" s="6">
        <v>40</v>
      </c>
      <c r="I1130" s="6">
        <v>8</v>
      </c>
      <c r="J1130" s="6">
        <v>28</v>
      </c>
      <c r="K1130" s="6">
        <v>8</v>
      </c>
      <c r="L1130" s="6">
        <v>40</v>
      </c>
      <c r="M1130" s="6" t="s">
        <v>1089</v>
      </c>
      <c r="N1130" s="6" t="s">
        <v>1090</v>
      </c>
      <c r="O1130" s="6" t="s">
        <v>38</v>
      </c>
      <c r="P1130" s="6" t="s">
        <v>1109</v>
      </c>
      <c r="Q1130" s="6"/>
      <c r="R1130" s="6"/>
    </row>
    <row r="1131" spans="1:18" x14ac:dyDescent="0.25">
      <c r="A1131" s="6" t="s">
        <v>0</v>
      </c>
      <c r="B1131" s="6" t="s">
        <v>13</v>
      </c>
      <c r="C1131" s="6" t="s">
        <v>201</v>
      </c>
      <c r="D1131" s="6" t="s">
        <v>202</v>
      </c>
      <c r="E1131" s="6" t="s">
        <v>97</v>
      </c>
      <c r="F1131" s="6" t="s">
        <v>132</v>
      </c>
      <c r="G1131" s="6">
        <v>8</v>
      </c>
      <c r="H1131" s="6">
        <v>40</v>
      </c>
      <c r="I1131" s="6">
        <v>8</v>
      </c>
      <c r="J1131" s="6">
        <v>28</v>
      </c>
      <c r="K1131" s="6">
        <v>8</v>
      </c>
      <c r="L1131" s="6">
        <v>40</v>
      </c>
      <c r="M1131" s="6" t="s">
        <v>1089</v>
      </c>
      <c r="N1131" s="6" t="s">
        <v>1092</v>
      </c>
      <c r="O1131" s="6" t="s">
        <v>38</v>
      </c>
      <c r="P1131" s="6" t="s">
        <v>1091</v>
      </c>
      <c r="Q1131" s="6"/>
      <c r="R1131" s="6"/>
    </row>
    <row r="1132" spans="1:18" x14ac:dyDescent="0.25">
      <c r="A1132" s="6" t="s">
        <v>0</v>
      </c>
      <c r="B1132" s="6" t="s">
        <v>13</v>
      </c>
      <c r="C1132" s="6" t="s">
        <v>201</v>
      </c>
      <c r="D1132" s="6" t="s">
        <v>202</v>
      </c>
      <c r="E1132" s="6" t="s">
        <v>97</v>
      </c>
      <c r="F1132" s="6" t="s">
        <v>132</v>
      </c>
      <c r="G1132" s="6">
        <v>8</v>
      </c>
      <c r="H1132" s="6">
        <v>40</v>
      </c>
      <c r="I1132" s="6">
        <v>8</v>
      </c>
      <c r="J1132" s="6">
        <v>28</v>
      </c>
      <c r="K1132" s="6">
        <v>8</v>
      </c>
      <c r="L1132" s="6">
        <v>40</v>
      </c>
      <c r="M1132" s="6" t="s">
        <v>1089</v>
      </c>
      <c r="N1132" s="6" t="s">
        <v>1095</v>
      </c>
      <c r="O1132" s="6" t="s">
        <v>39</v>
      </c>
      <c r="P1132" s="6" t="s">
        <v>1107</v>
      </c>
      <c r="Q1132" s="6"/>
      <c r="R1132" s="6"/>
    </row>
    <row r="1133" spans="1:18" x14ac:dyDescent="0.25">
      <c r="A1133" s="6" t="s">
        <v>0</v>
      </c>
      <c r="B1133" s="6" t="s">
        <v>13</v>
      </c>
      <c r="C1133" s="6" t="s">
        <v>201</v>
      </c>
      <c r="D1133" s="6" t="s">
        <v>202</v>
      </c>
      <c r="E1133" s="6" t="s">
        <v>97</v>
      </c>
      <c r="F1133" s="6" t="s">
        <v>132</v>
      </c>
      <c r="G1133" s="6">
        <v>8</v>
      </c>
      <c r="H1133" s="6">
        <v>40</v>
      </c>
      <c r="I1133" s="6">
        <v>8</v>
      </c>
      <c r="J1133" s="6">
        <v>28</v>
      </c>
      <c r="K1133" s="6">
        <v>8</v>
      </c>
      <c r="L1133" s="6">
        <v>40</v>
      </c>
      <c r="M1133" s="6" t="s">
        <v>1097</v>
      </c>
      <c r="N1133" s="6" t="s">
        <v>1090</v>
      </c>
      <c r="O1133" s="6" t="s">
        <v>26</v>
      </c>
      <c r="P1133" s="6" t="s">
        <v>1099</v>
      </c>
      <c r="Q1133" s="6"/>
      <c r="R1133" s="6"/>
    </row>
    <row r="1134" spans="1:18" x14ac:dyDescent="0.25">
      <c r="A1134" s="6" t="s">
        <v>0</v>
      </c>
      <c r="B1134" s="6" t="s">
        <v>13</v>
      </c>
      <c r="C1134" s="6" t="s">
        <v>201</v>
      </c>
      <c r="D1134" s="6" t="s">
        <v>202</v>
      </c>
      <c r="E1134" s="6" t="s">
        <v>97</v>
      </c>
      <c r="F1134" s="6" t="s">
        <v>132</v>
      </c>
      <c r="G1134" s="6">
        <v>8</v>
      </c>
      <c r="H1134" s="6">
        <v>40</v>
      </c>
      <c r="I1134" s="6">
        <v>8</v>
      </c>
      <c r="J1134" s="6">
        <v>28</v>
      </c>
      <c r="K1134" s="6">
        <v>8</v>
      </c>
      <c r="L1134" s="6">
        <v>40</v>
      </c>
      <c r="M1134" s="6" t="s">
        <v>1097</v>
      </c>
      <c r="N1134" s="6" t="s">
        <v>1092</v>
      </c>
      <c r="O1134" s="6" t="s">
        <v>38</v>
      </c>
      <c r="P1134" s="6" t="s">
        <v>1110</v>
      </c>
      <c r="Q1134" s="6"/>
      <c r="R1134" s="6"/>
    </row>
    <row r="1135" spans="1:18" x14ac:dyDescent="0.25">
      <c r="A1135" s="6" t="s">
        <v>0</v>
      </c>
      <c r="B1135" s="6" t="s">
        <v>13</v>
      </c>
      <c r="C1135" s="6" t="s">
        <v>201</v>
      </c>
      <c r="D1135" s="6" t="s">
        <v>202</v>
      </c>
      <c r="E1135" s="6" t="s">
        <v>97</v>
      </c>
      <c r="F1135" s="6" t="s">
        <v>132</v>
      </c>
      <c r="G1135" s="6">
        <v>8</v>
      </c>
      <c r="H1135" s="6">
        <v>40</v>
      </c>
      <c r="I1135" s="6">
        <v>8</v>
      </c>
      <c r="J1135" s="6">
        <v>28</v>
      </c>
      <c r="K1135" s="6">
        <v>8</v>
      </c>
      <c r="L1135" s="6">
        <v>40</v>
      </c>
      <c r="M1135" s="6" t="s">
        <v>1097</v>
      </c>
      <c r="N1135" s="6" t="s">
        <v>1095</v>
      </c>
      <c r="O1135" s="6" t="s">
        <v>38</v>
      </c>
      <c r="P1135" s="6" t="s">
        <v>1102</v>
      </c>
      <c r="Q1135" s="6"/>
      <c r="R1135" s="6"/>
    </row>
    <row r="1136" spans="1:18" x14ac:dyDescent="0.25">
      <c r="A1136" s="6" t="s">
        <v>0</v>
      </c>
      <c r="B1136" s="6" t="s">
        <v>13</v>
      </c>
      <c r="C1136" s="6" t="s">
        <v>201</v>
      </c>
      <c r="D1136" s="6" t="s">
        <v>202</v>
      </c>
      <c r="E1136" s="6" t="s">
        <v>97</v>
      </c>
      <c r="F1136" s="6" t="s">
        <v>132</v>
      </c>
      <c r="G1136" s="6">
        <v>8</v>
      </c>
      <c r="H1136" s="6">
        <v>40</v>
      </c>
      <c r="I1136" s="6">
        <v>8</v>
      </c>
      <c r="J1136" s="6">
        <v>28</v>
      </c>
      <c r="K1136" s="6">
        <v>8</v>
      </c>
      <c r="L1136" s="6">
        <v>40</v>
      </c>
      <c r="M1136" s="6" t="s">
        <v>1101</v>
      </c>
      <c r="N1136" s="6" t="s">
        <v>1090</v>
      </c>
      <c r="O1136" s="6" t="s">
        <v>36</v>
      </c>
      <c r="P1136" s="6" t="s">
        <v>1105</v>
      </c>
      <c r="Q1136" s="6"/>
      <c r="R1136" s="6"/>
    </row>
    <row r="1137" spans="1:18" x14ac:dyDescent="0.25">
      <c r="A1137" s="6" t="s">
        <v>0</v>
      </c>
      <c r="B1137" s="6" t="s">
        <v>13</v>
      </c>
      <c r="C1137" s="6" t="s">
        <v>201</v>
      </c>
      <c r="D1137" s="6" t="s">
        <v>202</v>
      </c>
      <c r="E1137" s="6" t="s">
        <v>97</v>
      </c>
      <c r="F1137" s="6" t="s">
        <v>132</v>
      </c>
      <c r="G1137" s="6">
        <v>8</v>
      </c>
      <c r="H1137" s="6">
        <v>40</v>
      </c>
      <c r="I1137" s="6">
        <v>8</v>
      </c>
      <c r="J1137" s="6">
        <v>28</v>
      </c>
      <c r="K1137" s="6">
        <v>8</v>
      </c>
      <c r="L1137" s="6">
        <v>40</v>
      </c>
      <c r="M1137" s="6" t="s">
        <v>1101</v>
      </c>
      <c r="N1137" s="6" t="s">
        <v>1092</v>
      </c>
      <c r="O1137" s="6" t="s">
        <v>39</v>
      </c>
      <c r="P1137" s="6" t="s">
        <v>1112</v>
      </c>
      <c r="Q1137" s="6"/>
      <c r="R1137" s="6"/>
    </row>
    <row r="1138" spans="1:18" x14ac:dyDescent="0.25">
      <c r="A1138" s="6" t="s">
        <v>0</v>
      </c>
      <c r="B1138" s="6" t="s">
        <v>13</v>
      </c>
      <c r="C1138" s="6" t="s">
        <v>201</v>
      </c>
      <c r="D1138" s="6" t="s">
        <v>202</v>
      </c>
      <c r="E1138" s="6" t="s">
        <v>97</v>
      </c>
      <c r="F1138" s="6" t="s">
        <v>132</v>
      </c>
      <c r="G1138" s="6">
        <v>8</v>
      </c>
      <c r="H1138" s="6">
        <v>40</v>
      </c>
      <c r="I1138" s="6">
        <v>8</v>
      </c>
      <c r="J1138" s="6">
        <v>28</v>
      </c>
      <c r="K1138" s="6">
        <v>8</v>
      </c>
      <c r="L1138" s="6">
        <v>40</v>
      </c>
      <c r="M1138" s="6" t="s">
        <v>1101</v>
      </c>
      <c r="N1138" s="6" t="s">
        <v>1095</v>
      </c>
      <c r="O1138" s="6" t="s">
        <v>38</v>
      </c>
      <c r="P1138" s="6" t="s">
        <v>1102</v>
      </c>
      <c r="Q1138" s="6"/>
      <c r="R1138" s="6"/>
    </row>
    <row r="1139" spans="1:18" x14ac:dyDescent="0.25">
      <c r="A1139" s="6" t="s">
        <v>0</v>
      </c>
      <c r="B1139" s="6" t="s">
        <v>13</v>
      </c>
      <c r="C1139" s="6" t="s">
        <v>201</v>
      </c>
      <c r="D1139" s="6" t="s">
        <v>202</v>
      </c>
      <c r="E1139" s="6" t="s">
        <v>97</v>
      </c>
      <c r="F1139" s="6" t="s">
        <v>132</v>
      </c>
      <c r="G1139" s="6">
        <v>8</v>
      </c>
      <c r="H1139" s="6">
        <v>40</v>
      </c>
      <c r="I1139" s="6">
        <v>8</v>
      </c>
      <c r="J1139" s="6">
        <v>28</v>
      </c>
      <c r="K1139" s="6">
        <v>8</v>
      </c>
      <c r="L1139" s="6">
        <v>40</v>
      </c>
      <c r="M1139" s="6" t="s">
        <v>1106</v>
      </c>
      <c r="N1139" s="6" t="s">
        <v>1090</v>
      </c>
      <c r="O1139" s="6" t="s">
        <v>26</v>
      </c>
      <c r="P1139" s="6" t="s">
        <v>1100</v>
      </c>
      <c r="Q1139" s="6"/>
      <c r="R1139" s="6"/>
    </row>
    <row r="1140" spans="1:18" x14ac:dyDescent="0.25">
      <c r="A1140" s="6" t="s">
        <v>0</v>
      </c>
      <c r="B1140" s="6" t="s">
        <v>13</v>
      </c>
      <c r="C1140" s="6" t="s">
        <v>201</v>
      </c>
      <c r="D1140" s="6" t="s">
        <v>202</v>
      </c>
      <c r="E1140" s="6" t="s">
        <v>97</v>
      </c>
      <c r="F1140" s="6" t="s">
        <v>132</v>
      </c>
      <c r="G1140" s="6">
        <v>8</v>
      </c>
      <c r="H1140" s="6">
        <v>40</v>
      </c>
      <c r="I1140" s="6">
        <v>8</v>
      </c>
      <c r="J1140" s="6">
        <v>28</v>
      </c>
      <c r="K1140" s="6">
        <v>8</v>
      </c>
      <c r="L1140" s="6">
        <v>40</v>
      </c>
      <c r="M1140" s="6" t="s">
        <v>1106</v>
      </c>
      <c r="N1140" s="6" t="s">
        <v>1092</v>
      </c>
      <c r="O1140" s="6" t="s">
        <v>38</v>
      </c>
      <c r="P1140" s="6" t="s">
        <v>1110</v>
      </c>
      <c r="Q1140" s="6"/>
      <c r="R1140" s="6"/>
    </row>
    <row r="1141" spans="1:18" x14ac:dyDescent="0.25">
      <c r="A1141" s="6" t="s">
        <v>0</v>
      </c>
      <c r="B1141" s="6" t="s">
        <v>13</v>
      </c>
      <c r="C1141" s="6" t="s">
        <v>201</v>
      </c>
      <c r="D1141" s="6" t="s">
        <v>202</v>
      </c>
      <c r="E1141" s="6" t="s">
        <v>97</v>
      </c>
      <c r="F1141" s="6" t="s">
        <v>132</v>
      </c>
      <c r="G1141" s="6">
        <v>8</v>
      </c>
      <c r="H1141" s="6">
        <v>40</v>
      </c>
      <c r="I1141" s="6">
        <v>8</v>
      </c>
      <c r="J1141" s="6">
        <v>28</v>
      </c>
      <c r="K1141" s="6">
        <v>8</v>
      </c>
      <c r="L1141" s="6">
        <v>40</v>
      </c>
      <c r="M1141" s="6" t="s">
        <v>1106</v>
      </c>
      <c r="N1141" s="6" t="s">
        <v>1095</v>
      </c>
      <c r="O1141" s="6" t="s">
        <v>38</v>
      </c>
      <c r="P1141" s="6" t="s">
        <v>1102</v>
      </c>
      <c r="Q1141" s="6"/>
      <c r="R1141" s="6"/>
    </row>
    <row r="1142" spans="1:18" x14ac:dyDescent="0.25">
      <c r="A1142" s="6" t="s">
        <v>0</v>
      </c>
      <c r="B1142" s="6" t="s">
        <v>13</v>
      </c>
      <c r="C1142" s="6" t="s">
        <v>203</v>
      </c>
      <c r="D1142" s="6" t="s">
        <v>204</v>
      </c>
      <c r="E1142" s="6" t="s">
        <v>97</v>
      </c>
      <c r="F1142" s="6" t="s">
        <v>125</v>
      </c>
      <c r="G1142" s="6">
        <v>41</v>
      </c>
      <c r="H1142" s="6">
        <v>199</v>
      </c>
      <c r="I1142" s="6">
        <v>41</v>
      </c>
      <c r="J1142" s="6">
        <v>196</v>
      </c>
      <c r="K1142" s="6">
        <v>41</v>
      </c>
      <c r="L1142" s="6">
        <v>201</v>
      </c>
      <c r="M1142" s="6" t="s">
        <v>1089</v>
      </c>
      <c r="N1142" s="6" t="s">
        <v>1090</v>
      </c>
      <c r="O1142" s="6" t="s">
        <v>38</v>
      </c>
      <c r="P1142" s="6" t="s">
        <v>1109</v>
      </c>
      <c r="Q1142" s="6"/>
      <c r="R1142" s="6"/>
    </row>
    <row r="1143" spans="1:18" x14ac:dyDescent="0.25">
      <c r="A1143" s="6" t="s">
        <v>0</v>
      </c>
      <c r="B1143" s="6" t="s">
        <v>13</v>
      </c>
      <c r="C1143" s="6" t="s">
        <v>203</v>
      </c>
      <c r="D1143" s="6" t="s">
        <v>204</v>
      </c>
      <c r="E1143" s="6" t="s">
        <v>97</v>
      </c>
      <c r="F1143" s="6" t="s">
        <v>125</v>
      </c>
      <c r="G1143" s="6">
        <v>41</v>
      </c>
      <c r="H1143" s="6">
        <v>199</v>
      </c>
      <c r="I1143" s="6">
        <v>41</v>
      </c>
      <c r="J1143" s="6">
        <v>196</v>
      </c>
      <c r="K1143" s="6">
        <v>41</v>
      </c>
      <c r="L1143" s="6">
        <v>201</v>
      </c>
      <c r="M1143" s="6" t="s">
        <v>1089</v>
      </c>
      <c r="N1143" s="6" t="s">
        <v>1092</v>
      </c>
      <c r="O1143" s="6" t="s">
        <v>38</v>
      </c>
      <c r="P1143" s="6" t="s">
        <v>1102</v>
      </c>
      <c r="Q1143" s="6"/>
      <c r="R1143" s="6"/>
    </row>
    <row r="1144" spans="1:18" x14ac:dyDescent="0.25">
      <c r="A1144" s="6" t="s">
        <v>0</v>
      </c>
      <c r="B1144" s="6" t="s">
        <v>13</v>
      </c>
      <c r="C1144" s="6" t="s">
        <v>203</v>
      </c>
      <c r="D1144" s="6" t="s">
        <v>204</v>
      </c>
      <c r="E1144" s="6" t="s">
        <v>97</v>
      </c>
      <c r="F1144" s="6" t="s">
        <v>125</v>
      </c>
      <c r="G1144" s="6">
        <v>41</v>
      </c>
      <c r="H1144" s="6">
        <v>199</v>
      </c>
      <c r="I1144" s="6">
        <v>41</v>
      </c>
      <c r="J1144" s="6">
        <v>196</v>
      </c>
      <c r="K1144" s="6">
        <v>41</v>
      </c>
      <c r="L1144" s="6">
        <v>201</v>
      </c>
      <c r="M1144" s="6" t="s">
        <v>1089</v>
      </c>
      <c r="N1144" s="6" t="s">
        <v>1095</v>
      </c>
      <c r="O1144" s="6" t="s">
        <v>26</v>
      </c>
      <c r="P1144" s="6" t="s">
        <v>1099</v>
      </c>
      <c r="Q1144" s="6"/>
      <c r="R1144" s="6"/>
    </row>
    <row r="1145" spans="1:18" x14ac:dyDescent="0.25">
      <c r="A1145" s="6" t="s">
        <v>0</v>
      </c>
      <c r="B1145" s="6" t="s">
        <v>13</v>
      </c>
      <c r="C1145" s="6" t="s">
        <v>203</v>
      </c>
      <c r="D1145" s="6" t="s">
        <v>204</v>
      </c>
      <c r="E1145" s="6" t="s">
        <v>97</v>
      </c>
      <c r="F1145" s="6" t="s">
        <v>125</v>
      </c>
      <c r="G1145" s="6">
        <v>41</v>
      </c>
      <c r="H1145" s="6">
        <v>199</v>
      </c>
      <c r="I1145" s="6">
        <v>41</v>
      </c>
      <c r="J1145" s="6">
        <v>196</v>
      </c>
      <c r="K1145" s="6">
        <v>41</v>
      </c>
      <c r="L1145" s="6">
        <v>201</v>
      </c>
      <c r="M1145" s="6" t="s">
        <v>1097</v>
      </c>
      <c r="N1145" s="6" t="s">
        <v>1090</v>
      </c>
      <c r="O1145" s="6" t="s">
        <v>38</v>
      </c>
      <c r="P1145" s="6" t="s">
        <v>1109</v>
      </c>
      <c r="Q1145" s="6"/>
      <c r="R1145" s="6"/>
    </row>
    <row r="1146" spans="1:18" x14ac:dyDescent="0.25">
      <c r="A1146" s="6" t="s">
        <v>0</v>
      </c>
      <c r="B1146" s="6" t="s">
        <v>13</v>
      </c>
      <c r="C1146" s="6" t="s">
        <v>203</v>
      </c>
      <c r="D1146" s="6" t="s">
        <v>204</v>
      </c>
      <c r="E1146" s="6" t="s">
        <v>97</v>
      </c>
      <c r="F1146" s="6" t="s">
        <v>125</v>
      </c>
      <c r="G1146" s="6">
        <v>41</v>
      </c>
      <c r="H1146" s="6">
        <v>199</v>
      </c>
      <c r="I1146" s="6">
        <v>41</v>
      </c>
      <c r="J1146" s="6">
        <v>196</v>
      </c>
      <c r="K1146" s="6">
        <v>41</v>
      </c>
      <c r="L1146" s="6">
        <v>201</v>
      </c>
      <c r="M1146" s="6" t="s">
        <v>1097</v>
      </c>
      <c r="N1146" s="6" t="s">
        <v>1092</v>
      </c>
      <c r="O1146" s="6" t="s">
        <v>38</v>
      </c>
      <c r="P1146" s="6" t="s">
        <v>1102</v>
      </c>
      <c r="Q1146" s="6"/>
      <c r="R1146" s="6"/>
    </row>
    <row r="1147" spans="1:18" x14ac:dyDescent="0.25">
      <c r="A1147" s="6" t="s">
        <v>0</v>
      </c>
      <c r="B1147" s="6" t="s">
        <v>13</v>
      </c>
      <c r="C1147" s="6" t="s">
        <v>203</v>
      </c>
      <c r="D1147" s="6" t="s">
        <v>204</v>
      </c>
      <c r="E1147" s="6" t="s">
        <v>97</v>
      </c>
      <c r="F1147" s="6" t="s">
        <v>125</v>
      </c>
      <c r="G1147" s="6">
        <v>41</v>
      </c>
      <c r="H1147" s="6">
        <v>199</v>
      </c>
      <c r="I1147" s="6">
        <v>41</v>
      </c>
      <c r="J1147" s="6">
        <v>196</v>
      </c>
      <c r="K1147" s="6">
        <v>41</v>
      </c>
      <c r="L1147" s="6">
        <v>201</v>
      </c>
      <c r="M1147" s="6" t="s">
        <v>1097</v>
      </c>
      <c r="N1147" s="6" t="s">
        <v>1095</v>
      </c>
      <c r="O1147" s="6" t="s">
        <v>36</v>
      </c>
      <c r="P1147" s="6" t="s">
        <v>1116</v>
      </c>
      <c r="Q1147" s="6"/>
      <c r="R1147" s="6"/>
    </row>
    <row r="1148" spans="1:18" x14ac:dyDescent="0.25">
      <c r="A1148" s="6" t="s">
        <v>0</v>
      </c>
      <c r="B1148" s="6" t="s">
        <v>13</v>
      </c>
      <c r="C1148" s="6" t="s">
        <v>203</v>
      </c>
      <c r="D1148" s="6" t="s">
        <v>204</v>
      </c>
      <c r="E1148" s="6" t="s">
        <v>97</v>
      </c>
      <c r="F1148" s="6" t="s">
        <v>125</v>
      </c>
      <c r="G1148" s="6">
        <v>41</v>
      </c>
      <c r="H1148" s="6">
        <v>199</v>
      </c>
      <c r="I1148" s="6">
        <v>41</v>
      </c>
      <c r="J1148" s="6">
        <v>196</v>
      </c>
      <c r="K1148" s="6">
        <v>41</v>
      </c>
      <c r="L1148" s="6">
        <v>201</v>
      </c>
      <c r="M1148" s="6" t="s">
        <v>1101</v>
      </c>
      <c r="N1148" s="6" t="s">
        <v>1090</v>
      </c>
      <c r="O1148" s="6" t="s">
        <v>39</v>
      </c>
      <c r="P1148" s="6" t="s">
        <v>1117</v>
      </c>
      <c r="Q1148" s="6"/>
      <c r="R1148" s="6"/>
    </row>
    <row r="1149" spans="1:18" x14ac:dyDescent="0.25">
      <c r="A1149" s="6" t="s">
        <v>0</v>
      </c>
      <c r="B1149" s="6" t="s">
        <v>13</v>
      </c>
      <c r="C1149" s="6" t="s">
        <v>203</v>
      </c>
      <c r="D1149" s="6" t="s">
        <v>204</v>
      </c>
      <c r="E1149" s="6" t="s">
        <v>97</v>
      </c>
      <c r="F1149" s="6" t="s">
        <v>125</v>
      </c>
      <c r="G1149" s="6">
        <v>41</v>
      </c>
      <c r="H1149" s="6">
        <v>199</v>
      </c>
      <c r="I1149" s="6">
        <v>41</v>
      </c>
      <c r="J1149" s="6">
        <v>196</v>
      </c>
      <c r="K1149" s="6">
        <v>41</v>
      </c>
      <c r="L1149" s="6">
        <v>201</v>
      </c>
      <c r="M1149" s="6" t="s">
        <v>1101</v>
      </c>
      <c r="N1149" s="6" t="s">
        <v>1092</v>
      </c>
      <c r="O1149" s="6" t="s">
        <v>26</v>
      </c>
      <c r="P1149" s="6" t="s">
        <v>1114</v>
      </c>
      <c r="Q1149" s="6"/>
      <c r="R1149" s="6"/>
    </row>
    <row r="1150" spans="1:18" x14ac:dyDescent="0.25">
      <c r="A1150" s="6" t="s">
        <v>0</v>
      </c>
      <c r="B1150" s="6" t="s">
        <v>13</v>
      </c>
      <c r="C1150" s="6" t="s">
        <v>203</v>
      </c>
      <c r="D1150" s="6" t="s">
        <v>204</v>
      </c>
      <c r="E1150" s="6" t="s">
        <v>97</v>
      </c>
      <c r="F1150" s="6" t="s">
        <v>125</v>
      </c>
      <c r="G1150" s="6">
        <v>41</v>
      </c>
      <c r="H1150" s="6">
        <v>199</v>
      </c>
      <c r="I1150" s="6">
        <v>41</v>
      </c>
      <c r="J1150" s="6">
        <v>196</v>
      </c>
      <c r="K1150" s="6">
        <v>41</v>
      </c>
      <c r="L1150" s="6">
        <v>201</v>
      </c>
      <c r="M1150" s="6" t="s">
        <v>1101</v>
      </c>
      <c r="N1150" s="6" t="s">
        <v>1095</v>
      </c>
      <c r="O1150" s="6" t="s">
        <v>26</v>
      </c>
      <c r="P1150" s="6" t="s">
        <v>1100</v>
      </c>
      <c r="Q1150" s="6"/>
      <c r="R1150" s="6"/>
    </row>
    <row r="1151" spans="1:18" x14ac:dyDescent="0.25">
      <c r="A1151" s="6" t="s">
        <v>0</v>
      </c>
      <c r="B1151" s="6" t="s">
        <v>13</v>
      </c>
      <c r="C1151" s="6" t="s">
        <v>203</v>
      </c>
      <c r="D1151" s="6" t="s">
        <v>204</v>
      </c>
      <c r="E1151" s="6" t="s">
        <v>97</v>
      </c>
      <c r="F1151" s="6" t="s">
        <v>125</v>
      </c>
      <c r="G1151" s="6">
        <v>41</v>
      </c>
      <c r="H1151" s="6">
        <v>199</v>
      </c>
      <c r="I1151" s="6">
        <v>41</v>
      </c>
      <c r="J1151" s="6">
        <v>196</v>
      </c>
      <c r="K1151" s="6">
        <v>41</v>
      </c>
      <c r="L1151" s="6">
        <v>201</v>
      </c>
      <c r="M1151" s="6" t="s">
        <v>1106</v>
      </c>
      <c r="N1151" s="6" t="s">
        <v>1090</v>
      </c>
      <c r="O1151" s="6" t="s">
        <v>1103</v>
      </c>
      <c r="P1151" s="6" t="s">
        <v>1104</v>
      </c>
      <c r="Q1151" s="6"/>
      <c r="R1151" s="6"/>
    </row>
    <row r="1152" spans="1:18" x14ac:dyDescent="0.25">
      <c r="A1152" s="6" t="s">
        <v>0</v>
      </c>
      <c r="B1152" s="6" t="s">
        <v>13</v>
      </c>
      <c r="C1152" s="6" t="s">
        <v>203</v>
      </c>
      <c r="D1152" s="6" t="s">
        <v>204</v>
      </c>
      <c r="E1152" s="6" t="s">
        <v>97</v>
      </c>
      <c r="F1152" s="6" t="s">
        <v>125</v>
      </c>
      <c r="G1152" s="6">
        <v>41</v>
      </c>
      <c r="H1152" s="6">
        <v>199</v>
      </c>
      <c r="I1152" s="6">
        <v>41</v>
      </c>
      <c r="J1152" s="6">
        <v>196</v>
      </c>
      <c r="K1152" s="6">
        <v>41</v>
      </c>
      <c r="L1152" s="6">
        <v>201</v>
      </c>
      <c r="M1152" s="6" t="s">
        <v>1106</v>
      </c>
      <c r="N1152" s="6" t="s">
        <v>1092</v>
      </c>
      <c r="O1152" s="6" t="s">
        <v>38</v>
      </c>
      <c r="P1152" s="6" t="s">
        <v>1110</v>
      </c>
      <c r="Q1152" s="6"/>
      <c r="R1152" s="6"/>
    </row>
    <row r="1153" spans="1:18" x14ac:dyDescent="0.25">
      <c r="A1153" s="6" t="s">
        <v>0</v>
      </c>
      <c r="B1153" s="6" t="s">
        <v>13</v>
      </c>
      <c r="C1153" s="6" t="s">
        <v>203</v>
      </c>
      <c r="D1153" s="6" t="s">
        <v>204</v>
      </c>
      <c r="E1153" s="6" t="s">
        <v>97</v>
      </c>
      <c r="F1153" s="6" t="s">
        <v>125</v>
      </c>
      <c r="G1153" s="6">
        <v>41</v>
      </c>
      <c r="H1153" s="6">
        <v>199</v>
      </c>
      <c r="I1153" s="6">
        <v>41</v>
      </c>
      <c r="J1153" s="6">
        <v>196</v>
      </c>
      <c r="K1153" s="6">
        <v>41</v>
      </c>
      <c r="L1153" s="6">
        <v>201</v>
      </c>
      <c r="M1153" s="6" t="s">
        <v>1106</v>
      </c>
      <c r="N1153" s="6" t="s">
        <v>1095</v>
      </c>
      <c r="O1153" s="6" t="s">
        <v>26</v>
      </c>
      <c r="P1153" s="6" t="s">
        <v>1100</v>
      </c>
      <c r="Q1153" s="6"/>
      <c r="R1153" s="6"/>
    </row>
    <row r="1154" spans="1:18" x14ac:dyDescent="0.25">
      <c r="A1154" s="6" t="s">
        <v>0</v>
      </c>
      <c r="B1154" s="6" t="s">
        <v>13</v>
      </c>
      <c r="C1154" s="6" t="s">
        <v>249</v>
      </c>
      <c r="D1154" s="6" t="s">
        <v>250</v>
      </c>
      <c r="E1154" s="6" t="s">
        <v>97</v>
      </c>
      <c r="F1154" s="6" t="s">
        <v>98</v>
      </c>
      <c r="G1154" s="6">
        <v>14</v>
      </c>
      <c r="H1154" s="6">
        <v>83</v>
      </c>
      <c r="I1154" s="6">
        <v>8</v>
      </c>
      <c r="J1154" s="6">
        <v>35</v>
      </c>
      <c r="K1154" s="6">
        <v>13</v>
      </c>
      <c r="L1154" s="6">
        <v>82</v>
      </c>
      <c r="M1154" s="6" t="s">
        <v>1089</v>
      </c>
      <c r="N1154" s="6" t="s">
        <v>1090</v>
      </c>
      <c r="O1154" s="6" t="s">
        <v>38</v>
      </c>
      <c r="P1154" s="6" t="s">
        <v>1091</v>
      </c>
      <c r="Q1154" s="6"/>
      <c r="R1154" s="6"/>
    </row>
    <row r="1155" spans="1:18" x14ac:dyDescent="0.25">
      <c r="A1155" s="6" t="s">
        <v>0</v>
      </c>
      <c r="B1155" s="6" t="s">
        <v>13</v>
      </c>
      <c r="C1155" s="6" t="s">
        <v>249</v>
      </c>
      <c r="D1155" s="6" t="s">
        <v>250</v>
      </c>
      <c r="E1155" s="6" t="s">
        <v>97</v>
      </c>
      <c r="F1155" s="6" t="s">
        <v>98</v>
      </c>
      <c r="G1155" s="6">
        <v>14</v>
      </c>
      <c r="H1155" s="6">
        <v>83</v>
      </c>
      <c r="I1155" s="6">
        <v>8</v>
      </c>
      <c r="J1155" s="6">
        <v>35</v>
      </c>
      <c r="K1155" s="6">
        <v>13</v>
      </c>
      <c r="L1155" s="6">
        <v>82</v>
      </c>
      <c r="M1155" s="6" t="s">
        <v>1089</v>
      </c>
      <c r="N1155" s="6" t="s">
        <v>1092</v>
      </c>
      <c r="O1155" s="6" t="s">
        <v>38</v>
      </c>
      <c r="P1155" s="6" t="s">
        <v>1102</v>
      </c>
      <c r="Q1155" s="6"/>
      <c r="R1155" s="6"/>
    </row>
    <row r="1156" spans="1:18" x14ac:dyDescent="0.25">
      <c r="A1156" s="6" t="s">
        <v>0</v>
      </c>
      <c r="B1156" s="6" t="s">
        <v>13</v>
      </c>
      <c r="C1156" s="6" t="s">
        <v>249</v>
      </c>
      <c r="D1156" s="6" t="s">
        <v>250</v>
      </c>
      <c r="E1156" s="6" t="s">
        <v>97</v>
      </c>
      <c r="F1156" s="6" t="s">
        <v>98</v>
      </c>
      <c r="G1156" s="6">
        <v>14</v>
      </c>
      <c r="H1156" s="6">
        <v>83</v>
      </c>
      <c r="I1156" s="6">
        <v>8</v>
      </c>
      <c r="J1156" s="6">
        <v>35</v>
      </c>
      <c r="K1156" s="6">
        <v>13</v>
      </c>
      <c r="L1156" s="6">
        <v>82</v>
      </c>
      <c r="M1156" s="6" t="s">
        <v>1089</v>
      </c>
      <c r="N1156" s="6" t="s">
        <v>1095</v>
      </c>
      <c r="O1156" s="6" t="s">
        <v>38</v>
      </c>
      <c r="P1156" s="6" t="s">
        <v>1109</v>
      </c>
      <c r="Q1156" s="6"/>
      <c r="R1156" s="6"/>
    </row>
    <row r="1157" spans="1:18" x14ac:dyDescent="0.25">
      <c r="A1157" s="6" t="s">
        <v>0</v>
      </c>
      <c r="B1157" s="6" t="s">
        <v>13</v>
      </c>
      <c r="C1157" s="6" t="s">
        <v>249</v>
      </c>
      <c r="D1157" s="6" t="s">
        <v>250</v>
      </c>
      <c r="E1157" s="6" t="s">
        <v>97</v>
      </c>
      <c r="F1157" s="6" t="s">
        <v>98</v>
      </c>
      <c r="G1157" s="6">
        <v>14</v>
      </c>
      <c r="H1157" s="6">
        <v>83</v>
      </c>
      <c r="I1157" s="6">
        <v>8</v>
      </c>
      <c r="J1157" s="6">
        <v>35</v>
      </c>
      <c r="K1157" s="6">
        <v>13</v>
      </c>
      <c r="L1157" s="6">
        <v>82</v>
      </c>
      <c r="M1157" s="6" t="s">
        <v>1097</v>
      </c>
      <c r="N1157" s="6" t="s">
        <v>1090</v>
      </c>
      <c r="O1157" s="6" t="s">
        <v>38</v>
      </c>
      <c r="P1157" s="6" t="s">
        <v>1109</v>
      </c>
      <c r="Q1157" s="6"/>
      <c r="R1157" s="6"/>
    </row>
    <row r="1158" spans="1:18" x14ac:dyDescent="0.25">
      <c r="A1158" s="6" t="s">
        <v>0</v>
      </c>
      <c r="B1158" s="6" t="s">
        <v>13</v>
      </c>
      <c r="C1158" s="6" t="s">
        <v>249</v>
      </c>
      <c r="D1158" s="6" t="s">
        <v>250</v>
      </c>
      <c r="E1158" s="6" t="s">
        <v>97</v>
      </c>
      <c r="F1158" s="6" t="s">
        <v>98</v>
      </c>
      <c r="G1158" s="6">
        <v>14</v>
      </c>
      <c r="H1158" s="6">
        <v>83</v>
      </c>
      <c r="I1158" s="6">
        <v>8</v>
      </c>
      <c r="J1158" s="6">
        <v>35</v>
      </c>
      <c r="K1158" s="6">
        <v>13</v>
      </c>
      <c r="L1158" s="6">
        <v>82</v>
      </c>
      <c r="M1158" s="6" t="s">
        <v>1097</v>
      </c>
      <c r="N1158" s="6" t="s">
        <v>1092</v>
      </c>
      <c r="O1158" s="6" t="s">
        <v>38</v>
      </c>
      <c r="P1158" s="6" t="s">
        <v>1102</v>
      </c>
      <c r="Q1158" s="6"/>
      <c r="R1158" s="6"/>
    </row>
    <row r="1159" spans="1:18" x14ac:dyDescent="0.25">
      <c r="A1159" s="6" t="s">
        <v>0</v>
      </c>
      <c r="B1159" s="6" t="s">
        <v>13</v>
      </c>
      <c r="C1159" s="6" t="s">
        <v>249</v>
      </c>
      <c r="D1159" s="6" t="s">
        <v>250</v>
      </c>
      <c r="E1159" s="6" t="s">
        <v>97</v>
      </c>
      <c r="F1159" s="6" t="s">
        <v>98</v>
      </c>
      <c r="G1159" s="6">
        <v>14</v>
      </c>
      <c r="H1159" s="6">
        <v>83</v>
      </c>
      <c r="I1159" s="6">
        <v>8</v>
      </c>
      <c r="J1159" s="6">
        <v>35</v>
      </c>
      <c r="K1159" s="6">
        <v>13</v>
      </c>
      <c r="L1159" s="6">
        <v>82</v>
      </c>
      <c r="M1159" s="6" t="s">
        <v>1097</v>
      </c>
      <c r="N1159" s="6" t="s">
        <v>1095</v>
      </c>
      <c r="O1159" s="6" t="s">
        <v>38</v>
      </c>
      <c r="P1159" s="6" t="s">
        <v>1110</v>
      </c>
      <c r="Q1159" s="6"/>
      <c r="R1159" s="6"/>
    </row>
    <row r="1160" spans="1:18" x14ac:dyDescent="0.25">
      <c r="A1160" s="6" t="s">
        <v>0</v>
      </c>
      <c r="B1160" s="6" t="s">
        <v>13</v>
      </c>
      <c r="C1160" s="6" t="s">
        <v>249</v>
      </c>
      <c r="D1160" s="6" t="s">
        <v>250</v>
      </c>
      <c r="E1160" s="6" t="s">
        <v>97</v>
      </c>
      <c r="F1160" s="6" t="s">
        <v>98</v>
      </c>
      <c r="G1160" s="6">
        <v>14</v>
      </c>
      <c r="H1160" s="6">
        <v>83</v>
      </c>
      <c r="I1160" s="6">
        <v>8</v>
      </c>
      <c r="J1160" s="6">
        <v>35</v>
      </c>
      <c r="K1160" s="6">
        <v>13</v>
      </c>
      <c r="L1160" s="6">
        <v>82</v>
      </c>
      <c r="M1160" s="6" t="s">
        <v>1101</v>
      </c>
      <c r="N1160" s="6" t="s">
        <v>1090</v>
      </c>
      <c r="O1160" s="6" t="s">
        <v>38</v>
      </c>
      <c r="P1160" s="6" t="s">
        <v>1102</v>
      </c>
      <c r="Q1160" s="6"/>
      <c r="R1160" s="6"/>
    </row>
    <row r="1161" spans="1:18" x14ac:dyDescent="0.25">
      <c r="A1161" s="6" t="s">
        <v>0</v>
      </c>
      <c r="B1161" s="6" t="s">
        <v>13</v>
      </c>
      <c r="C1161" s="6" t="s">
        <v>249</v>
      </c>
      <c r="D1161" s="6" t="s">
        <v>250</v>
      </c>
      <c r="E1161" s="6" t="s">
        <v>97</v>
      </c>
      <c r="F1161" s="6" t="s">
        <v>98</v>
      </c>
      <c r="G1161" s="6">
        <v>14</v>
      </c>
      <c r="H1161" s="6">
        <v>83</v>
      </c>
      <c r="I1161" s="6">
        <v>8</v>
      </c>
      <c r="J1161" s="6">
        <v>35</v>
      </c>
      <c r="K1161" s="6">
        <v>13</v>
      </c>
      <c r="L1161" s="6">
        <v>82</v>
      </c>
      <c r="M1161" s="6" t="s">
        <v>1101</v>
      </c>
      <c r="N1161" s="6" t="s">
        <v>1092</v>
      </c>
      <c r="O1161" s="6" t="s">
        <v>38</v>
      </c>
      <c r="P1161" s="6" t="s">
        <v>1109</v>
      </c>
      <c r="Q1161" s="6"/>
      <c r="R1161" s="6"/>
    </row>
    <row r="1162" spans="1:18" x14ac:dyDescent="0.25">
      <c r="A1162" s="6" t="s">
        <v>0</v>
      </c>
      <c r="B1162" s="6" t="s">
        <v>13</v>
      </c>
      <c r="C1162" s="6" t="s">
        <v>249</v>
      </c>
      <c r="D1162" s="6" t="s">
        <v>250</v>
      </c>
      <c r="E1162" s="6" t="s">
        <v>97</v>
      </c>
      <c r="F1162" s="6" t="s">
        <v>98</v>
      </c>
      <c r="G1162" s="6">
        <v>14</v>
      </c>
      <c r="H1162" s="6">
        <v>83</v>
      </c>
      <c r="I1162" s="6">
        <v>8</v>
      </c>
      <c r="J1162" s="6">
        <v>35</v>
      </c>
      <c r="K1162" s="6">
        <v>13</v>
      </c>
      <c r="L1162" s="6">
        <v>82</v>
      </c>
      <c r="M1162" s="6" t="s">
        <v>1101</v>
      </c>
      <c r="N1162" s="6" t="s">
        <v>1095</v>
      </c>
      <c r="O1162" s="6" t="s">
        <v>38</v>
      </c>
      <c r="P1162" s="6" t="s">
        <v>1110</v>
      </c>
      <c r="Q1162" s="6"/>
      <c r="R1162" s="6"/>
    </row>
    <row r="1163" spans="1:18" x14ac:dyDescent="0.25">
      <c r="A1163" s="6" t="s">
        <v>0</v>
      </c>
      <c r="B1163" s="6" t="s">
        <v>13</v>
      </c>
      <c r="C1163" s="6" t="s">
        <v>249</v>
      </c>
      <c r="D1163" s="6" t="s">
        <v>250</v>
      </c>
      <c r="E1163" s="6" t="s">
        <v>97</v>
      </c>
      <c r="F1163" s="6" t="s">
        <v>98</v>
      </c>
      <c r="G1163" s="6">
        <v>14</v>
      </c>
      <c r="H1163" s="6">
        <v>83</v>
      </c>
      <c r="I1163" s="6">
        <v>8</v>
      </c>
      <c r="J1163" s="6">
        <v>35</v>
      </c>
      <c r="K1163" s="6">
        <v>13</v>
      </c>
      <c r="L1163" s="6">
        <v>82</v>
      </c>
      <c r="M1163" s="6" t="s">
        <v>1106</v>
      </c>
      <c r="N1163" s="6" t="s">
        <v>1090</v>
      </c>
      <c r="O1163" s="6" t="s">
        <v>38</v>
      </c>
      <c r="P1163" s="6" t="s">
        <v>1102</v>
      </c>
      <c r="Q1163" s="6"/>
      <c r="R1163" s="6"/>
    </row>
    <row r="1164" spans="1:18" x14ac:dyDescent="0.25">
      <c r="A1164" s="6" t="s">
        <v>0</v>
      </c>
      <c r="B1164" s="6" t="s">
        <v>13</v>
      </c>
      <c r="C1164" s="6" t="s">
        <v>249</v>
      </c>
      <c r="D1164" s="6" t="s">
        <v>250</v>
      </c>
      <c r="E1164" s="6" t="s">
        <v>97</v>
      </c>
      <c r="F1164" s="6" t="s">
        <v>98</v>
      </c>
      <c r="G1164" s="6">
        <v>14</v>
      </c>
      <c r="H1164" s="6">
        <v>83</v>
      </c>
      <c r="I1164" s="6">
        <v>8</v>
      </c>
      <c r="J1164" s="6">
        <v>35</v>
      </c>
      <c r="K1164" s="6">
        <v>13</v>
      </c>
      <c r="L1164" s="6">
        <v>82</v>
      </c>
      <c r="M1164" s="6" t="s">
        <v>1106</v>
      </c>
      <c r="N1164" s="6" t="s">
        <v>1092</v>
      </c>
      <c r="O1164" s="6" t="s">
        <v>26</v>
      </c>
      <c r="P1164" s="6" t="s">
        <v>1100</v>
      </c>
      <c r="Q1164" s="6"/>
      <c r="R1164" s="6"/>
    </row>
    <row r="1165" spans="1:18" x14ac:dyDescent="0.25">
      <c r="A1165" s="6" t="s">
        <v>0</v>
      </c>
      <c r="B1165" s="6" t="s">
        <v>13</v>
      </c>
      <c r="C1165" s="6" t="s">
        <v>249</v>
      </c>
      <c r="D1165" s="6" t="s">
        <v>250</v>
      </c>
      <c r="E1165" s="6" t="s">
        <v>97</v>
      </c>
      <c r="F1165" s="6" t="s">
        <v>98</v>
      </c>
      <c r="G1165" s="6">
        <v>14</v>
      </c>
      <c r="H1165" s="6">
        <v>83</v>
      </c>
      <c r="I1165" s="6">
        <v>8</v>
      </c>
      <c r="J1165" s="6">
        <v>35</v>
      </c>
      <c r="K1165" s="6">
        <v>13</v>
      </c>
      <c r="L1165" s="6">
        <v>82</v>
      </c>
      <c r="M1165" s="6" t="s">
        <v>1106</v>
      </c>
      <c r="N1165" s="6" t="s">
        <v>1095</v>
      </c>
      <c r="O1165" s="6" t="s">
        <v>39</v>
      </c>
      <c r="P1165" s="6" t="s">
        <v>1112</v>
      </c>
      <c r="Q1165" s="6"/>
      <c r="R1165" s="6"/>
    </row>
    <row r="1166" spans="1:18" x14ac:dyDescent="0.25">
      <c r="A1166" s="6" t="s">
        <v>0</v>
      </c>
      <c r="B1166" s="6" t="s">
        <v>13</v>
      </c>
      <c r="C1166" s="6" t="s">
        <v>179</v>
      </c>
      <c r="D1166" s="6" t="s">
        <v>180</v>
      </c>
      <c r="E1166" s="6" t="s">
        <v>97</v>
      </c>
      <c r="F1166" s="6" t="s">
        <v>125</v>
      </c>
      <c r="G1166" s="6">
        <v>13</v>
      </c>
      <c r="H1166" s="6">
        <v>70</v>
      </c>
      <c r="I1166" s="6">
        <v>8</v>
      </c>
      <c r="J1166" s="6">
        <v>49</v>
      </c>
      <c r="K1166" s="6">
        <v>12</v>
      </c>
      <c r="L1166" s="6">
        <v>70</v>
      </c>
      <c r="M1166" s="6" t="s">
        <v>1089</v>
      </c>
      <c r="N1166" s="6" t="s">
        <v>1090</v>
      </c>
      <c r="O1166" s="6" t="s">
        <v>38</v>
      </c>
      <c r="P1166" s="6" t="s">
        <v>1091</v>
      </c>
      <c r="Q1166" s="6"/>
      <c r="R1166" s="6"/>
    </row>
    <row r="1167" spans="1:18" x14ac:dyDescent="0.25">
      <c r="A1167" s="6" t="s">
        <v>0</v>
      </c>
      <c r="B1167" s="6" t="s">
        <v>13</v>
      </c>
      <c r="C1167" s="6" t="s">
        <v>179</v>
      </c>
      <c r="D1167" s="6" t="s">
        <v>180</v>
      </c>
      <c r="E1167" s="6" t="s">
        <v>97</v>
      </c>
      <c r="F1167" s="6" t="s">
        <v>125</v>
      </c>
      <c r="G1167" s="6">
        <v>13</v>
      </c>
      <c r="H1167" s="6">
        <v>70</v>
      </c>
      <c r="I1167" s="6">
        <v>8</v>
      </c>
      <c r="J1167" s="6">
        <v>49</v>
      </c>
      <c r="K1167" s="6">
        <v>12</v>
      </c>
      <c r="L1167" s="6">
        <v>70</v>
      </c>
      <c r="M1167" s="6" t="s">
        <v>1089</v>
      </c>
      <c r="N1167" s="6" t="s">
        <v>1092</v>
      </c>
      <c r="O1167" s="6" t="s">
        <v>36</v>
      </c>
      <c r="P1167" s="6" t="s">
        <v>1121</v>
      </c>
      <c r="Q1167" s="6"/>
      <c r="R1167" s="6"/>
    </row>
    <row r="1168" spans="1:18" x14ac:dyDescent="0.25">
      <c r="A1168" s="6" t="s">
        <v>0</v>
      </c>
      <c r="B1168" s="6" t="s">
        <v>13</v>
      </c>
      <c r="C1168" s="6" t="s">
        <v>179</v>
      </c>
      <c r="D1168" s="6" t="s">
        <v>180</v>
      </c>
      <c r="E1168" s="6" t="s">
        <v>97</v>
      </c>
      <c r="F1168" s="6" t="s">
        <v>125</v>
      </c>
      <c r="G1168" s="6">
        <v>13</v>
      </c>
      <c r="H1168" s="6">
        <v>70</v>
      </c>
      <c r="I1168" s="6">
        <v>8</v>
      </c>
      <c r="J1168" s="6">
        <v>49</v>
      </c>
      <c r="K1168" s="6">
        <v>12</v>
      </c>
      <c r="L1168" s="6">
        <v>70</v>
      </c>
      <c r="M1168" s="6" t="s">
        <v>1089</v>
      </c>
      <c r="N1168" s="6" t="s">
        <v>1095</v>
      </c>
      <c r="O1168" s="6" t="s">
        <v>26</v>
      </c>
      <c r="P1168" s="6" t="s">
        <v>1099</v>
      </c>
      <c r="Q1168" s="6"/>
      <c r="R1168" s="6"/>
    </row>
    <row r="1169" spans="1:18" x14ac:dyDescent="0.25">
      <c r="A1169" s="6" t="s">
        <v>0</v>
      </c>
      <c r="B1169" s="6" t="s">
        <v>13</v>
      </c>
      <c r="C1169" s="6" t="s">
        <v>179</v>
      </c>
      <c r="D1169" s="6" t="s">
        <v>180</v>
      </c>
      <c r="E1169" s="6" t="s">
        <v>97</v>
      </c>
      <c r="F1169" s="6" t="s">
        <v>125</v>
      </c>
      <c r="G1169" s="6">
        <v>13</v>
      </c>
      <c r="H1169" s="6">
        <v>70</v>
      </c>
      <c r="I1169" s="6">
        <v>8</v>
      </c>
      <c r="J1169" s="6">
        <v>49</v>
      </c>
      <c r="K1169" s="6">
        <v>12</v>
      </c>
      <c r="L1169" s="6">
        <v>70</v>
      </c>
      <c r="M1169" s="6" t="s">
        <v>1097</v>
      </c>
      <c r="N1169" s="6" t="s">
        <v>1090</v>
      </c>
      <c r="O1169" s="6" t="s">
        <v>38</v>
      </c>
      <c r="P1169" s="6" t="s">
        <v>1109</v>
      </c>
      <c r="Q1169" s="6"/>
      <c r="R1169" s="6"/>
    </row>
    <row r="1170" spans="1:18" x14ac:dyDescent="0.25">
      <c r="A1170" s="6" t="s">
        <v>0</v>
      </c>
      <c r="B1170" s="6" t="s">
        <v>13</v>
      </c>
      <c r="C1170" s="6" t="s">
        <v>179</v>
      </c>
      <c r="D1170" s="6" t="s">
        <v>180</v>
      </c>
      <c r="E1170" s="6" t="s">
        <v>97</v>
      </c>
      <c r="F1170" s="6" t="s">
        <v>125</v>
      </c>
      <c r="G1170" s="6">
        <v>13</v>
      </c>
      <c r="H1170" s="6">
        <v>70</v>
      </c>
      <c r="I1170" s="6">
        <v>8</v>
      </c>
      <c r="J1170" s="6">
        <v>49</v>
      </c>
      <c r="K1170" s="6">
        <v>12</v>
      </c>
      <c r="L1170" s="6">
        <v>70</v>
      </c>
      <c r="M1170" s="6" t="s">
        <v>1097</v>
      </c>
      <c r="N1170" s="6" t="s">
        <v>1092</v>
      </c>
      <c r="O1170" s="6" t="s">
        <v>38</v>
      </c>
      <c r="P1170" s="6" t="s">
        <v>1091</v>
      </c>
      <c r="Q1170" s="6"/>
      <c r="R1170" s="6"/>
    </row>
    <row r="1171" spans="1:18" x14ac:dyDescent="0.25">
      <c r="A1171" s="6" t="s">
        <v>0</v>
      </c>
      <c r="B1171" s="6" t="s">
        <v>13</v>
      </c>
      <c r="C1171" s="6" t="s">
        <v>179</v>
      </c>
      <c r="D1171" s="6" t="s">
        <v>180</v>
      </c>
      <c r="E1171" s="6" t="s">
        <v>97</v>
      </c>
      <c r="F1171" s="6" t="s">
        <v>125</v>
      </c>
      <c r="G1171" s="6">
        <v>13</v>
      </c>
      <c r="H1171" s="6">
        <v>70</v>
      </c>
      <c r="I1171" s="6">
        <v>8</v>
      </c>
      <c r="J1171" s="6">
        <v>49</v>
      </c>
      <c r="K1171" s="6">
        <v>12</v>
      </c>
      <c r="L1171" s="6">
        <v>70</v>
      </c>
      <c r="M1171" s="6" t="s">
        <v>1097</v>
      </c>
      <c r="N1171" s="6" t="s">
        <v>1095</v>
      </c>
      <c r="O1171" s="6" t="s">
        <v>1093</v>
      </c>
      <c r="P1171" s="6" t="s">
        <v>1094</v>
      </c>
      <c r="Q1171" s="6"/>
      <c r="R1171" s="6"/>
    </row>
    <row r="1172" spans="1:18" x14ac:dyDescent="0.25">
      <c r="A1172" s="6" t="s">
        <v>0</v>
      </c>
      <c r="B1172" s="6" t="s">
        <v>13</v>
      </c>
      <c r="C1172" s="6" t="s">
        <v>179</v>
      </c>
      <c r="D1172" s="6" t="s">
        <v>180</v>
      </c>
      <c r="E1172" s="6" t="s">
        <v>97</v>
      </c>
      <c r="F1172" s="6" t="s">
        <v>125</v>
      </c>
      <c r="G1172" s="6">
        <v>13</v>
      </c>
      <c r="H1172" s="6">
        <v>70</v>
      </c>
      <c r="I1172" s="6">
        <v>8</v>
      </c>
      <c r="J1172" s="6">
        <v>49</v>
      </c>
      <c r="K1172" s="6">
        <v>12</v>
      </c>
      <c r="L1172" s="6">
        <v>70</v>
      </c>
      <c r="M1172" s="6" t="s">
        <v>1101</v>
      </c>
      <c r="N1172" s="6" t="s">
        <v>1090</v>
      </c>
      <c r="O1172" s="6" t="s">
        <v>38</v>
      </c>
      <c r="P1172" s="6" t="s">
        <v>1102</v>
      </c>
      <c r="Q1172" s="6"/>
      <c r="R1172" s="6"/>
    </row>
    <row r="1173" spans="1:18" x14ac:dyDescent="0.25">
      <c r="A1173" s="6" t="s">
        <v>0</v>
      </c>
      <c r="B1173" s="6" t="s">
        <v>13</v>
      </c>
      <c r="C1173" s="6" t="s">
        <v>179</v>
      </c>
      <c r="D1173" s="6" t="s">
        <v>180</v>
      </c>
      <c r="E1173" s="6" t="s">
        <v>97</v>
      </c>
      <c r="F1173" s="6" t="s">
        <v>125</v>
      </c>
      <c r="G1173" s="6">
        <v>13</v>
      </c>
      <c r="H1173" s="6">
        <v>70</v>
      </c>
      <c r="I1173" s="6">
        <v>8</v>
      </c>
      <c r="J1173" s="6">
        <v>49</v>
      </c>
      <c r="K1173" s="6">
        <v>12</v>
      </c>
      <c r="L1173" s="6">
        <v>70</v>
      </c>
      <c r="M1173" s="6" t="s">
        <v>1101</v>
      </c>
      <c r="N1173" s="6" t="s">
        <v>1092</v>
      </c>
      <c r="O1173" s="6" t="s">
        <v>36</v>
      </c>
      <c r="P1173" s="6" t="s">
        <v>1096</v>
      </c>
      <c r="Q1173" s="6"/>
      <c r="R1173" s="6"/>
    </row>
    <row r="1174" spans="1:18" x14ac:dyDescent="0.25">
      <c r="A1174" s="6" t="s">
        <v>0</v>
      </c>
      <c r="B1174" s="6" t="s">
        <v>13</v>
      </c>
      <c r="C1174" s="6" t="s">
        <v>179</v>
      </c>
      <c r="D1174" s="6" t="s">
        <v>180</v>
      </c>
      <c r="E1174" s="6" t="s">
        <v>97</v>
      </c>
      <c r="F1174" s="6" t="s">
        <v>125</v>
      </c>
      <c r="G1174" s="6">
        <v>13</v>
      </c>
      <c r="H1174" s="6">
        <v>70</v>
      </c>
      <c r="I1174" s="6">
        <v>8</v>
      </c>
      <c r="J1174" s="6">
        <v>49</v>
      </c>
      <c r="K1174" s="6">
        <v>12</v>
      </c>
      <c r="L1174" s="6">
        <v>70</v>
      </c>
      <c r="M1174" s="6" t="s">
        <v>1101</v>
      </c>
      <c r="N1174" s="6" t="s">
        <v>1095</v>
      </c>
      <c r="O1174" s="6" t="s">
        <v>38</v>
      </c>
      <c r="P1174" s="6" t="s">
        <v>1091</v>
      </c>
      <c r="Q1174" s="6"/>
      <c r="R1174" s="6"/>
    </row>
    <row r="1175" spans="1:18" x14ac:dyDescent="0.25">
      <c r="A1175" s="6" t="s">
        <v>0</v>
      </c>
      <c r="B1175" s="6" t="s">
        <v>13</v>
      </c>
      <c r="C1175" s="6" t="s">
        <v>179</v>
      </c>
      <c r="D1175" s="6" t="s">
        <v>180</v>
      </c>
      <c r="E1175" s="6" t="s">
        <v>97</v>
      </c>
      <c r="F1175" s="6" t="s">
        <v>125</v>
      </c>
      <c r="G1175" s="6">
        <v>13</v>
      </c>
      <c r="H1175" s="6">
        <v>70</v>
      </c>
      <c r="I1175" s="6">
        <v>8</v>
      </c>
      <c r="J1175" s="6">
        <v>49</v>
      </c>
      <c r="K1175" s="6">
        <v>12</v>
      </c>
      <c r="L1175" s="6">
        <v>70</v>
      </c>
      <c r="M1175" s="6" t="s">
        <v>1106</v>
      </c>
      <c r="N1175" s="6" t="s">
        <v>1090</v>
      </c>
      <c r="O1175" s="6" t="s">
        <v>26</v>
      </c>
      <c r="P1175" s="6" t="s">
        <v>1100</v>
      </c>
      <c r="Q1175" s="6"/>
      <c r="R1175" s="6"/>
    </row>
    <row r="1176" spans="1:18" x14ac:dyDescent="0.25">
      <c r="A1176" s="6" t="s">
        <v>0</v>
      </c>
      <c r="B1176" s="6" t="s">
        <v>13</v>
      </c>
      <c r="C1176" s="6" t="s">
        <v>179</v>
      </c>
      <c r="D1176" s="6" t="s">
        <v>180</v>
      </c>
      <c r="E1176" s="6" t="s">
        <v>97</v>
      </c>
      <c r="F1176" s="6" t="s">
        <v>125</v>
      </c>
      <c r="G1176" s="6">
        <v>13</v>
      </c>
      <c r="H1176" s="6">
        <v>70</v>
      </c>
      <c r="I1176" s="6">
        <v>8</v>
      </c>
      <c r="J1176" s="6">
        <v>49</v>
      </c>
      <c r="K1176" s="6">
        <v>12</v>
      </c>
      <c r="L1176" s="6">
        <v>70</v>
      </c>
      <c r="M1176" s="6" t="s">
        <v>1106</v>
      </c>
      <c r="N1176" s="6" t="s">
        <v>1092</v>
      </c>
      <c r="O1176" s="6" t="s">
        <v>1103</v>
      </c>
      <c r="P1176" s="6" t="s">
        <v>1104</v>
      </c>
      <c r="Q1176" s="6"/>
      <c r="R1176" s="6"/>
    </row>
    <row r="1177" spans="1:18" x14ac:dyDescent="0.25">
      <c r="A1177" s="6" t="s">
        <v>0</v>
      </c>
      <c r="B1177" s="6" t="s">
        <v>13</v>
      </c>
      <c r="C1177" s="6" t="s">
        <v>179</v>
      </c>
      <c r="D1177" s="6" t="s">
        <v>180</v>
      </c>
      <c r="E1177" s="6" t="s">
        <v>97</v>
      </c>
      <c r="F1177" s="6" t="s">
        <v>125</v>
      </c>
      <c r="G1177" s="6">
        <v>13</v>
      </c>
      <c r="H1177" s="6">
        <v>70</v>
      </c>
      <c r="I1177" s="6">
        <v>8</v>
      </c>
      <c r="J1177" s="6">
        <v>49</v>
      </c>
      <c r="K1177" s="6">
        <v>12</v>
      </c>
      <c r="L1177" s="6">
        <v>70</v>
      </c>
      <c r="M1177" s="6" t="s">
        <v>1106</v>
      </c>
      <c r="N1177" s="6" t="s">
        <v>1095</v>
      </c>
      <c r="O1177" s="6" t="s">
        <v>38</v>
      </c>
      <c r="P1177" s="6" t="s">
        <v>1110</v>
      </c>
      <c r="Q1177" s="6"/>
      <c r="R1177" s="6"/>
    </row>
    <row r="1178" spans="1:18" x14ac:dyDescent="0.25">
      <c r="A1178" s="6" t="s">
        <v>0</v>
      </c>
      <c r="B1178" s="6" t="s">
        <v>13</v>
      </c>
      <c r="C1178" s="6" t="s">
        <v>181</v>
      </c>
      <c r="D1178" s="6" t="s">
        <v>182</v>
      </c>
      <c r="E1178" s="6" t="s">
        <v>97</v>
      </c>
      <c r="F1178" s="6" t="s">
        <v>98</v>
      </c>
      <c r="G1178" s="6">
        <v>16</v>
      </c>
      <c r="H1178" s="6">
        <v>58</v>
      </c>
      <c r="I1178" s="6">
        <v>10</v>
      </c>
      <c r="J1178" s="6">
        <v>45</v>
      </c>
      <c r="K1178" s="6">
        <v>16</v>
      </c>
      <c r="L1178" s="6">
        <v>58</v>
      </c>
      <c r="M1178" s="6" t="s">
        <v>1089</v>
      </c>
      <c r="N1178" s="6" t="s">
        <v>1090</v>
      </c>
      <c r="O1178" s="6" t="s">
        <v>38</v>
      </c>
      <c r="P1178" s="6" t="s">
        <v>1091</v>
      </c>
      <c r="Q1178" s="6"/>
      <c r="R1178" s="6"/>
    </row>
    <row r="1179" spans="1:18" x14ac:dyDescent="0.25">
      <c r="A1179" s="6" t="s">
        <v>0</v>
      </c>
      <c r="B1179" s="6" t="s">
        <v>13</v>
      </c>
      <c r="C1179" s="6" t="s">
        <v>181</v>
      </c>
      <c r="D1179" s="6" t="s">
        <v>182</v>
      </c>
      <c r="E1179" s="6" t="s">
        <v>97</v>
      </c>
      <c r="F1179" s="6" t="s">
        <v>98</v>
      </c>
      <c r="G1179" s="6">
        <v>16</v>
      </c>
      <c r="H1179" s="6">
        <v>58</v>
      </c>
      <c r="I1179" s="6">
        <v>10</v>
      </c>
      <c r="J1179" s="6">
        <v>45</v>
      </c>
      <c r="K1179" s="6">
        <v>16</v>
      </c>
      <c r="L1179" s="6">
        <v>58</v>
      </c>
      <c r="M1179" s="6" t="s">
        <v>1089</v>
      </c>
      <c r="N1179" s="6" t="s">
        <v>1092</v>
      </c>
      <c r="O1179" s="6" t="s">
        <v>1093</v>
      </c>
      <c r="P1179" s="6" t="s">
        <v>1094</v>
      </c>
      <c r="Q1179" s="6"/>
      <c r="R1179" s="6"/>
    </row>
    <row r="1180" spans="1:18" x14ac:dyDescent="0.25">
      <c r="A1180" s="6" t="s">
        <v>0</v>
      </c>
      <c r="B1180" s="6" t="s">
        <v>13</v>
      </c>
      <c r="C1180" s="6" t="s">
        <v>181</v>
      </c>
      <c r="D1180" s="6" t="s">
        <v>182</v>
      </c>
      <c r="E1180" s="6" t="s">
        <v>97</v>
      </c>
      <c r="F1180" s="6" t="s">
        <v>98</v>
      </c>
      <c r="G1180" s="6">
        <v>16</v>
      </c>
      <c r="H1180" s="6">
        <v>58</v>
      </c>
      <c r="I1180" s="6">
        <v>10</v>
      </c>
      <c r="J1180" s="6">
        <v>45</v>
      </c>
      <c r="K1180" s="6">
        <v>16</v>
      </c>
      <c r="L1180" s="6">
        <v>58</v>
      </c>
      <c r="M1180" s="6" t="s">
        <v>1089</v>
      </c>
      <c r="N1180" s="6" t="s">
        <v>1095</v>
      </c>
      <c r="O1180" s="6" t="s">
        <v>38</v>
      </c>
      <c r="P1180" s="6" t="s">
        <v>1109</v>
      </c>
      <c r="Q1180" s="6"/>
      <c r="R1180" s="6"/>
    </row>
    <row r="1181" spans="1:18" x14ac:dyDescent="0.25">
      <c r="A1181" s="6" t="s">
        <v>0</v>
      </c>
      <c r="B1181" s="6" t="s">
        <v>13</v>
      </c>
      <c r="C1181" s="6" t="s">
        <v>181</v>
      </c>
      <c r="D1181" s="6" t="s">
        <v>182</v>
      </c>
      <c r="E1181" s="6" t="s">
        <v>97</v>
      </c>
      <c r="F1181" s="6" t="s">
        <v>98</v>
      </c>
      <c r="G1181" s="6">
        <v>16</v>
      </c>
      <c r="H1181" s="6">
        <v>58</v>
      </c>
      <c r="I1181" s="6">
        <v>10</v>
      </c>
      <c r="J1181" s="6">
        <v>45</v>
      </c>
      <c r="K1181" s="6">
        <v>16</v>
      </c>
      <c r="L1181" s="6">
        <v>58</v>
      </c>
      <c r="M1181" s="6" t="s">
        <v>1097</v>
      </c>
      <c r="N1181" s="6" t="s">
        <v>1090</v>
      </c>
      <c r="O1181" s="6" t="s">
        <v>38</v>
      </c>
      <c r="P1181" s="6" t="s">
        <v>1110</v>
      </c>
      <c r="Q1181" s="6"/>
      <c r="R1181" s="6"/>
    </row>
    <row r="1182" spans="1:18" x14ac:dyDescent="0.25">
      <c r="A1182" s="6" t="s">
        <v>0</v>
      </c>
      <c r="B1182" s="6" t="s">
        <v>13</v>
      </c>
      <c r="C1182" s="6" t="s">
        <v>181</v>
      </c>
      <c r="D1182" s="6" t="s">
        <v>182</v>
      </c>
      <c r="E1182" s="6" t="s">
        <v>97</v>
      </c>
      <c r="F1182" s="6" t="s">
        <v>98</v>
      </c>
      <c r="G1182" s="6">
        <v>16</v>
      </c>
      <c r="H1182" s="6">
        <v>58</v>
      </c>
      <c r="I1182" s="6">
        <v>10</v>
      </c>
      <c r="J1182" s="6">
        <v>45</v>
      </c>
      <c r="K1182" s="6">
        <v>16</v>
      </c>
      <c r="L1182" s="6">
        <v>58</v>
      </c>
      <c r="M1182" s="6" t="s">
        <v>1097</v>
      </c>
      <c r="N1182" s="6" t="s">
        <v>1092</v>
      </c>
      <c r="O1182" s="6" t="s">
        <v>40</v>
      </c>
      <c r="P1182" s="6" t="s">
        <v>1111</v>
      </c>
      <c r="Q1182" s="6"/>
      <c r="R1182" s="6"/>
    </row>
    <row r="1183" spans="1:18" x14ac:dyDescent="0.25">
      <c r="A1183" s="6" t="s">
        <v>0</v>
      </c>
      <c r="B1183" s="6" t="s">
        <v>13</v>
      </c>
      <c r="C1183" s="6" t="s">
        <v>181</v>
      </c>
      <c r="D1183" s="6" t="s">
        <v>182</v>
      </c>
      <c r="E1183" s="6" t="s">
        <v>97</v>
      </c>
      <c r="F1183" s="6" t="s">
        <v>98</v>
      </c>
      <c r="G1183" s="6">
        <v>16</v>
      </c>
      <c r="H1183" s="6">
        <v>58</v>
      </c>
      <c r="I1183" s="6">
        <v>10</v>
      </c>
      <c r="J1183" s="6">
        <v>45</v>
      </c>
      <c r="K1183" s="6">
        <v>16</v>
      </c>
      <c r="L1183" s="6">
        <v>58</v>
      </c>
      <c r="M1183" s="6" t="s">
        <v>1097</v>
      </c>
      <c r="N1183" s="6" t="s">
        <v>1095</v>
      </c>
      <c r="O1183" s="6" t="s">
        <v>38</v>
      </c>
      <c r="P1183" s="6" t="s">
        <v>1109</v>
      </c>
      <c r="Q1183" s="6"/>
      <c r="R1183" s="6"/>
    </row>
    <row r="1184" spans="1:18" x14ac:dyDescent="0.25">
      <c r="A1184" s="6" t="s">
        <v>0</v>
      </c>
      <c r="B1184" s="6" t="s">
        <v>13</v>
      </c>
      <c r="C1184" s="6" t="s">
        <v>181</v>
      </c>
      <c r="D1184" s="6" t="s">
        <v>182</v>
      </c>
      <c r="E1184" s="6" t="s">
        <v>97</v>
      </c>
      <c r="F1184" s="6" t="s">
        <v>98</v>
      </c>
      <c r="G1184" s="6">
        <v>16</v>
      </c>
      <c r="H1184" s="6">
        <v>58</v>
      </c>
      <c r="I1184" s="6">
        <v>10</v>
      </c>
      <c r="J1184" s="6">
        <v>45</v>
      </c>
      <c r="K1184" s="6">
        <v>16</v>
      </c>
      <c r="L1184" s="6">
        <v>58</v>
      </c>
      <c r="M1184" s="6" t="s">
        <v>1101</v>
      </c>
      <c r="N1184" s="6" t="s">
        <v>1090</v>
      </c>
      <c r="O1184" s="6" t="s">
        <v>38</v>
      </c>
      <c r="P1184" s="6" t="s">
        <v>1110</v>
      </c>
      <c r="Q1184" s="6"/>
      <c r="R1184" s="6"/>
    </row>
    <row r="1185" spans="1:18" x14ac:dyDescent="0.25">
      <c r="A1185" s="6" t="s">
        <v>0</v>
      </c>
      <c r="B1185" s="6" t="s">
        <v>13</v>
      </c>
      <c r="C1185" s="6" t="s">
        <v>181</v>
      </c>
      <c r="D1185" s="6" t="s">
        <v>182</v>
      </c>
      <c r="E1185" s="6" t="s">
        <v>97</v>
      </c>
      <c r="F1185" s="6" t="s">
        <v>98</v>
      </c>
      <c r="G1185" s="6">
        <v>16</v>
      </c>
      <c r="H1185" s="6">
        <v>58</v>
      </c>
      <c r="I1185" s="6">
        <v>10</v>
      </c>
      <c r="J1185" s="6">
        <v>45</v>
      </c>
      <c r="K1185" s="6">
        <v>16</v>
      </c>
      <c r="L1185" s="6">
        <v>58</v>
      </c>
      <c r="M1185" s="6" t="s">
        <v>1101</v>
      </c>
      <c r="N1185" s="6" t="s">
        <v>1092</v>
      </c>
      <c r="O1185" s="6" t="s">
        <v>1103</v>
      </c>
      <c r="P1185" s="6" t="s">
        <v>1104</v>
      </c>
      <c r="Q1185" s="6"/>
      <c r="R1185" s="6"/>
    </row>
    <row r="1186" spans="1:18" x14ac:dyDescent="0.25">
      <c r="A1186" s="6" t="s">
        <v>0</v>
      </c>
      <c r="B1186" s="6" t="s">
        <v>13</v>
      </c>
      <c r="C1186" s="6" t="s">
        <v>181</v>
      </c>
      <c r="D1186" s="6" t="s">
        <v>182</v>
      </c>
      <c r="E1186" s="6" t="s">
        <v>97</v>
      </c>
      <c r="F1186" s="6" t="s">
        <v>98</v>
      </c>
      <c r="G1186" s="6">
        <v>16</v>
      </c>
      <c r="H1186" s="6">
        <v>58</v>
      </c>
      <c r="I1186" s="6">
        <v>10</v>
      </c>
      <c r="J1186" s="6">
        <v>45</v>
      </c>
      <c r="K1186" s="6">
        <v>16</v>
      </c>
      <c r="L1186" s="6">
        <v>58</v>
      </c>
      <c r="M1186" s="6" t="s">
        <v>1101</v>
      </c>
      <c r="N1186" s="6" t="s">
        <v>1095</v>
      </c>
      <c r="O1186" s="6" t="s">
        <v>38</v>
      </c>
      <c r="P1186" s="6" t="s">
        <v>1109</v>
      </c>
      <c r="Q1186" s="6"/>
      <c r="R1186" s="6"/>
    </row>
    <row r="1187" spans="1:18" x14ac:dyDescent="0.25">
      <c r="A1187" s="6" t="s">
        <v>0</v>
      </c>
      <c r="B1187" s="6" t="s">
        <v>13</v>
      </c>
      <c r="C1187" s="6" t="s">
        <v>181</v>
      </c>
      <c r="D1187" s="6" t="s">
        <v>182</v>
      </c>
      <c r="E1187" s="6" t="s">
        <v>97</v>
      </c>
      <c r="F1187" s="6" t="s">
        <v>98</v>
      </c>
      <c r="G1187" s="6">
        <v>16</v>
      </c>
      <c r="H1187" s="6">
        <v>58</v>
      </c>
      <c r="I1187" s="6">
        <v>10</v>
      </c>
      <c r="J1187" s="6">
        <v>45</v>
      </c>
      <c r="K1187" s="6">
        <v>16</v>
      </c>
      <c r="L1187" s="6">
        <v>58</v>
      </c>
      <c r="M1187" s="6" t="s">
        <v>1106</v>
      </c>
      <c r="N1187" s="6" t="s">
        <v>1090</v>
      </c>
      <c r="O1187" s="6" t="s">
        <v>39</v>
      </c>
      <c r="P1187" s="6" t="s">
        <v>1112</v>
      </c>
      <c r="Q1187" s="6"/>
      <c r="R1187" s="6"/>
    </row>
    <row r="1188" spans="1:18" x14ac:dyDescent="0.25">
      <c r="A1188" s="6" t="s">
        <v>0</v>
      </c>
      <c r="B1188" s="6" t="s">
        <v>13</v>
      </c>
      <c r="C1188" s="6" t="s">
        <v>181</v>
      </c>
      <c r="D1188" s="6" t="s">
        <v>182</v>
      </c>
      <c r="E1188" s="6" t="s">
        <v>97</v>
      </c>
      <c r="F1188" s="6" t="s">
        <v>98</v>
      </c>
      <c r="G1188" s="6">
        <v>16</v>
      </c>
      <c r="H1188" s="6">
        <v>58</v>
      </c>
      <c r="I1188" s="6">
        <v>10</v>
      </c>
      <c r="J1188" s="6">
        <v>45</v>
      </c>
      <c r="K1188" s="6">
        <v>16</v>
      </c>
      <c r="L1188" s="6">
        <v>58</v>
      </c>
      <c r="M1188" s="6" t="s">
        <v>1106</v>
      </c>
      <c r="N1188" s="6" t="s">
        <v>1092</v>
      </c>
      <c r="O1188" s="6" t="s">
        <v>26</v>
      </c>
      <c r="P1188" s="6" t="s">
        <v>1100</v>
      </c>
      <c r="Q1188" s="6"/>
      <c r="R1188" s="6"/>
    </row>
    <row r="1189" spans="1:18" x14ac:dyDescent="0.25">
      <c r="A1189" s="6" t="s">
        <v>0</v>
      </c>
      <c r="B1189" s="6" t="s">
        <v>13</v>
      </c>
      <c r="C1189" s="6" t="s">
        <v>181</v>
      </c>
      <c r="D1189" s="6" t="s">
        <v>182</v>
      </c>
      <c r="E1189" s="6" t="s">
        <v>97</v>
      </c>
      <c r="F1189" s="6" t="s">
        <v>98</v>
      </c>
      <c r="G1189" s="6">
        <v>16</v>
      </c>
      <c r="H1189" s="6">
        <v>58</v>
      </c>
      <c r="I1189" s="6">
        <v>10</v>
      </c>
      <c r="J1189" s="6">
        <v>45</v>
      </c>
      <c r="K1189" s="6">
        <v>16</v>
      </c>
      <c r="L1189" s="6">
        <v>58</v>
      </c>
      <c r="M1189" s="6" t="s">
        <v>1106</v>
      </c>
      <c r="N1189" s="6" t="s">
        <v>1095</v>
      </c>
      <c r="O1189" s="6" t="s">
        <v>26</v>
      </c>
      <c r="P1189" s="6" t="s">
        <v>1098</v>
      </c>
      <c r="Q1189" s="6"/>
      <c r="R1189" s="6"/>
    </row>
    <row r="1190" spans="1:18" x14ac:dyDescent="0.25">
      <c r="A1190" s="6" t="s">
        <v>0</v>
      </c>
      <c r="B1190" s="6" t="s">
        <v>7</v>
      </c>
      <c r="C1190" s="6" t="s">
        <v>130</v>
      </c>
      <c r="D1190" s="6" t="s">
        <v>131</v>
      </c>
      <c r="E1190" s="6" t="s">
        <v>97</v>
      </c>
      <c r="F1190" s="6" t="s">
        <v>125</v>
      </c>
      <c r="G1190" s="6">
        <v>169</v>
      </c>
      <c r="H1190" s="6">
        <v>816</v>
      </c>
      <c r="I1190" s="6">
        <v>153</v>
      </c>
      <c r="J1190" s="6">
        <v>754</v>
      </c>
      <c r="K1190" s="6">
        <v>157</v>
      </c>
      <c r="L1190" s="6">
        <v>761</v>
      </c>
      <c r="M1190" s="6" t="s">
        <v>1089</v>
      </c>
      <c r="N1190" s="6" t="s">
        <v>1090</v>
      </c>
      <c r="O1190" s="6" t="s">
        <v>1093</v>
      </c>
      <c r="P1190" s="6" t="s">
        <v>1094</v>
      </c>
      <c r="Q1190" s="6"/>
      <c r="R1190" s="6"/>
    </row>
    <row r="1191" spans="1:18" x14ac:dyDescent="0.25">
      <c r="A1191" s="6" t="s">
        <v>0</v>
      </c>
      <c r="B1191" s="6" t="s">
        <v>7</v>
      </c>
      <c r="C1191" s="6" t="s">
        <v>130</v>
      </c>
      <c r="D1191" s="6" t="s">
        <v>131</v>
      </c>
      <c r="E1191" s="6" t="s">
        <v>97</v>
      </c>
      <c r="F1191" s="6" t="s">
        <v>125</v>
      </c>
      <c r="G1191" s="6">
        <v>169</v>
      </c>
      <c r="H1191" s="6">
        <v>816</v>
      </c>
      <c r="I1191" s="6">
        <v>153</v>
      </c>
      <c r="J1191" s="6">
        <v>754</v>
      </c>
      <c r="K1191" s="6">
        <v>157</v>
      </c>
      <c r="L1191" s="6">
        <v>761</v>
      </c>
      <c r="M1191" s="6" t="s">
        <v>1089</v>
      </c>
      <c r="N1191" s="6" t="s">
        <v>1092</v>
      </c>
      <c r="O1191" s="6" t="s">
        <v>26</v>
      </c>
      <c r="P1191" s="6" t="s">
        <v>1098</v>
      </c>
      <c r="Q1191" s="6"/>
      <c r="R1191" s="6"/>
    </row>
    <row r="1192" spans="1:18" x14ac:dyDescent="0.25">
      <c r="A1192" s="6" t="s">
        <v>0</v>
      </c>
      <c r="B1192" s="6" t="s">
        <v>7</v>
      </c>
      <c r="C1192" s="6" t="s">
        <v>130</v>
      </c>
      <c r="D1192" s="6" t="s">
        <v>131</v>
      </c>
      <c r="E1192" s="6" t="s">
        <v>97</v>
      </c>
      <c r="F1192" s="6" t="s">
        <v>125</v>
      </c>
      <c r="G1192" s="6">
        <v>169</v>
      </c>
      <c r="H1192" s="6">
        <v>816</v>
      </c>
      <c r="I1192" s="6">
        <v>153</v>
      </c>
      <c r="J1192" s="6">
        <v>754</v>
      </c>
      <c r="K1192" s="6">
        <v>157</v>
      </c>
      <c r="L1192" s="6">
        <v>761</v>
      </c>
      <c r="M1192" s="6" t="s">
        <v>1089</v>
      </c>
      <c r="N1192" s="6" t="s">
        <v>1095</v>
      </c>
      <c r="O1192" s="6" t="s">
        <v>39</v>
      </c>
      <c r="P1192" s="6" t="s">
        <v>1112</v>
      </c>
      <c r="Q1192" s="6"/>
      <c r="R1192" s="6"/>
    </row>
    <row r="1193" spans="1:18" x14ac:dyDescent="0.25">
      <c r="A1193" s="6" t="s">
        <v>0</v>
      </c>
      <c r="B1193" s="6" t="s">
        <v>7</v>
      </c>
      <c r="C1193" s="6" t="s">
        <v>130</v>
      </c>
      <c r="D1193" s="6" t="s">
        <v>131</v>
      </c>
      <c r="E1193" s="6" t="s">
        <v>97</v>
      </c>
      <c r="F1193" s="6" t="s">
        <v>125</v>
      </c>
      <c r="G1193" s="6">
        <v>169</v>
      </c>
      <c r="H1193" s="6">
        <v>816</v>
      </c>
      <c r="I1193" s="6">
        <v>153</v>
      </c>
      <c r="J1193" s="6">
        <v>754</v>
      </c>
      <c r="K1193" s="6">
        <v>157</v>
      </c>
      <c r="L1193" s="6">
        <v>761</v>
      </c>
      <c r="M1193" s="6" t="s">
        <v>1097</v>
      </c>
      <c r="N1193" s="6" t="s">
        <v>1090</v>
      </c>
      <c r="O1193" s="6" t="s">
        <v>36</v>
      </c>
      <c r="P1193" s="6" t="s">
        <v>1096</v>
      </c>
      <c r="Q1193" s="6"/>
      <c r="R1193" s="6"/>
    </row>
    <row r="1194" spans="1:18" x14ac:dyDescent="0.25">
      <c r="A1194" s="6" t="s">
        <v>0</v>
      </c>
      <c r="B1194" s="6" t="s">
        <v>7</v>
      </c>
      <c r="C1194" s="6" t="s">
        <v>130</v>
      </c>
      <c r="D1194" s="6" t="s">
        <v>131</v>
      </c>
      <c r="E1194" s="6" t="s">
        <v>97</v>
      </c>
      <c r="F1194" s="6" t="s">
        <v>125</v>
      </c>
      <c r="G1194" s="6">
        <v>169</v>
      </c>
      <c r="H1194" s="6">
        <v>816</v>
      </c>
      <c r="I1194" s="6">
        <v>153</v>
      </c>
      <c r="J1194" s="6">
        <v>754</v>
      </c>
      <c r="K1194" s="6">
        <v>157</v>
      </c>
      <c r="L1194" s="6">
        <v>761</v>
      </c>
      <c r="M1194" s="6" t="s">
        <v>1097</v>
      </c>
      <c r="N1194" s="6" t="s">
        <v>1092</v>
      </c>
      <c r="O1194" s="6" t="s">
        <v>39</v>
      </c>
      <c r="P1194" s="6" t="s">
        <v>1117</v>
      </c>
      <c r="Q1194" s="6"/>
      <c r="R1194" s="6"/>
    </row>
    <row r="1195" spans="1:18" x14ac:dyDescent="0.25">
      <c r="A1195" s="6" t="s">
        <v>0</v>
      </c>
      <c r="B1195" s="6" t="s">
        <v>7</v>
      </c>
      <c r="C1195" s="6" t="s">
        <v>130</v>
      </c>
      <c r="D1195" s="6" t="s">
        <v>131</v>
      </c>
      <c r="E1195" s="6" t="s">
        <v>97</v>
      </c>
      <c r="F1195" s="6" t="s">
        <v>125</v>
      </c>
      <c r="G1195" s="6">
        <v>169</v>
      </c>
      <c r="H1195" s="6">
        <v>816</v>
      </c>
      <c r="I1195" s="6">
        <v>153</v>
      </c>
      <c r="J1195" s="6">
        <v>754</v>
      </c>
      <c r="K1195" s="6">
        <v>157</v>
      </c>
      <c r="L1195" s="6">
        <v>761</v>
      </c>
      <c r="M1195" s="6" t="s">
        <v>1097</v>
      </c>
      <c r="N1195" s="6" t="s">
        <v>1095</v>
      </c>
      <c r="O1195" s="6" t="s">
        <v>36</v>
      </c>
      <c r="P1195" s="6" t="s">
        <v>1121</v>
      </c>
      <c r="Q1195" s="6"/>
      <c r="R1195" s="6"/>
    </row>
    <row r="1196" spans="1:18" x14ac:dyDescent="0.25">
      <c r="A1196" s="6" t="s">
        <v>0</v>
      </c>
      <c r="B1196" s="6" t="s">
        <v>7</v>
      </c>
      <c r="C1196" s="6" t="s">
        <v>130</v>
      </c>
      <c r="D1196" s="6" t="s">
        <v>131</v>
      </c>
      <c r="E1196" s="6" t="s">
        <v>97</v>
      </c>
      <c r="F1196" s="6" t="s">
        <v>125</v>
      </c>
      <c r="G1196" s="6">
        <v>169</v>
      </c>
      <c r="H1196" s="6">
        <v>816</v>
      </c>
      <c r="I1196" s="6">
        <v>153</v>
      </c>
      <c r="J1196" s="6">
        <v>754</v>
      </c>
      <c r="K1196" s="6">
        <v>157</v>
      </c>
      <c r="L1196" s="6">
        <v>761</v>
      </c>
      <c r="M1196" s="6" t="s">
        <v>1101</v>
      </c>
      <c r="N1196" s="6" t="s">
        <v>1090</v>
      </c>
      <c r="O1196" s="6" t="s">
        <v>1103</v>
      </c>
      <c r="P1196" s="6" t="s">
        <v>1113</v>
      </c>
      <c r="Q1196" s="6"/>
      <c r="R1196" s="6"/>
    </row>
    <row r="1197" spans="1:18" x14ac:dyDescent="0.25">
      <c r="A1197" s="6" t="s">
        <v>0</v>
      </c>
      <c r="B1197" s="6" t="s">
        <v>7</v>
      </c>
      <c r="C1197" s="6" t="s">
        <v>130</v>
      </c>
      <c r="D1197" s="6" t="s">
        <v>131</v>
      </c>
      <c r="E1197" s="6" t="s">
        <v>97</v>
      </c>
      <c r="F1197" s="6" t="s">
        <v>125</v>
      </c>
      <c r="G1197" s="6">
        <v>169</v>
      </c>
      <c r="H1197" s="6">
        <v>816</v>
      </c>
      <c r="I1197" s="6">
        <v>153</v>
      </c>
      <c r="J1197" s="6">
        <v>754</v>
      </c>
      <c r="K1197" s="6">
        <v>157</v>
      </c>
      <c r="L1197" s="6">
        <v>761</v>
      </c>
      <c r="M1197" s="6" t="s">
        <v>1101</v>
      </c>
      <c r="N1197" s="6" t="s">
        <v>1092</v>
      </c>
      <c r="O1197" s="6" t="s">
        <v>38</v>
      </c>
      <c r="P1197" s="6" t="s">
        <v>1109</v>
      </c>
      <c r="Q1197" s="6"/>
      <c r="R1197" s="6"/>
    </row>
    <row r="1198" spans="1:18" x14ac:dyDescent="0.25">
      <c r="A1198" s="6" t="s">
        <v>0</v>
      </c>
      <c r="B1198" s="6" t="s">
        <v>7</v>
      </c>
      <c r="C1198" s="6" t="s">
        <v>130</v>
      </c>
      <c r="D1198" s="6" t="s">
        <v>131</v>
      </c>
      <c r="E1198" s="6" t="s">
        <v>97</v>
      </c>
      <c r="F1198" s="6" t="s">
        <v>125</v>
      </c>
      <c r="G1198" s="6">
        <v>169</v>
      </c>
      <c r="H1198" s="6">
        <v>816</v>
      </c>
      <c r="I1198" s="6">
        <v>153</v>
      </c>
      <c r="J1198" s="6">
        <v>754</v>
      </c>
      <c r="K1198" s="6">
        <v>157</v>
      </c>
      <c r="L1198" s="6">
        <v>761</v>
      </c>
      <c r="M1198" s="6" t="s">
        <v>1101</v>
      </c>
      <c r="N1198" s="6" t="s">
        <v>1095</v>
      </c>
      <c r="O1198" s="6" t="s">
        <v>47</v>
      </c>
      <c r="P1198" s="6" t="s">
        <v>1119</v>
      </c>
      <c r="Q1198" s="6"/>
      <c r="R1198" s="6"/>
    </row>
    <row r="1199" spans="1:18" x14ac:dyDescent="0.25">
      <c r="A1199" s="6" t="s">
        <v>0</v>
      </c>
      <c r="B1199" s="6" t="s">
        <v>7</v>
      </c>
      <c r="C1199" s="6" t="s">
        <v>130</v>
      </c>
      <c r="D1199" s="6" t="s">
        <v>131</v>
      </c>
      <c r="E1199" s="6" t="s">
        <v>97</v>
      </c>
      <c r="F1199" s="6" t="s">
        <v>125</v>
      </c>
      <c r="G1199" s="6">
        <v>169</v>
      </c>
      <c r="H1199" s="6">
        <v>816</v>
      </c>
      <c r="I1199" s="6">
        <v>153</v>
      </c>
      <c r="J1199" s="6">
        <v>754</v>
      </c>
      <c r="K1199" s="6">
        <v>157</v>
      </c>
      <c r="L1199" s="6">
        <v>761</v>
      </c>
      <c r="M1199" s="6" t="s">
        <v>1106</v>
      </c>
      <c r="N1199" s="6" t="s">
        <v>1090</v>
      </c>
      <c r="O1199" s="6" t="s">
        <v>36</v>
      </c>
      <c r="P1199" s="6" t="s">
        <v>1108</v>
      </c>
      <c r="Q1199" s="6"/>
      <c r="R1199" s="6"/>
    </row>
    <row r="1200" spans="1:18" x14ac:dyDescent="0.25">
      <c r="A1200" s="6" t="s">
        <v>0</v>
      </c>
      <c r="B1200" s="6" t="s">
        <v>7</v>
      </c>
      <c r="C1200" s="6" t="s">
        <v>130</v>
      </c>
      <c r="D1200" s="6" t="s">
        <v>131</v>
      </c>
      <c r="E1200" s="6" t="s">
        <v>97</v>
      </c>
      <c r="F1200" s="6" t="s">
        <v>125</v>
      </c>
      <c r="G1200" s="6">
        <v>169</v>
      </c>
      <c r="H1200" s="6">
        <v>816</v>
      </c>
      <c r="I1200" s="6">
        <v>153</v>
      </c>
      <c r="J1200" s="6">
        <v>754</v>
      </c>
      <c r="K1200" s="6">
        <v>157</v>
      </c>
      <c r="L1200" s="6">
        <v>761</v>
      </c>
      <c r="M1200" s="6" t="s">
        <v>1106</v>
      </c>
      <c r="N1200" s="6" t="s">
        <v>1092</v>
      </c>
      <c r="O1200" s="6" t="s">
        <v>36</v>
      </c>
      <c r="P1200" s="6" t="s">
        <v>1096</v>
      </c>
      <c r="Q1200" s="6"/>
      <c r="R1200" s="6"/>
    </row>
    <row r="1201" spans="1:18" x14ac:dyDescent="0.25">
      <c r="A1201" s="6" t="s">
        <v>0</v>
      </c>
      <c r="B1201" s="6" t="s">
        <v>7</v>
      </c>
      <c r="C1201" s="6" t="s">
        <v>130</v>
      </c>
      <c r="D1201" s="6" t="s">
        <v>131</v>
      </c>
      <c r="E1201" s="6" t="s">
        <v>97</v>
      </c>
      <c r="F1201" s="6" t="s">
        <v>125</v>
      </c>
      <c r="G1201" s="6">
        <v>169</v>
      </c>
      <c r="H1201" s="6">
        <v>816</v>
      </c>
      <c r="I1201" s="6">
        <v>153</v>
      </c>
      <c r="J1201" s="6">
        <v>754</v>
      </c>
      <c r="K1201" s="6">
        <v>157</v>
      </c>
      <c r="L1201" s="6">
        <v>761</v>
      </c>
      <c r="M1201" s="6" t="s">
        <v>1106</v>
      </c>
      <c r="N1201" s="6" t="s">
        <v>1095</v>
      </c>
      <c r="O1201" s="6" t="s">
        <v>26</v>
      </c>
      <c r="P1201" s="6" t="s">
        <v>1114</v>
      </c>
      <c r="Q1201" s="6"/>
      <c r="R1201" s="6"/>
    </row>
    <row r="1202" spans="1:18" x14ac:dyDescent="0.25">
      <c r="A1202" s="6" t="s">
        <v>0</v>
      </c>
      <c r="B1202" s="6" t="s">
        <v>7</v>
      </c>
      <c r="C1202" s="6" t="s">
        <v>143</v>
      </c>
      <c r="D1202" s="6" t="s">
        <v>144</v>
      </c>
      <c r="E1202" s="6" t="s">
        <v>97</v>
      </c>
      <c r="F1202" s="6" t="s">
        <v>132</v>
      </c>
      <c r="G1202" s="6">
        <v>12</v>
      </c>
      <c r="H1202" s="6">
        <v>51</v>
      </c>
      <c r="I1202" s="6">
        <v>4</v>
      </c>
      <c r="J1202" s="6">
        <v>20</v>
      </c>
      <c r="K1202" s="6">
        <v>12</v>
      </c>
      <c r="L1202" s="6">
        <v>52</v>
      </c>
      <c r="M1202" s="6" t="s">
        <v>1089</v>
      </c>
      <c r="N1202" s="6" t="s">
        <v>1090</v>
      </c>
      <c r="O1202" s="6" t="s">
        <v>38</v>
      </c>
      <c r="P1202" s="6" t="s">
        <v>1091</v>
      </c>
      <c r="Q1202" s="6"/>
      <c r="R1202" s="6"/>
    </row>
    <row r="1203" spans="1:18" x14ac:dyDescent="0.25">
      <c r="A1203" s="6" t="s">
        <v>0</v>
      </c>
      <c r="B1203" s="6" t="s">
        <v>7</v>
      </c>
      <c r="C1203" s="6" t="s">
        <v>143</v>
      </c>
      <c r="D1203" s="6" t="s">
        <v>144</v>
      </c>
      <c r="E1203" s="6" t="s">
        <v>97</v>
      </c>
      <c r="F1203" s="6" t="s">
        <v>132</v>
      </c>
      <c r="G1203" s="6">
        <v>12</v>
      </c>
      <c r="H1203" s="6">
        <v>51</v>
      </c>
      <c r="I1203" s="6">
        <v>4</v>
      </c>
      <c r="J1203" s="6">
        <v>20</v>
      </c>
      <c r="K1203" s="6">
        <v>12</v>
      </c>
      <c r="L1203" s="6">
        <v>52</v>
      </c>
      <c r="M1203" s="6" t="s">
        <v>1089</v>
      </c>
      <c r="N1203" s="6" t="s">
        <v>1092</v>
      </c>
      <c r="O1203" s="6" t="s">
        <v>1093</v>
      </c>
      <c r="P1203" s="6" t="s">
        <v>1094</v>
      </c>
      <c r="Q1203" s="6"/>
      <c r="R1203" s="6"/>
    </row>
    <row r="1204" spans="1:18" x14ac:dyDescent="0.25">
      <c r="A1204" s="6" t="s">
        <v>0</v>
      </c>
      <c r="B1204" s="6" t="s">
        <v>7</v>
      </c>
      <c r="C1204" s="6" t="s">
        <v>143</v>
      </c>
      <c r="D1204" s="6" t="s">
        <v>144</v>
      </c>
      <c r="E1204" s="6" t="s">
        <v>97</v>
      </c>
      <c r="F1204" s="6" t="s">
        <v>132</v>
      </c>
      <c r="G1204" s="6">
        <v>12</v>
      </c>
      <c r="H1204" s="6">
        <v>51</v>
      </c>
      <c r="I1204" s="6">
        <v>4</v>
      </c>
      <c r="J1204" s="6">
        <v>20</v>
      </c>
      <c r="K1204" s="6">
        <v>12</v>
      </c>
      <c r="L1204" s="6">
        <v>52</v>
      </c>
      <c r="M1204" s="6" t="s">
        <v>1089</v>
      </c>
      <c r="N1204" s="6" t="s">
        <v>1095</v>
      </c>
      <c r="O1204" s="6" t="s">
        <v>38</v>
      </c>
      <c r="P1204" s="6" t="s">
        <v>1110</v>
      </c>
      <c r="Q1204" s="6"/>
      <c r="R1204" s="6"/>
    </row>
    <row r="1205" spans="1:18" x14ac:dyDescent="0.25">
      <c r="A1205" s="6" t="s">
        <v>0</v>
      </c>
      <c r="B1205" s="6" t="s">
        <v>7</v>
      </c>
      <c r="C1205" s="6" t="s">
        <v>143</v>
      </c>
      <c r="D1205" s="6" t="s">
        <v>144</v>
      </c>
      <c r="E1205" s="6" t="s">
        <v>97</v>
      </c>
      <c r="F1205" s="6" t="s">
        <v>132</v>
      </c>
      <c r="G1205" s="6">
        <v>12</v>
      </c>
      <c r="H1205" s="6">
        <v>51</v>
      </c>
      <c r="I1205" s="6">
        <v>4</v>
      </c>
      <c r="J1205" s="6">
        <v>20</v>
      </c>
      <c r="K1205" s="6">
        <v>12</v>
      </c>
      <c r="L1205" s="6">
        <v>52</v>
      </c>
      <c r="M1205" s="6" t="s">
        <v>1097</v>
      </c>
      <c r="N1205" s="6" t="s">
        <v>1090</v>
      </c>
      <c r="O1205" s="6" t="s">
        <v>39</v>
      </c>
      <c r="P1205" s="6" t="s">
        <v>1112</v>
      </c>
      <c r="Q1205" s="6"/>
      <c r="R1205" s="6"/>
    </row>
    <row r="1206" spans="1:18" x14ac:dyDescent="0.25">
      <c r="A1206" s="6" t="s">
        <v>0</v>
      </c>
      <c r="B1206" s="6" t="s">
        <v>7</v>
      </c>
      <c r="C1206" s="6" t="s">
        <v>143</v>
      </c>
      <c r="D1206" s="6" t="s">
        <v>144</v>
      </c>
      <c r="E1206" s="6" t="s">
        <v>97</v>
      </c>
      <c r="F1206" s="6" t="s">
        <v>132</v>
      </c>
      <c r="G1206" s="6">
        <v>12</v>
      </c>
      <c r="H1206" s="6">
        <v>51</v>
      </c>
      <c r="I1206" s="6">
        <v>4</v>
      </c>
      <c r="J1206" s="6">
        <v>20</v>
      </c>
      <c r="K1206" s="6">
        <v>12</v>
      </c>
      <c r="L1206" s="6">
        <v>52</v>
      </c>
      <c r="M1206" s="6" t="s">
        <v>1097</v>
      </c>
      <c r="N1206" s="6" t="s">
        <v>1092</v>
      </c>
      <c r="O1206" s="6" t="s">
        <v>47</v>
      </c>
      <c r="P1206" s="6" t="s">
        <v>1122</v>
      </c>
      <c r="Q1206" s="6"/>
      <c r="R1206" s="6"/>
    </row>
    <row r="1207" spans="1:18" x14ac:dyDescent="0.25">
      <c r="A1207" s="6" t="s">
        <v>0</v>
      </c>
      <c r="B1207" s="6" t="s">
        <v>7</v>
      </c>
      <c r="C1207" s="6" t="s">
        <v>143</v>
      </c>
      <c r="D1207" s="6" t="s">
        <v>144</v>
      </c>
      <c r="E1207" s="6" t="s">
        <v>97</v>
      </c>
      <c r="F1207" s="6" t="s">
        <v>132</v>
      </c>
      <c r="G1207" s="6">
        <v>12</v>
      </c>
      <c r="H1207" s="6">
        <v>51</v>
      </c>
      <c r="I1207" s="6">
        <v>4</v>
      </c>
      <c r="J1207" s="6">
        <v>20</v>
      </c>
      <c r="K1207" s="6">
        <v>12</v>
      </c>
      <c r="L1207" s="6">
        <v>52</v>
      </c>
      <c r="M1207" s="6" t="s">
        <v>1097</v>
      </c>
      <c r="N1207" s="6" t="s">
        <v>1095</v>
      </c>
      <c r="O1207" s="6" t="s">
        <v>26</v>
      </c>
      <c r="P1207" s="6" t="s">
        <v>1099</v>
      </c>
      <c r="Q1207" s="6"/>
      <c r="R1207" s="6"/>
    </row>
    <row r="1208" spans="1:18" x14ac:dyDescent="0.25">
      <c r="A1208" s="6" t="s">
        <v>0</v>
      </c>
      <c r="B1208" s="6" t="s">
        <v>7</v>
      </c>
      <c r="C1208" s="6" t="s">
        <v>143</v>
      </c>
      <c r="D1208" s="6" t="s">
        <v>144</v>
      </c>
      <c r="E1208" s="6" t="s">
        <v>97</v>
      </c>
      <c r="F1208" s="6" t="s">
        <v>132</v>
      </c>
      <c r="G1208" s="6">
        <v>12</v>
      </c>
      <c r="H1208" s="6">
        <v>51</v>
      </c>
      <c r="I1208" s="6">
        <v>4</v>
      </c>
      <c r="J1208" s="6">
        <v>20</v>
      </c>
      <c r="K1208" s="6">
        <v>12</v>
      </c>
      <c r="L1208" s="6">
        <v>52</v>
      </c>
      <c r="M1208" s="6" t="s">
        <v>1101</v>
      </c>
      <c r="N1208" s="6" t="s">
        <v>1090</v>
      </c>
      <c r="O1208" s="6" t="s">
        <v>38</v>
      </c>
      <c r="P1208" s="6" t="s">
        <v>1091</v>
      </c>
      <c r="Q1208" s="6"/>
      <c r="R1208" s="6"/>
    </row>
    <row r="1209" spans="1:18" x14ac:dyDescent="0.25">
      <c r="A1209" s="6" t="s">
        <v>0</v>
      </c>
      <c r="B1209" s="6" t="s">
        <v>7</v>
      </c>
      <c r="C1209" s="6" t="s">
        <v>143</v>
      </c>
      <c r="D1209" s="6" t="s">
        <v>144</v>
      </c>
      <c r="E1209" s="6" t="s">
        <v>97</v>
      </c>
      <c r="F1209" s="6" t="s">
        <v>132</v>
      </c>
      <c r="G1209" s="6">
        <v>12</v>
      </c>
      <c r="H1209" s="6">
        <v>51</v>
      </c>
      <c r="I1209" s="6">
        <v>4</v>
      </c>
      <c r="J1209" s="6">
        <v>20</v>
      </c>
      <c r="K1209" s="6">
        <v>12</v>
      </c>
      <c r="L1209" s="6">
        <v>52</v>
      </c>
      <c r="M1209" s="6" t="s">
        <v>1101</v>
      </c>
      <c r="N1209" s="6" t="s">
        <v>1092</v>
      </c>
      <c r="O1209" s="6" t="s">
        <v>26</v>
      </c>
      <c r="P1209" s="6" t="s">
        <v>1099</v>
      </c>
      <c r="Q1209" s="6"/>
      <c r="R1209" s="6"/>
    </row>
    <row r="1210" spans="1:18" x14ac:dyDescent="0.25">
      <c r="A1210" s="6" t="s">
        <v>0</v>
      </c>
      <c r="B1210" s="6" t="s">
        <v>7</v>
      </c>
      <c r="C1210" s="6" t="s">
        <v>143</v>
      </c>
      <c r="D1210" s="6" t="s">
        <v>144</v>
      </c>
      <c r="E1210" s="6" t="s">
        <v>97</v>
      </c>
      <c r="F1210" s="6" t="s">
        <v>132</v>
      </c>
      <c r="G1210" s="6">
        <v>12</v>
      </c>
      <c r="H1210" s="6">
        <v>51</v>
      </c>
      <c r="I1210" s="6">
        <v>4</v>
      </c>
      <c r="J1210" s="6">
        <v>20</v>
      </c>
      <c r="K1210" s="6">
        <v>12</v>
      </c>
      <c r="L1210" s="6">
        <v>52</v>
      </c>
      <c r="M1210" s="6" t="s">
        <v>1101</v>
      </c>
      <c r="N1210" s="6" t="s">
        <v>1095</v>
      </c>
      <c r="O1210" s="6" t="s">
        <v>1103</v>
      </c>
      <c r="P1210" s="6" t="s">
        <v>1113</v>
      </c>
      <c r="Q1210" s="6"/>
      <c r="R1210" s="6"/>
    </row>
    <row r="1211" spans="1:18" x14ac:dyDescent="0.25">
      <c r="A1211" s="6" t="s">
        <v>0</v>
      </c>
      <c r="B1211" s="6" t="s">
        <v>7</v>
      </c>
      <c r="C1211" s="6" t="s">
        <v>143</v>
      </c>
      <c r="D1211" s="6" t="s">
        <v>144</v>
      </c>
      <c r="E1211" s="6" t="s">
        <v>97</v>
      </c>
      <c r="F1211" s="6" t="s">
        <v>132</v>
      </c>
      <c r="G1211" s="6">
        <v>12</v>
      </c>
      <c r="H1211" s="6">
        <v>51</v>
      </c>
      <c r="I1211" s="6">
        <v>4</v>
      </c>
      <c r="J1211" s="6">
        <v>20</v>
      </c>
      <c r="K1211" s="6">
        <v>12</v>
      </c>
      <c r="L1211" s="6">
        <v>52</v>
      </c>
      <c r="M1211" s="6" t="s">
        <v>1106</v>
      </c>
      <c r="N1211" s="6" t="s">
        <v>1090</v>
      </c>
      <c r="O1211" s="6" t="s">
        <v>38</v>
      </c>
      <c r="P1211" s="6" t="s">
        <v>1110</v>
      </c>
      <c r="Q1211" s="6"/>
      <c r="R1211" s="6"/>
    </row>
    <row r="1212" spans="1:18" x14ac:dyDescent="0.25">
      <c r="A1212" s="6" t="s">
        <v>0</v>
      </c>
      <c r="B1212" s="6" t="s">
        <v>7</v>
      </c>
      <c r="C1212" s="6" t="s">
        <v>143</v>
      </c>
      <c r="D1212" s="6" t="s">
        <v>144</v>
      </c>
      <c r="E1212" s="6" t="s">
        <v>97</v>
      </c>
      <c r="F1212" s="6" t="s">
        <v>132</v>
      </c>
      <c r="G1212" s="6">
        <v>12</v>
      </c>
      <c r="H1212" s="6">
        <v>51</v>
      </c>
      <c r="I1212" s="6">
        <v>4</v>
      </c>
      <c r="J1212" s="6">
        <v>20</v>
      </c>
      <c r="K1212" s="6">
        <v>12</v>
      </c>
      <c r="L1212" s="6">
        <v>52</v>
      </c>
      <c r="M1212" s="6" t="s">
        <v>1106</v>
      </c>
      <c r="N1212" s="6" t="s">
        <v>1092</v>
      </c>
      <c r="O1212" s="6" t="s">
        <v>26</v>
      </c>
      <c r="P1212" s="6" t="s">
        <v>1098</v>
      </c>
      <c r="Q1212" s="6"/>
      <c r="R1212" s="6"/>
    </row>
    <row r="1213" spans="1:18" x14ac:dyDescent="0.25">
      <c r="A1213" s="6" t="s">
        <v>0</v>
      </c>
      <c r="B1213" s="6" t="s">
        <v>7</v>
      </c>
      <c r="C1213" s="6" t="s">
        <v>143</v>
      </c>
      <c r="D1213" s="6" t="s">
        <v>144</v>
      </c>
      <c r="E1213" s="6" t="s">
        <v>97</v>
      </c>
      <c r="F1213" s="6" t="s">
        <v>132</v>
      </c>
      <c r="G1213" s="6">
        <v>12</v>
      </c>
      <c r="H1213" s="6">
        <v>51</v>
      </c>
      <c r="I1213" s="6">
        <v>4</v>
      </c>
      <c r="J1213" s="6">
        <v>20</v>
      </c>
      <c r="K1213" s="6">
        <v>12</v>
      </c>
      <c r="L1213" s="6">
        <v>52</v>
      </c>
      <c r="M1213" s="6" t="s">
        <v>1106</v>
      </c>
      <c r="N1213" s="6" t="s">
        <v>1095</v>
      </c>
      <c r="O1213" s="6" t="s">
        <v>26</v>
      </c>
      <c r="P1213" s="6" t="s">
        <v>1100</v>
      </c>
      <c r="Q1213" s="6"/>
      <c r="R1213" s="6"/>
    </row>
    <row r="1214" spans="1:18" x14ac:dyDescent="0.25">
      <c r="A1214" s="6" t="s">
        <v>0</v>
      </c>
      <c r="B1214" s="6" t="s">
        <v>6</v>
      </c>
      <c r="C1214" s="6" t="s">
        <v>277</v>
      </c>
      <c r="D1214" s="6" t="s">
        <v>278</v>
      </c>
      <c r="E1214" s="6" t="s">
        <v>97</v>
      </c>
      <c r="F1214" s="6" t="s">
        <v>98</v>
      </c>
      <c r="G1214" s="6">
        <v>139</v>
      </c>
      <c r="H1214" s="6">
        <v>640</v>
      </c>
      <c r="I1214" s="6">
        <v>127</v>
      </c>
      <c r="J1214" s="6">
        <v>578</v>
      </c>
      <c r="K1214" s="6">
        <v>146</v>
      </c>
      <c r="L1214" s="6">
        <v>640</v>
      </c>
      <c r="M1214" s="6" t="s">
        <v>1089</v>
      </c>
      <c r="N1214" s="6" t="s">
        <v>1090</v>
      </c>
      <c r="O1214" s="6" t="s">
        <v>38</v>
      </c>
      <c r="P1214" s="6" t="s">
        <v>1091</v>
      </c>
      <c r="Q1214" s="6"/>
      <c r="R1214" s="6"/>
    </row>
    <row r="1215" spans="1:18" x14ac:dyDescent="0.25">
      <c r="A1215" s="6" t="s">
        <v>0</v>
      </c>
      <c r="B1215" s="6" t="s">
        <v>6</v>
      </c>
      <c r="C1215" s="6" t="s">
        <v>277</v>
      </c>
      <c r="D1215" s="6" t="s">
        <v>278</v>
      </c>
      <c r="E1215" s="6" t="s">
        <v>97</v>
      </c>
      <c r="F1215" s="6" t="s">
        <v>98</v>
      </c>
      <c r="G1215" s="6">
        <v>139</v>
      </c>
      <c r="H1215" s="6">
        <v>640</v>
      </c>
      <c r="I1215" s="6">
        <v>127</v>
      </c>
      <c r="J1215" s="6">
        <v>578</v>
      </c>
      <c r="K1215" s="6">
        <v>146</v>
      </c>
      <c r="L1215" s="6">
        <v>640</v>
      </c>
      <c r="M1215" s="6" t="s">
        <v>1089</v>
      </c>
      <c r="N1215" s="6" t="s">
        <v>1092</v>
      </c>
      <c r="O1215" s="6" t="s">
        <v>39</v>
      </c>
      <c r="P1215" s="6" t="s">
        <v>1112</v>
      </c>
      <c r="Q1215" s="6"/>
      <c r="R1215" s="6"/>
    </row>
    <row r="1216" spans="1:18" x14ac:dyDescent="0.25">
      <c r="A1216" s="6" t="s">
        <v>0</v>
      </c>
      <c r="B1216" s="6" t="s">
        <v>6</v>
      </c>
      <c r="C1216" s="6" t="s">
        <v>277</v>
      </c>
      <c r="D1216" s="6" t="s">
        <v>278</v>
      </c>
      <c r="E1216" s="6" t="s">
        <v>97</v>
      </c>
      <c r="F1216" s="6" t="s">
        <v>98</v>
      </c>
      <c r="G1216" s="6">
        <v>139</v>
      </c>
      <c r="H1216" s="6">
        <v>640</v>
      </c>
      <c r="I1216" s="6">
        <v>127</v>
      </c>
      <c r="J1216" s="6">
        <v>578</v>
      </c>
      <c r="K1216" s="6">
        <v>146</v>
      </c>
      <c r="L1216" s="6">
        <v>640</v>
      </c>
      <c r="M1216" s="6" t="s">
        <v>1089</v>
      </c>
      <c r="N1216" s="6" t="s">
        <v>1095</v>
      </c>
      <c r="O1216" s="6" t="s">
        <v>47</v>
      </c>
      <c r="P1216" s="6" t="s">
        <v>1119</v>
      </c>
      <c r="Q1216" s="6"/>
      <c r="R1216" s="6"/>
    </row>
    <row r="1217" spans="1:18" x14ac:dyDescent="0.25">
      <c r="A1217" s="6" t="s">
        <v>0</v>
      </c>
      <c r="B1217" s="6" t="s">
        <v>6</v>
      </c>
      <c r="C1217" s="6" t="s">
        <v>277</v>
      </c>
      <c r="D1217" s="6" t="s">
        <v>278</v>
      </c>
      <c r="E1217" s="6" t="s">
        <v>97</v>
      </c>
      <c r="F1217" s="6" t="s">
        <v>98</v>
      </c>
      <c r="G1217" s="6">
        <v>139</v>
      </c>
      <c r="H1217" s="6">
        <v>640</v>
      </c>
      <c r="I1217" s="6">
        <v>127</v>
      </c>
      <c r="J1217" s="6">
        <v>578</v>
      </c>
      <c r="K1217" s="6">
        <v>146</v>
      </c>
      <c r="L1217" s="6">
        <v>640</v>
      </c>
      <c r="M1217" s="6" t="s">
        <v>1097</v>
      </c>
      <c r="N1217" s="6" t="s">
        <v>1090</v>
      </c>
      <c r="O1217" s="6" t="s">
        <v>38</v>
      </c>
      <c r="P1217" s="6" t="s">
        <v>1109</v>
      </c>
      <c r="Q1217" s="6"/>
      <c r="R1217" s="6"/>
    </row>
    <row r="1218" spans="1:18" x14ac:dyDescent="0.25">
      <c r="A1218" s="6" t="s">
        <v>0</v>
      </c>
      <c r="B1218" s="6" t="s">
        <v>6</v>
      </c>
      <c r="C1218" s="6" t="s">
        <v>277</v>
      </c>
      <c r="D1218" s="6" t="s">
        <v>278</v>
      </c>
      <c r="E1218" s="6" t="s">
        <v>97</v>
      </c>
      <c r="F1218" s="6" t="s">
        <v>98</v>
      </c>
      <c r="G1218" s="6">
        <v>139</v>
      </c>
      <c r="H1218" s="6">
        <v>640</v>
      </c>
      <c r="I1218" s="6">
        <v>127</v>
      </c>
      <c r="J1218" s="6">
        <v>578</v>
      </c>
      <c r="K1218" s="6">
        <v>146</v>
      </c>
      <c r="L1218" s="6">
        <v>640</v>
      </c>
      <c r="M1218" s="6" t="s">
        <v>1097</v>
      </c>
      <c r="N1218" s="6" t="s">
        <v>1092</v>
      </c>
      <c r="O1218" s="6" t="s">
        <v>26</v>
      </c>
      <c r="P1218" s="6" t="s">
        <v>1099</v>
      </c>
      <c r="Q1218" s="6"/>
      <c r="R1218" s="6"/>
    </row>
    <row r="1219" spans="1:18" x14ac:dyDescent="0.25">
      <c r="A1219" s="6" t="s">
        <v>0</v>
      </c>
      <c r="B1219" s="6" t="s">
        <v>6</v>
      </c>
      <c r="C1219" s="6" t="s">
        <v>277</v>
      </c>
      <c r="D1219" s="6" t="s">
        <v>278</v>
      </c>
      <c r="E1219" s="6" t="s">
        <v>97</v>
      </c>
      <c r="F1219" s="6" t="s">
        <v>98</v>
      </c>
      <c r="G1219" s="6">
        <v>139</v>
      </c>
      <c r="H1219" s="6">
        <v>640</v>
      </c>
      <c r="I1219" s="6">
        <v>127</v>
      </c>
      <c r="J1219" s="6">
        <v>578</v>
      </c>
      <c r="K1219" s="6">
        <v>146</v>
      </c>
      <c r="L1219" s="6">
        <v>640</v>
      </c>
      <c r="M1219" s="6" t="s">
        <v>1097</v>
      </c>
      <c r="N1219" s="6" t="s">
        <v>1095</v>
      </c>
      <c r="O1219" s="6" t="s">
        <v>38</v>
      </c>
      <c r="P1219" s="6" t="s">
        <v>1102</v>
      </c>
      <c r="Q1219" s="6"/>
      <c r="R1219" s="6"/>
    </row>
    <row r="1220" spans="1:18" x14ac:dyDescent="0.25">
      <c r="A1220" s="6" t="s">
        <v>0</v>
      </c>
      <c r="B1220" s="6" t="s">
        <v>6</v>
      </c>
      <c r="C1220" s="6" t="s">
        <v>277</v>
      </c>
      <c r="D1220" s="6" t="s">
        <v>278</v>
      </c>
      <c r="E1220" s="6" t="s">
        <v>97</v>
      </c>
      <c r="F1220" s="6" t="s">
        <v>98</v>
      </c>
      <c r="G1220" s="6">
        <v>139</v>
      </c>
      <c r="H1220" s="6">
        <v>640</v>
      </c>
      <c r="I1220" s="6">
        <v>127</v>
      </c>
      <c r="J1220" s="6">
        <v>578</v>
      </c>
      <c r="K1220" s="6">
        <v>146</v>
      </c>
      <c r="L1220" s="6">
        <v>640</v>
      </c>
      <c r="M1220" s="6" t="s">
        <v>1101</v>
      </c>
      <c r="N1220" s="6" t="s">
        <v>1090</v>
      </c>
      <c r="O1220" s="6" t="s">
        <v>38</v>
      </c>
      <c r="P1220" s="6" t="s">
        <v>1110</v>
      </c>
      <c r="Q1220" s="6"/>
      <c r="R1220" s="6"/>
    </row>
    <row r="1221" spans="1:18" x14ac:dyDescent="0.25">
      <c r="A1221" s="6" t="s">
        <v>0</v>
      </c>
      <c r="B1221" s="6" t="s">
        <v>6</v>
      </c>
      <c r="C1221" s="6" t="s">
        <v>277</v>
      </c>
      <c r="D1221" s="6" t="s">
        <v>278</v>
      </c>
      <c r="E1221" s="6" t="s">
        <v>97</v>
      </c>
      <c r="F1221" s="6" t="s">
        <v>98</v>
      </c>
      <c r="G1221" s="6">
        <v>139</v>
      </c>
      <c r="H1221" s="6">
        <v>640</v>
      </c>
      <c r="I1221" s="6">
        <v>127</v>
      </c>
      <c r="J1221" s="6">
        <v>578</v>
      </c>
      <c r="K1221" s="6">
        <v>146</v>
      </c>
      <c r="L1221" s="6">
        <v>640</v>
      </c>
      <c r="M1221" s="6" t="s">
        <v>1101</v>
      </c>
      <c r="N1221" s="6" t="s">
        <v>1092</v>
      </c>
      <c r="O1221" s="6" t="s">
        <v>36</v>
      </c>
      <c r="P1221" s="6" t="s">
        <v>1096</v>
      </c>
      <c r="Q1221" s="6"/>
      <c r="R1221" s="6"/>
    </row>
    <row r="1222" spans="1:18" x14ac:dyDescent="0.25">
      <c r="A1222" s="6" t="s">
        <v>0</v>
      </c>
      <c r="B1222" s="6" t="s">
        <v>6</v>
      </c>
      <c r="C1222" s="6" t="s">
        <v>277</v>
      </c>
      <c r="D1222" s="6" t="s">
        <v>278</v>
      </c>
      <c r="E1222" s="6" t="s">
        <v>97</v>
      </c>
      <c r="F1222" s="6" t="s">
        <v>98</v>
      </c>
      <c r="G1222" s="6">
        <v>139</v>
      </c>
      <c r="H1222" s="6">
        <v>640</v>
      </c>
      <c r="I1222" s="6">
        <v>127</v>
      </c>
      <c r="J1222" s="6">
        <v>578</v>
      </c>
      <c r="K1222" s="6">
        <v>146</v>
      </c>
      <c r="L1222" s="6">
        <v>640</v>
      </c>
      <c r="M1222" s="6" t="s">
        <v>1101</v>
      </c>
      <c r="N1222" s="6" t="s">
        <v>1095</v>
      </c>
      <c r="O1222" s="6" t="s">
        <v>36</v>
      </c>
      <c r="P1222" s="6" t="s">
        <v>1116</v>
      </c>
      <c r="Q1222" s="6"/>
      <c r="R1222" s="6"/>
    </row>
    <row r="1223" spans="1:18" x14ac:dyDescent="0.25">
      <c r="A1223" s="6" t="s">
        <v>0</v>
      </c>
      <c r="B1223" s="6" t="s">
        <v>6</v>
      </c>
      <c r="C1223" s="6" t="s">
        <v>277</v>
      </c>
      <c r="D1223" s="6" t="s">
        <v>278</v>
      </c>
      <c r="E1223" s="6" t="s">
        <v>97</v>
      </c>
      <c r="F1223" s="6" t="s">
        <v>98</v>
      </c>
      <c r="G1223" s="6">
        <v>139</v>
      </c>
      <c r="H1223" s="6">
        <v>640</v>
      </c>
      <c r="I1223" s="6">
        <v>127</v>
      </c>
      <c r="J1223" s="6">
        <v>578</v>
      </c>
      <c r="K1223" s="6">
        <v>146</v>
      </c>
      <c r="L1223" s="6">
        <v>640</v>
      </c>
      <c r="M1223" s="6" t="s">
        <v>1106</v>
      </c>
      <c r="N1223" s="6" t="s">
        <v>1090</v>
      </c>
      <c r="O1223" s="6" t="s">
        <v>26</v>
      </c>
      <c r="P1223" s="6" t="s">
        <v>1100</v>
      </c>
      <c r="Q1223" s="6"/>
      <c r="R1223" s="6"/>
    </row>
    <row r="1224" spans="1:18" x14ac:dyDescent="0.25">
      <c r="A1224" s="6" t="s">
        <v>0</v>
      </c>
      <c r="B1224" s="6" t="s">
        <v>6</v>
      </c>
      <c r="C1224" s="6" t="s">
        <v>277</v>
      </c>
      <c r="D1224" s="6" t="s">
        <v>278</v>
      </c>
      <c r="E1224" s="6" t="s">
        <v>97</v>
      </c>
      <c r="F1224" s="6" t="s">
        <v>98</v>
      </c>
      <c r="G1224" s="6">
        <v>139</v>
      </c>
      <c r="H1224" s="6">
        <v>640</v>
      </c>
      <c r="I1224" s="6">
        <v>127</v>
      </c>
      <c r="J1224" s="6">
        <v>578</v>
      </c>
      <c r="K1224" s="6">
        <v>146</v>
      </c>
      <c r="L1224" s="6">
        <v>640</v>
      </c>
      <c r="M1224" s="6" t="s">
        <v>1106</v>
      </c>
      <c r="N1224" s="6" t="s">
        <v>1092</v>
      </c>
      <c r="O1224" s="6" t="s">
        <v>47</v>
      </c>
      <c r="P1224" s="6" t="s">
        <v>1122</v>
      </c>
      <c r="Q1224" s="6"/>
      <c r="R1224" s="6"/>
    </row>
    <row r="1225" spans="1:18" x14ac:dyDescent="0.25">
      <c r="A1225" s="6" t="s">
        <v>0</v>
      </c>
      <c r="B1225" s="6" t="s">
        <v>6</v>
      </c>
      <c r="C1225" s="6" t="s">
        <v>277</v>
      </c>
      <c r="D1225" s="6" t="s">
        <v>278</v>
      </c>
      <c r="E1225" s="6" t="s">
        <v>97</v>
      </c>
      <c r="F1225" s="6" t="s">
        <v>98</v>
      </c>
      <c r="G1225" s="6">
        <v>139</v>
      </c>
      <c r="H1225" s="6">
        <v>640</v>
      </c>
      <c r="I1225" s="6">
        <v>127</v>
      </c>
      <c r="J1225" s="6">
        <v>578</v>
      </c>
      <c r="K1225" s="6">
        <v>146</v>
      </c>
      <c r="L1225" s="6">
        <v>640</v>
      </c>
      <c r="M1225" s="6" t="s">
        <v>1106</v>
      </c>
      <c r="N1225" s="6" t="s">
        <v>1095</v>
      </c>
      <c r="O1225" s="6" t="s">
        <v>38</v>
      </c>
      <c r="P1225" s="6" t="s">
        <v>1102</v>
      </c>
      <c r="Q1225" s="6"/>
      <c r="R1225" s="6"/>
    </row>
    <row r="1226" spans="1:18" x14ac:dyDescent="0.25">
      <c r="A1226" s="6" t="s">
        <v>0</v>
      </c>
      <c r="B1226" s="6" t="s">
        <v>6</v>
      </c>
      <c r="C1226" s="6" t="s">
        <v>718</v>
      </c>
      <c r="D1226" s="6" t="s">
        <v>719</v>
      </c>
      <c r="E1226" s="6" t="s">
        <v>97</v>
      </c>
      <c r="F1226" s="6" t="s">
        <v>132</v>
      </c>
      <c r="G1226" s="6">
        <v>68</v>
      </c>
      <c r="H1226" s="6">
        <v>327</v>
      </c>
      <c r="I1226" s="6">
        <v>10</v>
      </c>
      <c r="J1226" s="6">
        <v>20</v>
      </c>
      <c r="K1226" s="6">
        <v>63</v>
      </c>
      <c r="L1226" s="6">
        <v>307</v>
      </c>
      <c r="M1226" s="6" t="s">
        <v>1089</v>
      </c>
      <c r="N1226" s="6" t="s">
        <v>1090</v>
      </c>
      <c r="O1226" s="6" t="s">
        <v>38</v>
      </c>
      <c r="P1226" s="6" t="s">
        <v>1091</v>
      </c>
      <c r="Q1226" s="6"/>
      <c r="R1226" s="6"/>
    </row>
    <row r="1227" spans="1:18" x14ac:dyDescent="0.25">
      <c r="A1227" s="6" t="s">
        <v>0</v>
      </c>
      <c r="B1227" s="6" t="s">
        <v>6</v>
      </c>
      <c r="C1227" s="6" t="s">
        <v>718</v>
      </c>
      <c r="D1227" s="6" t="s">
        <v>719</v>
      </c>
      <c r="E1227" s="6" t="s">
        <v>97</v>
      </c>
      <c r="F1227" s="6" t="s">
        <v>132</v>
      </c>
      <c r="G1227" s="6">
        <v>68</v>
      </c>
      <c r="H1227" s="6">
        <v>327</v>
      </c>
      <c r="I1227" s="6">
        <v>10</v>
      </c>
      <c r="J1227" s="6">
        <v>20</v>
      </c>
      <c r="K1227" s="6">
        <v>63</v>
      </c>
      <c r="L1227" s="6">
        <v>307</v>
      </c>
      <c r="M1227" s="6" t="s">
        <v>1089</v>
      </c>
      <c r="N1227" s="6" t="s">
        <v>1092</v>
      </c>
      <c r="O1227" s="6" t="s">
        <v>38</v>
      </c>
      <c r="P1227" s="6" t="s">
        <v>1109</v>
      </c>
      <c r="Q1227" s="6"/>
      <c r="R1227" s="6"/>
    </row>
    <row r="1228" spans="1:18" x14ac:dyDescent="0.25">
      <c r="A1228" s="6" t="s">
        <v>0</v>
      </c>
      <c r="B1228" s="6" t="s">
        <v>6</v>
      </c>
      <c r="C1228" s="6" t="s">
        <v>718</v>
      </c>
      <c r="D1228" s="6" t="s">
        <v>719</v>
      </c>
      <c r="E1228" s="6" t="s">
        <v>97</v>
      </c>
      <c r="F1228" s="6" t="s">
        <v>132</v>
      </c>
      <c r="G1228" s="6">
        <v>68</v>
      </c>
      <c r="H1228" s="6">
        <v>327</v>
      </c>
      <c r="I1228" s="6">
        <v>10</v>
      </c>
      <c r="J1228" s="6">
        <v>20</v>
      </c>
      <c r="K1228" s="6">
        <v>63</v>
      </c>
      <c r="L1228" s="6">
        <v>307</v>
      </c>
      <c r="M1228" s="6" t="s">
        <v>1089</v>
      </c>
      <c r="N1228" s="6" t="s">
        <v>1095</v>
      </c>
      <c r="O1228" s="6" t="s">
        <v>39</v>
      </c>
      <c r="P1228" s="6" t="s">
        <v>1112</v>
      </c>
      <c r="Q1228" s="6"/>
      <c r="R1228" s="6"/>
    </row>
    <row r="1229" spans="1:18" x14ac:dyDescent="0.25">
      <c r="A1229" s="6" t="s">
        <v>0</v>
      </c>
      <c r="B1229" s="6" t="s">
        <v>6</v>
      </c>
      <c r="C1229" s="6" t="s">
        <v>718</v>
      </c>
      <c r="D1229" s="6" t="s">
        <v>719</v>
      </c>
      <c r="E1229" s="6" t="s">
        <v>97</v>
      </c>
      <c r="F1229" s="6" t="s">
        <v>132</v>
      </c>
      <c r="G1229" s="6">
        <v>68</v>
      </c>
      <c r="H1229" s="6">
        <v>327</v>
      </c>
      <c r="I1229" s="6">
        <v>10</v>
      </c>
      <c r="J1229" s="6">
        <v>20</v>
      </c>
      <c r="K1229" s="6">
        <v>63</v>
      </c>
      <c r="L1229" s="6">
        <v>307</v>
      </c>
      <c r="M1229" s="6" t="s">
        <v>1097</v>
      </c>
      <c r="N1229" s="6" t="s">
        <v>1090</v>
      </c>
      <c r="O1229" s="6" t="s">
        <v>36</v>
      </c>
      <c r="P1229" s="6" t="s">
        <v>1121</v>
      </c>
      <c r="Q1229" s="6"/>
      <c r="R1229" s="6"/>
    </row>
    <row r="1230" spans="1:18" x14ac:dyDescent="0.25">
      <c r="A1230" s="6" t="s">
        <v>0</v>
      </c>
      <c r="B1230" s="6" t="s">
        <v>6</v>
      </c>
      <c r="C1230" s="6" t="s">
        <v>718</v>
      </c>
      <c r="D1230" s="6" t="s">
        <v>719</v>
      </c>
      <c r="E1230" s="6" t="s">
        <v>97</v>
      </c>
      <c r="F1230" s="6" t="s">
        <v>132</v>
      </c>
      <c r="G1230" s="6">
        <v>68</v>
      </c>
      <c r="H1230" s="6">
        <v>327</v>
      </c>
      <c r="I1230" s="6">
        <v>10</v>
      </c>
      <c r="J1230" s="6">
        <v>20</v>
      </c>
      <c r="K1230" s="6">
        <v>63</v>
      </c>
      <c r="L1230" s="6">
        <v>307</v>
      </c>
      <c r="M1230" s="6" t="s">
        <v>1097</v>
      </c>
      <c r="N1230" s="6" t="s">
        <v>1092</v>
      </c>
      <c r="O1230" s="6" t="s">
        <v>38</v>
      </c>
      <c r="P1230" s="6" t="s">
        <v>1091</v>
      </c>
      <c r="Q1230" s="6"/>
      <c r="R1230" s="6"/>
    </row>
    <row r="1231" spans="1:18" x14ac:dyDescent="0.25">
      <c r="A1231" s="6" t="s">
        <v>0</v>
      </c>
      <c r="B1231" s="6" t="s">
        <v>6</v>
      </c>
      <c r="C1231" s="6" t="s">
        <v>718</v>
      </c>
      <c r="D1231" s="6" t="s">
        <v>719</v>
      </c>
      <c r="E1231" s="6" t="s">
        <v>97</v>
      </c>
      <c r="F1231" s="6" t="s">
        <v>132</v>
      </c>
      <c r="G1231" s="6">
        <v>68</v>
      </c>
      <c r="H1231" s="6">
        <v>327</v>
      </c>
      <c r="I1231" s="6">
        <v>10</v>
      </c>
      <c r="J1231" s="6">
        <v>20</v>
      </c>
      <c r="K1231" s="6">
        <v>63</v>
      </c>
      <c r="L1231" s="6">
        <v>307</v>
      </c>
      <c r="M1231" s="6" t="s">
        <v>1097</v>
      </c>
      <c r="N1231" s="6" t="s">
        <v>1095</v>
      </c>
      <c r="O1231" s="6" t="s">
        <v>1103</v>
      </c>
      <c r="P1231" s="6" t="s">
        <v>1104</v>
      </c>
      <c r="Q1231" s="6"/>
      <c r="R1231" s="6"/>
    </row>
    <row r="1232" spans="1:18" x14ac:dyDescent="0.25">
      <c r="A1232" s="6" t="s">
        <v>0</v>
      </c>
      <c r="B1232" s="6" t="s">
        <v>6</v>
      </c>
      <c r="C1232" s="6" t="s">
        <v>718</v>
      </c>
      <c r="D1232" s="6" t="s">
        <v>719</v>
      </c>
      <c r="E1232" s="6" t="s">
        <v>97</v>
      </c>
      <c r="F1232" s="6" t="s">
        <v>132</v>
      </c>
      <c r="G1232" s="6">
        <v>68</v>
      </c>
      <c r="H1232" s="6">
        <v>327</v>
      </c>
      <c r="I1232" s="6">
        <v>10</v>
      </c>
      <c r="J1232" s="6">
        <v>20</v>
      </c>
      <c r="K1232" s="6">
        <v>63</v>
      </c>
      <c r="L1232" s="6">
        <v>307</v>
      </c>
      <c r="M1232" s="6" t="s">
        <v>1101</v>
      </c>
      <c r="N1232" s="6" t="s">
        <v>1090</v>
      </c>
      <c r="O1232" s="6" t="s">
        <v>38</v>
      </c>
      <c r="P1232" s="6" t="s">
        <v>1091</v>
      </c>
      <c r="Q1232" s="6"/>
      <c r="R1232" s="6"/>
    </row>
    <row r="1233" spans="1:18" x14ac:dyDescent="0.25">
      <c r="A1233" s="6" t="s">
        <v>0</v>
      </c>
      <c r="B1233" s="6" t="s">
        <v>6</v>
      </c>
      <c r="C1233" s="6" t="s">
        <v>718</v>
      </c>
      <c r="D1233" s="6" t="s">
        <v>719</v>
      </c>
      <c r="E1233" s="6" t="s">
        <v>97</v>
      </c>
      <c r="F1233" s="6" t="s">
        <v>132</v>
      </c>
      <c r="G1233" s="6">
        <v>68</v>
      </c>
      <c r="H1233" s="6">
        <v>327</v>
      </c>
      <c r="I1233" s="6">
        <v>10</v>
      </c>
      <c r="J1233" s="6">
        <v>20</v>
      </c>
      <c r="K1233" s="6">
        <v>63</v>
      </c>
      <c r="L1233" s="6">
        <v>307</v>
      </c>
      <c r="M1233" s="6" t="s">
        <v>1101</v>
      </c>
      <c r="N1233" s="6" t="s">
        <v>1092</v>
      </c>
      <c r="O1233" s="6" t="s">
        <v>36</v>
      </c>
      <c r="P1233" s="6" t="s">
        <v>1105</v>
      </c>
      <c r="Q1233" s="6"/>
      <c r="R1233" s="6"/>
    </row>
    <row r="1234" spans="1:18" x14ac:dyDescent="0.25">
      <c r="A1234" s="6" t="s">
        <v>0</v>
      </c>
      <c r="B1234" s="6" t="s">
        <v>6</v>
      </c>
      <c r="C1234" s="6" t="s">
        <v>718</v>
      </c>
      <c r="D1234" s="6" t="s">
        <v>719</v>
      </c>
      <c r="E1234" s="6" t="s">
        <v>97</v>
      </c>
      <c r="F1234" s="6" t="s">
        <v>132</v>
      </c>
      <c r="G1234" s="6">
        <v>68</v>
      </c>
      <c r="H1234" s="6">
        <v>327</v>
      </c>
      <c r="I1234" s="6">
        <v>10</v>
      </c>
      <c r="J1234" s="6">
        <v>20</v>
      </c>
      <c r="K1234" s="6">
        <v>63</v>
      </c>
      <c r="L1234" s="6">
        <v>307</v>
      </c>
      <c r="M1234" s="6" t="s">
        <v>1101</v>
      </c>
      <c r="N1234" s="6" t="s">
        <v>1095</v>
      </c>
      <c r="O1234" s="6" t="s">
        <v>36</v>
      </c>
      <c r="P1234" s="6" t="s">
        <v>1096</v>
      </c>
      <c r="Q1234" s="6"/>
      <c r="R1234" s="6"/>
    </row>
    <row r="1235" spans="1:18" x14ac:dyDescent="0.25">
      <c r="A1235" s="6" t="s">
        <v>0</v>
      </c>
      <c r="B1235" s="6" t="s">
        <v>6</v>
      </c>
      <c r="C1235" s="6" t="s">
        <v>718</v>
      </c>
      <c r="D1235" s="6" t="s">
        <v>719</v>
      </c>
      <c r="E1235" s="6" t="s">
        <v>97</v>
      </c>
      <c r="F1235" s="6" t="s">
        <v>132</v>
      </c>
      <c r="G1235" s="6">
        <v>68</v>
      </c>
      <c r="H1235" s="6">
        <v>327</v>
      </c>
      <c r="I1235" s="6">
        <v>10</v>
      </c>
      <c r="J1235" s="6">
        <v>20</v>
      </c>
      <c r="K1235" s="6">
        <v>63</v>
      </c>
      <c r="L1235" s="6">
        <v>307</v>
      </c>
      <c r="M1235" s="6" t="s">
        <v>1106</v>
      </c>
      <c r="N1235" s="6" t="s">
        <v>1090</v>
      </c>
      <c r="O1235" s="6" t="s">
        <v>26</v>
      </c>
      <c r="P1235" s="6" t="s">
        <v>1099</v>
      </c>
      <c r="Q1235" s="6"/>
      <c r="R1235" s="6"/>
    </row>
    <row r="1236" spans="1:18" x14ac:dyDescent="0.25">
      <c r="A1236" s="6" t="s">
        <v>0</v>
      </c>
      <c r="B1236" s="6" t="s">
        <v>6</v>
      </c>
      <c r="C1236" s="6" t="s">
        <v>718</v>
      </c>
      <c r="D1236" s="6" t="s">
        <v>719</v>
      </c>
      <c r="E1236" s="6" t="s">
        <v>97</v>
      </c>
      <c r="F1236" s="6" t="s">
        <v>132</v>
      </c>
      <c r="G1236" s="6">
        <v>68</v>
      </c>
      <c r="H1236" s="6">
        <v>327</v>
      </c>
      <c r="I1236" s="6">
        <v>10</v>
      </c>
      <c r="J1236" s="6">
        <v>20</v>
      </c>
      <c r="K1236" s="6">
        <v>63</v>
      </c>
      <c r="L1236" s="6">
        <v>307</v>
      </c>
      <c r="M1236" s="6" t="s">
        <v>1106</v>
      </c>
      <c r="N1236" s="6" t="s">
        <v>1092</v>
      </c>
      <c r="O1236" s="6" t="s">
        <v>47</v>
      </c>
      <c r="P1236" s="6" t="s">
        <v>1122</v>
      </c>
      <c r="Q1236" s="6"/>
      <c r="R1236" s="6"/>
    </row>
    <row r="1237" spans="1:18" x14ac:dyDescent="0.25">
      <c r="A1237" s="6" t="s">
        <v>0</v>
      </c>
      <c r="B1237" s="6" t="s">
        <v>6</v>
      </c>
      <c r="C1237" s="6" t="s">
        <v>718</v>
      </c>
      <c r="D1237" s="6" t="s">
        <v>719</v>
      </c>
      <c r="E1237" s="6" t="s">
        <v>97</v>
      </c>
      <c r="F1237" s="6" t="s">
        <v>132</v>
      </c>
      <c r="G1237" s="6">
        <v>68</v>
      </c>
      <c r="H1237" s="6">
        <v>327</v>
      </c>
      <c r="I1237" s="6">
        <v>10</v>
      </c>
      <c r="J1237" s="6">
        <v>20</v>
      </c>
      <c r="K1237" s="6">
        <v>63</v>
      </c>
      <c r="L1237" s="6">
        <v>307</v>
      </c>
      <c r="M1237" s="6" t="s">
        <v>1106</v>
      </c>
      <c r="N1237" s="6" t="s">
        <v>1095</v>
      </c>
      <c r="O1237" s="6" t="s">
        <v>38</v>
      </c>
      <c r="P1237" s="6" t="s">
        <v>1091</v>
      </c>
      <c r="Q1237" s="6"/>
      <c r="R1237" s="6"/>
    </row>
    <row r="1238" spans="1:18" x14ac:dyDescent="0.25">
      <c r="A1238" s="6" t="s">
        <v>0</v>
      </c>
      <c r="B1238" s="6" t="s">
        <v>9</v>
      </c>
      <c r="C1238" s="6" t="s">
        <v>220</v>
      </c>
      <c r="D1238" s="6" t="s">
        <v>221</v>
      </c>
      <c r="E1238" s="6" t="s">
        <v>97</v>
      </c>
      <c r="F1238" s="6" t="s">
        <v>125</v>
      </c>
      <c r="G1238" s="6">
        <v>121</v>
      </c>
      <c r="H1238" s="6">
        <v>596</v>
      </c>
      <c r="I1238" s="6">
        <v>129</v>
      </c>
      <c r="J1238" s="6">
        <v>575</v>
      </c>
      <c r="K1238" s="6">
        <v>129</v>
      </c>
      <c r="L1238" s="6">
        <v>575</v>
      </c>
      <c r="M1238" s="6" t="s">
        <v>1089</v>
      </c>
      <c r="N1238" s="6" t="s">
        <v>1090</v>
      </c>
      <c r="O1238" s="6" t="s">
        <v>1093</v>
      </c>
      <c r="P1238" s="6" t="s">
        <v>1094</v>
      </c>
      <c r="Q1238" s="6"/>
      <c r="R1238" s="6"/>
    </row>
    <row r="1239" spans="1:18" x14ac:dyDescent="0.25">
      <c r="A1239" s="6" t="s">
        <v>0</v>
      </c>
      <c r="B1239" s="6" t="s">
        <v>9</v>
      </c>
      <c r="C1239" s="6" t="s">
        <v>220</v>
      </c>
      <c r="D1239" s="6" t="s">
        <v>221</v>
      </c>
      <c r="E1239" s="6" t="s">
        <v>97</v>
      </c>
      <c r="F1239" s="6" t="s">
        <v>125</v>
      </c>
      <c r="G1239" s="6">
        <v>121</v>
      </c>
      <c r="H1239" s="6">
        <v>596</v>
      </c>
      <c r="I1239" s="6">
        <v>129</v>
      </c>
      <c r="J1239" s="6">
        <v>575</v>
      </c>
      <c r="K1239" s="6">
        <v>129</v>
      </c>
      <c r="L1239" s="6">
        <v>575</v>
      </c>
      <c r="M1239" s="6" t="s">
        <v>1089</v>
      </c>
      <c r="N1239" s="6" t="s">
        <v>1092</v>
      </c>
      <c r="O1239" s="6" t="s">
        <v>39</v>
      </c>
      <c r="P1239" s="6" t="s">
        <v>1107</v>
      </c>
      <c r="Q1239" s="6"/>
      <c r="R1239" s="6"/>
    </row>
    <row r="1240" spans="1:18" x14ac:dyDescent="0.25">
      <c r="A1240" s="6" t="s">
        <v>0</v>
      </c>
      <c r="B1240" s="6" t="s">
        <v>9</v>
      </c>
      <c r="C1240" s="6" t="s">
        <v>220</v>
      </c>
      <c r="D1240" s="6" t="s">
        <v>221</v>
      </c>
      <c r="E1240" s="6" t="s">
        <v>97</v>
      </c>
      <c r="F1240" s="6" t="s">
        <v>125</v>
      </c>
      <c r="G1240" s="6">
        <v>121</v>
      </c>
      <c r="H1240" s="6">
        <v>596</v>
      </c>
      <c r="I1240" s="6">
        <v>129</v>
      </c>
      <c r="J1240" s="6">
        <v>575</v>
      </c>
      <c r="K1240" s="6">
        <v>129</v>
      </c>
      <c r="L1240" s="6">
        <v>575</v>
      </c>
      <c r="M1240" s="6" t="s">
        <v>1089</v>
      </c>
      <c r="N1240" s="6" t="s">
        <v>1095</v>
      </c>
      <c r="O1240" s="6" t="s">
        <v>38</v>
      </c>
      <c r="P1240" s="6" t="s">
        <v>1102</v>
      </c>
      <c r="Q1240" s="6"/>
      <c r="R1240" s="6"/>
    </row>
    <row r="1241" spans="1:18" x14ac:dyDescent="0.25">
      <c r="A1241" s="6" t="s">
        <v>0</v>
      </c>
      <c r="B1241" s="6" t="s">
        <v>9</v>
      </c>
      <c r="C1241" s="6" t="s">
        <v>220</v>
      </c>
      <c r="D1241" s="6" t="s">
        <v>221</v>
      </c>
      <c r="E1241" s="6" t="s">
        <v>97</v>
      </c>
      <c r="F1241" s="6" t="s">
        <v>125</v>
      </c>
      <c r="G1241" s="6">
        <v>121</v>
      </c>
      <c r="H1241" s="6">
        <v>596</v>
      </c>
      <c r="I1241" s="6">
        <v>129</v>
      </c>
      <c r="J1241" s="6">
        <v>575</v>
      </c>
      <c r="K1241" s="6">
        <v>129</v>
      </c>
      <c r="L1241" s="6">
        <v>575</v>
      </c>
      <c r="M1241" s="6" t="s">
        <v>1097</v>
      </c>
      <c r="N1241" s="6" t="s">
        <v>1090</v>
      </c>
      <c r="O1241" s="6" t="s">
        <v>38</v>
      </c>
      <c r="P1241" s="6" t="s">
        <v>1091</v>
      </c>
      <c r="Q1241" s="6"/>
      <c r="R1241" s="6"/>
    </row>
    <row r="1242" spans="1:18" x14ac:dyDescent="0.25">
      <c r="A1242" s="6" t="s">
        <v>0</v>
      </c>
      <c r="B1242" s="6" t="s">
        <v>9</v>
      </c>
      <c r="C1242" s="6" t="s">
        <v>220</v>
      </c>
      <c r="D1242" s="6" t="s">
        <v>221</v>
      </c>
      <c r="E1242" s="6" t="s">
        <v>97</v>
      </c>
      <c r="F1242" s="6" t="s">
        <v>125</v>
      </c>
      <c r="G1242" s="6">
        <v>121</v>
      </c>
      <c r="H1242" s="6">
        <v>596</v>
      </c>
      <c r="I1242" s="6">
        <v>129</v>
      </c>
      <c r="J1242" s="6">
        <v>575</v>
      </c>
      <c r="K1242" s="6">
        <v>129</v>
      </c>
      <c r="L1242" s="6">
        <v>575</v>
      </c>
      <c r="M1242" s="6" t="s">
        <v>1097</v>
      </c>
      <c r="N1242" s="6" t="s">
        <v>1092</v>
      </c>
      <c r="O1242" s="6" t="s">
        <v>38</v>
      </c>
      <c r="P1242" s="6" t="s">
        <v>1109</v>
      </c>
      <c r="Q1242" s="6"/>
      <c r="R1242" s="6"/>
    </row>
    <row r="1243" spans="1:18" x14ac:dyDescent="0.25">
      <c r="A1243" s="6" t="s">
        <v>0</v>
      </c>
      <c r="B1243" s="6" t="s">
        <v>9</v>
      </c>
      <c r="C1243" s="6" t="s">
        <v>220</v>
      </c>
      <c r="D1243" s="6" t="s">
        <v>221</v>
      </c>
      <c r="E1243" s="6" t="s">
        <v>97</v>
      </c>
      <c r="F1243" s="6" t="s">
        <v>125</v>
      </c>
      <c r="G1243" s="6">
        <v>121</v>
      </c>
      <c r="H1243" s="6">
        <v>596</v>
      </c>
      <c r="I1243" s="6">
        <v>129</v>
      </c>
      <c r="J1243" s="6">
        <v>575</v>
      </c>
      <c r="K1243" s="6">
        <v>129</v>
      </c>
      <c r="L1243" s="6">
        <v>575</v>
      </c>
      <c r="M1243" s="6" t="s">
        <v>1097</v>
      </c>
      <c r="N1243" s="6" t="s">
        <v>1095</v>
      </c>
      <c r="O1243" s="6" t="s">
        <v>36</v>
      </c>
      <c r="P1243" s="6" t="s">
        <v>1116</v>
      </c>
      <c r="Q1243" s="6"/>
      <c r="R1243" s="6"/>
    </row>
    <row r="1244" spans="1:18" x14ac:dyDescent="0.25">
      <c r="A1244" s="6" t="s">
        <v>0</v>
      </c>
      <c r="B1244" s="6" t="s">
        <v>9</v>
      </c>
      <c r="C1244" s="6" t="s">
        <v>220</v>
      </c>
      <c r="D1244" s="6" t="s">
        <v>221</v>
      </c>
      <c r="E1244" s="6" t="s">
        <v>97</v>
      </c>
      <c r="F1244" s="6" t="s">
        <v>125</v>
      </c>
      <c r="G1244" s="6">
        <v>121</v>
      </c>
      <c r="H1244" s="6">
        <v>596</v>
      </c>
      <c r="I1244" s="6">
        <v>129</v>
      </c>
      <c r="J1244" s="6">
        <v>575</v>
      </c>
      <c r="K1244" s="6">
        <v>129</v>
      </c>
      <c r="L1244" s="6">
        <v>575</v>
      </c>
      <c r="M1244" s="6" t="s">
        <v>1101</v>
      </c>
      <c r="N1244" s="6" t="s">
        <v>1090</v>
      </c>
      <c r="O1244" s="6" t="s">
        <v>38</v>
      </c>
      <c r="P1244" s="6" t="s">
        <v>1091</v>
      </c>
      <c r="Q1244" s="6"/>
      <c r="R1244" s="6"/>
    </row>
    <row r="1245" spans="1:18" x14ac:dyDescent="0.25">
      <c r="A1245" s="6" t="s">
        <v>0</v>
      </c>
      <c r="B1245" s="6" t="s">
        <v>9</v>
      </c>
      <c r="C1245" s="6" t="s">
        <v>220</v>
      </c>
      <c r="D1245" s="6" t="s">
        <v>221</v>
      </c>
      <c r="E1245" s="6" t="s">
        <v>97</v>
      </c>
      <c r="F1245" s="6" t="s">
        <v>125</v>
      </c>
      <c r="G1245" s="6">
        <v>121</v>
      </c>
      <c r="H1245" s="6">
        <v>596</v>
      </c>
      <c r="I1245" s="6">
        <v>129</v>
      </c>
      <c r="J1245" s="6">
        <v>575</v>
      </c>
      <c r="K1245" s="6">
        <v>129</v>
      </c>
      <c r="L1245" s="6">
        <v>575</v>
      </c>
      <c r="M1245" s="6" t="s">
        <v>1101</v>
      </c>
      <c r="N1245" s="6" t="s">
        <v>1092</v>
      </c>
      <c r="O1245" s="6" t="s">
        <v>39</v>
      </c>
      <c r="P1245" s="6" t="s">
        <v>1107</v>
      </c>
      <c r="Q1245" s="6"/>
      <c r="R1245" s="6"/>
    </row>
    <row r="1246" spans="1:18" x14ac:dyDescent="0.25">
      <c r="A1246" s="6" t="s">
        <v>0</v>
      </c>
      <c r="B1246" s="6" t="s">
        <v>9</v>
      </c>
      <c r="C1246" s="6" t="s">
        <v>220</v>
      </c>
      <c r="D1246" s="6" t="s">
        <v>221</v>
      </c>
      <c r="E1246" s="6" t="s">
        <v>97</v>
      </c>
      <c r="F1246" s="6" t="s">
        <v>125</v>
      </c>
      <c r="G1246" s="6">
        <v>121</v>
      </c>
      <c r="H1246" s="6">
        <v>596</v>
      </c>
      <c r="I1246" s="6">
        <v>129</v>
      </c>
      <c r="J1246" s="6">
        <v>575</v>
      </c>
      <c r="K1246" s="6">
        <v>129</v>
      </c>
      <c r="L1246" s="6">
        <v>575</v>
      </c>
      <c r="M1246" s="6" t="s">
        <v>1101</v>
      </c>
      <c r="N1246" s="6" t="s">
        <v>1095</v>
      </c>
      <c r="O1246" s="6" t="s">
        <v>38</v>
      </c>
      <c r="P1246" s="6" t="s">
        <v>1102</v>
      </c>
      <c r="Q1246" s="6"/>
      <c r="R1246" s="6"/>
    </row>
    <row r="1247" spans="1:18" x14ac:dyDescent="0.25">
      <c r="A1247" s="6" t="s">
        <v>0</v>
      </c>
      <c r="B1247" s="6" t="s">
        <v>9</v>
      </c>
      <c r="C1247" s="6" t="s">
        <v>220</v>
      </c>
      <c r="D1247" s="6" t="s">
        <v>221</v>
      </c>
      <c r="E1247" s="6" t="s">
        <v>97</v>
      </c>
      <c r="F1247" s="6" t="s">
        <v>125</v>
      </c>
      <c r="G1247" s="6">
        <v>121</v>
      </c>
      <c r="H1247" s="6">
        <v>596</v>
      </c>
      <c r="I1247" s="6">
        <v>129</v>
      </c>
      <c r="J1247" s="6">
        <v>575</v>
      </c>
      <c r="K1247" s="6">
        <v>129</v>
      </c>
      <c r="L1247" s="6">
        <v>575</v>
      </c>
      <c r="M1247" s="6" t="s">
        <v>1106</v>
      </c>
      <c r="N1247" s="6" t="s">
        <v>1090</v>
      </c>
      <c r="O1247" s="6" t="s">
        <v>26</v>
      </c>
      <c r="P1247" s="6" t="s">
        <v>1098</v>
      </c>
      <c r="Q1247" s="6"/>
      <c r="R1247" s="6"/>
    </row>
    <row r="1248" spans="1:18" x14ac:dyDescent="0.25">
      <c r="A1248" s="6" t="s">
        <v>0</v>
      </c>
      <c r="B1248" s="6" t="s">
        <v>9</v>
      </c>
      <c r="C1248" s="6" t="s">
        <v>220</v>
      </c>
      <c r="D1248" s="6" t="s">
        <v>221</v>
      </c>
      <c r="E1248" s="6" t="s">
        <v>97</v>
      </c>
      <c r="F1248" s="6" t="s">
        <v>125</v>
      </c>
      <c r="G1248" s="6">
        <v>121</v>
      </c>
      <c r="H1248" s="6">
        <v>596</v>
      </c>
      <c r="I1248" s="6">
        <v>129</v>
      </c>
      <c r="J1248" s="6">
        <v>575</v>
      </c>
      <c r="K1248" s="6">
        <v>129</v>
      </c>
      <c r="L1248" s="6">
        <v>575</v>
      </c>
      <c r="M1248" s="6" t="s">
        <v>1106</v>
      </c>
      <c r="N1248" s="6" t="s">
        <v>1092</v>
      </c>
      <c r="O1248" s="6" t="s">
        <v>39</v>
      </c>
      <c r="P1248" s="6" t="s">
        <v>1112</v>
      </c>
      <c r="Q1248" s="6"/>
      <c r="R1248" s="6"/>
    </row>
    <row r="1249" spans="1:18" x14ac:dyDescent="0.25">
      <c r="A1249" s="6" t="s">
        <v>0</v>
      </c>
      <c r="B1249" s="6" t="s">
        <v>9</v>
      </c>
      <c r="C1249" s="6" t="s">
        <v>220</v>
      </c>
      <c r="D1249" s="6" t="s">
        <v>221</v>
      </c>
      <c r="E1249" s="6" t="s">
        <v>97</v>
      </c>
      <c r="F1249" s="6" t="s">
        <v>125</v>
      </c>
      <c r="G1249" s="6">
        <v>121</v>
      </c>
      <c r="H1249" s="6">
        <v>596</v>
      </c>
      <c r="I1249" s="6">
        <v>129</v>
      </c>
      <c r="J1249" s="6">
        <v>575</v>
      </c>
      <c r="K1249" s="6">
        <v>129</v>
      </c>
      <c r="L1249" s="6">
        <v>575</v>
      </c>
      <c r="M1249" s="6" t="s">
        <v>1106</v>
      </c>
      <c r="N1249" s="6" t="s">
        <v>1095</v>
      </c>
      <c r="O1249" s="6" t="s">
        <v>38</v>
      </c>
      <c r="P1249" s="6" t="s">
        <v>1110</v>
      </c>
      <c r="Q1249" s="6"/>
      <c r="R1249" s="6"/>
    </row>
    <row r="1250" spans="1:18" x14ac:dyDescent="0.25">
      <c r="A1250" s="6" t="s">
        <v>0</v>
      </c>
      <c r="B1250" s="6" t="s">
        <v>6</v>
      </c>
      <c r="C1250" s="6" t="s">
        <v>721</v>
      </c>
      <c r="D1250" s="6" t="s">
        <v>722</v>
      </c>
      <c r="E1250" s="6" t="s">
        <v>97</v>
      </c>
      <c r="F1250" s="6" t="s">
        <v>125</v>
      </c>
      <c r="G1250" s="6">
        <v>30</v>
      </c>
      <c r="H1250" s="6">
        <v>181</v>
      </c>
      <c r="I1250" s="6">
        <v>30</v>
      </c>
      <c r="J1250" s="6">
        <v>181</v>
      </c>
      <c r="K1250" s="6">
        <v>30</v>
      </c>
      <c r="L1250" s="6">
        <v>181</v>
      </c>
      <c r="M1250" s="6" t="s">
        <v>1089</v>
      </c>
      <c r="N1250" s="6" t="s">
        <v>1090</v>
      </c>
      <c r="O1250" s="6" t="s">
        <v>36</v>
      </c>
      <c r="P1250" s="6" t="s">
        <v>1121</v>
      </c>
      <c r="Q1250" s="6"/>
      <c r="R1250" s="6"/>
    </row>
    <row r="1251" spans="1:18" x14ac:dyDescent="0.25">
      <c r="A1251" s="6" t="s">
        <v>0</v>
      </c>
      <c r="B1251" s="6" t="s">
        <v>6</v>
      </c>
      <c r="C1251" s="6" t="s">
        <v>721</v>
      </c>
      <c r="D1251" s="6" t="s">
        <v>722</v>
      </c>
      <c r="E1251" s="6" t="s">
        <v>97</v>
      </c>
      <c r="F1251" s="6" t="s">
        <v>125</v>
      </c>
      <c r="G1251" s="6">
        <v>30</v>
      </c>
      <c r="H1251" s="6">
        <v>181</v>
      </c>
      <c r="I1251" s="6">
        <v>30</v>
      </c>
      <c r="J1251" s="6">
        <v>181</v>
      </c>
      <c r="K1251" s="6">
        <v>30</v>
      </c>
      <c r="L1251" s="6">
        <v>181</v>
      </c>
      <c r="M1251" s="6" t="s">
        <v>1089</v>
      </c>
      <c r="N1251" s="6" t="s">
        <v>1092</v>
      </c>
      <c r="O1251" s="6" t="s">
        <v>26</v>
      </c>
      <c r="P1251" s="6" t="s">
        <v>1099</v>
      </c>
      <c r="Q1251" s="6"/>
      <c r="R1251" s="6"/>
    </row>
    <row r="1252" spans="1:18" x14ac:dyDescent="0.25">
      <c r="A1252" s="6" t="s">
        <v>0</v>
      </c>
      <c r="B1252" s="6" t="s">
        <v>6</v>
      </c>
      <c r="C1252" s="6" t="s">
        <v>721</v>
      </c>
      <c r="D1252" s="6" t="s">
        <v>722</v>
      </c>
      <c r="E1252" s="6" t="s">
        <v>97</v>
      </c>
      <c r="F1252" s="6" t="s">
        <v>125</v>
      </c>
      <c r="G1252" s="6">
        <v>30</v>
      </c>
      <c r="H1252" s="6">
        <v>181</v>
      </c>
      <c r="I1252" s="6">
        <v>30</v>
      </c>
      <c r="J1252" s="6">
        <v>181</v>
      </c>
      <c r="K1252" s="6">
        <v>30</v>
      </c>
      <c r="L1252" s="6">
        <v>181</v>
      </c>
      <c r="M1252" s="6" t="s">
        <v>1089</v>
      </c>
      <c r="N1252" s="6" t="s">
        <v>1095</v>
      </c>
      <c r="O1252" s="6" t="s">
        <v>36</v>
      </c>
      <c r="P1252" s="6" t="s">
        <v>1108</v>
      </c>
      <c r="Q1252" s="6"/>
      <c r="R1252" s="6"/>
    </row>
    <row r="1253" spans="1:18" x14ac:dyDescent="0.25">
      <c r="A1253" s="6" t="s">
        <v>0</v>
      </c>
      <c r="B1253" s="6" t="s">
        <v>6</v>
      </c>
      <c r="C1253" s="6" t="s">
        <v>721</v>
      </c>
      <c r="D1253" s="6" t="s">
        <v>722</v>
      </c>
      <c r="E1253" s="6" t="s">
        <v>97</v>
      </c>
      <c r="F1253" s="6" t="s">
        <v>125</v>
      </c>
      <c r="G1253" s="6">
        <v>30</v>
      </c>
      <c r="H1253" s="6">
        <v>181</v>
      </c>
      <c r="I1253" s="6">
        <v>30</v>
      </c>
      <c r="J1253" s="6">
        <v>181</v>
      </c>
      <c r="K1253" s="6">
        <v>30</v>
      </c>
      <c r="L1253" s="6">
        <v>181</v>
      </c>
      <c r="M1253" s="6" t="s">
        <v>1097</v>
      </c>
      <c r="N1253" s="6" t="s">
        <v>1090</v>
      </c>
      <c r="O1253" s="6" t="s">
        <v>36</v>
      </c>
      <c r="P1253" s="6" t="s">
        <v>1108</v>
      </c>
      <c r="Q1253" s="6"/>
      <c r="R1253" s="6"/>
    </row>
    <row r="1254" spans="1:18" x14ac:dyDescent="0.25">
      <c r="A1254" s="6" t="s">
        <v>0</v>
      </c>
      <c r="B1254" s="6" t="s">
        <v>6</v>
      </c>
      <c r="C1254" s="6" t="s">
        <v>721</v>
      </c>
      <c r="D1254" s="6" t="s">
        <v>722</v>
      </c>
      <c r="E1254" s="6" t="s">
        <v>97</v>
      </c>
      <c r="F1254" s="6" t="s">
        <v>125</v>
      </c>
      <c r="G1254" s="6">
        <v>30</v>
      </c>
      <c r="H1254" s="6">
        <v>181</v>
      </c>
      <c r="I1254" s="6">
        <v>30</v>
      </c>
      <c r="J1254" s="6">
        <v>181</v>
      </c>
      <c r="K1254" s="6">
        <v>30</v>
      </c>
      <c r="L1254" s="6">
        <v>181</v>
      </c>
      <c r="M1254" s="6" t="s">
        <v>1097</v>
      </c>
      <c r="N1254" s="6" t="s">
        <v>1092</v>
      </c>
      <c r="O1254" s="6" t="s">
        <v>36</v>
      </c>
      <c r="P1254" s="6" t="s">
        <v>1121</v>
      </c>
      <c r="Q1254" s="6"/>
      <c r="R1254" s="6"/>
    </row>
    <row r="1255" spans="1:18" x14ac:dyDescent="0.25">
      <c r="A1255" s="6" t="s">
        <v>0</v>
      </c>
      <c r="B1255" s="6" t="s">
        <v>6</v>
      </c>
      <c r="C1255" s="6" t="s">
        <v>721</v>
      </c>
      <c r="D1255" s="6" t="s">
        <v>722</v>
      </c>
      <c r="E1255" s="6" t="s">
        <v>97</v>
      </c>
      <c r="F1255" s="6" t="s">
        <v>125</v>
      </c>
      <c r="G1255" s="6">
        <v>30</v>
      </c>
      <c r="H1255" s="6">
        <v>181</v>
      </c>
      <c r="I1255" s="6">
        <v>30</v>
      </c>
      <c r="J1255" s="6">
        <v>181</v>
      </c>
      <c r="K1255" s="6">
        <v>30</v>
      </c>
      <c r="L1255" s="6">
        <v>181</v>
      </c>
      <c r="M1255" s="6" t="s">
        <v>1097</v>
      </c>
      <c r="N1255" s="6" t="s">
        <v>1095</v>
      </c>
      <c r="O1255" s="6" t="s">
        <v>38</v>
      </c>
      <c r="P1255" s="6" t="s">
        <v>1091</v>
      </c>
      <c r="Q1255" s="6"/>
      <c r="R1255" s="6"/>
    </row>
    <row r="1256" spans="1:18" x14ac:dyDescent="0.25">
      <c r="A1256" s="6" t="s">
        <v>0</v>
      </c>
      <c r="B1256" s="6" t="s">
        <v>6</v>
      </c>
      <c r="C1256" s="6" t="s">
        <v>721</v>
      </c>
      <c r="D1256" s="6" t="s">
        <v>722</v>
      </c>
      <c r="E1256" s="6" t="s">
        <v>97</v>
      </c>
      <c r="F1256" s="6" t="s">
        <v>125</v>
      </c>
      <c r="G1256" s="6">
        <v>30</v>
      </c>
      <c r="H1256" s="6">
        <v>181</v>
      </c>
      <c r="I1256" s="6">
        <v>30</v>
      </c>
      <c r="J1256" s="6">
        <v>181</v>
      </c>
      <c r="K1256" s="6">
        <v>30</v>
      </c>
      <c r="L1256" s="6">
        <v>181</v>
      </c>
      <c r="M1256" s="6" t="s">
        <v>1101</v>
      </c>
      <c r="N1256" s="6" t="s">
        <v>1090</v>
      </c>
      <c r="O1256" s="6" t="s">
        <v>40</v>
      </c>
      <c r="P1256" s="6" t="s">
        <v>1111</v>
      </c>
      <c r="Q1256" s="6"/>
      <c r="R1256" s="6"/>
    </row>
    <row r="1257" spans="1:18" x14ac:dyDescent="0.25">
      <c r="A1257" s="6" t="s">
        <v>0</v>
      </c>
      <c r="B1257" s="6" t="s">
        <v>6</v>
      </c>
      <c r="C1257" s="6" t="s">
        <v>721</v>
      </c>
      <c r="D1257" s="6" t="s">
        <v>722</v>
      </c>
      <c r="E1257" s="6" t="s">
        <v>97</v>
      </c>
      <c r="F1257" s="6" t="s">
        <v>125</v>
      </c>
      <c r="G1257" s="6">
        <v>30</v>
      </c>
      <c r="H1257" s="6">
        <v>181</v>
      </c>
      <c r="I1257" s="6">
        <v>30</v>
      </c>
      <c r="J1257" s="6">
        <v>181</v>
      </c>
      <c r="K1257" s="6">
        <v>30</v>
      </c>
      <c r="L1257" s="6">
        <v>181</v>
      </c>
      <c r="M1257" s="6" t="s">
        <v>1101</v>
      </c>
      <c r="N1257" s="6" t="s">
        <v>1092</v>
      </c>
      <c r="O1257" s="6" t="s">
        <v>36</v>
      </c>
      <c r="P1257" s="6" t="s">
        <v>1105</v>
      </c>
      <c r="Q1257" s="6"/>
      <c r="R1257" s="6"/>
    </row>
    <row r="1258" spans="1:18" x14ac:dyDescent="0.25">
      <c r="A1258" s="6" t="s">
        <v>0</v>
      </c>
      <c r="B1258" s="6" t="s">
        <v>6</v>
      </c>
      <c r="C1258" s="6" t="s">
        <v>721</v>
      </c>
      <c r="D1258" s="6" t="s">
        <v>722</v>
      </c>
      <c r="E1258" s="6" t="s">
        <v>97</v>
      </c>
      <c r="F1258" s="6" t="s">
        <v>125</v>
      </c>
      <c r="G1258" s="6">
        <v>30</v>
      </c>
      <c r="H1258" s="6">
        <v>181</v>
      </c>
      <c r="I1258" s="6">
        <v>30</v>
      </c>
      <c r="J1258" s="6">
        <v>181</v>
      </c>
      <c r="K1258" s="6">
        <v>30</v>
      </c>
      <c r="L1258" s="6">
        <v>181</v>
      </c>
      <c r="M1258" s="6" t="s">
        <v>1101</v>
      </c>
      <c r="N1258" s="6" t="s">
        <v>1095</v>
      </c>
      <c r="O1258" s="6" t="s">
        <v>36</v>
      </c>
      <c r="P1258" s="6" t="s">
        <v>1116</v>
      </c>
      <c r="Q1258" s="6"/>
      <c r="R1258" s="6"/>
    </row>
    <row r="1259" spans="1:18" x14ac:dyDescent="0.25">
      <c r="A1259" s="6" t="s">
        <v>0</v>
      </c>
      <c r="B1259" s="6" t="s">
        <v>6</v>
      </c>
      <c r="C1259" s="6" t="s">
        <v>721</v>
      </c>
      <c r="D1259" s="6" t="s">
        <v>722</v>
      </c>
      <c r="E1259" s="6" t="s">
        <v>97</v>
      </c>
      <c r="F1259" s="6" t="s">
        <v>125</v>
      </c>
      <c r="G1259" s="6">
        <v>30</v>
      </c>
      <c r="H1259" s="6">
        <v>181</v>
      </c>
      <c r="I1259" s="6">
        <v>30</v>
      </c>
      <c r="J1259" s="6">
        <v>181</v>
      </c>
      <c r="K1259" s="6">
        <v>30</v>
      </c>
      <c r="L1259" s="6">
        <v>181</v>
      </c>
      <c r="M1259" s="6" t="s">
        <v>1106</v>
      </c>
      <c r="N1259" s="6" t="s">
        <v>1090</v>
      </c>
      <c r="O1259" s="6" t="s">
        <v>26</v>
      </c>
      <c r="P1259" s="6" t="s">
        <v>1100</v>
      </c>
      <c r="Q1259" s="6"/>
      <c r="R1259" s="6"/>
    </row>
    <row r="1260" spans="1:18" x14ac:dyDescent="0.25">
      <c r="A1260" s="6" t="s">
        <v>0</v>
      </c>
      <c r="B1260" s="6" t="s">
        <v>6</v>
      </c>
      <c r="C1260" s="6" t="s">
        <v>721</v>
      </c>
      <c r="D1260" s="6" t="s">
        <v>722</v>
      </c>
      <c r="E1260" s="6" t="s">
        <v>97</v>
      </c>
      <c r="F1260" s="6" t="s">
        <v>125</v>
      </c>
      <c r="G1260" s="6">
        <v>30</v>
      </c>
      <c r="H1260" s="6">
        <v>181</v>
      </c>
      <c r="I1260" s="6">
        <v>30</v>
      </c>
      <c r="J1260" s="6">
        <v>181</v>
      </c>
      <c r="K1260" s="6">
        <v>30</v>
      </c>
      <c r="L1260" s="6">
        <v>181</v>
      </c>
      <c r="M1260" s="6" t="s">
        <v>1106</v>
      </c>
      <c r="N1260" s="6" t="s">
        <v>1092</v>
      </c>
      <c r="O1260" s="6" t="s">
        <v>26</v>
      </c>
      <c r="P1260" s="6" t="s">
        <v>1098</v>
      </c>
      <c r="Q1260" s="6"/>
      <c r="R1260" s="6"/>
    </row>
    <row r="1261" spans="1:18" x14ac:dyDescent="0.25">
      <c r="A1261" s="6" t="s">
        <v>0</v>
      </c>
      <c r="B1261" s="6" t="s">
        <v>6</v>
      </c>
      <c r="C1261" s="6" t="s">
        <v>721</v>
      </c>
      <c r="D1261" s="6" t="s">
        <v>722</v>
      </c>
      <c r="E1261" s="6" t="s">
        <v>97</v>
      </c>
      <c r="F1261" s="6" t="s">
        <v>125</v>
      </c>
      <c r="G1261" s="6">
        <v>30</v>
      </c>
      <c r="H1261" s="6">
        <v>181</v>
      </c>
      <c r="I1261" s="6">
        <v>30</v>
      </c>
      <c r="J1261" s="6">
        <v>181</v>
      </c>
      <c r="K1261" s="6">
        <v>30</v>
      </c>
      <c r="L1261" s="6">
        <v>181</v>
      </c>
      <c r="M1261" s="6" t="s">
        <v>1106</v>
      </c>
      <c r="N1261" s="6" t="s">
        <v>1095</v>
      </c>
      <c r="O1261" s="6" t="s">
        <v>38</v>
      </c>
      <c r="P1261" s="6" t="s">
        <v>1110</v>
      </c>
      <c r="Q1261" s="6"/>
      <c r="R1261" s="6"/>
    </row>
    <row r="1262" spans="1:18" x14ac:dyDescent="0.25">
      <c r="A1262" s="6" t="s">
        <v>0</v>
      </c>
      <c r="B1262" s="6" t="s">
        <v>9</v>
      </c>
      <c r="C1262" s="6" t="s">
        <v>1078</v>
      </c>
      <c r="D1262" s="6" t="s">
        <v>1079</v>
      </c>
      <c r="E1262" s="6" t="s">
        <v>97</v>
      </c>
      <c r="F1262" s="6" t="s">
        <v>125</v>
      </c>
      <c r="G1262" s="6">
        <v>115</v>
      </c>
      <c r="H1262" s="6">
        <v>502</v>
      </c>
      <c r="I1262" s="6">
        <v>123</v>
      </c>
      <c r="J1262" s="6">
        <v>555</v>
      </c>
      <c r="K1262" s="6">
        <v>123</v>
      </c>
      <c r="L1262" s="6">
        <v>555</v>
      </c>
      <c r="M1262" s="6" t="s">
        <v>1089</v>
      </c>
      <c r="N1262" s="6" t="s">
        <v>1090</v>
      </c>
      <c r="O1262" s="6" t="s">
        <v>38</v>
      </c>
      <c r="P1262" s="6" t="s">
        <v>1091</v>
      </c>
      <c r="Q1262" s="6"/>
      <c r="R1262" s="6"/>
    </row>
    <row r="1263" spans="1:18" x14ac:dyDescent="0.25">
      <c r="A1263" s="6" t="s">
        <v>0</v>
      </c>
      <c r="B1263" s="6" t="s">
        <v>9</v>
      </c>
      <c r="C1263" s="6" t="s">
        <v>1078</v>
      </c>
      <c r="D1263" s="6" t="s">
        <v>1079</v>
      </c>
      <c r="E1263" s="6" t="s">
        <v>97</v>
      </c>
      <c r="F1263" s="6" t="s">
        <v>125</v>
      </c>
      <c r="G1263" s="6">
        <v>115</v>
      </c>
      <c r="H1263" s="6">
        <v>502</v>
      </c>
      <c r="I1263" s="6">
        <v>123</v>
      </c>
      <c r="J1263" s="6">
        <v>555</v>
      </c>
      <c r="K1263" s="6">
        <v>123</v>
      </c>
      <c r="L1263" s="6">
        <v>555</v>
      </c>
      <c r="M1263" s="6" t="s">
        <v>1089</v>
      </c>
      <c r="N1263" s="6" t="s">
        <v>1092</v>
      </c>
      <c r="O1263" s="6" t="s">
        <v>39</v>
      </c>
      <c r="P1263" s="6" t="s">
        <v>1107</v>
      </c>
      <c r="Q1263" s="6"/>
      <c r="R1263" s="6"/>
    </row>
    <row r="1264" spans="1:18" x14ac:dyDescent="0.25">
      <c r="A1264" s="6" t="s">
        <v>0</v>
      </c>
      <c r="B1264" s="6" t="s">
        <v>9</v>
      </c>
      <c r="C1264" s="6" t="s">
        <v>1078</v>
      </c>
      <c r="D1264" s="6" t="s">
        <v>1079</v>
      </c>
      <c r="E1264" s="6" t="s">
        <v>97</v>
      </c>
      <c r="F1264" s="6" t="s">
        <v>125</v>
      </c>
      <c r="G1264" s="6">
        <v>115</v>
      </c>
      <c r="H1264" s="6">
        <v>502</v>
      </c>
      <c r="I1264" s="6">
        <v>123</v>
      </c>
      <c r="J1264" s="6">
        <v>555</v>
      </c>
      <c r="K1264" s="6">
        <v>123</v>
      </c>
      <c r="L1264" s="6">
        <v>555</v>
      </c>
      <c r="M1264" s="6" t="s">
        <v>1089</v>
      </c>
      <c r="N1264" s="6" t="s">
        <v>1095</v>
      </c>
      <c r="O1264" s="6" t="s">
        <v>47</v>
      </c>
      <c r="P1264" s="6" t="s">
        <v>1122</v>
      </c>
      <c r="Q1264" s="6"/>
      <c r="R1264" s="6"/>
    </row>
    <row r="1265" spans="1:18" x14ac:dyDescent="0.25">
      <c r="A1265" s="6" t="s">
        <v>0</v>
      </c>
      <c r="B1265" s="6" t="s">
        <v>9</v>
      </c>
      <c r="C1265" s="6" t="s">
        <v>1078</v>
      </c>
      <c r="D1265" s="6" t="s">
        <v>1079</v>
      </c>
      <c r="E1265" s="6" t="s">
        <v>97</v>
      </c>
      <c r="F1265" s="6" t="s">
        <v>125</v>
      </c>
      <c r="G1265" s="6">
        <v>115</v>
      </c>
      <c r="H1265" s="6">
        <v>502</v>
      </c>
      <c r="I1265" s="6">
        <v>123</v>
      </c>
      <c r="J1265" s="6">
        <v>555</v>
      </c>
      <c r="K1265" s="6">
        <v>123</v>
      </c>
      <c r="L1265" s="6">
        <v>555</v>
      </c>
      <c r="M1265" s="6" t="s">
        <v>1097</v>
      </c>
      <c r="N1265" s="6" t="s">
        <v>1090</v>
      </c>
      <c r="O1265" s="6" t="s">
        <v>1103</v>
      </c>
      <c r="P1265" s="6" t="s">
        <v>1113</v>
      </c>
      <c r="Q1265" s="6"/>
      <c r="R1265" s="6"/>
    </row>
    <row r="1266" spans="1:18" x14ac:dyDescent="0.25">
      <c r="A1266" s="6" t="s">
        <v>0</v>
      </c>
      <c r="B1266" s="6" t="s">
        <v>9</v>
      </c>
      <c r="C1266" s="6" t="s">
        <v>1078</v>
      </c>
      <c r="D1266" s="6" t="s">
        <v>1079</v>
      </c>
      <c r="E1266" s="6" t="s">
        <v>97</v>
      </c>
      <c r="F1266" s="6" t="s">
        <v>125</v>
      </c>
      <c r="G1266" s="6">
        <v>115</v>
      </c>
      <c r="H1266" s="6">
        <v>502</v>
      </c>
      <c r="I1266" s="6">
        <v>123</v>
      </c>
      <c r="J1266" s="6">
        <v>555</v>
      </c>
      <c r="K1266" s="6">
        <v>123</v>
      </c>
      <c r="L1266" s="6">
        <v>555</v>
      </c>
      <c r="M1266" s="6" t="s">
        <v>1097</v>
      </c>
      <c r="N1266" s="6" t="s">
        <v>1092</v>
      </c>
      <c r="O1266" s="6" t="s">
        <v>38</v>
      </c>
      <c r="P1266" s="6" t="s">
        <v>1102</v>
      </c>
      <c r="Q1266" s="6"/>
      <c r="R1266" s="6"/>
    </row>
    <row r="1267" spans="1:18" x14ac:dyDescent="0.25">
      <c r="A1267" s="6" t="s">
        <v>0</v>
      </c>
      <c r="B1267" s="6" t="s">
        <v>9</v>
      </c>
      <c r="C1267" s="6" t="s">
        <v>1078</v>
      </c>
      <c r="D1267" s="6" t="s">
        <v>1079</v>
      </c>
      <c r="E1267" s="6" t="s">
        <v>97</v>
      </c>
      <c r="F1267" s="6" t="s">
        <v>125</v>
      </c>
      <c r="G1267" s="6">
        <v>115</v>
      </c>
      <c r="H1267" s="6">
        <v>502</v>
      </c>
      <c r="I1267" s="6">
        <v>123</v>
      </c>
      <c r="J1267" s="6">
        <v>555</v>
      </c>
      <c r="K1267" s="6">
        <v>123</v>
      </c>
      <c r="L1267" s="6">
        <v>555</v>
      </c>
      <c r="M1267" s="6" t="s">
        <v>1097</v>
      </c>
      <c r="N1267" s="6" t="s">
        <v>1095</v>
      </c>
      <c r="O1267" s="6" t="s">
        <v>47</v>
      </c>
      <c r="P1267" s="6" t="s">
        <v>1119</v>
      </c>
      <c r="Q1267" s="6"/>
      <c r="R1267" s="6"/>
    </row>
    <row r="1268" spans="1:18" x14ac:dyDescent="0.25">
      <c r="A1268" s="6" t="s">
        <v>0</v>
      </c>
      <c r="B1268" s="6" t="s">
        <v>9</v>
      </c>
      <c r="C1268" s="6" t="s">
        <v>1078</v>
      </c>
      <c r="D1268" s="6" t="s">
        <v>1079</v>
      </c>
      <c r="E1268" s="6" t="s">
        <v>97</v>
      </c>
      <c r="F1268" s="6" t="s">
        <v>125</v>
      </c>
      <c r="G1268" s="6">
        <v>115</v>
      </c>
      <c r="H1268" s="6">
        <v>502</v>
      </c>
      <c r="I1268" s="6">
        <v>123</v>
      </c>
      <c r="J1268" s="6">
        <v>555</v>
      </c>
      <c r="K1268" s="6">
        <v>123</v>
      </c>
      <c r="L1268" s="6">
        <v>555</v>
      </c>
      <c r="M1268" s="6" t="s">
        <v>1101</v>
      </c>
      <c r="N1268" s="6" t="s">
        <v>1090</v>
      </c>
      <c r="O1268" s="6" t="s">
        <v>1093</v>
      </c>
      <c r="P1268" s="6" t="s">
        <v>1094</v>
      </c>
      <c r="Q1268" s="6"/>
      <c r="R1268" s="6"/>
    </row>
    <row r="1269" spans="1:18" x14ac:dyDescent="0.25">
      <c r="A1269" s="6" t="s">
        <v>0</v>
      </c>
      <c r="B1269" s="6" t="s">
        <v>9</v>
      </c>
      <c r="C1269" s="6" t="s">
        <v>1078</v>
      </c>
      <c r="D1269" s="6" t="s">
        <v>1079</v>
      </c>
      <c r="E1269" s="6" t="s">
        <v>97</v>
      </c>
      <c r="F1269" s="6" t="s">
        <v>125</v>
      </c>
      <c r="G1269" s="6">
        <v>115</v>
      </c>
      <c r="H1269" s="6">
        <v>502</v>
      </c>
      <c r="I1269" s="6">
        <v>123</v>
      </c>
      <c r="J1269" s="6">
        <v>555</v>
      </c>
      <c r="K1269" s="6">
        <v>123</v>
      </c>
      <c r="L1269" s="6">
        <v>555</v>
      </c>
      <c r="M1269" s="6" t="s">
        <v>1101</v>
      </c>
      <c r="N1269" s="6" t="s">
        <v>1092</v>
      </c>
      <c r="O1269" s="6" t="s">
        <v>1103</v>
      </c>
      <c r="P1269" s="6" t="s">
        <v>1104</v>
      </c>
      <c r="Q1269" s="6"/>
      <c r="R1269" s="6"/>
    </row>
    <row r="1270" spans="1:18" x14ac:dyDescent="0.25">
      <c r="A1270" s="6" t="s">
        <v>0</v>
      </c>
      <c r="B1270" s="6" t="s">
        <v>9</v>
      </c>
      <c r="C1270" s="6" t="s">
        <v>1078</v>
      </c>
      <c r="D1270" s="6" t="s">
        <v>1079</v>
      </c>
      <c r="E1270" s="6" t="s">
        <v>97</v>
      </c>
      <c r="F1270" s="6" t="s">
        <v>125</v>
      </c>
      <c r="G1270" s="6">
        <v>115</v>
      </c>
      <c r="H1270" s="6">
        <v>502</v>
      </c>
      <c r="I1270" s="6">
        <v>123</v>
      </c>
      <c r="J1270" s="6">
        <v>555</v>
      </c>
      <c r="K1270" s="6">
        <v>123</v>
      </c>
      <c r="L1270" s="6">
        <v>555</v>
      </c>
      <c r="M1270" s="6" t="s">
        <v>1101</v>
      </c>
      <c r="N1270" s="6" t="s">
        <v>1095</v>
      </c>
      <c r="O1270" s="6" t="s">
        <v>36</v>
      </c>
      <c r="P1270" s="6" t="s">
        <v>1108</v>
      </c>
      <c r="Q1270" s="6"/>
      <c r="R1270" s="6"/>
    </row>
    <row r="1271" spans="1:18" x14ac:dyDescent="0.25">
      <c r="A1271" s="6" t="s">
        <v>0</v>
      </c>
      <c r="B1271" s="6" t="s">
        <v>9</v>
      </c>
      <c r="C1271" s="6" t="s">
        <v>1078</v>
      </c>
      <c r="D1271" s="6" t="s">
        <v>1079</v>
      </c>
      <c r="E1271" s="6" t="s">
        <v>97</v>
      </c>
      <c r="F1271" s="6" t="s">
        <v>125</v>
      </c>
      <c r="G1271" s="6">
        <v>115</v>
      </c>
      <c r="H1271" s="6">
        <v>502</v>
      </c>
      <c r="I1271" s="6">
        <v>123</v>
      </c>
      <c r="J1271" s="6">
        <v>555</v>
      </c>
      <c r="K1271" s="6">
        <v>123</v>
      </c>
      <c r="L1271" s="6">
        <v>555</v>
      </c>
      <c r="M1271" s="6" t="s">
        <v>1106</v>
      </c>
      <c r="N1271" s="6" t="s">
        <v>1090</v>
      </c>
      <c r="O1271" s="6" t="s">
        <v>39</v>
      </c>
      <c r="P1271" s="6" t="s">
        <v>1112</v>
      </c>
      <c r="Q1271" s="6"/>
      <c r="R1271" s="6"/>
    </row>
    <row r="1272" spans="1:18" x14ac:dyDescent="0.25">
      <c r="A1272" s="6" t="s">
        <v>0</v>
      </c>
      <c r="B1272" s="6" t="s">
        <v>9</v>
      </c>
      <c r="C1272" s="6" t="s">
        <v>1078</v>
      </c>
      <c r="D1272" s="6" t="s">
        <v>1079</v>
      </c>
      <c r="E1272" s="6" t="s">
        <v>97</v>
      </c>
      <c r="F1272" s="6" t="s">
        <v>125</v>
      </c>
      <c r="G1272" s="6">
        <v>115</v>
      </c>
      <c r="H1272" s="6">
        <v>502</v>
      </c>
      <c r="I1272" s="6">
        <v>123</v>
      </c>
      <c r="J1272" s="6">
        <v>555</v>
      </c>
      <c r="K1272" s="6">
        <v>123</v>
      </c>
      <c r="L1272" s="6">
        <v>555</v>
      </c>
      <c r="M1272" s="6" t="s">
        <v>1106</v>
      </c>
      <c r="N1272" s="6" t="s">
        <v>1092</v>
      </c>
      <c r="O1272" s="6" t="s">
        <v>26</v>
      </c>
      <c r="P1272" s="6" t="s">
        <v>1114</v>
      </c>
      <c r="Q1272" s="6"/>
      <c r="R1272" s="6"/>
    </row>
    <row r="1273" spans="1:18" x14ac:dyDescent="0.25">
      <c r="A1273" s="6" t="s">
        <v>0</v>
      </c>
      <c r="B1273" s="6" t="s">
        <v>9</v>
      </c>
      <c r="C1273" s="6" t="s">
        <v>1078</v>
      </c>
      <c r="D1273" s="6" t="s">
        <v>1079</v>
      </c>
      <c r="E1273" s="6" t="s">
        <v>97</v>
      </c>
      <c r="F1273" s="6" t="s">
        <v>125</v>
      </c>
      <c r="G1273" s="6">
        <v>115</v>
      </c>
      <c r="H1273" s="6">
        <v>502</v>
      </c>
      <c r="I1273" s="6">
        <v>123</v>
      </c>
      <c r="J1273" s="6">
        <v>555</v>
      </c>
      <c r="K1273" s="6">
        <v>123</v>
      </c>
      <c r="L1273" s="6">
        <v>555</v>
      </c>
      <c r="M1273" s="6" t="s">
        <v>1106</v>
      </c>
      <c r="N1273" s="6" t="s">
        <v>1095</v>
      </c>
      <c r="O1273" s="6" t="s">
        <v>36</v>
      </c>
      <c r="P1273" s="6" t="s">
        <v>1121</v>
      </c>
      <c r="Q1273" s="6"/>
      <c r="R1273" s="6"/>
    </row>
    <row r="1274" spans="1:18" x14ac:dyDescent="0.25">
      <c r="A1274" s="6" t="s">
        <v>0</v>
      </c>
      <c r="B1274" s="6" t="s">
        <v>13</v>
      </c>
      <c r="C1274" s="6" t="s">
        <v>205</v>
      </c>
      <c r="D1274" s="6" t="s">
        <v>206</v>
      </c>
      <c r="E1274" s="6" t="s">
        <v>97</v>
      </c>
      <c r="F1274" s="6" t="s">
        <v>125</v>
      </c>
      <c r="G1274" s="6">
        <v>116</v>
      </c>
      <c r="H1274" s="6">
        <v>530</v>
      </c>
      <c r="I1274" s="6">
        <v>105</v>
      </c>
      <c r="J1274" s="6">
        <v>464</v>
      </c>
      <c r="K1274" s="6">
        <v>105</v>
      </c>
      <c r="L1274" s="6">
        <v>492</v>
      </c>
      <c r="M1274" s="6" t="s">
        <v>1089</v>
      </c>
      <c r="N1274" s="6" t="s">
        <v>1090</v>
      </c>
      <c r="O1274" s="6" t="s">
        <v>26</v>
      </c>
      <c r="P1274" s="6" t="s">
        <v>1099</v>
      </c>
      <c r="Q1274" s="6"/>
      <c r="R1274" s="6"/>
    </row>
    <row r="1275" spans="1:18" x14ac:dyDescent="0.25">
      <c r="A1275" s="6" t="s">
        <v>0</v>
      </c>
      <c r="B1275" s="6" t="s">
        <v>13</v>
      </c>
      <c r="C1275" s="6" t="s">
        <v>205</v>
      </c>
      <c r="D1275" s="6" t="s">
        <v>206</v>
      </c>
      <c r="E1275" s="6" t="s">
        <v>97</v>
      </c>
      <c r="F1275" s="6" t="s">
        <v>125</v>
      </c>
      <c r="G1275" s="6">
        <v>116</v>
      </c>
      <c r="H1275" s="6">
        <v>530</v>
      </c>
      <c r="I1275" s="6">
        <v>105</v>
      </c>
      <c r="J1275" s="6">
        <v>464</v>
      </c>
      <c r="K1275" s="6">
        <v>105</v>
      </c>
      <c r="L1275" s="6">
        <v>492</v>
      </c>
      <c r="M1275" s="6" t="s">
        <v>1089</v>
      </c>
      <c r="N1275" s="6" t="s">
        <v>1092</v>
      </c>
      <c r="O1275" s="6" t="s">
        <v>39</v>
      </c>
      <c r="P1275" s="6" t="s">
        <v>1112</v>
      </c>
      <c r="Q1275" s="6"/>
      <c r="R1275" s="6"/>
    </row>
    <row r="1276" spans="1:18" x14ac:dyDescent="0.25">
      <c r="A1276" s="6" t="s">
        <v>0</v>
      </c>
      <c r="B1276" s="6" t="s">
        <v>13</v>
      </c>
      <c r="C1276" s="6" t="s">
        <v>205</v>
      </c>
      <c r="D1276" s="6" t="s">
        <v>206</v>
      </c>
      <c r="E1276" s="6" t="s">
        <v>97</v>
      </c>
      <c r="F1276" s="6" t="s">
        <v>125</v>
      </c>
      <c r="G1276" s="6">
        <v>116</v>
      </c>
      <c r="H1276" s="6">
        <v>530</v>
      </c>
      <c r="I1276" s="6">
        <v>105</v>
      </c>
      <c r="J1276" s="6">
        <v>464</v>
      </c>
      <c r="K1276" s="6">
        <v>105</v>
      </c>
      <c r="L1276" s="6">
        <v>492</v>
      </c>
      <c r="M1276" s="6" t="s">
        <v>1089</v>
      </c>
      <c r="N1276" s="6" t="s">
        <v>1095</v>
      </c>
      <c r="O1276" s="6" t="s">
        <v>1093</v>
      </c>
      <c r="P1276" s="6" t="s">
        <v>1094</v>
      </c>
      <c r="Q1276" s="6"/>
      <c r="R1276" s="6"/>
    </row>
    <row r="1277" spans="1:18" x14ac:dyDescent="0.25">
      <c r="A1277" s="6" t="s">
        <v>0</v>
      </c>
      <c r="B1277" s="6" t="s">
        <v>13</v>
      </c>
      <c r="C1277" s="6" t="s">
        <v>205</v>
      </c>
      <c r="D1277" s="6" t="s">
        <v>206</v>
      </c>
      <c r="E1277" s="6" t="s">
        <v>97</v>
      </c>
      <c r="F1277" s="6" t="s">
        <v>125</v>
      </c>
      <c r="G1277" s="6">
        <v>116</v>
      </c>
      <c r="H1277" s="6">
        <v>530</v>
      </c>
      <c r="I1277" s="6">
        <v>105</v>
      </c>
      <c r="J1277" s="6">
        <v>464</v>
      </c>
      <c r="K1277" s="6">
        <v>105</v>
      </c>
      <c r="L1277" s="6">
        <v>492</v>
      </c>
      <c r="M1277" s="6" t="s">
        <v>1097</v>
      </c>
      <c r="N1277" s="6" t="s">
        <v>1090</v>
      </c>
      <c r="O1277" s="6" t="s">
        <v>1103</v>
      </c>
      <c r="P1277" s="6" t="s">
        <v>1104</v>
      </c>
      <c r="Q1277" s="6"/>
      <c r="R1277" s="6"/>
    </row>
    <row r="1278" spans="1:18" x14ac:dyDescent="0.25">
      <c r="A1278" s="6" t="s">
        <v>0</v>
      </c>
      <c r="B1278" s="6" t="s">
        <v>13</v>
      </c>
      <c r="C1278" s="6" t="s">
        <v>205</v>
      </c>
      <c r="D1278" s="6" t="s">
        <v>206</v>
      </c>
      <c r="E1278" s="6" t="s">
        <v>97</v>
      </c>
      <c r="F1278" s="6" t="s">
        <v>125</v>
      </c>
      <c r="G1278" s="6">
        <v>116</v>
      </c>
      <c r="H1278" s="6">
        <v>530</v>
      </c>
      <c r="I1278" s="6">
        <v>105</v>
      </c>
      <c r="J1278" s="6">
        <v>464</v>
      </c>
      <c r="K1278" s="6">
        <v>105</v>
      </c>
      <c r="L1278" s="6">
        <v>492</v>
      </c>
      <c r="M1278" s="6" t="s">
        <v>1097</v>
      </c>
      <c r="N1278" s="6" t="s">
        <v>1092</v>
      </c>
      <c r="O1278" s="6" t="s">
        <v>39</v>
      </c>
      <c r="P1278" s="6" t="s">
        <v>1107</v>
      </c>
      <c r="Q1278" s="6"/>
      <c r="R1278" s="6"/>
    </row>
    <row r="1279" spans="1:18" x14ac:dyDescent="0.25">
      <c r="A1279" s="6" t="s">
        <v>0</v>
      </c>
      <c r="B1279" s="6" t="s">
        <v>13</v>
      </c>
      <c r="C1279" s="6" t="s">
        <v>205</v>
      </c>
      <c r="D1279" s="6" t="s">
        <v>206</v>
      </c>
      <c r="E1279" s="6" t="s">
        <v>97</v>
      </c>
      <c r="F1279" s="6" t="s">
        <v>125</v>
      </c>
      <c r="G1279" s="6">
        <v>116</v>
      </c>
      <c r="H1279" s="6">
        <v>530</v>
      </c>
      <c r="I1279" s="6">
        <v>105</v>
      </c>
      <c r="J1279" s="6">
        <v>464</v>
      </c>
      <c r="K1279" s="6">
        <v>105</v>
      </c>
      <c r="L1279" s="6">
        <v>492</v>
      </c>
      <c r="M1279" s="6" t="s">
        <v>1097</v>
      </c>
      <c r="N1279" s="6" t="s">
        <v>1095</v>
      </c>
      <c r="O1279" s="6" t="s">
        <v>38</v>
      </c>
      <c r="P1279" s="6" t="s">
        <v>1109</v>
      </c>
      <c r="Q1279" s="6"/>
      <c r="R1279" s="6"/>
    </row>
    <row r="1280" spans="1:18" x14ac:dyDescent="0.25">
      <c r="A1280" s="6" t="s">
        <v>0</v>
      </c>
      <c r="B1280" s="6" t="s">
        <v>13</v>
      </c>
      <c r="C1280" s="6" t="s">
        <v>205</v>
      </c>
      <c r="D1280" s="6" t="s">
        <v>206</v>
      </c>
      <c r="E1280" s="6" t="s">
        <v>97</v>
      </c>
      <c r="F1280" s="6" t="s">
        <v>125</v>
      </c>
      <c r="G1280" s="6">
        <v>116</v>
      </c>
      <c r="H1280" s="6">
        <v>530</v>
      </c>
      <c r="I1280" s="6">
        <v>105</v>
      </c>
      <c r="J1280" s="6">
        <v>464</v>
      </c>
      <c r="K1280" s="6">
        <v>105</v>
      </c>
      <c r="L1280" s="6">
        <v>492</v>
      </c>
      <c r="M1280" s="6" t="s">
        <v>1101</v>
      </c>
      <c r="N1280" s="6" t="s">
        <v>1090</v>
      </c>
      <c r="O1280" s="6" t="s">
        <v>38</v>
      </c>
      <c r="P1280" s="6" t="s">
        <v>1091</v>
      </c>
      <c r="Q1280" s="6"/>
      <c r="R1280" s="6"/>
    </row>
    <row r="1281" spans="1:18" x14ac:dyDescent="0.25">
      <c r="A1281" s="6" t="s">
        <v>0</v>
      </c>
      <c r="B1281" s="6" t="s">
        <v>13</v>
      </c>
      <c r="C1281" s="6" t="s">
        <v>205</v>
      </c>
      <c r="D1281" s="6" t="s">
        <v>206</v>
      </c>
      <c r="E1281" s="6" t="s">
        <v>97</v>
      </c>
      <c r="F1281" s="6" t="s">
        <v>125</v>
      </c>
      <c r="G1281" s="6">
        <v>116</v>
      </c>
      <c r="H1281" s="6">
        <v>530</v>
      </c>
      <c r="I1281" s="6">
        <v>105</v>
      </c>
      <c r="J1281" s="6">
        <v>464</v>
      </c>
      <c r="K1281" s="6">
        <v>105</v>
      </c>
      <c r="L1281" s="6">
        <v>492</v>
      </c>
      <c r="M1281" s="6" t="s">
        <v>1101</v>
      </c>
      <c r="N1281" s="6" t="s">
        <v>1092</v>
      </c>
      <c r="O1281" s="6" t="s">
        <v>26</v>
      </c>
      <c r="P1281" s="6" t="s">
        <v>1099</v>
      </c>
      <c r="Q1281" s="6"/>
      <c r="R1281" s="6"/>
    </row>
    <row r="1282" spans="1:18" x14ac:dyDescent="0.25">
      <c r="A1282" s="6" t="s">
        <v>0</v>
      </c>
      <c r="B1282" s="6" t="s">
        <v>13</v>
      </c>
      <c r="C1282" s="6" t="s">
        <v>205</v>
      </c>
      <c r="D1282" s="6" t="s">
        <v>206</v>
      </c>
      <c r="E1282" s="6" t="s">
        <v>97</v>
      </c>
      <c r="F1282" s="6" t="s">
        <v>125</v>
      </c>
      <c r="G1282" s="6">
        <v>116</v>
      </c>
      <c r="H1282" s="6">
        <v>530</v>
      </c>
      <c r="I1282" s="6">
        <v>105</v>
      </c>
      <c r="J1282" s="6">
        <v>464</v>
      </c>
      <c r="K1282" s="6">
        <v>105</v>
      </c>
      <c r="L1282" s="6">
        <v>492</v>
      </c>
      <c r="M1282" s="6" t="s">
        <v>1101</v>
      </c>
      <c r="N1282" s="6" t="s">
        <v>1095</v>
      </c>
      <c r="O1282" s="6" t="s">
        <v>39</v>
      </c>
      <c r="P1282" s="6" t="s">
        <v>1112</v>
      </c>
      <c r="Q1282" s="6"/>
      <c r="R1282" s="6"/>
    </row>
    <row r="1283" spans="1:18" x14ac:dyDescent="0.25">
      <c r="A1283" s="6" t="s">
        <v>0</v>
      </c>
      <c r="B1283" s="6" t="s">
        <v>13</v>
      </c>
      <c r="C1283" s="6" t="s">
        <v>205</v>
      </c>
      <c r="D1283" s="6" t="s">
        <v>206</v>
      </c>
      <c r="E1283" s="6" t="s">
        <v>97</v>
      </c>
      <c r="F1283" s="6" t="s">
        <v>125</v>
      </c>
      <c r="G1283" s="6">
        <v>116</v>
      </c>
      <c r="H1283" s="6">
        <v>530</v>
      </c>
      <c r="I1283" s="6">
        <v>105</v>
      </c>
      <c r="J1283" s="6">
        <v>464</v>
      </c>
      <c r="K1283" s="6">
        <v>105</v>
      </c>
      <c r="L1283" s="6">
        <v>492</v>
      </c>
      <c r="M1283" s="6" t="s">
        <v>1106</v>
      </c>
      <c r="N1283" s="6" t="s">
        <v>1090</v>
      </c>
      <c r="O1283" s="6" t="s">
        <v>26</v>
      </c>
      <c r="P1283" s="6" t="s">
        <v>1100</v>
      </c>
      <c r="Q1283" s="6"/>
      <c r="R1283" s="6"/>
    </row>
    <row r="1284" spans="1:18" x14ac:dyDescent="0.25">
      <c r="A1284" s="6" t="s">
        <v>0</v>
      </c>
      <c r="B1284" s="6" t="s">
        <v>13</v>
      </c>
      <c r="C1284" s="6" t="s">
        <v>205</v>
      </c>
      <c r="D1284" s="6" t="s">
        <v>206</v>
      </c>
      <c r="E1284" s="6" t="s">
        <v>97</v>
      </c>
      <c r="F1284" s="6" t="s">
        <v>125</v>
      </c>
      <c r="G1284" s="6">
        <v>116</v>
      </c>
      <c r="H1284" s="6">
        <v>530</v>
      </c>
      <c r="I1284" s="6">
        <v>105</v>
      </c>
      <c r="J1284" s="6">
        <v>464</v>
      </c>
      <c r="K1284" s="6">
        <v>105</v>
      </c>
      <c r="L1284" s="6">
        <v>492</v>
      </c>
      <c r="M1284" s="6" t="s">
        <v>1106</v>
      </c>
      <c r="N1284" s="6" t="s">
        <v>1092</v>
      </c>
      <c r="O1284" s="6" t="s">
        <v>38</v>
      </c>
      <c r="P1284" s="6" t="s">
        <v>1102</v>
      </c>
      <c r="Q1284" s="6"/>
      <c r="R1284" s="6"/>
    </row>
    <row r="1285" spans="1:18" x14ac:dyDescent="0.25">
      <c r="A1285" s="6" t="s">
        <v>0</v>
      </c>
      <c r="B1285" s="6" t="s">
        <v>13</v>
      </c>
      <c r="C1285" s="6" t="s">
        <v>205</v>
      </c>
      <c r="D1285" s="6" t="s">
        <v>206</v>
      </c>
      <c r="E1285" s="6" t="s">
        <v>97</v>
      </c>
      <c r="F1285" s="6" t="s">
        <v>125</v>
      </c>
      <c r="G1285" s="6">
        <v>116</v>
      </c>
      <c r="H1285" s="6">
        <v>530</v>
      </c>
      <c r="I1285" s="6">
        <v>105</v>
      </c>
      <c r="J1285" s="6">
        <v>464</v>
      </c>
      <c r="K1285" s="6">
        <v>105</v>
      </c>
      <c r="L1285" s="6">
        <v>492</v>
      </c>
      <c r="M1285" s="6" t="s">
        <v>1106</v>
      </c>
      <c r="N1285" s="6" t="s">
        <v>1095</v>
      </c>
      <c r="O1285" s="6" t="s">
        <v>26</v>
      </c>
      <c r="P1285" s="6" t="s">
        <v>1114</v>
      </c>
      <c r="Q1285" s="6"/>
      <c r="R1285" s="6"/>
    </row>
    <row r="1286" spans="1:18" x14ac:dyDescent="0.25">
      <c r="A1286" s="6" t="s">
        <v>0</v>
      </c>
      <c r="B1286" s="6" t="s">
        <v>9</v>
      </c>
      <c r="C1286" s="6" t="s">
        <v>759</v>
      </c>
      <c r="D1286" s="6" t="s">
        <v>760</v>
      </c>
      <c r="E1286" s="6" t="s">
        <v>97</v>
      </c>
      <c r="F1286" s="6" t="s">
        <v>125</v>
      </c>
      <c r="G1286" s="6">
        <v>319</v>
      </c>
      <c r="H1286" s="6">
        <v>1567</v>
      </c>
      <c r="I1286" s="6">
        <v>133</v>
      </c>
      <c r="J1286" s="6">
        <v>499</v>
      </c>
      <c r="K1286" s="6">
        <v>133</v>
      </c>
      <c r="L1286" s="6">
        <v>499</v>
      </c>
      <c r="M1286" s="6" t="s">
        <v>1089</v>
      </c>
      <c r="N1286" s="6" t="s">
        <v>1090</v>
      </c>
      <c r="O1286" s="6" t="s">
        <v>38</v>
      </c>
      <c r="P1286" s="6" t="s">
        <v>1091</v>
      </c>
      <c r="Q1286" s="6"/>
      <c r="R1286" s="6"/>
    </row>
    <row r="1287" spans="1:18" x14ac:dyDescent="0.25">
      <c r="A1287" s="6" t="s">
        <v>0</v>
      </c>
      <c r="B1287" s="6" t="s">
        <v>9</v>
      </c>
      <c r="C1287" s="6" t="s">
        <v>759</v>
      </c>
      <c r="D1287" s="6" t="s">
        <v>760</v>
      </c>
      <c r="E1287" s="6" t="s">
        <v>97</v>
      </c>
      <c r="F1287" s="6" t="s">
        <v>125</v>
      </c>
      <c r="G1287" s="6">
        <v>319</v>
      </c>
      <c r="H1287" s="6">
        <v>1567</v>
      </c>
      <c r="I1287" s="6">
        <v>133</v>
      </c>
      <c r="J1287" s="6">
        <v>499</v>
      </c>
      <c r="K1287" s="6">
        <v>133</v>
      </c>
      <c r="L1287" s="6">
        <v>499</v>
      </c>
      <c r="M1287" s="6" t="s">
        <v>1089</v>
      </c>
      <c r="N1287" s="6" t="s">
        <v>1092</v>
      </c>
      <c r="O1287" s="6" t="s">
        <v>40</v>
      </c>
      <c r="P1287" s="6" t="s">
        <v>1111</v>
      </c>
      <c r="Q1287" s="6"/>
      <c r="R1287" s="6"/>
    </row>
    <row r="1288" spans="1:18" x14ac:dyDescent="0.25">
      <c r="A1288" s="6" t="s">
        <v>0</v>
      </c>
      <c r="B1288" s="6" t="s">
        <v>9</v>
      </c>
      <c r="C1288" s="6" t="s">
        <v>759</v>
      </c>
      <c r="D1288" s="6" t="s">
        <v>760</v>
      </c>
      <c r="E1288" s="6" t="s">
        <v>97</v>
      </c>
      <c r="F1288" s="6" t="s">
        <v>125</v>
      </c>
      <c r="G1288" s="6">
        <v>319</v>
      </c>
      <c r="H1288" s="6">
        <v>1567</v>
      </c>
      <c r="I1288" s="6">
        <v>133</v>
      </c>
      <c r="J1288" s="6">
        <v>499</v>
      </c>
      <c r="K1288" s="6">
        <v>133</v>
      </c>
      <c r="L1288" s="6">
        <v>499</v>
      </c>
      <c r="M1288" s="6" t="s">
        <v>1089</v>
      </c>
      <c r="N1288" s="6" t="s">
        <v>1095</v>
      </c>
      <c r="O1288" s="6" t="s">
        <v>38</v>
      </c>
      <c r="P1288" s="6" t="s">
        <v>1102</v>
      </c>
      <c r="Q1288" s="6"/>
      <c r="R1288" s="6"/>
    </row>
    <row r="1289" spans="1:18" x14ac:dyDescent="0.25">
      <c r="A1289" s="6" t="s">
        <v>0</v>
      </c>
      <c r="B1289" s="6" t="s">
        <v>9</v>
      </c>
      <c r="C1289" s="6" t="s">
        <v>759</v>
      </c>
      <c r="D1289" s="6" t="s">
        <v>760</v>
      </c>
      <c r="E1289" s="6" t="s">
        <v>97</v>
      </c>
      <c r="F1289" s="6" t="s">
        <v>125</v>
      </c>
      <c r="G1289" s="6">
        <v>319</v>
      </c>
      <c r="H1289" s="6">
        <v>1567</v>
      </c>
      <c r="I1289" s="6">
        <v>133</v>
      </c>
      <c r="J1289" s="6">
        <v>499</v>
      </c>
      <c r="K1289" s="6">
        <v>133</v>
      </c>
      <c r="L1289" s="6">
        <v>499</v>
      </c>
      <c r="M1289" s="6" t="s">
        <v>1097</v>
      </c>
      <c r="N1289" s="6" t="s">
        <v>1090</v>
      </c>
      <c r="O1289" s="6" t="s">
        <v>40</v>
      </c>
      <c r="P1289" s="6" t="s">
        <v>1111</v>
      </c>
      <c r="Q1289" s="6"/>
      <c r="R1289" s="6"/>
    </row>
    <row r="1290" spans="1:18" x14ac:dyDescent="0.25">
      <c r="A1290" s="6" t="s">
        <v>0</v>
      </c>
      <c r="B1290" s="6" t="s">
        <v>9</v>
      </c>
      <c r="C1290" s="6" t="s">
        <v>759</v>
      </c>
      <c r="D1290" s="6" t="s">
        <v>760</v>
      </c>
      <c r="E1290" s="6" t="s">
        <v>97</v>
      </c>
      <c r="F1290" s="6" t="s">
        <v>125</v>
      </c>
      <c r="G1290" s="6">
        <v>319</v>
      </c>
      <c r="H1290" s="6">
        <v>1567</v>
      </c>
      <c r="I1290" s="6">
        <v>133</v>
      </c>
      <c r="J1290" s="6">
        <v>499</v>
      </c>
      <c r="K1290" s="6">
        <v>133</v>
      </c>
      <c r="L1290" s="6">
        <v>499</v>
      </c>
      <c r="M1290" s="6" t="s">
        <v>1097</v>
      </c>
      <c r="N1290" s="6" t="s">
        <v>1092</v>
      </c>
      <c r="O1290" s="6" t="s">
        <v>39</v>
      </c>
      <c r="P1290" s="6" t="s">
        <v>1112</v>
      </c>
      <c r="Q1290" s="6"/>
      <c r="R1290" s="6"/>
    </row>
    <row r="1291" spans="1:18" x14ac:dyDescent="0.25">
      <c r="A1291" s="6" t="s">
        <v>0</v>
      </c>
      <c r="B1291" s="6" t="s">
        <v>9</v>
      </c>
      <c r="C1291" s="6" t="s">
        <v>759</v>
      </c>
      <c r="D1291" s="6" t="s">
        <v>760</v>
      </c>
      <c r="E1291" s="6" t="s">
        <v>97</v>
      </c>
      <c r="F1291" s="6" t="s">
        <v>125</v>
      </c>
      <c r="G1291" s="6">
        <v>319</v>
      </c>
      <c r="H1291" s="6">
        <v>1567</v>
      </c>
      <c r="I1291" s="6">
        <v>133</v>
      </c>
      <c r="J1291" s="6">
        <v>499</v>
      </c>
      <c r="K1291" s="6">
        <v>133</v>
      </c>
      <c r="L1291" s="6">
        <v>499</v>
      </c>
      <c r="M1291" s="6" t="s">
        <v>1097</v>
      </c>
      <c r="N1291" s="6" t="s">
        <v>1095</v>
      </c>
      <c r="O1291" s="6" t="s">
        <v>38</v>
      </c>
      <c r="P1291" s="6" t="s">
        <v>1102</v>
      </c>
      <c r="Q1291" s="6"/>
      <c r="R1291" s="6"/>
    </row>
    <row r="1292" spans="1:18" x14ac:dyDescent="0.25">
      <c r="A1292" s="6" t="s">
        <v>0</v>
      </c>
      <c r="B1292" s="6" t="s">
        <v>9</v>
      </c>
      <c r="C1292" s="6" t="s">
        <v>759</v>
      </c>
      <c r="D1292" s="6" t="s">
        <v>760</v>
      </c>
      <c r="E1292" s="6" t="s">
        <v>97</v>
      </c>
      <c r="F1292" s="6" t="s">
        <v>125</v>
      </c>
      <c r="G1292" s="6">
        <v>319</v>
      </c>
      <c r="H1292" s="6">
        <v>1567</v>
      </c>
      <c r="I1292" s="6">
        <v>133</v>
      </c>
      <c r="J1292" s="6">
        <v>499</v>
      </c>
      <c r="K1292" s="6">
        <v>133</v>
      </c>
      <c r="L1292" s="6">
        <v>499</v>
      </c>
      <c r="M1292" s="6" t="s">
        <v>1101</v>
      </c>
      <c r="N1292" s="6" t="s">
        <v>1090</v>
      </c>
      <c r="O1292" s="6" t="s">
        <v>38</v>
      </c>
      <c r="P1292" s="6" t="s">
        <v>1091</v>
      </c>
      <c r="Q1292" s="6"/>
      <c r="R1292" s="6"/>
    </row>
    <row r="1293" spans="1:18" x14ac:dyDescent="0.25">
      <c r="A1293" s="6" t="s">
        <v>0</v>
      </c>
      <c r="B1293" s="6" t="s">
        <v>9</v>
      </c>
      <c r="C1293" s="6" t="s">
        <v>759</v>
      </c>
      <c r="D1293" s="6" t="s">
        <v>760</v>
      </c>
      <c r="E1293" s="6" t="s">
        <v>97</v>
      </c>
      <c r="F1293" s="6" t="s">
        <v>125</v>
      </c>
      <c r="G1293" s="6">
        <v>319</v>
      </c>
      <c r="H1293" s="6">
        <v>1567</v>
      </c>
      <c r="I1293" s="6">
        <v>133</v>
      </c>
      <c r="J1293" s="6">
        <v>499</v>
      </c>
      <c r="K1293" s="6">
        <v>133</v>
      </c>
      <c r="L1293" s="6">
        <v>499</v>
      </c>
      <c r="M1293" s="6" t="s">
        <v>1101</v>
      </c>
      <c r="N1293" s="6" t="s">
        <v>1092</v>
      </c>
      <c r="O1293" s="6" t="s">
        <v>1093</v>
      </c>
      <c r="P1293" s="6" t="s">
        <v>1094</v>
      </c>
      <c r="Q1293" s="6"/>
      <c r="R1293" s="6"/>
    </row>
    <row r="1294" spans="1:18" x14ac:dyDescent="0.25">
      <c r="A1294" s="6" t="s">
        <v>0</v>
      </c>
      <c r="B1294" s="6" t="s">
        <v>9</v>
      </c>
      <c r="C1294" s="6" t="s">
        <v>759</v>
      </c>
      <c r="D1294" s="6" t="s">
        <v>760</v>
      </c>
      <c r="E1294" s="6" t="s">
        <v>97</v>
      </c>
      <c r="F1294" s="6" t="s">
        <v>125</v>
      </c>
      <c r="G1294" s="6">
        <v>319</v>
      </c>
      <c r="H1294" s="6">
        <v>1567</v>
      </c>
      <c r="I1294" s="6">
        <v>133</v>
      </c>
      <c r="J1294" s="6">
        <v>499</v>
      </c>
      <c r="K1294" s="6">
        <v>133</v>
      </c>
      <c r="L1294" s="6">
        <v>499</v>
      </c>
      <c r="M1294" s="6" t="s">
        <v>1101</v>
      </c>
      <c r="N1294" s="6" t="s">
        <v>1095</v>
      </c>
      <c r="O1294" s="6" t="s">
        <v>1103</v>
      </c>
      <c r="P1294" s="6" t="s">
        <v>1113</v>
      </c>
      <c r="Q1294" s="6"/>
      <c r="R1294" s="6"/>
    </row>
    <row r="1295" spans="1:18" x14ac:dyDescent="0.25">
      <c r="A1295" s="6" t="s">
        <v>0</v>
      </c>
      <c r="B1295" s="6" t="s">
        <v>9</v>
      </c>
      <c r="C1295" s="6" t="s">
        <v>759</v>
      </c>
      <c r="D1295" s="6" t="s">
        <v>760</v>
      </c>
      <c r="E1295" s="6" t="s">
        <v>97</v>
      </c>
      <c r="F1295" s="6" t="s">
        <v>125</v>
      </c>
      <c r="G1295" s="6">
        <v>319</v>
      </c>
      <c r="H1295" s="6">
        <v>1567</v>
      </c>
      <c r="I1295" s="6">
        <v>133</v>
      </c>
      <c r="J1295" s="6">
        <v>499</v>
      </c>
      <c r="K1295" s="6">
        <v>133</v>
      </c>
      <c r="L1295" s="6">
        <v>499</v>
      </c>
      <c r="M1295" s="6" t="s">
        <v>1106</v>
      </c>
      <c r="N1295" s="6" t="s">
        <v>1090</v>
      </c>
      <c r="O1295" s="6" t="s">
        <v>26</v>
      </c>
      <c r="P1295" s="6" t="s">
        <v>1100</v>
      </c>
      <c r="Q1295" s="6"/>
      <c r="R1295" s="6"/>
    </row>
    <row r="1296" spans="1:18" x14ac:dyDescent="0.25">
      <c r="A1296" s="6" t="s">
        <v>0</v>
      </c>
      <c r="B1296" s="6" t="s">
        <v>9</v>
      </c>
      <c r="C1296" s="6" t="s">
        <v>759</v>
      </c>
      <c r="D1296" s="6" t="s">
        <v>760</v>
      </c>
      <c r="E1296" s="6" t="s">
        <v>97</v>
      </c>
      <c r="F1296" s="6" t="s">
        <v>125</v>
      </c>
      <c r="G1296" s="6">
        <v>319</v>
      </c>
      <c r="H1296" s="6">
        <v>1567</v>
      </c>
      <c r="I1296" s="6">
        <v>133</v>
      </c>
      <c r="J1296" s="6">
        <v>499</v>
      </c>
      <c r="K1296" s="6">
        <v>133</v>
      </c>
      <c r="L1296" s="6">
        <v>499</v>
      </c>
      <c r="M1296" s="6" t="s">
        <v>1106</v>
      </c>
      <c r="N1296" s="6" t="s">
        <v>1092</v>
      </c>
      <c r="O1296" s="6" t="s">
        <v>38</v>
      </c>
      <c r="P1296" s="6" t="s">
        <v>1102</v>
      </c>
      <c r="Q1296" s="6"/>
      <c r="R1296" s="6"/>
    </row>
    <row r="1297" spans="1:18" x14ac:dyDescent="0.25">
      <c r="A1297" s="6" t="s">
        <v>0</v>
      </c>
      <c r="B1297" s="6" t="s">
        <v>9</v>
      </c>
      <c r="C1297" s="6" t="s">
        <v>759</v>
      </c>
      <c r="D1297" s="6" t="s">
        <v>760</v>
      </c>
      <c r="E1297" s="6" t="s">
        <v>97</v>
      </c>
      <c r="F1297" s="6" t="s">
        <v>125</v>
      </c>
      <c r="G1297" s="6">
        <v>319</v>
      </c>
      <c r="H1297" s="6">
        <v>1567</v>
      </c>
      <c r="I1297" s="6">
        <v>133</v>
      </c>
      <c r="J1297" s="6">
        <v>499</v>
      </c>
      <c r="K1297" s="6">
        <v>133</v>
      </c>
      <c r="L1297" s="6">
        <v>499</v>
      </c>
      <c r="M1297" s="6" t="s">
        <v>1106</v>
      </c>
      <c r="N1297" s="6" t="s">
        <v>1095</v>
      </c>
      <c r="O1297" s="6" t="s">
        <v>1103</v>
      </c>
      <c r="P1297" s="6" t="s">
        <v>1104</v>
      </c>
      <c r="Q1297" s="6"/>
      <c r="R1297" s="6"/>
    </row>
    <row r="1298" spans="1:18" x14ac:dyDescent="0.25">
      <c r="A1298" s="6" t="s">
        <v>0</v>
      </c>
      <c r="B1298" s="6" t="s">
        <v>13</v>
      </c>
      <c r="C1298" s="6" t="s">
        <v>1080</v>
      </c>
      <c r="D1298" s="6" t="s">
        <v>1081</v>
      </c>
      <c r="E1298" s="6" t="s">
        <v>97</v>
      </c>
      <c r="F1298" s="6" t="s">
        <v>125</v>
      </c>
      <c r="G1298" s="6">
        <v>54</v>
      </c>
      <c r="H1298" s="6">
        <v>242</v>
      </c>
      <c r="I1298" s="6">
        <v>50</v>
      </c>
      <c r="J1298" s="6">
        <v>219</v>
      </c>
      <c r="K1298" s="6">
        <v>50</v>
      </c>
      <c r="L1298" s="6">
        <v>227</v>
      </c>
      <c r="M1298" s="6" t="s">
        <v>1089</v>
      </c>
      <c r="N1298" s="6" t="s">
        <v>1090</v>
      </c>
      <c r="O1298" s="6" t="s">
        <v>40</v>
      </c>
      <c r="P1298" s="6" t="s">
        <v>1111</v>
      </c>
      <c r="Q1298" s="6"/>
      <c r="R1298" s="6"/>
    </row>
    <row r="1299" spans="1:18" x14ac:dyDescent="0.25">
      <c r="A1299" s="6" t="s">
        <v>0</v>
      </c>
      <c r="B1299" s="6" t="s">
        <v>13</v>
      </c>
      <c r="C1299" s="6" t="s">
        <v>1080</v>
      </c>
      <c r="D1299" s="6" t="s">
        <v>1081</v>
      </c>
      <c r="E1299" s="6" t="s">
        <v>97</v>
      </c>
      <c r="F1299" s="6" t="s">
        <v>125</v>
      </c>
      <c r="G1299" s="6">
        <v>54</v>
      </c>
      <c r="H1299" s="6">
        <v>242</v>
      </c>
      <c r="I1299" s="6">
        <v>50</v>
      </c>
      <c r="J1299" s="6">
        <v>219</v>
      </c>
      <c r="K1299" s="6">
        <v>50</v>
      </c>
      <c r="L1299" s="6">
        <v>227</v>
      </c>
      <c r="M1299" s="6" t="s">
        <v>1089</v>
      </c>
      <c r="N1299" s="6" t="s">
        <v>1092</v>
      </c>
      <c r="O1299" s="6" t="s">
        <v>36</v>
      </c>
      <c r="P1299" s="6" t="s">
        <v>1108</v>
      </c>
      <c r="Q1299" s="6"/>
      <c r="R1299" s="6"/>
    </row>
    <row r="1300" spans="1:18" x14ac:dyDescent="0.25">
      <c r="A1300" s="6" t="s">
        <v>0</v>
      </c>
      <c r="B1300" s="6" t="s">
        <v>13</v>
      </c>
      <c r="C1300" s="6" t="s">
        <v>1080</v>
      </c>
      <c r="D1300" s="6" t="s">
        <v>1081</v>
      </c>
      <c r="E1300" s="6" t="s">
        <v>97</v>
      </c>
      <c r="F1300" s="6" t="s">
        <v>125</v>
      </c>
      <c r="G1300" s="6">
        <v>54</v>
      </c>
      <c r="H1300" s="6">
        <v>242</v>
      </c>
      <c r="I1300" s="6">
        <v>50</v>
      </c>
      <c r="J1300" s="6">
        <v>219</v>
      </c>
      <c r="K1300" s="6">
        <v>50</v>
      </c>
      <c r="L1300" s="6">
        <v>227</v>
      </c>
      <c r="M1300" s="6" t="s">
        <v>1089</v>
      </c>
      <c r="N1300" s="6" t="s">
        <v>1095</v>
      </c>
      <c r="O1300" s="6" t="s">
        <v>26</v>
      </c>
      <c r="P1300" s="6" t="s">
        <v>1098</v>
      </c>
      <c r="Q1300" s="6"/>
      <c r="R1300" s="6"/>
    </row>
    <row r="1301" spans="1:18" x14ac:dyDescent="0.25">
      <c r="A1301" s="6" t="s">
        <v>0</v>
      </c>
      <c r="B1301" s="6" t="s">
        <v>13</v>
      </c>
      <c r="C1301" s="6" t="s">
        <v>1080</v>
      </c>
      <c r="D1301" s="6" t="s">
        <v>1081</v>
      </c>
      <c r="E1301" s="6" t="s">
        <v>97</v>
      </c>
      <c r="F1301" s="6" t="s">
        <v>125</v>
      </c>
      <c r="G1301" s="6">
        <v>54</v>
      </c>
      <c r="H1301" s="6">
        <v>242</v>
      </c>
      <c r="I1301" s="6">
        <v>50</v>
      </c>
      <c r="J1301" s="6">
        <v>219</v>
      </c>
      <c r="K1301" s="6">
        <v>50</v>
      </c>
      <c r="L1301" s="6">
        <v>227</v>
      </c>
      <c r="M1301" s="6" t="s">
        <v>1097</v>
      </c>
      <c r="N1301" s="6" t="s">
        <v>1090</v>
      </c>
      <c r="O1301" s="6" t="s">
        <v>40</v>
      </c>
      <c r="P1301" s="6" t="s">
        <v>1111</v>
      </c>
      <c r="Q1301" s="6"/>
      <c r="R1301" s="6"/>
    </row>
    <row r="1302" spans="1:18" x14ac:dyDescent="0.25">
      <c r="A1302" s="6" t="s">
        <v>0</v>
      </c>
      <c r="B1302" s="6" t="s">
        <v>13</v>
      </c>
      <c r="C1302" s="6" t="s">
        <v>1080</v>
      </c>
      <c r="D1302" s="6" t="s">
        <v>1081</v>
      </c>
      <c r="E1302" s="6" t="s">
        <v>97</v>
      </c>
      <c r="F1302" s="6" t="s">
        <v>125</v>
      </c>
      <c r="G1302" s="6">
        <v>54</v>
      </c>
      <c r="H1302" s="6">
        <v>242</v>
      </c>
      <c r="I1302" s="6">
        <v>50</v>
      </c>
      <c r="J1302" s="6">
        <v>219</v>
      </c>
      <c r="K1302" s="6">
        <v>50</v>
      </c>
      <c r="L1302" s="6">
        <v>227</v>
      </c>
      <c r="M1302" s="6" t="s">
        <v>1097</v>
      </c>
      <c r="N1302" s="6" t="s">
        <v>1092</v>
      </c>
      <c r="O1302" s="6" t="s">
        <v>39</v>
      </c>
      <c r="P1302" s="6" t="s">
        <v>1107</v>
      </c>
      <c r="Q1302" s="6"/>
      <c r="R1302" s="6"/>
    </row>
    <row r="1303" spans="1:18" x14ac:dyDescent="0.25">
      <c r="A1303" s="6" t="s">
        <v>0</v>
      </c>
      <c r="B1303" s="6" t="s">
        <v>13</v>
      </c>
      <c r="C1303" s="6" t="s">
        <v>1080</v>
      </c>
      <c r="D1303" s="6" t="s">
        <v>1081</v>
      </c>
      <c r="E1303" s="6" t="s">
        <v>97</v>
      </c>
      <c r="F1303" s="6" t="s">
        <v>125</v>
      </c>
      <c r="G1303" s="6">
        <v>54</v>
      </c>
      <c r="H1303" s="6">
        <v>242</v>
      </c>
      <c r="I1303" s="6">
        <v>50</v>
      </c>
      <c r="J1303" s="6">
        <v>219</v>
      </c>
      <c r="K1303" s="6">
        <v>50</v>
      </c>
      <c r="L1303" s="6">
        <v>227</v>
      </c>
      <c r="M1303" s="6" t="s">
        <v>1097</v>
      </c>
      <c r="N1303" s="6" t="s">
        <v>1095</v>
      </c>
      <c r="O1303" s="6" t="s">
        <v>38</v>
      </c>
      <c r="P1303" s="6" t="s">
        <v>1102</v>
      </c>
      <c r="Q1303" s="6"/>
      <c r="R1303" s="6"/>
    </row>
    <row r="1304" spans="1:18" x14ac:dyDescent="0.25">
      <c r="A1304" s="6" t="s">
        <v>0</v>
      </c>
      <c r="B1304" s="6" t="s">
        <v>13</v>
      </c>
      <c r="C1304" s="6" t="s">
        <v>1080</v>
      </c>
      <c r="D1304" s="6" t="s">
        <v>1081</v>
      </c>
      <c r="E1304" s="6" t="s">
        <v>97</v>
      </c>
      <c r="F1304" s="6" t="s">
        <v>125</v>
      </c>
      <c r="G1304" s="6">
        <v>54</v>
      </c>
      <c r="H1304" s="6">
        <v>242</v>
      </c>
      <c r="I1304" s="6">
        <v>50</v>
      </c>
      <c r="J1304" s="6">
        <v>219</v>
      </c>
      <c r="K1304" s="6">
        <v>50</v>
      </c>
      <c r="L1304" s="6">
        <v>227</v>
      </c>
      <c r="M1304" s="6" t="s">
        <v>1101</v>
      </c>
      <c r="N1304" s="6" t="s">
        <v>1090</v>
      </c>
      <c r="O1304" s="6" t="s">
        <v>26</v>
      </c>
      <c r="P1304" s="6" t="s">
        <v>1098</v>
      </c>
      <c r="Q1304" s="6"/>
      <c r="R1304" s="6"/>
    </row>
    <row r="1305" spans="1:18" x14ac:dyDescent="0.25">
      <c r="A1305" s="6" t="s">
        <v>0</v>
      </c>
      <c r="B1305" s="6" t="s">
        <v>13</v>
      </c>
      <c r="C1305" s="6" t="s">
        <v>1080</v>
      </c>
      <c r="D1305" s="6" t="s">
        <v>1081</v>
      </c>
      <c r="E1305" s="6" t="s">
        <v>97</v>
      </c>
      <c r="F1305" s="6" t="s">
        <v>125</v>
      </c>
      <c r="G1305" s="6">
        <v>54</v>
      </c>
      <c r="H1305" s="6">
        <v>242</v>
      </c>
      <c r="I1305" s="6">
        <v>50</v>
      </c>
      <c r="J1305" s="6">
        <v>219</v>
      </c>
      <c r="K1305" s="6">
        <v>50</v>
      </c>
      <c r="L1305" s="6">
        <v>227</v>
      </c>
      <c r="M1305" s="6" t="s">
        <v>1101</v>
      </c>
      <c r="N1305" s="6" t="s">
        <v>1092</v>
      </c>
      <c r="O1305" s="6" t="s">
        <v>1093</v>
      </c>
      <c r="P1305" s="6" t="s">
        <v>1094</v>
      </c>
      <c r="Q1305" s="6"/>
      <c r="R1305" s="6"/>
    </row>
    <row r="1306" spans="1:18" x14ac:dyDescent="0.25">
      <c r="A1306" s="6" t="s">
        <v>0</v>
      </c>
      <c r="B1306" s="6" t="s">
        <v>13</v>
      </c>
      <c r="C1306" s="6" t="s">
        <v>1080</v>
      </c>
      <c r="D1306" s="6" t="s">
        <v>1081</v>
      </c>
      <c r="E1306" s="6" t="s">
        <v>97</v>
      </c>
      <c r="F1306" s="6" t="s">
        <v>125</v>
      </c>
      <c r="G1306" s="6">
        <v>54</v>
      </c>
      <c r="H1306" s="6">
        <v>242</v>
      </c>
      <c r="I1306" s="6">
        <v>50</v>
      </c>
      <c r="J1306" s="6">
        <v>219</v>
      </c>
      <c r="K1306" s="6">
        <v>50</v>
      </c>
      <c r="L1306" s="6">
        <v>227</v>
      </c>
      <c r="M1306" s="6" t="s">
        <v>1101</v>
      </c>
      <c r="N1306" s="6" t="s">
        <v>1095</v>
      </c>
      <c r="O1306" s="6" t="s">
        <v>38</v>
      </c>
      <c r="P1306" s="6" t="s">
        <v>1102</v>
      </c>
      <c r="Q1306" s="6"/>
      <c r="R1306" s="6"/>
    </row>
    <row r="1307" spans="1:18" x14ac:dyDescent="0.25">
      <c r="A1307" s="6" t="s">
        <v>0</v>
      </c>
      <c r="B1307" s="6" t="s">
        <v>13</v>
      </c>
      <c r="C1307" s="6" t="s">
        <v>1080</v>
      </c>
      <c r="D1307" s="6" t="s">
        <v>1081</v>
      </c>
      <c r="E1307" s="6" t="s">
        <v>97</v>
      </c>
      <c r="F1307" s="6" t="s">
        <v>125</v>
      </c>
      <c r="G1307" s="6">
        <v>54</v>
      </c>
      <c r="H1307" s="6">
        <v>242</v>
      </c>
      <c r="I1307" s="6">
        <v>50</v>
      </c>
      <c r="J1307" s="6">
        <v>219</v>
      </c>
      <c r="K1307" s="6">
        <v>50</v>
      </c>
      <c r="L1307" s="6">
        <v>227</v>
      </c>
      <c r="M1307" s="6" t="s">
        <v>1106</v>
      </c>
      <c r="N1307" s="6" t="s">
        <v>1090</v>
      </c>
      <c r="O1307" s="6" t="s">
        <v>26</v>
      </c>
      <c r="P1307" s="6" t="s">
        <v>1100</v>
      </c>
      <c r="Q1307" s="6"/>
      <c r="R1307" s="6"/>
    </row>
    <row r="1308" spans="1:18" x14ac:dyDescent="0.25">
      <c r="A1308" s="6" t="s">
        <v>0</v>
      </c>
      <c r="B1308" s="6" t="s">
        <v>13</v>
      </c>
      <c r="C1308" s="6" t="s">
        <v>1080</v>
      </c>
      <c r="D1308" s="6" t="s">
        <v>1081</v>
      </c>
      <c r="E1308" s="6" t="s">
        <v>97</v>
      </c>
      <c r="F1308" s="6" t="s">
        <v>125</v>
      </c>
      <c r="G1308" s="6">
        <v>54</v>
      </c>
      <c r="H1308" s="6">
        <v>242</v>
      </c>
      <c r="I1308" s="6">
        <v>50</v>
      </c>
      <c r="J1308" s="6">
        <v>219</v>
      </c>
      <c r="K1308" s="6">
        <v>50</v>
      </c>
      <c r="L1308" s="6">
        <v>227</v>
      </c>
      <c r="M1308" s="6" t="s">
        <v>1106</v>
      </c>
      <c r="N1308" s="6" t="s">
        <v>1092</v>
      </c>
      <c r="O1308" s="6" t="s">
        <v>26</v>
      </c>
      <c r="P1308" s="6" t="s">
        <v>1098</v>
      </c>
      <c r="Q1308" s="6"/>
      <c r="R1308" s="6"/>
    </row>
    <row r="1309" spans="1:18" x14ac:dyDescent="0.25">
      <c r="A1309" s="6" t="s">
        <v>0</v>
      </c>
      <c r="B1309" s="6" t="s">
        <v>13</v>
      </c>
      <c r="C1309" s="6" t="s">
        <v>1080</v>
      </c>
      <c r="D1309" s="6" t="s">
        <v>1081</v>
      </c>
      <c r="E1309" s="6" t="s">
        <v>97</v>
      </c>
      <c r="F1309" s="6" t="s">
        <v>125</v>
      </c>
      <c r="G1309" s="6">
        <v>54</v>
      </c>
      <c r="H1309" s="6">
        <v>242</v>
      </c>
      <c r="I1309" s="6">
        <v>50</v>
      </c>
      <c r="J1309" s="6">
        <v>219</v>
      </c>
      <c r="K1309" s="6">
        <v>50</v>
      </c>
      <c r="L1309" s="6">
        <v>227</v>
      </c>
      <c r="M1309" s="6" t="s">
        <v>1106</v>
      </c>
      <c r="N1309" s="6" t="s">
        <v>1095</v>
      </c>
      <c r="O1309" s="6" t="s">
        <v>38</v>
      </c>
      <c r="P1309" s="6" t="s">
        <v>1102</v>
      </c>
      <c r="Q1309" s="6"/>
      <c r="R1309" s="6"/>
    </row>
    <row r="1310" spans="1:18" x14ac:dyDescent="0.25">
      <c r="A1310" s="6" t="s">
        <v>0</v>
      </c>
      <c r="B1310" s="6" t="s">
        <v>937</v>
      </c>
      <c r="C1310" s="6" t="s">
        <v>1082</v>
      </c>
      <c r="D1310" s="6" t="s">
        <v>1083</v>
      </c>
      <c r="E1310" s="6" t="s">
        <v>97</v>
      </c>
      <c r="F1310" s="6" t="s">
        <v>98</v>
      </c>
      <c r="G1310" s="6">
        <v>91</v>
      </c>
      <c r="H1310" s="6">
        <v>400</v>
      </c>
      <c r="I1310" s="6">
        <v>60</v>
      </c>
      <c r="J1310" s="6">
        <v>228</v>
      </c>
      <c r="K1310" s="6">
        <v>74</v>
      </c>
      <c r="L1310" s="6">
        <v>228</v>
      </c>
      <c r="M1310" s="6" t="s">
        <v>1089</v>
      </c>
      <c r="N1310" s="6" t="s">
        <v>1090</v>
      </c>
      <c r="O1310" s="6" t="s">
        <v>39</v>
      </c>
      <c r="P1310" s="6" t="s">
        <v>1112</v>
      </c>
      <c r="Q1310" s="6"/>
      <c r="R1310" s="6"/>
    </row>
    <row r="1311" spans="1:18" x14ac:dyDescent="0.25">
      <c r="A1311" s="6" t="s">
        <v>0</v>
      </c>
      <c r="B1311" s="6" t="s">
        <v>937</v>
      </c>
      <c r="C1311" s="6" t="s">
        <v>1082</v>
      </c>
      <c r="D1311" s="6" t="s">
        <v>1083</v>
      </c>
      <c r="E1311" s="6" t="s">
        <v>97</v>
      </c>
      <c r="F1311" s="6" t="s">
        <v>98</v>
      </c>
      <c r="G1311" s="6">
        <v>91</v>
      </c>
      <c r="H1311" s="6">
        <v>400</v>
      </c>
      <c r="I1311" s="6">
        <v>60</v>
      </c>
      <c r="J1311" s="6">
        <v>228</v>
      </c>
      <c r="K1311" s="6">
        <v>74</v>
      </c>
      <c r="L1311" s="6">
        <v>228</v>
      </c>
      <c r="M1311" s="6" t="s">
        <v>1089</v>
      </c>
      <c r="N1311" s="6" t="s">
        <v>1092</v>
      </c>
      <c r="O1311" s="6" t="s">
        <v>1093</v>
      </c>
      <c r="P1311" s="6" t="s">
        <v>1094</v>
      </c>
      <c r="Q1311" s="6"/>
      <c r="R1311" s="6"/>
    </row>
    <row r="1312" spans="1:18" x14ac:dyDescent="0.25">
      <c r="A1312" s="6" t="s">
        <v>0</v>
      </c>
      <c r="B1312" s="6" t="s">
        <v>937</v>
      </c>
      <c r="C1312" s="6" t="s">
        <v>1082</v>
      </c>
      <c r="D1312" s="6" t="s">
        <v>1083</v>
      </c>
      <c r="E1312" s="6" t="s">
        <v>97</v>
      </c>
      <c r="F1312" s="6" t="s">
        <v>98</v>
      </c>
      <c r="G1312" s="6">
        <v>91</v>
      </c>
      <c r="H1312" s="6">
        <v>400</v>
      </c>
      <c r="I1312" s="6">
        <v>60</v>
      </c>
      <c r="J1312" s="6">
        <v>228</v>
      </c>
      <c r="K1312" s="6">
        <v>74</v>
      </c>
      <c r="L1312" s="6">
        <v>228</v>
      </c>
      <c r="M1312" s="6" t="s">
        <v>1089</v>
      </c>
      <c r="N1312" s="6" t="s">
        <v>1095</v>
      </c>
      <c r="O1312" s="6" t="s">
        <v>26</v>
      </c>
      <c r="P1312" s="6" t="s">
        <v>1098</v>
      </c>
      <c r="Q1312" s="6"/>
      <c r="R1312" s="6"/>
    </row>
    <row r="1313" spans="1:18" x14ac:dyDescent="0.25">
      <c r="A1313" s="6" t="s">
        <v>0</v>
      </c>
      <c r="B1313" s="6" t="s">
        <v>937</v>
      </c>
      <c r="C1313" s="6" t="s">
        <v>1082</v>
      </c>
      <c r="D1313" s="6" t="s">
        <v>1083</v>
      </c>
      <c r="E1313" s="6" t="s">
        <v>97</v>
      </c>
      <c r="F1313" s="6" t="s">
        <v>98</v>
      </c>
      <c r="G1313" s="6">
        <v>91</v>
      </c>
      <c r="H1313" s="6">
        <v>400</v>
      </c>
      <c r="I1313" s="6">
        <v>60</v>
      </c>
      <c r="J1313" s="6">
        <v>228</v>
      </c>
      <c r="K1313" s="6">
        <v>74</v>
      </c>
      <c r="L1313" s="6">
        <v>228</v>
      </c>
      <c r="M1313" s="6" t="s">
        <v>1097</v>
      </c>
      <c r="N1313" s="6" t="s">
        <v>1090</v>
      </c>
      <c r="O1313" s="6" t="s">
        <v>26</v>
      </c>
      <c r="P1313" s="6" t="s">
        <v>1099</v>
      </c>
      <c r="Q1313" s="6"/>
      <c r="R1313" s="6"/>
    </row>
    <row r="1314" spans="1:18" x14ac:dyDescent="0.25">
      <c r="A1314" s="6" t="s">
        <v>0</v>
      </c>
      <c r="B1314" s="6" t="s">
        <v>937</v>
      </c>
      <c r="C1314" s="6" t="s">
        <v>1082</v>
      </c>
      <c r="D1314" s="6" t="s">
        <v>1083</v>
      </c>
      <c r="E1314" s="6" t="s">
        <v>97</v>
      </c>
      <c r="F1314" s="6" t="s">
        <v>98</v>
      </c>
      <c r="G1314" s="6">
        <v>91</v>
      </c>
      <c r="H1314" s="6">
        <v>400</v>
      </c>
      <c r="I1314" s="6">
        <v>60</v>
      </c>
      <c r="J1314" s="6">
        <v>228</v>
      </c>
      <c r="K1314" s="6">
        <v>74</v>
      </c>
      <c r="L1314" s="6">
        <v>228</v>
      </c>
      <c r="M1314" s="6" t="s">
        <v>1097</v>
      </c>
      <c r="N1314" s="6" t="s">
        <v>1092</v>
      </c>
      <c r="O1314" s="6" t="s">
        <v>39</v>
      </c>
      <c r="P1314" s="6" t="s">
        <v>1107</v>
      </c>
      <c r="Q1314" s="6"/>
      <c r="R1314" s="6"/>
    </row>
    <row r="1315" spans="1:18" x14ac:dyDescent="0.25">
      <c r="A1315" s="6" t="s">
        <v>0</v>
      </c>
      <c r="B1315" s="6" t="s">
        <v>937</v>
      </c>
      <c r="C1315" s="6" t="s">
        <v>1082</v>
      </c>
      <c r="D1315" s="6" t="s">
        <v>1083</v>
      </c>
      <c r="E1315" s="6" t="s">
        <v>97</v>
      </c>
      <c r="F1315" s="6" t="s">
        <v>98</v>
      </c>
      <c r="G1315" s="6">
        <v>91</v>
      </c>
      <c r="H1315" s="6">
        <v>400</v>
      </c>
      <c r="I1315" s="6">
        <v>60</v>
      </c>
      <c r="J1315" s="6">
        <v>228</v>
      </c>
      <c r="K1315" s="6">
        <v>74</v>
      </c>
      <c r="L1315" s="6">
        <v>228</v>
      </c>
      <c r="M1315" s="6" t="s">
        <v>1097</v>
      </c>
      <c r="N1315" s="6" t="s">
        <v>1095</v>
      </c>
      <c r="O1315" s="6" t="s">
        <v>38</v>
      </c>
      <c r="P1315" s="6" t="s">
        <v>1102</v>
      </c>
      <c r="Q1315" s="6"/>
      <c r="R1315" s="6"/>
    </row>
    <row r="1316" spans="1:18" x14ac:dyDescent="0.25">
      <c r="A1316" s="6" t="s">
        <v>0</v>
      </c>
      <c r="B1316" s="6" t="s">
        <v>937</v>
      </c>
      <c r="C1316" s="6" t="s">
        <v>1082</v>
      </c>
      <c r="D1316" s="6" t="s">
        <v>1083</v>
      </c>
      <c r="E1316" s="6" t="s">
        <v>97</v>
      </c>
      <c r="F1316" s="6" t="s">
        <v>98</v>
      </c>
      <c r="G1316" s="6">
        <v>91</v>
      </c>
      <c r="H1316" s="6">
        <v>400</v>
      </c>
      <c r="I1316" s="6">
        <v>60</v>
      </c>
      <c r="J1316" s="6">
        <v>228</v>
      </c>
      <c r="K1316" s="6">
        <v>74</v>
      </c>
      <c r="L1316" s="6">
        <v>228</v>
      </c>
      <c r="M1316" s="6" t="s">
        <v>1101</v>
      </c>
      <c r="N1316" s="6" t="s">
        <v>1090</v>
      </c>
      <c r="O1316" s="6" t="s">
        <v>38</v>
      </c>
      <c r="P1316" s="6" t="s">
        <v>1109</v>
      </c>
      <c r="Q1316" s="6"/>
      <c r="R1316" s="6"/>
    </row>
    <row r="1317" spans="1:18" x14ac:dyDescent="0.25">
      <c r="A1317" s="6" t="s">
        <v>0</v>
      </c>
      <c r="B1317" s="6" t="s">
        <v>937</v>
      </c>
      <c r="C1317" s="6" t="s">
        <v>1082</v>
      </c>
      <c r="D1317" s="6" t="s">
        <v>1083</v>
      </c>
      <c r="E1317" s="6" t="s">
        <v>97</v>
      </c>
      <c r="F1317" s="6" t="s">
        <v>98</v>
      </c>
      <c r="G1317" s="6">
        <v>91</v>
      </c>
      <c r="H1317" s="6">
        <v>400</v>
      </c>
      <c r="I1317" s="6">
        <v>60</v>
      </c>
      <c r="J1317" s="6">
        <v>228</v>
      </c>
      <c r="K1317" s="6">
        <v>74</v>
      </c>
      <c r="L1317" s="6">
        <v>228</v>
      </c>
      <c r="M1317" s="6" t="s">
        <v>1101</v>
      </c>
      <c r="N1317" s="6" t="s">
        <v>1092</v>
      </c>
      <c r="O1317" s="6" t="s">
        <v>36</v>
      </c>
      <c r="P1317" s="6" t="s">
        <v>1096</v>
      </c>
      <c r="Q1317" s="6"/>
      <c r="R1317" s="6"/>
    </row>
    <row r="1318" spans="1:18" x14ac:dyDescent="0.25">
      <c r="A1318" s="6" t="s">
        <v>0</v>
      </c>
      <c r="B1318" s="6" t="s">
        <v>937</v>
      </c>
      <c r="C1318" s="6" t="s">
        <v>1082</v>
      </c>
      <c r="D1318" s="6" t="s">
        <v>1083</v>
      </c>
      <c r="E1318" s="6" t="s">
        <v>97</v>
      </c>
      <c r="F1318" s="6" t="s">
        <v>98</v>
      </c>
      <c r="G1318" s="6">
        <v>91</v>
      </c>
      <c r="H1318" s="6">
        <v>400</v>
      </c>
      <c r="I1318" s="6">
        <v>60</v>
      </c>
      <c r="J1318" s="6">
        <v>228</v>
      </c>
      <c r="K1318" s="6">
        <v>74</v>
      </c>
      <c r="L1318" s="6">
        <v>228</v>
      </c>
      <c r="M1318" s="6" t="s">
        <v>1101</v>
      </c>
      <c r="N1318" s="6" t="s">
        <v>1095</v>
      </c>
      <c r="O1318" s="6" t="s">
        <v>36</v>
      </c>
      <c r="P1318" s="6" t="s">
        <v>1121</v>
      </c>
      <c r="Q1318" s="6"/>
      <c r="R1318" s="6"/>
    </row>
    <row r="1319" spans="1:18" x14ac:dyDescent="0.25">
      <c r="A1319" s="6" t="s">
        <v>0</v>
      </c>
      <c r="B1319" s="6" t="s">
        <v>937</v>
      </c>
      <c r="C1319" s="6" t="s">
        <v>1082</v>
      </c>
      <c r="D1319" s="6" t="s">
        <v>1083</v>
      </c>
      <c r="E1319" s="6" t="s">
        <v>97</v>
      </c>
      <c r="F1319" s="6" t="s">
        <v>98</v>
      </c>
      <c r="G1319" s="6">
        <v>91</v>
      </c>
      <c r="H1319" s="6">
        <v>400</v>
      </c>
      <c r="I1319" s="6">
        <v>60</v>
      </c>
      <c r="J1319" s="6">
        <v>228</v>
      </c>
      <c r="K1319" s="6">
        <v>74</v>
      </c>
      <c r="L1319" s="6">
        <v>228</v>
      </c>
      <c r="M1319" s="6" t="s">
        <v>1106</v>
      </c>
      <c r="N1319" s="6" t="s">
        <v>1090</v>
      </c>
      <c r="O1319" s="6" t="s">
        <v>38</v>
      </c>
      <c r="P1319" s="6" t="s">
        <v>1110</v>
      </c>
      <c r="Q1319" s="6"/>
      <c r="R1319" s="6"/>
    </row>
    <row r="1320" spans="1:18" x14ac:dyDescent="0.25">
      <c r="A1320" s="6" t="s">
        <v>0</v>
      </c>
      <c r="B1320" s="6" t="s">
        <v>937</v>
      </c>
      <c r="C1320" s="6" t="s">
        <v>1082</v>
      </c>
      <c r="D1320" s="6" t="s">
        <v>1083</v>
      </c>
      <c r="E1320" s="6" t="s">
        <v>97</v>
      </c>
      <c r="F1320" s="6" t="s">
        <v>98</v>
      </c>
      <c r="G1320" s="6">
        <v>91</v>
      </c>
      <c r="H1320" s="6">
        <v>400</v>
      </c>
      <c r="I1320" s="6">
        <v>60</v>
      </c>
      <c r="J1320" s="6">
        <v>228</v>
      </c>
      <c r="K1320" s="6">
        <v>74</v>
      </c>
      <c r="L1320" s="6">
        <v>228</v>
      </c>
      <c r="M1320" s="6" t="s">
        <v>1106</v>
      </c>
      <c r="N1320" s="6" t="s">
        <v>1092</v>
      </c>
      <c r="O1320" s="6" t="s">
        <v>26</v>
      </c>
      <c r="P1320" s="6" t="s">
        <v>1098</v>
      </c>
      <c r="Q1320" s="6"/>
      <c r="R1320" s="6"/>
    </row>
    <row r="1321" spans="1:18" x14ac:dyDescent="0.25">
      <c r="A1321" s="6" t="s">
        <v>0</v>
      </c>
      <c r="B1321" s="6" t="s">
        <v>937</v>
      </c>
      <c r="C1321" s="6" t="s">
        <v>1082</v>
      </c>
      <c r="D1321" s="6" t="s">
        <v>1083</v>
      </c>
      <c r="E1321" s="6" t="s">
        <v>97</v>
      </c>
      <c r="F1321" s="6" t="s">
        <v>98</v>
      </c>
      <c r="G1321" s="6">
        <v>91</v>
      </c>
      <c r="H1321" s="6">
        <v>400</v>
      </c>
      <c r="I1321" s="6">
        <v>60</v>
      </c>
      <c r="J1321" s="6">
        <v>228</v>
      </c>
      <c r="K1321" s="6">
        <v>74</v>
      </c>
      <c r="L1321" s="6">
        <v>228</v>
      </c>
      <c r="M1321" s="6" t="s">
        <v>1106</v>
      </c>
      <c r="N1321" s="6" t="s">
        <v>1095</v>
      </c>
      <c r="O1321" s="6" t="s">
        <v>39</v>
      </c>
      <c r="P1321" s="6" t="s">
        <v>1107</v>
      </c>
      <c r="Q1321" s="6"/>
      <c r="R1321" s="6"/>
    </row>
    <row r="1322" spans="1:18" x14ac:dyDescent="0.25">
      <c r="A1322" s="6" t="s">
        <v>3</v>
      </c>
      <c r="B1322" s="6" t="s">
        <v>14</v>
      </c>
      <c r="C1322" s="6" t="s">
        <v>780</v>
      </c>
      <c r="D1322" s="6" t="s">
        <v>781</v>
      </c>
      <c r="E1322" s="6" t="s">
        <v>97</v>
      </c>
      <c r="F1322" s="6" t="s">
        <v>98</v>
      </c>
      <c r="G1322" s="6">
        <v>73</v>
      </c>
      <c r="H1322" s="6">
        <v>393</v>
      </c>
      <c r="I1322" s="6">
        <v>73</v>
      </c>
      <c r="J1322" s="6">
        <v>393</v>
      </c>
      <c r="K1322" s="6">
        <v>73</v>
      </c>
      <c r="L1322" s="6">
        <v>393</v>
      </c>
      <c r="M1322" s="6" t="s">
        <v>1089</v>
      </c>
      <c r="N1322" s="6" t="s">
        <v>1090</v>
      </c>
      <c r="O1322" s="6" t="s">
        <v>38</v>
      </c>
      <c r="P1322" s="6" t="s">
        <v>1091</v>
      </c>
      <c r="Q1322" s="6"/>
      <c r="R1322" s="6"/>
    </row>
    <row r="1323" spans="1:18" x14ac:dyDescent="0.25">
      <c r="A1323" s="6" t="s">
        <v>3</v>
      </c>
      <c r="B1323" s="6" t="s">
        <v>14</v>
      </c>
      <c r="C1323" s="6" t="s">
        <v>780</v>
      </c>
      <c r="D1323" s="6" t="s">
        <v>781</v>
      </c>
      <c r="E1323" s="6" t="s">
        <v>97</v>
      </c>
      <c r="F1323" s="6" t="s">
        <v>98</v>
      </c>
      <c r="G1323" s="6">
        <v>73</v>
      </c>
      <c r="H1323" s="6">
        <v>393</v>
      </c>
      <c r="I1323" s="6">
        <v>73</v>
      </c>
      <c r="J1323" s="6">
        <v>393</v>
      </c>
      <c r="K1323" s="6">
        <v>73</v>
      </c>
      <c r="L1323" s="6">
        <v>393</v>
      </c>
      <c r="M1323" s="6" t="s">
        <v>1089</v>
      </c>
      <c r="N1323" s="6" t="s">
        <v>1092</v>
      </c>
      <c r="O1323" s="6" t="s">
        <v>39</v>
      </c>
      <c r="P1323" s="6" t="s">
        <v>1112</v>
      </c>
      <c r="Q1323" s="6"/>
      <c r="R1323" s="6"/>
    </row>
    <row r="1324" spans="1:18" x14ac:dyDescent="0.25">
      <c r="A1324" s="6" t="s">
        <v>3</v>
      </c>
      <c r="B1324" s="6" t="s">
        <v>14</v>
      </c>
      <c r="C1324" s="6" t="s">
        <v>780</v>
      </c>
      <c r="D1324" s="6" t="s">
        <v>781</v>
      </c>
      <c r="E1324" s="6" t="s">
        <v>97</v>
      </c>
      <c r="F1324" s="6" t="s">
        <v>98</v>
      </c>
      <c r="G1324" s="6">
        <v>73</v>
      </c>
      <c r="H1324" s="6">
        <v>393</v>
      </c>
      <c r="I1324" s="6">
        <v>73</v>
      </c>
      <c r="J1324" s="6">
        <v>393</v>
      </c>
      <c r="K1324" s="6">
        <v>73</v>
      </c>
      <c r="L1324" s="6">
        <v>393</v>
      </c>
      <c r="M1324" s="6" t="s">
        <v>1089</v>
      </c>
      <c r="N1324" s="6" t="s">
        <v>1095</v>
      </c>
      <c r="O1324" s="6" t="s">
        <v>38</v>
      </c>
      <c r="P1324" s="6" t="s">
        <v>1102</v>
      </c>
      <c r="Q1324" s="6"/>
      <c r="R1324" s="6"/>
    </row>
    <row r="1325" spans="1:18" x14ac:dyDescent="0.25">
      <c r="A1325" s="6" t="s">
        <v>3</v>
      </c>
      <c r="B1325" s="6" t="s">
        <v>14</v>
      </c>
      <c r="C1325" s="6" t="s">
        <v>780</v>
      </c>
      <c r="D1325" s="6" t="s">
        <v>781</v>
      </c>
      <c r="E1325" s="6" t="s">
        <v>97</v>
      </c>
      <c r="F1325" s="6" t="s">
        <v>98</v>
      </c>
      <c r="G1325" s="6">
        <v>73</v>
      </c>
      <c r="H1325" s="6">
        <v>393</v>
      </c>
      <c r="I1325" s="6">
        <v>73</v>
      </c>
      <c r="J1325" s="6">
        <v>393</v>
      </c>
      <c r="K1325" s="6">
        <v>73</v>
      </c>
      <c r="L1325" s="6">
        <v>393</v>
      </c>
      <c r="M1325" s="6" t="s">
        <v>1097</v>
      </c>
      <c r="N1325" s="6" t="s">
        <v>1090</v>
      </c>
      <c r="O1325" s="6" t="s">
        <v>38</v>
      </c>
      <c r="P1325" s="6" t="s">
        <v>1109</v>
      </c>
      <c r="Q1325" s="6"/>
      <c r="R1325" s="6"/>
    </row>
    <row r="1326" spans="1:18" x14ac:dyDescent="0.25">
      <c r="A1326" s="6" t="s">
        <v>3</v>
      </c>
      <c r="B1326" s="6" t="s">
        <v>14</v>
      </c>
      <c r="C1326" s="6" t="s">
        <v>780</v>
      </c>
      <c r="D1326" s="6" t="s">
        <v>781</v>
      </c>
      <c r="E1326" s="6" t="s">
        <v>97</v>
      </c>
      <c r="F1326" s="6" t="s">
        <v>98</v>
      </c>
      <c r="G1326" s="6">
        <v>73</v>
      </c>
      <c r="H1326" s="6">
        <v>393</v>
      </c>
      <c r="I1326" s="6">
        <v>73</v>
      </c>
      <c r="J1326" s="6">
        <v>393</v>
      </c>
      <c r="K1326" s="6">
        <v>73</v>
      </c>
      <c r="L1326" s="6">
        <v>393</v>
      </c>
      <c r="M1326" s="6" t="s">
        <v>1097</v>
      </c>
      <c r="N1326" s="6" t="s">
        <v>1092</v>
      </c>
      <c r="O1326" s="6" t="s">
        <v>38</v>
      </c>
      <c r="P1326" s="6" t="s">
        <v>1102</v>
      </c>
      <c r="Q1326" s="6"/>
      <c r="R1326" s="6"/>
    </row>
    <row r="1327" spans="1:18" x14ac:dyDescent="0.25">
      <c r="A1327" s="6" t="s">
        <v>3</v>
      </c>
      <c r="B1327" s="6" t="s">
        <v>14</v>
      </c>
      <c r="C1327" s="6" t="s">
        <v>780</v>
      </c>
      <c r="D1327" s="6" t="s">
        <v>781</v>
      </c>
      <c r="E1327" s="6" t="s">
        <v>97</v>
      </c>
      <c r="F1327" s="6" t="s">
        <v>98</v>
      </c>
      <c r="G1327" s="6">
        <v>73</v>
      </c>
      <c r="H1327" s="6">
        <v>393</v>
      </c>
      <c r="I1327" s="6">
        <v>73</v>
      </c>
      <c r="J1327" s="6">
        <v>393</v>
      </c>
      <c r="K1327" s="6">
        <v>73</v>
      </c>
      <c r="L1327" s="6">
        <v>393</v>
      </c>
      <c r="M1327" s="6" t="s">
        <v>1097</v>
      </c>
      <c r="N1327" s="6" t="s">
        <v>1095</v>
      </c>
      <c r="O1327" s="6" t="s">
        <v>26</v>
      </c>
      <c r="P1327" s="6" t="s">
        <v>1099</v>
      </c>
      <c r="Q1327" s="6"/>
      <c r="R1327" s="6"/>
    </row>
    <row r="1328" spans="1:18" x14ac:dyDescent="0.25">
      <c r="A1328" s="6" t="s">
        <v>3</v>
      </c>
      <c r="B1328" s="6" t="s">
        <v>14</v>
      </c>
      <c r="C1328" s="6" t="s">
        <v>780</v>
      </c>
      <c r="D1328" s="6" t="s">
        <v>781</v>
      </c>
      <c r="E1328" s="6" t="s">
        <v>97</v>
      </c>
      <c r="F1328" s="6" t="s">
        <v>98</v>
      </c>
      <c r="G1328" s="6">
        <v>73</v>
      </c>
      <c r="H1328" s="6">
        <v>393</v>
      </c>
      <c r="I1328" s="6">
        <v>73</v>
      </c>
      <c r="J1328" s="6">
        <v>393</v>
      </c>
      <c r="K1328" s="6">
        <v>73</v>
      </c>
      <c r="L1328" s="6">
        <v>393</v>
      </c>
      <c r="M1328" s="6" t="s">
        <v>1101</v>
      </c>
      <c r="N1328" s="6" t="s">
        <v>1090</v>
      </c>
      <c r="O1328" s="6" t="s">
        <v>38</v>
      </c>
      <c r="P1328" s="6" t="s">
        <v>1091</v>
      </c>
      <c r="Q1328" s="6"/>
      <c r="R1328" s="6"/>
    </row>
    <row r="1329" spans="1:18" x14ac:dyDescent="0.25">
      <c r="A1329" s="6" t="s">
        <v>3</v>
      </c>
      <c r="B1329" s="6" t="s">
        <v>14</v>
      </c>
      <c r="C1329" s="6" t="s">
        <v>780</v>
      </c>
      <c r="D1329" s="6" t="s">
        <v>781</v>
      </c>
      <c r="E1329" s="6" t="s">
        <v>97</v>
      </c>
      <c r="F1329" s="6" t="s">
        <v>98</v>
      </c>
      <c r="G1329" s="6">
        <v>73</v>
      </c>
      <c r="H1329" s="6">
        <v>393</v>
      </c>
      <c r="I1329" s="6">
        <v>73</v>
      </c>
      <c r="J1329" s="6">
        <v>393</v>
      </c>
      <c r="K1329" s="6">
        <v>73</v>
      </c>
      <c r="L1329" s="6">
        <v>393</v>
      </c>
      <c r="M1329" s="6" t="s">
        <v>1101</v>
      </c>
      <c r="N1329" s="6" t="s">
        <v>1092</v>
      </c>
      <c r="O1329" s="6" t="s">
        <v>1093</v>
      </c>
      <c r="P1329" s="6" t="s">
        <v>1094</v>
      </c>
      <c r="Q1329" s="6"/>
      <c r="R1329" s="6"/>
    </row>
    <row r="1330" spans="1:18" x14ac:dyDescent="0.25">
      <c r="A1330" s="6" t="s">
        <v>3</v>
      </c>
      <c r="B1330" s="6" t="s">
        <v>14</v>
      </c>
      <c r="C1330" s="6" t="s">
        <v>780</v>
      </c>
      <c r="D1330" s="6" t="s">
        <v>781</v>
      </c>
      <c r="E1330" s="6" t="s">
        <v>97</v>
      </c>
      <c r="F1330" s="6" t="s">
        <v>98</v>
      </c>
      <c r="G1330" s="6">
        <v>73</v>
      </c>
      <c r="H1330" s="6">
        <v>393</v>
      </c>
      <c r="I1330" s="6">
        <v>73</v>
      </c>
      <c r="J1330" s="6">
        <v>393</v>
      </c>
      <c r="K1330" s="6">
        <v>73</v>
      </c>
      <c r="L1330" s="6">
        <v>393</v>
      </c>
      <c r="M1330" s="6" t="s">
        <v>1101</v>
      </c>
      <c r="N1330" s="6" t="s">
        <v>1095</v>
      </c>
      <c r="O1330" s="6" t="s">
        <v>1103</v>
      </c>
      <c r="P1330" s="6" t="s">
        <v>1113</v>
      </c>
      <c r="Q1330" s="6"/>
      <c r="R1330" s="6"/>
    </row>
    <row r="1331" spans="1:18" x14ac:dyDescent="0.25">
      <c r="A1331" s="6" t="s">
        <v>3</v>
      </c>
      <c r="B1331" s="6" t="s">
        <v>14</v>
      </c>
      <c r="C1331" s="6" t="s">
        <v>780</v>
      </c>
      <c r="D1331" s="6" t="s">
        <v>781</v>
      </c>
      <c r="E1331" s="6" t="s">
        <v>97</v>
      </c>
      <c r="F1331" s="6" t="s">
        <v>98</v>
      </c>
      <c r="G1331" s="6">
        <v>73</v>
      </c>
      <c r="H1331" s="6">
        <v>393</v>
      </c>
      <c r="I1331" s="6">
        <v>73</v>
      </c>
      <c r="J1331" s="6">
        <v>393</v>
      </c>
      <c r="K1331" s="6">
        <v>73</v>
      </c>
      <c r="L1331" s="6">
        <v>393</v>
      </c>
      <c r="M1331" s="6" t="s">
        <v>1106</v>
      </c>
      <c r="N1331" s="6" t="s">
        <v>1090</v>
      </c>
      <c r="O1331" s="6" t="s">
        <v>38</v>
      </c>
      <c r="P1331" s="6" t="s">
        <v>1110</v>
      </c>
      <c r="Q1331" s="6"/>
      <c r="R1331" s="6"/>
    </row>
    <row r="1332" spans="1:18" x14ac:dyDescent="0.25">
      <c r="A1332" s="6" t="s">
        <v>3</v>
      </c>
      <c r="B1332" s="6" t="s">
        <v>14</v>
      </c>
      <c r="C1332" s="6" t="s">
        <v>780</v>
      </c>
      <c r="D1332" s="6" t="s">
        <v>781</v>
      </c>
      <c r="E1332" s="6" t="s">
        <v>97</v>
      </c>
      <c r="F1332" s="6" t="s">
        <v>98</v>
      </c>
      <c r="G1332" s="6">
        <v>73</v>
      </c>
      <c r="H1332" s="6">
        <v>393</v>
      </c>
      <c r="I1332" s="6">
        <v>73</v>
      </c>
      <c r="J1332" s="6">
        <v>393</v>
      </c>
      <c r="K1332" s="6">
        <v>73</v>
      </c>
      <c r="L1332" s="6">
        <v>393</v>
      </c>
      <c r="M1332" s="6" t="s">
        <v>1106</v>
      </c>
      <c r="N1332" s="6" t="s">
        <v>1092</v>
      </c>
      <c r="O1332" s="6" t="s">
        <v>36</v>
      </c>
      <c r="P1332" s="6" t="s">
        <v>1096</v>
      </c>
      <c r="Q1332" s="6"/>
      <c r="R1332" s="6"/>
    </row>
    <row r="1333" spans="1:18" x14ac:dyDescent="0.25">
      <c r="A1333" s="6" t="s">
        <v>3</v>
      </c>
      <c r="B1333" s="6" t="s">
        <v>14</v>
      </c>
      <c r="C1333" s="6" t="s">
        <v>780</v>
      </c>
      <c r="D1333" s="6" t="s">
        <v>781</v>
      </c>
      <c r="E1333" s="6" t="s">
        <v>97</v>
      </c>
      <c r="F1333" s="6" t="s">
        <v>98</v>
      </c>
      <c r="G1333" s="6">
        <v>73</v>
      </c>
      <c r="H1333" s="6">
        <v>393</v>
      </c>
      <c r="I1333" s="6">
        <v>73</v>
      </c>
      <c r="J1333" s="6">
        <v>393</v>
      </c>
      <c r="K1333" s="6">
        <v>73</v>
      </c>
      <c r="L1333" s="6">
        <v>393</v>
      </c>
      <c r="M1333" s="6" t="s">
        <v>1106</v>
      </c>
      <c r="N1333" s="6" t="s">
        <v>1095</v>
      </c>
      <c r="O1333" s="6" t="s">
        <v>26</v>
      </c>
      <c r="P1333" s="6" t="s">
        <v>1100</v>
      </c>
      <c r="Q1333" s="6"/>
      <c r="R1333" s="6"/>
    </row>
    <row r="1334" spans="1:18" x14ac:dyDescent="0.25">
      <c r="A1334" s="6" t="s">
        <v>3</v>
      </c>
      <c r="B1334" s="6" t="s">
        <v>14</v>
      </c>
      <c r="C1334" s="6" t="s">
        <v>226</v>
      </c>
      <c r="D1334" s="6" t="s">
        <v>227</v>
      </c>
      <c r="E1334" s="6" t="s">
        <v>97</v>
      </c>
      <c r="F1334" s="6" t="s">
        <v>98</v>
      </c>
      <c r="G1334" s="6">
        <v>50</v>
      </c>
      <c r="H1334" s="6">
        <v>218</v>
      </c>
      <c r="I1334" s="6">
        <v>53</v>
      </c>
      <c r="J1334" s="6">
        <v>217</v>
      </c>
      <c r="K1334" s="6">
        <v>53</v>
      </c>
      <c r="L1334" s="6">
        <v>217</v>
      </c>
      <c r="M1334" s="6" t="s">
        <v>1089</v>
      </c>
      <c r="N1334" s="6" t="s">
        <v>1090</v>
      </c>
      <c r="O1334" s="6" t="s">
        <v>38</v>
      </c>
      <c r="P1334" s="6" t="s">
        <v>1109</v>
      </c>
      <c r="Q1334" s="6"/>
      <c r="R1334" s="6"/>
    </row>
    <row r="1335" spans="1:18" x14ac:dyDescent="0.25">
      <c r="A1335" s="6" t="s">
        <v>3</v>
      </c>
      <c r="B1335" s="6" t="s">
        <v>14</v>
      </c>
      <c r="C1335" s="6" t="s">
        <v>226</v>
      </c>
      <c r="D1335" s="6" t="s">
        <v>227</v>
      </c>
      <c r="E1335" s="6" t="s">
        <v>97</v>
      </c>
      <c r="F1335" s="6" t="s">
        <v>98</v>
      </c>
      <c r="G1335" s="6">
        <v>50</v>
      </c>
      <c r="H1335" s="6">
        <v>218</v>
      </c>
      <c r="I1335" s="6">
        <v>53</v>
      </c>
      <c r="J1335" s="6">
        <v>217</v>
      </c>
      <c r="K1335" s="6">
        <v>53</v>
      </c>
      <c r="L1335" s="6">
        <v>217</v>
      </c>
      <c r="M1335" s="6" t="s">
        <v>1089</v>
      </c>
      <c r="N1335" s="6" t="s">
        <v>1092</v>
      </c>
      <c r="O1335" s="6" t="s">
        <v>38</v>
      </c>
      <c r="P1335" s="6" t="s">
        <v>1102</v>
      </c>
      <c r="Q1335" s="6"/>
      <c r="R1335" s="6"/>
    </row>
    <row r="1336" spans="1:18" x14ac:dyDescent="0.25">
      <c r="A1336" s="6" t="s">
        <v>3</v>
      </c>
      <c r="B1336" s="6" t="s">
        <v>14</v>
      </c>
      <c r="C1336" s="6" t="s">
        <v>226</v>
      </c>
      <c r="D1336" s="6" t="s">
        <v>227</v>
      </c>
      <c r="E1336" s="6" t="s">
        <v>97</v>
      </c>
      <c r="F1336" s="6" t="s">
        <v>98</v>
      </c>
      <c r="G1336" s="6">
        <v>50</v>
      </c>
      <c r="H1336" s="6">
        <v>218</v>
      </c>
      <c r="I1336" s="6">
        <v>53</v>
      </c>
      <c r="J1336" s="6">
        <v>217</v>
      </c>
      <c r="K1336" s="6">
        <v>53</v>
      </c>
      <c r="L1336" s="6">
        <v>217</v>
      </c>
      <c r="M1336" s="6" t="s">
        <v>1089</v>
      </c>
      <c r="N1336" s="6" t="s">
        <v>1095</v>
      </c>
      <c r="O1336" s="6" t="s">
        <v>1103</v>
      </c>
      <c r="P1336" s="6" t="s">
        <v>1104</v>
      </c>
      <c r="Q1336" s="6"/>
      <c r="R1336" s="6"/>
    </row>
    <row r="1337" spans="1:18" x14ac:dyDescent="0.25">
      <c r="A1337" s="6" t="s">
        <v>3</v>
      </c>
      <c r="B1337" s="6" t="s">
        <v>14</v>
      </c>
      <c r="C1337" s="6" t="s">
        <v>226</v>
      </c>
      <c r="D1337" s="6" t="s">
        <v>227</v>
      </c>
      <c r="E1337" s="6" t="s">
        <v>97</v>
      </c>
      <c r="F1337" s="6" t="s">
        <v>98</v>
      </c>
      <c r="G1337" s="6">
        <v>50</v>
      </c>
      <c r="H1337" s="6">
        <v>218</v>
      </c>
      <c r="I1337" s="6">
        <v>53</v>
      </c>
      <c r="J1337" s="6">
        <v>217</v>
      </c>
      <c r="K1337" s="6">
        <v>53</v>
      </c>
      <c r="L1337" s="6">
        <v>217</v>
      </c>
      <c r="M1337" s="6" t="s">
        <v>1097</v>
      </c>
      <c r="N1337" s="6" t="s">
        <v>1090</v>
      </c>
      <c r="O1337" s="6" t="s">
        <v>38</v>
      </c>
      <c r="P1337" s="6" t="s">
        <v>1102</v>
      </c>
      <c r="Q1337" s="6"/>
      <c r="R1337" s="6"/>
    </row>
    <row r="1338" spans="1:18" x14ac:dyDescent="0.25">
      <c r="A1338" s="6" t="s">
        <v>3</v>
      </c>
      <c r="B1338" s="6" t="s">
        <v>14</v>
      </c>
      <c r="C1338" s="6" t="s">
        <v>226</v>
      </c>
      <c r="D1338" s="6" t="s">
        <v>227</v>
      </c>
      <c r="E1338" s="6" t="s">
        <v>97</v>
      </c>
      <c r="F1338" s="6" t="s">
        <v>98</v>
      </c>
      <c r="G1338" s="6">
        <v>50</v>
      </c>
      <c r="H1338" s="6">
        <v>218</v>
      </c>
      <c r="I1338" s="6">
        <v>53</v>
      </c>
      <c r="J1338" s="6">
        <v>217</v>
      </c>
      <c r="K1338" s="6">
        <v>53</v>
      </c>
      <c r="L1338" s="6">
        <v>217</v>
      </c>
      <c r="M1338" s="6" t="s">
        <v>1097</v>
      </c>
      <c r="N1338" s="6" t="s">
        <v>1092</v>
      </c>
      <c r="O1338" s="6" t="s">
        <v>26</v>
      </c>
      <c r="P1338" s="6" t="s">
        <v>1100</v>
      </c>
      <c r="Q1338" s="6"/>
      <c r="R1338" s="6"/>
    </row>
    <row r="1339" spans="1:18" x14ac:dyDescent="0.25">
      <c r="A1339" s="6" t="s">
        <v>3</v>
      </c>
      <c r="B1339" s="6" t="s">
        <v>14</v>
      </c>
      <c r="C1339" s="6" t="s">
        <v>226</v>
      </c>
      <c r="D1339" s="6" t="s">
        <v>227</v>
      </c>
      <c r="E1339" s="6" t="s">
        <v>97</v>
      </c>
      <c r="F1339" s="6" t="s">
        <v>98</v>
      </c>
      <c r="G1339" s="6">
        <v>50</v>
      </c>
      <c r="H1339" s="6">
        <v>218</v>
      </c>
      <c r="I1339" s="6">
        <v>53</v>
      </c>
      <c r="J1339" s="6">
        <v>217</v>
      </c>
      <c r="K1339" s="6">
        <v>53</v>
      </c>
      <c r="L1339" s="6">
        <v>217</v>
      </c>
      <c r="M1339" s="6" t="s">
        <v>1097</v>
      </c>
      <c r="N1339" s="6" t="s">
        <v>1095</v>
      </c>
      <c r="O1339" s="6" t="s">
        <v>1103</v>
      </c>
      <c r="P1339" s="6" t="s">
        <v>1104</v>
      </c>
      <c r="Q1339" s="6"/>
      <c r="R1339" s="6"/>
    </row>
    <row r="1340" spans="1:18" x14ac:dyDescent="0.25">
      <c r="A1340" s="6" t="s">
        <v>3</v>
      </c>
      <c r="B1340" s="6" t="s">
        <v>14</v>
      </c>
      <c r="C1340" s="6" t="s">
        <v>226</v>
      </c>
      <c r="D1340" s="6" t="s">
        <v>227</v>
      </c>
      <c r="E1340" s="6" t="s">
        <v>97</v>
      </c>
      <c r="F1340" s="6" t="s">
        <v>98</v>
      </c>
      <c r="G1340" s="6">
        <v>50</v>
      </c>
      <c r="H1340" s="6">
        <v>218</v>
      </c>
      <c r="I1340" s="6">
        <v>53</v>
      </c>
      <c r="J1340" s="6">
        <v>217</v>
      </c>
      <c r="K1340" s="6">
        <v>53</v>
      </c>
      <c r="L1340" s="6">
        <v>217</v>
      </c>
      <c r="M1340" s="6" t="s">
        <v>1101</v>
      </c>
      <c r="N1340" s="6" t="s">
        <v>1090</v>
      </c>
      <c r="O1340" s="6" t="s">
        <v>1103</v>
      </c>
      <c r="P1340" s="6" t="s">
        <v>1104</v>
      </c>
      <c r="Q1340" s="6"/>
      <c r="R1340" s="6"/>
    </row>
    <row r="1341" spans="1:18" x14ac:dyDescent="0.25">
      <c r="A1341" s="6" t="s">
        <v>3</v>
      </c>
      <c r="B1341" s="6" t="s">
        <v>14</v>
      </c>
      <c r="C1341" s="6" t="s">
        <v>226</v>
      </c>
      <c r="D1341" s="6" t="s">
        <v>227</v>
      </c>
      <c r="E1341" s="6" t="s">
        <v>97</v>
      </c>
      <c r="F1341" s="6" t="s">
        <v>98</v>
      </c>
      <c r="G1341" s="6">
        <v>50</v>
      </c>
      <c r="H1341" s="6">
        <v>218</v>
      </c>
      <c r="I1341" s="6">
        <v>53</v>
      </c>
      <c r="J1341" s="6">
        <v>217</v>
      </c>
      <c r="K1341" s="6">
        <v>53</v>
      </c>
      <c r="L1341" s="6">
        <v>217</v>
      </c>
      <c r="M1341" s="6" t="s">
        <v>1101</v>
      </c>
      <c r="N1341" s="6" t="s">
        <v>1092</v>
      </c>
      <c r="O1341" s="6" t="s">
        <v>36</v>
      </c>
      <c r="P1341" s="6" t="s">
        <v>1105</v>
      </c>
      <c r="Q1341" s="6"/>
      <c r="R1341" s="6"/>
    </row>
    <row r="1342" spans="1:18" x14ac:dyDescent="0.25">
      <c r="A1342" s="6" t="s">
        <v>3</v>
      </c>
      <c r="B1342" s="6" t="s">
        <v>14</v>
      </c>
      <c r="C1342" s="6" t="s">
        <v>226</v>
      </c>
      <c r="D1342" s="6" t="s">
        <v>227</v>
      </c>
      <c r="E1342" s="6" t="s">
        <v>97</v>
      </c>
      <c r="F1342" s="6" t="s">
        <v>98</v>
      </c>
      <c r="G1342" s="6">
        <v>50</v>
      </c>
      <c r="H1342" s="6">
        <v>218</v>
      </c>
      <c r="I1342" s="6">
        <v>53</v>
      </c>
      <c r="J1342" s="6">
        <v>217</v>
      </c>
      <c r="K1342" s="6">
        <v>53</v>
      </c>
      <c r="L1342" s="6">
        <v>217</v>
      </c>
      <c r="M1342" s="6" t="s">
        <v>1101</v>
      </c>
      <c r="N1342" s="6" t="s">
        <v>1095</v>
      </c>
      <c r="O1342" s="6" t="s">
        <v>26</v>
      </c>
      <c r="P1342" s="6" t="s">
        <v>1099</v>
      </c>
      <c r="Q1342" s="6"/>
      <c r="R1342" s="6"/>
    </row>
    <row r="1343" spans="1:18" x14ac:dyDescent="0.25">
      <c r="A1343" s="6" t="s">
        <v>3</v>
      </c>
      <c r="B1343" s="6" t="s">
        <v>14</v>
      </c>
      <c r="C1343" s="6" t="s">
        <v>226</v>
      </c>
      <c r="D1343" s="6" t="s">
        <v>227</v>
      </c>
      <c r="E1343" s="6" t="s">
        <v>97</v>
      </c>
      <c r="F1343" s="6" t="s">
        <v>98</v>
      </c>
      <c r="G1343" s="6">
        <v>50</v>
      </c>
      <c r="H1343" s="6">
        <v>218</v>
      </c>
      <c r="I1343" s="6">
        <v>53</v>
      </c>
      <c r="J1343" s="6">
        <v>217</v>
      </c>
      <c r="K1343" s="6">
        <v>53</v>
      </c>
      <c r="L1343" s="6">
        <v>217</v>
      </c>
      <c r="M1343" s="6" t="s">
        <v>1106</v>
      </c>
      <c r="N1343" s="6" t="s">
        <v>1090</v>
      </c>
      <c r="O1343" s="6" t="s">
        <v>26</v>
      </c>
      <c r="P1343" s="6" t="s">
        <v>1100</v>
      </c>
      <c r="Q1343" s="6"/>
      <c r="R1343" s="6"/>
    </row>
    <row r="1344" spans="1:18" x14ac:dyDescent="0.25">
      <c r="A1344" s="6" t="s">
        <v>3</v>
      </c>
      <c r="B1344" s="6" t="s">
        <v>14</v>
      </c>
      <c r="C1344" s="6" t="s">
        <v>226</v>
      </c>
      <c r="D1344" s="6" t="s">
        <v>227</v>
      </c>
      <c r="E1344" s="6" t="s">
        <v>97</v>
      </c>
      <c r="F1344" s="6" t="s">
        <v>98</v>
      </c>
      <c r="G1344" s="6">
        <v>50</v>
      </c>
      <c r="H1344" s="6">
        <v>218</v>
      </c>
      <c r="I1344" s="6">
        <v>53</v>
      </c>
      <c r="J1344" s="6">
        <v>217</v>
      </c>
      <c r="K1344" s="6">
        <v>53</v>
      </c>
      <c r="L1344" s="6">
        <v>217</v>
      </c>
      <c r="M1344" s="6" t="s">
        <v>1106</v>
      </c>
      <c r="N1344" s="6" t="s">
        <v>1092</v>
      </c>
      <c r="O1344" s="6" t="s">
        <v>1103</v>
      </c>
      <c r="P1344" s="6" t="s">
        <v>1104</v>
      </c>
      <c r="Q1344" s="6"/>
      <c r="R1344" s="6"/>
    </row>
    <row r="1345" spans="1:18" x14ac:dyDescent="0.25">
      <c r="A1345" s="6" t="s">
        <v>3</v>
      </c>
      <c r="B1345" s="6" t="s">
        <v>14</v>
      </c>
      <c r="C1345" s="6" t="s">
        <v>226</v>
      </c>
      <c r="D1345" s="6" t="s">
        <v>227</v>
      </c>
      <c r="E1345" s="6" t="s">
        <v>97</v>
      </c>
      <c r="F1345" s="6" t="s">
        <v>98</v>
      </c>
      <c r="G1345" s="6">
        <v>50</v>
      </c>
      <c r="H1345" s="6">
        <v>218</v>
      </c>
      <c r="I1345" s="6">
        <v>53</v>
      </c>
      <c r="J1345" s="6">
        <v>217</v>
      </c>
      <c r="K1345" s="6">
        <v>53</v>
      </c>
      <c r="L1345" s="6">
        <v>217</v>
      </c>
      <c r="M1345" s="6" t="s">
        <v>1106</v>
      </c>
      <c r="N1345" s="6" t="s">
        <v>1095</v>
      </c>
      <c r="O1345" s="6" t="s">
        <v>38</v>
      </c>
      <c r="P1345" s="6" t="s">
        <v>1102</v>
      </c>
      <c r="Q1345" s="6"/>
      <c r="R1345" s="6"/>
    </row>
    <row r="1346" spans="1:18" x14ac:dyDescent="0.25">
      <c r="A1346" s="6" t="s">
        <v>3</v>
      </c>
      <c r="B1346" s="6" t="s">
        <v>14</v>
      </c>
      <c r="C1346" s="6" t="s">
        <v>776</v>
      </c>
      <c r="D1346" s="6" t="s">
        <v>777</v>
      </c>
      <c r="E1346" s="6" t="s">
        <v>97</v>
      </c>
      <c r="F1346" s="6" t="s">
        <v>98</v>
      </c>
      <c r="G1346" s="6">
        <v>77</v>
      </c>
      <c r="H1346" s="6">
        <v>384</v>
      </c>
      <c r="I1346" s="6">
        <v>79</v>
      </c>
      <c r="J1346" s="6">
        <v>394</v>
      </c>
      <c r="K1346" s="6">
        <v>79</v>
      </c>
      <c r="L1346" s="6">
        <v>394</v>
      </c>
      <c r="M1346" s="6" t="s">
        <v>1089</v>
      </c>
      <c r="N1346" s="6" t="s">
        <v>1090</v>
      </c>
      <c r="O1346" s="6" t="s">
        <v>1093</v>
      </c>
      <c r="P1346" s="6" t="s">
        <v>1094</v>
      </c>
      <c r="Q1346" s="6"/>
      <c r="R1346" s="6"/>
    </row>
    <row r="1347" spans="1:18" x14ac:dyDescent="0.25">
      <c r="A1347" s="6" t="s">
        <v>3</v>
      </c>
      <c r="B1347" s="6" t="s">
        <v>14</v>
      </c>
      <c r="C1347" s="6" t="s">
        <v>776</v>
      </c>
      <c r="D1347" s="6" t="s">
        <v>777</v>
      </c>
      <c r="E1347" s="6" t="s">
        <v>97</v>
      </c>
      <c r="F1347" s="6" t="s">
        <v>98</v>
      </c>
      <c r="G1347" s="6">
        <v>77</v>
      </c>
      <c r="H1347" s="6">
        <v>384</v>
      </c>
      <c r="I1347" s="6">
        <v>79</v>
      </c>
      <c r="J1347" s="6">
        <v>394</v>
      </c>
      <c r="K1347" s="6">
        <v>79</v>
      </c>
      <c r="L1347" s="6">
        <v>394</v>
      </c>
      <c r="M1347" s="6" t="s">
        <v>1089</v>
      </c>
      <c r="N1347" s="6" t="s">
        <v>1092</v>
      </c>
      <c r="O1347" s="6" t="s">
        <v>1103</v>
      </c>
      <c r="P1347" s="6" t="s">
        <v>1104</v>
      </c>
      <c r="Q1347" s="6"/>
      <c r="R1347" s="6"/>
    </row>
    <row r="1348" spans="1:18" x14ac:dyDescent="0.25">
      <c r="A1348" s="6" t="s">
        <v>3</v>
      </c>
      <c r="B1348" s="6" t="s">
        <v>14</v>
      </c>
      <c r="C1348" s="6" t="s">
        <v>776</v>
      </c>
      <c r="D1348" s="6" t="s">
        <v>777</v>
      </c>
      <c r="E1348" s="6" t="s">
        <v>97</v>
      </c>
      <c r="F1348" s="6" t="s">
        <v>98</v>
      </c>
      <c r="G1348" s="6">
        <v>77</v>
      </c>
      <c r="H1348" s="6">
        <v>384</v>
      </c>
      <c r="I1348" s="6">
        <v>79</v>
      </c>
      <c r="J1348" s="6">
        <v>394</v>
      </c>
      <c r="K1348" s="6">
        <v>79</v>
      </c>
      <c r="L1348" s="6">
        <v>394</v>
      </c>
      <c r="M1348" s="6" t="s">
        <v>1089</v>
      </c>
      <c r="N1348" s="6" t="s">
        <v>1095</v>
      </c>
      <c r="O1348" s="6" t="s">
        <v>38</v>
      </c>
      <c r="P1348" s="6" t="s">
        <v>1110</v>
      </c>
      <c r="Q1348" s="6"/>
      <c r="R1348" s="6"/>
    </row>
    <row r="1349" spans="1:18" x14ac:dyDescent="0.25">
      <c r="A1349" s="6" t="s">
        <v>3</v>
      </c>
      <c r="B1349" s="6" t="s">
        <v>14</v>
      </c>
      <c r="C1349" s="6" t="s">
        <v>776</v>
      </c>
      <c r="D1349" s="6" t="s">
        <v>777</v>
      </c>
      <c r="E1349" s="6" t="s">
        <v>97</v>
      </c>
      <c r="F1349" s="6" t="s">
        <v>98</v>
      </c>
      <c r="G1349" s="6">
        <v>77</v>
      </c>
      <c r="H1349" s="6">
        <v>384</v>
      </c>
      <c r="I1349" s="6">
        <v>79</v>
      </c>
      <c r="J1349" s="6">
        <v>394</v>
      </c>
      <c r="K1349" s="6">
        <v>79</v>
      </c>
      <c r="L1349" s="6">
        <v>394</v>
      </c>
      <c r="M1349" s="6" t="s">
        <v>1097</v>
      </c>
      <c r="N1349" s="6" t="s">
        <v>1090</v>
      </c>
      <c r="O1349" s="6" t="s">
        <v>38</v>
      </c>
      <c r="P1349" s="6" t="s">
        <v>1102</v>
      </c>
      <c r="Q1349" s="6"/>
      <c r="R1349" s="6"/>
    </row>
    <row r="1350" spans="1:18" x14ac:dyDescent="0.25">
      <c r="A1350" s="6" t="s">
        <v>3</v>
      </c>
      <c r="B1350" s="6" t="s">
        <v>14</v>
      </c>
      <c r="C1350" s="6" t="s">
        <v>776</v>
      </c>
      <c r="D1350" s="6" t="s">
        <v>777</v>
      </c>
      <c r="E1350" s="6" t="s">
        <v>97</v>
      </c>
      <c r="F1350" s="6" t="s">
        <v>98</v>
      </c>
      <c r="G1350" s="6">
        <v>77</v>
      </c>
      <c r="H1350" s="6">
        <v>384</v>
      </c>
      <c r="I1350" s="6">
        <v>79</v>
      </c>
      <c r="J1350" s="6">
        <v>394</v>
      </c>
      <c r="K1350" s="6">
        <v>79</v>
      </c>
      <c r="L1350" s="6">
        <v>394</v>
      </c>
      <c r="M1350" s="6" t="s">
        <v>1097</v>
      </c>
      <c r="N1350" s="6" t="s">
        <v>1092</v>
      </c>
      <c r="O1350" s="6" t="s">
        <v>1093</v>
      </c>
      <c r="P1350" s="6" t="s">
        <v>1094</v>
      </c>
      <c r="Q1350" s="6"/>
      <c r="R1350" s="6"/>
    </row>
    <row r="1351" spans="1:18" x14ac:dyDescent="0.25">
      <c r="A1351" s="6" t="s">
        <v>3</v>
      </c>
      <c r="B1351" s="6" t="s">
        <v>14</v>
      </c>
      <c r="C1351" s="6" t="s">
        <v>776</v>
      </c>
      <c r="D1351" s="6" t="s">
        <v>777</v>
      </c>
      <c r="E1351" s="6" t="s">
        <v>97</v>
      </c>
      <c r="F1351" s="6" t="s">
        <v>98</v>
      </c>
      <c r="G1351" s="6">
        <v>77</v>
      </c>
      <c r="H1351" s="6">
        <v>384</v>
      </c>
      <c r="I1351" s="6">
        <v>79</v>
      </c>
      <c r="J1351" s="6">
        <v>394</v>
      </c>
      <c r="K1351" s="6">
        <v>79</v>
      </c>
      <c r="L1351" s="6">
        <v>394</v>
      </c>
      <c r="M1351" s="6" t="s">
        <v>1097</v>
      </c>
      <c r="N1351" s="6" t="s">
        <v>1095</v>
      </c>
      <c r="O1351" s="6" t="s">
        <v>39</v>
      </c>
      <c r="P1351" s="6" t="s">
        <v>1112</v>
      </c>
      <c r="Q1351" s="6"/>
      <c r="R1351" s="6"/>
    </row>
    <row r="1352" spans="1:18" x14ac:dyDescent="0.25">
      <c r="A1352" s="6" t="s">
        <v>3</v>
      </c>
      <c r="B1352" s="6" t="s">
        <v>14</v>
      </c>
      <c r="C1352" s="6" t="s">
        <v>776</v>
      </c>
      <c r="D1352" s="6" t="s">
        <v>777</v>
      </c>
      <c r="E1352" s="6" t="s">
        <v>97</v>
      </c>
      <c r="F1352" s="6" t="s">
        <v>98</v>
      </c>
      <c r="G1352" s="6">
        <v>77</v>
      </c>
      <c r="H1352" s="6">
        <v>384</v>
      </c>
      <c r="I1352" s="6">
        <v>79</v>
      </c>
      <c r="J1352" s="6">
        <v>394</v>
      </c>
      <c r="K1352" s="6">
        <v>79</v>
      </c>
      <c r="L1352" s="6">
        <v>394</v>
      </c>
      <c r="M1352" s="6" t="s">
        <v>1101</v>
      </c>
      <c r="N1352" s="6" t="s">
        <v>1090</v>
      </c>
      <c r="O1352" s="6" t="s">
        <v>1093</v>
      </c>
      <c r="P1352" s="6" t="s">
        <v>1094</v>
      </c>
      <c r="Q1352" s="6"/>
      <c r="R1352" s="6"/>
    </row>
    <row r="1353" spans="1:18" x14ac:dyDescent="0.25">
      <c r="A1353" s="6" t="s">
        <v>3</v>
      </c>
      <c r="B1353" s="6" t="s">
        <v>14</v>
      </c>
      <c r="C1353" s="6" t="s">
        <v>776</v>
      </c>
      <c r="D1353" s="6" t="s">
        <v>777</v>
      </c>
      <c r="E1353" s="6" t="s">
        <v>97</v>
      </c>
      <c r="F1353" s="6" t="s">
        <v>98</v>
      </c>
      <c r="G1353" s="6">
        <v>77</v>
      </c>
      <c r="H1353" s="6">
        <v>384</v>
      </c>
      <c r="I1353" s="6">
        <v>79</v>
      </c>
      <c r="J1353" s="6">
        <v>394</v>
      </c>
      <c r="K1353" s="6">
        <v>79</v>
      </c>
      <c r="L1353" s="6">
        <v>394</v>
      </c>
      <c r="M1353" s="6" t="s">
        <v>1101</v>
      </c>
      <c r="N1353" s="6" t="s">
        <v>1092</v>
      </c>
      <c r="O1353" s="6" t="s">
        <v>38</v>
      </c>
      <c r="P1353" s="6" t="s">
        <v>1110</v>
      </c>
      <c r="Q1353" s="6"/>
      <c r="R1353" s="6"/>
    </row>
    <row r="1354" spans="1:18" x14ac:dyDescent="0.25">
      <c r="A1354" s="6" t="s">
        <v>3</v>
      </c>
      <c r="B1354" s="6" t="s">
        <v>14</v>
      </c>
      <c r="C1354" s="6" t="s">
        <v>776</v>
      </c>
      <c r="D1354" s="6" t="s">
        <v>777</v>
      </c>
      <c r="E1354" s="6" t="s">
        <v>97</v>
      </c>
      <c r="F1354" s="6" t="s">
        <v>98</v>
      </c>
      <c r="G1354" s="6">
        <v>77</v>
      </c>
      <c r="H1354" s="6">
        <v>384</v>
      </c>
      <c r="I1354" s="6">
        <v>79</v>
      </c>
      <c r="J1354" s="6">
        <v>394</v>
      </c>
      <c r="K1354" s="6">
        <v>79</v>
      </c>
      <c r="L1354" s="6">
        <v>394</v>
      </c>
      <c r="M1354" s="6" t="s">
        <v>1101</v>
      </c>
      <c r="N1354" s="6" t="s">
        <v>1095</v>
      </c>
      <c r="O1354" s="6" t="s">
        <v>1103</v>
      </c>
      <c r="P1354" s="6" t="s">
        <v>1104</v>
      </c>
      <c r="Q1354" s="6"/>
      <c r="R1354" s="6"/>
    </row>
    <row r="1355" spans="1:18" x14ac:dyDescent="0.25">
      <c r="A1355" s="6" t="s">
        <v>3</v>
      </c>
      <c r="B1355" s="6" t="s">
        <v>14</v>
      </c>
      <c r="C1355" s="6" t="s">
        <v>776</v>
      </c>
      <c r="D1355" s="6" t="s">
        <v>777</v>
      </c>
      <c r="E1355" s="6" t="s">
        <v>97</v>
      </c>
      <c r="F1355" s="6" t="s">
        <v>98</v>
      </c>
      <c r="G1355" s="6">
        <v>77</v>
      </c>
      <c r="H1355" s="6">
        <v>384</v>
      </c>
      <c r="I1355" s="6">
        <v>79</v>
      </c>
      <c r="J1355" s="6">
        <v>394</v>
      </c>
      <c r="K1355" s="6">
        <v>79</v>
      </c>
      <c r="L1355" s="6">
        <v>394</v>
      </c>
      <c r="M1355" s="6" t="s">
        <v>1106</v>
      </c>
      <c r="N1355" s="6" t="s">
        <v>1090</v>
      </c>
      <c r="O1355" s="6" t="s">
        <v>1103</v>
      </c>
      <c r="P1355" s="6" t="s">
        <v>1104</v>
      </c>
      <c r="Q1355" s="6"/>
      <c r="R1355" s="6"/>
    </row>
    <row r="1356" spans="1:18" x14ac:dyDescent="0.25">
      <c r="A1356" s="6" t="s">
        <v>3</v>
      </c>
      <c r="B1356" s="6" t="s">
        <v>14</v>
      </c>
      <c r="C1356" s="6" t="s">
        <v>776</v>
      </c>
      <c r="D1356" s="6" t="s">
        <v>777</v>
      </c>
      <c r="E1356" s="6" t="s">
        <v>97</v>
      </c>
      <c r="F1356" s="6" t="s">
        <v>98</v>
      </c>
      <c r="G1356" s="6">
        <v>77</v>
      </c>
      <c r="H1356" s="6">
        <v>384</v>
      </c>
      <c r="I1356" s="6">
        <v>79</v>
      </c>
      <c r="J1356" s="6">
        <v>394</v>
      </c>
      <c r="K1356" s="6">
        <v>79</v>
      </c>
      <c r="L1356" s="6">
        <v>394</v>
      </c>
      <c r="M1356" s="6" t="s">
        <v>1106</v>
      </c>
      <c r="N1356" s="6" t="s">
        <v>1092</v>
      </c>
      <c r="O1356" s="6" t="s">
        <v>26</v>
      </c>
      <c r="P1356" s="6" t="s">
        <v>1114</v>
      </c>
      <c r="Q1356" s="6"/>
      <c r="R1356" s="6"/>
    </row>
    <row r="1357" spans="1:18" x14ac:dyDescent="0.25">
      <c r="A1357" s="6" t="s">
        <v>3</v>
      </c>
      <c r="B1357" s="6" t="s">
        <v>14</v>
      </c>
      <c r="C1357" s="6" t="s">
        <v>776</v>
      </c>
      <c r="D1357" s="6" t="s">
        <v>777</v>
      </c>
      <c r="E1357" s="6" t="s">
        <v>97</v>
      </c>
      <c r="F1357" s="6" t="s">
        <v>98</v>
      </c>
      <c r="G1357" s="6">
        <v>77</v>
      </c>
      <c r="H1357" s="6">
        <v>384</v>
      </c>
      <c r="I1357" s="6">
        <v>79</v>
      </c>
      <c r="J1357" s="6">
        <v>394</v>
      </c>
      <c r="K1357" s="6">
        <v>79</v>
      </c>
      <c r="L1357" s="6">
        <v>394</v>
      </c>
      <c r="M1357" s="6" t="s">
        <v>1106</v>
      </c>
      <c r="N1357" s="6" t="s">
        <v>1095</v>
      </c>
      <c r="O1357" s="6" t="s">
        <v>26</v>
      </c>
      <c r="P1357" s="6" t="s">
        <v>1100</v>
      </c>
      <c r="Q1357" s="6"/>
      <c r="R1357" s="6"/>
    </row>
    <row r="1358" spans="1:18" x14ac:dyDescent="0.25">
      <c r="A1358" s="6" t="s">
        <v>3</v>
      </c>
      <c r="B1358" s="6" t="s">
        <v>15</v>
      </c>
      <c r="C1358" s="6" t="s">
        <v>798</v>
      </c>
      <c r="D1358" s="6" t="s">
        <v>799</v>
      </c>
      <c r="E1358" s="6" t="s">
        <v>97</v>
      </c>
      <c r="F1358" s="6" t="s">
        <v>125</v>
      </c>
      <c r="G1358" s="6">
        <v>51</v>
      </c>
      <c r="H1358" s="6">
        <v>260</v>
      </c>
      <c r="I1358" s="6">
        <v>51</v>
      </c>
      <c r="J1358" s="6">
        <v>263</v>
      </c>
      <c r="K1358" s="6">
        <v>51</v>
      </c>
      <c r="L1358" s="6">
        <v>263</v>
      </c>
      <c r="M1358" s="6" t="s">
        <v>1089</v>
      </c>
      <c r="N1358" s="6" t="s">
        <v>1090</v>
      </c>
      <c r="O1358" s="6" t="s">
        <v>1093</v>
      </c>
      <c r="P1358" s="6" t="s">
        <v>1094</v>
      </c>
      <c r="Q1358" s="6"/>
      <c r="R1358" s="6"/>
    </row>
    <row r="1359" spans="1:18" x14ac:dyDescent="0.25">
      <c r="A1359" s="6" t="s">
        <v>3</v>
      </c>
      <c r="B1359" s="6" t="s">
        <v>15</v>
      </c>
      <c r="C1359" s="6" t="s">
        <v>798</v>
      </c>
      <c r="D1359" s="6" t="s">
        <v>799</v>
      </c>
      <c r="E1359" s="6" t="s">
        <v>97</v>
      </c>
      <c r="F1359" s="6" t="s">
        <v>125</v>
      </c>
      <c r="G1359" s="6">
        <v>51</v>
      </c>
      <c r="H1359" s="6">
        <v>260</v>
      </c>
      <c r="I1359" s="6">
        <v>51</v>
      </c>
      <c r="J1359" s="6">
        <v>263</v>
      </c>
      <c r="K1359" s="6">
        <v>51</v>
      </c>
      <c r="L1359" s="6">
        <v>263</v>
      </c>
      <c r="M1359" s="6" t="s">
        <v>1089</v>
      </c>
      <c r="N1359" s="6" t="s">
        <v>1092</v>
      </c>
      <c r="O1359" s="6" t="s">
        <v>38</v>
      </c>
      <c r="P1359" s="6" t="s">
        <v>1110</v>
      </c>
      <c r="Q1359" s="6"/>
      <c r="R1359" s="6"/>
    </row>
    <row r="1360" spans="1:18" x14ac:dyDescent="0.25">
      <c r="A1360" s="6" t="s">
        <v>3</v>
      </c>
      <c r="B1360" s="6" t="s">
        <v>15</v>
      </c>
      <c r="C1360" s="6" t="s">
        <v>798</v>
      </c>
      <c r="D1360" s="6" t="s">
        <v>799</v>
      </c>
      <c r="E1360" s="6" t="s">
        <v>97</v>
      </c>
      <c r="F1360" s="6" t="s">
        <v>125</v>
      </c>
      <c r="G1360" s="6">
        <v>51</v>
      </c>
      <c r="H1360" s="6">
        <v>260</v>
      </c>
      <c r="I1360" s="6">
        <v>51</v>
      </c>
      <c r="J1360" s="6">
        <v>263</v>
      </c>
      <c r="K1360" s="6">
        <v>51</v>
      </c>
      <c r="L1360" s="6">
        <v>263</v>
      </c>
      <c r="M1360" s="6" t="s">
        <v>1089</v>
      </c>
      <c r="N1360" s="6" t="s">
        <v>1095</v>
      </c>
      <c r="O1360" s="6" t="s">
        <v>1103</v>
      </c>
      <c r="P1360" s="6" t="s">
        <v>1104</v>
      </c>
      <c r="Q1360" s="6"/>
      <c r="R1360" s="6"/>
    </row>
    <row r="1361" spans="1:18" x14ac:dyDescent="0.25">
      <c r="A1361" s="6" t="s">
        <v>3</v>
      </c>
      <c r="B1361" s="6" t="s">
        <v>15</v>
      </c>
      <c r="C1361" s="6" t="s">
        <v>798</v>
      </c>
      <c r="D1361" s="6" t="s">
        <v>799</v>
      </c>
      <c r="E1361" s="6" t="s">
        <v>97</v>
      </c>
      <c r="F1361" s="6" t="s">
        <v>125</v>
      </c>
      <c r="G1361" s="6">
        <v>51</v>
      </c>
      <c r="H1361" s="6">
        <v>260</v>
      </c>
      <c r="I1361" s="6">
        <v>51</v>
      </c>
      <c r="J1361" s="6">
        <v>263</v>
      </c>
      <c r="K1361" s="6">
        <v>51</v>
      </c>
      <c r="L1361" s="6">
        <v>263</v>
      </c>
      <c r="M1361" s="6" t="s">
        <v>1097</v>
      </c>
      <c r="N1361" s="6" t="s">
        <v>1090</v>
      </c>
      <c r="O1361" s="6" t="s">
        <v>1103</v>
      </c>
      <c r="P1361" s="6" t="s">
        <v>1104</v>
      </c>
      <c r="Q1361" s="6"/>
      <c r="R1361" s="6"/>
    </row>
    <row r="1362" spans="1:18" x14ac:dyDescent="0.25">
      <c r="A1362" s="6" t="s">
        <v>3</v>
      </c>
      <c r="B1362" s="6" t="s">
        <v>15</v>
      </c>
      <c r="C1362" s="6" t="s">
        <v>798</v>
      </c>
      <c r="D1362" s="6" t="s">
        <v>799</v>
      </c>
      <c r="E1362" s="6" t="s">
        <v>97</v>
      </c>
      <c r="F1362" s="6" t="s">
        <v>125</v>
      </c>
      <c r="G1362" s="6">
        <v>51</v>
      </c>
      <c r="H1362" s="6">
        <v>260</v>
      </c>
      <c r="I1362" s="6">
        <v>51</v>
      </c>
      <c r="J1362" s="6">
        <v>263</v>
      </c>
      <c r="K1362" s="6">
        <v>51</v>
      </c>
      <c r="L1362" s="6">
        <v>263</v>
      </c>
      <c r="M1362" s="6" t="s">
        <v>1097</v>
      </c>
      <c r="N1362" s="6" t="s">
        <v>1092</v>
      </c>
      <c r="O1362" s="6" t="s">
        <v>1093</v>
      </c>
      <c r="P1362" s="6" t="s">
        <v>1094</v>
      </c>
      <c r="Q1362" s="6"/>
      <c r="R1362" s="6"/>
    </row>
    <row r="1363" spans="1:18" x14ac:dyDescent="0.25">
      <c r="A1363" s="6" t="s">
        <v>3</v>
      </c>
      <c r="B1363" s="6" t="s">
        <v>15</v>
      </c>
      <c r="C1363" s="6" t="s">
        <v>798</v>
      </c>
      <c r="D1363" s="6" t="s">
        <v>799</v>
      </c>
      <c r="E1363" s="6" t="s">
        <v>97</v>
      </c>
      <c r="F1363" s="6" t="s">
        <v>125</v>
      </c>
      <c r="G1363" s="6">
        <v>51</v>
      </c>
      <c r="H1363" s="6">
        <v>260</v>
      </c>
      <c r="I1363" s="6">
        <v>51</v>
      </c>
      <c r="J1363" s="6">
        <v>263</v>
      </c>
      <c r="K1363" s="6">
        <v>51</v>
      </c>
      <c r="L1363" s="6">
        <v>263</v>
      </c>
      <c r="M1363" s="6" t="s">
        <v>1097</v>
      </c>
      <c r="N1363" s="6" t="s">
        <v>1095</v>
      </c>
      <c r="O1363" s="6" t="s">
        <v>38</v>
      </c>
      <c r="P1363" s="6" t="s">
        <v>1110</v>
      </c>
      <c r="Q1363" s="6"/>
      <c r="R1363" s="6"/>
    </row>
    <row r="1364" spans="1:18" x14ac:dyDescent="0.25">
      <c r="A1364" s="6" t="s">
        <v>3</v>
      </c>
      <c r="B1364" s="6" t="s">
        <v>15</v>
      </c>
      <c r="C1364" s="6" t="s">
        <v>798</v>
      </c>
      <c r="D1364" s="6" t="s">
        <v>799</v>
      </c>
      <c r="E1364" s="6" t="s">
        <v>97</v>
      </c>
      <c r="F1364" s="6" t="s">
        <v>125</v>
      </c>
      <c r="G1364" s="6">
        <v>51</v>
      </c>
      <c r="H1364" s="6">
        <v>260</v>
      </c>
      <c r="I1364" s="6">
        <v>51</v>
      </c>
      <c r="J1364" s="6">
        <v>263</v>
      </c>
      <c r="K1364" s="6">
        <v>51</v>
      </c>
      <c r="L1364" s="6">
        <v>263</v>
      </c>
      <c r="M1364" s="6" t="s">
        <v>1101</v>
      </c>
      <c r="N1364" s="6" t="s">
        <v>1090</v>
      </c>
      <c r="O1364" s="6" t="s">
        <v>38</v>
      </c>
      <c r="P1364" s="6" t="s">
        <v>1110</v>
      </c>
      <c r="Q1364" s="6"/>
      <c r="R1364" s="6"/>
    </row>
    <row r="1365" spans="1:18" x14ac:dyDescent="0.25">
      <c r="A1365" s="6" t="s">
        <v>3</v>
      </c>
      <c r="B1365" s="6" t="s">
        <v>15</v>
      </c>
      <c r="C1365" s="6" t="s">
        <v>798</v>
      </c>
      <c r="D1365" s="6" t="s">
        <v>799</v>
      </c>
      <c r="E1365" s="6" t="s">
        <v>97</v>
      </c>
      <c r="F1365" s="6" t="s">
        <v>125</v>
      </c>
      <c r="G1365" s="6">
        <v>51</v>
      </c>
      <c r="H1365" s="6">
        <v>260</v>
      </c>
      <c r="I1365" s="6">
        <v>51</v>
      </c>
      <c r="J1365" s="6">
        <v>263</v>
      </c>
      <c r="K1365" s="6">
        <v>51</v>
      </c>
      <c r="L1365" s="6">
        <v>263</v>
      </c>
      <c r="M1365" s="6" t="s">
        <v>1101</v>
      </c>
      <c r="N1365" s="6" t="s">
        <v>1092</v>
      </c>
      <c r="O1365" s="6" t="s">
        <v>1093</v>
      </c>
      <c r="P1365" s="6" t="s">
        <v>1094</v>
      </c>
      <c r="Q1365" s="6"/>
      <c r="R1365" s="6"/>
    </row>
    <row r="1366" spans="1:18" x14ac:dyDescent="0.25">
      <c r="A1366" s="6" t="s">
        <v>3</v>
      </c>
      <c r="B1366" s="6" t="s">
        <v>15</v>
      </c>
      <c r="C1366" s="6" t="s">
        <v>798</v>
      </c>
      <c r="D1366" s="6" t="s">
        <v>799</v>
      </c>
      <c r="E1366" s="6" t="s">
        <v>97</v>
      </c>
      <c r="F1366" s="6" t="s">
        <v>125</v>
      </c>
      <c r="G1366" s="6">
        <v>51</v>
      </c>
      <c r="H1366" s="6">
        <v>260</v>
      </c>
      <c r="I1366" s="6">
        <v>51</v>
      </c>
      <c r="J1366" s="6">
        <v>263</v>
      </c>
      <c r="K1366" s="6">
        <v>51</v>
      </c>
      <c r="L1366" s="6">
        <v>263</v>
      </c>
      <c r="M1366" s="6" t="s">
        <v>1101</v>
      </c>
      <c r="N1366" s="6" t="s">
        <v>1095</v>
      </c>
      <c r="O1366" s="6" t="s">
        <v>1103</v>
      </c>
      <c r="P1366" s="6" t="s">
        <v>1113</v>
      </c>
      <c r="Q1366" s="6"/>
      <c r="R1366" s="6"/>
    </row>
    <row r="1367" spans="1:18" x14ac:dyDescent="0.25">
      <c r="A1367" s="6" t="s">
        <v>3</v>
      </c>
      <c r="B1367" s="6" t="s">
        <v>15</v>
      </c>
      <c r="C1367" s="6" t="s">
        <v>798</v>
      </c>
      <c r="D1367" s="6" t="s">
        <v>799</v>
      </c>
      <c r="E1367" s="6" t="s">
        <v>97</v>
      </c>
      <c r="F1367" s="6" t="s">
        <v>125</v>
      </c>
      <c r="G1367" s="6">
        <v>51</v>
      </c>
      <c r="H1367" s="6">
        <v>260</v>
      </c>
      <c r="I1367" s="6">
        <v>51</v>
      </c>
      <c r="J1367" s="6">
        <v>263</v>
      </c>
      <c r="K1367" s="6">
        <v>51</v>
      </c>
      <c r="L1367" s="6">
        <v>263</v>
      </c>
      <c r="M1367" s="6" t="s">
        <v>1106</v>
      </c>
      <c r="N1367" s="6" t="s">
        <v>1090</v>
      </c>
      <c r="O1367" s="6" t="s">
        <v>1103</v>
      </c>
      <c r="P1367" s="6" t="s">
        <v>1104</v>
      </c>
      <c r="Q1367" s="6"/>
      <c r="R1367" s="6"/>
    </row>
    <row r="1368" spans="1:18" x14ac:dyDescent="0.25">
      <c r="A1368" s="6" t="s">
        <v>3</v>
      </c>
      <c r="B1368" s="6" t="s">
        <v>15</v>
      </c>
      <c r="C1368" s="6" t="s">
        <v>798</v>
      </c>
      <c r="D1368" s="6" t="s">
        <v>799</v>
      </c>
      <c r="E1368" s="6" t="s">
        <v>97</v>
      </c>
      <c r="F1368" s="6" t="s">
        <v>125</v>
      </c>
      <c r="G1368" s="6">
        <v>51</v>
      </c>
      <c r="H1368" s="6">
        <v>260</v>
      </c>
      <c r="I1368" s="6">
        <v>51</v>
      </c>
      <c r="J1368" s="6">
        <v>263</v>
      </c>
      <c r="K1368" s="6">
        <v>51</v>
      </c>
      <c r="L1368" s="6">
        <v>263</v>
      </c>
      <c r="M1368" s="6" t="s">
        <v>1106</v>
      </c>
      <c r="N1368" s="6" t="s">
        <v>1092</v>
      </c>
      <c r="O1368" s="6" t="s">
        <v>38</v>
      </c>
      <c r="P1368" s="6" t="s">
        <v>1110</v>
      </c>
      <c r="Q1368" s="6"/>
      <c r="R1368" s="6"/>
    </row>
    <row r="1369" spans="1:18" x14ac:dyDescent="0.25">
      <c r="A1369" s="6" t="s">
        <v>3</v>
      </c>
      <c r="B1369" s="6" t="s">
        <v>15</v>
      </c>
      <c r="C1369" s="6" t="s">
        <v>798</v>
      </c>
      <c r="D1369" s="6" t="s">
        <v>799</v>
      </c>
      <c r="E1369" s="6" t="s">
        <v>97</v>
      </c>
      <c r="F1369" s="6" t="s">
        <v>125</v>
      </c>
      <c r="G1369" s="6">
        <v>51</v>
      </c>
      <c r="H1369" s="6">
        <v>260</v>
      </c>
      <c r="I1369" s="6">
        <v>51</v>
      </c>
      <c r="J1369" s="6">
        <v>263</v>
      </c>
      <c r="K1369" s="6">
        <v>51</v>
      </c>
      <c r="L1369" s="6">
        <v>263</v>
      </c>
      <c r="M1369" s="6" t="s">
        <v>1106</v>
      </c>
      <c r="N1369" s="6" t="s">
        <v>1095</v>
      </c>
      <c r="O1369" s="6" t="s">
        <v>1093</v>
      </c>
      <c r="P1369" s="6" t="s">
        <v>1094</v>
      </c>
      <c r="Q1369" s="6"/>
      <c r="R1369" s="6"/>
    </row>
    <row r="1370" spans="1:18" x14ac:dyDescent="0.25">
      <c r="A1370" s="6" t="s">
        <v>3</v>
      </c>
      <c r="B1370" s="6" t="s">
        <v>15</v>
      </c>
      <c r="C1370" s="6" t="s">
        <v>800</v>
      </c>
      <c r="D1370" s="6" t="s">
        <v>801</v>
      </c>
      <c r="E1370" s="6" t="s">
        <v>97</v>
      </c>
      <c r="F1370" s="6" t="s">
        <v>125</v>
      </c>
      <c r="G1370" s="6">
        <v>70</v>
      </c>
      <c r="H1370" s="6">
        <v>273</v>
      </c>
      <c r="I1370" s="6">
        <v>71</v>
      </c>
      <c r="J1370" s="6">
        <v>278</v>
      </c>
      <c r="K1370" s="6">
        <v>71</v>
      </c>
      <c r="L1370" s="6">
        <v>278</v>
      </c>
      <c r="M1370" s="6" t="s">
        <v>1089</v>
      </c>
      <c r="N1370" s="6" t="s">
        <v>1090</v>
      </c>
      <c r="O1370" s="6" t="s">
        <v>40</v>
      </c>
      <c r="P1370" s="6" t="s">
        <v>1111</v>
      </c>
      <c r="Q1370" s="6"/>
      <c r="R1370" s="6"/>
    </row>
    <row r="1371" spans="1:18" x14ac:dyDescent="0.25">
      <c r="A1371" s="6" t="s">
        <v>3</v>
      </c>
      <c r="B1371" s="6" t="s">
        <v>15</v>
      </c>
      <c r="C1371" s="6" t="s">
        <v>800</v>
      </c>
      <c r="D1371" s="6" t="s">
        <v>801</v>
      </c>
      <c r="E1371" s="6" t="s">
        <v>97</v>
      </c>
      <c r="F1371" s="6" t="s">
        <v>125</v>
      </c>
      <c r="G1371" s="6">
        <v>70</v>
      </c>
      <c r="H1371" s="6">
        <v>273</v>
      </c>
      <c r="I1371" s="6">
        <v>71</v>
      </c>
      <c r="J1371" s="6">
        <v>278</v>
      </c>
      <c r="K1371" s="6">
        <v>71</v>
      </c>
      <c r="L1371" s="6">
        <v>278</v>
      </c>
      <c r="M1371" s="6" t="s">
        <v>1089</v>
      </c>
      <c r="N1371" s="6" t="s">
        <v>1092</v>
      </c>
      <c r="O1371" s="6" t="s">
        <v>38</v>
      </c>
      <c r="P1371" s="6" t="s">
        <v>1102</v>
      </c>
      <c r="Q1371" s="6"/>
      <c r="R1371" s="6"/>
    </row>
    <row r="1372" spans="1:18" x14ac:dyDescent="0.25">
      <c r="A1372" s="6" t="s">
        <v>3</v>
      </c>
      <c r="B1372" s="6" t="s">
        <v>15</v>
      </c>
      <c r="C1372" s="6" t="s">
        <v>800</v>
      </c>
      <c r="D1372" s="6" t="s">
        <v>801</v>
      </c>
      <c r="E1372" s="6" t="s">
        <v>97</v>
      </c>
      <c r="F1372" s="6" t="s">
        <v>125</v>
      </c>
      <c r="G1372" s="6">
        <v>70</v>
      </c>
      <c r="H1372" s="6">
        <v>273</v>
      </c>
      <c r="I1372" s="6">
        <v>71</v>
      </c>
      <c r="J1372" s="6">
        <v>278</v>
      </c>
      <c r="K1372" s="6">
        <v>71</v>
      </c>
      <c r="L1372" s="6">
        <v>278</v>
      </c>
      <c r="M1372" s="6" t="s">
        <v>1089</v>
      </c>
      <c r="N1372" s="6" t="s">
        <v>1095</v>
      </c>
      <c r="O1372" s="6" t="s">
        <v>38</v>
      </c>
      <c r="P1372" s="6" t="s">
        <v>1091</v>
      </c>
      <c r="Q1372" s="6"/>
      <c r="R1372" s="6"/>
    </row>
    <row r="1373" spans="1:18" x14ac:dyDescent="0.25">
      <c r="A1373" s="6" t="s">
        <v>3</v>
      </c>
      <c r="B1373" s="6" t="s">
        <v>15</v>
      </c>
      <c r="C1373" s="6" t="s">
        <v>800</v>
      </c>
      <c r="D1373" s="6" t="s">
        <v>801</v>
      </c>
      <c r="E1373" s="6" t="s">
        <v>97</v>
      </c>
      <c r="F1373" s="6" t="s">
        <v>125</v>
      </c>
      <c r="G1373" s="6">
        <v>70</v>
      </c>
      <c r="H1373" s="6">
        <v>273</v>
      </c>
      <c r="I1373" s="6">
        <v>71</v>
      </c>
      <c r="J1373" s="6">
        <v>278</v>
      </c>
      <c r="K1373" s="6">
        <v>71</v>
      </c>
      <c r="L1373" s="6">
        <v>278</v>
      </c>
      <c r="M1373" s="6" t="s">
        <v>1097</v>
      </c>
      <c r="N1373" s="6" t="s">
        <v>1090</v>
      </c>
      <c r="O1373" s="6" t="s">
        <v>40</v>
      </c>
      <c r="P1373" s="6" t="s">
        <v>1111</v>
      </c>
      <c r="Q1373" s="6"/>
      <c r="R1373" s="6"/>
    </row>
    <row r="1374" spans="1:18" x14ac:dyDescent="0.25">
      <c r="A1374" s="6" t="s">
        <v>3</v>
      </c>
      <c r="B1374" s="6" t="s">
        <v>15</v>
      </c>
      <c r="C1374" s="6" t="s">
        <v>800</v>
      </c>
      <c r="D1374" s="6" t="s">
        <v>801</v>
      </c>
      <c r="E1374" s="6" t="s">
        <v>97</v>
      </c>
      <c r="F1374" s="6" t="s">
        <v>125</v>
      </c>
      <c r="G1374" s="6">
        <v>70</v>
      </c>
      <c r="H1374" s="6">
        <v>273</v>
      </c>
      <c r="I1374" s="6">
        <v>71</v>
      </c>
      <c r="J1374" s="6">
        <v>278</v>
      </c>
      <c r="K1374" s="6">
        <v>71</v>
      </c>
      <c r="L1374" s="6">
        <v>278</v>
      </c>
      <c r="M1374" s="6" t="s">
        <v>1097</v>
      </c>
      <c r="N1374" s="6" t="s">
        <v>1092</v>
      </c>
      <c r="O1374" s="6" t="s">
        <v>38</v>
      </c>
      <c r="P1374" s="6" t="s">
        <v>1091</v>
      </c>
      <c r="Q1374" s="6"/>
      <c r="R1374" s="6"/>
    </row>
    <row r="1375" spans="1:18" x14ac:dyDescent="0.25">
      <c r="A1375" s="6" t="s">
        <v>3</v>
      </c>
      <c r="B1375" s="6" t="s">
        <v>15</v>
      </c>
      <c r="C1375" s="6" t="s">
        <v>800</v>
      </c>
      <c r="D1375" s="6" t="s">
        <v>801</v>
      </c>
      <c r="E1375" s="6" t="s">
        <v>97</v>
      </c>
      <c r="F1375" s="6" t="s">
        <v>125</v>
      </c>
      <c r="G1375" s="6">
        <v>70</v>
      </c>
      <c r="H1375" s="6">
        <v>273</v>
      </c>
      <c r="I1375" s="6">
        <v>71</v>
      </c>
      <c r="J1375" s="6">
        <v>278</v>
      </c>
      <c r="K1375" s="6">
        <v>71</v>
      </c>
      <c r="L1375" s="6">
        <v>278</v>
      </c>
      <c r="M1375" s="6" t="s">
        <v>1097</v>
      </c>
      <c r="N1375" s="6" t="s">
        <v>1095</v>
      </c>
      <c r="O1375" s="6" t="s">
        <v>36</v>
      </c>
      <c r="P1375" s="6" t="s">
        <v>1121</v>
      </c>
      <c r="Q1375" s="6"/>
      <c r="R1375" s="6"/>
    </row>
    <row r="1376" spans="1:18" x14ac:dyDescent="0.25">
      <c r="A1376" s="6" t="s">
        <v>3</v>
      </c>
      <c r="B1376" s="6" t="s">
        <v>15</v>
      </c>
      <c r="C1376" s="6" t="s">
        <v>800</v>
      </c>
      <c r="D1376" s="6" t="s">
        <v>801</v>
      </c>
      <c r="E1376" s="6" t="s">
        <v>97</v>
      </c>
      <c r="F1376" s="6" t="s">
        <v>125</v>
      </c>
      <c r="G1376" s="6">
        <v>70</v>
      </c>
      <c r="H1376" s="6">
        <v>273</v>
      </c>
      <c r="I1376" s="6">
        <v>71</v>
      </c>
      <c r="J1376" s="6">
        <v>278</v>
      </c>
      <c r="K1376" s="6">
        <v>71</v>
      </c>
      <c r="L1376" s="6">
        <v>278</v>
      </c>
      <c r="M1376" s="6" t="s">
        <v>1101</v>
      </c>
      <c r="N1376" s="6" t="s">
        <v>1090</v>
      </c>
      <c r="O1376" s="6" t="s">
        <v>40</v>
      </c>
      <c r="P1376" s="6" t="s">
        <v>1111</v>
      </c>
      <c r="Q1376" s="6"/>
      <c r="R1376" s="6"/>
    </row>
    <row r="1377" spans="1:18" x14ac:dyDescent="0.25">
      <c r="A1377" s="6" t="s">
        <v>3</v>
      </c>
      <c r="B1377" s="6" t="s">
        <v>15</v>
      </c>
      <c r="C1377" s="6" t="s">
        <v>800</v>
      </c>
      <c r="D1377" s="6" t="s">
        <v>801</v>
      </c>
      <c r="E1377" s="6" t="s">
        <v>97</v>
      </c>
      <c r="F1377" s="6" t="s">
        <v>125</v>
      </c>
      <c r="G1377" s="6">
        <v>70</v>
      </c>
      <c r="H1377" s="6">
        <v>273</v>
      </c>
      <c r="I1377" s="6">
        <v>71</v>
      </c>
      <c r="J1377" s="6">
        <v>278</v>
      </c>
      <c r="K1377" s="6">
        <v>71</v>
      </c>
      <c r="L1377" s="6">
        <v>278</v>
      </c>
      <c r="M1377" s="6" t="s">
        <v>1101</v>
      </c>
      <c r="N1377" s="6" t="s">
        <v>1092</v>
      </c>
      <c r="O1377" s="6" t="s">
        <v>39</v>
      </c>
      <c r="P1377" s="6" t="s">
        <v>1107</v>
      </c>
      <c r="Q1377" s="6"/>
      <c r="R1377" s="6"/>
    </row>
    <row r="1378" spans="1:18" x14ac:dyDescent="0.25">
      <c r="A1378" s="6" t="s">
        <v>3</v>
      </c>
      <c r="B1378" s="6" t="s">
        <v>15</v>
      </c>
      <c r="C1378" s="6" t="s">
        <v>800</v>
      </c>
      <c r="D1378" s="6" t="s">
        <v>801</v>
      </c>
      <c r="E1378" s="6" t="s">
        <v>97</v>
      </c>
      <c r="F1378" s="6" t="s">
        <v>125</v>
      </c>
      <c r="G1378" s="6">
        <v>70</v>
      </c>
      <c r="H1378" s="6">
        <v>273</v>
      </c>
      <c r="I1378" s="6">
        <v>71</v>
      </c>
      <c r="J1378" s="6">
        <v>278</v>
      </c>
      <c r="K1378" s="6">
        <v>71</v>
      </c>
      <c r="L1378" s="6">
        <v>278</v>
      </c>
      <c r="M1378" s="6" t="s">
        <v>1101</v>
      </c>
      <c r="N1378" s="6" t="s">
        <v>1095</v>
      </c>
      <c r="O1378" s="6" t="s">
        <v>1103</v>
      </c>
      <c r="P1378" s="6" t="s">
        <v>1113</v>
      </c>
      <c r="Q1378" s="6"/>
      <c r="R1378" s="6"/>
    </row>
    <row r="1379" spans="1:18" x14ac:dyDescent="0.25">
      <c r="A1379" s="6" t="s">
        <v>3</v>
      </c>
      <c r="B1379" s="6" t="s">
        <v>15</v>
      </c>
      <c r="C1379" s="6" t="s">
        <v>800</v>
      </c>
      <c r="D1379" s="6" t="s">
        <v>801</v>
      </c>
      <c r="E1379" s="6" t="s">
        <v>97</v>
      </c>
      <c r="F1379" s="6" t="s">
        <v>125</v>
      </c>
      <c r="G1379" s="6">
        <v>70</v>
      </c>
      <c r="H1379" s="6">
        <v>273</v>
      </c>
      <c r="I1379" s="6">
        <v>71</v>
      </c>
      <c r="J1379" s="6">
        <v>278</v>
      </c>
      <c r="K1379" s="6">
        <v>71</v>
      </c>
      <c r="L1379" s="6">
        <v>278</v>
      </c>
      <c r="M1379" s="6" t="s">
        <v>1106</v>
      </c>
      <c r="N1379" s="6" t="s">
        <v>1090</v>
      </c>
      <c r="O1379" s="6" t="s">
        <v>1093</v>
      </c>
      <c r="P1379" s="6" t="s">
        <v>1094</v>
      </c>
      <c r="Q1379" s="6"/>
      <c r="R1379" s="6"/>
    </row>
    <row r="1380" spans="1:18" x14ac:dyDescent="0.25">
      <c r="A1380" s="6" t="s">
        <v>3</v>
      </c>
      <c r="B1380" s="6" t="s">
        <v>15</v>
      </c>
      <c r="C1380" s="6" t="s">
        <v>800</v>
      </c>
      <c r="D1380" s="6" t="s">
        <v>801</v>
      </c>
      <c r="E1380" s="6" t="s">
        <v>97</v>
      </c>
      <c r="F1380" s="6" t="s">
        <v>125</v>
      </c>
      <c r="G1380" s="6">
        <v>70</v>
      </c>
      <c r="H1380" s="6">
        <v>273</v>
      </c>
      <c r="I1380" s="6">
        <v>71</v>
      </c>
      <c r="J1380" s="6">
        <v>278</v>
      </c>
      <c r="K1380" s="6">
        <v>71</v>
      </c>
      <c r="L1380" s="6">
        <v>278</v>
      </c>
      <c r="M1380" s="6" t="s">
        <v>1106</v>
      </c>
      <c r="N1380" s="6" t="s">
        <v>1092</v>
      </c>
      <c r="O1380" s="6" t="s">
        <v>26</v>
      </c>
      <c r="P1380" s="6" t="s">
        <v>1098</v>
      </c>
      <c r="Q1380" s="6"/>
      <c r="R1380" s="6"/>
    </row>
    <row r="1381" spans="1:18" x14ac:dyDescent="0.25">
      <c r="A1381" s="6" t="s">
        <v>3</v>
      </c>
      <c r="B1381" s="6" t="s">
        <v>15</v>
      </c>
      <c r="C1381" s="6" t="s">
        <v>800</v>
      </c>
      <c r="D1381" s="6" t="s">
        <v>801</v>
      </c>
      <c r="E1381" s="6" t="s">
        <v>97</v>
      </c>
      <c r="F1381" s="6" t="s">
        <v>125</v>
      </c>
      <c r="G1381" s="6">
        <v>70</v>
      </c>
      <c r="H1381" s="6">
        <v>273</v>
      </c>
      <c r="I1381" s="6">
        <v>71</v>
      </c>
      <c r="J1381" s="6">
        <v>278</v>
      </c>
      <c r="K1381" s="6">
        <v>71</v>
      </c>
      <c r="L1381" s="6">
        <v>278</v>
      </c>
      <c r="M1381" s="6" t="s">
        <v>1106</v>
      </c>
      <c r="N1381" s="6" t="s">
        <v>1095</v>
      </c>
      <c r="O1381" s="6" t="s">
        <v>38</v>
      </c>
      <c r="P1381" s="6" t="s">
        <v>1102</v>
      </c>
      <c r="Q1381" s="6"/>
      <c r="R1381" s="6"/>
    </row>
    <row r="1382" spans="1:18" x14ac:dyDescent="0.25">
      <c r="A1382" s="6" t="s">
        <v>3</v>
      </c>
      <c r="B1382" s="6" t="s">
        <v>16</v>
      </c>
      <c r="C1382" s="6" t="s">
        <v>813</v>
      </c>
      <c r="D1382" s="6" t="s">
        <v>814</v>
      </c>
      <c r="E1382" s="6" t="s">
        <v>97</v>
      </c>
      <c r="F1382" s="6" t="s">
        <v>98</v>
      </c>
      <c r="G1382" s="6">
        <v>38</v>
      </c>
      <c r="H1382" s="6">
        <v>164</v>
      </c>
      <c r="I1382" s="6">
        <v>37</v>
      </c>
      <c r="J1382" s="6">
        <v>155</v>
      </c>
      <c r="K1382" s="6">
        <v>38</v>
      </c>
      <c r="L1382" s="6">
        <v>4</v>
      </c>
      <c r="M1382" s="6" t="s">
        <v>1089</v>
      </c>
      <c r="N1382" s="6" t="s">
        <v>1090</v>
      </c>
      <c r="O1382" s="6" t="s">
        <v>26</v>
      </c>
      <c r="P1382" s="6" t="s">
        <v>1099</v>
      </c>
      <c r="Q1382" s="6"/>
      <c r="R1382" s="6"/>
    </row>
    <row r="1383" spans="1:18" x14ac:dyDescent="0.25">
      <c r="A1383" s="6" t="s">
        <v>3</v>
      </c>
      <c r="B1383" s="6" t="s">
        <v>16</v>
      </c>
      <c r="C1383" s="6" t="s">
        <v>813</v>
      </c>
      <c r="D1383" s="6" t="s">
        <v>814</v>
      </c>
      <c r="E1383" s="6" t="s">
        <v>97</v>
      </c>
      <c r="F1383" s="6" t="s">
        <v>98</v>
      </c>
      <c r="G1383" s="6">
        <v>38</v>
      </c>
      <c r="H1383" s="6">
        <v>164</v>
      </c>
      <c r="I1383" s="6">
        <v>37</v>
      </c>
      <c r="J1383" s="6">
        <v>155</v>
      </c>
      <c r="K1383" s="6">
        <v>38</v>
      </c>
      <c r="L1383" s="6">
        <v>4</v>
      </c>
      <c r="M1383" s="6" t="s">
        <v>1089</v>
      </c>
      <c r="N1383" s="6" t="s">
        <v>1092</v>
      </c>
      <c r="O1383" s="6" t="s">
        <v>39</v>
      </c>
      <c r="P1383" s="6" t="s">
        <v>1117</v>
      </c>
      <c r="Q1383" s="6"/>
      <c r="R1383" s="6"/>
    </row>
    <row r="1384" spans="1:18" x14ac:dyDescent="0.25">
      <c r="A1384" s="6" t="s">
        <v>3</v>
      </c>
      <c r="B1384" s="6" t="s">
        <v>16</v>
      </c>
      <c r="C1384" s="6" t="s">
        <v>813</v>
      </c>
      <c r="D1384" s="6" t="s">
        <v>814</v>
      </c>
      <c r="E1384" s="6" t="s">
        <v>97</v>
      </c>
      <c r="F1384" s="6" t="s">
        <v>98</v>
      </c>
      <c r="G1384" s="6">
        <v>38</v>
      </c>
      <c r="H1384" s="6">
        <v>164</v>
      </c>
      <c r="I1384" s="6">
        <v>37</v>
      </c>
      <c r="J1384" s="6">
        <v>155</v>
      </c>
      <c r="K1384" s="6">
        <v>38</v>
      </c>
      <c r="L1384" s="6">
        <v>4</v>
      </c>
      <c r="M1384" s="6" t="s">
        <v>1089</v>
      </c>
      <c r="N1384" s="6" t="s">
        <v>1095</v>
      </c>
      <c r="O1384" s="6" t="s">
        <v>1103</v>
      </c>
      <c r="P1384" s="6" t="s">
        <v>1113</v>
      </c>
      <c r="Q1384" s="6"/>
      <c r="R1384" s="6"/>
    </row>
    <row r="1385" spans="1:18" x14ac:dyDescent="0.25">
      <c r="A1385" s="6" t="s">
        <v>3</v>
      </c>
      <c r="B1385" s="6" t="s">
        <v>16</v>
      </c>
      <c r="C1385" s="6" t="s">
        <v>813</v>
      </c>
      <c r="D1385" s="6" t="s">
        <v>814</v>
      </c>
      <c r="E1385" s="6" t="s">
        <v>97</v>
      </c>
      <c r="F1385" s="6" t="s">
        <v>98</v>
      </c>
      <c r="G1385" s="6">
        <v>38</v>
      </c>
      <c r="H1385" s="6">
        <v>164</v>
      </c>
      <c r="I1385" s="6">
        <v>37</v>
      </c>
      <c r="J1385" s="6">
        <v>155</v>
      </c>
      <c r="K1385" s="6">
        <v>38</v>
      </c>
      <c r="L1385" s="6">
        <v>4</v>
      </c>
      <c r="M1385" s="6" t="s">
        <v>1097</v>
      </c>
      <c r="N1385" s="6" t="s">
        <v>1090</v>
      </c>
      <c r="O1385" s="6" t="s">
        <v>1093</v>
      </c>
      <c r="P1385" s="6" t="s">
        <v>1094</v>
      </c>
      <c r="Q1385" s="6"/>
      <c r="R1385" s="6"/>
    </row>
    <row r="1386" spans="1:18" x14ac:dyDescent="0.25">
      <c r="A1386" s="6" t="s">
        <v>3</v>
      </c>
      <c r="B1386" s="6" t="s">
        <v>16</v>
      </c>
      <c r="C1386" s="6" t="s">
        <v>813</v>
      </c>
      <c r="D1386" s="6" t="s">
        <v>814</v>
      </c>
      <c r="E1386" s="6" t="s">
        <v>97</v>
      </c>
      <c r="F1386" s="6" t="s">
        <v>98</v>
      </c>
      <c r="G1386" s="6">
        <v>38</v>
      </c>
      <c r="H1386" s="6">
        <v>164</v>
      </c>
      <c r="I1386" s="6">
        <v>37</v>
      </c>
      <c r="J1386" s="6">
        <v>155</v>
      </c>
      <c r="K1386" s="6">
        <v>38</v>
      </c>
      <c r="L1386" s="6">
        <v>4</v>
      </c>
      <c r="M1386" s="6" t="s">
        <v>1097</v>
      </c>
      <c r="N1386" s="6" t="s">
        <v>1092</v>
      </c>
      <c r="O1386" s="6" t="s">
        <v>26</v>
      </c>
      <c r="P1386" s="6" t="s">
        <v>1099</v>
      </c>
      <c r="Q1386" s="6"/>
      <c r="R1386" s="6"/>
    </row>
    <row r="1387" spans="1:18" x14ac:dyDescent="0.25">
      <c r="A1387" s="6" t="s">
        <v>3</v>
      </c>
      <c r="B1387" s="6" t="s">
        <v>16</v>
      </c>
      <c r="C1387" s="6" t="s">
        <v>813</v>
      </c>
      <c r="D1387" s="6" t="s">
        <v>814</v>
      </c>
      <c r="E1387" s="6" t="s">
        <v>97</v>
      </c>
      <c r="F1387" s="6" t="s">
        <v>98</v>
      </c>
      <c r="G1387" s="6">
        <v>38</v>
      </c>
      <c r="H1387" s="6">
        <v>164</v>
      </c>
      <c r="I1387" s="6">
        <v>37</v>
      </c>
      <c r="J1387" s="6">
        <v>155</v>
      </c>
      <c r="K1387" s="6">
        <v>38</v>
      </c>
      <c r="L1387" s="6">
        <v>4</v>
      </c>
      <c r="M1387" s="6" t="s">
        <v>1097</v>
      </c>
      <c r="N1387" s="6" t="s">
        <v>1095</v>
      </c>
      <c r="O1387" s="6" t="s">
        <v>36</v>
      </c>
      <c r="P1387" s="6" t="s">
        <v>1105</v>
      </c>
      <c r="Q1387" s="6"/>
      <c r="R1387" s="6"/>
    </row>
    <row r="1388" spans="1:18" x14ac:dyDescent="0.25">
      <c r="A1388" s="6" t="s">
        <v>3</v>
      </c>
      <c r="B1388" s="6" t="s">
        <v>16</v>
      </c>
      <c r="C1388" s="6" t="s">
        <v>813</v>
      </c>
      <c r="D1388" s="6" t="s">
        <v>814</v>
      </c>
      <c r="E1388" s="6" t="s">
        <v>97</v>
      </c>
      <c r="F1388" s="6" t="s">
        <v>98</v>
      </c>
      <c r="G1388" s="6">
        <v>38</v>
      </c>
      <c r="H1388" s="6">
        <v>164</v>
      </c>
      <c r="I1388" s="6">
        <v>37</v>
      </c>
      <c r="J1388" s="6">
        <v>155</v>
      </c>
      <c r="K1388" s="6">
        <v>38</v>
      </c>
      <c r="L1388" s="6">
        <v>4</v>
      </c>
      <c r="M1388" s="6" t="s">
        <v>1101</v>
      </c>
      <c r="N1388" s="6" t="s">
        <v>1090</v>
      </c>
      <c r="O1388" s="6" t="s">
        <v>38</v>
      </c>
      <c r="P1388" s="6" t="s">
        <v>1109</v>
      </c>
      <c r="Q1388" s="6"/>
      <c r="R1388" s="6"/>
    </row>
    <row r="1389" spans="1:18" x14ac:dyDescent="0.25">
      <c r="A1389" s="6" t="s">
        <v>3</v>
      </c>
      <c r="B1389" s="6" t="s">
        <v>16</v>
      </c>
      <c r="C1389" s="6" t="s">
        <v>813</v>
      </c>
      <c r="D1389" s="6" t="s">
        <v>814</v>
      </c>
      <c r="E1389" s="6" t="s">
        <v>97</v>
      </c>
      <c r="F1389" s="6" t="s">
        <v>98</v>
      </c>
      <c r="G1389" s="6">
        <v>38</v>
      </c>
      <c r="H1389" s="6">
        <v>164</v>
      </c>
      <c r="I1389" s="6">
        <v>37</v>
      </c>
      <c r="J1389" s="6">
        <v>155</v>
      </c>
      <c r="K1389" s="6">
        <v>38</v>
      </c>
      <c r="L1389" s="6">
        <v>4</v>
      </c>
      <c r="M1389" s="6" t="s">
        <v>1101</v>
      </c>
      <c r="N1389" s="6" t="s">
        <v>1092</v>
      </c>
      <c r="O1389" s="6" t="s">
        <v>1103</v>
      </c>
      <c r="P1389" s="6" t="s">
        <v>1113</v>
      </c>
      <c r="Q1389" s="6"/>
      <c r="R1389" s="6"/>
    </row>
    <row r="1390" spans="1:18" x14ac:dyDescent="0.25">
      <c r="A1390" s="6" t="s">
        <v>3</v>
      </c>
      <c r="B1390" s="6" t="s">
        <v>16</v>
      </c>
      <c r="C1390" s="6" t="s">
        <v>813</v>
      </c>
      <c r="D1390" s="6" t="s">
        <v>814</v>
      </c>
      <c r="E1390" s="6" t="s">
        <v>97</v>
      </c>
      <c r="F1390" s="6" t="s">
        <v>98</v>
      </c>
      <c r="G1390" s="6">
        <v>38</v>
      </c>
      <c r="H1390" s="6">
        <v>164</v>
      </c>
      <c r="I1390" s="6">
        <v>37</v>
      </c>
      <c r="J1390" s="6">
        <v>155</v>
      </c>
      <c r="K1390" s="6">
        <v>38</v>
      </c>
      <c r="L1390" s="6">
        <v>4</v>
      </c>
      <c r="M1390" s="6" t="s">
        <v>1101</v>
      </c>
      <c r="N1390" s="6" t="s">
        <v>1095</v>
      </c>
      <c r="O1390" s="6" t="s">
        <v>36</v>
      </c>
      <c r="P1390" s="6" t="s">
        <v>1096</v>
      </c>
      <c r="Q1390" s="6"/>
      <c r="R1390" s="6"/>
    </row>
    <row r="1391" spans="1:18" x14ac:dyDescent="0.25">
      <c r="A1391" s="6" t="s">
        <v>3</v>
      </c>
      <c r="B1391" s="6" t="s">
        <v>16</v>
      </c>
      <c r="C1391" s="6" t="s">
        <v>813</v>
      </c>
      <c r="D1391" s="6" t="s">
        <v>814</v>
      </c>
      <c r="E1391" s="6" t="s">
        <v>97</v>
      </c>
      <c r="F1391" s="6" t="s">
        <v>98</v>
      </c>
      <c r="G1391" s="6">
        <v>38</v>
      </c>
      <c r="H1391" s="6">
        <v>164</v>
      </c>
      <c r="I1391" s="6">
        <v>37</v>
      </c>
      <c r="J1391" s="6">
        <v>155</v>
      </c>
      <c r="K1391" s="6">
        <v>38</v>
      </c>
      <c r="L1391" s="6">
        <v>4</v>
      </c>
      <c r="M1391" s="6" t="s">
        <v>1106</v>
      </c>
      <c r="N1391" s="6" t="s">
        <v>1090</v>
      </c>
      <c r="O1391" s="6" t="s">
        <v>38</v>
      </c>
      <c r="P1391" s="6" t="s">
        <v>1102</v>
      </c>
      <c r="Q1391" s="6"/>
      <c r="R1391" s="6"/>
    </row>
    <row r="1392" spans="1:18" x14ac:dyDescent="0.25">
      <c r="A1392" s="6" t="s">
        <v>3</v>
      </c>
      <c r="B1392" s="6" t="s">
        <v>16</v>
      </c>
      <c r="C1392" s="6" t="s">
        <v>813</v>
      </c>
      <c r="D1392" s="6" t="s">
        <v>814</v>
      </c>
      <c r="E1392" s="6" t="s">
        <v>97</v>
      </c>
      <c r="F1392" s="6" t="s">
        <v>98</v>
      </c>
      <c r="G1392" s="6">
        <v>38</v>
      </c>
      <c r="H1392" s="6">
        <v>164</v>
      </c>
      <c r="I1392" s="6">
        <v>37</v>
      </c>
      <c r="J1392" s="6">
        <v>155</v>
      </c>
      <c r="K1392" s="6">
        <v>38</v>
      </c>
      <c r="L1392" s="6">
        <v>4</v>
      </c>
      <c r="M1392" s="6" t="s">
        <v>1106</v>
      </c>
      <c r="N1392" s="6" t="s">
        <v>1092</v>
      </c>
      <c r="O1392" s="6" t="s">
        <v>26</v>
      </c>
      <c r="P1392" s="6" t="s">
        <v>1098</v>
      </c>
      <c r="Q1392" s="6"/>
      <c r="R1392" s="6"/>
    </row>
    <row r="1393" spans="1:18" x14ac:dyDescent="0.25">
      <c r="A1393" s="6" t="s">
        <v>3</v>
      </c>
      <c r="B1393" s="6" t="s">
        <v>16</v>
      </c>
      <c r="C1393" s="6" t="s">
        <v>813</v>
      </c>
      <c r="D1393" s="6" t="s">
        <v>814</v>
      </c>
      <c r="E1393" s="6" t="s">
        <v>97</v>
      </c>
      <c r="F1393" s="6" t="s">
        <v>98</v>
      </c>
      <c r="G1393" s="6">
        <v>38</v>
      </c>
      <c r="H1393" s="6">
        <v>164</v>
      </c>
      <c r="I1393" s="6">
        <v>37</v>
      </c>
      <c r="J1393" s="6">
        <v>155</v>
      </c>
      <c r="K1393" s="6">
        <v>38</v>
      </c>
      <c r="L1393" s="6">
        <v>4</v>
      </c>
      <c r="M1393" s="6" t="s">
        <v>1106</v>
      </c>
      <c r="N1393" s="6" t="s">
        <v>1095</v>
      </c>
      <c r="O1393" s="6" t="s">
        <v>1103</v>
      </c>
      <c r="P1393" s="6" t="s">
        <v>1104</v>
      </c>
      <c r="Q1393" s="6"/>
      <c r="R1393" s="6"/>
    </row>
    <row r="1394" spans="1:18" x14ac:dyDescent="0.25">
      <c r="A1394" s="6" t="s">
        <v>3</v>
      </c>
      <c r="B1394" s="6" t="s">
        <v>17</v>
      </c>
      <c r="C1394" s="6" t="s">
        <v>761</v>
      </c>
      <c r="D1394" s="6" t="s">
        <v>762</v>
      </c>
      <c r="E1394" s="6" t="s">
        <v>209</v>
      </c>
      <c r="F1394" s="6" t="s">
        <v>125</v>
      </c>
      <c r="G1394" s="6">
        <v>32</v>
      </c>
      <c r="H1394" s="6">
        <v>156</v>
      </c>
      <c r="I1394" s="6">
        <v>9</v>
      </c>
      <c r="J1394" s="6">
        <v>58</v>
      </c>
      <c r="K1394" s="6">
        <v>9</v>
      </c>
      <c r="L1394" s="6">
        <v>58</v>
      </c>
      <c r="M1394" s="6" t="s">
        <v>1089</v>
      </c>
      <c r="N1394" s="6" t="s">
        <v>1090</v>
      </c>
      <c r="O1394" s="6" t="s">
        <v>38</v>
      </c>
      <c r="P1394" s="6" t="s">
        <v>1091</v>
      </c>
      <c r="Q1394" s="6"/>
      <c r="R1394" s="6"/>
    </row>
    <row r="1395" spans="1:18" x14ac:dyDescent="0.25">
      <c r="A1395" s="6" t="s">
        <v>3</v>
      </c>
      <c r="B1395" s="6" t="s">
        <v>17</v>
      </c>
      <c r="C1395" s="6" t="s">
        <v>761</v>
      </c>
      <c r="D1395" s="6" t="s">
        <v>762</v>
      </c>
      <c r="E1395" s="6" t="s">
        <v>209</v>
      </c>
      <c r="F1395" s="6" t="s">
        <v>125</v>
      </c>
      <c r="G1395" s="6">
        <v>32</v>
      </c>
      <c r="H1395" s="6">
        <v>156</v>
      </c>
      <c r="I1395" s="6">
        <v>9</v>
      </c>
      <c r="J1395" s="6">
        <v>58</v>
      </c>
      <c r="K1395" s="6">
        <v>9</v>
      </c>
      <c r="L1395" s="6">
        <v>58</v>
      </c>
      <c r="M1395" s="6" t="s">
        <v>1089</v>
      </c>
      <c r="N1395" s="6" t="s">
        <v>1092</v>
      </c>
      <c r="O1395" s="6" t="s">
        <v>1093</v>
      </c>
      <c r="P1395" s="6" t="s">
        <v>1094</v>
      </c>
      <c r="Q1395" s="6"/>
      <c r="R1395" s="6"/>
    </row>
    <row r="1396" spans="1:18" x14ac:dyDescent="0.25">
      <c r="A1396" s="6" t="s">
        <v>3</v>
      </c>
      <c r="B1396" s="6" t="s">
        <v>17</v>
      </c>
      <c r="C1396" s="6" t="s">
        <v>761</v>
      </c>
      <c r="D1396" s="6" t="s">
        <v>762</v>
      </c>
      <c r="E1396" s="6" t="s">
        <v>209</v>
      </c>
      <c r="F1396" s="6" t="s">
        <v>125</v>
      </c>
      <c r="G1396" s="6">
        <v>32</v>
      </c>
      <c r="H1396" s="6">
        <v>156</v>
      </c>
      <c r="I1396" s="6">
        <v>9</v>
      </c>
      <c r="J1396" s="6">
        <v>58</v>
      </c>
      <c r="K1396" s="6">
        <v>9</v>
      </c>
      <c r="L1396" s="6">
        <v>58</v>
      </c>
      <c r="M1396" s="6" t="s">
        <v>1089</v>
      </c>
      <c r="N1396" s="6" t="s">
        <v>1095</v>
      </c>
      <c r="O1396" s="6" t="s">
        <v>1103</v>
      </c>
      <c r="P1396" s="6" t="s">
        <v>1104</v>
      </c>
      <c r="Q1396" s="6"/>
      <c r="R1396" s="6"/>
    </row>
    <row r="1397" spans="1:18" x14ac:dyDescent="0.25">
      <c r="A1397" s="6" t="s">
        <v>3</v>
      </c>
      <c r="B1397" s="6" t="s">
        <v>17</v>
      </c>
      <c r="C1397" s="6" t="s">
        <v>761</v>
      </c>
      <c r="D1397" s="6" t="s">
        <v>762</v>
      </c>
      <c r="E1397" s="6" t="s">
        <v>209</v>
      </c>
      <c r="F1397" s="6" t="s">
        <v>125</v>
      </c>
      <c r="G1397" s="6">
        <v>32</v>
      </c>
      <c r="H1397" s="6">
        <v>156</v>
      </c>
      <c r="I1397" s="6">
        <v>9</v>
      </c>
      <c r="J1397" s="6">
        <v>58</v>
      </c>
      <c r="K1397" s="6">
        <v>9</v>
      </c>
      <c r="L1397" s="6">
        <v>58</v>
      </c>
      <c r="M1397" s="6" t="s">
        <v>1097</v>
      </c>
      <c r="N1397" s="6" t="s">
        <v>1090</v>
      </c>
      <c r="O1397" s="6" t="s">
        <v>1103</v>
      </c>
      <c r="P1397" s="6" t="s">
        <v>1104</v>
      </c>
      <c r="Q1397" s="6"/>
      <c r="R1397" s="6"/>
    </row>
    <row r="1398" spans="1:18" x14ac:dyDescent="0.25">
      <c r="A1398" s="6" t="s">
        <v>3</v>
      </c>
      <c r="B1398" s="6" t="s">
        <v>17</v>
      </c>
      <c r="C1398" s="6" t="s">
        <v>761</v>
      </c>
      <c r="D1398" s="6" t="s">
        <v>762</v>
      </c>
      <c r="E1398" s="6" t="s">
        <v>209</v>
      </c>
      <c r="F1398" s="6" t="s">
        <v>125</v>
      </c>
      <c r="G1398" s="6">
        <v>32</v>
      </c>
      <c r="H1398" s="6">
        <v>156</v>
      </c>
      <c r="I1398" s="6">
        <v>9</v>
      </c>
      <c r="J1398" s="6">
        <v>58</v>
      </c>
      <c r="K1398" s="6">
        <v>9</v>
      </c>
      <c r="L1398" s="6">
        <v>58</v>
      </c>
      <c r="M1398" s="6" t="s">
        <v>1097</v>
      </c>
      <c r="N1398" s="6" t="s">
        <v>1092</v>
      </c>
      <c r="O1398" s="6" t="s">
        <v>38</v>
      </c>
      <c r="P1398" s="6" t="s">
        <v>1091</v>
      </c>
      <c r="Q1398" s="6"/>
      <c r="R1398" s="6"/>
    </row>
    <row r="1399" spans="1:18" x14ac:dyDescent="0.25">
      <c r="A1399" s="6" t="s">
        <v>3</v>
      </c>
      <c r="B1399" s="6" t="s">
        <v>17</v>
      </c>
      <c r="C1399" s="6" t="s">
        <v>761</v>
      </c>
      <c r="D1399" s="6" t="s">
        <v>762</v>
      </c>
      <c r="E1399" s="6" t="s">
        <v>209</v>
      </c>
      <c r="F1399" s="6" t="s">
        <v>125</v>
      </c>
      <c r="G1399" s="6">
        <v>32</v>
      </c>
      <c r="H1399" s="6">
        <v>156</v>
      </c>
      <c r="I1399" s="6">
        <v>9</v>
      </c>
      <c r="J1399" s="6">
        <v>58</v>
      </c>
      <c r="K1399" s="6">
        <v>9</v>
      </c>
      <c r="L1399" s="6">
        <v>58</v>
      </c>
      <c r="M1399" s="6" t="s">
        <v>1097</v>
      </c>
      <c r="N1399" s="6" t="s">
        <v>1095</v>
      </c>
      <c r="O1399" s="6" t="s">
        <v>38</v>
      </c>
      <c r="P1399" s="6" t="s">
        <v>1110</v>
      </c>
      <c r="Q1399" s="6"/>
      <c r="R1399" s="6"/>
    </row>
    <row r="1400" spans="1:18" x14ac:dyDescent="0.25">
      <c r="A1400" s="6" t="s">
        <v>3</v>
      </c>
      <c r="B1400" s="6" t="s">
        <v>17</v>
      </c>
      <c r="C1400" s="6" t="s">
        <v>761</v>
      </c>
      <c r="D1400" s="6" t="s">
        <v>762</v>
      </c>
      <c r="E1400" s="6" t="s">
        <v>209</v>
      </c>
      <c r="F1400" s="6" t="s">
        <v>125</v>
      </c>
      <c r="G1400" s="6">
        <v>32</v>
      </c>
      <c r="H1400" s="6">
        <v>156</v>
      </c>
      <c r="I1400" s="6">
        <v>9</v>
      </c>
      <c r="J1400" s="6">
        <v>58</v>
      </c>
      <c r="K1400" s="6">
        <v>9</v>
      </c>
      <c r="L1400" s="6">
        <v>58</v>
      </c>
      <c r="M1400" s="6" t="s">
        <v>1101</v>
      </c>
      <c r="N1400" s="6" t="s">
        <v>1090</v>
      </c>
      <c r="O1400" s="6" t="s">
        <v>1103</v>
      </c>
      <c r="P1400" s="6" t="s">
        <v>1104</v>
      </c>
      <c r="Q1400" s="6"/>
      <c r="R1400" s="6"/>
    </row>
    <row r="1401" spans="1:18" x14ac:dyDescent="0.25">
      <c r="A1401" s="6" t="s">
        <v>3</v>
      </c>
      <c r="B1401" s="6" t="s">
        <v>17</v>
      </c>
      <c r="C1401" s="6" t="s">
        <v>761</v>
      </c>
      <c r="D1401" s="6" t="s">
        <v>762</v>
      </c>
      <c r="E1401" s="6" t="s">
        <v>209</v>
      </c>
      <c r="F1401" s="6" t="s">
        <v>125</v>
      </c>
      <c r="G1401" s="6">
        <v>32</v>
      </c>
      <c r="H1401" s="6">
        <v>156</v>
      </c>
      <c r="I1401" s="6">
        <v>9</v>
      </c>
      <c r="J1401" s="6">
        <v>58</v>
      </c>
      <c r="K1401" s="6">
        <v>9</v>
      </c>
      <c r="L1401" s="6">
        <v>58</v>
      </c>
      <c r="M1401" s="6" t="s">
        <v>1101</v>
      </c>
      <c r="N1401" s="6" t="s">
        <v>1092</v>
      </c>
      <c r="O1401" s="6" t="s">
        <v>36</v>
      </c>
      <c r="P1401" s="6" t="s">
        <v>1105</v>
      </c>
      <c r="Q1401" s="6"/>
      <c r="R1401" s="6"/>
    </row>
    <row r="1402" spans="1:18" x14ac:dyDescent="0.25">
      <c r="A1402" s="6" t="s">
        <v>3</v>
      </c>
      <c r="B1402" s="6" t="s">
        <v>17</v>
      </c>
      <c r="C1402" s="6" t="s">
        <v>761</v>
      </c>
      <c r="D1402" s="6" t="s">
        <v>762</v>
      </c>
      <c r="E1402" s="6" t="s">
        <v>209</v>
      </c>
      <c r="F1402" s="6" t="s">
        <v>125</v>
      </c>
      <c r="G1402" s="6">
        <v>32</v>
      </c>
      <c r="H1402" s="6">
        <v>156</v>
      </c>
      <c r="I1402" s="6">
        <v>9</v>
      </c>
      <c r="J1402" s="6">
        <v>58</v>
      </c>
      <c r="K1402" s="6">
        <v>9</v>
      </c>
      <c r="L1402" s="6">
        <v>58</v>
      </c>
      <c r="M1402" s="6" t="s">
        <v>1101</v>
      </c>
      <c r="N1402" s="6" t="s">
        <v>1095</v>
      </c>
      <c r="O1402" s="6" t="s">
        <v>1093</v>
      </c>
      <c r="P1402" s="6" t="s">
        <v>1094</v>
      </c>
      <c r="Q1402" s="6"/>
      <c r="R1402" s="6"/>
    </row>
    <row r="1403" spans="1:18" x14ac:dyDescent="0.25">
      <c r="A1403" s="6" t="s">
        <v>3</v>
      </c>
      <c r="B1403" s="6" t="s">
        <v>17</v>
      </c>
      <c r="C1403" s="6" t="s">
        <v>761</v>
      </c>
      <c r="D1403" s="6" t="s">
        <v>762</v>
      </c>
      <c r="E1403" s="6" t="s">
        <v>209</v>
      </c>
      <c r="F1403" s="6" t="s">
        <v>125</v>
      </c>
      <c r="G1403" s="6">
        <v>32</v>
      </c>
      <c r="H1403" s="6">
        <v>156</v>
      </c>
      <c r="I1403" s="6">
        <v>9</v>
      </c>
      <c r="J1403" s="6">
        <v>58</v>
      </c>
      <c r="K1403" s="6">
        <v>9</v>
      </c>
      <c r="L1403" s="6">
        <v>58</v>
      </c>
      <c r="M1403" s="6" t="s">
        <v>1106</v>
      </c>
      <c r="N1403" s="6" t="s">
        <v>1090</v>
      </c>
      <c r="O1403" s="6" t="s">
        <v>26</v>
      </c>
      <c r="P1403" s="6" t="s">
        <v>1100</v>
      </c>
      <c r="Q1403" s="6"/>
      <c r="R1403" s="6"/>
    </row>
    <row r="1404" spans="1:18" x14ac:dyDescent="0.25">
      <c r="A1404" s="6" t="s">
        <v>3</v>
      </c>
      <c r="B1404" s="6" t="s">
        <v>17</v>
      </c>
      <c r="C1404" s="6" t="s">
        <v>761</v>
      </c>
      <c r="D1404" s="6" t="s">
        <v>762</v>
      </c>
      <c r="E1404" s="6" t="s">
        <v>209</v>
      </c>
      <c r="F1404" s="6" t="s">
        <v>125</v>
      </c>
      <c r="G1404" s="6">
        <v>32</v>
      </c>
      <c r="H1404" s="6">
        <v>156</v>
      </c>
      <c r="I1404" s="6">
        <v>9</v>
      </c>
      <c r="J1404" s="6">
        <v>58</v>
      </c>
      <c r="K1404" s="6">
        <v>9</v>
      </c>
      <c r="L1404" s="6">
        <v>58</v>
      </c>
      <c r="M1404" s="6" t="s">
        <v>1106</v>
      </c>
      <c r="N1404" s="6" t="s">
        <v>1092</v>
      </c>
      <c r="O1404" s="6" t="s">
        <v>26</v>
      </c>
      <c r="P1404" s="6" t="s">
        <v>1098</v>
      </c>
      <c r="Q1404" s="6"/>
      <c r="R1404" s="6"/>
    </row>
    <row r="1405" spans="1:18" x14ac:dyDescent="0.25">
      <c r="A1405" s="6" t="s">
        <v>3</v>
      </c>
      <c r="B1405" s="6" t="s">
        <v>17</v>
      </c>
      <c r="C1405" s="6" t="s">
        <v>761</v>
      </c>
      <c r="D1405" s="6" t="s">
        <v>762</v>
      </c>
      <c r="E1405" s="6" t="s">
        <v>209</v>
      </c>
      <c r="F1405" s="6" t="s">
        <v>125</v>
      </c>
      <c r="G1405" s="6">
        <v>32</v>
      </c>
      <c r="H1405" s="6">
        <v>156</v>
      </c>
      <c r="I1405" s="6">
        <v>9</v>
      </c>
      <c r="J1405" s="6">
        <v>58</v>
      </c>
      <c r="K1405" s="6">
        <v>9</v>
      </c>
      <c r="L1405" s="6">
        <v>58</v>
      </c>
      <c r="M1405" s="6" t="s">
        <v>1106</v>
      </c>
      <c r="N1405" s="6" t="s">
        <v>1095</v>
      </c>
      <c r="O1405" s="6" t="s">
        <v>1103</v>
      </c>
      <c r="P1405" s="6" t="s">
        <v>1104</v>
      </c>
      <c r="Q1405" s="6"/>
      <c r="R1405" s="6"/>
    </row>
    <row r="1406" spans="1:18" x14ac:dyDescent="0.25">
      <c r="A1406" s="6" t="s">
        <v>3</v>
      </c>
      <c r="B1406" s="6" t="s">
        <v>18</v>
      </c>
      <c r="C1406" s="6" t="s">
        <v>809</v>
      </c>
      <c r="D1406" s="6" t="s">
        <v>810</v>
      </c>
      <c r="E1406" s="6" t="s">
        <v>97</v>
      </c>
      <c r="F1406" s="6" t="s">
        <v>98</v>
      </c>
      <c r="G1406" s="6">
        <v>12</v>
      </c>
      <c r="H1406" s="6">
        <v>52</v>
      </c>
      <c r="I1406" s="6">
        <v>10</v>
      </c>
      <c r="J1406" s="6">
        <v>44</v>
      </c>
      <c r="K1406" s="6">
        <v>10</v>
      </c>
      <c r="L1406" s="6">
        <v>44</v>
      </c>
      <c r="M1406" s="6" t="s">
        <v>1089</v>
      </c>
      <c r="N1406" s="6" t="s">
        <v>1090</v>
      </c>
      <c r="O1406" s="6" t="s">
        <v>38</v>
      </c>
      <c r="P1406" s="6" t="s">
        <v>1091</v>
      </c>
      <c r="Q1406" s="6"/>
      <c r="R1406" s="6"/>
    </row>
    <row r="1407" spans="1:18" x14ac:dyDescent="0.25">
      <c r="A1407" s="6" t="s">
        <v>3</v>
      </c>
      <c r="B1407" s="6" t="s">
        <v>18</v>
      </c>
      <c r="C1407" s="6" t="s">
        <v>809</v>
      </c>
      <c r="D1407" s="6" t="s">
        <v>810</v>
      </c>
      <c r="E1407" s="6" t="s">
        <v>97</v>
      </c>
      <c r="F1407" s="6" t="s">
        <v>98</v>
      </c>
      <c r="G1407" s="6">
        <v>12</v>
      </c>
      <c r="H1407" s="6">
        <v>52</v>
      </c>
      <c r="I1407" s="6">
        <v>10</v>
      </c>
      <c r="J1407" s="6">
        <v>44</v>
      </c>
      <c r="K1407" s="6">
        <v>10</v>
      </c>
      <c r="L1407" s="6">
        <v>44</v>
      </c>
      <c r="M1407" s="6" t="s">
        <v>1089</v>
      </c>
      <c r="N1407" s="6" t="s">
        <v>1092</v>
      </c>
      <c r="O1407" s="6" t="s">
        <v>1103</v>
      </c>
      <c r="P1407" s="6" t="s">
        <v>1104</v>
      </c>
      <c r="Q1407" s="6"/>
      <c r="R1407" s="6"/>
    </row>
    <row r="1408" spans="1:18" x14ac:dyDescent="0.25">
      <c r="A1408" s="6" t="s">
        <v>3</v>
      </c>
      <c r="B1408" s="6" t="s">
        <v>18</v>
      </c>
      <c r="C1408" s="6" t="s">
        <v>809</v>
      </c>
      <c r="D1408" s="6" t="s">
        <v>810</v>
      </c>
      <c r="E1408" s="6" t="s">
        <v>97</v>
      </c>
      <c r="F1408" s="6" t="s">
        <v>98</v>
      </c>
      <c r="G1408" s="6">
        <v>12</v>
      </c>
      <c r="H1408" s="6">
        <v>52</v>
      </c>
      <c r="I1408" s="6">
        <v>10</v>
      </c>
      <c r="J1408" s="6">
        <v>44</v>
      </c>
      <c r="K1408" s="6">
        <v>10</v>
      </c>
      <c r="L1408" s="6">
        <v>44</v>
      </c>
      <c r="M1408" s="6" t="s">
        <v>1089</v>
      </c>
      <c r="N1408" s="6" t="s">
        <v>1095</v>
      </c>
      <c r="O1408" s="6" t="s">
        <v>26</v>
      </c>
      <c r="P1408" s="6" t="s">
        <v>1100</v>
      </c>
      <c r="Q1408" s="6"/>
      <c r="R1408" s="6"/>
    </row>
    <row r="1409" spans="1:18" x14ac:dyDescent="0.25">
      <c r="A1409" s="6" t="s">
        <v>3</v>
      </c>
      <c r="B1409" s="6" t="s">
        <v>18</v>
      </c>
      <c r="C1409" s="6" t="s">
        <v>809</v>
      </c>
      <c r="D1409" s="6" t="s">
        <v>810</v>
      </c>
      <c r="E1409" s="6" t="s">
        <v>97</v>
      </c>
      <c r="F1409" s="6" t="s">
        <v>98</v>
      </c>
      <c r="G1409" s="6">
        <v>12</v>
      </c>
      <c r="H1409" s="6">
        <v>52</v>
      </c>
      <c r="I1409" s="6">
        <v>10</v>
      </c>
      <c r="J1409" s="6">
        <v>44</v>
      </c>
      <c r="K1409" s="6">
        <v>10</v>
      </c>
      <c r="L1409" s="6">
        <v>44</v>
      </c>
      <c r="M1409" s="6" t="s">
        <v>1097</v>
      </c>
      <c r="N1409" s="6" t="s">
        <v>1090</v>
      </c>
      <c r="O1409" s="6" t="s">
        <v>36</v>
      </c>
      <c r="P1409" s="6" t="s">
        <v>1096</v>
      </c>
      <c r="Q1409" s="6"/>
      <c r="R1409" s="6"/>
    </row>
    <row r="1410" spans="1:18" x14ac:dyDescent="0.25">
      <c r="A1410" s="6" t="s">
        <v>3</v>
      </c>
      <c r="B1410" s="6" t="s">
        <v>18</v>
      </c>
      <c r="C1410" s="6" t="s">
        <v>809</v>
      </c>
      <c r="D1410" s="6" t="s">
        <v>810</v>
      </c>
      <c r="E1410" s="6" t="s">
        <v>97</v>
      </c>
      <c r="F1410" s="6" t="s">
        <v>98</v>
      </c>
      <c r="G1410" s="6">
        <v>12</v>
      </c>
      <c r="H1410" s="6">
        <v>52</v>
      </c>
      <c r="I1410" s="6">
        <v>10</v>
      </c>
      <c r="J1410" s="6">
        <v>44</v>
      </c>
      <c r="K1410" s="6">
        <v>10</v>
      </c>
      <c r="L1410" s="6">
        <v>44</v>
      </c>
      <c r="M1410" s="6" t="s">
        <v>1097</v>
      </c>
      <c r="N1410" s="6" t="s">
        <v>1092</v>
      </c>
      <c r="O1410" s="6" t="s">
        <v>38</v>
      </c>
      <c r="P1410" s="6" t="s">
        <v>1109</v>
      </c>
      <c r="Q1410" s="6"/>
      <c r="R1410" s="6"/>
    </row>
    <row r="1411" spans="1:18" x14ac:dyDescent="0.25">
      <c r="A1411" s="6" t="s">
        <v>3</v>
      </c>
      <c r="B1411" s="6" t="s">
        <v>18</v>
      </c>
      <c r="C1411" s="6" t="s">
        <v>809</v>
      </c>
      <c r="D1411" s="6" t="s">
        <v>810</v>
      </c>
      <c r="E1411" s="6" t="s">
        <v>97</v>
      </c>
      <c r="F1411" s="6" t="s">
        <v>98</v>
      </c>
      <c r="G1411" s="6">
        <v>12</v>
      </c>
      <c r="H1411" s="6">
        <v>52</v>
      </c>
      <c r="I1411" s="6">
        <v>10</v>
      </c>
      <c r="J1411" s="6">
        <v>44</v>
      </c>
      <c r="K1411" s="6">
        <v>10</v>
      </c>
      <c r="L1411" s="6">
        <v>44</v>
      </c>
      <c r="M1411" s="6" t="s">
        <v>1097</v>
      </c>
      <c r="N1411" s="6" t="s">
        <v>1095</v>
      </c>
      <c r="O1411" s="6" t="s">
        <v>47</v>
      </c>
      <c r="P1411" s="6" t="s">
        <v>1122</v>
      </c>
      <c r="Q1411" s="6"/>
      <c r="R1411" s="6"/>
    </row>
    <row r="1412" spans="1:18" x14ac:dyDescent="0.25">
      <c r="A1412" s="6" t="s">
        <v>3</v>
      </c>
      <c r="B1412" s="6" t="s">
        <v>18</v>
      </c>
      <c r="C1412" s="6" t="s">
        <v>809</v>
      </c>
      <c r="D1412" s="6" t="s">
        <v>810</v>
      </c>
      <c r="E1412" s="6" t="s">
        <v>97</v>
      </c>
      <c r="F1412" s="6" t="s">
        <v>98</v>
      </c>
      <c r="G1412" s="6">
        <v>12</v>
      </c>
      <c r="H1412" s="6">
        <v>52</v>
      </c>
      <c r="I1412" s="6">
        <v>10</v>
      </c>
      <c r="J1412" s="6">
        <v>44</v>
      </c>
      <c r="K1412" s="6">
        <v>10</v>
      </c>
      <c r="L1412" s="6">
        <v>44</v>
      </c>
      <c r="M1412" s="6" t="s">
        <v>1101</v>
      </c>
      <c r="N1412" s="6" t="s">
        <v>1090</v>
      </c>
      <c r="O1412" s="6" t="s">
        <v>38</v>
      </c>
      <c r="P1412" s="6" t="s">
        <v>1091</v>
      </c>
      <c r="Q1412" s="6"/>
      <c r="R1412" s="6"/>
    </row>
    <row r="1413" spans="1:18" x14ac:dyDescent="0.25">
      <c r="A1413" s="6" t="s">
        <v>3</v>
      </c>
      <c r="B1413" s="6" t="s">
        <v>18</v>
      </c>
      <c r="C1413" s="6" t="s">
        <v>809</v>
      </c>
      <c r="D1413" s="6" t="s">
        <v>810</v>
      </c>
      <c r="E1413" s="6" t="s">
        <v>97</v>
      </c>
      <c r="F1413" s="6" t="s">
        <v>98</v>
      </c>
      <c r="G1413" s="6">
        <v>12</v>
      </c>
      <c r="H1413" s="6">
        <v>52</v>
      </c>
      <c r="I1413" s="6">
        <v>10</v>
      </c>
      <c r="J1413" s="6">
        <v>44</v>
      </c>
      <c r="K1413" s="6">
        <v>10</v>
      </c>
      <c r="L1413" s="6">
        <v>44</v>
      </c>
      <c r="M1413" s="6" t="s">
        <v>1101</v>
      </c>
      <c r="N1413" s="6" t="s">
        <v>1092</v>
      </c>
      <c r="O1413" s="6" t="s">
        <v>1093</v>
      </c>
      <c r="P1413" s="6" t="s">
        <v>1094</v>
      </c>
      <c r="Q1413" s="6"/>
      <c r="R1413" s="6"/>
    </row>
    <row r="1414" spans="1:18" x14ac:dyDescent="0.25">
      <c r="A1414" s="6" t="s">
        <v>3</v>
      </c>
      <c r="B1414" s="6" t="s">
        <v>18</v>
      </c>
      <c r="C1414" s="6" t="s">
        <v>809</v>
      </c>
      <c r="D1414" s="6" t="s">
        <v>810</v>
      </c>
      <c r="E1414" s="6" t="s">
        <v>97</v>
      </c>
      <c r="F1414" s="6" t="s">
        <v>98</v>
      </c>
      <c r="G1414" s="6">
        <v>12</v>
      </c>
      <c r="H1414" s="6">
        <v>52</v>
      </c>
      <c r="I1414" s="6">
        <v>10</v>
      </c>
      <c r="J1414" s="6">
        <v>44</v>
      </c>
      <c r="K1414" s="6">
        <v>10</v>
      </c>
      <c r="L1414" s="6">
        <v>44</v>
      </c>
      <c r="M1414" s="6" t="s">
        <v>1101</v>
      </c>
      <c r="N1414" s="6" t="s">
        <v>1095</v>
      </c>
      <c r="O1414" s="6" t="s">
        <v>36</v>
      </c>
      <c r="P1414" s="6" t="s">
        <v>1096</v>
      </c>
      <c r="Q1414" s="6"/>
      <c r="R1414" s="6"/>
    </row>
    <row r="1415" spans="1:18" x14ac:dyDescent="0.25">
      <c r="A1415" s="6" t="s">
        <v>3</v>
      </c>
      <c r="B1415" s="6" t="s">
        <v>18</v>
      </c>
      <c r="C1415" s="6" t="s">
        <v>809</v>
      </c>
      <c r="D1415" s="6" t="s">
        <v>810</v>
      </c>
      <c r="E1415" s="6" t="s">
        <v>97</v>
      </c>
      <c r="F1415" s="6" t="s">
        <v>98</v>
      </c>
      <c r="G1415" s="6">
        <v>12</v>
      </c>
      <c r="H1415" s="6">
        <v>52</v>
      </c>
      <c r="I1415" s="6">
        <v>10</v>
      </c>
      <c r="J1415" s="6">
        <v>44</v>
      </c>
      <c r="K1415" s="6">
        <v>10</v>
      </c>
      <c r="L1415" s="6">
        <v>44</v>
      </c>
      <c r="M1415" s="6" t="s">
        <v>1106</v>
      </c>
      <c r="N1415" s="6" t="s">
        <v>1090</v>
      </c>
      <c r="O1415" s="6" t="s">
        <v>38</v>
      </c>
      <c r="P1415" s="6" t="s">
        <v>1110</v>
      </c>
      <c r="Q1415" s="6"/>
      <c r="R1415" s="6"/>
    </row>
    <row r="1416" spans="1:18" x14ac:dyDescent="0.25">
      <c r="A1416" s="6" t="s">
        <v>3</v>
      </c>
      <c r="B1416" s="6" t="s">
        <v>18</v>
      </c>
      <c r="C1416" s="6" t="s">
        <v>809</v>
      </c>
      <c r="D1416" s="6" t="s">
        <v>810</v>
      </c>
      <c r="E1416" s="6" t="s">
        <v>97</v>
      </c>
      <c r="F1416" s="6" t="s">
        <v>98</v>
      </c>
      <c r="G1416" s="6">
        <v>12</v>
      </c>
      <c r="H1416" s="6">
        <v>52</v>
      </c>
      <c r="I1416" s="6">
        <v>10</v>
      </c>
      <c r="J1416" s="6">
        <v>44</v>
      </c>
      <c r="K1416" s="6">
        <v>10</v>
      </c>
      <c r="L1416" s="6">
        <v>44</v>
      </c>
      <c r="M1416" s="6" t="s">
        <v>1106</v>
      </c>
      <c r="N1416" s="6" t="s">
        <v>1092</v>
      </c>
      <c r="O1416" s="6" t="s">
        <v>26</v>
      </c>
      <c r="P1416" s="6" t="s">
        <v>1100</v>
      </c>
      <c r="Q1416" s="6"/>
      <c r="R1416" s="6"/>
    </row>
    <row r="1417" spans="1:18" x14ac:dyDescent="0.25">
      <c r="A1417" s="6" t="s">
        <v>3</v>
      </c>
      <c r="B1417" s="6" t="s">
        <v>18</v>
      </c>
      <c r="C1417" s="6" t="s">
        <v>809</v>
      </c>
      <c r="D1417" s="6" t="s">
        <v>810</v>
      </c>
      <c r="E1417" s="6" t="s">
        <v>97</v>
      </c>
      <c r="F1417" s="6" t="s">
        <v>98</v>
      </c>
      <c r="G1417" s="6">
        <v>12</v>
      </c>
      <c r="H1417" s="6">
        <v>52</v>
      </c>
      <c r="I1417" s="6">
        <v>10</v>
      </c>
      <c r="J1417" s="6">
        <v>44</v>
      </c>
      <c r="K1417" s="6">
        <v>10</v>
      </c>
      <c r="L1417" s="6">
        <v>44</v>
      </c>
      <c r="M1417" s="6" t="s">
        <v>1106</v>
      </c>
      <c r="N1417" s="6" t="s">
        <v>1095</v>
      </c>
      <c r="O1417" s="6" t="s">
        <v>36</v>
      </c>
      <c r="P1417" s="6" t="s">
        <v>1096</v>
      </c>
      <c r="Q1417" s="6"/>
      <c r="R1417" s="6"/>
    </row>
    <row r="1418" spans="1:18" x14ac:dyDescent="0.25">
      <c r="A1418" s="6" t="s">
        <v>3</v>
      </c>
      <c r="B1418" s="6" t="s">
        <v>15</v>
      </c>
      <c r="C1418" s="6" t="s">
        <v>787</v>
      </c>
      <c r="D1418" s="6" t="s">
        <v>788</v>
      </c>
      <c r="E1418" s="6" t="s">
        <v>97</v>
      </c>
      <c r="F1418" s="6" t="s">
        <v>125</v>
      </c>
      <c r="G1418" s="6">
        <v>87</v>
      </c>
      <c r="H1418" s="6">
        <v>488</v>
      </c>
      <c r="I1418" s="6">
        <v>86</v>
      </c>
      <c r="J1418" s="6">
        <v>472</v>
      </c>
      <c r="K1418" s="6">
        <v>86</v>
      </c>
      <c r="L1418" s="6">
        <v>472</v>
      </c>
      <c r="M1418" s="6" t="s">
        <v>1089</v>
      </c>
      <c r="N1418" s="6" t="s">
        <v>1090</v>
      </c>
      <c r="O1418" s="6" t="s">
        <v>38</v>
      </c>
      <c r="P1418" s="6" t="s">
        <v>1091</v>
      </c>
      <c r="Q1418" s="6"/>
      <c r="R1418" s="6"/>
    </row>
    <row r="1419" spans="1:18" x14ac:dyDescent="0.25">
      <c r="A1419" s="6" t="s">
        <v>3</v>
      </c>
      <c r="B1419" s="6" t="s">
        <v>15</v>
      </c>
      <c r="C1419" s="6" t="s">
        <v>787</v>
      </c>
      <c r="D1419" s="6" t="s">
        <v>788</v>
      </c>
      <c r="E1419" s="6" t="s">
        <v>97</v>
      </c>
      <c r="F1419" s="6" t="s">
        <v>125</v>
      </c>
      <c r="G1419" s="6">
        <v>87</v>
      </c>
      <c r="H1419" s="6">
        <v>488</v>
      </c>
      <c r="I1419" s="6">
        <v>86</v>
      </c>
      <c r="J1419" s="6">
        <v>472</v>
      </c>
      <c r="K1419" s="6">
        <v>86</v>
      </c>
      <c r="L1419" s="6">
        <v>472</v>
      </c>
      <c r="M1419" s="6" t="s">
        <v>1089</v>
      </c>
      <c r="N1419" s="6" t="s">
        <v>1092</v>
      </c>
      <c r="O1419" s="6" t="s">
        <v>38</v>
      </c>
      <c r="P1419" s="6" t="s">
        <v>1102</v>
      </c>
      <c r="Q1419" s="6"/>
      <c r="R1419" s="6"/>
    </row>
    <row r="1420" spans="1:18" x14ac:dyDescent="0.25">
      <c r="A1420" s="6" t="s">
        <v>3</v>
      </c>
      <c r="B1420" s="6" t="s">
        <v>15</v>
      </c>
      <c r="C1420" s="6" t="s">
        <v>787</v>
      </c>
      <c r="D1420" s="6" t="s">
        <v>788</v>
      </c>
      <c r="E1420" s="6" t="s">
        <v>97</v>
      </c>
      <c r="F1420" s="6" t="s">
        <v>125</v>
      </c>
      <c r="G1420" s="6">
        <v>87</v>
      </c>
      <c r="H1420" s="6">
        <v>488</v>
      </c>
      <c r="I1420" s="6">
        <v>86</v>
      </c>
      <c r="J1420" s="6">
        <v>472</v>
      </c>
      <c r="K1420" s="6">
        <v>86</v>
      </c>
      <c r="L1420" s="6">
        <v>472</v>
      </c>
      <c r="M1420" s="6" t="s">
        <v>1089</v>
      </c>
      <c r="N1420" s="6" t="s">
        <v>1095</v>
      </c>
      <c r="O1420" s="6" t="s">
        <v>40</v>
      </c>
      <c r="P1420" s="6" t="s">
        <v>1111</v>
      </c>
      <c r="Q1420" s="6"/>
      <c r="R1420" s="6"/>
    </row>
    <row r="1421" spans="1:18" x14ac:dyDescent="0.25">
      <c r="A1421" s="6" t="s">
        <v>3</v>
      </c>
      <c r="B1421" s="6" t="s">
        <v>15</v>
      </c>
      <c r="C1421" s="6" t="s">
        <v>787</v>
      </c>
      <c r="D1421" s="6" t="s">
        <v>788</v>
      </c>
      <c r="E1421" s="6" t="s">
        <v>97</v>
      </c>
      <c r="F1421" s="6" t="s">
        <v>125</v>
      </c>
      <c r="G1421" s="6">
        <v>87</v>
      </c>
      <c r="H1421" s="6">
        <v>488</v>
      </c>
      <c r="I1421" s="6">
        <v>86</v>
      </c>
      <c r="J1421" s="6">
        <v>472</v>
      </c>
      <c r="K1421" s="6">
        <v>86</v>
      </c>
      <c r="L1421" s="6">
        <v>472</v>
      </c>
      <c r="M1421" s="6" t="s">
        <v>1097</v>
      </c>
      <c r="N1421" s="6" t="s">
        <v>1090</v>
      </c>
      <c r="O1421" s="6" t="s">
        <v>1103</v>
      </c>
      <c r="P1421" s="6" t="s">
        <v>1104</v>
      </c>
      <c r="Q1421" s="6"/>
      <c r="R1421" s="6"/>
    </row>
    <row r="1422" spans="1:18" x14ac:dyDescent="0.25">
      <c r="A1422" s="6" t="s">
        <v>3</v>
      </c>
      <c r="B1422" s="6" t="s">
        <v>15</v>
      </c>
      <c r="C1422" s="6" t="s">
        <v>787</v>
      </c>
      <c r="D1422" s="6" t="s">
        <v>788</v>
      </c>
      <c r="E1422" s="6" t="s">
        <v>97</v>
      </c>
      <c r="F1422" s="6" t="s">
        <v>125</v>
      </c>
      <c r="G1422" s="6">
        <v>87</v>
      </c>
      <c r="H1422" s="6">
        <v>488</v>
      </c>
      <c r="I1422" s="6">
        <v>86</v>
      </c>
      <c r="J1422" s="6">
        <v>472</v>
      </c>
      <c r="K1422" s="6">
        <v>86</v>
      </c>
      <c r="L1422" s="6">
        <v>472</v>
      </c>
      <c r="M1422" s="6" t="s">
        <v>1097</v>
      </c>
      <c r="N1422" s="6" t="s">
        <v>1092</v>
      </c>
      <c r="O1422" s="6" t="s">
        <v>38</v>
      </c>
      <c r="P1422" s="6" t="s">
        <v>1102</v>
      </c>
      <c r="Q1422" s="6"/>
      <c r="R1422" s="6"/>
    </row>
    <row r="1423" spans="1:18" x14ac:dyDescent="0.25">
      <c r="A1423" s="6" t="s">
        <v>3</v>
      </c>
      <c r="B1423" s="6" t="s">
        <v>15</v>
      </c>
      <c r="C1423" s="6" t="s">
        <v>787</v>
      </c>
      <c r="D1423" s="6" t="s">
        <v>788</v>
      </c>
      <c r="E1423" s="6" t="s">
        <v>97</v>
      </c>
      <c r="F1423" s="6" t="s">
        <v>125</v>
      </c>
      <c r="G1423" s="6">
        <v>87</v>
      </c>
      <c r="H1423" s="6">
        <v>488</v>
      </c>
      <c r="I1423" s="6">
        <v>86</v>
      </c>
      <c r="J1423" s="6">
        <v>472</v>
      </c>
      <c r="K1423" s="6">
        <v>86</v>
      </c>
      <c r="L1423" s="6">
        <v>472</v>
      </c>
      <c r="M1423" s="6" t="s">
        <v>1097</v>
      </c>
      <c r="N1423" s="6" t="s">
        <v>1095</v>
      </c>
      <c r="O1423" s="6" t="s">
        <v>39</v>
      </c>
      <c r="P1423" s="6" t="s">
        <v>1112</v>
      </c>
      <c r="Q1423" s="6"/>
      <c r="R1423" s="6"/>
    </row>
    <row r="1424" spans="1:18" x14ac:dyDescent="0.25">
      <c r="A1424" s="6" t="s">
        <v>3</v>
      </c>
      <c r="B1424" s="6" t="s">
        <v>15</v>
      </c>
      <c r="C1424" s="6" t="s">
        <v>787</v>
      </c>
      <c r="D1424" s="6" t="s">
        <v>788</v>
      </c>
      <c r="E1424" s="6" t="s">
        <v>97</v>
      </c>
      <c r="F1424" s="6" t="s">
        <v>125</v>
      </c>
      <c r="G1424" s="6">
        <v>87</v>
      </c>
      <c r="H1424" s="6">
        <v>488</v>
      </c>
      <c r="I1424" s="6">
        <v>86</v>
      </c>
      <c r="J1424" s="6">
        <v>472</v>
      </c>
      <c r="K1424" s="6">
        <v>86</v>
      </c>
      <c r="L1424" s="6">
        <v>472</v>
      </c>
      <c r="M1424" s="6" t="s">
        <v>1101</v>
      </c>
      <c r="N1424" s="6" t="s">
        <v>1090</v>
      </c>
      <c r="O1424" s="6" t="s">
        <v>1103</v>
      </c>
      <c r="P1424" s="6" t="s">
        <v>1113</v>
      </c>
      <c r="Q1424" s="6"/>
      <c r="R1424" s="6"/>
    </row>
    <row r="1425" spans="1:18" x14ac:dyDescent="0.25">
      <c r="A1425" s="6" t="s">
        <v>3</v>
      </c>
      <c r="B1425" s="6" t="s">
        <v>15</v>
      </c>
      <c r="C1425" s="6" t="s">
        <v>787</v>
      </c>
      <c r="D1425" s="6" t="s">
        <v>788</v>
      </c>
      <c r="E1425" s="6" t="s">
        <v>97</v>
      </c>
      <c r="F1425" s="6" t="s">
        <v>125</v>
      </c>
      <c r="G1425" s="6">
        <v>87</v>
      </c>
      <c r="H1425" s="6">
        <v>488</v>
      </c>
      <c r="I1425" s="6">
        <v>86</v>
      </c>
      <c r="J1425" s="6">
        <v>472</v>
      </c>
      <c r="K1425" s="6">
        <v>86</v>
      </c>
      <c r="L1425" s="6">
        <v>472</v>
      </c>
      <c r="M1425" s="6" t="s">
        <v>1101</v>
      </c>
      <c r="N1425" s="6" t="s">
        <v>1092</v>
      </c>
      <c r="O1425" s="6" t="s">
        <v>38</v>
      </c>
      <c r="P1425" s="6" t="s">
        <v>1102</v>
      </c>
      <c r="Q1425" s="6"/>
      <c r="R1425" s="6"/>
    </row>
    <row r="1426" spans="1:18" x14ac:dyDescent="0.25">
      <c r="A1426" s="6" t="s">
        <v>3</v>
      </c>
      <c r="B1426" s="6" t="s">
        <v>15</v>
      </c>
      <c r="C1426" s="6" t="s">
        <v>787</v>
      </c>
      <c r="D1426" s="6" t="s">
        <v>788</v>
      </c>
      <c r="E1426" s="6" t="s">
        <v>97</v>
      </c>
      <c r="F1426" s="6" t="s">
        <v>125</v>
      </c>
      <c r="G1426" s="6">
        <v>87</v>
      </c>
      <c r="H1426" s="6">
        <v>488</v>
      </c>
      <c r="I1426" s="6">
        <v>86</v>
      </c>
      <c r="J1426" s="6">
        <v>472</v>
      </c>
      <c r="K1426" s="6">
        <v>86</v>
      </c>
      <c r="L1426" s="6">
        <v>472</v>
      </c>
      <c r="M1426" s="6" t="s">
        <v>1101</v>
      </c>
      <c r="N1426" s="6" t="s">
        <v>1095</v>
      </c>
      <c r="O1426" s="6" t="s">
        <v>1103</v>
      </c>
      <c r="P1426" s="6" t="s">
        <v>1104</v>
      </c>
      <c r="Q1426" s="6"/>
      <c r="R1426" s="6"/>
    </row>
    <row r="1427" spans="1:18" x14ac:dyDescent="0.25">
      <c r="A1427" s="6" t="s">
        <v>3</v>
      </c>
      <c r="B1427" s="6" t="s">
        <v>15</v>
      </c>
      <c r="C1427" s="6" t="s">
        <v>787</v>
      </c>
      <c r="D1427" s="6" t="s">
        <v>788</v>
      </c>
      <c r="E1427" s="6" t="s">
        <v>97</v>
      </c>
      <c r="F1427" s="6" t="s">
        <v>125</v>
      </c>
      <c r="G1427" s="6">
        <v>87</v>
      </c>
      <c r="H1427" s="6">
        <v>488</v>
      </c>
      <c r="I1427" s="6">
        <v>86</v>
      </c>
      <c r="J1427" s="6">
        <v>472</v>
      </c>
      <c r="K1427" s="6">
        <v>86</v>
      </c>
      <c r="L1427" s="6">
        <v>472</v>
      </c>
      <c r="M1427" s="6" t="s">
        <v>1106</v>
      </c>
      <c r="N1427" s="6" t="s">
        <v>1090</v>
      </c>
      <c r="O1427" s="6" t="s">
        <v>38</v>
      </c>
      <c r="P1427" s="6" t="s">
        <v>1110</v>
      </c>
      <c r="Q1427" s="6"/>
      <c r="R1427" s="6"/>
    </row>
    <row r="1428" spans="1:18" x14ac:dyDescent="0.25">
      <c r="A1428" s="6" t="s">
        <v>3</v>
      </c>
      <c r="B1428" s="6" t="s">
        <v>15</v>
      </c>
      <c r="C1428" s="6" t="s">
        <v>787</v>
      </c>
      <c r="D1428" s="6" t="s">
        <v>788</v>
      </c>
      <c r="E1428" s="6" t="s">
        <v>97</v>
      </c>
      <c r="F1428" s="6" t="s">
        <v>125</v>
      </c>
      <c r="G1428" s="6">
        <v>87</v>
      </c>
      <c r="H1428" s="6">
        <v>488</v>
      </c>
      <c r="I1428" s="6">
        <v>86</v>
      </c>
      <c r="J1428" s="6">
        <v>472</v>
      </c>
      <c r="K1428" s="6">
        <v>86</v>
      </c>
      <c r="L1428" s="6">
        <v>472</v>
      </c>
      <c r="M1428" s="6" t="s">
        <v>1106</v>
      </c>
      <c r="N1428" s="6" t="s">
        <v>1092</v>
      </c>
      <c r="O1428" s="6" t="s">
        <v>26</v>
      </c>
      <c r="P1428" s="6" t="s">
        <v>1100</v>
      </c>
      <c r="Q1428" s="6"/>
      <c r="R1428" s="6"/>
    </row>
    <row r="1429" spans="1:18" x14ac:dyDescent="0.25">
      <c r="A1429" s="6" t="s">
        <v>3</v>
      </c>
      <c r="B1429" s="6" t="s">
        <v>15</v>
      </c>
      <c r="C1429" s="6" t="s">
        <v>787</v>
      </c>
      <c r="D1429" s="6" t="s">
        <v>788</v>
      </c>
      <c r="E1429" s="6" t="s">
        <v>97</v>
      </c>
      <c r="F1429" s="6" t="s">
        <v>125</v>
      </c>
      <c r="G1429" s="6">
        <v>87</v>
      </c>
      <c r="H1429" s="6">
        <v>488</v>
      </c>
      <c r="I1429" s="6">
        <v>86</v>
      </c>
      <c r="J1429" s="6">
        <v>472</v>
      </c>
      <c r="K1429" s="6">
        <v>86</v>
      </c>
      <c r="L1429" s="6">
        <v>472</v>
      </c>
      <c r="M1429" s="6" t="s">
        <v>1106</v>
      </c>
      <c r="N1429" s="6" t="s">
        <v>1095</v>
      </c>
      <c r="O1429" s="6" t="s">
        <v>1103</v>
      </c>
      <c r="P1429" s="6" t="s">
        <v>1104</v>
      </c>
      <c r="Q1429" s="6"/>
      <c r="R1429" s="6"/>
    </row>
    <row r="1430" spans="1:18" x14ac:dyDescent="0.25">
      <c r="A1430" s="6" t="s">
        <v>3</v>
      </c>
      <c r="B1430" s="6" t="s">
        <v>15</v>
      </c>
      <c r="C1430" s="6" t="s">
        <v>791</v>
      </c>
      <c r="D1430" s="6" t="s">
        <v>792</v>
      </c>
      <c r="E1430" s="6" t="s">
        <v>97</v>
      </c>
      <c r="F1430" s="6" t="s">
        <v>98</v>
      </c>
      <c r="G1430" s="6">
        <v>64</v>
      </c>
      <c r="H1430" s="6">
        <v>305</v>
      </c>
      <c r="I1430" s="6">
        <v>63</v>
      </c>
      <c r="J1430" s="6">
        <v>304</v>
      </c>
      <c r="K1430" s="6">
        <v>63</v>
      </c>
      <c r="L1430" s="6">
        <v>304</v>
      </c>
      <c r="M1430" s="6" t="s">
        <v>1089</v>
      </c>
      <c r="N1430" s="6" t="s">
        <v>1090</v>
      </c>
      <c r="O1430" s="6" t="s">
        <v>38</v>
      </c>
      <c r="P1430" s="6" t="s">
        <v>1091</v>
      </c>
      <c r="Q1430" s="6"/>
      <c r="R1430" s="6"/>
    </row>
    <row r="1431" spans="1:18" x14ac:dyDescent="0.25">
      <c r="A1431" s="6" t="s">
        <v>3</v>
      </c>
      <c r="B1431" s="6" t="s">
        <v>15</v>
      </c>
      <c r="C1431" s="6" t="s">
        <v>791</v>
      </c>
      <c r="D1431" s="6" t="s">
        <v>792</v>
      </c>
      <c r="E1431" s="6" t="s">
        <v>97</v>
      </c>
      <c r="F1431" s="6" t="s">
        <v>98</v>
      </c>
      <c r="G1431" s="6">
        <v>64</v>
      </c>
      <c r="H1431" s="6">
        <v>305</v>
      </c>
      <c r="I1431" s="6">
        <v>63</v>
      </c>
      <c r="J1431" s="6">
        <v>304</v>
      </c>
      <c r="K1431" s="6">
        <v>63</v>
      </c>
      <c r="L1431" s="6">
        <v>304</v>
      </c>
      <c r="M1431" s="6" t="s">
        <v>1089</v>
      </c>
      <c r="N1431" s="6" t="s">
        <v>1092</v>
      </c>
      <c r="O1431" s="6" t="s">
        <v>38</v>
      </c>
      <c r="P1431" s="6" t="s">
        <v>1110</v>
      </c>
      <c r="Q1431" s="6"/>
      <c r="R1431" s="6"/>
    </row>
    <row r="1432" spans="1:18" x14ac:dyDescent="0.25">
      <c r="A1432" s="6" t="s">
        <v>3</v>
      </c>
      <c r="B1432" s="6" t="s">
        <v>15</v>
      </c>
      <c r="C1432" s="6" t="s">
        <v>791</v>
      </c>
      <c r="D1432" s="6" t="s">
        <v>792</v>
      </c>
      <c r="E1432" s="6" t="s">
        <v>97</v>
      </c>
      <c r="F1432" s="6" t="s">
        <v>98</v>
      </c>
      <c r="G1432" s="6">
        <v>64</v>
      </c>
      <c r="H1432" s="6">
        <v>305</v>
      </c>
      <c r="I1432" s="6">
        <v>63</v>
      </c>
      <c r="J1432" s="6">
        <v>304</v>
      </c>
      <c r="K1432" s="6">
        <v>63</v>
      </c>
      <c r="L1432" s="6">
        <v>304</v>
      </c>
      <c r="M1432" s="6" t="s">
        <v>1089</v>
      </c>
      <c r="N1432" s="6" t="s">
        <v>1095</v>
      </c>
      <c r="O1432" s="6" t="s">
        <v>36</v>
      </c>
      <c r="P1432" s="6" t="s">
        <v>1121</v>
      </c>
      <c r="Q1432" s="6"/>
      <c r="R1432" s="6"/>
    </row>
    <row r="1433" spans="1:18" x14ac:dyDescent="0.25">
      <c r="A1433" s="6" t="s">
        <v>3</v>
      </c>
      <c r="B1433" s="6" t="s">
        <v>15</v>
      </c>
      <c r="C1433" s="6" t="s">
        <v>791</v>
      </c>
      <c r="D1433" s="6" t="s">
        <v>792</v>
      </c>
      <c r="E1433" s="6" t="s">
        <v>97</v>
      </c>
      <c r="F1433" s="6" t="s">
        <v>98</v>
      </c>
      <c r="G1433" s="6">
        <v>64</v>
      </c>
      <c r="H1433" s="6">
        <v>305</v>
      </c>
      <c r="I1433" s="6">
        <v>63</v>
      </c>
      <c r="J1433" s="6">
        <v>304</v>
      </c>
      <c r="K1433" s="6">
        <v>63</v>
      </c>
      <c r="L1433" s="6">
        <v>304</v>
      </c>
      <c r="M1433" s="6" t="s">
        <v>1097</v>
      </c>
      <c r="N1433" s="6" t="s">
        <v>1090</v>
      </c>
      <c r="O1433" s="6" t="s">
        <v>1103</v>
      </c>
      <c r="P1433" s="6" t="s">
        <v>1104</v>
      </c>
      <c r="Q1433" s="6"/>
      <c r="R1433" s="6"/>
    </row>
    <row r="1434" spans="1:18" x14ac:dyDescent="0.25">
      <c r="A1434" s="6" t="s">
        <v>3</v>
      </c>
      <c r="B1434" s="6" t="s">
        <v>15</v>
      </c>
      <c r="C1434" s="6" t="s">
        <v>791</v>
      </c>
      <c r="D1434" s="6" t="s">
        <v>792</v>
      </c>
      <c r="E1434" s="6" t="s">
        <v>97</v>
      </c>
      <c r="F1434" s="6" t="s">
        <v>98</v>
      </c>
      <c r="G1434" s="6">
        <v>64</v>
      </c>
      <c r="H1434" s="6">
        <v>305</v>
      </c>
      <c r="I1434" s="6">
        <v>63</v>
      </c>
      <c r="J1434" s="6">
        <v>304</v>
      </c>
      <c r="K1434" s="6">
        <v>63</v>
      </c>
      <c r="L1434" s="6">
        <v>304</v>
      </c>
      <c r="M1434" s="6" t="s">
        <v>1097</v>
      </c>
      <c r="N1434" s="6" t="s">
        <v>1092</v>
      </c>
      <c r="O1434" s="6" t="s">
        <v>38</v>
      </c>
      <c r="P1434" s="6" t="s">
        <v>1110</v>
      </c>
      <c r="Q1434" s="6"/>
      <c r="R1434" s="6"/>
    </row>
    <row r="1435" spans="1:18" x14ac:dyDescent="0.25">
      <c r="A1435" s="6" t="s">
        <v>3</v>
      </c>
      <c r="B1435" s="6" t="s">
        <v>15</v>
      </c>
      <c r="C1435" s="6" t="s">
        <v>791</v>
      </c>
      <c r="D1435" s="6" t="s">
        <v>792</v>
      </c>
      <c r="E1435" s="6" t="s">
        <v>97</v>
      </c>
      <c r="F1435" s="6" t="s">
        <v>98</v>
      </c>
      <c r="G1435" s="6">
        <v>64</v>
      </c>
      <c r="H1435" s="6">
        <v>305</v>
      </c>
      <c r="I1435" s="6">
        <v>63</v>
      </c>
      <c r="J1435" s="6">
        <v>304</v>
      </c>
      <c r="K1435" s="6">
        <v>63</v>
      </c>
      <c r="L1435" s="6">
        <v>304</v>
      </c>
      <c r="M1435" s="6" t="s">
        <v>1097</v>
      </c>
      <c r="N1435" s="6" t="s">
        <v>1095</v>
      </c>
      <c r="O1435" s="6" t="s">
        <v>26</v>
      </c>
      <c r="P1435" s="6" t="s">
        <v>1099</v>
      </c>
      <c r="Q1435" s="6"/>
      <c r="R1435" s="6"/>
    </row>
    <row r="1436" spans="1:18" x14ac:dyDescent="0.25">
      <c r="A1436" s="6" t="s">
        <v>3</v>
      </c>
      <c r="B1436" s="6" t="s">
        <v>15</v>
      </c>
      <c r="C1436" s="6" t="s">
        <v>791</v>
      </c>
      <c r="D1436" s="6" t="s">
        <v>792</v>
      </c>
      <c r="E1436" s="6" t="s">
        <v>97</v>
      </c>
      <c r="F1436" s="6" t="s">
        <v>98</v>
      </c>
      <c r="G1436" s="6">
        <v>64</v>
      </c>
      <c r="H1436" s="6">
        <v>305</v>
      </c>
      <c r="I1436" s="6">
        <v>63</v>
      </c>
      <c r="J1436" s="6">
        <v>304</v>
      </c>
      <c r="K1436" s="6">
        <v>63</v>
      </c>
      <c r="L1436" s="6">
        <v>304</v>
      </c>
      <c r="M1436" s="6" t="s">
        <v>1101</v>
      </c>
      <c r="N1436" s="6" t="s">
        <v>1090</v>
      </c>
      <c r="O1436" s="6" t="s">
        <v>1103</v>
      </c>
      <c r="P1436" s="6" t="s">
        <v>1113</v>
      </c>
      <c r="Q1436" s="6"/>
      <c r="R1436" s="6"/>
    </row>
    <row r="1437" spans="1:18" x14ac:dyDescent="0.25">
      <c r="A1437" s="6" t="s">
        <v>3</v>
      </c>
      <c r="B1437" s="6" t="s">
        <v>15</v>
      </c>
      <c r="C1437" s="6" t="s">
        <v>791</v>
      </c>
      <c r="D1437" s="6" t="s">
        <v>792</v>
      </c>
      <c r="E1437" s="6" t="s">
        <v>97</v>
      </c>
      <c r="F1437" s="6" t="s">
        <v>98</v>
      </c>
      <c r="G1437" s="6">
        <v>64</v>
      </c>
      <c r="H1437" s="6">
        <v>305</v>
      </c>
      <c r="I1437" s="6">
        <v>63</v>
      </c>
      <c r="J1437" s="6">
        <v>304</v>
      </c>
      <c r="K1437" s="6">
        <v>63</v>
      </c>
      <c r="L1437" s="6">
        <v>304</v>
      </c>
      <c r="M1437" s="6" t="s">
        <v>1101</v>
      </c>
      <c r="N1437" s="6" t="s">
        <v>1092</v>
      </c>
      <c r="O1437" s="6" t="s">
        <v>36</v>
      </c>
      <c r="P1437" s="6" t="s">
        <v>1105</v>
      </c>
      <c r="Q1437" s="6"/>
      <c r="R1437" s="6"/>
    </row>
    <row r="1438" spans="1:18" x14ac:dyDescent="0.25">
      <c r="A1438" s="6" t="s">
        <v>3</v>
      </c>
      <c r="B1438" s="6" t="s">
        <v>15</v>
      </c>
      <c r="C1438" s="6" t="s">
        <v>791</v>
      </c>
      <c r="D1438" s="6" t="s">
        <v>792</v>
      </c>
      <c r="E1438" s="6" t="s">
        <v>97</v>
      </c>
      <c r="F1438" s="6" t="s">
        <v>98</v>
      </c>
      <c r="G1438" s="6">
        <v>64</v>
      </c>
      <c r="H1438" s="6">
        <v>305</v>
      </c>
      <c r="I1438" s="6">
        <v>63</v>
      </c>
      <c r="J1438" s="6">
        <v>304</v>
      </c>
      <c r="K1438" s="6">
        <v>63</v>
      </c>
      <c r="L1438" s="6">
        <v>304</v>
      </c>
      <c r="M1438" s="6" t="s">
        <v>1101</v>
      </c>
      <c r="N1438" s="6" t="s">
        <v>1095</v>
      </c>
      <c r="O1438" s="6" t="s">
        <v>26</v>
      </c>
      <c r="P1438" s="6" t="s">
        <v>1099</v>
      </c>
      <c r="Q1438" s="6"/>
      <c r="R1438" s="6"/>
    </row>
    <row r="1439" spans="1:18" x14ac:dyDescent="0.25">
      <c r="A1439" s="6" t="s">
        <v>3</v>
      </c>
      <c r="B1439" s="6" t="s">
        <v>15</v>
      </c>
      <c r="C1439" s="6" t="s">
        <v>791</v>
      </c>
      <c r="D1439" s="6" t="s">
        <v>792</v>
      </c>
      <c r="E1439" s="6" t="s">
        <v>97</v>
      </c>
      <c r="F1439" s="6" t="s">
        <v>98</v>
      </c>
      <c r="G1439" s="6">
        <v>64</v>
      </c>
      <c r="H1439" s="6">
        <v>305</v>
      </c>
      <c r="I1439" s="6">
        <v>63</v>
      </c>
      <c r="J1439" s="6">
        <v>304</v>
      </c>
      <c r="K1439" s="6">
        <v>63</v>
      </c>
      <c r="L1439" s="6">
        <v>304</v>
      </c>
      <c r="M1439" s="6" t="s">
        <v>1106</v>
      </c>
      <c r="N1439" s="6" t="s">
        <v>1090</v>
      </c>
      <c r="O1439" s="6" t="s">
        <v>38</v>
      </c>
      <c r="P1439" s="6" t="s">
        <v>1110</v>
      </c>
      <c r="Q1439" s="6"/>
      <c r="R1439" s="6"/>
    </row>
    <row r="1440" spans="1:18" x14ac:dyDescent="0.25">
      <c r="A1440" s="6" t="s">
        <v>3</v>
      </c>
      <c r="B1440" s="6" t="s">
        <v>15</v>
      </c>
      <c r="C1440" s="6" t="s">
        <v>791</v>
      </c>
      <c r="D1440" s="6" t="s">
        <v>792</v>
      </c>
      <c r="E1440" s="6" t="s">
        <v>97</v>
      </c>
      <c r="F1440" s="6" t="s">
        <v>98</v>
      </c>
      <c r="G1440" s="6">
        <v>64</v>
      </c>
      <c r="H1440" s="6">
        <v>305</v>
      </c>
      <c r="I1440" s="6">
        <v>63</v>
      </c>
      <c r="J1440" s="6">
        <v>304</v>
      </c>
      <c r="K1440" s="6">
        <v>63</v>
      </c>
      <c r="L1440" s="6">
        <v>304</v>
      </c>
      <c r="M1440" s="6" t="s">
        <v>1106</v>
      </c>
      <c r="N1440" s="6" t="s">
        <v>1092</v>
      </c>
      <c r="O1440" s="6" t="s">
        <v>26</v>
      </c>
      <c r="P1440" s="6" t="s">
        <v>1098</v>
      </c>
      <c r="Q1440" s="6"/>
      <c r="R1440" s="6"/>
    </row>
    <row r="1441" spans="1:18" x14ac:dyDescent="0.25">
      <c r="A1441" s="6" t="s">
        <v>3</v>
      </c>
      <c r="B1441" s="6" t="s">
        <v>15</v>
      </c>
      <c r="C1441" s="6" t="s">
        <v>791</v>
      </c>
      <c r="D1441" s="6" t="s">
        <v>792</v>
      </c>
      <c r="E1441" s="6" t="s">
        <v>97</v>
      </c>
      <c r="F1441" s="6" t="s">
        <v>98</v>
      </c>
      <c r="G1441" s="6">
        <v>64</v>
      </c>
      <c r="H1441" s="6">
        <v>305</v>
      </c>
      <c r="I1441" s="6">
        <v>63</v>
      </c>
      <c r="J1441" s="6">
        <v>304</v>
      </c>
      <c r="K1441" s="6">
        <v>63</v>
      </c>
      <c r="L1441" s="6">
        <v>304</v>
      </c>
      <c r="M1441" s="6" t="s">
        <v>1106</v>
      </c>
      <c r="N1441" s="6" t="s">
        <v>1095</v>
      </c>
      <c r="O1441" s="6" t="s">
        <v>1103</v>
      </c>
      <c r="P1441" s="6" t="s">
        <v>1104</v>
      </c>
      <c r="Q1441" s="6"/>
      <c r="R1441" s="6"/>
    </row>
    <row r="1442" spans="1:18" x14ac:dyDescent="0.25">
      <c r="A1442" s="6" t="s">
        <v>3</v>
      </c>
      <c r="B1442" s="6" t="s">
        <v>15</v>
      </c>
      <c r="C1442" s="6" t="s">
        <v>228</v>
      </c>
      <c r="D1442" s="6" t="s">
        <v>229</v>
      </c>
      <c r="E1442" s="6" t="s">
        <v>97</v>
      </c>
      <c r="F1442" s="6" t="s">
        <v>98</v>
      </c>
      <c r="G1442" s="6">
        <v>30</v>
      </c>
      <c r="H1442" s="6">
        <v>139</v>
      </c>
      <c r="I1442" s="6">
        <v>31</v>
      </c>
      <c r="J1442" s="6">
        <v>140</v>
      </c>
      <c r="K1442" s="6">
        <v>31</v>
      </c>
      <c r="L1442" s="6">
        <v>140</v>
      </c>
      <c r="M1442" s="6" t="s">
        <v>1089</v>
      </c>
      <c r="N1442" s="6" t="s">
        <v>1090</v>
      </c>
      <c r="O1442" s="6" t="s">
        <v>1093</v>
      </c>
      <c r="P1442" s="6" t="s">
        <v>1094</v>
      </c>
      <c r="Q1442" s="6"/>
      <c r="R1442" s="6"/>
    </row>
    <row r="1443" spans="1:18" x14ac:dyDescent="0.25">
      <c r="A1443" s="6" t="s">
        <v>3</v>
      </c>
      <c r="B1443" s="6" t="s">
        <v>15</v>
      </c>
      <c r="C1443" s="6" t="s">
        <v>228</v>
      </c>
      <c r="D1443" s="6" t="s">
        <v>229</v>
      </c>
      <c r="E1443" s="6" t="s">
        <v>97</v>
      </c>
      <c r="F1443" s="6" t="s">
        <v>98</v>
      </c>
      <c r="G1443" s="6">
        <v>30</v>
      </c>
      <c r="H1443" s="6">
        <v>139</v>
      </c>
      <c r="I1443" s="6">
        <v>31</v>
      </c>
      <c r="J1443" s="6">
        <v>140</v>
      </c>
      <c r="K1443" s="6">
        <v>31</v>
      </c>
      <c r="L1443" s="6">
        <v>140</v>
      </c>
      <c r="M1443" s="6" t="s">
        <v>1089</v>
      </c>
      <c r="N1443" s="6" t="s">
        <v>1092</v>
      </c>
      <c r="O1443" s="6" t="s">
        <v>38</v>
      </c>
      <c r="P1443" s="6" t="s">
        <v>1109</v>
      </c>
      <c r="Q1443" s="6"/>
      <c r="R1443" s="6"/>
    </row>
    <row r="1444" spans="1:18" x14ac:dyDescent="0.25">
      <c r="A1444" s="6" t="s">
        <v>3</v>
      </c>
      <c r="B1444" s="6" t="s">
        <v>15</v>
      </c>
      <c r="C1444" s="6" t="s">
        <v>228</v>
      </c>
      <c r="D1444" s="6" t="s">
        <v>229</v>
      </c>
      <c r="E1444" s="6" t="s">
        <v>97</v>
      </c>
      <c r="F1444" s="6" t="s">
        <v>98</v>
      </c>
      <c r="G1444" s="6">
        <v>30</v>
      </c>
      <c r="H1444" s="6">
        <v>139</v>
      </c>
      <c r="I1444" s="6">
        <v>31</v>
      </c>
      <c r="J1444" s="6">
        <v>140</v>
      </c>
      <c r="K1444" s="6">
        <v>31</v>
      </c>
      <c r="L1444" s="6">
        <v>140</v>
      </c>
      <c r="M1444" s="6" t="s">
        <v>1089</v>
      </c>
      <c r="N1444" s="6" t="s">
        <v>1095</v>
      </c>
      <c r="O1444" s="6" t="s">
        <v>38</v>
      </c>
      <c r="P1444" s="6" t="s">
        <v>1110</v>
      </c>
      <c r="Q1444" s="6"/>
      <c r="R1444" s="6"/>
    </row>
    <row r="1445" spans="1:18" x14ac:dyDescent="0.25">
      <c r="A1445" s="6" t="s">
        <v>3</v>
      </c>
      <c r="B1445" s="6" t="s">
        <v>15</v>
      </c>
      <c r="C1445" s="6" t="s">
        <v>228</v>
      </c>
      <c r="D1445" s="6" t="s">
        <v>229</v>
      </c>
      <c r="E1445" s="6" t="s">
        <v>97</v>
      </c>
      <c r="F1445" s="6" t="s">
        <v>98</v>
      </c>
      <c r="G1445" s="6">
        <v>30</v>
      </c>
      <c r="H1445" s="6">
        <v>139</v>
      </c>
      <c r="I1445" s="6">
        <v>31</v>
      </c>
      <c r="J1445" s="6">
        <v>140</v>
      </c>
      <c r="K1445" s="6">
        <v>31</v>
      </c>
      <c r="L1445" s="6">
        <v>140</v>
      </c>
      <c r="M1445" s="6" t="s">
        <v>1097</v>
      </c>
      <c r="N1445" s="6" t="s">
        <v>1090</v>
      </c>
      <c r="O1445" s="6" t="s">
        <v>38</v>
      </c>
      <c r="P1445" s="6" t="s">
        <v>1102</v>
      </c>
      <c r="Q1445" s="6"/>
      <c r="R1445" s="6"/>
    </row>
    <row r="1446" spans="1:18" x14ac:dyDescent="0.25">
      <c r="A1446" s="6" t="s">
        <v>3</v>
      </c>
      <c r="B1446" s="6" t="s">
        <v>15</v>
      </c>
      <c r="C1446" s="6" t="s">
        <v>228</v>
      </c>
      <c r="D1446" s="6" t="s">
        <v>229</v>
      </c>
      <c r="E1446" s="6" t="s">
        <v>97</v>
      </c>
      <c r="F1446" s="6" t="s">
        <v>98</v>
      </c>
      <c r="G1446" s="6">
        <v>30</v>
      </c>
      <c r="H1446" s="6">
        <v>139</v>
      </c>
      <c r="I1446" s="6">
        <v>31</v>
      </c>
      <c r="J1446" s="6">
        <v>140</v>
      </c>
      <c r="K1446" s="6">
        <v>31</v>
      </c>
      <c r="L1446" s="6">
        <v>140</v>
      </c>
      <c r="M1446" s="6" t="s">
        <v>1097</v>
      </c>
      <c r="N1446" s="6" t="s">
        <v>1092</v>
      </c>
      <c r="O1446" s="6" t="s">
        <v>1103</v>
      </c>
      <c r="P1446" s="6" t="s">
        <v>1104</v>
      </c>
      <c r="Q1446" s="6"/>
      <c r="R1446" s="6"/>
    </row>
    <row r="1447" spans="1:18" x14ac:dyDescent="0.25">
      <c r="A1447" s="6" t="s">
        <v>3</v>
      </c>
      <c r="B1447" s="6" t="s">
        <v>15</v>
      </c>
      <c r="C1447" s="6" t="s">
        <v>228</v>
      </c>
      <c r="D1447" s="6" t="s">
        <v>229</v>
      </c>
      <c r="E1447" s="6" t="s">
        <v>97</v>
      </c>
      <c r="F1447" s="6" t="s">
        <v>98</v>
      </c>
      <c r="G1447" s="6">
        <v>30</v>
      </c>
      <c r="H1447" s="6">
        <v>139</v>
      </c>
      <c r="I1447" s="6">
        <v>31</v>
      </c>
      <c r="J1447" s="6">
        <v>140</v>
      </c>
      <c r="K1447" s="6">
        <v>31</v>
      </c>
      <c r="L1447" s="6">
        <v>140</v>
      </c>
      <c r="M1447" s="6" t="s">
        <v>1097</v>
      </c>
      <c r="N1447" s="6" t="s">
        <v>1095</v>
      </c>
      <c r="O1447" s="6" t="s">
        <v>37</v>
      </c>
      <c r="P1447" s="6" t="s">
        <v>1</v>
      </c>
      <c r="Q1447" s="6" t="s">
        <v>1128</v>
      </c>
      <c r="R1447" s="6"/>
    </row>
    <row r="1448" spans="1:18" x14ac:dyDescent="0.25">
      <c r="A1448" s="6" t="s">
        <v>3</v>
      </c>
      <c r="B1448" s="6" t="s">
        <v>15</v>
      </c>
      <c r="C1448" s="6" t="s">
        <v>228</v>
      </c>
      <c r="D1448" s="6" t="s">
        <v>229</v>
      </c>
      <c r="E1448" s="6" t="s">
        <v>97</v>
      </c>
      <c r="F1448" s="6" t="s">
        <v>98</v>
      </c>
      <c r="G1448" s="6">
        <v>30</v>
      </c>
      <c r="H1448" s="6">
        <v>139</v>
      </c>
      <c r="I1448" s="6">
        <v>31</v>
      </c>
      <c r="J1448" s="6">
        <v>140</v>
      </c>
      <c r="K1448" s="6">
        <v>31</v>
      </c>
      <c r="L1448" s="6">
        <v>140</v>
      </c>
      <c r="M1448" s="6" t="s">
        <v>1101</v>
      </c>
      <c r="N1448" s="6" t="s">
        <v>1090</v>
      </c>
      <c r="O1448" s="6" t="s">
        <v>37</v>
      </c>
      <c r="P1448" s="6" t="s">
        <v>1</v>
      </c>
      <c r="Q1448" s="6" t="s">
        <v>1128</v>
      </c>
      <c r="R1448" s="6"/>
    </row>
    <row r="1449" spans="1:18" x14ac:dyDescent="0.25">
      <c r="A1449" s="6" t="s">
        <v>3</v>
      </c>
      <c r="B1449" s="6" t="s">
        <v>15</v>
      </c>
      <c r="C1449" s="6" t="s">
        <v>228</v>
      </c>
      <c r="D1449" s="6" t="s">
        <v>229</v>
      </c>
      <c r="E1449" s="6" t="s">
        <v>97</v>
      </c>
      <c r="F1449" s="6" t="s">
        <v>98</v>
      </c>
      <c r="G1449" s="6">
        <v>30</v>
      </c>
      <c r="H1449" s="6">
        <v>139</v>
      </c>
      <c r="I1449" s="6">
        <v>31</v>
      </c>
      <c r="J1449" s="6">
        <v>140</v>
      </c>
      <c r="K1449" s="6">
        <v>31</v>
      </c>
      <c r="L1449" s="6">
        <v>140</v>
      </c>
      <c r="M1449" s="6" t="s">
        <v>1101</v>
      </c>
      <c r="N1449" s="6" t="s">
        <v>1092</v>
      </c>
      <c r="O1449" s="6" t="s">
        <v>1103</v>
      </c>
      <c r="P1449" s="6" t="s">
        <v>1104</v>
      </c>
      <c r="Q1449" s="6"/>
      <c r="R1449" s="6"/>
    </row>
    <row r="1450" spans="1:18" x14ac:dyDescent="0.25">
      <c r="A1450" s="6" t="s">
        <v>3</v>
      </c>
      <c r="B1450" s="6" t="s">
        <v>15</v>
      </c>
      <c r="C1450" s="6" t="s">
        <v>228</v>
      </c>
      <c r="D1450" s="6" t="s">
        <v>229</v>
      </c>
      <c r="E1450" s="6" t="s">
        <v>97</v>
      </c>
      <c r="F1450" s="6" t="s">
        <v>98</v>
      </c>
      <c r="G1450" s="6">
        <v>30</v>
      </c>
      <c r="H1450" s="6">
        <v>139</v>
      </c>
      <c r="I1450" s="6">
        <v>31</v>
      </c>
      <c r="J1450" s="6">
        <v>140</v>
      </c>
      <c r="K1450" s="6">
        <v>31</v>
      </c>
      <c r="L1450" s="6">
        <v>140</v>
      </c>
      <c r="M1450" s="6" t="s">
        <v>1101</v>
      </c>
      <c r="N1450" s="6" t="s">
        <v>1095</v>
      </c>
      <c r="O1450" s="6" t="s">
        <v>1093</v>
      </c>
      <c r="P1450" s="6" t="s">
        <v>1094</v>
      </c>
      <c r="Q1450" s="6"/>
      <c r="R1450" s="6"/>
    </row>
    <row r="1451" spans="1:18" x14ac:dyDescent="0.25">
      <c r="A1451" s="6" t="s">
        <v>3</v>
      </c>
      <c r="B1451" s="6" t="s">
        <v>15</v>
      </c>
      <c r="C1451" s="6" t="s">
        <v>228</v>
      </c>
      <c r="D1451" s="6" t="s">
        <v>229</v>
      </c>
      <c r="E1451" s="6" t="s">
        <v>97</v>
      </c>
      <c r="F1451" s="6" t="s">
        <v>98</v>
      </c>
      <c r="G1451" s="6">
        <v>30</v>
      </c>
      <c r="H1451" s="6">
        <v>139</v>
      </c>
      <c r="I1451" s="6">
        <v>31</v>
      </c>
      <c r="J1451" s="6">
        <v>140</v>
      </c>
      <c r="K1451" s="6">
        <v>31</v>
      </c>
      <c r="L1451" s="6">
        <v>140</v>
      </c>
      <c r="M1451" s="6" t="s">
        <v>1106</v>
      </c>
      <c r="N1451" s="6" t="s">
        <v>1090</v>
      </c>
      <c r="O1451" s="6" t="s">
        <v>38</v>
      </c>
      <c r="P1451" s="6" t="s">
        <v>1102</v>
      </c>
      <c r="Q1451" s="6"/>
      <c r="R1451" s="6"/>
    </row>
    <row r="1452" spans="1:18" x14ac:dyDescent="0.25">
      <c r="A1452" s="6" t="s">
        <v>3</v>
      </c>
      <c r="B1452" s="6" t="s">
        <v>15</v>
      </c>
      <c r="C1452" s="6" t="s">
        <v>228</v>
      </c>
      <c r="D1452" s="6" t="s">
        <v>229</v>
      </c>
      <c r="E1452" s="6" t="s">
        <v>97</v>
      </c>
      <c r="F1452" s="6" t="s">
        <v>98</v>
      </c>
      <c r="G1452" s="6">
        <v>30</v>
      </c>
      <c r="H1452" s="6">
        <v>139</v>
      </c>
      <c r="I1452" s="6">
        <v>31</v>
      </c>
      <c r="J1452" s="6">
        <v>140</v>
      </c>
      <c r="K1452" s="6">
        <v>31</v>
      </c>
      <c r="L1452" s="6">
        <v>140</v>
      </c>
      <c r="M1452" s="6" t="s">
        <v>1106</v>
      </c>
      <c r="N1452" s="6" t="s">
        <v>1092</v>
      </c>
      <c r="O1452" s="6" t="s">
        <v>1103</v>
      </c>
      <c r="P1452" s="6" t="s">
        <v>1113</v>
      </c>
      <c r="Q1452" s="6"/>
      <c r="R1452" s="6"/>
    </row>
    <row r="1453" spans="1:18" x14ac:dyDescent="0.25">
      <c r="A1453" s="6" t="s">
        <v>3</v>
      </c>
      <c r="B1453" s="6" t="s">
        <v>15</v>
      </c>
      <c r="C1453" s="6" t="s">
        <v>228</v>
      </c>
      <c r="D1453" s="6" t="s">
        <v>229</v>
      </c>
      <c r="E1453" s="6" t="s">
        <v>97</v>
      </c>
      <c r="F1453" s="6" t="s">
        <v>98</v>
      </c>
      <c r="G1453" s="6">
        <v>30</v>
      </c>
      <c r="H1453" s="6">
        <v>139</v>
      </c>
      <c r="I1453" s="6">
        <v>31</v>
      </c>
      <c r="J1453" s="6">
        <v>140</v>
      </c>
      <c r="K1453" s="6">
        <v>31</v>
      </c>
      <c r="L1453" s="6">
        <v>140</v>
      </c>
      <c r="M1453" s="6" t="s">
        <v>1106</v>
      </c>
      <c r="N1453" s="6" t="s">
        <v>1095</v>
      </c>
      <c r="O1453" s="6" t="s">
        <v>26</v>
      </c>
      <c r="P1453" s="6" t="s">
        <v>1100</v>
      </c>
      <c r="Q1453" s="6"/>
      <c r="R1453" s="6"/>
    </row>
    <row r="1454" spans="1:18" x14ac:dyDescent="0.25">
      <c r="A1454" s="6" t="s">
        <v>3</v>
      </c>
      <c r="B1454" s="6" t="s">
        <v>15</v>
      </c>
      <c r="C1454" s="6" t="s">
        <v>794</v>
      </c>
      <c r="D1454" s="6" t="s">
        <v>795</v>
      </c>
      <c r="E1454" s="6" t="s">
        <v>97</v>
      </c>
      <c r="F1454" s="6" t="s">
        <v>125</v>
      </c>
      <c r="G1454" s="6">
        <v>78</v>
      </c>
      <c r="H1454" s="6">
        <v>390</v>
      </c>
      <c r="I1454" s="6">
        <v>77</v>
      </c>
      <c r="J1454" s="6">
        <v>384</v>
      </c>
      <c r="K1454" s="6">
        <v>77</v>
      </c>
      <c r="L1454" s="6">
        <v>384</v>
      </c>
      <c r="M1454" s="6" t="s">
        <v>1089</v>
      </c>
      <c r="N1454" s="6" t="s">
        <v>1090</v>
      </c>
      <c r="O1454" s="6" t="s">
        <v>1103</v>
      </c>
      <c r="P1454" s="6" t="s">
        <v>1104</v>
      </c>
      <c r="Q1454" s="6"/>
      <c r="R1454" s="6"/>
    </row>
    <row r="1455" spans="1:18" x14ac:dyDescent="0.25">
      <c r="A1455" s="6" t="s">
        <v>3</v>
      </c>
      <c r="B1455" s="6" t="s">
        <v>15</v>
      </c>
      <c r="C1455" s="6" t="s">
        <v>794</v>
      </c>
      <c r="D1455" s="6" t="s">
        <v>795</v>
      </c>
      <c r="E1455" s="6" t="s">
        <v>97</v>
      </c>
      <c r="F1455" s="6" t="s">
        <v>125</v>
      </c>
      <c r="G1455" s="6">
        <v>78</v>
      </c>
      <c r="H1455" s="6">
        <v>390</v>
      </c>
      <c r="I1455" s="6">
        <v>77</v>
      </c>
      <c r="J1455" s="6">
        <v>384</v>
      </c>
      <c r="K1455" s="6">
        <v>77</v>
      </c>
      <c r="L1455" s="6">
        <v>384</v>
      </c>
      <c r="M1455" s="6" t="s">
        <v>1089</v>
      </c>
      <c r="N1455" s="6" t="s">
        <v>1092</v>
      </c>
      <c r="O1455" s="6" t="s">
        <v>38</v>
      </c>
      <c r="P1455" s="6" t="s">
        <v>1110</v>
      </c>
      <c r="Q1455" s="6"/>
      <c r="R1455" s="6"/>
    </row>
    <row r="1456" spans="1:18" x14ac:dyDescent="0.25">
      <c r="A1456" s="6" t="s">
        <v>3</v>
      </c>
      <c r="B1456" s="6" t="s">
        <v>15</v>
      </c>
      <c r="C1456" s="6" t="s">
        <v>794</v>
      </c>
      <c r="D1456" s="6" t="s">
        <v>795</v>
      </c>
      <c r="E1456" s="6" t="s">
        <v>97</v>
      </c>
      <c r="F1456" s="6" t="s">
        <v>125</v>
      </c>
      <c r="G1456" s="6">
        <v>78</v>
      </c>
      <c r="H1456" s="6">
        <v>390</v>
      </c>
      <c r="I1456" s="6">
        <v>77</v>
      </c>
      <c r="J1456" s="6">
        <v>384</v>
      </c>
      <c r="K1456" s="6">
        <v>77</v>
      </c>
      <c r="L1456" s="6">
        <v>384</v>
      </c>
      <c r="M1456" s="6" t="s">
        <v>1089</v>
      </c>
      <c r="N1456" s="6" t="s">
        <v>1095</v>
      </c>
      <c r="O1456" s="6" t="s">
        <v>1103</v>
      </c>
      <c r="P1456" s="6" t="s">
        <v>1113</v>
      </c>
      <c r="Q1456" s="6"/>
      <c r="R1456" s="6"/>
    </row>
    <row r="1457" spans="1:18" x14ac:dyDescent="0.25">
      <c r="A1457" s="6" t="s">
        <v>3</v>
      </c>
      <c r="B1457" s="6" t="s">
        <v>15</v>
      </c>
      <c r="C1457" s="6" t="s">
        <v>794</v>
      </c>
      <c r="D1457" s="6" t="s">
        <v>795</v>
      </c>
      <c r="E1457" s="6" t="s">
        <v>97</v>
      </c>
      <c r="F1457" s="6" t="s">
        <v>125</v>
      </c>
      <c r="G1457" s="6">
        <v>78</v>
      </c>
      <c r="H1457" s="6">
        <v>390</v>
      </c>
      <c r="I1457" s="6">
        <v>77</v>
      </c>
      <c r="J1457" s="6">
        <v>384</v>
      </c>
      <c r="K1457" s="6">
        <v>77</v>
      </c>
      <c r="L1457" s="6">
        <v>384</v>
      </c>
      <c r="M1457" s="6" t="s">
        <v>1097</v>
      </c>
      <c r="N1457" s="6" t="s">
        <v>1090</v>
      </c>
      <c r="O1457" s="6" t="s">
        <v>1103</v>
      </c>
      <c r="P1457" s="6" t="s">
        <v>1104</v>
      </c>
      <c r="Q1457" s="6"/>
      <c r="R1457" s="6"/>
    </row>
    <row r="1458" spans="1:18" x14ac:dyDescent="0.25">
      <c r="A1458" s="6" t="s">
        <v>3</v>
      </c>
      <c r="B1458" s="6" t="s">
        <v>15</v>
      </c>
      <c r="C1458" s="6" t="s">
        <v>794</v>
      </c>
      <c r="D1458" s="6" t="s">
        <v>795</v>
      </c>
      <c r="E1458" s="6" t="s">
        <v>97</v>
      </c>
      <c r="F1458" s="6" t="s">
        <v>125</v>
      </c>
      <c r="G1458" s="6">
        <v>78</v>
      </c>
      <c r="H1458" s="6">
        <v>390</v>
      </c>
      <c r="I1458" s="6">
        <v>77</v>
      </c>
      <c r="J1458" s="6">
        <v>384</v>
      </c>
      <c r="K1458" s="6">
        <v>77</v>
      </c>
      <c r="L1458" s="6">
        <v>384</v>
      </c>
      <c r="M1458" s="6" t="s">
        <v>1097</v>
      </c>
      <c r="N1458" s="6" t="s">
        <v>1092</v>
      </c>
      <c r="O1458" s="6" t="s">
        <v>1093</v>
      </c>
      <c r="P1458" s="6" t="s">
        <v>1094</v>
      </c>
      <c r="Q1458" s="6"/>
      <c r="R1458" s="6"/>
    </row>
    <row r="1459" spans="1:18" x14ac:dyDescent="0.25">
      <c r="A1459" s="6" t="s">
        <v>3</v>
      </c>
      <c r="B1459" s="6" t="s">
        <v>15</v>
      </c>
      <c r="C1459" s="6" t="s">
        <v>794</v>
      </c>
      <c r="D1459" s="6" t="s">
        <v>795</v>
      </c>
      <c r="E1459" s="6" t="s">
        <v>97</v>
      </c>
      <c r="F1459" s="6" t="s">
        <v>125</v>
      </c>
      <c r="G1459" s="6">
        <v>78</v>
      </c>
      <c r="H1459" s="6">
        <v>390</v>
      </c>
      <c r="I1459" s="6">
        <v>77</v>
      </c>
      <c r="J1459" s="6">
        <v>384</v>
      </c>
      <c r="K1459" s="6">
        <v>77</v>
      </c>
      <c r="L1459" s="6">
        <v>384</v>
      </c>
      <c r="M1459" s="6" t="s">
        <v>1097</v>
      </c>
      <c r="N1459" s="6" t="s">
        <v>1095</v>
      </c>
      <c r="O1459" s="6" t="s">
        <v>38</v>
      </c>
      <c r="P1459" s="6" t="s">
        <v>1102</v>
      </c>
      <c r="Q1459" s="6"/>
      <c r="R1459" s="6"/>
    </row>
    <row r="1460" spans="1:18" x14ac:dyDescent="0.25">
      <c r="A1460" s="6" t="s">
        <v>3</v>
      </c>
      <c r="B1460" s="6" t="s">
        <v>15</v>
      </c>
      <c r="C1460" s="6" t="s">
        <v>794</v>
      </c>
      <c r="D1460" s="6" t="s">
        <v>795</v>
      </c>
      <c r="E1460" s="6" t="s">
        <v>97</v>
      </c>
      <c r="F1460" s="6" t="s">
        <v>125</v>
      </c>
      <c r="G1460" s="6">
        <v>78</v>
      </c>
      <c r="H1460" s="6">
        <v>390</v>
      </c>
      <c r="I1460" s="6">
        <v>77</v>
      </c>
      <c r="J1460" s="6">
        <v>384</v>
      </c>
      <c r="K1460" s="6">
        <v>77</v>
      </c>
      <c r="L1460" s="6">
        <v>384</v>
      </c>
      <c r="M1460" s="6" t="s">
        <v>1101</v>
      </c>
      <c r="N1460" s="6" t="s">
        <v>1090</v>
      </c>
      <c r="O1460" s="6" t="s">
        <v>1093</v>
      </c>
      <c r="P1460" s="6" t="s">
        <v>1094</v>
      </c>
      <c r="Q1460" s="6"/>
      <c r="R1460" s="6"/>
    </row>
    <row r="1461" spans="1:18" x14ac:dyDescent="0.25">
      <c r="A1461" s="6" t="s">
        <v>3</v>
      </c>
      <c r="B1461" s="6" t="s">
        <v>15</v>
      </c>
      <c r="C1461" s="6" t="s">
        <v>794</v>
      </c>
      <c r="D1461" s="6" t="s">
        <v>795</v>
      </c>
      <c r="E1461" s="6" t="s">
        <v>97</v>
      </c>
      <c r="F1461" s="6" t="s">
        <v>125</v>
      </c>
      <c r="G1461" s="6">
        <v>78</v>
      </c>
      <c r="H1461" s="6">
        <v>390</v>
      </c>
      <c r="I1461" s="6">
        <v>77</v>
      </c>
      <c r="J1461" s="6">
        <v>384</v>
      </c>
      <c r="K1461" s="6">
        <v>77</v>
      </c>
      <c r="L1461" s="6">
        <v>384</v>
      </c>
      <c r="M1461" s="6" t="s">
        <v>1101</v>
      </c>
      <c r="N1461" s="6" t="s">
        <v>1092</v>
      </c>
      <c r="O1461" s="6" t="s">
        <v>1103</v>
      </c>
      <c r="P1461" s="6" t="s">
        <v>1104</v>
      </c>
      <c r="Q1461" s="6"/>
      <c r="R1461" s="6"/>
    </row>
    <row r="1462" spans="1:18" x14ac:dyDescent="0.25">
      <c r="A1462" s="6" t="s">
        <v>3</v>
      </c>
      <c r="B1462" s="6" t="s">
        <v>15</v>
      </c>
      <c r="C1462" s="6" t="s">
        <v>794</v>
      </c>
      <c r="D1462" s="6" t="s">
        <v>795</v>
      </c>
      <c r="E1462" s="6" t="s">
        <v>97</v>
      </c>
      <c r="F1462" s="6" t="s">
        <v>125</v>
      </c>
      <c r="G1462" s="6">
        <v>78</v>
      </c>
      <c r="H1462" s="6">
        <v>390</v>
      </c>
      <c r="I1462" s="6">
        <v>77</v>
      </c>
      <c r="J1462" s="6">
        <v>384</v>
      </c>
      <c r="K1462" s="6">
        <v>77</v>
      </c>
      <c r="L1462" s="6">
        <v>384</v>
      </c>
      <c r="M1462" s="6" t="s">
        <v>1101</v>
      </c>
      <c r="N1462" s="6" t="s">
        <v>1095</v>
      </c>
      <c r="O1462" s="6" t="s">
        <v>38</v>
      </c>
      <c r="P1462" s="6" t="s">
        <v>1110</v>
      </c>
      <c r="Q1462" s="6"/>
      <c r="R1462" s="6"/>
    </row>
    <row r="1463" spans="1:18" x14ac:dyDescent="0.25">
      <c r="A1463" s="6" t="s">
        <v>3</v>
      </c>
      <c r="B1463" s="6" t="s">
        <v>15</v>
      </c>
      <c r="C1463" s="6" t="s">
        <v>794</v>
      </c>
      <c r="D1463" s="6" t="s">
        <v>795</v>
      </c>
      <c r="E1463" s="6" t="s">
        <v>97</v>
      </c>
      <c r="F1463" s="6" t="s">
        <v>125</v>
      </c>
      <c r="G1463" s="6">
        <v>78</v>
      </c>
      <c r="H1463" s="6">
        <v>390</v>
      </c>
      <c r="I1463" s="6">
        <v>77</v>
      </c>
      <c r="J1463" s="6">
        <v>384</v>
      </c>
      <c r="K1463" s="6">
        <v>77</v>
      </c>
      <c r="L1463" s="6">
        <v>384</v>
      </c>
      <c r="M1463" s="6" t="s">
        <v>1106</v>
      </c>
      <c r="N1463" s="6" t="s">
        <v>1090</v>
      </c>
      <c r="O1463" s="6" t="s">
        <v>26</v>
      </c>
      <c r="P1463" s="6" t="s">
        <v>1098</v>
      </c>
      <c r="Q1463" s="6"/>
      <c r="R1463" s="6"/>
    </row>
    <row r="1464" spans="1:18" x14ac:dyDescent="0.25">
      <c r="A1464" s="6" t="s">
        <v>3</v>
      </c>
      <c r="B1464" s="6" t="s">
        <v>15</v>
      </c>
      <c r="C1464" s="6" t="s">
        <v>794</v>
      </c>
      <c r="D1464" s="6" t="s">
        <v>795</v>
      </c>
      <c r="E1464" s="6" t="s">
        <v>97</v>
      </c>
      <c r="F1464" s="6" t="s">
        <v>125</v>
      </c>
      <c r="G1464" s="6">
        <v>78</v>
      </c>
      <c r="H1464" s="6">
        <v>390</v>
      </c>
      <c r="I1464" s="6">
        <v>77</v>
      </c>
      <c r="J1464" s="6">
        <v>384</v>
      </c>
      <c r="K1464" s="6">
        <v>77</v>
      </c>
      <c r="L1464" s="6">
        <v>384</v>
      </c>
      <c r="M1464" s="6" t="s">
        <v>1106</v>
      </c>
      <c r="N1464" s="6" t="s">
        <v>1092</v>
      </c>
      <c r="O1464" s="6" t="s">
        <v>26</v>
      </c>
      <c r="P1464" s="6" t="s">
        <v>1100</v>
      </c>
      <c r="Q1464" s="6"/>
      <c r="R1464" s="6"/>
    </row>
    <row r="1465" spans="1:18" x14ac:dyDescent="0.25">
      <c r="A1465" s="6" t="s">
        <v>3</v>
      </c>
      <c r="B1465" s="6" t="s">
        <v>15</v>
      </c>
      <c r="C1465" s="6" t="s">
        <v>794</v>
      </c>
      <c r="D1465" s="6" t="s">
        <v>795</v>
      </c>
      <c r="E1465" s="6" t="s">
        <v>97</v>
      </c>
      <c r="F1465" s="6" t="s">
        <v>125</v>
      </c>
      <c r="G1465" s="6">
        <v>78</v>
      </c>
      <c r="H1465" s="6">
        <v>390</v>
      </c>
      <c r="I1465" s="6">
        <v>77</v>
      </c>
      <c r="J1465" s="6">
        <v>384</v>
      </c>
      <c r="K1465" s="6">
        <v>77</v>
      </c>
      <c r="L1465" s="6">
        <v>384</v>
      </c>
      <c r="M1465" s="6" t="s">
        <v>1106</v>
      </c>
      <c r="N1465" s="6" t="s">
        <v>1095</v>
      </c>
      <c r="O1465" s="6" t="s">
        <v>38</v>
      </c>
      <c r="P1465" s="6" t="s">
        <v>1110</v>
      </c>
      <c r="Q1465" s="6"/>
      <c r="R1465" s="6"/>
    </row>
    <row r="1466" spans="1:18" x14ac:dyDescent="0.25">
      <c r="A1466" s="6" t="s">
        <v>3</v>
      </c>
      <c r="B1466" s="6" t="s">
        <v>15</v>
      </c>
      <c r="C1466" s="6" t="s">
        <v>806</v>
      </c>
      <c r="D1466" s="6" t="s">
        <v>807</v>
      </c>
      <c r="E1466" s="6" t="s">
        <v>97</v>
      </c>
      <c r="F1466" s="6" t="s">
        <v>125</v>
      </c>
      <c r="G1466" s="6">
        <v>178</v>
      </c>
      <c r="H1466" s="6">
        <v>827</v>
      </c>
      <c r="I1466" s="6">
        <v>194</v>
      </c>
      <c r="J1466" s="6">
        <v>890</v>
      </c>
      <c r="K1466" s="6">
        <v>194</v>
      </c>
      <c r="L1466" s="6">
        <v>890</v>
      </c>
      <c r="M1466" s="6" t="s">
        <v>1089</v>
      </c>
      <c r="N1466" s="6" t="s">
        <v>1090</v>
      </c>
      <c r="O1466" s="6" t="s">
        <v>38</v>
      </c>
      <c r="P1466" s="6" t="s">
        <v>1091</v>
      </c>
      <c r="Q1466" s="6"/>
      <c r="R1466" s="6"/>
    </row>
    <row r="1467" spans="1:18" x14ac:dyDescent="0.25">
      <c r="A1467" s="6" t="s">
        <v>3</v>
      </c>
      <c r="B1467" s="6" t="s">
        <v>15</v>
      </c>
      <c r="C1467" s="6" t="s">
        <v>806</v>
      </c>
      <c r="D1467" s="6" t="s">
        <v>807</v>
      </c>
      <c r="E1467" s="6" t="s">
        <v>97</v>
      </c>
      <c r="F1467" s="6" t="s">
        <v>125</v>
      </c>
      <c r="G1467" s="6">
        <v>178</v>
      </c>
      <c r="H1467" s="6">
        <v>827</v>
      </c>
      <c r="I1467" s="6">
        <v>194</v>
      </c>
      <c r="J1467" s="6">
        <v>890</v>
      </c>
      <c r="K1467" s="6">
        <v>194</v>
      </c>
      <c r="L1467" s="6">
        <v>890</v>
      </c>
      <c r="M1467" s="6" t="s">
        <v>1089</v>
      </c>
      <c r="N1467" s="6" t="s">
        <v>1092</v>
      </c>
      <c r="O1467" s="6" t="s">
        <v>1103</v>
      </c>
      <c r="P1467" s="6" t="s">
        <v>1104</v>
      </c>
      <c r="Q1467" s="6"/>
      <c r="R1467" s="6"/>
    </row>
    <row r="1468" spans="1:18" x14ac:dyDescent="0.25">
      <c r="A1468" s="6" t="s">
        <v>3</v>
      </c>
      <c r="B1468" s="6" t="s">
        <v>15</v>
      </c>
      <c r="C1468" s="6" t="s">
        <v>806</v>
      </c>
      <c r="D1468" s="6" t="s">
        <v>807</v>
      </c>
      <c r="E1468" s="6" t="s">
        <v>97</v>
      </c>
      <c r="F1468" s="6" t="s">
        <v>125</v>
      </c>
      <c r="G1468" s="6">
        <v>178</v>
      </c>
      <c r="H1468" s="6">
        <v>827</v>
      </c>
      <c r="I1468" s="6">
        <v>194</v>
      </c>
      <c r="J1468" s="6">
        <v>890</v>
      </c>
      <c r="K1468" s="6">
        <v>194</v>
      </c>
      <c r="L1468" s="6">
        <v>890</v>
      </c>
      <c r="M1468" s="6" t="s">
        <v>1089</v>
      </c>
      <c r="N1468" s="6" t="s">
        <v>1095</v>
      </c>
      <c r="O1468" s="6" t="s">
        <v>26</v>
      </c>
      <c r="P1468" s="6" t="s">
        <v>1099</v>
      </c>
      <c r="Q1468" s="6"/>
      <c r="R1468" s="6"/>
    </row>
    <row r="1469" spans="1:18" x14ac:dyDescent="0.25">
      <c r="A1469" s="6" t="s">
        <v>3</v>
      </c>
      <c r="B1469" s="6" t="s">
        <v>15</v>
      </c>
      <c r="C1469" s="6" t="s">
        <v>806</v>
      </c>
      <c r="D1469" s="6" t="s">
        <v>807</v>
      </c>
      <c r="E1469" s="6" t="s">
        <v>97</v>
      </c>
      <c r="F1469" s="6" t="s">
        <v>125</v>
      </c>
      <c r="G1469" s="6">
        <v>178</v>
      </c>
      <c r="H1469" s="6">
        <v>827</v>
      </c>
      <c r="I1469" s="6">
        <v>194</v>
      </c>
      <c r="J1469" s="6">
        <v>890</v>
      </c>
      <c r="K1469" s="6">
        <v>194</v>
      </c>
      <c r="L1469" s="6">
        <v>890</v>
      </c>
      <c r="M1469" s="6" t="s">
        <v>1097</v>
      </c>
      <c r="N1469" s="6" t="s">
        <v>1090</v>
      </c>
      <c r="O1469" s="6" t="s">
        <v>1093</v>
      </c>
      <c r="P1469" s="6" t="s">
        <v>1094</v>
      </c>
      <c r="Q1469" s="6"/>
      <c r="R1469" s="6"/>
    </row>
    <row r="1470" spans="1:18" x14ac:dyDescent="0.25">
      <c r="A1470" s="6" t="s">
        <v>3</v>
      </c>
      <c r="B1470" s="6" t="s">
        <v>15</v>
      </c>
      <c r="C1470" s="6" t="s">
        <v>806</v>
      </c>
      <c r="D1470" s="6" t="s">
        <v>807</v>
      </c>
      <c r="E1470" s="6" t="s">
        <v>97</v>
      </c>
      <c r="F1470" s="6" t="s">
        <v>125</v>
      </c>
      <c r="G1470" s="6">
        <v>178</v>
      </c>
      <c r="H1470" s="6">
        <v>827</v>
      </c>
      <c r="I1470" s="6">
        <v>194</v>
      </c>
      <c r="J1470" s="6">
        <v>890</v>
      </c>
      <c r="K1470" s="6">
        <v>194</v>
      </c>
      <c r="L1470" s="6">
        <v>890</v>
      </c>
      <c r="M1470" s="6" t="s">
        <v>1097</v>
      </c>
      <c r="N1470" s="6" t="s">
        <v>1092</v>
      </c>
      <c r="O1470" s="6" t="s">
        <v>26</v>
      </c>
      <c r="P1470" s="6" t="s">
        <v>1114</v>
      </c>
      <c r="Q1470" s="6"/>
      <c r="R1470" s="6"/>
    </row>
    <row r="1471" spans="1:18" x14ac:dyDescent="0.25">
      <c r="A1471" s="6" t="s">
        <v>3</v>
      </c>
      <c r="B1471" s="6" t="s">
        <v>15</v>
      </c>
      <c r="C1471" s="6" t="s">
        <v>806</v>
      </c>
      <c r="D1471" s="6" t="s">
        <v>807</v>
      </c>
      <c r="E1471" s="6" t="s">
        <v>97</v>
      </c>
      <c r="F1471" s="6" t="s">
        <v>125</v>
      </c>
      <c r="G1471" s="6">
        <v>178</v>
      </c>
      <c r="H1471" s="6">
        <v>827</v>
      </c>
      <c r="I1471" s="6">
        <v>194</v>
      </c>
      <c r="J1471" s="6">
        <v>890</v>
      </c>
      <c r="K1471" s="6">
        <v>194</v>
      </c>
      <c r="L1471" s="6">
        <v>890</v>
      </c>
      <c r="M1471" s="6" t="s">
        <v>1097</v>
      </c>
      <c r="N1471" s="6" t="s">
        <v>1095</v>
      </c>
      <c r="O1471" s="6" t="s">
        <v>38</v>
      </c>
      <c r="P1471" s="6" t="s">
        <v>1102</v>
      </c>
      <c r="Q1471" s="6"/>
      <c r="R1471" s="6"/>
    </row>
    <row r="1472" spans="1:18" x14ac:dyDescent="0.25">
      <c r="A1472" s="6" t="s">
        <v>3</v>
      </c>
      <c r="B1472" s="6" t="s">
        <v>15</v>
      </c>
      <c r="C1472" s="6" t="s">
        <v>806</v>
      </c>
      <c r="D1472" s="6" t="s">
        <v>807</v>
      </c>
      <c r="E1472" s="6" t="s">
        <v>97</v>
      </c>
      <c r="F1472" s="6" t="s">
        <v>125</v>
      </c>
      <c r="G1472" s="6">
        <v>178</v>
      </c>
      <c r="H1472" s="6">
        <v>827</v>
      </c>
      <c r="I1472" s="6">
        <v>194</v>
      </c>
      <c r="J1472" s="6">
        <v>890</v>
      </c>
      <c r="K1472" s="6">
        <v>194</v>
      </c>
      <c r="L1472" s="6">
        <v>890</v>
      </c>
      <c r="M1472" s="6" t="s">
        <v>1101</v>
      </c>
      <c r="N1472" s="6" t="s">
        <v>1090</v>
      </c>
      <c r="O1472" s="6" t="s">
        <v>36</v>
      </c>
      <c r="P1472" s="6" t="s">
        <v>1121</v>
      </c>
      <c r="Q1472" s="6"/>
      <c r="R1472" s="6"/>
    </row>
    <row r="1473" spans="1:18" x14ac:dyDescent="0.25">
      <c r="A1473" s="6" t="s">
        <v>3</v>
      </c>
      <c r="B1473" s="6" t="s">
        <v>15</v>
      </c>
      <c r="C1473" s="6" t="s">
        <v>806</v>
      </c>
      <c r="D1473" s="6" t="s">
        <v>807</v>
      </c>
      <c r="E1473" s="6" t="s">
        <v>97</v>
      </c>
      <c r="F1473" s="6" t="s">
        <v>125</v>
      </c>
      <c r="G1473" s="6">
        <v>178</v>
      </c>
      <c r="H1473" s="6">
        <v>827</v>
      </c>
      <c r="I1473" s="6">
        <v>194</v>
      </c>
      <c r="J1473" s="6">
        <v>890</v>
      </c>
      <c r="K1473" s="6">
        <v>194</v>
      </c>
      <c r="L1473" s="6">
        <v>890</v>
      </c>
      <c r="M1473" s="6" t="s">
        <v>1101</v>
      </c>
      <c r="N1473" s="6" t="s">
        <v>1092</v>
      </c>
      <c r="O1473" s="6" t="s">
        <v>1103</v>
      </c>
      <c r="P1473" s="6" t="s">
        <v>1113</v>
      </c>
      <c r="Q1473" s="6"/>
      <c r="R1473" s="6"/>
    </row>
    <row r="1474" spans="1:18" x14ac:dyDescent="0.25">
      <c r="A1474" s="6" t="s">
        <v>3</v>
      </c>
      <c r="B1474" s="6" t="s">
        <v>15</v>
      </c>
      <c r="C1474" s="6" t="s">
        <v>806</v>
      </c>
      <c r="D1474" s="6" t="s">
        <v>807</v>
      </c>
      <c r="E1474" s="6" t="s">
        <v>97</v>
      </c>
      <c r="F1474" s="6" t="s">
        <v>125</v>
      </c>
      <c r="G1474" s="6">
        <v>178</v>
      </c>
      <c r="H1474" s="6">
        <v>827</v>
      </c>
      <c r="I1474" s="6">
        <v>194</v>
      </c>
      <c r="J1474" s="6">
        <v>890</v>
      </c>
      <c r="K1474" s="6">
        <v>194</v>
      </c>
      <c r="L1474" s="6">
        <v>890</v>
      </c>
      <c r="M1474" s="6" t="s">
        <v>1101</v>
      </c>
      <c r="N1474" s="6" t="s">
        <v>1095</v>
      </c>
      <c r="O1474" s="6" t="s">
        <v>38</v>
      </c>
      <c r="P1474" s="6" t="s">
        <v>1102</v>
      </c>
      <c r="Q1474" s="6"/>
      <c r="R1474" s="6"/>
    </row>
    <row r="1475" spans="1:18" x14ac:dyDescent="0.25">
      <c r="A1475" s="6" t="s">
        <v>3</v>
      </c>
      <c r="B1475" s="6" t="s">
        <v>15</v>
      </c>
      <c r="C1475" s="6" t="s">
        <v>806</v>
      </c>
      <c r="D1475" s="6" t="s">
        <v>807</v>
      </c>
      <c r="E1475" s="6" t="s">
        <v>97</v>
      </c>
      <c r="F1475" s="6" t="s">
        <v>125</v>
      </c>
      <c r="G1475" s="6">
        <v>178</v>
      </c>
      <c r="H1475" s="6">
        <v>827</v>
      </c>
      <c r="I1475" s="6">
        <v>194</v>
      </c>
      <c r="J1475" s="6">
        <v>890</v>
      </c>
      <c r="K1475" s="6">
        <v>194</v>
      </c>
      <c r="L1475" s="6">
        <v>890</v>
      </c>
      <c r="M1475" s="6" t="s">
        <v>1106</v>
      </c>
      <c r="N1475" s="6" t="s">
        <v>1090</v>
      </c>
      <c r="O1475" s="6" t="s">
        <v>38</v>
      </c>
      <c r="P1475" s="6" t="s">
        <v>1091</v>
      </c>
      <c r="Q1475" s="6"/>
      <c r="R1475" s="6"/>
    </row>
    <row r="1476" spans="1:18" x14ac:dyDescent="0.25">
      <c r="A1476" s="6" t="s">
        <v>3</v>
      </c>
      <c r="B1476" s="6" t="s">
        <v>15</v>
      </c>
      <c r="C1476" s="6" t="s">
        <v>806</v>
      </c>
      <c r="D1476" s="6" t="s">
        <v>807</v>
      </c>
      <c r="E1476" s="6" t="s">
        <v>97</v>
      </c>
      <c r="F1476" s="6" t="s">
        <v>125</v>
      </c>
      <c r="G1476" s="6">
        <v>178</v>
      </c>
      <c r="H1476" s="6">
        <v>827</v>
      </c>
      <c r="I1476" s="6">
        <v>194</v>
      </c>
      <c r="J1476" s="6">
        <v>890</v>
      </c>
      <c r="K1476" s="6">
        <v>194</v>
      </c>
      <c r="L1476" s="6">
        <v>890</v>
      </c>
      <c r="M1476" s="6" t="s">
        <v>1106</v>
      </c>
      <c r="N1476" s="6" t="s">
        <v>1092</v>
      </c>
      <c r="O1476" s="6" t="s">
        <v>26</v>
      </c>
      <c r="P1476" s="6" t="s">
        <v>1100</v>
      </c>
      <c r="Q1476" s="6"/>
      <c r="R1476" s="6"/>
    </row>
    <row r="1477" spans="1:18" x14ac:dyDescent="0.25">
      <c r="A1477" s="6" t="s">
        <v>3</v>
      </c>
      <c r="B1477" s="6" t="s">
        <v>15</v>
      </c>
      <c r="C1477" s="6" t="s">
        <v>806</v>
      </c>
      <c r="D1477" s="6" t="s">
        <v>807</v>
      </c>
      <c r="E1477" s="6" t="s">
        <v>97</v>
      </c>
      <c r="F1477" s="6" t="s">
        <v>125</v>
      </c>
      <c r="G1477" s="6">
        <v>178</v>
      </c>
      <c r="H1477" s="6">
        <v>827</v>
      </c>
      <c r="I1477" s="6">
        <v>194</v>
      </c>
      <c r="J1477" s="6">
        <v>890</v>
      </c>
      <c r="K1477" s="6">
        <v>194</v>
      </c>
      <c r="L1477" s="6">
        <v>890</v>
      </c>
      <c r="M1477" s="6" t="s">
        <v>1106</v>
      </c>
      <c r="N1477" s="6" t="s">
        <v>1095</v>
      </c>
      <c r="O1477" s="6" t="s">
        <v>38</v>
      </c>
      <c r="P1477" s="6" t="s">
        <v>1109</v>
      </c>
      <c r="Q1477" s="6"/>
      <c r="R1477" s="6"/>
    </row>
    <row r="1478" spans="1:18" x14ac:dyDescent="0.25">
      <c r="A1478" s="6" t="s">
        <v>3</v>
      </c>
      <c r="B1478" s="6" t="s">
        <v>17</v>
      </c>
      <c r="C1478" s="6" t="s">
        <v>771</v>
      </c>
      <c r="D1478" s="6" t="s">
        <v>772</v>
      </c>
      <c r="E1478" s="6" t="s">
        <v>209</v>
      </c>
      <c r="F1478" s="6" t="s">
        <v>125</v>
      </c>
      <c r="G1478" s="6">
        <v>9</v>
      </c>
      <c r="H1478" s="6">
        <v>40</v>
      </c>
      <c r="I1478" s="6">
        <v>9</v>
      </c>
      <c r="J1478" s="6">
        <v>43</v>
      </c>
      <c r="K1478" s="6">
        <v>9</v>
      </c>
      <c r="L1478" s="6">
        <v>43</v>
      </c>
      <c r="M1478" s="6" t="s">
        <v>1089</v>
      </c>
      <c r="N1478" s="6" t="s">
        <v>1090</v>
      </c>
      <c r="O1478" s="6" t="s">
        <v>1103</v>
      </c>
      <c r="P1478" s="6" t="s">
        <v>1104</v>
      </c>
      <c r="Q1478" s="6"/>
      <c r="R1478" s="6"/>
    </row>
    <row r="1479" spans="1:18" x14ac:dyDescent="0.25">
      <c r="A1479" s="6" t="s">
        <v>3</v>
      </c>
      <c r="B1479" s="6" t="s">
        <v>17</v>
      </c>
      <c r="C1479" s="6" t="s">
        <v>771</v>
      </c>
      <c r="D1479" s="6" t="s">
        <v>772</v>
      </c>
      <c r="E1479" s="6" t="s">
        <v>209</v>
      </c>
      <c r="F1479" s="6" t="s">
        <v>125</v>
      </c>
      <c r="G1479" s="6">
        <v>9</v>
      </c>
      <c r="H1479" s="6">
        <v>40</v>
      </c>
      <c r="I1479" s="6">
        <v>9</v>
      </c>
      <c r="J1479" s="6">
        <v>43</v>
      </c>
      <c r="K1479" s="6">
        <v>9</v>
      </c>
      <c r="L1479" s="6">
        <v>43</v>
      </c>
      <c r="M1479" s="6" t="s">
        <v>1089</v>
      </c>
      <c r="N1479" s="6" t="s">
        <v>1092</v>
      </c>
      <c r="O1479" s="6" t="s">
        <v>39</v>
      </c>
      <c r="P1479" s="6" t="s">
        <v>1112</v>
      </c>
      <c r="Q1479" s="6"/>
      <c r="R1479" s="6"/>
    </row>
    <row r="1480" spans="1:18" x14ac:dyDescent="0.25">
      <c r="A1480" s="6" t="s">
        <v>3</v>
      </c>
      <c r="B1480" s="6" t="s">
        <v>17</v>
      </c>
      <c r="C1480" s="6" t="s">
        <v>771</v>
      </c>
      <c r="D1480" s="6" t="s">
        <v>772</v>
      </c>
      <c r="E1480" s="6" t="s">
        <v>209</v>
      </c>
      <c r="F1480" s="6" t="s">
        <v>125</v>
      </c>
      <c r="G1480" s="6">
        <v>9</v>
      </c>
      <c r="H1480" s="6">
        <v>40</v>
      </c>
      <c r="I1480" s="6">
        <v>9</v>
      </c>
      <c r="J1480" s="6">
        <v>43</v>
      </c>
      <c r="K1480" s="6">
        <v>9</v>
      </c>
      <c r="L1480" s="6">
        <v>43</v>
      </c>
      <c r="M1480" s="6" t="s">
        <v>1089</v>
      </c>
      <c r="N1480" s="6" t="s">
        <v>1095</v>
      </c>
      <c r="O1480" s="6" t="s">
        <v>38</v>
      </c>
      <c r="P1480" s="6" t="s">
        <v>1091</v>
      </c>
      <c r="Q1480" s="6"/>
      <c r="R1480" s="6"/>
    </row>
    <row r="1481" spans="1:18" x14ac:dyDescent="0.25">
      <c r="A1481" s="6" t="s">
        <v>3</v>
      </c>
      <c r="B1481" s="6" t="s">
        <v>17</v>
      </c>
      <c r="C1481" s="6" t="s">
        <v>771</v>
      </c>
      <c r="D1481" s="6" t="s">
        <v>772</v>
      </c>
      <c r="E1481" s="6" t="s">
        <v>209</v>
      </c>
      <c r="F1481" s="6" t="s">
        <v>125</v>
      </c>
      <c r="G1481" s="6">
        <v>9</v>
      </c>
      <c r="H1481" s="6">
        <v>40</v>
      </c>
      <c r="I1481" s="6">
        <v>9</v>
      </c>
      <c r="J1481" s="6">
        <v>43</v>
      </c>
      <c r="K1481" s="6">
        <v>9</v>
      </c>
      <c r="L1481" s="6">
        <v>43</v>
      </c>
      <c r="M1481" s="6" t="s">
        <v>1097</v>
      </c>
      <c r="N1481" s="6" t="s">
        <v>1090</v>
      </c>
      <c r="O1481" s="6" t="s">
        <v>38</v>
      </c>
      <c r="P1481" s="6" t="s">
        <v>1091</v>
      </c>
      <c r="Q1481" s="6"/>
      <c r="R1481" s="6"/>
    </row>
    <row r="1482" spans="1:18" x14ac:dyDescent="0.25">
      <c r="A1482" s="6" t="s">
        <v>3</v>
      </c>
      <c r="B1482" s="6" t="s">
        <v>17</v>
      </c>
      <c r="C1482" s="6" t="s">
        <v>771</v>
      </c>
      <c r="D1482" s="6" t="s">
        <v>772</v>
      </c>
      <c r="E1482" s="6" t="s">
        <v>209</v>
      </c>
      <c r="F1482" s="6" t="s">
        <v>125</v>
      </c>
      <c r="G1482" s="6">
        <v>9</v>
      </c>
      <c r="H1482" s="6">
        <v>40</v>
      </c>
      <c r="I1482" s="6">
        <v>9</v>
      </c>
      <c r="J1482" s="6">
        <v>43</v>
      </c>
      <c r="K1482" s="6">
        <v>9</v>
      </c>
      <c r="L1482" s="6">
        <v>43</v>
      </c>
      <c r="M1482" s="6" t="s">
        <v>1097</v>
      </c>
      <c r="N1482" s="6" t="s">
        <v>1092</v>
      </c>
      <c r="O1482" s="6" t="s">
        <v>38</v>
      </c>
      <c r="P1482" s="6" t="s">
        <v>1110</v>
      </c>
      <c r="Q1482" s="6"/>
      <c r="R1482" s="6"/>
    </row>
    <row r="1483" spans="1:18" x14ac:dyDescent="0.25">
      <c r="A1483" s="6" t="s">
        <v>3</v>
      </c>
      <c r="B1483" s="6" t="s">
        <v>17</v>
      </c>
      <c r="C1483" s="6" t="s">
        <v>771</v>
      </c>
      <c r="D1483" s="6" t="s">
        <v>772</v>
      </c>
      <c r="E1483" s="6" t="s">
        <v>209</v>
      </c>
      <c r="F1483" s="6" t="s">
        <v>125</v>
      </c>
      <c r="G1483" s="6">
        <v>9</v>
      </c>
      <c r="H1483" s="6">
        <v>40</v>
      </c>
      <c r="I1483" s="6">
        <v>9</v>
      </c>
      <c r="J1483" s="6">
        <v>43</v>
      </c>
      <c r="K1483" s="6">
        <v>9</v>
      </c>
      <c r="L1483" s="6">
        <v>43</v>
      </c>
      <c r="M1483" s="6" t="s">
        <v>1097</v>
      </c>
      <c r="N1483" s="6" t="s">
        <v>1095</v>
      </c>
      <c r="O1483" s="6" t="s">
        <v>1103</v>
      </c>
      <c r="P1483" s="6" t="s">
        <v>1104</v>
      </c>
      <c r="Q1483" s="6"/>
      <c r="R1483" s="6"/>
    </row>
    <row r="1484" spans="1:18" x14ac:dyDescent="0.25">
      <c r="A1484" s="6" t="s">
        <v>3</v>
      </c>
      <c r="B1484" s="6" t="s">
        <v>17</v>
      </c>
      <c r="C1484" s="6" t="s">
        <v>771</v>
      </c>
      <c r="D1484" s="6" t="s">
        <v>772</v>
      </c>
      <c r="E1484" s="6" t="s">
        <v>209</v>
      </c>
      <c r="F1484" s="6" t="s">
        <v>125</v>
      </c>
      <c r="G1484" s="6">
        <v>9</v>
      </c>
      <c r="H1484" s="6">
        <v>40</v>
      </c>
      <c r="I1484" s="6">
        <v>9</v>
      </c>
      <c r="J1484" s="6">
        <v>43</v>
      </c>
      <c r="K1484" s="6">
        <v>9</v>
      </c>
      <c r="L1484" s="6">
        <v>43</v>
      </c>
      <c r="M1484" s="6" t="s">
        <v>1101</v>
      </c>
      <c r="N1484" s="6" t="s">
        <v>1090</v>
      </c>
      <c r="O1484" s="6" t="s">
        <v>1103</v>
      </c>
      <c r="P1484" s="6" t="s">
        <v>1104</v>
      </c>
      <c r="Q1484" s="6"/>
      <c r="R1484" s="6"/>
    </row>
    <row r="1485" spans="1:18" x14ac:dyDescent="0.25">
      <c r="A1485" s="6" t="s">
        <v>3</v>
      </c>
      <c r="B1485" s="6" t="s">
        <v>17</v>
      </c>
      <c r="C1485" s="6" t="s">
        <v>771</v>
      </c>
      <c r="D1485" s="6" t="s">
        <v>772</v>
      </c>
      <c r="E1485" s="6" t="s">
        <v>209</v>
      </c>
      <c r="F1485" s="6" t="s">
        <v>125</v>
      </c>
      <c r="G1485" s="6">
        <v>9</v>
      </c>
      <c r="H1485" s="6">
        <v>40</v>
      </c>
      <c r="I1485" s="6">
        <v>9</v>
      </c>
      <c r="J1485" s="6">
        <v>43</v>
      </c>
      <c r="K1485" s="6">
        <v>9</v>
      </c>
      <c r="L1485" s="6">
        <v>43</v>
      </c>
      <c r="M1485" s="6" t="s">
        <v>1101</v>
      </c>
      <c r="N1485" s="6" t="s">
        <v>1092</v>
      </c>
      <c r="O1485" s="6" t="s">
        <v>38</v>
      </c>
      <c r="P1485" s="6" t="s">
        <v>1110</v>
      </c>
      <c r="Q1485" s="6"/>
      <c r="R1485" s="6"/>
    </row>
    <row r="1486" spans="1:18" x14ac:dyDescent="0.25">
      <c r="A1486" s="6" t="s">
        <v>3</v>
      </c>
      <c r="B1486" s="6" t="s">
        <v>17</v>
      </c>
      <c r="C1486" s="6" t="s">
        <v>771</v>
      </c>
      <c r="D1486" s="6" t="s">
        <v>772</v>
      </c>
      <c r="E1486" s="6" t="s">
        <v>209</v>
      </c>
      <c r="F1486" s="6" t="s">
        <v>125</v>
      </c>
      <c r="G1486" s="6">
        <v>9</v>
      </c>
      <c r="H1486" s="6">
        <v>40</v>
      </c>
      <c r="I1486" s="6">
        <v>9</v>
      </c>
      <c r="J1486" s="6">
        <v>43</v>
      </c>
      <c r="K1486" s="6">
        <v>9</v>
      </c>
      <c r="L1486" s="6">
        <v>43</v>
      </c>
      <c r="M1486" s="6" t="s">
        <v>1101</v>
      </c>
      <c r="N1486" s="6" t="s">
        <v>1095</v>
      </c>
      <c r="O1486" s="6" t="s">
        <v>26</v>
      </c>
      <c r="P1486" s="6" t="s">
        <v>1099</v>
      </c>
      <c r="Q1486" s="6"/>
      <c r="R1486" s="6"/>
    </row>
    <row r="1487" spans="1:18" x14ac:dyDescent="0.25">
      <c r="A1487" s="6" t="s">
        <v>3</v>
      </c>
      <c r="B1487" s="6" t="s">
        <v>17</v>
      </c>
      <c r="C1487" s="6" t="s">
        <v>771</v>
      </c>
      <c r="D1487" s="6" t="s">
        <v>772</v>
      </c>
      <c r="E1487" s="6" t="s">
        <v>209</v>
      </c>
      <c r="F1487" s="6" t="s">
        <v>125</v>
      </c>
      <c r="G1487" s="6">
        <v>9</v>
      </c>
      <c r="H1487" s="6">
        <v>40</v>
      </c>
      <c r="I1487" s="6">
        <v>9</v>
      </c>
      <c r="J1487" s="6">
        <v>43</v>
      </c>
      <c r="K1487" s="6">
        <v>9</v>
      </c>
      <c r="L1487" s="6">
        <v>43</v>
      </c>
      <c r="M1487" s="6" t="s">
        <v>1106</v>
      </c>
      <c r="N1487" s="6" t="s">
        <v>1090</v>
      </c>
      <c r="O1487" s="6" t="s">
        <v>26</v>
      </c>
      <c r="P1487" s="6" t="s">
        <v>1100</v>
      </c>
      <c r="Q1487" s="6"/>
      <c r="R1487" s="6"/>
    </row>
    <row r="1488" spans="1:18" x14ac:dyDescent="0.25">
      <c r="A1488" s="6" t="s">
        <v>3</v>
      </c>
      <c r="B1488" s="6" t="s">
        <v>17</v>
      </c>
      <c r="C1488" s="6" t="s">
        <v>771</v>
      </c>
      <c r="D1488" s="6" t="s">
        <v>772</v>
      </c>
      <c r="E1488" s="6" t="s">
        <v>209</v>
      </c>
      <c r="F1488" s="6" t="s">
        <v>125</v>
      </c>
      <c r="G1488" s="6">
        <v>9</v>
      </c>
      <c r="H1488" s="6">
        <v>40</v>
      </c>
      <c r="I1488" s="6">
        <v>9</v>
      </c>
      <c r="J1488" s="6">
        <v>43</v>
      </c>
      <c r="K1488" s="6">
        <v>9</v>
      </c>
      <c r="L1488" s="6">
        <v>43</v>
      </c>
      <c r="M1488" s="6" t="s">
        <v>1106</v>
      </c>
      <c r="N1488" s="6" t="s">
        <v>1092</v>
      </c>
      <c r="O1488" s="6" t="s">
        <v>38</v>
      </c>
      <c r="P1488" s="6" t="s">
        <v>1110</v>
      </c>
      <c r="Q1488" s="6"/>
      <c r="R1488" s="6"/>
    </row>
    <row r="1489" spans="1:18" x14ac:dyDescent="0.25">
      <c r="A1489" s="6" t="s">
        <v>3</v>
      </c>
      <c r="B1489" s="6" t="s">
        <v>17</v>
      </c>
      <c r="C1489" s="6" t="s">
        <v>771</v>
      </c>
      <c r="D1489" s="6" t="s">
        <v>772</v>
      </c>
      <c r="E1489" s="6" t="s">
        <v>209</v>
      </c>
      <c r="F1489" s="6" t="s">
        <v>125</v>
      </c>
      <c r="G1489" s="6">
        <v>9</v>
      </c>
      <c r="H1489" s="6">
        <v>40</v>
      </c>
      <c r="I1489" s="6">
        <v>9</v>
      </c>
      <c r="J1489" s="6">
        <v>43</v>
      </c>
      <c r="K1489" s="6">
        <v>9</v>
      </c>
      <c r="L1489" s="6">
        <v>43</v>
      </c>
      <c r="M1489" s="6" t="s">
        <v>1106</v>
      </c>
      <c r="N1489" s="6" t="s">
        <v>1095</v>
      </c>
      <c r="O1489" s="6" t="s">
        <v>1103</v>
      </c>
      <c r="P1489" s="6" t="s">
        <v>1104</v>
      </c>
      <c r="Q1489" s="6"/>
      <c r="R1489" s="6"/>
    </row>
    <row r="1490" spans="1:18" x14ac:dyDescent="0.25">
      <c r="A1490" s="6" t="s">
        <v>3</v>
      </c>
      <c r="B1490" s="6" t="s">
        <v>16</v>
      </c>
      <c r="C1490" s="6" t="s">
        <v>230</v>
      </c>
      <c r="D1490" s="6" t="s">
        <v>231</v>
      </c>
      <c r="E1490" s="6" t="s">
        <v>97</v>
      </c>
      <c r="F1490" s="6" t="s">
        <v>98</v>
      </c>
      <c r="G1490" s="6">
        <v>31</v>
      </c>
      <c r="H1490" s="6">
        <v>191</v>
      </c>
      <c r="I1490" s="6">
        <v>31</v>
      </c>
      <c r="J1490" s="6">
        <v>183</v>
      </c>
      <c r="K1490" s="6">
        <v>31</v>
      </c>
      <c r="L1490" s="6">
        <v>183</v>
      </c>
      <c r="M1490" s="6" t="s">
        <v>1089</v>
      </c>
      <c r="N1490" s="6" t="s">
        <v>1090</v>
      </c>
      <c r="O1490" s="6" t="s">
        <v>1103</v>
      </c>
      <c r="P1490" s="6" t="s">
        <v>1104</v>
      </c>
      <c r="Q1490" s="6"/>
      <c r="R1490" s="6"/>
    </row>
    <row r="1491" spans="1:18" x14ac:dyDescent="0.25">
      <c r="A1491" s="6" t="s">
        <v>3</v>
      </c>
      <c r="B1491" s="6" t="s">
        <v>16</v>
      </c>
      <c r="C1491" s="6" t="s">
        <v>230</v>
      </c>
      <c r="D1491" s="6" t="s">
        <v>231</v>
      </c>
      <c r="E1491" s="6" t="s">
        <v>97</v>
      </c>
      <c r="F1491" s="6" t="s">
        <v>98</v>
      </c>
      <c r="G1491" s="6">
        <v>31</v>
      </c>
      <c r="H1491" s="6">
        <v>191</v>
      </c>
      <c r="I1491" s="6">
        <v>31</v>
      </c>
      <c r="J1491" s="6">
        <v>183</v>
      </c>
      <c r="K1491" s="6">
        <v>31</v>
      </c>
      <c r="L1491" s="6">
        <v>183</v>
      </c>
      <c r="M1491" s="6" t="s">
        <v>1089</v>
      </c>
      <c r="N1491" s="6" t="s">
        <v>1092</v>
      </c>
      <c r="O1491" s="6" t="s">
        <v>26</v>
      </c>
      <c r="P1491" s="6" t="s">
        <v>1100</v>
      </c>
      <c r="Q1491" s="6"/>
      <c r="R1491" s="6"/>
    </row>
    <row r="1492" spans="1:18" x14ac:dyDescent="0.25">
      <c r="A1492" s="6" t="s">
        <v>3</v>
      </c>
      <c r="B1492" s="6" t="s">
        <v>16</v>
      </c>
      <c r="C1492" s="6" t="s">
        <v>230</v>
      </c>
      <c r="D1492" s="6" t="s">
        <v>231</v>
      </c>
      <c r="E1492" s="6" t="s">
        <v>97</v>
      </c>
      <c r="F1492" s="6" t="s">
        <v>98</v>
      </c>
      <c r="G1492" s="6">
        <v>31</v>
      </c>
      <c r="H1492" s="6">
        <v>191</v>
      </c>
      <c r="I1492" s="6">
        <v>31</v>
      </c>
      <c r="J1492" s="6">
        <v>183</v>
      </c>
      <c r="K1492" s="6">
        <v>31</v>
      </c>
      <c r="L1492" s="6">
        <v>183</v>
      </c>
      <c r="M1492" s="6" t="s">
        <v>1089</v>
      </c>
      <c r="N1492" s="6" t="s">
        <v>1095</v>
      </c>
      <c r="O1492" s="6" t="s">
        <v>39</v>
      </c>
      <c r="P1492" s="6" t="s">
        <v>1107</v>
      </c>
      <c r="Q1492" s="6"/>
      <c r="R1492" s="6"/>
    </row>
    <row r="1493" spans="1:18" x14ac:dyDescent="0.25">
      <c r="A1493" s="6" t="s">
        <v>3</v>
      </c>
      <c r="B1493" s="6" t="s">
        <v>16</v>
      </c>
      <c r="C1493" s="6" t="s">
        <v>230</v>
      </c>
      <c r="D1493" s="6" t="s">
        <v>231</v>
      </c>
      <c r="E1493" s="6" t="s">
        <v>97</v>
      </c>
      <c r="F1493" s="6" t="s">
        <v>98</v>
      </c>
      <c r="G1493" s="6">
        <v>31</v>
      </c>
      <c r="H1493" s="6">
        <v>191</v>
      </c>
      <c r="I1493" s="6">
        <v>31</v>
      </c>
      <c r="J1493" s="6">
        <v>183</v>
      </c>
      <c r="K1493" s="6">
        <v>31</v>
      </c>
      <c r="L1493" s="6">
        <v>183</v>
      </c>
      <c r="M1493" s="6" t="s">
        <v>1097</v>
      </c>
      <c r="N1493" s="6" t="s">
        <v>1090</v>
      </c>
      <c r="O1493" s="6" t="s">
        <v>1103</v>
      </c>
      <c r="P1493" s="6" t="s">
        <v>1104</v>
      </c>
      <c r="Q1493" s="6"/>
      <c r="R1493" s="6"/>
    </row>
    <row r="1494" spans="1:18" x14ac:dyDescent="0.25">
      <c r="A1494" s="6" t="s">
        <v>3</v>
      </c>
      <c r="B1494" s="6" t="s">
        <v>16</v>
      </c>
      <c r="C1494" s="6" t="s">
        <v>230</v>
      </c>
      <c r="D1494" s="6" t="s">
        <v>231</v>
      </c>
      <c r="E1494" s="6" t="s">
        <v>97</v>
      </c>
      <c r="F1494" s="6" t="s">
        <v>98</v>
      </c>
      <c r="G1494" s="6">
        <v>31</v>
      </c>
      <c r="H1494" s="6">
        <v>191</v>
      </c>
      <c r="I1494" s="6">
        <v>31</v>
      </c>
      <c r="J1494" s="6">
        <v>183</v>
      </c>
      <c r="K1494" s="6">
        <v>31</v>
      </c>
      <c r="L1494" s="6">
        <v>183</v>
      </c>
      <c r="M1494" s="6" t="s">
        <v>1097</v>
      </c>
      <c r="N1494" s="6" t="s">
        <v>1092</v>
      </c>
      <c r="O1494" s="6" t="s">
        <v>38</v>
      </c>
      <c r="P1494" s="6" t="s">
        <v>1102</v>
      </c>
      <c r="Q1494" s="6"/>
      <c r="R1494" s="6"/>
    </row>
    <row r="1495" spans="1:18" x14ac:dyDescent="0.25">
      <c r="A1495" s="6" t="s">
        <v>3</v>
      </c>
      <c r="B1495" s="6" t="s">
        <v>16</v>
      </c>
      <c r="C1495" s="6" t="s">
        <v>230</v>
      </c>
      <c r="D1495" s="6" t="s">
        <v>231</v>
      </c>
      <c r="E1495" s="6" t="s">
        <v>97</v>
      </c>
      <c r="F1495" s="6" t="s">
        <v>98</v>
      </c>
      <c r="G1495" s="6">
        <v>31</v>
      </c>
      <c r="H1495" s="6">
        <v>191</v>
      </c>
      <c r="I1495" s="6">
        <v>31</v>
      </c>
      <c r="J1495" s="6">
        <v>183</v>
      </c>
      <c r="K1495" s="6">
        <v>31</v>
      </c>
      <c r="L1495" s="6">
        <v>183</v>
      </c>
      <c r="M1495" s="6" t="s">
        <v>1097</v>
      </c>
      <c r="N1495" s="6" t="s">
        <v>1095</v>
      </c>
      <c r="O1495" s="6" t="s">
        <v>39</v>
      </c>
      <c r="P1495" s="6" t="s">
        <v>1107</v>
      </c>
      <c r="Q1495" s="6"/>
      <c r="R1495" s="6"/>
    </row>
    <row r="1496" spans="1:18" x14ac:dyDescent="0.25">
      <c r="A1496" s="6" t="s">
        <v>3</v>
      </c>
      <c r="B1496" s="6" t="s">
        <v>16</v>
      </c>
      <c r="C1496" s="6" t="s">
        <v>230</v>
      </c>
      <c r="D1496" s="6" t="s">
        <v>231</v>
      </c>
      <c r="E1496" s="6" t="s">
        <v>97</v>
      </c>
      <c r="F1496" s="6" t="s">
        <v>98</v>
      </c>
      <c r="G1496" s="6">
        <v>31</v>
      </c>
      <c r="H1496" s="6">
        <v>191</v>
      </c>
      <c r="I1496" s="6">
        <v>31</v>
      </c>
      <c r="J1496" s="6">
        <v>183</v>
      </c>
      <c r="K1496" s="6">
        <v>31</v>
      </c>
      <c r="L1496" s="6">
        <v>183</v>
      </c>
      <c r="M1496" s="6" t="s">
        <v>1101</v>
      </c>
      <c r="N1496" s="6" t="s">
        <v>1090</v>
      </c>
      <c r="O1496" s="6" t="s">
        <v>38</v>
      </c>
      <c r="P1496" s="6" t="s">
        <v>1109</v>
      </c>
      <c r="Q1496" s="6"/>
      <c r="R1496" s="6"/>
    </row>
    <row r="1497" spans="1:18" x14ac:dyDescent="0.25">
      <c r="A1497" s="6" t="s">
        <v>3</v>
      </c>
      <c r="B1497" s="6" t="s">
        <v>16</v>
      </c>
      <c r="C1497" s="6" t="s">
        <v>230</v>
      </c>
      <c r="D1497" s="6" t="s">
        <v>231</v>
      </c>
      <c r="E1497" s="6" t="s">
        <v>97</v>
      </c>
      <c r="F1497" s="6" t="s">
        <v>98</v>
      </c>
      <c r="G1497" s="6">
        <v>31</v>
      </c>
      <c r="H1497" s="6">
        <v>191</v>
      </c>
      <c r="I1497" s="6">
        <v>31</v>
      </c>
      <c r="J1497" s="6">
        <v>183</v>
      </c>
      <c r="K1497" s="6">
        <v>31</v>
      </c>
      <c r="L1497" s="6">
        <v>183</v>
      </c>
      <c r="M1497" s="6" t="s">
        <v>1101</v>
      </c>
      <c r="N1497" s="6" t="s">
        <v>1092</v>
      </c>
      <c r="O1497" s="6" t="s">
        <v>38</v>
      </c>
      <c r="P1497" s="6" t="s">
        <v>1102</v>
      </c>
      <c r="Q1497" s="6"/>
      <c r="R1497" s="6"/>
    </row>
    <row r="1498" spans="1:18" x14ac:dyDescent="0.25">
      <c r="A1498" s="6" t="s">
        <v>3</v>
      </c>
      <c r="B1498" s="6" t="s">
        <v>16</v>
      </c>
      <c r="C1498" s="6" t="s">
        <v>230</v>
      </c>
      <c r="D1498" s="6" t="s">
        <v>231</v>
      </c>
      <c r="E1498" s="6" t="s">
        <v>97</v>
      </c>
      <c r="F1498" s="6" t="s">
        <v>98</v>
      </c>
      <c r="G1498" s="6">
        <v>31</v>
      </c>
      <c r="H1498" s="6">
        <v>191</v>
      </c>
      <c r="I1498" s="6">
        <v>31</v>
      </c>
      <c r="J1498" s="6">
        <v>183</v>
      </c>
      <c r="K1498" s="6">
        <v>31</v>
      </c>
      <c r="L1498" s="6">
        <v>183</v>
      </c>
      <c r="M1498" s="6" t="s">
        <v>1101</v>
      </c>
      <c r="N1498" s="6" t="s">
        <v>1095</v>
      </c>
      <c r="O1498" s="6" t="s">
        <v>38</v>
      </c>
      <c r="P1498" s="6" t="s">
        <v>1109</v>
      </c>
      <c r="Q1498" s="6"/>
      <c r="R1498" s="6"/>
    </row>
    <row r="1499" spans="1:18" x14ac:dyDescent="0.25">
      <c r="A1499" s="6" t="s">
        <v>3</v>
      </c>
      <c r="B1499" s="6" t="s">
        <v>16</v>
      </c>
      <c r="C1499" s="6" t="s">
        <v>230</v>
      </c>
      <c r="D1499" s="6" t="s">
        <v>231</v>
      </c>
      <c r="E1499" s="6" t="s">
        <v>97</v>
      </c>
      <c r="F1499" s="6" t="s">
        <v>98</v>
      </c>
      <c r="G1499" s="6">
        <v>31</v>
      </c>
      <c r="H1499" s="6">
        <v>191</v>
      </c>
      <c r="I1499" s="6">
        <v>31</v>
      </c>
      <c r="J1499" s="6">
        <v>183</v>
      </c>
      <c r="K1499" s="6">
        <v>31</v>
      </c>
      <c r="L1499" s="6">
        <v>183</v>
      </c>
      <c r="M1499" s="6" t="s">
        <v>1106</v>
      </c>
      <c r="N1499" s="6" t="s">
        <v>1090</v>
      </c>
      <c r="O1499" s="6" t="s">
        <v>38</v>
      </c>
      <c r="P1499" s="6" t="s">
        <v>1102</v>
      </c>
      <c r="Q1499" s="6"/>
      <c r="R1499" s="6"/>
    </row>
    <row r="1500" spans="1:18" x14ac:dyDescent="0.25">
      <c r="A1500" s="6" t="s">
        <v>3</v>
      </c>
      <c r="B1500" s="6" t="s">
        <v>16</v>
      </c>
      <c r="C1500" s="6" t="s">
        <v>230</v>
      </c>
      <c r="D1500" s="6" t="s">
        <v>231</v>
      </c>
      <c r="E1500" s="6" t="s">
        <v>97</v>
      </c>
      <c r="F1500" s="6" t="s">
        <v>98</v>
      </c>
      <c r="G1500" s="6">
        <v>31</v>
      </c>
      <c r="H1500" s="6">
        <v>191</v>
      </c>
      <c r="I1500" s="6">
        <v>31</v>
      </c>
      <c r="J1500" s="6">
        <v>183</v>
      </c>
      <c r="K1500" s="6">
        <v>31</v>
      </c>
      <c r="L1500" s="6">
        <v>183</v>
      </c>
      <c r="M1500" s="6" t="s">
        <v>1106</v>
      </c>
      <c r="N1500" s="6" t="s">
        <v>1092</v>
      </c>
      <c r="O1500" s="6" t="s">
        <v>26</v>
      </c>
      <c r="P1500" s="6" t="s">
        <v>1100</v>
      </c>
      <c r="Q1500" s="6"/>
      <c r="R1500" s="6"/>
    </row>
    <row r="1501" spans="1:18" x14ac:dyDescent="0.25">
      <c r="A1501" s="6" t="s">
        <v>3</v>
      </c>
      <c r="B1501" s="6" t="s">
        <v>16</v>
      </c>
      <c r="C1501" s="6" t="s">
        <v>230</v>
      </c>
      <c r="D1501" s="6" t="s">
        <v>231</v>
      </c>
      <c r="E1501" s="6" t="s">
        <v>97</v>
      </c>
      <c r="F1501" s="6" t="s">
        <v>98</v>
      </c>
      <c r="G1501" s="6">
        <v>31</v>
      </c>
      <c r="H1501" s="6">
        <v>191</v>
      </c>
      <c r="I1501" s="6">
        <v>31</v>
      </c>
      <c r="J1501" s="6">
        <v>183</v>
      </c>
      <c r="K1501" s="6">
        <v>31</v>
      </c>
      <c r="L1501" s="6">
        <v>183</v>
      </c>
      <c r="M1501" s="6" t="s">
        <v>1106</v>
      </c>
      <c r="N1501" s="6" t="s">
        <v>1095</v>
      </c>
      <c r="O1501" s="6" t="s">
        <v>36</v>
      </c>
      <c r="P1501" s="6" t="s">
        <v>1116</v>
      </c>
      <c r="Q1501" s="6"/>
      <c r="R1501" s="6"/>
    </row>
    <row r="1502" spans="1:18" x14ac:dyDescent="0.25">
      <c r="A1502" s="6" t="s">
        <v>3</v>
      </c>
      <c r="B1502" s="6" t="s">
        <v>17</v>
      </c>
      <c r="C1502" s="6" t="s">
        <v>767</v>
      </c>
      <c r="D1502" s="6" t="s">
        <v>768</v>
      </c>
      <c r="E1502" s="6" t="s">
        <v>97</v>
      </c>
      <c r="F1502" s="6" t="s">
        <v>98</v>
      </c>
      <c r="G1502" s="6">
        <v>61</v>
      </c>
      <c r="H1502" s="6">
        <v>264</v>
      </c>
      <c r="I1502" s="6">
        <v>55</v>
      </c>
      <c r="J1502" s="6">
        <v>251</v>
      </c>
      <c r="K1502" s="6">
        <v>55</v>
      </c>
      <c r="L1502" s="6">
        <v>251</v>
      </c>
      <c r="M1502" s="6" t="s">
        <v>1089</v>
      </c>
      <c r="N1502" s="6" t="s">
        <v>1090</v>
      </c>
      <c r="O1502" s="6" t="s">
        <v>38</v>
      </c>
      <c r="P1502" s="6" t="s">
        <v>1091</v>
      </c>
      <c r="Q1502" s="6"/>
      <c r="R1502" s="6"/>
    </row>
    <row r="1503" spans="1:18" x14ac:dyDescent="0.25">
      <c r="A1503" s="6" t="s">
        <v>3</v>
      </c>
      <c r="B1503" s="6" t="s">
        <v>17</v>
      </c>
      <c r="C1503" s="6" t="s">
        <v>767</v>
      </c>
      <c r="D1503" s="6" t="s">
        <v>768</v>
      </c>
      <c r="E1503" s="6" t="s">
        <v>97</v>
      </c>
      <c r="F1503" s="6" t="s">
        <v>98</v>
      </c>
      <c r="G1503" s="6">
        <v>61</v>
      </c>
      <c r="H1503" s="6">
        <v>264</v>
      </c>
      <c r="I1503" s="6">
        <v>55</v>
      </c>
      <c r="J1503" s="6">
        <v>251</v>
      </c>
      <c r="K1503" s="6">
        <v>55</v>
      </c>
      <c r="L1503" s="6">
        <v>251</v>
      </c>
      <c r="M1503" s="6" t="s">
        <v>1089</v>
      </c>
      <c r="N1503" s="6" t="s">
        <v>1092</v>
      </c>
      <c r="O1503" s="6" t="s">
        <v>39</v>
      </c>
      <c r="P1503" s="6" t="s">
        <v>1112</v>
      </c>
      <c r="Q1503" s="6"/>
      <c r="R1503" s="6"/>
    </row>
    <row r="1504" spans="1:18" x14ac:dyDescent="0.25">
      <c r="A1504" s="6" t="s">
        <v>3</v>
      </c>
      <c r="B1504" s="6" t="s">
        <v>17</v>
      </c>
      <c r="C1504" s="6" t="s">
        <v>767</v>
      </c>
      <c r="D1504" s="6" t="s">
        <v>768</v>
      </c>
      <c r="E1504" s="6" t="s">
        <v>97</v>
      </c>
      <c r="F1504" s="6" t="s">
        <v>98</v>
      </c>
      <c r="G1504" s="6">
        <v>61</v>
      </c>
      <c r="H1504" s="6">
        <v>264</v>
      </c>
      <c r="I1504" s="6">
        <v>55</v>
      </c>
      <c r="J1504" s="6">
        <v>251</v>
      </c>
      <c r="K1504" s="6">
        <v>55</v>
      </c>
      <c r="L1504" s="6">
        <v>251</v>
      </c>
      <c r="M1504" s="6" t="s">
        <v>1089</v>
      </c>
      <c r="N1504" s="6" t="s">
        <v>1095</v>
      </c>
      <c r="O1504" s="6" t="s">
        <v>38</v>
      </c>
      <c r="P1504" s="6" t="s">
        <v>1102</v>
      </c>
      <c r="Q1504" s="6"/>
      <c r="R1504" s="6"/>
    </row>
    <row r="1505" spans="1:18" x14ac:dyDescent="0.25">
      <c r="A1505" s="6" t="s">
        <v>3</v>
      </c>
      <c r="B1505" s="6" t="s">
        <v>17</v>
      </c>
      <c r="C1505" s="6" t="s">
        <v>767</v>
      </c>
      <c r="D1505" s="6" t="s">
        <v>768</v>
      </c>
      <c r="E1505" s="6" t="s">
        <v>97</v>
      </c>
      <c r="F1505" s="6" t="s">
        <v>98</v>
      </c>
      <c r="G1505" s="6">
        <v>61</v>
      </c>
      <c r="H1505" s="6">
        <v>264</v>
      </c>
      <c r="I1505" s="6">
        <v>55</v>
      </c>
      <c r="J1505" s="6">
        <v>251</v>
      </c>
      <c r="K1505" s="6">
        <v>55</v>
      </c>
      <c r="L1505" s="6">
        <v>251</v>
      </c>
      <c r="M1505" s="6" t="s">
        <v>1097</v>
      </c>
      <c r="N1505" s="6" t="s">
        <v>1090</v>
      </c>
      <c r="O1505" s="6" t="s">
        <v>39</v>
      </c>
      <c r="P1505" s="6" t="s">
        <v>1117</v>
      </c>
      <c r="Q1505" s="6"/>
      <c r="R1505" s="6"/>
    </row>
    <row r="1506" spans="1:18" x14ac:dyDescent="0.25">
      <c r="A1506" s="6" t="s">
        <v>3</v>
      </c>
      <c r="B1506" s="6" t="s">
        <v>17</v>
      </c>
      <c r="C1506" s="6" t="s">
        <v>767</v>
      </c>
      <c r="D1506" s="6" t="s">
        <v>768</v>
      </c>
      <c r="E1506" s="6" t="s">
        <v>97</v>
      </c>
      <c r="F1506" s="6" t="s">
        <v>98</v>
      </c>
      <c r="G1506" s="6">
        <v>61</v>
      </c>
      <c r="H1506" s="6">
        <v>264</v>
      </c>
      <c r="I1506" s="6">
        <v>55</v>
      </c>
      <c r="J1506" s="6">
        <v>251</v>
      </c>
      <c r="K1506" s="6">
        <v>55</v>
      </c>
      <c r="L1506" s="6">
        <v>251</v>
      </c>
      <c r="M1506" s="6" t="s">
        <v>1097</v>
      </c>
      <c r="N1506" s="6" t="s">
        <v>1092</v>
      </c>
      <c r="O1506" s="6" t="s">
        <v>38</v>
      </c>
      <c r="P1506" s="6" t="s">
        <v>1109</v>
      </c>
      <c r="Q1506" s="6"/>
      <c r="R1506" s="6"/>
    </row>
    <row r="1507" spans="1:18" x14ac:dyDescent="0.25">
      <c r="A1507" s="6" t="s">
        <v>3</v>
      </c>
      <c r="B1507" s="6" t="s">
        <v>17</v>
      </c>
      <c r="C1507" s="6" t="s">
        <v>767</v>
      </c>
      <c r="D1507" s="6" t="s">
        <v>768</v>
      </c>
      <c r="E1507" s="6" t="s">
        <v>97</v>
      </c>
      <c r="F1507" s="6" t="s">
        <v>98</v>
      </c>
      <c r="G1507" s="6">
        <v>61</v>
      </c>
      <c r="H1507" s="6">
        <v>264</v>
      </c>
      <c r="I1507" s="6">
        <v>55</v>
      </c>
      <c r="J1507" s="6">
        <v>251</v>
      </c>
      <c r="K1507" s="6">
        <v>55</v>
      </c>
      <c r="L1507" s="6">
        <v>251</v>
      </c>
      <c r="M1507" s="6" t="s">
        <v>1097</v>
      </c>
      <c r="N1507" s="6" t="s">
        <v>1095</v>
      </c>
      <c r="O1507" s="6" t="s">
        <v>26</v>
      </c>
      <c r="P1507" s="6" t="s">
        <v>1099</v>
      </c>
      <c r="Q1507" s="6"/>
      <c r="R1507" s="6"/>
    </row>
    <row r="1508" spans="1:18" x14ac:dyDescent="0.25">
      <c r="A1508" s="6" t="s">
        <v>3</v>
      </c>
      <c r="B1508" s="6" t="s">
        <v>17</v>
      </c>
      <c r="C1508" s="6" t="s">
        <v>767</v>
      </c>
      <c r="D1508" s="6" t="s">
        <v>768</v>
      </c>
      <c r="E1508" s="6" t="s">
        <v>97</v>
      </c>
      <c r="F1508" s="6" t="s">
        <v>98</v>
      </c>
      <c r="G1508" s="6">
        <v>61</v>
      </c>
      <c r="H1508" s="6">
        <v>264</v>
      </c>
      <c r="I1508" s="6">
        <v>55</v>
      </c>
      <c r="J1508" s="6">
        <v>251</v>
      </c>
      <c r="K1508" s="6">
        <v>55</v>
      </c>
      <c r="L1508" s="6">
        <v>251</v>
      </c>
      <c r="M1508" s="6" t="s">
        <v>1101</v>
      </c>
      <c r="N1508" s="6" t="s">
        <v>1090</v>
      </c>
      <c r="O1508" s="6" t="s">
        <v>38</v>
      </c>
      <c r="P1508" s="6" t="s">
        <v>1102</v>
      </c>
      <c r="Q1508" s="6"/>
      <c r="R1508" s="6"/>
    </row>
    <row r="1509" spans="1:18" x14ac:dyDescent="0.25">
      <c r="A1509" s="6" t="s">
        <v>3</v>
      </c>
      <c r="B1509" s="6" t="s">
        <v>17</v>
      </c>
      <c r="C1509" s="6" t="s">
        <v>767</v>
      </c>
      <c r="D1509" s="6" t="s">
        <v>768</v>
      </c>
      <c r="E1509" s="6" t="s">
        <v>97</v>
      </c>
      <c r="F1509" s="6" t="s">
        <v>98</v>
      </c>
      <c r="G1509" s="6">
        <v>61</v>
      </c>
      <c r="H1509" s="6">
        <v>264</v>
      </c>
      <c r="I1509" s="6">
        <v>55</v>
      </c>
      <c r="J1509" s="6">
        <v>251</v>
      </c>
      <c r="K1509" s="6">
        <v>55</v>
      </c>
      <c r="L1509" s="6">
        <v>251</v>
      </c>
      <c r="M1509" s="6" t="s">
        <v>1101</v>
      </c>
      <c r="N1509" s="6" t="s">
        <v>1092</v>
      </c>
      <c r="O1509" s="6" t="s">
        <v>26</v>
      </c>
      <c r="P1509" s="6" t="s">
        <v>1099</v>
      </c>
      <c r="Q1509" s="6"/>
      <c r="R1509" s="6"/>
    </row>
    <row r="1510" spans="1:18" x14ac:dyDescent="0.25">
      <c r="A1510" s="6" t="s">
        <v>3</v>
      </c>
      <c r="B1510" s="6" t="s">
        <v>17</v>
      </c>
      <c r="C1510" s="6" t="s">
        <v>767</v>
      </c>
      <c r="D1510" s="6" t="s">
        <v>768</v>
      </c>
      <c r="E1510" s="6" t="s">
        <v>97</v>
      </c>
      <c r="F1510" s="6" t="s">
        <v>98</v>
      </c>
      <c r="G1510" s="6">
        <v>61</v>
      </c>
      <c r="H1510" s="6">
        <v>264</v>
      </c>
      <c r="I1510" s="6">
        <v>55</v>
      </c>
      <c r="J1510" s="6">
        <v>251</v>
      </c>
      <c r="K1510" s="6">
        <v>55</v>
      </c>
      <c r="L1510" s="6">
        <v>251</v>
      </c>
      <c r="M1510" s="6" t="s">
        <v>1101</v>
      </c>
      <c r="N1510" s="6" t="s">
        <v>1095</v>
      </c>
      <c r="O1510" s="6" t="s">
        <v>39</v>
      </c>
      <c r="P1510" s="6" t="s">
        <v>1112</v>
      </c>
      <c r="Q1510" s="6"/>
      <c r="R1510" s="6"/>
    </row>
    <row r="1511" spans="1:18" x14ac:dyDescent="0.25">
      <c r="A1511" s="6" t="s">
        <v>3</v>
      </c>
      <c r="B1511" s="6" t="s">
        <v>17</v>
      </c>
      <c r="C1511" s="6" t="s">
        <v>767</v>
      </c>
      <c r="D1511" s="6" t="s">
        <v>768</v>
      </c>
      <c r="E1511" s="6" t="s">
        <v>97</v>
      </c>
      <c r="F1511" s="6" t="s">
        <v>98</v>
      </c>
      <c r="G1511" s="6">
        <v>61</v>
      </c>
      <c r="H1511" s="6">
        <v>264</v>
      </c>
      <c r="I1511" s="6">
        <v>55</v>
      </c>
      <c r="J1511" s="6">
        <v>251</v>
      </c>
      <c r="K1511" s="6">
        <v>55</v>
      </c>
      <c r="L1511" s="6">
        <v>251</v>
      </c>
      <c r="M1511" s="6" t="s">
        <v>1106</v>
      </c>
      <c r="N1511" s="6" t="s">
        <v>1090</v>
      </c>
      <c r="O1511" s="6" t="s">
        <v>38</v>
      </c>
      <c r="P1511" s="6" t="s">
        <v>1091</v>
      </c>
      <c r="Q1511" s="6"/>
      <c r="R1511" s="6"/>
    </row>
    <row r="1512" spans="1:18" x14ac:dyDescent="0.25">
      <c r="A1512" s="6" t="s">
        <v>3</v>
      </c>
      <c r="B1512" s="6" t="s">
        <v>17</v>
      </c>
      <c r="C1512" s="6" t="s">
        <v>767</v>
      </c>
      <c r="D1512" s="6" t="s">
        <v>768</v>
      </c>
      <c r="E1512" s="6" t="s">
        <v>97</v>
      </c>
      <c r="F1512" s="6" t="s">
        <v>98</v>
      </c>
      <c r="G1512" s="6">
        <v>61</v>
      </c>
      <c r="H1512" s="6">
        <v>264</v>
      </c>
      <c r="I1512" s="6">
        <v>55</v>
      </c>
      <c r="J1512" s="6">
        <v>251</v>
      </c>
      <c r="K1512" s="6">
        <v>55</v>
      </c>
      <c r="L1512" s="6">
        <v>251</v>
      </c>
      <c r="M1512" s="6" t="s">
        <v>1106</v>
      </c>
      <c r="N1512" s="6" t="s">
        <v>1092</v>
      </c>
      <c r="O1512" s="6" t="s">
        <v>26</v>
      </c>
      <c r="P1512" s="6" t="s">
        <v>1098</v>
      </c>
      <c r="Q1512" s="6"/>
      <c r="R1512" s="6"/>
    </row>
    <row r="1513" spans="1:18" x14ac:dyDescent="0.25">
      <c r="A1513" s="6" t="s">
        <v>3</v>
      </c>
      <c r="B1513" s="6" t="s">
        <v>17</v>
      </c>
      <c r="C1513" s="6" t="s">
        <v>767</v>
      </c>
      <c r="D1513" s="6" t="s">
        <v>768</v>
      </c>
      <c r="E1513" s="6" t="s">
        <v>97</v>
      </c>
      <c r="F1513" s="6" t="s">
        <v>98</v>
      </c>
      <c r="G1513" s="6">
        <v>61</v>
      </c>
      <c r="H1513" s="6">
        <v>264</v>
      </c>
      <c r="I1513" s="6">
        <v>55</v>
      </c>
      <c r="J1513" s="6">
        <v>251</v>
      </c>
      <c r="K1513" s="6">
        <v>55</v>
      </c>
      <c r="L1513" s="6">
        <v>251</v>
      </c>
      <c r="M1513" s="6" t="s">
        <v>1106</v>
      </c>
      <c r="N1513" s="6" t="s">
        <v>1095</v>
      </c>
      <c r="O1513" s="6" t="s">
        <v>26</v>
      </c>
      <c r="P1513" s="6" t="s">
        <v>1100</v>
      </c>
      <c r="Q1513" s="6"/>
      <c r="R1513" s="6"/>
    </row>
    <row r="1514" spans="1:18" x14ac:dyDescent="0.25">
      <c r="A1514" s="6" t="s">
        <v>3</v>
      </c>
      <c r="B1514" s="6" t="s">
        <v>14</v>
      </c>
      <c r="C1514" s="6" t="s">
        <v>783</v>
      </c>
      <c r="D1514" s="6" t="s">
        <v>784</v>
      </c>
      <c r="E1514" s="6" t="s">
        <v>97</v>
      </c>
      <c r="F1514" s="6" t="s">
        <v>98</v>
      </c>
      <c r="G1514" s="6">
        <v>41</v>
      </c>
      <c r="H1514" s="6">
        <v>214</v>
      </c>
      <c r="I1514" s="6">
        <v>41</v>
      </c>
      <c r="J1514" s="6">
        <v>214</v>
      </c>
      <c r="K1514" s="6">
        <v>41</v>
      </c>
      <c r="L1514" s="6">
        <v>214</v>
      </c>
      <c r="M1514" s="6" t="s">
        <v>1089</v>
      </c>
      <c r="N1514" s="6" t="s">
        <v>1090</v>
      </c>
      <c r="O1514" s="6" t="s">
        <v>38</v>
      </c>
      <c r="P1514" s="6" t="s">
        <v>1091</v>
      </c>
      <c r="Q1514" s="6"/>
      <c r="R1514" s="6"/>
    </row>
    <row r="1515" spans="1:18" x14ac:dyDescent="0.25">
      <c r="A1515" s="6" t="s">
        <v>3</v>
      </c>
      <c r="B1515" s="6" t="s">
        <v>14</v>
      </c>
      <c r="C1515" s="6" t="s">
        <v>783</v>
      </c>
      <c r="D1515" s="6" t="s">
        <v>784</v>
      </c>
      <c r="E1515" s="6" t="s">
        <v>97</v>
      </c>
      <c r="F1515" s="6" t="s">
        <v>98</v>
      </c>
      <c r="G1515" s="6">
        <v>41</v>
      </c>
      <c r="H1515" s="6">
        <v>214</v>
      </c>
      <c r="I1515" s="6">
        <v>41</v>
      </c>
      <c r="J1515" s="6">
        <v>214</v>
      </c>
      <c r="K1515" s="6">
        <v>41</v>
      </c>
      <c r="L1515" s="6">
        <v>214</v>
      </c>
      <c r="M1515" s="6" t="s">
        <v>1089</v>
      </c>
      <c r="N1515" s="6" t="s">
        <v>1092</v>
      </c>
      <c r="O1515" s="6" t="s">
        <v>39</v>
      </c>
      <c r="P1515" s="6" t="s">
        <v>1112</v>
      </c>
      <c r="Q1515" s="6"/>
      <c r="R1515" s="6"/>
    </row>
    <row r="1516" spans="1:18" x14ac:dyDescent="0.25">
      <c r="A1516" s="6" t="s">
        <v>3</v>
      </c>
      <c r="B1516" s="6" t="s">
        <v>14</v>
      </c>
      <c r="C1516" s="6" t="s">
        <v>783</v>
      </c>
      <c r="D1516" s="6" t="s">
        <v>784</v>
      </c>
      <c r="E1516" s="6" t="s">
        <v>97</v>
      </c>
      <c r="F1516" s="6" t="s">
        <v>98</v>
      </c>
      <c r="G1516" s="6">
        <v>41</v>
      </c>
      <c r="H1516" s="6">
        <v>214</v>
      </c>
      <c r="I1516" s="6">
        <v>41</v>
      </c>
      <c r="J1516" s="6">
        <v>214</v>
      </c>
      <c r="K1516" s="6">
        <v>41</v>
      </c>
      <c r="L1516" s="6">
        <v>214</v>
      </c>
      <c r="M1516" s="6" t="s">
        <v>1089</v>
      </c>
      <c r="N1516" s="6" t="s">
        <v>1095</v>
      </c>
      <c r="O1516" s="6" t="s">
        <v>38</v>
      </c>
      <c r="P1516" s="6" t="s">
        <v>1102</v>
      </c>
      <c r="Q1516" s="6"/>
      <c r="R1516" s="6"/>
    </row>
    <row r="1517" spans="1:18" x14ac:dyDescent="0.25">
      <c r="A1517" s="6" t="s">
        <v>3</v>
      </c>
      <c r="B1517" s="6" t="s">
        <v>14</v>
      </c>
      <c r="C1517" s="6" t="s">
        <v>783</v>
      </c>
      <c r="D1517" s="6" t="s">
        <v>784</v>
      </c>
      <c r="E1517" s="6" t="s">
        <v>97</v>
      </c>
      <c r="F1517" s="6" t="s">
        <v>98</v>
      </c>
      <c r="G1517" s="6">
        <v>41</v>
      </c>
      <c r="H1517" s="6">
        <v>214</v>
      </c>
      <c r="I1517" s="6">
        <v>41</v>
      </c>
      <c r="J1517" s="6">
        <v>214</v>
      </c>
      <c r="K1517" s="6">
        <v>41</v>
      </c>
      <c r="L1517" s="6">
        <v>214</v>
      </c>
      <c r="M1517" s="6" t="s">
        <v>1097</v>
      </c>
      <c r="N1517" s="6" t="s">
        <v>1090</v>
      </c>
      <c r="O1517" s="6" t="s">
        <v>38</v>
      </c>
      <c r="P1517" s="6" t="s">
        <v>1109</v>
      </c>
      <c r="Q1517" s="6"/>
      <c r="R1517" s="6"/>
    </row>
    <row r="1518" spans="1:18" x14ac:dyDescent="0.25">
      <c r="A1518" s="6" t="s">
        <v>3</v>
      </c>
      <c r="B1518" s="6" t="s">
        <v>14</v>
      </c>
      <c r="C1518" s="6" t="s">
        <v>783</v>
      </c>
      <c r="D1518" s="6" t="s">
        <v>784</v>
      </c>
      <c r="E1518" s="6" t="s">
        <v>97</v>
      </c>
      <c r="F1518" s="6" t="s">
        <v>98</v>
      </c>
      <c r="G1518" s="6">
        <v>41</v>
      </c>
      <c r="H1518" s="6">
        <v>214</v>
      </c>
      <c r="I1518" s="6">
        <v>41</v>
      </c>
      <c r="J1518" s="6">
        <v>214</v>
      </c>
      <c r="K1518" s="6">
        <v>41</v>
      </c>
      <c r="L1518" s="6">
        <v>214</v>
      </c>
      <c r="M1518" s="6" t="s">
        <v>1097</v>
      </c>
      <c r="N1518" s="6" t="s">
        <v>1092</v>
      </c>
      <c r="O1518" s="6" t="s">
        <v>26</v>
      </c>
      <c r="P1518" s="6" t="s">
        <v>1099</v>
      </c>
      <c r="Q1518" s="6"/>
      <c r="R1518" s="6"/>
    </row>
    <row r="1519" spans="1:18" x14ac:dyDescent="0.25">
      <c r="A1519" s="6" t="s">
        <v>3</v>
      </c>
      <c r="B1519" s="6" t="s">
        <v>14</v>
      </c>
      <c r="C1519" s="6" t="s">
        <v>783</v>
      </c>
      <c r="D1519" s="6" t="s">
        <v>784</v>
      </c>
      <c r="E1519" s="6" t="s">
        <v>97</v>
      </c>
      <c r="F1519" s="6" t="s">
        <v>98</v>
      </c>
      <c r="G1519" s="6">
        <v>41</v>
      </c>
      <c r="H1519" s="6">
        <v>214</v>
      </c>
      <c r="I1519" s="6">
        <v>41</v>
      </c>
      <c r="J1519" s="6">
        <v>214</v>
      </c>
      <c r="K1519" s="6">
        <v>41</v>
      </c>
      <c r="L1519" s="6">
        <v>214</v>
      </c>
      <c r="M1519" s="6" t="s">
        <v>1097</v>
      </c>
      <c r="N1519" s="6" t="s">
        <v>1095</v>
      </c>
      <c r="O1519" s="6" t="s">
        <v>47</v>
      </c>
      <c r="P1519" s="6" t="s">
        <v>1122</v>
      </c>
      <c r="Q1519" s="6"/>
      <c r="R1519" s="6"/>
    </row>
    <row r="1520" spans="1:18" x14ac:dyDescent="0.25">
      <c r="A1520" s="6" t="s">
        <v>3</v>
      </c>
      <c r="B1520" s="6" t="s">
        <v>14</v>
      </c>
      <c r="C1520" s="6" t="s">
        <v>783</v>
      </c>
      <c r="D1520" s="6" t="s">
        <v>784</v>
      </c>
      <c r="E1520" s="6" t="s">
        <v>97</v>
      </c>
      <c r="F1520" s="6" t="s">
        <v>98</v>
      </c>
      <c r="G1520" s="6">
        <v>41</v>
      </c>
      <c r="H1520" s="6">
        <v>214</v>
      </c>
      <c r="I1520" s="6">
        <v>41</v>
      </c>
      <c r="J1520" s="6">
        <v>214</v>
      </c>
      <c r="K1520" s="6">
        <v>41</v>
      </c>
      <c r="L1520" s="6">
        <v>214</v>
      </c>
      <c r="M1520" s="6" t="s">
        <v>1101</v>
      </c>
      <c r="N1520" s="6" t="s">
        <v>1090</v>
      </c>
      <c r="O1520" s="6" t="s">
        <v>38</v>
      </c>
      <c r="P1520" s="6" t="s">
        <v>1091</v>
      </c>
      <c r="Q1520" s="6"/>
      <c r="R1520" s="6"/>
    </row>
    <row r="1521" spans="1:18" x14ac:dyDescent="0.25">
      <c r="A1521" s="6" t="s">
        <v>3</v>
      </c>
      <c r="B1521" s="6" t="s">
        <v>14</v>
      </c>
      <c r="C1521" s="6" t="s">
        <v>783</v>
      </c>
      <c r="D1521" s="6" t="s">
        <v>784</v>
      </c>
      <c r="E1521" s="6" t="s">
        <v>97</v>
      </c>
      <c r="F1521" s="6" t="s">
        <v>98</v>
      </c>
      <c r="G1521" s="6">
        <v>41</v>
      </c>
      <c r="H1521" s="6">
        <v>214</v>
      </c>
      <c r="I1521" s="6">
        <v>41</v>
      </c>
      <c r="J1521" s="6">
        <v>214</v>
      </c>
      <c r="K1521" s="6">
        <v>41</v>
      </c>
      <c r="L1521" s="6">
        <v>214</v>
      </c>
      <c r="M1521" s="6" t="s">
        <v>1101</v>
      </c>
      <c r="N1521" s="6" t="s">
        <v>1092</v>
      </c>
      <c r="O1521" s="6" t="s">
        <v>1093</v>
      </c>
      <c r="P1521" s="6" t="s">
        <v>1094</v>
      </c>
      <c r="Q1521" s="6"/>
      <c r="R1521" s="6"/>
    </row>
    <row r="1522" spans="1:18" x14ac:dyDescent="0.25">
      <c r="A1522" s="6" t="s">
        <v>3</v>
      </c>
      <c r="B1522" s="6" t="s">
        <v>14</v>
      </c>
      <c r="C1522" s="6" t="s">
        <v>783</v>
      </c>
      <c r="D1522" s="6" t="s">
        <v>784</v>
      </c>
      <c r="E1522" s="6" t="s">
        <v>97</v>
      </c>
      <c r="F1522" s="6" t="s">
        <v>98</v>
      </c>
      <c r="G1522" s="6">
        <v>41</v>
      </c>
      <c r="H1522" s="6">
        <v>214</v>
      </c>
      <c r="I1522" s="6">
        <v>41</v>
      </c>
      <c r="J1522" s="6">
        <v>214</v>
      </c>
      <c r="K1522" s="6">
        <v>41</v>
      </c>
      <c r="L1522" s="6">
        <v>214</v>
      </c>
      <c r="M1522" s="6" t="s">
        <v>1101</v>
      </c>
      <c r="N1522" s="6" t="s">
        <v>1095</v>
      </c>
      <c r="O1522" s="6" t="s">
        <v>1103</v>
      </c>
      <c r="P1522" s="6" t="s">
        <v>1113</v>
      </c>
      <c r="Q1522" s="6"/>
      <c r="R1522" s="6"/>
    </row>
    <row r="1523" spans="1:18" x14ac:dyDescent="0.25">
      <c r="A1523" s="6" t="s">
        <v>3</v>
      </c>
      <c r="B1523" s="6" t="s">
        <v>14</v>
      </c>
      <c r="C1523" s="6" t="s">
        <v>783</v>
      </c>
      <c r="D1523" s="6" t="s">
        <v>784</v>
      </c>
      <c r="E1523" s="6" t="s">
        <v>97</v>
      </c>
      <c r="F1523" s="6" t="s">
        <v>98</v>
      </c>
      <c r="G1523" s="6">
        <v>41</v>
      </c>
      <c r="H1523" s="6">
        <v>214</v>
      </c>
      <c r="I1523" s="6">
        <v>41</v>
      </c>
      <c r="J1523" s="6">
        <v>214</v>
      </c>
      <c r="K1523" s="6">
        <v>41</v>
      </c>
      <c r="L1523" s="6">
        <v>214</v>
      </c>
      <c r="M1523" s="6" t="s">
        <v>1106</v>
      </c>
      <c r="N1523" s="6" t="s">
        <v>1090</v>
      </c>
      <c r="O1523" s="6" t="s">
        <v>38</v>
      </c>
      <c r="P1523" s="6" t="s">
        <v>1110</v>
      </c>
      <c r="Q1523" s="6"/>
      <c r="R1523" s="6"/>
    </row>
    <row r="1524" spans="1:18" x14ac:dyDescent="0.25">
      <c r="A1524" s="6" t="s">
        <v>3</v>
      </c>
      <c r="B1524" s="6" t="s">
        <v>14</v>
      </c>
      <c r="C1524" s="6" t="s">
        <v>783</v>
      </c>
      <c r="D1524" s="6" t="s">
        <v>784</v>
      </c>
      <c r="E1524" s="6" t="s">
        <v>97</v>
      </c>
      <c r="F1524" s="6" t="s">
        <v>98</v>
      </c>
      <c r="G1524" s="6">
        <v>41</v>
      </c>
      <c r="H1524" s="6">
        <v>214</v>
      </c>
      <c r="I1524" s="6">
        <v>41</v>
      </c>
      <c r="J1524" s="6">
        <v>214</v>
      </c>
      <c r="K1524" s="6">
        <v>41</v>
      </c>
      <c r="L1524" s="6">
        <v>214</v>
      </c>
      <c r="M1524" s="6" t="s">
        <v>1106</v>
      </c>
      <c r="N1524" s="6" t="s">
        <v>1092</v>
      </c>
      <c r="O1524" s="6" t="s">
        <v>36</v>
      </c>
      <c r="P1524" s="6" t="s">
        <v>1096</v>
      </c>
      <c r="Q1524" s="6"/>
      <c r="R1524" s="6"/>
    </row>
    <row r="1525" spans="1:18" x14ac:dyDescent="0.25">
      <c r="A1525" s="6" t="s">
        <v>3</v>
      </c>
      <c r="B1525" s="6" t="s">
        <v>14</v>
      </c>
      <c r="C1525" s="6" t="s">
        <v>783</v>
      </c>
      <c r="D1525" s="6" t="s">
        <v>784</v>
      </c>
      <c r="E1525" s="6" t="s">
        <v>97</v>
      </c>
      <c r="F1525" s="6" t="s">
        <v>98</v>
      </c>
      <c r="G1525" s="6">
        <v>41</v>
      </c>
      <c r="H1525" s="6">
        <v>214</v>
      </c>
      <c r="I1525" s="6">
        <v>41</v>
      </c>
      <c r="J1525" s="6">
        <v>214</v>
      </c>
      <c r="K1525" s="6">
        <v>41</v>
      </c>
      <c r="L1525" s="6">
        <v>214</v>
      </c>
      <c r="M1525" s="6" t="s">
        <v>1106</v>
      </c>
      <c r="N1525" s="6" t="s">
        <v>1095</v>
      </c>
      <c r="O1525" s="6" t="s">
        <v>26</v>
      </c>
      <c r="P1525" s="6" t="s">
        <v>1098</v>
      </c>
      <c r="Q1525" s="6"/>
      <c r="R1525" s="6"/>
    </row>
    <row r="1526" spans="1:18" x14ac:dyDescent="0.25">
      <c r="A1526" s="6" t="s">
        <v>3</v>
      </c>
      <c r="B1526" s="6" t="s">
        <v>14</v>
      </c>
      <c r="C1526" s="6" t="s">
        <v>785</v>
      </c>
      <c r="D1526" s="6" t="s">
        <v>786</v>
      </c>
      <c r="E1526" s="6" t="s">
        <v>97</v>
      </c>
      <c r="F1526" s="6" t="s">
        <v>98</v>
      </c>
      <c r="G1526" s="6">
        <v>140</v>
      </c>
      <c r="H1526" s="6">
        <v>613</v>
      </c>
      <c r="I1526" s="6">
        <v>137</v>
      </c>
      <c r="J1526" s="6">
        <v>622</v>
      </c>
      <c r="K1526" s="6">
        <v>137</v>
      </c>
      <c r="L1526" s="6">
        <v>622</v>
      </c>
      <c r="M1526" s="6" t="s">
        <v>1089</v>
      </c>
      <c r="N1526" s="6" t="s">
        <v>1090</v>
      </c>
      <c r="O1526" s="6" t="s">
        <v>38</v>
      </c>
      <c r="P1526" s="6" t="s">
        <v>1091</v>
      </c>
      <c r="Q1526" s="6"/>
      <c r="R1526" s="6"/>
    </row>
    <row r="1527" spans="1:18" x14ac:dyDescent="0.25">
      <c r="A1527" s="6" t="s">
        <v>3</v>
      </c>
      <c r="B1527" s="6" t="s">
        <v>14</v>
      </c>
      <c r="C1527" s="6" t="s">
        <v>785</v>
      </c>
      <c r="D1527" s="6" t="s">
        <v>786</v>
      </c>
      <c r="E1527" s="6" t="s">
        <v>97</v>
      </c>
      <c r="F1527" s="6" t="s">
        <v>98</v>
      </c>
      <c r="G1527" s="6">
        <v>140</v>
      </c>
      <c r="H1527" s="6">
        <v>613</v>
      </c>
      <c r="I1527" s="6">
        <v>137</v>
      </c>
      <c r="J1527" s="6">
        <v>622</v>
      </c>
      <c r="K1527" s="6">
        <v>137</v>
      </c>
      <c r="L1527" s="6">
        <v>622</v>
      </c>
      <c r="M1527" s="6" t="s">
        <v>1089</v>
      </c>
      <c r="N1527" s="6" t="s">
        <v>1092</v>
      </c>
      <c r="O1527" s="6" t="s">
        <v>39</v>
      </c>
      <c r="P1527" s="6" t="s">
        <v>1112</v>
      </c>
      <c r="Q1527" s="6"/>
      <c r="R1527" s="6"/>
    </row>
    <row r="1528" spans="1:18" x14ac:dyDescent="0.25">
      <c r="A1528" s="6" t="s">
        <v>3</v>
      </c>
      <c r="B1528" s="6" t="s">
        <v>14</v>
      </c>
      <c r="C1528" s="6" t="s">
        <v>785</v>
      </c>
      <c r="D1528" s="6" t="s">
        <v>786</v>
      </c>
      <c r="E1528" s="6" t="s">
        <v>97</v>
      </c>
      <c r="F1528" s="6" t="s">
        <v>98</v>
      </c>
      <c r="G1528" s="6">
        <v>140</v>
      </c>
      <c r="H1528" s="6">
        <v>613</v>
      </c>
      <c r="I1528" s="6">
        <v>137</v>
      </c>
      <c r="J1528" s="6">
        <v>622</v>
      </c>
      <c r="K1528" s="6">
        <v>137</v>
      </c>
      <c r="L1528" s="6">
        <v>622</v>
      </c>
      <c r="M1528" s="6" t="s">
        <v>1089</v>
      </c>
      <c r="N1528" s="6" t="s">
        <v>1095</v>
      </c>
      <c r="O1528" s="6" t="s">
        <v>38</v>
      </c>
      <c r="P1528" s="6" t="s">
        <v>1102</v>
      </c>
      <c r="Q1528" s="6"/>
      <c r="R1528" s="6"/>
    </row>
    <row r="1529" spans="1:18" x14ac:dyDescent="0.25">
      <c r="A1529" s="6" t="s">
        <v>3</v>
      </c>
      <c r="B1529" s="6" t="s">
        <v>14</v>
      </c>
      <c r="C1529" s="6" t="s">
        <v>785</v>
      </c>
      <c r="D1529" s="6" t="s">
        <v>786</v>
      </c>
      <c r="E1529" s="6" t="s">
        <v>97</v>
      </c>
      <c r="F1529" s="6" t="s">
        <v>98</v>
      </c>
      <c r="G1529" s="6">
        <v>140</v>
      </c>
      <c r="H1529" s="6">
        <v>613</v>
      </c>
      <c r="I1529" s="6">
        <v>137</v>
      </c>
      <c r="J1529" s="6">
        <v>622</v>
      </c>
      <c r="K1529" s="6">
        <v>137</v>
      </c>
      <c r="L1529" s="6">
        <v>622</v>
      </c>
      <c r="M1529" s="6" t="s">
        <v>1097</v>
      </c>
      <c r="N1529" s="6" t="s">
        <v>1090</v>
      </c>
      <c r="O1529" s="6" t="s">
        <v>38</v>
      </c>
      <c r="P1529" s="6" t="s">
        <v>1109</v>
      </c>
      <c r="Q1529" s="6"/>
      <c r="R1529" s="6"/>
    </row>
    <row r="1530" spans="1:18" x14ac:dyDescent="0.25">
      <c r="A1530" s="6" t="s">
        <v>3</v>
      </c>
      <c r="B1530" s="6" t="s">
        <v>14</v>
      </c>
      <c r="C1530" s="6" t="s">
        <v>785</v>
      </c>
      <c r="D1530" s="6" t="s">
        <v>786</v>
      </c>
      <c r="E1530" s="6" t="s">
        <v>97</v>
      </c>
      <c r="F1530" s="6" t="s">
        <v>98</v>
      </c>
      <c r="G1530" s="6">
        <v>140</v>
      </c>
      <c r="H1530" s="6">
        <v>613</v>
      </c>
      <c r="I1530" s="6">
        <v>137</v>
      </c>
      <c r="J1530" s="6">
        <v>622</v>
      </c>
      <c r="K1530" s="6">
        <v>137</v>
      </c>
      <c r="L1530" s="6">
        <v>622</v>
      </c>
      <c r="M1530" s="6" t="s">
        <v>1097</v>
      </c>
      <c r="N1530" s="6" t="s">
        <v>1092</v>
      </c>
      <c r="O1530" s="6" t="s">
        <v>38</v>
      </c>
      <c r="P1530" s="6" t="s">
        <v>1102</v>
      </c>
      <c r="Q1530" s="6"/>
      <c r="R1530" s="6"/>
    </row>
    <row r="1531" spans="1:18" x14ac:dyDescent="0.25">
      <c r="A1531" s="6" t="s">
        <v>3</v>
      </c>
      <c r="B1531" s="6" t="s">
        <v>14</v>
      </c>
      <c r="C1531" s="6" t="s">
        <v>785</v>
      </c>
      <c r="D1531" s="6" t="s">
        <v>786</v>
      </c>
      <c r="E1531" s="6" t="s">
        <v>97</v>
      </c>
      <c r="F1531" s="6" t="s">
        <v>98</v>
      </c>
      <c r="G1531" s="6">
        <v>140</v>
      </c>
      <c r="H1531" s="6">
        <v>613</v>
      </c>
      <c r="I1531" s="6">
        <v>137</v>
      </c>
      <c r="J1531" s="6">
        <v>622</v>
      </c>
      <c r="K1531" s="6">
        <v>137</v>
      </c>
      <c r="L1531" s="6">
        <v>622</v>
      </c>
      <c r="M1531" s="6" t="s">
        <v>1097</v>
      </c>
      <c r="N1531" s="6" t="s">
        <v>1095</v>
      </c>
      <c r="O1531" s="6" t="s">
        <v>47</v>
      </c>
      <c r="P1531" s="6" t="s">
        <v>1122</v>
      </c>
      <c r="Q1531" s="6"/>
      <c r="R1531" s="6"/>
    </row>
    <row r="1532" spans="1:18" x14ac:dyDescent="0.25">
      <c r="A1532" s="6" t="s">
        <v>3</v>
      </c>
      <c r="B1532" s="6" t="s">
        <v>14</v>
      </c>
      <c r="C1532" s="6" t="s">
        <v>785</v>
      </c>
      <c r="D1532" s="6" t="s">
        <v>786</v>
      </c>
      <c r="E1532" s="6" t="s">
        <v>97</v>
      </c>
      <c r="F1532" s="6" t="s">
        <v>98</v>
      </c>
      <c r="G1532" s="6">
        <v>140</v>
      </c>
      <c r="H1532" s="6">
        <v>613</v>
      </c>
      <c r="I1532" s="6">
        <v>137</v>
      </c>
      <c r="J1532" s="6">
        <v>622</v>
      </c>
      <c r="K1532" s="6">
        <v>137</v>
      </c>
      <c r="L1532" s="6">
        <v>622</v>
      </c>
      <c r="M1532" s="6" t="s">
        <v>1101</v>
      </c>
      <c r="N1532" s="6" t="s">
        <v>1090</v>
      </c>
      <c r="O1532" s="6" t="s">
        <v>38</v>
      </c>
      <c r="P1532" s="6" t="s">
        <v>1091</v>
      </c>
      <c r="Q1532" s="6"/>
      <c r="R1532" s="6"/>
    </row>
    <row r="1533" spans="1:18" x14ac:dyDescent="0.25">
      <c r="A1533" s="6" t="s">
        <v>3</v>
      </c>
      <c r="B1533" s="6" t="s">
        <v>14</v>
      </c>
      <c r="C1533" s="6" t="s">
        <v>785</v>
      </c>
      <c r="D1533" s="6" t="s">
        <v>786</v>
      </c>
      <c r="E1533" s="6" t="s">
        <v>97</v>
      </c>
      <c r="F1533" s="6" t="s">
        <v>98</v>
      </c>
      <c r="G1533" s="6">
        <v>140</v>
      </c>
      <c r="H1533" s="6">
        <v>613</v>
      </c>
      <c r="I1533" s="6">
        <v>137</v>
      </c>
      <c r="J1533" s="6">
        <v>622</v>
      </c>
      <c r="K1533" s="6">
        <v>137</v>
      </c>
      <c r="L1533" s="6">
        <v>622</v>
      </c>
      <c r="M1533" s="6" t="s">
        <v>1101</v>
      </c>
      <c r="N1533" s="6" t="s">
        <v>1092</v>
      </c>
      <c r="O1533" s="6" t="s">
        <v>1093</v>
      </c>
      <c r="P1533" s="6" t="s">
        <v>1094</v>
      </c>
      <c r="Q1533" s="6"/>
      <c r="R1533" s="6"/>
    </row>
    <row r="1534" spans="1:18" x14ac:dyDescent="0.25">
      <c r="A1534" s="6" t="s">
        <v>3</v>
      </c>
      <c r="B1534" s="6" t="s">
        <v>14</v>
      </c>
      <c r="C1534" s="6" t="s">
        <v>785</v>
      </c>
      <c r="D1534" s="6" t="s">
        <v>786</v>
      </c>
      <c r="E1534" s="6" t="s">
        <v>97</v>
      </c>
      <c r="F1534" s="6" t="s">
        <v>98</v>
      </c>
      <c r="G1534" s="6">
        <v>140</v>
      </c>
      <c r="H1534" s="6">
        <v>613</v>
      </c>
      <c r="I1534" s="6">
        <v>137</v>
      </c>
      <c r="J1534" s="6">
        <v>622</v>
      </c>
      <c r="K1534" s="6">
        <v>137</v>
      </c>
      <c r="L1534" s="6">
        <v>622</v>
      </c>
      <c r="M1534" s="6" t="s">
        <v>1101</v>
      </c>
      <c r="N1534" s="6" t="s">
        <v>1095</v>
      </c>
      <c r="O1534" s="6" t="s">
        <v>1103</v>
      </c>
      <c r="P1534" s="6" t="s">
        <v>1113</v>
      </c>
      <c r="Q1534" s="6"/>
      <c r="R1534" s="6"/>
    </row>
    <row r="1535" spans="1:18" x14ac:dyDescent="0.25">
      <c r="A1535" s="6" t="s">
        <v>3</v>
      </c>
      <c r="B1535" s="6" t="s">
        <v>14</v>
      </c>
      <c r="C1535" s="6" t="s">
        <v>785</v>
      </c>
      <c r="D1535" s="6" t="s">
        <v>786</v>
      </c>
      <c r="E1535" s="6" t="s">
        <v>97</v>
      </c>
      <c r="F1535" s="6" t="s">
        <v>98</v>
      </c>
      <c r="G1535" s="6">
        <v>140</v>
      </c>
      <c r="H1535" s="6">
        <v>613</v>
      </c>
      <c r="I1535" s="6">
        <v>137</v>
      </c>
      <c r="J1535" s="6">
        <v>622</v>
      </c>
      <c r="K1535" s="6">
        <v>137</v>
      </c>
      <c r="L1535" s="6">
        <v>622</v>
      </c>
      <c r="M1535" s="6" t="s">
        <v>1106</v>
      </c>
      <c r="N1535" s="6" t="s">
        <v>1090</v>
      </c>
      <c r="O1535" s="6" t="s">
        <v>38</v>
      </c>
      <c r="P1535" s="6" t="s">
        <v>1110</v>
      </c>
      <c r="Q1535" s="6"/>
      <c r="R1535" s="6"/>
    </row>
    <row r="1536" spans="1:18" x14ac:dyDescent="0.25">
      <c r="A1536" s="6" t="s">
        <v>3</v>
      </c>
      <c r="B1536" s="6" t="s">
        <v>14</v>
      </c>
      <c r="C1536" s="6" t="s">
        <v>785</v>
      </c>
      <c r="D1536" s="6" t="s">
        <v>786</v>
      </c>
      <c r="E1536" s="6" t="s">
        <v>97</v>
      </c>
      <c r="F1536" s="6" t="s">
        <v>98</v>
      </c>
      <c r="G1536" s="6">
        <v>140</v>
      </c>
      <c r="H1536" s="6">
        <v>613</v>
      </c>
      <c r="I1536" s="6">
        <v>137</v>
      </c>
      <c r="J1536" s="6">
        <v>622</v>
      </c>
      <c r="K1536" s="6">
        <v>137</v>
      </c>
      <c r="L1536" s="6">
        <v>622</v>
      </c>
      <c r="M1536" s="6" t="s">
        <v>1106</v>
      </c>
      <c r="N1536" s="6" t="s">
        <v>1092</v>
      </c>
      <c r="O1536" s="6" t="s">
        <v>36</v>
      </c>
      <c r="P1536" s="6" t="s">
        <v>1096</v>
      </c>
      <c r="Q1536" s="6"/>
      <c r="R1536" s="6"/>
    </row>
    <row r="1537" spans="1:18" x14ac:dyDescent="0.25">
      <c r="A1537" s="6" t="s">
        <v>3</v>
      </c>
      <c r="B1537" s="6" t="s">
        <v>14</v>
      </c>
      <c r="C1537" s="6" t="s">
        <v>785</v>
      </c>
      <c r="D1537" s="6" t="s">
        <v>786</v>
      </c>
      <c r="E1537" s="6" t="s">
        <v>97</v>
      </c>
      <c r="F1537" s="6" t="s">
        <v>98</v>
      </c>
      <c r="G1537" s="6">
        <v>140</v>
      </c>
      <c r="H1537" s="6">
        <v>613</v>
      </c>
      <c r="I1537" s="6">
        <v>137</v>
      </c>
      <c r="J1537" s="6">
        <v>622</v>
      </c>
      <c r="K1537" s="6">
        <v>137</v>
      </c>
      <c r="L1537" s="6">
        <v>622</v>
      </c>
      <c r="M1537" s="6" t="s">
        <v>1106</v>
      </c>
      <c r="N1537" s="6" t="s">
        <v>1095</v>
      </c>
      <c r="O1537" s="6" t="s">
        <v>26</v>
      </c>
      <c r="P1537" s="6" t="s">
        <v>1100</v>
      </c>
      <c r="Q1537" s="6"/>
      <c r="R1537" s="6"/>
    </row>
    <row r="1538" spans="1:18" x14ac:dyDescent="0.25">
      <c r="A1538" s="6" t="s">
        <v>3</v>
      </c>
      <c r="B1538" s="6" t="s">
        <v>17</v>
      </c>
      <c r="C1538" s="6" t="s">
        <v>232</v>
      </c>
      <c r="D1538" s="6" t="s">
        <v>233</v>
      </c>
      <c r="E1538" s="6" t="s">
        <v>97</v>
      </c>
      <c r="F1538" s="6" t="s">
        <v>98</v>
      </c>
      <c r="G1538" s="6">
        <v>30</v>
      </c>
      <c r="H1538" s="6">
        <v>188</v>
      </c>
      <c r="I1538" s="6">
        <v>24</v>
      </c>
      <c r="J1538" s="6">
        <v>112</v>
      </c>
      <c r="K1538" s="6">
        <v>24</v>
      </c>
      <c r="L1538" s="6">
        <v>112</v>
      </c>
      <c r="M1538" s="6" t="s">
        <v>1089</v>
      </c>
      <c r="N1538" s="6" t="s">
        <v>1090</v>
      </c>
      <c r="O1538" s="6" t="s">
        <v>38</v>
      </c>
      <c r="P1538" s="6" t="s">
        <v>1102</v>
      </c>
      <c r="Q1538" s="6"/>
      <c r="R1538" s="6"/>
    </row>
    <row r="1539" spans="1:18" x14ac:dyDescent="0.25">
      <c r="A1539" s="6" t="s">
        <v>3</v>
      </c>
      <c r="B1539" s="6" t="s">
        <v>17</v>
      </c>
      <c r="C1539" s="6" t="s">
        <v>232</v>
      </c>
      <c r="D1539" s="6" t="s">
        <v>233</v>
      </c>
      <c r="E1539" s="6" t="s">
        <v>97</v>
      </c>
      <c r="F1539" s="6" t="s">
        <v>98</v>
      </c>
      <c r="G1539" s="6">
        <v>30</v>
      </c>
      <c r="H1539" s="6">
        <v>188</v>
      </c>
      <c r="I1539" s="6">
        <v>24</v>
      </c>
      <c r="J1539" s="6">
        <v>112</v>
      </c>
      <c r="K1539" s="6">
        <v>24</v>
      </c>
      <c r="L1539" s="6">
        <v>112</v>
      </c>
      <c r="M1539" s="6" t="s">
        <v>1089</v>
      </c>
      <c r="N1539" s="6" t="s">
        <v>1092</v>
      </c>
      <c r="O1539" s="6" t="s">
        <v>26</v>
      </c>
      <c r="P1539" s="6" t="s">
        <v>1114</v>
      </c>
      <c r="Q1539" s="6"/>
      <c r="R1539" s="6"/>
    </row>
    <row r="1540" spans="1:18" x14ac:dyDescent="0.25">
      <c r="A1540" s="6" t="s">
        <v>3</v>
      </c>
      <c r="B1540" s="6" t="s">
        <v>17</v>
      </c>
      <c r="C1540" s="6" t="s">
        <v>232</v>
      </c>
      <c r="D1540" s="6" t="s">
        <v>233</v>
      </c>
      <c r="E1540" s="6" t="s">
        <v>97</v>
      </c>
      <c r="F1540" s="6" t="s">
        <v>98</v>
      </c>
      <c r="G1540" s="6">
        <v>30</v>
      </c>
      <c r="H1540" s="6">
        <v>188</v>
      </c>
      <c r="I1540" s="6">
        <v>24</v>
      </c>
      <c r="J1540" s="6">
        <v>112</v>
      </c>
      <c r="K1540" s="6">
        <v>24</v>
      </c>
      <c r="L1540" s="6">
        <v>112</v>
      </c>
      <c r="M1540" s="6" t="s">
        <v>1089</v>
      </c>
      <c r="N1540" s="6" t="s">
        <v>1095</v>
      </c>
      <c r="O1540" s="6" t="s">
        <v>38</v>
      </c>
      <c r="P1540" s="6" t="s">
        <v>1102</v>
      </c>
      <c r="Q1540" s="6"/>
      <c r="R1540" s="6"/>
    </row>
    <row r="1541" spans="1:18" x14ac:dyDescent="0.25">
      <c r="A1541" s="6" t="s">
        <v>3</v>
      </c>
      <c r="B1541" s="6" t="s">
        <v>17</v>
      </c>
      <c r="C1541" s="6" t="s">
        <v>232</v>
      </c>
      <c r="D1541" s="6" t="s">
        <v>233</v>
      </c>
      <c r="E1541" s="6" t="s">
        <v>97</v>
      </c>
      <c r="F1541" s="6" t="s">
        <v>98</v>
      </c>
      <c r="G1541" s="6">
        <v>30</v>
      </c>
      <c r="H1541" s="6">
        <v>188</v>
      </c>
      <c r="I1541" s="6">
        <v>24</v>
      </c>
      <c r="J1541" s="6">
        <v>112</v>
      </c>
      <c r="K1541" s="6">
        <v>24</v>
      </c>
      <c r="L1541" s="6">
        <v>112</v>
      </c>
      <c r="M1541" s="6" t="s">
        <v>1097</v>
      </c>
      <c r="N1541" s="6" t="s">
        <v>1090</v>
      </c>
      <c r="O1541" s="6" t="s">
        <v>38</v>
      </c>
      <c r="P1541" s="6" t="s">
        <v>1109</v>
      </c>
      <c r="Q1541" s="6"/>
      <c r="R1541" s="6"/>
    </row>
    <row r="1542" spans="1:18" x14ac:dyDescent="0.25">
      <c r="A1542" s="6" t="s">
        <v>3</v>
      </c>
      <c r="B1542" s="6" t="s">
        <v>17</v>
      </c>
      <c r="C1542" s="6" t="s">
        <v>232</v>
      </c>
      <c r="D1542" s="6" t="s">
        <v>233</v>
      </c>
      <c r="E1542" s="6" t="s">
        <v>97</v>
      </c>
      <c r="F1542" s="6" t="s">
        <v>98</v>
      </c>
      <c r="G1542" s="6">
        <v>30</v>
      </c>
      <c r="H1542" s="6">
        <v>188</v>
      </c>
      <c r="I1542" s="6">
        <v>24</v>
      </c>
      <c r="J1542" s="6">
        <v>112</v>
      </c>
      <c r="K1542" s="6">
        <v>24</v>
      </c>
      <c r="L1542" s="6">
        <v>112</v>
      </c>
      <c r="M1542" s="6" t="s">
        <v>1097</v>
      </c>
      <c r="N1542" s="6" t="s">
        <v>1092</v>
      </c>
      <c r="O1542" s="6" t="s">
        <v>26</v>
      </c>
      <c r="P1542" s="6" t="s">
        <v>1114</v>
      </c>
      <c r="Q1542" s="6"/>
      <c r="R1542" s="6"/>
    </row>
    <row r="1543" spans="1:18" x14ac:dyDescent="0.25">
      <c r="A1543" s="6" t="s">
        <v>3</v>
      </c>
      <c r="B1543" s="6" t="s">
        <v>17</v>
      </c>
      <c r="C1543" s="6" t="s">
        <v>232</v>
      </c>
      <c r="D1543" s="6" t="s">
        <v>233</v>
      </c>
      <c r="E1543" s="6" t="s">
        <v>97</v>
      </c>
      <c r="F1543" s="6" t="s">
        <v>98</v>
      </c>
      <c r="G1543" s="6">
        <v>30</v>
      </c>
      <c r="H1543" s="6">
        <v>188</v>
      </c>
      <c r="I1543" s="6">
        <v>24</v>
      </c>
      <c r="J1543" s="6">
        <v>112</v>
      </c>
      <c r="K1543" s="6">
        <v>24</v>
      </c>
      <c r="L1543" s="6">
        <v>112</v>
      </c>
      <c r="M1543" s="6" t="s">
        <v>1097</v>
      </c>
      <c r="N1543" s="6" t="s">
        <v>1095</v>
      </c>
      <c r="O1543" s="6" t="s">
        <v>1093</v>
      </c>
      <c r="P1543" s="6" t="s">
        <v>1094</v>
      </c>
      <c r="Q1543" s="6"/>
      <c r="R1543" s="6"/>
    </row>
    <row r="1544" spans="1:18" x14ac:dyDescent="0.25">
      <c r="A1544" s="6" t="s">
        <v>3</v>
      </c>
      <c r="B1544" s="6" t="s">
        <v>17</v>
      </c>
      <c r="C1544" s="6" t="s">
        <v>232</v>
      </c>
      <c r="D1544" s="6" t="s">
        <v>233</v>
      </c>
      <c r="E1544" s="6" t="s">
        <v>97</v>
      </c>
      <c r="F1544" s="6" t="s">
        <v>98</v>
      </c>
      <c r="G1544" s="6">
        <v>30</v>
      </c>
      <c r="H1544" s="6">
        <v>188</v>
      </c>
      <c r="I1544" s="6">
        <v>24</v>
      </c>
      <c r="J1544" s="6">
        <v>112</v>
      </c>
      <c r="K1544" s="6">
        <v>24</v>
      </c>
      <c r="L1544" s="6">
        <v>112</v>
      </c>
      <c r="M1544" s="6" t="s">
        <v>1101</v>
      </c>
      <c r="N1544" s="6" t="s">
        <v>1090</v>
      </c>
      <c r="O1544" s="6" t="s">
        <v>38</v>
      </c>
      <c r="P1544" s="6" t="s">
        <v>1102</v>
      </c>
      <c r="Q1544" s="6"/>
      <c r="R1544" s="6"/>
    </row>
    <row r="1545" spans="1:18" x14ac:dyDescent="0.25">
      <c r="A1545" s="6" t="s">
        <v>3</v>
      </c>
      <c r="B1545" s="6" t="s">
        <v>17</v>
      </c>
      <c r="C1545" s="6" t="s">
        <v>232</v>
      </c>
      <c r="D1545" s="6" t="s">
        <v>233</v>
      </c>
      <c r="E1545" s="6" t="s">
        <v>97</v>
      </c>
      <c r="F1545" s="6" t="s">
        <v>98</v>
      </c>
      <c r="G1545" s="6">
        <v>30</v>
      </c>
      <c r="H1545" s="6">
        <v>188</v>
      </c>
      <c r="I1545" s="6">
        <v>24</v>
      </c>
      <c r="J1545" s="6">
        <v>112</v>
      </c>
      <c r="K1545" s="6">
        <v>24</v>
      </c>
      <c r="L1545" s="6">
        <v>112</v>
      </c>
      <c r="M1545" s="6" t="s">
        <v>1101</v>
      </c>
      <c r="N1545" s="6" t="s">
        <v>1092</v>
      </c>
      <c r="O1545" s="6" t="s">
        <v>1103</v>
      </c>
      <c r="P1545" s="6" t="s">
        <v>1104</v>
      </c>
      <c r="Q1545" s="6"/>
      <c r="R1545" s="6"/>
    </row>
    <row r="1546" spans="1:18" x14ac:dyDescent="0.25">
      <c r="A1546" s="6" t="s">
        <v>3</v>
      </c>
      <c r="B1546" s="6" t="s">
        <v>17</v>
      </c>
      <c r="C1546" s="6" t="s">
        <v>232</v>
      </c>
      <c r="D1546" s="6" t="s">
        <v>233</v>
      </c>
      <c r="E1546" s="6" t="s">
        <v>97</v>
      </c>
      <c r="F1546" s="6" t="s">
        <v>98</v>
      </c>
      <c r="G1546" s="6">
        <v>30</v>
      </c>
      <c r="H1546" s="6">
        <v>188</v>
      </c>
      <c r="I1546" s="6">
        <v>24</v>
      </c>
      <c r="J1546" s="6">
        <v>112</v>
      </c>
      <c r="K1546" s="6">
        <v>24</v>
      </c>
      <c r="L1546" s="6">
        <v>112</v>
      </c>
      <c r="M1546" s="6" t="s">
        <v>1101</v>
      </c>
      <c r="N1546" s="6" t="s">
        <v>1095</v>
      </c>
      <c r="O1546" s="6" t="s">
        <v>1103</v>
      </c>
      <c r="P1546" s="6" t="s">
        <v>1113</v>
      </c>
      <c r="Q1546" s="6"/>
      <c r="R1546" s="6"/>
    </row>
    <row r="1547" spans="1:18" x14ac:dyDescent="0.25">
      <c r="A1547" s="6" t="s">
        <v>3</v>
      </c>
      <c r="B1547" s="6" t="s">
        <v>17</v>
      </c>
      <c r="C1547" s="6" t="s">
        <v>232</v>
      </c>
      <c r="D1547" s="6" t="s">
        <v>233</v>
      </c>
      <c r="E1547" s="6" t="s">
        <v>97</v>
      </c>
      <c r="F1547" s="6" t="s">
        <v>98</v>
      </c>
      <c r="G1547" s="6">
        <v>30</v>
      </c>
      <c r="H1547" s="6">
        <v>188</v>
      </c>
      <c r="I1547" s="6">
        <v>24</v>
      </c>
      <c r="J1547" s="6">
        <v>112</v>
      </c>
      <c r="K1547" s="6">
        <v>24</v>
      </c>
      <c r="L1547" s="6">
        <v>112</v>
      </c>
      <c r="M1547" s="6" t="s">
        <v>1106</v>
      </c>
      <c r="N1547" s="6" t="s">
        <v>1090</v>
      </c>
      <c r="O1547" s="6" t="s">
        <v>26</v>
      </c>
      <c r="P1547" s="6" t="s">
        <v>1100</v>
      </c>
      <c r="Q1547" s="6"/>
      <c r="R1547" s="6"/>
    </row>
    <row r="1548" spans="1:18" x14ac:dyDescent="0.25">
      <c r="A1548" s="6" t="s">
        <v>3</v>
      </c>
      <c r="B1548" s="6" t="s">
        <v>17</v>
      </c>
      <c r="C1548" s="6" t="s">
        <v>232</v>
      </c>
      <c r="D1548" s="6" t="s">
        <v>233</v>
      </c>
      <c r="E1548" s="6" t="s">
        <v>97</v>
      </c>
      <c r="F1548" s="6" t="s">
        <v>98</v>
      </c>
      <c r="G1548" s="6">
        <v>30</v>
      </c>
      <c r="H1548" s="6">
        <v>188</v>
      </c>
      <c r="I1548" s="6">
        <v>24</v>
      </c>
      <c r="J1548" s="6">
        <v>112</v>
      </c>
      <c r="K1548" s="6">
        <v>24</v>
      </c>
      <c r="L1548" s="6">
        <v>112</v>
      </c>
      <c r="M1548" s="6" t="s">
        <v>1106</v>
      </c>
      <c r="N1548" s="6" t="s">
        <v>1092</v>
      </c>
      <c r="O1548" s="6" t="s">
        <v>1103</v>
      </c>
      <c r="P1548" s="6" t="s">
        <v>1104</v>
      </c>
      <c r="Q1548" s="6"/>
      <c r="R1548" s="6"/>
    </row>
    <row r="1549" spans="1:18" x14ac:dyDescent="0.25">
      <c r="A1549" s="6" t="s">
        <v>3</v>
      </c>
      <c r="B1549" s="6" t="s">
        <v>17</v>
      </c>
      <c r="C1549" s="6" t="s">
        <v>232</v>
      </c>
      <c r="D1549" s="6" t="s">
        <v>233</v>
      </c>
      <c r="E1549" s="6" t="s">
        <v>97</v>
      </c>
      <c r="F1549" s="6" t="s">
        <v>98</v>
      </c>
      <c r="G1549" s="6">
        <v>30</v>
      </c>
      <c r="H1549" s="6">
        <v>188</v>
      </c>
      <c r="I1549" s="6">
        <v>24</v>
      </c>
      <c r="J1549" s="6">
        <v>112</v>
      </c>
      <c r="K1549" s="6">
        <v>24</v>
      </c>
      <c r="L1549" s="6">
        <v>112</v>
      </c>
      <c r="M1549" s="6" t="s">
        <v>1106</v>
      </c>
      <c r="N1549" s="6" t="s">
        <v>1095</v>
      </c>
      <c r="O1549" s="6" t="s">
        <v>38</v>
      </c>
      <c r="P1549" s="6" t="s">
        <v>1102</v>
      </c>
      <c r="Q1549" s="6"/>
      <c r="R1549" s="6"/>
    </row>
    <row r="1550" spans="1:18" x14ac:dyDescent="0.25">
      <c r="A1550" s="6" t="s">
        <v>3</v>
      </c>
      <c r="B1550" s="6" t="s">
        <v>15</v>
      </c>
      <c r="C1550" s="6" t="s">
        <v>234</v>
      </c>
      <c r="D1550" s="6" t="s">
        <v>1060</v>
      </c>
      <c r="E1550" s="6" t="s">
        <v>97</v>
      </c>
      <c r="F1550" s="6" t="s">
        <v>132</v>
      </c>
      <c r="G1550" s="6">
        <v>21</v>
      </c>
      <c r="H1550" s="6">
        <v>107</v>
      </c>
      <c r="I1550" s="6">
        <v>22</v>
      </c>
      <c r="J1550" s="6">
        <v>108</v>
      </c>
      <c r="K1550" s="6">
        <v>22</v>
      </c>
      <c r="L1550" s="6">
        <v>0</v>
      </c>
      <c r="M1550" s="6" t="s">
        <v>1089</v>
      </c>
      <c r="N1550" s="6" t="s">
        <v>1090</v>
      </c>
      <c r="O1550" s="6" t="s">
        <v>1103</v>
      </c>
      <c r="P1550" s="6" t="s">
        <v>1104</v>
      </c>
      <c r="Q1550" s="6"/>
      <c r="R1550" s="6"/>
    </row>
    <row r="1551" spans="1:18" x14ac:dyDescent="0.25">
      <c r="A1551" s="6" t="s">
        <v>3</v>
      </c>
      <c r="B1551" s="6" t="s">
        <v>15</v>
      </c>
      <c r="C1551" s="6" t="s">
        <v>234</v>
      </c>
      <c r="D1551" s="6" t="s">
        <v>1060</v>
      </c>
      <c r="E1551" s="6" t="s">
        <v>97</v>
      </c>
      <c r="F1551" s="6" t="s">
        <v>132</v>
      </c>
      <c r="G1551" s="6">
        <v>21</v>
      </c>
      <c r="H1551" s="6">
        <v>107</v>
      </c>
      <c r="I1551" s="6">
        <v>22</v>
      </c>
      <c r="J1551" s="6">
        <v>108</v>
      </c>
      <c r="K1551" s="6">
        <v>22</v>
      </c>
      <c r="L1551" s="6">
        <v>0</v>
      </c>
      <c r="M1551" s="6" t="s">
        <v>1089</v>
      </c>
      <c r="N1551" s="6" t="s">
        <v>1092</v>
      </c>
      <c r="O1551" s="6" t="s">
        <v>26</v>
      </c>
      <c r="P1551" s="6" t="s">
        <v>1100</v>
      </c>
      <c r="Q1551" s="6"/>
      <c r="R1551" s="6"/>
    </row>
    <row r="1552" spans="1:18" x14ac:dyDescent="0.25">
      <c r="A1552" s="6" t="s">
        <v>3</v>
      </c>
      <c r="B1552" s="6" t="s">
        <v>15</v>
      </c>
      <c r="C1552" s="6" t="s">
        <v>234</v>
      </c>
      <c r="D1552" s="6" t="s">
        <v>1060</v>
      </c>
      <c r="E1552" s="6" t="s">
        <v>97</v>
      </c>
      <c r="F1552" s="6" t="s">
        <v>132</v>
      </c>
      <c r="G1552" s="6">
        <v>21</v>
      </c>
      <c r="H1552" s="6">
        <v>107</v>
      </c>
      <c r="I1552" s="6">
        <v>22</v>
      </c>
      <c r="J1552" s="6">
        <v>108</v>
      </c>
      <c r="K1552" s="6">
        <v>22</v>
      </c>
      <c r="L1552" s="6">
        <v>0</v>
      </c>
      <c r="M1552" s="6" t="s">
        <v>1089</v>
      </c>
      <c r="N1552" s="6" t="s">
        <v>1095</v>
      </c>
      <c r="O1552" s="6" t="s">
        <v>26</v>
      </c>
      <c r="P1552" s="6" t="s">
        <v>1099</v>
      </c>
      <c r="Q1552" s="6"/>
      <c r="R1552" s="6"/>
    </row>
    <row r="1553" spans="1:18" x14ac:dyDescent="0.25">
      <c r="A1553" s="6" t="s">
        <v>3</v>
      </c>
      <c r="B1553" s="6" t="s">
        <v>15</v>
      </c>
      <c r="C1553" s="6" t="s">
        <v>234</v>
      </c>
      <c r="D1553" s="6" t="s">
        <v>1060</v>
      </c>
      <c r="E1553" s="6" t="s">
        <v>97</v>
      </c>
      <c r="F1553" s="6" t="s">
        <v>132</v>
      </c>
      <c r="G1553" s="6">
        <v>21</v>
      </c>
      <c r="H1553" s="6">
        <v>107</v>
      </c>
      <c r="I1553" s="6">
        <v>22</v>
      </c>
      <c r="J1553" s="6">
        <v>108</v>
      </c>
      <c r="K1553" s="6">
        <v>22</v>
      </c>
      <c r="L1553" s="6">
        <v>0</v>
      </c>
      <c r="M1553" s="6" t="s">
        <v>1097</v>
      </c>
      <c r="N1553" s="6" t="s">
        <v>1090</v>
      </c>
      <c r="O1553" s="6" t="s">
        <v>39</v>
      </c>
      <c r="P1553" s="6" t="s">
        <v>1117</v>
      </c>
      <c r="Q1553" s="6"/>
      <c r="R1553" s="6"/>
    </row>
    <row r="1554" spans="1:18" x14ac:dyDescent="0.25">
      <c r="A1554" s="6" t="s">
        <v>3</v>
      </c>
      <c r="B1554" s="6" t="s">
        <v>15</v>
      </c>
      <c r="C1554" s="6" t="s">
        <v>234</v>
      </c>
      <c r="D1554" s="6" t="s">
        <v>1060</v>
      </c>
      <c r="E1554" s="6" t="s">
        <v>97</v>
      </c>
      <c r="F1554" s="6" t="s">
        <v>132</v>
      </c>
      <c r="G1554" s="6">
        <v>21</v>
      </c>
      <c r="H1554" s="6">
        <v>107</v>
      </c>
      <c r="I1554" s="6">
        <v>22</v>
      </c>
      <c r="J1554" s="6">
        <v>108</v>
      </c>
      <c r="K1554" s="6">
        <v>22</v>
      </c>
      <c r="L1554" s="6">
        <v>0</v>
      </c>
      <c r="M1554" s="6" t="s">
        <v>1097</v>
      </c>
      <c r="N1554" s="6" t="s">
        <v>1092</v>
      </c>
      <c r="O1554" s="6" t="s">
        <v>38</v>
      </c>
      <c r="P1554" s="6" t="s">
        <v>1102</v>
      </c>
      <c r="Q1554" s="6"/>
      <c r="R1554" s="6"/>
    </row>
    <row r="1555" spans="1:18" x14ac:dyDescent="0.25">
      <c r="A1555" s="6" t="s">
        <v>3</v>
      </c>
      <c r="B1555" s="6" t="s">
        <v>15</v>
      </c>
      <c r="C1555" s="6" t="s">
        <v>234</v>
      </c>
      <c r="D1555" s="6" t="s">
        <v>1060</v>
      </c>
      <c r="E1555" s="6" t="s">
        <v>97</v>
      </c>
      <c r="F1555" s="6" t="s">
        <v>132</v>
      </c>
      <c r="G1555" s="6">
        <v>21</v>
      </c>
      <c r="H1555" s="6">
        <v>107</v>
      </c>
      <c r="I1555" s="6">
        <v>22</v>
      </c>
      <c r="J1555" s="6">
        <v>108</v>
      </c>
      <c r="K1555" s="6">
        <v>22</v>
      </c>
      <c r="L1555" s="6">
        <v>0</v>
      </c>
      <c r="M1555" s="6" t="s">
        <v>1097</v>
      </c>
      <c r="N1555" s="6" t="s">
        <v>1095</v>
      </c>
      <c r="O1555" s="6" t="s">
        <v>26</v>
      </c>
      <c r="P1555" s="6" t="s">
        <v>1100</v>
      </c>
      <c r="Q1555" s="6"/>
      <c r="R1555" s="6"/>
    </row>
    <row r="1556" spans="1:18" x14ac:dyDescent="0.25">
      <c r="A1556" s="6" t="s">
        <v>3</v>
      </c>
      <c r="B1556" s="6" t="s">
        <v>15</v>
      </c>
      <c r="C1556" s="6" t="s">
        <v>234</v>
      </c>
      <c r="D1556" s="6" t="s">
        <v>1060</v>
      </c>
      <c r="E1556" s="6" t="s">
        <v>97</v>
      </c>
      <c r="F1556" s="6" t="s">
        <v>132</v>
      </c>
      <c r="G1556" s="6">
        <v>21</v>
      </c>
      <c r="H1556" s="6">
        <v>107</v>
      </c>
      <c r="I1556" s="6">
        <v>22</v>
      </c>
      <c r="J1556" s="6">
        <v>108</v>
      </c>
      <c r="K1556" s="6">
        <v>22</v>
      </c>
      <c r="L1556" s="6">
        <v>0</v>
      </c>
      <c r="M1556" s="6" t="s">
        <v>1101</v>
      </c>
      <c r="N1556" s="6" t="s">
        <v>1090</v>
      </c>
      <c r="O1556" s="6" t="s">
        <v>1103</v>
      </c>
      <c r="P1556" s="6" t="s">
        <v>1104</v>
      </c>
      <c r="Q1556" s="6"/>
      <c r="R1556" s="6"/>
    </row>
    <row r="1557" spans="1:18" x14ac:dyDescent="0.25">
      <c r="A1557" s="6" t="s">
        <v>3</v>
      </c>
      <c r="B1557" s="6" t="s">
        <v>15</v>
      </c>
      <c r="C1557" s="6" t="s">
        <v>234</v>
      </c>
      <c r="D1557" s="6" t="s">
        <v>1060</v>
      </c>
      <c r="E1557" s="6" t="s">
        <v>97</v>
      </c>
      <c r="F1557" s="6" t="s">
        <v>132</v>
      </c>
      <c r="G1557" s="6">
        <v>21</v>
      </c>
      <c r="H1557" s="6">
        <v>107</v>
      </c>
      <c r="I1557" s="6">
        <v>22</v>
      </c>
      <c r="J1557" s="6">
        <v>108</v>
      </c>
      <c r="K1557" s="6">
        <v>22</v>
      </c>
      <c r="L1557" s="6">
        <v>0</v>
      </c>
      <c r="M1557" s="6" t="s">
        <v>1101</v>
      </c>
      <c r="N1557" s="6" t="s">
        <v>1092</v>
      </c>
      <c r="O1557" s="6" t="s">
        <v>1103</v>
      </c>
      <c r="P1557" s="6" t="s">
        <v>1113</v>
      </c>
      <c r="Q1557" s="6"/>
      <c r="R1557" s="6"/>
    </row>
    <row r="1558" spans="1:18" x14ac:dyDescent="0.25">
      <c r="A1558" s="6" t="s">
        <v>3</v>
      </c>
      <c r="B1558" s="6" t="s">
        <v>15</v>
      </c>
      <c r="C1558" s="6" t="s">
        <v>234</v>
      </c>
      <c r="D1558" s="6" t="s">
        <v>1060</v>
      </c>
      <c r="E1558" s="6" t="s">
        <v>97</v>
      </c>
      <c r="F1558" s="6" t="s">
        <v>132</v>
      </c>
      <c r="G1558" s="6">
        <v>21</v>
      </c>
      <c r="H1558" s="6">
        <v>107</v>
      </c>
      <c r="I1558" s="6">
        <v>22</v>
      </c>
      <c r="J1558" s="6">
        <v>108</v>
      </c>
      <c r="K1558" s="6">
        <v>22</v>
      </c>
      <c r="L1558" s="6">
        <v>0</v>
      </c>
      <c r="M1558" s="6" t="s">
        <v>1101</v>
      </c>
      <c r="N1558" s="6" t="s">
        <v>1095</v>
      </c>
      <c r="O1558" s="6" t="s">
        <v>26</v>
      </c>
      <c r="P1558" s="6" t="s">
        <v>1100</v>
      </c>
      <c r="Q1558" s="6"/>
      <c r="R1558" s="6"/>
    </row>
    <row r="1559" spans="1:18" x14ac:dyDescent="0.25">
      <c r="A1559" s="6" t="s">
        <v>3</v>
      </c>
      <c r="B1559" s="6" t="s">
        <v>15</v>
      </c>
      <c r="C1559" s="6" t="s">
        <v>234</v>
      </c>
      <c r="D1559" s="6" t="s">
        <v>1060</v>
      </c>
      <c r="E1559" s="6" t="s">
        <v>97</v>
      </c>
      <c r="F1559" s="6" t="s">
        <v>132</v>
      </c>
      <c r="G1559" s="6">
        <v>21</v>
      </c>
      <c r="H1559" s="6">
        <v>107</v>
      </c>
      <c r="I1559" s="6">
        <v>22</v>
      </c>
      <c r="J1559" s="6">
        <v>108</v>
      </c>
      <c r="K1559" s="6">
        <v>22</v>
      </c>
      <c r="L1559" s="6">
        <v>0</v>
      </c>
      <c r="M1559" s="6" t="s">
        <v>1106</v>
      </c>
      <c r="N1559" s="6" t="s">
        <v>1090</v>
      </c>
      <c r="O1559" s="6" t="s">
        <v>1103</v>
      </c>
      <c r="P1559" s="6" t="s">
        <v>1104</v>
      </c>
      <c r="Q1559" s="6"/>
      <c r="R1559" s="6"/>
    </row>
    <row r="1560" spans="1:18" x14ac:dyDescent="0.25">
      <c r="A1560" s="6" t="s">
        <v>3</v>
      </c>
      <c r="B1560" s="6" t="s">
        <v>15</v>
      </c>
      <c r="C1560" s="6" t="s">
        <v>234</v>
      </c>
      <c r="D1560" s="6" t="s">
        <v>1060</v>
      </c>
      <c r="E1560" s="6" t="s">
        <v>97</v>
      </c>
      <c r="F1560" s="6" t="s">
        <v>132</v>
      </c>
      <c r="G1560" s="6">
        <v>21</v>
      </c>
      <c r="H1560" s="6">
        <v>107</v>
      </c>
      <c r="I1560" s="6">
        <v>22</v>
      </c>
      <c r="J1560" s="6">
        <v>108</v>
      </c>
      <c r="K1560" s="6">
        <v>22</v>
      </c>
      <c r="L1560" s="6">
        <v>0</v>
      </c>
      <c r="M1560" s="6" t="s">
        <v>1106</v>
      </c>
      <c r="N1560" s="6" t="s">
        <v>1092</v>
      </c>
      <c r="O1560" s="6" t="s">
        <v>1103</v>
      </c>
      <c r="P1560" s="6" t="s">
        <v>1113</v>
      </c>
      <c r="Q1560" s="6"/>
      <c r="R1560" s="6"/>
    </row>
    <row r="1561" spans="1:18" x14ac:dyDescent="0.25">
      <c r="A1561" s="6" t="s">
        <v>3</v>
      </c>
      <c r="B1561" s="6" t="s">
        <v>15</v>
      </c>
      <c r="C1561" s="6" t="s">
        <v>234</v>
      </c>
      <c r="D1561" s="6" t="s">
        <v>1060</v>
      </c>
      <c r="E1561" s="6" t="s">
        <v>97</v>
      </c>
      <c r="F1561" s="6" t="s">
        <v>132</v>
      </c>
      <c r="G1561" s="6">
        <v>21</v>
      </c>
      <c r="H1561" s="6">
        <v>107</v>
      </c>
      <c r="I1561" s="6">
        <v>22</v>
      </c>
      <c r="J1561" s="6">
        <v>108</v>
      </c>
      <c r="K1561" s="6">
        <v>22</v>
      </c>
      <c r="L1561" s="6">
        <v>0</v>
      </c>
      <c r="M1561" s="6" t="s">
        <v>1106</v>
      </c>
      <c r="N1561" s="6" t="s">
        <v>1095</v>
      </c>
      <c r="O1561" s="6" t="s">
        <v>26</v>
      </c>
      <c r="P1561" s="6" t="s">
        <v>1100</v>
      </c>
      <c r="Q1561" s="6"/>
      <c r="R1561" s="6"/>
    </row>
    <row r="1562" spans="1:18" x14ac:dyDescent="0.25">
      <c r="A1562" s="6" t="s">
        <v>3</v>
      </c>
      <c r="B1562" s="6" t="s">
        <v>1084</v>
      </c>
      <c r="C1562" s="6" t="s">
        <v>1085</v>
      </c>
      <c r="D1562" s="6" t="s">
        <v>1086</v>
      </c>
      <c r="E1562" s="6" t="s">
        <v>97</v>
      </c>
      <c r="F1562" s="6" t="s">
        <v>125</v>
      </c>
      <c r="G1562" s="6">
        <v>44</v>
      </c>
      <c r="H1562" s="6">
        <v>273</v>
      </c>
      <c r="I1562" s="6">
        <v>40</v>
      </c>
      <c r="J1562" s="6">
        <v>208</v>
      </c>
      <c r="K1562" s="6">
        <v>40</v>
      </c>
      <c r="L1562" s="6">
        <v>208</v>
      </c>
      <c r="M1562" s="6" t="s">
        <v>1089</v>
      </c>
      <c r="N1562" s="6" t="s">
        <v>1090</v>
      </c>
      <c r="O1562" s="6" t="s">
        <v>38</v>
      </c>
      <c r="P1562" s="6" t="s">
        <v>1110</v>
      </c>
      <c r="Q1562" s="6"/>
      <c r="R1562" s="6"/>
    </row>
    <row r="1563" spans="1:18" x14ac:dyDescent="0.25">
      <c r="A1563" s="6" t="s">
        <v>3</v>
      </c>
      <c r="B1563" s="6" t="s">
        <v>1084</v>
      </c>
      <c r="C1563" s="6" t="s">
        <v>1085</v>
      </c>
      <c r="D1563" s="6" t="s">
        <v>1086</v>
      </c>
      <c r="E1563" s="6" t="s">
        <v>97</v>
      </c>
      <c r="F1563" s="6" t="s">
        <v>125</v>
      </c>
      <c r="G1563" s="6">
        <v>44</v>
      </c>
      <c r="H1563" s="6">
        <v>273</v>
      </c>
      <c r="I1563" s="6">
        <v>40</v>
      </c>
      <c r="J1563" s="6">
        <v>208</v>
      </c>
      <c r="K1563" s="6">
        <v>40</v>
      </c>
      <c r="L1563" s="6">
        <v>208</v>
      </c>
      <c r="M1563" s="6" t="s">
        <v>1089</v>
      </c>
      <c r="N1563" s="6" t="s">
        <v>1092</v>
      </c>
      <c r="O1563" s="6" t="s">
        <v>1093</v>
      </c>
      <c r="P1563" s="6" t="s">
        <v>1094</v>
      </c>
      <c r="Q1563" s="6"/>
      <c r="R1563" s="6"/>
    </row>
    <row r="1564" spans="1:18" x14ac:dyDescent="0.25">
      <c r="A1564" s="6" t="s">
        <v>3</v>
      </c>
      <c r="B1564" s="6" t="s">
        <v>1084</v>
      </c>
      <c r="C1564" s="6" t="s">
        <v>1085</v>
      </c>
      <c r="D1564" s="6" t="s">
        <v>1086</v>
      </c>
      <c r="E1564" s="6" t="s">
        <v>97</v>
      </c>
      <c r="F1564" s="6" t="s">
        <v>125</v>
      </c>
      <c r="G1564" s="6">
        <v>44</v>
      </c>
      <c r="H1564" s="6">
        <v>273</v>
      </c>
      <c r="I1564" s="6">
        <v>40</v>
      </c>
      <c r="J1564" s="6">
        <v>208</v>
      </c>
      <c r="K1564" s="6">
        <v>40</v>
      </c>
      <c r="L1564" s="6">
        <v>208</v>
      </c>
      <c r="M1564" s="6" t="s">
        <v>1089</v>
      </c>
      <c r="N1564" s="6" t="s">
        <v>1095</v>
      </c>
      <c r="O1564" s="6" t="s">
        <v>36</v>
      </c>
      <c r="P1564" s="6" t="s">
        <v>1116</v>
      </c>
      <c r="Q1564" s="6"/>
      <c r="R1564" s="6"/>
    </row>
    <row r="1565" spans="1:18" x14ac:dyDescent="0.25">
      <c r="A1565" s="6" t="s">
        <v>3</v>
      </c>
      <c r="B1565" s="6" t="s">
        <v>1084</v>
      </c>
      <c r="C1565" s="6" t="s">
        <v>1085</v>
      </c>
      <c r="D1565" s="6" t="s">
        <v>1086</v>
      </c>
      <c r="E1565" s="6" t="s">
        <v>97</v>
      </c>
      <c r="F1565" s="6" t="s">
        <v>125</v>
      </c>
      <c r="G1565" s="6">
        <v>44</v>
      </c>
      <c r="H1565" s="6">
        <v>273</v>
      </c>
      <c r="I1565" s="6">
        <v>40</v>
      </c>
      <c r="J1565" s="6">
        <v>208</v>
      </c>
      <c r="K1565" s="6">
        <v>40</v>
      </c>
      <c r="L1565" s="6">
        <v>208</v>
      </c>
      <c r="M1565" s="6" t="s">
        <v>1097</v>
      </c>
      <c r="N1565" s="6" t="s">
        <v>1090</v>
      </c>
      <c r="O1565" s="6" t="s">
        <v>39</v>
      </c>
      <c r="P1565" s="6" t="s">
        <v>1112</v>
      </c>
      <c r="Q1565" s="6"/>
      <c r="R1565" s="6"/>
    </row>
    <row r="1566" spans="1:18" x14ac:dyDescent="0.25">
      <c r="A1566" s="6" t="s">
        <v>3</v>
      </c>
      <c r="B1566" s="6" t="s">
        <v>1084</v>
      </c>
      <c r="C1566" s="6" t="s">
        <v>1085</v>
      </c>
      <c r="D1566" s="6" t="s">
        <v>1086</v>
      </c>
      <c r="E1566" s="6" t="s">
        <v>97</v>
      </c>
      <c r="F1566" s="6" t="s">
        <v>125</v>
      </c>
      <c r="G1566" s="6">
        <v>44</v>
      </c>
      <c r="H1566" s="6">
        <v>273</v>
      </c>
      <c r="I1566" s="6">
        <v>40</v>
      </c>
      <c r="J1566" s="6">
        <v>208</v>
      </c>
      <c r="K1566" s="6">
        <v>40</v>
      </c>
      <c r="L1566" s="6">
        <v>208</v>
      </c>
      <c r="M1566" s="6" t="s">
        <v>1097</v>
      </c>
      <c r="N1566" s="6" t="s">
        <v>1092</v>
      </c>
      <c r="O1566" s="6" t="s">
        <v>1103</v>
      </c>
      <c r="P1566" s="6" t="s">
        <v>1104</v>
      </c>
      <c r="Q1566" s="6"/>
      <c r="R1566" s="6"/>
    </row>
    <row r="1567" spans="1:18" x14ac:dyDescent="0.25">
      <c r="A1567" s="6" t="s">
        <v>3</v>
      </c>
      <c r="B1567" s="6" t="s">
        <v>1084</v>
      </c>
      <c r="C1567" s="6" t="s">
        <v>1085</v>
      </c>
      <c r="D1567" s="6" t="s">
        <v>1086</v>
      </c>
      <c r="E1567" s="6" t="s">
        <v>97</v>
      </c>
      <c r="F1567" s="6" t="s">
        <v>125</v>
      </c>
      <c r="G1567" s="6">
        <v>44</v>
      </c>
      <c r="H1567" s="6">
        <v>273</v>
      </c>
      <c r="I1567" s="6">
        <v>40</v>
      </c>
      <c r="J1567" s="6">
        <v>208</v>
      </c>
      <c r="K1567" s="6">
        <v>40</v>
      </c>
      <c r="L1567" s="6">
        <v>208</v>
      </c>
      <c r="M1567" s="6" t="s">
        <v>1097</v>
      </c>
      <c r="N1567" s="6" t="s">
        <v>1095</v>
      </c>
      <c r="O1567" s="6" t="s">
        <v>47</v>
      </c>
      <c r="P1567" s="6" t="s">
        <v>1119</v>
      </c>
      <c r="Q1567" s="6"/>
      <c r="R1567" s="6"/>
    </row>
    <row r="1568" spans="1:18" x14ac:dyDescent="0.25">
      <c r="A1568" s="6" t="s">
        <v>3</v>
      </c>
      <c r="B1568" s="6" t="s">
        <v>1084</v>
      </c>
      <c r="C1568" s="6" t="s">
        <v>1085</v>
      </c>
      <c r="D1568" s="6" t="s">
        <v>1086</v>
      </c>
      <c r="E1568" s="6" t="s">
        <v>97</v>
      </c>
      <c r="F1568" s="6" t="s">
        <v>125</v>
      </c>
      <c r="G1568" s="6">
        <v>44</v>
      </c>
      <c r="H1568" s="6">
        <v>273</v>
      </c>
      <c r="I1568" s="6">
        <v>40</v>
      </c>
      <c r="J1568" s="6">
        <v>208</v>
      </c>
      <c r="K1568" s="6">
        <v>40</v>
      </c>
      <c r="L1568" s="6">
        <v>208</v>
      </c>
      <c r="M1568" s="6" t="s">
        <v>1101</v>
      </c>
      <c r="N1568" s="6" t="s">
        <v>1090</v>
      </c>
      <c r="O1568" s="6" t="s">
        <v>38</v>
      </c>
      <c r="P1568" s="6" t="s">
        <v>1109</v>
      </c>
      <c r="Q1568" s="6"/>
      <c r="R1568" s="6"/>
    </row>
    <row r="1569" spans="1:18" x14ac:dyDescent="0.25">
      <c r="A1569" s="6" t="s">
        <v>3</v>
      </c>
      <c r="B1569" s="6" t="s">
        <v>1084</v>
      </c>
      <c r="C1569" s="6" t="s">
        <v>1085</v>
      </c>
      <c r="D1569" s="6" t="s">
        <v>1086</v>
      </c>
      <c r="E1569" s="6" t="s">
        <v>97</v>
      </c>
      <c r="F1569" s="6" t="s">
        <v>125</v>
      </c>
      <c r="G1569" s="6">
        <v>44</v>
      </c>
      <c r="H1569" s="6">
        <v>273</v>
      </c>
      <c r="I1569" s="6">
        <v>40</v>
      </c>
      <c r="J1569" s="6">
        <v>208</v>
      </c>
      <c r="K1569" s="6">
        <v>40</v>
      </c>
      <c r="L1569" s="6">
        <v>208</v>
      </c>
      <c r="M1569" s="6" t="s">
        <v>1101</v>
      </c>
      <c r="N1569" s="6" t="s">
        <v>1092</v>
      </c>
      <c r="O1569" s="6" t="s">
        <v>26</v>
      </c>
      <c r="P1569" s="6" t="s">
        <v>1099</v>
      </c>
      <c r="Q1569" s="6"/>
      <c r="R1569" s="6"/>
    </row>
    <row r="1570" spans="1:18" x14ac:dyDescent="0.25">
      <c r="A1570" s="6" t="s">
        <v>3</v>
      </c>
      <c r="B1570" s="6" t="s">
        <v>1084</v>
      </c>
      <c r="C1570" s="6" t="s">
        <v>1085</v>
      </c>
      <c r="D1570" s="6" t="s">
        <v>1086</v>
      </c>
      <c r="E1570" s="6" t="s">
        <v>97</v>
      </c>
      <c r="F1570" s="6" t="s">
        <v>125</v>
      </c>
      <c r="G1570" s="6">
        <v>44</v>
      </c>
      <c r="H1570" s="6">
        <v>273</v>
      </c>
      <c r="I1570" s="6">
        <v>40</v>
      </c>
      <c r="J1570" s="6">
        <v>208</v>
      </c>
      <c r="K1570" s="6">
        <v>40</v>
      </c>
      <c r="L1570" s="6">
        <v>208</v>
      </c>
      <c r="M1570" s="6" t="s">
        <v>1101</v>
      </c>
      <c r="N1570" s="6" t="s">
        <v>1095</v>
      </c>
      <c r="O1570" s="6" t="s">
        <v>39</v>
      </c>
      <c r="P1570" s="6" t="s">
        <v>1107</v>
      </c>
      <c r="Q1570" s="6"/>
      <c r="R1570" s="6"/>
    </row>
    <row r="1571" spans="1:18" x14ac:dyDescent="0.25">
      <c r="A1571" s="6" t="s">
        <v>3</v>
      </c>
      <c r="B1571" s="6" t="s">
        <v>1084</v>
      </c>
      <c r="C1571" s="6" t="s">
        <v>1085</v>
      </c>
      <c r="D1571" s="6" t="s">
        <v>1086</v>
      </c>
      <c r="E1571" s="6" t="s">
        <v>97</v>
      </c>
      <c r="F1571" s="6" t="s">
        <v>125</v>
      </c>
      <c r="G1571" s="6">
        <v>44</v>
      </c>
      <c r="H1571" s="6">
        <v>273</v>
      </c>
      <c r="I1571" s="6">
        <v>40</v>
      </c>
      <c r="J1571" s="6">
        <v>208</v>
      </c>
      <c r="K1571" s="6">
        <v>40</v>
      </c>
      <c r="L1571" s="6">
        <v>208</v>
      </c>
      <c r="M1571" s="6" t="s">
        <v>1106</v>
      </c>
      <c r="N1571" s="6" t="s">
        <v>1090</v>
      </c>
      <c r="O1571" s="6" t="s">
        <v>38</v>
      </c>
      <c r="P1571" s="6" t="s">
        <v>1102</v>
      </c>
      <c r="Q1571" s="6"/>
      <c r="R1571" s="6"/>
    </row>
    <row r="1572" spans="1:18" x14ac:dyDescent="0.25">
      <c r="A1572" s="6" t="s">
        <v>3</v>
      </c>
      <c r="B1572" s="6" t="s">
        <v>1084</v>
      </c>
      <c r="C1572" s="6" t="s">
        <v>1085</v>
      </c>
      <c r="D1572" s="6" t="s">
        <v>1086</v>
      </c>
      <c r="E1572" s="6" t="s">
        <v>97</v>
      </c>
      <c r="F1572" s="6" t="s">
        <v>125</v>
      </c>
      <c r="G1572" s="6">
        <v>44</v>
      </c>
      <c r="H1572" s="6">
        <v>273</v>
      </c>
      <c r="I1572" s="6">
        <v>40</v>
      </c>
      <c r="J1572" s="6">
        <v>208</v>
      </c>
      <c r="K1572" s="6">
        <v>40</v>
      </c>
      <c r="L1572" s="6">
        <v>208</v>
      </c>
      <c r="M1572" s="6" t="s">
        <v>1106</v>
      </c>
      <c r="N1572" s="6" t="s">
        <v>1092</v>
      </c>
      <c r="O1572" s="6" t="s">
        <v>26</v>
      </c>
      <c r="P1572" s="6" t="s">
        <v>1100</v>
      </c>
      <c r="Q1572" s="6"/>
      <c r="R1572" s="6"/>
    </row>
    <row r="1573" spans="1:18" x14ac:dyDescent="0.25">
      <c r="A1573" s="6" t="s">
        <v>3</v>
      </c>
      <c r="B1573" s="6" t="s">
        <v>1084</v>
      </c>
      <c r="C1573" s="6" t="s">
        <v>1085</v>
      </c>
      <c r="D1573" s="6" t="s">
        <v>1086</v>
      </c>
      <c r="E1573" s="6" t="s">
        <v>97</v>
      </c>
      <c r="F1573" s="6" t="s">
        <v>125</v>
      </c>
      <c r="G1573" s="6">
        <v>44</v>
      </c>
      <c r="H1573" s="6">
        <v>273</v>
      </c>
      <c r="I1573" s="6">
        <v>40</v>
      </c>
      <c r="J1573" s="6">
        <v>208</v>
      </c>
      <c r="K1573" s="6">
        <v>40</v>
      </c>
      <c r="L1573" s="6">
        <v>208</v>
      </c>
      <c r="M1573" s="6" t="s">
        <v>1106</v>
      </c>
      <c r="N1573" s="6" t="s">
        <v>1095</v>
      </c>
      <c r="O1573" s="6" t="s">
        <v>1103</v>
      </c>
      <c r="P1573" s="6" t="s">
        <v>1104</v>
      </c>
      <c r="Q1573" s="6"/>
      <c r="R1573" s="6"/>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29"/>
  <sheetViews>
    <sheetView workbookViewId="0">
      <selection activeCell="C27" sqref="C27"/>
    </sheetView>
  </sheetViews>
  <sheetFormatPr defaultRowHeight="15" x14ac:dyDescent="0.25"/>
  <cols>
    <col min="1" max="1" width="38.140625" customWidth="1"/>
    <col min="2" max="2" width="17.7109375" customWidth="1"/>
    <col min="3" max="3" width="9.85546875" customWidth="1"/>
    <col min="4" max="4" width="13.7109375" customWidth="1"/>
    <col min="5" max="5" width="22.42578125" customWidth="1"/>
    <col min="6" max="6" width="21.28515625" customWidth="1"/>
    <col min="7" max="7" width="17.7109375" bestFit="1" customWidth="1"/>
    <col min="8" max="8" width="19.42578125" customWidth="1"/>
    <col min="9" max="9" width="13.85546875" customWidth="1"/>
    <col min="10" max="10" width="18.85546875" bestFit="1" customWidth="1"/>
    <col min="11" max="11" width="11.28515625" bestFit="1" customWidth="1"/>
    <col min="12" max="12" width="22.85546875" customWidth="1"/>
    <col min="13" max="13" width="22.5703125" bestFit="1" customWidth="1"/>
    <col min="14" max="14" width="11.28515625" customWidth="1"/>
    <col min="15" max="15" width="14" customWidth="1"/>
    <col min="16" max="16" width="18.140625" bestFit="1" customWidth="1"/>
    <col min="17" max="17" width="28.85546875" bestFit="1" customWidth="1"/>
    <col min="18" max="18" width="9.5703125" customWidth="1"/>
    <col min="19" max="19" width="5.7109375" customWidth="1"/>
    <col min="20" max="20" width="21.85546875" customWidth="1"/>
    <col min="21" max="21" width="14.28515625" customWidth="1"/>
    <col min="22" max="22" width="23.7109375" customWidth="1"/>
    <col min="23" max="23" width="17.42578125" customWidth="1"/>
    <col min="24" max="24" width="17" customWidth="1"/>
    <col min="25" max="25" width="15.5703125" bestFit="1" customWidth="1"/>
    <col min="26" max="26" width="39.5703125" customWidth="1"/>
    <col min="27" max="27" width="10.7109375" customWidth="1"/>
    <col min="28" max="47" width="7.85546875" bestFit="1" customWidth="1"/>
    <col min="48" max="48" width="6.85546875" bestFit="1" customWidth="1"/>
    <col min="49" max="71" width="7.85546875" bestFit="1" customWidth="1"/>
    <col min="72" max="72" width="6.85546875" bestFit="1" customWidth="1"/>
    <col min="73" max="90" width="7.85546875" bestFit="1" customWidth="1"/>
    <col min="91" max="91" width="6.85546875" bestFit="1" customWidth="1"/>
    <col min="92" max="92" width="11.28515625" bestFit="1" customWidth="1"/>
    <col min="93" max="94" width="2" customWidth="1"/>
    <col min="95" max="95" width="12.7109375" bestFit="1" customWidth="1"/>
    <col min="96" max="96" width="9.7109375" bestFit="1" customWidth="1"/>
    <col min="97" max="98" width="3" bestFit="1" customWidth="1"/>
    <col min="99" max="99" width="2" customWidth="1"/>
    <col min="100" max="100" width="12.7109375" bestFit="1" customWidth="1"/>
    <col min="101" max="101" width="9.7109375" bestFit="1" customWidth="1"/>
    <col min="102" max="104" width="3" bestFit="1" customWidth="1"/>
    <col min="105" max="105" width="12.7109375" bestFit="1" customWidth="1"/>
    <col min="106" max="106" width="9.7109375" bestFit="1" customWidth="1"/>
    <col min="107" max="109" width="3" bestFit="1" customWidth="1"/>
    <col min="110" max="110" width="12.7109375" bestFit="1" customWidth="1"/>
    <col min="111" max="111" width="11.28515625" bestFit="1" customWidth="1"/>
  </cols>
  <sheetData>
    <row r="1" spans="1:2" ht="21" x14ac:dyDescent="0.35">
      <c r="A1" s="37" t="s">
        <v>1782</v>
      </c>
    </row>
    <row r="3" spans="1:2" x14ac:dyDescent="0.25">
      <c r="A3" s="9" t="s">
        <v>1784</v>
      </c>
      <c r="B3" t="s">
        <v>32</v>
      </c>
    </row>
    <row r="4" spans="1:2" x14ac:dyDescent="0.25">
      <c r="A4" s="10" t="s">
        <v>1109</v>
      </c>
      <c r="B4" s="11">
        <v>117</v>
      </c>
    </row>
    <row r="5" spans="1:2" x14ac:dyDescent="0.25">
      <c r="A5" s="10" t="s">
        <v>1091</v>
      </c>
      <c r="B5" s="11">
        <v>179</v>
      </c>
    </row>
    <row r="6" spans="1:2" x14ac:dyDescent="0.25">
      <c r="A6" s="10" t="s">
        <v>1116</v>
      </c>
      <c r="B6" s="11">
        <v>19</v>
      </c>
    </row>
    <row r="7" spans="1:2" x14ac:dyDescent="0.25">
      <c r="A7" s="10" t="s">
        <v>1104</v>
      </c>
      <c r="B7" s="11">
        <v>106</v>
      </c>
    </row>
    <row r="8" spans="1:2" x14ac:dyDescent="0.25">
      <c r="A8" s="10" t="s">
        <v>1102</v>
      </c>
      <c r="B8" s="11">
        <v>200</v>
      </c>
    </row>
    <row r="9" spans="1:2" x14ac:dyDescent="0.25">
      <c r="A9" s="10" t="s">
        <v>1120</v>
      </c>
      <c r="B9" s="11">
        <v>7</v>
      </c>
    </row>
    <row r="10" spans="1:2" x14ac:dyDescent="0.25">
      <c r="A10" s="10" t="s">
        <v>1110</v>
      </c>
      <c r="B10" s="11">
        <v>103</v>
      </c>
    </row>
    <row r="11" spans="1:2" x14ac:dyDescent="0.25">
      <c r="A11" s="10" t="s">
        <v>1094</v>
      </c>
      <c r="B11" s="11">
        <v>113</v>
      </c>
    </row>
    <row r="12" spans="1:2" x14ac:dyDescent="0.25">
      <c r="A12" s="10" t="s">
        <v>1107</v>
      </c>
      <c r="B12" s="11">
        <v>51</v>
      </c>
    </row>
    <row r="13" spans="1:2" x14ac:dyDescent="0.25">
      <c r="A13" s="10" t="s">
        <v>1096</v>
      </c>
      <c r="B13" s="11">
        <v>57</v>
      </c>
    </row>
    <row r="14" spans="1:2" x14ac:dyDescent="0.25">
      <c r="A14" s="10" t="s">
        <v>1111</v>
      </c>
      <c r="B14" s="11">
        <v>32</v>
      </c>
    </row>
    <row r="15" spans="1:2" x14ac:dyDescent="0.25">
      <c r="A15" s="10" t="s">
        <v>1119</v>
      </c>
      <c r="B15" s="11">
        <v>21</v>
      </c>
    </row>
    <row r="16" spans="1:2" x14ac:dyDescent="0.25">
      <c r="A16" s="10" t="s">
        <v>1113</v>
      </c>
      <c r="B16" s="11">
        <v>63</v>
      </c>
    </row>
    <row r="17" spans="1:2" x14ac:dyDescent="0.25">
      <c r="A17" s="10" t="s">
        <v>1108</v>
      </c>
      <c r="B17" s="11">
        <v>13</v>
      </c>
    </row>
    <row r="18" spans="1:2" x14ac:dyDescent="0.25">
      <c r="A18" s="10" t="s">
        <v>1122</v>
      </c>
      <c r="B18" s="11">
        <v>19</v>
      </c>
    </row>
    <row r="19" spans="1:2" x14ac:dyDescent="0.25">
      <c r="A19" s="10" t="s">
        <v>1117</v>
      </c>
      <c r="B19" s="11">
        <v>26</v>
      </c>
    </row>
    <row r="20" spans="1:2" x14ac:dyDescent="0.25">
      <c r="A20" s="10" t="s">
        <v>1112</v>
      </c>
      <c r="B20" s="11">
        <v>73</v>
      </c>
    </row>
    <row r="21" spans="1:2" x14ac:dyDescent="0.25">
      <c r="A21" s="10" t="s">
        <v>1</v>
      </c>
      <c r="B21" s="11">
        <v>3</v>
      </c>
    </row>
    <row r="22" spans="1:2" x14ac:dyDescent="0.25">
      <c r="A22" s="10" t="s">
        <v>1115</v>
      </c>
      <c r="B22" s="11">
        <v>12</v>
      </c>
    </row>
    <row r="23" spans="1:2" x14ac:dyDescent="0.25">
      <c r="A23" s="10" t="s">
        <v>1114</v>
      </c>
      <c r="B23" s="11">
        <v>36</v>
      </c>
    </row>
    <row r="24" spans="1:2" x14ac:dyDescent="0.25">
      <c r="A24" s="10" t="s">
        <v>1100</v>
      </c>
      <c r="B24" s="11">
        <v>120</v>
      </c>
    </row>
    <row r="25" spans="1:2" x14ac:dyDescent="0.25">
      <c r="A25" s="10" t="s">
        <v>1098</v>
      </c>
      <c r="B25" s="11">
        <v>57</v>
      </c>
    </row>
    <row r="26" spans="1:2" x14ac:dyDescent="0.25">
      <c r="A26" s="10" t="s">
        <v>1099</v>
      </c>
      <c r="B26" s="11">
        <v>74</v>
      </c>
    </row>
    <row r="27" spans="1:2" x14ac:dyDescent="0.25">
      <c r="A27" s="10" t="s">
        <v>1121</v>
      </c>
      <c r="B27" s="11">
        <v>22</v>
      </c>
    </row>
    <row r="28" spans="1:2" x14ac:dyDescent="0.25">
      <c r="A28" s="10" t="s">
        <v>1105</v>
      </c>
      <c r="B28" s="11">
        <v>49</v>
      </c>
    </row>
    <row r="29" spans="1:2" x14ac:dyDescent="0.25">
      <c r="A29" s="10" t="s">
        <v>31</v>
      </c>
      <c r="B29" s="11">
        <v>1572</v>
      </c>
    </row>
  </sheetData>
  <conditionalFormatting pivot="1" sqref="B4:B29">
    <cfRule type="dataBar" priority="1">
      <dataBar>
        <cfvo type="min"/>
        <cfvo type="max"/>
        <color rgb="FF0070C0"/>
      </dataBar>
      <extLst>
        <ext xmlns:x14="http://schemas.microsoft.com/office/spreadsheetml/2009/9/main" uri="{B025F937-C7B1-47D3-B67F-A62EFF666E3E}">
          <x14:id>{06DA0DFF-A2F9-4A42-B9AA-ECC917B89326}</x14:id>
        </ext>
      </extLst>
    </cfRule>
  </conditionalFormatting>
  <pageMargins left="0.7" right="0.7" top="0.75" bottom="0.75" header="0.3" footer="0.3"/>
  <pageSetup orientation="portrait" verticalDpi="0" r:id="rId2"/>
  <drawing r:id="rId3"/>
  <extLst>
    <ext xmlns:x14="http://schemas.microsoft.com/office/spreadsheetml/2009/9/main" uri="{78C0D931-6437-407d-A8EE-F0AAD7539E65}">
      <x14:conditionalFormattings>
        <x14:conditionalFormatting xmlns:xm="http://schemas.microsoft.com/office/excel/2006/main" pivot="1">
          <x14:cfRule type="dataBar" id="{06DA0DFF-A2F9-4A42-B9AA-ECC917B89326}">
            <x14:dataBar minLength="0" maxLength="100" border="1">
              <x14:cfvo type="autoMin"/>
              <x14:cfvo type="autoMax"/>
              <x14:borderColor rgb="FF000000"/>
              <x14:negativeFillColor rgb="FFFF0000"/>
              <x14:axisColor rgb="FF000000"/>
            </x14:dataBar>
          </x14:cfRule>
          <xm:sqref>B4:B29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R1051"/>
  <sheetViews>
    <sheetView topLeftCell="D1030" workbookViewId="0">
      <selection activeCell="R1031" sqref="R1031"/>
    </sheetView>
  </sheetViews>
  <sheetFormatPr defaultRowHeight="15" x14ac:dyDescent="0.25"/>
  <cols>
    <col min="1" max="1" width="10.7109375" bestFit="1" customWidth="1"/>
    <col min="2" max="2" width="10.140625" bestFit="1" customWidth="1"/>
    <col min="3" max="3" width="43.42578125" bestFit="1" customWidth="1"/>
    <col min="4" max="4" width="15.28515625" bestFit="1" customWidth="1"/>
    <col min="5" max="5" width="11.140625" bestFit="1" customWidth="1"/>
    <col min="6" max="6" width="13.42578125" bestFit="1" customWidth="1"/>
    <col min="7" max="7" width="10" bestFit="1" customWidth="1"/>
    <col min="8" max="8" width="10.5703125" bestFit="1" customWidth="1"/>
    <col min="9" max="9" width="9.140625" bestFit="1" customWidth="1"/>
    <col min="10" max="10" width="9.7109375" bestFit="1" customWidth="1"/>
    <col min="11" max="11" width="13.140625" bestFit="1" customWidth="1"/>
    <col min="12" max="12" width="13.7109375" bestFit="1" customWidth="1"/>
    <col min="13" max="13" width="3.85546875" bestFit="1" customWidth="1"/>
    <col min="14" max="14" width="7.140625" bestFit="1" customWidth="1"/>
    <col min="15" max="15" width="18.28515625" bestFit="1" customWidth="1"/>
    <col min="16" max="16" width="28" bestFit="1" customWidth="1"/>
    <col min="17" max="17" width="10" bestFit="1" customWidth="1"/>
    <col min="18" max="18" width="16.28515625" bestFit="1" customWidth="1"/>
    <col min="19" max="19" width="11.85546875" customWidth="1"/>
  </cols>
  <sheetData>
    <row r="1" spans="1:18" x14ac:dyDescent="0.25">
      <c r="A1" t="s">
        <v>83</v>
      </c>
      <c r="B1" t="s">
        <v>84</v>
      </c>
      <c r="C1" t="s">
        <v>85</v>
      </c>
      <c r="D1" t="s">
        <v>86</v>
      </c>
      <c r="E1" t="s">
        <v>87</v>
      </c>
      <c r="F1" t="s">
        <v>88</v>
      </c>
      <c r="G1" t="s">
        <v>89</v>
      </c>
      <c r="H1" t="s">
        <v>90</v>
      </c>
      <c r="I1" t="s">
        <v>91</v>
      </c>
      <c r="J1" t="s">
        <v>92</v>
      </c>
      <c r="K1" t="s">
        <v>93</v>
      </c>
      <c r="L1" t="s">
        <v>94</v>
      </c>
      <c r="M1" t="s">
        <v>2</v>
      </c>
      <c r="N1" t="s">
        <v>279</v>
      </c>
      <c r="O1" t="s">
        <v>283</v>
      </c>
      <c r="P1" t="s">
        <v>25</v>
      </c>
      <c r="Q1" t="s">
        <v>280</v>
      </c>
      <c r="R1" t="s">
        <v>281</v>
      </c>
    </row>
    <row r="2" spans="1:18" x14ac:dyDescent="0.25">
      <c r="A2" t="s">
        <v>0</v>
      </c>
      <c r="B2" t="s">
        <v>4</v>
      </c>
      <c r="C2" t="s">
        <v>95</v>
      </c>
      <c r="D2" t="s">
        <v>96</v>
      </c>
      <c r="E2" t="s">
        <v>97</v>
      </c>
      <c r="F2" t="s">
        <v>98</v>
      </c>
      <c r="G2">
        <v>69</v>
      </c>
      <c r="H2">
        <v>349</v>
      </c>
      <c r="I2">
        <v>43</v>
      </c>
      <c r="J2">
        <v>361</v>
      </c>
      <c r="K2">
        <v>43</v>
      </c>
      <c r="L2">
        <v>361</v>
      </c>
      <c r="M2" t="s">
        <v>21</v>
      </c>
      <c r="N2" t="s">
        <v>287</v>
      </c>
      <c r="O2" t="s">
        <v>285</v>
      </c>
      <c r="P2" t="s">
        <v>295</v>
      </c>
    </row>
    <row r="3" spans="1:18" x14ac:dyDescent="0.25">
      <c r="A3" s="6" t="s">
        <v>0</v>
      </c>
      <c r="B3" s="6" t="s">
        <v>4</v>
      </c>
      <c r="C3" s="6" t="s">
        <v>95</v>
      </c>
      <c r="D3" s="6" t="s">
        <v>96</v>
      </c>
      <c r="E3" s="6" t="s">
        <v>97</v>
      </c>
      <c r="F3" s="6" t="s">
        <v>98</v>
      </c>
      <c r="G3" s="6">
        <v>69</v>
      </c>
      <c r="H3" s="6">
        <v>349</v>
      </c>
      <c r="I3" s="6">
        <v>43</v>
      </c>
      <c r="J3" s="6">
        <v>361</v>
      </c>
      <c r="K3" s="6">
        <v>43</v>
      </c>
      <c r="L3" s="6">
        <v>361</v>
      </c>
      <c r="M3" s="6" t="s">
        <v>22</v>
      </c>
      <c r="N3" s="6" t="s">
        <v>287</v>
      </c>
      <c r="O3" s="6" t="s">
        <v>285</v>
      </c>
      <c r="P3" s="6" t="s">
        <v>295</v>
      </c>
      <c r="Q3" s="6"/>
      <c r="R3" s="6"/>
    </row>
    <row r="4" spans="1:18" x14ac:dyDescent="0.25">
      <c r="A4" s="6" t="s">
        <v>0</v>
      </c>
      <c r="B4" s="6" t="s">
        <v>4</v>
      </c>
      <c r="C4" s="6" t="s">
        <v>95</v>
      </c>
      <c r="D4" s="6" t="s">
        <v>96</v>
      </c>
      <c r="E4" s="6" t="s">
        <v>97</v>
      </c>
      <c r="F4" s="6" t="s">
        <v>98</v>
      </c>
      <c r="G4" s="6">
        <v>69</v>
      </c>
      <c r="H4" s="6">
        <v>349</v>
      </c>
      <c r="I4" s="6">
        <v>43</v>
      </c>
      <c r="J4" s="6">
        <v>361</v>
      </c>
      <c r="K4" s="6">
        <v>43</v>
      </c>
      <c r="L4" s="6">
        <v>361</v>
      </c>
      <c r="M4" s="6" t="s">
        <v>21</v>
      </c>
      <c r="N4" s="6" t="s">
        <v>284</v>
      </c>
      <c r="O4" s="6" t="s">
        <v>285</v>
      </c>
      <c r="P4" s="6" t="s">
        <v>286</v>
      </c>
      <c r="Q4" s="6"/>
      <c r="R4" s="6"/>
    </row>
    <row r="5" spans="1:18" x14ac:dyDescent="0.25">
      <c r="A5" s="6" t="s">
        <v>0</v>
      </c>
      <c r="B5" s="6" t="s">
        <v>4</v>
      </c>
      <c r="C5" s="6" t="s">
        <v>95</v>
      </c>
      <c r="D5" s="6" t="s">
        <v>96</v>
      </c>
      <c r="E5" s="6" t="s">
        <v>97</v>
      </c>
      <c r="F5" s="6" t="s">
        <v>98</v>
      </c>
      <c r="G5" s="6">
        <v>69</v>
      </c>
      <c r="H5" s="6">
        <v>349</v>
      </c>
      <c r="I5" s="6">
        <v>43</v>
      </c>
      <c r="J5" s="6">
        <v>361</v>
      </c>
      <c r="K5" s="6">
        <v>43</v>
      </c>
      <c r="L5" s="6">
        <v>361</v>
      </c>
      <c r="M5" s="6" t="s">
        <v>22</v>
      </c>
      <c r="N5" s="6" t="s">
        <v>284</v>
      </c>
      <c r="O5" s="6" t="s">
        <v>285</v>
      </c>
      <c r="P5" s="6" t="s">
        <v>286</v>
      </c>
      <c r="Q5" s="6"/>
      <c r="R5" s="6"/>
    </row>
    <row r="6" spans="1:18" x14ac:dyDescent="0.25">
      <c r="A6" s="6" t="s">
        <v>0</v>
      </c>
      <c r="B6" s="6" t="s">
        <v>4</v>
      </c>
      <c r="C6" s="6" t="s">
        <v>95</v>
      </c>
      <c r="D6" s="6" t="s">
        <v>96</v>
      </c>
      <c r="E6" s="6" t="s">
        <v>97</v>
      </c>
      <c r="F6" s="6" t="s">
        <v>98</v>
      </c>
      <c r="G6" s="6">
        <v>69</v>
      </c>
      <c r="H6" s="6">
        <v>349</v>
      </c>
      <c r="I6" s="6">
        <v>43</v>
      </c>
      <c r="J6" s="6">
        <v>361</v>
      </c>
      <c r="K6" s="6">
        <v>43</v>
      </c>
      <c r="L6" s="6">
        <v>361</v>
      </c>
      <c r="M6" s="6" t="s">
        <v>21</v>
      </c>
      <c r="N6" s="6" t="s">
        <v>287</v>
      </c>
      <c r="O6" s="6" t="s">
        <v>288</v>
      </c>
      <c r="P6" s="6" t="s">
        <v>289</v>
      </c>
      <c r="Q6" s="6"/>
      <c r="R6" s="6"/>
    </row>
    <row r="7" spans="1:18" x14ac:dyDescent="0.25">
      <c r="A7" s="6" t="s">
        <v>0</v>
      </c>
      <c r="B7" s="6" t="s">
        <v>4</v>
      </c>
      <c r="C7" s="6" t="s">
        <v>95</v>
      </c>
      <c r="D7" s="6" t="s">
        <v>96</v>
      </c>
      <c r="E7" s="6" t="s">
        <v>97</v>
      </c>
      <c r="F7" s="6" t="s">
        <v>98</v>
      </c>
      <c r="G7" s="6">
        <v>69</v>
      </c>
      <c r="H7" s="6">
        <v>349</v>
      </c>
      <c r="I7" s="6">
        <v>43</v>
      </c>
      <c r="J7" s="6">
        <v>361</v>
      </c>
      <c r="K7" s="6">
        <v>43</v>
      </c>
      <c r="L7" s="6">
        <v>361</v>
      </c>
      <c r="M7" s="6" t="s">
        <v>22</v>
      </c>
      <c r="N7" s="6" t="s">
        <v>287</v>
      </c>
      <c r="O7" s="6" t="s">
        <v>288</v>
      </c>
      <c r="P7" s="6" t="s">
        <v>289</v>
      </c>
      <c r="Q7" s="6"/>
      <c r="R7" s="6"/>
    </row>
    <row r="8" spans="1:18" x14ac:dyDescent="0.25">
      <c r="A8" s="6" t="s">
        <v>0</v>
      </c>
      <c r="B8" s="6" t="s">
        <v>4</v>
      </c>
      <c r="C8" s="6" t="s">
        <v>95</v>
      </c>
      <c r="D8" s="6" t="s">
        <v>96</v>
      </c>
      <c r="E8" s="6" t="s">
        <v>97</v>
      </c>
      <c r="F8" s="6" t="s">
        <v>98</v>
      </c>
      <c r="G8" s="6">
        <v>69</v>
      </c>
      <c r="H8" s="6">
        <v>349</v>
      </c>
      <c r="I8" s="6">
        <v>43</v>
      </c>
      <c r="J8" s="6">
        <v>361</v>
      </c>
      <c r="K8" s="6">
        <v>43</v>
      </c>
      <c r="L8" s="6">
        <v>361</v>
      </c>
      <c r="M8" s="6" t="s">
        <v>21</v>
      </c>
      <c r="N8" s="6" t="s">
        <v>284</v>
      </c>
      <c r="O8" s="6" t="s">
        <v>288</v>
      </c>
      <c r="P8" s="6" t="s">
        <v>290</v>
      </c>
      <c r="Q8" s="6"/>
      <c r="R8" s="6"/>
    </row>
    <row r="9" spans="1:18" x14ac:dyDescent="0.25">
      <c r="A9" s="6" t="s">
        <v>0</v>
      </c>
      <c r="B9" s="6" t="s">
        <v>4</v>
      </c>
      <c r="C9" s="6" t="s">
        <v>95</v>
      </c>
      <c r="D9" s="6" t="s">
        <v>96</v>
      </c>
      <c r="E9" s="6" t="s">
        <v>97</v>
      </c>
      <c r="F9" s="6" t="s">
        <v>98</v>
      </c>
      <c r="G9" s="6">
        <v>69</v>
      </c>
      <c r="H9" s="6">
        <v>349</v>
      </c>
      <c r="I9" s="6">
        <v>43</v>
      </c>
      <c r="J9" s="6">
        <v>361</v>
      </c>
      <c r="K9" s="6">
        <v>43</v>
      </c>
      <c r="L9" s="6">
        <v>361</v>
      </c>
      <c r="M9" s="6" t="s">
        <v>22</v>
      </c>
      <c r="N9" s="6" t="s">
        <v>284</v>
      </c>
      <c r="O9" s="6" t="s">
        <v>288</v>
      </c>
      <c r="P9" s="6" t="s">
        <v>286</v>
      </c>
      <c r="Q9" s="6"/>
      <c r="R9" s="6"/>
    </row>
    <row r="10" spans="1:18" x14ac:dyDescent="0.25">
      <c r="A10" s="6" t="s">
        <v>0</v>
      </c>
      <c r="B10" s="6" t="s">
        <v>4</v>
      </c>
      <c r="C10" s="6" t="s">
        <v>101</v>
      </c>
      <c r="D10" s="6" t="s">
        <v>102</v>
      </c>
      <c r="E10" s="6" t="s">
        <v>97</v>
      </c>
      <c r="F10" s="6" t="s">
        <v>98</v>
      </c>
      <c r="G10" s="6">
        <v>56</v>
      </c>
      <c r="H10" s="6">
        <v>230</v>
      </c>
      <c r="I10" s="6">
        <v>54</v>
      </c>
      <c r="J10" s="6">
        <v>221</v>
      </c>
      <c r="K10" s="6">
        <v>57</v>
      </c>
      <c r="L10" s="6">
        <v>232</v>
      </c>
      <c r="M10" s="6" t="s">
        <v>21</v>
      </c>
      <c r="N10" s="6" t="s">
        <v>287</v>
      </c>
      <c r="O10" s="6" t="s">
        <v>285</v>
      </c>
      <c r="P10" s="6" t="s">
        <v>295</v>
      </c>
      <c r="Q10" s="6"/>
      <c r="R10" s="6"/>
    </row>
    <row r="11" spans="1:18" x14ac:dyDescent="0.25">
      <c r="A11" s="6" t="s">
        <v>0</v>
      </c>
      <c r="B11" s="6" t="s">
        <v>4</v>
      </c>
      <c r="C11" s="6" t="s">
        <v>101</v>
      </c>
      <c r="D11" s="6" t="s">
        <v>102</v>
      </c>
      <c r="E11" s="6" t="s">
        <v>97</v>
      </c>
      <c r="F11" s="6" t="s">
        <v>98</v>
      </c>
      <c r="G11" s="6">
        <v>56</v>
      </c>
      <c r="H11" s="6">
        <v>230</v>
      </c>
      <c r="I11" s="6">
        <v>54</v>
      </c>
      <c r="J11" s="6">
        <v>221</v>
      </c>
      <c r="K11" s="6">
        <v>57</v>
      </c>
      <c r="L11" s="6">
        <v>232</v>
      </c>
      <c r="M11" s="6" t="s">
        <v>22</v>
      </c>
      <c r="N11" s="6" t="s">
        <v>287</v>
      </c>
      <c r="O11" s="6" t="s">
        <v>285</v>
      </c>
      <c r="P11" s="6" t="s">
        <v>286</v>
      </c>
      <c r="Q11" s="6"/>
      <c r="R11" s="6"/>
    </row>
    <row r="12" spans="1:18" x14ac:dyDescent="0.25">
      <c r="A12" s="6" t="s">
        <v>0</v>
      </c>
      <c r="B12" s="6" t="s">
        <v>4</v>
      </c>
      <c r="C12" s="6" t="s">
        <v>101</v>
      </c>
      <c r="D12" s="6" t="s">
        <v>102</v>
      </c>
      <c r="E12" s="6" t="s">
        <v>97</v>
      </c>
      <c r="F12" s="6" t="s">
        <v>98</v>
      </c>
      <c r="G12" s="6">
        <v>56</v>
      </c>
      <c r="H12" s="6">
        <v>230</v>
      </c>
      <c r="I12" s="6">
        <v>54</v>
      </c>
      <c r="J12" s="6">
        <v>221</v>
      </c>
      <c r="K12" s="6">
        <v>57</v>
      </c>
      <c r="L12" s="6">
        <v>232</v>
      </c>
      <c r="M12" s="6" t="s">
        <v>21</v>
      </c>
      <c r="N12" s="6" t="s">
        <v>284</v>
      </c>
      <c r="O12" s="6" t="s">
        <v>285</v>
      </c>
      <c r="P12" s="6" t="s">
        <v>286</v>
      </c>
      <c r="Q12" s="6"/>
      <c r="R12" s="6"/>
    </row>
    <row r="13" spans="1:18" x14ac:dyDescent="0.25">
      <c r="A13" s="6" t="s">
        <v>0</v>
      </c>
      <c r="B13" s="6" t="s">
        <v>4</v>
      </c>
      <c r="C13" s="6" t="s">
        <v>101</v>
      </c>
      <c r="D13" s="6" t="s">
        <v>102</v>
      </c>
      <c r="E13" s="6" t="s">
        <v>97</v>
      </c>
      <c r="F13" s="6" t="s">
        <v>98</v>
      </c>
      <c r="G13" s="6">
        <v>56</v>
      </c>
      <c r="H13" s="6">
        <v>230</v>
      </c>
      <c r="I13" s="6">
        <v>54</v>
      </c>
      <c r="J13" s="6">
        <v>221</v>
      </c>
      <c r="K13" s="6">
        <v>57</v>
      </c>
      <c r="L13" s="6">
        <v>232</v>
      </c>
      <c r="M13" s="6" t="s">
        <v>22</v>
      </c>
      <c r="N13" s="6" t="s">
        <v>284</v>
      </c>
      <c r="O13" s="6" t="s">
        <v>285</v>
      </c>
      <c r="P13" s="6" t="s">
        <v>291</v>
      </c>
      <c r="Q13" s="6"/>
      <c r="R13" s="6"/>
    </row>
    <row r="14" spans="1:18" x14ac:dyDescent="0.25">
      <c r="A14" s="6" t="s">
        <v>0</v>
      </c>
      <c r="B14" s="6" t="s">
        <v>4</v>
      </c>
      <c r="C14" s="6" t="s">
        <v>101</v>
      </c>
      <c r="D14" s="6" t="s">
        <v>102</v>
      </c>
      <c r="E14" s="6" t="s">
        <v>97</v>
      </c>
      <c r="F14" s="6" t="s">
        <v>98</v>
      </c>
      <c r="G14" s="6">
        <v>56</v>
      </c>
      <c r="H14" s="6">
        <v>230</v>
      </c>
      <c r="I14" s="6">
        <v>54</v>
      </c>
      <c r="J14" s="6">
        <v>221</v>
      </c>
      <c r="K14" s="6">
        <v>57</v>
      </c>
      <c r="L14" s="6">
        <v>232</v>
      </c>
      <c r="M14" s="6" t="s">
        <v>21</v>
      </c>
      <c r="N14" s="6" t="s">
        <v>287</v>
      </c>
      <c r="O14" s="6" t="s">
        <v>288</v>
      </c>
      <c r="P14" s="6" t="s">
        <v>289</v>
      </c>
      <c r="Q14" s="6"/>
      <c r="R14" s="6"/>
    </row>
    <row r="15" spans="1:18" x14ac:dyDescent="0.25">
      <c r="A15" s="6" t="s">
        <v>0</v>
      </c>
      <c r="B15" s="6" t="s">
        <v>4</v>
      </c>
      <c r="C15" s="6" t="s">
        <v>101</v>
      </c>
      <c r="D15" s="6" t="s">
        <v>102</v>
      </c>
      <c r="E15" s="6" t="s">
        <v>97</v>
      </c>
      <c r="F15" s="6" t="s">
        <v>98</v>
      </c>
      <c r="G15" s="6">
        <v>56</v>
      </c>
      <c r="H15" s="6">
        <v>230</v>
      </c>
      <c r="I15" s="6">
        <v>54</v>
      </c>
      <c r="J15" s="6">
        <v>221</v>
      </c>
      <c r="K15" s="6">
        <v>57</v>
      </c>
      <c r="L15" s="6">
        <v>232</v>
      </c>
      <c r="M15" s="6" t="s">
        <v>22</v>
      </c>
      <c r="N15" s="6" t="s">
        <v>287</v>
      </c>
      <c r="O15" s="6" t="s">
        <v>288</v>
      </c>
      <c r="P15" s="6" t="s">
        <v>289</v>
      </c>
      <c r="Q15" s="6"/>
      <c r="R15" s="6"/>
    </row>
    <row r="16" spans="1:18" x14ac:dyDescent="0.25">
      <c r="A16" s="6" t="s">
        <v>0</v>
      </c>
      <c r="B16" s="6" t="s">
        <v>4</v>
      </c>
      <c r="C16" s="6" t="s">
        <v>101</v>
      </c>
      <c r="D16" s="6" t="s">
        <v>102</v>
      </c>
      <c r="E16" s="6" t="s">
        <v>97</v>
      </c>
      <c r="F16" s="6" t="s">
        <v>98</v>
      </c>
      <c r="G16" s="6">
        <v>56</v>
      </c>
      <c r="H16" s="6">
        <v>230</v>
      </c>
      <c r="I16" s="6">
        <v>54</v>
      </c>
      <c r="J16" s="6">
        <v>221</v>
      </c>
      <c r="K16" s="6">
        <v>57</v>
      </c>
      <c r="L16" s="6">
        <v>232</v>
      </c>
      <c r="M16" s="6" t="s">
        <v>21</v>
      </c>
      <c r="N16" s="6" t="s">
        <v>284</v>
      </c>
      <c r="O16" s="6" t="s">
        <v>288</v>
      </c>
      <c r="P16" s="6" t="s">
        <v>292</v>
      </c>
      <c r="Q16" s="6"/>
      <c r="R16" s="6"/>
    </row>
    <row r="17" spans="1:18" x14ac:dyDescent="0.25">
      <c r="A17" s="6" t="s">
        <v>0</v>
      </c>
      <c r="B17" s="6" t="s">
        <v>4</v>
      </c>
      <c r="C17" s="6" t="s">
        <v>101</v>
      </c>
      <c r="D17" s="6" t="s">
        <v>102</v>
      </c>
      <c r="E17" s="6" t="s">
        <v>97</v>
      </c>
      <c r="F17" s="6" t="s">
        <v>98</v>
      </c>
      <c r="G17" s="6">
        <v>56</v>
      </c>
      <c r="H17" s="6">
        <v>230</v>
      </c>
      <c r="I17" s="6">
        <v>54</v>
      </c>
      <c r="J17" s="6">
        <v>221</v>
      </c>
      <c r="K17" s="6">
        <v>57</v>
      </c>
      <c r="L17" s="6">
        <v>232</v>
      </c>
      <c r="M17" s="6" t="s">
        <v>22</v>
      </c>
      <c r="N17" s="6" t="s">
        <v>284</v>
      </c>
      <c r="O17" s="6" t="s">
        <v>288</v>
      </c>
      <c r="P17" s="6" t="s">
        <v>290</v>
      </c>
      <c r="Q17" s="6"/>
      <c r="R17" s="6"/>
    </row>
    <row r="18" spans="1:18" x14ac:dyDescent="0.25">
      <c r="A18" s="6" t="s">
        <v>0</v>
      </c>
      <c r="B18" s="6" t="s">
        <v>4</v>
      </c>
      <c r="C18" s="6" t="s">
        <v>104</v>
      </c>
      <c r="D18" s="6" t="s">
        <v>105</v>
      </c>
      <c r="E18" s="6" t="s">
        <v>97</v>
      </c>
      <c r="F18" s="6" t="s">
        <v>98</v>
      </c>
      <c r="G18" s="6">
        <v>32</v>
      </c>
      <c r="H18" s="6">
        <v>146</v>
      </c>
      <c r="I18" s="6">
        <v>28</v>
      </c>
      <c r="J18" s="6">
        <v>131</v>
      </c>
      <c r="K18" s="6">
        <v>32</v>
      </c>
      <c r="L18" s="6">
        <v>148</v>
      </c>
      <c r="M18" s="6" t="s">
        <v>21</v>
      </c>
      <c r="N18" s="6" t="s">
        <v>287</v>
      </c>
      <c r="O18" s="6" t="s">
        <v>285</v>
      </c>
      <c r="P18" s="6" t="s">
        <v>295</v>
      </c>
      <c r="Q18" s="6"/>
      <c r="R18" s="6"/>
    </row>
    <row r="19" spans="1:18" x14ac:dyDescent="0.25">
      <c r="A19" s="6" t="s">
        <v>0</v>
      </c>
      <c r="B19" s="6" t="s">
        <v>4</v>
      </c>
      <c r="C19" s="6" t="s">
        <v>104</v>
      </c>
      <c r="D19" s="6" t="s">
        <v>105</v>
      </c>
      <c r="E19" s="6" t="s">
        <v>97</v>
      </c>
      <c r="F19" s="6" t="s">
        <v>98</v>
      </c>
      <c r="G19" s="6">
        <v>32</v>
      </c>
      <c r="H19" s="6">
        <v>146</v>
      </c>
      <c r="I19" s="6">
        <v>28</v>
      </c>
      <c r="J19" s="6">
        <v>131</v>
      </c>
      <c r="K19" s="6">
        <v>32</v>
      </c>
      <c r="L19" s="6">
        <v>148</v>
      </c>
      <c r="M19" s="6" t="s">
        <v>22</v>
      </c>
      <c r="N19" s="6" t="s">
        <v>287</v>
      </c>
      <c r="O19" s="6" t="s">
        <v>285</v>
      </c>
      <c r="P19" s="6" t="s">
        <v>295</v>
      </c>
      <c r="Q19" s="6"/>
      <c r="R19" s="6"/>
    </row>
    <row r="20" spans="1:18" x14ac:dyDescent="0.25">
      <c r="A20" s="6" t="s">
        <v>0</v>
      </c>
      <c r="B20" s="6" t="s">
        <v>4</v>
      </c>
      <c r="C20" s="6" t="s">
        <v>104</v>
      </c>
      <c r="D20" s="6" t="s">
        <v>105</v>
      </c>
      <c r="E20" s="6" t="s">
        <v>97</v>
      </c>
      <c r="F20" s="6" t="s">
        <v>98</v>
      </c>
      <c r="G20" s="6">
        <v>32</v>
      </c>
      <c r="H20" s="6">
        <v>146</v>
      </c>
      <c r="I20" s="6">
        <v>28</v>
      </c>
      <c r="J20" s="6">
        <v>131</v>
      </c>
      <c r="K20" s="6">
        <v>32</v>
      </c>
      <c r="L20" s="6">
        <v>148</v>
      </c>
      <c r="M20" s="6" t="s">
        <v>21</v>
      </c>
      <c r="N20" s="6" t="s">
        <v>284</v>
      </c>
      <c r="O20" s="6" t="s">
        <v>285</v>
      </c>
      <c r="P20" s="6" t="s">
        <v>292</v>
      </c>
      <c r="Q20" s="6"/>
      <c r="R20" s="6"/>
    </row>
    <row r="21" spans="1:18" x14ac:dyDescent="0.25">
      <c r="A21" s="6" t="s">
        <v>0</v>
      </c>
      <c r="B21" s="6" t="s">
        <v>4</v>
      </c>
      <c r="C21" s="6" t="s">
        <v>104</v>
      </c>
      <c r="D21" s="6" t="s">
        <v>105</v>
      </c>
      <c r="E21" s="6" t="s">
        <v>97</v>
      </c>
      <c r="F21" s="6" t="s">
        <v>98</v>
      </c>
      <c r="G21" s="6">
        <v>32</v>
      </c>
      <c r="H21" s="6">
        <v>146</v>
      </c>
      <c r="I21" s="6">
        <v>28</v>
      </c>
      <c r="J21" s="6">
        <v>131</v>
      </c>
      <c r="K21" s="6">
        <v>32</v>
      </c>
      <c r="L21" s="6">
        <v>148</v>
      </c>
      <c r="M21" s="6" t="s">
        <v>22</v>
      </c>
      <c r="N21" s="6" t="s">
        <v>284</v>
      </c>
      <c r="O21" s="6" t="s">
        <v>285</v>
      </c>
      <c r="P21" s="6" t="s">
        <v>286</v>
      </c>
      <c r="Q21" s="6"/>
      <c r="R21" s="6"/>
    </row>
    <row r="22" spans="1:18" x14ac:dyDescent="0.25">
      <c r="A22" s="6" t="s">
        <v>0</v>
      </c>
      <c r="B22" s="6" t="s">
        <v>4</v>
      </c>
      <c r="C22" s="6" t="s">
        <v>104</v>
      </c>
      <c r="D22" s="6" t="s">
        <v>105</v>
      </c>
      <c r="E22" s="6" t="s">
        <v>97</v>
      </c>
      <c r="F22" s="6" t="s">
        <v>98</v>
      </c>
      <c r="G22" s="6">
        <v>32</v>
      </c>
      <c r="H22" s="6">
        <v>146</v>
      </c>
      <c r="I22" s="6">
        <v>28</v>
      </c>
      <c r="J22" s="6">
        <v>131</v>
      </c>
      <c r="K22" s="6">
        <v>32</v>
      </c>
      <c r="L22" s="6">
        <v>148</v>
      </c>
      <c r="M22" s="6" t="s">
        <v>21</v>
      </c>
      <c r="N22" s="6" t="s">
        <v>287</v>
      </c>
      <c r="O22" s="6" t="s">
        <v>288</v>
      </c>
      <c r="P22" s="6" t="s">
        <v>289</v>
      </c>
      <c r="Q22" s="6"/>
      <c r="R22" s="6"/>
    </row>
    <row r="23" spans="1:18" x14ac:dyDescent="0.25">
      <c r="A23" s="6" t="s">
        <v>0</v>
      </c>
      <c r="B23" s="6" t="s">
        <v>4</v>
      </c>
      <c r="C23" s="6" t="s">
        <v>104</v>
      </c>
      <c r="D23" s="6" t="s">
        <v>105</v>
      </c>
      <c r="E23" s="6" t="s">
        <v>97</v>
      </c>
      <c r="F23" s="6" t="s">
        <v>98</v>
      </c>
      <c r="G23" s="6">
        <v>32</v>
      </c>
      <c r="H23" s="6">
        <v>146</v>
      </c>
      <c r="I23" s="6">
        <v>28</v>
      </c>
      <c r="J23" s="6">
        <v>131</v>
      </c>
      <c r="K23" s="6">
        <v>32</v>
      </c>
      <c r="L23" s="6">
        <v>148</v>
      </c>
      <c r="M23" s="6" t="s">
        <v>22</v>
      </c>
      <c r="N23" s="6" t="s">
        <v>287</v>
      </c>
      <c r="O23" s="6" t="s">
        <v>288</v>
      </c>
      <c r="P23" s="6" t="s">
        <v>289</v>
      </c>
      <c r="Q23" s="6"/>
      <c r="R23" s="6"/>
    </row>
    <row r="24" spans="1:18" x14ac:dyDescent="0.25">
      <c r="A24" s="6" t="s">
        <v>0</v>
      </c>
      <c r="B24" s="6" t="s">
        <v>4</v>
      </c>
      <c r="C24" s="6" t="s">
        <v>104</v>
      </c>
      <c r="D24" s="6" t="s">
        <v>105</v>
      </c>
      <c r="E24" s="6" t="s">
        <v>97</v>
      </c>
      <c r="F24" s="6" t="s">
        <v>98</v>
      </c>
      <c r="G24" s="6">
        <v>32</v>
      </c>
      <c r="H24" s="6">
        <v>146</v>
      </c>
      <c r="I24" s="6">
        <v>28</v>
      </c>
      <c r="J24" s="6">
        <v>131</v>
      </c>
      <c r="K24" s="6">
        <v>32</v>
      </c>
      <c r="L24" s="6">
        <v>148</v>
      </c>
      <c r="M24" s="6" t="s">
        <v>21</v>
      </c>
      <c r="N24" s="6" t="s">
        <v>284</v>
      </c>
      <c r="O24" s="6" t="s">
        <v>288</v>
      </c>
      <c r="P24" s="6" t="s">
        <v>292</v>
      </c>
      <c r="Q24" s="6"/>
      <c r="R24" s="6"/>
    </row>
    <row r="25" spans="1:18" x14ac:dyDescent="0.25">
      <c r="A25" s="6" t="s">
        <v>0</v>
      </c>
      <c r="B25" s="6" t="s">
        <v>4</v>
      </c>
      <c r="C25" s="6" t="s">
        <v>104</v>
      </c>
      <c r="D25" s="6" t="s">
        <v>105</v>
      </c>
      <c r="E25" s="6" t="s">
        <v>97</v>
      </c>
      <c r="F25" s="6" t="s">
        <v>98</v>
      </c>
      <c r="G25" s="6">
        <v>32</v>
      </c>
      <c r="H25" s="6">
        <v>146</v>
      </c>
      <c r="I25" s="6">
        <v>28</v>
      </c>
      <c r="J25" s="6">
        <v>131</v>
      </c>
      <c r="K25" s="6">
        <v>32</v>
      </c>
      <c r="L25" s="6">
        <v>148</v>
      </c>
      <c r="M25" s="6" t="s">
        <v>22</v>
      </c>
      <c r="N25" s="6" t="s">
        <v>284</v>
      </c>
      <c r="O25" s="6" t="s">
        <v>288</v>
      </c>
      <c r="P25" s="6" t="s">
        <v>286</v>
      </c>
      <c r="Q25" s="6"/>
      <c r="R25" s="6"/>
    </row>
    <row r="26" spans="1:18" x14ac:dyDescent="0.25">
      <c r="A26" s="6" t="s">
        <v>0</v>
      </c>
      <c r="B26" s="6" t="s">
        <v>4</v>
      </c>
      <c r="C26" s="6" t="s">
        <v>106</v>
      </c>
      <c r="D26" s="6" t="s">
        <v>107</v>
      </c>
      <c r="E26" s="6" t="s">
        <v>97</v>
      </c>
      <c r="F26" s="6" t="s">
        <v>98</v>
      </c>
      <c r="G26" s="6">
        <v>7</v>
      </c>
      <c r="H26" s="6">
        <v>41</v>
      </c>
      <c r="I26" s="6">
        <v>10</v>
      </c>
      <c r="J26" s="6">
        <v>47</v>
      </c>
      <c r="K26" s="6">
        <v>12</v>
      </c>
      <c r="L26" s="6">
        <v>56</v>
      </c>
      <c r="M26" s="6" t="s">
        <v>21</v>
      </c>
      <c r="N26" s="6" t="s">
        <v>287</v>
      </c>
      <c r="O26" s="6" t="s">
        <v>285</v>
      </c>
      <c r="P26" s="6" t="s">
        <v>295</v>
      </c>
      <c r="Q26" s="6"/>
      <c r="R26" s="6"/>
    </row>
    <row r="27" spans="1:18" x14ac:dyDescent="0.25">
      <c r="A27" s="6" t="s">
        <v>0</v>
      </c>
      <c r="B27" s="6" t="s">
        <v>4</v>
      </c>
      <c r="C27" s="6" t="s">
        <v>106</v>
      </c>
      <c r="D27" s="6" t="s">
        <v>107</v>
      </c>
      <c r="E27" s="6" t="s">
        <v>97</v>
      </c>
      <c r="F27" s="6" t="s">
        <v>98</v>
      </c>
      <c r="G27" s="6">
        <v>7</v>
      </c>
      <c r="H27" s="6">
        <v>41</v>
      </c>
      <c r="I27" s="6">
        <v>10</v>
      </c>
      <c r="J27" s="6">
        <v>47</v>
      </c>
      <c r="K27" s="6">
        <v>12</v>
      </c>
      <c r="L27" s="6">
        <v>56</v>
      </c>
      <c r="M27" s="6" t="s">
        <v>22</v>
      </c>
      <c r="N27" s="6" t="s">
        <v>287</v>
      </c>
      <c r="O27" s="6" t="s">
        <v>285</v>
      </c>
      <c r="P27" s="6" t="s">
        <v>286</v>
      </c>
      <c r="Q27" s="6"/>
      <c r="R27" s="6"/>
    </row>
    <row r="28" spans="1:18" x14ac:dyDescent="0.25">
      <c r="A28" s="6" t="s">
        <v>0</v>
      </c>
      <c r="B28" s="6" t="s">
        <v>4</v>
      </c>
      <c r="C28" s="6" t="s">
        <v>106</v>
      </c>
      <c r="D28" s="6" t="s">
        <v>107</v>
      </c>
      <c r="E28" s="6" t="s">
        <v>97</v>
      </c>
      <c r="F28" s="6" t="s">
        <v>98</v>
      </c>
      <c r="G28" s="6">
        <v>7</v>
      </c>
      <c r="H28" s="6">
        <v>41</v>
      </c>
      <c r="I28" s="6">
        <v>10</v>
      </c>
      <c r="J28" s="6">
        <v>47</v>
      </c>
      <c r="K28" s="6">
        <v>12</v>
      </c>
      <c r="L28" s="6">
        <v>56</v>
      </c>
      <c r="M28" s="6" t="s">
        <v>21</v>
      </c>
      <c r="N28" s="6" t="s">
        <v>284</v>
      </c>
      <c r="O28" s="6" t="s">
        <v>285</v>
      </c>
      <c r="P28" s="6" t="s">
        <v>294</v>
      </c>
      <c r="Q28" s="6"/>
      <c r="R28" s="6"/>
    </row>
    <row r="29" spans="1:18" x14ac:dyDescent="0.25">
      <c r="A29" s="6" t="s">
        <v>0</v>
      </c>
      <c r="B29" s="6" t="s">
        <v>4</v>
      </c>
      <c r="C29" s="6" t="s">
        <v>106</v>
      </c>
      <c r="D29" s="6" t="s">
        <v>107</v>
      </c>
      <c r="E29" s="6" t="s">
        <v>97</v>
      </c>
      <c r="F29" s="6" t="s">
        <v>98</v>
      </c>
      <c r="G29" s="6">
        <v>7</v>
      </c>
      <c r="H29" s="6">
        <v>41</v>
      </c>
      <c r="I29" s="6">
        <v>10</v>
      </c>
      <c r="J29" s="6">
        <v>47</v>
      </c>
      <c r="K29" s="6">
        <v>12</v>
      </c>
      <c r="L29" s="6">
        <v>56</v>
      </c>
      <c r="M29" s="6" t="s">
        <v>22</v>
      </c>
      <c r="N29" s="6" t="s">
        <v>284</v>
      </c>
      <c r="O29" s="6" t="s">
        <v>285</v>
      </c>
      <c r="P29" s="6" t="s">
        <v>291</v>
      </c>
      <c r="Q29" s="6"/>
      <c r="R29" s="6"/>
    </row>
    <row r="30" spans="1:18" x14ac:dyDescent="0.25">
      <c r="A30" s="6" t="s">
        <v>0</v>
      </c>
      <c r="B30" s="6" t="s">
        <v>4</v>
      </c>
      <c r="C30" s="6" t="s">
        <v>106</v>
      </c>
      <c r="D30" s="6" t="s">
        <v>107</v>
      </c>
      <c r="E30" s="6" t="s">
        <v>97</v>
      </c>
      <c r="F30" s="6" t="s">
        <v>98</v>
      </c>
      <c r="G30" s="6">
        <v>7</v>
      </c>
      <c r="H30" s="6">
        <v>41</v>
      </c>
      <c r="I30" s="6">
        <v>10</v>
      </c>
      <c r="J30" s="6">
        <v>47</v>
      </c>
      <c r="K30" s="6">
        <v>12</v>
      </c>
      <c r="L30" s="6">
        <v>56</v>
      </c>
      <c r="M30" s="6" t="s">
        <v>21</v>
      </c>
      <c r="N30" s="6" t="s">
        <v>287</v>
      </c>
      <c r="O30" s="6" t="s">
        <v>288</v>
      </c>
      <c r="P30" s="6" t="s">
        <v>289</v>
      </c>
      <c r="Q30" s="6"/>
      <c r="R30" s="6"/>
    </row>
    <row r="31" spans="1:18" x14ac:dyDescent="0.25">
      <c r="A31" s="6" t="s">
        <v>0</v>
      </c>
      <c r="B31" s="6" t="s">
        <v>4</v>
      </c>
      <c r="C31" s="6" t="s">
        <v>106</v>
      </c>
      <c r="D31" s="6" t="s">
        <v>107</v>
      </c>
      <c r="E31" s="6" t="s">
        <v>97</v>
      </c>
      <c r="F31" s="6" t="s">
        <v>98</v>
      </c>
      <c r="G31" s="6">
        <v>7</v>
      </c>
      <c r="H31" s="6">
        <v>41</v>
      </c>
      <c r="I31" s="6">
        <v>10</v>
      </c>
      <c r="J31" s="6">
        <v>47</v>
      </c>
      <c r="K31" s="6">
        <v>12</v>
      </c>
      <c r="L31" s="6">
        <v>56</v>
      </c>
      <c r="M31" s="6" t="s">
        <v>22</v>
      </c>
      <c r="N31" s="6" t="s">
        <v>287</v>
      </c>
      <c r="O31" s="6" t="s">
        <v>288</v>
      </c>
      <c r="P31" s="6" t="s">
        <v>289</v>
      </c>
      <c r="Q31" s="6"/>
      <c r="R31" s="6"/>
    </row>
    <row r="32" spans="1:18" x14ac:dyDescent="0.25">
      <c r="A32" s="6" t="s">
        <v>0</v>
      </c>
      <c r="B32" s="6" t="s">
        <v>4</v>
      </c>
      <c r="C32" s="6" t="s">
        <v>106</v>
      </c>
      <c r="D32" s="6" t="s">
        <v>107</v>
      </c>
      <c r="E32" s="6" t="s">
        <v>97</v>
      </c>
      <c r="F32" s="6" t="s">
        <v>98</v>
      </c>
      <c r="G32" s="6">
        <v>7</v>
      </c>
      <c r="H32" s="6">
        <v>41</v>
      </c>
      <c r="I32" s="6">
        <v>10</v>
      </c>
      <c r="J32" s="6">
        <v>47</v>
      </c>
      <c r="K32" s="6">
        <v>12</v>
      </c>
      <c r="L32" s="6">
        <v>56</v>
      </c>
      <c r="M32" s="6" t="s">
        <v>21</v>
      </c>
      <c r="N32" s="6" t="s">
        <v>284</v>
      </c>
      <c r="O32" s="6" t="s">
        <v>288</v>
      </c>
      <c r="P32" s="6" t="s">
        <v>295</v>
      </c>
      <c r="Q32" s="6"/>
      <c r="R32" s="6"/>
    </row>
    <row r="33" spans="1:18" x14ac:dyDescent="0.25">
      <c r="A33" s="6" t="s">
        <v>0</v>
      </c>
      <c r="B33" s="6" t="s">
        <v>4</v>
      </c>
      <c r="C33" s="6" t="s">
        <v>106</v>
      </c>
      <c r="D33" s="6" t="s">
        <v>107</v>
      </c>
      <c r="E33" s="6" t="s">
        <v>97</v>
      </c>
      <c r="F33" s="6" t="s">
        <v>98</v>
      </c>
      <c r="G33" s="6">
        <v>7</v>
      </c>
      <c r="H33" s="6">
        <v>41</v>
      </c>
      <c r="I33" s="6">
        <v>10</v>
      </c>
      <c r="J33" s="6">
        <v>47</v>
      </c>
      <c r="K33" s="6">
        <v>12</v>
      </c>
      <c r="L33" s="6">
        <v>56</v>
      </c>
      <c r="M33" s="6" t="s">
        <v>22</v>
      </c>
      <c r="N33" s="6" t="s">
        <v>284</v>
      </c>
      <c r="O33" s="6" t="s">
        <v>288</v>
      </c>
      <c r="P33" s="6" t="s">
        <v>295</v>
      </c>
      <c r="Q33" s="6"/>
      <c r="R33" s="6"/>
    </row>
    <row r="34" spans="1:18" x14ac:dyDescent="0.25">
      <c r="A34" s="6" t="s">
        <v>0</v>
      </c>
      <c r="B34" s="6" t="s">
        <v>4</v>
      </c>
      <c r="C34" s="6" t="s">
        <v>153</v>
      </c>
      <c r="D34" s="6" t="s">
        <v>154</v>
      </c>
      <c r="E34" s="6" t="s">
        <v>97</v>
      </c>
      <c r="F34" s="6" t="s">
        <v>98</v>
      </c>
      <c r="G34" s="6">
        <v>35</v>
      </c>
      <c r="H34" s="6">
        <v>175</v>
      </c>
      <c r="I34" s="6">
        <v>32</v>
      </c>
      <c r="J34" s="6">
        <v>173</v>
      </c>
      <c r="K34" s="6">
        <v>43</v>
      </c>
      <c r="L34" s="6">
        <v>212</v>
      </c>
      <c r="M34" s="6" t="s">
        <v>21</v>
      </c>
      <c r="N34" s="6" t="s">
        <v>287</v>
      </c>
      <c r="O34" s="6" t="s">
        <v>285</v>
      </c>
      <c r="P34" s="6" t="s">
        <v>289</v>
      </c>
      <c r="Q34" s="6"/>
      <c r="R34" s="6"/>
    </row>
    <row r="35" spans="1:18" x14ac:dyDescent="0.25">
      <c r="A35" s="6" t="s">
        <v>0</v>
      </c>
      <c r="B35" s="6" t="s">
        <v>4</v>
      </c>
      <c r="C35" s="6" t="s">
        <v>153</v>
      </c>
      <c r="D35" s="6" t="s">
        <v>154</v>
      </c>
      <c r="E35" s="6" t="s">
        <v>97</v>
      </c>
      <c r="F35" s="6" t="s">
        <v>98</v>
      </c>
      <c r="G35" s="6">
        <v>35</v>
      </c>
      <c r="H35" s="6">
        <v>175</v>
      </c>
      <c r="I35" s="6">
        <v>32</v>
      </c>
      <c r="J35" s="6">
        <v>173</v>
      </c>
      <c r="K35" s="6">
        <v>43</v>
      </c>
      <c r="L35" s="6">
        <v>212</v>
      </c>
      <c r="M35" s="6" t="s">
        <v>22</v>
      </c>
      <c r="N35" s="6" t="s">
        <v>287</v>
      </c>
      <c r="O35" s="6" t="s">
        <v>285</v>
      </c>
      <c r="P35" s="6" t="s">
        <v>286</v>
      </c>
      <c r="Q35" s="6"/>
      <c r="R35" s="6"/>
    </row>
    <row r="36" spans="1:18" x14ac:dyDescent="0.25">
      <c r="A36" s="6" t="s">
        <v>0</v>
      </c>
      <c r="B36" s="6" t="s">
        <v>4</v>
      </c>
      <c r="C36" s="6" t="s">
        <v>153</v>
      </c>
      <c r="D36" s="6" t="s">
        <v>154</v>
      </c>
      <c r="E36" s="6" t="s">
        <v>97</v>
      </c>
      <c r="F36" s="6" t="s">
        <v>98</v>
      </c>
      <c r="G36" s="6">
        <v>35</v>
      </c>
      <c r="H36" s="6">
        <v>175</v>
      </c>
      <c r="I36" s="6">
        <v>32</v>
      </c>
      <c r="J36" s="6">
        <v>173</v>
      </c>
      <c r="K36" s="6">
        <v>43</v>
      </c>
      <c r="L36" s="6">
        <v>212</v>
      </c>
      <c r="M36" s="6" t="s">
        <v>21</v>
      </c>
      <c r="N36" s="6" t="s">
        <v>284</v>
      </c>
      <c r="O36" s="6" t="s">
        <v>285</v>
      </c>
      <c r="P36" s="6" t="s">
        <v>286</v>
      </c>
      <c r="Q36" s="6"/>
      <c r="R36" s="6"/>
    </row>
    <row r="37" spans="1:18" x14ac:dyDescent="0.25">
      <c r="A37" s="6" t="s">
        <v>0</v>
      </c>
      <c r="B37" s="6" t="s">
        <v>4</v>
      </c>
      <c r="C37" s="6" t="s">
        <v>153</v>
      </c>
      <c r="D37" s="6" t="s">
        <v>154</v>
      </c>
      <c r="E37" s="6" t="s">
        <v>97</v>
      </c>
      <c r="F37" s="6" t="s">
        <v>98</v>
      </c>
      <c r="G37" s="6">
        <v>35</v>
      </c>
      <c r="H37" s="6">
        <v>175</v>
      </c>
      <c r="I37" s="6">
        <v>32</v>
      </c>
      <c r="J37" s="6">
        <v>173</v>
      </c>
      <c r="K37" s="6">
        <v>43</v>
      </c>
      <c r="L37" s="6">
        <v>212</v>
      </c>
      <c r="M37" s="6" t="s">
        <v>22</v>
      </c>
      <c r="N37" s="6" t="s">
        <v>284</v>
      </c>
      <c r="O37" s="6" t="s">
        <v>285</v>
      </c>
      <c r="P37" s="6" t="s">
        <v>291</v>
      </c>
      <c r="Q37" s="6"/>
      <c r="R37" s="6"/>
    </row>
    <row r="38" spans="1:18" x14ac:dyDescent="0.25">
      <c r="A38" s="6" t="s">
        <v>0</v>
      </c>
      <c r="B38" s="6" t="s">
        <v>4</v>
      </c>
      <c r="C38" s="6" t="s">
        <v>153</v>
      </c>
      <c r="D38" s="6" t="s">
        <v>154</v>
      </c>
      <c r="E38" s="6" t="s">
        <v>97</v>
      </c>
      <c r="F38" s="6" t="s">
        <v>98</v>
      </c>
      <c r="G38" s="6">
        <v>35</v>
      </c>
      <c r="H38" s="6">
        <v>175</v>
      </c>
      <c r="I38" s="6">
        <v>32</v>
      </c>
      <c r="J38" s="6">
        <v>173</v>
      </c>
      <c r="K38" s="6">
        <v>43</v>
      </c>
      <c r="L38" s="6">
        <v>212</v>
      </c>
      <c r="M38" s="6" t="s">
        <v>21</v>
      </c>
      <c r="N38" s="6" t="s">
        <v>287</v>
      </c>
      <c r="O38" s="6" t="s">
        <v>288</v>
      </c>
      <c r="P38" s="6" t="s">
        <v>289</v>
      </c>
      <c r="Q38" s="6"/>
      <c r="R38" s="6"/>
    </row>
    <row r="39" spans="1:18" x14ac:dyDescent="0.25">
      <c r="A39" s="6" t="s">
        <v>0</v>
      </c>
      <c r="B39" s="6" t="s">
        <v>4</v>
      </c>
      <c r="C39" s="6" t="s">
        <v>153</v>
      </c>
      <c r="D39" s="6" t="s">
        <v>154</v>
      </c>
      <c r="E39" s="6" t="s">
        <v>97</v>
      </c>
      <c r="F39" s="6" t="s">
        <v>98</v>
      </c>
      <c r="G39" s="6">
        <v>35</v>
      </c>
      <c r="H39" s="6">
        <v>175</v>
      </c>
      <c r="I39" s="6">
        <v>32</v>
      </c>
      <c r="J39" s="6">
        <v>173</v>
      </c>
      <c r="K39" s="6">
        <v>43</v>
      </c>
      <c r="L39" s="6">
        <v>212</v>
      </c>
      <c r="M39" s="6" t="s">
        <v>22</v>
      </c>
      <c r="N39" s="6" t="s">
        <v>287</v>
      </c>
      <c r="O39" s="6" t="s">
        <v>288</v>
      </c>
      <c r="P39" s="6" t="s">
        <v>289</v>
      </c>
      <c r="Q39" s="6"/>
      <c r="R39" s="6"/>
    </row>
    <row r="40" spans="1:18" x14ac:dyDescent="0.25">
      <c r="A40" s="6" t="s">
        <v>0</v>
      </c>
      <c r="B40" s="6" t="s">
        <v>4</v>
      </c>
      <c r="C40" s="6" t="s">
        <v>153</v>
      </c>
      <c r="D40" s="6" t="s">
        <v>154</v>
      </c>
      <c r="E40" s="6" t="s">
        <v>97</v>
      </c>
      <c r="F40" s="6" t="s">
        <v>98</v>
      </c>
      <c r="G40" s="6">
        <v>35</v>
      </c>
      <c r="H40" s="6">
        <v>175</v>
      </c>
      <c r="I40" s="6">
        <v>32</v>
      </c>
      <c r="J40" s="6">
        <v>173</v>
      </c>
      <c r="K40" s="6">
        <v>43</v>
      </c>
      <c r="L40" s="6">
        <v>212</v>
      </c>
      <c r="M40" s="6" t="s">
        <v>21</v>
      </c>
      <c r="N40" s="6" t="s">
        <v>284</v>
      </c>
      <c r="O40" s="6" t="s">
        <v>288</v>
      </c>
      <c r="P40" s="6" t="s">
        <v>295</v>
      </c>
      <c r="Q40" s="6"/>
      <c r="R40" s="6"/>
    </row>
    <row r="41" spans="1:18" x14ac:dyDescent="0.25">
      <c r="A41" s="6" t="s">
        <v>0</v>
      </c>
      <c r="B41" s="6" t="s">
        <v>4</v>
      </c>
      <c r="C41" s="6" t="s">
        <v>153</v>
      </c>
      <c r="D41" s="6" t="s">
        <v>154</v>
      </c>
      <c r="E41" s="6" t="s">
        <v>97</v>
      </c>
      <c r="F41" s="6" t="s">
        <v>98</v>
      </c>
      <c r="G41" s="6">
        <v>35</v>
      </c>
      <c r="H41" s="6">
        <v>175</v>
      </c>
      <c r="I41" s="6">
        <v>32</v>
      </c>
      <c r="J41" s="6">
        <v>173</v>
      </c>
      <c r="K41" s="6">
        <v>43</v>
      </c>
      <c r="L41" s="6">
        <v>212</v>
      </c>
      <c r="M41" s="6" t="s">
        <v>22</v>
      </c>
      <c r="N41" s="6" t="s">
        <v>284</v>
      </c>
      <c r="O41" s="6" t="s">
        <v>288</v>
      </c>
      <c r="P41" s="6" t="s">
        <v>286</v>
      </c>
      <c r="Q41" s="6"/>
      <c r="R41" s="6"/>
    </row>
    <row r="42" spans="1:18" x14ac:dyDescent="0.25">
      <c r="A42" s="6" t="s">
        <v>0</v>
      </c>
      <c r="B42" s="6" t="s">
        <v>4</v>
      </c>
      <c r="C42" s="6" t="s">
        <v>155</v>
      </c>
      <c r="D42" s="6" t="s">
        <v>156</v>
      </c>
      <c r="E42" s="6" t="s">
        <v>97</v>
      </c>
      <c r="F42" s="6" t="s">
        <v>98</v>
      </c>
      <c r="G42" s="6">
        <v>97</v>
      </c>
      <c r="H42" s="6">
        <v>382</v>
      </c>
      <c r="I42" s="6">
        <v>95</v>
      </c>
      <c r="J42" s="6">
        <v>386</v>
      </c>
      <c r="K42" s="6">
        <v>95</v>
      </c>
      <c r="L42" s="6">
        <v>386</v>
      </c>
      <c r="M42" s="6" t="s">
        <v>21</v>
      </c>
      <c r="N42" s="6" t="s">
        <v>287</v>
      </c>
      <c r="O42" s="6" t="s">
        <v>285</v>
      </c>
      <c r="P42" s="6" t="s">
        <v>294</v>
      </c>
      <c r="Q42" s="6"/>
      <c r="R42" s="6"/>
    </row>
    <row r="43" spans="1:18" x14ac:dyDescent="0.25">
      <c r="A43" s="6" t="s">
        <v>0</v>
      </c>
      <c r="B43" s="6" t="s">
        <v>4</v>
      </c>
      <c r="C43" s="6" t="s">
        <v>155</v>
      </c>
      <c r="D43" s="6" t="s">
        <v>156</v>
      </c>
      <c r="E43" s="6" t="s">
        <v>97</v>
      </c>
      <c r="F43" s="6" t="s">
        <v>98</v>
      </c>
      <c r="G43" s="6">
        <v>97</v>
      </c>
      <c r="H43" s="6">
        <v>382</v>
      </c>
      <c r="I43" s="6">
        <v>95</v>
      </c>
      <c r="J43" s="6">
        <v>386</v>
      </c>
      <c r="K43" s="6">
        <v>95</v>
      </c>
      <c r="L43" s="6">
        <v>386</v>
      </c>
      <c r="M43" s="6" t="s">
        <v>22</v>
      </c>
      <c r="N43" s="6" t="s">
        <v>287</v>
      </c>
      <c r="O43" s="6" t="s">
        <v>285</v>
      </c>
      <c r="P43" s="6" t="s">
        <v>286</v>
      </c>
      <c r="Q43" s="6"/>
      <c r="R43" s="6"/>
    </row>
    <row r="44" spans="1:18" x14ac:dyDescent="0.25">
      <c r="A44" s="6" t="s">
        <v>0</v>
      </c>
      <c r="B44" s="6" t="s">
        <v>4</v>
      </c>
      <c r="C44" s="6" t="s">
        <v>155</v>
      </c>
      <c r="D44" s="6" t="s">
        <v>156</v>
      </c>
      <c r="E44" s="6" t="s">
        <v>97</v>
      </c>
      <c r="F44" s="6" t="s">
        <v>98</v>
      </c>
      <c r="G44" s="6">
        <v>97</v>
      </c>
      <c r="H44" s="6">
        <v>382</v>
      </c>
      <c r="I44" s="6">
        <v>95</v>
      </c>
      <c r="J44" s="6">
        <v>386</v>
      </c>
      <c r="K44" s="6">
        <v>95</v>
      </c>
      <c r="L44" s="6">
        <v>386</v>
      </c>
      <c r="M44" s="6" t="s">
        <v>21</v>
      </c>
      <c r="N44" s="6" t="s">
        <v>284</v>
      </c>
      <c r="O44" s="6" t="s">
        <v>285</v>
      </c>
      <c r="P44" s="6" t="s">
        <v>292</v>
      </c>
      <c r="Q44" s="6"/>
      <c r="R44" s="6"/>
    </row>
    <row r="45" spans="1:18" x14ac:dyDescent="0.25">
      <c r="A45" s="6" t="s">
        <v>0</v>
      </c>
      <c r="B45" s="6" t="s">
        <v>4</v>
      </c>
      <c r="C45" s="6" t="s">
        <v>155</v>
      </c>
      <c r="D45" s="6" t="s">
        <v>156</v>
      </c>
      <c r="E45" s="6" t="s">
        <v>97</v>
      </c>
      <c r="F45" s="6" t="s">
        <v>98</v>
      </c>
      <c r="G45" s="6">
        <v>97</v>
      </c>
      <c r="H45" s="6">
        <v>382</v>
      </c>
      <c r="I45" s="6">
        <v>95</v>
      </c>
      <c r="J45" s="6">
        <v>386</v>
      </c>
      <c r="K45" s="6">
        <v>95</v>
      </c>
      <c r="L45" s="6">
        <v>386</v>
      </c>
      <c r="M45" s="6" t="s">
        <v>22</v>
      </c>
      <c r="N45" s="6" t="s">
        <v>284</v>
      </c>
      <c r="O45" s="6" t="s">
        <v>285</v>
      </c>
      <c r="P45" s="6" t="s">
        <v>294</v>
      </c>
      <c r="Q45" s="6"/>
      <c r="R45" s="6"/>
    </row>
    <row r="46" spans="1:18" x14ac:dyDescent="0.25">
      <c r="A46" s="6" t="s">
        <v>0</v>
      </c>
      <c r="B46" s="6" t="s">
        <v>4</v>
      </c>
      <c r="C46" s="6" t="s">
        <v>155</v>
      </c>
      <c r="D46" s="6" t="s">
        <v>156</v>
      </c>
      <c r="E46" s="6" t="s">
        <v>97</v>
      </c>
      <c r="F46" s="6" t="s">
        <v>98</v>
      </c>
      <c r="G46" s="6">
        <v>97</v>
      </c>
      <c r="H46" s="6">
        <v>382</v>
      </c>
      <c r="I46" s="6">
        <v>95</v>
      </c>
      <c r="J46" s="6">
        <v>386</v>
      </c>
      <c r="K46" s="6">
        <v>95</v>
      </c>
      <c r="L46" s="6">
        <v>386</v>
      </c>
      <c r="M46" s="6" t="s">
        <v>21</v>
      </c>
      <c r="N46" s="6" t="s">
        <v>287</v>
      </c>
      <c r="O46" s="6" t="s">
        <v>288</v>
      </c>
      <c r="P46" s="6" t="s">
        <v>289</v>
      </c>
      <c r="Q46" s="6"/>
      <c r="R46" s="6"/>
    </row>
    <row r="47" spans="1:18" x14ac:dyDescent="0.25">
      <c r="A47" s="6" t="s">
        <v>0</v>
      </c>
      <c r="B47" s="6" t="s">
        <v>4</v>
      </c>
      <c r="C47" s="6" t="s">
        <v>155</v>
      </c>
      <c r="D47" s="6" t="s">
        <v>156</v>
      </c>
      <c r="E47" s="6" t="s">
        <v>97</v>
      </c>
      <c r="F47" s="6" t="s">
        <v>98</v>
      </c>
      <c r="G47" s="6">
        <v>97</v>
      </c>
      <c r="H47" s="6">
        <v>382</v>
      </c>
      <c r="I47" s="6">
        <v>95</v>
      </c>
      <c r="J47" s="6">
        <v>386</v>
      </c>
      <c r="K47" s="6">
        <v>95</v>
      </c>
      <c r="L47" s="6">
        <v>386</v>
      </c>
      <c r="M47" s="6" t="s">
        <v>22</v>
      </c>
      <c r="N47" s="6" t="s">
        <v>287</v>
      </c>
      <c r="O47" s="6" t="s">
        <v>288</v>
      </c>
      <c r="P47" s="6" t="s">
        <v>289</v>
      </c>
      <c r="Q47" s="6"/>
      <c r="R47" s="6"/>
    </row>
    <row r="48" spans="1:18" x14ac:dyDescent="0.25">
      <c r="A48" s="6" t="s">
        <v>0</v>
      </c>
      <c r="B48" s="6" t="s">
        <v>4</v>
      </c>
      <c r="C48" s="6" t="s">
        <v>155</v>
      </c>
      <c r="D48" s="6" t="s">
        <v>156</v>
      </c>
      <c r="E48" s="6" t="s">
        <v>97</v>
      </c>
      <c r="F48" s="6" t="s">
        <v>98</v>
      </c>
      <c r="G48" s="6">
        <v>97</v>
      </c>
      <c r="H48" s="6">
        <v>382</v>
      </c>
      <c r="I48" s="6">
        <v>95</v>
      </c>
      <c r="J48" s="6">
        <v>386</v>
      </c>
      <c r="K48" s="6">
        <v>95</v>
      </c>
      <c r="L48" s="6">
        <v>386</v>
      </c>
      <c r="M48" s="6" t="s">
        <v>21</v>
      </c>
      <c r="N48" s="6" t="s">
        <v>284</v>
      </c>
      <c r="O48" s="6" t="s">
        <v>288</v>
      </c>
      <c r="P48" s="6" t="s">
        <v>292</v>
      </c>
      <c r="Q48" s="6"/>
      <c r="R48" s="6"/>
    </row>
    <row r="49" spans="1:18" x14ac:dyDescent="0.25">
      <c r="A49" s="6" t="s">
        <v>0</v>
      </c>
      <c r="B49" s="6" t="s">
        <v>4</v>
      </c>
      <c r="C49" s="6" t="s">
        <v>155</v>
      </c>
      <c r="D49" s="6" t="s">
        <v>156</v>
      </c>
      <c r="E49" s="6" t="s">
        <v>97</v>
      </c>
      <c r="F49" s="6" t="s">
        <v>98</v>
      </c>
      <c r="G49" s="6">
        <v>97</v>
      </c>
      <c r="H49" s="6">
        <v>382</v>
      </c>
      <c r="I49" s="6">
        <v>95</v>
      </c>
      <c r="J49" s="6">
        <v>386</v>
      </c>
      <c r="K49" s="6">
        <v>95</v>
      </c>
      <c r="L49" s="6">
        <v>386</v>
      </c>
      <c r="M49" s="6" t="s">
        <v>22</v>
      </c>
      <c r="N49" s="6" t="s">
        <v>284</v>
      </c>
      <c r="O49" s="6" t="s">
        <v>288</v>
      </c>
      <c r="P49" s="6" t="s">
        <v>292</v>
      </c>
      <c r="Q49" s="6"/>
      <c r="R49" s="6"/>
    </row>
    <row r="50" spans="1:18" x14ac:dyDescent="0.25">
      <c r="A50" s="6" t="s">
        <v>0</v>
      </c>
      <c r="B50" s="6" t="s">
        <v>4</v>
      </c>
      <c r="C50" s="6" t="s">
        <v>251</v>
      </c>
      <c r="D50" s="6" t="s">
        <v>252</v>
      </c>
      <c r="E50" s="6" t="s">
        <v>97</v>
      </c>
      <c r="F50" s="6" t="s">
        <v>98</v>
      </c>
      <c r="G50" s="6">
        <v>28</v>
      </c>
      <c r="H50" s="6">
        <v>130</v>
      </c>
      <c r="I50" s="6">
        <v>27</v>
      </c>
      <c r="J50" s="6">
        <v>121</v>
      </c>
      <c r="K50" s="6">
        <v>28</v>
      </c>
      <c r="L50" s="6">
        <v>130</v>
      </c>
      <c r="M50" s="6" t="s">
        <v>21</v>
      </c>
      <c r="N50" s="6" t="s">
        <v>287</v>
      </c>
      <c r="O50" s="6" t="s">
        <v>285</v>
      </c>
      <c r="P50" s="6" t="s">
        <v>289</v>
      </c>
      <c r="Q50" s="6"/>
      <c r="R50" s="6"/>
    </row>
    <row r="51" spans="1:18" x14ac:dyDescent="0.25">
      <c r="A51" s="6" t="s">
        <v>0</v>
      </c>
      <c r="B51" s="6" t="s">
        <v>4</v>
      </c>
      <c r="C51" s="6" t="s">
        <v>251</v>
      </c>
      <c r="D51" s="6" t="s">
        <v>252</v>
      </c>
      <c r="E51" s="6" t="s">
        <v>97</v>
      </c>
      <c r="F51" s="6" t="s">
        <v>98</v>
      </c>
      <c r="G51" s="6">
        <v>28</v>
      </c>
      <c r="H51" s="6">
        <v>130</v>
      </c>
      <c r="I51" s="6">
        <v>27</v>
      </c>
      <c r="J51" s="6">
        <v>121</v>
      </c>
      <c r="K51" s="6">
        <v>28</v>
      </c>
      <c r="L51" s="6">
        <v>130</v>
      </c>
      <c r="M51" s="6" t="s">
        <v>22</v>
      </c>
      <c r="N51" s="6" t="s">
        <v>287</v>
      </c>
      <c r="O51" s="6" t="s">
        <v>285</v>
      </c>
      <c r="P51" s="6" t="s">
        <v>286</v>
      </c>
      <c r="Q51" s="6"/>
      <c r="R51" s="6"/>
    </row>
    <row r="52" spans="1:18" x14ac:dyDescent="0.25">
      <c r="A52" s="6" t="s">
        <v>0</v>
      </c>
      <c r="B52" s="6" t="s">
        <v>4</v>
      </c>
      <c r="C52" s="6" t="s">
        <v>251</v>
      </c>
      <c r="D52" s="6" t="s">
        <v>252</v>
      </c>
      <c r="E52" s="6" t="s">
        <v>97</v>
      </c>
      <c r="F52" s="6" t="s">
        <v>98</v>
      </c>
      <c r="G52" s="6">
        <v>28</v>
      </c>
      <c r="H52" s="6">
        <v>130</v>
      </c>
      <c r="I52" s="6">
        <v>27</v>
      </c>
      <c r="J52" s="6">
        <v>121</v>
      </c>
      <c r="K52" s="6">
        <v>28</v>
      </c>
      <c r="L52" s="6">
        <v>130</v>
      </c>
      <c r="M52" s="6" t="s">
        <v>21</v>
      </c>
      <c r="N52" s="6" t="s">
        <v>284</v>
      </c>
      <c r="O52" s="6" t="s">
        <v>285</v>
      </c>
      <c r="P52" s="6" t="s">
        <v>295</v>
      </c>
      <c r="Q52" s="6"/>
      <c r="R52" s="6"/>
    </row>
    <row r="53" spans="1:18" x14ac:dyDescent="0.25">
      <c r="A53" s="6" t="s">
        <v>0</v>
      </c>
      <c r="B53" s="6" t="s">
        <v>4</v>
      </c>
      <c r="C53" s="6" t="s">
        <v>251</v>
      </c>
      <c r="D53" s="6" t="s">
        <v>252</v>
      </c>
      <c r="E53" s="6" t="s">
        <v>97</v>
      </c>
      <c r="F53" s="6" t="s">
        <v>98</v>
      </c>
      <c r="G53" s="6">
        <v>28</v>
      </c>
      <c r="H53" s="6">
        <v>130</v>
      </c>
      <c r="I53" s="6">
        <v>27</v>
      </c>
      <c r="J53" s="6">
        <v>121</v>
      </c>
      <c r="K53" s="6">
        <v>28</v>
      </c>
      <c r="L53" s="6">
        <v>130</v>
      </c>
      <c r="M53" s="6" t="s">
        <v>22</v>
      </c>
      <c r="N53" s="6" t="s">
        <v>284</v>
      </c>
      <c r="O53" s="6" t="s">
        <v>285</v>
      </c>
      <c r="P53" s="6" t="s">
        <v>1</v>
      </c>
      <c r="Q53" s="6"/>
      <c r="R53" s="6"/>
    </row>
    <row r="54" spans="1:18" x14ac:dyDescent="0.25">
      <c r="A54" s="6" t="s">
        <v>0</v>
      </c>
      <c r="B54" s="6" t="s">
        <v>4</v>
      </c>
      <c r="C54" s="6" t="s">
        <v>251</v>
      </c>
      <c r="D54" s="6" t="s">
        <v>252</v>
      </c>
      <c r="E54" s="6" t="s">
        <v>97</v>
      </c>
      <c r="F54" s="6" t="s">
        <v>98</v>
      </c>
      <c r="G54" s="6">
        <v>28</v>
      </c>
      <c r="H54" s="6">
        <v>130</v>
      </c>
      <c r="I54" s="6">
        <v>27</v>
      </c>
      <c r="J54" s="6">
        <v>121</v>
      </c>
      <c r="K54" s="6">
        <v>28</v>
      </c>
      <c r="L54" s="6">
        <v>130</v>
      </c>
      <c r="M54" s="6" t="s">
        <v>21</v>
      </c>
      <c r="N54" s="6" t="s">
        <v>287</v>
      </c>
      <c r="O54" s="6" t="s">
        <v>288</v>
      </c>
      <c r="P54" s="6" t="s">
        <v>295</v>
      </c>
      <c r="Q54" s="6"/>
      <c r="R54" s="6"/>
    </row>
    <row r="55" spans="1:18" x14ac:dyDescent="0.25">
      <c r="A55" s="6" t="s">
        <v>0</v>
      </c>
      <c r="B55" s="6" t="s">
        <v>4</v>
      </c>
      <c r="C55" s="6" t="s">
        <v>251</v>
      </c>
      <c r="D55" s="6" t="s">
        <v>252</v>
      </c>
      <c r="E55" s="6" t="s">
        <v>97</v>
      </c>
      <c r="F55" s="6" t="s">
        <v>98</v>
      </c>
      <c r="G55" s="6">
        <v>28</v>
      </c>
      <c r="H55" s="6">
        <v>130</v>
      </c>
      <c r="I55" s="6">
        <v>27</v>
      </c>
      <c r="J55" s="6">
        <v>121</v>
      </c>
      <c r="K55" s="6">
        <v>28</v>
      </c>
      <c r="L55" s="6">
        <v>130</v>
      </c>
      <c r="M55" s="6" t="s">
        <v>22</v>
      </c>
      <c r="N55" s="6" t="s">
        <v>287</v>
      </c>
      <c r="O55" s="6" t="s">
        <v>288</v>
      </c>
      <c r="P55" s="6" t="s">
        <v>289</v>
      </c>
      <c r="Q55" s="6"/>
      <c r="R55" s="6"/>
    </row>
    <row r="56" spans="1:18" x14ac:dyDescent="0.25">
      <c r="A56" s="6" t="s">
        <v>0</v>
      </c>
      <c r="B56" s="6" t="s">
        <v>4</v>
      </c>
      <c r="C56" s="6" t="s">
        <v>251</v>
      </c>
      <c r="D56" s="6" t="s">
        <v>252</v>
      </c>
      <c r="E56" s="6" t="s">
        <v>97</v>
      </c>
      <c r="F56" s="6" t="s">
        <v>98</v>
      </c>
      <c r="G56" s="6">
        <v>28</v>
      </c>
      <c r="H56" s="6">
        <v>130</v>
      </c>
      <c r="I56" s="6">
        <v>27</v>
      </c>
      <c r="J56" s="6">
        <v>121</v>
      </c>
      <c r="K56" s="6">
        <v>28</v>
      </c>
      <c r="L56" s="6">
        <v>130</v>
      </c>
      <c r="M56" s="6" t="s">
        <v>21</v>
      </c>
      <c r="N56" s="6" t="s">
        <v>284</v>
      </c>
      <c r="O56" s="6" t="s">
        <v>288</v>
      </c>
      <c r="P56" s="6" t="s">
        <v>286</v>
      </c>
      <c r="Q56" s="6"/>
      <c r="R56" s="6"/>
    </row>
    <row r="57" spans="1:18" x14ac:dyDescent="0.25">
      <c r="A57" s="6" t="s">
        <v>0</v>
      </c>
      <c r="B57" s="6" t="s">
        <v>4</v>
      </c>
      <c r="C57" s="6" t="s">
        <v>251</v>
      </c>
      <c r="D57" s="6" t="s">
        <v>252</v>
      </c>
      <c r="E57" s="6" t="s">
        <v>97</v>
      </c>
      <c r="F57" s="6" t="s">
        <v>98</v>
      </c>
      <c r="G57" s="6">
        <v>28</v>
      </c>
      <c r="H57" s="6">
        <v>130</v>
      </c>
      <c r="I57" s="6">
        <v>27</v>
      </c>
      <c r="J57" s="6">
        <v>121</v>
      </c>
      <c r="K57" s="6">
        <v>28</v>
      </c>
      <c r="L57" s="6">
        <v>130</v>
      </c>
      <c r="M57" s="6" t="s">
        <v>22</v>
      </c>
      <c r="N57" s="6" t="s">
        <v>284</v>
      </c>
      <c r="O57" s="6" t="s">
        <v>288</v>
      </c>
      <c r="P57" s="6" t="s">
        <v>295</v>
      </c>
      <c r="Q57" s="6"/>
      <c r="R57" s="6"/>
    </row>
    <row r="58" spans="1:18" x14ac:dyDescent="0.25">
      <c r="A58" s="6" t="s">
        <v>0</v>
      </c>
      <c r="B58" s="6" t="s">
        <v>4</v>
      </c>
      <c r="C58" s="6" t="s">
        <v>145</v>
      </c>
      <c r="D58" s="6" t="s">
        <v>146</v>
      </c>
      <c r="E58" s="6" t="s">
        <v>97</v>
      </c>
      <c r="F58" s="6" t="s">
        <v>98</v>
      </c>
      <c r="G58" s="6">
        <v>93</v>
      </c>
      <c r="H58" s="6">
        <v>446</v>
      </c>
      <c r="I58" s="6">
        <v>91</v>
      </c>
      <c r="J58" s="6">
        <v>482</v>
      </c>
      <c r="K58" s="6">
        <v>100</v>
      </c>
      <c r="L58" s="6">
        <v>523</v>
      </c>
      <c r="M58" s="6" t="s">
        <v>21</v>
      </c>
      <c r="N58" s="6" t="s">
        <v>287</v>
      </c>
      <c r="O58" s="6" t="s">
        <v>285</v>
      </c>
      <c r="P58" s="6" t="s">
        <v>295</v>
      </c>
      <c r="Q58" s="6"/>
      <c r="R58" s="6"/>
    </row>
    <row r="59" spans="1:18" x14ac:dyDescent="0.25">
      <c r="A59" s="6" t="s">
        <v>0</v>
      </c>
      <c r="B59" s="6" t="s">
        <v>4</v>
      </c>
      <c r="C59" s="6" t="s">
        <v>145</v>
      </c>
      <c r="D59" s="6" t="s">
        <v>146</v>
      </c>
      <c r="E59" s="6" t="s">
        <v>97</v>
      </c>
      <c r="F59" s="6" t="s">
        <v>98</v>
      </c>
      <c r="G59" s="6">
        <v>93</v>
      </c>
      <c r="H59" s="6">
        <v>446</v>
      </c>
      <c r="I59" s="6">
        <v>91</v>
      </c>
      <c r="J59" s="6">
        <v>482</v>
      </c>
      <c r="K59" s="6">
        <v>100</v>
      </c>
      <c r="L59" s="6">
        <v>523</v>
      </c>
      <c r="M59" s="6" t="s">
        <v>22</v>
      </c>
      <c r="N59" s="6" t="s">
        <v>287</v>
      </c>
      <c r="O59" s="6" t="s">
        <v>285</v>
      </c>
      <c r="P59" s="6" t="s">
        <v>286</v>
      </c>
      <c r="Q59" s="6"/>
      <c r="R59" s="6"/>
    </row>
    <row r="60" spans="1:18" x14ac:dyDescent="0.25">
      <c r="A60" s="6" t="s">
        <v>0</v>
      </c>
      <c r="B60" s="6" t="s">
        <v>4</v>
      </c>
      <c r="C60" s="6" t="s">
        <v>145</v>
      </c>
      <c r="D60" s="6" t="s">
        <v>146</v>
      </c>
      <c r="E60" s="6" t="s">
        <v>97</v>
      </c>
      <c r="F60" s="6" t="s">
        <v>98</v>
      </c>
      <c r="G60" s="6">
        <v>93</v>
      </c>
      <c r="H60" s="6">
        <v>446</v>
      </c>
      <c r="I60" s="6">
        <v>91</v>
      </c>
      <c r="J60" s="6">
        <v>482</v>
      </c>
      <c r="K60" s="6">
        <v>100</v>
      </c>
      <c r="L60" s="6">
        <v>523</v>
      </c>
      <c r="M60" s="6" t="s">
        <v>21</v>
      </c>
      <c r="N60" s="6" t="s">
        <v>284</v>
      </c>
      <c r="O60" s="6" t="s">
        <v>285</v>
      </c>
      <c r="P60" s="6" t="s">
        <v>293</v>
      </c>
      <c r="Q60" s="6"/>
      <c r="R60" s="6"/>
    </row>
    <row r="61" spans="1:18" x14ac:dyDescent="0.25">
      <c r="A61" s="6" t="s">
        <v>0</v>
      </c>
      <c r="B61" s="6" t="s">
        <v>4</v>
      </c>
      <c r="C61" s="6" t="s">
        <v>145</v>
      </c>
      <c r="D61" s="6" t="s">
        <v>146</v>
      </c>
      <c r="E61" s="6" t="s">
        <v>97</v>
      </c>
      <c r="F61" s="6" t="s">
        <v>98</v>
      </c>
      <c r="G61" s="6">
        <v>93</v>
      </c>
      <c r="H61" s="6">
        <v>446</v>
      </c>
      <c r="I61" s="6">
        <v>91</v>
      </c>
      <c r="J61" s="6">
        <v>482</v>
      </c>
      <c r="K61" s="6">
        <v>100</v>
      </c>
      <c r="L61" s="6">
        <v>523</v>
      </c>
      <c r="M61" s="6" t="s">
        <v>22</v>
      </c>
      <c r="N61" s="6" t="s">
        <v>284</v>
      </c>
      <c r="O61" s="6" t="s">
        <v>285</v>
      </c>
      <c r="P61" s="6" t="s">
        <v>294</v>
      </c>
      <c r="Q61" s="6"/>
      <c r="R61" s="6"/>
    </row>
    <row r="62" spans="1:18" x14ac:dyDescent="0.25">
      <c r="A62" s="6" t="s">
        <v>0</v>
      </c>
      <c r="B62" s="6" t="s">
        <v>4</v>
      </c>
      <c r="C62" s="6" t="s">
        <v>145</v>
      </c>
      <c r="D62" s="6" t="s">
        <v>146</v>
      </c>
      <c r="E62" s="6" t="s">
        <v>97</v>
      </c>
      <c r="F62" s="6" t="s">
        <v>98</v>
      </c>
      <c r="G62" s="6">
        <v>93</v>
      </c>
      <c r="H62" s="6">
        <v>446</v>
      </c>
      <c r="I62" s="6">
        <v>91</v>
      </c>
      <c r="J62" s="6">
        <v>482</v>
      </c>
      <c r="K62" s="6">
        <v>100</v>
      </c>
      <c r="L62" s="6">
        <v>523</v>
      </c>
      <c r="M62" s="6" t="s">
        <v>21</v>
      </c>
      <c r="N62" s="6" t="s">
        <v>287</v>
      </c>
      <c r="O62" s="6" t="s">
        <v>288</v>
      </c>
      <c r="P62" s="6" t="s">
        <v>289</v>
      </c>
      <c r="Q62" s="6"/>
      <c r="R62" s="6"/>
    </row>
    <row r="63" spans="1:18" x14ac:dyDescent="0.25">
      <c r="A63" s="6" t="s">
        <v>0</v>
      </c>
      <c r="B63" s="6" t="s">
        <v>4</v>
      </c>
      <c r="C63" s="6" t="s">
        <v>145</v>
      </c>
      <c r="D63" s="6" t="s">
        <v>146</v>
      </c>
      <c r="E63" s="6" t="s">
        <v>97</v>
      </c>
      <c r="F63" s="6" t="s">
        <v>98</v>
      </c>
      <c r="G63" s="6">
        <v>93</v>
      </c>
      <c r="H63" s="6">
        <v>446</v>
      </c>
      <c r="I63" s="6">
        <v>91</v>
      </c>
      <c r="J63" s="6">
        <v>482</v>
      </c>
      <c r="K63" s="6">
        <v>100</v>
      </c>
      <c r="L63" s="6">
        <v>523</v>
      </c>
      <c r="M63" s="6" t="s">
        <v>22</v>
      </c>
      <c r="N63" s="6" t="s">
        <v>287</v>
      </c>
      <c r="O63" s="6" t="s">
        <v>288</v>
      </c>
      <c r="P63" s="6" t="s">
        <v>289</v>
      </c>
      <c r="Q63" s="6"/>
      <c r="R63" s="6"/>
    </row>
    <row r="64" spans="1:18" x14ac:dyDescent="0.25">
      <c r="A64" s="6" t="s">
        <v>0</v>
      </c>
      <c r="B64" s="6" t="s">
        <v>4</v>
      </c>
      <c r="C64" s="6" t="s">
        <v>145</v>
      </c>
      <c r="D64" s="6" t="s">
        <v>146</v>
      </c>
      <c r="E64" s="6" t="s">
        <v>97</v>
      </c>
      <c r="F64" s="6" t="s">
        <v>98</v>
      </c>
      <c r="G64" s="6">
        <v>93</v>
      </c>
      <c r="H64" s="6">
        <v>446</v>
      </c>
      <c r="I64" s="6">
        <v>91</v>
      </c>
      <c r="J64" s="6">
        <v>482</v>
      </c>
      <c r="K64" s="6">
        <v>100</v>
      </c>
      <c r="L64" s="6">
        <v>523</v>
      </c>
      <c r="M64" s="6" t="s">
        <v>21</v>
      </c>
      <c r="N64" s="6" t="s">
        <v>284</v>
      </c>
      <c r="O64" s="6" t="s">
        <v>288</v>
      </c>
      <c r="P64" s="6" t="s">
        <v>295</v>
      </c>
      <c r="Q64" s="6"/>
      <c r="R64" s="6"/>
    </row>
    <row r="65" spans="1:18" x14ac:dyDescent="0.25">
      <c r="A65" s="6" t="s">
        <v>0</v>
      </c>
      <c r="B65" s="6" t="s">
        <v>4</v>
      </c>
      <c r="C65" s="6" t="s">
        <v>145</v>
      </c>
      <c r="D65" s="6" t="s">
        <v>146</v>
      </c>
      <c r="E65" s="6" t="s">
        <v>97</v>
      </c>
      <c r="F65" s="6" t="s">
        <v>98</v>
      </c>
      <c r="G65" s="6">
        <v>93</v>
      </c>
      <c r="H65" s="6">
        <v>446</v>
      </c>
      <c r="I65" s="6">
        <v>91</v>
      </c>
      <c r="J65" s="6">
        <v>482</v>
      </c>
      <c r="K65" s="6">
        <v>100</v>
      </c>
      <c r="L65" s="6">
        <v>523</v>
      </c>
      <c r="M65" s="6" t="s">
        <v>22</v>
      </c>
      <c r="N65" s="6" t="s">
        <v>284</v>
      </c>
      <c r="O65" s="6" t="s">
        <v>288</v>
      </c>
      <c r="P65" s="6" t="s">
        <v>291</v>
      </c>
      <c r="Q65" s="6"/>
      <c r="R65" s="6"/>
    </row>
    <row r="66" spans="1:18" x14ac:dyDescent="0.25">
      <c r="A66" s="6" t="s">
        <v>0</v>
      </c>
      <c r="B66" s="6" t="s">
        <v>4</v>
      </c>
      <c r="C66" s="6" t="s">
        <v>147</v>
      </c>
      <c r="D66" s="6" t="s">
        <v>148</v>
      </c>
      <c r="E66" s="6" t="s">
        <v>97</v>
      </c>
      <c r="F66" s="6" t="s">
        <v>98</v>
      </c>
      <c r="G66" s="6">
        <v>87</v>
      </c>
      <c r="H66" s="6">
        <v>461</v>
      </c>
      <c r="I66" s="6">
        <v>90</v>
      </c>
      <c r="J66" s="6">
        <v>489</v>
      </c>
      <c r="K66" s="6">
        <v>90</v>
      </c>
      <c r="L66" s="6">
        <v>489</v>
      </c>
      <c r="M66" s="6" t="s">
        <v>21</v>
      </c>
      <c r="N66" s="6" t="s">
        <v>287</v>
      </c>
      <c r="O66" s="6" t="s">
        <v>285</v>
      </c>
      <c r="P66" s="6" t="s">
        <v>295</v>
      </c>
      <c r="Q66" s="6"/>
      <c r="R66" s="6"/>
    </row>
    <row r="67" spans="1:18" x14ac:dyDescent="0.25">
      <c r="A67" s="6" t="s">
        <v>0</v>
      </c>
      <c r="B67" s="6" t="s">
        <v>4</v>
      </c>
      <c r="C67" s="6" t="s">
        <v>147</v>
      </c>
      <c r="D67" s="6" t="s">
        <v>148</v>
      </c>
      <c r="E67" s="6" t="s">
        <v>97</v>
      </c>
      <c r="F67" s="6" t="s">
        <v>98</v>
      </c>
      <c r="G67" s="6">
        <v>87</v>
      </c>
      <c r="H67" s="6">
        <v>461</v>
      </c>
      <c r="I67" s="6">
        <v>90</v>
      </c>
      <c r="J67" s="6">
        <v>489</v>
      </c>
      <c r="K67" s="6">
        <v>90</v>
      </c>
      <c r="L67" s="6">
        <v>489</v>
      </c>
      <c r="M67" s="6" t="s">
        <v>22</v>
      </c>
      <c r="N67" s="6" t="s">
        <v>287</v>
      </c>
      <c r="O67" s="6" t="s">
        <v>285</v>
      </c>
      <c r="P67" s="6" t="s">
        <v>291</v>
      </c>
      <c r="Q67" s="6"/>
      <c r="R67" s="6"/>
    </row>
    <row r="68" spans="1:18" x14ac:dyDescent="0.25">
      <c r="A68" s="6" t="s">
        <v>0</v>
      </c>
      <c r="B68" s="6" t="s">
        <v>4</v>
      </c>
      <c r="C68" s="6" t="s">
        <v>147</v>
      </c>
      <c r="D68" s="6" t="s">
        <v>148</v>
      </c>
      <c r="E68" s="6" t="s">
        <v>97</v>
      </c>
      <c r="F68" s="6" t="s">
        <v>98</v>
      </c>
      <c r="G68" s="6">
        <v>87</v>
      </c>
      <c r="H68" s="6">
        <v>461</v>
      </c>
      <c r="I68" s="6">
        <v>90</v>
      </c>
      <c r="J68" s="6">
        <v>489</v>
      </c>
      <c r="K68" s="6">
        <v>90</v>
      </c>
      <c r="L68" s="6">
        <v>489</v>
      </c>
      <c r="M68" s="6" t="s">
        <v>21</v>
      </c>
      <c r="N68" s="6" t="s">
        <v>284</v>
      </c>
      <c r="O68" s="6" t="s">
        <v>285</v>
      </c>
      <c r="P68" s="6" t="s">
        <v>296</v>
      </c>
      <c r="Q68" s="6"/>
      <c r="R68" s="6"/>
    </row>
    <row r="69" spans="1:18" x14ac:dyDescent="0.25">
      <c r="A69" s="6" t="s">
        <v>0</v>
      </c>
      <c r="B69" s="6" t="s">
        <v>4</v>
      </c>
      <c r="C69" s="6" t="s">
        <v>147</v>
      </c>
      <c r="D69" s="6" t="s">
        <v>148</v>
      </c>
      <c r="E69" s="6" t="s">
        <v>97</v>
      </c>
      <c r="F69" s="6" t="s">
        <v>98</v>
      </c>
      <c r="G69" s="6">
        <v>87</v>
      </c>
      <c r="H69" s="6">
        <v>461</v>
      </c>
      <c r="I69" s="6">
        <v>90</v>
      </c>
      <c r="J69" s="6">
        <v>489</v>
      </c>
      <c r="K69" s="6">
        <v>90</v>
      </c>
      <c r="L69" s="6">
        <v>489</v>
      </c>
      <c r="M69" s="6" t="s">
        <v>22</v>
      </c>
      <c r="N69" s="6" t="s">
        <v>284</v>
      </c>
      <c r="O69" s="6" t="s">
        <v>285</v>
      </c>
      <c r="P69" s="6" t="s">
        <v>286</v>
      </c>
      <c r="Q69" s="6"/>
      <c r="R69" s="6"/>
    </row>
    <row r="70" spans="1:18" x14ac:dyDescent="0.25">
      <c r="A70" s="6" t="s">
        <v>0</v>
      </c>
      <c r="B70" s="6" t="s">
        <v>4</v>
      </c>
      <c r="C70" s="6" t="s">
        <v>147</v>
      </c>
      <c r="D70" s="6" t="s">
        <v>148</v>
      </c>
      <c r="E70" s="6" t="s">
        <v>97</v>
      </c>
      <c r="F70" s="6" t="s">
        <v>98</v>
      </c>
      <c r="G70" s="6">
        <v>87</v>
      </c>
      <c r="H70" s="6">
        <v>461</v>
      </c>
      <c r="I70" s="6">
        <v>90</v>
      </c>
      <c r="J70" s="6">
        <v>489</v>
      </c>
      <c r="K70" s="6">
        <v>90</v>
      </c>
      <c r="L70" s="6">
        <v>489</v>
      </c>
      <c r="M70" s="6" t="s">
        <v>21</v>
      </c>
      <c r="N70" s="6" t="s">
        <v>287</v>
      </c>
      <c r="O70" s="6" t="s">
        <v>288</v>
      </c>
      <c r="P70" s="6" t="s">
        <v>295</v>
      </c>
      <c r="Q70" s="6"/>
      <c r="R70" s="6"/>
    </row>
    <row r="71" spans="1:18" x14ac:dyDescent="0.25">
      <c r="A71" s="6" t="s">
        <v>0</v>
      </c>
      <c r="B71" s="6" t="s">
        <v>4</v>
      </c>
      <c r="C71" s="6" t="s">
        <v>147</v>
      </c>
      <c r="D71" s="6" t="s">
        <v>148</v>
      </c>
      <c r="E71" s="6" t="s">
        <v>97</v>
      </c>
      <c r="F71" s="6" t="s">
        <v>98</v>
      </c>
      <c r="G71" s="6">
        <v>87</v>
      </c>
      <c r="H71" s="6">
        <v>461</v>
      </c>
      <c r="I71" s="6">
        <v>90</v>
      </c>
      <c r="J71" s="6">
        <v>489</v>
      </c>
      <c r="K71" s="6">
        <v>90</v>
      </c>
      <c r="L71" s="6">
        <v>489</v>
      </c>
      <c r="M71" s="6" t="s">
        <v>22</v>
      </c>
      <c r="N71" s="6" t="s">
        <v>287</v>
      </c>
      <c r="O71" s="6" t="s">
        <v>288</v>
      </c>
      <c r="P71" s="6" t="s">
        <v>289</v>
      </c>
      <c r="Q71" s="6"/>
      <c r="R71" s="6"/>
    </row>
    <row r="72" spans="1:18" x14ac:dyDescent="0.25">
      <c r="A72" s="6" t="s">
        <v>0</v>
      </c>
      <c r="B72" s="6" t="s">
        <v>4</v>
      </c>
      <c r="C72" s="6" t="s">
        <v>147</v>
      </c>
      <c r="D72" s="6" t="s">
        <v>148</v>
      </c>
      <c r="E72" s="6" t="s">
        <v>97</v>
      </c>
      <c r="F72" s="6" t="s">
        <v>98</v>
      </c>
      <c r="G72" s="6">
        <v>87</v>
      </c>
      <c r="H72" s="6">
        <v>461</v>
      </c>
      <c r="I72" s="6">
        <v>90</v>
      </c>
      <c r="J72" s="6">
        <v>489</v>
      </c>
      <c r="K72" s="6">
        <v>90</v>
      </c>
      <c r="L72" s="6">
        <v>489</v>
      </c>
      <c r="M72" s="6" t="s">
        <v>21</v>
      </c>
      <c r="N72" s="6" t="s">
        <v>284</v>
      </c>
      <c r="O72" s="6" t="s">
        <v>288</v>
      </c>
      <c r="P72" s="6" t="s">
        <v>289</v>
      </c>
      <c r="Q72" s="6"/>
      <c r="R72" s="6"/>
    </row>
    <row r="73" spans="1:18" x14ac:dyDescent="0.25">
      <c r="A73" s="6" t="s">
        <v>0</v>
      </c>
      <c r="B73" s="6" t="s">
        <v>4</v>
      </c>
      <c r="C73" s="6" t="s">
        <v>147</v>
      </c>
      <c r="D73" s="6" t="s">
        <v>148</v>
      </c>
      <c r="E73" s="6" t="s">
        <v>97</v>
      </c>
      <c r="F73" s="6" t="s">
        <v>98</v>
      </c>
      <c r="G73" s="6">
        <v>87</v>
      </c>
      <c r="H73" s="6">
        <v>461</v>
      </c>
      <c r="I73" s="6">
        <v>90</v>
      </c>
      <c r="J73" s="6">
        <v>489</v>
      </c>
      <c r="K73" s="6">
        <v>90</v>
      </c>
      <c r="L73" s="6">
        <v>489</v>
      </c>
      <c r="M73" s="6" t="s">
        <v>22</v>
      </c>
      <c r="N73" s="6" t="s">
        <v>284</v>
      </c>
      <c r="O73" s="6" t="s">
        <v>288</v>
      </c>
      <c r="P73" s="6" t="s">
        <v>291</v>
      </c>
      <c r="Q73" s="6"/>
      <c r="R73" s="6"/>
    </row>
    <row r="74" spans="1:18" x14ac:dyDescent="0.25">
      <c r="A74" s="6" t="s">
        <v>0</v>
      </c>
      <c r="B74" s="6" t="s">
        <v>4</v>
      </c>
      <c r="C74" s="6" t="s">
        <v>149</v>
      </c>
      <c r="D74" s="6" t="s">
        <v>150</v>
      </c>
      <c r="E74" s="6" t="s">
        <v>97</v>
      </c>
      <c r="F74" s="6" t="s">
        <v>98</v>
      </c>
      <c r="G74" s="6">
        <v>6</v>
      </c>
      <c r="H74" s="6">
        <v>39</v>
      </c>
      <c r="I74" s="6">
        <v>6</v>
      </c>
      <c r="J74" s="6">
        <v>39</v>
      </c>
      <c r="K74" s="6">
        <v>6</v>
      </c>
      <c r="L74" s="6">
        <v>39</v>
      </c>
      <c r="M74" s="6" t="s">
        <v>21</v>
      </c>
      <c r="N74" s="6" t="s">
        <v>287</v>
      </c>
      <c r="O74" s="6" t="s">
        <v>285</v>
      </c>
      <c r="P74" s="6" t="s">
        <v>286</v>
      </c>
      <c r="Q74" s="6"/>
      <c r="R74" s="6"/>
    </row>
    <row r="75" spans="1:18" x14ac:dyDescent="0.25">
      <c r="A75" s="6" t="s">
        <v>0</v>
      </c>
      <c r="B75" s="6" t="s">
        <v>4</v>
      </c>
      <c r="C75" s="6" t="s">
        <v>149</v>
      </c>
      <c r="D75" s="6" t="s">
        <v>150</v>
      </c>
      <c r="E75" s="6" t="s">
        <v>97</v>
      </c>
      <c r="F75" s="6" t="s">
        <v>98</v>
      </c>
      <c r="G75" s="6">
        <v>6</v>
      </c>
      <c r="H75" s="6">
        <v>39</v>
      </c>
      <c r="I75" s="6">
        <v>6</v>
      </c>
      <c r="J75" s="6">
        <v>39</v>
      </c>
      <c r="K75" s="6">
        <v>6</v>
      </c>
      <c r="L75" s="6">
        <v>39</v>
      </c>
      <c r="M75" s="6" t="s">
        <v>22</v>
      </c>
      <c r="N75" s="6" t="s">
        <v>287</v>
      </c>
      <c r="O75" s="6" t="s">
        <v>285</v>
      </c>
      <c r="P75" s="6" t="s">
        <v>286</v>
      </c>
      <c r="Q75" s="6"/>
      <c r="R75" s="6"/>
    </row>
    <row r="76" spans="1:18" x14ac:dyDescent="0.25">
      <c r="A76" s="6" t="s">
        <v>0</v>
      </c>
      <c r="B76" s="6" t="s">
        <v>4</v>
      </c>
      <c r="C76" s="6" t="s">
        <v>149</v>
      </c>
      <c r="D76" s="6" t="s">
        <v>150</v>
      </c>
      <c r="E76" s="6" t="s">
        <v>97</v>
      </c>
      <c r="F76" s="6" t="s">
        <v>98</v>
      </c>
      <c r="G76" s="6">
        <v>6</v>
      </c>
      <c r="H76" s="6">
        <v>39</v>
      </c>
      <c r="I76" s="6">
        <v>6</v>
      </c>
      <c r="J76" s="6">
        <v>39</v>
      </c>
      <c r="K76" s="6">
        <v>6</v>
      </c>
      <c r="L76" s="6">
        <v>39</v>
      </c>
      <c r="M76" s="6" t="s">
        <v>21</v>
      </c>
      <c r="N76" s="6" t="s">
        <v>284</v>
      </c>
      <c r="O76" s="6" t="s">
        <v>285</v>
      </c>
      <c r="P76" s="6" t="s">
        <v>296</v>
      </c>
      <c r="Q76" s="6"/>
      <c r="R76" s="6"/>
    </row>
    <row r="77" spans="1:18" x14ac:dyDescent="0.25">
      <c r="A77" s="6" t="s">
        <v>0</v>
      </c>
      <c r="B77" s="6" t="s">
        <v>4</v>
      </c>
      <c r="C77" s="6" t="s">
        <v>149</v>
      </c>
      <c r="D77" s="6" t="s">
        <v>150</v>
      </c>
      <c r="E77" s="6" t="s">
        <v>97</v>
      </c>
      <c r="F77" s="6" t="s">
        <v>98</v>
      </c>
      <c r="G77" s="6">
        <v>6</v>
      </c>
      <c r="H77" s="6">
        <v>39</v>
      </c>
      <c r="I77" s="6">
        <v>6</v>
      </c>
      <c r="J77" s="6">
        <v>39</v>
      </c>
      <c r="K77" s="6">
        <v>6</v>
      </c>
      <c r="L77" s="6">
        <v>39</v>
      </c>
      <c r="M77" s="6" t="s">
        <v>22</v>
      </c>
      <c r="N77" s="6" t="s">
        <v>284</v>
      </c>
      <c r="O77" s="6" t="s">
        <v>285</v>
      </c>
      <c r="P77" s="6" t="s">
        <v>1</v>
      </c>
      <c r="Q77" s="6"/>
      <c r="R77" s="6"/>
    </row>
    <row r="78" spans="1:18" x14ac:dyDescent="0.25">
      <c r="A78" s="6" t="s">
        <v>0</v>
      </c>
      <c r="B78" s="6" t="s">
        <v>4</v>
      </c>
      <c r="C78" s="6" t="s">
        <v>149</v>
      </c>
      <c r="D78" s="6" t="s">
        <v>150</v>
      </c>
      <c r="E78" s="6" t="s">
        <v>97</v>
      </c>
      <c r="F78" s="6" t="s">
        <v>98</v>
      </c>
      <c r="G78" s="6">
        <v>6</v>
      </c>
      <c r="H78" s="6">
        <v>39</v>
      </c>
      <c r="I78" s="6">
        <v>6</v>
      </c>
      <c r="J78" s="6">
        <v>39</v>
      </c>
      <c r="K78" s="6">
        <v>6</v>
      </c>
      <c r="L78" s="6">
        <v>39</v>
      </c>
      <c r="M78" s="6" t="s">
        <v>21</v>
      </c>
      <c r="N78" s="6" t="s">
        <v>287</v>
      </c>
      <c r="O78" s="6" t="s">
        <v>288</v>
      </c>
      <c r="P78" s="6" t="s">
        <v>289</v>
      </c>
      <c r="Q78" s="6"/>
      <c r="R78" s="6"/>
    </row>
    <row r="79" spans="1:18" x14ac:dyDescent="0.25">
      <c r="A79" s="6" t="s">
        <v>0</v>
      </c>
      <c r="B79" s="6" t="s">
        <v>4</v>
      </c>
      <c r="C79" s="6" t="s">
        <v>149</v>
      </c>
      <c r="D79" s="6" t="s">
        <v>150</v>
      </c>
      <c r="E79" s="6" t="s">
        <v>97</v>
      </c>
      <c r="F79" s="6" t="s">
        <v>98</v>
      </c>
      <c r="G79" s="6">
        <v>6</v>
      </c>
      <c r="H79" s="6">
        <v>39</v>
      </c>
      <c r="I79" s="6">
        <v>6</v>
      </c>
      <c r="J79" s="6">
        <v>39</v>
      </c>
      <c r="K79" s="6">
        <v>6</v>
      </c>
      <c r="L79" s="6">
        <v>39</v>
      </c>
      <c r="M79" s="6" t="s">
        <v>22</v>
      </c>
      <c r="N79" s="6" t="s">
        <v>287</v>
      </c>
      <c r="O79" s="6" t="s">
        <v>288</v>
      </c>
      <c r="P79" s="6" t="s">
        <v>289</v>
      </c>
      <c r="Q79" s="6"/>
      <c r="R79" s="6"/>
    </row>
    <row r="80" spans="1:18" x14ac:dyDescent="0.25">
      <c r="A80" s="6" t="s">
        <v>0</v>
      </c>
      <c r="B80" s="6" t="s">
        <v>4</v>
      </c>
      <c r="C80" s="6" t="s">
        <v>149</v>
      </c>
      <c r="D80" s="6" t="s">
        <v>150</v>
      </c>
      <c r="E80" s="6" t="s">
        <v>97</v>
      </c>
      <c r="F80" s="6" t="s">
        <v>98</v>
      </c>
      <c r="G80" s="6">
        <v>6</v>
      </c>
      <c r="H80" s="6">
        <v>39</v>
      </c>
      <c r="I80" s="6">
        <v>6</v>
      </c>
      <c r="J80" s="6">
        <v>39</v>
      </c>
      <c r="K80" s="6">
        <v>6</v>
      </c>
      <c r="L80" s="6">
        <v>39</v>
      </c>
      <c r="M80" s="6" t="s">
        <v>21</v>
      </c>
      <c r="N80" s="6" t="s">
        <v>284</v>
      </c>
      <c r="O80" s="6" t="s">
        <v>288</v>
      </c>
      <c r="P80" s="6" t="s">
        <v>295</v>
      </c>
      <c r="Q80" s="6"/>
      <c r="R80" s="6"/>
    </row>
    <row r="81" spans="1:18" x14ac:dyDescent="0.25">
      <c r="A81" s="6" t="s">
        <v>0</v>
      </c>
      <c r="B81" s="6" t="s">
        <v>4</v>
      </c>
      <c r="C81" s="6" t="s">
        <v>149</v>
      </c>
      <c r="D81" s="6" t="s">
        <v>150</v>
      </c>
      <c r="E81" s="6" t="s">
        <v>97</v>
      </c>
      <c r="F81" s="6" t="s">
        <v>98</v>
      </c>
      <c r="G81" s="6">
        <v>6</v>
      </c>
      <c r="H81" s="6">
        <v>39</v>
      </c>
      <c r="I81" s="6">
        <v>6</v>
      </c>
      <c r="J81" s="6">
        <v>39</v>
      </c>
      <c r="K81" s="6">
        <v>6</v>
      </c>
      <c r="L81" s="6">
        <v>39</v>
      </c>
      <c r="M81" s="6" t="s">
        <v>22</v>
      </c>
      <c r="N81" s="6" t="s">
        <v>284</v>
      </c>
      <c r="O81" s="6" t="s">
        <v>288</v>
      </c>
      <c r="P81" s="6" t="s">
        <v>286</v>
      </c>
      <c r="Q81" s="6"/>
      <c r="R81" s="6"/>
    </row>
    <row r="82" spans="1:18" x14ac:dyDescent="0.25">
      <c r="A82" s="6" t="s">
        <v>0</v>
      </c>
      <c r="B82" s="6" t="s">
        <v>4</v>
      </c>
      <c r="C82" s="6" t="s">
        <v>151</v>
      </c>
      <c r="D82" s="6" t="s">
        <v>152</v>
      </c>
      <c r="E82" s="6" t="s">
        <v>97</v>
      </c>
      <c r="F82" s="6" t="s">
        <v>98</v>
      </c>
      <c r="G82" s="6">
        <v>8</v>
      </c>
      <c r="H82" s="6">
        <v>30</v>
      </c>
      <c r="I82" s="6">
        <v>8</v>
      </c>
      <c r="J82" s="6">
        <v>32</v>
      </c>
      <c r="K82" s="6">
        <v>8</v>
      </c>
      <c r="L82" s="6">
        <v>32</v>
      </c>
      <c r="M82" s="6" t="s">
        <v>21</v>
      </c>
      <c r="N82" s="6" t="s">
        <v>287</v>
      </c>
      <c r="O82" s="6" t="s">
        <v>285</v>
      </c>
      <c r="P82" s="6" t="s">
        <v>289</v>
      </c>
      <c r="Q82" s="6"/>
      <c r="R82" s="6"/>
    </row>
    <row r="83" spans="1:18" x14ac:dyDescent="0.25">
      <c r="A83" s="6" t="s">
        <v>0</v>
      </c>
      <c r="B83" s="6" t="s">
        <v>4</v>
      </c>
      <c r="C83" s="6" t="s">
        <v>151</v>
      </c>
      <c r="D83" s="6" t="s">
        <v>152</v>
      </c>
      <c r="E83" s="6" t="s">
        <v>97</v>
      </c>
      <c r="F83" s="6" t="s">
        <v>98</v>
      </c>
      <c r="G83" s="6">
        <v>8</v>
      </c>
      <c r="H83" s="6">
        <v>30</v>
      </c>
      <c r="I83" s="6">
        <v>8</v>
      </c>
      <c r="J83" s="6">
        <v>32</v>
      </c>
      <c r="K83" s="6">
        <v>8</v>
      </c>
      <c r="L83" s="6">
        <v>32</v>
      </c>
      <c r="M83" s="6" t="s">
        <v>22</v>
      </c>
      <c r="N83" s="6" t="s">
        <v>287</v>
      </c>
      <c r="O83" s="6" t="s">
        <v>285</v>
      </c>
      <c r="P83" s="6" t="s">
        <v>286</v>
      </c>
      <c r="Q83" s="6"/>
      <c r="R83" s="6"/>
    </row>
    <row r="84" spans="1:18" x14ac:dyDescent="0.25">
      <c r="A84" s="6" t="s">
        <v>0</v>
      </c>
      <c r="B84" s="6" t="s">
        <v>4</v>
      </c>
      <c r="C84" s="6" t="s">
        <v>151</v>
      </c>
      <c r="D84" s="6" t="s">
        <v>152</v>
      </c>
      <c r="E84" s="6" t="s">
        <v>97</v>
      </c>
      <c r="F84" s="6" t="s">
        <v>98</v>
      </c>
      <c r="G84" s="6">
        <v>8</v>
      </c>
      <c r="H84" s="6">
        <v>30</v>
      </c>
      <c r="I84" s="6">
        <v>8</v>
      </c>
      <c r="J84" s="6">
        <v>32</v>
      </c>
      <c r="K84" s="6">
        <v>8</v>
      </c>
      <c r="L84" s="6">
        <v>32</v>
      </c>
      <c r="M84" s="6" t="s">
        <v>21</v>
      </c>
      <c r="N84" s="6" t="s">
        <v>284</v>
      </c>
      <c r="O84" s="6" t="s">
        <v>285</v>
      </c>
      <c r="P84" s="6" t="s">
        <v>295</v>
      </c>
      <c r="Q84" s="6"/>
      <c r="R84" s="6"/>
    </row>
    <row r="85" spans="1:18" x14ac:dyDescent="0.25">
      <c r="A85" s="6" t="s">
        <v>0</v>
      </c>
      <c r="B85" s="6" t="s">
        <v>4</v>
      </c>
      <c r="C85" s="6" t="s">
        <v>151</v>
      </c>
      <c r="D85" s="6" t="s">
        <v>152</v>
      </c>
      <c r="E85" s="6" t="s">
        <v>97</v>
      </c>
      <c r="F85" s="6" t="s">
        <v>98</v>
      </c>
      <c r="G85" s="6">
        <v>8</v>
      </c>
      <c r="H85" s="6">
        <v>30</v>
      </c>
      <c r="I85" s="6">
        <v>8</v>
      </c>
      <c r="J85" s="6">
        <v>32</v>
      </c>
      <c r="K85" s="6">
        <v>8</v>
      </c>
      <c r="L85" s="6">
        <v>32</v>
      </c>
      <c r="M85" s="6" t="s">
        <v>22</v>
      </c>
      <c r="N85" s="6" t="s">
        <v>284</v>
      </c>
      <c r="O85" s="6" t="s">
        <v>285</v>
      </c>
      <c r="P85" s="6" t="s">
        <v>289</v>
      </c>
      <c r="Q85" s="6"/>
      <c r="R85" s="6"/>
    </row>
    <row r="86" spans="1:18" x14ac:dyDescent="0.25">
      <c r="A86" s="6" t="s">
        <v>0</v>
      </c>
      <c r="B86" s="6" t="s">
        <v>4</v>
      </c>
      <c r="C86" s="6" t="s">
        <v>151</v>
      </c>
      <c r="D86" s="6" t="s">
        <v>152</v>
      </c>
      <c r="E86" s="6" t="s">
        <v>97</v>
      </c>
      <c r="F86" s="6" t="s">
        <v>98</v>
      </c>
      <c r="G86" s="6">
        <v>8</v>
      </c>
      <c r="H86" s="6">
        <v>30</v>
      </c>
      <c r="I86" s="6">
        <v>8</v>
      </c>
      <c r="J86" s="6">
        <v>32</v>
      </c>
      <c r="K86" s="6">
        <v>8</v>
      </c>
      <c r="L86" s="6">
        <v>32</v>
      </c>
      <c r="M86" s="6" t="s">
        <v>21</v>
      </c>
      <c r="N86" s="6" t="s">
        <v>287</v>
      </c>
      <c r="O86" s="6" t="s">
        <v>288</v>
      </c>
      <c r="P86" s="6" t="s">
        <v>289</v>
      </c>
      <c r="Q86" s="6"/>
      <c r="R86" s="6"/>
    </row>
    <row r="87" spans="1:18" x14ac:dyDescent="0.25">
      <c r="A87" s="6" t="s">
        <v>0</v>
      </c>
      <c r="B87" s="6" t="s">
        <v>4</v>
      </c>
      <c r="C87" s="6" t="s">
        <v>151</v>
      </c>
      <c r="D87" s="6" t="s">
        <v>152</v>
      </c>
      <c r="E87" s="6" t="s">
        <v>97</v>
      </c>
      <c r="F87" s="6" t="s">
        <v>98</v>
      </c>
      <c r="G87" s="6">
        <v>8</v>
      </c>
      <c r="H87" s="6">
        <v>30</v>
      </c>
      <c r="I87" s="6">
        <v>8</v>
      </c>
      <c r="J87" s="6">
        <v>32</v>
      </c>
      <c r="K87" s="6">
        <v>8</v>
      </c>
      <c r="L87" s="6">
        <v>32</v>
      </c>
      <c r="M87" s="6" t="s">
        <v>22</v>
      </c>
      <c r="N87" s="6" t="s">
        <v>287</v>
      </c>
      <c r="O87" s="6" t="s">
        <v>288</v>
      </c>
      <c r="P87" s="6" t="s">
        <v>289</v>
      </c>
      <c r="Q87" s="6"/>
      <c r="R87" s="6"/>
    </row>
    <row r="88" spans="1:18" x14ac:dyDescent="0.25">
      <c r="A88" s="6" t="s">
        <v>0</v>
      </c>
      <c r="B88" s="6" t="s">
        <v>4</v>
      </c>
      <c r="C88" s="6" t="s">
        <v>151</v>
      </c>
      <c r="D88" s="6" t="s">
        <v>152</v>
      </c>
      <c r="E88" s="6" t="s">
        <v>97</v>
      </c>
      <c r="F88" s="6" t="s">
        <v>98</v>
      </c>
      <c r="G88" s="6">
        <v>8</v>
      </c>
      <c r="H88" s="6">
        <v>30</v>
      </c>
      <c r="I88" s="6">
        <v>8</v>
      </c>
      <c r="J88" s="6">
        <v>32</v>
      </c>
      <c r="K88" s="6">
        <v>8</v>
      </c>
      <c r="L88" s="6">
        <v>32</v>
      </c>
      <c r="M88" s="6" t="s">
        <v>21</v>
      </c>
      <c r="N88" s="6" t="s">
        <v>284</v>
      </c>
      <c r="O88" s="6" t="s">
        <v>288</v>
      </c>
      <c r="P88" s="6" t="s">
        <v>295</v>
      </c>
      <c r="Q88" s="6"/>
      <c r="R88" s="6"/>
    </row>
    <row r="89" spans="1:18" x14ac:dyDescent="0.25">
      <c r="A89" s="6" t="s">
        <v>0</v>
      </c>
      <c r="B89" s="6" t="s">
        <v>4</v>
      </c>
      <c r="C89" s="6" t="s">
        <v>151</v>
      </c>
      <c r="D89" s="6" t="s">
        <v>152</v>
      </c>
      <c r="E89" s="6" t="s">
        <v>97</v>
      </c>
      <c r="F89" s="6" t="s">
        <v>98</v>
      </c>
      <c r="G89" s="6">
        <v>8</v>
      </c>
      <c r="H89" s="6">
        <v>30</v>
      </c>
      <c r="I89" s="6">
        <v>8</v>
      </c>
      <c r="J89" s="6">
        <v>32</v>
      </c>
      <c r="K89" s="6">
        <v>8</v>
      </c>
      <c r="L89" s="6">
        <v>32</v>
      </c>
      <c r="M89" s="6" t="s">
        <v>22</v>
      </c>
      <c r="N89" s="6" t="s">
        <v>284</v>
      </c>
      <c r="O89" s="6" t="s">
        <v>288</v>
      </c>
      <c r="P89" s="6" t="s">
        <v>286</v>
      </c>
      <c r="Q89" s="6"/>
      <c r="R89" s="6"/>
    </row>
    <row r="90" spans="1:18" x14ac:dyDescent="0.25">
      <c r="A90" s="6" t="s">
        <v>0</v>
      </c>
      <c r="B90" s="6" t="s">
        <v>4</v>
      </c>
      <c r="C90" s="6" t="s">
        <v>157</v>
      </c>
      <c r="D90" s="6" t="s">
        <v>158</v>
      </c>
      <c r="E90" s="6" t="s">
        <v>97</v>
      </c>
      <c r="F90" s="6" t="s">
        <v>98</v>
      </c>
      <c r="G90" s="6">
        <v>6</v>
      </c>
      <c r="H90" s="6">
        <v>28</v>
      </c>
      <c r="I90" s="6">
        <v>6</v>
      </c>
      <c r="J90" s="6">
        <v>30</v>
      </c>
      <c r="K90" s="6">
        <v>6</v>
      </c>
      <c r="L90" s="6">
        <v>30</v>
      </c>
      <c r="M90" s="6" t="s">
        <v>21</v>
      </c>
      <c r="N90" s="6" t="s">
        <v>287</v>
      </c>
      <c r="O90" s="6" t="s">
        <v>285</v>
      </c>
      <c r="P90" s="6" t="s">
        <v>286</v>
      </c>
      <c r="Q90" s="6"/>
      <c r="R90" s="6"/>
    </row>
    <row r="91" spans="1:18" x14ac:dyDescent="0.25">
      <c r="A91" s="6" t="s">
        <v>0</v>
      </c>
      <c r="B91" s="6" t="s">
        <v>4</v>
      </c>
      <c r="C91" s="6" t="s">
        <v>157</v>
      </c>
      <c r="D91" s="6" t="s">
        <v>158</v>
      </c>
      <c r="E91" s="6" t="s">
        <v>97</v>
      </c>
      <c r="F91" s="6" t="s">
        <v>98</v>
      </c>
      <c r="G91" s="6">
        <v>6</v>
      </c>
      <c r="H91" s="6">
        <v>28</v>
      </c>
      <c r="I91" s="6">
        <v>6</v>
      </c>
      <c r="J91" s="6">
        <v>30</v>
      </c>
      <c r="K91" s="6">
        <v>6</v>
      </c>
      <c r="L91" s="6">
        <v>30</v>
      </c>
      <c r="M91" s="6" t="s">
        <v>22</v>
      </c>
      <c r="N91" s="6" t="s">
        <v>287</v>
      </c>
      <c r="O91" s="6" t="s">
        <v>285</v>
      </c>
      <c r="P91" s="6" t="s">
        <v>286</v>
      </c>
      <c r="Q91" s="6"/>
      <c r="R91" s="6"/>
    </row>
    <row r="92" spans="1:18" x14ac:dyDescent="0.25">
      <c r="A92" s="6" t="s">
        <v>0</v>
      </c>
      <c r="B92" s="6" t="s">
        <v>4</v>
      </c>
      <c r="C92" s="6" t="s">
        <v>157</v>
      </c>
      <c r="D92" s="6" t="s">
        <v>158</v>
      </c>
      <c r="E92" s="6" t="s">
        <v>97</v>
      </c>
      <c r="F92" s="6" t="s">
        <v>98</v>
      </c>
      <c r="G92" s="6">
        <v>6</v>
      </c>
      <c r="H92" s="6">
        <v>28</v>
      </c>
      <c r="I92" s="6">
        <v>6</v>
      </c>
      <c r="J92" s="6">
        <v>30</v>
      </c>
      <c r="K92" s="6">
        <v>6</v>
      </c>
      <c r="L92" s="6">
        <v>30</v>
      </c>
      <c r="M92" s="6" t="s">
        <v>21</v>
      </c>
      <c r="N92" s="6" t="s">
        <v>284</v>
      </c>
      <c r="O92" s="6" t="s">
        <v>285</v>
      </c>
      <c r="P92" s="6" t="s">
        <v>296</v>
      </c>
      <c r="Q92" s="6"/>
      <c r="R92" s="6"/>
    </row>
    <row r="93" spans="1:18" x14ac:dyDescent="0.25">
      <c r="A93" s="6" t="s">
        <v>0</v>
      </c>
      <c r="B93" s="6" t="s">
        <v>4</v>
      </c>
      <c r="C93" s="6" t="s">
        <v>157</v>
      </c>
      <c r="D93" s="6" t="s">
        <v>158</v>
      </c>
      <c r="E93" s="6" t="s">
        <v>97</v>
      </c>
      <c r="F93" s="6" t="s">
        <v>98</v>
      </c>
      <c r="G93" s="6">
        <v>6</v>
      </c>
      <c r="H93" s="6">
        <v>28</v>
      </c>
      <c r="I93" s="6">
        <v>6</v>
      </c>
      <c r="J93" s="6">
        <v>30</v>
      </c>
      <c r="K93" s="6">
        <v>6</v>
      </c>
      <c r="L93" s="6">
        <v>30</v>
      </c>
      <c r="M93" s="6" t="s">
        <v>22</v>
      </c>
      <c r="N93" s="6" t="s">
        <v>284</v>
      </c>
      <c r="O93" s="6" t="s">
        <v>285</v>
      </c>
      <c r="P93" s="6" t="s">
        <v>1</v>
      </c>
      <c r="Q93" s="6"/>
      <c r="R93" s="6"/>
    </row>
    <row r="94" spans="1:18" x14ac:dyDescent="0.25">
      <c r="A94" s="6" t="s">
        <v>0</v>
      </c>
      <c r="B94" s="6" t="s">
        <v>4</v>
      </c>
      <c r="C94" s="6" t="s">
        <v>157</v>
      </c>
      <c r="D94" s="6" t="s">
        <v>158</v>
      </c>
      <c r="E94" s="6" t="s">
        <v>97</v>
      </c>
      <c r="F94" s="6" t="s">
        <v>98</v>
      </c>
      <c r="G94" s="6">
        <v>6</v>
      </c>
      <c r="H94" s="6">
        <v>28</v>
      </c>
      <c r="I94" s="6">
        <v>6</v>
      </c>
      <c r="J94" s="6">
        <v>30</v>
      </c>
      <c r="K94" s="6">
        <v>6</v>
      </c>
      <c r="L94" s="6">
        <v>30</v>
      </c>
      <c r="M94" s="6" t="s">
        <v>21</v>
      </c>
      <c r="N94" s="6" t="s">
        <v>287</v>
      </c>
      <c r="O94" s="6" t="s">
        <v>288</v>
      </c>
      <c r="P94" s="6" t="s">
        <v>289</v>
      </c>
      <c r="Q94" s="6"/>
      <c r="R94" s="6"/>
    </row>
    <row r="95" spans="1:18" x14ac:dyDescent="0.25">
      <c r="A95" s="6" t="s">
        <v>0</v>
      </c>
      <c r="B95" s="6" t="s">
        <v>4</v>
      </c>
      <c r="C95" s="6" t="s">
        <v>157</v>
      </c>
      <c r="D95" s="6" t="s">
        <v>158</v>
      </c>
      <c r="E95" s="6" t="s">
        <v>97</v>
      </c>
      <c r="F95" s="6" t="s">
        <v>98</v>
      </c>
      <c r="G95" s="6">
        <v>6</v>
      </c>
      <c r="H95" s="6">
        <v>28</v>
      </c>
      <c r="I95" s="6">
        <v>6</v>
      </c>
      <c r="J95" s="6">
        <v>30</v>
      </c>
      <c r="K95" s="6">
        <v>6</v>
      </c>
      <c r="L95" s="6">
        <v>30</v>
      </c>
      <c r="M95" s="6" t="s">
        <v>22</v>
      </c>
      <c r="N95" s="6" t="s">
        <v>287</v>
      </c>
      <c r="O95" s="6" t="s">
        <v>288</v>
      </c>
      <c r="P95" s="6" t="s">
        <v>289</v>
      </c>
      <c r="Q95" s="6"/>
      <c r="R95" s="6"/>
    </row>
    <row r="96" spans="1:18" x14ac:dyDescent="0.25">
      <c r="A96" s="6" t="s">
        <v>0</v>
      </c>
      <c r="B96" s="6" t="s">
        <v>4</v>
      </c>
      <c r="C96" s="6" t="s">
        <v>157</v>
      </c>
      <c r="D96" s="6" t="s">
        <v>158</v>
      </c>
      <c r="E96" s="6" t="s">
        <v>97</v>
      </c>
      <c r="F96" s="6" t="s">
        <v>98</v>
      </c>
      <c r="G96" s="6">
        <v>6</v>
      </c>
      <c r="H96" s="6">
        <v>28</v>
      </c>
      <c r="I96" s="6">
        <v>6</v>
      </c>
      <c r="J96" s="6">
        <v>30</v>
      </c>
      <c r="K96" s="6">
        <v>6</v>
      </c>
      <c r="L96" s="6">
        <v>30</v>
      </c>
      <c r="M96" s="6" t="s">
        <v>21</v>
      </c>
      <c r="N96" s="6" t="s">
        <v>284</v>
      </c>
      <c r="O96" s="6" t="s">
        <v>288</v>
      </c>
      <c r="P96" s="6" t="s">
        <v>295</v>
      </c>
      <c r="Q96" s="6"/>
      <c r="R96" s="6"/>
    </row>
    <row r="97" spans="1:18" x14ac:dyDescent="0.25">
      <c r="A97" s="6" t="s">
        <v>0</v>
      </c>
      <c r="B97" s="6" t="s">
        <v>4</v>
      </c>
      <c r="C97" s="6" t="s">
        <v>157</v>
      </c>
      <c r="D97" s="6" t="s">
        <v>158</v>
      </c>
      <c r="E97" s="6" t="s">
        <v>97</v>
      </c>
      <c r="F97" s="6" t="s">
        <v>98</v>
      </c>
      <c r="G97" s="6">
        <v>6</v>
      </c>
      <c r="H97" s="6">
        <v>28</v>
      </c>
      <c r="I97" s="6">
        <v>6</v>
      </c>
      <c r="J97" s="6">
        <v>30</v>
      </c>
      <c r="K97" s="6">
        <v>6</v>
      </c>
      <c r="L97" s="6">
        <v>30</v>
      </c>
      <c r="M97" s="6" t="s">
        <v>22</v>
      </c>
      <c r="N97" s="6" t="s">
        <v>284</v>
      </c>
      <c r="O97" s="6" t="s">
        <v>288</v>
      </c>
      <c r="P97" s="6" t="s">
        <v>295</v>
      </c>
      <c r="Q97" s="6"/>
      <c r="R97" s="6"/>
    </row>
    <row r="98" spans="1:18" x14ac:dyDescent="0.25">
      <c r="A98" s="6" t="s">
        <v>0</v>
      </c>
      <c r="B98" s="6" t="s">
        <v>4</v>
      </c>
      <c r="C98" s="6" t="s">
        <v>159</v>
      </c>
      <c r="D98" s="6" t="s">
        <v>160</v>
      </c>
      <c r="E98" s="6" t="s">
        <v>97</v>
      </c>
      <c r="F98" s="6" t="s">
        <v>98</v>
      </c>
      <c r="G98" s="6">
        <v>44</v>
      </c>
      <c r="H98" s="6">
        <v>180</v>
      </c>
      <c r="I98" s="6">
        <v>18</v>
      </c>
      <c r="J98" s="6">
        <v>68</v>
      </c>
      <c r="K98" s="6">
        <v>45</v>
      </c>
      <c r="L98" s="6">
        <v>194</v>
      </c>
      <c r="M98" s="6" t="s">
        <v>21</v>
      </c>
      <c r="N98" s="6" t="s">
        <v>287</v>
      </c>
      <c r="O98" s="6" t="s">
        <v>285</v>
      </c>
      <c r="P98" s="6" t="s">
        <v>293</v>
      </c>
      <c r="Q98" s="6"/>
      <c r="R98" s="6"/>
    </row>
    <row r="99" spans="1:18" x14ac:dyDescent="0.25">
      <c r="A99" s="6" t="s">
        <v>0</v>
      </c>
      <c r="B99" s="6" t="s">
        <v>4</v>
      </c>
      <c r="C99" s="6" t="s">
        <v>159</v>
      </c>
      <c r="D99" s="6" t="s">
        <v>160</v>
      </c>
      <c r="E99" s="6" t="s">
        <v>97</v>
      </c>
      <c r="F99" s="6" t="s">
        <v>98</v>
      </c>
      <c r="G99" s="6">
        <v>44</v>
      </c>
      <c r="H99" s="6">
        <v>180</v>
      </c>
      <c r="I99" s="6">
        <v>18</v>
      </c>
      <c r="J99" s="6">
        <v>68</v>
      </c>
      <c r="K99" s="6">
        <v>45</v>
      </c>
      <c r="L99" s="6">
        <v>194</v>
      </c>
      <c r="M99" s="6" t="s">
        <v>22</v>
      </c>
      <c r="N99" s="6" t="s">
        <v>287</v>
      </c>
      <c r="O99" s="6" t="s">
        <v>285</v>
      </c>
      <c r="P99" s="6" t="s">
        <v>286</v>
      </c>
      <c r="Q99" s="6"/>
      <c r="R99" s="6"/>
    </row>
    <row r="100" spans="1:18" x14ac:dyDescent="0.25">
      <c r="A100" s="6" t="s">
        <v>0</v>
      </c>
      <c r="B100" s="6" t="s">
        <v>4</v>
      </c>
      <c r="C100" s="6" t="s">
        <v>159</v>
      </c>
      <c r="D100" s="6" t="s">
        <v>160</v>
      </c>
      <c r="E100" s="6" t="s">
        <v>97</v>
      </c>
      <c r="F100" s="6" t="s">
        <v>98</v>
      </c>
      <c r="G100" s="6">
        <v>44</v>
      </c>
      <c r="H100" s="6">
        <v>180</v>
      </c>
      <c r="I100" s="6">
        <v>18</v>
      </c>
      <c r="J100" s="6">
        <v>68</v>
      </c>
      <c r="K100" s="6">
        <v>45</v>
      </c>
      <c r="L100" s="6">
        <v>194</v>
      </c>
      <c r="M100" s="6" t="s">
        <v>21</v>
      </c>
      <c r="N100" s="6" t="s">
        <v>284</v>
      </c>
      <c r="O100" s="6" t="s">
        <v>285</v>
      </c>
      <c r="P100" s="6" t="s">
        <v>286</v>
      </c>
      <c r="Q100" s="6"/>
      <c r="R100" s="6"/>
    </row>
    <row r="101" spans="1:18" x14ac:dyDescent="0.25">
      <c r="A101" s="6" t="s">
        <v>0</v>
      </c>
      <c r="B101" s="6" t="s">
        <v>4</v>
      </c>
      <c r="C101" s="6" t="s">
        <v>159</v>
      </c>
      <c r="D101" s="6" t="s">
        <v>160</v>
      </c>
      <c r="E101" s="6" t="s">
        <v>97</v>
      </c>
      <c r="F101" s="6" t="s">
        <v>98</v>
      </c>
      <c r="G101" s="6">
        <v>44</v>
      </c>
      <c r="H101" s="6">
        <v>180</v>
      </c>
      <c r="I101" s="6">
        <v>18</v>
      </c>
      <c r="J101" s="6">
        <v>68</v>
      </c>
      <c r="K101" s="6">
        <v>45</v>
      </c>
      <c r="L101" s="6">
        <v>194</v>
      </c>
      <c r="M101" s="6" t="s">
        <v>22</v>
      </c>
      <c r="N101" s="6" t="s">
        <v>284</v>
      </c>
      <c r="O101" s="6" t="s">
        <v>285</v>
      </c>
      <c r="P101" s="6" t="s">
        <v>292</v>
      </c>
      <c r="Q101" s="6"/>
      <c r="R101" s="6"/>
    </row>
    <row r="102" spans="1:18" x14ac:dyDescent="0.25">
      <c r="A102" s="6" t="s">
        <v>0</v>
      </c>
      <c r="B102" s="6" t="s">
        <v>4</v>
      </c>
      <c r="C102" s="6" t="s">
        <v>159</v>
      </c>
      <c r="D102" s="6" t="s">
        <v>160</v>
      </c>
      <c r="E102" s="6" t="s">
        <v>97</v>
      </c>
      <c r="F102" s="6" t="s">
        <v>98</v>
      </c>
      <c r="G102" s="6">
        <v>44</v>
      </c>
      <c r="H102" s="6">
        <v>180</v>
      </c>
      <c r="I102" s="6">
        <v>18</v>
      </c>
      <c r="J102" s="6">
        <v>68</v>
      </c>
      <c r="K102" s="6">
        <v>45</v>
      </c>
      <c r="L102" s="6">
        <v>194</v>
      </c>
      <c r="M102" s="6" t="s">
        <v>21</v>
      </c>
      <c r="N102" s="6" t="s">
        <v>287</v>
      </c>
      <c r="O102" s="6" t="s">
        <v>288</v>
      </c>
      <c r="P102" s="6" t="s">
        <v>289</v>
      </c>
      <c r="Q102" s="6"/>
      <c r="R102" s="6"/>
    </row>
    <row r="103" spans="1:18" x14ac:dyDescent="0.25">
      <c r="A103" s="6" t="s">
        <v>0</v>
      </c>
      <c r="B103" s="6" t="s">
        <v>4</v>
      </c>
      <c r="C103" s="6" t="s">
        <v>159</v>
      </c>
      <c r="D103" s="6" t="s">
        <v>160</v>
      </c>
      <c r="E103" s="6" t="s">
        <v>97</v>
      </c>
      <c r="F103" s="6" t="s">
        <v>98</v>
      </c>
      <c r="G103" s="6">
        <v>44</v>
      </c>
      <c r="H103" s="6">
        <v>180</v>
      </c>
      <c r="I103" s="6">
        <v>18</v>
      </c>
      <c r="J103" s="6">
        <v>68</v>
      </c>
      <c r="K103" s="6">
        <v>45</v>
      </c>
      <c r="L103" s="6">
        <v>194</v>
      </c>
      <c r="M103" s="6" t="s">
        <v>22</v>
      </c>
      <c r="N103" s="6" t="s">
        <v>287</v>
      </c>
      <c r="O103" s="6" t="s">
        <v>288</v>
      </c>
      <c r="P103" s="6" t="s">
        <v>286</v>
      </c>
      <c r="Q103" s="6"/>
      <c r="R103" s="6"/>
    </row>
    <row r="104" spans="1:18" x14ac:dyDescent="0.25">
      <c r="A104" s="6" t="s">
        <v>0</v>
      </c>
      <c r="B104" s="6" t="s">
        <v>4</v>
      </c>
      <c r="C104" s="6" t="s">
        <v>159</v>
      </c>
      <c r="D104" s="6" t="s">
        <v>160</v>
      </c>
      <c r="E104" s="6" t="s">
        <v>97</v>
      </c>
      <c r="F104" s="6" t="s">
        <v>98</v>
      </c>
      <c r="G104" s="6">
        <v>44</v>
      </c>
      <c r="H104" s="6">
        <v>180</v>
      </c>
      <c r="I104" s="6">
        <v>18</v>
      </c>
      <c r="J104" s="6">
        <v>68</v>
      </c>
      <c r="K104" s="6">
        <v>45</v>
      </c>
      <c r="L104" s="6">
        <v>194</v>
      </c>
      <c r="M104" s="6" t="s">
        <v>21</v>
      </c>
      <c r="N104" s="6" t="s">
        <v>284</v>
      </c>
      <c r="O104" s="6" t="s">
        <v>288</v>
      </c>
      <c r="P104" s="6" t="s">
        <v>286</v>
      </c>
      <c r="Q104" s="6"/>
      <c r="R104" s="6"/>
    </row>
    <row r="105" spans="1:18" x14ac:dyDescent="0.25">
      <c r="A105" s="6" t="s">
        <v>0</v>
      </c>
      <c r="B105" s="6" t="s">
        <v>4</v>
      </c>
      <c r="C105" s="6" t="s">
        <v>159</v>
      </c>
      <c r="D105" s="6" t="s">
        <v>160</v>
      </c>
      <c r="E105" s="6" t="s">
        <v>97</v>
      </c>
      <c r="F105" s="6" t="s">
        <v>98</v>
      </c>
      <c r="G105" s="6">
        <v>44</v>
      </c>
      <c r="H105" s="6">
        <v>180</v>
      </c>
      <c r="I105" s="6">
        <v>18</v>
      </c>
      <c r="J105" s="6">
        <v>68</v>
      </c>
      <c r="K105" s="6">
        <v>45</v>
      </c>
      <c r="L105" s="6">
        <v>194</v>
      </c>
      <c r="M105" s="6" t="s">
        <v>22</v>
      </c>
      <c r="N105" s="6" t="s">
        <v>284</v>
      </c>
      <c r="O105" s="6" t="s">
        <v>288</v>
      </c>
      <c r="P105" s="6" t="s">
        <v>292</v>
      </c>
      <c r="Q105" s="6"/>
      <c r="R105" s="6"/>
    </row>
    <row r="106" spans="1:18" x14ac:dyDescent="0.25">
      <c r="A106" s="6" t="s">
        <v>0</v>
      </c>
      <c r="B106" s="6" t="s">
        <v>4</v>
      </c>
      <c r="C106" s="6" t="s">
        <v>161</v>
      </c>
      <c r="D106" s="6" t="s">
        <v>162</v>
      </c>
      <c r="E106" s="6" t="s">
        <v>97</v>
      </c>
      <c r="F106" s="6" t="s">
        <v>98</v>
      </c>
      <c r="G106" s="6">
        <v>163</v>
      </c>
      <c r="H106" s="6">
        <v>712</v>
      </c>
      <c r="I106" s="6">
        <v>84</v>
      </c>
      <c r="J106" s="6">
        <v>452</v>
      </c>
      <c r="K106" s="6">
        <v>140</v>
      </c>
      <c r="L106" s="6">
        <v>707</v>
      </c>
      <c r="M106" s="6" t="s">
        <v>21</v>
      </c>
      <c r="N106" s="6" t="s">
        <v>287</v>
      </c>
      <c r="O106" s="6" t="s">
        <v>285</v>
      </c>
      <c r="P106" s="6" t="s">
        <v>295</v>
      </c>
      <c r="Q106" s="6"/>
      <c r="R106" s="6"/>
    </row>
    <row r="107" spans="1:18" x14ac:dyDescent="0.25">
      <c r="A107" s="6" t="s">
        <v>0</v>
      </c>
      <c r="B107" s="6" t="s">
        <v>4</v>
      </c>
      <c r="C107" s="6" t="s">
        <v>161</v>
      </c>
      <c r="D107" s="6" t="s">
        <v>162</v>
      </c>
      <c r="E107" s="6" t="s">
        <v>97</v>
      </c>
      <c r="F107" s="6" t="s">
        <v>98</v>
      </c>
      <c r="G107" s="6">
        <v>163</v>
      </c>
      <c r="H107" s="6">
        <v>712</v>
      </c>
      <c r="I107" s="6">
        <v>84</v>
      </c>
      <c r="J107" s="6">
        <v>452</v>
      </c>
      <c r="K107" s="6">
        <v>140</v>
      </c>
      <c r="L107" s="6">
        <v>707</v>
      </c>
      <c r="M107" s="6" t="s">
        <v>22</v>
      </c>
      <c r="N107" s="6" t="s">
        <v>287</v>
      </c>
      <c r="O107" s="6" t="s">
        <v>285</v>
      </c>
      <c r="P107" s="6" t="s">
        <v>286</v>
      </c>
      <c r="Q107" s="6"/>
      <c r="R107" s="6"/>
    </row>
    <row r="108" spans="1:18" x14ac:dyDescent="0.25">
      <c r="A108" s="6" t="s">
        <v>0</v>
      </c>
      <c r="B108" s="6" t="s">
        <v>4</v>
      </c>
      <c r="C108" s="6" t="s">
        <v>161</v>
      </c>
      <c r="D108" s="6" t="s">
        <v>162</v>
      </c>
      <c r="E108" s="6" t="s">
        <v>97</v>
      </c>
      <c r="F108" s="6" t="s">
        <v>98</v>
      </c>
      <c r="G108" s="6">
        <v>163</v>
      </c>
      <c r="H108" s="6">
        <v>712</v>
      </c>
      <c r="I108" s="6">
        <v>84</v>
      </c>
      <c r="J108" s="6">
        <v>452</v>
      </c>
      <c r="K108" s="6">
        <v>140</v>
      </c>
      <c r="L108" s="6">
        <v>707</v>
      </c>
      <c r="M108" s="6" t="s">
        <v>21</v>
      </c>
      <c r="N108" s="6" t="s">
        <v>284</v>
      </c>
      <c r="O108" s="6" t="s">
        <v>285</v>
      </c>
      <c r="P108" s="6" t="s">
        <v>294</v>
      </c>
      <c r="Q108" s="6"/>
      <c r="R108" s="6"/>
    </row>
    <row r="109" spans="1:18" x14ac:dyDescent="0.25">
      <c r="A109" s="6" t="s">
        <v>0</v>
      </c>
      <c r="B109" s="6" t="s">
        <v>4</v>
      </c>
      <c r="C109" s="6" t="s">
        <v>161</v>
      </c>
      <c r="D109" s="6" t="s">
        <v>162</v>
      </c>
      <c r="E109" s="6" t="s">
        <v>97</v>
      </c>
      <c r="F109" s="6" t="s">
        <v>98</v>
      </c>
      <c r="G109" s="6">
        <v>163</v>
      </c>
      <c r="H109" s="6">
        <v>712</v>
      </c>
      <c r="I109" s="6">
        <v>84</v>
      </c>
      <c r="J109" s="6">
        <v>452</v>
      </c>
      <c r="K109" s="6">
        <v>140</v>
      </c>
      <c r="L109" s="6">
        <v>707</v>
      </c>
      <c r="M109" s="6" t="s">
        <v>22</v>
      </c>
      <c r="N109" s="6" t="s">
        <v>284</v>
      </c>
      <c r="O109" s="6" t="s">
        <v>285</v>
      </c>
      <c r="P109" s="6" t="s">
        <v>291</v>
      </c>
      <c r="Q109" s="6"/>
      <c r="R109" s="6"/>
    </row>
    <row r="110" spans="1:18" x14ac:dyDescent="0.25">
      <c r="A110" s="6" t="s">
        <v>0</v>
      </c>
      <c r="B110" s="6" t="s">
        <v>4</v>
      </c>
      <c r="C110" s="6" t="s">
        <v>161</v>
      </c>
      <c r="D110" s="6" t="s">
        <v>162</v>
      </c>
      <c r="E110" s="6" t="s">
        <v>97</v>
      </c>
      <c r="F110" s="6" t="s">
        <v>98</v>
      </c>
      <c r="G110" s="6">
        <v>163</v>
      </c>
      <c r="H110" s="6">
        <v>712</v>
      </c>
      <c r="I110" s="6">
        <v>84</v>
      </c>
      <c r="J110" s="6">
        <v>452</v>
      </c>
      <c r="K110" s="6">
        <v>140</v>
      </c>
      <c r="L110" s="6">
        <v>707</v>
      </c>
      <c r="M110" s="6" t="s">
        <v>21</v>
      </c>
      <c r="N110" s="6" t="s">
        <v>287</v>
      </c>
      <c r="O110" s="6" t="s">
        <v>288</v>
      </c>
      <c r="P110" s="6" t="s">
        <v>289</v>
      </c>
      <c r="Q110" s="6"/>
      <c r="R110" s="6"/>
    </row>
    <row r="111" spans="1:18" x14ac:dyDescent="0.25">
      <c r="A111" s="6" t="s">
        <v>0</v>
      </c>
      <c r="B111" s="6" t="s">
        <v>4</v>
      </c>
      <c r="C111" s="6" t="s">
        <v>161</v>
      </c>
      <c r="D111" s="6" t="s">
        <v>162</v>
      </c>
      <c r="E111" s="6" t="s">
        <v>97</v>
      </c>
      <c r="F111" s="6" t="s">
        <v>98</v>
      </c>
      <c r="G111" s="6">
        <v>163</v>
      </c>
      <c r="H111" s="6">
        <v>712</v>
      </c>
      <c r="I111" s="6">
        <v>84</v>
      </c>
      <c r="J111" s="6">
        <v>452</v>
      </c>
      <c r="K111" s="6">
        <v>140</v>
      </c>
      <c r="L111" s="6">
        <v>707</v>
      </c>
      <c r="M111" s="6" t="s">
        <v>22</v>
      </c>
      <c r="N111" s="6" t="s">
        <v>287</v>
      </c>
      <c r="O111" s="6" t="s">
        <v>288</v>
      </c>
      <c r="P111" s="6" t="s">
        <v>289</v>
      </c>
      <c r="Q111" s="6"/>
      <c r="R111" s="6"/>
    </row>
    <row r="112" spans="1:18" x14ac:dyDescent="0.25">
      <c r="A112" s="6" t="s">
        <v>0</v>
      </c>
      <c r="B112" s="6" t="s">
        <v>4</v>
      </c>
      <c r="C112" s="6" t="s">
        <v>161</v>
      </c>
      <c r="D112" s="6" t="s">
        <v>162</v>
      </c>
      <c r="E112" s="6" t="s">
        <v>97</v>
      </c>
      <c r="F112" s="6" t="s">
        <v>98</v>
      </c>
      <c r="G112" s="6">
        <v>163</v>
      </c>
      <c r="H112" s="6">
        <v>712</v>
      </c>
      <c r="I112" s="6">
        <v>84</v>
      </c>
      <c r="J112" s="6">
        <v>452</v>
      </c>
      <c r="K112" s="6">
        <v>140</v>
      </c>
      <c r="L112" s="6">
        <v>707</v>
      </c>
      <c r="M112" s="6" t="s">
        <v>21</v>
      </c>
      <c r="N112" s="6" t="s">
        <v>284</v>
      </c>
      <c r="O112" s="6" t="s">
        <v>288</v>
      </c>
      <c r="P112" s="6" t="s">
        <v>295</v>
      </c>
      <c r="Q112" s="6"/>
      <c r="R112" s="6"/>
    </row>
    <row r="113" spans="1:18" x14ac:dyDescent="0.25">
      <c r="A113" s="6" t="s">
        <v>0</v>
      </c>
      <c r="B113" s="6" t="s">
        <v>4</v>
      </c>
      <c r="C113" s="6" t="s">
        <v>161</v>
      </c>
      <c r="D113" s="6" t="s">
        <v>162</v>
      </c>
      <c r="E113" s="6" t="s">
        <v>97</v>
      </c>
      <c r="F113" s="6" t="s">
        <v>98</v>
      </c>
      <c r="G113" s="6">
        <v>163</v>
      </c>
      <c r="H113" s="6">
        <v>712</v>
      </c>
      <c r="I113" s="6">
        <v>84</v>
      </c>
      <c r="J113" s="6">
        <v>452</v>
      </c>
      <c r="K113" s="6">
        <v>140</v>
      </c>
      <c r="L113" s="6">
        <v>707</v>
      </c>
      <c r="M113" s="6" t="s">
        <v>22</v>
      </c>
      <c r="N113" s="6" t="s">
        <v>284</v>
      </c>
      <c r="O113" s="6" t="s">
        <v>288</v>
      </c>
      <c r="P113" s="6" t="s">
        <v>291</v>
      </c>
      <c r="Q113" s="6"/>
      <c r="R113" s="6"/>
    </row>
    <row r="114" spans="1:18" x14ac:dyDescent="0.25">
      <c r="A114" s="6" t="s">
        <v>0</v>
      </c>
      <c r="B114" s="6" t="s">
        <v>4</v>
      </c>
      <c r="C114" s="6" t="s">
        <v>163</v>
      </c>
      <c r="D114" s="6" t="s">
        <v>164</v>
      </c>
      <c r="E114" s="6" t="s">
        <v>97</v>
      </c>
      <c r="F114" s="6" t="s">
        <v>98</v>
      </c>
      <c r="G114" s="6">
        <v>107</v>
      </c>
      <c r="H114" s="6">
        <v>584</v>
      </c>
      <c r="I114" s="6">
        <v>30</v>
      </c>
      <c r="J114" s="6">
        <v>174</v>
      </c>
      <c r="K114" s="6">
        <v>108</v>
      </c>
      <c r="L114" s="6">
        <v>605</v>
      </c>
      <c r="M114" s="6" t="s">
        <v>21</v>
      </c>
      <c r="N114" s="6" t="s">
        <v>287</v>
      </c>
      <c r="O114" s="6" t="s">
        <v>285</v>
      </c>
      <c r="P114" s="6" t="s">
        <v>295</v>
      </c>
      <c r="Q114" s="6"/>
      <c r="R114" s="6"/>
    </row>
    <row r="115" spans="1:18" x14ac:dyDescent="0.25">
      <c r="A115" s="6" t="s">
        <v>0</v>
      </c>
      <c r="B115" s="6" t="s">
        <v>4</v>
      </c>
      <c r="C115" s="6" t="s">
        <v>163</v>
      </c>
      <c r="D115" s="6" t="s">
        <v>164</v>
      </c>
      <c r="E115" s="6" t="s">
        <v>97</v>
      </c>
      <c r="F115" s="6" t="s">
        <v>98</v>
      </c>
      <c r="G115" s="6">
        <v>107</v>
      </c>
      <c r="H115" s="6">
        <v>584</v>
      </c>
      <c r="I115" s="6">
        <v>30</v>
      </c>
      <c r="J115" s="6">
        <v>174</v>
      </c>
      <c r="K115" s="6">
        <v>108</v>
      </c>
      <c r="L115" s="6">
        <v>605</v>
      </c>
      <c r="M115" s="6" t="s">
        <v>22</v>
      </c>
      <c r="N115" s="6" t="s">
        <v>287</v>
      </c>
      <c r="O115" s="6" t="s">
        <v>285</v>
      </c>
      <c r="P115" s="6" t="s">
        <v>291</v>
      </c>
      <c r="Q115" s="6"/>
      <c r="R115" s="6"/>
    </row>
    <row r="116" spans="1:18" x14ac:dyDescent="0.25">
      <c r="A116" s="6" t="s">
        <v>0</v>
      </c>
      <c r="B116" s="6" t="s">
        <v>4</v>
      </c>
      <c r="C116" s="6" t="s">
        <v>163</v>
      </c>
      <c r="D116" s="6" t="s">
        <v>164</v>
      </c>
      <c r="E116" s="6" t="s">
        <v>97</v>
      </c>
      <c r="F116" s="6" t="s">
        <v>98</v>
      </c>
      <c r="G116" s="6">
        <v>107</v>
      </c>
      <c r="H116" s="6">
        <v>584</v>
      </c>
      <c r="I116" s="6">
        <v>30</v>
      </c>
      <c r="J116" s="6">
        <v>174</v>
      </c>
      <c r="K116" s="6">
        <v>108</v>
      </c>
      <c r="L116" s="6">
        <v>605</v>
      </c>
      <c r="M116" s="6" t="s">
        <v>21</v>
      </c>
      <c r="N116" s="6" t="s">
        <v>284</v>
      </c>
      <c r="O116" s="6" t="s">
        <v>285</v>
      </c>
      <c r="P116" s="6" t="s">
        <v>292</v>
      </c>
      <c r="Q116" s="6"/>
      <c r="R116" s="6"/>
    </row>
    <row r="117" spans="1:18" x14ac:dyDescent="0.25">
      <c r="A117" s="6" t="s">
        <v>0</v>
      </c>
      <c r="B117" s="6" t="s">
        <v>4</v>
      </c>
      <c r="C117" s="6" t="s">
        <v>163</v>
      </c>
      <c r="D117" s="6" t="s">
        <v>164</v>
      </c>
      <c r="E117" s="6" t="s">
        <v>97</v>
      </c>
      <c r="F117" s="6" t="s">
        <v>98</v>
      </c>
      <c r="G117" s="6">
        <v>107</v>
      </c>
      <c r="H117" s="6">
        <v>584</v>
      </c>
      <c r="I117" s="6">
        <v>30</v>
      </c>
      <c r="J117" s="6">
        <v>174</v>
      </c>
      <c r="K117" s="6">
        <v>108</v>
      </c>
      <c r="L117" s="6">
        <v>605</v>
      </c>
      <c r="M117" s="6" t="s">
        <v>22</v>
      </c>
      <c r="N117" s="6" t="s">
        <v>284</v>
      </c>
      <c r="O117" s="6" t="s">
        <v>285</v>
      </c>
      <c r="P117" s="6" t="s">
        <v>286</v>
      </c>
      <c r="Q117" s="6"/>
      <c r="R117" s="6"/>
    </row>
    <row r="118" spans="1:18" x14ac:dyDescent="0.25">
      <c r="A118" s="6" t="s">
        <v>0</v>
      </c>
      <c r="B118" s="6" t="s">
        <v>4</v>
      </c>
      <c r="C118" s="6" t="s">
        <v>163</v>
      </c>
      <c r="D118" s="6" t="s">
        <v>164</v>
      </c>
      <c r="E118" s="6" t="s">
        <v>97</v>
      </c>
      <c r="F118" s="6" t="s">
        <v>98</v>
      </c>
      <c r="G118" s="6">
        <v>107</v>
      </c>
      <c r="H118" s="6">
        <v>584</v>
      </c>
      <c r="I118" s="6">
        <v>30</v>
      </c>
      <c r="J118" s="6">
        <v>174</v>
      </c>
      <c r="K118" s="6">
        <v>108</v>
      </c>
      <c r="L118" s="6">
        <v>605</v>
      </c>
      <c r="M118" s="6" t="s">
        <v>21</v>
      </c>
      <c r="N118" s="6" t="s">
        <v>287</v>
      </c>
      <c r="O118" s="6" t="s">
        <v>288</v>
      </c>
      <c r="P118" s="6" t="s">
        <v>295</v>
      </c>
      <c r="Q118" s="6"/>
      <c r="R118" s="6"/>
    </row>
    <row r="119" spans="1:18" x14ac:dyDescent="0.25">
      <c r="A119" s="6" t="s">
        <v>0</v>
      </c>
      <c r="B119" s="6" t="s">
        <v>4</v>
      </c>
      <c r="C119" s="6" t="s">
        <v>163</v>
      </c>
      <c r="D119" s="6" t="s">
        <v>164</v>
      </c>
      <c r="E119" s="6" t="s">
        <v>97</v>
      </c>
      <c r="F119" s="6" t="s">
        <v>98</v>
      </c>
      <c r="G119" s="6">
        <v>107</v>
      </c>
      <c r="H119" s="6">
        <v>584</v>
      </c>
      <c r="I119" s="6">
        <v>30</v>
      </c>
      <c r="J119" s="6">
        <v>174</v>
      </c>
      <c r="K119" s="6">
        <v>108</v>
      </c>
      <c r="L119" s="6">
        <v>605</v>
      </c>
      <c r="M119" s="6" t="s">
        <v>22</v>
      </c>
      <c r="N119" s="6" t="s">
        <v>287</v>
      </c>
      <c r="O119" s="6" t="s">
        <v>288</v>
      </c>
      <c r="P119" s="6" t="s">
        <v>289</v>
      </c>
      <c r="Q119" s="6"/>
      <c r="R119" s="6"/>
    </row>
    <row r="120" spans="1:18" x14ac:dyDescent="0.25">
      <c r="A120" s="6" t="s">
        <v>0</v>
      </c>
      <c r="B120" s="6" t="s">
        <v>4</v>
      </c>
      <c r="C120" s="6" t="s">
        <v>163</v>
      </c>
      <c r="D120" s="6" t="s">
        <v>164</v>
      </c>
      <c r="E120" s="6" t="s">
        <v>97</v>
      </c>
      <c r="F120" s="6" t="s">
        <v>98</v>
      </c>
      <c r="G120" s="6">
        <v>107</v>
      </c>
      <c r="H120" s="6">
        <v>584</v>
      </c>
      <c r="I120" s="6">
        <v>30</v>
      </c>
      <c r="J120" s="6">
        <v>174</v>
      </c>
      <c r="K120" s="6">
        <v>108</v>
      </c>
      <c r="L120" s="6">
        <v>605</v>
      </c>
      <c r="M120" s="6" t="s">
        <v>21</v>
      </c>
      <c r="N120" s="6" t="s">
        <v>284</v>
      </c>
      <c r="O120" s="6" t="s">
        <v>288</v>
      </c>
      <c r="P120" s="6" t="s">
        <v>292</v>
      </c>
      <c r="Q120" s="6"/>
      <c r="R120" s="6"/>
    </row>
    <row r="121" spans="1:18" x14ac:dyDescent="0.25">
      <c r="A121" s="6" t="s">
        <v>0</v>
      </c>
      <c r="B121" s="6" t="s">
        <v>4</v>
      </c>
      <c r="C121" s="6" t="s">
        <v>163</v>
      </c>
      <c r="D121" s="6" t="s">
        <v>164</v>
      </c>
      <c r="E121" s="6" t="s">
        <v>97</v>
      </c>
      <c r="F121" s="6" t="s">
        <v>98</v>
      </c>
      <c r="G121" s="6">
        <v>107</v>
      </c>
      <c r="H121" s="6">
        <v>584</v>
      </c>
      <c r="I121" s="6">
        <v>30</v>
      </c>
      <c r="J121" s="6">
        <v>174</v>
      </c>
      <c r="K121" s="6">
        <v>108</v>
      </c>
      <c r="L121" s="6">
        <v>605</v>
      </c>
      <c r="M121" s="6" t="s">
        <v>22</v>
      </c>
      <c r="N121" s="6" t="s">
        <v>284</v>
      </c>
      <c r="O121" s="6" t="s">
        <v>288</v>
      </c>
      <c r="P121" s="6" t="s">
        <v>286</v>
      </c>
      <c r="Q121" s="6"/>
      <c r="R121" s="6"/>
    </row>
    <row r="122" spans="1:18" x14ac:dyDescent="0.25">
      <c r="A122" s="6" t="s">
        <v>0</v>
      </c>
      <c r="B122" s="6" t="s">
        <v>4</v>
      </c>
      <c r="C122" s="6" t="s">
        <v>165</v>
      </c>
      <c r="D122" s="6" t="s">
        <v>166</v>
      </c>
      <c r="E122" s="6" t="s">
        <v>97</v>
      </c>
      <c r="F122" s="6" t="s">
        <v>98</v>
      </c>
      <c r="G122" s="6">
        <v>72</v>
      </c>
      <c r="H122" s="6">
        <v>333</v>
      </c>
      <c r="I122" s="6">
        <v>72</v>
      </c>
      <c r="J122" s="6">
        <v>332</v>
      </c>
      <c r="K122" s="6">
        <v>72</v>
      </c>
      <c r="L122" s="6">
        <v>332</v>
      </c>
      <c r="M122" s="6" t="s">
        <v>21</v>
      </c>
      <c r="N122" s="6" t="s">
        <v>287</v>
      </c>
      <c r="O122" s="6" t="s">
        <v>285</v>
      </c>
      <c r="P122" s="6" t="s">
        <v>286</v>
      </c>
      <c r="Q122" s="6"/>
      <c r="R122" s="6"/>
    </row>
    <row r="123" spans="1:18" x14ac:dyDescent="0.25">
      <c r="A123" s="6" t="s">
        <v>0</v>
      </c>
      <c r="B123" s="6" t="s">
        <v>4</v>
      </c>
      <c r="C123" s="6" t="s">
        <v>165</v>
      </c>
      <c r="D123" s="6" t="s">
        <v>166</v>
      </c>
      <c r="E123" s="6" t="s">
        <v>97</v>
      </c>
      <c r="F123" s="6" t="s">
        <v>98</v>
      </c>
      <c r="G123" s="6">
        <v>72</v>
      </c>
      <c r="H123" s="6">
        <v>333</v>
      </c>
      <c r="I123" s="6">
        <v>72</v>
      </c>
      <c r="J123" s="6">
        <v>332</v>
      </c>
      <c r="K123" s="6">
        <v>72</v>
      </c>
      <c r="L123" s="6">
        <v>332</v>
      </c>
      <c r="M123" s="6" t="s">
        <v>22</v>
      </c>
      <c r="N123" s="6" t="s">
        <v>287</v>
      </c>
      <c r="O123" s="6" t="s">
        <v>285</v>
      </c>
      <c r="P123" s="6" t="s">
        <v>286</v>
      </c>
      <c r="Q123" s="6"/>
      <c r="R123" s="6"/>
    </row>
    <row r="124" spans="1:18" x14ac:dyDescent="0.25">
      <c r="A124" s="6" t="s">
        <v>0</v>
      </c>
      <c r="B124" s="6" t="s">
        <v>4</v>
      </c>
      <c r="C124" s="6" t="s">
        <v>165</v>
      </c>
      <c r="D124" s="6" t="s">
        <v>166</v>
      </c>
      <c r="E124" s="6" t="s">
        <v>97</v>
      </c>
      <c r="F124" s="6" t="s">
        <v>98</v>
      </c>
      <c r="G124" s="6">
        <v>72</v>
      </c>
      <c r="H124" s="6">
        <v>333</v>
      </c>
      <c r="I124" s="6">
        <v>72</v>
      </c>
      <c r="J124" s="6">
        <v>332</v>
      </c>
      <c r="K124" s="6">
        <v>72</v>
      </c>
      <c r="L124" s="6">
        <v>332</v>
      </c>
      <c r="M124" s="6" t="s">
        <v>21</v>
      </c>
      <c r="N124" s="6" t="s">
        <v>284</v>
      </c>
      <c r="O124" s="6" t="s">
        <v>285</v>
      </c>
      <c r="P124" s="6" t="s">
        <v>296</v>
      </c>
      <c r="Q124" s="6"/>
      <c r="R124" s="6"/>
    </row>
    <row r="125" spans="1:18" x14ac:dyDescent="0.25">
      <c r="A125" s="6" t="s">
        <v>0</v>
      </c>
      <c r="B125" s="6" t="s">
        <v>4</v>
      </c>
      <c r="C125" s="6" t="s">
        <v>165</v>
      </c>
      <c r="D125" s="6" t="s">
        <v>166</v>
      </c>
      <c r="E125" s="6" t="s">
        <v>97</v>
      </c>
      <c r="F125" s="6" t="s">
        <v>98</v>
      </c>
      <c r="G125" s="6">
        <v>72</v>
      </c>
      <c r="H125" s="6">
        <v>333</v>
      </c>
      <c r="I125" s="6">
        <v>72</v>
      </c>
      <c r="J125" s="6">
        <v>332</v>
      </c>
      <c r="K125" s="6">
        <v>72</v>
      </c>
      <c r="L125" s="6">
        <v>332</v>
      </c>
      <c r="M125" s="6" t="s">
        <v>22</v>
      </c>
      <c r="N125" s="6" t="s">
        <v>284</v>
      </c>
      <c r="O125" s="6" t="s">
        <v>285</v>
      </c>
      <c r="P125" s="6" t="s">
        <v>294</v>
      </c>
      <c r="Q125" s="6"/>
      <c r="R125" s="6"/>
    </row>
    <row r="126" spans="1:18" x14ac:dyDescent="0.25">
      <c r="A126" s="6" t="s">
        <v>0</v>
      </c>
      <c r="B126" s="6" t="s">
        <v>4</v>
      </c>
      <c r="C126" s="6" t="s">
        <v>165</v>
      </c>
      <c r="D126" s="6" t="s">
        <v>166</v>
      </c>
      <c r="E126" s="6" t="s">
        <v>97</v>
      </c>
      <c r="F126" s="6" t="s">
        <v>98</v>
      </c>
      <c r="G126" s="6">
        <v>72</v>
      </c>
      <c r="H126" s="6">
        <v>333</v>
      </c>
      <c r="I126" s="6">
        <v>72</v>
      </c>
      <c r="J126" s="6">
        <v>332</v>
      </c>
      <c r="K126" s="6">
        <v>72</v>
      </c>
      <c r="L126" s="6">
        <v>332</v>
      </c>
      <c r="M126" s="6" t="s">
        <v>21</v>
      </c>
      <c r="N126" s="6" t="s">
        <v>287</v>
      </c>
      <c r="O126" s="6" t="s">
        <v>288</v>
      </c>
      <c r="P126" s="6" t="s">
        <v>289</v>
      </c>
      <c r="Q126" s="6"/>
      <c r="R126" s="6"/>
    </row>
    <row r="127" spans="1:18" x14ac:dyDescent="0.25">
      <c r="A127" s="6" t="s">
        <v>0</v>
      </c>
      <c r="B127" s="6" t="s">
        <v>4</v>
      </c>
      <c r="C127" s="6" t="s">
        <v>165</v>
      </c>
      <c r="D127" s="6" t="s">
        <v>166</v>
      </c>
      <c r="E127" s="6" t="s">
        <v>97</v>
      </c>
      <c r="F127" s="6" t="s">
        <v>98</v>
      </c>
      <c r="G127" s="6">
        <v>72</v>
      </c>
      <c r="H127" s="6">
        <v>333</v>
      </c>
      <c r="I127" s="6">
        <v>72</v>
      </c>
      <c r="J127" s="6">
        <v>332</v>
      </c>
      <c r="K127" s="6">
        <v>72</v>
      </c>
      <c r="L127" s="6">
        <v>332</v>
      </c>
      <c r="M127" s="6" t="s">
        <v>22</v>
      </c>
      <c r="N127" s="6" t="s">
        <v>287</v>
      </c>
      <c r="O127" s="6" t="s">
        <v>288</v>
      </c>
      <c r="P127" s="6" t="s">
        <v>289</v>
      </c>
      <c r="Q127" s="6"/>
      <c r="R127" s="6"/>
    </row>
    <row r="128" spans="1:18" x14ac:dyDescent="0.25">
      <c r="A128" s="6" t="s">
        <v>0</v>
      </c>
      <c r="B128" s="6" t="s">
        <v>4</v>
      </c>
      <c r="C128" s="6" t="s">
        <v>165</v>
      </c>
      <c r="D128" s="6" t="s">
        <v>166</v>
      </c>
      <c r="E128" s="6" t="s">
        <v>97</v>
      </c>
      <c r="F128" s="6" t="s">
        <v>98</v>
      </c>
      <c r="G128" s="6">
        <v>72</v>
      </c>
      <c r="H128" s="6">
        <v>333</v>
      </c>
      <c r="I128" s="6">
        <v>72</v>
      </c>
      <c r="J128" s="6">
        <v>332</v>
      </c>
      <c r="K128" s="6">
        <v>72</v>
      </c>
      <c r="L128" s="6">
        <v>332</v>
      </c>
      <c r="M128" s="6" t="s">
        <v>21</v>
      </c>
      <c r="N128" s="6" t="s">
        <v>284</v>
      </c>
      <c r="O128" s="6" t="s">
        <v>288</v>
      </c>
      <c r="P128" s="6" t="s">
        <v>295</v>
      </c>
      <c r="Q128" s="6"/>
      <c r="R128" s="6"/>
    </row>
    <row r="129" spans="1:18" x14ac:dyDescent="0.25">
      <c r="A129" s="6" t="s">
        <v>0</v>
      </c>
      <c r="B129" s="6" t="s">
        <v>4</v>
      </c>
      <c r="C129" s="6" t="s">
        <v>165</v>
      </c>
      <c r="D129" s="6" t="s">
        <v>166</v>
      </c>
      <c r="E129" s="6" t="s">
        <v>97</v>
      </c>
      <c r="F129" s="6" t="s">
        <v>98</v>
      </c>
      <c r="G129" s="6">
        <v>72</v>
      </c>
      <c r="H129" s="6">
        <v>333</v>
      </c>
      <c r="I129" s="6">
        <v>72</v>
      </c>
      <c r="J129" s="6">
        <v>332</v>
      </c>
      <c r="K129" s="6">
        <v>72</v>
      </c>
      <c r="L129" s="6">
        <v>332</v>
      </c>
      <c r="M129" s="6" t="s">
        <v>22</v>
      </c>
      <c r="N129" s="6" t="s">
        <v>284</v>
      </c>
      <c r="O129" s="6" t="s">
        <v>288</v>
      </c>
      <c r="P129" s="6" t="s">
        <v>292</v>
      </c>
      <c r="Q129" s="6"/>
      <c r="R129" s="6"/>
    </row>
    <row r="130" spans="1:18" x14ac:dyDescent="0.25">
      <c r="A130" s="6" t="s">
        <v>0</v>
      </c>
      <c r="B130" s="6" t="s">
        <v>4</v>
      </c>
      <c r="C130" s="6" t="s">
        <v>167</v>
      </c>
      <c r="D130" s="6" t="s">
        <v>168</v>
      </c>
      <c r="E130" s="6" t="s">
        <v>97</v>
      </c>
      <c r="F130" s="6" t="s">
        <v>98</v>
      </c>
      <c r="G130" s="6">
        <v>190</v>
      </c>
      <c r="H130" s="6">
        <v>1047</v>
      </c>
      <c r="I130" s="6">
        <v>205</v>
      </c>
      <c r="J130" s="6">
        <v>1072</v>
      </c>
      <c r="K130" s="6"/>
      <c r="L130" s="6">
        <v>1072</v>
      </c>
      <c r="M130" s="6" t="s">
        <v>21</v>
      </c>
      <c r="N130" s="6" t="s">
        <v>287</v>
      </c>
      <c r="O130" s="6" t="s">
        <v>285</v>
      </c>
      <c r="P130" s="6" t="s">
        <v>295</v>
      </c>
      <c r="Q130" s="6"/>
      <c r="R130" s="6"/>
    </row>
    <row r="131" spans="1:18" x14ac:dyDescent="0.25">
      <c r="A131" s="6" t="s">
        <v>0</v>
      </c>
      <c r="B131" s="6" t="s">
        <v>4</v>
      </c>
      <c r="C131" s="6" t="s">
        <v>167</v>
      </c>
      <c r="D131" s="6" t="s">
        <v>168</v>
      </c>
      <c r="E131" s="6" t="s">
        <v>97</v>
      </c>
      <c r="F131" s="6" t="s">
        <v>98</v>
      </c>
      <c r="G131" s="6">
        <v>190</v>
      </c>
      <c r="H131" s="6">
        <v>1047</v>
      </c>
      <c r="I131" s="6">
        <v>205</v>
      </c>
      <c r="J131" s="6">
        <v>1072</v>
      </c>
      <c r="K131" s="6"/>
      <c r="L131" s="6">
        <v>1072</v>
      </c>
      <c r="M131" s="6" t="s">
        <v>22</v>
      </c>
      <c r="N131" s="6" t="s">
        <v>287</v>
      </c>
      <c r="O131" s="6" t="s">
        <v>285</v>
      </c>
      <c r="P131" s="6" t="s">
        <v>295</v>
      </c>
      <c r="Q131" s="6"/>
      <c r="R131" s="6"/>
    </row>
    <row r="132" spans="1:18" x14ac:dyDescent="0.25">
      <c r="A132" s="6" t="s">
        <v>0</v>
      </c>
      <c r="B132" s="6" t="s">
        <v>4</v>
      </c>
      <c r="C132" s="6" t="s">
        <v>167</v>
      </c>
      <c r="D132" s="6" t="s">
        <v>168</v>
      </c>
      <c r="E132" s="6" t="s">
        <v>97</v>
      </c>
      <c r="F132" s="6" t="s">
        <v>98</v>
      </c>
      <c r="G132" s="6">
        <v>190</v>
      </c>
      <c r="H132" s="6">
        <v>1047</v>
      </c>
      <c r="I132" s="6">
        <v>205</v>
      </c>
      <c r="J132" s="6">
        <v>1072</v>
      </c>
      <c r="K132" s="6"/>
      <c r="L132" s="6">
        <v>1072</v>
      </c>
      <c r="M132" s="6" t="s">
        <v>21</v>
      </c>
      <c r="N132" s="6" t="s">
        <v>284</v>
      </c>
      <c r="O132" s="6" t="s">
        <v>285</v>
      </c>
      <c r="P132" s="6" t="s">
        <v>286</v>
      </c>
      <c r="Q132" s="6"/>
      <c r="R132" s="6"/>
    </row>
    <row r="133" spans="1:18" x14ac:dyDescent="0.25">
      <c r="A133" s="6" t="s">
        <v>0</v>
      </c>
      <c r="B133" s="6" t="s">
        <v>4</v>
      </c>
      <c r="C133" s="6" t="s">
        <v>167</v>
      </c>
      <c r="D133" s="6" t="s">
        <v>168</v>
      </c>
      <c r="E133" s="6" t="s">
        <v>97</v>
      </c>
      <c r="F133" s="6" t="s">
        <v>98</v>
      </c>
      <c r="G133" s="6">
        <v>190</v>
      </c>
      <c r="H133" s="6">
        <v>1047</v>
      </c>
      <c r="I133" s="6">
        <v>205</v>
      </c>
      <c r="J133" s="6">
        <v>1072</v>
      </c>
      <c r="K133" s="6"/>
      <c r="L133" s="6">
        <v>1072</v>
      </c>
      <c r="M133" s="6" t="s">
        <v>22</v>
      </c>
      <c r="N133" s="6" t="s">
        <v>284</v>
      </c>
      <c r="O133" s="6" t="s">
        <v>285</v>
      </c>
      <c r="P133" s="6" t="s">
        <v>286</v>
      </c>
      <c r="Q133" s="6"/>
      <c r="R133" s="6"/>
    </row>
    <row r="134" spans="1:18" x14ac:dyDescent="0.25">
      <c r="A134" s="6" t="s">
        <v>0</v>
      </c>
      <c r="B134" s="6" t="s">
        <v>4</v>
      </c>
      <c r="C134" s="6" t="s">
        <v>167</v>
      </c>
      <c r="D134" s="6" t="s">
        <v>168</v>
      </c>
      <c r="E134" s="6" t="s">
        <v>97</v>
      </c>
      <c r="F134" s="6" t="s">
        <v>98</v>
      </c>
      <c r="G134" s="6">
        <v>190</v>
      </c>
      <c r="H134" s="6">
        <v>1047</v>
      </c>
      <c r="I134" s="6">
        <v>205</v>
      </c>
      <c r="J134" s="6">
        <v>1072</v>
      </c>
      <c r="K134" s="6"/>
      <c r="L134" s="6">
        <v>1072</v>
      </c>
      <c r="M134" s="6" t="s">
        <v>21</v>
      </c>
      <c r="N134" s="6" t="s">
        <v>287</v>
      </c>
      <c r="O134" s="6" t="s">
        <v>288</v>
      </c>
      <c r="P134" s="6" t="s">
        <v>295</v>
      </c>
      <c r="Q134" s="6"/>
      <c r="R134" s="6"/>
    </row>
    <row r="135" spans="1:18" x14ac:dyDescent="0.25">
      <c r="A135" s="6" t="s">
        <v>0</v>
      </c>
      <c r="B135" s="6" t="s">
        <v>4</v>
      </c>
      <c r="C135" s="6" t="s">
        <v>167</v>
      </c>
      <c r="D135" s="6" t="s">
        <v>168</v>
      </c>
      <c r="E135" s="6" t="s">
        <v>97</v>
      </c>
      <c r="F135" s="6" t="s">
        <v>98</v>
      </c>
      <c r="G135" s="6">
        <v>190</v>
      </c>
      <c r="H135" s="6">
        <v>1047</v>
      </c>
      <c r="I135" s="6">
        <v>205</v>
      </c>
      <c r="J135" s="6">
        <v>1072</v>
      </c>
      <c r="K135" s="6"/>
      <c r="L135" s="6">
        <v>1072</v>
      </c>
      <c r="M135" s="6" t="s">
        <v>22</v>
      </c>
      <c r="N135" s="6" t="s">
        <v>287</v>
      </c>
      <c r="O135" s="6" t="s">
        <v>288</v>
      </c>
      <c r="P135" s="6" t="s">
        <v>295</v>
      </c>
      <c r="Q135" s="6"/>
      <c r="R135" s="6"/>
    </row>
    <row r="136" spans="1:18" x14ac:dyDescent="0.25">
      <c r="A136" s="6" t="s">
        <v>0</v>
      </c>
      <c r="B136" s="6" t="s">
        <v>4</v>
      </c>
      <c r="C136" s="6" t="s">
        <v>167</v>
      </c>
      <c r="D136" s="6" t="s">
        <v>168</v>
      </c>
      <c r="E136" s="6" t="s">
        <v>97</v>
      </c>
      <c r="F136" s="6" t="s">
        <v>98</v>
      </c>
      <c r="G136" s="6">
        <v>190</v>
      </c>
      <c r="H136" s="6">
        <v>1047</v>
      </c>
      <c r="I136" s="6">
        <v>205</v>
      </c>
      <c r="J136" s="6">
        <v>1072</v>
      </c>
      <c r="K136" s="6"/>
      <c r="L136" s="6">
        <v>1072</v>
      </c>
      <c r="M136" s="6" t="s">
        <v>21</v>
      </c>
      <c r="N136" s="6" t="s">
        <v>284</v>
      </c>
      <c r="O136" s="6" t="s">
        <v>288</v>
      </c>
      <c r="P136" s="6" t="s">
        <v>286</v>
      </c>
      <c r="Q136" s="6"/>
      <c r="R136" s="6"/>
    </row>
    <row r="137" spans="1:18" x14ac:dyDescent="0.25">
      <c r="A137" s="6" t="s">
        <v>0</v>
      </c>
      <c r="B137" s="6" t="s">
        <v>4</v>
      </c>
      <c r="C137" s="6" t="s">
        <v>167</v>
      </c>
      <c r="D137" s="6" t="s">
        <v>168</v>
      </c>
      <c r="E137" s="6" t="s">
        <v>97</v>
      </c>
      <c r="F137" s="6" t="s">
        <v>98</v>
      </c>
      <c r="G137" s="6">
        <v>190</v>
      </c>
      <c r="H137" s="6">
        <v>1047</v>
      </c>
      <c r="I137" s="6">
        <v>205</v>
      </c>
      <c r="J137" s="6">
        <v>1072</v>
      </c>
      <c r="K137" s="6"/>
      <c r="L137" s="6">
        <v>1072</v>
      </c>
      <c r="M137" s="6" t="s">
        <v>22</v>
      </c>
      <c r="N137" s="6" t="s">
        <v>284</v>
      </c>
      <c r="O137" s="6" t="s">
        <v>288</v>
      </c>
      <c r="P137" s="6" t="s">
        <v>286</v>
      </c>
      <c r="Q137" s="6"/>
      <c r="R137" s="6"/>
    </row>
    <row r="138" spans="1:18" x14ac:dyDescent="0.25">
      <c r="A138" s="6" t="s">
        <v>0</v>
      </c>
      <c r="B138" s="6" t="s">
        <v>4</v>
      </c>
      <c r="C138" s="6" t="s">
        <v>688</v>
      </c>
      <c r="D138" s="6" t="s">
        <v>689</v>
      </c>
      <c r="E138" s="6" t="s">
        <v>97</v>
      </c>
      <c r="F138" s="6" t="s">
        <v>98</v>
      </c>
      <c r="G138" s="6">
        <v>107</v>
      </c>
      <c r="H138" s="6">
        <v>501</v>
      </c>
      <c r="I138" s="6">
        <v>107</v>
      </c>
      <c r="J138" s="6">
        <v>503</v>
      </c>
      <c r="K138" s="6">
        <v>107</v>
      </c>
      <c r="L138" s="6">
        <v>497</v>
      </c>
      <c r="M138" s="6" t="s">
        <v>21</v>
      </c>
      <c r="N138" s="6" t="s">
        <v>287</v>
      </c>
      <c r="O138" s="6" t="s">
        <v>285</v>
      </c>
      <c r="P138" s="6" t="s">
        <v>286</v>
      </c>
      <c r="Q138" s="6"/>
      <c r="R138" s="6"/>
    </row>
    <row r="139" spans="1:18" x14ac:dyDescent="0.25">
      <c r="A139" s="6" t="s">
        <v>0</v>
      </c>
      <c r="B139" s="6" t="s">
        <v>4</v>
      </c>
      <c r="C139" s="6" t="s">
        <v>688</v>
      </c>
      <c r="D139" s="6" t="s">
        <v>689</v>
      </c>
      <c r="E139" s="6" t="s">
        <v>97</v>
      </c>
      <c r="F139" s="6" t="s">
        <v>98</v>
      </c>
      <c r="G139" s="6">
        <v>107</v>
      </c>
      <c r="H139" s="6">
        <v>501</v>
      </c>
      <c r="I139" s="6">
        <v>107</v>
      </c>
      <c r="J139" s="6">
        <v>503</v>
      </c>
      <c r="K139" s="6">
        <v>107</v>
      </c>
      <c r="L139" s="6">
        <v>497</v>
      </c>
      <c r="M139" s="6" t="s">
        <v>22</v>
      </c>
      <c r="N139" s="6" t="s">
        <v>287</v>
      </c>
      <c r="O139" s="6" t="s">
        <v>285</v>
      </c>
      <c r="P139" s="6" t="s">
        <v>297</v>
      </c>
      <c r="Q139" s="6"/>
      <c r="R139" s="6"/>
    </row>
    <row r="140" spans="1:18" x14ac:dyDescent="0.25">
      <c r="A140" s="6" t="s">
        <v>0</v>
      </c>
      <c r="B140" s="6" t="s">
        <v>4</v>
      </c>
      <c r="C140" s="6" t="s">
        <v>688</v>
      </c>
      <c r="D140" s="6" t="s">
        <v>689</v>
      </c>
      <c r="E140" s="6" t="s">
        <v>97</v>
      </c>
      <c r="F140" s="6" t="s">
        <v>98</v>
      </c>
      <c r="G140" s="6">
        <v>107</v>
      </c>
      <c r="H140" s="6">
        <v>501</v>
      </c>
      <c r="I140" s="6">
        <v>107</v>
      </c>
      <c r="J140" s="6">
        <v>503</v>
      </c>
      <c r="K140" s="6">
        <v>107</v>
      </c>
      <c r="L140" s="6">
        <v>497</v>
      </c>
      <c r="M140" s="6" t="s">
        <v>21</v>
      </c>
      <c r="N140" s="6" t="s">
        <v>284</v>
      </c>
      <c r="O140" s="6" t="s">
        <v>285</v>
      </c>
      <c r="P140" s="6" t="s">
        <v>294</v>
      </c>
      <c r="Q140" s="6"/>
      <c r="R140" s="6"/>
    </row>
    <row r="141" spans="1:18" x14ac:dyDescent="0.25">
      <c r="A141" s="6" t="s">
        <v>0</v>
      </c>
      <c r="B141" s="6" t="s">
        <v>4</v>
      </c>
      <c r="C141" s="6" t="s">
        <v>688</v>
      </c>
      <c r="D141" s="6" t="s">
        <v>689</v>
      </c>
      <c r="E141" s="6" t="s">
        <v>97</v>
      </c>
      <c r="F141" s="6" t="s">
        <v>98</v>
      </c>
      <c r="G141" s="6">
        <v>107</v>
      </c>
      <c r="H141" s="6">
        <v>501</v>
      </c>
      <c r="I141" s="6">
        <v>107</v>
      </c>
      <c r="J141" s="6">
        <v>503</v>
      </c>
      <c r="K141" s="6">
        <v>107</v>
      </c>
      <c r="L141" s="6">
        <v>497</v>
      </c>
      <c r="M141" s="6" t="s">
        <v>22</v>
      </c>
      <c r="N141" s="6" t="s">
        <v>284</v>
      </c>
      <c r="O141" s="6" t="s">
        <v>285</v>
      </c>
      <c r="P141" s="6" t="s">
        <v>286</v>
      </c>
      <c r="Q141" s="6"/>
      <c r="R141" s="6"/>
    </row>
    <row r="142" spans="1:18" x14ac:dyDescent="0.25">
      <c r="A142" s="6" t="s">
        <v>0</v>
      </c>
      <c r="B142" s="6" t="s">
        <v>4</v>
      </c>
      <c r="C142" s="6" t="s">
        <v>688</v>
      </c>
      <c r="D142" s="6" t="s">
        <v>689</v>
      </c>
      <c r="E142" s="6" t="s">
        <v>97</v>
      </c>
      <c r="F142" s="6" t="s">
        <v>98</v>
      </c>
      <c r="G142" s="6">
        <v>107</v>
      </c>
      <c r="H142" s="6">
        <v>501</v>
      </c>
      <c r="I142" s="6">
        <v>107</v>
      </c>
      <c r="J142" s="6">
        <v>503</v>
      </c>
      <c r="K142" s="6">
        <v>107</v>
      </c>
      <c r="L142" s="6">
        <v>497</v>
      </c>
      <c r="M142" s="6" t="s">
        <v>21</v>
      </c>
      <c r="N142" s="6" t="s">
        <v>287</v>
      </c>
      <c r="O142" s="6" t="s">
        <v>288</v>
      </c>
      <c r="P142" s="6" t="s">
        <v>289</v>
      </c>
      <c r="Q142" s="6"/>
      <c r="R142" s="6"/>
    </row>
    <row r="143" spans="1:18" x14ac:dyDescent="0.25">
      <c r="A143" s="6" t="s">
        <v>0</v>
      </c>
      <c r="B143" s="6" t="s">
        <v>4</v>
      </c>
      <c r="C143" s="6" t="s">
        <v>688</v>
      </c>
      <c r="D143" s="6" t="s">
        <v>689</v>
      </c>
      <c r="E143" s="6" t="s">
        <v>97</v>
      </c>
      <c r="F143" s="6" t="s">
        <v>98</v>
      </c>
      <c r="G143" s="6">
        <v>107</v>
      </c>
      <c r="H143" s="6">
        <v>501</v>
      </c>
      <c r="I143" s="6">
        <v>107</v>
      </c>
      <c r="J143" s="6">
        <v>503</v>
      </c>
      <c r="K143" s="6">
        <v>107</v>
      </c>
      <c r="L143" s="6">
        <v>497</v>
      </c>
      <c r="M143" s="6" t="s">
        <v>22</v>
      </c>
      <c r="N143" s="6" t="s">
        <v>287</v>
      </c>
      <c r="O143" s="6" t="s">
        <v>288</v>
      </c>
      <c r="P143" s="6" t="s">
        <v>289</v>
      </c>
      <c r="Q143" s="6"/>
      <c r="R143" s="6"/>
    </row>
    <row r="144" spans="1:18" x14ac:dyDescent="0.25">
      <c r="A144" s="6" t="s">
        <v>0</v>
      </c>
      <c r="B144" s="6" t="s">
        <v>4</v>
      </c>
      <c r="C144" s="6" t="s">
        <v>688</v>
      </c>
      <c r="D144" s="6" t="s">
        <v>689</v>
      </c>
      <c r="E144" s="6" t="s">
        <v>97</v>
      </c>
      <c r="F144" s="6" t="s">
        <v>98</v>
      </c>
      <c r="G144" s="6">
        <v>107</v>
      </c>
      <c r="H144" s="6">
        <v>501</v>
      </c>
      <c r="I144" s="6">
        <v>107</v>
      </c>
      <c r="J144" s="6">
        <v>503</v>
      </c>
      <c r="K144" s="6">
        <v>107</v>
      </c>
      <c r="L144" s="6">
        <v>497</v>
      </c>
      <c r="M144" s="6" t="s">
        <v>21</v>
      </c>
      <c r="N144" s="6" t="s">
        <v>284</v>
      </c>
      <c r="O144" s="6" t="s">
        <v>288</v>
      </c>
      <c r="P144" s="6" t="s">
        <v>295</v>
      </c>
      <c r="Q144" s="6"/>
      <c r="R144" s="6"/>
    </row>
    <row r="145" spans="1:18" x14ac:dyDescent="0.25">
      <c r="A145" s="6" t="s">
        <v>0</v>
      </c>
      <c r="B145" s="6" t="s">
        <v>4</v>
      </c>
      <c r="C145" s="6" t="s">
        <v>688</v>
      </c>
      <c r="D145" s="6" t="s">
        <v>689</v>
      </c>
      <c r="E145" s="6" t="s">
        <v>97</v>
      </c>
      <c r="F145" s="6" t="s">
        <v>98</v>
      </c>
      <c r="G145" s="6">
        <v>107</v>
      </c>
      <c r="H145" s="6">
        <v>501</v>
      </c>
      <c r="I145" s="6">
        <v>107</v>
      </c>
      <c r="J145" s="6">
        <v>503</v>
      </c>
      <c r="K145" s="6">
        <v>107</v>
      </c>
      <c r="L145" s="6">
        <v>497</v>
      </c>
      <c r="M145" s="6" t="s">
        <v>22</v>
      </c>
      <c r="N145" s="6" t="s">
        <v>284</v>
      </c>
      <c r="O145" s="6" t="s">
        <v>288</v>
      </c>
      <c r="P145" s="6" t="s">
        <v>295</v>
      </c>
      <c r="Q145" s="6"/>
      <c r="R145" s="6"/>
    </row>
    <row r="146" spans="1:18" x14ac:dyDescent="0.25">
      <c r="A146" s="6" t="s">
        <v>0</v>
      </c>
      <c r="B146" s="6" t="s">
        <v>4</v>
      </c>
      <c r="C146" s="6" t="s">
        <v>263</v>
      </c>
      <c r="D146" s="6" t="s">
        <v>264</v>
      </c>
      <c r="E146" s="6" t="s">
        <v>97</v>
      </c>
      <c r="F146" s="6" t="s">
        <v>125</v>
      </c>
      <c r="G146" s="6">
        <v>22</v>
      </c>
      <c r="H146" s="6">
        <v>101</v>
      </c>
      <c r="I146" s="6">
        <v>18</v>
      </c>
      <c r="J146" s="6">
        <v>91</v>
      </c>
      <c r="K146" s="6">
        <v>22</v>
      </c>
      <c r="L146" s="6">
        <v>103</v>
      </c>
      <c r="M146" s="6" t="s">
        <v>21</v>
      </c>
      <c r="N146" s="6" t="s">
        <v>287</v>
      </c>
      <c r="O146" s="6" t="s">
        <v>285</v>
      </c>
      <c r="P146" s="6" t="s">
        <v>289</v>
      </c>
      <c r="Q146" s="6"/>
      <c r="R146" s="6"/>
    </row>
    <row r="147" spans="1:18" x14ac:dyDescent="0.25">
      <c r="A147" s="6" t="s">
        <v>0</v>
      </c>
      <c r="B147" s="6" t="s">
        <v>4</v>
      </c>
      <c r="C147" s="6" t="s">
        <v>263</v>
      </c>
      <c r="D147" s="6" t="s">
        <v>264</v>
      </c>
      <c r="E147" s="6" t="s">
        <v>97</v>
      </c>
      <c r="F147" s="6" t="s">
        <v>125</v>
      </c>
      <c r="G147" s="6">
        <v>22</v>
      </c>
      <c r="H147" s="6">
        <v>101</v>
      </c>
      <c r="I147" s="6">
        <v>18</v>
      </c>
      <c r="J147" s="6">
        <v>91</v>
      </c>
      <c r="K147" s="6">
        <v>22</v>
      </c>
      <c r="L147" s="6">
        <v>103</v>
      </c>
      <c r="M147" s="6" t="s">
        <v>22</v>
      </c>
      <c r="N147" s="6" t="s">
        <v>287</v>
      </c>
      <c r="O147" s="6" t="s">
        <v>285</v>
      </c>
      <c r="P147" s="6" t="s">
        <v>289</v>
      </c>
      <c r="Q147" s="6"/>
      <c r="R147" s="6"/>
    </row>
    <row r="148" spans="1:18" x14ac:dyDescent="0.25">
      <c r="A148" s="6" t="s">
        <v>0</v>
      </c>
      <c r="B148" s="6" t="s">
        <v>4</v>
      </c>
      <c r="C148" s="6" t="s">
        <v>263</v>
      </c>
      <c r="D148" s="6" t="s">
        <v>264</v>
      </c>
      <c r="E148" s="6" t="s">
        <v>97</v>
      </c>
      <c r="F148" s="6" t="s">
        <v>125</v>
      </c>
      <c r="G148" s="6">
        <v>22</v>
      </c>
      <c r="H148" s="6">
        <v>101</v>
      </c>
      <c r="I148" s="6">
        <v>18</v>
      </c>
      <c r="J148" s="6">
        <v>91</v>
      </c>
      <c r="K148" s="6">
        <v>22</v>
      </c>
      <c r="L148" s="6">
        <v>103</v>
      </c>
      <c r="M148" s="6" t="s">
        <v>21</v>
      </c>
      <c r="N148" s="6" t="s">
        <v>284</v>
      </c>
      <c r="O148" s="6" t="s">
        <v>285</v>
      </c>
      <c r="P148" s="6" t="s">
        <v>295</v>
      </c>
      <c r="Q148" s="6"/>
      <c r="R148" s="6"/>
    </row>
    <row r="149" spans="1:18" x14ac:dyDescent="0.25">
      <c r="A149" s="6" t="s">
        <v>0</v>
      </c>
      <c r="B149" s="6" t="s">
        <v>4</v>
      </c>
      <c r="C149" s="6" t="s">
        <v>263</v>
      </c>
      <c r="D149" s="6" t="s">
        <v>264</v>
      </c>
      <c r="E149" s="6" t="s">
        <v>97</v>
      </c>
      <c r="F149" s="6" t="s">
        <v>125</v>
      </c>
      <c r="G149" s="6">
        <v>22</v>
      </c>
      <c r="H149" s="6">
        <v>101</v>
      </c>
      <c r="I149" s="6">
        <v>18</v>
      </c>
      <c r="J149" s="6">
        <v>91</v>
      </c>
      <c r="K149" s="6">
        <v>22</v>
      </c>
      <c r="L149" s="6">
        <v>103</v>
      </c>
      <c r="M149" s="6" t="s">
        <v>22</v>
      </c>
      <c r="N149" s="6" t="s">
        <v>284</v>
      </c>
      <c r="O149" s="6" t="s">
        <v>285</v>
      </c>
      <c r="P149" s="6" t="s">
        <v>286</v>
      </c>
      <c r="Q149" s="6"/>
      <c r="R149" s="6"/>
    </row>
    <row r="150" spans="1:18" x14ac:dyDescent="0.25">
      <c r="A150" s="6" t="s">
        <v>0</v>
      </c>
      <c r="B150" s="6" t="s">
        <v>4</v>
      </c>
      <c r="C150" s="6" t="s">
        <v>263</v>
      </c>
      <c r="D150" s="6" t="s">
        <v>264</v>
      </c>
      <c r="E150" s="6" t="s">
        <v>97</v>
      </c>
      <c r="F150" s="6" t="s">
        <v>125</v>
      </c>
      <c r="G150" s="6">
        <v>22</v>
      </c>
      <c r="H150" s="6">
        <v>101</v>
      </c>
      <c r="I150" s="6">
        <v>18</v>
      </c>
      <c r="J150" s="6">
        <v>91</v>
      </c>
      <c r="K150" s="6">
        <v>22</v>
      </c>
      <c r="L150" s="6">
        <v>103</v>
      </c>
      <c r="M150" s="6" t="s">
        <v>21</v>
      </c>
      <c r="N150" s="6" t="s">
        <v>287</v>
      </c>
      <c r="O150" s="6" t="s">
        <v>288</v>
      </c>
      <c r="P150" s="6" t="s">
        <v>289</v>
      </c>
      <c r="Q150" s="6"/>
      <c r="R150" s="6"/>
    </row>
    <row r="151" spans="1:18" x14ac:dyDescent="0.25">
      <c r="A151" s="6" t="s">
        <v>0</v>
      </c>
      <c r="B151" s="6" t="s">
        <v>4</v>
      </c>
      <c r="C151" s="6" t="s">
        <v>263</v>
      </c>
      <c r="D151" s="6" t="s">
        <v>264</v>
      </c>
      <c r="E151" s="6" t="s">
        <v>97</v>
      </c>
      <c r="F151" s="6" t="s">
        <v>125</v>
      </c>
      <c r="G151" s="6">
        <v>22</v>
      </c>
      <c r="H151" s="6">
        <v>101</v>
      </c>
      <c r="I151" s="6">
        <v>18</v>
      </c>
      <c r="J151" s="6">
        <v>91</v>
      </c>
      <c r="K151" s="6">
        <v>22</v>
      </c>
      <c r="L151" s="6">
        <v>103</v>
      </c>
      <c r="M151" s="6" t="s">
        <v>22</v>
      </c>
      <c r="N151" s="6" t="s">
        <v>287</v>
      </c>
      <c r="O151" s="6" t="s">
        <v>288</v>
      </c>
      <c r="P151" s="6" t="s">
        <v>289</v>
      </c>
      <c r="Q151" s="6"/>
      <c r="R151" s="6"/>
    </row>
    <row r="152" spans="1:18" x14ac:dyDescent="0.25">
      <c r="A152" s="6" t="s">
        <v>0</v>
      </c>
      <c r="B152" s="6" t="s">
        <v>4</v>
      </c>
      <c r="C152" s="6" t="s">
        <v>263</v>
      </c>
      <c r="D152" s="6" t="s">
        <v>264</v>
      </c>
      <c r="E152" s="6" t="s">
        <v>97</v>
      </c>
      <c r="F152" s="6" t="s">
        <v>125</v>
      </c>
      <c r="G152" s="6">
        <v>22</v>
      </c>
      <c r="H152" s="6">
        <v>101</v>
      </c>
      <c r="I152" s="6">
        <v>18</v>
      </c>
      <c r="J152" s="6">
        <v>91</v>
      </c>
      <c r="K152" s="6">
        <v>22</v>
      </c>
      <c r="L152" s="6">
        <v>103</v>
      </c>
      <c r="M152" s="6" t="s">
        <v>21</v>
      </c>
      <c r="N152" s="6" t="s">
        <v>284</v>
      </c>
      <c r="O152" s="6" t="s">
        <v>288</v>
      </c>
      <c r="P152" s="6" t="s">
        <v>295</v>
      </c>
      <c r="Q152" s="6"/>
      <c r="R152" s="6"/>
    </row>
    <row r="153" spans="1:18" x14ac:dyDescent="0.25">
      <c r="A153" s="6" t="s">
        <v>0</v>
      </c>
      <c r="B153" s="6" t="s">
        <v>4</v>
      </c>
      <c r="C153" s="6" t="s">
        <v>263</v>
      </c>
      <c r="D153" s="6" t="s">
        <v>264</v>
      </c>
      <c r="E153" s="6" t="s">
        <v>97</v>
      </c>
      <c r="F153" s="6" t="s">
        <v>125</v>
      </c>
      <c r="G153" s="6">
        <v>22</v>
      </c>
      <c r="H153" s="6">
        <v>101</v>
      </c>
      <c r="I153" s="6">
        <v>18</v>
      </c>
      <c r="J153" s="6">
        <v>91</v>
      </c>
      <c r="K153" s="6">
        <v>22</v>
      </c>
      <c r="L153" s="6">
        <v>103</v>
      </c>
      <c r="M153" s="6" t="s">
        <v>22</v>
      </c>
      <c r="N153" s="6" t="s">
        <v>284</v>
      </c>
      <c r="O153" s="6" t="s">
        <v>288</v>
      </c>
      <c r="P153" s="6" t="s">
        <v>295</v>
      </c>
      <c r="Q153" s="6"/>
      <c r="R153" s="6"/>
    </row>
    <row r="154" spans="1:18" x14ac:dyDescent="0.25">
      <c r="A154" s="6" t="s">
        <v>0</v>
      </c>
      <c r="B154" s="6" t="s">
        <v>4</v>
      </c>
      <c r="C154" s="6" t="s">
        <v>265</v>
      </c>
      <c r="D154" s="6" t="s">
        <v>266</v>
      </c>
      <c r="E154" s="6" t="s">
        <v>97</v>
      </c>
      <c r="F154" s="6" t="s">
        <v>125</v>
      </c>
      <c r="G154" s="6">
        <v>14</v>
      </c>
      <c r="H154" s="6">
        <v>73</v>
      </c>
      <c r="I154" s="6">
        <v>12</v>
      </c>
      <c r="J154" s="6">
        <v>61</v>
      </c>
      <c r="K154" s="6">
        <v>14</v>
      </c>
      <c r="L154" s="6">
        <v>72</v>
      </c>
      <c r="M154" s="6" t="s">
        <v>21</v>
      </c>
      <c r="N154" s="6" t="s">
        <v>287</v>
      </c>
      <c r="O154" s="6" t="s">
        <v>285</v>
      </c>
      <c r="P154" s="6" t="s">
        <v>295</v>
      </c>
      <c r="Q154" s="6"/>
      <c r="R154" s="6"/>
    </row>
    <row r="155" spans="1:18" x14ac:dyDescent="0.25">
      <c r="A155" s="6" t="s">
        <v>0</v>
      </c>
      <c r="B155" s="6" t="s">
        <v>4</v>
      </c>
      <c r="C155" s="6" t="s">
        <v>265</v>
      </c>
      <c r="D155" s="6" t="s">
        <v>266</v>
      </c>
      <c r="E155" s="6" t="s">
        <v>97</v>
      </c>
      <c r="F155" s="6" t="s">
        <v>125</v>
      </c>
      <c r="G155" s="6">
        <v>14</v>
      </c>
      <c r="H155" s="6">
        <v>73</v>
      </c>
      <c r="I155" s="6">
        <v>12</v>
      </c>
      <c r="J155" s="6">
        <v>61</v>
      </c>
      <c r="K155" s="6">
        <v>14</v>
      </c>
      <c r="L155" s="6">
        <v>72</v>
      </c>
      <c r="M155" s="6" t="s">
        <v>22</v>
      </c>
      <c r="N155" s="6" t="s">
        <v>287</v>
      </c>
      <c r="O155" s="6" t="s">
        <v>285</v>
      </c>
      <c r="P155" s="6" t="s">
        <v>289</v>
      </c>
      <c r="Q155" s="6"/>
      <c r="R155" s="6"/>
    </row>
    <row r="156" spans="1:18" x14ac:dyDescent="0.25">
      <c r="A156" s="6" t="s">
        <v>0</v>
      </c>
      <c r="B156" s="6" t="s">
        <v>4</v>
      </c>
      <c r="C156" s="6" t="s">
        <v>265</v>
      </c>
      <c r="D156" s="6" t="s">
        <v>266</v>
      </c>
      <c r="E156" s="6" t="s">
        <v>97</v>
      </c>
      <c r="F156" s="6" t="s">
        <v>125</v>
      </c>
      <c r="G156" s="6">
        <v>14</v>
      </c>
      <c r="H156" s="6">
        <v>73</v>
      </c>
      <c r="I156" s="6">
        <v>12</v>
      </c>
      <c r="J156" s="6">
        <v>61</v>
      </c>
      <c r="K156" s="6">
        <v>14</v>
      </c>
      <c r="L156" s="6">
        <v>72</v>
      </c>
      <c r="M156" s="6" t="s">
        <v>21</v>
      </c>
      <c r="N156" s="6" t="s">
        <v>284</v>
      </c>
      <c r="O156" s="6" t="s">
        <v>285</v>
      </c>
      <c r="P156" s="6" t="s">
        <v>286</v>
      </c>
      <c r="Q156" s="6"/>
      <c r="R156" s="6"/>
    </row>
    <row r="157" spans="1:18" x14ac:dyDescent="0.25">
      <c r="A157" s="6" t="s">
        <v>0</v>
      </c>
      <c r="B157" s="6" t="s">
        <v>4</v>
      </c>
      <c r="C157" s="6" t="s">
        <v>265</v>
      </c>
      <c r="D157" s="6" t="s">
        <v>266</v>
      </c>
      <c r="E157" s="6" t="s">
        <v>97</v>
      </c>
      <c r="F157" s="6" t="s">
        <v>125</v>
      </c>
      <c r="G157" s="6">
        <v>14</v>
      </c>
      <c r="H157" s="6">
        <v>73</v>
      </c>
      <c r="I157" s="6">
        <v>12</v>
      </c>
      <c r="J157" s="6">
        <v>61</v>
      </c>
      <c r="K157" s="6">
        <v>14</v>
      </c>
      <c r="L157" s="6">
        <v>72</v>
      </c>
      <c r="M157" s="6" t="s">
        <v>22</v>
      </c>
      <c r="N157" s="6" t="s">
        <v>284</v>
      </c>
      <c r="O157" s="6" t="s">
        <v>285</v>
      </c>
      <c r="P157" s="6" t="s">
        <v>286</v>
      </c>
      <c r="Q157" s="6"/>
      <c r="R157" s="6"/>
    </row>
    <row r="158" spans="1:18" x14ac:dyDescent="0.25">
      <c r="A158" s="6" t="s">
        <v>0</v>
      </c>
      <c r="B158" s="6" t="s">
        <v>4</v>
      </c>
      <c r="C158" s="6" t="s">
        <v>265</v>
      </c>
      <c r="D158" s="6" t="s">
        <v>266</v>
      </c>
      <c r="E158" s="6" t="s">
        <v>97</v>
      </c>
      <c r="F158" s="6" t="s">
        <v>125</v>
      </c>
      <c r="G158" s="6">
        <v>14</v>
      </c>
      <c r="H158" s="6">
        <v>73</v>
      </c>
      <c r="I158" s="6">
        <v>12</v>
      </c>
      <c r="J158" s="6">
        <v>61</v>
      </c>
      <c r="K158" s="6">
        <v>14</v>
      </c>
      <c r="L158" s="6">
        <v>72</v>
      </c>
      <c r="M158" s="6" t="s">
        <v>21</v>
      </c>
      <c r="N158" s="6" t="s">
        <v>287</v>
      </c>
      <c r="O158" s="6" t="s">
        <v>288</v>
      </c>
      <c r="P158" s="6" t="s">
        <v>295</v>
      </c>
      <c r="Q158" s="6"/>
      <c r="R158" s="6"/>
    </row>
    <row r="159" spans="1:18" x14ac:dyDescent="0.25">
      <c r="A159" s="6" t="s">
        <v>0</v>
      </c>
      <c r="B159" s="6" t="s">
        <v>4</v>
      </c>
      <c r="C159" s="6" t="s">
        <v>265</v>
      </c>
      <c r="D159" s="6" t="s">
        <v>266</v>
      </c>
      <c r="E159" s="6" t="s">
        <v>97</v>
      </c>
      <c r="F159" s="6" t="s">
        <v>125</v>
      </c>
      <c r="G159" s="6">
        <v>14</v>
      </c>
      <c r="H159" s="6">
        <v>73</v>
      </c>
      <c r="I159" s="6">
        <v>12</v>
      </c>
      <c r="J159" s="6">
        <v>61</v>
      </c>
      <c r="K159" s="6">
        <v>14</v>
      </c>
      <c r="L159" s="6">
        <v>72</v>
      </c>
      <c r="M159" s="6" t="s">
        <v>22</v>
      </c>
      <c r="N159" s="6" t="s">
        <v>287</v>
      </c>
      <c r="O159" s="6" t="s">
        <v>288</v>
      </c>
      <c r="P159" s="6" t="s">
        <v>289</v>
      </c>
      <c r="Q159" s="6"/>
      <c r="R159" s="6"/>
    </row>
    <row r="160" spans="1:18" x14ac:dyDescent="0.25">
      <c r="A160" s="6" t="s">
        <v>0</v>
      </c>
      <c r="B160" s="6" t="s">
        <v>4</v>
      </c>
      <c r="C160" s="6" t="s">
        <v>265</v>
      </c>
      <c r="D160" s="6" t="s">
        <v>266</v>
      </c>
      <c r="E160" s="6" t="s">
        <v>97</v>
      </c>
      <c r="F160" s="6" t="s">
        <v>125</v>
      </c>
      <c r="G160" s="6">
        <v>14</v>
      </c>
      <c r="H160" s="6">
        <v>73</v>
      </c>
      <c r="I160" s="6">
        <v>12</v>
      </c>
      <c r="J160" s="6">
        <v>61</v>
      </c>
      <c r="K160" s="6">
        <v>14</v>
      </c>
      <c r="L160" s="6">
        <v>72</v>
      </c>
      <c r="M160" s="6" t="s">
        <v>21</v>
      </c>
      <c r="N160" s="6" t="s">
        <v>284</v>
      </c>
      <c r="O160" s="6" t="s">
        <v>288</v>
      </c>
      <c r="P160" s="6" t="s">
        <v>286</v>
      </c>
      <c r="Q160" s="6"/>
      <c r="R160" s="6"/>
    </row>
    <row r="161" spans="1:18" x14ac:dyDescent="0.25">
      <c r="A161" s="6" t="s">
        <v>0</v>
      </c>
      <c r="B161" s="6" t="s">
        <v>4</v>
      </c>
      <c r="C161" s="6" t="s">
        <v>265</v>
      </c>
      <c r="D161" s="6" t="s">
        <v>266</v>
      </c>
      <c r="E161" s="6" t="s">
        <v>97</v>
      </c>
      <c r="F161" s="6" t="s">
        <v>125</v>
      </c>
      <c r="G161" s="6">
        <v>14</v>
      </c>
      <c r="H161" s="6">
        <v>73</v>
      </c>
      <c r="I161" s="6">
        <v>12</v>
      </c>
      <c r="J161" s="6">
        <v>61</v>
      </c>
      <c r="K161" s="6">
        <v>14</v>
      </c>
      <c r="L161" s="6">
        <v>72</v>
      </c>
      <c r="M161" s="6" t="s">
        <v>22</v>
      </c>
      <c r="N161" s="6" t="s">
        <v>284</v>
      </c>
      <c r="O161" s="6" t="s">
        <v>288</v>
      </c>
      <c r="P161" s="6" t="s">
        <v>295</v>
      </c>
      <c r="Q161" s="6"/>
      <c r="R161" s="6"/>
    </row>
    <row r="162" spans="1:18" x14ac:dyDescent="0.25">
      <c r="A162" s="6" t="s">
        <v>0</v>
      </c>
      <c r="B162" s="6" t="s">
        <v>4</v>
      </c>
      <c r="C162" s="6" t="s">
        <v>253</v>
      </c>
      <c r="D162" s="6" t="s">
        <v>254</v>
      </c>
      <c r="E162" s="6" t="s">
        <v>97</v>
      </c>
      <c r="F162" s="6" t="s">
        <v>98</v>
      </c>
      <c r="G162" s="6">
        <v>6</v>
      </c>
      <c r="H162" s="6">
        <v>36</v>
      </c>
      <c r="I162" s="6">
        <v>6</v>
      </c>
      <c r="J162" s="6">
        <v>36</v>
      </c>
      <c r="K162" s="6">
        <v>6</v>
      </c>
      <c r="L162" s="6">
        <v>36</v>
      </c>
      <c r="M162" s="6" t="s">
        <v>21</v>
      </c>
      <c r="N162" s="6" t="s">
        <v>287</v>
      </c>
      <c r="O162" s="6" t="s">
        <v>285</v>
      </c>
      <c r="P162" s="6" t="s">
        <v>286</v>
      </c>
      <c r="Q162" s="6"/>
      <c r="R162" s="6"/>
    </row>
    <row r="163" spans="1:18" x14ac:dyDescent="0.25">
      <c r="A163" s="6" t="s">
        <v>0</v>
      </c>
      <c r="B163" s="6" t="s">
        <v>4</v>
      </c>
      <c r="C163" s="6" t="s">
        <v>253</v>
      </c>
      <c r="D163" s="6" t="s">
        <v>254</v>
      </c>
      <c r="E163" s="6" t="s">
        <v>97</v>
      </c>
      <c r="F163" s="6" t="s">
        <v>98</v>
      </c>
      <c r="G163" s="6">
        <v>6</v>
      </c>
      <c r="H163" s="6">
        <v>36</v>
      </c>
      <c r="I163" s="6">
        <v>6</v>
      </c>
      <c r="J163" s="6">
        <v>36</v>
      </c>
      <c r="K163" s="6">
        <v>6</v>
      </c>
      <c r="L163" s="6">
        <v>36</v>
      </c>
      <c r="M163" s="6" t="s">
        <v>22</v>
      </c>
      <c r="N163" s="6" t="s">
        <v>287</v>
      </c>
      <c r="O163" s="6" t="s">
        <v>285</v>
      </c>
      <c r="P163" s="6" t="s">
        <v>289</v>
      </c>
      <c r="Q163" s="6"/>
      <c r="R163" s="6"/>
    </row>
    <row r="164" spans="1:18" x14ac:dyDescent="0.25">
      <c r="A164" s="6" t="s">
        <v>0</v>
      </c>
      <c r="B164" s="6" t="s">
        <v>4</v>
      </c>
      <c r="C164" s="6" t="s">
        <v>253</v>
      </c>
      <c r="D164" s="6" t="s">
        <v>254</v>
      </c>
      <c r="E164" s="6" t="s">
        <v>97</v>
      </c>
      <c r="F164" s="6" t="s">
        <v>98</v>
      </c>
      <c r="G164" s="6">
        <v>6</v>
      </c>
      <c r="H164" s="6">
        <v>36</v>
      </c>
      <c r="I164" s="6">
        <v>6</v>
      </c>
      <c r="J164" s="6">
        <v>36</v>
      </c>
      <c r="K164" s="6">
        <v>6</v>
      </c>
      <c r="L164" s="6">
        <v>36</v>
      </c>
      <c r="M164" s="6" t="s">
        <v>21</v>
      </c>
      <c r="N164" s="6" t="s">
        <v>284</v>
      </c>
      <c r="O164" s="6" t="s">
        <v>285</v>
      </c>
      <c r="P164" s="6" t="s">
        <v>292</v>
      </c>
      <c r="Q164" s="6"/>
      <c r="R164" s="6"/>
    </row>
    <row r="165" spans="1:18" x14ac:dyDescent="0.25">
      <c r="A165" s="6" t="s">
        <v>0</v>
      </c>
      <c r="B165" s="6" t="s">
        <v>4</v>
      </c>
      <c r="C165" s="6" t="s">
        <v>253</v>
      </c>
      <c r="D165" s="6" t="s">
        <v>254</v>
      </c>
      <c r="E165" s="6" t="s">
        <v>97</v>
      </c>
      <c r="F165" s="6" t="s">
        <v>98</v>
      </c>
      <c r="G165" s="6">
        <v>6</v>
      </c>
      <c r="H165" s="6">
        <v>36</v>
      </c>
      <c r="I165" s="6">
        <v>6</v>
      </c>
      <c r="J165" s="6">
        <v>36</v>
      </c>
      <c r="K165" s="6">
        <v>6</v>
      </c>
      <c r="L165" s="6">
        <v>36</v>
      </c>
      <c r="M165" s="6" t="s">
        <v>22</v>
      </c>
      <c r="N165" s="6" t="s">
        <v>284</v>
      </c>
      <c r="O165" s="6" t="s">
        <v>285</v>
      </c>
      <c r="P165" s="6" t="s">
        <v>291</v>
      </c>
      <c r="Q165" s="6"/>
      <c r="R165" s="6"/>
    </row>
    <row r="166" spans="1:18" x14ac:dyDescent="0.25">
      <c r="A166" s="6" t="s">
        <v>0</v>
      </c>
      <c r="B166" s="6" t="s">
        <v>4</v>
      </c>
      <c r="C166" s="6" t="s">
        <v>253</v>
      </c>
      <c r="D166" s="6" t="s">
        <v>254</v>
      </c>
      <c r="E166" s="6" t="s">
        <v>97</v>
      </c>
      <c r="F166" s="6" t="s">
        <v>98</v>
      </c>
      <c r="G166" s="6">
        <v>6</v>
      </c>
      <c r="H166" s="6">
        <v>36</v>
      </c>
      <c r="I166" s="6">
        <v>6</v>
      </c>
      <c r="J166" s="6">
        <v>36</v>
      </c>
      <c r="K166" s="6">
        <v>6</v>
      </c>
      <c r="L166" s="6">
        <v>36</v>
      </c>
      <c r="M166" s="6" t="s">
        <v>21</v>
      </c>
      <c r="N166" s="6" t="s">
        <v>287</v>
      </c>
      <c r="O166" s="6" t="s">
        <v>288</v>
      </c>
      <c r="P166" s="6" t="s">
        <v>289</v>
      </c>
      <c r="Q166" s="6"/>
      <c r="R166" s="6"/>
    </row>
    <row r="167" spans="1:18" x14ac:dyDescent="0.25">
      <c r="A167" s="6" t="s">
        <v>0</v>
      </c>
      <c r="B167" s="6" t="s">
        <v>4</v>
      </c>
      <c r="C167" s="6" t="s">
        <v>253</v>
      </c>
      <c r="D167" s="6" t="s">
        <v>254</v>
      </c>
      <c r="E167" s="6" t="s">
        <v>97</v>
      </c>
      <c r="F167" s="6" t="s">
        <v>98</v>
      </c>
      <c r="G167" s="6">
        <v>6</v>
      </c>
      <c r="H167" s="6">
        <v>36</v>
      </c>
      <c r="I167" s="6">
        <v>6</v>
      </c>
      <c r="J167" s="6">
        <v>36</v>
      </c>
      <c r="K167" s="6">
        <v>6</v>
      </c>
      <c r="L167" s="6">
        <v>36</v>
      </c>
      <c r="M167" s="6" t="s">
        <v>22</v>
      </c>
      <c r="N167" s="6" t="s">
        <v>287</v>
      </c>
      <c r="O167" s="6" t="s">
        <v>288</v>
      </c>
      <c r="P167" s="6" t="s">
        <v>291</v>
      </c>
      <c r="Q167" s="6"/>
      <c r="R167" s="6"/>
    </row>
    <row r="168" spans="1:18" x14ac:dyDescent="0.25">
      <c r="A168" s="6" t="s">
        <v>0</v>
      </c>
      <c r="B168" s="6" t="s">
        <v>4</v>
      </c>
      <c r="C168" s="6" t="s">
        <v>253</v>
      </c>
      <c r="D168" s="6" t="s">
        <v>254</v>
      </c>
      <c r="E168" s="6" t="s">
        <v>97</v>
      </c>
      <c r="F168" s="6" t="s">
        <v>98</v>
      </c>
      <c r="G168" s="6">
        <v>6</v>
      </c>
      <c r="H168" s="6">
        <v>36</v>
      </c>
      <c r="I168" s="6">
        <v>6</v>
      </c>
      <c r="J168" s="6">
        <v>36</v>
      </c>
      <c r="K168" s="6">
        <v>6</v>
      </c>
      <c r="L168" s="6">
        <v>36</v>
      </c>
      <c r="M168" s="6" t="s">
        <v>21</v>
      </c>
      <c r="N168" s="6" t="s">
        <v>284</v>
      </c>
      <c r="O168" s="6" t="s">
        <v>288</v>
      </c>
      <c r="P168" s="6" t="s">
        <v>292</v>
      </c>
      <c r="Q168" s="6"/>
      <c r="R168" s="6"/>
    </row>
    <row r="169" spans="1:18" x14ac:dyDescent="0.25">
      <c r="A169" s="6" t="s">
        <v>0</v>
      </c>
      <c r="B169" s="6" t="s">
        <v>4</v>
      </c>
      <c r="C169" s="6" t="s">
        <v>253</v>
      </c>
      <c r="D169" s="6" t="s">
        <v>254</v>
      </c>
      <c r="E169" s="6" t="s">
        <v>97</v>
      </c>
      <c r="F169" s="6" t="s">
        <v>98</v>
      </c>
      <c r="G169" s="6">
        <v>6</v>
      </c>
      <c r="H169" s="6">
        <v>36</v>
      </c>
      <c r="I169" s="6">
        <v>6</v>
      </c>
      <c r="J169" s="6">
        <v>36</v>
      </c>
      <c r="K169" s="6">
        <v>6</v>
      </c>
      <c r="L169" s="6">
        <v>36</v>
      </c>
      <c r="M169" s="6" t="s">
        <v>22</v>
      </c>
      <c r="N169" s="6" t="s">
        <v>284</v>
      </c>
      <c r="O169" s="6" t="s">
        <v>288</v>
      </c>
      <c r="P169" s="6" t="s">
        <v>286</v>
      </c>
      <c r="Q169" s="6"/>
      <c r="R169" s="6"/>
    </row>
    <row r="170" spans="1:18" x14ac:dyDescent="0.25">
      <c r="A170" s="6" t="s">
        <v>0</v>
      </c>
      <c r="B170" s="6" t="s">
        <v>4</v>
      </c>
      <c r="C170" s="6" t="s">
        <v>832</v>
      </c>
      <c r="D170" s="6" t="s">
        <v>833</v>
      </c>
      <c r="E170" s="6" t="s">
        <v>97</v>
      </c>
      <c r="F170" s="6" t="s">
        <v>98</v>
      </c>
      <c r="G170" s="6">
        <v>68</v>
      </c>
      <c r="H170" s="6">
        <v>340</v>
      </c>
      <c r="I170" s="6">
        <v>61</v>
      </c>
      <c r="J170" s="6">
        <v>315</v>
      </c>
      <c r="K170" s="6">
        <v>68</v>
      </c>
      <c r="L170" s="6">
        <v>340</v>
      </c>
      <c r="M170" s="6" t="s">
        <v>21</v>
      </c>
      <c r="N170" s="6" t="s">
        <v>287</v>
      </c>
      <c r="O170" s="6" t="s">
        <v>285</v>
      </c>
      <c r="P170" s="6" t="s">
        <v>295</v>
      </c>
      <c r="Q170" s="6"/>
      <c r="R170" s="6"/>
    </row>
    <row r="171" spans="1:18" x14ac:dyDescent="0.25">
      <c r="A171" s="6" t="s">
        <v>0</v>
      </c>
      <c r="B171" s="6" t="s">
        <v>4</v>
      </c>
      <c r="C171" s="6" t="s">
        <v>832</v>
      </c>
      <c r="D171" s="6" t="s">
        <v>833</v>
      </c>
      <c r="E171" s="6" t="s">
        <v>97</v>
      </c>
      <c r="F171" s="6" t="s">
        <v>98</v>
      </c>
      <c r="G171" s="6">
        <v>68</v>
      </c>
      <c r="H171" s="6">
        <v>340</v>
      </c>
      <c r="I171" s="6">
        <v>61</v>
      </c>
      <c r="J171" s="6">
        <v>315</v>
      </c>
      <c r="K171" s="6">
        <v>68</v>
      </c>
      <c r="L171" s="6">
        <v>340</v>
      </c>
      <c r="M171" s="6" t="s">
        <v>22</v>
      </c>
      <c r="N171" s="6" t="s">
        <v>287</v>
      </c>
      <c r="O171" s="6" t="s">
        <v>285</v>
      </c>
      <c r="P171" s="6" t="s">
        <v>286</v>
      </c>
      <c r="Q171" s="6"/>
      <c r="R171" s="6"/>
    </row>
    <row r="172" spans="1:18" x14ac:dyDescent="0.25">
      <c r="A172" s="6" t="s">
        <v>0</v>
      </c>
      <c r="B172" s="6" t="s">
        <v>4</v>
      </c>
      <c r="C172" s="6" t="s">
        <v>832</v>
      </c>
      <c r="D172" s="6" t="s">
        <v>833</v>
      </c>
      <c r="E172" s="6" t="s">
        <v>97</v>
      </c>
      <c r="F172" s="6" t="s">
        <v>98</v>
      </c>
      <c r="G172" s="6">
        <v>68</v>
      </c>
      <c r="H172" s="6">
        <v>340</v>
      </c>
      <c r="I172" s="6">
        <v>61</v>
      </c>
      <c r="J172" s="6">
        <v>315</v>
      </c>
      <c r="K172" s="6">
        <v>68</v>
      </c>
      <c r="L172" s="6">
        <v>340</v>
      </c>
      <c r="M172" s="6" t="s">
        <v>21</v>
      </c>
      <c r="N172" s="6" t="s">
        <v>284</v>
      </c>
      <c r="O172" s="6" t="s">
        <v>285</v>
      </c>
      <c r="P172" s="6" t="s">
        <v>294</v>
      </c>
      <c r="Q172" s="6"/>
      <c r="R172" s="6"/>
    </row>
    <row r="173" spans="1:18" x14ac:dyDescent="0.25">
      <c r="A173" s="6" t="s">
        <v>0</v>
      </c>
      <c r="B173" s="6" t="s">
        <v>4</v>
      </c>
      <c r="C173" s="6" t="s">
        <v>832</v>
      </c>
      <c r="D173" s="6" t="s">
        <v>833</v>
      </c>
      <c r="E173" s="6" t="s">
        <v>97</v>
      </c>
      <c r="F173" s="6" t="s">
        <v>98</v>
      </c>
      <c r="G173" s="6">
        <v>68</v>
      </c>
      <c r="H173" s="6">
        <v>340</v>
      </c>
      <c r="I173" s="6">
        <v>61</v>
      </c>
      <c r="J173" s="6">
        <v>315</v>
      </c>
      <c r="K173" s="6">
        <v>68</v>
      </c>
      <c r="L173" s="6">
        <v>340</v>
      </c>
      <c r="M173" s="6" t="s">
        <v>22</v>
      </c>
      <c r="N173" s="6" t="s">
        <v>284</v>
      </c>
      <c r="O173" s="6" t="s">
        <v>285</v>
      </c>
      <c r="P173" s="6" t="s">
        <v>291</v>
      </c>
      <c r="Q173" s="6"/>
      <c r="R173" s="6"/>
    </row>
    <row r="174" spans="1:18" x14ac:dyDescent="0.25">
      <c r="A174" s="6" t="s">
        <v>0</v>
      </c>
      <c r="B174" s="6" t="s">
        <v>4</v>
      </c>
      <c r="C174" s="6" t="s">
        <v>832</v>
      </c>
      <c r="D174" s="6" t="s">
        <v>833</v>
      </c>
      <c r="E174" s="6" t="s">
        <v>97</v>
      </c>
      <c r="F174" s="6" t="s">
        <v>98</v>
      </c>
      <c r="G174" s="6">
        <v>68</v>
      </c>
      <c r="H174" s="6">
        <v>340</v>
      </c>
      <c r="I174" s="6">
        <v>61</v>
      </c>
      <c r="J174" s="6">
        <v>315</v>
      </c>
      <c r="K174" s="6">
        <v>68</v>
      </c>
      <c r="L174" s="6">
        <v>340</v>
      </c>
      <c r="M174" s="6" t="s">
        <v>21</v>
      </c>
      <c r="N174" s="6" t="s">
        <v>287</v>
      </c>
      <c r="O174" s="6" t="s">
        <v>288</v>
      </c>
      <c r="P174" s="6" t="s">
        <v>289</v>
      </c>
      <c r="Q174" s="6"/>
      <c r="R174" s="6"/>
    </row>
    <row r="175" spans="1:18" x14ac:dyDescent="0.25">
      <c r="A175" s="6" t="s">
        <v>0</v>
      </c>
      <c r="B175" s="6" t="s">
        <v>4</v>
      </c>
      <c r="C175" s="6" t="s">
        <v>832</v>
      </c>
      <c r="D175" s="6" t="s">
        <v>833</v>
      </c>
      <c r="E175" s="6" t="s">
        <v>97</v>
      </c>
      <c r="F175" s="6" t="s">
        <v>98</v>
      </c>
      <c r="G175" s="6">
        <v>68</v>
      </c>
      <c r="H175" s="6">
        <v>340</v>
      </c>
      <c r="I175" s="6">
        <v>61</v>
      </c>
      <c r="J175" s="6">
        <v>315</v>
      </c>
      <c r="K175" s="6">
        <v>68</v>
      </c>
      <c r="L175" s="6">
        <v>340</v>
      </c>
      <c r="M175" s="6" t="s">
        <v>22</v>
      </c>
      <c r="N175" s="6" t="s">
        <v>287</v>
      </c>
      <c r="O175" s="6" t="s">
        <v>288</v>
      </c>
      <c r="P175" s="6" t="s">
        <v>289</v>
      </c>
      <c r="Q175" s="6"/>
      <c r="R175" s="6"/>
    </row>
    <row r="176" spans="1:18" x14ac:dyDescent="0.25">
      <c r="A176" s="6" t="s">
        <v>0</v>
      </c>
      <c r="B176" s="6" t="s">
        <v>4</v>
      </c>
      <c r="C176" s="6" t="s">
        <v>832</v>
      </c>
      <c r="D176" s="6" t="s">
        <v>833</v>
      </c>
      <c r="E176" s="6" t="s">
        <v>97</v>
      </c>
      <c r="F176" s="6" t="s">
        <v>98</v>
      </c>
      <c r="G176" s="6">
        <v>68</v>
      </c>
      <c r="H176" s="6">
        <v>340</v>
      </c>
      <c r="I176" s="6">
        <v>61</v>
      </c>
      <c r="J176" s="6">
        <v>315</v>
      </c>
      <c r="K176" s="6">
        <v>68</v>
      </c>
      <c r="L176" s="6">
        <v>340</v>
      </c>
      <c r="M176" s="6" t="s">
        <v>21</v>
      </c>
      <c r="N176" s="6" t="s">
        <v>284</v>
      </c>
      <c r="O176" s="6" t="s">
        <v>288</v>
      </c>
      <c r="P176" s="6" t="s">
        <v>294</v>
      </c>
      <c r="Q176" s="6"/>
      <c r="R176" s="6"/>
    </row>
    <row r="177" spans="1:18" x14ac:dyDescent="0.25">
      <c r="A177" s="6" t="s">
        <v>0</v>
      </c>
      <c r="B177" s="6" t="s">
        <v>4</v>
      </c>
      <c r="C177" s="6" t="s">
        <v>832</v>
      </c>
      <c r="D177" s="6" t="s">
        <v>833</v>
      </c>
      <c r="E177" s="6" t="s">
        <v>97</v>
      </c>
      <c r="F177" s="6" t="s">
        <v>98</v>
      </c>
      <c r="G177" s="6">
        <v>68</v>
      </c>
      <c r="H177" s="6">
        <v>340</v>
      </c>
      <c r="I177" s="6">
        <v>61</v>
      </c>
      <c r="J177" s="6">
        <v>315</v>
      </c>
      <c r="K177" s="6">
        <v>68</v>
      </c>
      <c r="L177" s="6">
        <v>340</v>
      </c>
      <c r="M177" s="6" t="s">
        <v>22</v>
      </c>
      <c r="N177" s="6" t="s">
        <v>284</v>
      </c>
      <c r="O177" s="6" t="s">
        <v>288</v>
      </c>
      <c r="P177" s="6" t="s">
        <v>291</v>
      </c>
      <c r="Q177" s="6"/>
      <c r="R177" s="6"/>
    </row>
    <row r="178" spans="1:18" x14ac:dyDescent="0.25">
      <c r="A178" s="6" t="s">
        <v>0</v>
      </c>
      <c r="B178" s="6" t="s">
        <v>4</v>
      </c>
      <c r="C178" s="6" t="s">
        <v>692</v>
      </c>
      <c r="D178" s="6" t="s">
        <v>693</v>
      </c>
      <c r="E178" s="6" t="s">
        <v>97</v>
      </c>
      <c r="F178" s="6" t="s">
        <v>125</v>
      </c>
      <c r="G178" s="6">
        <v>69</v>
      </c>
      <c r="H178" s="6">
        <v>325</v>
      </c>
      <c r="I178" s="6">
        <v>65</v>
      </c>
      <c r="J178" s="6">
        <v>325</v>
      </c>
      <c r="K178" s="6">
        <v>71</v>
      </c>
      <c r="L178" s="6">
        <v>322</v>
      </c>
      <c r="M178" s="6" t="s">
        <v>21</v>
      </c>
      <c r="N178" s="6" t="s">
        <v>287</v>
      </c>
      <c r="O178" s="6" t="s">
        <v>285</v>
      </c>
      <c r="P178" s="6" t="s">
        <v>295</v>
      </c>
      <c r="Q178" s="6"/>
      <c r="R178" s="6"/>
    </row>
    <row r="179" spans="1:18" x14ac:dyDescent="0.25">
      <c r="A179" s="6" t="s">
        <v>0</v>
      </c>
      <c r="B179" s="6" t="s">
        <v>4</v>
      </c>
      <c r="C179" s="6" t="s">
        <v>692</v>
      </c>
      <c r="D179" s="6" t="s">
        <v>693</v>
      </c>
      <c r="E179" s="6" t="s">
        <v>97</v>
      </c>
      <c r="F179" s="6" t="s">
        <v>125</v>
      </c>
      <c r="G179" s="6">
        <v>69</v>
      </c>
      <c r="H179" s="6">
        <v>325</v>
      </c>
      <c r="I179" s="6">
        <v>65</v>
      </c>
      <c r="J179" s="6">
        <v>325</v>
      </c>
      <c r="K179" s="6">
        <v>71</v>
      </c>
      <c r="L179" s="6">
        <v>322</v>
      </c>
      <c r="M179" s="6" t="s">
        <v>22</v>
      </c>
      <c r="N179" s="6" t="s">
        <v>287</v>
      </c>
      <c r="O179" s="6" t="s">
        <v>285</v>
      </c>
      <c r="P179" s="6" t="s">
        <v>295</v>
      </c>
      <c r="Q179" s="6"/>
      <c r="R179" s="6"/>
    </row>
    <row r="180" spans="1:18" x14ac:dyDescent="0.25">
      <c r="A180" s="6" t="s">
        <v>0</v>
      </c>
      <c r="B180" s="6" t="s">
        <v>4</v>
      </c>
      <c r="C180" s="6" t="s">
        <v>692</v>
      </c>
      <c r="D180" s="6" t="s">
        <v>693</v>
      </c>
      <c r="E180" s="6" t="s">
        <v>97</v>
      </c>
      <c r="F180" s="6" t="s">
        <v>125</v>
      </c>
      <c r="G180" s="6">
        <v>69</v>
      </c>
      <c r="H180" s="6">
        <v>325</v>
      </c>
      <c r="I180" s="6">
        <v>65</v>
      </c>
      <c r="J180" s="6">
        <v>325</v>
      </c>
      <c r="K180" s="6">
        <v>71</v>
      </c>
      <c r="L180" s="6">
        <v>322</v>
      </c>
      <c r="M180" s="6" t="s">
        <v>21</v>
      </c>
      <c r="N180" s="6" t="s">
        <v>284</v>
      </c>
      <c r="O180" s="6" t="s">
        <v>285</v>
      </c>
      <c r="P180" s="6" t="s">
        <v>286</v>
      </c>
      <c r="Q180" s="6"/>
      <c r="R180" s="6"/>
    </row>
    <row r="181" spans="1:18" x14ac:dyDescent="0.25">
      <c r="A181" s="6" t="s">
        <v>0</v>
      </c>
      <c r="B181" s="6" t="s">
        <v>4</v>
      </c>
      <c r="C181" s="6" t="s">
        <v>692</v>
      </c>
      <c r="D181" s="6" t="s">
        <v>693</v>
      </c>
      <c r="E181" s="6" t="s">
        <v>97</v>
      </c>
      <c r="F181" s="6" t="s">
        <v>125</v>
      </c>
      <c r="G181" s="6">
        <v>69</v>
      </c>
      <c r="H181" s="6">
        <v>325</v>
      </c>
      <c r="I181" s="6">
        <v>65</v>
      </c>
      <c r="J181" s="6">
        <v>325</v>
      </c>
      <c r="K181" s="6">
        <v>71</v>
      </c>
      <c r="L181" s="6">
        <v>322</v>
      </c>
      <c r="M181" s="6" t="s">
        <v>22</v>
      </c>
      <c r="N181" s="6" t="s">
        <v>284</v>
      </c>
      <c r="O181" s="6" t="s">
        <v>285</v>
      </c>
      <c r="P181" s="6" t="s">
        <v>286</v>
      </c>
      <c r="Q181" s="6"/>
      <c r="R181" s="6"/>
    </row>
    <row r="182" spans="1:18" x14ac:dyDescent="0.25">
      <c r="A182" s="6" t="s">
        <v>0</v>
      </c>
      <c r="B182" s="6" t="s">
        <v>4</v>
      </c>
      <c r="C182" s="6" t="s">
        <v>692</v>
      </c>
      <c r="D182" s="6" t="s">
        <v>693</v>
      </c>
      <c r="E182" s="6" t="s">
        <v>97</v>
      </c>
      <c r="F182" s="6" t="s">
        <v>125</v>
      </c>
      <c r="G182" s="6">
        <v>69</v>
      </c>
      <c r="H182" s="6">
        <v>325</v>
      </c>
      <c r="I182" s="6">
        <v>65</v>
      </c>
      <c r="J182" s="6">
        <v>325</v>
      </c>
      <c r="K182" s="6">
        <v>71</v>
      </c>
      <c r="L182" s="6">
        <v>322</v>
      </c>
      <c r="M182" s="6" t="s">
        <v>21</v>
      </c>
      <c r="N182" s="6" t="s">
        <v>287</v>
      </c>
      <c r="O182" s="6" t="s">
        <v>288</v>
      </c>
      <c r="P182" s="6" t="s">
        <v>289</v>
      </c>
      <c r="Q182" s="6"/>
      <c r="R182" s="6"/>
    </row>
    <row r="183" spans="1:18" x14ac:dyDescent="0.25">
      <c r="A183" s="6" t="s">
        <v>0</v>
      </c>
      <c r="B183" s="6" t="s">
        <v>4</v>
      </c>
      <c r="C183" s="6" t="s">
        <v>692</v>
      </c>
      <c r="D183" s="6" t="s">
        <v>693</v>
      </c>
      <c r="E183" s="6" t="s">
        <v>97</v>
      </c>
      <c r="F183" s="6" t="s">
        <v>125</v>
      </c>
      <c r="G183" s="6">
        <v>69</v>
      </c>
      <c r="H183" s="6">
        <v>325</v>
      </c>
      <c r="I183" s="6">
        <v>65</v>
      </c>
      <c r="J183" s="6">
        <v>325</v>
      </c>
      <c r="K183" s="6">
        <v>71</v>
      </c>
      <c r="L183" s="6">
        <v>322</v>
      </c>
      <c r="M183" s="6" t="s">
        <v>22</v>
      </c>
      <c r="N183" s="6" t="s">
        <v>287</v>
      </c>
      <c r="O183" s="6" t="s">
        <v>288</v>
      </c>
      <c r="P183" s="6" t="s">
        <v>289</v>
      </c>
      <c r="Q183" s="6"/>
      <c r="R183" s="6"/>
    </row>
    <row r="184" spans="1:18" x14ac:dyDescent="0.25">
      <c r="A184" s="6" t="s">
        <v>0</v>
      </c>
      <c r="B184" s="6" t="s">
        <v>4</v>
      </c>
      <c r="C184" s="6" t="s">
        <v>692</v>
      </c>
      <c r="D184" s="6" t="s">
        <v>693</v>
      </c>
      <c r="E184" s="6" t="s">
        <v>97</v>
      </c>
      <c r="F184" s="6" t="s">
        <v>125</v>
      </c>
      <c r="G184" s="6">
        <v>69</v>
      </c>
      <c r="H184" s="6">
        <v>325</v>
      </c>
      <c r="I184" s="6">
        <v>65</v>
      </c>
      <c r="J184" s="6">
        <v>325</v>
      </c>
      <c r="K184" s="6">
        <v>71</v>
      </c>
      <c r="L184" s="6">
        <v>322</v>
      </c>
      <c r="M184" s="6" t="s">
        <v>21</v>
      </c>
      <c r="N184" s="6" t="s">
        <v>284</v>
      </c>
      <c r="O184" s="6" t="s">
        <v>288</v>
      </c>
      <c r="P184" s="6" t="s">
        <v>286</v>
      </c>
      <c r="Q184" s="6"/>
      <c r="R184" s="6"/>
    </row>
    <row r="185" spans="1:18" x14ac:dyDescent="0.25">
      <c r="A185" s="6" t="s">
        <v>0</v>
      </c>
      <c r="B185" s="6" t="s">
        <v>4</v>
      </c>
      <c r="C185" s="6" t="s">
        <v>692</v>
      </c>
      <c r="D185" s="6" t="s">
        <v>693</v>
      </c>
      <c r="E185" s="6" t="s">
        <v>97</v>
      </c>
      <c r="F185" s="6" t="s">
        <v>125</v>
      </c>
      <c r="G185" s="6">
        <v>69</v>
      </c>
      <c r="H185" s="6">
        <v>325</v>
      </c>
      <c r="I185" s="6">
        <v>65</v>
      </c>
      <c r="J185" s="6">
        <v>325</v>
      </c>
      <c r="K185" s="6">
        <v>71</v>
      </c>
      <c r="L185" s="6">
        <v>322</v>
      </c>
      <c r="M185" s="6" t="s">
        <v>22</v>
      </c>
      <c r="N185" s="6" t="s">
        <v>284</v>
      </c>
      <c r="O185" s="6" t="s">
        <v>288</v>
      </c>
      <c r="P185" s="6" t="s">
        <v>290</v>
      </c>
      <c r="Q185" s="6"/>
      <c r="R185" s="6"/>
    </row>
    <row r="186" spans="1:18" x14ac:dyDescent="0.25">
      <c r="A186" s="6" t="s">
        <v>0</v>
      </c>
      <c r="B186" s="6" t="s">
        <v>5</v>
      </c>
      <c r="C186" s="6" t="s">
        <v>169</v>
      </c>
      <c r="D186" s="6" t="s">
        <v>170</v>
      </c>
      <c r="E186" s="6" t="s">
        <v>97</v>
      </c>
      <c r="F186" s="6" t="s">
        <v>98</v>
      </c>
      <c r="G186" s="6">
        <v>65</v>
      </c>
      <c r="H186" s="6">
        <v>315</v>
      </c>
      <c r="I186" s="6">
        <v>31</v>
      </c>
      <c r="J186" s="6">
        <v>171</v>
      </c>
      <c r="K186" s="6">
        <v>65</v>
      </c>
      <c r="L186" s="6">
        <v>323</v>
      </c>
      <c r="M186" s="6" t="s">
        <v>21</v>
      </c>
      <c r="N186" s="6" t="s">
        <v>287</v>
      </c>
      <c r="O186" s="6" t="s">
        <v>285</v>
      </c>
      <c r="P186" s="6" t="s">
        <v>293</v>
      </c>
      <c r="Q186" s="6"/>
      <c r="R186" s="6"/>
    </row>
    <row r="187" spans="1:18" x14ac:dyDescent="0.25">
      <c r="A187" s="6" t="s">
        <v>0</v>
      </c>
      <c r="B187" s="6" t="s">
        <v>5</v>
      </c>
      <c r="C187" s="6" t="s">
        <v>169</v>
      </c>
      <c r="D187" s="6" t="s">
        <v>170</v>
      </c>
      <c r="E187" s="6" t="s">
        <v>97</v>
      </c>
      <c r="F187" s="6" t="s">
        <v>98</v>
      </c>
      <c r="G187" s="6">
        <v>65</v>
      </c>
      <c r="H187" s="6">
        <v>315</v>
      </c>
      <c r="I187" s="6">
        <v>31</v>
      </c>
      <c r="J187" s="6">
        <v>171</v>
      </c>
      <c r="K187" s="6">
        <v>65</v>
      </c>
      <c r="L187" s="6">
        <v>323</v>
      </c>
      <c r="M187" s="6" t="s">
        <v>22</v>
      </c>
      <c r="N187" s="6" t="s">
        <v>287</v>
      </c>
      <c r="O187" s="6" t="s">
        <v>285</v>
      </c>
      <c r="P187" s="6" t="s">
        <v>286</v>
      </c>
      <c r="Q187" s="6"/>
      <c r="R187" s="6"/>
    </row>
    <row r="188" spans="1:18" x14ac:dyDescent="0.25">
      <c r="A188" s="6" t="s">
        <v>0</v>
      </c>
      <c r="B188" s="6" t="s">
        <v>5</v>
      </c>
      <c r="C188" s="6" t="s">
        <v>169</v>
      </c>
      <c r="D188" s="6" t="s">
        <v>170</v>
      </c>
      <c r="E188" s="6" t="s">
        <v>97</v>
      </c>
      <c r="F188" s="6" t="s">
        <v>98</v>
      </c>
      <c r="G188" s="6">
        <v>65</v>
      </c>
      <c r="H188" s="6">
        <v>315</v>
      </c>
      <c r="I188" s="6">
        <v>31</v>
      </c>
      <c r="J188" s="6">
        <v>171</v>
      </c>
      <c r="K188" s="6">
        <v>65</v>
      </c>
      <c r="L188" s="6">
        <v>323</v>
      </c>
      <c r="M188" s="6" t="s">
        <v>21</v>
      </c>
      <c r="N188" s="6" t="s">
        <v>284</v>
      </c>
      <c r="O188" s="6" t="s">
        <v>285</v>
      </c>
      <c r="P188" s="6" t="s">
        <v>286</v>
      </c>
      <c r="Q188" s="6"/>
      <c r="R188" s="6"/>
    </row>
    <row r="189" spans="1:18" x14ac:dyDescent="0.25">
      <c r="A189" s="6" t="s">
        <v>0</v>
      </c>
      <c r="B189" s="6" t="s">
        <v>5</v>
      </c>
      <c r="C189" s="6" t="s">
        <v>169</v>
      </c>
      <c r="D189" s="6" t="s">
        <v>170</v>
      </c>
      <c r="E189" s="6" t="s">
        <v>97</v>
      </c>
      <c r="F189" s="6" t="s">
        <v>98</v>
      </c>
      <c r="G189" s="6">
        <v>65</v>
      </c>
      <c r="H189" s="6">
        <v>315</v>
      </c>
      <c r="I189" s="6">
        <v>31</v>
      </c>
      <c r="J189" s="6">
        <v>171</v>
      </c>
      <c r="K189" s="6">
        <v>65</v>
      </c>
      <c r="L189" s="6">
        <v>323</v>
      </c>
      <c r="M189" s="6" t="s">
        <v>22</v>
      </c>
      <c r="N189" s="6" t="s">
        <v>284</v>
      </c>
      <c r="O189" s="6" t="s">
        <v>285</v>
      </c>
      <c r="P189" s="6" t="s">
        <v>291</v>
      </c>
      <c r="Q189" s="6"/>
      <c r="R189" s="6"/>
    </row>
    <row r="190" spans="1:18" x14ac:dyDescent="0.25">
      <c r="A190" s="6" t="s">
        <v>0</v>
      </c>
      <c r="B190" s="6" t="s">
        <v>5</v>
      </c>
      <c r="C190" s="6" t="s">
        <v>169</v>
      </c>
      <c r="D190" s="6" t="s">
        <v>170</v>
      </c>
      <c r="E190" s="6" t="s">
        <v>97</v>
      </c>
      <c r="F190" s="6" t="s">
        <v>98</v>
      </c>
      <c r="G190" s="6">
        <v>65</v>
      </c>
      <c r="H190" s="6">
        <v>315</v>
      </c>
      <c r="I190" s="6">
        <v>31</v>
      </c>
      <c r="J190" s="6">
        <v>171</v>
      </c>
      <c r="K190" s="6">
        <v>65</v>
      </c>
      <c r="L190" s="6">
        <v>323</v>
      </c>
      <c r="M190" s="6" t="s">
        <v>21</v>
      </c>
      <c r="N190" s="6" t="s">
        <v>287</v>
      </c>
      <c r="O190" s="6" t="s">
        <v>288</v>
      </c>
      <c r="P190" s="6" t="s">
        <v>289</v>
      </c>
      <c r="Q190" s="6"/>
      <c r="R190" s="6"/>
    </row>
    <row r="191" spans="1:18" x14ac:dyDescent="0.25">
      <c r="A191" s="6" t="s">
        <v>0</v>
      </c>
      <c r="B191" s="6" t="s">
        <v>5</v>
      </c>
      <c r="C191" s="6" t="s">
        <v>169</v>
      </c>
      <c r="D191" s="6" t="s">
        <v>170</v>
      </c>
      <c r="E191" s="6" t="s">
        <v>97</v>
      </c>
      <c r="F191" s="6" t="s">
        <v>98</v>
      </c>
      <c r="G191" s="6">
        <v>65</v>
      </c>
      <c r="H191" s="6">
        <v>315</v>
      </c>
      <c r="I191" s="6">
        <v>31</v>
      </c>
      <c r="J191" s="6">
        <v>171</v>
      </c>
      <c r="K191" s="6">
        <v>65</v>
      </c>
      <c r="L191" s="6">
        <v>323</v>
      </c>
      <c r="M191" s="6" t="s">
        <v>22</v>
      </c>
      <c r="N191" s="6" t="s">
        <v>287</v>
      </c>
      <c r="O191" s="6" t="s">
        <v>288</v>
      </c>
      <c r="P191" s="6" t="s">
        <v>295</v>
      </c>
      <c r="Q191" s="6"/>
      <c r="R191" s="6"/>
    </row>
    <row r="192" spans="1:18" x14ac:dyDescent="0.25">
      <c r="A192" s="6" t="s">
        <v>0</v>
      </c>
      <c r="B192" s="6" t="s">
        <v>5</v>
      </c>
      <c r="C192" s="6" t="s">
        <v>169</v>
      </c>
      <c r="D192" s="6" t="s">
        <v>170</v>
      </c>
      <c r="E192" s="6" t="s">
        <v>97</v>
      </c>
      <c r="F192" s="6" t="s">
        <v>98</v>
      </c>
      <c r="G192" s="6">
        <v>65</v>
      </c>
      <c r="H192" s="6">
        <v>315</v>
      </c>
      <c r="I192" s="6">
        <v>31</v>
      </c>
      <c r="J192" s="6">
        <v>171</v>
      </c>
      <c r="K192" s="6">
        <v>65</v>
      </c>
      <c r="L192" s="6">
        <v>323</v>
      </c>
      <c r="M192" s="6" t="s">
        <v>21</v>
      </c>
      <c r="N192" s="6" t="s">
        <v>284</v>
      </c>
      <c r="O192" s="6" t="s">
        <v>288</v>
      </c>
      <c r="P192" s="6" t="s">
        <v>295</v>
      </c>
      <c r="Q192" s="6"/>
      <c r="R192" s="6"/>
    </row>
    <row r="193" spans="1:18" x14ac:dyDescent="0.25">
      <c r="A193" s="6" t="s">
        <v>0</v>
      </c>
      <c r="B193" s="6" t="s">
        <v>5</v>
      </c>
      <c r="C193" s="6" t="s">
        <v>169</v>
      </c>
      <c r="D193" s="6" t="s">
        <v>170</v>
      </c>
      <c r="E193" s="6" t="s">
        <v>97</v>
      </c>
      <c r="F193" s="6" t="s">
        <v>98</v>
      </c>
      <c r="G193" s="6">
        <v>65</v>
      </c>
      <c r="H193" s="6">
        <v>315</v>
      </c>
      <c r="I193" s="6">
        <v>31</v>
      </c>
      <c r="J193" s="6">
        <v>171</v>
      </c>
      <c r="K193" s="6">
        <v>65</v>
      </c>
      <c r="L193" s="6">
        <v>323</v>
      </c>
      <c r="M193" s="6" t="s">
        <v>22</v>
      </c>
      <c r="N193" s="6" t="s">
        <v>284</v>
      </c>
      <c r="O193" s="6" t="s">
        <v>288</v>
      </c>
      <c r="P193" s="6" t="s">
        <v>289</v>
      </c>
      <c r="Q193" s="6"/>
      <c r="R193" s="6"/>
    </row>
    <row r="194" spans="1:18" x14ac:dyDescent="0.25">
      <c r="A194" s="6" t="s">
        <v>0</v>
      </c>
      <c r="B194" s="6" t="s">
        <v>5</v>
      </c>
      <c r="C194" s="6" t="s">
        <v>255</v>
      </c>
      <c r="D194" s="6" t="s">
        <v>256</v>
      </c>
      <c r="E194" s="6" t="s">
        <v>97</v>
      </c>
      <c r="F194" s="6" t="s">
        <v>98</v>
      </c>
      <c r="G194" s="6">
        <v>89</v>
      </c>
      <c r="H194" s="6">
        <v>478</v>
      </c>
      <c r="I194" s="6">
        <v>78</v>
      </c>
      <c r="J194" s="6">
        <v>415</v>
      </c>
      <c r="K194" s="6">
        <v>89</v>
      </c>
      <c r="L194" s="6">
        <v>465</v>
      </c>
      <c r="M194" s="6" t="s">
        <v>21</v>
      </c>
      <c r="N194" s="6" t="s">
        <v>287</v>
      </c>
      <c r="O194" s="6" t="s">
        <v>285</v>
      </c>
      <c r="P194" s="6" t="s">
        <v>286</v>
      </c>
      <c r="Q194" s="6"/>
      <c r="R194" s="6"/>
    </row>
    <row r="195" spans="1:18" x14ac:dyDescent="0.25">
      <c r="A195" s="6" t="s">
        <v>0</v>
      </c>
      <c r="B195" s="6" t="s">
        <v>5</v>
      </c>
      <c r="C195" s="6" t="s">
        <v>255</v>
      </c>
      <c r="D195" s="6" t="s">
        <v>256</v>
      </c>
      <c r="E195" s="6" t="s">
        <v>97</v>
      </c>
      <c r="F195" s="6" t="s">
        <v>98</v>
      </c>
      <c r="G195" s="6">
        <v>89</v>
      </c>
      <c r="H195" s="6">
        <v>478</v>
      </c>
      <c r="I195" s="6">
        <v>78</v>
      </c>
      <c r="J195" s="6">
        <v>415</v>
      </c>
      <c r="K195" s="6">
        <v>89</v>
      </c>
      <c r="L195" s="6">
        <v>465</v>
      </c>
      <c r="M195" s="6" t="s">
        <v>22</v>
      </c>
      <c r="N195" s="6" t="s">
        <v>287</v>
      </c>
      <c r="O195" s="6" t="s">
        <v>285</v>
      </c>
      <c r="P195" s="6" t="s">
        <v>286</v>
      </c>
      <c r="Q195" s="6"/>
      <c r="R195" s="6"/>
    </row>
    <row r="196" spans="1:18" x14ac:dyDescent="0.25">
      <c r="A196" s="6" t="s">
        <v>0</v>
      </c>
      <c r="B196" s="6" t="s">
        <v>5</v>
      </c>
      <c r="C196" s="6" t="s">
        <v>255</v>
      </c>
      <c r="D196" s="6" t="s">
        <v>256</v>
      </c>
      <c r="E196" s="6" t="s">
        <v>97</v>
      </c>
      <c r="F196" s="6" t="s">
        <v>98</v>
      </c>
      <c r="G196" s="6">
        <v>89</v>
      </c>
      <c r="H196" s="6">
        <v>478</v>
      </c>
      <c r="I196" s="6">
        <v>78</v>
      </c>
      <c r="J196" s="6">
        <v>415</v>
      </c>
      <c r="K196" s="6">
        <v>89</v>
      </c>
      <c r="L196" s="6">
        <v>465</v>
      </c>
      <c r="M196" s="6" t="s">
        <v>21</v>
      </c>
      <c r="N196" s="6" t="s">
        <v>284</v>
      </c>
      <c r="O196" s="6" t="s">
        <v>285</v>
      </c>
      <c r="P196" s="6" t="s">
        <v>292</v>
      </c>
      <c r="Q196" s="6"/>
      <c r="R196" s="6"/>
    </row>
    <row r="197" spans="1:18" x14ac:dyDescent="0.25">
      <c r="A197" s="6" t="s">
        <v>0</v>
      </c>
      <c r="B197" s="6" t="s">
        <v>5</v>
      </c>
      <c r="C197" s="6" t="s">
        <v>255</v>
      </c>
      <c r="D197" s="6" t="s">
        <v>256</v>
      </c>
      <c r="E197" s="6" t="s">
        <v>97</v>
      </c>
      <c r="F197" s="6" t="s">
        <v>98</v>
      </c>
      <c r="G197" s="6">
        <v>89</v>
      </c>
      <c r="H197" s="6">
        <v>478</v>
      </c>
      <c r="I197" s="6">
        <v>78</v>
      </c>
      <c r="J197" s="6">
        <v>415</v>
      </c>
      <c r="K197" s="6">
        <v>89</v>
      </c>
      <c r="L197" s="6">
        <v>465</v>
      </c>
      <c r="M197" s="6" t="s">
        <v>22</v>
      </c>
      <c r="N197" s="6" t="s">
        <v>284</v>
      </c>
      <c r="O197" s="6" t="s">
        <v>285</v>
      </c>
      <c r="P197" s="6" t="s">
        <v>294</v>
      </c>
      <c r="Q197" s="6"/>
      <c r="R197" s="6"/>
    </row>
    <row r="198" spans="1:18" x14ac:dyDescent="0.25">
      <c r="A198" s="6" t="s">
        <v>0</v>
      </c>
      <c r="B198" s="6" t="s">
        <v>5</v>
      </c>
      <c r="C198" s="6" t="s">
        <v>255</v>
      </c>
      <c r="D198" s="6" t="s">
        <v>256</v>
      </c>
      <c r="E198" s="6" t="s">
        <v>97</v>
      </c>
      <c r="F198" s="6" t="s">
        <v>98</v>
      </c>
      <c r="G198" s="6">
        <v>89</v>
      </c>
      <c r="H198" s="6">
        <v>478</v>
      </c>
      <c r="I198" s="6">
        <v>78</v>
      </c>
      <c r="J198" s="6">
        <v>415</v>
      </c>
      <c r="K198" s="6">
        <v>89</v>
      </c>
      <c r="L198" s="6">
        <v>465</v>
      </c>
      <c r="M198" s="6" t="s">
        <v>21</v>
      </c>
      <c r="N198" s="6" t="s">
        <v>287</v>
      </c>
      <c r="O198" s="6" t="s">
        <v>288</v>
      </c>
      <c r="P198" s="6" t="s">
        <v>286</v>
      </c>
      <c r="Q198" s="6"/>
      <c r="R198" s="6"/>
    </row>
    <row r="199" spans="1:18" x14ac:dyDescent="0.25">
      <c r="A199" s="6" t="s">
        <v>0</v>
      </c>
      <c r="B199" s="6" t="s">
        <v>5</v>
      </c>
      <c r="C199" s="6" t="s">
        <v>255</v>
      </c>
      <c r="D199" s="6" t="s">
        <v>256</v>
      </c>
      <c r="E199" s="6" t="s">
        <v>97</v>
      </c>
      <c r="F199" s="6" t="s">
        <v>98</v>
      </c>
      <c r="G199" s="6">
        <v>89</v>
      </c>
      <c r="H199" s="6">
        <v>478</v>
      </c>
      <c r="I199" s="6">
        <v>78</v>
      </c>
      <c r="J199" s="6">
        <v>415</v>
      </c>
      <c r="K199" s="6">
        <v>89</v>
      </c>
      <c r="L199" s="6">
        <v>465</v>
      </c>
      <c r="M199" s="6" t="s">
        <v>22</v>
      </c>
      <c r="N199" s="6" t="s">
        <v>287</v>
      </c>
      <c r="O199" s="6" t="s">
        <v>288</v>
      </c>
      <c r="P199" s="6" t="s">
        <v>292</v>
      </c>
      <c r="Q199" s="6"/>
      <c r="R199" s="6"/>
    </row>
    <row r="200" spans="1:18" x14ac:dyDescent="0.25">
      <c r="A200" s="6" t="s">
        <v>0</v>
      </c>
      <c r="B200" s="6" t="s">
        <v>5</v>
      </c>
      <c r="C200" s="6" t="s">
        <v>255</v>
      </c>
      <c r="D200" s="6" t="s">
        <v>256</v>
      </c>
      <c r="E200" s="6" t="s">
        <v>97</v>
      </c>
      <c r="F200" s="6" t="s">
        <v>98</v>
      </c>
      <c r="G200" s="6">
        <v>89</v>
      </c>
      <c r="H200" s="6">
        <v>478</v>
      </c>
      <c r="I200" s="6">
        <v>78</v>
      </c>
      <c r="J200" s="6">
        <v>415</v>
      </c>
      <c r="K200" s="6">
        <v>89</v>
      </c>
      <c r="L200" s="6">
        <v>465</v>
      </c>
      <c r="M200" s="6" t="s">
        <v>21</v>
      </c>
      <c r="N200" s="6" t="s">
        <v>284</v>
      </c>
      <c r="O200" s="6" t="s">
        <v>288</v>
      </c>
      <c r="P200" s="6" t="s">
        <v>294</v>
      </c>
      <c r="Q200" s="6"/>
      <c r="R200" s="6"/>
    </row>
    <row r="201" spans="1:18" x14ac:dyDescent="0.25">
      <c r="A201" s="6" t="s">
        <v>0</v>
      </c>
      <c r="B201" s="6" t="s">
        <v>5</v>
      </c>
      <c r="C201" s="6" t="s">
        <v>255</v>
      </c>
      <c r="D201" s="6" t="s">
        <v>256</v>
      </c>
      <c r="E201" s="6" t="s">
        <v>97</v>
      </c>
      <c r="F201" s="6" t="s">
        <v>98</v>
      </c>
      <c r="G201" s="6">
        <v>89</v>
      </c>
      <c r="H201" s="6">
        <v>478</v>
      </c>
      <c r="I201" s="6">
        <v>78</v>
      </c>
      <c r="J201" s="6">
        <v>415</v>
      </c>
      <c r="K201" s="6">
        <v>89</v>
      </c>
      <c r="L201" s="6">
        <v>465</v>
      </c>
      <c r="M201" s="6" t="s">
        <v>22</v>
      </c>
      <c r="N201" s="6" t="s">
        <v>284</v>
      </c>
      <c r="O201" s="6" t="s">
        <v>288</v>
      </c>
      <c r="P201" s="6" t="s">
        <v>294</v>
      </c>
      <c r="Q201" s="6"/>
      <c r="R201" s="6"/>
    </row>
    <row r="202" spans="1:18" x14ac:dyDescent="0.25">
      <c r="A202" s="6" t="s">
        <v>0</v>
      </c>
      <c r="B202" s="6" t="s">
        <v>5</v>
      </c>
      <c r="C202" s="6" t="s">
        <v>171</v>
      </c>
      <c r="D202" s="6" t="s">
        <v>172</v>
      </c>
      <c r="E202" s="6" t="s">
        <v>97</v>
      </c>
      <c r="F202" s="6" t="s">
        <v>132</v>
      </c>
      <c r="G202" s="6">
        <v>21</v>
      </c>
      <c r="H202" s="6">
        <v>111</v>
      </c>
      <c r="I202" s="6">
        <v>22</v>
      </c>
      <c r="J202" s="6">
        <v>116</v>
      </c>
      <c r="K202" s="6">
        <v>26</v>
      </c>
      <c r="L202" s="6">
        <v>116</v>
      </c>
      <c r="M202" s="6" t="s">
        <v>21</v>
      </c>
      <c r="N202" s="6" t="s">
        <v>287</v>
      </c>
      <c r="O202" s="6" t="s">
        <v>285</v>
      </c>
      <c r="P202" s="6" t="s">
        <v>286</v>
      </c>
      <c r="Q202" s="6"/>
      <c r="R202" s="6"/>
    </row>
    <row r="203" spans="1:18" x14ac:dyDescent="0.25">
      <c r="A203" s="6" t="s">
        <v>0</v>
      </c>
      <c r="B203" s="6" t="s">
        <v>5</v>
      </c>
      <c r="C203" s="6" t="s">
        <v>171</v>
      </c>
      <c r="D203" s="6" t="s">
        <v>172</v>
      </c>
      <c r="E203" s="6" t="s">
        <v>97</v>
      </c>
      <c r="F203" s="6" t="s">
        <v>132</v>
      </c>
      <c r="G203" s="6">
        <v>21</v>
      </c>
      <c r="H203" s="6">
        <v>111</v>
      </c>
      <c r="I203" s="6">
        <v>22</v>
      </c>
      <c r="J203" s="6">
        <v>116</v>
      </c>
      <c r="K203" s="6">
        <v>26</v>
      </c>
      <c r="L203" s="6">
        <v>116</v>
      </c>
      <c r="M203" s="6" t="s">
        <v>22</v>
      </c>
      <c r="N203" s="6" t="s">
        <v>287</v>
      </c>
      <c r="O203" s="6" t="s">
        <v>285</v>
      </c>
      <c r="P203" s="6" t="s">
        <v>295</v>
      </c>
      <c r="Q203" s="6"/>
      <c r="R203" s="6"/>
    </row>
    <row r="204" spans="1:18" x14ac:dyDescent="0.25">
      <c r="A204" s="6" t="s">
        <v>0</v>
      </c>
      <c r="B204" s="6" t="s">
        <v>5</v>
      </c>
      <c r="C204" s="6" t="s">
        <v>171</v>
      </c>
      <c r="D204" s="6" t="s">
        <v>172</v>
      </c>
      <c r="E204" s="6" t="s">
        <v>97</v>
      </c>
      <c r="F204" s="6" t="s">
        <v>132</v>
      </c>
      <c r="G204" s="6">
        <v>21</v>
      </c>
      <c r="H204" s="6">
        <v>111</v>
      </c>
      <c r="I204" s="6">
        <v>22</v>
      </c>
      <c r="J204" s="6">
        <v>116</v>
      </c>
      <c r="K204" s="6">
        <v>26</v>
      </c>
      <c r="L204" s="6">
        <v>116</v>
      </c>
      <c r="M204" s="6" t="s">
        <v>21</v>
      </c>
      <c r="N204" s="6" t="s">
        <v>284</v>
      </c>
      <c r="O204" s="6" t="s">
        <v>285</v>
      </c>
      <c r="P204" s="6" t="s">
        <v>1</v>
      </c>
      <c r="Q204" s="6"/>
      <c r="R204" s="6" t="s">
        <v>1129</v>
      </c>
    </row>
    <row r="205" spans="1:18" x14ac:dyDescent="0.25">
      <c r="A205" s="6" t="s">
        <v>0</v>
      </c>
      <c r="B205" s="6" t="s">
        <v>5</v>
      </c>
      <c r="C205" s="6" t="s">
        <v>171</v>
      </c>
      <c r="D205" s="6" t="s">
        <v>172</v>
      </c>
      <c r="E205" s="6" t="s">
        <v>97</v>
      </c>
      <c r="F205" s="6" t="s">
        <v>132</v>
      </c>
      <c r="G205" s="6">
        <v>21</v>
      </c>
      <c r="H205" s="6">
        <v>111</v>
      </c>
      <c r="I205" s="6">
        <v>22</v>
      </c>
      <c r="J205" s="6">
        <v>116</v>
      </c>
      <c r="K205" s="6">
        <v>26</v>
      </c>
      <c r="L205" s="6">
        <v>116</v>
      </c>
      <c r="M205" s="6" t="s">
        <v>22</v>
      </c>
      <c r="N205" s="6" t="s">
        <v>284</v>
      </c>
      <c r="O205" s="6" t="s">
        <v>285</v>
      </c>
      <c r="P205" s="6" t="s">
        <v>286</v>
      </c>
      <c r="Q205" s="6"/>
      <c r="R205" s="6"/>
    </row>
    <row r="206" spans="1:18" x14ac:dyDescent="0.25">
      <c r="A206" s="6" t="s">
        <v>0</v>
      </c>
      <c r="B206" s="6" t="s">
        <v>5</v>
      </c>
      <c r="C206" s="6" t="s">
        <v>171</v>
      </c>
      <c r="D206" s="6" t="s">
        <v>172</v>
      </c>
      <c r="E206" s="6" t="s">
        <v>97</v>
      </c>
      <c r="F206" s="6" t="s">
        <v>132</v>
      </c>
      <c r="G206" s="6">
        <v>21</v>
      </c>
      <c r="H206" s="6">
        <v>111</v>
      </c>
      <c r="I206" s="6">
        <v>22</v>
      </c>
      <c r="J206" s="6">
        <v>116</v>
      </c>
      <c r="K206" s="6">
        <v>26</v>
      </c>
      <c r="L206" s="6">
        <v>116</v>
      </c>
      <c r="M206" s="6" t="s">
        <v>21</v>
      </c>
      <c r="N206" s="6" t="s">
        <v>287</v>
      </c>
      <c r="O206" s="6" t="s">
        <v>288</v>
      </c>
      <c r="P206" s="6" t="s">
        <v>290</v>
      </c>
      <c r="Q206" s="6"/>
      <c r="R206" s="6"/>
    </row>
    <row r="207" spans="1:18" x14ac:dyDescent="0.25">
      <c r="A207" s="6" t="s">
        <v>0</v>
      </c>
      <c r="B207" s="6" t="s">
        <v>5</v>
      </c>
      <c r="C207" s="6" t="s">
        <v>171</v>
      </c>
      <c r="D207" s="6" t="s">
        <v>172</v>
      </c>
      <c r="E207" s="6" t="s">
        <v>97</v>
      </c>
      <c r="F207" s="6" t="s">
        <v>132</v>
      </c>
      <c r="G207" s="6">
        <v>21</v>
      </c>
      <c r="H207" s="6">
        <v>111</v>
      </c>
      <c r="I207" s="6">
        <v>22</v>
      </c>
      <c r="J207" s="6">
        <v>116</v>
      </c>
      <c r="K207" s="6">
        <v>26</v>
      </c>
      <c r="L207" s="6">
        <v>116</v>
      </c>
      <c r="M207" s="6" t="s">
        <v>22</v>
      </c>
      <c r="N207" s="6" t="s">
        <v>287</v>
      </c>
      <c r="O207" s="6" t="s">
        <v>288</v>
      </c>
      <c r="P207" s="6" t="s">
        <v>289</v>
      </c>
      <c r="Q207" s="6"/>
      <c r="R207" s="6"/>
    </row>
    <row r="208" spans="1:18" x14ac:dyDescent="0.25">
      <c r="A208" s="6" t="s">
        <v>0</v>
      </c>
      <c r="B208" s="6" t="s">
        <v>5</v>
      </c>
      <c r="C208" s="6" t="s">
        <v>171</v>
      </c>
      <c r="D208" s="6" t="s">
        <v>172</v>
      </c>
      <c r="E208" s="6" t="s">
        <v>97</v>
      </c>
      <c r="F208" s="6" t="s">
        <v>132</v>
      </c>
      <c r="G208" s="6">
        <v>21</v>
      </c>
      <c r="H208" s="6">
        <v>111</v>
      </c>
      <c r="I208" s="6">
        <v>22</v>
      </c>
      <c r="J208" s="6">
        <v>116</v>
      </c>
      <c r="K208" s="6">
        <v>26</v>
      </c>
      <c r="L208" s="6">
        <v>116</v>
      </c>
      <c r="M208" s="6" t="s">
        <v>21</v>
      </c>
      <c r="N208" s="6" t="s">
        <v>284</v>
      </c>
      <c r="O208" s="6" t="s">
        <v>288</v>
      </c>
      <c r="P208" s="6" t="s">
        <v>289</v>
      </c>
      <c r="Q208" s="6"/>
      <c r="R208" s="6"/>
    </row>
    <row r="209" spans="1:18" x14ac:dyDescent="0.25">
      <c r="A209" s="6" t="s">
        <v>0</v>
      </c>
      <c r="B209" s="6" t="s">
        <v>5</v>
      </c>
      <c r="C209" s="6" t="s">
        <v>171</v>
      </c>
      <c r="D209" s="6" t="s">
        <v>172</v>
      </c>
      <c r="E209" s="6" t="s">
        <v>97</v>
      </c>
      <c r="F209" s="6" t="s">
        <v>132</v>
      </c>
      <c r="G209" s="6">
        <v>21</v>
      </c>
      <c r="H209" s="6">
        <v>111</v>
      </c>
      <c r="I209" s="6">
        <v>22</v>
      </c>
      <c r="J209" s="6">
        <v>116</v>
      </c>
      <c r="K209" s="6">
        <v>26</v>
      </c>
      <c r="L209" s="6">
        <v>116</v>
      </c>
      <c r="M209" s="6" t="s">
        <v>22</v>
      </c>
      <c r="N209" s="6" t="s">
        <v>284</v>
      </c>
      <c r="O209" s="6" t="s">
        <v>288</v>
      </c>
      <c r="P209" s="6" t="s">
        <v>295</v>
      </c>
      <c r="Q209" s="6"/>
      <c r="R209" s="6"/>
    </row>
    <row r="210" spans="1:18" x14ac:dyDescent="0.25">
      <c r="A210" s="6" t="s">
        <v>0</v>
      </c>
      <c r="B210" s="6" t="s">
        <v>5</v>
      </c>
      <c r="C210" s="6" t="s">
        <v>267</v>
      </c>
      <c r="D210" s="6" t="s">
        <v>268</v>
      </c>
      <c r="E210" s="6" t="s">
        <v>97</v>
      </c>
      <c r="F210" s="6" t="s">
        <v>125</v>
      </c>
      <c r="G210" s="6">
        <v>110</v>
      </c>
      <c r="H210" s="6">
        <v>509</v>
      </c>
      <c r="I210" s="6">
        <v>80</v>
      </c>
      <c r="J210" s="6">
        <v>324</v>
      </c>
      <c r="K210" s="6">
        <v>110</v>
      </c>
      <c r="L210" s="6">
        <v>506</v>
      </c>
      <c r="M210" s="6" t="s">
        <v>21</v>
      </c>
      <c r="N210" s="6" t="s">
        <v>287</v>
      </c>
      <c r="O210" s="6" t="s">
        <v>285</v>
      </c>
      <c r="P210" s="6" t="s">
        <v>294</v>
      </c>
      <c r="Q210" s="6"/>
      <c r="R210" s="6"/>
    </row>
    <row r="211" spans="1:18" x14ac:dyDescent="0.25">
      <c r="A211" s="6" t="s">
        <v>0</v>
      </c>
      <c r="B211" s="6" t="s">
        <v>5</v>
      </c>
      <c r="C211" s="6" t="s">
        <v>267</v>
      </c>
      <c r="D211" s="6" t="s">
        <v>268</v>
      </c>
      <c r="E211" s="6" t="s">
        <v>97</v>
      </c>
      <c r="F211" s="6" t="s">
        <v>125</v>
      </c>
      <c r="G211" s="6">
        <v>110</v>
      </c>
      <c r="H211" s="6">
        <v>509</v>
      </c>
      <c r="I211" s="6">
        <v>80</v>
      </c>
      <c r="J211" s="6">
        <v>324</v>
      </c>
      <c r="K211" s="6">
        <v>110</v>
      </c>
      <c r="L211" s="6">
        <v>506</v>
      </c>
      <c r="M211" s="6" t="s">
        <v>22</v>
      </c>
      <c r="N211" s="6" t="s">
        <v>287</v>
      </c>
      <c r="O211" s="6" t="s">
        <v>285</v>
      </c>
      <c r="P211" s="6" t="s">
        <v>294</v>
      </c>
      <c r="Q211" s="6"/>
      <c r="R211" s="6"/>
    </row>
    <row r="212" spans="1:18" x14ac:dyDescent="0.25">
      <c r="A212" s="6" t="s">
        <v>0</v>
      </c>
      <c r="B212" s="6" t="s">
        <v>5</v>
      </c>
      <c r="C212" s="6" t="s">
        <v>267</v>
      </c>
      <c r="D212" s="6" t="s">
        <v>268</v>
      </c>
      <c r="E212" s="6" t="s">
        <v>97</v>
      </c>
      <c r="F212" s="6" t="s">
        <v>125</v>
      </c>
      <c r="G212" s="6">
        <v>110</v>
      </c>
      <c r="H212" s="6">
        <v>509</v>
      </c>
      <c r="I212" s="6">
        <v>80</v>
      </c>
      <c r="J212" s="6">
        <v>324</v>
      </c>
      <c r="K212" s="6">
        <v>110</v>
      </c>
      <c r="L212" s="6">
        <v>506</v>
      </c>
      <c r="M212" s="6" t="s">
        <v>21</v>
      </c>
      <c r="N212" s="6" t="s">
        <v>284</v>
      </c>
      <c r="O212" s="6" t="s">
        <v>285</v>
      </c>
      <c r="P212" s="6" t="s">
        <v>292</v>
      </c>
      <c r="Q212" s="6"/>
      <c r="R212" s="6"/>
    </row>
    <row r="213" spans="1:18" x14ac:dyDescent="0.25">
      <c r="A213" s="6" t="s">
        <v>0</v>
      </c>
      <c r="B213" s="6" t="s">
        <v>5</v>
      </c>
      <c r="C213" s="6" t="s">
        <v>267</v>
      </c>
      <c r="D213" s="6" t="s">
        <v>268</v>
      </c>
      <c r="E213" s="6" t="s">
        <v>97</v>
      </c>
      <c r="F213" s="6" t="s">
        <v>125</v>
      </c>
      <c r="G213" s="6">
        <v>110</v>
      </c>
      <c r="H213" s="6">
        <v>509</v>
      </c>
      <c r="I213" s="6">
        <v>80</v>
      </c>
      <c r="J213" s="6">
        <v>324</v>
      </c>
      <c r="K213" s="6">
        <v>110</v>
      </c>
      <c r="L213" s="6">
        <v>506</v>
      </c>
      <c r="M213" s="6" t="s">
        <v>22</v>
      </c>
      <c r="N213" s="6" t="s">
        <v>284</v>
      </c>
      <c r="O213" s="6" t="s">
        <v>285</v>
      </c>
      <c r="P213" s="6" t="s">
        <v>286</v>
      </c>
      <c r="Q213" s="6"/>
      <c r="R213" s="6"/>
    </row>
    <row r="214" spans="1:18" x14ac:dyDescent="0.25">
      <c r="A214" s="6" t="s">
        <v>0</v>
      </c>
      <c r="B214" s="6" t="s">
        <v>5</v>
      </c>
      <c r="C214" s="6" t="s">
        <v>267</v>
      </c>
      <c r="D214" s="6" t="s">
        <v>268</v>
      </c>
      <c r="E214" s="6" t="s">
        <v>97</v>
      </c>
      <c r="F214" s="6" t="s">
        <v>125</v>
      </c>
      <c r="G214" s="6">
        <v>110</v>
      </c>
      <c r="H214" s="6">
        <v>509</v>
      </c>
      <c r="I214" s="6">
        <v>80</v>
      </c>
      <c r="J214" s="6">
        <v>324</v>
      </c>
      <c r="K214" s="6">
        <v>110</v>
      </c>
      <c r="L214" s="6">
        <v>506</v>
      </c>
      <c r="M214" s="6" t="s">
        <v>21</v>
      </c>
      <c r="N214" s="6" t="s">
        <v>287</v>
      </c>
      <c r="O214" s="6" t="s">
        <v>288</v>
      </c>
      <c r="P214" s="6" t="s">
        <v>292</v>
      </c>
      <c r="Q214" s="6"/>
      <c r="R214" s="6"/>
    </row>
    <row r="215" spans="1:18" x14ac:dyDescent="0.25">
      <c r="A215" s="6" t="s">
        <v>0</v>
      </c>
      <c r="B215" s="6" t="s">
        <v>5</v>
      </c>
      <c r="C215" s="6" t="s">
        <v>267</v>
      </c>
      <c r="D215" s="6" t="s">
        <v>268</v>
      </c>
      <c r="E215" s="6" t="s">
        <v>97</v>
      </c>
      <c r="F215" s="6" t="s">
        <v>125</v>
      </c>
      <c r="G215" s="6">
        <v>110</v>
      </c>
      <c r="H215" s="6">
        <v>509</v>
      </c>
      <c r="I215" s="6">
        <v>80</v>
      </c>
      <c r="J215" s="6">
        <v>324</v>
      </c>
      <c r="K215" s="6">
        <v>110</v>
      </c>
      <c r="L215" s="6">
        <v>506</v>
      </c>
      <c r="M215" s="6" t="s">
        <v>22</v>
      </c>
      <c r="N215" s="6" t="s">
        <v>287</v>
      </c>
      <c r="O215" s="6" t="s">
        <v>288</v>
      </c>
      <c r="P215" s="6" t="s">
        <v>291</v>
      </c>
      <c r="Q215" s="6"/>
      <c r="R215" s="6"/>
    </row>
    <row r="216" spans="1:18" x14ac:dyDescent="0.25">
      <c r="A216" s="6" t="s">
        <v>0</v>
      </c>
      <c r="B216" s="6" t="s">
        <v>5</v>
      </c>
      <c r="C216" s="6" t="s">
        <v>267</v>
      </c>
      <c r="D216" s="6" t="s">
        <v>268</v>
      </c>
      <c r="E216" s="6" t="s">
        <v>97</v>
      </c>
      <c r="F216" s="6" t="s">
        <v>125</v>
      </c>
      <c r="G216" s="6">
        <v>110</v>
      </c>
      <c r="H216" s="6">
        <v>509</v>
      </c>
      <c r="I216" s="6">
        <v>80</v>
      </c>
      <c r="J216" s="6">
        <v>324</v>
      </c>
      <c r="K216" s="6">
        <v>110</v>
      </c>
      <c r="L216" s="6">
        <v>506</v>
      </c>
      <c r="M216" s="6" t="s">
        <v>21</v>
      </c>
      <c r="N216" s="6" t="s">
        <v>284</v>
      </c>
      <c r="O216" s="6" t="s">
        <v>288</v>
      </c>
      <c r="P216" s="6" t="s">
        <v>289</v>
      </c>
      <c r="Q216" s="6"/>
      <c r="R216" s="6"/>
    </row>
    <row r="217" spans="1:18" x14ac:dyDescent="0.25">
      <c r="A217" s="6" t="s">
        <v>0</v>
      </c>
      <c r="B217" s="6" t="s">
        <v>5</v>
      </c>
      <c r="C217" s="6" t="s">
        <v>267</v>
      </c>
      <c r="D217" s="6" t="s">
        <v>268</v>
      </c>
      <c r="E217" s="6" t="s">
        <v>97</v>
      </c>
      <c r="F217" s="6" t="s">
        <v>125</v>
      </c>
      <c r="G217" s="6">
        <v>110</v>
      </c>
      <c r="H217" s="6">
        <v>509</v>
      </c>
      <c r="I217" s="6">
        <v>80</v>
      </c>
      <c r="J217" s="6">
        <v>324</v>
      </c>
      <c r="K217" s="6">
        <v>110</v>
      </c>
      <c r="L217" s="6">
        <v>506</v>
      </c>
      <c r="M217" s="6" t="s">
        <v>22</v>
      </c>
      <c r="N217" s="6" t="s">
        <v>284</v>
      </c>
      <c r="O217" s="6" t="s">
        <v>288</v>
      </c>
      <c r="P217" s="6" t="s">
        <v>292</v>
      </c>
      <c r="Q217" s="6"/>
      <c r="R217" s="6"/>
    </row>
    <row r="218" spans="1:18" x14ac:dyDescent="0.25">
      <c r="A218" s="6" t="s">
        <v>0</v>
      </c>
      <c r="B218" s="6" t="s">
        <v>5</v>
      </c>
      <c r="C218" s="6" t="s">
        <v>846</v>
      </c>
      <c r="D218" s="6" t="s">
        <v>847</v>
      </c>
      <c r="E218" s="6" t="s">
        <v>97</v>
      </c>
      <c r="F218" s="6" t="s">
        <v>132</v>
      </c>
      <c r="G218" s="6">
        <v>243</v>
      </c>
      <c r="H218" s="6">
        <v>1307</v>
      </c>
      <c r="I218" s="6">
        <v>227</v>
      </c>
      <c r="J218" s="6">
        <v>1227</v>
      </c>
      <c r="K218" s="6">
        <v>227</v>
      </c>
      <c r="L218" s="6">
        <v>1227</v>
      </c>
      <c r="M218" s="6" t="s">
        <v>21</v>
      </c>
      <c r="N218" s="6" t="s">
        <v>287</v>
      </c>
      <c r="O218" s="6" t="s">
        <v>285</v>
      </c>
      <c r="P218" s="6" t="s">
        <v>295</v>
      </c>
      <c r="Q218" s="6"/>
      <c r="R218" s="6"/>
    </row>
    <row r="219" spans="1:18" x14ac:dyDescent="0.25">
      <c r="A219" s="6" t="s">
        <v>0</v>
      </c>
      <c r="B219" s="6" t="s">
        <v>5</v>
      </c>
      <c r="C219" s="6" t="s">
        <v>846</v>
      </c>
      <c r="D219" s="6" t="s">
        <v>847</v>
      </c>
      <c r="E219" s="6" t="s">
        <v>97</v>
      </c>
      <c r="F219" s="6" t="s">
        <v>132</v>
      </c>
      <c r="G219" s="6">
        <v>243</v>
      </c>
      <c r="H219" s="6">
        <v>1307</v>
      </c>
      <c r="I219" s="6">
        <v>227</v>
      </c>
      <c r="J219" s="6">
        <v>1227</v>
      </c>
      <c r="K219" s="6">
        <v>227</v>
      </c>
      <c r="L219" s="6">
        <v>1227</v>
      </c>
      <c r="M219" s="6" t="s">
        <v>22</v>
      </c>
      <c r="N219" s="6" t="s">
        <v>287</v>
      </c>
      <c r="O219" s="6" t="s">
        <v>285</v>
      </c>
      <c r="P219" s="6" t="s">
        <v>286</v>
      </c>
      <c r="Q219" s="6"/>
      <c r="R219" s="6"/>
    </row>
    <row r="220" spans="1:18" x14ac:dyDescent="0.25">
      <c r="A220" s="6" t="s">
        <v>0</v>
      </c>
      <c r="B220" s="6" t="s">
        <v>5</v>
      </c>
      <c r="C220" s="6" t="s">
        <v>846</v>
      </c>
      <c r="D220" s="6" t="s">
        <v>847</v>
      </c>
      <c r="E220" s="6" t="s">
        <v>97</v>
      </c>
      <c r="F220" s="6" t="s">
        <v>132</v>
      </c>
      <c r="G220" s="6">
        <v>243</v>
      </c>
      <c r="H220" s="6">
        <v>1307</v>
      </c>
      <c r="I220" s="6">
        <v>227</v>
      </c>
      <c r="J220" s="6">
        <v>1227</v>
      </c>
      <c r="K220" s="6">
        <v>227</v>
      </c>
      <c r="L220" s="6">
        <v>1227</v>
      </c>
      <c r="M220" s="6" t="s">
        <v>21</v>
      </c>
      <c r="N220" s="6" t="s">
        <v>284</v>
      </c>
      <c r="O220" s="6" t="s">
        <v>285</v>
      </c>
      <c r="P220" s="6" t="s">
        <v>286</v>
      </c>
      <c r="Q220" s="6"/>
      <c r="R220" s="6"/>
    </row>
    <row r="221" spans="1:18" x14ac:dyDescent="0.25">
      <c r="A221" s="6" t="s">
        <v>0</v>
      </c>
      <c r="B221" s="6" t="s">
        <v>5</v>
      </c>
      <c r="C221" s="6" t="s">
        <v>846</v>
      </c>
      <c r="D221" s="6" t="s">
        <v>847</v>
      </c>
      <c r="E221" s="6" t="s">
        <v>97</v>
      </c>
      <c r="F221" s="6" t="s">
        <v>132</v>
      </c>
      <c r="G221" s="6">
        <v>243</v>
      </c>
      <c r="H221" s="6">
        <v>1307</v>
      </c>
      <c r="I221" s="6">
        <v>227</v>
      </c>
      <c r="J221" s="6">
        <v>1227</v>
      </c>
      <c r="K221" s="6">
        <v>227</v>
      </c>
      <c r="L221" s="6">
        <v>1227</v>
      </c>
      <c r="M221" s="6" t="s">
        <v>22</v>
      </c>
      <c r="N221" s="6" t="s">
        <v>284</v>
      </c>
      <c r="O221" s="6" t="s">
        <v>285</v>
      </c>
      <c r="P221" s="6" t="s">
        <v>1</v>
      </c>
      <c r="Q221" s="6"/>
      <c r="R221" s="6"/>
    </row>
    <row r="222" spans="1:18" x14ac:dyDescent="0.25">
      <c r="A222" s="6" t="s">
        <v>0</v>
      </c>
      <c r="B222" s="6" t="s">
        <v>5</v>
      </c>
      <c r="C222" s="6" t="s">
        <v>846</v>
      </c>
      <c r="D222" s="6" t="s">
        <v>847</v>
      </c>
      <c r="E222" s="6" t="s">
        <v>97</v>
      </c>
      <c r="F222" s="6" t="s">
        <v>132</v>
      </c>
      <c r="G222" s="6">
        <v>243</v>
      </c>
      <c r="H222" s="6">
        <v>1307</v>
      </c>
      <c r="I222" s="6">
        <v>227</v>
      </c>
      <c r="J222" s="6">
        <v>1227</v>
      </c>
      <c r="K222" s="6">
        <v>227</v>
      </c>
      <c r="L222" s="6">
        <v>1227</v>
      </c>
      <c r="M222" s="6" t="s">
        <v>21</v>
      </c>
      <c r="N222" s="6" t="s">
        <v>287</v>
      </c>
      <c r="O222" s="6" t="s">
        <v>288</v>
      </c>
      <c r="P222" s="6" t="s">
        <v>295</v>
      </c>
      <c r="Q222" s="6"/>
      <c r="R222" s="6"/>
    </row>
    <row r="223" spans="1:18" x14ac:dyDescent="0.25">
      <c r="A223" s="6" t="s">
        <v>0</v>
      </c>
      <c r="B223" s="6" t="s">
        <v>5</v>
      </c>
      <c r="C223" s="6" t="s">
        <v>846</v>
      </c>
      <c r="D223" s="6" t="s">
        <v>847</v>
      </c>
      <c r="E223" s="6" t="s">
        <v>97</v>
      </c>
      <c r="F223" s="6" t="s">
        <v>132</v>
      </c>
      <c r="G223" s="6">
        <v>243</v>
      </c>
      <c r="H223" s="6">
        <v>1307</v>
      </c>
      <c r="I223" s="6">
        <v>227</v>
      </c>
      <c r="J223" s="6">
        <v>1227</v>
      </c>
      <c r="K223" s="6">
        <v>227</v>
      </c>
      <c r="L223" s="6">
        <v>1227</v>
      </c>
      <c r="M223" s="6" t="s">
        <v>22</v>
      </c>
      <c r="N223" s="6" t="s">
        <v>287</v>
      </c>
      <c r="O223" s="6" t="s">
        <v>288</v>
      </c>
      <c r="P223" s="6" t="s">
        <v>289</v>
      </c>
      <c r="Q223" s="6"/>
      <c r="R223" s="6"/>
    </row>
    <row r="224" spans="1:18" x14ac:dyDescent="0.25">
      <c r="A224" s="6" t="s">
        <v>0</v>
      </c>
      <c r="B224" s="6" t="s">
        <v>5</v>
      </c>
      <c r="C224" s="6" t="s">
        <v>846</v>
      </c>
      <c r="D224" s="6" t="s">
        <v>847</v>
      </c>
      <c r="E224" s="6" t="s">
        <v>97</v>
      </c>
      <c r="F224" s="6" t="s">
        <v>132</v>
      </c>
      <c r="G224" s="6">
        <v>243</v>
      </c>
      <c r="H224" s="6">
        <v>1307</v>
      </c>
      <c r="I224" s="6">
        <v>227</v>
      </c>
      <c r="J224" s="6">
        <v>1227</v>
      </c>
      <c r="K224" s="6">
        <v>227</v>
      </c>
      <c r="L224" s="6">
        <v>1227</v>
      </c>
      <c r="M224" s="6" t="s">
        <v>21</v>
      </c>
      <c r="N224" s="6" t="s">
        <v>284</v>
      </c>
      <c r="O224" s="6" t="s">
        <v>288</v>
      </c>
      <c r="P224" s="6" t="s">
        <v>292</v>
      </c>
      <c r="Q224" s="6"/>
      <c r="R224" s="6"/>
    </row>
    <row r="225" spans="1:18" x14ac:dyDescent="0.25">
      <c r="A225" s="6" t="s">
        <v>0</v>
      </c>
      <c r="B225" s="6" t="s">
        <v>5</v>
      </c>
      <c r="C225" s="6" t="s">
        <v>846</v>
      </c>
      <c r="D225" s="6" t="s">
        <v>847</v>
      </c>
      <c r="E225" s="6" t="s">
        <v>97</v>
      </c>
      <c r="F225" s="6" t="s">
        <v>132</v>
      </c>
      <c r="G225" s="6">
        <v>243</v>
      </c>
      <c r="H225" s="6">
        <v>1307</v>
      </c>
      <c r="I225" s="6">
        <v>227</v>
      </c>
      <c r="J225" s="6">
        <v>1227</v>
      </c>
      <c r="K225" s="6">
        <v>227</v>
      </c>
      <c r="L225" s="6">
        <v>1227</v>
      </c>
      <c r="M225" s="6" t="s">
        <v>22</v>
      </c>
      <c r="N225" s="6" t="s">
        <v>284</v>
      </c>
      <c r="O225" s="6" t="s">
        <v>288</v>
      </c>
      <c r="P225" s="6" t="s">
        <v>286</v>
      </c>
      <c r="Q225" s="6"/>
      <c r="R225" s="6"/>
    </row>
    <row r="226" spans="1:18" x14ac:dyDescent="0.25">
      <c r="A226" s="6" t="s">
        <v>0</v>
      </c>
      <c r="B226" s="6" t="s">
        <v>5</v>
      </c>
      <c r="C226" s="6" t="s">
        <v>269</v>
      </c>
      <c r="D226" s="6" t="s">
        <v>270</v>
      </c>
      <c r="E226" s="6" t="s">
        <v>97</v>
      </c>
      <c r="F226" s="6" t="s">
        <v>98</v>
      </c>
      <c r="G226" s="6">
        <v>31</v>
      </c>
      <c r="H226" s="6">
        <v>170</v>
      </c>
      <c r="I226" s="6">
        <v>25</v>
      </c>
      <c r="J226" s="6">
        <v>125</v>
      </c>
      <c r="K226" s="6">
        <v>31</v>
      </c>
      <c r="L226" s="6">
        <v>170</v>
      </c>
      <c r="M226" s="6" t="s">
        <v>21</v>
      </c>
      <c r="N226" s="6" t="s">
        <v>287</v>
      </c>
      <c r="O226" s="6" t="s">
        <v>285</v>
      </c>
      <c r="P226" s="6" t="s">
        <v>295</v>
      </c>
      <c r="Q226" s="6"/>
      <c r="R226" s="6"/>
    </row>
    <row r="227" spans="1:18" x14ac:dyDescent="0.25">
      <c r="A227" s="6" t="s">
        <v>0</v>
      </c>
      <c r="B227" s="6" t="s">
        <v>5</v>
      </c>
      <c r="C227" s="6" t="s">
        <v>269</v>
      </c>
      <c r="D227" s="6" t="s">
        <v>270</v>
      </c>
      <c r="E227" s="6" t="s">
        <v>97</v>
      </c>
      <c r="F227" s="6" t="s">
        <v>98</v>
      </c>
      <c r="G227" s="6">
        <v>31</v>
      </c>
      <c r="H227" s="6">
        <v>170</v>
      </c>
      <c r="I227" s="6">
        <v>25</v>
      </c>
      <c r="J227" s="6">
        <v>125</v>
      </c>
      <c r="K227" s="6">
        <v>31</v>
      </c>
      <c r="L227" s="6">
        <v>170</v>
      </c>
      <c r="M227" s="6" t="s">
        <v>22</v>
      </c>
      <c r="N227" s="6" t="s">
        <v>287</v>
      </c>
      <c r="O227" s="6" t="s">
        <v>285</v>
      </c>
      <c r="P227" s="6" t="s">
        <v>286</v>
      </c>
      <c r="Q227" s="6"/>
      <c r="R227" s="6"/>
    </row>
    <row r="228" spans="1:18" x14ac:dyDescent="0.25">
      <c r="A228" s="6" t="s">
        <v>0</v>
      </c>
      <c r="B228" s="6" t="s">
        <v>5</v>
      </c>
      <c r="C228" s="6" t="s">
        <v>269</v>
      </c>
      <c r="D228" s="6" t="s">
        <v>270</v>
      </c>
      <c r="E228" s="6" t="s">
        <v>97</v>
      </c>
      <c r="F228" s="6" t="s">
        <v>98</v>
      </c>
      <c r="G228" s="6">
        <v>31</v>
      </c>
      <c r="H228" s="6">
        <v>170</v>
      </c>
      <c r="I228" s="6">
        <v>25</v>
      </c>
      <c r="J228" s="6">
        <v>125</v>
      </c>
      <c r="K228" s="6">
        <v>31</v>
      </c>
      <c r="L228" s="6">
        <v>170</v>
      </c>
      <c r="M228" s="6" t="s">
        <v>21</v>
      </c>
      <c r="N228" s="6" t="s">
        <v>284</v>
      </c>
      <c r="O228" s="6" t="s">
        <v>285</v>
      </c>
      <c r="P228" s="6" t="s">
        <v>286</v>
      </c>
      <c r="Q228" s="6"/>
      <c r="R228" s="6"/>
    </row>
    <row r="229" spans="1:18" x14ac:dyDescent="0.25">
      <c r="A229" s="6" t="s">
        <v>0</v>
      </c>
      <c r="B229" s="6" t="s">
        <v>5</v>
      </c>
      <c r="C229" s="6" t="s">
        <v>269</v>
      </c>
      <c r="D229" s="6" t="s">
        <v>270</v>
      </c>
      <c r="E229" s="6" t="s">
        <v>97</v>
      </c>
      <c r="F229" s="6" t="s">
        <v>98</v>
      </c>
      <c r="G229" s="6">
        <v>31</v>
      </c>
      <c r="H229" s="6">
        <v>170</v>
      </c>
      <c r="I229" s="6">
        <v>25</v>
      </c>
      <c r="J229" s="6">
        <v>125</v>
      </c>
      <c r="K229" s="6">
        <v>31</v>
      </c>
      <c r="L229" s="6">
        <v>170</v>
      </c>
      <c r="M229" s="6" t="s">
        <v>22</v>
      </c>
      <c r="N229" s="6" t="s">
        <v>284</v>
      </c>
      <c r="O229" s="6" t="s">
        <v>285</v>
      </c>
      <c r="P229" s="6" t="s">
        <v>294</v>
      </c>
      <c r="Q229" s="6"/>
      <c r="R229" s="6"/>
    </row>
    <row r="230" spans="1:18" x14ac:dyDescent="0.25">
      <c r="A230" s="6" t="s">
        <v>0</v>
      </c>
      <c r="B230" s="6" t="s">
        <v>5</v>
      </c>
      <c r="C230" s="6" t="s">
        <v>269</v>
      </c>
      <c r="D230" s="6" t="s">
        <v>270</v>
      </c>
      <c r="E230" s="6" t="s">
        <v>97</v>
      </c>
      <c r="F230" s="6" t="s">
        <v>98</v>
      </c>
      <c r="G230" s="6">
        <v>31</v>
      </c>
      <c r="H230" s="6">
        <v>170</v>
      </c>
      <c r="I230" s="6">
        <v>25</v>
      </c>
      <c r="J230" s="6">
        <v>125</v>
      </c>
      <c r="K230" s="6">
        <v>31</v>
      </c>
      <c r="L230" s="6">
        <v>170</v>
      </c>
      <c r="M230" s="6" t="s">
        <v>21</v>
      </c>
      <c r="N230" s="6" t="s">
        <v>287</v>
      </c>
      <c r="O230" s="6" t="s">
        <v>288</v>
      </c>
      <c r="P230" s="6" t="s">
        <v>289</v>
      </c>
      <c r="Q230" s="6"/>
      <c r="R230" s="6"/>
    </row>
    <row r="231" spans="1:18" x14ac:dyDescent="0.25">
      <c r="A231" s="6" t="s">
        <v>0</v>
      </c>
      <c r="B231" s="6" t="s">
        <v>5</v>
      </c>
      <c r="C231" s="6" t="s">
        <v>269</v>
      </c>
      <c r="D231" s="6" t="s">
        <v>270</v>
      </c>
      <c r="E231" s="6" t="s">
        <v>97</v>
      </c>
      <c r="F231" s="6" t="s">
        <v>98</v>
      </c>
      <c r="G231" s="6">
        <v>31</v>
      </c>
      <c r="H231" s="6">
        <v>170</v>
      </c>
      <c r="I231" s="6">
        <v>25</v>
      </c>
      <c r="J231" s="6">
        <v>125</v>
      </c>
      <c r="K231" s="6">
        <v>31</v>
      </c>
      <c r="L231" s="6">
        <v>170</v>
      </c>
      <c r="M231" s="6" t="s">
        <v>22</v>
      </c>
      <c r="N231" s="6" t="s">
        <v>287</v>
      </c>
      <c r="O231" s="6" t="s">
        <v>288</v>
      </c>
      <c r="P231" s="6" t="s">
        <v>289</v>
      </c>
      <c r="Q231" s="6"/>
      <c r="R231" s="6"/>
    </row>
    <row r="232" spans="1:18" x14ac:dyDescent="0.25">
      <c r="A232" s="6" t="s">
        <v>0</v>
      </c>
      <c r="B232" s="6" t="s">
        <v>5</v>
      </c>
      <c r="C232" s="6" t="s">
        <v>269</v>
      </c>
      <c r="D232" s="6" t="s">
        <v>270</v>
      </c>
      <c r="E232" s="6" t="s">
        <v>97</v>
      </c>
      <c r="F232" s="6" t="s">
        <v>98</v>
      </c>
      <c r="G232" s="6">
        <v>31</v>
      </c>
      <c r="H232" s="6">
        <v>170</v>
      </c>
      <c r="I232" s="6">
        <v>25</v>
      </c>
      <c r="J232" s="6">
        <v>125</v>
      </c>
      <c r="K232" s="6">
        <v>31</v>
      </c>
      <c r="L232" s="6">
        <v>170</v>
      </c>
      <c r="M232" s="6" t="s">
        <v>21</v>
      </c>
      <c r="N232" s="6" t="s">
        <v>284</v>
      </c>
      <c r="O232" s="6" t="s">
        <v>288</v>
      </c>
      <c r="P232" s="6" t="s">
        <v>295</v>
      </c>
      <c r="Q232" s="6"/>
      <c r="R232" s="6"/>
    </row>
    <row r="233" spans="1:18" x14ac:dyDescent="0.25">
      <c r="A233" s="6" t="s">
        <v>0</v>
      </c>
      <c r="B233" s="6" t="s">
        <v>5</v>
      </c>
      <c r="C233" s="6" t="s">
        <v>269</v>
      </c>
      <c r="D233" s="6" t="s">
        <v>270</v>
      </c>
      <c r="E233" s="6" t="s">
        <v>97</v>
      </c>
      <c r="F233" s="6" t="s">
        <v>98</v>
      </c>
      <c r="G233" s="6">
        <v>31</v>
      </c>
      <c r="H233" s="6">
        <v>170</v>
      </c>
      <c r="I233" s="6">
        <v>25</v>
      </c>
      <c r="J233" s="6">
        <v>125</v>
      </c>
      <c r="K233" s="6">
        <v>31</v>
      </c>
      <c r="L233" s="6">
        <v>170</v>
      </c>
      <c r="M233" s="6" t="s">
        <v>22</v>
      </c>
      <c r="N233" s="6" t="s">
        <v>284</v>
      </c>
      <c r="O233" s="6" t="s">
        <v>288</v>
      </c>
      <c r="P233" s="6" t="s">
        <v>295</v>
      </c>
      <c r="Q233" s="6"/>
      <c r="R233" s="6"/>
    </row>
    <row r="234" spans="1:18" x14ac:dyDescent="0.25">
      <c r="A234" s="6" t="s">
        <v>0</v>
      </c>
      <c r="B234" s="6" t="s">
        <v>5</v>
      </c>
      <c r="C234" s="6" t="s">
        <v>257</v>
      </c>
      <c r="D234" s="6" t="s">
        <v>258</v>
      </c>
      <c r="E234" s="6" t="s">
        <v>97</v>
      </c>
      <c r="F234" s="6" t="s">
        <v>98</v>
      </c>
      <c r="G234" s="6">
        <v>128</v>
      </c>
      <c r="H234" s="6">
        <v>725</v>
      </c>
      <c r="I234" s="6">
        <v>100</v>
      </c>
      <c r="J234" s="6">
        <v>608</v>
      </c>
      <c r="K234" s="6">
        <v>128</v>
      </c>
      <c r="L234" s="6">
        <v>746</v>
      </c>
      <c r="M234" s="6" t="s">
        <v>21</v>
      </c>
      <c r="N234" s="6" t="s">
        <v>287</v>
      </c>
      <c r="O234" s="6" t="s">
        <v>285</v>
      </c>
      <c r="P234" s="6" t="s">
        <v>295</v>
      </c>
      <c r="Q234" s="6"/>
      <c r="R234" s="6"/>
    </row>
    <row r="235" spans="1:18" x14ac:dyDescent="0.25">
      <c r="A235" s="6" t="s">
        <v>0</v>
      </c>
      <c r="B235" s="6" t="s">
        <v>5</v>
      </c>
      <c r="C235" s="6" t="s">
        <v>257</v>
      </c>
      <c r="D235" s="6" t="s">
        <v>258</v>
      </c>
      <c r="E235" s="6" t="s">
        <v>97</v>
      </c>
      <c r="F235" s="6" t="s">
        <v>98</v>
      </c>
      <c r="G235" s="6">
        <v>128</v>
      </c>
      <c r="H235" s="6">
        <v>725</v>
      </c>
      <c r="I235" s="6">
        <v>100</v>
      </c>
      <c r="J235" s="6">
        <v>608</v>
      </c>
      <c r="K235" s="6">
        <v>128</v>
      </c>
      <c r="L235" s="6">
        <v>746</v>
      </c>
      <c r="M235" s="6" t="s">
        <v>22</v>
      </c>
      <c r="N235" s="6" t="s">
        <v>287</v>
      </c>
      <c r="O235" s="6" t="s">
        <v>285</v>
      </c>
      <c r="P235" s="6" t="s">
        <v>286</v>
      </c>
      <c r="Q235" s="6"/>
      <c r="R235" s="6"/>
    </row>
    <row r="236" spans="1:18" x14ac:dyDescent="0.25">
      <c r="A236" s="6" t="s">
        <v>0</v>
      </c>
      <c r="B236" s="6" t="s">
        <v>5</v>
      </c>
      <c r="C236" s="6" t="s">
        <v>257</v>
      </c>
      <c r="D236" s="6" t="s">
        <v>258</v>
      </c>
      <c r="E236" s="6" t="s">
        <v>97</v>
      </c>
      <c r="F236" s="6" t="s">
        <v>98</v>
      </c>
      <c r="G236" s="6">
        <v>128</v>
      </c>
      <c r="H236" s="6">
        <v>725</v>
      </c>
      <c r="I236" s="6">
        <v>100</v>
      </c>
      <c r="J236" s="6">
        <v>608</v>
      </c>
      <c r="K236" s="6">
        <v>128</v>
      </c>
      <c r="L236" s="6">
        <v>746</v>
      </c>
      <c r="M236" s="6" t="s">
        <v>21</v>
      </c>
      <c r="N236" s="6" t="s">
        <v>284</v>
      </c>
      <c r="O236" s="6" t="s">
        <v>285</v>
      </c>
      <c r="P236" s="6" t="s">
        <v>286</v>
      </c>
      <c r="Q236" s="6"/>
      <c r="R236" s="6"/>
    </row>
    <row r="237" spans="1:18" x14ac:dyDescent="0.25">
      <c r="A237" s="6" t="s">
        <v>0</v>
      </c>
      <c r="B237" s="6" t="s">
        <v>5</v>
      </c>
      <c r="C237" s="6" t="s">
        <v>257</v>
      </c>
      <c r="D237" s="6" t="s">
        <v>258</v>
      </c>
      <c r="E237" s="6" t="s">
        <v>97</v>
      </c>
      <c r="F237" s="6" t="s">
        <v>98</v>
      </c>
      <c r="G237" s="6">
        <v>128</v>
      </c>
      <c r="H237" s="6">
        <v>725</v>
      </c>
      <c r="I237" s="6">
        <v>100</v>
      </c>
      <c r="J237" s="6">
        <v>608</v>
      </c>
      <c r="K237" s="6">
        <v>128</v>
      </c>
      <c r="L237" s="6">
        <v>746</v>
      </c>
      <c r="M237" s="6" t="s">
        <v>22</v>
      </c>
      <c r="N237" s="6" t="s">
        <v>284</v>
      </c>
      <c r="O237" s="6" t="s">
        <v>285</v>
      </c>
      <c r="P237" s="6" t="s">
        <v>291</v>
      </c>
      <c r="Q237" s="6"/>
      <c r="R237" s="6"/>
    </row>
    <row r="238" spans="1:18" x14ac:dyDescent="0.25">
      <c r="A238" s="6" t="s">
        <v>0</v>
      </c>
      <c r="B238" s="6" t="s">
        <v>5</v>
      </c>
      <c r="C238" s="6" t="s">
        <v>257</v>
      </c>
      <c r="D238" s="6" t="s">
        <v>258</v>
      </c>
      <c r="E238" s="6" t="s">
        <v>97</v>
      </c>
      <c r="F238" s="6" t="s">
        <v>98</v>
      </c>
      <c r="G238" s="6">
        <v>128</v>
      </c>
      <c r="H238" s="6">
        <v>725</v>
      </c>
      <c r="I238" s="6">
        <v>100</v>
      </c>
      <c r="J238" s="6">
        <v>608</v>
      </c>
      <c r="K238" s="6">
        <v>128</v>
      </c>
      <c r="L238" s="6">
        <v>746</v>
      </c>
      <c r="M238" s="6" t="s">
        <v>21</v>
      </c>
      <c r="N238" s="6" t="s">
        <v>287</v>
      </c>
      <c r="O238" s="6" t="s">
        <v>288</v>
      </c>
      <c r="P238" s="6" t="s">
        <v>289</v>
      </c>
      <c r="Q238" s="6"/>
      <c r="R238" s="6"/>
    </row>
    <row r="239" spans="1:18" x14ac:dyDescent="0.25">
      <c r="A239" s="6" t="s">
        <v>0</v>
      </c>
      <c r="B239" s="6" t="s">
        <v>5</v>
      </c>
      <c r="C239" s="6" t="s">
        <v>257</v>
      </c>
      <c r="D239" s="6" t="s">
        <v>258</v>
      </c>
      <c r="E239" s="6" t="s">
        <v>97</v>
      </c>
      <c r="F239" s="6" t="s">
        <v>98</v>
      </c>
      <c r="G239" s="6">
        <v>128</v>
      </c>
      <c r="H239" s="6">
        <v>725</v>
      </c>
      <c r="I239" s="6">
        <v>100</v>
      </c>
      <c r="J239" s="6">
        <v>608</v>
      </c>
      <c r="K239" s="6">
        <v>128</v>
      </c>
      <c r="L239" s="6">
        <v>746</v>
      </c>
      <c r="M239" s="6" t="s">
        <v>22</v>
      </c>
      <c r="N239" s="6" t="s">
        <v>287</v>
      </c>
      <c r="O239" s="6" t="s">
        <v>288</v>
      </c>
      <c r="P239" s="6" t="s">
        <v>289</v>
      </c>
      <c r="Q239" s="6"/>
      <c r="R239" s="6"/>
    </row>
    <row r="240" spans="1:18" x14ac:dyDescent="0.25">
      <c r="A240" s="6" t="s">
        <v>0</v>
      </c>
      <c r="B240" s="6" t="s">
        <v>5</v>
      </c>
      <c r="C240" s="6" t="s">
        <v>257</v>
      </c>
      <c r="D240" s="6" t="s">
        <v>258</v>
      </c>
      <c r="E240" s="6" t="s">
        <v>97</v>
      </c>
      <c r="F240" s="6" t="s">
        <v>98</v>
      </c>
      <c r="G240" s="6">
        <v>128</v>
      </c>
      <c r="H240" s="6">
        <v>725</v>
      </c>
      <c r="I240" s="6">
        <v>100</v>
      </c>
      <c r="J240" s="6">
        <v>608</v>
      </c>
      <c r="K240" s="6">
        <v>128</v>
      </c>
      <c r="L240" s="6">
        <v>746</v>
      </c>
      <c r="M240" s="6" t="s">
        <v>21</v>
      </c>
      <c r="N240" s="6" t="s">
        <v>284</v>
      </c>
      <c r="O240" s="6" t="s">
        <v>288</v>
      </c>
      <c r="P240" s="6" t="s">
        <v>295</v>
      </c>
      <c r="Q240" s="6"/>
      <c r="R240" s="6"/>
    </row>
    <row r="241" spans="1:18" x14ac:dyDescent="0.25">
      <c r="A241" s="6" t="s">
        <v>0</v>
      </c>
      <c r="B241" s="6" t="s">
        <v>5</v>
      </c>
      <c r="C241" s="6" t="s">
        <v>257</v>
      </c>
      <c r="D241" s="6" t="s">
        <v>258</v>
      </c>
      <c r="E241" s="6" t="s">
        <v>97</v>
      </c>
      <c r="F241" s="6" t="s">
        <v>98</v>
      </c>
      <c r="G241" s="6">
        <v>128</v>
      </c>
      <c r="H241" s="6">
        <v>725</v>
      </c>
      <c r="I241" s="6">
        <v>100</v>
      </c>
      <c r="J241" s="6">
        <v>608</v>
      </c>
      <c r="K241" s="6">
        <v>128</v>
      </c>
      <c r="L241" s="6">
        <v>746</v>
      </c>
      <c r="M241" s="6" t="s">
        <v>22</v>
      </c>
      <c r="N241" s="6" t="s">
        <v>284</v>
      </c>
      <c r="O241" s="6" t="s">
        <v>288</v>
      </c>
      <c r="P241" s="6" t="s">
        <v>295</v>
      </c>
      <c r="Q241" s="6"/>
      <c r="R241" s="6"/>
    </row>
    <row r="242" spans="1:18" x14ac:dyDescent="0.25">
      <c r="A242" s="6" t="s">
        <v>0</v>
      </c>
      <c r="B242" s="6" t="s">
        <v>5</v>
      </c>
      <c r="C242" s="6" t="s">
        <v>259</v>
      </c>
      <c r="D242" s="6" t="s">
        <v>260</v>
      </c>
      <c r="E242" s="6" t="s">
        <v>97</v>
      </c>
      <c r="F242" s="6" t="s">
        <v>98</v>
      </c>
      <c r="G242" s="6">
        <v>94</v>
      </c>
      <c r="H242" s="6">
        <v>341</v>
      </c>
      <c r="I242" s="6">
        <v>65</v>
      </c>
      <c r="J242" s="6">
        <v>240</v>
      </c>
      <c r="K242" s="6">
        <v>95</v>
      </c>
      <c r="L242" s="6">
        <v>343</v>
      </c>
      <c r="M242" s="6" t="s">
        <v>21</v>
      </c>
      <c r="N242" s="6" t="s">
        <v>287</v>
      </c>
      <c r="O242" s="6" t="s">
        <v>285</v>
      </c>
      <c r="P242" s="6" t="s">
        <v>289</v>
      </c>
      <c r="Q242" s="6"/>
      <c r="R242" s="6"/>
    </row>
    <row r="243" spans="1:18" x14ac:dyDescent="0.25">
      <c r="A243" s="6" t="s">
        <v>0</v>
      </c>
      <c r="B243" s="6" t="s">
        <v>5</v>
      </c>
      <c r="C243" s="6" t="s">
        <v>259</v>
      </c>
      <c r="D243" s="6" t="s">
        <v>260</v>
      </c>
      <c r="E243" s="6" t="s">
        <v>97</v>
      </c>
      <c r="F243" s="6" t="s">
        <v>98</v>
      </c>
      <c r="G243" s="6">
        <v>94</v>
      </c>
      <c r="H243" s="6">
        <v>341</v>
      </c>
      <c r="I243" s="6">
        <v>65</v>
      </c>
      <c r="J243" s="6">
        <v>240</v>
      </c>
      <c r="K243" s="6">
        <v>95</v>
      </c>
      <c r="L243" s="6">
        <v>343</v>
      </c>
      <c r="M243" s="6" t="s">
        <v>22</v>
      </c>
      <c r="N243" s="6" t="s">
        <v>287</v>
      </c>
      <c r="O243" s="6" t="s">
        <v>285</v>
      </c>
      <c r="P243" s="6" t="s">
        <v>286</v>
      </c>
      <c r="Q243" s="6"/>
      <c r="R243" s="6"/>
    </row>
    <row r="244" spans="1:18" x14ac:dyDescent="0.25">
      <c r="A244" s="6" t="s">
        <v>0</v>
      </c>
      <c r="B244" s="6" t="s">
        <v>5</v>
      </c>
      <c r="C244" s="6" t="s">
        <v>259</v>
      </c>
      <c r="D244" s="6" t="s">
        <v>260</v>
      </c>
      <c r="E244" s="6" t="s">
        <v>97</v>
      </c>
      <c r="F244" s="6" t="s">
        <v>98</v>
      </c>
      <c r="G244" s="6">
        <v>94</v>
      </c>
      <c r="H244" s="6">
        <v>341</v>
      </c>
      <c r="I244" s="6">
        <v>65</v>
      </c>
      <c r="J244" s="6">
        <v>240</v>
      </c>
      <c r="K244" s="6">
        <v>95</v>
      </c>
      <c r="L244" s="6">
        <v>343</v>
      </c>
      <c r="M244" s="6" t="s">
        <v>21</v>
      </c>
      <c r="N244" s="6" t="s">
        <v>284</v>
      </c>
      <c r="O244" s="6" t="s">
        <v>285</v>
      </c>
      <c r="P244" s="6" t="s">
        <v>295</v>
      </c>
      <c r="Q244" s="6"/>
      <c r="R244" s="6"/>
    </row>
    <row r="245" spans="1:18" x14ac:dyDescent="0.25">
      <c r="A245" s="6" t="s">
        <v>0</v>
      </c>
      <c r="B245" s="6" t="s">
        <v>5</v>
      </c>
      <c r="C245" s="6" t="s">
        <v>259</v>
      </c>
      <c r="D245" s="6" t="s">
        <v>260</v>
      </c>
      <c r="E245" s="6" t="s">
        <v>97</v>
      </c>
      <c r="F245" s="6" t="s">
        <v>98</v>
      </c>
      <c r="G245" s="6">
        <v>94</v>
      </c>
      <c r="H245" s="6">
        <v>341</v>
      </c>
      <c r="I245" s="6">
        <v>65</v>
      </c>
      <c r="J245" s="6">
        <v>240</v>
      </c>
      <c r="K245" s="6">
        <v>95</v>
      </c>
      <c r="L245" s="6">
        <v>343</v>
      </c>
      <c r="M245" s="6" t="s">
        <v>22</v>
      </c>
      <c r="N245" s="6" t="s">
        <v>284</v>
      </c>
      <c r="O245" s="6" t="s">
        <v>285</v>
      </c>
      <c r="P245" s="6" t="s">
        <v>292</v>
      </c>
      <c r="Q245" s="6"/>
      <c r="R245" s="6"/>
    </row>
    <row r="246" spans="1:18" x14ac:dyDescent="0.25">
      <c r="A246" s="6" t="s">
        <v>0</v>
      </c>
      <c r="B246" s="6" t="s">
        <v>5</v>
      </c>
      <c r="C246" s="6" t="s">
        <v>259</v>
      </c>
      <c r="D246" s="6" t="s">
        <v>260</v>
      </c>
      <c r="E246" s="6" t="s">
        <v>97</v>
      </c>
      <c r="F246" s="6" t="s">
        <v>98</v>
      </c>
      <c r="G246" s="6">
        <v>94</v>
      </c>
      <c r="H246" s="6">
        <v>341</v>
      </c>
      <c r="I246" s="6">
        <v>65</v>
      </c>
      <c r="J246" s="6">
        <v>240</v>
      </c>
      <c r="K246" s="6">
        <v>95</v>
      </c>
      <c r="L246" s="6">
        <v>343</v>
      </c>
      <c r="M246" s="6" t="s">
        <v>21</v>
      </c>
      <c r="N246" s="6" t="s">
        <v>287</v>
      </c>
      <c r="O246" s="6" t="s">
        <v>288</v>
      </c>
      <c r="P246" s="6" t="s">
        <v>289</v>
      </c>
      <c r="Q246" s="6"/>
      <c r="R246" s="6"/>
    </row>
    <row r="247" spans="1:18" x14ac:dyDescent="0.25">
      <c r="A247" s="6" t="s">
        <v>0</v>
      </c>
      <c r="B247" s="6" t="s">
        <v>5</v>
      </c>
      <c r="C247" s="6" t="s">
        <v>259</v>
      </c>
      <c r="D247" s="6" t="s">
        <v>260</v>
      </c>
      <c r="E247" s="6" t="s">
        <v>97</v>
      </c>
      <c r="F247" s="6" t="s">
        <v>98</v>
      </c>
      <c r="G247" s="6">
        <v>94</v>
      </c>
      <c r="H247" s="6">
        <v>341</v>
      </c>
      <c r="I247" s="6">
        <v>65</v>
      </c>
      <c r="J247" s="6">
        <v>240</v>
      </c>
      <c r="K247" s="6">
        <v>95</v>
      </c>
      <c r="L247" s="6">
        <v>343</v>
      </c>
      <c r="M247" s="6" t="s">
        <v>22</v>
      </c>
      <c r="N247" s="6" t="s">
        <v>287</v>
      </c>
      <c r="O247" s="6" t="s">
        <v>288</v>
      </c>
      <c r="P247" s="6" t="s">
        <v>289</v>
      </c>
      <c r="Q247" s="6"/>
      <c r="R247" s="6"/>
    </row>
    <row r="248" spans="1:18" x14ac:dyDescent="0.25">
      <c r="A248" s="6" t="s">
        <v>0</v>
      </c>
      <c r="B248" s="6" t="s">
        <v>5</v>
      </c>
      <c r="C248" s="6" t="s">
        <v>259</v>
      </c>
      <c r="D248" s="6" t="s">
        <v>260</v>
      </c>
      <c r="E248" s="6" t="s">
        <v>97</v>
      </c>
      <c r="F248" s="6" t="s">
        <v>98</v>
      </c>
      <c r="G248" s="6">
        <v>94</v>
      </c>
      <c r="H248" s="6">
        <v>341</v>
      </c>
      <c r="I248" s="6">
        <v>65</v>
      </c>
      <c r="J248" s="6">
        <v>240</v>
      </c>
      <c r="K248" s="6">
        <v>95</v>
      </c>
      <c r="L248" s="6">
        <v>343</v>
      </c>
      <c r="M248" s="6" t="s">
        <v>21</v>
      </c>
      <c r="N248" s="6" t="s">
        <v>284</v>
      </c>
      <c r="O248" s="6" t="s">
        <v>288</v>
      </c>
      <c r="P248" s="6" t="s">
        <v>295</v>
      </c>
      <c r="Q248" s="6"/>
      <c r="R248" s="6"/>
    </row>
    <row r="249" spans="1:18" x14ac:dyDescent="0.25">
      <c r="A249" s="6" t="s">
        <v>0</v>
      </c>
      <c r="B249" s="6" t="s">
        <v>5</v>
      </c>
      <c r="C249" s="6" t="s">
        <v>259</v>
      </c>
      <c r="D249" s="6" t="s">
        <v>260</v>
      </c>
      <c r="E249" s="6" t="s">
        <v>97</v>
      </c>
      <c r="F249" s="6" t="s">
        <v>98</v>
      </c>
      <c r="G249" s="6">
        <v>94</v>
      </c>
      <c r="H249" s="6">
        <v>341</v>
      </c>
      <c r="I249" s="6">
        <v>65</v>
      </c>
      <c r="J249" s="6">
        <v>240</v>
      </c>
      <c r="K249" s="6">
        <v>95</v>
      </c>
      <c r="L249" s="6">
        <v>343</v>
      </c>
      <c r="M249" s="6" t="s">
        <v>22</v>
      </c>
      <c r="N249" s="6" t="s">
        <v>284</v>
      </c>
      <c r="O249" s="6" t="s">
        <v>288</v>
      </c>
      <c r="P249" s="6" t="s">
        <v>295</v>
      </c>
      <c r="Q249" s="6"/>
      <c r="R249" s="6"/>
    </row>
    <row r="250" spans="1:18" x14ac:dyDescent="0.25">
      <c r="A250" s="6" t="s">
        <v>0</v>
      </c>
      <c r="B250" s="6" t="s">
        <v>5</v>
      </c>
      <c r="C250" s="6" t="s">
        <v>271</v>
      </c>
      <c r="D250" s="6" t="s">
        <v>272</v>
      </c>
      <c r="E250" s="6" t="s">
        <v>97</v>
      </c>
      <c r="F250" s="6" t="s">
        <v>125</v>
      </c>
      <c r="G250" s="6">
        <v>18</v>
      </c>
      <c r="H250" s="6">
        <v>82</v>
      </c>
      <c r="I250" s="6">
        <v>18</v>
      </c>
      <c r="J250" s="6">
        <v>82</v>
      </c>
      <c r="K250" s="6">
        <v>18</v>
      </c>
      <c r="L250" s="6">
        <v>80</v>
      </c>
      <c r="M250" s="6" t="s">
        <v>21</v>
      </c>
      <c r="N250" s="6" t="s">
        <v>287</v>
      </c>
      <c r="O250" s="6" t="s">
        <v>285</v>
      </c>
      <c r="P250" s="6" t="s">
        <v>289</v>
      </c>
      <c r="Q250" s="6"/>
      <c r="R250" s="6"/>
    </row>
    <row r="251" spans="1:18" x14ac:dyDescent="0.25">
      <c r="A251" s="6" t="s">
        <v>0</v>
      </c>
      <c r="B251" s="6" t="s">
        <v>5</v>
      </c>
      <c r="C251" s="6" t="s">
        <v>271</v>
      </c>
      <c r="D251" s="6" t="s">
        <v>272</v>
      </c>
      <c r="E251" s="6" t="s">
        <v>97</v>
      </c>
      <c r="F251" s="6" t="s">
        <v>125</v>
      </c>
      <c r="G251" s="6">
        <v>18</v>
      </c>
      <c r="H251" s="6">
        <v>82</v>
      </c>
      <c r="I251" s="6">
        <v>18</v>
      </c>
      <c r="J251" s="6">
        <v>82</v>
      </c>
      <c r="K251" s="6">
        <v>18</v>
      </c>
      <c r="L251" s="6">
        <v>80</v>
      </c>
      <c r="M251" s="6" t="s">
        <v>22</v>
      </c>
      <c r="N251" s="6" t="s">
        <v>287</v>
      </c>
      <c r="O251" s="6" t="s">
        <v>285</v>
      </c>
      <c r="P251" s="6" t="s">
        <v>289</v>
      </c>
      <c r="Q251" s="6"/>
      <c r="R251" s="6"/>
    </row>
    <row r="252" spans="1:18" x14ac:dyDescent="0.25">
      <c r="A252" s="6" t="s">
        <v>0</v>
      </c>
      <c r="B252" s="6" t="s">
        <v>5</v>
      </c>
      <c r="C252" s="6" t="s">
        <v>271</v>
      </c>
      <c r="D252" s="6" t="s">
        <v>272</v>
      </c>
      <c r="E252" s="6" t="s">
        <v>97</v>
      </c>
      <c r="F252" s="6" t="s">
        <v>125</v>
      </c>
      <c r="G252" s="6">
        <v>18</v>
      </c>
      <c r="H252" s="6">
        <v>82</v>
      </c>
      <c r="I252" s="6">
        <v>18</v>
      </c>
      <c r="J252" s="6">
        <v>82</v>
      </c>
      <c r="K252" s="6">
        <v>18</v>
      </c>
      <c r="L252" s="6">
        <v>80</v>
      </c>
      <c r="M252" s="6" t="s">
        <v>21</v>
      </c>
      <c r="N252" s="6" t="s">
        <v>284</v>
      </c>
      <c r="O252" s="6" t="s">
        <v>285</v>
      </c>
      <c r="P252" s="6" t="s">
        <v>295</v>
      </c>
      <c r="Q252" s="6"/>
      <c r="R252" s="6"/>
    </row>
    <row r="253" spans="1:18" x14ac:dyDescent="0.25">
      <c r="A253" s="6" t="s">
        <v>0</v>
      </c>
      <c r="B253" s="6" t="s">
        <v>5</v>
      </c>
      <c r="C253" s="6" t="s">
        <v>271</v>
      </c>
      <c r="D253" s="6" t="s">
        <v>272</v>
      </c>
      <c r="E253" s="6" t="s">
        <v>97</v>
      </c>
      <c r="F253" s="6" t="s">
        <v>125</v>
      </c>
      <c r="G253" s="6">
        <v>18</v>
      </c>
      <c r="H253" s="6">
        <v>82</v>
      </c>
      <c r="I253" s="6">
        <v>18</v>
      </c>
      <c r="J253" s="6">
        <v>82</v>
      </c>
      <c r="K253" s="6">
        <v>18</v>
      </c>
      <c r="L253" s="6">
        <v>80</v>
      </c>
      <c r="M253" s="6" t="s">
        <v>22</v>
      </c>
      <c r="N253" s="6" t="s">
        <v>284</v>
      </c>
      <c r="O253" s="6" t="s">
        <v>285</v>
      </c>
      <c r="P253" s="6" t="s">
        <v>295</v>
      </c>
      <c r="Q253" s="6"/>
      <c r="R253" s="6"/>
    </row>
    <row r="254" spans="1:18" x14ac:dyDescent="0.25">
      <c r="A254" s="6" t="s">
        <v>0</v>
      </c>
      <c r="B254" s="6" t="s">
        <v>5</v>
      </c>
      <c r="C254" s="6" t="s">
        <v>271</v>
      </c>
      <c r="D254" s="6" t="s">
        <v>272</v>
      </c>
      <c r="E254" s="6" t="s">
        <v>97</v>
      </c>
      <c r="F254" s="6" t="s">
        <v>125</v>
      </c>
      <c r="G254" s="6">
        <v>18</v>
      </c>
      <c r="H254" s="6">
        <v>82</v>
      </c>
      <c r="I254" s="6">
        <v>18</v>
      </c>
      <c r="J254" s="6">
        <v>82</v>
      </c>
      <c r="K254" s="6">
        <v>18</v>
      </c>
      <c r="L254" s="6">
        <v>80</v>
      </c>
      <c r="M254" s="6" t="s">
        <v>21</v>
      </c>
      <c r="N254" s="6" t="s">
        <v>287</v>
      </c>
      <c r="O254" s="6" t="s">
        <v>288</v>
      </c>
      <c r="P254" s="6" t="s">
        <v>289</v>
      </c>
      <c r="Q254" s="6"/>
      <c r="R254" s="6"/>
    </row>
    <row r="255" spans="1:18" x14ac:dyDescent="0.25">
      <c r="A255" s="6" t="s">
        <v>0</v>
      </c>
      <c r="B255" s="6" t="s">
        <v>5</v>
      </c>
      <c r="C255" s="6" t="s">
        <v>271</v>
      </c>
      <c r="D255" s="6" t="s">
        <v>272</v>
      </c>
      <c r="E255" s="6" t="s">
        <v>97</v>
      </c>
      <c r="F255" s="6" t="s">
        <v>125</v>
      </c>
      <c r="G255" s="6">
        <v>18</v>
      </c>
      <c r="H255" s="6">
        <v>82</v>
      </c>
      <c r="I255" s="6">
        <v>18</v>
      </c>
      <c r="J255" s="6">
        <v>82</v>
      </c>
      <c r="K255" s="6">
        <v>18</v>
      </c>
      <c r="L255" s="6">
        <v>80</v>
      </c>
      <c r="M255" s="6" t="s">
        <v>22</v>
      </c>
      <c r="N255" s="6" t="s">
        <v>287</v>
      </c>
      <c r="O255" s="6" t="s">
        <v>288</v>
      </c>
      <c r="P255" s="6" t="s">
        <v>295</v>
      </c>
      <c r="Q255" s="6"/>
      <c r="R255" s="6"/>
    </row>
    <row r="256" spans="1:18" x14ac:dyDescent="0.25">
      <c r="A256" s="6" t="s">
        <v>0</v>
      </c>
      <c r="B256" s="6" t="s">
        <v>5</v>
      </c>
      <c r="C256" s="6" t="s">
        <v>271</v>
      </c>
      <c r="D256" s="6" t="s">
        <v>272</v>
      </c>
      <c r="E256" s="6" t="s">
        <v>97</v>
      </c>
      <c r="F256" s="6" t="s">
        <v>125</v>
      </c>
      <c r="G256" s="6">
        <v>18</v>
      </c>
      <c r="H256" s="6">
        <v>82</v>
      </c>
      <c r="I256" s="6">
        <v>18</v>
      </c>
      <c r="J256" s="6">
        <v>82</v>
      </c>
      <c r="K256" s="6">
        <v>18</v>
      </c>
      <c r="L256" s="6">
        <v>80</v>
      </c>
      <c r="M256" s="6" t="s">
        <v>21</v>
      </c>
      <c r="N256" s="6" t="s">
        <v>284</v>
      </c>
      <c r="O256" s="6" t="s">
        <v>288</v>
      </c>
      <c r="P256" s="6" t="s">
        <v>295</v>
      </c>
      <c r="Q256" s="6"/>
      <c r="R256" s="6"/>
    </row>
    <row r="257" spans="1:18" x14ac:dyDescent="0.25">
      <c r="A257" s="6" t="s">
        <v>0</v>
      </c>
      <c r="B257" s="6" t="s">
        <v>5</v>
      </c>
      <c r="C257" s="6" t="s">
        <v>271</v>
      </c>
      <c r="D257" s="6" t="s">
        <v>272</v>
      </c>
      <c r="E257" s="6" t="s">
        <v>97</v>
      </c>
      <c r="F257" s="6" t="s">
        <v>125</v>
      </c>
      <c r="G257" s="6">
        <v>18</v>
      </c>
      <c r="H257" s="6">
        <v>82</v>
      </c>
      <c r="I257" s="6">
        <v>18</v>
      </c>
      <c r="J257" s="6">
        <v>82</v>
      </c>
      <c r="K257" s="6">
        <v>18</v>
      </c>
      <c r="L257" s="6">
        <v>80</v>
      </c>
      <c r="M257" s="6" t="s">
        <v>22</v>
      </c>
      <c r="N257" s="6" t="s">
        <v>284</v>
      </c>
      <c r="O257" s="6" t="s">
        <v>288</v>
      </c>
      <c r="P257" s="6" t="s">
        <v>291</v>
      </c>
      <c r="Q257" s="6"/>
      <c r="R257" s="6"/>
    </row>
    <row r="258" spans="1:18" x14ac:dyDescent="0.25">
      <c r="A258" s="6" t="s">
        <v>0</v>
      </c>
      <c r="B258" s="6" t="s">
        <v>5</v>
      </c>
      <c r="C258" s="6" t="s">
        <v>261</v>
      </c>
      <c r="D258" s="6" t="s">
        <v>262</v>
      </c>
      <c r="E258" s="6" t="s">
        <v>97</v>
      </c>
      <c r="F258" s="6" t="s">
        <v>98</v>
      </c>
      <c r="G258" s="6">
        <v>42</v>
      </c>
      <c r="H258" s="6">
        <v>175</v>
      </c>
      <c r="I258" s="6">
        <v>27</v>
      </c>
      <c r="J258" s="6">
        <v>131</v>
      </c>
      <c r="K258" s="6">
        <v>42</v>
      </c>
      <c r="L258" s="6">
        <v>175</v>
      </c>
      <c r="M258" s="6" t="s">
        <v>21</v>
      </c>
      <c r="N258" s="6" t="s">
        <v>287</v>
      </c>
      <c r="O258" s="6" t="s">
        <v>285</v>
      </c>
      <c r="P258" s="6" t="s">
        <v>295</v>
      </c>
      <c r="Q258" s="6"/>
      <c r="R258" s="6"/>
    </row>
    <row r="259" spans="1:18" x14ac:dyDescent="0.25">
      <c r="A259" s="6" t="s">
        <v>0</v>
      </c>
      <c r="B259" s="6" t="s">
        <v>5</v>
      </c>
      <c r="C259" s="6" t="s">
        <v>261</v>
      </c>
      <c r="D259" s="6" t="s">
        <v>262</v>
      </c>
      <c r="E259" s="6" t="s">
        <v>97</v>
      </c>
      <c r="F259" s="6" t="s">
        <v>98</v>
      </c>
      <c r="G259" s="6">
        <v>42</v>
      </c>
      <c r="H259" s="6">
        <v>175</v>
      </c>
      <c r="I259" s="6">
        <v>27</v>
      </c>
      <c r="J259" s="6">
        <v>131</v>
      </c>
      <c r="K259" s="6">
        <v>42</v>
      </c>
      <c r="L259" s="6">
        <v>175</v>
      </c>
      <c r="M259" s="6" t="s">
        <v>22</v>
      </c>
      <c r="N259" s="6" t="s">
        <v>287</v>
      </c>
      <c r="O259" s="6" t="s">
        <v>285</v>
      </c>
      <c r="P259" s="6" t="s">
        <v>289</v>
      </c>
      <c r="Q259" s="6"/>
      <c r="R259" s="6"/>
    </row>
    <row r="260" spans="1:18" x14ac:dyDescent="0.25">
      <c r="A260" s="6" t="s">
        <v>0</v>
      </c>
      <c r="B260" s="6" t="s">
        <v>5</v>
      </c>
      <c r="C260" s="6" t="s">
        <v>261</v>
      </c>
      <c r="D260" s="6" t="s">
        <v>262</v>
      </c>
      <c r="E260" s="6" t="s">
        <v>97</v>
      </c>
      <c r="F260" s="6" t="s">
        <v>98</v>
      </c>
      <c r="G260" s="6">
        <v>42</v>
      </c>
      <c r="H260" s="6">
        <v>175</v>
      </c>
      <c r="I260" s="6">
        <v>27</v>
      </c>
      <c r="J260" s="6">
        <v>131</v>
      </c>
      <c r="K260" s="6">
        <v>42</v>
      </c>
      <c r="L260" s="6">
        <v>175</v>
      </c>
      <c r="M260" s="6" t="s">
        <v>21</v>
      </c>
      <c r="N260" s="6" t="s">
        <v>284</v>
      </c>
      <c r="O260" s="6" t="s">
        <v>285</v>
      </c>
      <c r="P260" s="6" t="s">
        <v>286</v>
      </c>
      <c r="Q260" s="6"/>
      <c r="R260" s="6"/>
    </row>
    <row r="261" spans="1:18" x14ac:dyDescent="0.25">
      <c r="A261" s="6" t="s">
        <v>0</v>
      </c>
      <c r="B261" s="6" t="s">
        <v>5</v>
      </c>
      <c r="C261" s="6" t="s">
        <v>261</v>
      </c>
      <c r="D261" s="6" t="s">
        <v>262</v>
      </c>
      <c r="E261" s="6" t="s">
        <v>97</v>
      </c>
      <c r="F261" s="6" t="s">
        <v>98</v>
      </c>
      <c r="G261" s="6">
        <v>42</v>
      </c>
      <c r="H261" s="6">
        <v>175</v>
      </c>
      <c r="I261" s="6">
        <v>27</v>
      </c>
      <c r="J261" s="6">
        <v>131</v>
      </c>
      <c r="K261" s="6">
        <v>42</v>
      </c>
      <c r="L261" s="6">
        <v>175</v>
      </c>
      <c r="M261" s="6" t="s">
        <v>22</v>
      </c>
      <c r="N261" s="6" t="s">
        <v>284</v>
      </c>
      <c r="O261" s="6" t="s">
        <v>285</v>
      </c>
      <c r="P261" s="6" t="s">
        <v>286</v>
      </c>
      <c r="Q261" s="6"/>
      <c r="R261" s="6"/>
    </row>
    <row r="262" spans="1:18" x14ac:dyDescent="0.25">
      <c r="A262" s="6" t="s">
        <v>0</v>
      </c>
      <c r="B262" s="6" t="s">
        <v>5</v>
      </c>
      <c r="C262" s="6" t="s">
        <v>261</v>
      </c>
      <c r="D262" s="6" t="s">
        <v>262</v>
      </c>
      <c r="E262" s="6" t="s">
        <v>97</v>
      </c>
      <c r="F262" s="6" t="s">
        <v>98</v>
      </c>
      <c r="G262" s="6">
        <v>42</v>
      </c>
      <c r="H262" s="6">
        <v>175</v>
      </c>
      <c r="I262" s="6">
        <v>27</v>
      </c>
      <c r="J262" s="6">
        <v>131</v>
      </c>
      <c r="K262" s="6">
        <v>42</v>
      </c>
      <c r="L262" s="6">
        <v>175</v>
      </c>
      <c r="M262" s="6" t="s">
        <v>21</v>
      </c>
      <c r="N262" s="6" t="s">
        <v>287</v>
      </c>
      <c r="O262" s="6" t="s">
        <v>288</v>
      </c>
      <c r="P262" s="6" t="s">
        <v>289</v>
      </c>
      <c r="Q262" s="6"/>
      <c r="R262" s="6"/>
    </row>
    <row r="263" spans="1:18" x14ac:dyDescent="0.25">
      <c r="A263" s="6" t="s">
        <v>0</v>
      </c>
      <c r="B263" s="6" t="s">
        <v>5</v>
      </c>
      <c r="C263" s="6" t="s">
        <v>261</v>
      </c>
      <c r="D263" s="6" t="s">
        <v>262</v>
      </c>
      <c r="E263" s="6" t="s">
        <v>97</v>
      </c>
      <c r="F263" s="6" t="s">
        <v>98</v>
      </c>
      <c r="G263" s="6">
        <v>42</v>
      </c>
      <c r="H263" s="6">
        <v>175</v>
      </c>
      <c r="I263" s="6">
        <v>27</v>
      </c>
      <c r="J263" s="6">
        <v>131</v>
      </c>
      <c r="K263" s="6">
        <v>42</v>
      </c>
      <c r="L263" s="6">
        <v>175</v>
      </c>
      <c r="M263" s="6" t="s">
        <v>22</v>
      </c>
      <c r="N263" s="6" t="s">
        <v>287</v>
      </c>
      <c r="O263" s="6" t="s">
        <v>288</v>
      </c>
      <c r="P263" s="6" t="s">
        <v>289</v>
      </c>
      <c r="Q263" s="6"/>
      <c r="R263" s="6"/>
    </row>
    <row r="264" spans="1:18" x14ac:dyDescent="0.25">
      <c r="A264" s="6" t="s">
        <v>0</v>
      </c>
      <c r="B264" s="6" t="s">
        <v>5</v>
      </c>
      <c r="C264" s="6" t="s">
        <v>261</v>
      </c>
      <c r="D264" s="6" t="s">
        <v>262</v>
      </c>
      <c r="E264" s="6" t="s">
        <v>97</v>
      </c>
      <c r="F264" s="6" t="s">
        <v>98</v>
      </c>
      <c r="G264" s="6">
        <v>42</v>
      </c>
      <c r="H264" s="6">
        <v>175</v>
      </c>
      <c r="I264" s="6">
        <v>27</v>
      </c>
      <c r="J264" s="6">
        <v>131</v>
      </c>
      <c r="K264" s="6">
        <v>42</v>
      </c>
      <c r="L264" s="6">
        <v>175</v>
      </c>
      <c r="M264" s="6" t="s">
        <v>21</v>
      </c>
      <c r="N264" s="6" t="s">
        <v>284</v>
      </c>
      <c r="O264" s="6" t="s">
        <v>288</v>
      </c>
      <c r="P264" s="6" t="s">
        <v>295</v>
      </c>
      <c r="Q264" s="6"/>
      <c r="R264" s="6"/>
    </row>
    <row r="265" spans="1:18" x14ac:dyDescent="0.25">
      <c r="A265" s="6" t="s">
        <v>0</v>
      </c>
      <c r="B265" s="6" t="s">
        <v>5</v>
      </c>
      <c r="C265" s="6" t="s">
        <v>261</v>
      </c>
      <c r="D265" s="6" t="s">
        <v>262</v>
      </c>
      <c r="E265" s="6" t="s">
        <v>97</v>
      </c>
      <c r="F265" s="6" t="s">
        <v>98</v>
      </c>
      <c r="G265" s="6">
        <v>42</v>
      </c>
      <c r="H265" s="6">
        <v>175</v>
      </c>
      <c r="I265" s="6">
        <v>27</v>
      </c>
      <c r="J265" s="6">
        <v>131</v>
      </c>
      <c r="K265" s="6">
        <v>42</v>
      </c>
      <c r="L265" s="6">
        <v>175</v>
      </c>
      <c r="M265" s="6" t="s">
        <v>22</v>
      </c>
      <c r="N265" s="6" t="s">
        <v>284</v>
      </c>
      <c r="O265" s="6" t="s">
        <v>288</v>
      </c>
      <c r="P265" s="6" t="s">
        <v>295</v>
      </c>
      <c r="Q265" s="6"/>
      <c r="R265" s="6"/>
    </row>
    <row r="266" spans="1:18" x14ac:dyDescent="0.25">
      <c r="A266" s="6" t="s">
        <v>0</v>
      </c>
      <c r="B266" s="6" t="s">
        <v>5</v>
      </c>
      <c r="C266" s="6" t="s">
        <v>273</v>
      </c>
      <c r="D266" s="6" t="s">
        <v>274</v>
      </c>
      <c r="E266" s="6" t="s">
        <v>97</v>
      </c>
      <c r="F266" s="6" t="s">
        <v>98</v>
      </c>
      <c r="G266" s="6">
        <v>85</v>
      </c>
      <c r="H266" s="6">
        <v>367</v>
      </c>
      <c r="I266" s="6">
        <v>80</v>
      </c>
      <c r="J266" s="6">
        <v>337</v>
      </c>
      <c r="K266" s="6">
        <v>85</v>
      </c>
      <c r="L266" s="6">
        <v>367</v>
      </c>
      <c r="M266" s="6" t="s">
        <v>21</v>
      </c>
      <c r="N266" s="6" t="s">
        <v>287</v>
      </c>
      <c r="O266" s="6" t="s">
        <v>285</v>
      </c>
      <c r="P266" s="6" t="s">
        <v>295</v>
      </c>
      <c r="Q266" s="6"/>
      <c r="R266" s="6"/>
    </row>
    <row r="267" spans="1:18" x14ac:dyDescent="0.25">
      <c r="A267" s="6" t="s">
        <v>0</v>
      </c>
      <c r="B267" s="6" t="s">
        <v>5</v>
      </c>
      <c r="C267" s="6" t="s">
        <v>273</v>
      </c>
      <c r="D267" s="6" t="s">
        <v>274</v>
      </c>
      <c r="E267" s="6" t="s">
        <v>97</v>
      </c>
      <c r="F267" s="6" t="s">
        <v>98</v>
      </c>
      <c r="G267" s="6">
        <v>85</v>
      </c>
      <c r="H267" s="6">
        <v>367</v>
      </c>
      <c r="I267" s="6">
        <v>80</v>
      </c>
      <c r="J267" s="6">
        <v>337</v>
      </c>
      <c r="K267" s="6">
        <v>85</v>
      </c>
      <c r="L267" s="6">
        <v>367</v>
      </c>
      <c r="M267" s="6" t="s">
        <v>22</v>
      </c>
      <c r="N267" s="6" t="s">
        <v>287</v>
      </c>
      <c r="O267" s="6" t="s">
        <v>285</v>
      </c>
      <c r="P267" s="6" t="s">
        <v>289</v>
      </c>
      <c r="Q267" s="6"/>
      <c r="R267" s="6"/>
    </row>
    <row r="268" spans="1:18" x14ac:dyDescent="0.25">
      <c r="A268" s="6" t="s">
        <v>0</v>
      </c>
      <c r="B268" s="6" t="s">
        <v>5</v>
      </c>
      <c r="C268" s="6" t="s">
        <v>273</v>
      </c>
      <c r="D268" s="6" t="s">
        <v>274</v>
      </c>
      <c r="E268" s="6" t="s">
        <v>97</v>
      </c>
      <c r="F268" s="6" t="s">
        <v>98</v>
      </c>
      <c r="G268" s="6">
        <v>85</v>
      </c>
      <c r="H268" s="6">
        <v>367</v>
      </c>
      <c r="I268" s="6">
        <v>80</v>
      </c>
      <c r="J268" s="6">
        <v>337</v>
      </c>
      <c r="K268" s="6">
        <v>85</v>
      </c>
      <c r="L268" s="6">
        <v>367</v>
      </c>
      <c r="M268" s="6" t="s">
        <v>21</v>
      </c>
      <c r="N268" s="6" t="s">
        <v>284</v>
      </c>
      <c r="O268" s="6" t="s">
        <v>285</v>
      </c>
      <c r="P268" s="6" t="s">
        <v>294</v>
      </c>
      <c r="Q268" s="6"/>
      <c r="R268" s="6"/>
    </row>
    <row r="269" spans="1:18" x14ac:dyDescent="0.25">
      <c r="A269" s="6" t="s">
        <v>0</v>
      </c>
      <c r="B269" s="6" t="s">
        <v>5</v>
      </c>
      <c r="C269" s="6" t="s">
        <v>273</v>
      </c>
      <c r="D269" s="6" t="s">
        <v>274</v>
      </c>
      <c r="E269" s="6" t="s">
        <v>97</v>
      </c>
      <c r="F269" s="6" t="s">
        <v>98</v>
      </c>
      <c r="G269" s="6">
        <v>85</v>
      </c>
      <c r="H269" s="6">
        <v>367</v>
      </c>
      <c r="I269" s="6">
        <v>80</v>
      </c>
      <c r="J269" s="6">
        <v>337</v>
      </c>
      <c r="K269" s="6">
        <v>85</v>
      </c>
      <c r="L269" s="6">
        <v>367</v>
      </c>
      <c r="M269" s="6" t="s">
        <v>22</v>
      </c>
      <c r="N269" s="6" t="s">
        <v>284</v>
      </c>
      <c r="O269" s="6" t="s">
        <v>285</v>
      </c>
      <c r="P269" s="6" t="s">
        <v>286</v>
      </c>
      <c r="Q269" s="6"/>
      <c r="R269" s="6"/>
    </row>
    <row r="270" spans="1:18" x14ac:dyDescent="0.25">
      <c r="A270" s="6" t="s">
        <v>0</v>
      </c>
      <c r="B270" s="6" t="s">
        <v>5</v>
      </c>
      <c r="C270" s="6" t="s">
        <v>273</v>
      </c>
      <c r="D270" s="6" t="s">
        <v>274</v>
      </c>
      <c r="E270" s="6" t="s">
        <v>97</v>
      </c>
      <c r="F270" s="6" t="s">
        <v>98</v>
      </c>
      <c r="G270" s="6">
        <v>85</v>
      </c>
      <c r="H270" s="6">
        <v>367</v>
      </c>
      <c r="I270" s="6">
        <v>80</v>
      </c>
      <c r="J270" s="6">
        <v>337</v>
      </c>
      <c r="K270" s="6">
        <v>85</v>
      </c>
      <c r="L270" s="6">
        <v>367</v>
      </c>
      <c r="M270" s="6" t="s">
        <v>21</v>
      </c>
      <c r="N270" s="6" t="s">
        <v>287</v>
      </c>
      <c r="O270" s="6" t="s">
        <v>288</v>
      </c>
      <c r="P270" s="6" t="s">
        <v>295</v>
      </c>
      <c r="Q270" s="6"/>
      <c r="R270" s="6"/>
    </row>
    <row r="271" spans="1:18" x14ac:dyDescent="0.25">
      <c r="A271" s="6" t="s">
        <v>0</v>
      </c>
      <c r="B271" s="6" t="s">
        <v>5</v>
      </c>
      <c r="C271" s="6" t="s">
        <v>273</v>
      </c>
      <c r="D271" s="6" t="s">
        <v>274</v>
      </c>
      <c r="E271" s="6" t="s">
        <v>97</v>
      </c>
      <c r="F271" s="6" t="s">
        <v>98</v>
      </c>
      <c r="G271" s="6">
        <v>85</v>
      </c>
      <c r="H271" s="6">
        <v>367</v>
      </c>
      <c r="I271" s="6">
        <v>80</v>
      </c>
      <c r="J271" s="6">
        <v>337</v>
      </c>
      <c r="K271" s="6">
        <v>85</v>
      </c>
      <c r="L271" s="6">
        <v>367</v>
      </c>
      <c r="M271" s="6" t="s">
        <v>22</v>
      </c>
      <c r="N271" s="6" t="s">
        <v>287</v>
      </c>
      <c r="O271" s="6" t="s">
        <v>288</v>
      </c>
      <c r="P271" s="6" t="s">
        <v>289</v>
      </c>
      <c r="Q271" s="6"/>
      <c r="R271" s="6"/>
    </row>
    <row r="272" spans="1:18" x14ac:dyDescent="0.25">
      <c r="A272" s="6" t="s">
        <v>0</v>
      </c>
      <c r="B272" s="6" t="s">
        <v>5</v>
      </c>
      <c r="C272" s="6" t="s">
        <v>273</v>
      </c>
      <c r="D272" s="6" t="s">
        <v>274</v>
      </c>
      <c r="E272" s="6" t="s">
        <v>97</v>
      </c>
      <c r="F272" s="6" t="s">
        <v>98</v>
      </c>
      <c r="G272" s="6">
        <v>85</v>
      </c>
      <c r="H272" s="6">
        <v>367</v>
      </c>
      <c r="I272" s="6">
        <v>80</v>
      </c>
      <c r="J272" s="6">
        <v>337</v>
      </c>
      <c r="K272" s="6">
        <v>85</v>
      </c>
      <c r="L272" s="6">
        <v>367</v>
      </c>
      <c r="M272" s="6" t="s">
        <v>21</v>
      </c>
      <c r="N272" s="6" t="s">
        <v>284</v>
      </c>
      <c r="O272" s="6" t="s">
        <v>288</v>
      </c>
      <c r="P272" s="6" t="s">
        <v>294</v>
      </c>
      <c r="Q272" s="6"/>
      <c r="R272" s="6"/>
    </row>
    <row r="273" spans="1:18" x14ac:dyDescent="0.25">
      <c r="A273" s="6" t="s">
        <v>0</v>
      </c>
      <c r="B273" s="6" t="s">
        <v>5</v>
      </c>
      <c r="C273" s="6" t="s">
        <v>273</v>
      </c>
      <c r="D273" s="6" t="s">
        <v>274</v>
      </c>
      <c r="E273" s="6" t="s">
        <v>97</v>
      </c>
      <c r="F273" s="6" t="s">
        <v>98</v>
      </c>
      <c r="G273" s="6">
        <v>85</v>
      </c>
      <c r="H273" s="6">
        <v>367</v>
      </c>
      <c r="I273" s="6">
        <v>80</v>
      </c>
      <c r="J273" s="6">
        <v>337</v>
      </c>
      <c r="K273" s="6">
        <v>85</v>
      </c>
      <c r="L273" s="6">
        <v>367</v>
      </c>
      <c r="M273" s="6" t="s">
        <v>22</v>
      </c>
      <c r="N273" s="6" t="s">
        <v>284</v>
      </c>
      <c r="O273" s="6" t="s">
        <v>288</v>
      </c>
      <c r="P273" s="6" t="s">
        <v>295</v>
      </c>
      <c r="Q273" s="6"/>
      <c r="R273" s="6"/>
    </row>
    <row r="274" spans="1:18" x14ac:dyDescent="0.25">
      <c r="A274" s="6" t="s">
        <v>0</v>
      </c>
      <c r="B274" s="6" t="s">
        <v>5</v>
      </c>
      <c r="C274" s="6" t="s">
        <v>183</v>
      </c>
      <c r="D274" s="6" t="s">
        <v>184</v>
      </c>
      <c r="E274" s="6" t="s">
        <v>97</v>
      </c>
      <c r="F274" s="6" t="s">
        <v>125</v>
      </c>
      <c r="G274" s="6">
        <v>45</v>
      </c>
      <c r="H274" s="6">
        <v>193</v>
      </c>
      <c r="I274" s="6">
        <v>48</v>
      </c>
      <c r="J274" s="6">
        <v>196</v>
      </c>
      <c r="K274" s="6">
        <v>48</v>
      </c>
      <c r="L274" s="6">
        <v>196</v>
      </c>
      <c r="M274" s="6" t="s">
        <v>21</v>
      </c>
      <c r="N274" s="6" t="s">
        <v>287</v>
      </c>
      <c r="O274" s="6" t="s">
        <v>285</v>
      </c>
      <c r="P274" s="6" t="s">
        <v>289</v>
      </c>
      <c r="Q274" s="6"/>
      <c r="R274" s="6"/>
    </row>
    <row r="275" spans="1:18" x14ac:dyDescent="0.25">
      <c r="A275" s="6" t="s">
        <v>0</v>
      </c>
      <c r="B275" s="6" t="s">
        <v>5</v>
      </c>
      <c r="C275" s="6" t="s">
        <v>183</v>
      </c>
      <c r="D275" s="6" t="s">
        <v>184</v>
      </c>
      <c r="E275" s="6" t="s">
        <v>97</v>
      </c>
      <c r="F275" s="6" t="s">
        <v>125</v>
      </c>
      <c r="G275" s="6">
        <v>45</v>
      </c>
      <c r="H275" s="6">
        <v>193</v>
      </c>
      <c r="I275" s="6">
        <v>48</v>
      </c>
      <c r="J275" s="6">
        <v>196</v>
      </c>
      <c r="K275" s="6">
        <v>48</v>
      </c>
      <c r="L275" s="6">
        <v>196</v>
      </c>
      <c r="M275" s="6" t="s">
        <v>22</v>
      </c>
      <c r="N275" s="6" t="s">
        <v>287</v>
      </c>
      <c r="O275" s="6" t="s">
        <v>285</v>
      </c>
      <c r="P275" s="6" t="s">
        <v>286</v>
      </c>
      <c r="Q275" s="6"/>
      <c r="R275" s="6"/>
    </row>
    <row r="276" spans="1:18" x14ac:dyDescent="0.25">
      <c r="A276" s="6" t="s">
        <v>0</v>
      </c>
      <c r="B276" s="6" t="s">
        <v>5</v>
      </c>
      <c r="C276" s="6" t="s">
        <v>183</v>
      </c>
      <c r="D276" s="6" t="s">
        <v>184</v>
      </c>
      <c r="E276" s="6" t="s">
        <v>97</v>
      </c>
      <c r="F276" s="6" t="s">
        <v>125</v>
      </c>
      <c r="G276" s="6">
        <v>45</v>
      </c>
      <c r="H276" s="6">
        <v>193</v>
      </c>
      <c r="I276" s="6">
        <v>48</v>
      </c>
      <c r="J276" s="6">
        <v>196</v>
      </c>
      <c r="K276" s="6">
        <v>48</v>
      </c>
      <c r="L276" s="6">
        <v>196</v>
      </c>
      <c r="M276" s="6" t="s">
        <v>21</v>
      </c>
      <c r="N276" s="6" t="s">
        <v>284</v>
      </c>
      <c r="O276" s="6" t="s">
        <v>285</v>
      </c>
      <c r="P276" s="6" t="s">
        <v>286</v>
      </c>
      <c r="Q276" s="6"/>
      <c r="R276" s="6"/>
    </row>
    <row r="277" spans="1:18" x14ac:dyDescent="0.25">
      <c r="A277" s="6" t="s">
        <v>0</v>
      </c>
      <c r="B277" s="6" t="s">
        <v>5</v>
      </c>
      <c r="C277" s="6" t="s">
        <v>183</v>
      </c>
      <c r="D277" s="6" t="s">
        <v>184</v>
      </c>
      <c r="E277" s="6" t="s">
        <v>97</v>
      </c>
      <c r="F277" s="6" t="s">
        <v>125</v>
      </c>
      <c r="G277" s="6">
        <v>45</v>
      </c>
      <c r="H277" s="6">
        <v>193</v>
      </c>
      <c r="I277" s="6">
        <v>48</v>
      </c>
      <c r="J277" s="6">
        <v>196</v>
      </c>
      <c r="K277" s="6">
        <v>48</v>
      </c>
      <c r="L277" s="6">
        <v>196</v>
      </c>
      <c r="M277" s="6" t="s">
        <v>22</v>
      </c>
      <c r="N277" s="6" t="s">
        <v>284</v>
      </c>
      <c r="O277" s="6" t="s">
        <v>285</v>
      </c>
      <c r="P277" s="6" t="s">
        <v>296</v>
      </c>
      <c r="Q277" s="6"/>
      <c r="R277" s="6"/>
    </row>
    <row r="278" spans="1:18" x14ac:dyDescent="0.25">
      <c r="A278" s="6" t="s">
        <v>0</v>
      </c>
      <c r="B278" s="6" t="s">
        <v>5</v>
      </c>
      <c r="C278" s="6" t="s">
        <v>183</v>
      </c>
      <c r="D278" s="6" t="s">
        <v>184</v>
      </c>
      <c r="E278" s="6" t="s">
        <v>97</v>
      </c>
      <c r="F278" s="6" t="s">
        <v>125</v>
      </c>
      <c r="G278" s="6">
        <v>45</v>
      </c>
      <c r="H278" s="6">
        <v>193</v>
      </c>
      <c r="I278" s="6">
        <v>48</v>
      </c>
      <c r="J278" s="6">
        <v>196</v>
      </c>
      <c r="K278" s="6">
        <v>48</v>
      </c>
      <c r="L278" s="6">
        <v>196</v>
      </c>
      <c r="M278" s="6" t="s">
        <v>21</v>
      </c>
      <c r="N278" s="6" t="s">
        <v>287</v>
      </c>
      <c r="O278" s="6" t="s">
        <v>288</v>
      </c>
      <c r="P278" s="6" t="s">
        <v>286</v>
      </c>
      <c r="Q278" s="6"/>
      <c r="R278" s="6"/>
    </row>
    <row r="279" spans="1:18" x14ac:dyDescent="0.25">
      <c r="A279" s="6" t="s">
        <v>0</v>
      </c>
      <c r="B279" s="6" t="s">
        <v>5</v>
      </c>
      <c r="C279" s="6" t="s">
        <v>183</v>
      </c>
      <c r="D279" s="6" t="s">
        <v>184</v>
      </c>
      <c r="E279" s="6" t="s">
        <v>97</v>
      </c>
      <c r="F279" s="6" t="s">
        <v>125</v>
      </c>
      <c r="G279" s="6">
        <v>45</v>
      </c>
      <c r="H279" s="6">
        <v>193</v>
      </c>
      <c r="I279" s="6">
        <v>48</v>
      </c>
      <c r="J279" s="6">
        <v>196</v>
      </c>
      <c r="K279" s="6">
        <v>48</v>
      </c>
      <c r="L279" s="6">
        <v>196</v>
      </c>
      <c r="M279" s="6" t="s">
        <v>22</v>
      </c>
      <c r="N279" s="6" t="s">
        <v>287</v>
      </c>
      <c r="O279" s="6" t="s">
        <v>288</v>
      </c>
      <c r="P279" s="6" t="s">
        <v>289</v>
      </c>
      <c r="Q279" s="6"/>
      <c r="R279" s="6"/>
    </row>
    <row r="280" spans="1:18" x14ac:dyDescent="0.25">
      <c r="A280" s="6" t="s">
        <v>0</v>
      </c>
      <c r="B280" s="6" t="s">
        <v>5</v>
      </c>
      <c r="C280" s="6" t="s">
        <v>183</v>
      </c>
      <c r="D280" s="6" t="s">
        <v>184</v>
      </c>
      <c r="E280" s="6" t="s">
        <v>97</v>
      </c>
      <c r="F280" s="6" t="s">
        <v>125</v>
      </c>
      <c r="G280" s="6">
        <v>45</v>
      </c>
      <c r="H280" s="6">
        <v>193</v>
      </c>
      <c r="I280" s="6">
        <v>48</v>
      </c>
      <c r="J280" s="6">
        <v>196</v>
      </c>
      <c r="K280" s="6">
        <v>48</v>
      </c>
      <c r="L280" s="6">
        <v>196</v>
      </c>
      <c r="M280" s="6" t="s">
        <v>21</v>
      </c>
      <c r="N280" s="6" t="s">
        <v>284</v>
      </c>
      <c r="O280" s="6" t="s">
        <v>288</v>
      </c>
      <c r="P280" s="6" t="s">
        <v>296</v>
      </c>
      <c r="Q280" s="6"/>
      <c r="R280" s="6"/>
    </row>
    <row r="281" spans="1:18" x14ac:dyDescent="0.25">
      <c r="A281" s="6" t="s">
        <v>0</v>
      </c>
      <c r="B281" s="6" t="s">
        <v>5</v>
      </c>
      <c r="C281" s="6" t="s">
        <v>183</v>
      </c>
      <c r="D281" s="6" t="s">
        <v>184</v>
      </c>
      <c r="E281" s="6" t="s">
        <v>97</v>
      </c>
      <c r="F281" s="6" t="s">
        <v>125</v>
      </c>
      <c r="G281" s="6">
        <v>45</v>
      </c>
      <c r="H281" s="6">
        <v>193</v>
      </c>
      <c r="I281" s="6">
        <v>48</v>
      </c>
      <c r="J281" s="6">
        <v>196</v>
      </c>
      <c r="K281" s="6">
        <v>48</v>
      </c>
      <c r="L281" s="6">
        <v>196</v>
      </c>
      <c r="M281" s="6" t="s">
        <v>22</v>
      </c>
      <c r="N281" s="6" t="s">
        <v>284</v>
      </c>
      <c r="O281" s="6" t="s">
        <v>288</v>
      </c>
      <c r="P281" s="6" t="s">
        <v>286</v>
      </c>
      <c r="Q281" s="6"/>
      <c r="R281" s="6"/>
    </row>
    <row r="282" spans="1:18" x14ac:dyDescent="0.25">
      <c r="A282" s="6" t="s">
        <v>0</v>
      </c>
      <c r="B282" s="6" t="s">
        <v>5</v>
      </c>
      <c r="C282" s="6" t="s">
        <v>185</v>
      </c>
      <c r="D282" s="6" t="s">
        <v>186</v>
      </c>
      <c r="E282" s="6" t="s">
        <v>97</v>
      </c>
      <c r="F282" s="6" t="s">
        <v>125</v>
      </c>
      <c r="G282" s="6">
        <v>429</v>
      </c>
      <c r="H282" s="6">
        <v>2237</v>
      </c>
      <c r="I282" s="6">
        <v>429</v>
      </c>
      <c r="J282" s="6">
        <v>2221</v>
      </c>
      <c r="K282" s="6">
        <v>429</v>
      </c>
      <c r="L282" s="6">
        <v>2221</v>
      </c>
      <c r="M282" s="6" t="s">
        <v>21</v>
      </c>
      <c r="N282" s="6" t="s">
        <v>287</v>
      </c>
      <c r="O282" s="6" t="s">
        <v>285</v>
      </c>
      <c r="P282" s="6" t="s">
        <v>295</v>
      </c>
      <c r="Q282" s="6"/>
      <c r="R282" s="6"/>
    </row>
    <row r="283" spans="1:18" x14ac:dyDescent="0.25">
      <c r="A283" s="6" t="s">
        <v>0</v>
      </c>
      <c r="B283" s="6" t="s">
        <v>5</v>
      </c>
      <c r="C283" s="6" t="s">
        <v>185</v>
      </c>
      <c r="D283" s="6" t="s">
        <v>186</v>
      </c>
      <c r="E283" s="6" t="s">
        <v>97</v>
      </c>
      <c r="F283" s="6" t="s">
        <v>125</v>
      </c>
      <c r="G283" s="6">
        <v>429</v>
      </c>
      <c r="H283" s="6">
        <v>2237</v>
      </c>
      <c r="I283" s="6">
        <v>429</v>
      </c>
      <c r="J283" s="6">
        <v>2221</v>
      </c>
      <c r="K283" s="6">
        <v>429</v>
      </c>
      <c r="L283" s="6">
        <v>2221</v>
      </c>
      <c r="M283" s="6" t="s">
        <v>22</v>
      </c>
      <c r="N283" s="6" t="s">
        <v>287</v>
      </c>
      <c r="O283" s="6" t="s">
        <v>285</v>
      </c>
      <c r="P283" s="6" t="s">
        <v>289</v>
      </c>
      <c r="Q283" s="6"/>
      <c r="R283" s="6"/>
    </row>
    <row r="284" spans="1:18" x14ac:dyDescent="0.25">
      <c r="A284" s="6" t="s">
        <v>0</v>
      </c>
      <c r="B284" s="6" t="s">
        <v>5</v>
      </c>
      <c r="C284" s="6" t="s">
        <v>185</v>
      </c>
      <c r="D284" s="6" t="s">
        <v>186</v>
      </c>
      <c r="E284" s="6" t="s">
        <v>97</v>
      </c>
      <c r="F284" s="6" t="s">
        <v>125</v>
      </c>
      <c r="G284" s="6">
        <v>429</v>
      </c>
      <c r="H284" s="6">
        <v>2237</v>
      </c>
      <c r="I284" s="6">
        <v>429</v>
      </c>
      <c r="J284" s="6">
        <v>2221</v>
      </c>
      <c r="K284" s="6">
        <v>429</v>
      </c>
      <c r="L284" s="6">
        <v>2221</v>
      </c>
      <c r="M284" s="6" t="s">
        <v>21</v>
      </c>
      <c r="N284" s="6" t="s">
        <v>284</v>
      </c>
      <c r="O284" s="6" t="s">
        <v>285</v>
      </c>
      <c r="P284" s="6" t="s">
        <v>286</v>
      </c>
      <c r="Q284" s="6"/>
      <c r="R284" s="6"/>
    </row>
    <row r="285" spans="1:18" x14ac:dyDescent="0.25">
      <c r="A285" s="6" t="s">
        <v>0</v>
      </c>
      <c r="B285" s="6" t="s">
        <v>5</v>
      </c>
      <c r="C285" s="6" t="s">
        <v>185</v>
      </c>
      <c r="D285" s="6" t="s">
        <v>186</v>
      </c>
      <c r="E285" s="6" t="s">
        <v>97</v>
      </c>
      <c r="F285" s="6" t="s">
        <v>125</v>
      </c>
      <c r="G285" s="6">
        <v>429</v>
      </c>
      <c r="H285" s="6">
        <v>2237</v>
      </c>
      <c r="I285" s="6">
        <v>429</v>
      </c>
      <c r="J285" s="6">
        <v>2221</v>
      </c>
      <c r="K285" s="6">
        <v>429</v>
      </c>
      <c r="L285" s="6">
        <v>2221</v>
      </c>
      <c r="M285" s="6" t="s">
        <v>22</v>
      </c>
      <c r="N285" s="6" t="s">
        <v>284</v>
      </c>
      <c r="O285" s="6" t="s">
        <v>285</v>
      </c>
      <c r="P285" s="6" t="s">
        <v>286</v>
      </c>
      <c r="Q285" s="6"/>
      <c r="R285" s="6"/>
    </row>
    <row r="286" spans="1:18" x14ac:dyDescent="0.25">
      <c r="A286" s="6" t="s">
        <v>0</v>
      </c>
      <c r="B286" s="6" t="s">
        <v>5</v>
      </c>
      <c r="C286" s="6" t="s">
        <v>185</v>
      </c>
      <c r="D286" s="6" t="s">
        <v>186</v>
      </c>
      <c r="E286" s="6" t="s">
        <v>97</v>
      </c>
      <c r="F286" s="6" t="s">
        <v>125</v>
      </c>
      <c r="G286" s="6">
        <v>429</v>
      </c>
      <c r="H286" s="6">
        <v>2237</v>
      </c>
      <c r="I286" s="6">
        <v>429</v>
      </c>
      <c r="J286" s="6">
        <v>2221</v>
      </c>
      <c r="K286" s="6">
        <v>429</v>
      </c>
      <c r="L286" s="6">
        <v>2221</v>
      </c>
      <c r="M286" s="6" t="s">
        <v>21</v>
      </c>
      <c r="N286" s="6" t="s">
        <v>287</v>
      </c>
      <c r="O286" s="6" t="s">
        <v>288</v>
      </c>
      <c r="P286" s="6" t="s">
        <v>289</v>
      </c>
      <c r="Q286" s="6"/>
      <c r="R286" s="6"/>
    </row>
    <row r="287" spans="1:18" x14ac:dyDescent="0.25">
      <c r="A287" s="6" t="s">
        <v>0</v>
      </c>
      <c r="B287" s="6" t="s">
        <v>5</v>
      </c>
      <c r="C287" s="6" t="s">
        <v>185</v>
      </c>
      <c r="D287" s="6" t="s">
        <v>186</v>
      </c>
      <c r="E287" s="6" t="s">
        <v>97</v>
      </c>
      <c r="F287" s="6" t="s">
        <v>125</v>
      </c>
      <c r="G287" s="6">
        <v>429</v>
      </c>
      <c r="H287" s="6">
        <v>2237</v>
      </c>
      <c r="I287" s="6">
        <v>429</v>
      </c>
      <c r="J287" s="6">
        <v>2221</v>
      </c>
      <c r="K287" s="6">
        <v>429</v>
      </c>
      <c r="L287" s="6">
        <v>2221</v>
      </c>
      <c r="M287" s="6" t="s">
        <v>22</v>
      </c>
      <c r="N287" s="6" t="s">
        <v>287</v>
      </c>
      <c r="O287" s="6" t="s">
        <v>288</v>
      </c>
      <c r="P287" s="6" t="s">
        <v>289</v>
      </c>
      <c r="Q287" s="6"/>
      <c r="R287" s="6"/>
    </row>
    <row r="288" spans="1:18" x14ac:dyDescent="0.25">
      <c r="A288" s="6" t="s">
        <v>0</v>
      </c>
      <c r="B288" s="6" t="s">
        <v>5</v>
      </c>
      <c r="C288" s="6" t="s">
        <v>185</v>
      </c>
      <c r="D288" s="6" t="s">
        <v>186</v>
      </c>
      <c r="E288" s="6" t="s">
        <v>97</v>
      </c>
      <c r="F288" s="6" t="s">
        <v>125</v>
      </c>
      <c r="G288" s="6">
        <v>429</v>
      </c>
      <c r="H288" s="6">
        <v>2237</v>
      </c>
      <c r="I288" s="6">
        <v>429</v>
      </c>
      <c r="J288" s="6">
        <v>2221</v>
      </c>
      <c r="K288" s="6">
        <v>429</v>
      </c>
      <c r="L288" s="6">
        <v>2221</v>
      </c>
      <c r="M288" s="6" t="s">
        <v>21</v>
      </c>
      <c r="N288" s="6" t="s">
        <v>284</v>
      </c>
      <c r="O288" s="6" t="s">
        <v>288</v>
      </c>
      <c r="P288" s="6" t="s">
        <v>295</v>
      </c>
      <c r="Q288" s="6"/>
      <c r="R288" s="6"/>
    </row>
    <row r="289" spans="1:18" x14ac:dyDescent="0.25">
      <c r="A289" s="6" t="s">
        <v>0</v>
      </c>
      <c r="B289" s="6" t="s">
        <v>5</v>
      </c>
      <c r="C289" s="6" t="s">
        <v>185</v>
      </c>
      <c r="D289" s="6" t="s">
        <v>186</v>
      </c>
      <c r="E289" s="6" t="s">
        <v>97</v>
      </c>
      <c r="F289" s="6" t="s">
        <v>125</v>
      </c>
      <c r="G289" s="6">
        <v>429</v>
      </c>
      <c r="H289" s="6">
        <v>2237</v>
      </c>
      <c r="I289" s="6">
        <v>429</v>
      </c>
      <c r="J289" s="6">
        <v>2221</v>
      </c>
      <c r="K289" s="6">
        <v>429</v>
      </c>
      <c r="L289" s="6">
        <v>2221</v>
      </c>
      <c r="M289" s="6" t="s">
        <v>22</v>
      </c>
      <c r="N289" s="6" t="s">
        <v>284</v>
      </c>
      <c r="O289" s="6" t="s">
        <v>288</v>
      </c>
      <c r="P289" s="6" t="s">
        <v>286</v>
      </c>
      <c r="Q289" s="6"/>
      <c r="R289" s="6"/>
    </row>
    <row r="290" spans="1:18" x14ac:dyDescent="0.25">
      <c r="A290" s="6" t="s">
        <v>0</v>
      </c>
      <c r="B290" s="6" t="s">
        <v>5</v>
      </c>
      <c r="C290" s="6" t="s">
        <v>819</v>
      </c>
      <c r="D290" s="6" t="s">
        <v>820</v>
      </c>
      <c r="E290" s="6" t="s">
        <v>97</v>
      </c>
      <c r="F290" s="6" t="s">
        <v>125</v>
      </c>
      <c r="G290" s="6">
        <v>172</v>
      </c>
      <c r="H290" s="6">
        <v>838</v>
      </c>
      <c r="I290" s="6">
        <v>181</v>
      </c>
      <c r="J290" s="6">
        <v>910</v>
      </c>
      <c r="K290" s="6">
        <v>181</v>
      </c>
      <c r="L290" s="6">
        <v>910</v>
      </c>
      <c r="M290" s="6" t="s">
        <v>21</v>
      </c>
      <c r="N290" s="6" t="s">
        <v>287</v>
      </c>
      <c r="O290" s="6" t="s">
        <v>285</v>
      </c>
      <c r="P290" s="6" t="s">
        <v>289</v>
      </c>
      <c r="Q290" s="6"/>
      <c r="R290" s="6"/>
    </row>
    <row r="291" spans="1:18" x14ac:dyDescent="0.25">
      <c r="A291" s="6" t="s">
        <v>0</v>
      </c>
      <c r="B291" s="6" t="s">
        <v>5</v>
      </c>
      <c r="C291" s="6" t="s">
        <v>819</v>
      </c>
      <c r="D291" s="6" t="s">
        <v>820</v>
      </c>
      <c r="E291" s="6" t="s">
        <v>97</v>
      </c>
      <c r="F291" s="6" t="s">
        <v>125</v>
      </c>
      <c r="G291" s="6">
        <v>172</v>
      </c>
      <c r="H291" s="6">
        <v>838</v>
      </c>
      <c r="I291" s="6">
        <v>181</v>
      </c>
      <c r="J291" s="6">
        <v>910</v>
      </c>
      <c r="K291" s="6">
        <v>181</v>
      </c>
      <c r="L291" s="6">
        <v>910</v>
      </c>
      <c r="M291" s="6" t="s">
        <v>22</v>
      </c>
      <c r="N291" s="6" t="s">
        <v>287</v>
      </c>
      <c r="O291" s="6" t="s">
        <v>285</v>
      </c>
      <c r="P291" s="6" t="s">
        <v>289</v>
      </c>
      <c r="Q291" s="6"/>
      <c r="R291" s="6"/>
    </row>
    <row r="292" spans="1:18" x14ac:dyDescent="0.25">
      <c r="A292" s="6" t="s">
        <v>0</v>
      </c>
      <c r="B292" s="6" t="s">
        <v>5</v>
      </c>
      <c r="C292" s="6" t="s">
        <v>819</v>
      </c>
      <c r="D292" s="6" t="s">
        <v>820</v>
      </c>
      <c r="E292" s="6" t="s">
        <v>97</v>
      </c>
      <c r="F292" s="6" t="s">
        <v>125</v>
      </c>
      <c r="G292" s="6">
        <v>172</v>
      </c>
      <c r="H292" s="6">
        <v>838</v>
      </c>
      <c r="I292" s="6">
        <v>181</v>
      </c>
      <c r="J292" s="6">
        <v>910</v>
      </c>
      <c r="K292" s="6">
        <v>181</v>
      </c>
      <c r="L292" s="6">
        <v>910</v>
      </c>
      <c r="M292" s="6" t="s">
        <v>21</v>
      </c>
      <c r="N292" s="6" t="s">
        <v>284</v>
      </c>
      <c r="O292" s="6" t="s">
        <v>285</v>
      </c>
      <c r="P292" s="6" t="s">
        <v>286</v>
      </c>
      <c r="Q292" s="6"/>
      <c r="R292" s="6"/>
    </row>
    <row r="293" spans="1:18" x14ac:dyDescent="0.25">
      <c r="A293" s="6" t="s">
        <v>0</v>
      </c>
      <c r="B293" s="6" t="s">
        <v>5</v>
      </c>
      <c r="C293" s="6" t="s">
        <v>819</v>
      </c>
      <c r="D293" s="6" t="s">
        <v>820</v>
      </c>
      <c r="E293" s="6" t="s">
        <v>97</v>
      </c>
      <c r="F293" s="6" t="s">
        <v>125</v>
      </c>
      <c r="G293" s="6">
        <v>172</v>
      </c>
      <c r="H293" s="6">
        <v>838</v>
      </c>
      <c r="I293" s="6">
        <v>181</v>
      </c>
      <c r="J293" s="6">
        <v>910</v>
      </c>
      <c r="K293" s="6">
        <v>181</v>
      </c>
      <c r="L293" s="6">
        <v>910</v>
      </c>
      <c r="M293" s="6" t="s">
        <v>22</v>
      </c>
      <c r="N293" s="6" t="s">
        <v>284</v>
      </c>
      <c r="O293" s="6" t="s">
        <v>285</v>
      </c>
      <c r="P293" s="6" t="s">
        <v>286</v>
      </c>
      <c r="Q293" s="6"/>
      <c r="R293" s="6"/>
    </row>
    <row r="294" spans="1:18" x14ac:dyDescent="0.25">
      <c r="A294" s="6" t="s">
        <v>0</v>
      </c>
      <c r="B294" s="6" t="s">
        <v>5</v>
      </c>
      <c r="C294" s="6" t="s">
        <v>819</v>
      </c>
      <c r="D294" s="6" t="s">
        <v>820</v>
      </c>
      <c r="E294" s="6" t="s">
        <v>97</v>
      </c>
      <c r="F294" s="6" t="s">
        <v>125</v>
      </c>
      <c r="G294" s="6">
        <v>172</v>
      </c>
      <c r="H294" s="6">
        <v>838</v>
      </c>
      <c r="I294" s="6">
        <v>181</v>
      </c>
      <c r="J294" s="6">
        <v>910</v>
      </c>
      <c r="K294" s="6">
        <v>181</v>
      </c>
      <c r="L294" s="6">
        <v>910</v>
      </c>
      <c r="M294" s="6" t="s">
        <v>21</v>
      </c>
      <c r="N294" s="6" t="s">
        <v>287</v>
      </c>
      <c r="O294" s="6" t="s">
        <v>288</v>
      </c>
      <c r="P294" s="6" t="s">
        <v>289</v>
      </c>
      <c r="Q294" s="6"/>
      <c r="R294" s="6"/>
    </row>
    <row r="295" spans="1:18" x14ac:dyDescent="0.25">
      <c r="A295" s="6" t="s">
        <v>0</v>
      </c>
      <c r="B295" s="6" t="s">
        <v>5</v>
      </c>
      <c r="C295" s="6" t="s">
        <v>819</v>
      </c>
      <c r="D295" s="6" t="s">
        <v>820</v>
      </c>
      <c r="E295" s="6" t="s">
        <v>97</v>
      </c>
      <c r="F295" s="6" t="s">
        <v>125</v>
      </c>
      <c r="G295" s="6">
        <v>172</v>
      </c>
      <c r="H295" s="6">
        <v>838</v>
      </c>
      <c r="I295" s="6">
        <v>181</v>
      </c>
      <c r="J295" s="6">
        <v>910</v>
      </c>
      <c r="K295" s="6">
        <v>181</v>
      </c>
      <c r="L295" s="6">
        <v>910</v>
      </c>
      <c r="M295" s="6" t="s">
        <v>22</v>
      </c>
      <c r="N295" s="6" t="s">
        <v>287</v>
      </c>
      <c r="O295" s="6" t="s">
        <v>288</v>
      </c>
      <c r="P295" s="6" t="s">
        <v>289</v>
      </c>
      <c r="Q295" s="6"/>
      <c r="R295" s="6"/>
    </row>
    <row r="296" spans="1:18" x14ac:dyDescent="0.25">
      <c r="A296" s="6" t="s">
        <v>0</v>
      </c>
      <c r="B296" s="6" t="s">
        <v>5</v>
      </c>
      <c r="C296" s="6" t="s">
        <v>819</v>
      </c>
      <c r="D296" s="6" t="s">
        <v>820</v>
      </c>
      <c r="E296" s="6" t="s">
        <v>97</v>
      </c>
      <c r="F296" s="6" t="s">
        <v>125</v>
      </c>
      <c r="G296" s="6">
        <v>172</v>
      </c>
      <c r="H296" s="6">
        <v>838</v>
      </c>
      <c r="I296" s="6">
        <v>181</v>
      </c>
      <c r="J296" s="6">
        <v>910</v>
      </c>
      <c r="K296" s="6">
        <v>181</v>
      </c>
      <c r="L296" s="6">
        <v>910</v>
      </c>
      <c r="M296" s="6" t="s">
        <v>21</v>
      </c>
      <c r="N296" s="6" t="s">
        <v>284</v>
      </c>
      <c r="O296" s="6" t="s">
        <v>288</v>
      </c>
      <c r="P296" s="6" t="s">
        <v>292</v>
      </c>
      <c r="Q296" s="6"/>
      <c r="R296" s="6"/>
    </row>
    <row r="297" spans="1:18" x14ac:dyDescent="0.25">
      <c r="A297" s="6" t="s">
        <v>0</v>
      </c>
      <c r="B297" s="6" t="s">
        <v>5</v>
      </c>
      <c r="C297" s="6" t="s">
        <v>819</v>
      </c>
      <c r="D297" s="6" t="s">
        <v>820</v>
      </c>
      <c r="E297" s="6" t="s">
        <v>97</v>
      </c>
      <c r="F297" s="6" t="s">
        <v>125</v>
      </c>
      <c r="G297" s="6">
        <v>172</v>
      </c>
      <c r="H297" s="6">
        <v>838</v>
      </c>
      <c r="I297" s="6">
        <v>181</v>
      </c>
      <c r="J297" s="6">
        <v>910</v>
      </c>
      <c r="K297" s="6">
        <v>181</v>
      </c>
      <c r="L297" s="6">
        <v>910</v>
      </c>
      <c r="M297" s="6" t="s">
        <v>22</v>
      </c>
      <c r="N297" s="6" t="s">
        <v>284</v>
      </c>
      <c r="O297" s="6" t="s">
        <v>288</v>
      </c>
      <c r="P297" s="6" t="s">
        <v>295</v>
      </c>
      <c r="Q297" s="6"/>
      <c r="R297" s="6"/>
    </row>
    <row r="298" spans="1:18" x14ac:dyDescent="0.25">
      <c r="A298" s="6" t="s">
        <v>0</v>
      </c>
      <c r="B298" s="6" t="s">
        <v>6</v>
      </c>
      <c r="C298" s="6" t="s">
        <v>275</v>
      </c>
      <c r="D298" s="6" t="s">
        <v>276</v>
      </c>
      <c r="E298" s="6" t="s">
        <v>97</v>
      </c>
      <c r="F298" s="6" t="s">
        <v>98</v>
      </c>
      <c r="G298" s="6">
        <v>118</v>
      </c>
      <c r="H298" s="6">
        <v>516</v>
      </c>
      <c r="I298" s="6">
        <v>108</v>
      </c>
      <c r="J298" s="6">
        <v>470</v>
      </c>
      <c r="K298" s="6">
        <v>118</v>
      </c>
      <c r="L298" s="6">
        <v>520</v>
      </c>
      <c r="M298" s="6" t="s">
        <v>21</v>
      </c>
      <c r="N298" s="6" t="s">
        <v>287</v>
      </c>
      <c r="O298" s="6" t="s">
        <v>285</v>
      </c>
      <c r="P298" s="6" t="s">
        <v>295</v>
      </c>
      <c r="Q298" s="6"/>
      <c r="R298" s="6"/>
    </row>
    <row r="299" spans="1:18" x14ac:dyDescent="0.25">
      <c r="A299" s="6" t="s">
        <v>0</v>
      </c>
      <c r="B299" s="6" t="s">
        <v>6</v>
      </c>
      <c r="C299" s="6" t="s">
        <v>275</v>
      </c>
      <c r="D299" s="6" t="s">
        <v>276</v>
      </c>
      <c r="E299" s="6" t="s">
        <v>97</v>
      </c>
      <c r="F299" s="6" t="s">
        <v>98</v>
      </c>
      <c r="G299" s="6">
        <v>118</v>
      </c>
      <c r="H299" s="6">
        <v>516</v>
      </c>
      <c r="I299" s="6">
        <v>108</v>
      </c>
      <c r="J299" s="6">
        <v>470</v>
      </c>
      <c r="K299" s="6">
        <v>118</v>
      </c>
      <c r="L299" s="6">
        <v>520</v>
      </c>
      <c r="M299" s="6" t="s">
        <v>22</v>
      </c>
      <c r="N299" s="6" t="s">
        <v>287</v>
      </c>
      <c r="O299" s="6" t="s">
        <v>285</v>
      </c>
      <c r="P299" s="6" t="s">
        <v>295</v>
      </c>
      <c r="Q299" s="6"/>
      <c r="R299" s="6"/>
    </row>
    <row r="300" spans="1:18" x14ac:dyDescent="0.25">
      <c r="A300" s="6" t="s">
        <v>0</v>
      </c>
      <c r="B300" s="6" t="s">
        <v>6</v>
      </c>
      <c r="C300" s="6" t="s">
        <v>275</v>
      </c>
      <c r="D300" s="6" t="s">
        <v>276</v>
      </c>
      <c r="E300" s="6" t="s">
        <v>97</v>
      </c>
      <c r="F300" s="6" t="s">
        <v>98</v>
      </c>
      <c r="G300" s="6">
        <v>118</v>
      </c>
      <c r="H300" s="6">
        <v>516</v>
      </c>
      <c r="I300" s="6">
        <v>108</v>
      </c>
      <c r="J300" s="6">
        <v>470</v>
      </c>
      <c r="K300" s="6">
        <v>118</v>
      </c>
      <c r="L300" s="6">
        <v>520</v>
      </c>
      <c r="M300" s="6" t="s">
        <v>21</v>
      </c>
      <c r="N300" s="6" t="s">
        <v>284</v>
      </c>
      <c r="O300" s="6" t="s">
        <v>285</v>
      </c>
      <c r="P300" s="6" t="s">
        <v>286</v>
      </c>
      <c r="Q300" s="6"/>
      <c r="R300" s="6"/>
    </row>
    <row r="301" spans="1:18" x14ac:dyDescent="0.25">
      <c r="A301" s="6" t="s">
        <v>0</v>
      </c>
      <c r="B301" s="6" t="s">
        <v>6</v>
      </c>
      <c r="C301" s="6" t="s">
        <v>275</v>
      </c>
      <c r="D301" s="6" t="s">
        <v>276</v>
      </c>
      <c r="E301" s="6" t="s">
        <v>97</v>
      </c>
      <c r="F301" s="6" t="s">
        <v>98</v>
      </c>
      <c r="G301" s="6">
        <v>118</v>
      </c>
      <c r="H301" s="6">
        <v>516</v>
      </c>
      <c r="I301" s="6">
        <v>108</v>
      </c>
      <c r="J301" s="6">
        <v>470</v>
      </c>
      <c r="K301" s="6">
        <v>118</v>
      </c>
      <c r="L301" s="6">
        <v>520</v>
      </c>
      <c r="M301" s="6" t="s">
        <v>22</v>
      </c>
      <c r="N301" s="6" t="s">
        <v>284</v>
      </c>
      <c r="O301" s="6" t="s">
        <v>285</v>
      </c>
      <c r="P301" s="6" t="s">
        <v>286</v>
      </c>
      <c r="Q301" s="6"/>
      <c r="R301" s="6"/>
    </row>
    <row r="302" spans="1:18" x14ac:dyDescent="0.25">
      <c r="A302" s="6" t="s">
        <v>0</v>
      </c>
      <c r="B302" s="6" t="s">
        <v>6</v>
      </c>
      <c r="C302" s="6" t="s">
        <v>275</v>
      </c>
      <c r="D302" s="6" t="s">
        <v>276</v>
      </c>
      <c r="E302" s="6" t="s">
        <v>97</v>
      </c>
      <c r="F302" s="6" t="s">
        <v>98</v>
      </c>
      <c r="G302" s="6">
        <v>118</v>
      </c>
      <c r="H302" s="6">
        <v>516</v>
      </c>
      <c r="I302" s="6">
        <v>108</v>
      </c>
      <c r="J302" s="6">
        <v>470</v>
      </c>
      <c r="K302" s="6">
        <v>118</v>
      </c>
      <c r="L302" s="6">
        <v>520</v>
      </c>
      <c r="M302" s="6" t="s">
        <v>21</v>
      </c>
      <c r="N302" s="6" t="s">
        <v>287</v>
      </c>
      <c r="O302" s="6" t="s">
        <v>288</v>
      </c>
      <c r="P302" s="6" t="s">
        <v>289</v>
      </c>
      <c r="Q302" s="6"/>
      <c r="R302" s="6"/>
    </row>
    <row r="303" spans="1:18" x14ac:dyDescent="0.25">
      <c r="A303" s="6" t="s">
        <v>0</v>
      </c>
      <c r="B303" s="6" t="s">
        <v>6</v>
      </c>
      <c r="C303" s="6" t="s">
        <v>275</v>
      </c>
      <c r="D303" s="6" t="s">
        <v>276</v>
      </c>
      <c r="E303" s="6" t="s">
        <v>97</v>
      </c>
      <c r="F303" s="6" t="s">
        <v>98</v>
      </c>
      <c r="G303" s="6">
        <v>118</v>
      </c>
      <c r="H303" s="6">
        <v>516</v>
      </c>
      <c r="I303" s="6">
        <v>108</v>
      </c>
      <c r="J303" s="6">
        <v>470</v>
      </c>
      <c r="K303" s="6">
        <v>118</v>
      </c>
      <c r="L303" s="6">
        <v>520</v>
      </c>
      <c r="M303" s="6" t="s">
        <v>22</v>
      </c>
      <c r="N303" s="6" t="s">
        <v>287</v>
      </c>
      <c r="O303" s="6" t="s">
        <v>288</v>
      </c>
      <c r="P303" s="6" t="s">
        <v>289</v>
      </c>
      <c r="Q303" s="6"/>
      <c r="R303" s="6"/>
    </row>
    <row r="304" spans="1:18" x14ac:dyDescent="0.25">
      <c r="A304" s="6" t="s">
        <v>0</v>
      </c>
      <c r="B304" s="6" t="s">
        <v>6</v>
      </c>
      <c r="C304" s="6" t="s">
        <v>275</v>
      </c>
      <c r="D304" s="6" t="s">
        <v>276</v>
      </c>
      <c r="E304" s="6" t="s">
        <v>97</v>
      </c>
      <c r="F304" s="6" t="s">
        <v>98</v>
      </c>
      <c r="G304" s="6">
        <v>118</v>
      </c>
      <c r="H304" s="6">
        <v>516</v>
      </c>
      <c r="I304" s="6">
        <v>108</v>
      </c>
      <c r="J304" s="6">
        <v>470</v>
      </c>
      <c r="K304" s="6">
        <v>118</v>
      </c>
      <c r="L304" s="6">
        <v>520</v>
      </c>
      <c r="M304" s="6" t="s">
        <v>21</v>
      </c>
      <c r="N304" s="6" t="s">
        <v>284</v>
      </c>
      <c r="O304" s="6" t="s">
        <v>288</v>
      </c>
      <c r="P304" s="6" t="s">
        <v>295</v>
      </c>
      <c r="Q304" s="6"/>
      <c r="R304" s="6"/>
    </row>
    <row r="305" spans="1:18" x14ac:dyDescent="0.25">
      <c r="A305" s="6" t="s">
        <v>0</v>
      </c>
      <c r="B305" s="6" t="s">
        <v>6</v>
      </c>
      <c r="C305" s="6" t="s">
        <v>275</v>
      </c>
      <c r="D305" s="6" t="s">
        <v>276</v>
      </c>
      <c r="E305" s="6" t="s">
        <v>97</v>
      </c>
      <c r="F305" s="6" t="s">
        <v>98</v>
      </c>
      <c r="G305" s="6">
        <v>118</v>
      </c>
      <c r="H305" s="6">
        <v>516</v>
      </c>
      <c r="I305" s="6">
        <v>108</v>
      </c>
      <c r="J305" s="6">
        <v>470</v>
      </c>
      <c r="K305" s="6">
        <v>118</v>
      </c>
      <c r="L305" s="6">
        <v>520</v>
      </c>
      <c r="M305" s="6" t="s">
        <v>22</v>
      </c>
      <c r="N305" s="6" t="s">
        <v>284</v>
      </c>
      <c r="O305" s="6" t="s">
        <v>288</v>
      </c>
      <c r="P305" s="6" t="s">
        <v>295</v>
      </c>
      <c r="Q305" s="6"/>
      <c r="R305" s="6"/>
    </row>
    <row r="306" spans="1:18" x14ac:dyDescent="0.25">
      <c r="A306" s="6" t="s">
        <v>0</v>
      </c>
      <c r="B306" s="6" t="s">
        <v>6</v>
      </c>
      <c r="C306" s="6" t="s">
        <v>824</v>
      </c>
      <c r="D306" s="6" t="s">
        <v>825</v>
      </c>
      <c r="E306" s="6" t="s">
        <v>209</v>
      </c>
      <c r="F306" s="6" t="s">
        <v>132</v>
      </c>
      <c r="G306" s="6">
        <v>153</v>
      </c>
      <c r="H306" s="6">
        <v>873</v>
      </c>
      <c r="I306" s="6">
        <v>153</v>
      </c>
      <c r="J306" s="6">
        <v>922</v>
      </c>
      <c r="K306" s="6">
        <v>153</v>
      </c>
      <c r="L306" s="6">
        <v>922</v>
      </c>
      <c r="M306" s="6" t="s">
        <v>21</v>
      </c>
      <c r="N306" s="6" t="s">
        <v>287</v>
      </c>
      <c r="O306" s="6" t="s">
        <v>285</v>
      </c>
      <c r="P306" s="6" t="s">
        <v>286</v>
      </c>
      <c r="Q306" s="6"/>
      <c r="R306" s="6"/>
    </row>
    <row r="307" spans="1:18" x14ac:dyDescent="0.25">
      <c r="A307" s="6" t="s">
        <v>0</v>
      </c>
      <c r="B307" s="6" t="s">
        <v>6</v>
      </c>
      <c r="C307" s="6" t="s">
        <v>824</v>
      </c>
      <c r="D307" s="6" t="s">
        <v>825</v>
      </c>
      <c r="E307" s="6" t="s">
        <v>209</v>
      </c>
      <c r="F307" s="6" t="s">
        <v>132</v>
      </c>
      <c r="G307" s="6">
        <v>153</v>
      </c>
      <c r="H307" s="6">
        <v>873</v>
      </c>
      <c r="I307" s="6">
        <v>153</v>
      </c>
      <c r="J307" s="6">
        <v>922</v>
      </c>
      <c r="K307" s="6">
        <v>153</v>
      </c>
      <c r="L307" s="6">
        <v>922</v>
      </c>
      <c r="M307" s="6" t="s">
        <v>22</v>
      </c>
      <c r="N307" s="6" t="s">
        <v>287</v>
      </c>
      <c r="O307" s="6" t="s">
        <v>285</v>
      </c>
      <c r="P307" s="6" t="s">
        <v>289</v>
      </c>
      <c r="Q307" s="6"/>
      <c r="R307" s="6"/>
    </row>
    <row r="308" spans="1:18" x14ac:dyDescent="0.25">
      <c r="A308" s="6" t="s">
        <v>0</v>
      </c>
      <c r="B308" s="6" t="s">
        <v>6</v>
      </c>
      <c r="C308" s="6" t="s">
        <v>824</v>
      </c>
      <c r="D308" s="6" t="s">
        <v>825</v>
      </c>
      <c r="E308" s="6" t="s">
        <v>209</v>
      </c>
      <c r="F308" s="6" t="s">
        <v>132</v>
      </c>
      <c r="G308" s="6">
        <v>153</v>
      </c>
      <c r="H308" s="6">
        <v>873</v>
      </c>
      <c r="I308" s="6">
        <v>153</v>
      </c>
      <c r="J308" s="6">
        <v>922</v>
      </c>
      <c r="K308" s="6">
        <v>153</v>
      </c>
      <c r="L308" s="6">
        <v>922</v>
      </c>
      <c r="M308" s="6" t="s">
        <v>21</v>
      </c>
      <c r="N308" s="6" t="s">
        <v>284</v>
      </c>
      <c r="O308" s="6" t="s">
        <v>285</v>
      </c>
      <c r="P308" s="6" t="s">
        <v>292</v>
      </c>
      <c r="Q308" s="6"/>
      <c r="R308" s="6"/>
    </row>
    <row r="309" spans="1:18" x14ac:dyDescent="0.25">
      <c r="A309" s="6" t="s">
        <v>0</v>
      </c>
      <c r="B309" s="6" t="s">
        <v>6</v>
      </c>
      <c r="C309" s="6" t="s">
        <v>824</v>
      </c>
      <c r="D309" s="6" t="s">
        <v>825</v>
      </c>
      <c r="E309" s="6" t="s">
        <v>209</v>
      </c>
      <c r="F309" s="6" t="s">
        <v>132</v>
      </c>
      <c r="G309" s="6">
        <v>153</v>
      </c>
      <c r="H309" s="6">
        <v>873</v>
      </c>
      <c r="I309" s="6">
        <v>153</v>
      </c>
      <c r="J309" s="6">
        <v>922</v>
      </c>
      <c r="K309" s="6">
        <v>153</v>
      </c>
      <c r="L309" s="6">
        <v>922</v>
      </c>
      <c r="M309" s="6" t="s">
        <v>22</v>
      </c>
      <c r="N309" s="6" t="s">
        <v>284</v>
      </c>
      <c r="O309" s="6" t="s">
        <v>285</v>
      </c>
      <c r="P309" s="6" t="s">
        <v>286</v>
      </c>
      <c r="Q309" s="6"/>
      <c r="R309" s="6"/>
    </row>
    <row r="310" spans="1:18" x14ac:dyDescent="0.25">
      <c r="A310" s="6" t="s">
        <v>0</v>
      </c>
      <c r="B310" s="6" t="s">
        <v>6</v>
      </c>
      <c r="C310" s="6" t="s">
        <v>824</v>
      </c>
      <c r="D310" s="6" t="s">
        <v>825</v>
      </c>
      <c r="E310" s="6" t="s">
        <v>209</v>
      </c>
      <c r="F310" s="6" t="s">
        <v>132</v>
      </c>
      <c r="G310" s="6">
        <v>153</v>
      </c>
      <c r="H310" s="6">
        <v>873</v>
      </c>
      <c r="I310" s="6">
        <v>153</v>
      </c>
      <c r="J310" s="6">
        <v>922</v>
      </c>
      <c r="K310" s="6">
        <v>153</v>
      </c>
      <c r="L310" s="6">
        <v>922</v>
      </c>
      <c r="M310" s="6" t="s">
        <v>21</v>
      </c>
      <c r="N310" s="6" t="s">
        <v>287</v>
      </c>
      <c r="O310" s="6" t="s">
        <v>288</v>
      </c>
      <c r="P310" s="6" t="s">
        <v>289</v>
      </c>
      <c r="Q310" s="6"/>
      <c r="R310" s="6"/>
    </row>
    <row r="311" spans="1:18" x14ac:dyDescent="0.25">
      <c r="A311" s="6" t="s">
        <v>0</v>
      </c>
      <c r="B311" s="6" t="s">
        <v>6</v>
      </c>
      <c r="C311" s="6" t="s">
        <v>824</v>
      </c>
      <c r="D311" s="6" t="s">
        <v>825</v>
      </c>
      <c r="E311" s="6" t="s">
        <v>209</v>
      </c>
      <c r="F311" s="6" t="s">
        <v>132</v>
      </c>
      <c r="G311" s="6">
        <v>153</v>
      </c>
      <c r="H311" s="6">
        <v>873</v>
      </c>
      <c r="I311" s="6">
        <v>153</v>
      </c>
      <c r="J311" s="6">
        <v>922</v>
      </c>
      <c r="K311" s="6">
        <v>153</v>
      </c>
      <c r="L311" s="6">
        <v>922</v>
      </c>
      <c r="M311" s="6" t="s">
        <v>22</v>
      </c>
      <c r="N311" s="6" t="s">
        <v>287</v>
      </c>
      <c r="O311" s="6" t="s">
        <v>288</v>
      </c>
      <c r="P311" s="6" t="s">
        <v>289</v>
      </c>
      <c r="Q311" s="6"/>
      <c r="R311" s="6"/>
    </row>
    <row r="312" spans="1:18" x14ac:dyDescent="0.25">
      <c r="A312" s="6" t="s">
        <v>0</v>
      </c>
      <c r="B312" s="6" t="s">
        <v>6</v>
      </c>
      <c r="C312" s="6" t="s">
        <v>824</v>
      </c>
      <c r="D312" s="6" t="s">
        <v>825</v>
      </c>
      <c r="E312" s="6" t="s">
        <v>209</v>
      </c>
      <c r="F312" s="6" t="s">
        <v>132</v>
      </c>
      <c r="G312" s="6">
        <v>153</v>
      </c>
      <c r="H312" s="6">
        <v>873</v>
      </c>
      <c r="I312" s="6">
        <v>153</v>
      </c>
      <c r="J312" s="6">
        <v>922</v>
      </c>
      <c r="K312" s="6">
        <v>153</v>
      </c>
      <c r="L312" s="6">
        <v>922</v>
      </c>
      <c r="M312" s="6" t="s">
        <v>21</v>
      </c>
      <c r="N312" s="6" t="s">
        <v>284</v>
      </c>
      <c r="O312" s="6" t="s">
        <v>288</v>
      </c>
      <c r="P312" s="6" t="s">
        <v>293</v>
      </c>
      <c r="Q312" s="6"/>
      <c r="R312" s="6"/>
    </row>
    <row r="313" spans="1:18" x14ac:dyDescent="0.25">
      <c r="A313" s="6" t="s">
        <v>0</v>
      </c>
      <c r="B313" s="6" t="s">
        <v>6</v>
      </c>
      <c r="C313" s="6" t="s">
        <v>824</v>
      </c>
      <c r="D313" s="6" t="s">
        <v>825</v>
      </c>
      <c r="E313" s="6" t="s">
        <v>209</v>
      </c>
      <c r="F313" s="6" t="s">
        <v>132</v>
      </c>
      <c r="G313" s="6">
        <v>153</v>
      </c>
      <c r="H313" s="6">
        <v>873</v>
      </c>
      <c r="I313" s="6">
        <v>153</v>
      </c>
      <c r="J313" s="6">
        <v>922</v>
      </c>
      <c r="K313" s="6">
        <v>153</v>
      </c>
      <c r="L313" s="6">
        <v>922</v>
      </c>
      <c r="M313" s="6" t="s">
        <v>22</v>
      </c>
      <c r="N313" s="6" t="s">
        <v>284</v>
      </c>
      <c r="O313" s="6" t="s">
        <v>288</v>
      </c>
      <c r="P313" s="6" t="s">
        <v>286</v>
      </c>
      <c r="Q313" s="6"/>
      <c r="R313" s="6"/>
    </row>
    <row r="314" spans="1:18" x14ac:dyDescent="0.25">
      <c r="A314" s="6" t="s">
        <v>0</v>
      </c>
      <c r="B314" s="6" t="s">
        <v>7</v>
      </c>
      <c r="C314" s="6" t="s">
        <v>133</v>
      </c>
      <c r="D314" s="6" t="s">
        <v>134</v>
      </c>
      <c r="E314" s="6" t="s">
        <v>97</v>
      </c>
      <c r="F314" s="6" t="s">
        <v>98</v>
      </c>
      <c r="G314" s="6">
        <v>631</v>
      </c>
      <c r="H314" s="6">
        <v>3758</v>
      </c>
      <c r="I314" s="6">
        <v>613</v>
      </c>
      <c r="J314" s="6">
        <v>3721</v>
      </c>
      <c r="K314" s="6">
        <v>626</v>
      </c>
      <c r="L314" s="6">
        <v>3786</v>
      </c>
      <c r="M314" s="6" t="s">
        <v>21</v>
      </c>
      <c r="N314" s="6" t="s">
        <v>287</v>
      </c>
      <c r="O314" s="6" t="s">
        <v>285</v>
      </c>
      <c r="P314" s="6" t="s">
        <v>286</v>
      </c>
      <c r="Q314" s="6"/>
      <c r="R314" s="6"/>
    </row>
    <row r="315" spans="1:18" x14ac:dyDescent="0.25">
      <c r="A315" s="6" t="s">
        <v>0</v>
      </c>
      <c r="B315" s="6" t="s">
        <v>7</v>
      </c>
      <c r="C315" s="6" t="s">
        <v>133</v>
      </c>
      <c r="D315" s="6" t="s">
        <v>134</v>
      </c>
      <c r="E315" s="6" t="s">
        <v>97</v>
      </c>
      <c r="F315" s="6" t="s">
        <v>98</v>
      </c>
      <c r="G315" s="6">
        <v>631</v>
      </c>
      <c r="H315" s="6">
        <v>3758</v>
      </c>
      <c r="I315" s="6">
        <v>613</v>
      </c>
      <c r="J315" s="6">
        <v>3721</v>
      </c>
      <c r="K315" s="6">
        <v>626</v>
      </c>
      <c r="L315" s="6">
        <v>3786</v>
      </c>
      <c r="M315" s="6" t="s">
        <v>22</v>
      </c>
      <c r="N315" s="6" t="s">
        <v>287</v>
      </c>
      <c r="O315" s="6" t="s">
        <v>285</v>
      </c>
      <c r="P315" s="6" t="s">
        <v>286</v>
      </c>
      <c r="Q315" s="6"/>
      <c r="R315" s="6"/>
    </row>
    <row r="316" spans="1:18" x14ac:dyDescent="0.25">
      <c r="A316" s="6" t="s">
        <v>0</v>
      </c>
      <c r="B316" s="6" t="s">
        <v>7</v>
      </c>
      <c r="C316" s="6" t="s">
        <v>133</v>
      </c>
      <c r="D316" s="6" t="s">
        <v>134</v>
      </c>
      <c r="E316" s="6" t="s">
        <v>97</v>
      </c>
      <c r="F316" s="6" t="s">
        <v>98</v>
      </c>
      <c r="G316" s="6">
        <v>631</v>
      </c>
      <c r="H316" s="6">
        <v>3758</v>
      </c>
      <c r="I316" s="6">
        <v>613</v>
      </c>
      <c r="J316" s="6">
        <v>3721</v>
      </c>
      <c r="K316" s="6">
        <v>626</v>
      </c>
      <c r="L316" s="6">
        <v>3786</v>
      </c>
      <c r="M316" s="6" t="s">
        <v>21</v>
      </c>
      <c r="N316" s="6" t="s">
        <v>284</v>
      </c>
      <c r="O316" s="6" t="s">
        <v>285</v>
      </c>
      <c r="P316" s="6" t="s">
        <v>293</v>
      </c>
      <c r="Q316" s="6"/>
      <c r="R316" s="6"/>
    </row>
    <row r="317" spans="1:18" x14ac:dyDescent="0.25">
      <c r="A317" s="6" t="s">
        <v>0</v>
      </c>
      <c r="B317" s="6" t="s">
        <v>7</v>
      </c>
      <c r="C317" s="6" t="s">
        <v>133</v>
      </c>
      <c r="D317" s="6" t="s">
        <v>134</v>
      </c>
      <c r="E317" s="6" t="s">
        <v>97</v>
      </c>
      <c r="F317" s="6" t="s">
        <v>98</v>
      </c>
      <c r="G317" s="6">
        <v>631</v>
      </c>
      <c r="H317" s="6">
        <v>3758</v>
      </c>
      <c r="I317" s="6">
        <v>613</v>
      </c>
      <c r="J317" s="6">
        <v>3721</v>
      </c>
      <c r="K317" s="6">
        <v>626</v>
      </c>
      <c r="L317" s="6">
        <v>3786</v>
      </c>
      <c r="M317" s="6" t="s">
        <v>22</v>
      </c>
      <c r="N317" s="6" t="s">
        <v>284</v>
      </c>
      <c r="O317" s="6" t="s">
        <v>285</v>
      </c>
      <c r="P317" s="6" t="s">
        <v>294</v>
      </c>
      <c r="Q317" s="6"/>
      <c r="R317" s="6"/>
    </row>
    <row r="318" spans="1:18" x14ac:dyDescent="0.25">
      <c r="A318" s="6" t="s">
        <v>0</v>
      </c>
      <c r="B318" s="6" t="s">
        <v>7</v>
      </c>
      <c r="C318" s="6" t="s">
        <v>133</v>
      </c>
      <c r="D318" s="6" t="s">
        <v>134</v>
      </c>
      <c r="E318" s="6" t="s">
        <v>97</v>
      </c>
      <c r="F318" s="6" t="s">
        <v>98</v>
      </c>
      <c r="G318" s="6">
        <v>631</v>
      </c>
      <c r="H318" s="6">
        <v>3758</v>
      </c>
      <c r="I318" s="6">
        <v>613</v>
      </c>
      <c r="J318" s="6">
        <v>3721</v>
      </c>
      <c r="K318" s="6">
        <v>626</v>
      </c>
      <c r="L318" s="6">
        <v>3786</v>
      </c>
      <c r="M318" s="6" t="s">
        <v>21</v>
      </c>
      <c r="N318" s="6" t="s">
        <v>287</v>
      </c>
      <c r="O318" s="6" t="s">
        <v>288</v>
      </c>
      <c r="P318" s="6" t="s">
        <v>289</v>
      </c>
      <c r="Q318" s="6"/>
      <c r="R318" s="6"/>
    </row>
    <row r="319" spans="1:18" x14ac:dyDescent="0.25">
      <c r="A319" s="6" t="s">
        <v>0</v>
      </c>
      <c r="B319" s="6" t="s">
        <v>7</v>
      </c>
      <c r="C319" s="6" t="s">
        <v>133</v>
      </c>
      <c r="D319" s="6" t="s">
        <v>134</v>
      </c>
      <c r="E319" s="6" t="s">
        <v>97</v>
      </c>
      <c r="F319" s="6" t="s">
        <v>98</v>
      </c>
      <c r="G319" s="6">
        <v>631</v>
      </c>
      <c r="H319" s="6">
        <v>3758</v>
      </c>
      <c r="I319" s="6">
        <v>613</v>
      </c>
      <c r="J319" s="6">
        <v>3721</v>
      </c>
      <c r="K319" s="6">
        <v>626</v>
      </c>
      <c r="L319" s="6">
        <v>3786</v>
      </c>
      <c r="M319" s="6" t="s">
        <v>22</v>
      </c>
      <c r="N319" s="6" t="s">
        <v>287</v>
      </c>
      <c r="O319" s="6" t="s">
        <v>288</v>
      </c>
      <c r="P319" s="6" t="s">
        <v>289</v>
      </c>
      <c r="Q319" s="6"/>
      <c r="R319" s="6"/>
    </row>
    <row r="320" spans="1:18" x14ac:dyDescent="0.25">
      <c r="A320" s="6" t="s">
        <v>0</v>
      </c>
      <c r="B320" s="6" t="s">
        <v>7</v>
      </c>
      <c r="C320" s="6" t="s">
        <v>133</v>
      </c>
      <c r="D320" s="6" t="s">
        <v>134</v>
      </c>
      <c r="E320" s="6" t="s">
        <v>97</v>
      </c>
      <c r="F320" s="6" t="s">
        <v>98</v>
      </c>
      <c r="G320" s="6">
        <v>631</v>
      </c>
      <c r="H320" s="6">
        <v>3758</v>
      </c>
      <c r="I320" s="6">
        <v>613</v>
      </c>
      <c r="J320" s="6">
        <v>3721</v>
      </c>
      <c r="K320" s="6">
        <v>626</v>
      </c>
      <c r="L320" s="6">
        <v>3786</v>
      </c>
      <c r="M320" s="6" t="s">
        <v>21</v>
      </c>
      <c r="N320" s="6" t="s">
        <v>284</v>
      </c>
      <c r="O320" s="6" t="s">
        <v>288</v>
      </c>
      <c r="P320" s="6" t="s">
        <v>292</v>
      </c>
      <c r="Q320" s="6"/>
      <c r="R320" s="6"/>
    </row>
    <row r="321" spans="1:18" x14ac:dyDescent="0.25">
      <c r="A321" s="6" t="s">
        <v>0</v>
      </c>
      <c r="B321" s="6" t="s">
        <v>7</v>
      </c>
      <c r="C321" s="6" t="s">
        <v>133</v>
      </c>
      <c r="D321" s="6" t="s">
        <v>134</v>
      </c>
      <c r="E321" s="6" t="s">
        <v>97</v>
      </c>
      <c r="F321" s="6" t="s">
        <v>98</v>
      </c>
      <c r="G321" s="6">
        <v>631</v>
      </c>
      <c r="H321" s="6">
        <v>3758</v>
      </c>
      <c r="I321" s="6">
        <v>613</v>
      </c>
      <c r="J321" s="6">
        <v>3721</v>
      </c>
      <c r="K321" s="6">
        <v>626</v>
      </c>
      <c r="L321" s="6">
        <v>3786</v>
      </c>
      <c r="M321" s="6" t="s">
        <v>22</v>
      </c>
      <c r="N321" s="6" t="s">
        <v>284</v>
      </c>
      <c r="O321" s="6" t="s">
        <v>288</v>
      </c>
      <c r="P321" s="6" t="s">
        <v>292</v>
      </c>
      <c r="Q321" s="6"/>
      <c r="R321" s="6"/>
    </row>
    <row r="322" spans="1:18" x14ac:dyDescent="0.25">
      <c r="A322" s="6" t="s">
        <v>0</v>
      </c>
      <c r="B322" s="6" t="s">
        <v>7</v>
      </c>
      <c r="C322" s="6" t="s">
        <v>727</v>
      </c>
      <c r="D322" s="6" t="s">
        <v>728</v>
      </c>
      <c r="E322" s="6" t="s">
        <v>97</v>
      </c>
      <c r="F322" s="6" t="s">
        <v>98</v>
      </c>
      <c r="G322" s="6">
        <v>116</v>
      </c>
      <c r="H322" s="6">
        <v>659</v>
      </c>
      <c r="I322" s="6">
        <v>116</v>
      </c>
      <c r="J322" s="6">
        <v>659</v>
      </c>
      <c r="K322" s="6">
        <v>116</v>
      </c>
      <c r="L322" s="6">
        <v>659</v>
      </c>
      <c r="M322" s="6" t="s">
        <v>21</v>
      </c>
      <c r="N322" s="6" t="s">
        <v>287</v>
      </c>
      <c r="O322" s="6" t="s">
        <v>285</v>
      </c>
      <c r="P322" s="6" t="s">
        <v>289</v>
      </c>
      <c r="Q322" s="6"/>
      <c r="R322" s="6"/>
    </row>
    <row r="323" spans="1:18" x14ac:dyDescent="0.25">
      <c r="A323" s="6" t="s">
        <v>0</v>
      </c>
      <c r="B323" s="6" t="s">
        <v>7</v>
      </c>
      <c r="C323" s="6" t="s">
        <v>727</v>
      </c>
      <c r="D323" s="6" t="s">
        <v>728</v>
      </c>
      <c r="E323" s="6" t="s">
        <v>97</v>
      </c>
      <c r="F323" s="6" t="s">
        <v>98</v>
      </c>
      <c r="G323" s="6">
        <v>116</v>
      </c>
      <c r="H323" s="6">
        <v>659</v>
      </c>
      <c r="I323" s="6">
        <v>116</v>
      </c>
      <c r="J323" s="6">
        <v>659</v>
      </c>
      <c r="K323" s="6">
        <v>116</v>
      </c>
      <c r="L323" s="6">
        <v>659</v>
      </c>
      <c r="M323" s="6" t="s">
        <v>22</v>
      </c>
      <c r="N323" s="6" t="s">
        <v>287</v>
      </c>
      <c r="O323" s="6" t="s">
        <v>285</v>
      </c>
      <c r="P323" s="6" t="s">
        <v>295</v>
      </c>
      <c r="Q323" s="6"/>
      <c r="R323" s="6"/>
    </row>
    <row r="324" spans="1:18" x14ac:dyDescent="0.25">
      <c r="A324" s="6" t="s">
        <v>0</v>
      </c>
      <c r="B324" s="6" t="s">
        <v>7</v>
      </c>
      <c r="C324" s="6" t="s">
        <v>727</v>
      </c>
      <c r="D324" s="6" t="s">
        <v>728</v>
      </c>
      <c r="E324" s="6" t="s">
        <v>97</v>
      </c>
      <c r="F324" s="6" t="s">
        <v>98</v>
      </c>
      <c r="G324" s="6">
        <v>116</v>
      </c>
      <c r="H324" s="6">
        <v>659</v>
      </c>
      <c r="I324" s="6">
        <v>116</v>
      </c>
      <c r="J324" s="6">
        <v>659</v>
      </c>
      <c r="K324" s="6">
        <v>116</v>
      </c>
      <c r="L324" s="6">
        <v>659</v>
      </c>
      <c r="M324" s="6" t="s">
        <v>21</v>
      </c>
      <c r="N324" s="6" t="s">
        <v>284</v>
      </c>
      <c r="O324" s="6" t="s">
        <v>285</v>
      </c>
      <c r="P324" s="6" t="s">
        <v>295</v>
      </c>
      <c r="Q324" s="6"/>
      <c r="R324" s="6"/>
    </row>
    <row r="325" spans="1:18" x14ac:dyDescent="0.25">
      <c r="A325" s="6" t="s">
        <v>0</v>
      </c>
      <c r="B325" s="6" t="s">
        <v>7</v>
      </c>
      <c r="C325" s="6" t="s">
        <v>727</v>
      </c>
      <c r="D325" s="6" t="s">
        <v>728</v>
      </c>
      <c r="E325" s="6" t="s">
        <v>97</v>
      </c>
      <c r="F325" s="6" t="s">
        <v>98</v>
      </c>
      <c r="G325" s="6">
        <v>116</v>
      </c>
      <c r="H325" s="6">
        <v>659</v>
      </c>
      <c r="I325" s="6">
        <v>116</v>
      </c>
      <c r="J325" s="6">
        <v>659</v>
      </c>
      <c r="K325" s="6">
        <v>116</v>
      </c>
      <c r="L325" s="6">
        <v>659</v>
      </c>
      <c r="M325" s="6" t="s">
        <v>22</v>
      </c>
      <c r="N325" s="6" t="s">
        <v>284</v>
      </c>
      <c r="O325" s="6" t="s">
        <v>285</v>
      </c>
      <c r="P325" s="6" t="s">
        <v>286</v>
      </c>
      <c r="Q325" s="6"/>
      <c r="R325" s="6"/>
    </row>
    <row r="326" spans="1:18" x14ac:dyDescent="0.25">
      <c r="A326" s="6" t="s">
        <v>0</v>
      </c>
      <c r="B326" s="6" t="s">
        <v>7</v>
      </c>
      <c r="C326" s="6" t="s">
        <v>727</v>
      </c>
      <c r="D326" s="6" t="s">
        <v>728</v>
      </c>
      <c r="E326" s="6" t="s">
        <v>97</v>
      </c>
      <c r="F326" s="6" t="s">
        <v>98</v>
      </c>
      <c r="G326" s="6">
        <v>116</v>
      </c>
      <c r="H326" s="6">
        <v>659</v>
      </c>
      <c r="I326" s="6">
        <v>116</v>
      </c>
      <c r="J326" s="6">
        <v>659</v>
      </c>
      <c r="K326" s="6">
        <v>116</v>
      </c>
      <c r="L326" s="6">
        <v>659</v>
      </c>
      <c r="M326" s="6" t="s">
        <v>21</v>
      </c>
      <c r="N326" s="6" t="s">
        <v>287</v>
      </c>
      <c r="O326" s="6" t="s">
        <v>288</v>
      </c>
      <c r="P326" s="6" t="s">
        <v>289</v>
      </c>
      <c r="Q326" s="6"/>
      <c r="R326" s="6"/>
    </row>
    <row r="327" spans="1:18" x14ac:dyDescent="0.25">
      <c r="A327" s="6" t="s">
        <v>0</v>
      </c>
      <c r="B327" s="6" t="s">
        <v>7</v>
      </c>
      <c r="C327" s="6" t="s">
        <v>727</v>
      </c>
      <c r="D327" s="6" t="s">
        <v>728</v>
      </c>
      <c r="E327" s="6" t="s">
        <v>97</v>
      </c>
      <c r="F327" s="6" t="s">
        <v>98</v>
      </c>
      <c r="G327" s="6">
        <v>116</v>
      </c>
      <c r="H327" s="6">
        <v>659</v>
      </c>
      <c r="I327" s="6">
        <v>116</v>
      </c>
      <c r="J327" s="6">
        <v>659</v>
      </c>
      <c r="K327" s="6">
        <v>116</v>
      </c>
      <c r="L327" s="6">
        <v>659</v>
      </c>
      <c r="M327" s="6" t="s">
        <v>22</v>
      </c>
      <c r="N327" s="6" t="s">
        <v>287</v>
      </c>
      <c r="O327" s="6" t="s">
        <v>288</v>
      </c>
      <c r="P327" s="6" t="s">
        <v>289</v>
      </c>
      <c r="Q327" s="6"/>
      <c r="R327" s="6"/>
    </row>
    <row r="328" spans="1:18" x14ac:dyDescent="0.25">
      <c r="A328" s="6" t="s">
        <v>0</v>
      </c>
      <c r="B328" s="6" t="s">
        <v>7</v>
      </c>
      <c r="C328" s="6" t="s">
        <v>727</v>
      </c>
      <c r="D328" s="6" t="s">
        <v>728</v>
      </c>
      <c r="E328" s="6" t="s">
        <v>97</v>
      </c>
      <c r="F328" s="6" t="s">
        <v>98</v>
      </c>
      <c r="G328" s="6">
        <v>116</v>
      </c>
      <c r="H328" s="6">
        <v>659</v>
      </c>
      <c r="I328" s="6">
        <v>116</v>
      </c>
      <c r="J328" s="6">
        <v>659</v>
      </c>
      <c r="K328" s="6">
        <v>116</v>
      </c>
      <c r="L328" s="6">
        <v>659</v>
      </c>
      <c r="M328" s="6" t="s">
        <v>21</v>
      </c>
      <c r="N328" s="6" t="s">
        <v>284</v>
      </c>
      <c r="O328" s="6" t="s">
        <v>288</v>
      </c>
      <c r="P328" s="6" t="s">
        <v>295</v>
      </c>
      <c r="Q328" s="6"/>
      <c r="R328" s="6"/>
    </row>
    <row r="329" spans="1:18" x14ac:dyDescent="0.25">
      <c r="A329" s="6" t="s">
        <v>0</v>
      </c>
      <c r="B329" s="6" t="s">
        <v>7</v>
      </c>
      <c r="C329" s="6" t="s">
        <v>727</v>
      </c>
      <c r="D329" s="6" t="s">
        <v>728</v>
      </c>
      <c r="E329" s="6" t="s">
        <v>97</v>
      </c>
      <c r="F329" s="6" t="s">
        <v>98</v>
      </c>
      <c r="G329" s="6">
        <v>116</v>
      </c>
      <c r="H329" s="6">
        <v>659</v>
      </c>
      <c r="I329" s="6">
        <v>116</v>
      </c>
      <c r="J329" s="6">
        <v>659</v>
      </c>
      <c r="K329" s="6">
        <v>116</v>
      </c>
      <c r="L329" s="6">
        <v>659</v>
      </c>
      <c r="M329" s="6" t="s">
        <v>22</v>
      </c>
      <c r="N329" s="6" t="s">
        <v>284</v>
      </c>
      <c r="O329" s="6" t="s">
        <v>288</v>
      </c>
      <c r="P329" s="6" t="s">
        <v>295</v>
      </c>
      <c r="Q329" s="6"/>
      <c r="R329" s="6"/>
    </row>
    <row r="330" spans="1:18" x14ac:dyDescent="0.25">
      <c r="A330" s="6" t="s">
        <v>0</v>
      </c>
      <c r="B330" s="6" t="s">
        <v>7</v>
      </c>
      <c r="C330" s="6" t="s">
        <v>214</v>
      </c>
      <c r="D330" s="6" t="s">
        <v>215</v>
      </c>
      <c r="E330" s="6" t="s">
        <v>97</v>
      </c>
      <c r="F330" s="6" t="s">
        <v>98</v>
      </c>
      <c r="G330" s="6">
        <v>301</v>
      </c>
      <c r="H330" s="6">
        <v>1404</v>
      </c>
      <c r="I330" s="6">
        <v>274</v>
      </c>
      <c r="J330" s="6">
        <v>1347</v>
      </c>
      <c r="K330" s="6">
        <v>274</v>
      </c>
      <c r="L330" s="6">
        <v>1347</v>
      </c>
      <c r="M330" s="6" t="s">
        <v>21</v>
      </c>
      <c r="N330" s="6" t="s">
        <v>287</v>
      </c>
      <c r="O330" s="6" t="s">
        <v>285</v>
      </c>
      <c r="P330" s="6" t="s">
        <v>289</v>
      </c>
      <c r="Q330" s="6"/>
      <c r="R330" s="6"/>
    </row>
    <row r="331" spans="1:18" x14ac:dyDescent="0.25">
      <c r="A331" s="6" t="s">
        <v>0</v>
      </c>
      <c r="B331" s="6" t="s">
        <v>7</v>
      </c>
      <c r="C331" s="6" t="s">
        <v>214</v>
      </c>
      <c r="D331" s="6" t="s">
        <v>215</v>
      </c>
      <c r="E331" s="6" t="s">
        <v>97</v>
      </c>
      <c r="F331" s="6" t="s">
        <v>98</v>
      </c>
      <c r="G331" s="6">
        <v>301</v>
      </c>
      <c r="H331" s="6">
        <v>1404</v>
      </c>
      <c r="I331" s="6">
        <v>274</v>
      </c>
      <c r="J331" s="6">
        <v>1347</v>
      </c>
      <c r="K331" s="6">
        <v>274</v>
      </c>
      <c r="L331" s="6">
        <v>1347</v>
      </c>
      <c r="M331" s="6" t="s">
        <v>22</v>
      </c>
      <c r="N331" s="6" t="s">
        <v>287</v>
      </c>
      <c r="O331" s="6" t="s">
        <v>285</v>
      </c>
      <c r="P331" s="6" t="s">
        <v>295</v>
      </c>
      <c r="Q331" s="6"/>
      <c r="R331" s="6"/>
    </row>
    <row r="332" spans="1:18" x14ac:dyDescent="0.25">
      <c r="A332" s="6" t="s">
        <v>0</v>
      </c>
      <c r="B332" s="6" t="s">
        <v>7</v>
      </c>
      <c r="C332" s="6" t="s">
        <v>214</v>
      </c>
      <c r="D332" s="6" t="s">
        <v>215</v>
      </c>
      <c r="E332" s="6" t="s">
        <v>97</v>
      </c>
      <c r="F332" s="6" t="s">
        <v>98</v>
      </c>
      <c r="G332" s="6">
        <v>301</v>
      </c>
      <c r="H332" s="6">
        <v>1404</v>
      </c>
      <c r="I332" s="6">
        <v>274</v>
      </c>
      <c r="J332" s="6">
        <v>1347</v>
      </c>
      <c r="K332" s="6">
        <v>274</v>
      </c>
      <c r="L332" s="6">
        <v>1347</v>
      </c>
      <c r="M332" s="6" t="s">
        <v>21</v>
      </c>
      <c r="N332" s="6" t="s">
        <v>284</v>
      </c>
      <c r="O332" s="6" t="s">
        <v>285</v>
      </c>
      <c r="P332" s="6" t="s">
        <v>295</v>
      </c>
      <c r="Q332" s="6"/>
      <c r="R332" s="6"/>
    </row>
    <row r="333" spans="1:18" x14ac:dyDescent="0.25">
      <c r="A333" s="6" t="s">
        <v>0</v>
      </c>
      <c r="B333" s="6" t="s">
        <v>7</v>
      </c>
      <c r="C333" s="6" t="s">
        <v>214</v>
      </c>
      <c r="D333" s="6" t="s">
        <v>215</v>
      </c>
      <c r="E333" s="6" t="s">
        <v>97</v>
      </c>
      <c r="F333" s="6" t="s">
        <v>98</v>
      </c>
      <c r="G333" s="6">
        <v>301</v>
      </c>
      <c r="H333" s="6">
        <v>1404</v>
      </c>
      <c r="I333" s="6">
        <v>274</v>
      </c>
      <c r="J333" s="6">
        <v>1347</v>
      </c>
      <c r="K333" s="6">
        <v>274</v>
      </c>
      <c r="L333" s="6">
        <v>1347</v>
      </c>
      <c r="M333" s="6" t="s">
        <v>22</v>
      </c>
      <c r="N333" s="6" t="s">
        <v>284</v>
      </c>
      <c r="O333" s="6" t="s">
        <v>285</v>
      </c>
      <c r="P333" s="6" t="s">
        <v>286</v>
      </c>
      <c r="Q333" s="6"/>
      <c r="R333" s="6"/>
    </row>
    <row r="334" spans="1:18" x14ac:dyDescent="0.25">
      <c r="A334" s="6" t="s">
        <v>0</v>
      </c>
      <c r="B334" s="6" t="s">
        <v>7</v>
      </c>
      <c r="C334" s="6" t="s">
        <v>214</v>
      </c>
      <c r="D334" s="6" t="s">
        <v>215</v>
      </c>
      <c r="E334" s="6" t="s">
        <v>97</v>
      </c>
      <c r="F334" s="6" t="s">
        <v>98</v>
      </c>
      <c r="G334" s="6">
        <v>301</v>
      </c>
      <c r="H334" s="6">
        <v>1404</v>
      </c>
      <c r="I334" s="6">
        <v>274</v>
      </c>
      <c r="J334" s="6">
        <v>1347</v>
      </c>
      <c r="K334" s="6">
        <v>274</v>
      </c>
      <c r="L334" s="6">
        <v>1347</v>
      </c>
      <c r="M334" s="6" t="s">
        <v>21</v>
      </c>
      <c r="N334" s="6" t="s">
        <v>287</v>
      </c>
      <c r="O334" s="6" t="s">
        <v>288</v>
      </c>
      <c r="P334" s="6" t="s">
        <v>289</v>
      </c>
      <c r="Q334" s="6"/>
      <c r="R334" s="6"/>
    </row>
    <row r="335" spans="1:18" x14ac:dyDescent="0.25">
      <c r="A335" s="6" t="s">
        <v>0</v>
      </c>
      <c r="B335" s="6" t="s">
        <v>7</v>
      </c>
      <c r="C335" s="6" t="s">
        <v>214</v>
      </c>
      <c r="D335" s="6" t="s">
        <v>215</v>
      </c>
      <c r="E335" s="6" t="s">
        <v>97</v>
      </c>
      <c r="F335" s="6" t="s">
        <v>98</v>
      </c>
      <c r="G335" s="6">
        <v>301</v>
      </c>
      <c r="H335" s="6">
        <v>1404</v>
      </c>
      <c r="I335" s="6">
        <v>274</v>
      </c>
      <c r="J335" s="6">
        <v>1347</v>
      </c>
      <c r="K335" s="6">
        <v>274</v>
      </c>
      <c r="L335" s="6">
        <v>1347</v>
      </c>
      <c r="M335" s="6" t="s">
        <v>22</v>
      </c>
      <c r="N335" s="6" t="s">
        <v>287</v>
      </c>
      <c r="O335" s="6" t="s">
        <v>288</v>
      </c>
      <c r="P335" s="6" t="s">
        <v>289</v>
      </c>
      <c r="Q335" s="6"/>
      <c r="R335" s="6"/>
    </row>
    <row r="336" spans="1:18" x14ac:dyDescent="0.25">
      <c r="A336" s="6" t="s">
        <v>0</v>
      </c>
      <c r="B336" s="6" t="s">
        <v>7</v>
      </c>
      <c r="C336" s="6" t="s">
        <v>214</v>
      </c>
      <c r="D336" s="6" t="s">
        <v>215</v>
      </c>
      <c r="E336" s="6" t="s">
        <v>97</v>
      </c>
      <c r="F336" s="6" t="s">
        <v>98</v>
      </c>
      <c r="G336" s="6">
        <v>301</v>
      </c>
      <c r="H336" s="6">
        <v>1404</v>
      </c>
      <c r="I336" s="6">
        <v>274</v>
      </c>
      <c r="J336" s="6">
        <v>1347</v>
      </c>
      <c r="K336" s="6">
        <v>274</v>
      </c>
      <c r="L336" s="6">
        <v>1347</v>
      </c>
      <c r="M336" s="6" t="s">
        <v>21</v>
      </c>
      <c r="N336" s="6" t="s">
        <v>284</v>
      </c>
      <c r="O336" s="6" t="s">
        <v>288</v>
      </c>
      <c r="P336" s="6" t="s">
        <v>295</v>
      </c>
      <c r="Q336" s="6"/>
      <c r="R336" s="6"/>
    </row>
    <row r="337" spans="1:18" x14ac:dyDescent="0.25">
      <c r="A337" s="6" t="s">
        <v>0</v>
      </c>
      <c r="B337" s="6" t="s">
        <v>7</v>
      </c>
      <c r="C337" s="6" t="s">
        <v>214</v>
      </c>
      <c r="D337" s="6" t="s">
        <v>215</v>
      </c>
      <c r="E337" s="6" t="s">
        <v>97</v>
      </c>
      <c r="F337" s="6" t="s">
        <v>98</v>
      </c>
      <c r="G337" s="6">
        <v>301</v>
      </c>
      <c r="H337" s="6">
        <v>1404</v>
      </c>
      <c r="I337" s="6">
        <v>274</v>
      </c>
      <c r="J337" s="6">
        <v>1347</v>
      </c>
      <c r="K337" s="6">
        <v>274</v>
      </c>
      <c r="L337" s="6">
        <v>1347</v>
      </c>
      <c r="M337" s="6" t="s">
        <v>22</v>
      </c>
      <c r="N337" s="6" t="s">
        <v>284</v>
      </c>
      <c r="O337" s="6" t="s">
        <v>288</v>
      </c>
      <c r="P337" s="6" t="s">
        <v>292</v>
      </c>
      <c r="Q337" s="6"/>
      <c r="R337" s="6"/>
    </row>
    <row r="338" spans="1:18" x14ac:dyDescent="0.25">
      <c r="A338" s="6" t="s">
        <v>0</v>
      </c>
      <c r="B338" s="6" t="s">
        <v>7</v>
      </c>
      <c r="C338" s="6" t="s">
        <v>730</v>
      </c>
      <c r="D338" s="6" t="s">
        <v>731</v>
      </c>
      <c r="E338" s="6" t="s">
        <v>97</v>
      </c>
      <c r="F338" s="6" t="s">
        <v>98</v>
      </c>
      <c r="G338" s="6">
        <v>23</v>
      </c>
      <c r="H338" s="6">
        <v>83</v>
      </c>
      <c r="I338" s="6">
        <v>23</v>
      </c>
      <c r="J338" s="6">
        <v>85</v>
      </c>
      <c r="K338" s="6">
        <v>23</v>
      </c>
      <c r="L338" s="6">
        <v>78</v>
      </c>
      <c r="M338" s="6" t="s">
        <v>21</v>
      </c>
      <c r="N338" s="6" t="s">
        <v>287</v>
      </c>
      <c r="O338" s="6" t="s">
        <v>285</v>
      </c>
      <c r="P338" s="6" t="s">
        <v>289</v>
      </c>
      <c r="Q338" s="6"/>
      <c r="R338" s="6"/>
    </row>
    <row r="339" spans="1:18" x14ac:dyDescent="0.25">
      <c r="A339" s="6" t="s">
        <v>0</v>
      </c>
      <c r="B339" s="6" t="s">
        <v>7</v>
      </c>
      <c r="C339" s="6" t="s">
        <v>730</v>
      </c>
      <c r="D339" s="6" t="s">
        <v>731</v>
      </c>
      <c r="E339" s="6" t="s">
        <v>97</v>
      </c>
      <c r="F339" s="6" t="s">
        <v>98</v>
      </c>
      <c r="G339" s="6">
        <v>23</v>
      </c>
      <c r="H339" s="6">
        <v>83</v>
      </c>
      <c r="I339" s="6">
        <v>23</v>
      </c>
      <c r="J339" s="6">
        <v>85</v>
      </c>
      <c r="K339" s="6">
        <v>23</v>
      </c>
      <c r="L339" s="6">
        <v>78</v>
      </c>
      <c r="M339" s="6" t="s">
        <v>22</v>
      </c>
      <c r="N339" s="6" t="s">
        <v>287</v>
      </c>
      <c r="O339" s="6" t="s">
        <v>285</v>
      </c>
      <c r="P339" s="6" t="s">
        <v>295</v>
      </c>
      <c r="Q339" s="6"/>
      <c r="R339" s="6"/>
    </row>
    <row r="340" spans="1:18" x14ac:dyDescent="0.25">
      <c r="A340" s="6" t="s">
        <v>0</v>
      </c>
      <c r="B340" s="6" t="s">
        <v>7</v>
      </c>
      <c r="C340" s="6" t="s">
        <v>730</v>
      </c>
      <c r="D340" s="6" t="s">
        <v>731</v>
      </c>
      <c r="E340" s="6" t="s">
        <v>97</v>
      </c>
      <c r="F340" s="6" t="s">
        <v>98</v>
      </c>
      <c r="G340" s="6">
        <v>23</v>
      </c>
      <c r="H340" s="6">
        <v>83</v>
      </c>
      <c r="I340" s="6">
        <v>23</v>
      </c>
      <c r="J340" s="6">
        <v>85</v>
      </c>
      <c r="K340" s="6">
        <v>23</v>
      </c>
      <c r="L340" s="6">
        <v>78</v>
      </c>
      <c r="M340" s="6" t="s">
        <v>21</v>
      </c>
      <c r="N340" s="6" t="s">
        <v>284</v>
      </c>
      <c r="O340" s="6" t="s">
        <v>285</v>
      </c>
      <c r="P340" s="6" t="s">
        <v>295</v>
      </c>
      <c r="Q340" s="6"/>
      <c r="R340" s="6"/>
    </row>
    <row r="341" spans="1:18" x14ac:dyDescent="0.25">
      <c r="A341" s="6" t="s">
        <v>0</v>
      </c>
      <c r="B341" s="6" t="s">
        <v>7</v>
      </c>
      <c r="C341" s="6" t="s">
        <v>730</v>
      </c>
      <c r="D341" s="6" t="s">
        <v>731</v>
      </c>
      <c r="E341" s="6" t="s">
        <v>97</v>
      </c>
      <c r="F341" s="6" t="s">
        <v>98</v>
      </c>
      <c r="G341" s="6">
        <v>23</v>
      </c>
      <c r="H341" s="6">
        <v>83</v>
      </c>
      <c r="I341" s="6">
        <v>23</v>
      </c>
      <c r="J341" s="6">
        <v>85</v>
      </c>
      <c r="K341" s="6">
        <v>23</v>
      </c>
      <c r="L341" s="6">
        <v>78</v>
      </c>
      <c r="M341" s="6" t="s">
        <v>22</v>
      </c>
      <c r="N341" s="6" t="s">
        <v>284</v>
      </c>
      <c r="O341" s="6" t="s">
        <v>285</v>
      </c>
      <c r="P341" s="6" t="s">
        <v>286</v>
      </c>
      <c r="Q341" s="6"/>
      <c r="R341" s="6"/>
    </row>
    <row r="342" spans="1:18" x14ac:dyDescent="0.25">
      <c r="A342" s="6" t="s">
        <v>0</v>
      </c>
      <c r="B342" s="6" t="s">
        <v>7</v>
      </c>
      <c r="C342" s="6" t="s">
        <v>730</v>
      </c>
      <c r="D342" s="6" t="s">
        <v>731</v>
      </c>
      <c r="E342" s="6" t="s">
        <v>97</v>
      </c>
      <c r="F342" s="6" t="s">
        <v>98</v>
      </c>
      <c r="G342" s="6">
        <v>23</v>
      </c>
      <c r="H342" s="6">
        <v>83</v>
      </c>
      <c r="I342" s="6">
        <v>23</v>
      </c>
      <c r="J342" s="6">
        <v>85</v>
      </c>
      <c r="K342" s="6">
        <v>23</v>
      </c>
      <c r="L342" s="6">
        <v>78</v>
      </c>
      <c r="M342" s="6" t="s">
        <v>21</v>
      </c>
      <c r="N342" s="6" t="s">
        <v>287</v>
      </c>
      <c r="O342" s="6" t="s">
        <v>288</v>
      </c>
      <c r="P342" s="6" t="s">
        <v>289</v>
      </c>
      <c r="Q342" s="6"/>
      <c r="R342" s="6"/>
    </row>
    <row r="343" spans="1:18" x14ac:dyDescent="0.25">
      <c r="A343" s="6" t="s">
        <v>0</v>
      </c>
      <c r="B343" s="6" t="s">
        <v>7</v>
      </c>
      <c r="C343" s="6" t="s">
        <v>730</v>
      </c>
      <c r="D343" s="6" t="s">
        <v>731</v>
      </c>
      <c r="E343" s="6" t="s">
        <v>97</v>
      </c>
      <c r="F343" s="6" t="s">
        <v>98</v>
      </c>
      <c r="G343" s="6">
        <v>23</v>
      </c>
      <c r="H343" s="6">
        <v>83</v>
      </c>
      <c r="I343" s="6">
        <v>23</v>
      </c>
      <c r="J343" s="6">
        <v>85</v>
      </c>
      <c r="K343" s="6">
        <v>23</v>
      </c>
      <c r="L343" s="6">
        <v>78</v>
      </c>
      <c r="M343" s="6" t="s">
        <v>22</v>
      </c>
      <c r="N343" s="6" t="s">
        <v>287</v>
      </c>
      <c r="O343" s="6" t="s">
        <v>288</v>
      </c>
      <c r="P343" s="6" t="s">
        <v>289</v>
      </c>
      <c r="Q343" s="6"/>
      <c r="R343" s="6"/>
    </row>
    <row r="344" spans="1:18" x14ac:dyDescent="0.25">
      <c r="A344" s="6" t="s">
        <v>0</v>
      </c>
      <c r="B344" s="6" t="s">
        <v>7</v>
      </c>
      <c r="C344" s="6" t="s">
        <v>730</v>
      </c>
      <c r="D344" s="6" t="s">
        <v>731</v>
      </c>
      <c r="E344" s="6" t="s">
        <v>97</v>
      </c>
      <c r="F344" s="6" t="s">
        <v>98</v>
      </c>
      <c r="G344" s="6">
        <v>23</v>
      </c>
      <c r="H344" s="6">
        <v>83</v>
      </c>
      <c r="I344" s="6">
        <v>23</v>
      </c>
      <c r="J344" s="6">
        <v>85</v>
      </c>
      <c r="K344" s="6">
        <v>23</v>
      </c>
      <c r="L344" s="6">
        <v>78</v>
      </c>
      <c r="M344" s="6" t="s">
        <v>21</v>
      </c>
      <c r="N344" s="6" t="s">
        <v>284</v>
      </c>
      <c r="O344" s="6" t="s">
        <v>288</v>
      </c>
      <c r="P344" s="6" t="s">
        <v>295</v>
      </c>
      <c r="Q344" s="6"/>
      <c r="R344" s="6"/>
    </row>
    <row r="345" spans="1:18" x14ac:dyDescent="0.25">
      <c r="A345" s="6" t="s">
        <v>0</v>
      </c>
      <c r="B345" s="6" t="s">
        <v>7</v>
      </c>
      <c r="C345" s="6" t="s">
        <v>730</v>
      </c>
      <c r="D345" s="6" t="s">
        <v>731</v>
      </c>
      <c r="E345" s="6" t="s">
        <v>97</v>
      </c>
      <c r="F345" s="6" t="s">
        <v>98</v>
      </c>
      <c r="G345" s="6">
        <v>23</v>
      </c>
      <c r="H345" s="6">
        <v>83</v>
      </c>
      <c r="I345" s="6">
        <v>23</v>
      </c>
      <c r="J345" s="6">
        <v>85</v>
      </c>
      <c r="K345" s="6">
        <v>23</v>
      </c>
      <c r="L345" s="6">
        <v>78</v>
      </c>
      <c r="M345" s="6" t="s">
        <v>22</v>
      </c>
      <c r="N345" s="6" t="s">
        <v>284</v>
      </c>
      <c r="O345" s="6" t="s">
        <v>288</v>
      </c>
      <c r="P345" s="6" t="s">
        <v>295</v>
      </c>
      <c r="Q345" s="6"/>
      <c r="R345" s="6"/>
    </row>
    <row r="346" spans="1:18" x14ac:dyDescent="0.25">
      <c r="A346" s="6" t="s">
        <v>0</v>
      </c>
      <c r="B346" s="6" t="s">
        <v>7</v>
      </c>
      <c r="C346" s="6" t="s">
        <v>109</v>
      </c>
      <c r="D346" s="6" t="s">
        <v>110</v>
      </c>
      <c r="E346" s="6" t="s">
        <v>97</v>
      </c>
      <c r="F346" s="6" t="s">
        <v>98</v>
      </c>
      <c r="G346" s="6">
        <v>44</v>
      </c>
      <c r="H346" s="6">
        <v>235</v>
      </c>
      <c r="I346" s="6">
        <v>36</v>
      </c>
      <c r="J346" s="6">
        <v>194</v>
      </c>
      <c r="K346" s="6">
        <v>43</v>
      </c>
      <c r="L346" s="6">
        <v>242</v>
      </c>
      <c r="M346" s="6" t="s">
        <v>21</v>
      </c>
      <c r="N346" s="6" t="s">
        <v>287</v>
      </c>
      <c r="O346" s="6" t="s">
        <v>285</v>
      </c>
      <c r="P346" s="6" t="s">
        <v>289</v>
      </c>
      <c r="Q346" s="6"/>
      <c r="R346" s="6"/>
    </row>
    <row r="347" spans="1:18" x14ac:dyDescent="0.25">
      <c r="A347" s="6" t="s">
        <v>0</v>
      </c>
      <c r="B347" s="6" t="s">
        <v>7</v>
      </c>
      <c r="C347" s="6" t="s">
        <v>109</v>
      </c>
      <c r="D347" s="6" t="s">
        <v>110</v>
      </c>
      <c r="E347" s="6" t="s">
        <v>97</v>
      </c>
      <c r="F347" s="6" t="s">
        <v>98</v>
      </c>
      <c r="G347" s="6">
        <v>44</v>
      </c>
      <c r="H347" s="6">
        <v>235</v>
      </c>
      <c r="I347" s="6">
        <v>36</v>
      </c>
      <c r="J347" s="6">
        <v>194</v>
      </c>
      <c r="K347" s="6">
        <v>43</v>
      </c>
      <c r="L347" s="6">
        <v>242</v>
      </c>
      <c r="M347" s="6" t="s">
        <v>22</v>
      </c>
      <c r="N347" s="6" t="s">
        <v>287</v>
      </c>
      <c r="O347" s="6" t="s">
        <v>285</v>
      </c>
      <c r="P347" s="6" t="s">
        <v>289</v>
      </c>
      <c r="Q347" s="6"/>
      <c r="R347" s="6"/>
    </row>
    <row r="348" spans="1:18" x14ac:dyDescent="0.25">
      <c r="A348" s="6" t="s">
        <v>0</v>
      </c>
      <c r="B348" s="6" t="s">
        <v>7</v>
      </c>
      <c r="C348" s="6" t="s">
        <v>109</v>
      </c>
      <c r="D348" s="6" t="s">
        <v>110</v>
      </c>
      <c r="E348" s="6" t="s">
        <v>97</v>
      </c>
      <c r="F348" s="6" t="s">
        <v>98</v>
      </c>
      <c r="G348" s="6">
        <v>44</v>
      </c>
      <c r="H348" s="6">
        <v>235</v>
      </c>
      <c r="I348" s="6">
        <v>36</v>
      </c>
      <c r="J348" s="6">
        <v>194</v>
      </c>
      <c r="K348" s="6">
        <v>43</v>
      </c>
      <c r="L348" s="6">
        <v>242</v>
      </c>
      <c r="M348" s="6" t="s">
        <v>21</v>
      </c>
      <c r="N348" s="6" t="s">
        <v>284</v>
      </c>
      <c r="O348" s="6" t="s">
        <v>285</v>
      </c>
      <c r="P348" s="6" t="s">
        <v>286</v>
      </c>
      <c r="Q348" s="6"/>
      <c r="R348" s="6"/>
    </row>
    <row r="349" spans="1:18" x14ac:dyDescent="0.25">
      <c r="A349" s="6" t="s">
        <v>0</v>
      </c>
      <c r="B349" s="6" t="s">
        <v>7</v>
      </c>
      <c r="C349" s="6" t="s">
        <v>109</v>
      </c>
      <c r="D349" s="6" t="s">
        <v>110</v>
      </c>
      <c r="E349" s="6" t="s">
        <v>97</v>
      </c>
      <c r="F349" s="6" t="s">
        <v>98</v>
      </c>
      <c r="G349" s="6">
        <v>44</v>
      </c>
      <c r="H349" s="6">
        <v>235</v>
      </c>
      <c r="I349" s="6">
        <v>36</v>
      </c>
      <c r="J349" s="6">
        <v>194</v>
      </c>
      <c r="K349" s="6">
        <v>43</v>
      </c>
      <c r="L349" s="6">
        <v>242</v>
      </c>
      <c r="M349" s="6" t="s">
        <v>22</v>
      </c>
      <c r="N349" s="6" t="s">
        <v>284</v>
      </c>
      <c r="O349" s="6" t="s">
        <v>285</v>
      </c>
      <c r="P349" s="6" t="s">
        <v>295</v>
      </c>
      <c r="Q349" s="6"/>
      <c r="R349" s="6"/>
    </row>
    <row r="350" spans="1:18" x14ac:dyDescent="0.25">
      <c r="A350" s="6" t="s">
        <v>0</v>
      </c>
      <c r="B350" s="6" t="s">
        <v>7</v>
      </c>
      <c r="C350" s="6" t="s">
        <v>109</v>
      </c>
      <c r="D350" s="6" t="s">
        <v>110</v>
      </c>
      <c r="E350" s="6" t="s">
        <v>97</v>
      </c>
      <c r="F350" s="6" t="s">
        <v>98</v>
      </c>
      <c r="G350" s="6">
        <v>44</v>
      </c>
      <c r="H350" s="6">
        <v>235</v>
      </c>
      <c r="I350" s="6">
        <v>36</v>
      </c>
      <c r="J350" s="6">
        <v>194</v>
      </c>
      <c r="K350" s="6">
        <v>43</v>
      </c>
      <c r="L350" s="6">
        <v>242</v>
      </c>
      <c r="M350" s="6" t="s">
        <v>21</v>
      </c>
      <c r="N350" s="6" t="s">
        <v>287</v>
      </c>
      <c r="O350" s="6" t="s">
        <v>288</v>
      </c>
      <c r="P350" s="6" t="s">
        <v>289</v>
      </c>
      <c r="Q350" s="6"/>
      <c r="R350" s="6"/>
    </row>
    <row r="351" spans="1:18" x14ac:dyDescent="0.25">
      <c r="A351" s="6" t="s">
        <v>0</v>
      </c>
      <c r="B351" s="6" t="s">
        <v>7</v>
      </c>
      <c r="C351" s="6" t="s">
        <v>109</v>
      </c>
      <c r="D351" s="6" t="s">
        <v>110</v>
      </c>
      <c r="E351" s="6" t="s">
        <v>97</v>
      </c>
      <c r="F351" s="6" t="s">
        <v>98</v>
      </c>
      <c r="G351" s="6">
        <v>44</v>
      </c>
      <c r="H351" s="6">
        <v>235</v>
      </c>
      <c r="I351" s="6">
        <v>36</v>
      </c>
      <c r="J351" s="6">
        <v>194</v>
      </c>
      <c r="K351" s="6">
        <v>43</v>
      </c>
      <c r="L351" s="6">
        <v>242</v>
      </c>
      <c r="M351" s="6" t="s">
        <v>22</v>
      </c>
      <c r="N351" s="6" t="s">
        <v>287</v>
      </c>
      <c r="O351" s="6" t="s">
        <v>288</v>
      </c>
      <c r="P351" s="6" t="s">
        <v>289</v>
      </c>
      <c r="Q351" s="6"/>
      <c r="R351" s="6"/>
    </row>
    <row r="352" spans="1:18" x14ac:dyDescent="0.25">
      <c r="A352" s="6" t="s">
        <v>0</v>
      </c>
      <c r="B352" s="6" t="s">
        <v>7</v>
      </c>
      <c r="C352" s="6" t="s">
        <v>109</v>
      </c>
      <c r="D352" s="6" t="s">
        <v>110</v>
      </c>
      <c r="E352" s="6" t="s">
        <v>97</v>
      </c>
      <c r="F352" s="6" t="s">
        <v>98</v>
      </c>
      <c r="G352" s="6">
        <v>44</v>
      </c>
      <c r="H352" s="6">
        <v>235</v>
      </c>
      <c r="I352" s="6">
        <v>36</v>
      </c>
      <c r="J352" s="6">
        <v>194</v>
      </c>
      <c r="K352" s="6">
        <v>43</v>
      </c>
      <c r="L352" s="6">
        <v>242</v>
      </c>
      <c r="M352" s="6" t="s">
        <v>21</v>
      </c>
      <c r="N352" s="6" t="s">
        <v>284</v>
      </c>
      <c r="O352" s="6" t="s">
        <v>288</v>
      </c>
      <c r="P352" s="6" t="s">
        <v>295</v>
      </c>
      <c r="Q352" s="6"/>
      <c r="R352" s="6"/>
    </row>
    <row r="353" spans="1:18" x14ac:dyDescent="0.25">
      <c r="A353" s="6" t="s">
        <v>0</v>
      </c>
      <c r="B353" s="6" t="s">
        <v>7</v>
      </c>
      <c r="C353" s="6" t="s">
        <v>109</v>
      </c>
      <c r="D353" s="6" t="s">
        <v>110</v>
      </c>
      <c r="E353" s="6" t="s">
        <v>97</v>
      </c>
      <c r="F353" s="6" t="s">
        <v>98</v>
      </c>
      <c r="G353" s="6">
        <v>44</v>
      </c>
      <c r="H353" s="6">
        <v>235</v>
      </c>
      <c r="I353" s="6">
        <v>36</v>
      </c>
      <c r="J353" s="6">
        <v>194</v>
      </c>
      <c r="K353" s="6">
        <v>43</v>
      </c>
      <c r="L353" s="6">
        <v>242</v>
      </c>
      <c r="M353" s="6" t="s">
        <v>22</v>
      </c>
      <c r="N353" s="6" t="s">
        <v>284</v>
      </c>
      <c r="O353" s="6" t="s">
        <v>288</v>
      </c>
      <c r="P353" s="6" t="s">
        <v>295</v>
      </c>
      <c r="Q353" s="6"/>
      <c r="R353" s="6"/>
    </row>
    <row r="354" spans="1:18" x14ac:dyDescent="0.25">
      <c r="A354" s="6" t="s">
        <v>0</v>
      </c>
      <c r="B354" s="6" t="s">
        <v>7</v>
      </c>
      <c r="C354" s="6" t="s">
        <v>735</v>
      </c>
      <c r="D354" s="6" t="s">
        <v>736</v>
      </c>
      <c r="E354" s="6" t="s">
        <v>97</v>
      </c>
      <c r="F354" s="6" t="s">
        <v>98</v>
      </c>
      <c r="G354" s="6">
        <v>14</v>
      </c>
      <c r="H354" s="6">
        <v>74</v>
      </c>
      <c r="I354" s="6">
        <v>14</v>
      </c>
      <c r="J354" s="6">
        <v>68</v>
      </c>
      <c r="K354" s="6">
        <v>14</v>
      </c>
      <c r="L354" s="6">
        <v>68</v>
      </c>
      <c r="M354" s="6" t="s">
        <v>21</v>
      </c>
      <c r="N354" s="6" t="s">
        <v>287</v>
      </c>
      <c r="O354" s="6" t="s">
        <v>285</v>
      </c>
      <c r="P354" s="6" t="s">
        <v>286</v>
      </c>
      <c r="Q354" s="6"/>
      <c r="R354" s="6"/>
    </row>
    <row r="355" spans="1:18" x14ac:dyDescent="0.25">
      <c r="A355" s="6" t="s">
        <v>0</v>
      </c>
      <c r="B355" s="6" t="s">
        <v>7</v>
      </c>
      <c r="C355" s="6" t="s">
        <v>735</v>
      </c>
      <c r="D355" s="6" t="s">
        <v>736</v>
      </c>
      <c r="E355" s="6" t="s">
        <v>97</v>
      </c>
      <c r="F355" s="6" t="s">
        <v>98</v>
      </c>
      <c r="G355" s="6">
        <v>14</v>
      </c>
      <c r="H355" s="6">
        <v>74</v>
      </c>
      <c r="I355" s="6">
        <v>14</v>
      </c>
      <c r="J355" s="6">
        <v>68</v>
      </c>
      <c r="K355" s="6">
        <v>14</v>
      </c>
      <c r="L355" s="6">
        <v>68</v>
      </c>
      <c r="M355" s="6" t="s">
        <v>22</v>
      </c>
      <c r="N355" s="6" t="s">
        <v>287</v>
      </c>
      <c r="O355" s="6" t="s">
        <v>285</v>
      </c>
      <c r="P355" s="6" t="s">
        <v>286</v>
      </c>
      <c r="Q355" s="6"/>
      <c r="R355" s="6"/>
    </row>
    <row r="356" spans="1:18" x14ac:dyDescent="0.25">
      <c r="A356" s="6" t="s">
        <v>0</v>
      </c>
      <c r="B356" s="6" t="s">
        <v>7</v>
      </c>
      <c r="C356" s="6" t="s">
        <v>735</v>
      </c>
      <c r="D356" s="6" t="s">
        <v>736</v>
      </c>
      <c r="E356" s="6" t="s">
        <v>97</v>
      </c>
      <c r="F356" s="6" t="s">
        <v>98</v>
      </c>
      <c r="G356" s="6">
        <v>14</v>
      </c>
      <c r="H356" s="6">
        <v>74</v>
      </c>
      <c r="I356" s="6">
        <v>14</v>
      </c>
      <c r="J356" s="6">
        <v>68</v>
      </c>
      <c r="K356" s="6">
        <v>14</v>
      </c>
      <c r="L356" s="6">
        <v>68</v>
      </c>
      <c r="M356" s="6" t="s">
        <v>21</v>
      </c>
      <c r="N356" s="6" t="s">
        <v>284</v>
      </c>
      <c r="O356" s="6" t="s">
        <v>285</v>
      </c>
      <c r="P356" s="6" t="s">
        <v>1</v>
      </c>
      <c r="Q356" s="6"/>
      <c r="R356" s="6"/>
    </row>
    <row r="357" spans="1:18" x14ac:dyDescent="0.25">
      <c r="A357" s="6" t="s">
        <v>0</v>
      </c>
      <c r="B357" s="6" t="s">
        <v>7</v>
      </c>
      <c r="C357" s="6" t="s">
        <v>735</v>
      </c>
      <c r="D357" s="6" t="s">
        <v>736</v>
      </c>
      <c r="E357" s="6" t="s">
        <v>97</v>
      </c>
      <c r="F357" s="6" t="s">
        <v>98</v>
      </c>
      <c r="G357" s="6">
        <v>14</v>
      </c>
      <c r="H357" s="6">
        <v>74</v>
      </c>
      <c r="I357" s="6">
        <v>14</v>
      </c>
      <c r="J357" s="6">
        <v>68</v>
      </c>
      <c r="K357" s="6">
        <v>14</v>
      </c>
      <c r="L357" s="6">
        <v>68</v>
      </c>
      <c r="M357" s="6" t="s">
        <v>22</v>
      </c>
      <c r="N357" s="6" t="s">
        <v>284</v>
      </c>
      <c r="O357" s="6" t="s">
        <v>285</v>
      </c>
      <c r="P357" s="6" t="s">
        <v>1</v>
      </c>
      <c r="Q357" s="6"/>
      <c r="R357" s="6"/>
    </row>
    <row r="358" spans="1:18" x14ac:dyDescent="0.25">
      <c r="A358" s="6" t="s">
        <v>0</v>
      </c>
      <c r="B358" s="6" t="s">
        <v>7</v>
      </c>
      <c r="C358" s="6" t="s">
        <v>735</v>
      </c>
      <c r="D358" s="6" t="s">
        <v>736</v>
      </c>
      <c r="E358" s="6" t="s">
        <v>97</v>
      </c>
      <c r="F358" s="6" t="s">
        <v>98</v>
      </c>
      <c r="G358" s="6">
        <v>14</v>
      </c>
      <c r="H358" s="6">
        <v>74</v>
      </c>
      <c r="I358" s="6">
        <v>14</v>
      </c>
      <c r="J358" s="6">
        <v>68</v>
      </c>
      <c r="K358" s="6">
        <v>14</v>
      </c>
      <c r="L358" s="6">
        <v>68</v>
      </c>
      <c r="M358" s="6" t="s">
        <v>21</v>
      </c>
      <c r="N358" s="6" t="s">
        <v>287</v>
      </c>
      <c r="O358" s="6" t="s">
        <v>288</v>
      </c>
      <c r="P358" s="6" t="s">
        <v>289</v>
      </c>
      <c r="Q358" s="6"/>
      <c r="R358" s="6"/>
    </row>
    <row r="359" spans="1:18" x14ac:dyDescent="0.25">
      <c r="A359" s="6" t="s">
        <v>0</v>
      </c>
      <c r="B359" s="6" t="s">
        <v>7</v>
      </c>
      <c r="C359" s="6" t="s">
        <v>735</v>
      </c>
      <c r="D359" s="6" t="s">
        <v>736</v>
      </c>
      <c r="E359" s="6" t="s">
        <v>97</v>
      </c>
      <c r="F359" s="6" t="s">
        <v>98</v>
      </c>
      <c r="G359" s="6">
        <v>14</v>
      </c>
      <c r="H359" s="6">
        <v>74</v>
      </c>
      <c r="I359" s="6">
        <v>14</v>
      </c>
      <c r="J359" s="6">
        <v>68</v>
      </c>
      <c r="K359" s="6">
        <v>14</v>
      </c>
      <c r="L359" s="6">
        <v>68</v>
      </c>
      <c r="M359" s="6" t="s">
        <v>22</v>
      </c>
      <c r="N359" s="6" t="s">
        <v>287</v>
      </c>
      <c r="O359" s="6" t="s">
        <v>288</v>
      </c>
      <c r="P359" s="6" t="s">
        <v>289</v>
      </c>
      <c r="Q359" s="6"/>
      <c r="R359" s="6"/>
    </row>
    <row r="360" spans="1:18" x14ac:dyDescent="0.25">
      <c r="A360" s="6" t="s">
        <v>0</v>
      </c>
      <c r="B360" s="6" t="s">
        <v>7</v>
      </c>
      <c r="C360" s="6" t="s">
        <v>735</v>
      </c>
      <c r="D360" s="6" t="s">
        <v>736</v>
      </c>
      <c r="E360" s="6" t="s">
        <v>97</v>
      </c>
      <c r="F360" s="6" t="s">
        <v>98</v>
      </c>
      <c r="G360" s="6">
        <v>14</v>
      </c>
      <c r="H360" s="6">
        <v>74</v>
      </c>
      <c r="I360" s="6">
        <v>14</v>
      </c>
      <c r="J360" s="6">
        <v>68</v>
      </c>
      <c r="K360" s="6">
        <v>14</v>
      </c>
      <c r="L360" s="6">
        <v>68</v>
      </c>
      <c r="M360" s="6" t="s">
        <v>21</v>
      </c>
      <c r="N360" s="6" t="s">
        <v>284</v>
      </c>
      <c r="O360" s="6" t="s">
        <v>288</v>
      </c>
      <c r="P360" s="6" t="s">
        <v>1</v>
      </c>
      <c r="Q360" s="6"/>
      <c r="R360" s="6"/>
    </row>
    <row r="361" spans="1:18" x14ac:dyDescent="0.25">
      <c r="A361" s="6" t="s">
        <v>0</v>
      </c>
      <c r="B361" s="6" t="s">
        <v>7</v>
      </c>
      <c r="C361" s="6" t="s">
        <v>735</v>
      </c>
      <c r="D361" s="6" t="s">
        <v>736</v>
      </c>
      <c r="E361" s="6" t="s">
        <v>97</v>
      </c>
      <c r="F361" s="6" t="s">
        <v>98</v>
      </c>
      <c r="G361" s="6">
        <v>14</v>
      </c>
      <c r="H361" s="6">
        <v>74</v>
      </c>
      <c r="I361" s="6">
        <v>14</v>
      </c>
      <c r="J361" s="6">
        <v>68</v>
      </c>
      <c r="K361" s="6">
        <v>14</v>
      </c>
      <c r="L361" s="6">
        <v>68</v>
      </c>
      <c r="M361" s="6" t="s">
        <v>22</v>
      </c>
      <c r="N361" s="6" t="s">
        <v>284</v>
      </c>
      <c r="O361" s="6" t="s">
        <v>288</v>
      </c>
      <c r="P361" s="6" t="s">
        <v>291</v>
      </c>
      <c r="Q361" s="6"/>
      <c r="R361" s="6"/>
    </row>
    <row r="362" spans="1:18" x14ac:dyDescent="0.25">
      <c r="A362" s="6" t="s">
        <v>0</v>
      </c>
      <c r="B362" s="6" t="s">
        <v>7</v>
      </c>
      <c r="C362" s="6" t="s">
        <v>177</v>
      </c>
      <c r="D362" s="6" t="s">
        <v>178</v>
      </c>
      <c r="E362" s="6" t="s">
        <v>97</v>
      </c>
      <c r="F362" s="6" t="s">
        <v>125</v>
      </c>
      <c r="G362" s="6">
        <v>23</v>
      </c>
      <c r="H362" s="6">
        <v>124</v>
      </c>
      <c r="I362" s="6">
        <v>20</v>
      </c>
      <c r="J362" s="6">
        <v>110</v>
      </c>
      <c r="K362" s="6">
        <v>20</v>
      </c>
      <c r="L362" s="6">
        <v>110</v>
      </c>
      <c r="M362" s="6" t="s">
        <v>21</v>
      </c>
      <c r="N362" s="6" t="s">
        <v>287</v>
      </c>
      <c r="O362" s="6" t="s">
        <v>285</v>
      </c>
      <c r="P362" s="6" t="s">
        <v>289</v>
      </c>
      <c r="Q362" s="6"/>
      <c r="R362" s="6"/>
    </row>
    <row r="363" spans="1:18" x14ac:dyDescent="0.25">
      <c r="A363" s="6" t="s">
        <v>0</v>
      </c>
      <c r="B363" s="6" t="s">
        <v>7</v>
      </c>
      <c r="C363" s="6" t="s">
        <v>177</v>
      </c>
      <c r="D363" s="6" t="s">
        <v>178</v>
      </c>
      <c r="E363" s="6" t="s">
        <v>97</v>
      </c>
      <c r="F363" s="6" t="s">
        <v>125</v>
      </c>
      <c r="G363" s="6">
        <v>23</v>
      </c>
      <c r="H363" s="6">
        <v>124</v>
      </c>
      <c r="I363" s="6">
        <v>20</v>
      </c>
      <c r="J363" s="6">
        <v>110</v>
      </c>
      <c r="K363" s="6">
        <v>20</v>
      </c>
      <c r="L363" s="6">
        <v>110</v>
      </c>
      <c r="M363" s="6" t="s">
        <v>22</v>
      </c>
      <c r="N363" s="6" t="s">
        <v>287</v>
      </c>
      <c r="O363" s="6" t="s">
        <v>285</v>
      </c>
      <c r="P363" s="6" t="s">
        <v>289</v>
      </c>
      <c r="Q363" s="6"/>
      <c r="R363" s="6"/>
    </row>
    <row r="364" spans="1:18" x14ac:dyDescent="0.25">
      <c r="A364" s="6" t="s">
        <v>0</v>
      </c>
      <c r="B364" s="6" t="s">
        <v>7</v>
      </c>
      <c r="C364" s="6" t="s">
        <v>177</v>
      </c>
      <c r="D364" s="6" t="s">
        <v>178</v>
      </c>
      <c r="E364" s="6" t="s">
        <v>97</v>
      </c>
      <c r="F364" s="6" t="s">
        <v>125</v>
      </c>
      <c r="G364" s="6">
        <v>23</v>
      </c>
      <c r="H364" s="6">
        <v>124</v>
      </c>
      <c r="I364" s="6">
        <v>20</v>
      </c>
      <c r="J364" s="6">
        <v>110</v>
      </c>
      <c r="K364" s="6">
        <v>20</v>
      </c>
      <c r="L364" s="6">
        <v>110</v>
      </c>
      <c r="M364" s="6" t="s">
        <v>21</v>
      </c>
      <c r="N364" s="6" t="s">
        <v>284</v>
      </c>
      <c r="O364" s="6" t="s">
        <v>285</v>
      </c>
      <c r="P364" s="6" t="s">
        <v>286</v>
      </c>
      <c r="Q364" s="6"/>
      <c r="R364" s="6"/>
    </row>
    <row r="365" spans="1:18" x14ac:dyDescent="0.25">
      <c r="A365" s="6" t="s">
        <v>0</v>
      </c>
      <c r="B365" s="6" t="s">
        <v>7</v>
      </c>
      <c r="C365" s="6" t="s">
        <v>177</v>
      </c>
      <c r="D365" s="6" t="s">
        <v>178</v>
      </c>
      <c r="E365" s="6" t="s">
        <v>97</v>
      </c>
      <c r="F365" s="6" t="s">
        <v>125</v>
      </c>
      <c r="G365" s="6">
        <v>23</v>
      </c>
      <c r="H365" s="6">
        <v>124</v>
      </c>
      <c r="I365" s="6">
        <v>20</v>
      </c>
      <c r="J365" s="6">
        <v>110</v>
      </c>
      <c r="K365" s="6">
        <v>20</v>
      </c>
      <c r="L365" s="6">
        <v>110</v>
      </c>
      <c r="M365" s="6" t="s">
        <v>22</v>
      </c>
      <c r="N365" s="6" t="s">
        <v>284</v>
      </c>
      <c r="O365" s="6" t="s">
        <v>285</v>
      </c>
      <c r="P365" s="6" t="s">
        <v>286</v>
      </c>
      <c r="Q365" s="6"/>
      <c r="R365" s="6"/>
    </row>
    <row r="366" spans="1:18" x14ac:dyDescent="0.25">
      <c r="A366" s="6" t="s">
        <v>0</v>
      </c>
      <c r="B366" s="6" t="s">
        <v>7</v>
      </c>
      <c r="C366" s="6" t="s">
        <v>177</v>
      </c>
      <c r="D366" s="6" t="s">
        <v>178</v>
      </c>
      <c r="E366" s="6" t="s">
        <v>97</v>
      </c>
      <c r="F366" s="6" t="s">
        <v>125</v>
      </c>
      <c r="G366" s="6">
        <v>23</v>
      </c>
      <c r="H366" s="6">
        <v>124</v>
      </c>
      <c r="I366" s="6">
        <v>20</v>
      </c>
      <c r="J366" s="6">
        <v>110</v>
      </c>
      <c r="K366" s="6">
        <v>20</v>
      </c>
      <c r="L366" s="6">
        <v>110</v>
      </c>
      <c r="M366" s="6" t="s">
        <v>21</v>
      </c>
      <c r="N366" s="6" t="s">
        <v>287</v>
      </c>
      <c r="O366" s="6" t="s">
        <v>288</v>
      </c>
      <c r="P366" s="6" t="s">
        <v>289</v>
      </c>
      <c r="Q366" s="6"/>
      <c r="R366" s="6"/>
    </row>
    <row r="367" spans="1:18" x14ac:dyDescent="0.25">
      <c r="A367" s="6" t="s">
        <v>0</v>
      </c>
      <c r="B367" s="6" t="s">
        <v>7</v>
      </c>
      <c r="C367" s="6" t="s">
        <v>177</v>
      </c>
      <c r="D367" s="6" t="s">
        <v>178</v>
      </c>
      <c r="E367" s="6" t="s">
        <v>97</v>
      </c>
      <c r="F367" s="6" t="s">
        <v>125</v>
      </c>
      <c r="G367" s="6">
        <v>23</v>
      </c>
      <c r="H367" s="6">
        <v>124</v>
      </c>
      <c r="I367" s="6">
        <v>20</v>
      </c>
      <c r="J367" s="6">
        <v>110</v>
      </c>
      <c r="K367" s="6">
        <v>20</v>
      </c>
      <c r="L367" s="6">
        <v>110</v>
      </c>
      <c r="M367" s="6" t="s">
        <v>22</v>
      </c>
      <c r="N367" s="6" t="s">
        <v>287</v>
      </c>
      <c r="O367" s="6" t="s">
        <v>288</v>
      </c>
      <c r="P367" s="6" t="s">
        <v>292</v>
      </c>
      <c r="Q367" s="6"/>
      <c r="R367" s="6"/>
    </row>
    <row r="368" spans="1:18" x14ac:dyDescent="0.25">
      <c r="A368" s="6" t="s">
        <v>0</v>
      </c>
      <c r="B368" s="6" t="s">
        <v>7</v>
      </c>
      <c r="C368" s="6" t="s">
        <v>177</v>
      </c>
      <c r="D368" s="6" t="s">
        <v>178</v>
      </c>
      <c r="E368" s="6" t="s">
        <v>97</v>
      </c>
      <c r="F368" s="6" t="s">
        <v>125</v>
      </c>
      <c r="G368" s="6">
        <v>23</v>
      </c>
      <c r="H368" s="6">
        <v>124</v>
      </c>
      <c r="I368" s="6">
        <v>20</v>
      </c>
      <c r="J368" s="6">
        <v>110</v>
      </c>
      <c r="K368" s="6">
        <v>20</v>
      </c>
      <c r="L368" s="6">
        <v>110</v>
      </c>
      <c r="M368" s="6" t="s">
        <v>21</v>
      </c>
      <c r="N368" s="6" t="s">
        <v>284</v>
      </c>
      <c r="O368" s="6" t="s">
        <v>288</v>
      </c>
      <c r="P368" s="6" t="s">
        <v>295</v>
      </c>
      <c r="Q368" s="6"/>
      <c r="R368" s="6"/>
    </row>
    <row r="369" spans="1:18" x14ac:dyDescent="0.25">
      <c r="A369" s="6" t="s">
        <v>0</v>
      </c>
      <c r="B369" s="6" t="s">
        <v>7</v>
      </c>
      <c r="C369" s="6" t="s">
        <v>177</v>
      </c>
      <c r="D369" s="6" t="s">
        <v>178</v>
      </c>
      <c r="E369" s="6" t="s">
        <v>97</v>
      </c>
      <c r="F369" s="6" t="s">
        <v>125</v>
      </c>
      <c r="G369" s="6">
        <v>23</v>
      </c>
      <c r="H369" s="6">
        <v>124</v>
      </c>
      <c r="I369" s="6">
        <v>20</v>
      </c>
      <c r="J369" s="6">
        <v>110</v>
      </c>
      <c r="K369" s="6">
        <v>20</v>
      </c>
      <c r="L369" s="6">
        <v>110</v>
      </c>
      <c r="M369" s="6" t="s">
        <v>22</v>
      </c>
      <c r="N369" s="6" t="s">
        <v>284</v>
      </c>
      <c r="O369" s="6" t="s">
        <v>288</v>
      </c>
      <c r="P369" s="6" t="s">
        <v>295</v>
      </c>
      <c r="Q369" s="6"/>
      <c r="R369" s="6"/>
    </row>
    <row r="370" spans="1:18" x14ac:dyDescent="0.25">
      <c r="A370" s="6" t="s">
        <v>0</v>
      </c>
      <c r="B370" s="6" t="s">
        <v>7</v>
      </c>
      <c r="C370" s="6" t="s">
        <v>733</v>
      </c>
      <c r="D370" s="6" t="s">
        <v>734</v>
      </c>
      <c r="E370" s="6" t="s">
        <v>97</v>
      </c>
      <c r="F370" s="6" t="s">
        <v>98</v>
      </c>
      <c r="G370" s="6">
        <v>27</v>
      </c>
      <c r="H370" s="6">
        <v>111</v>
      </c>
      <c r="I370" s="6">
        <v>25</v>
      </c>
      <c r="J370" s="6">
        <v>104</v>
      </c>
      <c r="K370" s="6">
        <v>25</v>
      </c>
      <c r="L370" s="6">
        <v>104</v>
      </c>
      <c r="M370" s="6" t="s">
        <v>21</v>
      </c>
      <c r="N370" s="6" t="s">
        <v>287</v>
      </c>
      <c r="O370" s="6" t="s">
        <v>285</v>
      </c>
      <c r="P370" s="6" t="s">
        <v>289</v>
      </c>
      <c r="Q370" s="6"/>
      <c r="R370" s="6"/>
    </row>
    <row r="371" spans="1:18" x14ac:dyDescent="0.25">
      <c r="A371" s="6" t="s">
        <v>0</v>
      </c>
      <c r="B371" s="6" t="s">
        <v>7</v>
      </c>
      <c r="C371" s="6" t="s">
        <v>733</v>
      </c>
      <c r="D371" s="6" t="s">
        <v>734</v>
      </c>
      <c r="E371" s="6" t="s">
        <v>97</v>
      </c>
      <c r="F371" s="6" t="s">
        <v>98</v>
      </c>
      <c r="G371" s="6">
        <v>27</v>
      </c>
      <c r="H371" s="6">
        <v>111</v>
      </c>
      <c r="I371" s="6">
        <v>25</v>
      </c>
      <c r="J371" s="6">
        <v>104</v>
      </c>
      <c r="K371" s="6">
        <v>25</v>
      </c>
      <c r="L371" s="6">
        <v>104</v>
      </c>
      <c r="M371" s="6" t="s">
        <v>22</v>
      </c>
      <c r="N371" s="6" t="s">
        <v>287</v>
      </c>
      <c r="O371" s="6" t="s">
        <v>285</v>
      </c>
      <c r="P371" s="6" t="s">
        <v>289</v>
      </c>
      <c r="Q371" s="6"/>
      <c r="R371" s="6"/>
    </row>
    <row r="372" spans="1:18" x14ac:dyDescent="0.25">
      <c r="A372" s="6" t="s">
        <v>0</v>
      </c>
      <c r="B372" s="6" t="s">
        <v>7</v>
      </c>
      <c r="C372" s="6" t="s">
        <v>733</v>
      </c>
      <c r="D372" s="6" t="s">
        <v>734</v>
      </c>
      <c r="E372" s="6" t="s">
        <v>97</v>
      </c>
      <c r="F372" s="6" t="s">
        <v>98</v>
      </c>
      <c r="G372" s="6">
        <v>27</v>
      </c>
      <c r="H372" s="6">
        <v>111</v>
      </c>
      <c r="I372" s="6">
        <v>25</v>
      </c>
      <c r="J372" s="6">
        <v>104</v>
      </c>
      <c r="K372" s="6">
        <v>25</v>
      </c>
      <c r="L372" s="6">
        <v>104</v>
      </c>
      <c r="M372" s="6" t="s">
        <v>21</v>
      </c>
      <c r="N372" s="6" t="s">
        <v>284</v>
      </c>
      <c r="O372" s="6" t="s">
        <v>285</v>
      </c>
      <c r="P372" s="6" t="s">
        <v>286</v>
      </c>
      <c r="Q372" s="6"/>
      <c r="R372" s="6"/>
    </row>
    <row r="373" spans="1:18" x14ac:dyDescent="0.25">
      <c r="A373" s="6" t="s">
        <v>0</v>
      </c>
      <c r="B373" s="6" t="s">
        <v>7</v>
      </c>
      <c r="C373" s="6" t="s">
        <v>733</v>
      </c>
      <c r="D373" s="6" t="s">
        <v>734</v>
      </c>
      <c r="E373" s="6" t="s">
        <v>97</v>
      </c>
      <c r="F373" s="6" t="s">
        <v>98</v>
      </c>
      <c r="G373" s="6">
        <v>27</v>
      </c>
      <c r="H373" s="6">
        <v>111</v>
      </c>
      <c r="I373" s="6">
        <v>25</v>
      </c>
      <c r="J373" s="6">
        <v>104</v>
      </c>
      <c r="K373" s="6">
        <v>25</v>
      </c>
      <c r="L373" s="6">
        <v>104</v>
      </c>
      <c r="M373" s="6" t="s">
        <v>22</v>
      </c>
      <c r="N373" s="6" t="s">
        <v>284</v>
      </c>
      <c r="O373" s="6" t="s">
        <v>285</v>
      </c>
      <c r="P373" s="6" t="s">
        <v>286</v>
      </c>
      <c r="Q373" s="6"/>
      <c r="R373" s="6"/>
    </row>
    <row r="374" spans="1:18" x14ac:dyDescent="0.25">
      <c r="A374" s="6" t="s">
        <v>0</v>
      </c>
      <c r="B374" s="6" t="s">
        <v>7</v>
      </c>
      <c r="C374" s="6" t="s">
        <v>733</v>
      </c>
      <c r="D374" s="6" t="s">
        <v>734</v>
      </c>
      <c r="E374" s="6" t="s">
        <v>97</v>
      </c>
      <c r="F374" s="6" t="s">
        <v>98</v>
      </c>
      <c r="G374" s="6">
        <v>27</v>
      </c>
      <c r="H374" s="6">
        <v>111</v>
      </c>
      <c r="I374" s="6">
        <v>25</v>
      </c>
      <c r="J374" s="6">
        <v>104</v>
      </c>
      <c r="K374" s="6">
        <v>25</v>
      </c>
      <c r="L374" s="6">
        <v>104</v>
      </c>
      <c r="M374" s="6" t="s">
        <v>21</v>
      </c>
      <c r="N374" s="6" t="s">
        <v>287</v>
      </c>
      <c r="O374" s="6" t="s">
        <v>288</v>
      </c>
      <c r="P374" s="6" t="s">
        <v>289</v>
      </c>
      <c r="Q374" s="6"/>
      <c r="R374" s="6"/>
    </row>
    <row r="375" spans="1:18" x14ac:dyDescent="0.25">
      <c r="A375" s="6" t="s">
        <v>0</v>
      </c>
      <c r="B375" s="6" t="s">
        <v>7</v>
      </c>
      <c r="C375" s="6" t="s">
        <v>733</v>
      </c>
      <c r="D375" s="6" t="s">
        <v>734</v>
      </c>
      <c r="E375" s="6" t="s">
        <v>97</v>
      </c>
      <c r="F375" s="6" t="s">
        <v>98</v>
      </c>
      <c r="G375" s="6">
        <v>27</v>
      </c>
      <c r="H375" s="6">
        <v>111</v>
      </c>
      <c r="I375" s="6">
        <v>25</v>
      </c>
      <c r="J375" s="6">
        <v>104</v>
      </c>
      <c r="K375" s="6">
        <v>25</v>
      </c>
      <c r="L375" s="6">
        <v>104</v>
      </c>
      <c r="M375" s="6" t="s">
        <v>22</v>
      </c>
      <c r="N375" s="6" t="s">
        <v>287</v>
      </c>
      <c r="O375" s="6" t="s">
        <v>288</v>
      </c>
      <c r="P375" s="6" t="s">
        <v>289</v>
      </c>
      <c r="Q375" s="6"/>
      <c r="R375" s="6"/>
    </row>
    <row r="376" spans="1:18" x14ac:dyDescent="0.25">
      <c r="A376" s="6" t="s">
        <v>0</v>
      </c>
      <c r="B376" s="6" t="s">
        <v>7</v>
      </c>
      <c r="C376" s="6" t="s">
        <v>733</v>
      </c>
      <c r="D376" s="6" t="s">
        <v>734</v>
      </c>
      <c r="E376" s="6" t="s">
        <v>97</v>
      </c>
      <c r="F376" s="6" t="s">
        <v>98</v>
      </c>
      <c r="G376" s="6">
        <v>27</v>
      </c>
      <c r="H376" s="6">
        <v>111</v>
      </c>
      <c r="I376" s="6">
        <v>25</v>
      </c>
      <c r="J376" s="6">
        <v>104</v>
      </c>
      <c r="K376" s="6">
        <v>25</v>
      </c>
      <c r="L376" s="6">
        <v>104</v>
      </c>
      <c r="M376" s="6" t="s">
        <v>21</v>
      </c>
      <c r="N376" s="6" t="s">
        <v>284</v>
      </c>
      <c r="O376" s="6" t="s">
        <v>288</v>
      </c>
      <c r="P376" s="6" t="s">
        <v>286</v>
      </c>
      <c r="Q376" s="6"/>
      <c r="R376" s="6"/>
    </row>
    <row r="377" spans="1:18" x14ac:dyDescent="0.25">
      <c r="A377" s="6" t="s">
        <v>0</v>
      </c>
      <c r="B377" s="6" t="s">
        <v>7</v>
      </c>
      <c r="C377" s="6" t="s">
        <v>733</v>
      </c>
      <c r="D377" s="6" t="s">
        <v>734</v>
      </c>
      <c r="E377" s="6" t="s">
        <v>97</v>
      </c>
      <c r="F377" s="6" t="s">
        <v>98</v>
      </c>
      <c r="G377" s="6">
        <v>27</v>
      </c>
      <c r="H377" s="6">
        <v>111</v>
      </c>
      <c r="I377" s="6">
        <v>25</v>
      </c>
      <c r="J377" s="6">
        <v>104</v>
      </c>
      <c r="K377" s="6">
        <v>25</v>
      </c>
      <c r="L377" s="6">
        <v>104</v>
      </c>
      <c r="M377" s="6" t="s">
        <v>22</v>
      </c>
      <c r="N377" s="6" t="s">
        <v>284</v>
      </c>
      <c r="O377" s="6" t="s">
        <v>288</v>
      </c>
      <c r="P377" s="6" t="s">
        <v>295</v>
      </c>
      <c r="Q377" s="6"/>
      <c r="R377" s="6"/>
    </row>
    <row r="378" spans="1:18" x14ac:dyDescent="0.25">
      <c r="A378" s="6" t="s">
        <v>0</v>
      </c>
      <c r="B378" s="6" t="s">
        <v>8</v>
      </c>
      <c r="C378" s="6" t="s">
        <v>121</v>
      </c>
      <c r="D378" s="6" t="s">
        <v>122</v>
      </c>
      <c r="E378" s="6" t="s">
        <v>97</v>
      </c>
      <c r="F378" s="6" t="s">
        <v>98</v>
      </c>
      <c r="G378" s="6">
        <v>413</v>
      </c>
      <c r="H378" s="6">
        <v>1835</v>
      </c>
      <c r="I378" s="6">
        <v>407</v>
      </c>
      <c r="J378" s="6">
        <v>1858</v>
      </c>
      <c r="K378" s="6">
        <v>407</v>
      </c>
      <c r="L378" s="6">
        <v>1858</v>
      </c>
      <c r="M378" s="6" t="s">
        <v>21</v>
      </c>
      <c r="N378" s="6" t="s">
        <v>287</v>
      </c>
      <c r="O378" s="6" t="s">
        <v>285</v>
      </c>
      <c r="P378" s="6" t="s">
        <v>286</v>
      </c>
      <c r="Q378" s="6"/>
      <c r="R378" s="6"/>
    </row>
    <row r="379" spans="1:18" x14ac:dyDescent="0.25">
      <c r="A379" s="6" t="s">
        <v>0</v>
      </c>
      <c r="B379" s="6" t="s">
        <v>8</v>
      </c>
      <c r="C379" s="6" t="s">
        <v>121</v>
      </c>
      <c r="D379" s="6" t="s">
        <v>122</v>
      </c>
      <c r="E379" s="6" t="s">
        <v>97</v>
      </c>
      <c r="F379" s="6" t="s">
        <v>98</v>
      </c>
      <c r="G379" s="6">
        <v>413</v>
      </c>
      <c r="H379" s="6">
        <v>1835</v>
      </c>
      <c r="I379" s="6">
        <v>407</v>
      </c>
      <c r="J379" s="6">
        <v>1858</v>
      </c>
      <c r="K379" s="6">
        <v>407</v>
      </c>
      <c r="L379" s="6">
        <v>1858</v>
      </c>
      <c r="M379" s="6" t="s">
        <v>22</v>
      </c>
      <c r="N379" s="6" t="s">
        <v>287</v>
      </c>
      <c r="O379" s="6" t="s">
        <v>285</v>
      </c>
      <c r="P379" s="6" t="s">
        <v>289</v>
      </c>
      <c r="Q379" s="6"/>
      <c r="R379" s="6"/>
    </row>
    <row r="380" spans="1:18" x14ac:dyDescent="0.25">
      <c r="A380" s="6" t="s">
        <v>0</v>
      </c>
      <c r="B380" s="6" t="s">
        <v>8</v>
      </c>
      <c r="C380" s="6" t="s">
        <v>121</v>
      </c>
      <c r="D380" s="6" t="s">
        <v>122</v>
      </c>
      <c r="E380" s="6" t="s">
        <v>97</v>
      </c>
      <c r="F380" s="6" t="s">
        <v>98</v>
      </c>
      <c r="G380" s="6">
        <v>413</v>
      </c>
      <c r="H380" s="6">
        <v>1835</v>
      </c>
      <c r="I380" s="6">
        <v>407</v>
      </c>
      <c r="J380" s="6">
        <v>1858</v>
      </c>
      <c r="K380" s="6">
        <v>407</v>
      </c>
      <c r="L380" s="6">
        <v>1858</v>
      </c>
      <c r="M380" s="6" t="s">
        <v>21</v>
      </c>
      <c r="N380" s="6" t="s">
        <v>284</v>
      </c>
      <c r="O380" s="6" t="s">
        <v>285</v>
      </c>
      <c r="P380" s="6" t="s">
        <v>292</v>
      </c>
      <c r="Q380" s="6"/>
      <c r="R380" s="6"/>
    </row>
    <row r="381" spans="1:18" x14ac:dyDescent="0.25">
      <c r="A381" s="6" t="s">
        <v>0</v>
      </c>
      <c r="B381" s="6" t="s">
        <v>8</v>
      </c>
      <c r="C381" s="6" t="s">
        <v>121</v>
      </c>
      <c r="D381" s="6" t="s">
        <v>122</v>
      </c>
      <c r="E381" s="6" t="s">
        <v>97</v>
      </c>
      <c r="F381" s="6" t="s">
        <v>98</v>
      </c>
      <c r="G381" s="6">
        <v>413</v>
      </c>
      <c r="H381" s="6">
        <v>1835</v>
      </c>
      <c r="I381" s="6">
        <v>407</v>
      </c>
      <c r="J381" s="6">
        <v>1858</v>
      </c>
      <c r="K381" s="6">
        <v>407</v>
      </c>
      <c r="L381" s="6">
        <v>1858</v>
      </c>
      <c r="M381" s="6" t="s">
        <v>22</v>
      </c>
      <c r="N381" s="6" t="s">
        <v>284</v>
      </c>
      <c r="O381" s="6" t="s">
        <v>285</v>
      </c>
      <c r="P381" s="6" t="s">
        <v>286</v>
      </c>
      <c r="Q381" s="6"/>
      <c r="R381" s="6"/>
    </row>
    <row r="382" spans="1:18" x14ac:dyDescent="0.25">
      <c r="A382" s="6" t="s">
        <v>0</v>
      </c>
      <c r="B382" s="6" t="s">
        <v>8</v>
      </c>
      <c r="C382" s="6" t="s">
        <v>121</v>
      </c>
      <c r="D382" s="6" t="s">
        <v>122</v>
      </c>
      <c r="E382" s="6" t="s">
        <v>97</v>
      </c>
      <c r="F382" s="6" t="s">
        <v>98</v>
      </c>
      <c r="G382" s="6">
        <v>413</v>
      </c>
      <c r="H382" s="6">
        <v>1835</v>
      </c>
      <c r="I382" s="6">
        <v>407</v>
      </c>
      <c r="J382" s="6">
        <v>1858</v>
      </c>
      <c r="K382" s="6">
        <v>407</v>
      </c>
      <c r="L382" s="6">
        <v>1858</v>
      </c>
      <c r="M382" s="6" t="s">
        <v>21</v>
      </c>
      <c r="N382" s="6" t="s">
        <v>287</v>
      </c>
      <c r="O382" s="6" t="s">
        <v>288</v>
      </c>
      <c r="P382" s="6" t="s">
        <v>289</v>
      </c>
      <c r="Q382" s="6"/>
      <c r="R382" s="6"/>
    </row>
    <row r="383" spans="1:18" x14ac:dyDescent="0.25">
      <c r="A383" s="6" t="s">
        <v>0</v>
      </c>
      <c r="B383" s="6" t="s">
        <v>8</v>
      </c>
      <c r="C383" s="6" t="s">
        <v>121</v>
      </c>
      <c r="D383" s="6" t="s">
        <v>122</v>
      </c>
      <c r="E383" s="6" t="s">
        <v>97</v>
      </c>
      <c r="F383" s="6" t="s">
        <v>98</v>
      </c>
      <c r="G383" s="6">
        <v>413</v>
      </c>
      <c r="H383" s="6">
        <v>1835</v>
      </c>
      <c r="I383" s="6">
        <v>407</v>
      </c>
      <c r="J383" s="6">
        <v>1858</v>
      </c>
      <c r="K383" s="6">
        <v>407</v>
      </c>
      <c r="L383" s="6">
        <v>1858</v>
      </c>
      <c r="M383" s="6" t="s">
        <v>22</v>
      </c>
      <c r="N383" s="6" t="s">
        <v>287</v>
      </c>
      <c r="O383" s="6" t="s">
        <v>288</v>
      </c>
      <c r="P383" s="6" t="s">
        <v>289</v>
      </c>
      <c r="Q383" s="6"/>
      <c r="R383" s="6"/>
    </row>
    <row r="384" spans="1:18" x14ac:dyDescent="0.25">
      <c r="A384" s="6" t="s">
        <v>0</v>
      </c>
      <c r="B384" s="6" t="s">
        <v>8</v>
      </c>
      <c r="C384" s="6" t="s">
        <v>121</v>
      </c>
      <c r="D384" s="6" t="s">
        <v>122</v>
      </c>
      <c r="E384" s="6" t="s">
        <v>97</v>
      </c>
      <c r="F384" s="6" t="s">
        <v>98</v>
      </c>
      <c r="G384" s="6">
        <v>413</v>
      </c>
      <c r="H384" s="6">
        <v>1835</v>
      </c>
      <c r="I384" s="6">
        <v>407</v>
      </c>
      <c r="J384" s="6">
        <v>1858</v>
      </c>
      <c r="K384" s="6">
        <v>407</v>
      </c>
      <c r="L384" s="6">
        <v>1858</v>
      </c>
      <c r="M384" s="6" t="s">
        <v>21</v>
      </c>
      <c r="N384" s="6" t="s">
        <v>284</v>
      </c>
      <c r="O384" s="6" t="s">
        <v>288</v>
      </c>
      <c r="P384" s="6" t="s">
        <v>286</v>
      </c>
      <c r="Q384" s="6"/>
      <c r="R384" s="6"/>
    </row>
    <row r="385" spans="1:18" x14ac:dyDescent="0.25">
      <c r="A385" s="6" t="s">
        <v>0</v>
      </c>
      <c r="B385" s="6" t="s">
        <v>8</v>
      </c>
      <c r="C385" s="6" t="s">
        <v>121</v>
      </c>
      <c r="D385" s="6" t="s">
        <v>122</v>
      </c>
      <c r="E385" s="6" t="s">
        <v>97</v>
      </c>
      <c r="F385" s="6" t="s">
        <v>98</v>
      </c>
      <c r="G385" s="6">
        <v>413</v>
      </c>
      <c r="H385" s="6">
        <v>1835</v>
      </c>
      <c r="I385" s="6">
        <v>407</v>
      </c>
      <c r="J385" s="6">
        <v>1858</v>
      </c>
      <c r="K385" s="6">
        <v>407</v>
      </c>
      <c r="L385" s="6">
        <v>1858</v>
      </c>
      <c r="M385" s="6" t="s">
        <v>22</v>
      </c>
      <c r="N385" s="6" t="s">
        <v>284</v>
      </c>
      <c r="O385" s="6" t="s">
        <v>288</v>
      </c>
      <c r="P385" s="6" t="s">
        <v>286</v>
      </c>
      <c r="Q385" s="6"/>
      <c r="R385" s="6"/>
    </row>
    <row r="386" spans="1:18" x14ac:dyDescent="0.25">
      <c r="A386" s="6" t="s">
        <v>0</v>
      </c>
      <c r="B386" s="6" t="s">
        <v>8</v>
      </c>
      <c r="C386" s="6" t="s">
        <v>750</v>
      </c>
      <c r="D386" s="6" t="s">
        <v>751</v>
      </c>
      <c r="E386" s="6" t="s">
        <v>97</v>
      </c>
      <c r="F386" s="6" t="s">
        <v>98</v>
      </c>
      <c r="G386" s="6">
        <v>3</v>
      </c>
      <c r="H386" s="6">
        <v>13</v>
      </c>
      <c r="I386" s="6">
        <v>3</v>
      </c>
      <c r="J386" s="6">
        <v>13</v>
      </c>
      <c r="K386" s="6">
        <v>3</v>
      </c>
      <c r="L386" s="6">
        <v>13</v>
      </c>
      <c r="M386" s="6" t="s">
        <v>21</v>
      </c>
      <c r="N386" s="6" t="s">
        <v>287</v>
      </c>
      <c r="O386" s="6" t="s">
        <v>285</v>
      </c>
      <c r="P386" s="6" t="s">
        <v>289</v>
      </c>
      <c r="Q386" s="6"/>
      <c r="R386" s="6"/>
    </row>
    <row r="387" spans="1:18" x14ac:dyDescent="0.25">
      <c r="A387" s="6" t="s">
        <v>0</v>
      </c>
      <c r="B387" s="6" t="s">
        <v>8</v>
      </c>
      <c r="C387" s="6" t="s">
        <v>750</v>
      </c>
      <c r="D387" s="6" t="s">
        <v>751</v>
      </c>
      <c r="E387" s="6" t="s">
        <v>97</v>
      </c>
      <c r="F387" s="6" t="s">
        <v>98</v>
      </c>
      <c r="G387" s="6">
        <v>3</v>
      </c>
      <c r="H387" s="6">
        <v>13</v>
      </c>
      <c r="I387" s="6">
        <v>3</v>
      </c>
      <c r="J387" s="6">
        <v>13</v>
      </c>
      <c r="K387" s="6">
        <v>3</v>
      </c>
      <c r="L387" s="6">
        <v>13</v>
      </c>
      <c r="M387" s="6" t="s">
        <v>22</v>
      </c>
      <c r="N387" s="6" t="s">
        <v>287</v>
      </c>
      <c r="O387" s="6" t="s">
        <v>285</v>
      </c>
      <c r="P387" s="6" t="s">
        <v>286</v>
      </c>
      <c r="Q387" s="6"/>
      <c r="R387" s="6"/>
    </row>
    <row r="388" spans="1:18" x14ac:dyDescent="0.25">
      <c r="A388" s="6" t="s">
        <v>0</v>
      </c>
      <c r="B388" s="6" t="s">
        <v>8</v>
      </c>
      <c r="C388" s="6" t="s">
        <v>750</v>
      </c>
      <c r="D388" s="6" t="s">
        <v>751</v>
      </c>
      <c r="E388" s="6" t="s">
        <v>97</v>
      </c>
      <c r="F388" s="6" t="s">
        <v>98</v>
      </c>
      <c r="G388" s="6">
        <v>3</v>
      </c>
      <c r="H388" s="6">
        <v>13</v>
      </c>
      <c r="I388" s="6">
        <v>3</v>
      </c>
      <c r="J388" s="6">
        <v>13</v>
      </c>
      <c r="K388" s="6">
        <v>3</v>
      </c>
      <c r="L388" s="6">
        <v>13</v>
      </c>
      <c r="M388" s="6" t="s">
        <v>21</v>
      </c>
      <c r="N388" s="6" t="s">
        <v>284</v>
      </c>
      <c r="O388" s="6" t="s">
        <v>285</v>
      </c>
      <c r="P388" s="6" t="s">
        <v>296</v>
      </c>
      <c r="Q388" s="6"/>
      <c r="R388" s="6"/>
    </row>
    <row r="389" spans="1:18" x14ac:dyDescent="0.25">
      <c r="A389" s="6" t="s">
        <v>0</v>
      </c>
      <c r="B389" s="6" t="s">
        <v>8</v>
      </c>
      <c r="C389" s="6" t="s">
        <v>750</v>
      </c>
      <c r="D389" s="6" t="s">
        <v>751</v>
      </c>
      <c r="E389" s="6" t="s">
        <v>97</v>
      </c>
      <c r="F389" s="6" t="s">
        <v>98</v>
      </c>
      <c r="G389" s="6">
        <v>3</v>
      </c>
      <c r="H389" s="6">
        <v>13</v>
      </c>
      <c r="I389" s="6">
        <v>3</v>
      </c>
      <c r="J389" s="6">
        <v>13</v>
      </c>
      <c r="K389" s="6">
        <v>3</v>
      </c>
      <c r="L389" s="6">
        <v>13</v>
      </c>
      <c r="M389" s="6" t="s">
        <v>22</v>
      </c>
      <c r="N389" s="6" t="s">
        <v>284</v>
      </c>
      <c r="O389" s="6" t="s">
        <v>285</v>
      </c>
      <c r="P389" s="6" t="s">
        <v>294</v>
      </c>
      <c r="Q389" s="6"/>
      <c r="R389" s="6"/>
    </row>
    <row r="390" spans="1:18" x14ac:dyDescent="0.25">
      <c r="A390" s="6" t="s">
        <v>0</v>
      </c>
      <c r="B390" s="6" t="s">
        <v>8</v>
      </c>
      <c r="C390" s="6" t="s">
        <v>750</v>
      </c>
      <c r="D390" s="6" t="s">
        <v>751</v>
      </c>
      <c r="E390" s="6" t="s">
        <v>97</v>
      </c>
      <c r="F390" s="6" t="s">
        <v>98</v>
      </c>
      <c r="G390" s="6">
        <v>3</v>
      </c>
      <c r="H390" s="6">
        <v>13</v>
      </c>
      <c r="I390" s="6">
        <v>3</v>
      </c>
      <c r="J390" s="6">
        <v>13</v>
      </c>
      <c r="K390" s="6">
        <v>3</v>
      </c>
      <c r="L390" s="6">
        <v>13</v>
      </c>
      <c r="M390" s="6" t="s">
        <v>21</v>
      </c>
      <c r="N390" s="6" t="s">
        <v>287</v>
      </c>
      <c r="O390" s="6" t="s">
        <v>288</v>
      </c>
      <c r="P390" s="6" t="s">
        <v>289</v>
      </c>
      <c r="Q390" s="6"/>
      <c r="R390" s="6"/>
    </row>
    <row r="391" spans="1:18" x14ac:dyDescent="0.25">
      <c r="A391" s="6" t="s">
        <v>0</v>
      </c>
      <c r="B391" s="6" t="s">
        <v>8</v>
      </c>
      <c r="C391" s="6" t="s">
        <v>750</v>
      </c>
      <c r="D391" s="6" t="s">
        <v>751</v>
      </c>
      <c r="E391" s="6" t="s">
        <v>97</v>
      </c>
      <c r="F391" s="6" t="s">
        <v>98</v>
      </c>
      <c r="G391" s="6">
        <v>3</v>
      </c>
      <c r="H391" s="6">
        <v>13</v>
      </c>
      <c r="I391" s="6">
        <v>3</v>
      </c>
      <c r="J391" s="6">
        <v>13</v>
      </c>
      <c r="K391" s="6">
        <v>3</v>
      </c>
      <c r="L391" s="6">
        <v>13</v>
      </c>
      <c r="M391" s="6" t="s">
        <v>22</v>
      </c>
      <c r="N391" s="6" t="s">
        <v>287</v>
      </c>
      <c r="O391" s="6" t="s">
        <v>288</v>
      </c>
      <c r="P391" s="6" t="s">
        <v>289</v>
      </c>
      <c r="Q391" s="6"/>
      <c r="R391" s="6"/>
    </row>
    <row r="392" spans="1:18" x14ac:dyDescent="0.25">
      <c r="A392" s="6" t="s">
        <v>0</v>
      </c>
      <c r="B392" s="6" t="s">
        <v>8</v>
      </c>
      <c r="C392" s="6" t="s">
        <v>750</v>
      </c>
      <c r="D392" s="6" t="s">
        <v>751</v>
      </c>
      <c r="E392" s="6" t="s">
        <v>97</v>
      </c>
      <c r="F392" s="6" t="s">
        <v>98</v>
      </c>
      <c r="G392" s="6">
        <v>3</v>
      </c>
      <c r="H392" s="6">
        <v>13</v>
      </c>
      <c r="I392" s="6">
        <v>3</v>
      </c>
      <c r="J392" s="6">
        <v>13</v>
      </c>
      <c r="K392" s="6">
        <v>3</v>
      </c>
      <c r="L392" s="6">
        <v>13</v>
      </c>
      <c r="M392" s="6" t="s">
        <v>21</v>
      </c>
      <c r="N392" s="6" t="s">
        <v>284</v>
      </c>
      <c r="O392" s="6" t="s">
        <v>288</v>
      </c>
      <c r="P392" s="6" t="s">
        <v>286</v>
      </c>
      <c r="Q392" s="6"/>
      <c r="R392" s="6"/>
    </row>
    <row r="393" spans="1:18" x14ac:dyDescent="0.25">
      <c r="A393" s="6" t="s">
        <v>0</v>
      </c>
      <c r="B393" s="6" t="s">
        <v>8</v>
      </c>
      <c r="C393" s="6" t="s">
        <v>750</v>
      </c>
      <c r="D393" s="6" t="s">
        <v>751</v>
      </c>
      <c r="E393" s="6" t="s">
        <v>97</v>
      </c>
      <c r="F393" s="6" t="s">
        <v>98</v>
      </c>
      <c r="G393" s="6">
        <v>3</v>
      </c>
      <c r="H393" s="6">
        <v>13</v>
      </c>
      <c r="I393" s="6">
        <v>3</v>
      </c>
      <c r="J393" s="6">
        <v>13</v>
      </c>
      <c r="K393" s="6">
        <v>3</v>
      </c>
      <c r="L393" s="6">
        <v>13</v>
      </c>
      <c r="M393" s="6" t="s">
        <v>22</v>
      </c>
      <c r="N393" s="6" t="s">
        <v>284</v>
      </c>
      <c r="O393" s="6" t="s">
        <v>288</v>
      </c>
      <c r="P393" s="6" t="s">
        <v>286</v>
      </c>
      <c r="Q393" s="6"/>
      <c r="R393" s="6"/>
    </row>
    <row r="394" spans="1:18" x14ac:dyDescent="0.25">
      <c r="A394" s="6" t="s">
        <v>0</v>
      </c>
      <c r="B394" s="6" t="s">
        <v>8</v>
      </c>
      <c r="C394" s="6" t="s">
        <v>752</v>
      </c>
      <c r="D394" s="6" t="s">
        <v>753</v>
      </c>
      <c r="E394" s="6" t="s">
        <v>97</v>
      </c>
      <c r="F394" s="6" t="s">
        <v>98</v>
      </c>
      <c r="G394" s="6">
        <v>25</v>
      </c>
      <c r="H394" s="6">
        <v>92</v>
      </c>
      <c r="I394" s="6">
        <v>24</v>
      </c>
      <c r="J394" s="6">
        <v>89</v>
      </c>
      <c r="K394" s="6">
        <v>24</v>
      </c>
      <c r="L394" s="6">
        <v>89</v>
      </c>
      <c r="M394" s="6" t="s">
        <v>21</v>
      </c>
      <c r="N394" s="6" t="s">
        <v>287</v>
      </c>
      <c r="O394" s="6" t="s">
        <v>285</v>
      </c>
      <c r="P394" s="6" t="s">
        <v>289</v>
      </c>
      <c r="Q394" s="6"/>
      <c r="R394" s="6"/>
    </row>
    <row r="395" spans="1:18" x14ac:dyDescent="0.25">
      <c r="A395" s="6" t="s">
        <v>0</v>
      </c>
      <c r="B395" s="6" t="s">
        <v>8</v>
      </c>
      <c r="C395" s="6" t="s">
        <v>752</v>
      </c>
      <c r="D395" s="6" t="s">
        <v>753</v>
      </c>
      <c r="E395" s="6" t="s">
        <v>97</v>
      </c>
      <c r="F395" s="6" t="s">
        <v>98</v>
      </c>
      <c r="G395" s="6">
        <v>25</v>
      </c>
      <c r="H395" s="6">
        <v>92</v>
      </c>
      <c r="I395" s="6">
        <v>24</v>
      </c>
      <c r="J395" s="6">
        <v>89</v>
      </c>
      <c r="K395" s="6">
        <v>24</v>
      </c>
      <c r="L395" s="6">
        <v>89</v>
      </c>
      <c r="M395" s="6" t="s">
        <v>22</v>
      </c>
      <c r="N395" s="6" t="s">
        <v>287</v>
      </c>
      <c r="O395" s="6" t="s">
        <v>285</v>
      </c>
      <c r="P395" s="6" t="s">
        <v>289</v>
      </c>
      <c r="Q395" s="6"/>
      <c r="R395" s="6"/>
    </row>
    <row r="396" spans="1:18" x14ac:dyDescent="0.25">
      <c r="A396" s="6" t="s">
        <v>0</v>
      </c>
      <c r="B396" s="6" t="s">
        <v>8</v>
      </c>
      <c r="C396" s="6" t="s">
        <v>752</v>
      </c>
      <c r="D396" s="6" t="s">
        <v>753</v>
      </c>
      <c r="E396" s="6" t="s">
        <v>97</v>
      </c>
      <c r="F396" s="6" t="s">
        <v>98</v>
      </c>
      <c r="G396" s="6">
        <v>25</v>
      </c>
      <c r="H396" s="6">
        <v>92</v>
      </c>
      <c r="I396" s="6">
        <v>24</v>
      </c>
      <c r="J396" s="6">
        <v>89</v>
      </c>
      <c r="K396" s="6">
        <v>24</v>
      </c>
      <c r="L396" s="6">
        <v>89</v>
      </c>
      <c r="M396" s="6" t="s">
        <v>21</v>
      </c>
      <c r="N396" s="6" t="s">
        <v>284</v>
      </c>
      <c r="O396" s="6" t="s">
        <v>285</v>
      </c>
      <c r="P396" s="6" t="s">
        <v>290</v>
      </c>
      <c r="Q396" s="6"/>
      <c r="R396" s="6"/>
    </row>
    <row r="397" spans="1:18" x14ac:dyDescent="0.25">
      <c r="A397" s="6" t="s">
        <v>0</v>
      </c>
      <c r="B397" s="6" t="s">
        <v>8</v>
      </c>
      <c r="C397" s="6" t="s">
        <v>752</v>
      </c>
      <c r="D397" s="6" t="s">
        <v>753</v>
      </c>
      <c r="E397" s="6" t="s">
        <v>97</v>
      </c>
      <c r="F397" s="6" t="s">
        <v>98</v>
      </c>
      <c r="G397" s="6">
        <v>25</v>
      </c>
      <c r="H397" s="6">
        <v>92</v>
      </c>
      <c r="I397" s="6">
        <v>24</v>
      </c>
      <c r="J397" s="6">
        <v>89</v>
      </c>
      <c r="K397" s="6">
        <v>24</v>
      </c>
      <c r="L397" s="6">
        <v>89</v>
      </c>
      <c r="M397" s="6" t="s">
        <v>22</v>
      </c>
      <c r="N397" s="6" t="s">
        <v>284</v>
      </c>
      <c r="O397" s="6" t="s">
        <v>285</v>
      </c>
      <c r="P397" s="6" t="s">
        <v>286</v>
      </c>
      <c r="Q397" s="6"/>
      <c r="R397" s="6"/>
    </row>
    <row r="398" spans="1:18" x14ac:dyDescent="0.25">
      <c r="A398" s="6" t="s">
        <v>0</v>
      </c>
      <c r="B398" s="6" t="s">
        <v>8</v>
      </c>
      <c r="C398" s="6" t="s">
        <v>752</v>
      </c>
      <c r="D398" s="6" t="s">
        <v>753</v>
      </c>
      <c r="E398" s="6" t="s">
        <v>97</v>
      </c>
      <c r="F398" s="6" t="s">
        <v>98</v>
      </c>
      <c r="G398" s="6">
        <v>25</v>
      </c>
      <c r="H398" s="6">
        <v>92</v>
      </c>
      <c r="I398" s="6">
        <v>24</v>
      </c>
      <c r="J398" s="6">
        <v>89</v>
      </c>
      <c r="K398" s="6">
        <v>24</v>
      </c>
      <c r="L398" s="6">
        <v>89</v>
      </c>
      <c r="M398" s="6" t="s">
        <v>21</v>
      </c>
      <c r="N398" s="6" t="s">
        <v>287</v>
      </c>
      <c r="O398" s="6" t="s">
        <v>288</v>
      </c>
      <c r="P398" s="6" t="s">
        <v>289</v>
      </c>
      <c r="Q398" s="6"/>
      <c r="R398" s="6"/>
    </row>
    <row r="399" spans="1:18" x14ac:dyDescent="0.25">
      <c r="A399" s="6" t="s">
        <v>0</v>
      </c>
      <c r="B399" s="6" t="s">
        <v>8</v>
      </c>
      <c r="C399" s="6" t="s">
        <v>752</v>
      </c>
      <c r="D399" s="6" t="s">
        <v>753</v>
      </c>
      <c r="E399" s="6" t="s">
        <v>97</v>
      </c>
      <c r="F399" s="6" t="s">
        <v>98</v>
      </c>
      <c r="G399" s="6">
        <v>25</v>
      </c>
      <c r="H399" s="6">
        <v>92</v>
      </c>
      <c r="I399" s="6">
        <v>24</v>
      </c>
      <c r="J399" s="6">
        <v>89</v>
      </c>
      <c r="K399" s="6">
        <v>24</v>
      </c>
      <c r="L399" s="6">
        <v>89</v>
      </c>
      <c r="M399" s="6" t="s">
        <v>22</v>
      </c>
      <c r="N399" s="6" t="s">
        <v>287</v>
      </c>
      <c r="O399" s="6" t="s">
        <v>288</v>
      </c>
      <c r="P399" s="6" t="s">
        <v>289</v>
      </c>
      <c r="Q399" s="6"/>
      <c r="R399" s="6"/>
    </row>
    <row r="400" spans="1:18" x14ac:dyDescent="0.25">
      <c r="A400" s="6" t="s">
        <v>0</v>
      </c>
      <c r="B400" s="6" t="s">
        <v>8</v>
      </c>
      <c r="C400" s="6" t="s">
        <v>752</v>
      </c>
      <c r="D400" s="6" t="s">
        <v>753</v>
      </c>
      <c r="E400" s="6" t="s">
        <v>97</v>
      </c>
      <c r="F400" s="6" t="s">
        <v>98</v>
      </c>
      <c r="G400" s="6">
        <v>25</v>
      </c>
      <c r="H400" s="6">
        <v>92</v>
      </c>
      <c r="I400" s="6">
        <v>24</v>
      </c>
      <c r="J400" s="6">
        <v>89</v>
      </c>
      <c r="K400" s="6">
        <v>24</v>
      </c>
      <c r="L400" s="6">
        <v>89</v>
      </c>
      <c r="M400" s="6" t="s">
        <v>21</v>
      </c>
      <c r="N400" s="6" t="s">
        <v>284</v>
      </c>
      <c r="O400" s="6" t="s">
        <v>288</v>
      </c>
      <c r="P400" s="6" t="s">
        <v>290</v>
      </c>
      <c r="Q400" s="6"/>
      <c r="R400" s="6"/>
    </row>
    <row r="401" spans="1:18" x14ac:dyDescent="0.25">
      <c r="A401" s="6" t="s">
        <v>0</v>
      </c>
      <c r="B401" s="6" t="s">
        <v>8</v>
      </c>
      <c r="C401" s="6" t="s">
        <v>752</v>
      </c>
      <c r="D401" s="6" t="s">
        <v>753</v>
      </c>
      <c r="E401" s="6" t="s">
        <v>97</v>
      </c>
      <c r="F401" s="6" t="s">
        <v>98</v>
      </c>
      <c r="G401" s="6">
        <v>25</v>
      </c>
      <c r="H401" s="6">
        <v>92</v>
      </c>
      <c r="I401" s="6">
        <v>24</v>
      </c>
      <c r="J401" s="6">
        <v>89</v>
      </c>
      <c r="K401" s="6">
        <v>24</v>
      </c>
      <c r="L401" s="6">
        <v>89</v>
      </c>
      <c r="M401" s="6" t="s">
        <v>22</v>
      </c>
      <c r="N401" s="6" t="s">
        <v>284</v>
      </c>
      <c r="O401" s="6" t="s">
        <v>288</v>
      </c>
      <c r="P401" s="6" t="s">
        <v>290</v>
      </c>
      <c r="Q401" s="6"/>
      <c r="R401" s="6"/>
    </row>
    <row r="402" spans="1:18" x14ac:dyDescent="0.25">
      <c r="A402" s="6" t="s">
        <v>0</v>
      </c>
      <c r="B402" s="6" t="s">
        <v>8</v>
      </c>
      <c r="C402" s="6" t="s">
        <v>828</v>
      </c>
      <c r="D402" s="6" t="s">
        <v>829</v>
      </c>
      <c r="E402" s="6" t="s">
        <v>97</v>
      </c>
      <c r="F402" s="6" t="s">
        <v>98</v>
      </c>
      <c r="G402" s="6">
        <v>265</v>
      </c>
      <c r="H402" s="6">
        <v>1084</v>
      </c>
      <c r="I402" s="6">
        <v>260</v>
      </c>
      <c r="J402" s="6">
        <v>1140</v>
      </c>
      <c r="K402" s="6">
        <v>260</v>
      </c>
      <c r="L402" s="6">
        <v>1140</v>
      </c>
      <c r="M402" s="6" t="s">
        <v>21</v>
      </c>
      <c r="N402" s="6" t="s">
        <v>287</v>
      </c>
      <c r="O402" s="6" t="s">
        <v>285</v>
      </c>
      <c r="P402" s="6" t="s">
        <v>286</v>
      </c>
      <c r="Q402" s="6"/>
      <c r="R402" s="6"/>
    </row>
    <row r="403" spans="1:18" x14ac:dyDescent="0.25">
      <c r="A403" s="6" t="s">
        <v>0</v>
      </c>
      <c r="B403" s="6" t="s">
        <v>8</v>
      </c>
      <c r="C403" s="6" t="s">
        <v>828</v>
      </c>
      <c r="D403" s="6" t="s">
        <v>829</v>
      </c>
      <c r="E403" s="6" t="s">
        <v>97</v>
      </c>
      <c r="F403" s="6" t="s">
        <v>98</v>
      </c>
      <c r="G403" s="6">
        <v>265</v>
      </c>
      <c r="H403" s="6">
        <v>1084</v>
      </c>
      <c r="I403" s="6">
        <v>260</v>
      </c>
      <c r="J403" s="6">
        <v>1140</v>
      </c>
      <c r="K403" s="6">
        <v>260</v>
      </c>
      <c r="L403" s="6">
        <v>1140</v>
      </c>
      <c r="M403" s="6" t="s">
        <v>22</v>
      </c>
      <c r="N403" s="6" t="s">
        <v>287</v>
      </c>
      <c r="O403" s="6" t="s">
        <v>285</v>
      </c>
      <c r="P403" s="6" t="s">
        <v>289</v>
      </c>
      <c r="Q403" s="6"/>
      <c r="R403" s="6"/>
    </row>
    <row r="404" spans="1:18" x14ac:dyDescent="0.25">
      <c r="A404" s="6" t="s">
        <v>0</v>
      </c>
      <c r="B404" s="6" t="s">
        <v>8</v>
      </c>
      <c r="C404" s="6" t="s">
        <v>828</v>
      </c>
      <c r="D404" s="6" t="s">
        <v>829</v>
      </c>
      <c r="E404" s="6" t="s">
        <v>97</v>
      </c>
      <c r="F404" s="6" t="s">
        <v>98</v>
      </c>
      <c r="G404" s="6">
        <v>265</v>
      </c>
      <c r="H404" s="6">
        <v>1084</v>
      </c>
      <c r="I404" s="6">
        <v>260</v>
      </c>
      <c r="J404" s="6">
        <v>1140</v>
      </c>
      <c r="K404" s="6">
        <v>260</v>
      </c>
      <c r="L404" s="6">
        <v>1140</v>
      </c>
      <c r="M404" s="6" t="s">
        <v>21</v>
      </c>
      <c r="N404" s="6" t="s">
        <v>284</v>
      </c>
      <c r="O404" s="6" t="s">
        <v>285</v>
      </c>
      <c r="P404" s="6" t="s">
        <v>289</v>
      </c>
      <c r="Q404" s="6"/>
      <c r="R404" s="6"/>
    </row>
    <row r="405" spans="1:18" x14ac:dyDescent="0.25">
      <c r="A405" s="6" t="s">
        <v>0</v>
      </c>
      <c r="B405" s="6" t="s">
        <v>8</v>
      </c>
      <c r="C405" s="6" t="s">
        <v>828</v>
      </c>
      <c r="D405" s="6" t="s">
        <v>829</v>
      </c>
      <c r="E405" s="6" t="s">
        <v>97</v>
      </c>
      <c r="F405" s="6" t="s">
        <v>98</v>
      </c>
      <c r="G405" s="6">
        <v>265</v>
      </c>
      <c r="H405" s="6">
        <v>1084</v>
      </c>
      <c r="I405" s="6">
        <v>260</v>
      </c>
      <c r="J405" s="6">
        <v>1140</v>
      </c>
      <c r="K405" s="6">
        <v>260</v>
      </c>
      <c r="L405" s="6">
        <v>1140</v>
      </c>
      <c r="M405" s="6" t="s">
        <v>22</v>
      </c>
      <c r="N405" s="6" t="s">
        <v>284</v>
      </c>
      <c r="O405" s="6" t="s">
        <v>285</v>
      </c>
      <c r="P405" s="6" t="s">
        <v>295</v>
      </c>
      <c r="Q405" s="6"/>
      <c r="R405" s="6"/>
    </row>
    <row r="406" spans="1:18" x14ac:dyDescent="0.25">
      <c r="A406" s="6" t="s">
        <v>0</v>
      </c>
      <c r="B406" s="6" t="s">
        <v>8</v>
      </c>
      <c r="C406" s="6" t="s">
        <v>828</v>
      </c>
      <c r="D406" s="6" t="s">
        <v>829</v>
      </c>
      <c r="E406" s="6" t="s">
        <v>97</v>
      </c>
      <c r="F406" s="6" t="s">
        <v>98</v>
      </c>
      <c r="G406" s="6">
        <v>265</v>
      </c>
      <c r="H406" s="6">
        <v>1084</v>
      </c>
      <c r="I406" s="6">
        <v>260</v>
      </c>
      <c r="J406" s="6">
        <v>1140</v>
      </c>
      <c r="K406" s="6">
        <v>260</v>
      </c>
      <c r="L406" s="6">
        <v>1140</v>
      </c>
      <c r="M406" s="6" t="s">
        <v>21</v>
      </c>
      <c r="N406" s="6" t="s">
        <v>287</v>
      </c>
      <c r="O406" s="6" t="s">
        <v>288</v>
      </c>
      <c r="P406" s="6" t="s">
        <v>289</v>
      </c>
      <c r="Q406" s="6"/>
      <c r="R406" s="6"/>
    </row>
    <row r="407" spans="1:18" x14ac:dyDescent="0.25">
      <c r="A407" s="6" t="s">
        <v>0</v>
      </c>
      <c r="B407" s="6" t="s">
        <v>8</v>
      </c>
      <c r="C407" s="6" t="s">
        <v>828</v>
      </c>
      <c r="D407" s="6" t="s">
        <v>829</v>
      </c>
      <c r="E407" s="6" t="s">
        <v>97</v>
      </c>
      <c r="F407" s="6" t="s">
        <v>98</v>
      </c>
      <c r="G407" s="6">
        <v>265</v>
      </c>
      <c r="H407" s="6">
        <v>1084</v>
      </c>
      <c r="I407" s="6">
        <v>260</v>
      </c>
      <c r="J407" s="6">
        <v>1140</v>
      </c>
      <c r="K407" s="6">
        <v>260</v>
      </c>
      <c r="L407" s="6">
        <v>1140</v>
      </c>
      <c r="M407" s="6" t="s">
        <v>22</v>
      </c>
      <c r="N407" s="6" t="s">
        <v>287</v>
      </c>
      <c r="O407" s="6" t="s">
        <v>288</v>
      </c>
      <c r="P407" s="6" t="s">
        <v>289</v>
      </c>
      <c r="Q407" s="6"/>
      <c r="R407" s="6"/>
    </row>
    <row r="408" spans="1:18" x14ac:dyDescent="0.25">
      <c r="A408" s="6" t="s">
        <v>0</v>
      </c>
      <c r="B408" s="6" t="s">
        <v>8</v>
      </c>
      <c r="C408" s="6" t="s">
        <v>828</v>
      </c>
      <c r="D408" s="6" t="s">
        <v>829</v>
      </c>
      <c r="E408" s="6" t="s">
        <v>97</v>
      </c>
      <c r="F408" s="6" t="s">
        <v>98</v>
      </c>
      <c r="G408" s="6">
        <v>265</v>
      </c>
      <c r="H408" s="6">
        <v>1084</v>
      </c>
      <c r="I408" s="6">
        <v>260</v>
      </c>
      <c r="J408" s="6">
        <v>1140</v>
      </c>
      <c r="K408" s="6">
        <v>260</v>
      </c>
      <c r="L408" s="6">
        <v>1140</v>
      </c>
      <c r="M408" s="6" t="s">
        <v>21</v>
      </c>
      <c r="N408" s="6" t="s">
        <v>284</v>
      </c>
      <c r="O408" s="6" t="s">
        <v>288</v>
      </c>
      <c r="P408" s="6" t="s">
        <v>295</v>
      </c>
      <c r="Q408" s="6"/>
      <c r="R408" s="6"/>
    </row>
    <row r="409" spans="1:18" x14ac:dyDescent="0.25">
      <c r="A409" s="6" t="s">
        <v>0</v>
      </c>
      <c r="B409" s="6" t="s">
        <v>8</v>
      </c>
      <c r="C409" s="6" t="s">
        <v>828</v>
      </c>
      <c r="D409" s="6" t="s">
        <v>829</v>
      </c>
      <c r="E409" s="6" t="s">
        <v>97</v>
      </c>
      <c r="F409" s="6" t="s">
        <v>98</v>
      </c>
      <c r="G409" s="6">
        <v>265</v>
      </c>
      <c r="H409" s="6">
        <v>1084</v>
      </c>
      <c r="I409" s="6">
        <v>260</v>
      </c>
      <c r="J409" s="6">
        <v>1140</v>
      </c>
      <c r="K409" s="6">
        <v>260</v>
      </c>
      <c r="L409" s="6">
        <v>1140</v>
      </c>
      <c r="M409" s="6" t="s">
        <v>22</v>
      </c>
      <c r="N409" s="6" t="s">
        <v>284</v>
      </c>
      <c r="O409" s="6" t="s">
        <v>288</v>
      </c>
      <c r="P409" s="6" t="s">
        <v>295</v>
      </c>
      <c r="Q409" s="6"/>
      <c r="R409" s="6"/>
    </row>
    <row r="410" spans="1:18" x14ac:dyDescent="0.25">
      <c r="A410" s="6" t="s">
        <v>0</v>
      </c>
      <c r="B410" s="6" t="s">
        <v>9</v>
      </c>
      <c r="C410" s="6" t="s">
        <v>137</v>
      </c>
      <c r="D410" s="6" t="s">
        <v>138</v>
      </c>
      <c r="E410" s="6" t="s">
        <v>97</v>
      </c>
      <c r="F410" s="6" t="s">
        <v>98</v>
      </c>
      <c r="G410" s="6">
        <v>135</v>
      </c>
      <c r="H410" s="6">
        <v>672</v>
      </c>
      <c r="I410" s="6">
        <v>156</v>
      </c>
      <c r="J410" s="6">
        <v>704</v>
      </c>
      <c r="K410" s="6">
        <v>156</v>
      </c>
      <c r="L410" s="6">
        <v>704</v>
      </c>
      <c r="M410" s="6" t="s">
        <v>21</v>
      </c>
      <c r="N410" s="6" t="s">
        <v>287</v>
      </c>
      <c r="O410" s="6" t="s">
        <v>285</v>
      </c>
      <c r="P410" s="6" t="s">
        <v>295</v>
      </c>
      <c r="Q410" s="6"/>
      <c r="R410" s="6"/>
    </row>
    <row r="411" spans="1:18" x14ac:dyDescent="0.25">
      <c r="A411" s="6" t="s">
        <v>0</v>
      </c>
      <c r="B411" s="6" t="s">
        <v>9</v>
      </c>
      <c r="C411" s="6" t="s">
        <v>137</v>
      </c>
      <c r="D411" s="6" t="s">
        <v>138</v>
      </c>
      <c r="E411" s="6" t="s">
        <v>97</v>
      </c>
      <c r="F411" s="6" t="s">
        <v>98</v>
      </c>
      <c r="G411" s="6">
        <v>135</v>
      </c>
      <c r="H411" s="6">
        <v>672</v>
      </c>
      <c r="I411" s="6">
        <v>156</v>
      </c>
      <c r="J411" s="6">
        <v>704</v>
      </c>
      <c r="K411" s="6">
        <v>156</v>
      </c>
      <c r="L411" s="6">
        <v>704</v>
      </c>
      <c r="M411" s="6" t="s">
        <v>22</v>
      </c>
      <c r="N411" s="6" t="s">
        <v>287</v>
      </c>
      <c r="O411" s="6" t="s">
        <v>285</v>
      </c>
      <c r="P411" s="6" t="s">
        <v>286</v>
      </c>
      <c r="Q411" s="6"/>
      <c r="R411" s="6"/>
    </row>
    <row r="412" spans="1:18" x14ac:dyDescent="0.25">
      <c r="A412" s="6" t="s">
        <v>0</v>
      </c>
      <c r="B412" s="6" t="s">
        <v>9</v>
      </c>
      <c r="C412" s="6" t="s">
        <v>137</v>
      </c>
      <c r="D412" s="6" t="s">
        <v>138</v>
      </c>
      <c r="E412" s="6" t="s">
        <v>97</v>
      </c>
      <c r="F412" s="6" t="s">
        <v>98</v>
      </c>
      <c r="G412" s="6">
        <v>135</v>
      </c>
      <c r="H412" s="6">
        <v>672</v>
      </c>
      <c r="I412" s="6">
        <v>156</v>
      </c>
      <c r="J412" s="6">
        <v>704</v>
      </c>
      <c r="K412" s="6">
        <v>156</v>
      </c>
      <c r="L412" s="6">
        <v>704</v>
      </c>
      <c r="M412" s="6" t="s">
        <v>21</v>
      </c>
      <c r="N412" s="6" t="s">
        <v>284</v>
      </c>
      <c r="O412" s="6" t="s">
        <v>285</v>
      </c>
      <c r="P412" s="6" t="s">
        <v>286</v>
      </c>
      <c r="Q412" s="6"/>
      <c r="R412" s="6"/>
    </row>
    <row r="413" spans="1:18" x14ac:dyDescent="0.25">
      <c r="A413" s="6" t="s">
        <v>0</v>
      </c>
      <c r="B413" s="6" t="s">
        <v>9</v>
      </c>
      <c r="C413" s="6" t="s">
        <v>137</v>
      </c>
      <c r="D413" s="6" t="s">
        <v>138</v>
      </c>
      <c r="E413" s="6" t="s">
        <v>97</v>
      </c>
      <c r="F413" s="6" t="s">
        <v>98</v>
      </c>
      <c r="G413" s="6">
        <v>135</v>
      </c>
      <c r="H413" s="6">
        <v>672</v>
      </c>
      <c r="I413" s="6">
        <v>156</v>
      </c>
      <c r="J413" s="6">
        <v>704</v>
      </c>
      <c r="K413" s="6">
        <v>156</v>
      </c>
      <c r="L413" s="6">
        <v>704</v>
      </c>
      <c r="M413" s="6" t="s">
        <v>22</v>
      </c>
      <c r="N413" s="6" t="s">
        <v>284</v>
      </c>
      <c r="O413" s="6" t="s">
        <v>285</v>
      </c>
      <c r="P413" s="6" t="s">
        <v>1</v>
      </c>
      <c r="Q413" s="6"/>
      <c r="R413" s="6"/>
    </row>
    <row r="414" spans="1:18" x14ac:dyDescent="0.25">
      <c r="A414" s="6" t="s">
        <v>0</v>
      </c>
      <c r="B414" s="6" t="s">
        <v>9</v>
      </c>
      <c r="C414" s="6" t="s">
        <v>137</v>
      </c>
      <c r="D414" s="6" t="s">
        <v>138</v>
      </c>
      <c r="E414" s="6" t="s">
        <v>97</v>
      </c>
      <c r="F414" s="6" t="s">
        <v>98</v>
      </c>
      <c r="G414" s="6">
        <v>135</v>
      </c>
      <c r="H414" s="6">
        <v>672</v>
      </c>
      <c r="I414" s="6">
        <v>156</v>
      </c>
      <c r="J414" s="6">
        <v>704</v>
      </c>
      <c r="K414" s="6">
        <v>156</v>
      </c>
      <c r="L414" s="6">
        <v>704</v>
      </c>
      <c r="M414" s="6" t="s">
        <v>21</v>
      </c>
      <c r="N414" s="6" t="s">
        <v>287</v>
      </c>
      <c r="O414" s="6" t="s">
        <v>288</v>
      </c>
      <c r="P414" s="6" t="s">
        <v>289</v>
      </c>
      <c r="Q414" s="6"/>
      <c r="R414" s="6"/>
    </row>
    <row r="415" spans="1:18" x14ac:dyDescent="0.25">
      <c r="A415" s="6" t="s">
        <v>0</v>
      </c>
      <c r="B415" s="6" t="s">
        <v>9</v>
      </c>
      <c r="C415" s="6" t="s">
        <v>137</v>
      </c>
      <c r="D415" s="6" t="s">
        <v>138</v>
      </c>
      <c r="E415" s="6" t="s">
        <v>97</v>
      </c>
      <c r="F415" s="6" t="s">
        <v>98</v>
      </c>
      <c r="G415" s="6">
        <v>135</v>
      </c>
      <c r="H415" s="6">
        <v>672</v>
      </c>
      <c r="I415" s="6">
        <v>156</v>
      </c>
      <c r="J415" s="6">
        <v>704</v>
      </c>
      <c r="K415" s="6">
        <v>156</v>
      </c>
      <c r="L415" s="6">
        <v>704</v>
      </c>
      <c r="M415" s="6" t="s">
        <v>22</v>
      </c>
      <c r="N415" s="6" t="s">
        <v>287</v>
      </c>
      <c r="O415" s="6" t="s">
        <v>288</v>
      </c>
      <c r="P415" s="6" t="s">
        <v>286</v>
      </c>
      <c r="Q415" s="6"/>
      <c r="R415" s="6"/>
    </row>
    <row r="416" spans="1:18" x14ac:dyDescent="0.25">
      <c r="A416" s="6" t="s">
        <v>0</v>
      </c>
      <c r="B416" s="6" t="s">
        <v>9</v>
      </c>
      <c r="C416" s="6" t="s">
        <v>137</v>
      </c>
      <c r="D416" s="6" t="s">
        <v>138</v>
      </c>
      <c r="E416" s="6" t="s">
        <v>97</v>
      </c>
      <c r="F416" s="6" t="s">
        <v>98</v>
      </c>
      <c r="G416" s="6">
        <v>135</v>
      </c>
      <c r="H416" s="6">
        <v>672</v>
      </c>
      <c r="I416" s="6">
        <v>156</v>
      </c>
      <c r="J416" s="6">
        <v>704</v>
      </c>
      <c r="K416" s="6">
        <v>156</v>
      </c>
      <c r="L416" s="6">
        <v>704</v>
      </c>
      <c r="M416" s="6" t="s">
        <v>21</v>
      </c>
      <c r="N416" s="6" t="s">
        <v>284</v>
      </c>
      <c r="O416" s="6" t="s">
        <v>288</v>
      </c>
      <c r="P416" s="6" t="s">
        <v>290</v>
      </c>
      <c r="Q416" s="6"/>
      <c r="R416" s="6"/>
    </row>
    <row r="417" spans="1:18" x14ac:dyDescent="0.25">
      <c r="A417" s="6" t="s">
        <v>0</v>
      </c>
      <c r="B417" s="6" t="s">
        <v>9</v>
      </c>
      <c r="C417" s="6" t="s">
        <v>137</v>
      </c>
      <c r="D417" s="6" t="s">
        <v>138</v>
      </c>
      <c r="E417" s="6" t="s">
        <v>97</v>
      </c>
      <c r="F417" s="6" t="s">
        <v>98</v>
      </c>
      <c r="G417" s="6">
        <v>135</v>
      </c>
      <c r="H417" s="6">
        <v>672</v>
      </c>
      <c r="I417" s="6">
        <v>156</v>
      </c>
      <c r="J417" s="6">
        <v>704</v>
      </c>
      <c r="K417" s="6">
        <v>156</v>
      </c>
      <c r="L417" s="6">
        <v>704</v>
      </c>
      <c r="M417" s="6" t="s">
        <v>22</v>
      </c>
      <c r="N417" s="6" t="s">
        <v>284</v>
      </c>
      <c r="O417" s="6" t="s">
        <v>288</v>
      </c>
      <c r="P417" s="6" t="s">
        <v>289</v>
      </c>
      <c r="Q417" s="6"/>
      <c r="R417" s="6"/>
    </row>
    <row r="418" spans="1:18" x14ac:dyDescent="0.25">
      <c r="A418" s="6" t="s">
        <v>0</v>
      </c>
      <c r="B418" s="6" t="s">
        <v>10</v>
      </c>
      <c r="C418" s="6" t="s">
        <v>139</v>
      </c>
      <c r="D418" s="6" t="s">
        <v>140</v>
      </c>
      <c r="E418" s="6" t="s">
        <v>97</v>
      </c>
      <c r="F418" s="6" t="s">
        <v>98</v>
      </c>
      <c r="G418" s="6">
        <v>80</v>
      </c>
      <c r="H418" s="6">
        <v>278</v>
      </c>
      <c r="I418" s="6">
        <v>50</v>
      </c>
      <c r="J418" s="6">
        <v>200</v>
      </c>
      <c r="K418" s="6">
        <v>83</v>
      </c>
      <c r="L418" s="6">
        <v>293</v>
      </c>
      <c r="M418" s="6" t="s">
        <v>21</v>
      </c>
      <c r="N418" s="6" t="s">
        <v>287</v>
      </c>
      <c r="O418" s="6" t="s">
        <v>285</v>
      </c>
      <c r="P418" s="6" t="s">
        <v>289</v>
      </c>
      <c r="Q418" s="6"/>
      <c r="R418" s="6"/>
    </row>
    <row r="419" spans="1:18" x14ac:dyDescent="0.25">
      <c r="A419" s="6" t="s">
        <v>0</v>
      </c>
      <c r="B419" s="6" t="s">
        <v>10</v>
      </c>
      <c r="C419" s="6" t="s">
        <v>139</v>
      </c>
      <c r="D419" s="6" t="s">
        <v>140</v>
      </c>
      <c r="E419" s="6" t="s">
        <v>97</v>
      </c>
      <c r="F419" s="6" t="s">
        <v>98</v>
      </c>
      <c r="G419" s="6">
        <v>80</v>
      </c>
      <c r="H419" s="6">
        <v>278</v>
      </c>
      <c r="I419" s="6">
        <v>50</v>
      </c>
      <c r="J419" s="6">
        <v>200</v>
      </c>
      <c r="K419" s="6">
        <v>83</v>
      </c>
      <c r="L419" s="6">
        <v>293</v>
      </c>
      <c r="M419" s="6" t="s">
        <v>22</v>
      </c>
      <c r="N419" s="6" t="s">
        <v>287</v>
      </c>
      <c r="O419" s="6" t="s">
        <v>285</v>
      </c>
      <c r="P419" s="6" t="s">
        <v>289</v>
      </c>
      <c r="Q419" s="6"/>
      <c r="R419" s="6"/>
    </row>
    <row r="420" spans="1:18" x14ac:dyDescent="0.25">
      <c r="A420" s="6" t="s">
        <v>0</v>
      </c>
      <c r="B420" s="6" t="s">
        <v>10</v>
      </c>
      <c r="C420" s="6" t="s">
        <v>139</v>
      </c>
      <c r="D420" s="6" t="s">
        <v>140</v>
      </c>
      <c r="E420" s="6" t="s">
        <v>97</v>
      </c>
      <c r="F420" s="6" t="s">
        <v>98</v>
      </c>
      <c r="G420" s="6">
        <v>80</v>
      </c>
      <c r="H420" s="6">
        <v>278</v>
      </c>
      <c r="I420" s="6">
        <v>50</v>
      </c>
      <c r="J420" s="6">
        <v>200</v>
      </c>
      <c r="K420" s="6">
        <v>83</v>
      </c>
      <c r="L420" s="6">
        <v>293</v>
      </c>
      <c r="M420" s="6" t="s">
        <v>21</v>
      </c>
      <c r="N420" s="6" t="s">
        <v>284</v>
      </c>
      <c r="O420" s="6" t="s">
        <v>285</v>
      </c>
      <c r="P420" s="6" t="s">
        <v>286</v>
      </c>
      <c r="Q420" s="6"/>
      <c r="R420" s="6"/>
    </row>
    <row r="421" spans="1:18" x14ac:dyDescent="0.25">
      <c r="A421" s="6" t="s">
        <v>0</v>
      </c>
      <c r="B421" s="6" t="s">
        <v>10</v>
      </c>
      <c r="C421" s="6" t="s">
        <v>139</v>
      </c>
      <c r="D421" s="6" t="s">
        <v>140</v>
      </c>
      <c r="E421" s="6" t="s">
        <v>97</v>
      </c>
      <c r="F421" s="6" t="s">
        <v>98</v>
      </c>
      <c r="G421" s="6">
        <v>80</v>
      </c>
      <c r="H421" s="6">
        <v>278</v>
      </c>
      <c r="I421" s="6">
        <v>50</v>
      </c>
      <c r="J421" s="6">
        <v>200</v>
      </c>
      <c r="K421" s="6">
        <v>83</v>
      </c>
      <c r="L421" s="6">
        <v>293</v>
      </c>
      <c r="M421" s="6" t="s">
        <v>22</v>
      </c>
      <c r="N421" s="6" t="s">
        <v>284</v>
      </c>
      <c r="O421" s="6" t="s">
        <v>285</v>
      </c>
      <c r="P421" s="6" t="s">
        <v>286</v>
      </c>
      <c r="Q421" s="6"/>
      <c r="R421" s="6"/>
    </row>
    <row r="422" spans="1:18" x14ac:dyDescent="0.25">
      <c r="A422" s="6" t="s">
        <v>0</v>
      </c>
      <c r="B422" s="6" t="s">
        <v>10</v>
      </c>
      <c r="C422" s="6" t="s">
        <v>139</v>
      </c>
      <c r="D422" s="6" t="s">
        <v>140</v>
      </c>
      <c r="E422" s="6" t="s">
        <v>97</v>
      </c>
      <c r="F422" s="6" t="s">
        <v>98</v>
      </c>
      <c r="G422" s="6">
        <v>80</v>
      </c>
      <c r="H422" s="6">
        <v>278</v>
      </c>
      <c r="I422" s="6">
        <v>50</v>
      </c>
      <c r="J422" s="6">
        <v>200</v>
      </c>
      <c r="K422" s="6">
        <v>83</v>
      </c>
      <c r="L422" s="6">
        <v>293</v>
      </c>
      <c r="M422" s="6" t="s">
        <v>21</v>
      </c>
      <c r="N422" s="6" t="s">
        <v>287</v>
      </c>
      <c r="O422" s="6" t="s">
        <v>288</v>
      </c>
      <c r="P422" s="6" t="s">
        <v>292</v>
      </c>
      <c r="Q422" s="6"/>
      <c r="R422" s="6"/>
    </row>
    <row r="423" spans="1:18" x14ac:dyDescent="0.25">
      <c r="A423" s="6" t="s">
        <v>0</v>
      </c>
      <c r="B423" s="6" t="s">
        <v>10</v>
      </c>
      <c r="C423" s="6" t="s">
        <v>139</v>
      </c>
      <c r="D423" s="6" t="s">
        <v>140</v>
      </c>
      <c r="E423" s="6" t="s">
        <v>97</v>
      </c>
      <c r="F423" s="6" t="s">
        <v>98</v>
      </c>
      <c r="G423" s="6">
        <v>80</v>
      </c>
      <c r="H423" s="6">
        <v>278</v>
      </c>
      <c r="I423" s="6">
        <v>50</v>
      </c>
      <c r="J423" s="6">
        <v>200</v>
      </c>
      <c r="K423" s="6">
        <v>83</v>
      </c>
      <c r="L423" s="6">
        <v>293</v>
      </c>
      <c r="M423" s="6" t="s">
        <v>22</v>
      </c>
      <c r="N423" s="6" t="s">
        <v>287</v>
      </c>
      <c r="O423" s="6" t="s">
        <v>288</v>
      </c>
      <c r="P423" s="6" t="s">
        <v>289</v>
      </c>
      <c r="Q423" s="6"/>
      <c r="R423" s="6"/>
    </row>
    <row r="424" spans="1:18" x14ac:dyDescent="0.25">
      <c r="A424" s="6" t="s">
        <v>0</v>
      </c>
      <c r="B424" s="6" t="s">
        <v>10</v>
      </c>
      <c r="C424" s="6" t="s">
        <v>139</v>
      </c>
      <c r="D424" s="6" t="s">
        <v>140</v>
      </c>
      <c r="E424" s="6" t="s">
        <v>97</v>
      </c>
      <c r="F424" s="6" t="s">
        <v>98</v>
      </c>
      <c r="G424" s="6">
        <v>80</v>
      </c>
      <c r="H424" s="6">
        <v>278</v>
      </c>
      <c r="I424" s="6">
        <v>50</v>
      </c>
      <c r="J424" s="6">
        <v>200</v>
      </c>
      <c r="K424" s="6">
        <v>83</v>
      </c>
      <c r="L424" s="6">
        <v>293</v>
      </c>
      <c r="M424" s="6" t="s">
        <v>21</v>
      </c>
      <c r="N424" s="6" t="s">
        <v>284</v>
      </c>
      <c r="O424" s="6" t="s">
        <v>288</v>
      </c>
      <c r="P424" s="6" t="s">
        <v>289</v>
      </c>
      <c r="Q424" s="6"/>
      <c r="R424" s="6"/>
    </row>
    <row r="425" spans="1:18" x14ac:dyDescent="0.25">
      <c r="A425" s="6" t="s">
        <v>0</v>
      </c>
      <c r="B425" s="6" t="s">
        <v>10</v>
      </c>
      <c r="C425" s="6" t="s">
        <v>139</v>
      </c>
      <c r="D425" s="6" t="s">
        <v>140</v>
      </c>
      <c r="E425" s="6" t="s">
        <v>97</v>
      </c>
      <c r="F425" s="6" t="s">
        <v>98</v>
      </c>
      <c r="G425" s="6">
        <v>80</v>
      </c>
      <c r="H425" s="6">
        <v>278</v>
      </c>
      <c r="I425" s="6">
        <v>50</v>
      </c>
      <c r="J425" s="6">
        <v>200</v>
      </c>
      <c r="K425" s="6">
        <v>83</v>
      </c>
      <c r="L425" s="6">
        <v>293</v>
      </c>
      <c r="M425" s="6" t="s">
        <v>22</v>
      </c>
      <c r="N425" s="6" t="s">
        <v>284</v>
      </c>
      <c r="O425" s="6" t="s">
        <v>288</v>
      </c>
      <c r="P425" s="6" t="s">
        <v>286</v>
      </c>
      <c r="Q425" s="6"/>
      <c r="R425" s="6"/>
    </row>
    <row r="426" spans="1:18" x14ac:dyDescent="0.25">
      <c r="A426" s="6" t="s">
        <v>0</v>
      </c>
      <c r="B426" s="6" t="s">
        <v>10</v>
      </c>
      <c r="C426" s="6" t="s">
        <v>216</v>
      </c>
      <c r="D426" s="6" t="s">
        <v>217</v>
      </c>
      <c r="E426" s="6" t="s">
        <v>97</v>
      </c>
      <c r="F426" s="6" t="s">
        <v>98</v>
      </c>
      <c r="G426" s="6">
        <v>40</v>
      </c>
      <c r="H426" s="6">
        <v>208</v>
      </c>
      <c r="I426" s="6">
        <v>41</v>
      </c>
      <c r="J426" s="6">
        <v>208</v>
      </c>
      <c r="K426" s="6">
        <v>51</v>
      </c>
      <c r="L426" s="6">
        <v>208</v>
      </c>
      <c r="M426" s="6" t="s">
        <v>21</v>
      </c>
      <c r="N426" s="6" t="s">
        <v>287</v>
      </c>
      <c r="O426" s="6" t="s">
        <v>285</v>
      </c>
      <c r="P426" s="6" t="s">
        <v>289</v>
      </c>
      <c r="Q426" s="6"/>
      <c r="R426" s="6"/>
    </row>
    <row r="427" spans="1:18" x14ac:dyDescent="0.25">
      <c r="A427" s="6" t="s">
        <v>0</v>
      </c>
      <c r="B427" s="6" t="s">
        <v>10</v>
      </c>
      <c r="C427" s="6" t="s">
        <v>216</v>
      </c>
      <c r="D427" s="6" t="s">
        <v>217</v>
      </c>
      <c r="E427" s="6" t="s">
        <v>97</v>
      </c>
      <c r="F427" s="6" t="s">
        <v>98</v>
      </c>
      <c r="G427" s="6">
        <v>40</v>
      </c>
      <c r="H427" s="6">
        <v>208</v>
      </c>
      <c r="I427" s="6">
        <v>41</v>
      </c>
      <c r="J427" s="6">
        <v>208</v>
      </c>
      <c r="K427" s="6">
        <v>51</v>
      </c>
      <c r="L427" s="6">
        <v>208</v>
      </c>
      <c r="M427" s="6" t="s">
        <v>22</v>
      </c>
      <c r="N427" s="6" t="s">
        <v>287</v>
      </c>
      <c r="O427" s="6" t="s">
        <v>285</v>
      </c>
      <c r="P427" s="6" t="s">
        <v>295</v>
      </c>
      <c r="Q427" s="6"/>
      <c r="R427" s="6"/>
    </row>
    <row r="428" spans="1:18" x14ac:dyDescent="0.25">
      <c r="A428" s="6" t="s">
        <v>0</v>
      </c>
      <c r="B428" s="6" t="s">
        <v>10</v>
      </c>
      <c r="C428" s="6" t="s">
        <v>216</v>
      </c>
      <c r="D428" s="6" t="s">
        <v>217</v>
      </c>
      <c r="E428" s="6" t="s">
        <v>97</v>
      </c>
      <c r="F428" s="6" t="s">
        <v>98</v>
      </c>
      <c r="G428" s="6">
        <v>40</v>
      </c>
      <c r="H428" s="6">
        <v>208</v>
      </c>
      <c r="I428" s="6">
        <v>41</v>
      </c>
      <c r="J428" s="6">
        <v>208</v>
      </c>
      <c r="K428" s="6">
        <v>51</v>
      </c>
      <c r="L428" s="6">
        <v>208</v>
      </c>
      <c r="M428" s="6" t="s">
        <v>21</v>
      </c>
      <c r="N428" s="6" t="s">
        <v>284</v>
      </c>
      <c r="O428" s="6" t="s">
        <v>285</v>
      </c>
      <c r="P428" s="6" t="s">
        <v>295</v>
      </c>
      <c r="Q428" s="6"/>
      <c r="R428" s="6"/>
    </row>
    <row r="429" spans="1:18" x14ac:dyDescent="0.25">
      <c r="A429" s="6" t="s">
        <v>0</v>
      </c>
      <c r="B429" s="6" t="s">
        <v>10</v>
      </c>
      <c r="C429" s="6" t="s">
        <v>216</v>
      </c>
      <c r="D429" s="6" t="s">
        <v>217</v>
      </c>
      <c r="E429" s="6" t="s">
        <v>97</v>
      </c>
      <c r="F429" s="6" t="s">
        <v>98</v>
      </c>
      <c r="G429" s="6">
        <v>40</v>
      </c>
      <c r="H429" s="6">
        <v>208</v>
      </c>
      <c r="I429" s="6">
        <v>41</v>
      </c>
      <c r="J429" s="6">
        <v>208</v>
      </c>
      <c r="K429" s="6">
        <v>51</v>
      </c>
      <c r="L429" s="6">
        <v>208</v>
      </c>
      <c r="M429" s="6" t="s">
        <v>22</v>
      </c>
      <c r="N429" s="6" t="s">
        <v>284</v>
      </c>
      <c r="O429" s="6" t="s">
        <v>285</v>
      </c>
      <c r="P429" s="6" t="s">
        <v>286</v>
      </c>
      <c r="Q429" s="6"/>
      <c r="R429" s="6"/>
    </row>
    <row r="430" spans="1:18" x14ac:dyDescent="0.25">
      <c r="A430" s="6" t="s">
        <v>0</v>
      </c>
      <c r="B430" s="6" t="s">
        <v>10</v>
      </c>
      <c r="C430" s="6" t="s">
        <v>216</v>
      </c>
      <c r="D430" s="6" t="s">
        <v>217</v>
      </c>
      <c r="E430" s="6" t="s">
        <v>97</v>
      </c>
      <c r="F430" s="6" t="s">
        <v>98</v>
      </c>
      <c r="G430" s="6">
        <v>40</v>
      </c>
      <c r="H430" s="6">
        <v>208</v>
      </c>
      <c r="I430" s="6">
        <v>41</v>
      </c>
      <c r="J430" s="6">
        <v>208</v>
      </c>
      <c r="K430" s="6">
        <v>51</v>
      </c>
      <c r="L430" s="6">
        <v>208</v>
      </c>
      <c r="M430" s="6" t="s">
        <v>21</v>
      </c>
      <c r="N430" s="6" t="s">
        <v>287</v>
      </c>
      <c r="O430" s="6" t="s">
        <v>288</v>
      </c>
      <c r="P430" s="6" t="s">
        <v>289</v>
      </c>
      <c r="Q430" s="6"/>
      <c r="R430" s="6"/>
    </row>
    <row r="431" spans="1:18" x14ac:dyDescent="0.25">
      <c r="A431" s="6" t="s">
        <v>0</v>
      </c>
      <c r="B431" s="6" t="s">
        <v>10</v>
      </c>
      <c r="C431" s="6" t="s">
        <v>216</v>
      </c>
      <c r="D431" s="6" t="s">
        <v>217</v>
      </c>
      <c r="E431" s="6" t="s">
        <v>97</v>
      </c>
      <c r="F431" s="6" t="s">
        <v>98</v>
      </c>
      <c r="G431" s="6">
        <v>40</v>
      </c>
      <c r="H431" s="6">
        <v>208</v>
      </c>
      <c r="I431" s="6">
        <v>41</v>
      </c>
      <c r="J431" s="6">
        <v>208</v>
      </c>
      <c r="K431" s="6">
        <v>51</v>
      </c>
      <c r="L431" s="6">
        <v>208</v>
      </c>
      <c r="M431" s="6" t="s">
        <v>22</v>
      </c>
      <c r="N431" s="6" t="s">
        <v>287</v>
      </c>
      <c r="O431" s="6" t="s">
        <v>288</v>
      </c>
      <c r="P431" s="6" t="s">
        <v>289</v>
      </c>
      <c r="Q431" s="6"/>
      <c r="R431" s="6"/>
    </row>
    <row r="432" spans="1:18" x14ac:dyDescent="0.25">
      <c r="A432" s="6" t="s">
        <v>0</v>
      </c>
      <c r="B432" s="6" t="s">
        <v>10</v>
      </c>
      <c r="C432" s="6" t="s">
        <v>216</v>
      </c>
      <c r="D432" s="6" t="s">
        <v>217</v>
      </c>
      <c r="E432" s="6" t="s">
        <v>97</v>
      </c>
      <c r="F432" s="6" t="s">
        <v>98</v>
      </c>
      <c r="G432" s="6">
        <v>40</v>
      </c>
      <c r="H432" s="6">
        <v>208</v>
      </c>
      <c r="I432" s="6">
        <v>41</v>
      </c>
      <c r="J432" s="6">
        <v>208</v>
      </c>
      <c r="K432" s="6">
        <v>51</v>
      </c>
      <c r="L432" s="6">
        <v>208</v>
      </c>
      <c r="M432" s="6" t="s">
        <v>21</v>
      </c>
      <c r="N432" s="6" t="s">
        <v>284</v>
      </c>
      <c r="O432" s="6" t="s">
        <v>288</v>
      </c>
      <c r="P432" s="6" t="s">
        <v>295</v>
      </c>
      <c r="Q432" s="6"/>
      <c r="R432" s="6"/>
    </row>
    <row r="433" spans="1:18" x14ac:dyDescent="0.25">
      <c r="A433" s="6" t="s">
        <v>0</v>
      </c>
      <c r="B433" s="6" t="s">
        <v>10</v>
      </c>
      <c r="C433" s="6" t="s">
        <v>216</v>
      </c>
      <c r="D433" s="6" t="s">
        <v>217</v>
      </c>
      <c r="E433" s="6" t="s">
        <v>97</v>
      </c>
      <c r="F433" s="6" t="s">
        <v>98</v>
      </c>
      <c r="G433" s="6">
        <v>40</v>
      </c>
      <c r="H433" s="6">
        <v>208</v>
      </c>
      <c r="I433" s="6">
        <v>41</v>
      </c>
      <c r="J433" s="6">
        <v>208</v>
      </c>
      <c r="K433" s="6">
        <v>51</v>
      </c>
      <c r="L433" s="6">
        <v>208</v>
      </c>
      <c r="M433" s="6" t="s">
        <v>22</v>
      </c>
      <c r="N433" s="6" t="s">
        <v>284</v>
      </c>
      <c r="O433" s="6" t="s">
        <v>288</v>
      </c>
      <c r="P433" s="6" t="s">
        <v>295</v>
      </c>
      <c r="Q433" s="6"/>
      <c r="R433" s="6"/>
    </row>
    <row r="434" spans="1:18" x14ac:dyDescent="0.25">
      <c r="A434" s="6" t="s">
        <v>0</v>
      </c>
      <c r="B434" s="6" t="s">
        <v>8</v>
      </c>
      <c r="C434" s="6" t="s">
        <v>218</v>
      </c>
      <c r="D434" s="6" t="s">
        <v>219</v>
      </c>
      <c r="E434" s="6" t="s">
        <v>97</v>
      </c>
      <c r="F434" s="6" t="s">
        <v>98</v>
      </c>
      <c r="G434" s="6">
        <v>70</v>
      </c>
      <c r="H434" s="6">
        <v>609</v>
      </c>
      <c r="I434" s="6">
        <v>124</v>
      </c>
      <c r="J434" s="6">
        <v>644</v>
      </c>
      <c r="K434" s="6">
        <v>124</v>
      </c>
      <c r="L434" s="6">
        <v>644</v>
      </c>
      <c r="M434" s="6" t="s">
        <v>21</v>
      </c>
      <c r="N434" s="6" t="s">
        <v>287</v>
      </c>
      <c r="O434" s="6" t="s">
        <v>285</v>
      </c>
      <c r="P434" s="6" t="s">
        <v>289</v>
      </c>
      <c r="Q434" s="6"/>
      <c r="R434" s="6"/>
    </row>
    <row r="435" spans="1:18" x14ac:dyDescent="0.25">
      <c r="A435" s="6" t="s">
        <v>0</v>
      </c>
      <c r="B435" s="6" t="s">
        <v>8</v>
      </c>
      <c r="C435" s="6" t="s">
        <v>218</v>
      </c>
      <c r="D435" s="6" t="s">
        <v>219</v>
      </c>
      <c r="E435" s="6" t="s">
        <v>97</v>
      </c>
      <c r="F435" s="6" t="s">
        <v>98</v>
      </c>
      <c r="G435" s="6">
        <v>70</v>
      </c>
      <c r="H435" s="6">
        <v>609</v>
      </c>
      <c r="I435" s="6">
        <v>124</v>
      </c>
      <c r="J435" s="6">
        <v>644</v>
      </c>
      <c r="K435" s="6">
        <v>124</v>
      </c>
      <c r="L435" s="6">
        <v>644</v>
      </c>
      <c r="M435" s="6" t="s">
        <v>22</v>
      </c>
      <c r="N435" s="6" t="s">
        <v>287</v>
      </c>
      <c r="O435" s="6" t="s">
        <v>285</v>
      </c>
      <c r="P435" s="6" t="s">
        <v>289</v>
      </c>
      <c r="Q435" s="6"/>
      <c r="R435" s="6"/>
    </row>
    <row r="436" spans="1:18" x14ac:dyDescent="0.25">
      <c r="A436" s="6" t="s">
        <v>0</v>
      </c>
      <c r="B436" s="6" t="s">
        <v>8</v>
      </c>
      <c r="C436" s="6" t="s">
        <v>218</v>
      </c>
      <c r="D436" s="6" t="s">
        <v>219</v>
      </c>
      <c r="E436" s="6" t="s">
        <v>97</v>
      </c>
      <c r="F436" s="6" t="s">
        <v>98</v>
      </c>
      <c r="G436" s="6">
        <v>70</v>
      </c>
      <c r="H436" s="6">
        <v>609</v>
      </c>
      <c r="I436" s="6">
        <v>124</v>
      </c>
      <c r="J436" s="6">
        <v>644</v>
      </c>
      <c r="K436" s="6">
        <v>124</v>
      </c>
      <c r="L436" s="6">
        <v>644</v>
      </c>
      <c r="M436" s="6" t="s">
        <v>21</v>
      </c>
      <c r="N436" s="6" t="s">
        <v>284</v>
      </c>
      <c r="O436" s="6" t="s">
        <v>285</v>
      </c>
      <c r="P436" s="6" t="s">
        <v>286</v>
      </c>
      <c r="Q436" s="6"/>
      <c r="R436" s="6"/>
    </row>
    <row r="437" spans="1:18" x14ac:dyDescent="0.25">
      <c r="A437" s="6" t="s">
        <v>0</v>
      </c>
      <c r="B437" s="6" t="s">
        <v>8</v>
      </c>
      <c r="C437" s="6" t="s">
        <v>218</v>
      </c>
      <c r="D437" s="6" t="s">
        <v>219</v>
      </c>
      <c r="E437" s="6" t="s">
        <v>97</v>
      </c>
      <c r="F437" s="6" t="s">
        <v>98</v>
      </c>
      <c r="G437" s="6">
        <v>70</v>
      </c>
      <c r="H437" s="6">
        <v>609</v>
      </c>
      <c r="I437" s="6">
        <v>124</v>
      </c>
      <c r="J437" s="6">
        <v>644</v>
      </c>
      <c r="K437" s="6">
        <v>124</v>
      </c>
      <c r="L437" s="6">
        <v>644</v>
      </c>
      <c r="M437" s="6" t="s">
        <v>22</v>
      </c>
      <c r="N437" s="6" t="s">
        <v>284</v>
      </c>
      <c r="O437" s="6" t="s">
        <v>285</v>
      </c>
      <c r="P437" s="6" t="s">
        <v>286</v>
      </c>
      <c r="Q437" s="6"/>
      <c r="R437" s="6"/>
    </row>
    <row r="438" spans="1:18" x14ac:dyDescent="0.25">
      <c r="A438" s="6" t="s">
        <v>0</v>
      </c>
      <c r="B438" s="6" t="s">
        <v>8</v>
      </c>
      <c r="C438" s="6" t="s">
        <v>218</v>
      </c>
      <c r="D438" s="6" t="s">
        <v>219</v>
      </c>
      <c r="E438" s="6" t="s">
        <v>97</v>
      </c>
      <c r="F438" s="6" t="s">
        <v>98</v>
      </c>
      <c r="G438" s="6">
        <v>70</v>
      </c>
      <c r="H438" s="6">
        <v>609</v>
      </c>
      <c r="I438" s="6">
        <v>124</v>
      </c>
      <c r="J438" s="6">
        <v>644</v>
      </c>
      <c r="K438" s="6">
        <v>124</v>
      </c>
      <c r="L438" s="6">
        <v>644</v>
      </c>
      <c r="M438" s="6" t="s">
        <v>21</v>
      </c>
      <c r="N438" s="6" t="s">
        <v>287</v>
      </c>
      <c r="O438" s="6" t="s">
        <v>288</v>
      </c>
      <c r="P438" s="6" t="s">
        <v>289</v>
      </c>
      <c r="Q438" s="6"/>
      <c r="R438" s="6"/>
    </row>
    <row r="439" spans="1:18" x14ac:dyDescent="0.25">
      <c r="A439" s="6" t="s">
        <v>0</v>
      </c>
      <c r="B439" s="6" t="s">
        <v>8</v>
      </c>
      <c r="C439" s="6" t="s">
        <v>218</v>
      </c>
      <c r="D439" s="6" t="s">
        <v>219</v>
      </c>
      <c r="E439" s="6" t="s">
        <v>97</v>
      </c>
      <c r="F439" s="6" t="s">
        <v>98</v>
      </c>
      <c r="G439" s="6">
        <v>70</v>
      </c>
      <c r="H439" s="6">
        <v>609</v>
      </c>
      <c r="I439" s="6">
        <v>124</v>
      </c>
      <c r="J439" s="6">
        <v>644</v>
      </c>
      <c r="K439" s="6">
        <v>124</v>
      </c>
      <c r="L439" s="6">
        <v>644</v>
      </c>
      <c r="M439" s="6" t="s">
        <v>22</v>
      </c>
      <c r="N439" s="6" t="s">
        <v>287</v>
      </c>
      <c r="O439" s="6" t="s">
        <v>288</v>
      </c>
      <c r="P439" s="6" t="s">
        <v>289</v>
      </c>
      <c r="Q439" s="6"/>
      <c r="R439" s="6"/>
    </row>
    <row r="440" spans="1:18" x14ac:dyDescent="0.25">
      <c r="A440" s="6" t="s">
        <v>0</v>
      </c>
      <c r="B440" s="6" t="s">
        <v>8</v>
      </c>
      <c r="C440" s="6" t="s">
        <v>218</v>
      </c>
      <c r="D440" s="6" t="s">
        <v>219</v>
      </c>
      <c r="E440" s="6" t="s">
        <v>97</v>
      </c>
      <c r="F440" s="6" t="s">
        <v>98</v>
      </c>
      <c r="G440" s="6">
        <v>70</v>
      </c>
      <c r="H440" s="6">
        <v>609</v>
      </c>
      <c r="I440" s="6">
        <v>124</v>
      </c>
      <c r="J440" s="6">
        <v>644</v>
      </c>
      <c r="K440" s="6">
        <v>124</v>
      </c>
      <c r="L440" s="6">
        <v>644</v>
      </c>
      <c r="M440" s="6" t="s">
        <v>21</v>
      </c>
      <c r="N440" s="6" t="s">
        <v>284</v>
      </c>
      <c r="O440" s="6" t="s">
        <v>288</v>
      </c>
      <c r="P440" s="6" t="s">
        <v>286</v>
      </c>
      <c r="Q440" s="6"/>
      <c r="R440" s="6"/>
    </row>
    <row r="441" spans="1:18" x14ac:dyDescent="0.25">
      <c r="A441" s="6" t="s">
        <v>0</v>
      </c>
      <c r="B441" s="6" t="s">
        <v>8</v>
      </c>
      <c r="C441" s="6" t="s">
        <v>218</v>
      </c>
      <c r="D441" s="6" t="s">
        <v>219</v>
      </c>
      <c r="E441" s="6" t="s">
        <v>97</v>
      </c>
      <c r="F441" s="6" t="s">
        <v>98</v>
      </c>
      <c r="G441" s="6">
        <v>70</v>
      </c>
      <c r="H441" s="6">
        <v>609</v>
      </c>
      <c r="I441" s="6">
        <v>124</v>
      </c>
      <c r="J441" s="6">
        <v>644</v>
      </c>
      <c r="K441" s="6">
        <v>124</v>
      </c>
      <c r="L441" s="6">
        <v>644</v>
      </c>
      <c r="M441" s="6" t="s">
        <v>22</v>
      </c>
      <c r="N441" s="6" t="s">
        <v>284</v>
      </c>
      <c r="O441" s="6" t="s">
        <v>288</v>
      </c>
      <c r="P441" s="6" t="s">
        <v>286</v>
      </c>
      <c r="Q441" s="6"/>
      <c r="R441" s="6"/>
    </row>
    <row r="442" spans="1:18" x14ac:dyDescent="0.25">
      <c r="A442" s="6" t="s">
        <v>0</v>
      </c>
      <c r="B442" s="6" t="s">
        <v>8</v>
      </c>
      <c r="C442" s="6" t="s">
        <v>141</v>
      </c>
      <c r="D442" s="6" t="s">
        <v>142</v>
      </c>
      <c r="E442" s="6" t="s">
        <v>97</v>
      </c>
      <c r="F442" s="6" t="s">
        <v>98</v>
      </c>
      <c r="G442" s="6">
        <v>186</v>
      </c>
      <c r="H442" s="6">
        <v>1002</v>
      </c>
      <c r="I442" s="6">
        <v>183</v>
      </c>
      <c r="J442" s="6">
        <v>971</v>
      </c>
      <c r="K442" s="6">
        <v>188</v>
      </c>
      <c r="L442" s="6">
        <v>1003</v>
      </c>
      <c r="M442" s="6" t="s">
        <v>21</v>
      </c>
      <c r="N442" s="6" t="s">
        <v>287</v>
      </c>
      <c r="O442" s="6" t="s">
        <v>285</v>
      </c>
      <c r="P442" s="6" t="s">
        <v>289</v>
      </c>
      <c r="Q442" s="6"/>
      <c r="R442" s="6"/>
    </row>
    <row r="443" spans="1:18" x14ac:dyDescent="0.25">
      <c r="A443" s="6" t="s">
        <v>0</v>
      </c>
      <c r="B443" s="6" t="s">
        <v>8</v>
      </c>
      <c r="C443" s="6" t="s">
        <v>141</v>
      </c>
      <c r="D443" s="6" t="s">
        <v>142</v>
      </c>
      <c r="E443" s="6" t="s">
        <v>97</v>
      </c>
      <c r="F443" s="6" t="s">
        <v>98</v>
      </c>
      <c r="G443" s="6">
        <v>186</v>
      </c>
      <c r="H443" s="6">
        <v>1002</v>
      </c>
      <c r="I443" s="6">
        <v>183</v>
      </c>
      <c r="J443" s="6">
        <v>971</v>
      </c>
      <c r="K443" s="6">
        <v>188</v>
      </c>
      <c r="L443" s="6">
        <v>1003</v>
      </c>
      <c r="M443" s="6" t="s">
        <v>22</v>
      </c>
      <c r="N443" s="6" t="s">
        <v>287</v>
      </c>
      <c r="O443" s="6" t="s">
        <v>285</v>
      </c>
      <c r="P443" s="6" t="s">
        <v>289</v>
      </c>
      <c r="Q443" s="6"/>
      <c r="R443" s="6"/>
    </row>
    <row r="444" spans="1:18" x14ac:dyDescent="0.25">
      <c r="A444" s="6" t="s">
        <v>0</v>
      </c>
      <c r="B444" s="6" t="s">
        <v>8</v>
      </c>
      <c r="C444" s="6" t="s">
        <v>141</v>
      </c>
      <c r="D444" s="6" t="s">
        <v>142</v>
      </c>
      <c r="E444" s="6" t="s">
        <v>97</v>
      </c>
      <c r="F444" s="6" t="s">
        <v>98</v>
      </c>
      <c r="G444" s="6">
        <v>186</v>
      </c>
      <c r="H444" s="6">
        <v>1002</v>
      </c>
      <c r="I444" s="6">
        <v>183</v>
      </c>
      <c r="J444" s="6">
        <v>971</v>
      </c>
      <c r="K444" s="6">
        <v>188</v>
      </c>
      <c r="L444" s="6">
        <v>1003</v>
      </c>
      <c r="M444" s="6" t="s">
        <v>21</v>
      </c>
      <c r="N444" s="6" t="s">
        <v>284</v>
      </c>
      <c r="O444" s="6" t="s">
        <v>285</v>
      </c>
      <c r="P444" s="6" t="s">
        <v>295</v>
      </c>
      <c r="Q444" s="6"/>
      <c r="R444" s="6"/>
    </row>
    <row r="445" spans="1:18" x14ac:dyDescent="0.25">
      <c r="A445" s="6" t="s">
        <v>0</v>
      </c>
      <c r="B445" s="6" t="s">
        <v>8</v>
      </c>
      <c r="C445" s="6" t="s">
        <v>141</v>
      </c>
      <c r="D445" s="6" t="s">
        <v>142</v>
      </c>
      <c r="E445" s="6" t="s">
        <v>97</v>
      </c>
      <c r="F445" s="6" t="s">
        <v>98</v>
      </c>
      <c r="G445" s="6">
        <v>186</v>
      </c>
      <c r="H445" s="6">
        <v>1002</v>
      </c>
      <c r="I445" s="6">
        <v>183</v>
      </c>
      <c r="J445" s="6">
        <v>971</v>
      </c>
      <c r="K445" s="6">
        <v>188</v>
      </c>
      <c r="L445" s="6">
        <v>1003</v>
      </c>
      <c r="M445" s="6" t="s">
        <v>22</v>
      </c>
      <c r="N445" s="6" t="s">
        <v>284</v>
      </c>
      <c r="O445" s="6" t="s">
        <v>285</v>
      </c>
      <c r="P445" s="6" t="s">
        <v>295</v>
      </c>
      <c r="Q445" s="6"/>
      <c r="R445" s="6"/>
    </row>
    <row r="446" spans="1:18" x14ac:dyDescent="0.25">
      <c r="A446" s="6" t="s">
        <v>0</v>
      </c>
      <c r="B446" s="6" t="s">
        <v>8</v>
      </c>
      <c r="C446" s="6" t="s">
        <v>141</v>
      </c>
      <c r="D446" s="6" t="s">
        <v>142</v>
      </c>
      <c r="E446" s="6" t="s">
        <v>97</v>
      </c>
      <c r="F446" s="6" t="s">
        <v>98</v>
      </c>
      <c r="G446" s="6">
        <v>186</v>
      </c>
      <c r="H446" s="6">
        <v>1002</v>
      </c>
      <c r="I446" s="6">
        <v>183</v>
      </c>
      <c r="J446" s="6">
        <v>971</v>
      </c>
      <c r="K446" s="6">
        <v>188</v>
      </c>
      <c r="L446" s="6">
        <v>1003</v>
      </c>
      <c r="M446" s="6" t="s">
        <v>21</v>
      </c>
      <c r="N446" s="6" t="s">
        <v>287</v>
      </c>
      <c r="O446" s="6" t="s">
        <v>288</v>
      </c>
      <c r="P446" s="6" t="s">
        <v>289</v>
      </c>
      <c r="Q446" s="6"/>
      <c r="R446" s="6"/>
    </row>
    <row r="447" spans="1:18" x14ac:dyDescent="0.25">
      <c r="A447" s="6" t="s">
        <v>0</v>
      </c>
      <c r="B447" s="6" t="s">
        <v>8</v>
      </c>
      <c r="C447" s="6" t="s">
        <v>141</v>
      </c>
      <c r="D447" s="6" t="s">
        <v>142</v>
      </c>
      <c r="E447" s="6" t="s">
        <v>97</v>
      </c>
      <c r="F447" s="6" t="s">
        <v>98</v>
      </c>
      <c r="G447" s="6">
        <v>186</v>
      </c>
      <c r="H447" s="6">
        <v>1002</v>
      </c>
      <c r="I447" s="6">
        <v>183</v>
      </c>
      <c r="J447" s="6">
        <v>971</v>
      </c>
      <c r="K447" s="6">
        <v>188</v>
      </c>
      <c r="L447" s="6">
        <v>1003</v>
      </c>
      <c r="M447" s="6" t="s">
        <v>22</v>
      </c>
      <c r="N447" s="6" t="s">
        <v>287</v>
      </c>
      <c r="O447" s="6" t="s">
        <v>288</v>
      </c>
      <c r="P447" s="6" t="s">
        <v>289</v>
      </c>
      <c r="Q447" s="6"/>
      <c r="R447" s="6"/>
    </row>
    <row r="448" spans="1:18" x14ac:dyDescent="0.25">
      <c r="A448" s="6" t="s">
        <v>0</v>
      </c>
      <c r="B448" s="6" t="s">
        <v>8</v>
      </c>
      <c r="C448" s="6" t="s">
        <v>141</v>
      </c>
      <c r="D448" s="6" t="s">
        <v>142</v>
      </c>
      <c r="E448" s="6" t="s">
        <v>97</v>
      </c>
      <c r="F448" s="6" t="s">
        <v>98</v>
      </c>
      <c r="G448" s="6">
        <v>186</v>
      </c>
      <c r="H448" s="6">
        <v>1002</v>
      </c>
      <c r="I448" s="6">
        <v>183</v>
      </c>
      <c r="J448" s="6">
        <v>971</v>
      </c>
      <c r="K448" s="6">
        <v>188</v>
      </c>
      <c r="L448" s="6">
        <v>1003</v>
      </c>
      <c r="M448" s="6" t="s">
        <v>21</v>
      </c>
      <c r="N448" s="6" t="s">
        <v>284</v>
      </c>
      <c r="O448" s="6" t="s">
        <v>288</v>
      </c>
      <c r="P448" s="6" t="s">
        <v>295</v>
      </c>
      <c r="Q448" s="6"/>
      <c r="R448" s="6"/>
    </row>
    <row r="449" spans="1:18" x14ac:dyDescent="0.25">
      <c r="A449" s="6" t="s">
        <v>0</v>
      </c>
      <c r="B449" s="6" t="s">
        <v>8</v>
      </c>
      <c r="C449" s="6" t="s">
        <v>141</v>
      </c>
      <c r="D449" s="6" t="s">
        <v>142</v>
      </c>
      <c r="E449" s="6" t="s">
        <v>97</v>
      </c>
      <c r="F449" s="6" t="s">
        <v>98</v>
      </c>
      <c r="G449" s="6">
        <v>186</v>
      </c>
      <c r="H449" s="6">
        <v>1002</v>
      </c>
      <c r="I449" s="6">
        <v>183</v>
      </c>
      <c r="J449" s="6">
        <v>971</v>
      </c>
      <c r="K449" s="6">
        <v>188</v>
      </c>
      <c r="L449" s="6">
        <v>1003</v>
      </c>
      <c r="M449" s="6" t="s">
        <v>22</v>
      </c>
      <c r="N449" s="6" t="s">
        <v>284</v>
      </c>
      <c r="O449" s="6" t="s">
        <v>288</v>
      </c>
      <c r="P449" s="6" t="s">
        <v>295</v>
      </c>
      <c r="Q449" s="6"/>
      <c r="R449" s="6"/>
    </row>
    <row r="450" spans="1:18" x14ac:dyDescent="0.25">
      <c r="A450" s="6" t="s">
        <v>0</v>
      </c>
      <c r="B450" s="6" t="s">
        <v>8</v>
      </c>
      <c r="C450" s="6" t="s">
        <v>123</v>
      </c>
      <c r="D450" s="6" t="s">
        <v>124</v>
      </c>
      <c r="E450" s="6" t="s">
        <v>97</v>
      </c>
      <c r="F450" s="6" t="s">
        <v>98</v>
      </c>
      <c r="G450" s="6">
        <v>30</v>
      </c>
      <c r="H450" s="6">
        <v>175</v>
      </c>
      <c r="I450" s="6">
        <v>18</v>
      </c>
      <c r="J450" s="6">
        <v>120</v>
      </c>
      <c r="K450" s="6">
        <v>29</v>
      </c>
      <c r="L450" s="6">
        <v>182</v>
      </c>
      <c r="M450" s="6" t="s">
        <v>21</v>
      </c>
      <c r="N450" s="6" t="s">
        <v>287</v>
      </c>
      <c r="O450" s="6" t="s">
        <v>285</v>
      </c>
      <c r="P450" s="6" t="s">
        <v>286</v>
      </c>
      <c r="Q450" s="6"/>
      <c r="R450" s="6"/>
    </row>
    <row r="451" spans="1:18" x14ac:dyDescent="0.25">
      <c r="A451" s="6" t="s">
        <v>0</v>
      </c>
      <c r="B451" s="6" t="s">
        <v>8</v>
      </c>
      <c r="C451" s="6" t="s">
        <v>123</v>
      </c>
      <c r="D451" s="6" t="s">
        <v>124</v>
      </c>
      <c r="E451" s="6" t="s">
        <v>97</v>
      </c>
      <c r="F451" s="6" t="s">
        <v>98</v>
      </c>
      <c r="G451" s="6">
        <v>30</v>
      </c>
      <c r="H451" s="6">
        <v>175</v>
      </c>
      <c r="I451" s="6">
        <v>18</v>
      </c>
      <c r="J451" s="6">
        <v>120</v>
      </c>
      <c r="K451" s="6">
        <v>29</v>
      </c>
      <c r="L451" s="6">
        <v>182</v>
      </c>
      <c r="M451" s="6" t="s">
        <v>22</v>
      </c>
      <c r="N451" s="6" t="s">
        <v>287</v>
      </c>
      <c r="O451" s="6" t="s">
        <v>285</v>
      </c>
      <c r="P451" s="6" t="s">
        <v>286</v>
      </c>
      <c r="Q451" s="6"/>
      <c r="R451" s="6"/>
    </row>
    <row r="452" spans="1:18" x14ac:dyDescent="0.25">
      <c r="A452" s="6" t="s">
        <v>0</v>
      </c>
      <c r="B452" s="6" t="s">
        <v>8</v>
      </c>
      <c r="C452" s="6" t="s">
        <v>123</v>
      </c>
      <c r="D452" s="6" t="s">
        <v>124</v>
      </c>
      <c r="E452" s="6" t="s">
        <v>97</v>
      </c>
      <c r="F452" s="6" t="s">
        <v>98</v>
      </c>
      <c r="G452" s="6">
        <v>30</v>
      </c>
      <c r="H452" s="6">
        <v>175</v>
      </c>
      <c r="I452" s="6">
        <v>18</v>
      </c>
      <c r="J452" s="6">
        <v>120</v>
      </c>
      <c r="K452" s="6">
        <v>29</v>
      </c>
      <c r="L452" s="6">
        <v>182</v>
      </c>
      <c r="M452" s="6" t="s">
        <v>21</v>
      </c>
      <c r="N452" s="6" t="s">
        <v>284</v>
      </c>
      <c r="O452" s="6" t="s">
        <v>285</v>
      </c>
      <c r="P452" s="6" t="s">
        <v>1</v>
      </c>
      <c r="Q452" s="6"/>
      <c r="R452" s="6"/>
    </row>
    <row r="453" spans="1:18" x14ac:dyDescent="0.25">
      <c r="A453" s="6" t="s">
        <v>0</v>
      </c>
      <c r="B453" s="6" t="s">
        <v>8</v>
      </c>
      <c r="C453" s="6" t="s">
        <v>123</v>
      </c>
      <c r="D453" s="6" t="s">
        <v>124</v>
      </c>
      <c r="E453" s="6" t="s">
        <v>97</v>
      </c>
      <c r="F453" s="6" t="s">
        <v>98</v>
      </c>
      <c r="G453" s="6">
        <v>30</v>
      </c>
      <c r="H453" s="6">
        <v>175</v>
      </c>
      <c r="I453" s="6">
        <v>18</v>
      </c>
      <c r="J453" s="6">
        <v>120</v>
      </c>
      <c r="K453" s="6">
        <v>29</v>
      </c>
      <c r="L453" s="6">
        <v>182</v>
      </c>
      <c r="M453" s="6" t="s">
        <v>22</v>
      </c>
      <c r="N453" s="6" t="s">
        <v>284</v>
      </c>
      <c r="O453" s="6" t="s">
        <v>285</v>
      </c>
      <c r="P453" s="6" t="s">
        <v>1</v>
      </c>
      <c r="Q453" s="6"/>
      <c r="R453" s="6"/>
    </row>
    <row r="454" spans="1:18" x14ac:dyDescent="0.25">
      <c r="A454" s="6" t="s">
        <v>0</v>
      </c>
      <c r="B454" s="6" t="s">
        <v>8</v>
      </c>
      <c r="C454" s="6" t="s">
        <v>123</v>
      </c>
      <c r="D454" s="6" t="s">
        <v>124</v>
      </c>
      <c r="E454" s="6" t="s">
        <v>97</v>
      </c>
      <c r="F454" s="6" t="s">
        <v>98</v>
      </c>
      <c r="G454" s="6">
        <v>30</v>
      </c>
      <c r="H454" s="6">
        <v>175</v>
      </c>
      <c r="I454" s="6">
        <v>18</v>
      </c>
      <c r="J454" s="6">
        <v>120</v>
      </c>
      <c r="K454" s="6">
        <v>29</v>
      </c>
      <c r="L454" s="6">
        <v>182</v>
      </c>
      <c r="M454" s="6" t="s">
        <v>21</v>
      </c>
      <c r="N454" s="6" t="s">
        <v>287</v>
      </c>
      <c r="O454" s="6" t="s">
        <v>288</v>
      </c>
      <c r="P454" s="6" t="s">
        <v>289</v>
      </c>
      <c r="Q454" s="6"/>
      <c r="R454" s="6"/>
    </row>
    <row r="455" spans="1:18" x14ac:dyDescent="0.25">
      <c r="A455" s="6" t="s">
        <v>0</v>
      </c>
      <c r="B455" s="6" t="s">
        <v>8</v>
      </c>
      <c r="C455" s="6" t="s">
        <v>123</v>
      </c>
      <c r="D455" s="6" t="s">
        <v>124</v>
      </c>
      <c r="E455" s="6" t="s">
        <v>97</v>
      </c>
      <c r="F455" s="6" t="s">
        <v>98</v>
      </c>
      <c r="G455" s="6">
        <v>30</v>
      </c>
      <c r="H455" s="6">
        <v>175</v>
      </c>
      <c r="I455" s="6">
        <v>18</v>
      </c>
      <c r="J455" s="6">
        <v>120</v>
      </c>
      <c r="K455" s="6">
        <v>29</v>
      </c>
      <c r="L455" s="6">
        <v>182</v>
      </c>
      <c r="M455" s="6" t="s">
        <v>22</v>
      </c>
      <c r="N455" s="6" t="s">
        <v>287</v>
      </c>
      <c r="O455" s="6" t="s">
        <v>288</v>
      </c>
      <c r="P455" s="6" t="s">
        <v>295</v>
      </c>
      <c r="Q455" s="6"/>
      <c r="R455" s="6"/>
    </row>
    <row r="456" spans="1:18" x14ac:dyDescent="0.25">
      <c r="A456" s="6" t="s">
        <v>0</v>
      </c>
      <c r="B456" s="6" t="s">
        <v>8</v>
      </c>
      <c r="C456" s="6" t="s">
        <v>123</v>
      </c>
      <c r="D456" s="6" t="s">
        <v>124</v>
      </c>
      <c r="E456" s="6" t="s">
        <v>97</v>
      </c>
      <c r="F456" s="6" t="s">
        <v>98</v>
      </c>
      <c r="G456" s="6">
        <v>30</v>
      </c>
      <c r="H456" s="6">
        <v>175</v>
      </c>
      <c r="I456" s="6">
        <v>18</v>
      </c>
      <c r="J456" s="6">
        <v>120</v>
      </c>
      <c r="K456" s="6">
        <v>29</v>
      </c>
      <c r="L456" s="6">
        <v>182</v>
      </c>
      <c r="M456" s="6" t="s">
        <v>21</v>
      </c>
      <c r="N456" s="6" t="s">
        <v>284</v>
      </c>
      <c r="O456" s="6" t="s">
        <v>288</v>
      </c>
      <c r="P456" s="6" t="s">
        <v>295</v>
      </c>
      <c r="Q456" s="6"/>
      <c r="R456" s="6"/>
    </row>
    <row r="457" spans="1:18" x14ac:dyDescent="0.25">
      <c r="A457" s="6" t="s">
        <v>0</v>
      </c>
      <c r="B457" s="6" t="s">
        <v>8</v>
      </c>
      <c r="C457" s="6" t="s">
        <v>123</v>
      </c>
      <c r="D457" s="6" t="s">
        <v>124</v>
      </c>
      <c r="E457" s="6" t="s">
        <v>97</v>
      </c>
      <c r="F457" s="6" t="s">
        <v>98</v>
      </c>
      <c r="G457" s="6">
        <v>30</v>
      </c>
      <c r="H457" s="6">
        <v>175</v>
      </c>
      <c r="I457" s="6">
        <v>18</v>
      </c>
      <c r="J457" s="6">
        <v>120</v>
      </c>
      <c r="K457" s="6">
        <v>29</v>
      </c>
      <c r="L457" s="6">
        <v>182</v>
      </c>
      <c r="M457" s="6" t="s">
        <v>22</v>
      </c>
      <c r="N457" s="6" t="s">
        <v>284</v>
      </c>
      <c r="O457" s="6" t="s">
        <v>288</v>
      </c>
      <c r="P457" s="6" t="s">
        <v>289</v>
      </c>
      <c r="Q457" s="6"/>
      <c r="R457" s="6"/>
    </row>
    <row r="458" spans="1:18" x14ac:dyDescent="0.25">
      <c r="A458" s="6" t="s">
        <v>0</v>
      </c>
      <c r="B458" s="6" t="s">
        <v>8</v>
      </c>
      <c r="C458" s="6" t="s">
        <v>126</v>
      </c>
      <c r="D458" s="6" t="s">
        <v>127</v>
      </c>
      <c r="E458" s="6" t="s">
        <v>97</v>
      </c>
      <c r="F458" s="6" t="s">
        <v>132</v>
      </c>
      <c r="G458" s="6">
        <v>50</v>
      </c>
      <c r="H458" s="6">
        <v>295</v>
      </c>
      <c r="I458" s="6">
        <v>50</v>
      </c>
      <c r="J458" s="6">
        <v>293</v>
      </c>
      <c r="K458" s="6">
        <v>50</v>
      </c>
      <c r="L458" s="6">
        <v>293</v>
      </c>
      <c r="M458" s="6" t="s">
        <v>21</v>
      </c>
      <c r="N458" s="6" t="s">
        <v>287</v>
      </c>
      <c r="O458" s="6" t="s">
        <v>285</v>
      </c>
      <c r="P458" s="6" t="s">
        <v>286</v>
      </c>
      <c r="Q458" s="6"/>
      <c r="R458" s="6"/>
    </row>
    <row r="459" spans="1:18" x14ac:dyDescent="0.25">
      <c r="A459" s="6" t="s">
        <v>0</v>
      </c>
      <c r="B459" s="6" t="s">
        <v>8</v>
      </c>
      <c r="C459" s="6" t="s">
        <v>126</v>
      </c>
      <c r="D459" s="6" t="s">
        <v>127</v>
      </c>
      <c r="E459" s="6" t="s">
        <v>97</v>
      </c>
      <c r="F459" s="6" t="s">
        <v>132</v>
      </c>
      <c r="G459" s="6">
        <v>50</v>
      </c>
      <c r="H459" s="6">
        <v>295</v>
      </c>
      <c r="I459" s="6">
        <v>50</v>
      </c>
      <c r="J459" s="6">
        <v>293</v>
      </c>
      <c r="K459" s="6">
        <v>50</v>
      </c>
      <c r="L459" s="6">
        <v>293</v>
      </c>
      <c r="M459" s="6" t="s">
        <v>22</v>
      </c>
      <c r="N459" s="6" t="s">
        <v>287</v>
      </c>
      <c r="O459" s="6" t="s">
        <v>285</v>
      </c>
      <c r="P459" s="6" t="s">
        <v>289</v>
      </c>
      <c r="Q459" s="6"/>
      <c r="R459" s="6"/>
    </row>
    <row r="460" spans="1:18" x14ac:dyDescent="0.25">
      <c r="A460" s="6" t="s">
        <v>0</v>
      </c>
      <c r="B460" s="6" t="s">
        <v>8</v>
      </c>
      <c r="C460" s="6" t="s">
        <v>126</v>
      </c>
      <c r="D460" s="6" t="s">
        <v>127</v>
      </c>
      <c r="E460" s="6" t="s">
        <v>97</v>
      </c>
      <c r="F460" s="6" t="s">
        <v>132</v>
      </c>
      <c r="G460" s="6">
        <v>50</v>
      </c>
      <c r="H460" s="6">
        <v>295</v>
      </c>
      <c r="I460" s="6">
        <v>50</v>
      </c>
      <c r="J460" s="6">
        <v>293</v>
      </c>
      <c r="K460" s="6">
        <v>50</v>
      </c>
      <c r="L460" s="6">
        <v>293</v>
      </c>
      <c r="M460" s="6" t="s">
        <v>21</v>
      </c>
      <c r="N460" s="6" t="s">
        <v>284</v>
      </c>
      <c r="O460" s="6" t="s">
        <v>285</v>
      </c>
      <c r="P460" s="6" t="s">
        <v>293</v>
      </c>
      <c r="Q460" s="6"/>
      <c r="R460" s="6"/>
    </row>
    <row r="461" spans="1:18" x14ac:dyDescent="0.25">
      <c r="A461" s="6" t="s">
        <v>0</v>
      </c>
      <c r="B461" s="6" t="s">
        <v>8</v>
      </c>
      <c r="C461" s="6" t="s">
        <v>126</v>
      </c>
      <c r="D461" s="6" t="s">
        <v>127</v>
      </c>
      <c r="E461" s="6" t="s">
        <v>97</v>
      </c>
      <c r="F461" s="6" t="s">
        <v>132</v>
      </c>
      <c r="G461" s="6">
        <v>50</v>
      </c>
      <c r="H461" s="6">
        <v>295</v>
      </c>
      <c r="I461" s="6">
        <v>50</v>
      </c>
      <c r="J461" s="6">
        <v>293</v>
      </c>
      <c r="K461" s="6">
        <v>50</v>
      </c>
      <c r="L461" s="6">
        <v>293</v>
      </c>
      <c r="M461" s="6" t="s">
        <v>22</v>
      </c>
      <c r="N461" s="6" t="s">
        <v>284</v>
      </c>
      <c r="O461" s="6" t="s">
        <v>285</v>
      </c>
      <c r="P461" s="6" t="s">
        <v>286</v>
      </c>
      <c r="Q461" s="6"/>
      <c r="R461" s="6"/>
    </row>
    <row r="462" spans="1:18" x14ac:dyDescent="0.25">
      <c r="A462" s="6" t="s">
        <v>0</v>
      </c>
      <c r="B462" s="6" t="s">
        <v>8</v>
      </c>
      <c r="C462" s="6" t="s">
        <v>126</v>
      </c>
      <c r="D462" s="6" t="s">
        <v>127</v>
      </c>
      <c r="E462" s="6" t="s">
        <v>97</v>
      </c>
      <c r="F462" s="6" t="s">
        <v>132</v>
      </c>
      <c r="G462" s="6">
        <v>50</v>
      </c>
      <c r="H462" s="6">
        <v>295</v>
      </c>
      <c r="I462" s="6">
        <v>50</v>
      </c>
      <c r="J462" s="6">
        <v>293</v>
      </c>
      <c r="K462" s="6">
        <v>50</v>
      </c>
      <c r="L462" s="6">
        <v>293</v>
      </c>
      <c r="M462" s="6" t="s">
        <v>21</v>
      </c>
      <c r="N462" s="6" t="s">
        <v>287</v>
      </c>
      <c r="O462" s="6" t="s">
        <v>288</v>
      </c>
      <c r="P462" s="6" t="s">
        <v>289</v>
      </c>
      <c r="Q462" s="6"/>
      <c r="R462" s="6"/>
    </row>
    <row r="463" spans="1:18" x14ac:dyDescent="0.25">
      <c r="A463" s="6" t="s">
        <v>0</v>
      </c>
      <c r="B463" s="6" t="s">
        <v>8</v>
      </c>
      <c r="C463" s="6" t="s">
        <v>126</v>
      </c>
      <c r="D463" s="6" t="s">
        <v>127</v>
      </c>
      <c r="E463" s="6" t="s">
        <v>97</v>
      </c>
      <c r="F463" s="6" t="s">
        <v>132</v>
      </c>
      <c r="G463" s="6">
        <v>50</v>
      </c>
      <c r="H463" s="6">
        <v>295</v>
      </c>
      <c r="I463" s="6">
        <v>50</v>
      </c>
      <c r="J463" s="6">
        <v>293</v>
      </c>
      <c r="K463" s="6">
        <v>50</v>
      </c>
      <c r="L463" s="6">
        <v>293</v>
      </c>
      <c r="M463" s="6" t="s">
        <v>22</v>
      </c>
      <c r="N463" s="6" t="s">
        <v>287</v>
      </c>
      <c r="O463" s="6" t="s">
        <v>288</v>
      </c>
      <c r="P463" s="6" t="s">
        <v>289</v>
      </c>
      <c r="Q463" s="6"/>
      <c r="R463" s="6"/>
    </row>
    <row r="464" spans="1:18" x14ac:dyDescent="0.25">
      <c r="A464" s="6" t="s">
        <v>0</v>
      </c>
      <c r="B464" s="6" t="s">
        <v>8</v>
      </c>
      <c r="C464" s="6" t="s">
        <v>126</v>
      </c>
      <c r="D464" s="6" t="s">
        <v>127</v>
      </c>
      <c r="E464" s="6" t="s">
        <v>97</v>
      </c>
      <c r="F464" s="6" t="s">
        <v>132</v>
      </c>
      <c r="G464" s="6">
        <v>50</v>
      </c>
      <c r="H464" s="6">
        <v>295</v>
      </c>
      <c r="I464" s="6">
        <v>50</v>
      </c>
      <c r="J464" s="6">
        <v>293</v>
      </c>
      <c r="K464" s="6">
        <v>50</v>
      </c>
      <c r="L464" s="6">
        <v>293</v>
      </c>
      <c r="M464" s="6" t="s">
        <v>21</v>
      </c>
      <c r="N464" s="6" t="s">
        <v>284</v>
      </c>
      <c r="O464" s="6" t="s">
        <v>288</v>
      </c>
      <c r="P464" s="6" t="s">
        <v>286</v>
      </c>
      <c r="Q464" s="6"/>
      <c r="R464" s="6"/>
    </row>
    <row r="465" spans="1:18" x14ac:dyDescent="0.25">
      <c r="A465" s="6" t="s">
        <v>0</v>
      </c>
      <c r="B465" s="6" t="s">
        <v>8</v>
      </c>
      <c r="C465" s="6" t="s">
        <v>126</v>
      </c>
      <c r="D465" s="6" t="s">
        <v>127</v>
      </c>
      <c r="E465" s="6" t="s">
        <v>97</v>
      </c>
      <c r="F465" s="6" t="s">
        <v>132</v>
      </c>
      <c r="G465" s="6">
        <v>50</v>
      </c>
      <c r="H465" s="6">
        <v>295</v>
      </c>
      <c r="I465" s="6">
        <v>50</v>
      </c>
      <c r="J465" s="6">
        <v>293</v>
      </c>
      <c r="K465" s="6">
        <v>50</v>
      </c>
      <c r="L465" s="6">
        <v>293</v>
      </c>
      <c r="M465" s="6" t="s">
        <v>22</v>
      </c>
      <c r="N465" s="6" t="s">
        <v>284</v>
      </c>
      <c r="O465" s="6" t="s">
        <v>288</v>
      </c>
      <c r="P465" s="6" t="s">
        <v>286</v>
      </c>
      <c r="Q465" s="6"/>
      <c r="R465" s="6"/>
    </row>
    <row r="466" spans="1:18" x14ac:dyDescent="0.25">
      <c r="A466" s="6" t="s">
        <v>0</v>
      </c>
      <c r="B466" s="6" t="s">
        <v>8</v>
      </c>
      <c r="C466" s="6" t="s">
        <v>128</v>
      </c>
      <c r="D466" s="6" t="s">
        <v>129</v>
      </c>
      <c r="E466" s="6" t="s">
        <v>97</v>
      </c>
      <c r="F466" s="6" t="s">
        <v>125</v>
      </c>
      <c r="G466" s="6">
        <v>46</v>
      </c>
      <c r="H466" s="6">
        <v>272</v>
      </c>
      <c r="I466" s="6">
        <v>45</v>
      </c>
      <c r="J466" s="6">
        <v>257</v>
      </c>
      <c r="K466" s="6">
        <v>45</v>
      </c>
      <c r="L466" s="6">
        <v>269</v>
      </c>
      <c r="M466" s="6" t="s">
        <v>21</v>
      </c>
      <c r="N466" s="6" t="s">
        <v>287</v>
      </c>
      <c r="O466" s="6" t="s">
        <v>285</v>
      </c>
      <c r="P466" s="6" t="s">
        <v>289</v>
      </c>
      <c r="Q466" s="6"/>
      <c r="R466" s="6"/>
    </row>
    <row r="467" spans="1:18" x14ac:dyDescent="0.25">
      <c r="A467" s="6" t="s">
        <v>0</v>
      </c>
      <c r="B467" s="6" t="s">
        <v>8</v>
      </c>
      <c r="C467" s="6" t="s">
        <v>128</v>
      </c>
      <c r="D467" s="6" t="s">
        <v>129</v>
      </c>
      <c r="E467" s="6" t="s">
        <v>97</v>
      </c>
      <c r="F467" s="6" t="s">
        <v>125</v>
      </c>
      <c r="G467" s="6">
        <v>46</v>
      </c>
      <c r="H467" s="6">
        <v>272</v>
      </c>
      <c r="I467" s="6">
        <v>45</v>
      </c>
      <c r="J467" s="6">
        <v>257</v>
      </c>
      <c r="K467" s="6">
        <v>45</v>
      </c>
      <c r="L467" s="6">
        <v>269</v>
      </c>
      <c r="M467" s="6" t="s">
        <v>22</v>
      </c>
      <c r="N467" s="6" t="s">
        <v>287</v>
      </c>
      <c r="O467" s="6" t="s">
        <v>285</v>
      </c>
      <c r="P467" s="6" t="s">
        <v>289</v>
      </c>
      <c r="Q467" s="6"/>
      <c r="R467" s="6"/>
    </row>
    <row r="468" spans="1:18" x14ac:dyDescent="0.25">
      <c r="A468" s="6" t="s">
        <v>0</v>
      </c>
      <c r="B468" s="6" t="s">
        <v>8</v>
      </c>
      <c r="C468" s="6" t="s">
        <v>128</v>
      </c>
      <c r="D468" s="6" t="s">
        <v>129</v>
      </c>
      <c r="E468" s="6" t="s">
        <v>97</v>
      </c>
      <c r="F468" s="6" t="s">
        <v>125</v>
      </c>
      <c r="G468" s="6">
        <v>46</v>
      </c>
      <c r="H468" s="6">
        <v>272</v>
      </c>
      <c r="I468" s="6">
        <v>45</v>
      </c>
      <c r="J468" s="6">
        <v>257</v>
      </c>
      <c r="K468" s="6">
        <v>45</v>
      </c>
      <c r="L468" s="6">
        <v>269</v>
      </c>
      <c r="M468" s="6" t="s">
        <v>21</v>
      </c>
      <c r="N468" s="6" t="s">
        <v>284</v>
      </c>
      <c r="O468" s="6" t="s">
        <v>285</v>
      </c>
      <c r="P468" s="6" t="s">
        <v>295</v>
      </c>
      <c r="Q468" s="6"/>
      <c r="R468" s="6"/>
    </row>
    <row r="469" spans="1:18" x14ac:dyDescent="0.25">
      <c r="A469" s="6" t="s">
        <v>0</v>
      </c>
      <c r="B469" s="6" t="s">
        <v>8</v>
      </c>
      <c r="C469" s="6" t="s">
        <v>128</v>
      </c>
      <c r="D469" s="6" t="s">
        <v>129</v>
      </c>
      <c r="E469" s="6" t="s">
        <v>97</v>
      </c>
      <c r="F469" s="6" t="s">
        <v>125</v>
      </c>
      <c r="G469" s="6">
        <v>46</v>
      </c>
      <c r="H469" s="6">
        <v>272</v>
      </c>
      <c r="I469" s="6">
        <v>45</v>
      </c>
      <c r="J469" s="6">
        <v>257</v>
      </c>
      <c r="K469" s="6">
        <v>45</v>
      </c>
      <c r="L469" s="6">
        <v>269</v>
      </c>
      <c r="M469" s="6" t="s">
        <v>22</v>
      </c>
      <c r="N469" s="6" t="s">
        <v>284</v>
      </c>
      <c r="O469" s="6" t="s">
        <v>285</v>
      </c>
      <c r="P469" s="6" t="s">
        <v>295</v>
      </c>
      <c r="Q469" s="6"/>
      <c r="R469" s="6"/>
    </row>
    <row r="470" spans="1:18" x14ac:dyDescent="0.25">
      <c r="A470" s="6" t="s">
        <v>0</v>
      </c>
      <c r="B470" s="6" t="s">
        <v>8</v>
      </c>
      <c r="C470" s="6" t="s">
        <v>128</v>
      </c>
      <c r="D470" s="6" t="s">
        <v>129</v>
      </c>
      <c r="E470" s="6" t="s">
        <v>97</v>
      </c>
      <c r="F470" s="6" t="s">
        <v>125</v>
      </c>
      <c r="G470" s="6">
        <v>46</v>
      </c>
      <c r="H470" s="6">
        <v>272</v>
      </c>
      <c r="I470" s="6">
        <v>45</v>
      </c>
      <c r="J470" s="6">
        <v>257</v>
      </c>
      <c r="K470" s="6">
        <v>45</v>
      </c>
      <c r="L470" s="6">
        <v>269</v>
      </c>
      <c r="M470" s="6" t="s">
        <v>21</v>
      </c>
      <c r="N470" s="6" t="s">
        <v>287</v>
      </c>
      <c r="O470" s="6" t="s">
        <v>288</v>
      </c>
      <c r="P470" s="6" t="s">
        <v>289</v>
      </c>
      <c r="Q470" s="6"/>
      <c r="R470" s="6"/>
    </row>
    <row r="471" spans="1:18" x14ac:dyDescent="0.25">
      <c r="A471" s="6" t="s">
        <v>0</v>
      </c>
      <c r="B471" s="6" t="s">
        <v>8</v>
      </c>
      <c r="C471" s="6" t="s">
        <v>128</v>
      </c>
      <c r="D471" s="6" t="s">
        <v>129</v>
      </c>
      <c r="E471" s="6" t="s">
        <v>97</v>
      </c>
      <c r="F471" s="6" t="s">
        <v>125</v>
      </c>
      <c r="G471" s="6">
        <v>46</v>
      </c>
      <c r="H471" s="6">
        <v>272</v>
      </c>
      <c r="I471" s="6">
        <v>45</v>
      </c>
      <c r="J471" s="6">
        <v>257</v>
      </c>
      <c r="K471" s="6">
        <v>45</v>
      </c>
      <c r="L471" s="6">
        <v>269</v>
      </c>
      <c r="M471" s="6" t="s">
        <v>22</v>
      </c>
      <c r="N471" s="6" t="s">
        <v>287</v>
      </c>
      <c r="O471" s="6" t="s">
        <v>288</v>
      </c>
      <c r="P471" s="6" t="s">
        <v>289</v>
      </c>
      <c r="Q471" s="6"/>
      <c r="R471" s="6"/>
    </row>
    <row r="472" spans="1:18" x14ac:dyDescent="0.25">
      <c r="A472" s="6" t="s">
        <v>0</v>
      </c>
      <c r="B472" s="6" t="s">
        <v>8</v>
      </c>
      <c r="C472" s="6" t="s">
        <v>128</v>
      </c>
      <c r="D472" s="6" t="s">
        <v>129</v>
      </c>
      <c r="E472" s="6" t="s">
        <v>97</v>
      </c>
      <c r="F472" s="6" t="s">
        <v>125</v>
      </c>
      <c r="G472" s="6">
        <v>46</v>
      </c>
      <c r="H472" s="6">
        <v>272</v>
      </c>
      <c r="I472" s="6">
        <v>45</v>
      </c>
      <c r="J472" s="6">
        <v>257</v>
      </c>
      <c r="K472" s="6">
        <v>45</v>
      </c>
      <c r="L472" s="6">
        <v>269</v>
      </c>
      <c r="M472" s="6" t="s">
        <v>21</v>
      </c>
      <c r="N472" s="6" t="s">
        <v>284</v>
      </c>
      <c r="O472" s="6" t="s">
        <v>288</v>
      </c>
      <c r="P472" s="6" t="s">
        <v>295</v>
      </c>
      <c r="Q472" s="6"/>
      <c r="R472" s="6"/>
    </row>
    <row r="473" spans="1:18" x14ac:dyDescent="0.25">
      <c r="A473" s="6" t="s">
        <v>0</v>
      </c>
      <c r="B473" s="6" t="s">
        <v>8</v>
      </c>
      <c r="C473" s="6" t="s">
        <v>128</v>
      </c>
      <c r="D473" s="6" t="s">
        <v>129</v>
      </c>
      <c r="E473" s="6" t="s">
        <v>97</v>
      </c>
      <c r="F473" s="6" t="s">
        <v>125</v>
      </c>
      <c r="G473" s="6">
        <v>46</v>
      </c>
      <c r="H473" s="6">
        <v>272</v>
      </c>
      <c r="I473" s="6">
        <v>45</v>
      </c>
      <c r="J473" s="6">
        <v>257</v>
      </c>
      <c r="K473" s="6">
        <v>45</v>
      </c>
      <c r="L473" s="6">
        <v>269</v>
      </c>
      <c r="M473" s="6" t="s">
        <v>22</v>
      </c>
      <c r="N473" s="6" t="s">
        <v>284</v>
      </c>
      <c r="O473" s="6" t="s">
        <v>288</v>
      </c>
      <c r="P473" s="6" t="s">
        <v>295</v>
      </c>
      <c r="Q473" s="6"/>
      <c r="R473" s="6"/>
    </row>
    <row r="474" spans="1:18" x14ac:dyDescent="0.25">
      <c r="A474" s="6" t="s">
        <v>0</v>
      </c>
      <c r="B474" s="6" t="s">
        <v>11</v>
      </c>
      <c r="C474" s="6" t="s">
        <v>187</v>
      </c>
      <c r="D474" s="6" t="s">
        <v>188</v>
      </c>
      <c r="E474" s="6" t="s">
        <v>97</v>
      </c>
      <c r="F474" s="6" t="s">
        <v>132</v>
      </c>
      <c r="G474" s="6">
        <v>18</v>
      </c>
      <c r="H474" s="6">
        <v>78</v>
      </c>
      <c r="I474" s="6">
        <v>18</v>
      </c>
      <c r="J474" s="6">
        <v>79</v>
      </c>
      <c r="K474" s="6">
        <v>18</v>
      </c>
      <c r="L474" s="6">
        <v>77</v>
      </c>
      <c r="M474" s="6" t="s">
        <v>21</v>
      </c>
      <c r="N474" s="6" t="s">
        <v>287</v>
      </c>
      <c r="O474" s="6" t="s">
        <v>285</v>
      </c>
      <c r="P474" s="6" t="s">
        <v>289</v>
      </c>
      <c r="Q474" s="6"/>
      <c r="R474" s="6"/>
    </row>
    <row r="475" spans="1:18" x14ac:dyDescent="0.25">
      <c r="A475" s="6" t="s">
        <v>0</v>
      </c>
      <c r="B475" s="6" t="s">
        <v>11</v>
      </c>
      <c r="C475" s="6" t="s">
        <v>187</v>
      </c>
      <c r="D475" s="6" t="s">
        <v>188</v>
      </c>
      <c r="E475" s="6" t="s">
        <v>97</v>
      </c>
      <c r="F475" s="6" t="s">
        <v>132</v>
      </c>
      <c r="G475" s="6">
        <v>18</v>
      </c>
      <c r="H475" s="6">
        <v>78</v>
      </c>
      <c r="I475" s="6">
        <v>18</v>
      </c>
      <c r="J475" s="6">
        <v>79</v>
      </c>
      <c r="K475" s="6">
        <v>18</v>
      </c>
      <c r="L475" s="6">
        <v>77</v>
      </c>
      <c r="M475" s="6" t="s">
        <v>22</v>
      </c>
      <c r="N475" s="6" t="s">
        <v>287</v>
      </c>
      <c r="O475" s="6" t="s">
        <v>285</v>
      </c>
      <c r="P475" s="6" t="s">
        <v>289</v>
      </c>
      <c r="Q475" s="6"/>
      <c r="R475" s="6"/>
    </row>
    <row r="476" spans="1:18" x14ac:dyDescent="0.25">
      <c r="A476" s="6" t="s">
        <v>0</v>
      </c>
      <c r="B476" s="6" t="s">
        <v>11</v>
      </c>
      <c r="C476" s="6" t="s">
        <v>187</v>
      </c>
      <c r="D476" s="6" t="s">
        <v>188</v>
      </c>
      <c r="E476" s="6" t="s">
        <v>97</v>
      </c>
      <c r="F476" s="6" t="s">
        <v>132</v>
      </c>
      <c r="G476" s="6">
        <v>18</v>
      </c>
      <c r="H476" s="6">
        <v>78</v>
      </c>
      <c r="I476" s="6">
        <v>18</v>
      </c>
      <c r="J476" s="6">
        <v>79</v>
      </c>
      <c r="K476" s="6">
        <v>18</v>
      </c>
      <c r="L476" s="6">
        <v>77</v>
      </c>
      <c r="M476" s="6" t="s">
        <v>21</v>
      </c>
      <c r="N476" s="6" t="s">
        <v>284</v>
      </c>
      <c r="O476" s="6" t="s">
        <v>285</v>
      </c>
      <c r="P476" s="6" t="s">
        <v>295</v>
      </c>
      <c r="Q476" s="6"/>
      <c r="R476" s="6"/>
    </row>
    <row r="477" spans="1:18" x14ac:dyDescent="0.25">
      <c r="A477" s="6" t="s">
        <v>0</v>
      </c>
      <c r="B477" s="6" t="s">
        <v>11</v>
      </c>
      <c r="C477" s="6" t="s">
        <v>187</v>
      </c>
      <c r="D477" s="6" t="s">
        <v>188</v>
      </c>
      <c r="E477" s="6" t="s">
        <v>97</v>
      </c>
      <c r="F477" s="6" t="s">
        <v>132</v>
      </c>
      <c r="G477" s="6">
        <v>18</v>
      </c>
      <c r="H477" s="6">
        <v>78</v>
      </c>
      <c r="I477" s="6">
        <v>18</v>
      </c>
      <c r="J477" s="6">
        <v>79</v>
      </c>
      <c r="K477" s="6">
        <v>18</v>
      </c>
      <c r="L477" s="6">
        <v>77</v>
      </c>
      <c r="M477" s="6" t="s">
        <v>22</v>
      </c>
      <c r="N477" s="6" t="s">
        <v>284</v>
      </c>
      <c r="O477" s="6" t="s">
        <v>285</v>
      </c>
      <c r="P477" s="6" t="s">
        <v>286</v>
      </c>
      <c r="Q477" s="6"/>
      <c r="R477" s="6"/>
    </row>
    <row r="478" spans="1:18" x14ac:dyDescent="0.25">
      <c r="A478" s="6" t="s">
        <v>0</v>
      </c>
      <c r="B478" s="6" t="s">
        <v>11</v>
      </c>
      <c r="C478" s="6" t="s">
        <v>187</v>
      </c>
      <c r="D478" s="6" t="s">
        <v>188</v>
      </c>
      <c r="E478" s="6" t="s">
        <v>97</v>
      </c>
      <c r="F478" s="6" t="s">
        <v>132</v>
      </c>
      <c r="G478" s="6">
        <v>18</v>
      </c>
      <c r="H478" s="6">
        <v>78</v>
      </c>
      <c r="I478" s="6">
        <v>18</v>
      </c>
      <c r="J478" s="6">
        <v>79</v>
      </c>
      <c r="K478" s="6">
        <v>18</v>
      </c>
      <c r="L478" s="6">
        <v>77</v>
      </c>
      <c r="M478" s="6" t="s">
        <v>21</v>
      </c>
      <c r="N478" s="6" t="s">
        <v>287</v>
      </c>
      <c r="O478" s="6" t="s">
        <v>288</v>
      </c>
      <c r="P478" s="6" t="s">
        <v>289</v>
      </c>
      <c r="Q478" s="6"/>
      <c r="R478" s="6"/>
    </row>
    <row r="479" spans="1:18" x14ac:dyDescent="0.25">
      <c r="A479" s="6" t="s">
        <v>0</v>
      </c>
      <c r="B479" s="6" t="s">
        <v>11</v>
      </c>
      <c r="C479" s="6" t="s">
        <v>187</v>
      </c>
      <c r="D479" s="6" t="s">
        <v>188</v>
      </c>
      <c r="E479" s="6" t="s">
        <v>97</v>
      </c>
      <c r="F479" s="6" t="s">
        <v>132</v>
      </c>
      <c r="G479" s="6">
        <v>18</v>
      </c>
      <c r="H479" s="6">
        <v>78</v>
      </c>
      <c r="I479" s="6">
        <v>18</v>
      </c>
      <c r="J479" s="6">
        <v>79</v>
      </c>
      <c r="K479" s="6">
        <v>18</v>
      </c>
      <c r="L479" s="6">
        <v>77</v>
      </c>
      <c r="M479" s="6" t="s">
        <v>22</v>
      </c>
      <c r="N479" s="6" t="s">
        <v>287</v>
      </c>
      <c r="O479" s="6" t="s">
        <v>288</v>
      </c>
      <c r="P479" s="6" t="s">
        <v>289</v>
      </c>
      <c r="Q479" s="6"/>
      <c r="R479" s="6"/>
    </row>
    <row r="480" spans="1:18" x14ac:dyDescent="0.25">
      <c r="A480" s="6" t="s">
        <v>0</v>
      </c>
      <c r="B480" s="6" t="s">
        <v>11</v>
      </c>
      <c r="C480" s="6" t="s">
        <v>187</v>
      </c>
      <c r="D480" s="6" t="s">
        <v>188</v>
      </c>
      <c r="E480" s="6" t="s">
        <v>97</v>
      </c>
      <c r="F480" s="6" t="s">
        <v>132</v>
      </c>
      <c r="G480" s="6">
        <v>18</v>
      </c>
      <c r="H480" s="6">
        <v>78</v>
      </c>
      <c r="I480" s="6">
        <v>18</v>
      </c>
      <c r="J480" s="6">
        <v>79</v>
      </c>
      <c r="K480" s="6">
        <v>18</v>
      </c>
      <c r="L480" s="6">
        <v>77</v>
      </c>
      <c r="M480" s="6" t="s">
        <v>21</v>
      </c>
      <c r="N480" s="6" t="s">
        <v>284</v>
      </c>
      <c r="O480" s="6" t="s">
        <v>288</v>
      </c>
      <c r="P480" s="6" t="s">
        <v>295</v>
      </c>
      <c r="Q480" s="6"/>
      <c r="R480" s="6"/>
    </row>
    <row r="481" spans="1:18" x14ac:dyDescent="0.25">
      <c r="A481" s="6" t="s">
        <v>0</v>
      </c>
      <c r="B481" s="6" t="s">
        <v>11</v>
      </c>
      <c r="C481" s="6" t="s">
        <v>187</v>
      </c>
      <c r="D481" s="6" t="s">
        <v>188</v>
      </c>
      <c r="E481" s="6" t="s">
        <v>97</v>
      </c>
      <c r="F481" s="6" t="s">
        <v>132</v>
      </c>
      <c r="G481" s="6">
        <v>18</v>
      </c>
      <c r="H481" s="6">
        <v>78</v>
      </c>
      <c r="I481" s="6">
        <v>18</v>
      </c>
      <c r="J481" s="6">
        <v>79</v>
      </c>
      <c r="K481" s="6">
        <v>18</v>
      </c>
      <c r="L481" s="6">
        <v>77</v>
      </c>
      <c r="M481" s="6" t="s">
        <v>22</v>
      </c>
      <c r="N481" s="6" t="s">
        <v>284</v>
      </c>
      <c r="O481" s="6" t="s">
        <v>288</v>
      </c>
      <c r="P481" s="6" t="s">
        <v>286</v>
      </c>
      <c r="Q481" s="6"/>
      <c r="R481" s="6"/>
    </row>
    <row r="482" spans="1:18" x14ac:dyDescent="0.25">
      <c r="A482" s="6" t="s">
        <v>0</v>
      </c>
      <c r="B482" s="6" t="s">
        <v>11</v>
      </c>
      <c r="C482" s="6" t="s">
        <v>189</v>
      </c>
      <c r="D482" s="6" t="s">
        <v>190</v>
      </c>
      <c r="E482" s="6" t="s">
        <v>97</v>
      </c>
      <c r="F482" s="6" t="s">
        <v>132</v>
      </c>
      <c r="G482" s="6">
        <v>12</v>
      </c>
      <c r="H482" s="6">
        <v>47</v>
      </c>
      <c r="I482" s="6">
        <v>15</v>
      </c>
      <c r="J482" s="6">
        <v>69</v>
      </c>
      <c r="K482" s="6">
        <v>15</v>
      </c>
      <c r="L482" s="6">
        <v>69</v>
      </c>
      <c r="M482" s="6" t="s">
        <v>21</v>
      </c>
      <c r="N482" s="6" t="s">
        <v>287</v>
      </c>
      <c r="O482" s="6" t="s">
        <v>285</v>
      </c>
      <c r="P482" s="6" t="s">
        <v>286</v>
      </c>
      <c r="Q482" s="6"/>
      <c r="R482" s="6"/>
    </row>
    <row r="483" spans="1:18" x14ac:dyDescent="0.25">
      <c r="A483" s="6" t="s">
        <v>0</v>
      </c>
      <c r="B483" s="6" t="s">
        <v>11</v>
      </c>
      <c r="C483" s="6" t="s">
        <v>189</v>
      </c>
      <c r="D483" s="6" t="s">
        <v>190</v>
      </c>
      <c r="E483" s="6" t="s">
        <v>97</v>
      </c>
      <c r="F483" s="6" t="s">
        <v>132</v>
      </c>
      <c r="G483" s="6">
        <v>12</v>
      </c>
      <c r="H483" s="6">
        <v>47</v>
      </c>
      <c r="I483" s="6">
        <v>15</v>
      </c>
      <c r="J483" s="6">
        <v>69</v>
      </c>
      <c r="K483" s="6">
        <v>15</v>
      </c>
      <c r="L483" s="6">
        <v>69</v>
      </c>
      <c r="M483" s="6" t="s">
        <v>22</v>
      </c>
      <c r="N483" s="6" t="s">
        <v>287</v>
      </c>
      <c r="O483" s="6" t="s">
        <v>285</v>
      </c>
      <c r="P483" s="6" t="s">
        <v>286</v>
      </c>
      <c r="Q483" s="6"/>
      <c r="R483" s="6"/>
    </row>
    <row r="484" spans="1:18" x14ac:dyDescent="0.25">
      <c r="A484" s="6" t="s">
        <v>0</v>
      </c>
      <c r="B484" s="6" t="s">
        <v>11</v>
      </c>
      <c r="C484" s="6" t="s">
        <v>189</v>
      </c>
      <c r="D484" s="6" t="s">
        <v>190</v>
      </c>
      <c r="E484" s="6" t="s">
        <v>97</v>
      </c>
      <c r="F484" s="6" t="s">
        <v>132</v>
      </c>
      <c r="G484" s="6">
        <v>12</v>
      </c>
      <c r="H484" s="6">
        <v>47</v>
      </c>
      <c r="I484" s="6">
        <v>15</v>
      </c>
      <c r="J484" s="6">
        <v>69</v>
      </c>
      <c r="K484" s="6">
        <v>15</v>
      </c>
      <c r="L484" s="6">
        <v>69</v>
      </c>
      <c r="M484" s="6" t="s">
        <v>21</v>
      </c>
      <c r="N484" s="6" t="s">
        <v>284</v>
      </c>
      <c r="O484" s="6" t="s">
        <v>285</v>
      </c>
      <c r="P484" s="6" t="s">
        <v>292</v>
      </c>
      <c r="Q484" s="6"/>
      <c r="R484" s="6"/>
    </row>
    <row r="485" spans="1:18" x14ac:dyDescent="0.25">
      <c r="A485" s="6" t="s">
        <v>0</v>
      </c>
      <c r="B485" s="6" t="s">
        <v>11</v>
      </c>
      <c r="C485" s="6" t="s">
        <v>189</v>
      </c>
      <c r="D485" s="6" t="s">
        <v>190</v>
      </c>
      <c r="E485" s="6" t="s">
        <v>97</v>
      </c>
      <c r="F485" s="6" t="s">
        <v>132</v>
      </c>
      <c r="G485" s="6">
        <v>12</v>
      </c>
      <c r="H485" s="6">
        <v>47</v>
      </c>
      <c r="I485" s="6">
        <v>15</v>
      </c>
      <c r="J485" s="6">
        <v>69</v>
      </c>
      <c r="K485" s="6">
        <v>15</v>
      </c>
      <c r="L485" s="6">
        <v>69</v>
      </c>
      <c r="M485" s="6" t="s">
        <v>22</v>
      </c>
      <c r="N485" s="6" t="s">
        <v>284</v>
      </c>
      <c r="O485" s="6" t="s">
        <v>285</v>
      </c>
      <c r="P485" s="6" t="s">
        <v>296</v>
      </c>
      <c r="Q485" s="6"/>
      <c r="R485" s="6"/>
    </row>
    <row r="486" spans="1:18" x14ac:dyDescent="0.25">
      <c r="A486" s="6" t="s">
        <v>0</v>
      </c>
      <c r="B486" s="6" t="s">
        <v>11</v>
      </c>
      <c r="C486" s="6" t="s">
        <v>189</v>
      </c>
      <c r="D486" s="6" t="s">
        <v>190</v>
      </c>
      <c r="E486" s="6" t="s">
        <v>97</v>
      </c>
      <c r="F486" s="6" t="s">
        <v>132</v>
      </c>
      <c r="G486" s="6">
        <v>12</v>
      </c>
      <c r="H486" s="6">
        <v>47</v>
      </c>
      <c r="I486" s="6">
        <v>15</v>
      </c>
      <c r="J486" s="6">
        <v>69</v>
      </c>
      <c r="K486" s="6">
        <v>15</v>
      </c>
      <c r="L486" s="6">
        <v>69</v>
      </c>
      <c r="M486" s="6" t="s">
        <v>21</v>
      </c>
      <c r="N486" s="6" t="s">
        <v>287</v>
      </c>
      <c r="O486" s="6" t="s">
        <v>288</v>
      </c>
      <c r="P486" s="6" t="s">
        <v>289</v>
      </c>
      <c r="Q486" s="6"/>
      <c r="R486" s="6"/>
    </row>
    <row r="487" spans="1:18" x14ac:dyDescent="0.25">
      <c r="A487" s="6" t="s">
        <v>0</v>
      </c>
      <c r="B487" s="6" t="s">
        <v>11</v>
      </c>
      <c r="C487" s="6" t="s">
        <v>189</v>
      </c>
      <c r="D487" s="6" t="s">
        <v>190</v>
      </c>
      <c r="E487" s="6" t="s">
        <v>97</v>
      </c>
      <c r="F487" s="6" t="s">
        <v>132</v>
      </c>
      <c r="G487" s="6">
        <v>12</v>
      </c>
      <c r="H487" s="6">
        <v>47</v>
      </c>
      <c r="I487" s="6">
        <v>15</v>
      </c>
      <c r="J487" s="6">
        <v>69</v>
      </c>
      <c r="K487" s="6">
        <v>15</v>
      </c>
      <c r="L487" s="6">
        <v>69</v>
      </c>
      <c r="M487" s="6" t="s">
        <v>22</v>
      </c>
      <c r="N487" s="6" t="s">
        <v>287</v>
      </c>
      <c r="O487" s="6" t="s">
        <v>288</v>
      </c>
      <c r="P487" s="6" t="s">
        <v>289</v>
      </c>
      <c r="Q487" s="6"/>
      <c r="R487" s="6"/>
    </row>
    <row r="488" spans="1:18" x14ac:dyDescent="0.25">
      <c r="A488" s="6" t="s">
        <v>0</v>
      </c>
      <c r="B488" s="6" t="s">
        <v>11</v>
      </c>
      <c r="C488" s="6" t="s">
        <v>189</v>
      </c>
      <c r="D488" s="6" t="s">
        <v>190</v>
      </c>
      <c r="E488" s="6" t="s">
        <v>97</v>
      </c>
      <c r="F488" s="6" t="s">
        <v>132</v>
      </c>
      <c r="G488" s="6">
        <v>12</v>
      </c>
      <c r="H488" s="6">
        <v>47</v>
      </c>
      <c r="I488" s="6">
        <v>15</v>
      </c>
      <c r="J488" s="6">
        <v>69</v>
      </c>
      <c r="K488" s="6">
        <v>15</v>
      </c>
      <c r="L488" s="6">
        <v>69</v>
      </c>
      <c r="M488" s="6" t="s">
        <v>21</v>
      </c>
      <c r="N488" s="6" t="s">
        <v>284</v>
      </c>
      <c r="O488" s="6" t="s">
        <v>288</v>
      </c>
      <c r="P488" s="6" t="s">
        <v>295</v>
      </c>
      <c r="Q488" s="6"/>
      <c r="R488" s="6"/>
    </row>
    <row r="489" spans="1:18" x14ac:dyDescent="0.25">
      <c r="A489" s="6" t="s">
        <v>0</v>
      </c>
      <c r="B489" s="6" t="s">
        <v>11</v>
      </c>
      <c r="C489" s="6" t="s">
        <v>189</v>
      </c>
      <c r="D489" s="6" t="s">
        <v>190</v>
      </c>
      <c r="E489" s="6" t="s">
        <v>97</v>
      </c>
      <c r="F489" s="6" t="s">
        <v>132</v>
      </c>
      <c r="G489" s="6">
        <v>12</v>
      </c>
      <c r="H489" s="6">
        <v>47</v>
      </c>
      <c r="I489" s="6">
        <v>15</v>
      </c>
      <c r="J489" s="6">
        <v>69</v>
      </c>
      <c r="K489" s="6">
        <v>15</v>
      </c>
      <c r="L489" s="6">
        <v>69</v>
      </c>
      <c r="M489" s="6" t="s">
        <v>22</v>
      </c>
      <c r="N489" s="6" t="s">
        <v>284</v>
      </c>
      <c r="O489" s="6" t="s">
        <v>288</v>
      </c>
      <c r="P489" s="6" t="s">
        <v>295</v>
      </c>
      <c r="Q489" s="6"/>
      <c r="R489" s="6"/>
    </row>
    <row r="490" spans="1:18" x14ac:dyDescent="0.25">
      <c r="A490" s="6" t="s">
        <v>0</v>
      </c>
      <c r="B490" s="6" t="s">
        <v>11</v>
      </c>
      <c r="C490" s="6" t="s">
        <v>191</v>
      </c>
      <c r="D490" s="6" t="s">
        <v>192</v>
      </c>
      <c r="E490" s="6" t="s">
        <v>97</v>
      </c>
      <c r="F490" s="6" t="s">
        <v>98</v>
      </c>
      <c r="G490" s="6">
        <v>14</v>
      </c>
      <c r="H490" s="6">
        <v>44</v>
      </c>
      <c r="I490" s="6">
        <v>14</v>
      </c>
      <c r="J490" s="6">
        <v>44</v>
      </c>
      <c r="K490" s="6">
        <v>14</v>
      </c>
      <c r="L490" s="6">
        <v>44</v>
      </c>
      <c r="M490" s="6" t="s">
        <v>21</v>
      </c>
      <c r="N490" s="6" t="s">
        <v>287</v>
      </c>
      <c r="O490" s="6" t="s">
        <v>285</v>
      </c>
      <c r="P490" s="6" t="s">
        <v>295</v>
      </c>
      <c r="Q490" s="6"/>
      <c r="R490" s="6"/>
    </row>
    <row r="491" spans="1:18" x14ac:dyDescent="0.25">
      <c r="A491" s="6" t="s">
        <v>0</v>
      </c>
      <c r="B491" s="6" t="s">
        <v>11</v>
      </c>
      <c r="C491" s="6" t="s">
        <v>191</v>
      </c>
      <c r="D491" s="6" t="s">
        <v>192</v>
      </c>
      <c r="E491" s="6" t="s">
        <v>97</v>
      </c>
      <c r="F491" s="6" t="s">
        <v>98</v>
      </c>
      <c r="G491" s="6">
        <v>14</v>
      </c>
      <c r="H491" s="6">
        <v>44</v>
      </c>
      <c r="I491" s="6">
        <v>14</v>
      </c>
      <c r="J491" s="6">
        <v>44</v>
      </c>
      <c r="K491" s="6">
        <v>14</v>
      </c>
      <c r="L491" s="6">
        <v>44</v>
      </c>
      <c r="M491" s="6" t="s">
        <v>22</v>
      </c>
      <c r="N491" s="6" t="s">
        <v>287</v>
      </c>
      <c r="O491" s="6" t="s">
        <v>285</v>
      </c>
      <c r="P491" s="6" t="s">
        <v>295</v>
      </c>
      <c r="Q491" s="6"/>
      <c r="R491" s="6"/>
    </row>
    <row r="492" spans="1:18" x14ac:dyDescent="0.25">
      <c r="A492" s="6" t="s">
        <v>0</v>
      </c>
      <c r="B492" s="6" t="s">
        <v>11</v>
      </c>
      <c r="C492" s="6" t="s">
        <v>191</v>
      </c>
      <c r="D492" s="6" t="s">
        <v>192</v>
      </c>
      <c r="E492" s="6" t="s">
        <v>97</v>
      </c>
      <c r="F492" s="6" t="s">
        <v>98</v>
      </c>
      <c r="G492" s="6">
        <v>14</v>
      </c>
      <c r="H492" s="6">
        <v>44</v>
      </c>
      <c r="I492" s="6">
        <v>14</v>
      </c>
      <c r="J492" s="6">
        <v>44</v>
      </c>
      <c r="K492" s="6">
        <v>14</v>
      </c>
      <c r="L492" s="6">
        <v>44</v>
      </c>
      <c r="M492" s="6" t="s">
        <v>21</v>
      </c>
      <c r="N492" s="6" t="s">
        <v>284</v>
      </c>
      <c r="O492" s="6" t="s">
        <v>285</v>
      </c>
      <c r="P492" s="6" t="s">
        <v>286</v>
      </c>
      <c r="Q492" s="6"/>
      <c r="R492" s="6"/>
    </row>
    <row r="493" spans="1:18" x14ac:dyDescent="0.25">
      <c r="A493" s="6" t="s">
        <v>0</v>
      </c>
      <c r="B493" s="6" t="s">
        <v>11</v>
      </c>
      <c r="C493" s="6" t="s">
        <v>191</v>
      </c>
      <c r="D493" s="6" t="s">
        <v>192</v>
      </c>
      <c r="E493" s="6" t="s">
        <v>97</v>
      </c>
      <c r="F493" s="6" t="s">
        <v>98</v>
      </c>
      <c r="G493" s="6">
        <v>14</v>
      </c>
      <c r="H493" s="6">
        <v>44</v>
      </c>
      <c r="I493" s="6">
        <v>14</v>
      </c>
      <c r="J493" s="6">
        <v>44</v>
      </c>
      <c r="K493" s="6">
        <v>14</v>
      </c>
      <c r="L493" s="6">
        <v>44</v>
      </c>
      <c r="M493" s="6" t="s">
        <v>22</v>
      </c>
      <c r="N493" s="6" t="s">
        <v>284</v>
      </c>
      <c r="O493" s="6" t="s">
        <v>285</v>
      </c>
      <c r="P493" s="6" t="s">
        <v>286</v>
      </c>
      <c r="Q493" s="6"/>
      <c r="R493" s="6"/>
    </row>
    <row r="494" spans="1:18" x14ac:dyDescent="0.25">
      <c r="A494" s="6" t="s">
        <v>0</v>
      </c>
      <c r="B494" s="6" t="s">
        <v>11</v>
      </c>
      <c r="C494" s="6" t="s">
        <v>191</v>
      </c>
      <c r="D494" s="6" t="s">
        <v>192</v>
      </c>
      <c r="E494" s="6" t="s">
        <v>97</v>
      </c>
      <c r="F494" s="6" t="s">
        <v>98</v>
      </c>
      <c r="G494" s="6">
        <v>14</v>
      </c>
      <c r="H494" s="6">
        <v>44</v>
      </c>
      <c r="I494" s="6">
        <v>14</v>
      </c>
      <c r="J494" s="6">
        <v>44</v>
      </c>
      <c r="K494" s="6">
        <v>14</v>
      </c>
      <c r="L494" s="6">
        <v>44</v>
      </c>
      <c r="M494" s="6" t="s">
        <v>21</v>
      </c>
      <c r="N494" s="6" t="s">
        <v>287</v>
      </c>
      <c r="O494" s="6" t="s">
        <v>288</v>
      </c>
      <c r="P494" s="6" t="s">
        <v>289</v>
      </c>
      <c r="Q494" s="6"/>
      <c r="R494" s="6"/>
    </row>
    <row r="495" spans="1:18" x14ac:dyDescent="0.25">
      <c r="A495" s="6" t="s">
        <v>0</v>
      </c>
      <c r="B495" s="6" t="s">
        <v>11</v>
      </c>
      <c r="C495" s="6" t="s">
        <v>191</v>
      </c>
      <c r="D495" s="6" t="s">
        <v>192</v>
      </c>
      <c r="E495" s="6" t="s">
        <v>97</v>
      </c>
      <c r="F495" s="6" t="s">
        <v>98</v>
      </c>
      <c r="G495" s="6">
        <v>14</v>
      </c>
      <c r="H495" s="6">
        <v>44</v>
      </c>
      <c r="I495" s="6">
        <v>14</v>
      </c>
      <c r="J495" s="6">
        <v>44</v>
      </c>
      <c r="K495" s="6">
        <v>14</v>
      </c>
      <c r="L495" s="6">
        <v>44</v>
      </c>
      <c r="M495" s="6" t="s">
        <v>22</v>
      </c>
      <c r="N495" s="6" t="s">
        <v>287</v>
      </c>
      <c r="O495" s="6" t="s">
        <v>288</v>
      </c>
      <c r="P495" s="6" t="s">
        <v>289</v>
      </c>
      <c r="Q495" s="6"/>
      <c r="R495" s="6"/>
    </row>
    <row r="496" spans="1:18" x14ac:dyDescent="0.25">
      <c r="A496" s="6" t="s">
        <v>0</v>
      </c>
      <c r="B496" s="6" t="s">
        <v>11</v>
      </c>
      <c r="C496" s="6" t="s">
        <v>191</v>
      </c>
      <c r="D496" s="6" t="s">
        <v>192</v>
      </c>
      <c r="E496" s="6" t="s">
        <v>97</v>
      </c>
      <c r="F496" s="6" t="s">
        <v>98</v>
      </c>
      <c r="G496" s="6">
        <v>14</v>
      </c>
      <c r="H496" s="6">
        <v>44</v>
      </c>
      <c r="I496" s="6">
        <v>14</v>
      </c>
      <c r="J496" s="6">
        <v>44</v>
      </c>
      <c r="K496" s="6">
        <v>14</v>
      </c>
      <c r="L496" s="6">
        <v>44</v>
      </c>
      <c r="M496" s="6" t="s">
        <v>21</v>
      </c>
      <c r="N496" s="6" t="s">
        <v>284</v>
      </c>
      <c r="O496" s="6" t="s">
        <v>288</v>
      </c>
      <c r="P496" s="6" t="s">
        <v>295</v>
      </c>
      <c r="Q496" s="6"/>
      <c r="R496" s="6"/>
    </row>
    <row r="497" spans="1:18" x14ac:dyDescent="0.25">
      <c r="A497" s="6" t="s">
        <v>0</v>
      </c>
      <c r="B497" s="6" t="s">
        <v>11</v>
      </c>
      <c r="C497" s="6" t="s">
        <v>191</v>
      </c>
      <c r="D497" s="6" t="s">
        <v>192</v>
      </c>
      <c r="E497" s="6" t="s">
        <v>97</v>
      </c>
      <c r="F497" s="6" t="s">
        <v>98</v>
      </c>
      <c r="G497" s="6">
        <v>14</v>
      </c>
      <c r="H497" s="6">
        <v>44</v>
      </c>
      <c r="I497" s="6">
        <v>14</v>
      </c>
      <c r="J497" s="6">
        <v>44</v>
      </c>
      <c r="K497" s="6">
        <v>14</v>
      </c>
      <c r="L497" s="6">
        <v>44</v>
      </c>
      <c r="M497" s="6" t="s">
        <v>22</v>
      </c>
      <c r="N497" s="6" t="s">
        <v>284</v>
      </c>
      <c r="O497" s="6" t="s">
        <v>288</v>
      </c>
      <c r="P497" s="6" t="s">
        <v>295</v>
      </c>
      <c r="Q497" s="6"/>
      <c r="R497" s="6"/>
    </row>
    <row r="498" spans="1:18" x14ac:dyDescent="0.25">
      <c r="A498" s="6" t="s">
        <v>0</v>
      </c>
      <c r="B498" s="6" t="s">
        <v>12</v>
      </c>
      <c r="C498" s="6" t="s">
        <v>723</v>
      </c>
      <c r="D498" s="6" t="s">
        <v>724</v>
      </c>
      <c r="E498" s="6" t="s">
        <v>97</v>
      </c>
      <c r="F498" s="6" t="s">
        <v>98</v>
      </c>
      <c r="G498" s="6">
        <v>12</v>
      </c>
      <c r="H498" s="6">
        <v>61</v>
      </c>
      <c r="I498" s="6">
        <v>12</v>
      </c>
      <c r="J498" s="6">
        <v>62</v>
      </c>
      <c r="K498" s="6">
        <v>12</v>
      </c>
      <c r="L498" s="6">
        <v>61</v>
      </c>
      <c r="M498" s="6" t="s">
        <v>21</v>
      </c>
      <c r="N498" s="6" t="s">
        <v>287</v>
      </c>
      <c r="O498" s="6" t="s">
        <v>285</v>
      </c>
      <c r="P498" s="6" t="s">
        <v>289</v>
      </c>
      <c r="Q498" s="6"/>
      <c r="R498" s="6"/>
    </row>
    <row r="499" spans="1:18" x14ac:dyDescent="0.25">
      <c r="A499" s="6" t="s">
        <v>0</v>
      </c>
      <c r="B499" s="6" t="s">
        <v>12</v>
      </c>
      <c r="C499" s="6" t="s">
        <v>723</v>
      </c>
      <c r="D499" s="6" t="s">
        <v>724</v>
      </c>
      <c r="E499" s="6" t="s">
        <v>97</v>
      </c>
      <c r="F499" s="6" t="s">
        <v>98</v>
      </c>
      <c r="G499" s="6">
        <v>12</v>
      </c>
      <c r="H499" s="6">
        <v>61</v>
      </c>
      <c r="I499" s="6">
        <v>12</v>
      </c>
      <c r="J499" s="6">
        <v>62</v>
      </c>
      <c r="K499" s="6">
        <v>12</v>
      </c>
      <c r="L499" s="6">
        <v>61</v>
      </c>
      <c r="M499" s="6" t="s">
        <v>22</v>
      </c>
      <c r="N499" s="6" t="s">
        <v>287</v>
      </c>
      <c r="O499" s="6" t="s">
        <v>285</v>
      </c>
      <c r="P499" s="6" t="s">
        <v>289</v>
      </c>
      <c r="Q499" s="6"/>
      <c r="R499" s="6"/>
    </row>
    <row r="500" spans="1:18" x14ac:dyDescent="0.25">
      <c r="A500" s="6" t="s">
        <v>0</v>
      </c>
      <c r="B500" s="6" t="s">
        <v>12</v>
      </c>
      <c r="C500" s="6" t="s">
        <v>723</v>
      </c>
      <c r="D500" s="6" t="s">
        <v>724</v>
      </c>
      <c r="E500" s="6" t="s">
        <v>97</v>
      </c>
      <c r="F500" s="6" t="s">
        <v>98</v>
      </c>
      <c r="G500" s="6">
        <v>12</v>
      </c>
      <c r="H500" s="6">
        <v>61</v>
      </c>
      <c r="I500" s="6">
        <v>12</v>
      </c>
      <c r="J500" s="6">
        <v>62</v>
      </c>
      <c r="K500" s="6">
        <v>12</v>
      </c>
      <c r="L500" s="6">
        <v>61</v>
      </c>
      <c r="M500" s="6" t="s">
        <v>21</v>
      </c>
      <c r="N500" s="6" t="s">
        <v>284</v>
      </c>
      <c r="O500" s="6" t="s">
        <v>285</v>
      </c>
      <c r="P500" s="6" t="s">
        <v>292</v>
      </c>
      <c r="Q500" s="6"/>
      <c r="R500" s="6"/>
    </row>
    <row r="501" spans="1:18" x14ac:dyDescent="0.25">
      <c r="A501" s="6" t="s">
        <v>0</v>
      </c>
      <c r="B501" s="6" t="s">
        <v>12</v>
      </c>
      <c r="C501" s="6" t="s">
        <v>723</v>
      </c>
      <c r="D501" s="6" t="s">
        <v>724</v>
      </c>
      <c r="E501" s="6" t="s">
        <v>97</v>
      </c>
      <c r="F501" s="6" t="s">
        <v>98</v>
      </c>
      <c r="G501" s="6">
        <v>12</v>
      </c>
      <c r="H501" s="6">
        <v>61</v>
      </c>
      <c r="I501" s="6">
        <v>12</v>
      </c>
      <c r="J501" s="6">
        <v>62</v>
      </c>
      <c r="K501" s="6">
        <v>12</v>
      </c>
      <c r="L501" s="6">
        <v>61</v>
      </c>
      <c r="M501" s="6" t="s">
        <v>22</v>
      </c>
      <c r="N501" s="6" t="s">
        <v>284</v>
      </c>
      <c r="O501" s="6" t="s">
        <v>285</v>
      </c>
      <c r="P501" s="6" t="s">
        <v>286</v>
      </c>
      <c r="Q501" s="6"/>
      <c r="R501" s="6"/>
    </row>
    <row r="502" spans="1:18" x14ac:dyDescent="0.25">
      <c r="A502" s="6" t="s">
        <v>0</v>
      </c>
      <c r="B502" s="6" t="s">
        <v>12</v>
      </c>
      <c r="C502" s="6" t="s">
        <v>723</v>
      </c>
      <c r="D502" s="6" t="s">
        <v>724</v>
      </c>
      <c r="E502" s="6" t="s">
        <v>97</v>
      </c>
      <c r="F502" s="6" t="s">
        <v>98</v>
      </c>
      <c r="G502" s="6">
        <v>12</v>
      </c>
      <c r="H502" s="6">
        <v>61</v>
      </c>
      <c r="I502" s="6">
        <v>12</v>
      </c>
      <c r="J502" s="6">
        <v>62</v>
      </c>
      <c r="K502" s="6">
        <v>12</v>
      </c>
      <c r="L502" s="6">
        <v>61</v>
      </c>
      <c r="M502" s="6" t="s">
        <v>21</v>
      </c>
      <c r="N502" s="6" t="s">
        <v>287</v>
      </c>
      <c r="O502" s="6" t="s">
        <v>288</v>
      </c>
      <c r="P502" s="6" t="s">
        <v>289</v>
      </c>
      <c r="Q502" s="6"/>
      <c r="R502" s="6"/>
    </row>
    <row r="503" spans="1:18" x14ac:dyDescent="0.25">
      <c r="A503" s="6" t="s">
        <v>0</v>
      </c>
      <c r="B503" s="6" t="s">
        <v>12</v>
      </c>
      <c r="C503" s="6" t="s">
        <v>723</v>
      </c>
      <c r="D503" s="6" t="s">
        <v>724</v>
      </c>
      <c r="E503" s="6" t="s">
        <v>97</v>
      </c>
      <c r="F503" s="6" t="s">
        <v>98</v>
      </c>
      <c r="G503" s="6">
        <v>12</v>
      </c>
      <c r="H503" s="6">
        <v>61</v>
      </c>
      <c r="I503" s="6">
        <v>12</v>
      </c>
      <c r="J503" s="6">
        <v>62</v>
      </c>
      <c r="K503" s="6">
        <v>12</v>
      </c>
      <c r="L503" s="6">
        <v>61</v>
      </c>
      <c r="M503" s="6" t="s">
        <v>22</v>
      </c>
      <c r="N503" s="6" t="s">
        <v>287</v>
      </c>
      <c r="O503" s="6" t="s">
        <v>288</v>
      </c>
      <c r="P503" s="6" t="s">
        <v>289</v>
      </c>
      <c r="Q503" s="6"/>
      <c r="R503" s="6"/>
    </row>
    <row r="504" spans="1:18" x14ac:dyDescent="0.25">
      <c r="A504" s="6" t="s">
        <v>0</v>
      </c>
      <c r="B504" s="6" t="s">
        <v>12</v>
      </c>
      <c r="C504" s="6" t="s">
        <v>723</v>
      </c>
      <c r="D504" s="6" t="s">
        <v>724</v>
      </c>
      <c r="E504" s="6" t="s">
        <v>97</v>
      </c>
      <c r="F504" s="6" t="s">
        <v>98</v>
      </c>
      <c r="G504" s="6">
        <v>12</v>
      </c>
      <c r="H504" s="6">
        <v>61</v>
      </c>
      <c r="I504" s="6">
        <v>12</v>
      </c>
      <c r="J504" s="6">
        <v>62</v>
      </c>
      <c r="K504" s="6">
        <v>12</v>
      </c>
      <c r="L504" s="6">
        <v>61</v>
      </c>
      <c r="M504" s="6" t="s">
        <v>21</v>
      </c>
      <c r="N504" s="6" t="s">
        <v>284</v>
      </c>
      <c r="O504" s="6" t="s">
        <v>288</v>
      </c>
      <c r="P504" s="6" t="s">
        <v>286</v>
      </c>
      <c r="Q504" s="6"/>
      <c r="R504" s="6"/>
    </row>
    <row r="505" spans="1:18" x14ac:dyDescent="0.25">
      <c r="A505" s="6" t="s">
        <v>0</v>
      </c>
      <c r="B505" s="6" t="s">
        <v>12</v>
      </c>
      <c r="C505" s="6" t="s">
        <v>723</v>
      </c>
      <c r="D505" s="6" t="s">
        <v>724</v>
      </c>
      <c r="E505" s="6" t="s">
        <v>97</v>
      </c>
      <c r="F505" s="6" t="s">
        <v>98</v>
      </c>
      <c r="G505" s="6">
        <v>12</v>
      </c>
      <c r="H505" s="6">
        <v>61</v>
      </c>
      <c r="I505" s="6">
        <v>12</v>
      </c>
      <c r="J505" s="6">
        <v>62</v>
      </c>
      <c r="K505" s="6">
        <v>12</v>
      </c>
      <c r="L505" s="6">
        <v>61</v>
      </c>
      <c r="M505" s="6" t="s">
        <v>22</v>
      </c>
      <c r="N505" s="6" t="s">
        <v>284</v>
      </c>
      <c r="O505" s="6" t="s">
        <v>288</v>
      </c>
      <c r="P505" s="6" t="s">
        <v>286</v>
      </c>
      <c r="Q505" s="6"/>
      <c r="R505" s="6"/>
    </row>
    <row r="506" spans="1:18" x14ac:dyDescent="0.25">
      <c r="A506" s="6" t="s">
        <v>0</v>
      </c>
      <c r="B506" s="6" t="s">
        <v>13</v>
      </c>
      <c r="C506" s="6" t="s">
        <v>235</v>
      </c>
      <c r="D506" s="6" t="s">
        <v>236</v>
      </c>
      <c r="E506" s="6" t="s">
        <v>97</v>
      </c>
      <c r="F506" s="6" t="s">
        <v>98</v>
      </c>
      <c r="G506" s="6">
        <v>5</v>
      </c>
      <c r="H506" s="6">
        <v>26</v>
      </c>
      <c r="I506" s="6">
        <v>5</v>
      </c>
      <c r="J506" s="6">
        <v>27</v>
      </c>
      <c r="K506" s="6">
        <v>5</v>
      </c>
      <c r="L506" s="6">
        <v>27</v>
      </c>
      <c r="M506" s="6" t="s">
        <v>21</v>
      </c>
      <c r="N506" s="6" t="s">
        <v>287</v>
      </c>
      <c r="O506" s="6" t="s">
        <v>285</v>
      </c>
      <c r="P506" s="6" t="s">
        <v>286</v>
      </c>
      <c r="Q506" s="6"/>
      <c r="R506" s="6"/>
    </row>
    <row r="507" spans="1:18" x14ac:dyDescent="0.25">
      <c r="A507" s="6" t="s">
        <v>0</v>
      </c>
      <c r="B507" s="6" t="s">
        <v>13</v>
      </c>
      <c r="C507" s="6" t="s">
        <v>235</v>
      </c>
      <c r="D507" s="6" t="s">
        <v>236</v>
      </c>
      <c r="E507" s="6" t="s">
        <v>97</v>
      </c>
      <c r="F507" s="6" t="s">
        <v>98</v>
      </c>
      <c r="G507" s="6">
        <v>5</v>
      </c>
      <c r="H507" s="6">
        <v>26</v>
      </c>
      <c r="I507" s="6">
        <v>5</v>
      </c>
      <c r="J507" s="6">
        <v>27</v>
      </c>
      <c r="K507" s="6">
        <v>5</v>
      </c>
      <c r="L507" s="6">
        <v>27</v>
      </c>
      <c r="M507" s="6" t="s">
        <v>22</v>
      </c>
      <c r="N507" s="6" t="s">
        <v>287</v>
      </c>
      <c r="O507" s="6" t="s">
        <v>285</v>
      </c>
      <c r="P507" s="6" t="s">
        <v>286</v>
      </c>
      <c r="Q507" s="6"/>
      <c r="R507" s="6"/>
    </row>
    <row r="508" spans="1:18" x14ac:dyDescent="0.25">
      <c r="A508" s="6" t="s">
        <v>0</v>
      </c>
      <c r="B508" s="6" t="s">
        <v>13</v>
      </c>
      <c r="C508" s="6" t="s">
        <v>235</v>
      </c>
      <c r="D508" s="6" t="s">
        <v>236</v>
      </c>
      <c r="E508" s="6" t="s">
        <v>97</v>
      </c>
      <c r="F508" s="6" t="s">
        <v>98</v>
      </c>
      <c r="G508" s="6">
        <v>5</v>
      </c>
      <c r="H508" s="6">
        <v>26</v>
      </c>
      <c r="I508" s="6">
        <v>5</v>
      </c>
      <c r="J508" s="6">
        <v>27</v>
      </c>
      <c r="K508" s="6">
        <v>5</v>
      </c>
      <c r="L508" s="6">
        <v>27</v>
      </c>
      <c r="M508" s="6" t="s">
        <v>21</v>
      </c>
      <c r="N508" s="6" t="s">
        <v>284</v>
      </c>
      <c r="O508" s="6" t="s">
        <v>285</v>
      </c>
      <c r="P508" s="6" t="s">
        <v>296</v>
      </c>
      <c r="Q508" s="6"/>
      <c r="R508" s="6"/>
    </row>
    <row r="509" spans="1:18" x14ac:dyDescent="0.25">
      <c r="A509" s="6" t="s">
        <v>0</v>
      </c>
      <c r="B509" s="6" t="s">
        <v>13</v>
      </c>
      <c r="C509" s="6" t="s">
        <v>235</v>
      </c>
      <c r="D509" s="6" t="s">
        <v>236</v>
      </c>
      <c r="E509" s="6" t="s">
        <v>97</v>
      </c>
      <c r="F509" s="6" t="s">
        <v>98</v>
      </c>
      <c r="G509" s="6">
        <v>5</v>
      </c>
      <c r="H509" s="6">
        <v>26</v>
      </c>
      <c r="I509" s="6">
        <v>5</v>
      </c>
      <c r="J509" s="6">
        <v>27</v>
      </c>
      <c r="K509" s="6">
        <v>5</v>
      </c>
      <c r="L509" s="6">
        <v>27</v>
      </c>
      <c r="M509" s="6" t="s">
        <v>22</v>
      </c>
      <c r="N509" s="6" t="s">
        <v>284</v>
      </c>
      <c r="O509" s="6" t="s">
        <v>285</v>
      </c>
      <c r="P509" s="6" t="s">
        <v>291</v>
      </c>
      <c r="Q509" s="6"/>
      <c r="R509" s="6"/>
    </row>
    <row r="510" spans="1:18" x14ac:dyDescent="0.25">
      <c r="A510" s="6" t="s">
        <v>0</v>
      </c>
      <c r="B510" s="6" t="s">
        <v>13</v>
      </c>
      <c r="C510" s="6" t="s">
        <v>235</v>
      </c>
      <c r="D510" s="6" t="s">
        <v>236</v>
      </c>
      <c r="E510" s="6" t="s">
        <v>97</v>
      </c>
      <c r="F510" s="6" t="s">
        <v>98</v>
      </c>
      <c r="G510" s="6">
        <v>5</v>
      </c>
      <c r="H510" s="6">
        <v>26</v>
      </c>
      <c r="I510" s="6">
        <v>5</v>
      </c>
      <c r="J510" s="6">
        <v>27</v>
      </c>
      <c r="K510" s="6">
        <v>5</v>
      </c>
      <c r="L510" s="6">
        <v>27</v>
      </c>
      <c r="M510" s="6" t="s">
        <v>21</v>
      </c>
      <c r="N510" s="6" t="s">
        <v>287</v>
      </c>
      <c r="O510" s="6" t="s">
        <v>288</v>
      </c>
      <c r="P510" s="6" t="s">
        <v>289</v>
      </c>
      <c r="Q510" s="6"/>
      <c r="R510" s="6"/>
    </row>
    <row r="511" spans="1:18" x14ac:dyDescent="0.25">
      <c r="A511" s="6" t="s">
        <v>0</v>
      </c>
      <c r="B511" s="6" t="s">
        <v>13</v>
      </c>
      <c r="C511" s="6" t="s">
        <v>235</v>
      </c>
      <c r="D511" s="6" t="s">
        <v>236</v>
      </c>
      <c r="E511" s="6" t="s">
        <v>97</v>
      </c>
      <c r="F511" s="6" t="s">
        <v>98</v>
      </c>
      <c r="G511" s="6">
        <v>5</v>
      </c>
      <c r="H511" s="6">
        <v>26</v>
      </c>
      <c r="I511" s="6">
        <v>5</v>
      </c>
      <c r="J511" s="6">
        <v>27</v>
      </c>
      <c r="K511" s="6">
        <v>5</v>
      </c>
      <c r="L511" s="6">
        <v>27</v>
      </c>
      <c r="M511" s="6" t="s">
        <v>22</v>
      </c>
      <c r="N511" s="6" t="s">
        <v>287</v>
      </c>
      <c r="O511" s="6" t="s">
        <v>288</v>
      </c>
      <c r="P511" s="6" t="s">
        <v>289</v>
      </c>
      <c r="Q511" s="6"/>
      <c r="R511" s="6"/>
    </row>
    <row r="512" spans="1:18" x14ac:dyDescent="0.25">
      <c r="A512" s="6" t="s">
        <v>0</v>
      </c>
      <c r="B512" s="6" t="s">
        <v>13</v>
      </c>
      <c r="C512" s="6" t="s">
        <v>235</v>
      </c>
      <c r="D512" s="6" t="s">
        <v>236</v>
      </c>
      <c r="E512" s="6" t="s">
        <v>97</v>
      </c>
      <c r="F512" s="6" t="s">
        <v>98</v>
      </c>
      <c r="G512" s="6">
        <v>5</v>
      </c>
      <c r="H512" s="6">
        <v>26</v>
      </c>
      <c r="I512" s="6">
        <v>5</v>
      </c>
      <c r="J512" s="6">
        <v>27</v>
      </c>
      <c r="K512" s="6">
        <v>5</v>
      </c>
      <c r="L512" s="6">
        <v>27</v>
      </c>
      <c r="M512" s="6" t="s">
        <v>21</v>
      </c>
      <c r="N512" s="6" t="s">
        <v>284</v>
      </c>
      <c r="O512" s="6" t="s">
        <v>288</v>
      </c>
      <c r="P512" s="6" t="s">
        <v>295</v>
      </c>
      <c r="Q512" s="6"/>
      <c r="R512" s="6"/>
    </row>
    <row r="513" spans="1:18" x14ac:dyDescent="0.25">
      <c r="A513" s="6" t="s">
        <v>0</v>
      </c>
      <c r="B513" s="6" t="s">
        <v>13</v>
      </c>
      <c r="C513" s="6" t="s">
        <v>235</v>
      </c>
      <c r="D513" s="6" t="s">
        <v>236</v>
      </c>
      <c r="E513" s="6" t="s">
        <v>97</v>
      </c>
      <c r="F513" s="6" t="s">
        <v>98</v>
      </c>
      <c r="G513" s="6">
        <v>5</v>
      </c>
      <c r="H513" s="6">
        <v>26</v>
      </c>
      <c r="I513" s="6">
        <v>5</v>
      </c>
      <c r="J513" s="6">
        <v>27</v>
      </c>
      <c r="K513" s="6">
        <v>5</v>
      </c>
      <c r="L513" s="6">
        <v>27</v>
      </c>
      <c r="M513" s="6" t="s">
        <v>22</v>
      </c>
      <c r="N513" s="6" t="s">
        <v>284</v>
      </c>
      <c r="O513" s="6" t="s">
        <v>288</v>
      </c>
      <c r="P513" s="6" t="s">
        <v>286</v>
      </c>
      <c r="Q513" s="6"/>
      <c r="R513" s="6"/>
    </row>
    <row r="514" spans="1:18" x14ac:dyDescent="0.25">
      <c r="A514" s="6" t="s">
        <v>0</v>
      </c>
      <c r="B514" s="6" t="s">
        <v>13</v>
      </c>
      <c r="C514" s="6" t="s">
        <v>725</v>
      </c>
      <c r="D514" s="6" t="s">
        <v>726</v>
      </c>
      <c r="E514" s="6" t="s">
        <v>97</v>
      </c>
      <c r="F514" s="6" t="s">
        <v>125</v>
      </c>
      <c r="G514" s="6">
        <v>57</v>
      </c>
      <c r="H514" s="6">
        <v>284</v>
      </c>
      <c r="I514" s="6">
        <v>54</v>
      </c>
      <c r="J514" s="6">
        <v>262</v>
      </c>
      <c r="K514" s="6">
        <v>54</v>
      </c>
      <c r="L514" s="6">
        <v>262</v>
      </c>
      <c r="M514" s="6" t="s">
        <v>21</v>
      </c>
      <c r="N514" s="6" t="s">
        <v>287</v>
      </c>
      <c r="O514" s="6" t="s">
        <v>285</v>
      </c>
      <c r="P514" s="6" t="s">
        <v>291</v>
      </c>
      <c r="Q514" s="6"/>
      <c r="R514" s="6"/>
    </row>
    <row r="515" spans="1:18" x14ac:dyDescent="0.25">
      <c r="A515" s="6" t="s">
        <v>0</v>
      </c>
      <c r="B515" s="6" t="s">
        <v>13</v>
      </c>
      <c r="C515" s="6" t="s">
        <v>725</v>
      </c>
      <c r="D515" s="6" t="s">
        <v>726</v>
      </c>
      <c r="E515" s="6" t="s">
        <v>97</v>
      </c>
      <c r="F515" s="6" t="s">
        <v>125</v>
      </c>
      <c r="G515" s="6">
        <v>57</v>
      </c>
      <c r="H515" s="6">
        <v>284</v>
      </c>
      <c r="I515" s="6">
        <v>54</v>
      </c>
      <c r="J515" s="6">
        <v>262</v>
      </c>
      <c r="K515" s="6">
        <v>54</v>
      </c>
      <c r="L515" s="6">
        <v>262</v>
      </c>
      <c r="M515" s="6" t="s">
        <v>22</v>
      </c>
      <c r="N515" s="6" t="s">
        <v>287</v>
      </c>
      <c r="O515" s="6" t="s">
        <v>285</v>
      </c>
      <c r="P515" s="6" t="s">
        <v>286</v>
      </c>
      <c r="Q515" s="6"/>
      <c r="R515" s="6"/>
    </row>
    <row r="516" spans="1:18" x14ac:dyDescent="0.25">
      <c r="A516" s="6" t="s">
        <v>0</v>
      </c>
      <c r="B516" s="6" t="s">
        <v>13</v>
      </c>
      <c r="C516" s="6" t="s">
        <v>725</v>
      </c>
      <c r="D516" s="6" t="s">
        <v>726</v>
      </c>
      <c r="E516" s="6" t="s">
        <v>97</v>
      </c>
      <c r="F516" s="6" t="s">
        <v>125</v>
      </c>
      <c r="G516" s="6">
        <v>57</v>
      </c>
      <c r="H516" s="6">
        <v>284</v>
      </c>
      <c r="I516" s="6">
        <v>54</v>
      </c>
      <c r="J516" s="6">
        <v>262</v>
      </c>
      <c r="K516" s="6">
        <v>54</v>
      </c>
      <c r="L516" s="6">
        <v>262</v>
      </c>
      <c r="M516" s="6" t="s">
        <v>21</v>
      </c>
      <c r="N516" s="6" t="s">
        <v>284</v>
      </c>
      <c r="O516" s="6" t="s">
        <v>285</v>
      </c>
      <c r="P516" s="6" t="s">
        <v>286</v>
      </c>
      <c r="Q516" s="6"/>
      <c r="R516" s="6"/>
    </row>
    <row r="517" spans="1:18" x14ac:dyDescent="0.25">
      <c r="A517" s="6" t="s">
        <v>0</v>
      </c>
      <c r="B517" s="6" t="s">
        <v>13</v>
      </c>
      <c r="C517" s="6" t="s">
        <v>725</v>
      </c>
      <c r="D517" s="6" t="s">
        <v>726</v>
      </c>
      <c r="E517" s="6" t="s">
        <v>97</v>
      </c>
      <c r="F517" s="6" t="s">
        <v>125</v>
      </c>
      <c r="G517" s="6">
        <v>57</v>
      </c>
      <c r="H517" s="6">
        <v>284</v>
      </c>
      <c r="I517" s="6">
        <v>54</v>
      </c>
      <c r="J517" s="6">
        <v>262</v>
      </c>
      <c r="K517" s="6">
        <v>54</v>
      </c>
      <c r="L517" s="6">
        <v>262</v>
      </c>
      <c r="M517" s="6" t="s">
        <v>22</v>
      </c>
      <c r="N517" s="6" t="s">
        <v>284</v>
      </c>
      <c r="O517" s="6" t="s">
        <v>285</v>
      </c>
      <c r="P517" s="6" t="s">
        <v>291</v>
      </c>
      <c r="Q517" s="6"/>
      <c r="R517" s="6"/>
    </row>
    <row r="518" spans="1:18" x14ac:dyDescent="0.25">
      <c r="A518" s="6" t="s">
        <v>0</v>
      </c>
      <c r="B518" s="6" t="s">
        <v>13</v>
      </c>
      <c r="C518" s="6" t="s">
        <v>725</v>
      </c>
      <c r="D518" s="6" t="s">
        <v>726</v>
      </c>
      <c r="E518" s="6" t="s">
        <v>97</v>
      </c>
      <c r="F518" s="6" t="s">
        <v>125</v>
      </c>
      <c r="G518" s="6">
        <v>57</v>
      </c>
      <c r="H518" s="6">
        <v>284</v>
      </c>
      <c r="I518" s="6">
        <v>54</v>
      </c>
      <c r="J518" s="6">
        <v>262</v>
      </c>
      <c r="K518" s="6">
        <v>54</v>
      </c>
      <c r="L518" s="6">
        <v>262</v>
      </c>
      <c r="M518" s="6" t="s">
        <v>21</v>
      </c>
      <c r="N518" s="6" t="s">
        <v>287</v>
      </c>
      <c r="O518" s="6" t="s">
        <v>288</v>
      </c>
      <c r="P518" s="6" t="s">
        <v>289</v>
      </c>
      <c r="Q518" s="6"/>
      <c r="R518" s="6"/>
    </row>
    <row r="519" spans="1:18" x14ac:dyDescent="0.25">
      <c r="A519" s="6" t="s">
        <v>0</v>
      </c>
      <c r="B519" s="6" t="s">
        <v>13</v>
      </c>
      <c r="C519" s="6" t="s">
        <v>725</v>
      </c>
      <c r="D519" s="6" t="s">
        <v>726</v>
      </c>
      <c r="E519" s="6" t="s">
        <v>97</v>
      </c>
      <c r="F519" s="6" t="s">
        <v>125</v>
      </c>
      <c r="G519" s="6">
        <v>57</v>
      </c>
      <c r="H519" s="6">
        <v>284</v>
      </c>
      <c r="I519" s="6">
        <v>54</v>
      </c>
      <c r="J519" s="6">
        <v>262</v>
      </c>
      <c r="K519" s="6">
        <v>54</v>
      </c>
      <c r="L519" s="6">
        <v>262</v>
      </c>
      <c r="M519" s="6" t="s">
        <v>22</v>
      </c>
      <c r="N519" s="6" t="s">
        <v>287</v>
      </c>
      <c r="O519" s="6" t="s">
        <v>288</v>
      </c>
      <c r="P519" s="6" t="s">
        <v>286</v>
      </c>
      <c r="Q519" s="6"/>
      <c r="R519" s="6"/>
    </row>
    <row r="520" spans="1:18" x14ac:dyDescent="0.25">
      <c r="A520" s="6" t="s">
        <v>0</v>
      </c>
      <c r="B520" s="6" t="s">
        <v>13</v>
      </c>
      <c r="C520" s="6" t="s">
        <v>725</v>
      </c>
      <c r="D520" s="6" t="s">
        <v>726</v>
      </c>
      <c r="E520" s="6" t="s">
        <v>97</v>
      </c>
      <c r="F520" s="6" t="s">
        <v>125</v>
      </c>
      <c r="G520" s="6">
        <v>57</v>
      </c>
      <c r="H520" s="6">
        <v>284</v>
      </c>
      <c r="I520" s="6">
        <v>54</v>
      </c>
      <c r="J520" s="6">
        <v>262</v>
      </c>
      <c r="K520" s="6">
        <v>54</v>
      </c>
      <c r="L520" s="6">
        <v>262</v>
      </c>
      <c r="M520" s="6" t="s">
        <v>21</v>
      </c>
      <c r="N520" s="6" t="s">
        <v>284</v>
      </c>
      <c r="O520" s="6" t="s">
        <v>288</v>
      </c>
      <c r="P520" s="6" t="s">
        <v>286</v>
      </c>
      <c r="Q520" s="6"/>
      <c r="R520" s="6"/>
    </row>
    <row r="521" spans="1:18" x14ac:dyDescent="0.25">
      <c r="A521" s="6" t="s">
        <v>0</v>
      </c>
      <c r="B521" s="6" t="s">
        <v>13</v>
      </c>
      <c r="C521" s="6" t="s">
        <v>725</v>
      </c>
      <c r="D521" s="6" t="s">
        <v>726</v>
      </c>
      <c r="E521" s="6" t="s">
        <v>97</v>
      </c>
      <c r="F521" s="6" t="s">
        <v>125</v>
      </c>
      <c r="G521" s="6">
        <v>57</v>
      </c>
      <c r="H521" s="6">
        <v>284</v>
      </c>
      <c r="I521" s="6">
        <v>54</v>
      </c>
      <c r="J521" s="6">
        <v>262</v>
      </c>
      <c r="K521" s="6">
        <v>54</v>
      </c>
      <c r="L521" s="6">
        <v>262</v>
      </c>
      <c r="M521" s="6" t="s">
        <v>22</v>
      </c>
      <c r="N521" s="6" t="s">
        <v>284</v>
      </c>
      <c r="O521" s="6" t="s">
        <v>288</v>
      </c>
      <c r="P521" s="6" t="s">
        <v>291</v>
      </c>
      <c r="Q521" s="6"/>
      <c r="R521" s="6"/>
    </row>
    <row r="522" spans="1:18" x14ac:dyDescent="0.25">
      <c r="A522" s="6" t="s">
        <v>0</v>
      </c>
      <c r="B522" s="6" t="s">
        <v>13</v>
      </c>
      <c r="C522" s="6" t="s">
        <v>193</v>
      </c>
      <c r="D522" s="6" t="s">
        <v>194</v>
      </c>
      <c r="E522" s="6" t="s">
        <v>97</v>
      </c>
      <c r="F522" s="6" t="s">
        <v>125</v>
      </c>
      <c r="G522" s="6">
        <v>21</v>
      </c>
      <c r="H522" s="6">
        <v>93</v>
      </c>
      <c r="I522" s="6">
        <v>20</v>
      </c>
      <c r="J522" s="6">
        <v>78</v>
      </c>
      <c r="K522" s="6">
        <v>20</v>
      </c>
      <c r="L522" s="6">
        <v>80</v>
      </c>
      <c r="M522" s="6" t="s">
        <v>21</v>
      </c>
      <c r="N522" s="6" t="s">
        <v>287</v>
      </c>
      <c r="O522" s="6" t="s">
        <v>285</v>
      </c>
      <c r="P522" s="6" t="s">
        <v>286</v>
      </c>
      <c r="Q522" s="6"/>
      <c r="R522" s="6"/>
    </row>
    <row r="523" spans="1:18" x14ac:dyDescent="0.25">
      <c r="A523" s="6" t="s">
        <v>0</v>
      </c>
      <c r="B523" s="6" t="s">
        <v>13</v>
      </c>
      <c r="C523" s="6" t="s">
        <v>193</v>
      </c>
      <c r="D523" s="6" t="s">
        <v>194</v>
      </c>
      <c r="E523" s="6" t="s">
        <v>97</v>
      </c>
      <c r="F523" s="6" t="s">
        <v>125</v>
      </c>
      <c r="G523" s="6">
        <v>21</v>
      </c>
      <c r="H523" s="6">
        <v>93</v>
      </c>
      <c r="I523" s="6">
        <v>20</v>
      </c>
      <c r="J523" s="6">
        <v>78</v>
      </c>
      <c r="K523" s="6">
        <v>20</v>
      </c>
      <c r="L523" s="6">
        <v>80</v>
      </c>
      <c r="M523" s="6" t="s">
        <v>22</v>
      </c>
      <c r="N523" s="6" t="s">
        <v>287</v>
      </c>
      <c r="O523" s="6" t="s">
        <v>285</v>
      </c>
      <c r="P523" s="6" t="s">
        <v>291</v>
      </c>
      <c r="Q523" s="6"/>
      <c r="R523" s="6"/>
    </row>
    <row r="524" spans="1:18" x14ac:dyDescent="0.25">
      <c r="A524" s="6" t="s">
        <v>0</v>
      </c>
      <c r="B524" s="6" t="s">
        <v>13</v>
      </c>
      <c r="C524" s="6" t="s">
        <v>193</v>
      </c>
      <c r="D524" s="6" t="s">
        <v>194</v>
      </c>
      <c r="E524" s="6" t="s">
        <v>97</v>
      </c>
      <c r="F524" s="6" t="s">
        <v>125</v>
      </c>
      <c r="G524" s="6">
        <v>21</v>
      </c>
      <c r="H524" s="6">
        <v>93</v>
      </c>
      <c r="I524" s="6">
        <v>20</v>
      </c>
      <c r="J524" s="6">
        <v>78</v>
      </c>
      <c r="K524" s="6">
        <v>20</v>
      </c>
      <c r="L524" s="6">
        <v>80</v>
      </c>
      <c r="M524" s="6" t="s">
        <v>21</v>
      </c>
      <c r="N524" s="6" t="s">
        <v>284</v>
      </c>
      <c r="O524" s="6" t="s">
        <v>285</v>
      </c>
      <c r="P524" s="6" t="s">
        <v>292</v>
      </c>
      <c r="Q524" s="6"/>
      <c r="R524" s="6"/>
    </row>
    <row r="525" spans="1:18" x14ac:dyDescent="0.25">
      <c r="A525" s="6" t="s">
        <v>0</v>
      </c>
      <c r="B525" s="6" t="s">
        <v>13</v>
      </c>
      <c r="C525" s="6" t="s">
        <v>193</v>
      </c>
      <c r="D525" s="6" t="s">
        <v>194</v>
      </c>
      <c r="E525" s="6" t="s">
        <v>97</v>
      </c>
      <c r="F525" s="6" t="s">
        <v>125</v>
      </c>
      <c r="G525" s="6">
        <v>21</v>
      </c>
      <c r="H525" s="6">
        <v>93</v>
      </c>
      <c r="I525" s="6">
        <v>20</v>
      </c>
      <c r="J525" s="6">
        <v>78</v>
      </c>
      <c r="K525" s="6">
        <v>20</v>
      </c>
      <c r="L525" s="6">
        <v>80</v>
      </c>
      <c r="M525" s="6" t="s">
        <v>22</v>
      </c>
      <c r="N525" s="6" t="s">
        <v>284</v>
      </c>
      <c r="O525" s="6" t="s">
        <v>285</v>
      </c>
      <c r="P525" s="6" t="s">
        <v>286</v>
      </c>
      <c r="Q525" s="6"/>
      <c r="R525" s="6"/>
    </row>
    <row r="526" spans="1:18" x14ac:dyDescent="0.25">
      <c r="A526" s="6" t="s">
        <v>0</v>
      </c>
      <c r="B526" s="6" t="s">
        <v>13</v>
      </c>
      <c r="C526" s="6" t="s">
        <v>193</v>
      </c>
      <c r="D526" s="6" t="s">
        <v>194</v>
      </c>
      <c r="E526" s="6" t="s">
        <v>97</v>
      </c>
      <c r="F526" s="6" t="s">
        <v>125</v>
      </c>
      <c r="G526" s="6">
        <v>21</v>
      </c>
      <c r="H526" s="6">
        <v>93</v>
      </c>
      <c r="I526" s="6">
        <v>20</v>
      </c>
      <c r="J526" s="6">
        <v>78</v>
      </c>
      <c r="K526" s="6">
        <v>20</v>
      </c>
      <c r="L526" s="6">
        <v>80</v>
      </c>
      <c r="M526" s="6" t="s">
        <v>21</v>
      </c>
      <c r="N526" s="6" t="s">
        <v>287</v>
      </c>
      <c r="O526" s="6" t="s">
        <v>288</v>
      </c>
      <c r="P526" s="6" t="s">
        <v>286</v>
      </c>
      <c r="Q526" s="6"/>
      <c r="R526" s="6"/>
    </row>
    <row r="527" spans="1:18" x14ac:dyDescent="0.25">
      <c r="A527" s="6" t="s">
        <v>0</v>
      </c>
      <c r="B527" s="6" t="s">
        <v>13</v>
      </c>
      <c r="C527" s="6" t="s">
        <v>193</v>
      </c>
      <c r="D527" s="6" t="s">
        <v>194</v>
      </c>
      <c r="E527" s="6" t="s">
        <v>97</v>
      </c>
      <c r="F527" s="6" t="s">
        <v>125</v>
      </c>
      <c r="G527" s="6">
        <v>21</v>
      </c>
      <c r="H527" s="6">
        <v>93</v>
      </c>
      <c r="I527" s="6">
        <v>20</v>
      </c>
      <c r="J527" s="6">
        <v>78</v>
      </c>
      <c r="K527" s="6">
        <v>20</v>
      </c>
      <c r="L527" s="6">
        <v>80</v>
      </c>
      <c r="M527" s="6" t="s">
        <v>22</v>
      </c>
      <c r="N527" s="6" t="s">
        <v>287</v>
      </c>
      <c r="O527" s="6" t="s">
        <v>288</v>
      </c>
      <c r="P527" s="6" t="s">
        <v>291</v>
      </c>
      <c r="Q527" s="6"/>
      <c r="R527" s="6"/>
    </row>
    <row r="528" spans="1:18" x14ac:dyDescent="0.25">
      <c r="A528" s="6" t="s">
        <v>0</v>
      </c>
      <c r="B528" s="6" t="s">
        <v>13</v>
      </c>
      <c r="C528" s="6" t="s">
        <v>193</v>
      </c>
      <c r="D528" s="6" t="s">
        <v>194</v>
      </c>
      <c r="E528" s="6" t="s">
        <v>97</v>
      </c>
      <c r="F528" s="6" t="s">
        <v>125</v>
      </c>
      <c r="G528" s="6">
        <v>21</v>
      </c>
      <c r="H528" s="6">
        <v>93</v>
      </c>
      <c r="I528" s="6">
        <v>20</v>
      </c>
      <c r="J528" s="6">
        <v>78</v>
      </c>
      <c r="K528" s="6">
        <v>20</v>
      </c>
      <c r="L528" s="6">
        <v>80</v>
      </c>
      <c r="M528" s="6" t="s">
        <v>21</v>
      </c>
      <c r="N528" s="6" t="s">
        <v>284</v>
      </c>
      <c r="O528" s="6" t="s">
        <v>288</v>
      </c>
      <c r="P528" s="6" t="s">
        <v>292</v>
      </c>
      <c r="Q528" s="6"/>
      <c r="R528" s="6"/>
    </row>
    <row r="529" spans="1:18" x14ac:dyDescent="0.25">
      <c r="A529" s="6" t="s">
        <v>0</v>
      </c>
      <c r="B529" s="6" t="s">
        <v>13</v>
      </c>
      <c r="C529" s="6" t="s">
        <v>193</v>
      </c>
      <c r="D529" s="6" t="s">
        <v>194</v>
      </c>
      <c r="E529" s="6" t="s">
        <v>97</v>
      </c>
      <c r="F529" s="6" t="s">
        <v>125</v>
      </c>
      <c r="G529" s="6">
        <v>21</v>
      </c>
      <c r="H529" s="6">
        <v>93</v>
      </c>
      <c r="I529" s="6">
        <v>20</v>
      </c>
      <c r="J529" s="6">
        <v>78</v>
      </c>
      <c r="K529" s="6">
        <v>20</v>
      </c>
      <c r="L529" s="6">
        <v>80</v>
      </c>
      <c r="M529" s="6" t="s">
        <v>22</v>
      </c>
      <c r="N529" s="6" t="s">
        <v>284</v>
      </c>
      <c r="O529" s="6" t="s">
        <v>288</v>
      </c>
      <c r="P529" s="6" t="s">
        <v>286</v>
      </c>
      <c r="Q529" s="6"/>
      <c r="R529" s="6"/>
    </row>
    <row r="530" spans="1:18" x14ac:dyDescent="0.25">
      <c r="A530" s="6" t="s">
        <v>0</v>
      </c>
      <c r="B530" s="6" t="s">
        <v>13</v>
      </c>
      <c r="C530" s="6" t="s">
        <v>237</v>
      </c>
      <c r="D530" s="6" t="s">
        <v>238</v>
      </c>
      <c r="E530" s="6" t="s">
        <v>97</v>
      </c>
      <c r="F530" s="6" t="s">
        <v>98</v>
      </c>
      <c r="G530" s="6">
        <v>6</v>
      </c>
      <c r="H530" s="6">
        <v>30</v>
      </c>
      <c r="I530" s="6">
        <v>6</v>
      </c>
      <c r="J530" s="6">
        <v>30</v>
      </c>
      <c r="K530" s="6">
        <v>6</v>
      </c>
      <c r="L530" s="6">
        <v>30</v>
      </c>
      <c r="M530" s="6" t="s">
        <v>21</v>
      </c>
      <c r="N530" s="6" t="s">
        <v>287</v>
      </c>
      <c r="O530" s="6" t="s">
        <v>285</v>
      </c>
      <c r="P530" s="6" t="s">
        <v>295</v>
      </c>
      <c r="Q530" s="6"/>
      <c r="R530" s="6"/>
    </row>
    <row r="531" spans="1:18" x14ac:dyDescent="0.25">
      <c r="A531" s="6" t="s">
        <v>0</v>
      </c>
      <c r="B531" s="6" t="s">
        <v>13</v>
      </c>
      <c r="C531" s="6" t="s">
        <v>237</v>
      </c>
      <c r="D531" s="6" t="s">
        <v>238</v>
      </c>
      <c r="E531" s="6" t="s">
        <v>97</v>
      </c>
      <c r="F531" s="6" t="s">
        <v>98</v>
      </c>
      <c r="G531" s="6">
        <v>6</v>
      </c>
      <c r="H531" s="6">
        <v>30</v>
      </c>
      <c r="I531" s="6">
        <v>6</v>
      </c>
      <c r="J531" s="6">
        <v>30</v>
      </c>
      <c r="K531" s="6">
        <v>6</v>
      </c>
      <c r="L531" s="6">
        <v>30</v>
      </c>
      <c r="M531" s="6" t="s">
        <v>22</v>
      </c>
      <c r="N531" s="6" t="s">
        <v>287</v>
      </c>
      <c r="O531" s="6" t="s">
        <v>285</v>
      </c>
      <c r="P531" s="6" t="s">
        <v>289</v>
      </c>
      <c r="Q531" s="6"/>
      <c r="R531" s="6"/>
    </row>
    <row r="532" spans="1:18" x14ac:dyDescent="0.25">
      <c r="A532" s="6" t="s">
        <v>0</v>
      </c>
      <c r="B532" s="6" t="s">
        <v>13</v>
      </c>
      <c r="C532" s="6" t="s">
        <v>237</v>
      </c>
      <c r="D532" s="6" t="s">
        <v>238</v>
      </c>
      <c r="E532" s="6" t="s">
        <v>97</v>
      </c>
      <c r="F532" s="6" t="s">
        <v>98</v>
      </c>
      <c r="G532" s="6">
        <v>6</v>
      </c>
      <c r="H532" s="6">
        <v>30</v>
      </c>
      <c r="I532" s="6">
        <v>6</v>
      </c>
      <c r="J532" s="6">
        <v>30</v>
      </c>
      <c r="K532" s="6">
        <v>6</v>
      </c>
      <c r="L532" s="6">
        <v>30</v>
      </c>
      <c r="M532" s="6" t="s">
        <v>21</v>
      </c>
      <c r="N532" s="6" t="s">
        <v>284</v>
      </c>
      <c r="O532" s="6" t="s">
        <v>285</v>
      </c>
      <c r="P532" s="6" t="s">
        <v>286</v>
      </c>
      <c r="Q532" s="6"/>
      <c r="R532" s="6"/>
    </row>
    <row r="533" spans="1:18" x14ac:dyDescent="0.25">
      <c r="A533" s="6" t="s">
        <v>0</v>
      </c>
      <c r="B533" s="6" t="s">
        <v>13</v>
      </c>
      <c r="C533" s="6" t="s">
        <v>237</v>
      </c>
      <c r="D533" s="6" t="s">
        <v>238</v>
      </c>
      <c r="E533" s="6" t="s">
        <v>97</v>
      </c>
      <c r="F533" s="6" t="s">
        <v>98</v>
      </c>
      <c r="G533" s="6">
        <v>6</v>
      </c>
      <c r="H533" s="6">
        <v>30</v>
      </c>
      <c r="I533" s="6">
        <v>6</v>
      </c>
      <c r="J533" s="6">
        <v>30</v>
      </c>
      <c r="K533" s="6">
        <v>6</v>
      </c>
      <c r="L533" s="6">
        <v>30</v>
      </c>
      <c r="M533" s="6" t="s">
        <v>22</v>
      </c>
      <c r="N533" s="6" t="s">
        <v>284</v>
      </c>
      <c r="O533" s="6" t="s">
        <v>285</v>
      </c>
      <c r="P533" s="6" t="s">
        <v>295</v>
      </c>
      <c r="Q533" s="6"/>
      <c r="R533" s="6"/>
    </row>
    <row r="534" spans="1:18" x14ac:dyDescent="0.25">
      <c r="A534" s="6" t="s">
        <v>0</v>
      </c>
      <c r="B534" s="6" t="s">
        <v>13</v>
      </c>
      <c r="C534" s="6" t="s">
        <v>237</v>
      </c>
      <c r="D534" s="6" t="s">
        <v>238</v>
      </c>
      <c r="E534" s="6" t="s">
        <v>97</v>
      </c>
      <c r="F534" s="6" t="s">
        <v>98</v>
      </c>
      <c r="G534" s="6">
        <v>6</v>
      </c>
      <c r="H534" s="6">
        <v>30</v>
      </c>
      <c r="I534" s="6">
        <v>6</v>
      </c>
      <c r="J534" s="6">
        <v>30</v>
      </c>
      <c r="K534" s="6">
        <v>6</v>
      </c>
      <c r="L534" s="6">
        <v>30</v>
      </c>
      <c r="M534" s="6" t="s">
        <v>21</v>
      </c>
      <c r="N534" s="6" t="s">
        <v>287</v>
      </c>
      <c r="O534" s="6" t="s">
        <v>288</v>
      </c>
      <c r="P534" s="6" t="s">
        <v>289</v>
      </c>
      <c r="Q534" s="6"/>
      <c r="R534" s="6"/>
    </row>
    <row r="535" spans="1:18" x14ac:dyDescent="0.25">
      <c r="A535" s="6" t="s">
        <v>0</v>
      </c>
      <c r="B535" s="6" t="s">
        <v>13</v>
      </c>
      <c r="C535" s="6" t="s">
        <v>237</v>
      </c>
      <c r="D535" s="6" t="s">
        <v>238</v>
      </c>
      <c r="E535" s="6" t="s">
        <v>97</v>
      </c>
      <c r="F535" s="6" t="s">
        <v>98</v>
      </c>
      <c r="G535" s="6">
        <v>6</v>
      </c>
      <c r="H535" s="6">
        <v>30</v>
      </c>
      <c r="I535" s="6">
        <v>6</v>
      </c>
      <c r="J535" s="6">
        <v>30</v>
      </c>
      <c r="K535" s="6">
        <v>6</v>
      </c>
      <c r="L535" s="6">
        <v>30</v>
      </c>
      <c r="M535" s="6" t="s">
        <v>22</v>
      </c>
      <c r="N535" s="6" t="s">
        <v>287</v>
      </c>
      <c r="O535" s="6" t="s">
        <v>288</v>
      </c>
      <c r="P535" s="6" t="s">
        <v>289</v>
      </c>
      <c r="Q535" s="6"/>
      <c r="R535" s="6"/>
    </row>
    <row r="536" spans="1:18" x14ac:dyDescent="0.25">
      <c r="A536" s="6" t="s">
        <v>0</v>
      </c>
      <c r="B536" s="6" t="s">
        <v>13</v>
      </c>
      <c r="C536" s="6" t="s">
        <v>237</v>
      </c>
      <c r="D536" s="6" t="s">
        <v>238</v>
      </c>
      <c r="E536" s="6" t="s">
        <v>97</v>
      </c>
      <c r="F536" s="6" t="s">
        <v>98</v>
      </c>
      <c r="G536" s="6">
        <v>6</v>
      </c>
      <c r="H536" s="6">
        <v>30</v>
      </c>
      <c r="I536" s="6">
        <v>6</v>
      </c>
      <c r="J536" s="6">
        <v>30</v>
      </c>
      <c r="K536" s="6">
        <v>6</v>
      </c>
      <c r="L536" s="6">
        <v>30</v>
      </c>
      <c r="M536" s="6" t="s">
        <v>21</v>
      </c>
      <c r="N536" s="6" t="s">
        <v>284</v>
      </c>
      <c r="O536" s="6" t="s">
        <v>288</v>
      </c>
      <c r="P536" s="6" t="s">
        <v>295</v>
      </c>
      <c r="Q536" s="6"/>
      <c r="R536" s="6"/>
    </row>
    <row r="537" spans="1:18" x14ac:dyDescent="0.25">
      <c r="A537" s="6" t="s">
        <v>0</v>
      </c>
      <c r="B537" s="6" t="s">
        <v>13</v>
      </c>
      <c r="C537" s="6" t="s">
        <v>237</v>
      </c>
      <c r="D537" s="6" t="s">
        <v>238</v>
      </c>
      <c r="E537" s="6" t="s">
        <v>97</v>
      </c>
      <c r="F537" s="6" t="s">
        <v>98</v>
      </c>
      <c r="G537" s="6">
        <v>6</v>
      </c>
      <c r="H537" s="6">
        <v>30</v>
      </c>
      <c r="I537" s="6">
        <v>6</v>
      </c>
      <c r="J537" s="6">
        <v>30</v>
      </c>
      <c r="K537" s="6">
        <v>6</v>
      </c>
      <c r="L537" s="6">
        <v>30</v>
      </c>
      <c r="M537" s="6" t="s">
        <v>22</v>
      </c>
      <c r="N537" s="6" t="s">
        <v>284</v>
      </c>
      <c r="O537" s="6" t="s">
        <v>288</v>
      </c>
      <c r="P537" s="6" t="s">
        <v>295</v>
      </c>
      <c r="Q537" s="6"/>
      <c r="R537" s="6"/>
    </row>
    <row r="538" spans="1:18" x14ac:dyDescent="0.25">
      <c r="A538" s="6" t="s">
        <v>0</v>
      </c>
      <c r="B538" s="6" t="s">
        <v>5</v>
      </c>
      <c r="C538" s="6" t="s">
        <v>840</v>
      </c>
      <c r="D538" s="6" t="s">
        <v>841</v>
      </c>
      <c r="E538" s="6" t="s">
        <v>209</v>
      </c>
      <c r="F538" s="6" t="s">
        <v>125</v>
      </c>
      <c r="G538" s="6">
        <v>640</v>
      </c>
      <c r="H538" s="6">
        <v>2600</v>
      </c>
      <c r="I538" s="6">
        <v>623</v>
      </c>
      <c r="J538" s="6">
        <v>2635</v>
      </c>
      <c r="K538" s="6">
        <v>623</v>
      </c>
      <c r="L538" s="6">
        <v>2635</v>
      </c>
      <c r="M538" s="6" t="s">
        <v>21</v>
      </c>
      <c r="N538" s="6" t="s">
        <v>287</v>
      </c>
      <c r="O538" s="6" t="s">
        <v>285</v>
      </c>
      <c r="P538" s="6" t="s">
        <v>289</v>
      </c>
      <c r="Q538" s="6"/>
      <c r="R538" s="6"/>
    </row>
    <row r="539" spans="1:18" x14ac:dyDescent="0.25">
      <c r="A539" s="6" t="s">
        <v>0</v>
      </c>
      <c r="B539" s="6" t="s">
        <v>5</v>
      </c>
      <c r="C539" s="6" t="s">
        <v>840</v>
      </c>
      <c r="D539" s="6" t="s">
        <v>841</v>
      </c>
      <c r="E539" s="6" t="s">
        <v>209</v>
      </c>
      <c r="F539" s="6" t="s">
        <v>125</v>
      </c>
      <c r="G539" s="6">
        <v>640</v>
      </c>
      <c r="H539" s="6">
        <v>2600</v>
      </c>
      <c r="I539" s="6">
        <v>623</v>
      </c>
      <c r="J539" s="6">
        <v>2635</v>
      </c>
      <c r="K539" s="6">
        <v>623</v>
      </c>
      <c r="L539" s="6">
        <v>2635</v>
      </c>
      <c r="M539" s="6" t="s">
        <v>22</v>
      </c>
      <c r="N539" s="6" t="s">
        <v>287</v>
      </c>
      <c r="O539" s="6" t="s">
        <v>285</v>
      </c>
      <c r="P539" s="6" t="s">
        <v>289</v>
      </c>
      <c r="Q539" s="6"/>
      <c r="R539" s="6"/>
    </row>
    <row r="540" spans="1:18" x14ac:dyDescent="0.25">
      <c r="A540" s="6" t="s">
        <v>0</v>
      </c>
      <c r="B540" s="6" t="s">
        <v>5</v>
      </c>
      <c r="C540" s="6" t="s">
        <v>840</v>
      </c>
      <c r="D540" s="6" t="s">
        <v>841</v>
      </c>
      <c r="E540" s="6" t="s">
        <v>209</v>
      </c>
      <c r="F540" s="6" t="s">
        <v>125</v>
      </c>
      <c r="G540" s="6">
        <v>640</v>
      </c>
      <c r="H540" s="6">
        <v>2600</v>
      </c>
      <c r="I540" s="6">
        <v>623</v>
      </c>
      <c r="J540" s="6">
        <v>2635</v>
      </c>
      <c r="K540" s="6">
        <v>623</v>
      </c>
      <c r="L540" s="6">
        <v>2635</v>
      </c>
      <c r="M540" s="6" t="s">
        <v>21</v>
      </c>
      <c r="N540" s="6" t="s">
        <v>284</v>
      </c>
      <c r="O540" s="6" t="s">
        <v>285</v>
      </c>
      <c r="P540" s="6" t="s">
        <v>286</v>
      </c>
      <c r="Q540" s="6"/>
      <c r="R540" s="6"/>
    </row>
    <row r="541" spans="1:18" x14ac:dyDescent="0.25">
      <c r="A541" s="6" t="s">
        <v>0</v>
      </c>
      <c r="B541" s="6" t="s">
        <v>5</v>
      </c>
      <c r="C541" s="6" t="s">
        <v>840</v>
      </c>
      <c r="D541" s="6" t="s">
        <v>841</v>
      </c>
      <c r="E541" s="6" t="s">
        <v>209</v>
      </c>
      <c r="F541" s="6" t="s">
        <v>125</v>
      </c>
      <c r="G541" s="6">
        <v>640</v>
      </c>
      <c r="H541" s="6">
        <v>2600</v>
      </c>
      <c r="I541" s="6">
        <v>623</v>
      </c>
      <c r="J541" s="6">
        <v>2635</v>
      </c>
      <c r="K541" s="6">
        <v>623</v>
      </c>
      <c r="L541" s="6">
        <v>2635</v>
      </c>
      <c r="M541" s="6" t="s">
        <v>22</v>
      </c>
      <c r="N541" s="6" t="s">
        <v>284</v>
      </c>
      <c r="O541" s="6" t="s">
        <v>285</v>
      </c>
      <c r="P541" s="6" t="s">
        <v>286</v>
      </c>
      <c r="Q541" s="6"/>
      <c r="R541" s="6"/>
    </row>
    <row r="542" spans="1:18" x14ac:dyDescent="0.25">
      <c r="A542" s="6" t="s">
        <v>0</v>
      </c>
      <c r="B542" s="6" t="s">
        <v>5</v>
      </c>
      <c r="C542" s="6" t="s">
        <v>840</v>
      </c>
      <c r="D542" s="6" t="s">
        <v>841</v>
      </c>
      <c r="E542" s="6" t="s">
        <v>209</v>
      </c>
      <c r="F542" s="6" t="s">
        <v>125</v>
      </c>
      <c r="G542" s="6">
        <v>640</v>
      </c>
      <c r="H542" s="6">
        <v>2600</v>
      </c>
      <c r="I542" s="6">
        <v>623</v>
      </c>
      <c r="J542" s="6">
        <v>2635</v>
      </c>
      <c r="K542" s="6">
        <v>623</v>
      </c>
      <c r="L542" s="6">
        <v>2635</v>
      </c>
      <c r="M542" s="6" t="s">
        <v>21</v>
      </c>
      <c r="N542" s="6" t="s">
        <v>287</v>
      </c>
      <c r="O542" s="6" t="s">
        <v>288</v>
      </c>
      <c r="P542" s="6" t="s">
        <v>289</v>
      </c>
      <c r="Q542" s="6"/>
      <c r="R542" s="6"/>
    </row>
    <row r="543" spans="1:18" x14ac:dyDescent="0.25">
      <c r="A543" s="6" t="s">
        <v>0</v>
      </c>
      <c r="B543" s="6" t="s">
        <v>5</v>
      </c>
      <c r="C543" s="6" t="s">
        <v>840</v>
      </c>
      <c r="D543" s="6" t="s">
        <v>841</v>
      </c>
      <c r="E543" s="6" t="s">
        <v>209</v>
      </c>
      <c r="F543" s="6" t="s">
        <v>125</v>
      </c>
      <c r="G543" s="6">
        <v>640</v>
      </c>
      <c r="H543" s="6">
        <v>2600</v>
      </c>
      <c r="I543" s="6">
        <v>623</v>
      </c>
      <c r="J543" s="6">
        <v>2635</v>
      </c>
      <c r="K543" s="6">
        <v>623</v>
      </c>
      <c r="L543" s="6">
        <v>2635</v>
      </c>
      <c r="M543" s="6" t="s">
        <v>22</v>
      </c>
      <c r="N543" s="6" t="s">
        <v>287</v>
      </c>
      <c r="O543" s="6" t="s">
        <v>288</v>
      </c>
      <c r="P543" s="6" t="s">
        <v>289</v>
      </c>
      <c r="Q543" s="6"/>
      <c r="R543" s="6"/>
    </row>
    <row r="544" spans="1:18" x14ac:dyDescent="0.25">
      <c r="A544" s="6" t="s">
        <v>0</v>
      </c>
      <c r="B544" s="6" t="s">
        <v>5</v>
      </c>
      <c r="C544" s="6" t="s">
        <v>840</v>
      </c>
      <c r="D544" s="6" t="s">
        <v>841</v>
      </c>
      <c r="E544" s="6" t="s">
        <v>209</v>
      </c>
      <c r="F544" s="6" t="s">
        <v>125</v>
      </c>
      <c r="G544" s="6">
        <v>640</v>
      </c>
      <c r="H544" s="6">
        <v>2600</v>
      </c>
      <c r="I544" s="6">
        <v>623</v>
      </c>
      <c r="J544" s="6">
        <v>2635</v>
      </c>
      <c r="K544" s="6">
        <v>623</v>
      </c>
      <c r="L544" s="6">
        <v>2635</v>
      </c>
      <c r="M544" s="6" t="s">
        <v>21</v>
      </c>
      <c r="N544" s="6" t="s">
        <v>284</v>
      </c>
      <c r="O544" s="6" t="s">
        <v>288</v>
      </c>
      <c r="P544" s="6" t="s">
        <v>292</v>
      </c>
      <c r="Q544" s="6"/>
      <c r="R544" s="6"/>
    </row>
    <row r="545" spans="1:18" x14ac:dyDescent="0.25">
      <c r="A545" s="6" t="s">
        <v>0</v>
      </c>
      <c r="B545" s="6" t="s">
        <v>5</v>
      </c>
      <c r="C545" s="6" t="s">
        <v>840</v>
      </c>
      <c r="D545" s="6" t="s">
        <v>841</v>
      </c>
      <c r="E545" s="6" t="s">
        <v>209</v>
      </c>
      <c r="F545" s="6" t="s">
        <v>125</v>
      </c>
      <c r="G545" s="6">
        <v>640</v>
      </c>
      <c r="H545" s="6">
        <v>2600</v>
      </c>
      <c r="I545" s="6">
        <v>623</v>
      </c>
      <c r="J545" s="6">
        <v>2635</v>
      </c>
      <c r="K545" s="6">
        <v>623</v>
      </c>
      <c r="L545" s="6">
        <v>2635</v>
      </c>
      <c r="M545" s="6" t="s">
        <v>22</v>
      </c>
      <c r="N545" s="6" t="s">
        <v>284</v>
      </c>
      <c r="O545" s="6" t="s">
        <v>288</v>
      </c>
      <c r="P545" s="6" t="s">
        <v>292</v>
      </c>
      <c r="Q545" s="6"/>
      <c r="R545" s="6"/>
    </row>
    <row r="546" spans="1:18" x14ac:dyDescent="0.25">
      <c r="A546" s="6" t="s">
        <v>0</v>
      </c>
      <c r="B546" s="6" t="s">
        <v>5</v>
      </c>
      <c r="C546" s="6" t="s">
        <v>701</v>
      </c>
      <c r="D546" s="6" t="s">
        <v>702</v>
      </c>
      <c r="E546" s="6" t="s">
        <v>209</v>
      </c>
      <c r="F546" s="6" t="s">
        <v>125</v>
      </c>
      <c r="G546" s="6">
        <v>155</v>
      </c>
      <c r="H546" s="6">
        <v>664</v>
      </c>
      <c r="I546" s="6">
        <v>156</v>
      </c>
      <c r="J546" s="6">
        <v>641</v>
      </c>
      <c r="K546" s="6">
        <v>273</v>
      </c>
      <c r="L546" s="6">
        <v>0</v>
      </c>
      <c r="M546" s="6" t="s">
        <v>21</v>
      </c>
      <c r="N546" s="6" t="s">
        <v>287</v>
      </c>
      <c r="O546" s="6" t="s">
        <v>285</v>
      </c>
      <c r="P546" s="6" t="s">
        <v>286</v>
      </c>
      <c r="Q546" s="6"/>
      <c r="R546" s="6"/>
    </row>
    <row r="547" spans="1:18" x14ac:dyDescent="0.25">
      <c r="A547" s="6" t="s">
        <v>0</v>
      </c>
      <c r="B547" s="6" t="s">
        <v>5</v>
      </c>
      <c r="C547" s="6" t="s">
        <v>701</v>
      </c>
      <c r="D547" s="6" t="s">
        <v>702</v>
      </c>
      <c r="E547" s="6" t="s">
        <v>209</v>
      </c>
      <c r="F547" s="6" t="s">
        <v>125</v>
      </c>
      <c r="G547" s="6">
        <v>155</v>
      </c>
      <c r="H547" s="6">
        <v>664</v>
      </c>
      <c r="I547" s="6">
        <v>156</v>
      </c>
      <c r="J547" s="6">
        <v>641</v>
      </c>
      <c r="K547" s="6">
        <v>273</v>
      </c>
      <c r="L547" s="6">
        <v>0</v>
      </c>
      <c r="M547" s="6" t="s">
        <v>22</v>
      </c>
      <c r="N547" s="6" t="s">
        <v>287</v>
      </c>
      <c r="O547" s="6" t="s">
        <v>285</v>
      </c>
      <c r="P547" s="6" t="s">
        <v>286</v>
      </c>
      <c r="Q547" s="6"/>
      <c r="R547" s="6"/>
    </row>
    <row r="548" spans="1:18" x14ac:dyDescent="0.25">
      <c r="A548" s="6" t="s">
        <v>0</v>
      </c>
      <c r="B548" s="6" t="s">
        <v>5</v>
      </c>
      <c r="C548" s="6" t="s">
        <v>701</v>
      </c>
      <c r="D548" s="6" t="s">
        <v>702</v>
      </c>
      <c r="E548" s="6" t="s">
        <v>209</v>
      </c>
      <c r="F548" s="6" t="s">
        <v>125</v>
      </c>
      <c r="G548" s="6">
        <v>155</v>
      </c>
      <c r="H548" s="6">
        <v>664</v>
      </c>
      <c r="I548" s="6">
        <v>156</v>
      </c>
      <c r="J548" s="6">
        <v>641</v>
      </c>
      <c r="K548" s="6">
        <v>273</v>
      </c>
      <c r="L548" s="6">
        <v>0</v>
      </c>
      <c r="M548" s="6" t="s">
        <v>21</v>
      </c>
      <c r="N548" s="6" t="s">
        <v>284</v>
      </c>
      <c r="O548" s="6" t="s">
        <v>285</v>
      </c>
      <c r="P548" s="6" t="s">
        <v>289</v>
      </c>
      <c r="Q548" s="6"/>
      <c r="R548" s="6"/>
    </row>
    <row r="549" spans="1:18" x14ac:dyDescent="0.25">
      <c r="A549" s="6" t="s">
        <v>0</v>
      </c>
      <c r="B549" s="6" t="s">
        <v>5</v>
      </c>
      <c r="C549" s="6" t="s">
        <v>701</v>
      </c>
      <c r="D549" s="6" t="s">
        <v>702</v>
      </c>
      <c r="E549" s="6" t="s">
        <v>209</v>
      </c>
      <c r="F549" s="6" t="s">
        <v>125</v>
      </c>
      <c r="G549" s="6">
        <v>155</v>
      </c>
      <c r="H549" s="6">
        <v>664</v>
      </c>
      <c r="I549" s="6">
        <v>156</v>
      </c>
      <c r="J549" s="6">
        <v>641</v>
      </c>
      <c r="K549" s="6">
        <v>273</v>
      </c>
      <c r="L549" s="6">
        <v>0</v>
      </c>
      <c r="M549" s="6" t="s">
        <v>22</v>
      </c>
      <c r="N549" s="6" t="s">
        <v>284</v>
      </c>
      <c r="O549" s="6" t="s">
        <v>285</v>
      </c>
      <c r="P549" s="6" t="s">
        <v>296</v>
      </c>
      <c r="Q549" s="6"/>
      <c r="R549" s="6"/>
    </row>
    <row r="550" spans="1:18" x14ac:dyDescent="0.25">
      <c r="A550" s="6" t="s">
        <v>0</v>
      </c>
      <c r="B550" s="6" t="s">
        <v>5</v>
      </c>
      <c r="C550" s="6" t="s">
        <v>701</v>
      </c>
      <c r="D550" s="6" t="s">
        <v>702</v>
      </c>
      <c r="E550" s="6" t="s">
        <v>209</v>
      </c>
      <c r="F550" s="6" t="s">
        <v>125</v>
      </c>
      <c r="G550" s="6">
        <v>155</v>
      </c>
      <c r="H550" s="6">
        <v>664</v>
      </c>
      <c r="I550" s="6">
        <v>156</v>
      </c>
      <c r="J550" s="6">
        <v>641</v>
      </c>
      <c r="K550" s="6">
        <v>273</v>
      </c>
      <c r="L550" s="6">
        <v>0</v>
      </c>
      <c r="M550" s="6" t="s">
        <v>21</v>
      </c>
      <c r="N550" s="6" t="s">
        <v>287</v>
      </c>
      <c r="O550" s="6" t="s">
        <v>288</v>
      </c>
      <c r="P550" s="6" t="s">
        <v>286</v>
      </c>
      <c r="Q550" s="6"/>
      <c r="R550" s="6"/>
    </row>
    <row r="551" spans="1:18" x14ac:dyDescent="0.25">
      <c r="A551" s="6" t="s">
        <v>0</v>
      </c>
      <c r="B551" s="6" t="s">
        <v>5</v>
      </c>
      <c r="C551" s="6" t="s">
        <v>701</v>
      </c>
      <c r="D551" s="6" t="s">
        <v>702</v>
      </c>
      <c r="E551" s="6" t="s">
        <v>209</v>
      </c>
      <c r="F551" s="6" t="s">
        <v>125</v>
      </c>
      <c r="G551" s="6">
        <v>155</v>
      </c>
      <c r="H551" s="6">
        <v>664</v>
      </c>
      <c r="I551" s="6">
        <v>156</v>
      </c>
      <c r="J551" s="6">
        <v>641</v>
      </c>
      <c r="K551" s="6">
        <v>273</v>
      </c>
      <c r="L551" s="6">
        <v>0</v>
      </c>
      <c r="M551" s="6" t="s">
        <v>22</v>
      </c>
      <c r="N551" s="6" t="s">
        <v>287</v>
      </c>
      <c r="O551" s="6" t="s">
        <v>288</v>
      </c>
      <c r="P551" s="6" t="s">
        <v>289</v>
      </c>
      <c r="Q551" s="6"/>
      <c r="R551" s="6"/>
    </row>
    <row r="552" spans="1:18" x14ac:dyDescent="0.25">
      <c r="A552" s="6" t="s">
        <v>0</v>
      </c>
      <c r="B552" s="6" t="s">
        <v>5</v>
      </c>
      <c r="C552" s="6" t="s">
        <v>701</v>
      </c>
      <c r="D552" s="6" t="s">
        <v>702</v>
      </c>
      <c r="E552" s="6" t="s">
        <v>209</v>
      </c>
      <c r="F552" s="6" t="s">
        <v>125</v>
      </c>
      <c r="G552" s="6">
        <v>155</v>
      </c>
      <c r="H552" s="6">
        <v>664</v>
      </c>
      <c r="I552" s="6">
        <v>156</v>
      </c>
      <c r="J552" s="6">
        <v>641</v>
      </c>
      <c r="K552" s="6">
        <v>273</v>
      </c>
      <c r="L552" s="6">
        <v>0</v>
      </c>
      <c r="M552" s="6" t="s">
        <v>21</v>
      </c>
      <c r="N552" s="6" t="s">
        <v>284</v>
      </c>
      <c r="O552" s="6" t="s">
        <v>288</v>
      </c>
      <c r="P552" s="6" t="s">
        <v>296</v>
      </c>
      <c r="Q552" s="6"/>
      <c r="R552" s="6"/>
    </row>
    <row r="553" spans="1:18" x14ac:dyDescent="0.25">
      <c r="A553" s="6" t="s">
        <v>0</v>
      </c>
      <c r="B553" s="6" t="s">
        <v>5</v>
      </c>
      <c r="C553" s="6" t="s">
        <v>701</v>
      </c>
      <c r="D553" s="6" t="s">
        <v>702</v>
      </c>
      <c r="E553" s="6" t="s">
        <v>209</v>
      </c>
      <c r="F553" s="6" t="s">
        <v>125</v>
      </c>
      <c r="G553" s="6">
        <v>155</v>
      </c>
      <c r="H553" s="6">
        <v>664</v>
      </c>
      <c r="I553" s="6">
        <v>156</v>
      </c>
      <c r="J553" s="6">
        <v>641</v>
      </c>
      <c r="K553" s="6">
        <v>273</v>
      </c>
      <c r="L553" s="6">
        <v>0</v>
      </c>
      <c r="M553" s="6" t="s">
        <v>22</v>
      </c>
      <c r="N553" s="6" t="s">
        <v>284</v>
      </c>
      <c r="O553" s="6" t="s">
        <v>288</v>
      </c>
      <c r="P553" s="6" t="s">
        <v>295</v>
      </c>
      <c r="Q553" s="6"/>
      <c r="R553" s="6"/>
    </row>
    <row r="554" spans="1:18" x14ac:dyDescent="0.25">
      <c r="A554" s="6" t="s">
        <v>0</v>
      </c>
      <c r="B554" s="6" t="s">
        <v>5</v>
      </c>
      <c r="C554" s="6" t="s">
        <v>834</v>
      </c>
      <c r="D554" s="6" t="s">
        <v>835</v>
      </c>
      <c r="E554" s="6" t="s">
        <v>209</v>
      </c>
      <c r="F554" s="6" t="s">
        <v>125</v>
      </c>
      <c r="G554" s="6">
        <v>169</v>
      </c>
      <c r="H554" s="6">
        <v>1216</v>
      </c>
      <c r="I554" s="6">
        <v>176</v>
      </c>
      <c r="J554" s="6">
        <v>1216</v>
      </c>
      <c r="K554" s="6">
        <v>176</v>
      </c>
      <c r="L554" s="6">
        <v>1216</v>
      </c>
      <c r="M554" s="6" t="s">
        <v>21</v>
      </c>
      <c r="N554" s="6" t="s">
        <v>287</v>
      </c>
      <c r="O554" s="6" t="s">
        <v>285</v>
      </c>
      <c r="P554" s="6" t="s">
        <v>289</v>
      </c>
      <c r="Q554" s="6"/>
      <c r="R554" s="6"/>
    </row>
    <row r="555" spans="1:18" x14ac:dyDescent="0.25">
      <c r="A555" s="6" t="s">
        <v>0</v>
      </c>
      <c r="B555" s="6" t="s">
        <v>5</v>
      </c>
      <c r="C555" s="6" t="s">
        <v>834</v>
      </c>
      <c r="D555" s="6" t="s">
        <v>835</v>
      </c>
      <c r="E555" s="6" t="s">
        <v>209</v>
      </c>
      <c r="F555" s="6" t="s">
        <v>125</v>
      </c>
      <c r="G555" s="6">
        <v>169</v>
      </c>
      <c r="H555" s="6">
        <v>1216</v>
      </c>
      <c r="I555" s="6">
        <v>176</v>
      </c>
      <c r="J555" s="6">
        <v>1216</v>
      </c>
      <c r="K555" s="6">
        <v>176</v>
      </c>
      <c r="L555" s="6">
        <v>1216</v>
      </c>
      <c r="M555" s="6" t="s">
        <v>22</v>
      </c>
      <c r="N555" s="6" t="s">
        <v>287</v>
      </c>
      <c r="O555" s="6" t="s">
        <v>285</v>
      </c>
      <c r="P555" s="6" t="s">
        <v>286</v>
      </c>
      <c r="Q555" s="6"/>
      <c r="R555" s="6"/>
    </row>
    <row r="556" spans="1:18" x14ac:dyDescent="0.25">
      <c r="A556" s="6" t="s">
        <v>0</v>
      </c>
      <c r="B556" s="6" t="s">
        <v>5</v>
      </c>
      <c r="C556" s="6" t="s">
        <v>834</v>
      </c>
      <c r="D556" s="6" t="s">
        <v>835</v>
      </c>
      <c r="E556" s="6" t="s">
        <v>209</v>
      </c>
      <c r="F556" s="6" t="s">
        <v>125</v>
      </c>
      <c r="G556" s="6">
        <v>169</v>
      </c>
      <c r="H556" s="6">
        <v>1216</v>
      </c>
      <c r="I556" s="6">
        <v>176</v>
      </c>
      <c r="J556" s="6">
        <v>1216</v>
      </c>
      <c r="K556" s="6">
        <v>176</v>
      </c>
      <c r="L556" s="6">
        <v>1216</v>
      </c>
      <c r="M556" s="6" t="s">
        <v>21</v>
      </c>
      <c r="N556" s="6" t="s">
        <v>284</v>
      </c>
      <c r="O556" s="6" t="s">
        <v>285</v>
      </c>
      <c r="P556" s="6" t="s">
        <v>286</v>
      </c>
      <c r="Q556" s="6"/>
      <c r="R556" s="6"/>
    </row>
    <row r="557" spans="1:18" x14ac:dyDescent="0.25">
      <c r="A557" s="6" t="s">
        <v>0</v>
      </c>
      <c r="B557" s="6" t="s">
        <v>5</v>
      </c>
      <c r="C557" s="6" t="s">
        <v>834</v>
      </c>
      <c r="D557" s="6" t="s">
        <v>835</v>
      </c>
      <c r="E557" s="6" t="s">
        <v>209</v>
      </c>
      <c r="F557" s="6" t="s">
        <v>125</v>
      </c>
      <c r="G557" s="6">
        <v>169</v>
      </c>
      <c r="H557" s="6">
        <v>1216</v>
      </c>
      <c r="I557" s="6">
        <v>176</v>
      </c>
      <c r="J557" s="6">
        <v>1216</v>
      </c>
      <c r="K557" s="6">
        <v>176</v>
      </c>
      <c r="L557" s="6">
        <v>1216</v>
      </c>
      <c r="M557" s="6" t="s">
        <v>22</v>
      </c>
      <c r="N557" s="6" t="s">
        <v>284</v>
      </c>
      <c r="O557" s="6" t="s">
        <v>285</v>
      </c>
      <c r="P557" s="6" t="s">
        <v>296</v>
      </c>
      <c r="Q557" s="6"/>
      <c r="R557" s="6"/>
    </row>
    <row r="558" spans="1:18" x14ac:dyDescent="0.25">
      <c r="A558" s="6" t="s">
        <v>0</v>
      </c>
      <c r="B558" s="6" t="s">
        <v>5</v>
      </c>
      <c r="C558" s="6" t="s">
        <v>834</v>
      </c>
      <c r="D558" s="6" t="s">
        <v>835</v>
      </c>
      <c r="E558" s="6" t="s">
        <v>209</v>
      </c>
      <c r="F558" s="6" t="s">
        <v>125</v>
      </c>
      <c r="G558" s="6">
        <v>169</v>
      </c>
      <c r="H558" s="6">
        <v>1216</v>
      </c>
      <c r="I558" s="6">
        <v>176</v>
      </c>
      <c r="J558" s="6">
        <v>1216</v>
      </c>
      <c r="K558" s="6">
        <v>176</v>
      </c>
      <c r="L558" s="6">
        <v>1216</v>
      </c>
      <c r="M558" s="6" t="s">
        <v>21</v>
      </c>
      <c r="N558" s="6" t="s">
        <v>287</v>
      </c>
      <c r="O558" s="6" t="s">
        <v>288</v>
      </c>
      <c r="P558" s="6" t="s">
        <v>289</v>
      </c>
      <c r="Q558" s="6"/>
      <c r="R558" s="6"/>
    </row>
    <row r="559" spans="1:18" x14ac:dyDescent="0.25">
      <c r="A559" s="6" t="s">
        <v>0</v>
      </c>
      <c r="B559" s="6" t="s">
        <v>5</v>
      </c>
      <c r="C559" s="6" t="s">
        <v>834</v>
      </c>
      <c r="D559" s="6" t="s">
        <v>835</v>
      </c>
      <c r="E559" s="6" t="s">
        <v>209</v>
      </c>
      <c r="F559" s="6" t="s">
        <v>125</v>
      </c>
      <c r="G559" s="6">
        <v>169</v>
      </c>
      <c r="H559" s="6">
        <v>1216</v>
      </c>
      <c r="I559" s="6">
        <v>176</v>
      </c>
      <c r="J559" s="6">
        <v>1216</v>
      </c>
      <c r="K559" s="6">
        <v>176</v>
      </c>
      <c r="L559" s="6">
        <v>1216</v>
      </c>
      <c r="M559" s="6" t="s">
        <v>22</v>
      </c>
      <c r="N559" s="6" t="s">
        <v>287</v>
      </c>
      <c r="O559" s="6" t="s">
        <v>288</v>
      </c>
      <c r="P559" s="6" t="s">
        <v>289</v>
      </c>
      <c r="Q559" s="6"/>
      <c r="R559" s="6"/>
    </row>
    <row r="560" spans="1:18" x14ac:dyDescent="0.25">
      <c r="A560" s="6" t="s">
        <v>0</v>
      </c>
      <c r="B560" s="6" t="s">
        <v>5</v>
      </c>
      <c r="C560" s="6" t="s">
        <v>834</v>
      </c>
      <c r="D560" s="6" t="s">
        <v>835</v>
      </c>
      <c r="E560" s="6" t="s">
        <v>209</v>
      </c>
      <c r="F560" s="6" t="s">
        <v>125</v>
      </c>
      <c r="G560" s="6">
        <v>169</v>
      </c>
      <c r="H560" s="6">
        <v>1216</v>
      </c>
      <c r="I560" s="6">
        <v>176</v>
      </c>
      <c r="J560" s="6">
        <v>1216</v>
      </c>
      <c r="K560" s="6">
        <v>176</v>
      </c>
      <c r="L560" s="6">
        <v>1216</v>
      </c>
      <c r="M560" s="6" t="s">
        <v>21</v>
      </c>
      <c r="N560" s="6" t="s">
        <v>284</v>
      </c>
      <c r="O560" s="6" t="s">
        <v>288</v>
      </c>
      <c r="P560" s="6" t="s">
        <v>292</v>
      </c>
      <c r="Q560" s="6"/>
      <c r="R560" s="6"/>
    </row>
    <row r="561" spans="1:18" x14ac:dyDescent="0.25">
      <c r="A561" s="6" t="s">
        <v>0</v>
      </c>
      <c r="B561" s="6" t="s">
        <v>5</v>
      </c>
      <c r="C561" s="6" t="s">
        <v>834</v>
      </c>
      <c r="D561" s="6" t="s">
        <v>835</v>
      </c>
      <c r="E561" s="6" t="s">
        <v>209</v>
      </c>
      <c r="F561" s="6" t="s">
        <v>125</v>
      </c>
      <c r="G561" s="6">
        <v>169</v>
      </c>
      <c r="H561" s="6">
        <v>1216</v>
      </c>
      <c r="I561" s="6">
        <v>176</v>
      </c>
      <c r="J561" s="6">
        <v>1216</v>
      </c>
      <c r="K561" s="6">
        <v>176</v>
      </c>
      <c r="L561" s="6">
        <v>1216</v>
      </c>
      <c r="M561" s="6" t="s">
        <v>22</v>
      </c>
      <c r="N561" s="6" t="s">
        <v>284</v>
      </c>
      <c r="O561" s="6" t="s">
        <v>288</v>
      </c>
      <c r="P561" s="6" t="s">
        <v>292</v>
      </c>
      <c r="Q561" s="6"/>
      <c r="R561" s="6"/>
    </row>
    <row r="562" spans="1:18" x14ac:dyDescent="0.25">
      <c r="A562" s="6" t="s">
        <v>0</v>
      </c>
      <c r="B562" s="6" t="s">
        <v>5</v>
      </c>
      <c r="C562" s="6" t="s">
        <v>716</v>
      </c>
      <c r="D562" s="6" t="s">
        <v>717</v>
      </c>
      <c r="E562" s="6" t="s">
        <v>209</v>
      </c>
      <c r="F562" s="6" t="s">
        <v>98</v>
      </c>
      <c r="G562" s="6">
        <v>1295</v>
      </c>
      <c r="H562" s="6">
        <v>6509</v>
      </c>
      <c r="I562" s="6"/>
      <c r="J562" s="6">
        <v>6258</v>
      </c>
      <c r="K562" s="6">
        <v>1351</v>
      </c>
      <c r="L562" s="6">
        <v>6868</v>
      </c>
      <c r="M562" s="6" t="s">
        <v>21</v>
      </c>
      <c r="N562" s="6" t="s">
        <v>287</v>
      </c>
      <c r="O562" s="6" t="s">
        <v>285</v>
      </c>
      <c r="P562" s="6" t="s">
        <v>295</v>
      </c>
      <c r="Q562" s="6"/>
      <c r="R562" s="6"/>
    </row>
    <row r="563" spans="1:18" x14ac:dyDescent="0.25">
      <c r="A563" s="6" t="s">
        <v>0</v>
      </c>
      <c r="B563" s="6" t="s">
        <v>5</v>
      </c>
      <c r="C563" s="6" t="s">
        <v>716</v>
      </c>
      <c r="D563" s="6" t="s">
        <v>717</v>
      </c>
      <c r="E563" s="6" t="s">
        <v>209</v>
      </c>
      <c r="F563" s="6" t="s">
        <v>98</v>
      </c>
      <c r="G563" s="6">
        <v>1295</v>
      </c>
      <c r="H563" s="6">
        <v>6509</v>
      </c>
      <c r="I563" s="6"/>
      <c r="J563" s="6">
        <v>6258</v>
      </c>
      <c r="K563" s="6">
        <v>1351</v>
      </c>
      <c r="L563" s="6">
        <v>6868</v>
      </c>
      <c r="M563" s="6" t="s">
        <v>22</v>
      </c>
      <c r="N563" s="6" t="s">
        <v>287</v>
      </c>
      <c r="O563" s="6" t="s">
        <v>285</v>
      </c>
      <c r="P563" s="6" t="s">
        <v>297</v>
      </c>
      <c r="Q563" s="6"/>
      <c r="R563" s="6"/>
    </row>
    <row r="564" spans="1:18" x14ac:dyDescent="0.25">
      <c r="A564" s="6" t="s">
        <v>0</v>
      </c>
      <c r="B564" s="6" t="s">
        <v>5</v>
      </c>
      <c r="C564" s="6" t="s">
        <v>716</v>
      </c>
      <c r="D564" s="6" t="s">
        <v>717</v>
      </c>
      <c r="E564" s="6" t="s">
        <v>209</v>
      </c>
      <c r="F564" s="6" t="s">
        <v>98</v>
      </c>
      <c r="G564" s="6">
        <v>1295</v>
      </c>
      <c r="H564" s="6">
        <v>6509</v>
      </c>
      <c r="I564" s="6"/>
      <c r="J564" s="6">
        <v>6258</v>
      </c>
      <c r="K564" s="6">
        <v>1351</v>
      </c>
      <c r="L564" s="6">
        <v>6868</v>
      </c>
      <c r="M564" s="6" t="s">
        <v>21</v>
      </c>
      <c r="N564" s="6" t="s">
        <v>284</v>
      </c>
      <c r="O564" s="6" t="s">
        <v>285</v>
      </c>
      <c r="P564" s="6" t="s">
        <v>286</v>
      </c>
      <c r="Q564" s="6"/>
      <c r="R564" s="6"/>
    </row>
    <row r="565" spans="1:18" x14ac:dyDescent="0.25">
      <c r="A565" s="6" t="s">
        <v>0</v>
      </c>
      <c r="B565" s="6" t="s">
        <v>5</v>
      </c>
      <c r="C565" s="6" t="s">
        <v>716</v>
      </c>
      <c r="D565" s="6" t="s">
        <v>717</v>
      </c>
      <c r="E565" s="6" t="s">
        <v>209</v>
      </c>
      <c r="F565" s="6" t="s">
        <v>98</v>
      </c>
      <c r="G565" s="6">
        <v>1295</v>
      </c>
      <c r="H565" s="6">
        <v>6509</v>
      </c>
      <c r="I565" s="6"/>
      <c r="J565" s="6">
        <v>6258</v>
      </c>
      <c r="K565" s="6">
        <v>1351</v>
      </c>
      <c r="L565" s="6">
        <v>6868</v>
      </c>
      <c r="M565" s="6" t="s">
        <v>22</v>
      </c>
      <c r="N565" s="6" t="s">
        <v>284</v>
      </c>
      <c r="O565" s="6" t="s">
        <v>285</v>
      </c>
      <c r="P565" s="6" t="s">
        <v>286</v>
      </c>
      <c r="Q565" s="6"/>
      <c r="R565" s="6"/>
    </row>
    <row r="566" spans="1:18" x14ac:dyDescent="0.25">
      <c r="A566" s="6" t="s">
        <v>0</v>
      </c>
      <c r="B566" s="6" t="s">
        <v>5</v>
      </c>
      <c r="C566" s="6" t="s">
        <v>716</v>
      </c>
      <c r="D566" s="6" t="s">
        <v>717</v>
      </c>
      <c r="E566" s="6" t="s">
        <v>209</v>
      </c>
      <c r="F566" s="6" t="s">
        <v>98</v>
      </c>
      <c r="G566" s="6">
        <v>1295</v>
      </c>
      <c r="H566" s="6">
        <v>6509</v>
      </c>
      <c r="I566" s="6"/>
      <c r="J566" s="6">
        <v>6258</v>
      </c>
      <c r="K566" s="6">
        <v>1351</v>
      </c>
      <c r="L566" s="6">
        <v>6868</v>
      </c>
      <c r="M566" s="6" t="s">
        <v>21</v>
      </c>
      <c r="N566" s="6" t="s">
        <v>287</v>
      </c>
      <c r="O566" s="6" t="s">
        <v>288</v>
      </c>
      <c r="P566" s="6" t="s">
        <v>295</v>
      </c>
      <c r="Q566" s="6"/>
      <c r="R566" s="6"/>
    </row>
    <row r="567" spans="1:18" x14ac:dyDescent="0.25">
      <c r="A567" s="6" t="s">
        <v>0</v>
      </c>
      <c r="B567" s="6" t="s">
        <v>5</v>
      </c>
      <c r="C567" s="6" t="s">
        <v>716</v>
      </c>
      <c r="D567" s="6" t="s">
        <v>717</v>
      </c>
      <c r="E567" s="6" t="s">
        <v>209</v>
      </c>
      <c r="F567" s="6" t="s">
        <v>98</v>
      </c>
      <c r="G567" s="6">
        <v>1295</v>
      </c>
      <c r="H567" s="6">
        <v>6509</v>
      </c>
      <c r="I567" s="6"/>
      <c r="J567" s="6">
        <v>6258</v>
      </c>
      <c r="K567" s="6">
        <v>1351</v>
      </c>
      <c r="L567" s="6">
        <v>6868</v>
      </c>
      <c r="M567" s="6" t="s">
        <v>22</v>
      </c>
      <c r="N567" s="6" t="s">
        <v>287</v>
      </c>
      <c r="O567" s="6" t="s">
        <v>288</v>
      </c>
      <c r="P567" s="6" t="s">
        <v>286</v>
      </c>
      <c r="Q567" s="6"/>
      <c r="R567" s="6"/>
    </row>
    <row r="568" spans="1:18" x14ac:dyDescent="0.25">
      <c r="A568" s="6" t="s">
        <v>0</v>
      </c>
      <c r="B568" s="6" t="s">
        <v>5</v>
      </c>
      <c r="C568" s="6" t="s">
        <v>716</v>
      </c>
      <c r="D568" s="6" t="s">
        <v>717</v>
      </c>
      <c r="E568" s="6" t="s">
        <v>209</v>
      </c>
      <c r="F568" s="6" t="s">
        <v>98</v>
      </c>
      <c r="G568" s="6">
        <v>1295</v>
      </c>
      <c r="H568" s="6">
        <v>6509</v>
      </c>
      <c r="I568" s="6"/>
      <c r="J568" s="6">
        <v>6258</v>
      </c>
      <c r="K568" s="6">
        <v>1351</v>
      </c>
      <c r="L568" s="6">
        <v>6868</v>
      </c>
      <c r="M568" s="6" t="s">
        <v>21</v>
      </c>
      <c r="N568" s="6" t="s">
        <v>284</v>
      </c>
      <c r="O568" s="6" t="s">
        <v>288</v>
      </c>
      <c r="P568" s="6" t="s">
        <v>286</v>
      </c>
      <c r="Q568" s="6"/>
      <c r="R568" s="6"/>
    </row>
    <row r="569" spans="1:18" x14ac:dyDescent="0.25">
      <c r="A569" s="6" t="s">
        <v>0</v>
      </c>
      <c r="B569" s="6" t="s">
        <v>5</v>
      </c>
      <c r="C569" s="6" t="s">
        <v>716</v>
      </c>
      <c r="D569" s="6" t="s">
        <v>717</v>
      </c>
      <c r="E569" s="6" t="s">
        <v>209</v>
      </c>
      <c r="F569" s="6" t="s">
        <v>98</v>
      </c>
      <c r="G569" s="6">
        <v>1295</v>
      </c>
      <c r="H569" s="6">
        <v>6509</v>
      </c>
      <c r="I569" s="6"/>
      <c r="J569" s="6">
        <v>6258</v>
      </c>
      <c r="K569" s="6">
        <v>1351</v>
      </c>
      <c r="L569" s="6">
        <v>6868</v>
      </c>
      <c r="M569" s="6" t="s">
        <v>22</v>
      </c>
      <c r="N569" s="6" t="s">
        <v>284</v>
      </c>
      <c r="O569" s="6" t="s">
        <v>288</v>
      </c>
      <c r="P569" s="6" t="s">
        <v>295</v>
      </c>
      <c r="Q569" s="6"/>
      <c r="R569" s="6"/>
    </row>
    <row r="570" spans="1:18" x14ac:dyDescent="0.25">
      <c r="A570" s="6" t="s">
        <v>0</v>
      </c>
      <c r="B570" s="6" t="s">
        <v>5</v>
      </c>
      <c r="C570" s="6" t="s">
        <v>709</v>
      </c>
      <c r="D570" s="6" t="s">
        <v>710</v>
      </c>
      <c r="E570" s="6" t="s">
        <v>209</v>
      </c>
      <c r="F570" s="6" t="s">
        <v>132</v>
      </c>
      <c r="G570" s="6">
        <v>610</v>
      </c>
      <c r="H570" s="6">
        <v>2750</v>
      </c>
      <c r="I570" s="6">
        <v>609</v>
      </c>
      <c r="J570" s="6">
        <v>2630</v>
      </c>
      <c r="K570" s="6">
        <v>609</v>
      </c>
      <c r="L570" s="6">
        <v>2630</v>
      </c>
      <c r="M570" s="6" t="s">
        <v>21</v>
      </c>
      <c r="N570" s="6" t="s">
        <v>287</v>
      </c>
      <c r="O570" s="6" t="s">
        <v>285</v>
      </c>
      <c r="P570" s="6" t="s">
        <v>289</v>
      </c>
      <c r="Q570" s="6"/>
      <c r="R570" s="6"/>
    </row>
    <row r="571" spans="1:18" x14ac:dyDescent="0.25">
      <c r="A571" s="6" t="s">
        <v>0</v>
      </c>
      <c r="B571" s="6" t="s">
        <v>5</v>
      </c>
      <c r="C571" s="6" t="s">
        <v>709</v>
      </c>
      <c r="D571" s="6" t="s">
        <v>710</v>
      </c>
      <c r="E571" s="6" t="s">
        <v>209</v>
      </c>
      <c r="F571" s="6" t="s">
        <v>132</v>
      </c>
      <c r="G571" s="6">
        <v>610</v>
      </c>
      <c r="H571" s="6">
        <v>2750</v>
      </c>
      <c r="I571" s="6">
        <v>609</v>
      </c>
      <c r="J571" s="6">
        <v>2630</v>
      </c>
      <c r="K571" s="6">
        <v>609</v>
      </c>
      <c r="L571" s="6">
        <v>2630</v>
      </c>
      <c r="M571" s="6" t="s">
        <v>22</v>
      </c>
      <c r="N571" s="6" t="s">
        <v>287</v>
      </c>
      <c r="O571" s="6" t="s">
        <v>285</v>
      </c>
      <c r="P571" s="6" t="s">
        <v>286</v>
      </c>
      <c r="Q571" s="6"/>
      <c r="R571" s="6"/>
    </row>
    <row r="572" spans="1:18" x14ac:dyDescent="0.25">
      <c r="A572" s="6" t="s">
        <v>0</v>
      </c>
      <c r="B572" s="6" t="s">
        <v>5</v>
      </c>
      <c r="C572" s="6" t="s">
        <v>709</v>
      </c>
      <c r="D572" s="6" t="s">
        <v>710</v>
      </c>
      <c r="E572" s="6" t="s">
        <v>209</v>
      </c>
      <c r="F572" s="6" t="s">
        <v>132</v>
      </c>
      <c r="G572" s="6">
        <v>610</v>
      </c>
      <c r="H572" s="6">
        <v>2750</v>
      </c>
      <c r="I572" s="6">
        <v>609</v>
      </c>
      <c r="J572" s="6">
        <v>2630</v>
      </c>
      <c r="K572" s="6">
        <v>609</v>
      </c>
      <c r="L572" s="6">
        <v>2630</v>
      </c>
      <c r="M572" s="6" t="s">
        <v>21</v>
      </c>
      <c r="N572" s="6" t="s">
        <v>284</v>
      </c>
      <c r="O572" s="6" t="s">
        <v>285</v>
      </c>
      <c r="P572" s="6" t="s">
        <v>295</v>
      </c>
      <c r="Q572" s="6"/>
      <c r="R572" s="6"/>
    </row>
    <row r="573" spans="1:18" x14ac:dyDescent="0.25">
      <c r="A573" s="6" t="s">
        <v>0</v>
      </c>
      <c r="B573" s="6" t="s">
        <v>5</v>
      </c>
      <c r="C573" s="6" t="s">
        <v>709</v>
      </c>
      <c r="D573" s="6" t="s">
        <v>710</v>
      </c>
      <c r="E573" s="6" t="s">
        <v>209</v>
      </c>
      <c r="F573" s="6" t="s">
        <v>132</v>
      </c>
      <c r="G573" s="6">
        <v>610</v>
      </c>
      <c r="H573" s="6">
        <v>2750</v>
      </c>
      <c r="I573" s="6">
        <v>609</v>
      </c>
      <c r="J573" s="6">
        <v>2630</v>
      </c>
      <c r="K573" s="6">
        <v>609</v>
      </c>
      <c r="L573" s="6">
        <v>2630</v>
      </c>
      <c r="M573" s="6" t="s">
        <v>22</v>
      </c>
      <c r="N573" s="6" t="s">
        <v>284</v>
      </c>
      <c r="O573" s="6" t="s">
        <v>285</v>
      </c>
      <c r="P573" s="6" t="s">
        <v>295</v>
      </c>
      <c r="Q573" s="6"/>
      <c r="R573" s="6"/>
    </row>
    <row r="574" spans="1:18" x14ac:dyDescent="0.25">
      <c r="A574" s="6" t="s">
        <v>0</v>
      </c>
      <c r="B574" s="6" t="s">
        <v>5</v>
      </c>
      <c r="C574" s="6" t="s">
        <v>709</v>
      </c>
      <c r="D574" s="6" t="s">
        <v>710</v>
      </c>
      <c r="E574" s="6" t="s">
        <v>209</v>
      </c>
      <c r="F574" s="6" t="s">
        <v>132</v>
      </c>
      <c r="G574" s="6">
        <v>610</v>
      </c>
      <c r="H574" s="6">
        <v>2750</v>
      </c>
      <c r="I574" s="6">
        <v>609</v>
      </c>
      <c r="J574" s="6">
        <v>2630</v>
      </c>
      <c r="K574" s="6">
        <v>609</v>
      </c>
      <c r="L574" s="6">
        <v>2630</v>
      </c>
      <c r="M574" s="6" t="s">
        <v>21</v>
      </c>
      <c r="N574" s="6" t="s">
        <v>287</v>
      </c>
      <c r="O574" s="6" t="s">
        <v>288</v>
      </c>
      <c r="P574" s="6" t="s">
        <v>289</v>
      </c>
      <c r="Q574" s="6"/>
      <c r="R574" s="6"/>
    </row>
    <row r="575" spans="1:18" x14ac:dyDescent="0.25">
      <c r="A575" s="6" t="s">
        <v>0</v>
      </c>
      <c r="B575" s="6" t="s">
        <v>5</v>
      </c>
      <c r="C575" s="6" t="s">
        <v>709</v>
      </c>
      <c r="D575" s="6" t="s">
        <v>710</v>
      </c>
      <c r="E575" s="6" t="s">
        <v>209</v>
      </c>
      <c r="F575" s="6" t="s">
        <v>132</v>
      </c>
      <c r="G575" s="6">
        <v>610</v>
      </c>
      <c r="H575" s="6">
        <v>2750</v>
      </c>
      <c r="I575" s="6">
        <v>609</v>
      </c>
      <c r="J575" s="6">
        <v>2630</v>
      </c>
      <c r="K575" s="6">
        <v>609</v>
      </c>
      <c r="L575" s="6">
        <v>2630</v>
      </c>
      <c r="M575" s="6" t="s">
        <v>22</v>
      </c>
      <c r="N575" s="6" t="s">
        <v>287</v>
      </c>
      <c r="O575" s="6" t="s">
        <v>288</v>
      </c>
      <c r="P575" s="6" t="s">
        <v>289</v>
      </c>
      <c r="Q575" s="6"/>
      <c r="R575" s="6"/>
    </row>
    <row r="576" spans="1:18" x14ac:dyDescent="0.25">
      <c r="A576" s="6" t="s">
        <v>0</v>
      </c>
      <c r="B576" s="6" t="s">
        <v>5</v>
      </c>
      <c r="C576" s="6" t="s">
        <v>709</v>
      </c>
      <c r="D576" s="6" t="s">
        <v>710</v>
      </c>
      <c r="E576" s="6" t="s">
        <v>209</v>
      </c>
      <c r="F576" s="6" t="s">
        <v>132</v>
      </c>
      <c r="G576" s="6">
        <v>610</v>
      </c>
      <c r="H576" s="6">
        <v>2750</v>
      </c>
      <c r="I576" s="6">
        <v>609</v>
      </c>
      <c r="J576" s="6">
        <v>2630</v>
      </c>
      <c r="K576" s="6">
        <v>609</v>
      </c>
      <c r="L576" s="6">
        <v>2630</v>
      </c>
      <c r="M576" s="6" t="s">
        <v>21</v>
      </c>
      <c r="N576" s="6" t="s">
        <v>284</v>
      </c>
      <c r="O576" s="6" t="s">
        <v>288</v>
      </c>
      <c r="P576" s="6" t="s">
        <v>296</v>
      </c>
      <c r="Q576" s="6"/>
      <c r="R576" s="6"/>
    </row>
    <row r="577" spans="1:18" x14ac:dyDescent="0.25">
      <c r="A577" s="6" t="s">
        <v>0</v>
      </c>
      <c r="B577" s="6" t="s">
        <v>5</v>
      </c>
      <c r="C577" s="6" t="s">
        <v>709</v>
      </c>
      <c r="D577" s="6" t="s">
        <v>710</v>
      </c>
      <c r="E577" s="6" t="s">
        <v>209</v>
      </c>
      <c r="F577" s="6" t="s">
        <v>132</v>
      </c>
      <c r="G577" s="6">
        <v>610</v>
      </c>
      <c r="H577" s="6">
        <v>2750</v>
      </c>
      <c r="I577" s="6">
        <v>609</v>
      </c>
      <c r="J577" s="6">
        <v>2630</v>
      </c>
      <c r="K577" s="6">
        <v>609</v>
      </c>
      <c r="L577" s="6">
        <v>2630</v>
      </c>
      <c r="M577" s="6" t="s">
        <v>22</v>
      </c>
      <c r="N577" s="6" t="s">
        <v>284</v>
      </c>
      <c r="O577" s="6" t="s">
        <v>288</v>
      </c>
      <c r="P577" s="6" t="s">
        <v>286</v>
      </c>
      <c r="Q577" s="6"/>
      <c r="R577" s="6"/>
    </row>
    <row r="578" spans="1:18" x14ac:dyDescent="0.25">
      <c r="A578" s="6" t="s">
        <v>0</v>
      </c>
      <c r="B578" s="6" t="s">
        <v>5</v>
      </c>
      <c r="C578" s="6" t="s">
        <v>837</v>
      </c>
      <c r="D578" s="6" t="s">
        <v>838</v>
      </c>
      <c r="E578" s="6" t="s">
        <v>209</v>
      </c>
      <c r="F578" s="6" t="s">
        <v>125</v>
      </c>
      <c r="G578" s="6">
        <v>184</v>
      </c>
      <c r="H578" s="6">
        <v>768</v>
      </c>
      <c r="I578" s="6">
        <v>175</v>
      </c>
      <c r="J578" s="6">
        <v>828</v>
      </c>
      <c r="K578" s="6">
        <v>175</v>
      </c>
      <c r="L578" s="6">
        <v>828</v>
      </c>
      <c r="M578" s="6" t="s">
        <v>21</v>
      </c>
      <c r="N578" s="6" t="s">
        <v>287</v>
      </c>
      <c r="O578" s="6" t="s">
        <v>285</v>
      </c>
      <c r="P578" s="6" t="s">
        <v>289</v>
      </c>
      <c r="Q578" s="6"/>
      <c r="R578" s="6"/>
    </row>
    <row r="579" spans="1:18" x14ac:dyDescent="0.25">
      <c r="A579" s="6" t="s">
        <v>0</v>
      </c>
      <c r="B579" s="6" t="s">
        <v>5</v>
      </c>
      <c r="C579" s="6" t="s">
        <v>837</v>
      </c>
      <c r="D579" s="6" t="s">
        <v>838</v>
      </c>
      <c r="E579" s="6" t="s">
        <v>209</v>
      </c>
      <c r="F579" s="6" t="s">
        <v>125</v>
      </c>
      <c r="G579" s="6">
        <v>184</v>
      </c>
      <c r="H579" s="6">
        <v>768</v>
      </c>
      <c r="I579" s="6">
        <v>175</v>
      </c>
      <c r="J579" s="6">
        <v>828</v>
      </c>
      <c r="K579" s="6">
        <v>175</v>
      </c>
      <c r="L579" s="6">
        <v>828</v>
      </c>
      <c r="M579" s="6" t="s">
        <v>22</v>
      </c>
      <c r="N579" s="6" t="s">
        <v>287</v>
      </c>
      <c r="O579" s="6" t="s">
        <v>285</v>
      </c>
      <c r="P579" s="6" t="s">
        <v>289</v>
      </c>
      <c r="Q579" s="6"/>
      <c r="R579" s="6"/>
    </row>
    <row r="580" spans="1:18" x14ac:dyDescent="0.25">
      <c r="A580" s="6" t="s">
        <v>0</v>
      </c>
      <c r="B580" s="6" t="s">
        <v>5</v>
      </c>
      <c r="C580" s="6" t="s">
        <v>837</v>
      </c>
      <c r="D580" s="6" t="s">
        <v>838</v>
      </c>
      <c r="E580" s="6" t="s">
        <v>209</v>
      </c>
      <c r="F580" s="6" t="s">
        <v>125</v>
      </c>
      <c r="G580" s="6">
        <v>184</v>
      </c>
      <c r="H580" s="6">
        <v>768</v>
      </c>
      <c r="I580" s="6">
        <v>175</v>
      </c>
      <c r="J580" s="6">
        <v>828</v>
      </c>
      <c r="K580" s="6">
        <v>175</v>
      </c>
      <c r="L580" s="6">
        <v>828</v>
      </c>
      <c r="M580" s="6" t="s">
        <v>21</v>
      </c>
      <c r="N580" s="6" t="s">
        <v>284</v>
      </c>
      <c r="O580" s="6" t="s">
        <v>285</v>
      </c>
      <c r="P580" s="6" t="s">
        <v>286</v>
      </c>
      <c r="Q580" s="6"/>
      <c r="R580" s="6"/>
    </row>
    <row r="581" spans="1:18" x14ac:dyDescent="0.25">
      <c r="A581" s="6" t="s">
        <v>0</v>
      </c>
      <c r="B581" s="6" t="s">
        <v>5</v>
      </c>
      <c r="C581" s="6" t="s">
        <v>837</v>
      </c>
      <c r="D581" s="6" t="s">
        <v>838</v>
      </c>
      <c r="E581" s="6" t="s">
        <v>209</v>
      </c>
      <c r="F581" s="6" t="s">
        <v>125</v>
      </c>
      <c r="G581" s="6">
        <v>184</v>
      </c>
      <c r="H581" s="6">
        <v>768</v>
      </c>
      <c r="I581" s="6">
        <v>175</v>
      </c>
      <c r="J581" s="6">
        <v>828</v>
      </c>
      <c r="K581" s="6">
        <v>175</v>
      </c>
      <c r="L581" s="6">
        <v>828</v>
      </c>
      <c r="M581" s="6" t="s">
        <v>22</v>
      </c>
      <c r="N581" s="6" t="s">
        <v>284</v>
      </c>
      <c r="O581" s="6" t="s">
        <v>285</v>
      </c>
      <c r="P581" s="6" t="s">
        <v>286</v>
      </c>
      <c r="Q581" s="6"/>
      <c r="R581" s="6"/>
    </row>
    <row r="582" spans="1:18" x14ac:dyDescent="0.25">
      <c r="A582" s="6" t="s">
        <v>0</v>
      </c>
      <c r="B582" s="6" t="s">
        <v>5</v>
      </c>
      <c r="C582" s="6" t="s">
        <v>837</v>
      </c>
      <c r="D582" s="6" t="s">
        <v>838</v>
      </c>
      <c r="E582" s="6" t="s">
        <v>209</v>
      </c>
      <c r="F582" s="6" t="s">
        <v>125</v>
      </c>
      <c r="G582" s="6">
        <v>184</v>
      </c>
      <c r="H582" s="6">
        <v>768</v>
      </c>
      <c r="I582" s="6">
        <v>175</v>
      </c>
      <c r="J582" s="6">
        <v>828</v>
      </c>
      <c r="K582" s="6">
        <v>175</v>
      </c>
      <c r="L582" s="6">
        <v>828</v>
      </c>
      <c r="M582" s="6" t="s">
        <v>21</v>
      </c>
      <c r="N582" s="6" t="s">
        <v>287</v>
      </c>
      <c r="O582" s="6" t="s">
        <v>288</v>
      </c>
      <c r="P582" s="6" t="s">
        <v>286</v>
      </c>
      <c r="Q582" s="6"/>
      <c r="R582" s="6"/>
    </row>
    <row r="583" spans="1:18" x14ac:dyDescent="0.25">
      <c r="A583" s="6" t="s">
        <v>0</v>
      </c>
      <c r="B583" s="6" t="s">
        <v>5</v>
      </c>
      <c r="C583" s="6" t="s">
        <v>837</v>
      </c>
      <c r="D583" s="6" t="s">
        <v>838</v>
      </c>
      <c r="E583" s="6" t="s">
        <v>209</v>
      </c>
      <c r="F583" s="6" t="s">
        <v>125</v>
      </c>
      <c r="G583" s="6">
        <v>184</v>
      </c>
      <c r="H583" s="6">
        <v>768</v>
      </c>
      <c r="I583" s="6">
        <v>175</v>
      </c>
      <c r="J583" s="6">
        <v>828</v>
      </c>
      <c r="K583" s="6">
        <v>175</v>
      </c>
      <c r="L583" s="6">
        <v>828</v>
      </c>
      <c r="M583" s="6" t="s">
        <v>22</v>
      </c>
      <c r="N583" s="6" t="s">
        <v>287</v>
      </c>
      <c r="O583" s="6" t="s">
        <v>288</v>
      </c>
      <c r="P583" s="6" t="s">
        <v>286</v>
      </c>
      <c r="Q583" s="6"/>
      <c r="R583" s="6"/>
    </row>
    <row r="584" spans="1:18" x14ac:dyDescent="0.25">
      <c r="A584" s="6" t="s">
        <v>0</v>
      </c>
      <c r="B584" s="6" t="s">
        <v>5</v>
      </c>
      <c r="C584" s="6" t="s">
        <v>837</v>
      </c>
      <c r="D584" s="6" t="s">
        <v>838</v>
      </c>
      <c r="E584" s="6" t="s">
        <v>209</v>
      </c>
      <c r="F584" s="6" t="s">
        <v>125</v>
      </c>
      <c r="G584" s="6">
        <v>184</v>
      </c>
      <c r="H584" s="6">
        <v>768</v>
      </c>
      <c r="I584" s="6">
        <v>175</v>
      </c>
      <c r="J584" s="6">
        <v>828</v>
      </c>
      <c r="K584" s="6">
        <v>175</v>
      </c>
      <c r="L584" s="6">
        <v>828</v>
      </c>
      <c r="M584" s="6" t="s">
        <v>21</v>
      </c>
      <c r="N584" s="6" t="s">
        <v>284</v>
      </c>
      <c r="O584" s="6" t="s">
        <v>288</v>
      </c>
      <c r="P584" s="6" t="s">
        <v>292</v>
      </c>
      <c r="Q584" s="6"/>
      <c r="R584" s="6"/>
    </row>
    <row r="585" spans="1:18" x14ac:dyDescent="0.25">
      <c r="A585" s="6" t="s">
        <v>0</v>
      </c>
      <c r="B585" s="6" t="s">
        <v>5</v>
      </c>
      <c r="C585" s="6" t="s">
        <v>837</v>
      </c>
      <c r="D585" s="6" t="s">
        <v>838</v>
      </c>
      <c r="E585" s="6" t="s">
        <v>209</v>
      </c>
      <c r="F585" s="6" t="s">
        <v>125</v>
      </c>
      <c r="G585" s="6">
        <v>184</v>
      </c>
      <c r="H585" s="6">
        <v>768</v>
      </c>
      <c r="I585" s="6">
        <v>175</v>
      </c>
      <c r="J585" s="6">
        <v>828</v>
      </c>
      <c r="K585" s="6">
        <v>175</v>
      </c>
      <c r="L585" s="6">
        <v>828</v>
      </c>
      <c r="M585" s="6" t="s">
        <v>22</v>
      </c>
      <c r="N585" s="6" t="s">
        <v>284</v>
      </c>
      <c r="O585" s="6" t="s">
        <v>288</v>
      </c>
      <c r="P585" s="6" t="s">
        <v>292</v>
      </c>
      <c r="Q585" s="6"/>
      <c r="R585" s="6"/>
    </row>
    <row r="586" spans="1:18" x14ac:dyDescent="0.25">
      <c r="A586" s="6" t="s">
        <v>0</v>
      </c>
      <c r="B586" s="6" t="s">
        <v>8</v>
      </c>
      <c r="C586" s="6" t="s">
        <v>748</v>
      </c>
      <c r="D586" s="6" t="s">
        <v>749</v>
      </c>
      <c r="E586" s="6" t="s">
        <v>209</v>
      </c>
      <c r="F586" s="6" t="s">
        <v>125</v>
      </c>
      <c r="G586" s="6">
        <v>1694</v>
      </c>
      <c r="H586" s="6">
        <v>8805</v>
      </c>
      <c r="I586" s="6">
        <v>1693</v>
      </c>
      <c r="J586" s="6">
        <v>8805</v>
      </c>
      <c r="K586" s="6">
        <v>1693</v>
      </c>
      <c r="L586" s="6">
        <v>9062</v>
      </c>
      <c r="M586" s="6" t="s">
        <v>21</v>
      </c>
      <c r="N586" s="6" t="s">
        <v>287</v>
      </c>
      <c r="O586" s="6" t="s">
        <v>285</v>
      </c>
      <c r="P586" s="6" t="s">
        <v>295</v>
      </c>
      <c r="Q586" s="6"/>
      <c r="R586" s="6"/>
    </row>
    <row r="587" spans="1:18" x14ac:dyDescent="0.25">
      <c r="A587" s="6" t="s">
        <v>0</v>
      </c>
      <c r="B587" s="6" t="s">
        <v>8</v>
      </c>
      <c r="C587" s="6" t="s">
        <v>748</v>
      </c>
      <c r="D587" s="6" t="s">
        <v>749</v>
      </c>
      <c r="E587" s="6" t="s">
        <v>209</v>
      </c>
      <c r="F587" s="6" t="s">
        <v>125</v>
      </c>
      <c r="G587" s="6">
        <v>1694</v>
      </c>
      <c r="H587" s="6">
        <v>8805</v>
      </c>
      <c r="I587" s="6">
        <v>1693</v>
      </c>
      <c r="J587" s="6">
        <v>8805</v>
      </c>
      <c r="K587" s="6">
        <v>1693</v>
      </c>
      <c r="L587" s="6">
        <v>9062</v>
      </c>
      <c r="M587" s="6" t="s">
        <v>22</v>
      </c>
      <c r="N587" s="6" t="s">
        <v>287</v>
      </c>
      <c r="O587" s="6" t="s">
        <v>285</v>
      </c>
      <c r="P587" s="6" t="s">
        <v>289</v>
      </c>
      <c r="Q587" s="6"/>
      <c r="R587" s="6"/>
    </row>
    <row r="588" spans="1:18" x14ac:dyDescent="0.25">
      <c r="A588" s="6" t="s">
        <v>0</v>
      </c>
      <c r="B588" s="6" t="s">
        <v>8</v>
      </c>
      <c r="C588" s="6" t="s">
        <v>748</v>
      </c>
      <c r="D588" s="6" t="s">
        <v>749</v>
      </c>
      <c r="E588" s="6" t="s">
        <v>209</v>
      </c>
      <c r="F588" s="6" t="s">
        <v>125</v>
      </c>
      <c r="G588" s="6">
        <v>1694</v>
      </c>
      <c r="H588" s="6">
        <v>8805</v>
      </c>
      <c r="I588" s="6">
        <v>1693</v>
      </c>
      <c r="J588" s="6">
        <v>8805</v>
      </c>
      <c r="K588" s="6">
        <v>1693</v>
      </c>
      <c r="L588" s="6">
        <v>9062</v>
      </c>
      <c r="M588" s="6" t="s">
        <v>21</v>
      </c>
      <c r="N588" s="6" t="s">
        <v>284</v>
      </c>
      <c r="O588" s="6" t="s">
        <v>285</v>
      </c>
      <c r="P588" s="6" t="s">
        <v>292</v>
      </c>
      <c r="Q588" s="6"/>
      <c r="R588" s="6"/>
    </row>
    <row r="589" spans="1:18" x14ac:dyDescent="0.25">
      <c r="A589" s="6" t="s">
        <v>0</v>
      </c>
      <c r="B589" s="6" t="s">
        <v>8</v>
      </c>
      <c r="C589" s="6" t="s">
        <v>748</v>
      </c>
      <c r="D589" s="6" t="s">
        <v>749</v>
      </c>
      <c r="E589" s="6" t="s">
        <v>209</v>
      </c>
      <c r="F589" s="6" t="s">
        <v>125</v>
      </c>
      <c r="G589" s="6">
        <v>1694</v>
      </c>
      <c r="H589" s="6">
        <v>8805</v>
      </c>
      <c r="I589" s="6">
        <v>1693</v>
      </c>
      <c r="J589" s="6">
        <v>8805</v>
      </c>
      <c r="K589" s="6">
        <v>1693</v>
      </c>
      <c r="L589" s="6">
        <v>9062</v>
      </c>
      <c r="M589" s="6" t="s">
        <v>22</v>
      </c>
      <c r="N589" s="6" t="s">
        <v>284</v>
      </c>
      <c r="O589" s="6" t="s">
        <v>285</v>
      </c>
      <c r="P589" s="6" t="s">
        <v>286</v>
      </c>
      <c r="Q589" s="6"/>
      <c r="R589" s="6"/>
    </row>
    <row r="590" spans="1:18" x14ac:dyDescent="0.25">
      <c r="A590" s="6" t="s">
        <v>0</v>
      </c>
      <c r="B590" s="6" t="s">
        <v>8</v>
      </c>
      <c r="C590" s="6" t="s">
        <v>748</v>
      </c>
      <c r="D590" s="6" t="s">
        <v>749</v>
      </c>
      <c r="E590" s="6" t="s">
        <v>209</v>
      </c>
      <c r="F590" s="6" t="s">
        <v>125</v>
      </c>
      <c r="G590" s="6">
        <v>1694</v>
      </c>
      <c r="H590" s="6">
        <v>8805</v>
      </c>
      <c r="I590" s="6">
        <v>1693</v>
      </c>
      <c r="J590" s="6">
        <v>8805</v>
      </c>
      <c r="K590" s="6">
        <v>1693</v>
      </c>
      <c r="L590" s="6">
        <v>9062</v>
      </c>
      <c r="M590" s="6" t="s">
        <v>21</v>
      </c>
      <c r="N590" s="6" t="s">
        <v>287</v>
      </c>
      <c r="O590" s="6" t="s">
        <v>288</v>
      </c>
      <c r="P590" s="6" t="s">
        <v>286</v>
      </c>
      <c r="Q590" s="6"/>
      <c r="R590" s="6"/>
    </row>
    <row r="591" spans="1:18" x14ac:dyDescent="0.25">
      <c r="A591" s="6" t="s">
        <v>0</v>
      </c>
      <c r="B591" s="6" t="s">
        <v>8</v>
      </c>
      <c r="C591" s="6" t="s">
        <v>748</v>
      </c>
      <c r="D591" s="6" t="s">
        <v>749</v>
      </c>
      <c r="E591" s="6" t="s">
        <v>209</v>
      </c>
      <c r="F591" s="6" t="s">
        <v>125</v>
      </c>
      <c r="G591" s="6">
        <v>1694</v>
      </c>
      <c r="H591" s="6">
        <v>8805</v>
      </c>
      <c r="I591" s="6">
        <v>1693</v>
      </c>
      <c r="J591" s="6">
        <v>8805</v>
      </c>
      <c r="K591" s="6">
        <v>1693</v>
      </c>
      <c r="L591" s="6">
        <v>9062</v>
      </c>
      <c r="M591" s="6" t="s">
        <v>22</v>
      </c>
      <c r="N591" s="6" t="s">
        <v>287</v>
      </c>
      <c r="O591" s="6" t="s">
        <v>288</v>
      </c>
      <c r="P591" s="6" t="s">
        <v>289</v>
      </c>
      <c r="Q591" s="6"/>
      <c r="R591" s="6"/>
    </row>
    <row r="592" spans="1:18" x14ac:dyDescent="0.25">
      <c r="A592" s="6" t="s">
        <v>0</v>
      </c>
      <c r="B592" s="6" t="s">
        <v>8</v>
      </c>
      <c r="C592" s="6" t="s">
        <v>748</v>
      </c>
      <c r="D592" s="6" t="s">
        <v>749</v>
      </c>
      <c r="E592" s="6" t="s">
        <v>209</v>
      </c>
      <c r="F592" s="6" t="s">
        <v>125</v>
      </c>
      <c r="G592" s="6">
        <v>1694</v>
      </c>
      <c r="H592" s="6">
        <v>8805</v>
      </c>
      <c r="I592" s="6">
        <v>1693</v>
      </c>
      <c r="J592" s="6">
        <v>8805</v>
      </c>
      <c r="K592" s="6">
        <v>1693</v>
      </c>
      <c r="L592" s="6">
        <v>9062</v>
      </c>
      <c r="M592" s="6" t="s">
        <v>21</v>
      </c>
      <c r="N592" s="6" t="s">
        <v>284</v>
      </c>
      <c r="O592" s="6" t="s">
        <v>288</v>
      </c>
      <c r="P592" s="6" t="s">
        <v>292</v>
      </c>
      <c r="Q592" s="6"/>
      <c r="R592" s="6"/>
    </row>
    <row r="593" spans="1:18" x14ac:dyDescent="0.25">
      <c r="A593" s="6" t="s">
        <v>0</v>
      </c>
      <c r="B593" s="6" t="s">
        <v>8</v>
      </c>
      <c r="C593" s="6" t="s">
        <v>748</v>
      </c>
      <c r="D593" s="6" t="s">
        <v>749</v>
      </c>
      <c r="E593" s="6" t="s">
        <v>209</v>
      </c>
      <c r="F593" s="6" t="s">
        <v>125</v>
      </c>
      <c r="G593" s="6">
        <v>1694</v>
      </c>
      <c r="H593" s="6">
        <v>8805</v>
      </c>
      <c r="I593" s="6">
        <v>1693</v>
      </c>
      <c r="J593" s="6">
        <v>8805</v>
      </c>
      <c r="K593" s="6">
        <v>1693</v>
      </c>
      <c r="L593" s="6">
        <v>9062</v>
      </c>
      <c r="M593" s="6" t="s">
        <v>22</v>
      </c>
      <c r="N593" s="6" t="s">
        <v>284</v>
      </c>
      <c r="O593" s="6" t="s">
        <v>288</v>
      </c>
      <c r="P593" s="6" t="s">
        <v>295</v>
      </c>
      <c r="Q593" s="6"/>
      <c r="R593" s="6"/>
    </row>
    <row r="594" spans="1:18" x14ac:dyDescent="0.25">
      <c r="A594" s="6" t="s">
        <v>0</v>
      </c>
      <c r="B594" s="6" t="s">
        <v>8</v>
      </c>
      <c r="C594" s="6" t="s">
        <v>743</v>
      </c>
      <c r="D594" s="6" t="s">
        <v>744</v>
      </c>
      <c r="E594" s="6" t="s">
        <v>209</v>
      </c>
      <c r="F594" s="6" t="s">
        <v>125</v>
      </c>
      <c r="G594" s="6">
        <v>612</v>
      </c>
      <c r="H594" s="6">
        <v>2944</v>
      </c>
      <c r="I594" s="6">
        <v>608</v>
      </c>
      <c r="J594" s="6">
        <v>2914</v>
      </c>
      <c r="K594" s="6">
        <v>608</v>
      </c>
      <c r="L594" s="6">
        <v>2944</v>
      </c>
      <c r="M594" s="6" t="s">
        <v>21</v>
      </c>
      <c r="N594" s="6" t="s">
        <v>287</v>
      </c>
      <c r="O594" s="6" t="s">
        <v>285</v>
      </c>
      <c r="P594" s="6" t="s">
        <v>289</v>
      </c>
      <c r="Q594" s="6"/>
      <c r="R594" s="6"/>
    </row>
    <row r="595" spans="1:18" x14ac:dyDescent="0.25">
      <c r="A595" s="6" t="s">
        <v>0</v>
      </c>
      <c r="B595" s="6" t="s">
        <v>8</v>
      </c>
      <c r="C595" s="6" t="s">
        <v>743</v>
      </c>
      <c r="D595" s="6" t="s">
        <v>744</v>
      </c>
      <c r="E595" s="6" t="s">
        <v>209</v>
      </c>
      <c r="F595" s="6" t="s">
        <v>125</v>
      </c>
      <c r="G595" s="6">
        <v>612</v>
      </c>
      <c r="H595" s="6">
        <v>2944</v>
      </c>
      <c r="I595" s="6">
        <v>608</v>
      </c>
      <c r="J595" s="6">
        <v>2914</v>
      </c>
      <c r="K595" s="6">
        <v>608</v>
      </c>
      <c r="L595" s="6">
        <v>2944</v>
      </c>
      <c r="M595" s="6" t="s">
        <v>22</v>
      </c>
      <c r="N595" s="6" t="s">
        <v>287</v>
      </c>
      <c r="O595" s="6" t="s">
        <v>285</v>
      </c>
      <c r="P595" s="6" t="s">
        <v>289</v>
      </c>
      <c r="Q595" s="6"/>
      <c r="R595" s="6"/>
    </row>
    <row r="596" spans="1:18" x14ac:dyDescent="0.25">
      <c r="A596" s="6" t="s">
        <v>0</v>
      </c>
      <c r="B596" s="6" t="s">
        <v>8</v>
      </c>
      <c r="C596" s="6" t="s">
        <v>743</v>
      </c>
      <c r="D596" s="6" t="s">
        <v>744</v>
      </c>
      <c r="E596" s="6" t="s">
        <v>209</v>
      </c>
      <c r="F596" s="6" t="s">
        <v>125</v>
      </c>
      <c r="G596" s="6">
        <v>612</v>
      </c>
      <c r="H596" s="6">
        <v>2944</v>
      </c>
      <c r="I596" s="6">
        <v>608</v>
      </c>
      <c r="J596" s="6">
        <v>2914</v>
      </c>
      <c r="K596" s="6">
        <v>608</v>
      </c>
      <c r="L596" s="6">
        <v>2944</v>
      </c>
      <c r="M596" s="6" t="s">
        <v>21</v>
      </c>
      <c r="N596" s="6" t="s">
        <v>284</v>
      </c>
      <c r="O596" s="6" t="s">
        <v>285</v>
      </c>
      <c r="P596" s="6" t="s">
        <v>295</v>
      </c>
      <c r="Q596" s="6"/>
      <c r="R596" s="6"/>
    </row>
    <row r="597" spans="1:18" x14ac:dyDescent="0.25">
      <c r="A597" s="6" t="s">
        <v>0</v>
      </c>
      <c r="B597" s="6" t="s">
        <v>8</v>
      </c>
      <c r="C597" s="6" t="s">
        <v>743</v>
      </c>
      <c r="D597" s="6" t="s">
        <v>744</v>
      </c>
      <c r="E597" s="6" t="s">
        <v>209</v>
      </c>
      <c r="F597" s="6" t="s">
        <v>125</v>
      </c>
      <c r="G597" s="6">
        <v>612</v>
      </c>
      <c r="H597" s="6">
        <v>2944</v>
      </c>
      <c r="I597" s="6">
        <v>608</v>
      </c>
      <c r="J597" s="6">
        <v>2914</v>
      </c>
      <c r="K597" s="6">
        <v>608</v>
      </c>
      <c r="L597" s="6">
        <v>2944</v>
      </c>
      <c r="M597" s="6" t="s">
        <v>22</v>
      </c>
      <c r="N597" s="6" t="s">
        <v>284</v>
      </c>
      <c r="O597" s="6" t="s">
        <v>285</v>
      </c>
      <c r="P597" s="6" t="s">
        <v>286</v>
      </c>
      <c r="Q597" s="6"/>
      <c r="R597" s="6"/>
    </row>
    <row r="598" spans="1:18" x14ac:dyDescent="0.25">
      <c r="A598" s="6" t="s">
        <v>0</v>
      </c>
      <c r="B598" s="6" t="s">
        <v>8</v>
      </c>
      <c r="C598" s="6" t="s">
        <v>743</v>
      </c>
      <c r="D598" s="6" t="s">
        <v>744</v>
      </c>
      <c r="E598" s="6" t="s">
        <v>209</v>
      </c>
      <c r="F598" s="6" t="s">
        <v>125</v>
      </c>
      <c r="G598" s="6">
        <v>612</v>
      </c>
      <c r="H598" s="6">
        <v>2944</v>
      </c>
      <c r="I598" s="6">
        <v>608</v>
      </c>
      <c r="J598" s="6">
        <v>2914</v>
      </c>
      <c r="K598" s="6">
        <v>608</v>
      </c>
      <c r="L598" s="6">
        <v>2944</v>
      </c>
      <c r="M598" s="6" t="s">
        <v>21</v>
      </c>
      <c r="N598" s="6" t="s">
        <v>287</v>
      </c>
      <c r="O598" s="6" t="s">
        <v>288</v>
      </c>
      <c r="P598" s="6" t="s">
        <v>286</v>
      </c>
      <c r="Q598" s="6"/>
      <c r="R598" s="6"/>
    </row>
    <row r="599" spans="1:18" x14ac:dyDescent="0.25">
      <c r="A599" s="6" t="s">
        <v>0</v>
      </c>
      <c r="B599" s="6" t="s">
        <v>8</v>
      </c>
      <c r="C599" s="6" t="s">
        <v>743</v>
      </c>
      <c r="D599" s="6" t="s">
        <v>744</v>
      </c>
      <c r="E599" s="6" t="s">
        <v>209</v>
      </c>
      <c r="F599" s="6" t="s">
        <v>125</v>
      </c>
      <c r="G599" s="6">
        <v>612</v>
      </c>
      <c r="H599" s="6">
        <v>2944</v>
      </c>
      <c r="I599" s="6">
        <v>608</v>
      </c>
      <c r="J599" s="6">
        <v>2914</v>
      </c>
      <c r="K599" s="6">
        <v>608</v>
      </c>
      <c r="L599" s="6">
        <v>2944</v>
      </c>
      <c r="M599" s="6" t="s">
        <v>22</v>
      </c>
      <c r="N599" s="6" t="s">
        <v>287</v>
      </c>
      <c r="O599" s="6" t="s">
        <v>288</v>
      </c>
      <c r="P599" s="6" t="s">
        <v>289</v>
      </c>
      <c r="Q599" s="6"/>
      <c r="R599" s="6"/>
    </row>
    <row r="600" spans="1:18" x14ac:dyDescent="0.25">
      <c r="A600" s="6" t="s">
        <v>0</v>
      </c>
      <c r="B600" s="6" t="s">
        <v>8</v>
      </c>
      <c r="C600" s="6" t="s">
        <v>743</v>
      </c>
      <c r="D600" s="6" t="s">
        <v>744</v>
      </c>
      <c r="E600" s="6" t="s">
        <v>209</v>
      </c>
      <c r="F600" s="6" t="s">
        <v>125</v>
      </c>
      <c r="G600" s="6">
        <v>612</v>
      </c>
      <c r="H600" s="6">
        <v>2944</v>
      </c>
      <c r="I600" s="6">
        <v>608</v>
      </c>
      <c r="J600" s="6">
        <v>2914</v>
      </c>
      <c r="K600" s="6">
        <v>608</v>
      </c>
      <c r="L600" s="6">
        <v>2944</v>
      </c>
      <c r="M600" s="6" t="s">
        <v>21</v>
      </c>
      <c r="N600" s="6" t="s">
        <v>284</v>
      </c>
      <c r="O600" s="6" t="s">
        <v>288</v>
      </c>
      <c r="P600" s="6" t="s">
        <v>1</v>
      </c>
      <c r="Q600" s="6"/>
      <c r="R600" s="6"/>
    </row>
    <row r="601" spans="1:18" x14ac:dyDescent="0.25">
      <c r="A601" s="6" t="s">
        <v>0</v>
      </c>
      <c r="B601" s="6" t="s">
        <v>8</v>
      </c>
      <c r="C601" s="6" t="s">
        <v>743</v>
      </c>
      <c r="D601" s="6" t="s">
        <v>744</v>
      </c>
      <c r="E601" s="6" t="s">
        <v>209</v>
      </c>
      <c r="F601" s="6" t="s">
        <v>125</v>
      </c>
      <c r="G601" s="6">
        <v>612</v>
      </c>
      <c r="H601" s="6">
        <v>2944</v>
      </c>
      <c r="I601" s="6">
        <v>608</v>
      </c>
      <c r="J601" s="6">
        <v>2914</v>
      </c>
      <c r="K601" s="6">
        <v>608</v>
      </c>
      <c r="L601" s="6">
        <v>2944</v>
      </c>
      <c r="M601" s="6" t="s">
        <v>22</v>
      </c>
      <c r="N601" s="6" t="s">
        <v>284</v>
      </c>
      <c r="O601" s="6" t="s">
        <v>288</v>
      </c>
      <c r="P601" s="6" t="s">
        <v>295</v>
      </c>
      <c r="Q601" s="6"/>
      <c r="R601" s="6"/>
    </row>
    <row r="602" spans="1:18" x14ac:dyDescent="0.25">
      <c r="A602" s="6" t="s">
        <v>0</v>
      </c>
      <c r="B602" s="6" t="s">
        <v>8</v>
      </c>
      <c r="C602" s="6" t="s">
        <v>739</v>
      </c>
      <c r="D602" s="6" t="s">
        <v>740</v>
      </c>
      <c r="E602" s="6" t="s">
        <v>209</v>
      </c>
      <c r="F602" s="6" t="s">
        <v>125</v>
      </c>
      <c r="G602" s="6">
        <v>115</v>
      </c>
      <c r="H602" s="6">
        <v>602</v>
      </c>
      <c r="I602" s="6">
        <v>115</v>
      </c>
      <c r="J602" s="6">
        <v>594</v>
      </c>
      <c r="K602" s="6">
        <v>115</v>
      </c>
      <c r="L602" s="6">
        <v>88</v>
      </c>
      <c r="M602" s="6" t="s">
        <v>21</v>
      </c>
      <c r="N602" s="6" t="s">
        <v>287</v>
      </c>
      <c r="O602" s="6" t="s">
        <v>285</v>
      </c>
      <c r="P602" s="6" t="s">
        <v>289</v>
      </c>
      <c r="Q602" s="6"/>
      <c r="R602" s="6"/>
    </row>
    <row r="603" spans="1:18" x14ac:dyDescent="0.25">
      <c r="A603" s="6" t="s">
        <v>0</v>
      </c>
      <c r="B603" s="6" t="s">
        <v>8</v>
      </c>
      <c r="C603" s="6" t="s">
        <v>739</v>
      </c>
      <c r="D603" s="6" t="s">
        <v>740</v>
      </c>
      <c r="E603" s="6" t="s">
        <v>209</v>
      </c>
      <c r="F603" s="6" t="s">
        <v>125</v>
      </c>
      <c r="G603" s="6">
        <v>115</v>
      </c>
      <c r="H603" s="6">
        <v>602</v>
      </c>
      <c r="I603" s="6">
        <v>115</v>
      </c>
      <c r="J603" s="6">
        <v>594</v>
      </c>
      <c r="K603" s="6">
        <v>115</v>
      </c>
      <c r="L603" s="6">
        <v>88</v>
      </c>
      <c r="M603" s="6" t="s">
        <v>22</v>
      </c>
      <c r="N603" s="6" t="s">
        <v>287</v>
      </c>
      <c r="O603" s="6" t="s">
        <v>285</v>
      </c>
      <c r="P603" s="6" t="s">
        <v>289</v>
      </c>
      <c r="Q603" s="6"/>
      <c r="R603" s="6"/>
    </row>
    <row r="604" spans="1:18" x14ac:dyDescent="0.25">
      <c r="A604" s="6" t="s">
        <v>0</v>
      </c>
      <c r="B604" s="6" t="s">
        <v>8</v>
      </c>
      <c r="C604" s="6" t="s">
        <v>739</v>
      </c>
      <c r="D604" s="6" t="s">
        <v>740</v>
      </c>
      <c r="E604" s="6" t="s">
        <v>209</v>
      </c>
      <c r="F604" s="6" t="s">
        <v>125</v>
      </c>
      <c r="G604" s="6">
        <v>115</v>
      </c>
      <c r="H604" s="6">
        <v>602</v>
      </c>
      <c r="I604" s="6">
        <v>115</v>
      </c>
      <c r="J604" s="6">
        <v>594</v>
      </c>
      <c r="K604" s="6">
        <v>115</v>
      </c>
      <c r="L604" s="6">
        <v>88</v>
      </c>
      <c r="M604" s="6" t="s">
        <v>21</v>
      </c>
      <c r="N604" s="6" t="s">
        <v>284</v>
      </c>
      <c r="O604" s="6" t="s">
        <v>285</v>
      </c>
      <c r="P604" s="6" t="s">
        <v>295</v>
      </c>
      <c r="Q604" s="6"/>
      <c r="R604" s="6"/>
    </row>
    <row r="605" spans="1:18" x14ac:dyDescent="0.25">
      <c r="A605" s="6" t="s">
        <v>0</v>
      </c>
      <c r="B605" s="6" t="s">
        <v>8</v>
      </c>
      <c r="C605" s="6" t="s">
        <v>739</v>
      </c>
      <c r="D605" s="6" t="s">
        <v>740</v>
      </c>
      <c r="E605" s="6" t="s">
        <v>209</v>
      </c>
      <c r="F605" s="6" t="s">
        <v>125</v>
      </c>
      <c r="G605" s="6">
        <v>115</v>
      </c>
      <c r="H605" s="6">
        <v>602</v>
      </c>
      <c r="I605" s="6">
        <v>115</v>
      </c>
      <c r="J605" s="6">
        <v>594</v>
      </c>
      <c r="K605" s="6">
        <v>115</v>
      </c>
      <c r="L605" s="6">
        <v>88</v>
      </c>
      <c r="M605" s="6" t="s">
        <v>22</v>
      </c>
      <c r="N605" s="6" t="s">
        <v>284</v>
      </c>
      <c r="O605" s="6" t="s">
        <v>285</v>
      </c>
      <c r="P605" s="6" t="s">
        <v>294</v>
      </c>
      <c r="Q605" s="6"/>
      <c r="R605" s="6"/>
    </row>
    <row r="606" spans="1:18" x14ac:dyDescent="0.25">
      <c r="A606" s="6" t="s">
        <v>0</v>
      </c>
      <c r="B606" s="6" t="s">
        <v>8</v>
      </c>
      <c r="C606" s="6" t="s">
        <v>739</v>
      </c>
      <c r="D606" s="6" t="s">
        <v>740</v>
      </c>
      <c r="E606" s="6" t="s">
        <v>209</v>
      </c>
      <c r="F606" s="6" t="s">
        <v>125</v>
      </c>
      <c r="G606" s="6">
        <v>115</v>
      </c>
      <c r="H606" s="6">
        <v>602</v>
      </c>
      <c r="I606" s="6">
        <v>115</v>
      </c>
      <c r="J606" s="6">
        <v>594</v>
      </c>
      <c r="K606" s="6">
        <v>115</v>
      </c>
      <c r="L606" s="6">
        <v>88</v>
      </c>
      <c r="M606" s="6" t="s">
        <v>21</v>
      </c>
      <c r="N606" s="6" t="s">
        <v>287</v>
      </c>
      <c r="O606" s="6" t="s">
        <v>288</v>
      </c>
      <c r="P606" s="6" t="s">
        <v>295</v>
      </c>
      <c r="Q606" s="6"/>
      <c r="R606" s="6"/>
    </row>
    <row r="607" spans="1:18" x14ac:dyDescent="0.25">
      <c r="A607" s="6" t="s">
        <v>0</v>
      </c>
      <c r="B607" s="6" t="s">
        <v>8</v>
      </c>
      <c r="C607" s="6" t="s">
        <v>739</v>
      </c>
      <c r="D607" s="6" t="s">
        <v>740</v>
      </c>
      <c r="E607" s="6" t="s">
        <v>209</v>
      </c>
      <c r="F607" s="6" t="s">
        <v>125</v>
      </c>
      <c r="G607" s="6">
        <v>115</v>
      </c>
      <c r="H607" s="6">
        <v>602</v>
      </c>
      <c r="I607" s="6">
        <v>115</v>
      </c>
      <c r="J607" s="6">
        <v>594</v>
      </c>
      <c r="K607" s="6">
        <v>115</v>
      </c>
      <c r="L607" s="6">
        <v>88</v>
      </c>
      <c r="M607" s="6" t="s">
        <v>22</v>
      </c>
      <c r="N607" s="6" t="s">
        <v>287</v>
      </c>
      <c r="O607" s="6" t="s">
        <v>288</v>
      </c>
      <c r="P607" s="6" t="s">
        <v>289</v>
      </c>
      <c r="Q607" s="6"/>
      <c r="R607" s="6"/>
    </row>
    <row r="608" spans="1:18" x14ac:dyDescent="0.25">
      <c r="A608" s="6" t="s">
        <v>0</v>
      </c>
      <c r="B608" s="6" t="s">
        <v>8</v>
      </c>
      <c r="C608" s="6" t="s">
        <v>739</v>
      </c>
      <c r="D608" s="6" t="s">
        <v>740</v>
      </c>
      <c r="E608" s="6" t="s">
        <v>209</v>
      </c>
      <c r="F608" s="6" t="s">
        <v>125</v>
      </c>
      <c r="G608" s="6">
        <v>115</v>
      </c>
      <c r="H608" s="6">
        <v>602</v>
      </c>
      <c r="I608" s="6">
        <v>115</v>
      </c>
      <c r="J608" s="6">
        <v>594</v>
      </c>
      <c r="K608" s="6">
        <v>115</v>
      </c>
      <c r="L608" s="6">
        <v>88</v>
      </c>
      <c r="M608" s="6" t="s">
        <v>21</v>
      </c>
      <c r="N608" s="6" t="s">
        <v>284</v>
      </c>
      <c r="O608" s="6" t="s">
        <v>288</v>
      </c>
      <c r="P608" s="6" t="s">
        <v>286</v>
      </c>
      <c r="Q608" s="6"/>
      <c r="R608" s="6"/>
    </row>
    <row r="609" spans="1:18" x14ac:dyDescent="0.25">
      <c r="A609" s="6" t="s">
        <v>0</v>
      </c>
      <c r="B609" s="6" t="s">
        <v>8</v>
      </c>
      <c r="C609" s="6" t="s">
        <v>739</v>
      </c>
      <c r="D609" s="6" t="s">
        <v>740</v>
      </c>
      <c r="E609" s="6" t="s">
        <v>209</v>
      </c>
      <c r="F609" s="6" t="s">
        <v>125</v>
      </c>
      <c r="G609" s="6">
        <v>115</v>
      </c>
      <c r="H609" s="6">
        <v>602</v>
      </c>
      <c r="I609" s="6">
        <v>115</v>
      </c>
      <c r="J609" s="6">
        <v>594</v>
      </c>
      <c r="K609" s="6">
        <v>115</v>
      </c>
      <c r="L609" s="6">
        <v>88</v>
      </c>
      <c r="M609" s="6" t="s">
        <v>22</v>
      </c>
      <c r="N609" s="6" t="s">
        <v>284</v>
      </c>
      <c r="O609" s="6" t="s">
        <v>288</v>
      </c>
      <c r="P609" s="6" t="s">
        <v>286</v>
      </c>
      <c r="Q609" s="6"/>
      <c r="R609" s="6"/>
    </row>
    <row r="610" spans="1:18" x14ac:dyDescent="0.25">
      <c r="A610" s="6" t="s">
        <v>0</v>
      </c>
      <c r="B610" s="6" t="s">
        <v>8</v>
      </c>
      <c r="C610" s="6" t="s">
        <v>210</v>
      </c>
      <c r="D610" s="6" t="s">
        <v>211</v>
      </c>
      <c r="E610" s="6" t="s">
        <v>209</v>
      </c>
      <c r="F610" s="6" t="s">
        <v>132</v>
      </c>
      <c r="G610" s="6">
        <v>840</v>
      </c>
      <c r="H610" s="6">
        <v>3249</v>
      </c>
      <c r="I610" s="6">
        <v>667</v>
      </c>
      <c r="J610" s="6">
        <v>3657</v>
      </c>
      <c r="K610" s="6">
        <v>667</v>
      </c>
      <c r="L610" s="6">
        <v>3657</v>
      </c>
      <c r="M610" s="6" t="s">
        <v>21</v>
      </c>
      <c r="N610" s="6" t="s">
        <v>287</v>
      </c>
      <c r="O610" s="6" t="s">
        <v>285</v>
      </c>
      <c r="P610" s="6" t="s">
        <v>286</v>
      </c>
      <c r="Q610" s="6"/>
      <c r="R610" s="6"/>
    </row>
    <row r="611" spans="1:18" x14ac:dyDescent="0.25">
      <c r="A611" s="6" t="s">
        <v>0</v>
      </c>
      <c r="B611" s="6" t="s">
        <v>8</v>
      </c>
      <c r="C611" s="6" t="s">
        <v>210</v>
      </c>
      <c r="D611" s="6" t="s">
        <v>211</v>
      </c>
      <c r="E611" s="6" t="s">
        <v>209</v>
      </c>
      <c r="F611" s="6" t="s">
        <v>132</v>
      </c>
      <c r="G611" s="6">
        <v>840</v>
      </c>
      <c r="H611" s="6">
        <v>3249</v>
      </c>
      <c r="I611" s="6">
        <v>667</v>
      </c>
      <c r="J611" s="6">
        <v>3657</v>
      </c>
      <c r="K611" s="6">
        <v>667</v>
      </c>
      <c r="L611" s="6">
        <v>3657</v>
      </c>
      <c r="M611" s="6" t="s">
        <v>22</v>
      </c>
      <c r="N611" s="6" t="s">
        <v>287</v>
      </c>
      <c r="O611" s="6" t="s">
        <v>285</v>
      </c>
      <c r="P611" s="6" t="s">
        <v>286</v>
      </c>
      <c r="Q611" s="6"/>
      <c r="R611" s="6"/>
    </row>
    <row r="612" spans="1:18" x14ac:dyDescent="0.25">
      <c r="A612" s="6" t="s">
        <v>0</v>
      </c>
      <c r="B612" s="6" t="s">
        <v>8</v>
      </c>
      <c r="C612" s="6" t="s">
        <v>210</v>
      </c>
      <c r="D612" s="6" t="s">
        <v>211</v>
      </c>
      <c r="E612" s="6" t="s">
        <v>209</v>
      </c>
      <c r="F612" s="6" t="s">
        <v>132</v>
      </c>
      <c r="G612" s="6">
        <v>840</v>
      </c>
      <c r="H612" s="6">
        <v>3249</v>
      </c>
      <c r="I612" s="6">
        <v>667</v>
      </c>
      <c r="J612" s="6">
        <v>3657</v>
      </c>
      <c r="K612" s="6">
        <v>667</v>
      </c>
      <c r="L612" s="6">
        <v>3657</v>
      </c>
      <c r="M612" s="6" t="s">
        <v>21</v>
      </c>
      <c r="N612" s="6" t="s">
        <v>284</v>
      </c>
      <c r="O612" s="6" t="s">
        <v>285</v>
      </c>
      <c r="P612" s="6" t="s">
        <v>292</v>
      </c>
      <c r="Q612" s="6"/>
      <c r="R612" s="6"/>
    </row>
    <row r="613" spans="1:18" x14ac:dyDescent="0.25">
      <c r="A613" s="6" t="s">
        <v>0</v>
      </c>
      <c r="B613" s="6" t="s">
        <v>8</v>
      </c>
      <c r="C613" s="6" t="s">
        <v>210</v>
      </c>
      <c r="D613" s="6" t="s">
        <v>211</v>
      </c>
      <c r="E613" s="6" t="s">
        <v>209</v>
      </c>
      <c r="F613" s="6" t="s">
        <v>132</v>
      </c>
      <c r="G613" s="6">
        <v>840</v>
      </c>
      <c r="H613" s="6">
        <v>3249</v>
      </c>
      <c r="I613" s="6">
        <v>667</v>
      </c>
      <c r="J613" s="6">
        <v>3657</v>
      </c>
      <c r="K613" s="6">
        <v>667</v>
      </c>
      <c r="L613" s="6">
        <v>3657</v>
      </c>
      <c r="M613" s="6" t="s">
        <v>22</v>
      </c>
      <c r="N613" s="6" t="s">
        <v>284</v>
      </c>
      <c r="O613" s="6" t="s">
        <v>285</v>
      </c>
      <c r="P613" s="6" t="s">
        <v>296</v>
      </c>
      <c r="Q613" s="6"/>
      <c r="R613" s="6"/>
    </row>
    <row r="614" spans="1:18" x14ac:dyDescent="0.25">
      <c r="A614" s="6" t="s">
        <v>0</v>
      </c>
      <c r="B614" s="6" t="s">
        <v>8</v>
      </c>
      <c r="C614" s="6" t="s">
        <v>210</v>
      </c>
      <c r="D614" s="6" t="s">
        <v>211</v>
      </c>
      <c r="E614" s="6" t="s">
        <v>209</v>
      </c>
      <c r="F614" s="6" t="s">
        <v>132</v>
      </c>
      <c r="G614" s="6">
        <v>840</v>
      </c>
      <c r="H614" s="6">
        <v>3249</v>
      </c>
      <c r="I614" s="6">
        <v>667</v>
      </c>
      <c r="J614" s="6">
        <v>3657</v>
      </c>
      <c r="K614" s="6">
        <v>667</v>
      </c>
      <c r="L614" s="6">
        <v>3657</v>
      </c>
      <c r="M614" s="6" t="s">
        <v>21</v>
      </c>
      <c r="N614" s="6" t="s">
        <v>287</v>
      </c>
      <c r="O614" s="6" t="s">
        <v>288</v>
      </c>
      <c r="P614" s="6" t="s">
        <v>289</v>
      </c>
      <c r="Q614" s="6"/>
      <c r="R614" s="6"/>
    </row>
    <row r="615" spans="1:18" x14ac:dyDescent="0.25">
      <c r="A615" s="6" t="s">
        <v>0</v>
      </c>
      <c r="B615" s="6" t="s">
        <v>8</v>
      </c>
      <c r="C615" s="6" t="s">
        <v>210</v>
      </c>
      <c r="D615" s="6" t="s">
        <v>211</v>
      </c>
      <c r="E615" s="6" t="s">
        <v>209</v>
      </c>
      <c r="F615" s="6" t="s">
        <v>132</v>
      </c>
      <c r="G615" s="6">
        <v>840</v>
      </c>
      <c r="H615" s="6">
        <v>3249</v>
      </c>
      <c r="I615" s="6">
        <v>667</v>
      </c>
      <c r="J615" s="6">
        <v>3657</v>
      </c>
      <c r="K615" s="6">
        <v>667</v>
      </c>
      <c r="L615" s="6">
        <v>3657</v>
      </c>
      <c r="M615" s="6" t="s">
        <v>22</v>
      </c>
      <c r="N615" s="6" t="s">
        <v>287</v>
      </c>
      <c r="O615" s="6" t="s">
        <v>288</v>
      </c>
      <c r="P615" s="6" t="s">
        <v>289</v>
      </c>
      <c r="Q615" s="6"/>
      <c r="R615" s="6"/>
    </row>
    <row r="616" spans="1:18" x14ac:dyDescent="0.25">
      <c r="A616" s="6" t="s">
        <v>0</v>
      </c>
      <c r="B616" s="6" t="s">
        <v>8</v>
      </c>
      <c r="C616" s="6" t="s">
        <v>210</v>
      </c>
      <c r="D616" s="6" t="s">
        <v>211</v>
      </c>
      <c r="E616" s="6" t="s">
        <v>209</v>
      </c>
      <c r="F616" s="6" t="s">
        <v>132</v>
      </c>
      <c r="G616" s="6">
        <v>840</v>
      </c>
      <c r="H616" s="6">
        <v>3249</v>
      </c>
      <c r="I616" s="6">
        <v>667</v>
      </c>
      <c r="J616" s="6">
        <v>3657</v>
      </c>
      <c r="K616" s="6">
        <v>667</v>
      </c>
      <c r="L616" s="6">
        <v>3657</v>
      </c>
      <c r="M616" s="6" t="s">
        <v>21</v>
      </c>
      <c r="N616" s="6" t="s">
        <v>284</v>
      </c>
      <c r="O616" s="6" t="s">
        <v>288</v>
      </c>
      <c r="P616" s="6" t="s">
        <v>295</v>
      </c>
      <c r="Q616" s="6"/>
      <c r="R616" s="6"/>
    </row>
    <row r="617" spans="1:18" x14ac:dyDescent="0.25">
      <c r="A617" s="6" t="s">
        <v>0</v>
      </c>
      <c r="B617" s="6" t="s">
        <v>8</v>
      </c>
      <c r="C617" s="6" t="s">
        <v>210</v>
      </c>
      <c r="D617" s="6" t="s">
        <v>211</v>
      </c>
      <c r="E617" s="6" t="s">
        <v>209</v>
      </c>
      <c r="F617" s="6" t="s">
        <v>132</v>
      </c>
      <c r="G617" s="6">
        <v>840</v>
      </c>
      <c r="H617" s="6">
        <v>3249</v>
      </c>
      <c r="I617" s="6">
        <v>667</v>
      </c>
      <c r="J617" s="6">
        <v>3657</v>
      </c>
      <c r="K617" s="6">
        <v>667</v>
      </c>
      <c r="L617" s="6">
        <v>3657</v>
      </c>
      <c r="M617" s="6" t="s">
        <v>22</v>
      </c>
      <c r="N617" s="6" t="s">
        <v>284</v>
      </c>
      <c r="O617" s="6" t="s">
        <v>288</v>
      </c>
      <c r="P617" s="6" t="s">
        <v>294</v>
      </c>
      <c r="Q617" s="6"/>
      <c r="R617" s="6"/>
    </row>
    <row r="618" spans="1:18" x14ac:dyDescent="0.25">
      <c r="A618" s="6" t="s">
        <v>0</v>
      </c>
      <c r="B618" s="6" t="s">
        <v>9</v>
      </c>
      <c r="C618" s="6" t="s">
        <v>207</v>
      </c>
      <c r="D618" s="6" t="s">
        <v>208</v>
      </c>
      <c r="E618" s="6" t="s">
        <v>209</v>
      </c>
      <c r="F618" s="6" t="s">
        <v>125</v>
      </c>
      <c r="G618" s="6">
        <v>541</v>
      </c>
      <c r="H618" s="6">
        <v>2607</v>
      </c>
      <c r="I618" s="6">
        <v>545</v>
      </c>
      <c r="J618" s="6">
        <v>2544</v>
      </c>
      <c r="K618" s="6">
        <v>545</v>
      </c>
      <c r="L618" s="6">
        <v>2545</v>
      </c>
      <c r="M618" s="6" t="s">
        <v>21</v>
      </c>
      <c r="N618" s="6" t="s">
        <v>287</v>
      </c>
      <c r="O618" s="6" t="s">
        <v>285</v>
      </c>
      <c r="P618" s="6" t="s">
        <v>289</v>
      </c>
      <c r="Q618" s="6"/>
      <c r="R618" s="6"/>
    </row>
    <row r="619" spans="1:18" x14ac:dyDescent="0.25">
      <c r="A619" s="6" t="s">
        <v>0</v>
      </c>
      <c r="B619" s="6" t="s">
        <v>9</v>
      </c>
      <c r="C619" s="6" t="s">
        <v>207</v>
      </c>
      <c r="D619" s="6" t="s">
        <v>208</v>
      </c>
      <c r="E619" s="6" t="s">
        <v>209</v>
      </c>
      <c r="F619" s="6" t="s">
        <v>125</v>
      </c>
      <c r="G619" s="6">
        <v>541</v>
      </c>
      <c r="H619" s="6">
        <v>2607</v>
      </c>
      <c r="I619" s="6">
        <v>545</v>
      </c>
      <c r="J619" s="6">
        <v>2544</v>
      </c>
      <c r="K619" s="6">
        <v>545</v>
      </c>
      <c r="L619" s="6">
        <v>2545</v>
      </c>
      <c r="M619" s="6" t="s">
        <v>22</v>
      </c>
      <c r="N619" s="6" t="s">
        <v>287</v>
      </c>
      <c r="O619" s="6" t="s">
        <v>285</v>
      </c>
      <c r="P619" s="6" t="s">
        <v>289</v>
      </c>
      <c r="Q619" s="6"/>
      <c r="R619" s="6"/>
    </row>
    <row r="620" spans="1:18" x14ac:dyDescent="0.25">
      <c r="A620" s="6" t="s">
        <v>0</v>
      </c>
      <c r="B620" s="6" t="s">
        <v>9</v>
      </c>
      <c r="C620" s="6" t="s">
        <v>207</v>
      </c>
      <c r="D620" s="6" t="s">
        <v>208</v>
      </c>
      <c r="E620" s="6" t="s">
        <v>209</v>
      </c>
      <c r="F620" s="6" t="s">
        <v>125</v>
      </c>
      <c r="G620" s="6">
        <v>541</v>
      </c>
      <c r="H620" s="6">
        <v>2607</v>
      </c>
      <c r="I620" s="6">
        <v>545</v>
      </c>
      <c r="J620" s="6">
        <v>2544</v>
      </c>
      <c r="K620" s="6">
        <v>545</v>
      </c>
      <c r="L620" s="6">
        <v>2545</v>
      </c>
      <c r="M620" s="6" t="s">
        <v>21</v>
      </c>
      <c r="N620" s="6" t="s">
        <v>284</v>
      </c>
      <c r="O620" s="6" t="s">
        <v>285</v>
      </c>
      <c r="P620" s="6" t="s">
        <v>286</v>
      </c>
      <c r="Q620" s="6"/>
      <c r="R620" s="6"/>
    </row>
    <row r="621" spans="1:18" x14ac:dyDescent="0.25">
      <c r="A621" s="6" t="s">
        <v>0</v>
      </c>
      <c r="B621" s="6" t="s">
        <v>9</v>
      </c>
      <c r="C621" s="6" t="s">
        <v>207</v>
      </c>
      <c r="D621" s="6" t="s">
        <v>208</v>
      </c>
      <c r="E621" s="6" t="s">
        <v>209</v>
      </c>
      <c r="F621" s="6" t="s">
        <v>125</v>
      </c>
      <c r="G621" s="6">
        <v>541</v>
      </c>
      <c r="H621" s="6">
        <v>2607</v>
      </c>
      <c r="I621" s="6">
        <v>545</v>
      </c>
      <c r="J621" s="6">
        <v>2544</v>
      </c>
      <c r="K621" s="6">
        <v>545</v>
      </c>
      <c r="L621" s="6">
        <v>2545</v>
      </c>
      <c r="M621" s="6" t="s">
        <v>22</v>
      </c>
      <c r="N621" s="6" t="s">
        <v>284</v>
      </c>
      <c r="O621" s="6" t="s">
        <v>285</v>
      </c>
      <c r="P621" s="6" t="s">
        <v>286</v>
      </c>
      <c r="Q621" s="6"/>
      <c r="R621" s="6"/>
    </row>
    <row r="622" spans="1:18" x14ac:dyDescent="0.25">
      <c r="A622" s="6" t="s">
        <v>0</v>
      </c>
      <c r="B622" s="6" t="s">
        <v>9</v>
      </c>
      <c r="C622" s="6" t="s">
        <v>207</v>
      </c>
      <c r="D622" s="6" t="s">
        <v>208</v>
      </c>
      <c r="E622" s="6" t="s">
        <v>209</v>
      </c>
      <c r="F622" s="6" t="s">
        <v>125</v>
      </c>
      <c r="G622" s="6">
        <v>541</v>
      </c>
      <c r="H622" s="6">
        <v>2607</v>
      </c>
      <c r="I622" s="6">
        <v>545</v>
      </c>
      <c r="J622" s="6">
        <v>2544</v>
      </c>
      <c r="K622" s="6">
        <v>545</v>
      </c>
      <c r="L622" s="6">
        <v>2545</v>
      </c>
      <c r="M622" s="6" t="s">
        <v>21</v>
      </c>
      <c r="N622" s="6" t="s">
        <v>287</v>
      </c>
      <c r="O622" s="6" t="s">
        <v>288</v>
      </c>
      <c r="P622" s="6" t="s">
        <v>289</v>
      </c>
      <c r="Q622" s="6"/>
      <c r="R622" s="6"/>
    </row>
    <row r="623" spans="1:18" x14ac:dyDescent="0.25">
      <c r="A623" s="6" t="s">
        <v>0</v>
      </c>
      <c r="B623" s="6" t="s">
        <v>9</v>
      </c>
      <c r="C623" s="6" t="s">
        <v>207</v>
      </c>
      <c r="D623" s="6" t="s">
        <v>208</v>
      </c>
      <c r="E623" s="6" t="s">
        <v>209</v>
      </c>
      <c r="F623" s="6" t="s">
        <v>125</v>
      </c>
      <c r="G623" s="6">
        <v>541</v>
      </c>
      <c r="H623" s="6">
        <v>2607</v>
      </c>
      <c r="I623" s="6">
        <v>545</v>
      </c>
      <c r="J623" s="6">
        <v>2544</v>
      </c>
      <c r="K623" s="6">
        <v>545</v>
      </c>
      <c r="L623" s="6">
        <v>2545</v>
      </c>
      <c r="M623" s="6" t="s">
        <v>22</v>
      </c>
      <c r="N623" s="6" t="s">
        <v>287</v>
      </c>
      <c r="O623" s="6" t="s">
        <v>288</v>
      </c>
      <c r="P623" s="6" t="s">
        <v>289</v>
      </c>
      <c r="Q623" s="6"/>
      <c r="R623" s="6"/>
    </row>
    <row r="624" spans="1:18" x14ac:dyDescent="0.25">
      <c r="A624" s="6" t="s">
        <v>0</v>
      </c>
      <c r="B624" s="6" t="s">
        <v>9</v>
      </c>
      <c r="C624" s="6" t="s">
        <v>207</v>
      </c>
      <c r="D624" s="6" t="s">
        <v>208</v>
      </c>
      <c r="E624" s="6" t="s">
        <v>209</v>
      </c>
      <c r="F624" s="6" t="s">
        <v>125</v>
      </c>
      <c r="G624" s="6">
        <v>541</v>
      </c>
      <c r="H624" s="6">
        <v>2607</v>
      </c>
      <c r="I624" s="6">
        <v>545</v>
      </c>
      <c r="J624" s="6">
        <v>2544</v>
      </c>
      <c r="K624" s="6">
        <v>545</v>
      </c>
      <c r="L624" s="6">
        <v>2545</v>
      </c>
      <c r="M624" s="6" t="s">
        <v>21</v>
      </c>
      <c r="N624" s="6" t="s">
        <v>284</v>
      </c>
      <c r="O624" s="6" t="s">
        <v>288</v>
      </c>
      <c r="P624" s="6" t="s">
        <v>295</v>
      </c>
      <c r="Q624" s="6"/>
      <c r="R624" s="6"/>
    </row>
    <row r="625" spans="1:18" x14ac:dyDescent="0.25">
      <c r="A625" s="6" t="s">
        <v>0</v>
      </c>
      <c r="B625" s="6" t="s">
        <v>9</v>
      </c>
      <c r="C625" s="6" t="s">
        <v>207</v>
      </c>
      <c r="D625" s="6" t="s">
        <v>208</v>
      </c>
      <c r="E625" s="6" t="s">
        <v>209</v>
      </c>
      <c r="F625" s="6" t="s">
        <v>125</v>
      </c>
      <c r="G625" s="6">
        <v>541</v>
      </c>
      <c r="H625" s="6">
        <v>2607</v>
      </c>
      <c r="I625" s="6">
        <v>545</v>
      </c>
      <c r="J625" s="6">
        <v>2544</v>
      </c>
      <c r="K625" s="6">
        <v>545</v>
      </c>
      <c r="L625" s="6">
        <v>2545</v>
      </c>
      <c r="M625" s="6" t="s">
        <v>22</v>
      </c>
      <c r="N625" s="6" t="s">
        <v>284</v>
      </c>
      <c r="O625" s="6" t="s">
        <v>288</v>
      </c>
      <c r="P625" s="6" t="s">
        <v>293</v>
      </c>
      <c r="Q625" s="6"/>
      <c r="R625" s="6"/>
    </row>
    <row r="626" spans="1:18" x14ac:dyDescent="0.25">
      <c r="A626" s="6" t="s">
        <v>0</v>
      </c>
      <c r="B626" s="6" t="s">
        <v>9</v>
      </c>
      <c r="C626" s="6" t="s">
        <v>212</v>
      </c>
      <c r="D626" s="6" t="s">
        <v>213</v>
      </c>
      <c r="E626" s="6" t="s">
        <v>209</v>
      </c>
      <c r="F626" s="6" t="s">
        <v>125</v>
      </c>
      <c r="G626" s="6">
        <v>174</v>
      </c>
      <c r="H626" s="6">
        <v>1185</v>
      </c>
      <c r="I626" s="6">
        <v>463</v>
      </c>
      <c r="J626" s="6">
        <v>2123</v>
      </c>
      <c r="K626" s="6">
        <v>463</v>
      </c>
      <c r="L626" s="6">
        <v>2114</v>
      </c>
      <c r="M626" s="6" t="s">
        <v>21</v>
      </c>
      <c r="N626" s="6" t="s">
        <v>287</v>
      </c>
      <c r="O626" s="6" t="s">
        <v>285</v>
      </c>
      <c r="P626" s="6" t="s">
        <v>295</v>
      </c>
      <c r="Q626" s="6"/>
      <c r="R626" s="6"/>
    </row>
    <row r="627" spans="1:18" x14ac:dyDescent="0.25">
      <c r="A627" s="6" t="s">
        <v>0</v>
      </c>
      <c r="B627" s="6" t="s">
        <v>9</v>
      </c>
      <c r="C627" s="6" t="s">
        <v>212</v>
      </c>
      <c r="D627" s="6" t="s">
        <v>213</v>
      </c>
      <c r="E627" s="6" t="s">
        <v>209</v>
      </c>
      <c r="F627" s="6" t="s">
        <v>125</v>
      </c>
      <c r="G627" s="6">
        <v>174</v>
      </c>
      <c r="H627" s="6">
        <v>1185</v>
      </c>
      <c r="I627" s="6">
        <v>463</v>
      </c>
      <c r="J627" s="6">
        <v>2123</v>
      </c>
      <c r="K627" s="6">
        <v>463</v>
      </c>
      <c r="L627" s="6">
        <v>2114</v>
      </c>
      <c r="M627" s="6" t="s">
        <v>22</v>
      </c>
      <c r="N627" s="6" t="s">
        <v>287</v>
      </c>
      <c r="O627" s="6" t="s">
        <v>285</v>
      </c>
      <c r="P627" s="6" t="s">
        <v>286</v>
      </c>
      <c r="Q627" s="6"/>
      <c r="R627" s="6"/>
    </row>
    <row r="628" spans="1:18" x14ac:dyDescent="0.25">
      <c r="A628" s="6" t="s">
        <v>0</v>
      </c>
      <c r="B628" s="6" t="s">
        <v>9</v>
      </c>
      <c r="C628" s="6" t="s">
        <v>212</v>
      </c>
      <c r="D628" s="6" t="s">
        <v>213</v>
      </c>
      <c r="E628" s="6" t="s">
        <v>209</v>
      </c>
      <c r="F628" s="6" t="s">
        <v>125</v>
      </c>
      <c r="G628" s="6">
        <v>174</v>
      </c>
      <c r="H628" s="6">
        <v>1185</v>
      </c>
      <c r="I628" s="6">
        <v>463</v>
      </c>
      <c r="J628" s="6">
        <v>2123</v>
      </c>
      <c r="K628" s="6">
        <v>463</v>
      </c>
      <c r="L628" s="6">
        <v>2114</v>
      </c>
      <c r="M628" s="6" t="s">
        <v>21</v>
      </c>
      <c r="N628" s="6" t="s">
        <v>284</v>
      </c>
      <c r="O628" s="6" t="s">
        <v>285</v>
      </c>
      <c r="P628" s="6" t="s">
        <v>292</v>
      </c>
      <c r="Q628" s="6"/>
      <c r="R628" s="6"/>
    </row>
    <row r="629" spans="1:18" x14ac:dyDescent="0.25">
      <c r="A629" s="6" t="s">
        <v>0</v>
      </c>
      <c r="B629" s="6" t="s">
        <v>9</v>
      </c>
      <c r="C629" s="6" t="s">
        <v>212</v>
      </c>
      <c r="D629" s="6" t="s">
        <v>213</v>
      </c>
      <c r="E629" s="6" t="s">
        <v>209</v>
      </c>
      <c r="F629" s="6" t="s">
        <v>125</v>
      </c>
      <c r="G629" s="6">
        <v>174</v>
      </c>
      <c r="H629" s="6">
        <v>1185</v>
      </c>
      <c r="I629" s="6">
        <v>463</v>
      </c>
      <c r="J629" s="6">
        <v>2123</v>
      </c>
      <c r="K629" s="6">
        <v>463</v>
      </c>
      <c r="L629" s="6">
        <v>2114</v>
      </c>
      <c r="M629" s="6" t="s">
        <v>22</v>
      </c>
      <c r="N629" s="6" t="s">
        <v>284</v>
      </c>
      <c r="O629" s="6" t="s">
        <v>285</v>
      </c>
      <c r="P629" s="6" t="s">
        <v>294</v>
      </c>
      <c r="Q629" s="6"/>
      <c r="R629" s="6"/>
    </row>
    <row r="630" spans="1:18" x14ac:dyDescent="0.25">
      <c r="A630" s="6" t="s">
        <v>0</v>
      </c>
      <c r="B630" s="6" t="s">
        <v>9</v>
      </c>
      <c r="C630" s="6" t="s">
        <v>212</v>
      </c>
      <c r="D630" s="6" t="s">
        <v>213</v>
      </c>
      <c r="E630" s="6" t="s">
        <v>209</v>
      </c>
      <c r="F630" s="6" t="s">
        <v>125</v>
      </c>
      <c r="G630" s="6">
        <v>174</v>
      </c>
      <c r="H630" s="6">
        <v>1185</v>
      </c>
      <c r="I630" s="6">
        <v>463</v>
      </c>
      <c r="J630" s="6">
        <v>2123</v>
      </c>
      <c r="K630" s="6">
        <v>463</v>
      </c>
      <c r="L630" s="6">
        <v>2114</v>
      </c>
      <c r="M630" s="6" t="s">
        <v>21</v>
      </c>
      <c r="N630" s="6" t="s">
        <v>287</v>
      </c>
      <c r="O630" s="6" t="s">
        <v>288</v>
      </c>
      <c r="P630" s="6" t="s">
        <v>295</v>
      </c>
      <c r="Q630" s="6"/>
      <c r="R630" s="6"/>
    </row>
    <row r="631" spans="1:18" x14ac:dyDescent="0.25">
      <c r="A631" s="6" t="s">
        <v>0</v>
      </c>
      <c r="B631" s="6" t="s">
        <v>9</v>
      </c>
      <c r="C631" s="6" t="s">
        <v>212</v>
      </c>
      <c r="D631" s="6" t="s">
        <v>213</v>
      </c>
      <c r="E631" s="6" t="s">
        <v>209</v>
      </c>
      <c r="F631" s="6" t="s">
        <v>125</v>
      </c>
      <c r="G631" s="6">
        <v>174</v>
      </c>
      <c r="H631" s="6">
        <v>1185</v>
      </c>
      <c r="I631" s="6">
        <v>463</v>
      </c>
      <c r="J631" s="6">
        <v>2123</v>
      </c>
      <c r="K631" s="6">
        <v>463</v>
      </c>
      <c r="L631" s="6">
        <v>2114</v>
      </c>
      <c r="M631" s="6" t="s">
        <v>22</v>
      </c>
      <c r="N631" s="6" t="s">
        <v>287</v>
      </c>
      <c r="O631" s="6" t="s">
        <v>288</v>
      </c>
      <c r="P631" s="6" t="s">
        <v>292</v>
      </c>
      <c r="Q631" s="6"/>
      <c r="R631" s="6"/>
    </row>
    <row r="632" spans="1:18" x14ac:dyDescent="0.25">
      <c r="A632" s="6" t="s">
        <v>0</v>
      </c>
      <c r="B632" s="6" t="s">
        <v>9</v>
      </c>
      <c r="C632" s="6" t="s">
        <v>212</v>
      </c>
      <c r="D632" s="6" t="s">
        <v>213</v>
      </c>
      <c r="E632" s="6" t="s">
        <v>209</v>
      </c>
      <c r="F632" s="6" t="s">
        <v>125</v>
      </c>
      <c r="G632" s="6">
        <v>174</v>
      </c>
      <c r="H632" s="6">
        <v>1185</v>
      </c>
      <c r="I632" s="6">
        <v>463</v>
      </c>
      <c r="J632" s="6">
        <v>2123</v>
      </c>
      <c r="K632" s="6">
        <v>463</v>
      </c>
      <c r="L632" s="6">
        <v>2114</v>
      </c>
      <c r="M632" s="6" t="s">
        <v>21</v>
      </c>
      <c r="N632" s="6" t="s">
        <v>284</v>
      </c>
      <c r="O632" s="6" t="s">
        <v>288</v>
      </c>
      <c r="P632" s="6" t="s">
        <v>292</v>
      </c>
      <c r="Q632" s="6"/>
      <c r="R632" s="6"/>
    </row>
    <row r="633" spans="1:18" x14ac:dyDescent="0.25">
      <c r="A633" s="6" t="s">
        <v>0</v>
      </c>
      <c r="B633" s="6" t="s">
        <v>9</v>
      </c>
      <c r="C633" s="6" t="s">
        <v>212</v>
      </c>
      <c r="D633" s="6" t="s">
        <v>213</v>
      </c>
      <c r="E633" s="6" t="s">
        <v>209</v>
      </c>
      <c r="F633" s="6" t="s">
        <v>125</v>
      </c>
      <c r="G633" s="6">
        <v>174</v>
      </c>
      <c r="H633" s="6">
        <v>1185</v>
      </c>
      <c r="I633" s="6">
        <v>463</v>
      </c>
      <c r="J633" s="6">
        <v>2123</v>
      </c>
      <c r="K633" s="6">
        <v>463</v>
      </c>
      <c r="L633" s="6">
        <v>2114</v>
      </c>
      <c r="M633" s="6" t="s">
        <v>22</v>
      </c>
      <c r="N633" s="6" t="s">
        <v>284</v>
      </c>
      <c r="O633" s="6" t="s">
        <v>288</v>
      </c>
      <c r="P633" s="6" t="s">
        <v>1</v>
      </c>
      <c r="Q633" s="6"/>
      <c r="R633" s="6"/>
    </row>
    <row r="634" spans="1:18" x14ac:dyDescent="0.25">
      <c r="A634" s="6" t="s">
        <v>0</v>
      </c>
      <c r="B634" s="6" t="s">
        <v>8</v>
      </c>
      <c r="C634" s="6" t="s">
        <v>224</v>
      </c>
      <c r="D634" s="6" t="s">
        <v>225</v>
      </c>
      <c r="E634" s="6" t="s">
        <v>209</v>
      </c>
      <c r="F634" s="6" t="s">
        <v>125</v>
      </c>
      <c r="G634" s="6">
        <v>412</v>
      </c>
      <c r="H634" s="6">
        <v>1700</v>
      </c>
      <c r="I634" s="6">
        <v>375</v>
      </c>
      <c r="J634" s="6">
        <v>1598</v>
      </c>
      <c r="K634" s="6">
        <v>375</v>
      </c>
      <c r="L634" s="6">
        <v>1598</v>
      </c>
      <c r="M634" s="6" t="s">
        <v>21</v>
      </c>
      <c r="N634" s="6" t="s">
        <v>287</v>
      </c>
      <c r="O634" s="6" t="s">
        <v>285</v>
      </c>
      <c r="P634" s="6" t="s">
        <v>286</v>
      </c>
      <c r="Q634" s="6"/>
      <c r="R634" s="6"/>
    </row>
    <row r="635" spans="1:18" x14ac:dyDescent="0.25">
      <c r="A635" s="6" t="s">
        <v>0</v>
      </c>
      <c r="B635" s="6" t="s">
        <v>8</v>
      </c>
      <c r="C635" s="6" t="s">
        <v>224</v>
      </c>
      <c r="D635" s="6" t="s">
        <v>225</v>
      </c>
      <c r="E635" s="6" t="s">
        <v>209</v>
      </c>
      <c r="F635" s="6" t="s">
        <v>125</v>
      </c>
      <c r="G635" s="6">
        <v>412</v>
      </c>
      <c r="H635" s="6">
        <v>1700</v>
      </c>
      <c r="I635" s="6">
        <v>375</v>
      </c>
      <c r="J635" s="6">
        <v>1598</v>
      </c>
      <c r="K635" s="6">
        <v>375</v>
      </c>
      <c r="L635" s="6">
        <v>1598</v>
      </c>
      <c r="M635" s="6" t="s">
        <v>22</v>
      </c>
      <c r="N635" s="6" t="s">
        <v>287</v>
      </c>
      <c r="O635" s="6" t="s">
        <v>285</v>
      </c>
      <c r="P635" s="6" t="s">
        <v>286</v>
      </c>
      <c r="Q635" s="6"/>
      <c r="R635" s="6"/>
    </row>
    <row r="636" spans="1:18" x14ac:dyDescent="0.25">
      <c r="A636" s="6" t="s">
        <v>0</v>
      </c>
      <c r="B636" s="6" t="s">
        <v>8</v>
      </c>
      <c r="C636" s="6" t="s">
        <v>224</v>
      </c>
      <c r="D636" s="6" t="s">
        <v>225</v>
      </c>
      <c r="E636" s="6" t="s">
        <v>209</v>
      </c>
      <c r="F636" s="6" t="s">
        <v>125</v>
      </c>
      <c r="G636" s="6">
        <v>412</v>
      </c>
      <c r="H636" s="6">
        <v>1700</v>
      </c>
      <c r="I636" s="6">
        <v>375</v>
      </c>
      <c r="J636" s="6">
        <v>1598</v>
      </c>
      <c r="K636" s="6">
        <v>375</v>
      </c>
      <c r="L636" s="6">
        <v>1598</v>
      </c>
      <c r="M636" s="6" t="s">
        <v>21</v>
      </c>
      <c r="N636" s="6" t="s">
        <v>284</v>
      </c>
      <c r="O636" s="6" t="s">
        <v>285</v>
      </c>
      <c r="P636" s="6" t="s">
        <v>296</v>
      </c>
      <c r="Q636" s="6"/>
      <c r="R636" s="6"/>
    </row>
    <row r="637" spans="1:18" x14ac:dyDescent="0.25">
      <c r="A637" s="6" t="s">
        <v>0</v>
      </c>
      <c r="B637" s="6" t="s">
        <v>8</v>
      </c>
      <c r="C637" s="6" t="s">
        <v>224</v>
      </c>
      <c r="D637" s="6" t="s">
        <v>225</v>
      </c>
      <c r="E637" s="6" t="s">
        <v>209</v>
      </c>
      <c r="F637" s="6" t="s">
        <v>125</v>
      </c>
      <c r="G637" s="6">
        <v>412</v>
      </c>
      <c r="H637" s="6">
        <v>1700</v>
      </c>
      <c r="I637" s="6">
        <v>375</v>
      </c>
      <c r="J637" s="6">
        <v>1598</v>
      </c>
      <c r="K637" s="6">
        <v>375</v>
      </c>
      <c r="L637" s="6">
        <v>1598</v>
      </c>
      <c r="M637" s="6" t="s">
        <v>22</v>
      </c>
      <c r="N637" s="6" t="s">
        <v>284</v>
      </c>
      <c r="O637" s="6" t="s">
        <v>285</v>
      </c>
      <c r="P637" s="6" t="s">
        <v>296</v>
      </c>
      <c r="Q637" s="6"/>
      <c r="R637" s="6"/>
    </row>
    <row r="638" spans="1:18" x14ac:dyDescent="0.25">
      <c r="A638" s="6" t="s">
        <v>0</v>
      </c>
      <c r="B638" s="6" t="s">
        <v>8</v>
      </c>
      <c r="C638" s="6" t="s">
        <v>224</v>
      </c>
      <c r="D638" s="6" t="s">
        <v>225</v>
      </c>
      <c r="E638" s="6" t="s">
        <v>209</v>
      </c>
      <c r="F638" s="6" t="s">
        <v>125</v>
      </c>
      <c r="G638" s="6">
        <v>412</v>
      </c>
      <c r="H638" s="6">
        <v>1700</v>
      </c>
      <c r="I638" s="6">
        <v>375</v>
      </c>
      <c r="J638" s="6">
        <v>1598</v>
      </c>
      <c r="K638" s="6">
        <v>375</v>
      </c>
      <c r="L638" s="6">
        <v>1598</v>
      </c>
      <c r="M638" s="6" t="s">
        <v>21</v>
      </c>
      <c r="N638" s="6" t="s">
        <v>287</v>
      </c>
      <c r="O638" s="6" t="s">
        <v>288</v>
      </c>
      <c r="P638" s="6" t="s">
        <v>289</v>
      </c>
      <c r="Q638" s="6"/>
      <c r="R638" s="6"/>
    </row>
    <row r="639" spans="1:18" x14ac:dyDescent="0.25">
      <c r="A639" s="6" t="s">
        <v>0</v>
      </c>
      <c r="B639" s="6" t="s">
        <v>8</v>
      </c>
      <c r="C639" s="6" t="s">
        <v>224</v>
      </c>
      <c r="D639" s="6" t="s">
        <v>225</v>
      </c>
      <c r="E639" s="6" t="s">
        <v>209</v>
      </c>
      <c r="F639" s="6" t="s">
        <v>125</v>
      </c>
      <c r="G639" s="6">
        <v>412</v>
      </c>
      <c r="H639" s="6">
        <v>1700</v>
      </c>
      <c r="I639" s="6">
        <v>375</v>
      </c>
      <c r="J639" s="6">
        <v>1598</v>
      </c>
      <c r="K639" s="6">
        <v>375</v>
      </c>
      <c r="L639" s="6">
        <v>1598</v>
      </c>
      <c r="M639" s="6" t="s">
        <v>22</v>
      </c>
      <c r="N639" s="6" t="s">
        <v>287</v>
      </c>
      <c r="O639" s="6" t="s">
        <v>288</v>
      </c>
      <c r="P639" s="6" t="s">
        <v>289</v>
      </c>
      <c r="Q639" s="6"/>
      <c r="R639" s="6"/>
    </row>
    <row r="640" spans="1:18" x14ac:dyDescent="0.25">
      <c r="A640" s="6" t="s">
        <v>0</v>
      </c>
      <c r="B640" s="6" t="s">
        <v>8</v>
      </c>
      <c r="C640" s="6" t="s">
        <v>224</v>
      </c>
      <c r="D640" s="6" t="s">
        <v>225</v>
      </c>
      <c r="E640" s="6" t="s">
        <v>209</v>
      </c>
      <c r="F640" s="6" t="s">
        <v>125</v>
      </c>
      <c r="G640" s="6">
        <v>412</v>
      </c>
      <c r="H640" s="6">
        <v>1700</v>
      </c>
      <c r="I640" s="6">
        <v>375</v>
      </c>
      <c r="J640" s="6">
        <v>1598</v>
      </c>
      <c r="K640" s="6">
        <v>375</v>
      </c>
      <c r="L640" s="6">
        <v>1598</v>
      </c>
      <c r="M640" s="6" t="s">
        <v>21</v>
      </c>
      <c r="N640" s="6" t="s">
        <v>284</v>
      </c>
      <c r="O640" s="6" t="s">
        <v>288</v>
      </c>
      <c r="P640" s="6" t="s">
        <v>295</v>
      </c>
      <c r="Q640" s="6"/>
      <c r="R640" s="6"/>
    </row>
    <row r="641" spans="1:18" x14ac:dyDescent="0.25">
      <c r="A641" s="6" t="s">
        <v>0</v>
      </c>
      <c r="B641" s="6" t="s">
        <v>8</v>
      </c>
      <c r="C641" s="6" t="s">
        <v>224</v>
      </c>
      <c r="D641" s="6" t="s">
        <v>225</v>
      </c>
      <c r="E641" s="6" t="s">
        <v>209</v>
      </c>
      <c r="F641" s="6" t="s">
        <v>125</v>
      </c>
      <c r="G641" s="6">
        <v>412</v>
      </c>
      <c r="H641" s="6">
        <v>1700</v>
      </c>
      <c r="I641" s="6">
        <v>375</v>
      </c>
      <c r="J641" s="6">
        <v>1598</v>
      </c>
      <c r="K641" s="6">
        <v>375</v>
      </c>
      <c r="L641" s="6">
        <v>1598</v>
      </c>
      <c r="M641" s="6" t="s">
        <v>22</v>
      </c>
      <c r="N641" s="6" t="s">
        <v>284</v>
      </c>
      <c r="O641" s="6" t="s">
        <v>288</v>
      </c>
      <c r="P641" s="6" t="s">
        <v>295</v>
      </c>
      <c r="Q641" s="6"/>
      <c r="R641" s="6"/>
    </row>
    <row r="642" spans="1:18" x14ac:dyDescent="0.25">
      <c r="A642" s="6" t="s">
        <v>0</v>
      </c>
      <c r="B642" s="6" t="s">
        <v>9</v>
      </c>
      <c r="C642" s="6" t="s">
        <v>1077</v>
      </c>
      <c r="D642" s="6" t="s">
        <v>223</v>
      </c>
      <c r="E642" s="6" t="s">
        <v>97</v>
      </c>
      <c r="F642" s="6" t="s">
        <v>125</v>
      </c>
      <c r="G642" s="6">
        <v>486</v>
      </c>
      <c r="H642" s="6">
        <v>2371</v>
      </c>
      <c r="I642" s="6">
        <v>488</v>
      </c>
      <c r="J642" s="6">
        <v>2325</v>
      </c>
      <c r="K642" s="6">
        <v>488</v>
      </c>
      <c r="L642" s="6">
        <v>2325</v>
      </c>
      <c r="M642" s="6" t="s">
        <v>21</v>
      </c>
      <c r="N642" s="6" t="s">
        <v>287</v>
      </c>
      <c r="O642" s="6" t="s">
        <v>285</v>
      </c>
      <c r="P642" s="6" t="s">
        <v>289</v>
      </c>
      <c r="Q642" s="6"/>
      <c r="R642" s="6"/>
    </row>
    <row r="643" spans="1:18" x14ac:dyDescent="0.25">
      <c r="A643" s="6" t="s">
        <v>0</v>
      </c>
      <c r="B643" s="6" t="s">
        <v>9</v>
      </c>
      <c r="C643" s="6" t="s">
        <v>1077</v>
      </c>
      <c r="D643" s="6" t="s">
        <v>223</v>
      </c>
      <c r="E643" s="6" t="s">
        <v>97</v>
      </c>
      <c r="F643" s="6" t="s">
        <v>125</v>
      </c>
      <c r="G643" s="6">
        <v>486</v>
      </c>
      <c r="H643" s="6">
        <v>2371</v>
      </c>
      <c r="I643" s="6">
        <v>488</v>
      </c>
      <c r="J643" s="6">
        <v>2325</v>
      </c>
      <c r="K643" s="6">
        <v>488</v>
      </c>
      <c r="L643" s="6">
        <v>2325</v>
      </c>
      <c r="M643" s="6" t="s">
        <v>22</v>
      </c>
      <c r="N643" s="6" t="s">
        <v>287</v>
      </c>
      <c r="O643" s="6" t="s">
        <v>285</v>
      </c>
      <c r="P643" s="6" t="s">
        <v>289</v>
      </c>
      <c r="Q643" s="6"/>
      <c r="R643" s="6"/>
    </row>
    <row r="644" spans="1:18" x14ac:dyDescent="0.25">
      <c r="A644" s="6" t="s">
        <v>0</v>
      </c>
      <c r="B644" s="6" t="s">
        <v>9</v>
      </c>
      <c r="C644" s="6" t="s">
        <v>1077</v>
      </c>
      <c r="D644" s="6" t="s">
        <v>223</v>
      </c>
      <c r="E644" s="6" t="s">
        <v>97</v>
      </c>
      <c r="F644" s="6" t="s">
        <v>125</v>
      </c>
      <c r="G644" s="6">
        <v>486</v>
      </c>
      <c r="H644" s="6">
        <v>2371</v>
      </c>
      <c r="I644" s="6">
        <v>488</v>
      </c>
      <c r="J644" s="6">
        <v>2325</v>
      </c>
      <c r="K644" s="6">
        <v>488</v>
      </c>
      <c r="L644" s="6">
        <v>2325</v>
      </c>
      <c r="M644" s="6" t="s">
        <v>21</v>
      </c>
      <c r="N644" s="6" t="s">
        <v>284</v>
      </c>
      <c r="O644" s="6" t="s">
        <v>285</v>
      </c>
      <c r="P644" s="6" t="s">
        <v>286</v>
      </c>
      <c r="Q644" s="6"/>
      <c r="R644" s="6"/>
    </row>
    <row r="645" spans="1:18" x14ac:dyDescent="0.25">
      <c r="A645" s="6" t="s">
        <v>0</v>
      </c>
      <c r="B645" s="6" t="s">
        <v>9</v>
      </c>
      <c r="C645" s="6" t="s">
        <v>1077</v>
      </c>
      <c r="D645" s="6" t="s">
        <v>223</v>
      </c>
      <c r="E645" s="6" t="s">
        <v>97</v>
      </c>
      <c r="F645" s="6" t="s">
        <v>125</v>
      </c>
      <c r="G645" s="6">
        <v>486</v>
      </c>
      <c r="H645" s="6">
        <v>2371</v>
      </c>
      <c r="I645" s="6">
        <v>488</v>
      </c>
      <c r="J645" s="6">
        <v>2325</v>
      </c>
      <c r="K645" s="6">
        <v>488</v>
      </c>
      <c r="L645" s="6">
        <v>2325</v>
      </c>
      <c r="M645" s="6" t="s">
        <v>22</v>
      </c>
      <c r="N645" s="6" t="s">
        <v>284</v>
      </c>
      <c r="O645" s="6" t="s">
        <v>285</v>
      </c>
      <c r="P645" s="6" t="s">
        <v>286</v>
      </c>
      <c r="Q645" s="6"/>
      <c r="R645" s="6"/>
    </row>
    <row r="646" spans="1:18" x14ac:dyDescent="0.25">
      <c r="A646" s="6" t="s">
        <v>0</v>
      </c>
      <c r="B646" s="6" t="s">
        <v>9</v>
      </c>
      <c r="C646" s="6" t="s">
        <v>1077</v>
      </c>
      <c r="D646" s="6" t="s">
        <v>223</v>
      </c>
      <c r="E646" s="6" t="s">
        <v>97</v>
      </c>
      <c r="F646" s="6" t="s">
        <v>125</v>
      </c>
      <c r="G646" s="6">
        <v>486</v>
      </c>
      <c r="H646" s="6">
        <v>2371</v>
      </c>
      <c r="I646" s="6">
        <v>488</v>
      </c>
      <c r="J646" s="6">
        <v>2325</v>
      </c>
      <c r="K646" s="6">
        <v>488</v>
      </c>
      <c r="L646" s="6">
        <v>2325</v>
      </c>
      <c r="M646" s="6" t="s">
        <v>21</v>
      </c>
      <c r="N646" s="6" t="s">
        <v>287</v>
      </c>
      <c r="O646" s="6" t="s">
        <v>288</v>
      </c>
      <c r="P646" s="6" t="s">
        <v>289</v>
      </c>
      <c r="Q646" s="6"/>
      <c r="R646" s="6"/>
    </row>
    <row r="647" spans="1:18" x14ac:dyDescent="0.25">
      <c r="A647" s="6" t="s">
        <v>0</v>
      </c>
      <c r="B647" s="6" t="s">
        <v>9</v>
      </c>
      <c r="C647" s="6" t="s">
        <v>1077</v>
      </c>
      <c r="D647" s="6" t="s">
        <v>223</v>
      </c>
      <c r="E647" s="6" t="s">
        <v>97</v>
      </c>
      <c r="F647" s="6" t="s">
        <v>125</v>
      </c>
      <c r="G647" s="6">
        <v>486</v>
      </c>
      <c r="H647" s="6">
        <v>2371</v>
      </c>
      <c r="I647" s="6">
        <v>488</v>
      </c>
      <c r="J647" s="6">
        <v>2325</v>
      </c>
      <c r="K647" s="6">
        <v>488</v>
      </c>
      <c r="L647" s="6">
        <v>2325</v>
      </c>
      <c r="M647" s="6" t="s">
        <v>22</v>
      </c>
      <c r="N647" s="6" t="s">
        <v>287</v>
      </c>
      <c r="O647" s="6" t="s">
        <v>288</v>
      </c>
      <c r="P647" s="6" t="s">
        <v>289</v>
      </c>
      <c r="Q647" s="6"/>
      <c r="R647" s="6"/>
    </row>
    <row r="648" spans="1:18" x14ac:dyDescent="0.25">
      <c r="A648" s="6" t="s">
        <v>0</v>
      </c>
      <c r="B648" s="6" t="s">
        <v>9</v>
      </c>
      <c r="C648" s="6" t="s">
        <v>1077</v>
      </c>
      <c r="D648" s="6" t="s">
        <v>223</v>
      </c>
      <c r="E648" s="6" t="s">
        <v>97</v>
      </c>
      <c r="F648" s="6" t="s">
        <v>125</v>
      </c>
      <c r="G648" s="6">
        <v>486</v>
      </c>
      <c r="H648" s="6">
        <v>2371</v>
      </c>
      <c r="I648" s="6">
        <v>488</v>
      </c>
      <c r="J648" s="6">
        <v>2325</v>
      </c>
      <c r="K648" s="6">
        <v>488</v>
      </c>
      <c r="L648" s="6">
        <v>2325</v>
      </c>
      <c r="M648" s="6" t="s">
        <v>21</v>
      </c>
      <c r="N648" s="6" t="s">
        <v>284</v>
      </c>
      <c r="O648" s="6" t="s">
        <v>288</v>
      </c>
      <c r="P648" s="6" t="s">
        <v>295</v>
      </c>
      <c r="Q648" s="6"/>
      <c r="R648" s="6"/>
    </row>
    <row r="649" spans="1:18" x14ac:dyDescent="0.25">
      <c r="A649" s="6" t="s">
        <v>0</v>
      </c>
      <c r="B649" s="6" t="s">
        <v>9</v>
      </c>
      <c r="C649" s="6" t="s">
        <v>1077</v>
      </c>
      <c r="D649" s="6" t="s">
        <v>223</v>
      </c>
      <c r="E649" s="6" t="s">
        <v>97</v>
      </c>
      <c r="F649" s="6" t="s">
        <v>125</v>
      </c>
      <c r="G649" s="6">
        <v>486</v>
      </c>
      <c r="H649" s="6">
        <v>2371</v>
      </c>
      <c r="I649" s="6">
        <v>488</v>
      </c>
      <c r="J649" s="6">
        <v>2325</v>
      </c>
      <c r="K649" s="6">
        <v>488</v>
      </c>
      <c r="L649" s="6">
        <v>2325</v>
      </c>
      <c r="M649" s="6" t="s">
        <v>22</v>
      </c>
      <c r="N649" s="6" t="s">
        <v>284</v>
      </c>
      <c r="O649" s="6" t="s">
        <v>288</v>
      </c>
      <c r="P649" s="6" t="s">
        <v>295</v>
      </c>
      <c r="Q649" s="6"/>
      <c r="R649" s="6"/>
    </row>
    <row r="650" spans="1:18" x14ac:dyDescent="0.25">
      <c r="A650" s="6" t="s">
        <v>0</v>
      </c>
      <c r="B650" s="6" t="s">
        <v>9</v>
      </c>
      <c r="C650" s="6" t="s">
        <v>756</v>
      </c>
      <c r="D650" s="6" t="s">
        <v>757</v>
      </c>
      <c r="E650" s="6" t="s">
        <v>97</v>
      </c>
      <c r="F650" s="6" t="s">
        <v>125</v>
      </c>
      <c r="G650" s="6">
        <v>115</v>
      </c>
      <c r="H650" s="6">
        <v>532</v>
      </c>
      <c r="I650" s="6">
        <v>115</v>
      </c>
      <c r="J650" s="6">
        <v>537</v>
      </c>
      <c r="K650" s="6">
        <v>115</v>
      </c>
      <c r="L650" s="6">
        <v>537</v>
      </c>
      <c r="M650" s="6" t="s">
        <v>21</v>
      </c>
      <c r="N650" s="6" t="s">
        <v>287</v>
      </c>
      <c r="O650" s="6" t="s">
        <v>285</v>
      </c>
      <c r="P650" s="6" t="s">
        <v>290</v>
      </c>
      <c r="Q650" s="6"/>
      <c r="R650" s="6"/>
    </row>
    <row r="651" spans="1:18" x14ac:dyDescent="0.25">
      <c r="A651" s="6" t="s">
        <v>0</v>
      </c>
      <c r="B651" s="6" t="s">
        <v>9</v>
      </c>
      <c r="C651" s="6" t="s">
        <v>756</v>
      </c>
      <c r="D651" s="6" t="s">
        <v>757</v>
      </c>
      <c r="E651" s="6" t="s">
        <v>97</v>
      </c>
      <c r="F651" s="6" t="s">
        <v>125</v>
      </c>
      <c r="G651" s="6">
        <v>115</v>
      </c>
      <c r="H651" s="6">
        <v>532</v>
      </c>
      <c r="I651" s="6">
        <v>115</v>
      </c>
      <c r="J651" s="6">
        <v>537</v>
      </c>
      <c r="K651" s="6">
        <v>115</v>
      </c>
      <c r="L651" s="6">
        <v>537</v>
      </c>
      <c r="M651" s="6" t="s">
        <v>22</v>
      </c>
      <c r="N651" s="6" t="s">
        <v>287</v>
      </c>
      <c r="O651" s="6" t="s">
        <v>285</v>
      </c>
      <c r="P651" s="6" t="s">
        <v>289</v>
      </c>
      <c r="Q651" s="6"/>
      <c r="R651" s="6"/>
    </row>
    <row r="652" spans="1:18" x14ac:dyDescent="0.25">
      <c r="A652" s="6" t="s">
        <v>0</v>
      </c>
      <c r="B652" s="6" t="s">
        <v>9</v>
      </c>
      <c r="C652" s="6" t="s">
        <v>756</v>
      </c>
      <c r="D652" s="6" t="s">
        <v>757</v>
      </c>
      <c r="E652" s="6" t="s">
        <v>97</v>
      </c>
      <c r="F652" s="6" t="s">
        <v>125</v>
      </c>
      <c r="G652" s="6">
        <v>115</v>
      </c>
      <c r="H652" s="6">
        <v>532</v>
      </c>
      <c r="I652" s="6">
        <v>115</v>
      </c>
      <c r="J652" s="6">
        <v>537</v>
      </c>
      <c r="K652" s="6">
        <v>115</v>
      </c>
      <c r="L652" s="6">
        <v>537</v>
      </c>
      <c r="M652" s="6" t="s">
        <v>21</v>
      </c>
      <c r="N652" s="6" t="s">
        <v>284</v>
      </c>
      <c r="O652" s="6" t="s">
        <v>285</v>
      </c>
      <c r="P652" s="6" t="s">
        <v>286</v>
      </c>
      <c r="Q652" s="6"/>
      <c r="R652" s="6"/>
    </row>
    <row r="653" spans="1:18" x14ac:dyDescent="0.25">
      <c r="A653" s="6" t="s">
        <v>0</v>
      </c>
      <c r="B653" s="6" t="s">
        <v>9</v>
      </c>
      <c r="C653" s="6" t="s">
        <v>756</v>
      </c>
      <c r="D653" s="6" t="s">
        <v>757</v>
      </c>
      <c r="E653" s="6" t="s">
        <v>97</v>
      </c>
      <c r="F653" s="6" t="s">
        <v>125</v>
      </c>
      <c r="G653" s="6">
        <v>115</v>
      </c>
      <c r="H653" s="6">
        <v>532</v>
      </c>
      <c r="I653" s="6">
        <v>115</v>
      </c>
      <c r="J653" s="6">
        <v>537</v>
      </c>
      <c r="K653" s="6">
        <v>115</v>
      </c>
      <c r="L653" s="6">
        <v>537</v>
      </c>
      <c r="M653" s="6" t="s">
        <v>22</v>
      </c>
      <c r="N653" s="6" t="s">
        <v>284</v>
      </c>
      <c r="O653" s="6" t="s">
        <v>285</v>
      </c>
      <c r="P653" s="6" t="s">
        <v>286</v>
      </c>
      <c r="Q653" s="6"/>
      <c r="R653" s="6"/>
    </row>
    <row r="654" spans="1:18" x14ac:dyDescent="0.25">
      <c r="A654" s="6" t="s">
        <v>0</v>
      </c>
      <c r="B654" s="6" t="s">
        <v>9</v>
      </c>
      <c r="C654" s="6" t="s">
        <v>756</v>
      </c>
      <c r="D654" s="6" t="s">
        <v>757</v>
      </c>
      <c r="E654" s="6" t="s">
        <v>97</v>
      </c>
      <c r="F654" s="6" t="s">
        <v>125</v>
      </c>
      <c r="G654" s="6">
        <v>115</v>
      </c>
      <c r="H654" s="6">
        <v>532</v>
      </c>
      <c r="I654" s="6">
        <v>115</v>
      </c>
      <c r="J654" s="6">
        <v>537</v>
      </c>
      <c r="K654" s="6">
        <v>115</v>
      </c>
      <c r="L654" s="6">
        <v>537</v>
      </c>
      <c r="M654" s="6" t="s">
        <v>21</v>
      </c>
      <c r="N654" s="6" t="s">
        <v>287</v>
      </c>
      <c r="O654" s="6" t="s">
        <v>288</v>
      </c>
      <c r="P654" s="6" t="s">
        <v>289</v>
      </c>
      <c r="Q654" s="6"/>
      <c r="R654" s="6"/>
    </row>
    <row r="655" spans="1:18" x14ac:dyDescent="0.25">
      <c r="A655" s="6" t="s">
        <v>0</v>
      </c>
      <c r="B655" s="6" t="s">
        <v>9</v>
      </c>
      <c r="C655" s="6" t="s">
        <v>756</v>
      </c>
      <c r="D655" s="6" t="s">
        <v>757</v>
      </c>
      <c r="E655" s="6" t="s">
        <v>97</v>
      </c>
      <c r="F655" s="6" t="s">
        <v>125</v>
      </c>
      <c r="G655" s="6">
        <v>115</v>
      </c>
      <c r="H655" s="6">
        <v>532</v>
      </c>
      <c r="I655" s="6">
        <v>115</v>
      </c>
      <c r="J655" s="6">
        <v>537</v>
      </c>
      <c r="K655" s="6">
        <v>115</v>
      </c>
      <c r="L655" s="6">
        <v>537</v>
      </c>
      <c r="M655" s="6" t="s">
        <v>22</v>
      </c>
      <c r="N655" s="6" t="s">
        <v>287</v>
      </c>
      <c r="O655" s="6" t="s">
        <v>288</v>
      </c>
      <c r="P655" s="6" t="s">
        <v>289</v>
      </c>
      <c r="Q655" s="6"/>
      <c r="R655" s="6"/>
    </row>
    <row r="656" spans="1:18" x14ac:dyDescent="0.25">
      <c r="A656" s="6" t="s">
        <v>0</v>
      </c>
      <c r="B656" s="6" t="s">
        <v>9</v>
      </c>
      <c r="C656" s="6" t="s">
        <v>756</v>
      </c>
      <c r="D656" s="6" t="s">
        <v>757</v>
      </c>
      <c r="E656" s="6" t="s">
        <v>97</v>
      </c>
      <c r="F656" s="6" t="s">
        <v>125</v>
      </c>
      <c r="G656" s="6">
        <v>115</v>
      </c>
      <c r="H656" s="6">
        <v>532</v>
      </c>
      <c r="I656" s="6">
        <v>115</v>
      </c>
      <c r="J656" s="6">
        <v>537</v>
      </c>
      <c r="K656" s="6">
        <v>115</v>
      </c>
      <c r="L656" s="6">
        <v>537</v>
      </c>
      <c r="M656" s="6" t="s">
        <v>21</v>
      </c>
      <c r="N656" s="6" t="s">
        <v>284</v>
      </c>
      <c r="O656" s="6" t="s">
        <v>288</v>
      </c>
      <c r="P656" s="6" t="s">
        <v>290</v>
      </c>
      <c r="Q656" s="6"/>
      <c r="R656" s="6"/>
    </row>
    <row r="657" spans="1:18" x14ac:dyDescent="0.25">
      <c r="A657" s="6" t="s">
        <v>0</v>
      </c>
      <c r="B657" s="6" t="s">
        <v>9</v>
      </c>
      <c r="C657" s="6" t="s">
        <v>756</v>
      </c>
      <c r="D657" s="6" t="s">
        <v>757</v>
      </c>
      <c r="E657" s="6" t="s">
        <v>97</v>
      </c>
      <c r="F657" s="6" t="s">
        <v>125</v>
      </c>
      <c r="G657" s="6">
        <v>115</v>
      </c>
      <c r="H657" s="6">
        <v>532</v>
      </c>
      <c r="I657" s="6">
        <v>115</v>
      </c>
      <c r="J657" s="6">
        <v>537</v>
      </c>
      <c r="K657" s="6">
        <v>115</v>
      </c>
      <c r="L657" s="6">
        <v>537</v>
      </c>
      <c r="M657" s="6" t="s">
        <v>22</v>
      </c>
      <c r="N657" s="6" t="s">
        <v>284</v>
      </c>
      <c r="O657" s="6" t="s">
        <v>288</v>
      </c>
      <c r="P657" s="6" t="s">
        <v>290</v>
      </c>
      <c r="Q657" s="6"/>
      <c r="R657" s="6"/>
    </row>
    <row r="658" spans="1:18" x14ac:dyDescent="0.25">
      <c r="A658" s="6" t="s">
        <v>0</v>
      </c>
      <c r="B658" s="6" t="s">
        <v>13</v>
      </c>
      <c r="C658" s="6" t="s">
        <v>195</v>
      </c>
      <c r="D658" s="6" t="s">
        <v>196</v>
      </c>
      <c r="E658" s="6" t="s">
        <v>97</v>
      </c>
      <c r="F658" s="6" t="s">
        <v>132</v>
      </c>
      <c r="G658" s="6">
        <v>20</v>
      </c>
      <c r="H658" s="6">
        <v>64</v>
      </c>
      <c r="I658" s="6">
        <v>14</v>
      </c>
      <c r="J658" s="6">
        <v>52</v>
      </c>
      <c r="K658" s="6">
        <v>14</v>
      </c>
      <c r="L658" s="6">
        <v>52</v>
      </c>
      <c r="M658" s="6" t="s">
        <v>21</v>
      </c>
      <c r="N658" s="6" t="s">
        <v>287</v>
      </c>
      <c r="O658" s="6" t="s">
        <v>285</v>
      </c>
      <c r="P658" s="6" t="s">
        <v>286</v>
      </c>
      <c r="Q658" s="6"/>
      <c r="R658" s="6"/>
    </row>
    <row r="659" spans="1:18" x14ac:dyDescent="0.25">
      <c r="A659" s="6" t="s">
        <v>0</v>
      </c>
      <c r="B659" s="6" t="s">
        <v>13</v>
      </c>
      <c r="C659" s="6" t="s">
        <v>195</v>
      </c>
      <c r="D659" s="6" t="s">
        <v>196</v>
      </c>
      <c r="E659" s="6" t="s">
        <v>97</v>
      </c>
      <c r="F659" s="6" t="s">
        <v>132</v>
      </c>
      <c r="G659" s="6">
        <v>20</v>
      </c>
      <c r="H659" s="6">
        <v>64</v>
      </c>
      <c r="I659" s="6">
        <v>14</v>
      </c>
      <c r="J659" s="6">
        <v>52</v>
      </c>
      <c r="K659" s="6">
        <v>14</v>
      </c>
      <c r="L659" s="6">
        <v>52</v>
      </c>
      <c r="M659" s="6" t="s">
        <v>22</v>
      </c>
      <c r="N659" s="6" t="s">
        <v>287</v>
      </c>
      <c r="O659" s="6" t="s">
        <v>285</v>
      </c>
      <c r="P659" s="6" t="s">
        <v>286</v>
      </c>
      <c r="Q659" s="6"/>
      <c r="R659" s="6"/>
    </row>
    <row r="660" spans="1:18" x14ac:dyDescent="0.25">
      <c r="A660" s="6" t="s">
        <v>0</v>
      </c>
      <c r="B660" s="6" t="s">
        <v>13</v>
      </c>
      <c r="C660" s="6" t="s">
        <v>195</v>
      </c>
      <c r="D660" s="6" t="s">
        <v>196</v>
      </c>
      <c r="E660" s="6" t="s">
        <v>97</v>
      </c>
      <c r="F660" s="6" t="s">
        <v>132</v>
      </c>
      <c r="G660" s="6">
        <v>20</v>
      </c>
      <c r="H660" s="6">
        <v>64</v>
      </c>
      <c r="I660" s="6">
        <v>14</v>
      </c>
      <c r="J660" s="6">
        <v>52</v>
      </c>
      <c r="K660" s="6">
        <v>14</v>
      </c>
      <c r="L660" s="6">
        <v>52</v>
      </c>
      <c r="M660" s="6" t="s">
        <v>21</v>
      </c>
      <c r="N660" s="6" t="s">
        <v>284</v>
      </c>
      <c r="O660" s="6" t="s">
        <v>285</v>
      </c>
      <c r="P660" s="6" t="s">
        <v>1</v>
      </c>
      <c r="Q660" s="6"/>
      <c r="R660" s="6" t="s">
        <v>1130</v>
      </c>
    </row>
    <row r="661" spans="1:18" x14ac:dyDescent="0.25">
      <c r="A661" s="6" t="s">
        <v>0</v>
      </c>
      <c r="B661" s="6" t="s">
        <v>13</v>
      </c>
      <c r="C661" s="6" t="s">
        <v>195</v>
      </c>
      <c r="D661" s="6" t="s">
        <v>196</v>
      </c>
      <c r="E661" s="6" t="s">
        <v>97</v>
      </c>
      <c r="F661" s="6" t="s">
        <v>132</v>
      </c>
      <c r="G661" s="6">
        <v>20</v>
      </c>
      <c r="H661" s="6">
        <v>64</v>
      </c>
      <c r="I661" s="6">
        <v>14</v>
      </c>
      <c r="J661" s="6">
        <v>52</v>
      </c>
      <c r="K661" s="6">
        <v>14</v>
      </c>
      <c r="L661" s="6">
        <v>52</v>
      </c>
      <c r="M661" s="6" t="s">
        <v>22</v>
      </c>
      <c r="N661" s="6" t="s">
        <v>284</v>
      </c>
      <c r="O661" s="6" t="s">
        <v>285</v>
      </c>
      <c r="P661" s="6" t="s">
        <v>290</v>
      </c>
      <c r="Q661" s="6"/>
      <c r="R661" s="6"/>
    </row>
    <row r="662" spans="1:18" x14ac:dyDescent="0.25">
      <c r="A662" s="6" t="s">
        <v>0</v>
      </c>
      <c r="B662" s="6" t="s">
        <v>13</v>
      </c>
      <c r="C662" s="6" t="s">
        <v>195</v>
      </c>
      <c r="D662" s="6" t="s">
        <v>196</v>
      </c>
      <c r="E662" s="6" t="s">
        <v>97</v>
      </c>
      <c r="F662" s="6" t="s">
        <v>132</v>
      </c>
      <c r="G662" s="6">
        <v>20</v>
      </c>
      <c r="H662" s="6">
        <v>64</v>
      </c>
      <c r="I662" s="6">
        <v>14</v>
      </c>
      <c r="J662" s="6">
        <v>52</v>
      </c>
      <c r="K662" s="6">
        <v>14</v>
      </c>
      <c r="L662" s="6">
        <v>52</v>
      </c>
      <c r="M662" s="6" t="s">
        <v>21</v>
      </c>
      <c r="N662" s="6" t="s">
        <v>287</v>
      </c>
      <c r="O662" s="6" t="s">
        <v>288</v>
      </c>
      <c r="P662" s="6" t="s">
        <v>289</v>
      </c>
      <c r="Q662" s="6"/>
      <c r="R662" s="6"/>
    </row>
    <row r="663" spans="1:18" x14ac:dyDescent="0.25">
      <c r="A663" s="6" t="s">
        <v>0</v>
      </c>
      <c r="B663" s="6" t="s">
        <v>13</v>
      </c>
      <c r="C663" s="6" t="s">
        <v>195</v>
      </c>
      <c r="D663" s="6" t="s">
        <v>196</v>
      </c>
      <c r="E663" s="6" t="s">
        <v>97</v>
      </c>
      <c r="F663" s="6" t="s">
        <v>132</v>
      </c>
      <c r="G663" s="6">
        <v>20</v>
      </c>
      <c r="H663" s="6">
        <v>64</v>
      </c>
      <c r="I663" s="6">
        <v>14</v>
      </c>
      <c r="J663" s="6">
        <v>52</v>
      </c>
      <c r="K663" s="6">
        <v>14</v>
      </c>
      <c r="L663" s="6">
        <v>52</v>
      </c>
      <c r="M663" s="6" t="s">
        <v>22</v>
      </c>
      <c r="N663" s="6" t="s">
        <v>287</v>
      </c>
      <c r="O663" s="6" t="s">
        <v>288</v>
      </c>
      <c r="P663" s="6" t="s">
        <v>295</v>
      </c>
      <c r="Q663" s="6"/>
      <c r="R663" s="6"/>
    </row>
    <row r="664" spans="1:18" x14ac:dyDescent="0.25">
      <c r="A664" s="6" t="s">
        <v>0</v>
      </c>
      <c r="B664" s="6" t="s">
        <v>13</v>
      </c>
      <c r="C664" s="6" t="s">
        <v>195</v>
      </c>
      <c r="D664" s="6" t="s">
        <v>196</v>
      </c>
      <c r="E664" s="6" t="s">
        <v>97</v>
      </c>
      <c r="F664" s="6" t="s">
        <v>132</v>
      </c>
      <c r="G664" s="6">
        <v>20</v>
      </c>
      <c r="H664" s="6">
        <v>64</v>
      </c>
      <c r="I664" s="6">
        <v>14</v>
      </c>
      <c r="J664" s="6">
        <v>52</v>
      </c>
      <c r="K664" s="6">
        <v>14</v>
      </c>
      <c r="L664" s="6">
        <v>52</v>
      </c>
      <c r="M664" s="6" t="s">
        <v>21</v>
      </c>
      <c r="N664" s="6" t="s">
        <v>284</v>
      </c>
      <c r="O664" s="6" t="s">
        <v>288</v>
      </c>
      <c r="P664" s="6" t="s">
        <v>295</v>
      </c>
      <c r="Q664" s="6"/>
      <c r="R664" s="6"/>
    </row>
    <row r="665" spans="1:18" x14ac:dyDescent="0.25">
      <c r="A665" s="6" t="s">
        <v>0</v>
      </c>
      <c r="B665" s="6" t="s">
        <v>13</v>
      </c>
      <c r="C665" s="6" t="s">
        <v>195</v>
      </c>
      <c r="D665" s="6" t="s">
        <v>196</v>
      </c>
      <c r="E665" s="6" t="s">
        <v>97</v>
      </c>
      <c r="F665" s="6" t="s">
        <v>132</v>
      </c>
      <c r="G665" s="6">
        <v>20</v>
      </c>
      <c r="H665" s="6">
        <v>64</v>
      </c>
      <c r="I665" s="6">
        <v>14</v>
      </c>
      <c r="J665" s="6">
        <v>52</v>
      </c>
      <c r="K665" s="6">
        <v>14</v>
      </c>
      <c r="L665" s="6">
        <v>52</v>
      </c>
      <c r="M665" s="6" t="s">
        <v>22</v>
      </c>
      <c r="N665" s="6" t="s">
        <v>284</v>
      </c>
      <c r="O665" s="6" t="s">
        <v>288</v>
      </c>
      <c r="P665" s="6" t="s">
        <v>289</v>
      </c>
      <c r="Q665" s="6"/>
      <c r="R665" s="6"/>
    </row>
    <row r="666" spans="1:18" x14ac:dyDescent="0.25">
      <c r="A666" s="6" t="s">
        <v>0</v>
      </c>
      <c r="B666" s="6" t="s">
        <v>12</v>
      </c>
      <c r="C666" s="6" t="s">
        <v>197</v>
      </c>
      <c r="D666" s="6" t="s">
        <v>198</v>
      </c>
      <c r="E666" s="6" t="s">
        <v>97</v>
      </c>
      <c r="F666" s="6" t="s">
        <v>125</v>
      </c>
      <c r="G666" s="6">
        <v>20</v>
      </c>
      <c r="H666" s="6">
        <v>106</v>
      </c>
      <c r="I666" s="6">
        <v>13</v>
      </c>
      <c r="J666" s="6">
        <v>94</v>
      </c>
      <c r="K666" s="6">
        <v>18</v>
      </c>
      <c r="L666" s="6">
        <v>94</v>
      </c>
      <c r="M666" s="6" t="s">
        <v>21</v>
      </c>
      <c r="N666" s="6" t="s">
        <v>287</v>
      </c>
      <c r="O666" s="6" t="s">
        <v>285</v>
      </c>
      <c r="P666" s="6" t="s">
        <v>295</v>
      </c>
      <c r="Q666" s="6"/>
      <c r="R666" s="6"/>
    </row>
    <row r="667" spans="1:18" x14ac:dyDescent="0.25">
      <c r="A667" s="6" t="s">
        <v>0</v>
      </c>
      <c r="B667" s="6" t="s">
        <v>12</v>
      </c>
      <c r="C667" s="6" t="s">
        <v>197</v>
      </c>
      <c r="D667" s="6" t="s">
        <v>198</v>
      </c>
      <c r="E667" s="6" t="s">
        <v>97</v>
      </c>
      <c r="F667" s="6" t="s">
        <v>125</v>
      </c>
      <c r="G667" s="6">
        <v>20</v>
      </c>
      <c r="H667" s="6">
        <v>106</v>
      </c>
      <c r="I667" s="6">
        <v>13</v>
      </c>
      <c r="J667" s="6">
        <v>94</v>
      </c>
      <c r="K667" s="6">
        <v>18</v>
      </c>
      <c r="L667" s="6">
        <v>94</v>
      </c>
      <c r="M667" s="6" t="s">
        <v>22</v>
      </c>
      <c r="N667" s="6" t="s">
        <v>287</v>
      </c>
      <c r="O667" s="6" t="s">
        <v>285</v>
      </c>
      <c r="P667" s="6" t="s">
        <v>286</v>
      </c>
      <c r="Q667" s="6"/>
      <c r="R667" s="6"/>
    </row>
    <row r="668" spans="1:18" x14ac:dyDescent="0.25">
      <c r="A668" s="6" t="s">
        <v>0</v>
      </c>
      <c r="B668" s="6" t="s">
        <v>12</v>
      </c>
      <c r="C668" s="6" t="s">
        <v>197</v>
      </c>
      <c r="D668" s="6" t="s">
        <v>198</v>
      </c>
      <c r="E668" s="6" t="s">
        <v>97</v>
      </c>
      <c r="F668" s="6" t="s">
        <v>125</v>
      </c>
      <c r="G668" s="6">
        <v>20</v>
      </c>
      <c r="H668" s="6">
        <v>106</v>
      </c>
      <c r="I668" s="6">
        <v>13</v>
      </c>
      <c r="J668" s="6">
        <v>94</v>
      </c>
      <c r="K668" s="6">
        <v>18</v>
      </c>
      <c r="L668" s="6">
        <v>94</v>
      </c>
      <c r="M668" s="6" t="s">
        <v>21</v>
      </c>
      <c r="N668" s="6" t="s">
        <v>284</v>
      </c>
      <c r="O668" s="6" t="s">
        <v>285</v>
      </c>
      <c r="P668" s="6" t="s">
        <v>286</v>
      </c>
      <c r="Q668" s="6"/>
      <c r="R668" s="6"/>
    </row>
    <row r="669" spans="1:18" x14ac:dyDescent="0.25">
      <c r="A669" s="6" t="s">
        <v>0</v>
      </c>
      <c r="B669" s="6" t="s">
        <v>12</v>
      </c>
      <c r="C669" s="6" t="s">
        <v>197</v>
      </c>
      <c r="D669" s="6" t="s">
        <v>198</v>
      </c>
      <c r="E669" s="6" t="s">
        <v>97</v>
      </c>
      <c r="F669" s="6" t="s">
        <v>125</v>
      </c>
      <c r="G669" s="6">
        <v>20</v>
      </c>
      <c r="H669" s="6">
        <v>106</v>
      </c>
      <c r="I669" s="6">
        <v>13</v>
      </c>
      <c r="J669" s="6">
        <v>94</v>
      </c>
      <c r="K669" s="6">
        <v>18</v>
      </c>
      <c r="L669" s="6">
        <v>94</v>
      </c>
      <c r="M669" s="6" t="s">
        <v>22</v>
      </c>
      <c r="N669" s="6" t="s">
        <v>284</v>
      </c>
      <c r="O669" s="6" t="s">
        <v>285</v>
      </c>
      <c r="P669" s="6" t="s">
        <v>291</v>
      </c>
      <c r="Q669" s="6"/>
      <c r="R669" s="6"/>
    </row>
    <row r="670" spans="1:18" x14ac:dyDescent="0.25">
      <c r="A670" s="6" t="s">
        <v>0</v>
      </c>
      <c r="B670" s="6" t="s">
        <v>12</v>
      </c>
      <c r="C670" s="6" t="s">
        <v>197</v>
      </c>
      <c r="D670" s="6" t="s">
        <v>198</v>
      </c>
      <c r="E670" s="6" t="s">
        <v>97</v>
      </c>
      <c r="F670" s="6" t="s">
        <v>125</v>
      </c>
      <c r="G670" s="6">
        <v>20</v>
      </c>
      <c r="H670" s="6">
        <v>106</v>
      </c>
      <c r="I670" s="6">
        <v>13</v>
      </c>
      <c r="J670" s="6">
        <v>94</v>
      </c>
      <c r="K670" s="6">
        <v>18</v>
      </c>
      <c r="L670" s="6">
        <v>94</v>
      </c>
      <c r="M670" s="6" t="s">
        <v>21</v>
      </c>
      <c r="N670" s="6" t="s">
        <v>287</v>
      </c>
      <c r="O670" s="6" t="s">
        <v>288</v>
      </c>
      <c r="P670" s="6" t="s">
        <v>289</v>
      </c>
      <c r="Q670" s="6"/>
      <c r="R670" s="6"/>
    </row>
    <row r="671" spans="1:18" x14ac:dyDescent="0.25">
      <c r="A671" s="6" t="s">
        <v>0</v>
      </c>
      <c r="B671" s="6" t="s">
        <v>12</v>
      </c>
      <c r="C671" s="6" t="s">
        <v>197</v>
      </c>
      <c r="D671" s="6" t="s">
        <v>198</v>
      </c>
      <c r="E671" s="6" t="s">
        <v>97</v>
      </c>
      <c r="F671" s="6" t="s">
        <v>125</v>
      </c>
      <c r="G671" s="6">
        <v>20</v>
      </c>
      <c r="H671" s="6">
        <v>106</v>
      </c>
      <c r="I671" s="6">
        <v>13</v>
      </c>
      <c r="J671" s="6">
        <v>94</v>
      </c>
      <c r="K671" s="6">
        <v>18</v>
      </c>
      <c r="L671" s="6">
        <v>94</v>
      </c>
      <c r="M671" s="6" t="s">
        <v>22</v>
      </c>
      <c r="N671" s="6" t="s">
        <v>287</v>
      </c>
      <c r="O671" s="6" t="s">
        <v>288</v>
      </c>
      <c r="P671" s="6" t="s">
        <v>289</v>
      </c>
      <c r="Q671" s="6"/>
      <c r="R671" s="6"/>
    </row>
    <row r="672" spans="1:18" x14ac:dyDescent="0.25">
      <c r="A672" s="6" t="s">
        <v>0</v>
      </c>
      <c r="B672" s="6" t="s">
        <v>12</v>
      </c>
      <c r="C672" s="6" t="s">
        <v>197</v>
      </c>
      <c r="D672" s="6" t="s">
        <v>198</v>
      </c>
      <c r="E672" s="6" t="s">
        <v>97</v>
      </c>
      <c r="F672" s="6" t="s">
        <v>125</v>
      </c>
      <c r="G672" s="6">
        <v>20</v>
      </c>
      <c r="H672" s="6">
        <v>106</v>
      </c>
      <c r="I672" s="6">
        <v>13</v>
      </c>
      <c r="J672" s="6">
        <v>94</v>
      </c>
      <c r="K672" s="6">
        <v>18</v>
      </c>
      <c r="L672" s="6">
        <v>94</v>
      </c>
      <c r="M672" s="6" t="s">
        <v>21</v>
      </c>
      <c r="N672" s="6" t="s">
        <v>284</v>
      </c>
      <c r="O672" s="6" t="s">
        <v>288</v>
      </c>
      <c r="P672" s="6" t="s">
        <v>289</v>
      </c>
      <c r="Q672" s="6"/>
      <c r="R672" s="6"/>
    </row>
    <row r="673" spans="1:18" x14ac:dyDescent="0.25">
      <c r="A673" s="6" t="s">
        <v>0</v>
      </c>
      <c r="B673" s="6" t="s">
        <v>12</v>
      </c>
      <c r="C673" s="6" t="s">
        <v>197</v>
      </c>
      <c r="D673" s="6" t="s">
        <v>198</v>
      </c>
      <c r="E673" s="6" t="s">
        <v>97</v>
      </c>
      <c r="F673" s="6" t="s">
        <v>125</v>
      </c>
      <c r="G673" s="6">
        <v>20</v>
      </c>
      <c r="H673" s="6">
        <v>106</v>
      </c>
      <c r="I673" s="6">
        <v>13</v>
      </c>
      <c r="J673" s="6">
        <v>94</v>
      </c>
      <c r="K673" s="6">
        <v>18</v>
      </c>
      <c r="L673" s="6">
        <v>94</v>
      </c>
      <c r="M673" s="6" t="s">
        <v>22</v>
      </c>
      <c r="N673" s="6" t="s">
        <v>284</v>
      </c>
      <c r="O673" s="6" t="s">
        <v>288</v>
      </c>
      <c r="P673" s="6" t="s">
        <v>291</v>
      </c>
      <c r="Q673" s="6"/>
      <c r="R673" s="6"/>
    </row>
    <row r="674" spans="1:18" x14ac:dyDescent="0.25">
      <c r="A674" s="6" t="s">
        <v>0</v>
      </c>
      <c r="B674" s="6" t="s">
        <v>5</v>
      </c>
      <c r="C674" s="6" t="s">
        <v>713</v>
      </c>
      <c r="D674" s="6" t="s">
        <v>714</v>
      </c>
      <c r="E674" s="6" t="s">
        <v>209</v>
      </c>
      <c r="F674" s="6" t="s">
        <v>125</v>
      </c>
      <c r="G674" s="6">
        <v>110</v>
      </c>
      <c r="H674" s="6">
        <v>643</v>
      </c>
      <c r="I674" s="6">
        <v>106</v>
      </c>
      <c r="J674" s="6"/>
      <c r="K674" s="6">
        <v>124</v>
      </c>
      <c r="L674" s="6">
        <v>0</v>
      </c>
      <c r="M674" s="6" t="s">
        <v>21</v>
      </c>
      <c r="N674" s="6" t="s">
        <v>287</v>
      </c>
      <c r="O674" s="6" t="s">
        <v>285</v>
      </c>
      <c r="P674" s="6" t="s">
        <v>289</v>
      </c>
      <c r="Q674" s="6"/>
      <c r="R674" s="6"/>
    </row>
    <row r="675" spans="1:18" x14ac:dyDescent="0.25">
      <c r="A675" s="6" t="s">
        <v>0</v>
      </c>
      <c r="B675" s="6" t="s">
        <v>5</v>
      </c>
      <c r="C675" s="6" t="s">
        <v>713</v>
      </c>
      <c r="D675" s="6" t="s">
        <v>714</v>
      </c>
      <c r="E675" s="6" t="s">
        <v>209</v>
      </c>
      <c r="F675" s="6" t="s">
        <v>125</v>
      </c>
      <c r="G675" s="6">
        <v>110</v>
      </c>
      <c r="H675" s="6">
        <v>643</v>
      </c>
      <c r="I675" s="6">
        <v>106</v>
      </c>
      <c r="J675" s="6"/>
      <c r="K675" s="6">
        <v>124</v>
      </c>
      <c r="L675" s="6">
        <v>0</v>
      </c>
      <c r="M675" s="6" t="s">
        <v>22</v>
      </c>
      <c r="N675" s="6" t="s">
        <v>287</v>
      </c>
      <c r="O675" s="6" t="s">
        <v>285</v>
      </c>
      <c r="P675" s="6" t="s">
        <v>295</v>
      </c>
      <c r="Q675" s="6"/>
      <c r="R675" s="6"/>
    </row>
    <row r="676" spans="1:18" x14ac:dyDescent="0.25">
      <c r="A676" s="6" t="s">
        <v>0</v>
      </c>
      <c r="B676" s="6" t="s">
        <v>5</v>
      </c>
      <c r="C676" s="6" t="s">
        <v>713</v>
      </c>
      <c r="D676" s="6" t="s">
        <v>714</v>
      </c>
      <c r="E676" s="6" t="s">
        <v>209</v>
      </c>
      <c r="F676" s="6" t="s">
        <v>125</v>
      </c>
      <c r="G676" s="6">
        <v>110</v>
      </c>
      <c r="H676" s="6">
        <v>643</v>
      </c>
      <c r="I676" s="6">
        <v>106</v>
      </c>
      <c r="J676" s="6"/>
      <c r="K676" s="6">
        <v>124</v>
      </c>
      <c r="L676" s="6">
        <v>0</v>
      </c>
      <c r="M676" s="6" t="s">
        <v>21</v>
      </c>
      <c r="N676" s="6" t="s">
        <v>284</v>
      </c>
      <c r="O676" s="6" t="s">
        <v>285</v>
      </c>
      <c r="P676" s="6" t="s">
        <v>286</v>
      </c>
      <c r="Q676" s="6"/>
      <c r="R676" s="6"/>
    </row>
    <row r="677" spans="1:18" x14ac:dyDescent="0.25">
      <c r="A677" s="6" t="s">
        <v>0</v>
      </c>
      <c r="B677" s="6" t="s">
        <v>5</v>
      </c>
      <c r="C677" s="6" t="s">
        <v>713</v>
      </c>
      <c r="D677" s="6" t="s">
        <v>714</v>
      </c>
      <c r="E677" s="6" t="s">
        <v>209</v>
      </c>
      <c r="F677" s="6" t="s">
        <v>125</v>
      </c>
      <c r="G677" s="6">
        <v>110</v>
      </c>
      <c r="H677" s="6">
        <v>643</v>
      </c>
      <c r="I677" s="6">
        <v>106</v>
      </c>
      <c r="J677" s="6"/>
      <c r="K677" s="6">
        <v>124</v>
      </c>
      <c r="L677" s="6">
        <v>0</v>
      </c>
      <c r="M677" s="6" t="s">
        <v>22</v>
      </c>
      <c r="N677" s="6" t="s">
        <v>284</v>
      </c>
      <c r="O677" s="6" t="s">
        <v>285</v>
      </c>
      <c r="P677" s="6" t="s">
        <v>286</v>
      </c>
      <c r="Q677" s="6"/>
      <c r="R677" s="6"/>
    </row>
    <row r="678" spans="1:18" x14ac:dyDescent="0.25">
      <c r="A678" s="6" t="s">
        <v>0</v>
      </c>
      <c r="B678" s="6" t="s">
        <v>5</v>
      </c>
      <c r="C678" s="6" t="s">
        <v>713</v>
      </c>
      <c r="D678" s="6" t="s">
        <v>714</v>
      </c>
      <c r="E678" s="6" t="s">
        <v>209</v>
      </c>
      <c r="F678" s="6" t="s">
        <v>125</v>
      </c>
      <c r="G678" s="6">
        <v>110</v>
      </c>
      <c r="H678" s="6">
        <v>643</v>
      </c>
      <c r="I678" s="6">
        <v>106</v>
      </c>
      <c r="J678" s="6"/>
      <c r="K678" s="6">
        <v>124</v>
      </c>
      <c r="L678" s="6">
        <v>0</v>
      </c>
      <c r="M678" s="6" t="s">
        <v>21</v>
      </c>
      <c r="N678" s="6" t="s">
        <v>287</v>
      </c>
      <c r="O678" s="6" t="s">
        <v>288</v>
      </c>
      <c r="P678" s="6" t="s">
        <v>289</v>
      </c>
      <c r="Q678" s="6"/>
      <c r="R678" s="6"/>
    </row>
    <row r="679" spans="1:18" x14ac:dyDescent="0.25">
      <c r="A679" s="6" t="s">
        <v>0</v>
      </c>
      <c r="B679" s="6" t="s">
        <v>5</v>
      </c>
      <c r="C679" s="6" t="s">
        <v>713</v>
      </c>
      <c r="D679" s="6" t="s">
        <v>714</v>
      </c>
      <c r="E679" s="6" t="s">
        <v>209</v>
      </c>
      <c r="F679" s="6" t="s">
        <v>125</v>
      </c>
      <c r="G679" s="6">
        <v>110</v>
      </c>
      <c r="H679" s="6">
        <v>643</v>
      </c>
      <c r="I679" s="6">
        <v>106</v>
      </c>
      <c r="J679" s="6"/>
      <c r="K679" s="6">
        <v>124</v>
      </c>
      <c r="L679" s="6">
        <v>0</v>
      </c>
      <c r="M679" s="6" t="s">
        <v>22</v>
      </c>
      <c r="N679" s="6" t="s">
        <v>287</v>
      </c>
      <c r="O679" s="6" t="s">
        <v>288</v>
      </c>
      <c r="P679" s="6" t="s">
        <v>294</v>
      </c>
      <c r="Q679" s="6"/>
      <c r="R679" s="6"/>
    </row>
    <row r="680" spans="1:18" x14ac:dyDescent="0.25">
      <c r="A680" s="6" t="s">
        <v>0</v>
      </c>
      <c r="B680" s="6" t="s">
        <v>5</v>
      </c>
      <c r="C680" s="6" t="s">
        <v>713</v>
      </c>
      <c r="D680" s="6" t="s">
        <v>714</v>
      </c>
      <c r="E680" s="6" t="s">
        <v>209</v>
      </c>
      <c r="F680" s="6" t="s">
        <v>125</v>
      </c>
      <c r="G680" s="6">
        <v>110</v>
      </c>
      <c r="H680" s="6">
        <v>643</v>
      </c>
      <c r="I680" s="6">
        <v>106</v>
      </c>
      <c r="J680" s="6"/>
      <c r="K680" s="6">
        <v>124</v>
      </c>
      <c r="L680" s="6">
        <v>0</v>
      </c>
      <c r="M680" s="6" t="s">
        <v>21</v>
      </c>
      <c r="N680" s="6" t="s">
        <v>284</v>
      </c>
      <c r="O680" s="6" t="s">
        <v>288</v>
      </c>
      <c r="P680" s="6" t="s">
        <v>295</v>
      </c>
      <c r="Q680" s="6"/>
      <c r="R680" s="6"/>
    </row>
    <row r="681" spans="1:18" x14ac:dyDescent="0.25">
      <c r="A681" s="6" t="s">
        <v>0</v>
      </c>
      <c r="B681" s="6" t="s">
        <v>5</v>
      </c>
      <c r="C681" s="6" t="s">
        <v>713</v>
      </c>
      <c r="D681" s="6" t="s">
        <v>714</v>
      </c>
      <c r="E681" s="6" t="s">
        <v>209</v>
      </c>
      <c r="F681" s="6" t="s">
        <v>125</v>
      </c>
      <c r="G681" s="6">
        <v>110</v>
      </c>
      <c r="H681" s="6">
        <v>643</v>
      </c>
      <c r="I681" s="6">
        <v>106</v>
      </c>
      <c r="J681" s="6"/>
      <c r="K681" s="6">
        <v>124</v>
      </c>
      <c r="L681" s="6">
        <v>0</v>
      </c>
      <c r="M681" s="6" t="s">
        <v>22</v>
      </c>
      <c r="N681" s="6" t="s">
        <v>284</v>
      </c>
      <c r="O681" s="6" t="s">
        <v>288</v>
      </c>
      <c r="P681" s="6" t="s">
        <v>296</v>
      </c>
      <c r="Q681" s="6"/>
      <c r="R681" s="6"/>
    </row>
    <row r="682" spans="1:18" x14ac:dyDescent="0.25">
      <c r="A682" s="6" t="s">
        <v>0</v>
      </c>
      <c r="B682" s="6" t="s">
        <v>4</v>
      </c>
      <c r="C682" s="6" t="s">
        <v>696</v>
      </c>
      <c r="D682" s="6" t="s">
        <v>697</v>
      </c>
      <c r="E682" s="6" t="s">
        <v>97</v>
      </c>
      <c r="F682" s="6" t="s">
        <v>125</v>
      </c>
      <c r="G682" s="6">
        <v>43</v>
      </c>
      <c r="H682" s="6">
        <v>247</v>
      </c>
      <c r="I682" s="6">
        <v>41</v>
      </c>
      <c r="J682" s="6">
        <v>232</v>
      </c>
      <c r="K682" s="6">
        <v>41</v>
      </c>
      <c r="L682" s="6">
        <v>9</v>
      </c>
      <c r="M682" s="6" t="s">
        <v>21</v>
      </c>
      <c r="N682" s="6" t="s">
        <v>287</v>
      </c>
      <c r="O682" s="6" t="s">
        <v>285</v>
      </c>
      <c r="P682" s="6" t="s">
        <v>292</v>
      </c>
      <c r="Q682" s="6"/>
      <c r="R682" s="6"/>
    </row>
    <row r="683" spans="1:18" x14ac:dyDescent="0.25">
      <c r="A683" s="6" t="s">
        <v>0</v>
      </c>
      <c r="B683" s="6" t="s">
        <v>4</v>
      </c>
      <c r="C683" s="6" t="s">
        <v>696</v>
      </c>
      <c r="D683" s="6" t="s">
        <v>697</v>
      </c>
      <c r="E683" s="6" t="s">
        <v>97</v>
      </c>
      <c r="F683" s="6" t="s">
        <v>125</v>
      </c>
      <c r="G683" s="6">
        <v>43</v>
      </c>
      <c r="H683" s="6">
        <v>247</v>
      </c>
      <c r="I683" s="6">
        <v>41</v>
      </c>
      <c r="J683" s="6">
        <v>232</v>
      </c>
      <c r="K683" s="6">
        <v>41</v>
      </c>
      <c r="L683" s="6">
        <v>9</v>
      </c>
      <c r="M683" s="6" t="s">
        <v>22</v>
      </c>
      <c r="N683" s="6" t="s">
        <v>287</v>
      </c>
      <c r="O683" s="6" t="s">
        <v>285</v>
      </c>
      <c r="P683" s="6" t="s">
        <v>286</v>
      </c>
      <c r="Q683" s="6"/>
      <c r="R683" s="6"/>
    </row>
    <row r="684" spans="1:18" x14ac:dyDescent="0.25">
      <c r="A684" s="6" t="s">
        <v>0</v>
      </c>
      <c r="B684" s="6" t="s">
        <v>4</v>
      </c>
      <c r="C684" s="6" t="s">
        <v>696</v>
      </c>
      <c r="D684" s="6" t="s">
        <v>697</v>
      </c>
      <c r="E684" s="6" t="s">
        <v>97</v>
      </c>
      <c r="F684" s="6" t="s">
        <v>125</v>
      </c>
      <c r="G684" s="6">
        <v>43</v>
      </c>
      <c r="H684" s="6">
        <v>247</v>
      </c>
      <c r="I684" s="6">
        <v>41</v>
      </c>
      <c r="J684" s="6">
        <v>232</v>
      </c>
      <c r="K684" s="6">
        <v>41</v>
      </c>
      <c r="L684" s="6">
        <v>9</v>
      </c>
      <c r="M684" s="6" t="s">
        <v>21</v>
      </c>
      <c r="N684" s="6" t="s">
        <v>284</v>
      </c>
      <c r="O684" s="6" t="s">
        <v>285</v>
      </c>
      <c r="P684" s="6" t="s">
        <v>294</v>
      </c>
      <c r="Q684" s="6"/>
      <c r="R684" s="6"/>
    </row>
    <row r="685" spans="1:18" x14ac:dyDescent="0.25">
      <c r="A685" s="6" t="s">
        <v>0</v>
      </c>
      <c r="B685" s="6" t="s">
        <v>4</v>
      </c>
      <c r="C685" s="6" t="s">
        <v>696</v>
      </c>
      <c r="D685" s="6" t="s">
        <v>697</v>
      </c>
      <c r="E685" s="6" t="s">
        <v>97</v>
      </c>
      <c r="F685" s="6" t="s">
        <v>125</v>
      </c>
      <c r="G685" s="6">
        <v>43</v>
      </c>
      <c r="H685" s="6">
        <v>247</v>
      </c>
      <c r="I685" s="6">
        <v>41</v>
      </c>
      <c r="J685" s="6">
        <v>232</v>
      </c>
      <c r="K685" s="6">
        <v>41</v>
      </c>
      <c r="L685" s="6">
        <v>9</v>
      </c>
      <c r="M685" s="6" t="s">
        <v>22</v>
      </c>
      <c r="N685" s="6" t="s">
        <v>284</v>
      </c>
      <c r="O685" s="6" t="s">
        <v>285</v>
      </c>
      <c r="P685" s="6" t="s">
        <v>296</v>
      </c>
      <c r="Q685" s="6"/>
      <c r="R685" s="6"/>
    </row>
    <row r="686" spans="1:18" x14ac:dyDescent="0.25">
      <c r="A686" s="6" t="s">
        <v>0</v>
      </c>
      <c r="B686" s="6" t="s">
        <v>4</v>
      </c>
      <c r="C686" s="6" t="s">
        <v>696</v>
      </c>
      <c r="D686" s="6" t="s">
        <v>697</v>
      </c>
      <c r="E686" s="6" t="s">
        <v>97</v>
      </c>
      <c r="F686" s="6" t="s">
        <v>125</v>
      </c>
      <c r="G686" s="6">
        <v>43</v>
      </c>
      <c r="H686" s="6">
        <v>247</v>
      </c>
      <c r="I686" s="6">
        <v>41</v>
      </c>
      <c r="J686" s="6">
        <v>232</v>
      </c>
      <c r="K686" s="6">
        <v>41</v>
      </c>
      <c r="L686" s="6">
        <v>9</v>
      </c>
      <c r="M686" s="6" t="s">
        <v>21</v>
      </c>
      <c r="N686" s="6" t="s">
        <v>287</v>
      </c>
      <c r="O686" s="6" t="s">
        <v>288</v>
      </c>
      <c r="P686" s="6" t="s">
        <v>289</v>
      </c>
      <c r="Q686" s="6"/>
      <c r="R686" s="6"/>
    </row>
    <row r="687" spans="1:18" x14ac:dyDescent="0.25">
      <c r="A687" s="6" t="s">
        <v>0</v>
      </c>
      <c r="B687" s="6" t="s">
        <v>4</v>
      </c>
      <c r="C687" s="6" t="s">
        <v>696</v>
      </c>
      <c r="D687" s="6" t="s">
        <v>697</v>
      </c>
      <c r="E687" s="6" t="s">
        <v>97</v>
      </c>
      <c r="F687" s="6" t="s">
        <v>125</v>
      </c>
      <c r="G687" s="6">
        <v>43</v>
      </c>
      <c r="H687" s="6">
        <v>247</v>
      </c>
      <c r="I687" s="6">
        <v>41</v>
      </c>
      <c r="J687" s="6">
        <v>232</v>
      </c>
      <c r="K687" s="6">
        <v>41</v>
      </c>
      <c r="L687" s="6">
        <v>9</v>
      </c>
      <c r="M687" s="6" t="s">
        <v>22</v>
      </c>
      <c r="N687" s="6" t="s">
        <v>287</v>
      </c>
      <c r="O687" s="6" t="s">
        <v>288</v>
      </c>
      <c r="P687" s="6" t="s">
        <v>289</v>
      </c>
      <c r="Q687" s="6"/>
      <c r="R687" s="6"/>
    </row>
    <row r="688" spans="1:18" x14ac:dyDescent="0.25">
      <c r="A688" s="6" t="s">
        <v>0</v>
      </c>
      <c r="B688" s="6" t="s">
        <v>4</v>
      </c>
      <c r="C688" s="6" t="s">
        <v>696</v>
      </c>
      <c r="D688" s="6" t="s">
        <v>697</v>
      </c>
      <c r="E688" s="6" t="s">
        <v>97</v>
      </c>
      <c r="F688" s="6" t="s">
        <v>125</v>
      </c>
      <c r="G688" s="6">
        <v>43</v>
      </c>
      <c r="H688" s="6">
        <v>247</v>
      </c>
      <c r="I688" s="6">
        <v>41</v>
      </c>
      <c r="J688" s="6">
        <v>232</v>
      </c>
      <c r="K688" s="6">
        <v>41</v>
      </c>
      <c r="L688" s="6">
        <v>9</v>
      </c>
      <c r="M688" s="6" t="s">
        <v>21</v>
      </c>
      <c r="N688" s="6" t="s">
        <v>284</v>
      </c>
      <c r="O688" s="6" t="s">
        <v>288</v>
      </c>
      <c r="P688" s="6" t="s">
        <v>1</v>
      </c>
      <c r="Q688" s="6"/>
      <c r="R688" s="6"/>
    </row>
    <row r="689" spans="1:18" x14ac:dyDescent="0.25">
      <c r="A689" s="6" t="s">
        <v>0</v>
      </c>
      <c r="B689" s="6" t="s">
        <v>4</v>
      </c>
      <c r="C689" s="6" t="s">
        <v>696</v>
      </c>
      <c r="D689" s="6" t="s">
        <v>697</v>
      </c>
      <c r="E689" s="6" t="s">
        <v>97</v>
      </c>
      <c r="F689" s="6" t="s">
        <v>125</v>
      </c>
      <c r="G689" s="6">
        <v>43</v>
      </c>
      <c r="H689" s="6">
        <v>247</v>
      </c>
      <c r="I689" s="6">
        <v>41</v>
      </c>
      <c r="J689" s="6">
        <v>232</v>
      </c>
      <c r="K689" s="6">
        <v>41</v>
      </c>
      <c r="L689" s="6">
        <v>9</v>
      </c>
      <c r="M689" s="6" t="s">
        <v>22</v>
      </c>
      <c r="N689" s="6" t="s">
        <v>284</v>
      </c>
      <c r="O689" s="6" t="s">
        <v>288</v>
      </c>
      <c r="P689" s="6" t="s">
        <v>295</v>
      </c>
      <c r="Q689" s="6"/>
      <c r="R689" s="6"/>
    </row>
    <row r="690" spans="1:18" x14ac:dyDescent="0.25">
      <c r="A690" s="6" t="s">
        <v>0</v>
      </c>
      <c r="B690" s="6" t="s">
        <v>13</v>
      </c>
      <c r="C690" s="6" t="s">
        <v>239</v>
      </c>
      <c r="D690" s="6" t="s">
        <v>240</v>
      </c>
      <c r="E690" s="6" t="s">
        <v>97</v>
      </c>
      <c r="F690" s="6" t="s">
        <v>98</v>
      </c>
      <c r="G690" s="6">
        <v>15</v>
      </c>
      <c r="H690" s="6">
        <v>74</v>
      </c>
      <c r="I690" s="6">
        <v>12</v>
      </c>
      <c r="J690" s="6">
        <v>60</v>
      </c>
      <c r="K690" s="6">
        <v>16</v>
      </c>
      <c r="L690" s="6">
        <v>74</v>
      </c>
      <c r="M690" s="6" t="s">
        <v>21</v>
      </c>
      <c r="N690" s="6" t="s">
        <v>287</v>
      </c>
      <c r="O690" s="6" t="s">
        <v>285</v>
      </c>
      <c r="P690" s="6" t="s">
        <v>286</v>
      </c>
      <c r="Q690" s="6"/>
      <c r="R690" s="6"/>
    </row>
    <row r="691" spans="1:18" x14ac:dyDescent="0.25">
      <c r="A691" s="6" t="s">
        <v>0</v>
      </c>
      <c r="B691" s="6" t="s">
        <v>13</v>
      </c>
      <c r="C691" s="6" t="s">
        <v>239</v>
      </c>
      <c r="D691" s="6" t="s">
        <v>240</v>
      </c>
      <c r="E691" s="6" t="s">
        <v>97</v>
      </c>
      <c r="F691" s="6" t="s">
        <v>98</v>
      </c>
      <c r="G691" s="6">
        <v>15</v>
      </c>
      <c r="H691" s="6">
        <v>74</v>
      </c>
      <c r="I691" s="6">
        <v>12</v>
      </c>
      <c r="J691" s="6">
        <v>60</v>
      </c>
      <c r="K691" s="6">
        <v>16</v>
      </c>
      <c r="L691" s="6">
        <v>74</v>
      </c>
      <c r="M691" s="6" t="s">
        <v>22</v>
      </c>
      <c r="N691" s="6" t="s">
        <v>287</v>
      </c>
      <c r="O691" s="6" t="s">
        <v>285</v>
      </c>
      <c r="P691" s="6" t="s">
        <v>289</v>
      </c>
      <c r="Q691" s="6"/>
      <c r="R691" s="6"/>
    </row>
    <row r="692" spans="1:18" x14ac:dyDescent="0.25">
      <c r="A692" s="6" t="s">
        <v>0</v>
      </c>
      <c r="B692" s="6" t="s">
        <v>13</v>
      </c>
      <c r="C692" s="6" t="s">
        <v>239</v>
      </c>
      <c r="D692" s="6" t="s">
        <v>240</v>
      </c>
      <c r="E692" s="6" t="s">
        <v>97</v>
      </c>
      <c r="F692" s="6" t="s">
        <v>98</v>
      </c>
      <c r="G692" s="6">
        <v>15</v>
      </c>
      <c r="H692" s="6">
        <v>74</v>
      </c>
      <c r="I692" s="6">
        <v>12</v>
      </c>
      <c r="J692" s="6">
        <v>60</v>
      </c>
      <c r="K692" s="6">
        <v>16</v>
      </c>
      <c r="L692" s="6">
        <v>74</v>
      </c>
      <c r="M692" s="6" t="s">
        <v>21</v>
      </c>
      <c r="N692" s="6" t="s">
        <v>284</v>
      </c>
      <c r="O692" s="6" t="s">
        <v>285</v>
      </c>
      <c r="P692" s="6" t="s">
        <v>294</v>
      </c>
      <c r="Q692" s="6"/>
      <c r="R692" s="6"/>
    </row>
    <row r="693" spans="1:18" x14ac:dyDescent="0.25">
      <c r="A693" s="6" t="s">
        <v>0</v>
      </c>
      <c r="B693" s="6" t="s">
        <v>13</v>
      </c>
      <c r="C693" s="6" t="s">
        <v>239</v>
      </c>
      <c r="D693" s="6" t="s">
        <v>240</v>
      </c>
      <c r="E693" s="6" t="s">
        <v>97</v>
      </c>
      <c r="F693" s="6" t="s">
        <v>98</v>
      </c>
      <c r="G693" s="6">
        <v>15</v>
      </c>
      <c r="H693" s="6">
        <v>74</v>
      </c>
      <c r="I693" s="6">
        <v>12</v>
      </c>
      <c r="J693" s="6">
        <v>60</v>
      </c>
      <c r="K693" s="6">
        <v>16</v>
      </c>
      <c r="L693" s="6">
        <v>74</v>
      </c>
      <c r="M693" s="6" t="s">
        <v>22</v>
      </c>
      <c r="N693" s="6" t="s">
        <v>284</v>
      </c>
      <c r="O693" s="6" t="s">
        <v>285</v>
      </c>
      <c r="P693" s="6" t="s">
        <v>286</v>
      </c>
      <c r="Q693" s="6"/>
      <c r="R693" s="6"/>
    </row>
    <row r="694" spans="1:18" x14ac:dyDescent="0.25">
      <c r="A694" s="6" t="s">
        <v>0</v>
      </c>
      <c r="B694" s="6" t="s">
        <v>13</v>
      </c>
      <c r="C694" s="6" t="s">
        <v>239</v>
      </c>
      <c r="D694" s="6" t="s">
        <v>240</v>
      </c>
      <c r="E694" s="6" t="s">
        <v>97</v>
      </c>
      <c r="F694" s="6" t="s">
        <v>98</v>
      </c>
      <c r="G694" s="6">
        <v>15</v>
      </c>
      <c r="H694" s="6">
        <v>74</v>
      </c>
      <c r="I694" s="6">
        <v>12</v>
      </c>
      <c r="J694" s="6">
        <v>60</v>
      </c>
      <c r="K694" s="6">
        <v>16</v>
      </c>
      <c r="L694" s="6">
        <v>74</v>
      </c>
      <c r="M694" s="6" t="s">
        <v>21</v>
      </c>
      <c r="N694" s="6" t="s">
        <v>287</v>
      </c>
      <c r="O694" s="6" t="s">
        <v>288</v>
      </c>
      <c r="P694" s="6" t="s">
        <v>289</v>
      </c>
      <c r="Q694" s="6"/>
      <c r="R694" s="6"/>
    </row>
    <row r="695" spans="1:18" x14ac:dyDescent="0.25">
      <c r="A695" s="6" t="s">
        <v>0</v>
      </c>
      <c r="B695" s="6" t="s">
        <v>13</v>
      </c>
      <c r="C695" s="6" t="s">
        <v>239</v>
      </c>
      <c r="D695" s="6" t="s">
        <v>240</v>
      </c>
      <c r="E695" s="6" t="s">
        <v>97</v>
      </c>
      <c r="F695" s="6" t="s">
        <v>98</v>
      </c>
      <c r="G695" s="6">
        <v>15</v>
      </c>
      <c r="H695" s="6">
        <v>74</v>
      </c>
      <c r="I695" s="6">
        <v>12</v>
      </c>
      <c r="J695" s="6">
        <v>60</v>
      </c>
      <c r="K695" s="6">
        <v>16</v>
      </c>
      <c r="L695" s="6">
        <v>74</v>
      </c>
      <c r="M695" s="6" t="s">
        <v>22</v>
      </c>
      <c r="N695" s="6" t="s">
        <v>287</v>
      </c>
      <c r="O695" s="6" t="s">
        <v>288</v>
      </c>
      <c r="P695" s="6" t="s">
        <v>289</v>
      </c>
      <c r="Q695" s="6"/>
      <c r="R695" s="6"/>
    </row>
    <row r="696" spans="1:18" x14ac:dyDescent="0.25">
      <c r="A696" s="6" t="s">
        <v>0</v>
      </c>
      <c r="B696" s="6" t="s">
        <v>13</v>
      </c>
      <c r="C696" s="6" t="s">
        <v>239</v>
      </c>
      <c r="D696" s="6" t="s">
        <v>240</v>
      </c>
      <c r="E696" s="6" t="s">
        <v>97</v>
      </c>
      <c r="F696" s="6" t="s">
        <v>98</v>
      </c>
      <c r="G696" s="6">
        <v>15</v>
      </c>
      <c r="H696" s="6">
        <v>74</v>
      </c>
      <c r="I696" s="6">
        <v>12</v>
      </c>
      <c r="J696" s="6">
        <v>60</v>
      </c>
      <c r="K696" s="6">
        <v>16</v>
      </c>
      <c r="L696" s="6">
        <v>74</v>
      </c>
      <c r="M696" s="6" t="s">
        <v>21</v>
      </c>
      <c r="N696" s="6" t="s">
        <v>284</v>
      </c>
      <c r="O696" s="6" t="s">
        <v>288</v>
      </c>
      <c r="P696" s="6" t="s">
        <v>286</v>
      </c>
      <c r="Q696" s="6"/>
      <c r="R696" s="6"/>
    </row>
    <row r="697" spans="1:18" x14ac:dyDescent="0.25">
      <c r="A697" s="6" t="s">
        <v>0</v>
      </c>
      <c r="B697" s="6" t="s">
        <v>13</v>
      </c>
      <c r="C697" s="6" t="s">
        <v>239</v>
      </c>
      <c r="D697" s="6" t="s">
        <v>240</v>
      </c>
      <c r="E697" s="6" t="s">
        <v>97</v>
      </c>
      <c r="F697" s="6" t="s">
        <v>98</v>
      </c>
      <c r="G697" s="6">
        <v>15</v>
      </c>
      <c r="H697" s="6">
        <v>74</v>
      </c>
      <c r="I697" s="6">
        <v>12</v>
      </c>
      <c r="J697" s="6">
        <v>60</v>
      </c>
      <c r="K697" s="6">
        <v>16</v>
      </c>
      <c r="L697" s="6">
        <v>74</v>
      </c>
      <c r="M697" s="6" t="s">
        <v>22</v>
      </c>
      <c r="N697" s="6" t="s">
        <v>284</v>
      </c>
      <c r="O697" s="6" t="s">
        <v>288</v>
      </c>
      <c r="P697" s="6" t="s">
        <v>286</v>
      </c>
      <c r="Q697" s="6"/>
      <c r="R697" s="6"/>
    </row>
    <row r="698" spans="1:18" x14ac:dyDescent="0.25">
      <c r="A698" s="6" t="s">
        <v>0</v>
      </c>
      <c r="B698" s="6" t="s">
        <v>13</v>
      </c>
      <c r="C698" s="6" t="s">
        <v>173</v>
      </c>
      <c r="D698" s="6" t="s">
        <v>174</v>
      </c>
      <c r="E698" s="6" t="s">
        <v>97</v>
      </c>
      <c r="F698" s="6" t="s">
        <v>125</v>
      </c>
      <c r="G698" s="6">
        <v>74</v>
      </c>
      <c r="H698" s="6">
        <v>404</v>
      </c>
      <c r="I698" s="6">
        <v>60</v>
      </c>
      <c r="J698" s="6">
        <v>330</v>
      </c>
      <c r="K698" s="6">
        <v>74</v>
      </c>
      <c r="L698" s="6">
        <v>369</v>
      </c>
      <c r="M698" s="6" t="s">
        <v>21</v>
      </c>
      <c r="N698" s="6" t="s">
        <v>287</v>
      </c>
      <c r="O698" s="6" t="s">
        <v>285</v>
      </c>
      <c r="P698" s="6" t="s">
        <v>286</v>
      </c>
      <c r="Q698" s="6"/>
      <c r="R698" s="6"/>
    </row>
    <row r="699" spans="1:18" x14ac:dyDescent="0.25">
      <c r="A699" s="6" t="s">
        <v>0</v>
      </c>
      <c r="B699" s="6" t="s">
        <v>13</v>
      </c>
      <c r="C699" s="6" t="s">
        <v>173</v>
      </c>
      <c r="D699" s="6" t="s">
        <v>174</v>
      </c>
      <c r="E699" s="6" t="s">
        <v>97</v>
      </c>
      <c r="F699" s="6" t="s">
        <v>125</v>
      </c>
      <c r="G699" s="6">
        <v>74</v>
      </c>
      <c r="H699" s="6">
        <v>404</v>
      </c>
      <c r="I699" s="6">
        <v>60</v>
      </c>
      <c r="J699" s="6">
        <v>330</v>
      </c>
      <c r="K699" s="6">
        <v>74</v>
      </c>
      <c r="L699" s="6">
        <v>369</v>
      </c>
      <c r="M699" s="6" t="s">
        <v>22</v>
      </c>
      <c r="N699" s="6" t="s">
        <v>287</v>
      </c>
      <c r="O699" s="6" t="s">
        <v>285</v>
      </c>
      <c r="P699" s="6" t="s">
        <v>291</v>
      </c>
      <c r="Q699" s="6"/>
      <c r="R699" s="6"/>
    </row>
    <row r="700" spans="1:18" x14ac:dyDescent="0.25">
      <c r="A700" s="6" t="s">
        <v>0</v>
      </c>
      <c r="B700" s="6" t="s">
        <v>13</v>
      </c>
      <c r="C700" s="6" t="s">
        <v>173</v>
      </c>
      <c r="D700" s="6" t="s">
        <v>174</v>
      </c>
      <c r="E700" s="6" t="s">
        <v>97</v>
      </c>
      <c r="F700" s="6" t="s">
        <v>125</v>
      </c>
      <c r="G700" s="6">
        <v>74</v>
      </c>
      <c r="H700" s="6">
        <v>404</v>
      </c>
      <c r="I700" s="6">
        <v>60</v>
      </c>
      <c r="J700" s="6">
        <v>330</v>
      </c>
      <c r="K700" s="6">
        <v>74</v>
      </c>
      <c r="L700" s="6">
        <v>369</v>
      </c>
      <c r="M700" s="6" t="s">
        <v>21</v>
      </c>
      <c r="N700" s="6" t="s">
        <v>284</v>
      </c>
      <c r="O700" s="6" t="s">
        <v>285</v>
      </c>
      <c r="P700" s="6" t="s">
        <v>1</v>
      </c>
      <c r="Q700" s="6"/>
      <c r="R700" s="6"/>
    </row>
    <row r="701" spans="1:18" x14ac:dyDescent="0.25">
      <c r="A701" s="6" t="s">
        <v>0</v>
      </c>
      <c r="B701" s="6" t="s">
        <v>13</v>
      </c>
      <c r="C701" s="6" t="s">
        <v>173</v>
      </c>
      <c r="D701" s="6" t="s">
        <v>174</v>
      </c>
      <c r="E701" s="6" t="s">
        <v>97</v>
      </c>
      <c r="F701" s="6" t="s">
        <v>125</v>
      </c>
      <c r="G701" s="6">
        <v>74</v>
      </c>
      <c r="H701" s="6">
        <v>404</v>
      </c>
      <c r="I701" s="6">
        <v>60</v>
      </c>
      <c r="J701" s="6">
        <v>330</v>
      </c>
      <c r="K701" s="6">
        <v>74</v>
      </c>
      <c r="L701" s="6">
        <v>369</v>
      </c>
      <c r="M701" s="6" t="s">
        <v>22</v>
      </c>
      <c r="N701" s="6" t="s">
        <v>284</v>
      </c>
      <c r="O701" s="6" t="s">
        <v>285</v>
      </c>
      <c r="P701" s="6" t="s">
        <v>1</v>
      </c>
      <c r="Q701" s="6"/>
      <c r="R701" s="6"/>
    </row>
    <row r="702" spans="1:18" x14ac:dyDescent="0.25">
      <c r="A702" s="6" t="s">
        <v>0</v>
      </c>
      <c r="B702" s="6" t="s">
        <v>13</v>
      </c>
      <c r="C702" s="6" t="s">
        <v>173</v>
      </c>
      <c r="D702" s="6" t="s">
        <v>174</v>
      </c>
      <c r="E702" s="6" t="s">
        <v>97</v>
      </c>
      <c r="F702" s="6" t="s">
        <v>125</v>
      </c>
      <c r="G702" s="6">
        <v>74</v>
      </c>
      <c r="H702" s="6">
        <v>404</v>
      </c>
      <c r="I702" s="6">
        <v>60</v>
      </c>
      <c r="J702" s="6">
        <v>330</v>
      </c>
      <c r="K702" s="6">
        <v>74</v>
      </c>
      <c r="L702" s="6">
        <v>369</v>
      </c>
      <c r="M702" s="6" t="s">
        <v>21</v>
      </c>
      <c r="N702" s="6" t="s">
        <v>287</v>
      </c>
      <c r="O702" s="6" t="s">
        <v>288</v>
      </c>
      <c r="P702" s="6" t="s">
        <v>286</v>
      </c>
      <c r="Q702" s="6"/>
      <c r="R702" s="6"/>
    </row>
    <row r="703" spans="1:18" x14ac:dyDescent="0.25">
      <c r="A703" s="6" t="s">
        <v>0</v>
      </c>
      <c r="B703" s="6" t="s">
        <v>13</v>
      </c>
      <c r="C703" s="6" t="s">
        <v>173</v>
      </c>
      <c r="D703" s="6" t="s">
        <v>174</v>
      </c>
      <c r="E703" s="6" t="s">
        <v>97</v>
      </c>
      <c r="F703" s="6" t="s">
        <v>125</v>
      </c>
      <c r="G703" s="6">
        <v>74</v>
      </c>
      <c r="H703" s="6">
        <v>404</v>
      </c>
      <c r="I703" s="6">
        <v>60</v>
      </c>
      <c r="J703" s="6">
        <v>330</v>
      </c>
      <c r="K703" s="6">
        <v>74</v>
      </c>
      <c r="L703" s="6">
        <v>369</v>
      </c>
      <c r="M703" s="6" t="s">
        <v>22</v>
      </c>
      <c r="N703" s="6" t="s">
        <v>287</v>
      </c>
      <c r="O703" s="6" t="s">
        <v>288</v>
      </c>
      <c r="P703" s="6" t="s">
        <v>291</v>
      </c>
      <c r="Q703" s="6"/>
      <c r="R703" s="6"/>
    </row>
    <row r="704" spans="1:18" x14ac:dyDescent="0.25">
      <c r="A704" s="6" t="s">
        <v>0</v>
      </c>
      <c r="B704" s="6" t="s">
        <v>13</v>
      </c>
      <c r="C704" s="6" t="s">
        <v>173</v>
      </c>
      <c r="D704" s="6" t="s">
        <v>174</v>
      </c>
      <c r="E704" s="6" t="s">
        <v>97</v>
      </c>
      <c r="F704" s="6" t="s">
        <v>125</v>
      </c>
      <c r="G704" s="6">
        <v>74</v>
      </c>
      <c r="H704" s="6">
        <v>404</v>
      </c>
      <c r="I704" s="6">
        <v>60</v>
      </c>
      <c r="J704" s="6">
        <v>330</v>
      </c>
      <c r="K704" s="6">
        <v>74</v>
      </c>
      <c r="L704" s="6">
        <v>369</v>
      </c>
      <c r="M704" s="6" t="s">
        <v>21</v>
      </c>
      <c r="N704" s="6" t="s">
        <v>284</v>
      </c>
      <c r="O704" s="6" t="s">
        <v>288</v>
      </c>
      <c r="P704" s="6" t="s">
        <v>296</v>
      </c>
      <c r="Q704" s="6"/>
      <c r="R704" s="6"/>
    </row>
    <row r="705" spans="1:18" x14ac:dyDescent="0.25">
      <c r="A705" s="6" t="s">
        <v>0</v>
      </c>
      <c r="B705" s="6" t="s">
        <v>13</v>
      </c>
      <c r="C705" s="6" t="s">
        <v>173</v>
      </c>
      <c r="D705" s="6" t="s">
        <v>174</v>
      </c>
      <c r="E705" s="6" t="s">
        <v>97</v>
      </c>
      <c r="F705" s="6" t="s">
        <v>125</v>
      </c>
      <c r="G705" s="6">
        <v>74</v>
      </c>
      <c r="H705" s="6">
        <v>404</v>
      </c>
      <c r="I705" s="6">
        <v>60</v>
      </c>
      <c r="J705" s="6">
        <v>330</v>
      </c>
      <c r="K705" s="6">
        <v>74</v>
      </c>
      <c r="L705" s="6">
        <v>369</v>
      </c>
      <c r="M705" s="6" t="s">
        <v>22</v>
      </c>
      <c r="N705" s="6" t="s">
        <v>284</v>
      </c>
      <c r="O705" s="6" t="s">
        <v>288</v>
      </c>
      <c r="P705" s="6" t="s">
        <v>286</v>
      </c>
      <c r="Q705" s="6"/>
      <c r="R705" s="6"/>
    </row>
    <row r="706" spans="1:18" x14ac:dyDescent="0.25">
      <c r="A706" s="6" t="s">
        <v>0</v>
      </c>
      <c r="B706" s="6" t="s">
        <v>13</v>
      </c>
      <c r="C706" s="6" t="s">
        <v>175</v>
      </c>
      <c r="D706" s="6" t="s">
        <v>176</v>
      </c>
      <c r="E706" s="6" t="s">
        <v>97</v>
      </c>
      <c r="F706" s="6" t="s">
        <v>125</v>
      </c>
      <c r="G706" s="6">
        <v>35</v>
      </c>
      <c r="H706" s="6">
        <v>215</v>
      </c>
      <c r="I706" s="6">
        <v>35</v>
      </c>
      <c r="J706" s="6">
        <v>211</v>
      </c>
      <c r="K706" s="6">
        <v>35</v>
      </c>
      <c r="L706" s="6">
        <v>212</v>
      </c>
      <c r="M706" s="6" t="s">
        <v>21</v>
      </c>
      <c r="N706" s="6" t="s">
        <v>287</v>
      </c>
      <c r="O706" s="6" t="s">
        <v>285</v>
      </c>
      <c r="P706" s="6" t="s">
        <v>292</v>
      </c>
      <c r="Q706" s="6"/>
      <c r="R706" s="6"/>
    </row>
    <row r="707" spans="1:18" x14ac:dyDescent="0.25">
      <c r="A707" s="6" t="s">
        <v>0</v>
      </c>
      <c r="B707" s="6" t="s">
        <v>13</v>
      </c>
      <c r="C707" s="6" t="s">
        <v>175</v>
      </c>
      <c r="D707" s="6" t="s">
        <v>176</v>
      </c>
      <c r="E707" s="6" t="s">
        <v>97</v>
      </c>
      <c r="F707" s="6" t="s">
        <v>125</v>
      </c>
      <c r="G707" s="6">
        <v>35</v>
      </c>
      <c r="H707" s="6">
        <v>215</v>
      </c>
      <c r="I707" s="6">
        <v>35</v>
      </c>
      <c r="J707" s="6">
        <v>211</v>
      </c>
      <c r="K707" s="6">
        <v>35</v>
      </c>
      <c r="L707" s="6">
        <v>212</v>
      </c>
      <c r="M707" s="6" t="s">
        <v>22</v>
      </c>
      <c r="N707" s="6" t="s">
        <v>287</v>
      </c>
      <c r="O707" s="6" t="s">
        <v>285</v>
      </c>
      <c r="P707" s="6" t="s">
        <v>291</v>
      </c>
      <c r="Q707" s="6"/>
      <c r="R707" s="6"/>
    </row>
    <row r="708" spans="1:18" x14ac:dyDescent="0.25">
      <c r="A708" s="6" t="s">
        <v>0</v>
      </c>
      <c r="B708" s="6" t="s">
        <v>13</v>
      </c>
      <c r="C708" s="6" t="s">
        <v>175</v>
      </c>
      <c r="D708" s="6" t="s">
        <v>176</v>
      </c>
      <c r="E708" s="6" t="s">
        <v>97</v>
      </c>
      <c r="F708" s="6" t="s">
        <v>125</v>
      </c>
      <c r="G708" s="6">
        <v>35</v>
      </c>
      <c r="H708" s="6">
        <v>215</v>
      </c>
      <c r="I708" s="6">
        <v>35</v>
      </c>
      <c r="J708" s="6">
        <v>211</v>
      </c>
      <c r="K708" s="6">
        <v>35</v>
      </c>
      <c r="L708" s="6">
        <v>212</v>
      </c>
      <c r="M708" s="6" t="s">
        <v>21</v>
      </c>
      <c r="N708" s="6" t="s">
        <v>284</v>
      </c>
      <c r="O708" s="6" t="s">
        <v>285</v>
      </c>
      <c r="P708" s="6" t="s">
        <v>286</v>
      </c>
      <c r="Q708" s="6"/>
      <c r="R708" s="6"/>
    </row>
    <row r="709" spans="1:18" x14ac:dyDescent="0.25">
      <c r="A709" s="6" t="s">
        <v>0</v>
      </c>
      <c r="B709" s="6" t="s">
        <v>13</v>
      </c>
      <c r="C709" s="6" t="s">
        <v>175</v>
      </c>
      <c r="D709" s="6" t="s">
        <v>176</v>
      </c>
      <c r="E709" s="6" t="s">
        <v>97</v>
      </c>
      <c r="F709" s="6" t="s">
        <v>125</v>
      </c>
      <c r="G709" s="6">
        <v>35</v>
      </c>
      <c r="H709" s="6">
        <v>215</v>
      </c>
      <c r="I709" s="6">
        <v>35</v>
      </c>
      <c r="J709" s="6">
        <v>211</v>
      </c>
      <c r="K709" s="6">
        <v>35</v>
      </c>
      <c r="L709" s="6">
        <v>212</v>
      </c>
      <c r="M709" s="6" t="s">
        <v>22</v>
      </c>
      <c r="N709" s="6" t="s">
        <v>284</v>
      </c>
      <c r="O709" s="6" t="s">
        <v>285</v>
      </c>
      <c r="P709" s="6" t="s">
        <v>286</v>
      </c>
      <c r="Q709" s="6"/>
      <c r="R709" s="6"/>
    </row>
    <row r="710" spans="1:18" x14ac:dyDescent="0.25">
      <c r="A710" s="6" t="s">
        <v>0</v>
      </c>
      <c r="B710" s="6" t="s">
        <v>13</v>
      </c>
      <c r="C710" s="6" t="s">
        <v>175</v>
      </c>
      <c r="D710" s="6" t="s">
        <v>176</v>
      </c>
      <c r="E710" s="6" t="s">
        <v>97</v>
      </c>
      <c r="F710" s="6" t="s">
        <v>125</v>
      </c>
      <c r="G710" s="6">
        <v>35</v>
      </c>
      <c r="H710" s="6">
        <v>215</v>
      </c>
      <c r="I710" s="6">
        <v>35</v>
      </c>
      <c r="J710" s="6">
        <v>211</v>
      </c>
      <c r="K710" s="6">
        <v>35</v>
      </c>
      <c r="L710" s="6">
        <v>212</v>
      </c>
      <c r="M710" s="6" t="s">
        <v>21</v>
      </c>
      <c r="N710" s="6" t="s">
        <v>287</v>
      </c>
      <c r="O710" s="6" t="s">
        <v>288</v>
      </c>
      <c r="P710" s="6" t="s">
        <v>289</v>
      </c>
      <c r="Q710" s="6"/>
      <c r="R710" s="6"/>
    </row>
    <row r="711" spans="1:18" x14ac:dyDescent="0.25">
      <c r="A711" s="6" t="s">
        <v>0</v>
      </c>
      <c r="B711" s="6" t="s">
        <v>13</v>
      </c>
      <c r="C711" s="6" t="s">
        <v>175</v>
      </c>
      <c r="D711" s="6" t="s">
        <v>176</v>
      </c>
      <c r="E711" s="6" t="s">
        <v>97</v>
      </c>
      <c r="F711" s="6" t="s">
        <v>125</v>
      </c>
      <c r="G711" s="6">
        <v>35</v>
      </c>
      <c r="H711" s="6">
        <v>215</v>
      </c>
      <c r="I711" s="6">
        <v>35</v>
      </c>
      <c r="J711" s="6">
        <v>211</v>
      </c>
      <c r="K711" s="6">
        <v>35</v>
      </c>
      <c r="L711" s="6">
        <v>212</v>
      </c>
      <c r="M711" s="6" t="s">
        <v>22</v>
      </c>
      <c r="N711" s="6" t="s">
        <v>287</v>
      </c>
      <c r="O711" s="6" t="s">
        <v>288</v>
      </c>
      <c r="P711" s="6" t="s">
        <v>289</v>
      </c>
      <c r="Q711" s="6"/>
      <c r="R711" s="6"/>
    </row>
    <row r="712" spans="1:18" x14ac:dyDescent="0.25">
      <c r="A712" s="6" t="s">
        <v>0</v>
      </c>
      <c r="B712" s="6" t="s">
        <v>13</v>
      </c>
      <c r="C712" s="6" t="s">
        <v>175</v>
      </c>
      <c r="D712" s="6" t="s">
        <v>176</v>
      </c>
      <c r="E712" s="6" t="s">
        <v>97</v>
      </c>
      <c r="F712" s="6" t="s">
        <v>125</v>
      </c>
      <c r="G712" s="6">
        <v>35</v>
      </c>
      <c r="H712" s="6">
        <v>215</v>
      </c>
      <c r="I712" s="6">
        <v>35</v>
      </c>
      <c r="J712" s="6">
        <v>211</v>
      </c>
      <c r="K712" s="6">
        <v>35</v>
      </c>
      <c r="L712" s="6">
        <v>212</v>
      </c>
      <c r="M712" s="6" t="s">
        <v>21</v>
      </c>
      <c r="N712" s="6" t="s">
        <v>284</v>
      </c>
      <c r="O712" s="6" t="s">
        <v>288</v>
      </c>
      <c r="P712" s="6" t="s">
        <v>286</v>
      </c>
      <c r="Q712" s="6"/>
      <c r="R712" s="6"/>
    </row>
    <row r="713" spans="1:18" x14ac:dyDescent="0.25">
      <c r="A713" s="6" t="s">
        <v>0</v>
      </c>
      <c r="B713" s="6" t="s">
        <v>13</v>
      </c>
      <c r="C713" s="6" t="s">
        <v>175</v>
      </c>
      <c r="D713" s="6" t="s">
        <v>176</v>
      </c>
      <c r="E713" s="6" t="s">
        <v>97</v>
      </c>
      <c r="F713" s="6" t="s">
        <v>125</v>
      </c>
      <c r="G713" s="6">
        <v>35</v>
      </c>
      <c r="H713" s="6">
        <v>215</v>
      </c>
      <c r="I713" s="6">
        <v>35</v>
      </c>
      <c r="J713" s="6">
        <v>211</v>
      </c>
      <c r="K713" s="6">
        <v>35</v>
      </c>
      <c r="L713" s="6">
        <v>212</v>
      </c>
      <c r="M713" s="6" t="s">
        <v>22</v>
      </c>
      <c r="N713" s="6" t="s">
        <v>284</v>
      </c>
      <c r="O713" s="6" t="s">
        <v>288</v>
      </c>
      <c r="P713" s="6" t="s">
        <v>286</v>
      </c>
      <c r="Q713" s="6"/>
      <c r="R713" s="6"/>
    </row>
    <row r="714" spans="1:18" x14ac:dyDescent="0.25">
      <c r="A714" s="6" t="s">
        <v>0</v>
      </c>
      <c r="B714" s="6" t="s">
        <v>13</v>
      </c>
      <c r="C714" s="6" t="s">
        <v>241</v>
      </c>
      <c r="D714" s="6" t="s">
        <v>242</v>
      </c>
      <c r="E714" s="6" t="s">
        <v>97</v>
      </c>
      <c r="F714" s="6" t="s">
        <v>98</v>
      </c>
      <c r="G714" s="6">
        <v>65</v>
      </c>
      <c r="H714" s="6">
        <v>347</v>
      </c>
      <c r="I714" s="6">
        <v>65</v>
      </c>
      <c r="J714" s="6">
        <v>347</v>
      </c>
      <c r="K714" s="6">
        <v>65</v>
      </c>
      <c r="L714" s="6">
        <v>347</v>
      </c>
      <c r="M714" s="6" t="s">
        <v>21</v>
      </c>
      <c r="N714" s="6" t="s">
        <v>287</v>
      </c>
      <c r="O714" s="6" t="s">
        <v>285</v>
      </c>
      <c r="P714" s="6" t="s">
        <v>286</v>
      </c>
      <c r="Q714" s="6"/>
      <c r="R714" s="6"/>
    </row>
    <row r="715" spans="1:18" x14ac:dyDescent="0.25">
      <c r="A715" s="6" t="s">
        <v>0</v>
      </c>
      <c r="B715" s="6" t="s">
        <v>13</v>
      </c>
      <c r="C715" s="6" t="s">
        <v>241</v>
      </c>
      <c r="D715" s="6" t="s">
        <v>242</v>
      </c>
      <c r="E715" s="6" t="s">
        <v>97</v>
      </c>
      <c r="F715" s="6" t="s">
        <v>98</v>
      </c>
      <c r="G715" s="6">
        <v>65</v>
      </c>
      <c r="H715" s="6">
        <v>347</v>
      </c>
      <c r="I715" s="6">
        <v>65</v>
      </c>
      <c r="J715" s="6">
        <v>347</v>
      </c>
      <c r="K715" s="6">
        <v>65</v>
      </c>
      <c r="L715" s="6">
        <v>347</v>
      </c>
      <c r="M715" s="6" t="s">
        <v>22</v>
      </c>
      <c r="N715" s="6" t="s">
        <v>287</v>
      </c>
      <c r="O715" s="6" t="s">
        <v>285</v>
      </c>
      <c r="P715" s="6" t="s">
        <v>286</v>
      </c>
      <c r="Q715" s="6"/>
      <c r="R715" s="6"/>
    </row>
    <row r="716" spans="1:18" x14ac:dyDescent="0.25">
      <c r="A716" s="6" t="s">
        <v>0</v>
      </c>
      <c r="B716" s="6" t="s">
        <v>13</v>
      </c>
      <c r="C716" s="6" t="s">
        <v>241</v>
      </c>
      <c r="D716" s="6" t="s">
        <v>242</v>
      </c>
      <c r="E716" s="6" t="s">
        <v>97</v>
      </c>
      <c r="F716" s="6" t="s">
        <v>98</v>
      </c>
      <c r="G716" s="6">
        <v>65</v>
      </c>
      <c r="H716" s="6">
        <v>347</v>
      </c>
      <c r="I716" s="6">
        <v>65</v>
      </c>
      <c r="J716" s="6">
        <v>347</v>
      </c>
      <c r="K716" s="6">
        <v>65</v>
      </c>
      <c r="L716" s="6">
        <v>347</v>
      </c>
      <c r="M716" s="6" t="s">
        <v>21</v>
      </c>
      <c r="N716" s="6" t="s">
        <v>284</v>
      </c>
      <c r="O716" s="6" t="s">
        <v>285</v>
      </c>
      <c r="P716" s="6" t="s">
        <v>296</v>
      </c>
      <c r="Q716" s="6"/>
      <c r="R716" s="6"/>
    </row>
    <row r="717" spans="1:18" x14ac:dyDescent="0.25">
      <c r="A717" s="6" t="s">
        <v>0</v>
      </c>
      <c r="B717" s="6" t="s">
        <v>13</v>
      </c>
      <c r="C717" s="6" t="s">
        <v>241</v>
      </c>
      <c r="D717" s="6" t="s">
        <v>242</v>
      </c>
      <c r="E717" s="6" t="s">
        <v>97</v>
      </c>
      <c r="F717" s="6" t="s">
        <v>98</v>
      </c>
      <c r="G717" s="6">
        <v>65</v>
      </c>
      <c r="H717" s="6">
        <v>347</v>
      </c>
      <c r="I717" s="6">
        <v>65</v>
      </c>
      <c r="J717" s="6">
        <v>347</v>
      </c>
      <c r="K717" s="6">
        <v>65</v>
      </c>
      <c r="L717" s="6">
        <v>347</v>
      </c>
      <c r="M717" s="6" t="s">
        <v>22</v>
      </c>
      <c r="N717" s="6" t="s">
        <v>284</v>
      </c>
      <c r="O717" s="6" t="s">
        <v>285</v>
      </c>
      <c r="P717" s="6" t="s">
        <v>291</v>
      </c>
      <c r="Q717" s="6"/>
      <c r="R717" s="6"/>
    </row>
    <row r="718" spans="1:18" x14ac:dyDescent="0.25">
      <c r="A718" s="6" t="s">
        <v>0</v>
      </c>
      <c r="B718" s="6" t="s">
        <v>13</v>
      </c>
      <c r="C718" s="6" t="s">
        <v>241</v>
      </c>
      <c r="D718" s="6" t="s">
        <v>242</v>
      </c>
      <c r="E718" s="6" t="s">
        <v>97</v>
      </c>
      <c r="F718" s="6" t="s">
        <v>98</v>
      </c>
      <c r="G718" s="6">
        <v>65</v>
      </c>
      <c r="H718" s="6">
        <v>347</v>
      </c>
      <c r="I718" s="6">
        <v>65</v>
      </c>
      <c r="J718" s="6">
        <v>347</v>
      </c>
      <c r="K718" s="6">
        <v>65</v>
      </c>
      <c r="L718" s="6">
        <v>347</v>
      </c>
      <c r="M718" s="6" t="s">
        <v>21</v>
      </c>
      <c r="N718" s="6" t="s">
        <v>287</v>
      </c>
      <c r="O718" s="6" t="s">
        <v>288</v>
      </c>
      <c r="P718" s="6" t="s">
        <v>289</v>
      </c>
      <c r="Q718" s="6"/>
      <c r="R718" s="6"/>
    </row>
    <row r="719" spans="1:18" x14ac:dyDescent="0.25">
      <c r="A719" s="6" t="s">
        <v>0</v>
      </c>
      <c r="B719" s="6" t="s">
        <v>13</v>
      </c>
      <c r="C719" s="6" t="s">
        <v>241</v>
      </c>
      <c r="D719" s="6" t="s">
        <v>242</v>
      </c>
      <c r="E719" s="6" t="s">
        <v>97</v>
      </c>
      <c r="F719" s="6" t="s">
        <v>98</v>
      </c>
      <c r="G719" s="6">
        <v>65</v>
      </c>
      <c r="H719" s="6">
        <v>347</v>
      </c>
      <c r="I719" s="6">
        <v>65</v>
      </c>
      <c r="J719" s="6">
        <v>347</v>
      </c>
      <c r="K719" s="6">
        <v>65</v>
      </c>
      <c r="L719" s="6">
        <v>347</v>
      </c>
      <c r="M719" s="6" t="s">
        <v>22</v>
      </c>
      <c r="N719" s="6" t="s">
        <v>287</v>
      </c>
      <c r="O719" s="6" t="s">
        <v>288</v>
      </c>
      <c r="P719" s="6" t="s">
        <v>289</v>
      </c>
      <c r="Q719" s="6"/>
      <c r="R719" s="6"/>
    </row>
    <row r="720" spans="1:18" x14ac:dyDescent="0.25">
      <c r="A720" s="6" t="s">
        <v>0</v>
      </c>
      <c r="B720" s="6" t="s">
        <v>13</v>
      </c>
      <c r="C720" s="6" t="s">
        <v>241</v>
      </c>
      <c r="D720" s="6" t="s">
        <v>242</v>
      </c>
      <c r="E720" s="6" t="s">
        <v>97</v>
      </c>
      <c r="F720" s="6" t="s">
        <v>98</v>
      </c>
      <c r="G720" s="6">
        <v>65</v>
      </c>
      <c r="H720" s="6">
        <v>347</v>
      </c>
      <c r="I720" s="6">
        <v>65</v>
      </c>
      <c r="J720" s="6">
        <v>347</v>
      </c>
      <c r="K720" s="6">
        <v>65</v>
      </c>
      <c r="L720" s="6">
        <v>347</v>
      </c>
      <c r="M720" s="6" t="s">
        <v>21</v>
      </c>
      <c r="N720" s="6" t="s">
        <v>284</v>
      </c>
      <c r="O720" s="6" t="s">
        <v>288</v>
      </c>
      <c r="P720" s="6" t="s">
        <v>295</v>
      </c>
      <c r="Q720" s="6"/>
      <c r="R720" s="6"/>
    </row>
    <row r="721" spans="1:18" x14ac:dyDescent="0.25">
      <c r="A721" s="6" t="s">
        <v>0</v>
      </c>
      <c r="B721" s="6" t="s">
        <v>13</v>
      </c>
      <c r="C721" s="6" t="s">
        <v>241</v>
      </c>
      <c r="D721" s="6" t="s">
        <v>242</v>
      </c>
      <c r="E721" s="6" t="s">
        <v>97</v>
      </c>
      <c r="F721" s="6" t="s">
        <v>98</v>
      </c>
      <c r="G721" s="6">
        <v>65</v>
      </c>
      <c r="H721" s="6">
        <v>347</v>
      </c>
      <c r="I721" s="6">
        <v>65</v>
      </c>
      <c r="J721" s="6">
        <v>347</v>
      </c>
      <c r="K721" s="6">
        <v>65</v>
      </c>
      <c r="L721" s="6">
        <v>347</v>
      </c>
      <c r="M721" s="6" t="s">
        <v>22</v>
      </c>
      <c r="N721" s="6" t="s">
        <v>284</v>
      </c>
      <c r="O721" s="6" t="s">
        <v>288</v>
      </c>
      <c r="P721" s="6" t="s">
        <v>286</v>
      </c>
      <c r="Q721" s="6"/>
      <c r="R721" s="6"/>
    </row>
    <row r="722" spans="1:18" x14ac:dyDescent="0.25">
      <c r="A722" s="6" t="s">
        <v>0</v>
      </c>
      <c r="B722" s="6" t="s">
        <v>13</v>
      </c>
      <c r="C722" s="6" t="s">
        <v>243</v>
      </c>
      <c r="D722" s="6" t="s">
        <v>244</v>
      </c>
      <c r="E722" s="6" t="s">
        <v>97</v>
      </c>
      <c r="F722" s="6" t="s">
        <v>98</v>
      </c>
      <c r="G722" s="6">
        <v>67</v>
      </c>
      <c r="H722" s="6">
        <v>350</v>
      </c>
      <c r="I722" s="6">
        <v>67</v>
      </c>
      <c r="J722" s="6">
        <v>350</v>
      </c>
      <c r="K722" s="6">
        <v>67</v>
      </c>
      <c r="L722" s="6">
        <v>350</v>
      </c>
      <c r="M722" s="6" t="s">
        <v>21</v>
      </c>
      <c r="N722" s="6" t="s">
        <v>287</v>
      </c>
      <c r="O722" s="6" t="s">
        <v>285</v>
      </c>
      <c r="P722" s="6" t="s">
        <v>292</v>
      </c>
      <c r="Q722" s="6"/>
      <c r="R722" s="6"/>
    </row>
    <row r="723" spans="1:18" x14ac:dyDescent="0.25">
      <c r="A723" s="6" t="s">
        <v>0</v>
      </c>
      <c r="B723" s="6" t="s">
        <v>13</v>
      </c>
      <c r="C723" s="6" t="s">
        <v>243</v>
      </c>
      <c r="D723" s="6" t="s">
        <v>244</v>
      </c>
      <c r="E723" s="6" t="s">
        <v>97</v>
      </c>
      <c r="F723" s="6" t="s">
        <v>98</v>
      </c>
      <c r="G723" s="6">
        <v>67</v>
      </c>
      <c r="H723" s="6">
        <v>350</v>
      </c>
      <c r="I723" s="6">
        <v>67</v>
      </c>
      <c r="J723" s="6">
        <v>350</v>
      </c>
      <c r="K723" s="6">
        <v>67</v>
      </c>
      <c r="L723" s="6">
        <v>350</v>
      </c>
      <c r="M723" s="6" t="s">
        <v>22</v>
      </c>
      <c r="N723" s="6" t="s">
        <v>287</v>
      </c>
      <c r="O723" s="6" t="s">
        <v>285</v>
      </c>
      <c r="P723" s="6" t="s">
        <v>295</v>
      </c>
      <c r="Q723" s="6"/>
      <c r="R723" s="6"/>
    </row>
    <row r="724" spans="1:18" x14ac:dyDescent="0.25">
      <c r="A724" s="6" t="s">
        <v>0</v>
      </c>
      <c r="B724" s="6" t="s">
        <v>13</v>
      </c>
      <c r="C724" s="6" t="s">
        <v>243</v>
      </c>
      <c r="D724" s="6" t="s">
        <v>244</v>
      </c>
      <c r="E724" s="6" t="s">
        <v>97</v>
      </c>
      <c r="F724" s="6" t="s">
        <v>98</v>
      </c>
      <c r="G724" s="6">
        <v>67</v>
      </c>
      <c r="H724" s="6">
        <v>350</v>
      </c>
      <c r="I724" s="6">
        <v>67</v>
      </c>
      <c r="J724" s="6">
        <v>350</v>
      </c>
      <c r="K724" s="6">
        <v>67</v>
      </c>
      <c r="L724" s="6">
        <v>350</v>
      </c>
      <c r="M724" s="6" t="s">
        <v>21</v>
      </c>
      <c r="N724" s="6" t="s">
        <v>284</v>
      </c>
      <c r="O724" s="6" t="s">
        <v>285</v>
      </c>
      <c r="P724" s="6" t="s">
        <v>296</v>
      </c>
      <c r="Q724" s="6"/>
      <c r="R724" s="6"/>
    </row>
    <row r="725" spans="1:18" x14ac:dyDescent="0.25">
      <c r="A725" s="6" t="s">
        <v>0</v>
      </c>
      <c r="B725" s="6" t="s">
        <v>13</v>
      </c>
      <c r="C725" s="6" t="s">
        <v>243</v>
      </c>
      <c r="D725" s="6" t="s">
        <v>244</v>
      </c>
      <c r="E725" s="6" t="s">
        <v>97</v>
      </c>
      <c r="F725" s="6" t="s">
        <v>98</v>
      </c>
      <c r="G725" s="6">
        <v>67</v>
      </c>
      <c r="H725" s="6">
        <v>350</v>
      </c>
      <c r="I725" s="6">
        <v>67</v>
      </c>
      <c r="J725" s="6">
        <v>350</v>
      </c>
      <c r="K725" s="6">
        <v>67</v>
      </c>
      <c r="L725" s="6">
        <v>350</v>
      </c>
      <c r="M725" s="6" t="s">
        <v>22</v>
      </c>
      <c r="N725" s="6" t="s">
        <v>284</v>
      </c>
      <c r="O725" s="6" t="s">
        <v>285</v>
      </c>
      <c r="P725" s="6" t="s">
        <v>291</v>
      </c>
      <c r="Q725" s="6"/>
      <c r="R725" s="6"/>
    </row>
    <row r="726" spans="1:18" x14ac:dyDescent="0.25">
      <c r="A726" s="6" t="s">
        <v>0</v>
      </c>
      <c r="B726" s="6" t="s">
        <v>13</v>
      </c>
      <c r="C726" s="6" t="s">
        <v>243</v>
      </c>
      <c r="D726" s="6" t="s">
        <v>244</v>
      </c>
      <c r="E726" s="6" t="s">
        <v>97</v>
      </c>
      <c r="F726" s="6" t="s">
        <v>98</v>
      </c>
      <c r="G726" s="6">
        <v>67</v>
      </c>
      <c r="H726" s="6">
        <v>350</v>
      </c>
      <c r="I726" s="6">
        <v>67</v>
      </c>
      <c r="J726" s="6">
        <v>350</v>
      </c>
      <c r="K726" s="6">
        <v>67</v>
      </c>
      <c r="L726" s="6">
        <v>350</v>
      </c>
      <c r="M726" s="6" t="s">
        <v>21</v>
      </c>
      <c r="N726" s="6" t="s">
        <v>287</v>
      </c>
      <c r="O726" s="6" t="s">
        <v>288</v>
      </c>
      <c r="P726" s="6" t="s">
        <v>289</v>
      </c>
      <c r="Q726" s="6"/>
      <c r="R726" s="6"/>
    </row>
    <row r="727" spans="1:18" x14ac:dyDescent="0.25">
      <c r="A727" s="6" t="s">
        <v>0</v>
      </c>
      <c r="B727" s="6" t="s">
        <v>13</v>
      </c>
      <c r="C727" s="6" t="s">
        <v>243</v>
      </c>
      <c r="D727" s="6" t="s">
        <v>244</v>
      </c>
      <c r="E727" s="6" t="s">
        <v>97</v>
      </c>
      <c r="F727" s="6" t="s">
        <v>98</v>
      </c>
      <c r="G727" s="6">
        <v>67</v>
      </c>
      <c r="H727" s="6">
        <v>350</v>
      </c>
      <c r="I727" s="6">
        <v>67</v>
      </c>
      <c r="J727" s="6">
        <v>350</v>
      </c>
      <c r="K727" s="6">
        <v>67</v>
      </c>
      <c r="L727" s="6">
        <v>350</v>
      </c>
      <c r="M727" s="6" t="s">
        <v>22</v>
      </c>
      <c r="N727" s="6" t="s">
        <v>287</v>
      </c>
      <c r="O727" s="6" t="s">
        <v>288</v>
      </c>
      <c r="P727" s="6" t="s">
        <v>289</v>
      </c>
      <c r="Q727" s="6"/>
      <c r="R727" s="6"/>
    </row>
    <row r="728" spans="1:18" x14ac:dyDescent="0.25">
      <c r="A728" s="6" t="s">
        <v>0</v>
      </c>
      <c r="B728" s="6" t="s">
        <v>13</v>
      </c>
      <c r="C728" s="6" t="s">
        <v>243</v>
      </c>
      <c r="D728" s="6" t="s">
        <v>244</v>
      </c>
      <c r="E728" s="6" t="s">
        <v>97</v>
      </c>
      <c r="F728" s="6" t="s">
        <v>98</v>
      </c>
      <c r="G728" s="6">
        <v>67</v>
      </c>
      <c r="H728" s="6">
        <v>350</v>
      </c>
      <c r="I728" s="6">
        <v>67</v>
      </c>
      <c r="J728" s="6">
        <v>350</v>
      </c>
      <c r="K728" s="6">
        <v>67</v>
      </c>
      <c r="L728" s="6">
        <v>350</v>
      </c>
      <c r="M728" s="6" t="s">
        <v>21</v>
      </c>
      <c r="N728" s="6" t="s">
        <v>284</v>
      </c>
      <c r="O728" s="6" t="s">
        <v>288</v>
      </c>
      <c r="P728" s="6" t="s">
        <v>295</v>
      </c>
      <c r="Q728" s="6"/>
      <c r="R728" s="6"/>
    </row>
    <row r="729" spans="1:18" x14ac:dyDescent="0.25">
      <c r="A729" s="6" t="s">
        <v>0</v>
      </c>
      <c r="B729" s="6" t="s">
        <v>13</v>
      </c>
      <c r="C729" s="6" t="s">
        <v>243</v>
      </c>
      <c r="D729" s="6" t="s">
        <v>244</v>
      </c>
      <c r="E729" s="6" t="s">
        <v>97</v>
      </c>
      <c r="F729" s="6" t="s">
        <v>98</v>
      </c>
      <c r="G729" s="6">
        <v>67</v>
      </c>
      <c r="H729" s="6">
        <v>350</v>
      </c>
      <c r="I729" s="6">
        <v>67</v>
      </c>
      <c r="J729" s="6">
        <v>350</v>
      </c>
      <c r="K729" s="6">
        <v>67</v>
      </c>
      <c r="L729" s="6">
        <v>350</v>
      </c>
      <c r="M729" s="6" t="s">
        <v>22</v>
      </c>
      <c r="N729" s="6" t="s">
        <v>284</v>
      </c>
      <c r="O729" s="6" t="s">
        <v>288</v>
      </c>
      <c r="P729" s="6" t="s">
        <v>295</v>
      </c>
      <c r="Q729" s="6"/>
      <c r="R729" s="6"/>
    </row>
    <row r="730" spans="1:18" x14ac:dyDescent="0.25">
      <c r="A730" s="6" t="s">
        <v>0</v>
      </c>
      <c r="B730" s="6" t="s">
        <v>13</v>
      </c>
      <c r="C730" s="6" t="s">
        <v>199</v>
      </c>
      <c r="D730" s="6" t="s">
        <v>200</v>
      </c>
      <c r="E730" s="6" t="s">
        <v>97</v>
      </c>
      <c r="F730" s="6" t="s">
        <v>125</v>
      </c>
      <c r="G730" s="6">
        <v>77</v>
      </c>
      <c r="H730" s="6">
        <v>380</v>
      </c>
      <c r="I730" s="6">
        <v>76</v>
      </c>
      <c r="J730" s="6">
        <v>342</v>
      </c>
      <c r="K730" s="6">
        <v>76</v>
      </c>
      <c r="L730" s="6">
        <v>344</v>
      </c>
      <c r="M730" s="6" t="s">
        <v>21</v>
      </c>
      <c r="N730" s="6" t="s">
        <v>287</v>
      </c>
      <c r="O730" s="6" t="s">
        <v>285</v>
      </c>
      <c r="P730" s="6" t="s">
        <v>286</v>
      </c>
      <c r="Q730" s="6"/>
      <c r="R730" s="6"/>
    </row>
    <row r="731" spans="1:18" x14ac:dyDescent="0.25">
      <c r="A731" s="6" t="s">
        <v>0</v>
      </c>
      <c r="B731" s="6" t="s">
        <v>13</v>
      </c>
      <c r="C731" s="6" t="s">
        <v>199</v>
      </c>
      <c r="D731" s="6" t="s">
        <v>200</v>
      </c>
      <c r="E731" s="6" t="s">
        <v>97</v>
      </c>
      <c r="F731" s="6" t="s">
        <v>125</v>
      </c>
      <c r="G731" s="6">
        <v>77</v>
      </c>
      <c r="H731" s="6">
        <v>380</v>
      </c>
      <c r="I731" s="6">
        <v>76</v>
      </c>
      <c r="J731" s="6">
        <v>342</v>
      </c>
      <c r="K731" s="6">
        <v>76</v>
      </c>
      <c r="L731" s="6">
        <v>344</v>
      </c>
      <c r="M731" s="6" t="s">
        <v>22</v>
      </c>
      <c r="N731" s="6" t="s">
        <v>287</v>
      </c>
      <c r="O731" s="6" t="s">
        <v>285</v>
      </c>
      <c r="P731" s="6" t="s">
        <v>286</v>
      </c>
      <c r="Q731" s="6"/>
      <c r="R731" s="6"/>
    </row>
    <row r="732" spans="1:18" x14ac:dyDescent="0.25">
      <c r="A732" s="6" t="s">
        <v>0</v>
      </c>
      <c r="B732" s="6" t="s">
        <v>13</v>
      </c>
      <c r="C732" s="6" t="s">
        <v>199</v>
      </c>
      <c r="D732" s="6" t="s">
        <v>200</v>
      </c>
      <c r="E732" s="6" t="s">
        <v>97</v>
      </c>
      <c r="F732" s="6" t="s">
        <v>125</v>
      </c>
      <c r="G732" s="6">
        <v>77</v>
      </c>
      <c r="H732" s="6">
        <v>380</v>
      </c>
      <c r="I732" s="6">
        <v>76</v>
      </c>
      <c r="J732" s="6">
        <v>342</v>
      </c>
      <c r="K732" s="6">
        <v>76</v>
      </c>
      <c r="L732" s="6">
        <v>344</v>
      </c>
      <c r="M732" s="6" t="s">
        <v>21</v>
      </c>
      <c r="N732" s="6" t="s">
        <v>284</v>
      </c>
      <c r="O732" s="6" t="s">
        <v>285</v>
      </c>
      <c r="P732" s="6" t="s">
        <v>296</v>
      </c>
      <c r="Q732" s="6"/>
      <c r="R732" s="6"/>
    </row>
    <row r="733" spans="1:18" x14ac:dyDescent="0.25">
      <c r="A733" s="6" t="s">
        <v>0</v>
      </c>
      <c r="B733" s="6" t="s">
        <v>13</v>
      </c>
      <c r="C733" s="6" t="s">
        <v>199</v>
      </c>
      <c r="D733" s="6" t="s">
        <v>200</v>
      </c>
      <c r="E733" s="6" t="s">
        <v>97</v>
      </c>
      <c r="F733" s="6" t="s">
        <v>125</v>
      </c>
      <c r="G733" s="6">
        <v>77</v>
      </c>
      <c r="H733" s="6">
        <v>380</v>
      </c>
      <c r="I733" s="6">
        <v>76</v>
      </c>
      <c r="J733" s="6">
        <v>342</v>
      </c>
      <c r="K733" s="6">
        <v>76</v>
      </c>
      <c r="L733" s="6">
        <v>344</v>
      </c>
      <c r="M733" s="6" t="s">
        <v>22</v>
      </c>
      <c r="N733" s="6" t="s">
        <v>284</v>
      </c>
      <c r="O733" s="6" t="s">
        <v>285</v>
      </c>
      <c r="P733" s="6" t="s">
        <v>291</v>
      </c>
      <c r="Q733" s="6"/>
      <c r="R733" s="6"/>
    </row>
    <row r="734" spans="1:18" x14ac:dyDescent="0.25">
      <c r="A734" s="6" t="s">
        <v>0</v>
      </c>
      <c r="B734" s="6" t="s">
        <v>13</v>
      </c>
      <c r="C734" s="6" t="s">
        <v>199</v>
      </c>
      <c r="D734" s="6" t="s">
        <v>200</v>
      </c>
      <c r="E734" s="6" t="s">
        <v>97</v>
      </c>
      <c r="F734" s="6" t="s">
        <v>125</v>
      </c>
      <c r="G734" s="6">
        <v>77</v>
      </c>
      <c r="H734" s="6">
        <v>380</v>
      </c>
      <c r="I734" s="6">
        <v>76</v>
      </c>
      <c r="J734" s="6">
        <v>342</v>
      </c>
      <c r="K734" s="6">
        <v>76</v>
      </c>
      <c r="L734" s="6">
        <v>344</v>
      </c>
      <c r="M734" s="6" t="s">
        <v>21</v>
      </c>
      <c r="N734" s="6" t="s">
        <v>287</v>
      </c>
      <c r="O734" s="6" t="s">
        <v>288</v>
      </c>
      <c r="P734" s="6" t="s">
        <v>289</v>
      </c>
      <c r="Q734" s="6"/>
      <c r="R734" s="6"/>
    </row>
    <row r="735" spans="1:18" x14ac:dyDescent="0.25">
      <c r="A735" s="6" t="s">
        <v>0</v>
      </c>
      <c r="B735" s="6" t="s">
        <v>13</v>
      </c>
      <c r="C735" s="6" t="s">
        <v>199</v>
      </c>
      <c r="D735" s="6" t="s">
        <v>200</v>
      </c>
      <c r="E735" s="6" t="s">
        <v>97</v>
      </c>
      <c r="F735" s="6" t="s">
        <v>125</v>
      </c>
      <c r="G735" s="6">
        <v>77</v>
      </c>
      <c r="H735" s="6">
        <v>380</v>
      </c>
      <c r="I735" s="6">
        <v>76</v>
      </c>
      <c r="J735" s="6">
        <v>342</v>
      </c>
      <c r="K735" s="6">
        <v>76</v>
      </c>
      <c r="L735" s="6">
        <v>344</v>
      </c>
      <c r="M735" s="6" t="s">
        <v>22</v>
      </c>
      <c r="N735" s="6" t="s">
        <v>287</v>
      </c>
      <c r="O735" s="6" t="s">
        <v>288</v>
      </c>
      <c r="P735" s="6" t="s">
        <v>289</v>
      </c>
      <c r="Q735" s="6"/>
      <c r="R735" s="6"/>
    </row>
    <row r="736" spans="1:18" x14ac:dyDescent="0.25">
      <c r="A736" s="6" t="s">
        <v>0</v>
      </c>
      <c r="B736" s="6" t="s">
        <v>13</v>
      </c>
      <c r="C736" s="6" t="s">
        <v>199</v>
      </c>
      <c r="D736" s="6" t="s">
        <v>200</v>
      </c>
      <c r="E736" s="6" t="s">
        <v>97</v>
      </c>
      <c r="F736" s="6" t="s">
        <v>125</v>
      </c>
      <c r="G736" s="6">
        <v>77</v>
      </c>
      <c r="H736" s="6">
        <v>380</v>
      </c>
      <c r="I736" s="6">
        <v>76</v>
      </c>
      <c r="J736" s="6">
        <v>342</v>
      </c>
      <c r="K736" s="6">
        <v>76</v>
      </c>
      <c r="L736" s="6">
        <v>344</v>
      </c>
      <c r="M736" s="6" t="s">
        <v>21</v>
      </c>
      <c r="N736" s="6" t="s">
        <v>284</v>
      </c>
      <c r="O736" s="6" t="s">
        <v>288</v>
      </c>
      <c r="P736" s="6" t="s">
        <v>286</v>
      </c>
      <c r="Q736" s="6"/>
      <c r="R736" s="6"/>
    </row>
    <row r="737" spans="1:18" x14ac:dyDescent="0.25">
      <c r="A737" s="6" t="s">
        <v>0</v>
      </c>
      <c r="B737" s="6" t="s">
        <v>13</v>
      </c>
      <c r="C737" s="6" t="s">
        <v>199</v>
      </c>
      <c r="D737" s="6" t="s">
        <v>200</v>
      </c>
      <c r="E737" s="6" t="s">
        <v>97</v>
      </c>
      <c r="F737" s="6" t="s">
        <v>125</v>
      </c>
      <c r="G737" s="6">
        <v>77</v>
      </c>
      <c r="H737" s="6">
        <v>380</v>
      </c>
      <c r="I737" s="6">
        <v>76</v>
      </c>
      <c r="J737" s="6">
        <v>342</v>
      </c>
      <c r="K737" s="6">
        <v>76</v>
      </c>
      <c r="L737" s="6">
        <v>344</v>
      </c>
      <c r="M737" s="6" t="s">
        <v>22</v>
      </c>
      <c r="N737" s="6" t="s">
        <v>284</v>
      </c>
      <c r="O737" s="6" t="s">
        <v>288</v>
      </c>
      <c r="P737" s="6" t="s">
        <v>291</v>
      </c>
      <c r="Q737" s="6"/>
      <c r="R737" s="6"/>
    </row>
    <row r="738" spans="1:18" x14ac:dyDescent="0.25">
      <c r="A738" s="6" t="s">
        <v>0</v>
      </c>
      <c r="B738" s="6" t="s">
        <v>13</v>
      </c>
      <c r="C738" s="6" t="s">
        <v>245</v>
      </c>
      <c r="D738" s="6" t="s">
        <v>246</v>
      </c>
      <c r="E738" s="6" t="s">
        <v>97</v>
      </c>
      <c r="F738" s="6" t="s">
        <v>98</v>
      </c>
      <c r="G738" s="6">
        <v>25</v>
      </c>
      <c r="H738" s="6">
        <v>133</v>
      </c>
      <c r="I738" s="6">
        <v>22</v>
      </c>
      <c r="J738" s="6">
        <v>95</v>
      </c>
      <c r="K738" s="6">
        <v>25</v>
      </c>
      <c r="L738" s="6">
        <v>134</v>
      </c>
      <c r="M738" s="6" t="s">
        <v>21</v>
      </c>
      <c r="N738" s="6" t="s">
        <v>287</v>
      </c>
      <c r="O738" s="6" t="s">
        <v>285</v>
      </c>
      <c r="P738" s="6" t="s">
        <v>289</v>
      </c>
      <c r="Q738" s="6"/>
      <c r="R738" s="6"/>
    </row>
    <row r="739" spans="1:18" x14ac:dyDescent="0.25">
      <c r="A739" s="6" t="s">
        <v>0</v>
      </c>
      <c r="B739" s="6" t="s">
        <v>13</v>
      </c>
      <c r="C739" s="6" t="s">
        <v>245</v>
      </c>
      <c r="D739" s="6" t="s">
        <v>246</v>
      </c>
      <c r="E739" s="6" t="s">
        <v>97</v>
      </c>
      <c r="F739" s="6" t="s">
        <v>98</v>
      </c>
      <c r="G739" s="6">
        <v>25</v>
      </c>
      <c r="H739" s="6">
        <v>133</v>
      </c>
      <c r="I739" s="6">
        <v>22</v>
      </c>
      <c r="J739" s="6">
        <v>95</v>
      </c>
      <c r="K739" s="6">
        <v>25</v>
      </c>
      <c r="L739" s="6">
        <v>134</v>
      </c>
      <c r="M739" s="6" t="s">
        <v>22</v>
      </c>
      <c r="N739" s="6" t="s">
        <v>287</v>
      </c>
      <c r="O739" s="6" t="s">
        <v>285</v>
      </c>
      <c r="P739" s="6" t="s">
        <v>289</v>
      </c>
      <c r="Q739" s="6"/>
      <c r="R739" s="6"/>
    </row>
    <row r="740" spans="1:18" x14ac:dyDescent="0.25">
      <c r="A740" s="6" t="s">
        <v>0</v>
      </c>
      <c r="B740" s="6" t="s">
        <v>13</v>
      </c>
      <c r="C740" s="6" t="s">
        <v>245</v>
      </c>
      <c r="D740" s="6" t="s">
        <v>246</v>
      </c>
      <c r="E740" s="6" t="s">
        <v>97</v>
      </c>
      <c r="F740" s="6" t="s">
        <v>98</v>
      </c>
      <c r="G740" s="6">
        <v>25</v>
      </c>
      <c r="H740" s="6">
        <v>133</v>
      </c>
      <c r="I740" s="6">
        <v>22</v>
      </c>
      <c r="J740" s="6">
        <v>95</v>
      </c>
      <c r="K740" s="6">
        <v>25</v>
      </c>
      <c r="L740" s="6">
        <v>134</v>
      </c>
      <c r="M740" s="6" t="s">
        <v>21</v>
      </c>
      <c r="N740" s="6" t="s">
        <v>284</v>
      </c>
      <c r="O740" s="6" t="s">
        <v>285</v>
      </c>
      <c r="P740" s="6" t="s">
        <v>294</v>
      </c>
      <c r="Q740" s="6"/>
      <c r="R740" s="6"/>
    </row>
    <row r="741" spans="1:18" x14ac:dyDescent="0.25">
      <c r="A741" s="6" t="s">
        <v>0</v>
      </c>
      <c r="B741" s="6" t="s">
        <v>13</v>
      </c>
      <c r="C741" s="6" t="s">
        <v>245</v>
      </c>
      <c r="D741" s="6" t="s">
        <v>246</v>
      </c>
      <c r="E741" s="6" t="s">
        <v>97</v>
      </c>
      <c r="F741" s="6" t="s">
        <v>98</v>
      </c>
      <c r="G741" s="6">
        <v>25</v>
      </c>
      <c r="H741" s="6">
        <v>133</v>
      </c>
      <c r="I741" s="6">
        <v>22</v>
      </c>
      <c r="J741" s="6">
        <v>95</v>
      </c>
      <c r="K741" s="6">
        <v>25</v>
      </c>
      <c r="L741" s="6">
        <v>134</v>
      </c>
      <c r="M741" s="6" t="s">
        <v>22</v>
      </c>
      <c r="N741" s="6" t="s">
        <v>284</v>
      </c>
      <c r="O741" s="6" t="s">
        <v>285</v>
      </c>
      <c r="P741" s="6" t="s">
        <v>291</v>
      </c>
      <c r="Q741" s="6"/>
      <c r="R741" s="6"/>
    </row>
    <row r="742" spans="1:18" x14ac:dyDescent="0.25">
      <c r="A742" s="6" t="s">
        <v>0</v>
      </c>
      <c r="B742" s="6" t="s">
        <v>13</v>
      </c>
      <c r="C742" s="6" t="s">
        <v>245</v>
      </c>
      <c r="D742" s="6" t="s">
        <v>246</v>
      </c>
      <c r="E742" s="6" t="s">
        <v>97</v>
      </c>
      <c r="F742" s="6" t="s">
        <v>98</v>
      </c>
      <c r="G742" s="6">
        <v>25</v>
      </c>
      <c r="H742" s="6">
        <v>133</v>
      </c>
      <c r="I742" s="6">
        <v>22</v>
      </c>
      <c r="J742" s="6">
        <v>95</v>
      </c>
      <c r="K742" s="6">
        <v>25</v>
      </c>
      <c r="L742" s="6">
        <v>134</v>
      </c>
      <c r="M742" s="6" t="s">
        <v>21</v>
      </c>
      <c r="N742" s="6" t="s">
        <v>287</v>
      </c>
      <c r="O742" s="6" t="s">
        <v>288</v>
      </c>
      <c r="P742" s="6" t="s">
        <v>289</v>
      </c>
      <c r="Q742" s="6"/>
      <c r="R742" s="6"/>
    </row>
    <row r="743" spans="1:18" x14ac:dyDescent="0.25">
      <c r="A743" s="6" t="s">
        <v>0</v>
      </c>
      <c r="B743" s="6" t="s">
        <v>13</v>
      </c>
      <c r="C743" s="6" t="s">
        <v>245</v>
      </c>
      <c r="D743" s="6" t="s">
        <v>246</v>
      </c>
      <c r="E743" s="6" t="s">
        <v>97</v>
      </c>
      <c r="F743" s="6" t="s">
        <v>98</v>
      </c>
      <c r="G743" s="6">
        <v>25</v>
      </c>
      <c r="H743" s="6">
        <v>133</v>
      </c>
      <c r="I743" s="6">
        <v>22</v>
      </c>
      <c r="J743" s="6">
        <v>95</v>
      </c>
      <c r="K743" s="6">
        <v>25</v>
      </c>
      <c r="L743" s="6">
        <v>134</v>
      </c>
      <c r="M743" s="6" t="s">
        <v>22</v>
      </c>
      <c r="N743" s="6" t="s">
        <v>287</v>
      </c>
      <c r="O743" s="6" t="s">
        <v>288</v>
      </c>
      <c r="P743" s="6" t="s">
        <v>289</v>
      </c>
      <c r="Q743" s="6"/>
      <c r="R743" s="6"/>
    </row>
    <row r="744" spans="1:18" x14ac:dyDescent="0.25">
      <c r="A744" s="6" t="s">
        <v>0</v>
      </c>
      <c r="B744" s="6" t="s">
        <v>13</v>
      </c>
      <c r="C744" s="6" t="s">
        <v>245</v>
      </c>
      <c r="D744" s="6" t="s">
        <v>246</v>
      </c>
      <c r="E744" s="6" t="s">
        <v>97</v>
      </c>
      <c r="F744" s="6" t="s">
        <v>98</v>
      </c>
      <c r="G744" s="6">
        <v>25</v>
      </c>
      <c r="H744" s="6">
        <v>133</v>
      </c>
      <c r="I744" s="6">
        <v>22</v>
      </c>
      <c r="J744" s="6">
        <v>95</v>
      </c>
      <c r="K744" s="6">
        <v>25</v>
      </c>
      <c r="L744" s="6">
        <v>134</v>
      </c>
      <c r="M744" s="6" t="s">
        <v>21</v>
      </c>
      <c r="N744" s="6" t="s">
        <v>284</v>
      </c>
      <c r="O744" s="6" t="s">
        <v>288</v>
      </c>
      <c r="P744" s="6" t="s">
        <v>286</v>
      </c>
      <c r="Q744" s="6"/>
      <c r="R744" s="6"/>
    </row>
    <row r="745" spans="1:18" x14ac:dyDescent="0.25">
      <c r="A745" s="6" t="s">
        <v>0</v>
      </c>
      <c r="B745" s="6" t="s">
        <v>13</v>
      </c>
      <c r="C745" s="6" t="s">
        <v>245</v>
      </c>
      <c r="D745" s="6" t="s">
        <v>246</v>
      </c>
      <c r="E745" s="6" t="s">
        <v>97</v>
      </c>
      <c r="F745" s="6" t="s">
        <v>98</v>
      </c>
      <c r="G745" s="6">
        <v>25</v>
      </c>
      <c r="H745" s="6">
        <v>133</v>
      </c>
      <c r="I745" s="6">
        <v>22</v>
      </c>
      <c r="J745" s="6">
        <v>95</v>
      </c>
      <c r="K745" s="6">
        <v>25</v>
      </c>
      <c r="L745" s="6">
        <v>134</v>
      </c>
      <c r="M745" s="6" t="s">
        <v>22</v>
      </c>
      <c r="N745" s="6" t="s">
        <v>284</v>
      </c>
      <c r="O745" s="6" t="s">
        <v>288</v>
      </c>
      <c r="P745" s="6" t="s">
        <v>286</v>
      </c>
      <c r="Q745" s="6"/>
      <c r="R745" s="6"/>
    </row>
    <row r="746" spans="1:18" x14ac:dyDescent="0.25">
      <c r="A746" s="6" t="s">
        <v>0</v>
      </c>
      <c r="B746" s="6" t="s">
        <v>13</v>
      </c>
      <c r="C746" s="6" t="s">
        <v>247</v>
      </c>
      <c r="D746" s="6" t="s">
        <v>248</v>
      </c>
      <c r="E746" s="6" t="s">
        <v>97</v>
      </c>
      <c r="F746" s="6" t="s">
        <v>98</v>
      </c>
      <c r="G746" s="6">
        <v>10</v>
      </c>
      <c r="H746" s="6">
        <v>39</v>
      </c>
      <c r="I746" s="6">
        <v>7</v>
      </c>
      <c r="J746" s="6">
        <v>25</v>
      </c>
      <c r="K746" s="6">
        <v>10</v>
      </c>
      <c r="L746" s="6">
        <v>39</v>
      </c>
      <c r="M746" s="6" t="s">
        <v>21</v>
      </c>
      <c r="N746" s="6" t="s">
        <v>287</v>
      </c>
      <c r="O746" s="6" t="s">
        <v>285</v>
      </c>
      <c r="P746" s="6" t="s">
        <v>286</v>
      </c>
      <c r="Q746" s="6"/>
      <c r="R746" s="6"/>
    </row>
    <row r="747" spans="1:18" x14ac:dyDescent="0.25">
      <c r="A747" s="6" t="s">
        <v>0</v>
      </c>
      <c r="B747" s="6" t="s">
        <v>13</v>
      </c>
      <c r="C747" s="6" t="s">
        <v>247</v>
      </c>
      <c r="D747" s="6" t="s">
        <v>248</v>
      </c>
      <c r="E747" s="6" t="s">
        <v>97</v>
      </c>
      <c r="F747" s="6" t="s">
        <v>98</v>
      </c>
      <c r="G747" s="6">
        <v>10</v>
      </c>
      <c r="H747" s="6">
        <v>39</v>
      </c>
      <c r="I747" s="6">
        <v>7</v>
      </c>
      <c r="J747" s="6">
        <v>25</v>
      </c>
      <c r="K747" s="6">
        <v>10</v>
      </c>
      <c r="L747" s="6">
        <v>39</v>
      </c>
      <c r="M747" s="6" t="s">
        <v>22</v>
      </c>
      <c r="N747" s="6" t="s">
        <v>287</v>
      </c>
      <c r="O747" s="6" t="s">
        <v>285</v>
      </c>
      <c r="P747" s="6" t="s">
        <v>291</v>
      </c>
      <c r="Q747" s="6"/>
      <c r="R747" s="6"/>
    </row>
    <row r="748" spans="1:18" x14ac:dyDescent="0.25">
      <c r="A748" s="6" t="s">
        <v>0</v>
      </c>
      <c r="B748" s="6" t="s">
        <v>13</v>
      </c>
      <c r="C748" s="6" t="s">
        <v>247</v>
      </c>
      <c r="D748" s="6" t="s">
        <v>248</v>
      </c>
      <c r="E748" s="6" t="s">
        <v>97</v>
      </c>
      <c r="F748" s="6" t="s">
        <v>98</v>
      </c>
      <c r="G748" s="6">
        <v>10</v>
      </c>
      <c r="H748" s="6">
        <v>39</v>
      </c>
      <c r="I748" s="6">
        <v>7</v>
      </c>
      <c r="J748" s="6">
        <v>25</v>
      </c>
      <c r="K748" s="6">
        <v>10</v>
      </c>
      <c r="L748" s="6">
        <v>39</v>
      </c>
      <c r="M748" s="6" t="s">
        <v>21</v>
      </c>
      <c r="N748" s="6" t="s">
        <v>284</v>
      </c>
      <c r="O748" s="6" t="s">
        <v>285</v>
      </c>
      <c r="P748" s="6" t="s">
        <v>296</v>
      </c>
      <c r="Q748" s="6"/>
      <c r="R748" s="6"/>
    </row>
    <row r="749" spans="1:18" x14ac:dyDescent="0.25">
      <c r="A749" s="6" t="s">
        <v>0</v>
      </c>
      <c r="B749" s="6" t="s">
        <v>13</v>
      </c>
      <c r="C749" s="6" t="s">
        <v>247</v>
      </c>
      <c r="D749" s="6" t="s">
        <v>248</v>
      </c>
      <c r="E749" s="6" t="s">
        <v>97</v>
      </c>
      <c r="F749" s="6" t="s">
        <v>98</v>
      </c>
      <c r="G749" s="6">
        <v>10</v>
      </c>
      <c r="H749" s="6">
        <v>39</v>
      </c>
      <c r="I749" s="6">
        <v>7</v>
      </c>
      <c r="J749" s="6">
        <v>25</v>
      </c>
      <c r="K749" s="6">
        <v>10</v>
      </c>
      <c r="L749" s="6">
        <v>39</v>
      </c>
      <c r="M749" s="6" t="s">
        <v>22</v>
      </c>
      <c r="N749" s="6" t="s">
        <v>284</v>
      </c>
      <c r="O749" s="6" t="s">
        <v>285</v>
      </c>
      <c r="P749" s="6" t="s">
        <v>296</v>
      </c>
      <c r="Q749" s="6"/>
      <c r="R749" s="6"/>
    </row>
    <row r="750" spans="1:18" x14ac:dyDescent="0.25">
      <c r="A750" s="6" t="s">
        <v>0</v>
      </c>
      <c r="B750" s="6" t="s">
        <v>13</v>
      </c>
      <c r="C750" s="6" t="s">
        <v>247</v>
      </c>
      <c r="D750" s="6" t="s">
        <v>248</v>
      </c>
      <c r="E750" s="6" t="s">
        <v>97</v>
      </c>
      <c r="F750" s="6" t="s">
        <v>98</v>
      </c>
      <c r="G750" s="6">
        <v>10</v>
      </c>
      <c r="H750" s="6">
        <v>39</v>
      </c>
      <c r="I750" s="6">
        <v>7</v>
      </c>
      <c r="J750" s="6">
        <v>25</v>
      </c>
      <c r="K750" s="6">
        <v>10</v>
      </c>
      <c r="L750" s="6">
        <v>39</v>
      </c>
      <c r="M750" s="6" t="s">
        <v>21</v>
      </c>
      <c r="N750" s="6" t="s">
        <v>287</v>
      </c>
      <c r="O750" s="6" t="s">
        <v>288</v>
      </c>
      <c r="P750" s="6" t="s">
        <v>289</v>
      </c>
      <c r="Q750" s="6"/>
      <c r="R750" s="6"/>
    </row>
    <row r="751" spans="1:18" x14ac:dyDescent="0.25">
      <c r="A751" s="6" t="s">
        <v>0</v>
      </c>
      <c r="B751" s="6" t="s">
        <v>13</v>
      </c>
      <c r="C751" s="6" t="s">
        <v>247</v>
      </c>
      <c r="D751" s="6" t="s">
        <v>248</v>
      </c>
      <c r="E751" s="6" t="s">
        <v>97</v>
      </c>
      <c r="F751" s="6" t="s">
        <v>98</v>
      </c>
      <c r="G751" s="6">
        <v>10</v>
      </c>
      <c r="H751" s="6">
        <v>39</v>
      </c>
      <c r="I751" s="6">
        <v>7</v>
      </c>
      <c r="J751" s="6">
        <v>25</v>
      </c>
      <c r="K751" s="6">
        <v>10</v>
      </c>
      <c r="L751" s="6">
        <v>39</v>
      </c>
      <c r="M751" s="6" t="s">
        <v>22</v>
      </c>
      <c r="N751" s="6" t="s">
        <v>287</v>
      </c>
      <c r="O751" s="6" t="s">
        <v>288</v>
      </c>
      <c r="P751" s="6" t="s">
        <v>289</v>
      </c>
      <c r="Q751" s="6"/>
      <c r="R751" s="6"/>
    </row>
    <row r="752" spans="1:18" x14ac:dyDescent="0.25">
      <c r="A752" s="6" t="s">
        <v>0</v>
      </c>
      <c r="B752" s="6" t="s">
        <v>13</v>
      </c>
      <c r="C752" s="6" t="s">
        <v>247</v>
      </c>
      <c r="D752" s="6" t="s">
        <v>248</v>
      </c>
      <c r="E752" s="6" t="s">
        <v>97</v>
      </c>
      <c r="F752" s="6" t="s">
        <v>98</v>
      </c>
      <c r="G752" s="6">
        <v>10</v>
      </c>
      <c r="H752" s="6">
        <v>39</v>
      </c>
      <c r="I752" s="6">
        <v>7</v>
      </c>
      <c r="J752" s="6">
        <v>25</v>
      </c>
      <c r="K752" s="6">
        <v>10</v>
      </c>
      <c r="L752" s="6">
        <v>39</v>
      </c>
      <c r="M752" s="6" t="s">
        <v>21</v>
      </c>
      <c r="N752" s="6" t="s">
        <v>284</v>
      </c>
      <c r="O752" s="6" t="s">
        <v>288</v>
      </c>
      <c r="P752" s="6" t="s">
        <v>286</v>
      </c>
      <c r="Q752" s="6"/>
      <c r="R752" s="6"/>
    </row>
    <row r="753" spans="1:18" x14ac:dyDescent="0.25">
      <c r="A753" s="6" t="s">
        <v>0</v>
      </c>
      <c r="B753" s="6" t="s">
        <v>13</v>
      </c>
      <c r="C753" s="6" t="s">
        <v>247</v>
      </c>
      <c r="D753" s="6" t="s">
        <v>248</v>
      </c>
      <c r="E753" s="6" t="s">
        <v>97</v>
      </c>
      <c r="F753" s="6" t="s">
        <v>98</v>
      </c>
      <c r="G753" s="6">
        <v>10</v>
      </c>
      <c r="H753" s="6">
        <v>39</v>
      </c>
      <c r="I753" s="6">
        <v>7</v>
      </c>
      <c r="J753" s="6">
        <v>25</v>
      </c>
      <c r="K753" s="6">
        <v>10</v>
      </c>
      <c r="L753" s="6">
        <v>39</v>
      </c>
      <c r="M753" s="6" t="s">
        <v>22</v>
      </c>
      <c r="N753" s="6" t="s">
        <v>284</v>
      </c>
      <c r="O753" s="6" t="s">
        <v>288</v>
      </c>
      <c r="P753" s="6" t="s">
        <v>286</v>
      </c>
      <c r="Q753" s="6"/>
      <c r="R753" s="6"/>
    </row>
    <row r="754" spans="1:18" x14ac:dyDescent="0.25">
      <c r="A754" s="6" t="s">
        <v>0</v>
      </c>
      <c r="B754" s="6" t="s">
        <v>13</v>
      </c>
      <c r="C754" s="6" t="s">
        <v>201</v>
      </c>
      <c r="D754" s="6" t="s">
        <v>202</v>
      </c>
      <c r="E754" s="6" t="s">
        <v>97</v>
      </c>
      <c r="F754" s="6" t="s">
        <v>132</v>
      </c>
      <c r="G754" s="6">
        <v>8</v>
      </c>
      <c r="H754" s="6">
        <v>40</v>
      </c>
      <c r="I754" s="6">
        <v>8</v>
      </c>
      <c r="J754" s="6">
        <v>28</v>
      </c>
      <c r="K754" s="6">
        <v>8</v>
      </c>
      <c r="L754" s="6">
        <v>40</v>
      </c>
      <c r="M754" s="6" t="s">
        <v>21</v>
      </c>
      <c r="N754" s="6" t="s">
        <v>287</v>
      </c>
      <c r="O754" s="6" t="s">
        <v>285</v>
      </c>
      <c r="P754" s="6" t="s">
        <v>289</v>
      </c>
      <c r="Q754" s="6"/>
      <c r="R754" s="6"/>
    </row>
    <row r="755" spans="1:18" x14ac:dyDescent="0.25">
      <c r="A755" s="6" t="s">
        <v>0</v>
      </c>
      <c r="B755" s="6" t="s">
        <v>13</v>
      </c>
      <c r="C755" s="6" t="s">
        <v>201</v>
      </c>
      <c r="D755" s="6" t="s">
        <v>202</v>
      </c>
      <c r="E755" s="6" t="s">
        <v>97</v>
      </c>
      <c r="F755" s="6" t="s">
        <v>132</v>
      </c>
      <c r="G755" s="6">
        <v>8</v>
      </c>
      <c r="H755" s="6">
        <v>40</v>
      </c>
      <c r="I755" s="6">
        <v>8</v>
      </c>
      <c r="J755" s="6">
        <v>28</v>
      </c>
      <c r="K755" s="6">
        <v>8</v>
      </c>
      <c r="L755" s="6">
        <v>40</v>
      </c>
      <c r="M755" s="6" t="s">
        <v>22</v>
      </c>
      <c r="N755" s="6" t="s">
        <v>287</v>
      </c>
      <c r="O755" s="6" t="s">
        <v>285</v>
      </c>
      <c r="P755" s="6" t="s">
        <v>289</v>
      </c>
      <c r="Q755" s="6"/>
      <c r="R755" s="6"/>
    </row>
    <row r="756" spans="1:18" x14ac:dyDescent="0.25">
      <c r="A756" s="6" t="s">
        <v>0</v>
      </c>
      <c r="B756" s="6" t="s">
        <v>13</v>
      </c>
      <c r="C756" s="6" t="s">
        <v>201</v>
      </c>
      <c r="D756" s="6" t="s">
        <v>202</v>
      </c>
      <c r="E756" s="6" t="s">
        <v>97</v>
      </c>
      <c r="F756" s="6" t="s">
        <v>132</v>
      </c>
      <c r="G756" s="6">
        <v>8</v>
      </c>
      <c r="H756" s="6">
        <v>40</v>
      </c>
      <c r="I756" s="6">
        <v>8</v>
      </c>
      <c r="J756" s="6">
        <v>28</v>
      </c>
      <c r="K756" s="6">
        <v>8</v>
      </c>
      <c r="L756" s="6">
        <v>40</v>
      </c>
      <c r="M756" s="6" t="s">
        <v>21</v>
      </c>
      <c r="N756" s="6" t="s">
        <v>284</v>
      </c>
      <c r="O756" s="6" t="s">
        <v>285</v>
      </c>
      <c r="P756" s="6" t="s">
        <v>286</v>
      </c>
      <c r="Q756" s="6"/>
      <c r="R756" s="6"/>
    </row>
    <row r="757" spans="1:18" x14ac:dyDescent="0.25">
      <c r="A757" s="6" t="s">
        <v>0</v>
      </c>
      <c r="B757" s="6" t="s">
        <v>13</v>
      </c>
      <c r="C757" s="6" t="s">
        <v>201</v>
      </c>
      <c r="D757" s="6" t="s">
        <v>202</v>
      </c>
      <c r="E757" s="6" t="s">
        <v>97</v>
      </c>
      <c r="F757" s="6" t="s">
        <v>132</v>
      </c>
      <c r="G757" s="6">
        <v>8</v>
      </c>
      <c r="H757" s="6">
        <v>40</v>
      </c>
      <c r="I757" s="6">
        <v>8</v>
      </c>
      <c r="J757" s="6">
        <v>28</v>
      </c>
      <c r="K757" s="6">
        <v>8</v>
      </c>
      <c r="L757" s="6">
        <v>40</v>
      </c>
      <c r="M757" s="6" t="s">
        <v>22</v>
      </c>
      <c r="N757" s="6" t="s">
        <v>284</v>
      </c>
      <c r="O757" s="6" t="s">
        <v>285</v>
      </c>
      <c r="P757" s="6" t="s">
        <v>286</v>
      </c>
      <c r="Q757" s="6"/>
      <c r="R757" s="6"/>
    </row>
    <row r="758" spans="1:18" x14ac:dyDescent="0.25">
      <c r="A758" s="6" t="s">
        <v>0</v>
      </c>
      <c r="B758" s="6" t="s">
        <v>13</v>
      </c>
      <c r="C758" s="6" t="s">
        <v>201</v>
      </c>
      <c r="D758" s="6" t="s">
        <v>202</v>
      </c>
      <c r="E758" s="6" t="s">
        <v>97</v>
      </c>
      <c r="F758" s="6" t="s">
        <v>132</v>
      </c>
      <c r="G758" s="6">
        <v>8</v>
      </c>
      <c r="H758" s="6">
        <v>40</v>
      </c>
      <c r="I758" s="6">
        <v>8</v>
      </c>
      <c r="J758" s="6">
        <v>28</v>
      </c>
      <c r="K758" s="6">
        <v>8</v>
      </c>
      <c r="L758" s="6">
        <v>40</v>
      </c>
      <c r="M758" s="6" t="s">
        <v>21</v>
      </c>
      <c r="N758" s="6" t="s">
        <v>287</v>
      </c>
      <c r="O758" s="6" t="s">
        <v>288</v>
      </c>
      <c r="P758" s="6" t="s">
        <v>289</v>
      </c>
      <c r="Q758" s="6"/>
      <c r="R758" s="6"/>
    </row>
    <row r="759" spans="1:18" x14ac:dyDescent="0.25">
      <c r="A759" s="6" t="s">
        <v>0</v>
      </c>
      <c r="B759" s="6" t="s">
        <v>13</v>
      </c>
      <c r="C759" s="6" t="s">
        <v>201</v>
      </c>
      <c r="D759" s="6" t="s">
        <v>202</v>
      </c>
      <c r="E759" s="6" t="s">
        <v>97</v>
      </c>
      <c r="F759" s="6" t="s">
        <v>132</v>
      </c>
      <c r="G759" s="6">
        <v>8</v>
      </c>
      <c r="H759" s="6">
        <v>40</v>
      </c>
      <c r="I759" s="6">
        <v>8</v>
      </c>
      <c r="J759" s="6">
        <v>28</v>
      </c>
      <c r="K759" s="6">
        <v>8</v>
      </c>
      <c r="L759" s="6">
        <v>40</v>
      </c>
      <c r="M759" s="6" t="s">
        <v>22</v>
      </c>
      <c r="N759" s="6" t="s">
        <v>287</v>
      </c>
      <c r="O759" s="6" t="s">
        <v>288</v>
      </c>
      <c r="P759" s="6" t="s">
        <v>289</v>
      </c>
      <c r="Q759" s="6"/>
      <c r="R759" s="6"/>
    </row>
    <row r="760" spans="1:18" x14ac:dyDescent="0.25">
      <c r="A760" s="6" t="s">
        <v>0</v>
      </c>
      <c r="B760" s="6" t="s">
        <v>13</v>
      </c>
      <c r="C760" s="6" t="s">
        <v>201</v>
      </c>
      <c r="D760" s="6" t="s">
        <v>202</v>
      </c>
      <c r="E760" s="6" t="s">
        <v>97</v>
      </c>
      <c r="F760" s="6" t="s">
        <v>132</v>
      </c>
      <c r="G760" s="6">
        <v>8</v>
      </c>
      <c r="H760" s="6">
        <v>40</v>
      </c>
      <c r="I760" s="6">
        <v>8</v>
      </c>
      <c r="J760" s="6">
        <v>28</v>
      </c>
      <c r="K760" s="6">
        <v>8</v>
      </c>
      <c r="L760" s="6">
        <v>40</v>
      </c>
      <c r="M760" s="6" t="s">
        <v>21</v>
      </c>
      <c r="N760" s="6" t="s">
        <v>284</v>
      </c>
      <c r="O760" s="6" t="s">
        <v>288</v>
      </c>
      <c r="P760" s="6" t="s">
        <v>295</v>
      </c>
      <c r="Q760" s="6"/>
      <c r="R760" s="6"/>
    </row>
    <row r="761" spans="1:18" x14ac:dyDescent="0.25">
      <c r="A761" s="6" t="s">
        <v>0</v>
      </c>
      <c r="B761" s="6" t="s">
        <v>13</v>
      </c>
      <c r="C761" s="6" t="s">
        <v>201</v>
      </c>
      <c r="D761" s="6" t="s">
        <v>202</v>
      </c>
      <c r="E761" s="6" t="s">
        <v>97</v>
      </c>
      <c r="F761" s="6" t="s">
        <v>132</v>
      </c>
      <c r="G761" s="6">
        <v>8</v>
      </c>
      <c r="H761" s="6">
        <v>40</v>
      </c>
      <c r="I761" s="6">
        <v>8</v>
      </c>
      <c r="J761" s="6">
        <v>28</v>
      </c>
      <c r="K761" s="6">
        <v>8</v>
      </c>
      <c r="L761" s="6">
        <v>40</v>
      </c>
      <c r="M761" s="6" t="s">
        <v>22</v>
      </c>
      <c r="N761" s="6" t="s">
        <v>284</v>
      </c>
      <c r="O761" s="6" t="s">
        <v>288</v>
      </c>
      <c r="P761" s="6" t="s">
        <v>295</v>
      </c>
      <c r="Q761" s="6"/>
      <c r="R761" s="6"/>
    </row>
    <row r="762" spans="1:18" x14ac:dyDescent="0.25">
      <c r="A762" s="6" t="s">
        <v>0</v>
      </c>
      <c r="B762" s="6" t="s">
        <v>13</v>
      </c>
      <c r="C762" s="6" t="s">
        <v>203</v>
      </c>
      <c r="D762" s="6" t="s">
        <v>204</v>
      </c>
      <c r="E762" s="6" t="s">
        <v>97</v>
      </c>
      <c r="F762" s="6" t="s">
        <v>125</v>
      </c>
      <c r="G762" s="6">
        <v>41</v>
      </c>
      <c r="H762" s="6">
        <v>199</v>
      </c>
      <c r="I762" s="6">
        <v>41</v>
      </c>
      <c r="J762" s="6">
        <v>196</v>
      </c>
      <c r="K762" s="6">
        <v>41</v>
      </c>
      <c r="L762" s="6">
        <v>201</v>
      </c>
      <c r="M762" s="6" t="s">
        <v>21</v>
      </c>
      <c r="N762" s="6" t="s">
        <v>287</v>
      </c>
      <c r="O762" s="6" t="s">
        <v>285</v>
      </c>
      <c r="P762" s="6" t="s">
        <v>286</v>
      </c>
      <c r="Q762" s="6"/>
      <c r="R762" s="6"/>
    </row>
    <row r="763" spans="1:18" x14ac:dyDescent="0.25">
      <c r="A763" s="6" t="s">
        <v>0</v>
      </c>
      <c r="B763" s="6" t="s">
        <v>13</v>
      </c>
      <c r="C763" s="6" t="s">
        <v>203</v>
      </c>
      <c r="D763" s="6" t="s">
        <v>204</v>
      </c>
      <c r="E763" s="6" t="s">
        <v>97</v>
      </c>
      <c r="F763" s="6" t="s">
        <v>125</v>
      </c>
      <c r="G763" s="6">
        <v>41</v>
      </c>
      <c r="H763" s="6">
        <v>199</v>
      </c>
      <c r="I763" s="6">
        <v>41</v>
      </c>
      <c r="J763" s="6">
        <v>196</v>
      </c>
      <c r="K763" s="6">
        <v>41</v>
      </c>
      <c r="L763" s="6">
        <v>201</v>
      </c>
      <c r="M763" s="6" t="s">
        <v>22</v>
      </c>
      <c r="N763" s="6" t="s">
        <v>287</v>
      </c>
      <c r="O763" s="6" t="s">
        <v>285</v>
      </c>
      <c r="P763" s="6" t="s">
        <v>286</v>
      </c>
      <c r="Q763" s="6"/>
      <c r="R763" s="6"/>
    </row>
    <row r="764" spans="1:18" x14ac:dyDescent="0.25">
      <c r="A764" s="6" t="s">
        <v>0</v>
      </c>
      <c r="B764" s="6" t="s">
        <v>13</v>
      </c>
      <c r="C764" s="6" t="s">
        <v>203</v>
      </c>
      <c r="D764" s="6" t="s">
        <v>204</v>
      </c>
      <c r="E764" s="6" t="s">
        <v>97</v>
      </c>
      <c r="F764" s="6" t="s">
        <v>125</v>
      </c>
      <c r="G764" s="6">
        <v>41</v>
      </c>
      <c r="H764" s="6">
        <v>199</v>
      </c>
      <c r="I764" s="6">
        <v>41</v>
      </c>
      <c r="J764" s="6">
        <v>196</v>
      </c>
      <c r="K764" s="6">
        <v>41</v>
      </c>
      <c r="L764" s="6">
        <v>201</v>
      </c>
      <c r="M764" s="6" t="s">
        <v>21</v>
      </c>
      <c r="N764" s="6" t="s">
        <v>284</v>
      </c>
      <c r="O764" s="6" t="s">
        <v>285</v>
      </c>
      <c r="P764" s="6" t="s">
        <v>296</v>
      </c>
      <c r="Q764" s="6"/>
      <c r="R764" s="6"/>
    </row>
    <row r="765" spans="1:18" x14ac:dyDescent="0.25">
      <c r="A765" s="6" t="s">
        <v>0</v>
      </c>
      <c r="B765" s="6" t="s">
        <v>13</v>
      </c>
      <c r="C765" s="6" t="s">
        <v>203</v>
      </c>
      <c r="D765" s="6" t="s">
        <v>204</v>
      </c>
      <c r="E765" s="6" t="s">
        <v>97</v>
      </c>
      <c r="F765" s="6" t="s">
        <v>125</v>
      </c>
      <c r="G765" s="6">
        <v>41</v>
      </c>
      <c r="H765" s="6">
        <v>199</v>
      </c>
      <c r="I765" s="6">
        <v>41</v>
      </c>
      <c r="J765" s="6">
        <v>196</v>
      </c>
      <c r="K765" s="6">
        <v>41</v>
      </c>
      <c r="L765" s="6">
        <v>201</v>
      </c>
      <c r="M765" s="6" t="s">
        <v>22</v>
      </c>
      <c r="N765" s="6" t="s">
        <v>284</v>
      </c>
      <c r="O765" s="6" t="s">
        <v>285</v>
      </c>
      <c r="P765" s="6" t="s">
        <v>291</v>
      </c>
      <c r="Q765" s="6"/>
      <c r="R765" s="6"/>
    </row>
    <row r="766" spans="1:18" x14ac:dyDescent="0.25">
      <c r="A766" s="6" t="s">
        <v>0</v>
      </c>
      <c r="B766" s="6" t="s">
        <v>13</v>
      </c>
      <c r="C766" s="6" t="s">
        <v>203</v>
      </c>
      <c r="D766" s="6" t="s">
        <v>204</v>
      </c>
      <c r="E766" s="6" t="s">
        <v>97</v>
      </c>
      <c r="F766" s="6" t="s">
        <v>125</v>
      </c>
      <c r="G766" s="6">
        <v>41</v>
      </c>
      <c r="H766" s="6">
        <v>199</v>
      </c>
      <c r="I766" s="6">
        <v>41</v>
      </c>
      <c r="J766" s="6">
        <v>196</v>
      </c>
      <c r="K766" s="6">
        <v>41</v>
      </c>
      <c r="L766" s="6">
        <v>201</v>
      </c>
      <c r="M766" s="6" t="s">
        <v>21</v>
      </c>
      <c r="N766" s="6" t="s">
        <v>287</v>
      </c>
      <c r="O766" s="6" t="s">
        <v>288</v>
      </c>
      <c r="P766" s="6" t="s">
        <v>292</v>
      </c>
      <c r="Q766" s="6"/>
      <c r="R766" s="6"/>
    </row>
    <row r="767" spans="1:18" x14ac:dyDescent="0.25">
      <c r="A767" s="6" t="s">
        <v>0</v>
      </c>
      <c r="B767" s="6" t="s">
        <v>13</v>
      </c>
      <c r="C767" s="6" t="s">
        <v>203</v>
      </c>
      <c r="D767" s="6" t="s">
        <v>204</v>
      </c>
      <c r="E767" s="6" t="s">
        <v>97</v>
      </c>
      <c r="F767" s="6" t="s">
        <v>125</v>
      </c>
      <c r="G767" s="6">
        <v>41</v>
      </c>
      <c r="H767" s="6">
        <v>199</v>
      </c>
      <c r="I767" s="6">
        <v>41</v>
      </c>
      <c r="J767" s="6">
        <v>196</v>
      </c>
      <c r="K767" s="6">
        <v>41</v>
      </c>
      <c r="L767" s="6">
        <v>201</v>
      </c>
      <c r="M767" s="6" t="s">
        <v>22</v>
      </c>
      <c r="N767" s="6" t="s">
        <v>287</v>
      </c>
      <c r="O767" s="6" t="s">
        <v>288</v>
      </c>
      <c r="P767" s="6" t="s">
        <v>286</v>
      </c>
      <c r="Q767" s="6"/>
      <c r="R767" s="6"/>
    </row>
    <row r="768" spans="1:18" x14ac:dyDescent="0.25">
      <c r="A768" s="6" t="s">
        <v>0</v>
      </c>
      <c r="B768" s="6" t="s">
        <v>13</v>
      </c>
      <c r="C768" s="6" t="s">
        <v>203</v>
      </c>
      <c r="D768" s="6" t="s">
        <v>204</v>
      </c>
      <c r="E768" s="6" t="s">
        <v>97</v>
      </c>
      <c r="F768" s="6" t="s">
        <v>125</v>
      </c>
      <c r="G768" s="6">
        <v>41</v>
      </c>
      <c r="H768" s="6">
        <v>199</v>
      </c>
      <c r="I768" s="6">
        <v>41</v>
      </c>
      <c r="J768" s="6">
        <v>196</v>
      </c>
      <c r="K768" s="6">
        <v>41</v>
      </c>
      <c r="L768" s="6">
        <v>201</v>
      </c>
      <c r="M768" s="6" t="s">
        <v>21</v>
      </c>
      <c r="N768" s="6" t="s">
        <v>284</v>
      </c>
      <c r="O768" s="6" t="s">
        <v>288</v>
      </c>
      <c r="P768" s="6" t="s">
        <v>296</v>
      </c>
      <c r="Q768" s="6"/>
      <c r="R768" s="6"/>
    </row>
    <row r="769" spans="1:18" x14ac:dyDescent="0.25">
      <c r="A769" s="6" t="s">
        <v>0</v>
      </c>
      <c r="B769" s="6" t="s">
        <v>13</v>
      </c>
      <c r="C769" s="6" t="s">
        <v>203</v>
      </c>
      <c r="D769" s="6" t="s">
        <v>204</v>
      </c>
      <c r="E769" s="6" t="s">
        <v>97</v>
      </c>
      <c r="F769" s="6" t="s">
        <v>125</v>
      </c>
      <c r="G769" s="6">
        <v>41</v>
      </c>
      <c r="H769" s="6">
        <v>199</v>
      </c>
      <c r="I769" s="6">
        <v>41</v>
      </c>
      <c r="J769" s="6">
        <v>196</v>
      </c>
      <c r="K769" s="6">
        <v>41</v>
      </c>
      <c r="L769" s="6">
        <v>201</v>
      </c>
      <c r="M769" s="6" t="s">
        <v>22</v>
      </c>
      <c r="N769" s="6" t="s">
        <v>284</v>
      </c>
      <c r="O769" s="6" t="s">
        <v>288</v>
      </c>
      <c r="P769" s="6" t="s">
        <v>291</v>
      </c>
      <c r="Q769" s="6"/>
      <c r="R769" s="6"/>
    </row>
    <row r="770" spans="1:18" x14ac:dyDescent="0.25">
      <c r="A770" s="6" t="s">
        <v>0</v>
      </c>
      <c r="B770" s="6" t="s">
        <v>13</v>
      </c>
      <c r="C770" s="6" t="s">
        <v>249</v>
      </c>
      <c r="D770" s="6" t="s">
        <v>250</v>
      </c>
      <c r="E770" s="6" t="s">
        <v>97</v>
      </c>
      <c r="F770" s="6" t="s">
        <v>98</v>
      </c>
      <c r="G770" s="6">
        <v>14</v>
      </c>
      <c r="H770" s="6">
        <v>83</v>
      </c>
      <c r="I770" s="6">
        <v>8</v>
      </c>
      <c r="J770" s="6">
        <v>35</v>
      </c>
      <c r="K770" s="6">
        <v>13</v>
      </c>
      <c r="L770" s="6">
        <v>82</v>
      </c>
      <c r="M770" s="6" t="s">
        <v>21</v>
      </c>
      <c r="N770" s="6" t="s">
        <v>287</v>
      </c>
      <c r="O770" s="6" t="s">
        <v>285</v>
      </c>
      <c r="P770" s="6" t="s">
        <v>289</v>
      </c>
      <c r="Q770" s="6"/>
      <c r="R770" s="6"/>
    </row>
    <row r="771" spans="1:18" x14ac:dyDescent="0.25">
      <c r="A771" s="6" t="s">
        <v>0</v>
      </c>
      <c r="B771" s="6" t="s">
        <v>13</v>
      </c>
      <c r="C771" s="6" t="s">
        <v>249</v>
      </c>
      <c r="D771" s="6" t="s">
        <v>250</v>
      </c>
      <c r="E771" s="6" t="s">
        <v>97</v>
      </c>
      <c r="F771" s="6" t="s">
        <v>98</v>
      </c>
      <c r="G771" s="6">
        <v>14</v>
      </c>
      <c r="H771" s="6">
        <v>83</v>
      </c>
      <c r="I771" s="6">
        <v>8</v>
      </c>
      <c r="J771" s="6">
        <v>35</v>
      </c>
      <c r="K771" s="6">
        <v>13</v>
      </c>
      <c r="L771" s="6">
        <v>82</v>
      </c>
      <c r="M771" s="6" t="s">
        <v>22</v>
      </c>
      <c r="N771" s="6" t="s">
        <v>287</v>
      </c>
      <c r="O771" s="6" t="s">
        <v>285</v>
      </c>
      <c r="P771" s="6" t="s">
        <v>289</v>
      </c>
      <c r="Q771" s="6"/>
      <c r="R771" s="6"/>
    </row>
    <row r="772" spans="1:18" x14ac:dyDescent="0.25">
      <c r="A772" s="6" t="s">
        <v>0</v>
      </c>
      <c r="B772" s="6" t="s">
        <v>13</v>
      </c>
      <c r="C772" s="6" t="s">
        <v>249</v>
      </c>
      <c r="D772" s="6" t="s">
        <v>250</v>
      </c>
      <c r="E772" s="6" t="s">
        <v>97</v>
      </c>
      <c r="F772" s="6" t="s">
        <v>98</v>
      </c>
      <c r="G772" s="6">
        <v>14</v>
      </c>
      <c r="H772" s="6">
        <v>83</v>
      </c>
      <c r="I772" s="6">
        <v>8</v>
      </c>
      <c r="J772" s="6">
        <v>35</v>
      </c>
      <c r="K772" s="6">
        <v>13</v>
      </c>
      <c r="L772" s="6">
        <v>82</v>
      </c>
      <c r="M772" s="6" t="s">
        <v>21</v>
      </c>
      <c r="N772" s="6" t="s">
        <v>284</v>
      </c>
      <c r="O772" s="6" t="s">
        <v>285</v>
      </c>
      <c r="P772" s="6" t="s">
        <v>292</v>
      </c>
      <c r="Q772" s="6"/>
      <c r="R772" s="6"/>
    </row>
    <row r="773" spans="1:18" x14ac:dyDescent="0.25">
      <c r="A773" s="6" t="s">
        <v>0</v>
      </c>
      <c r="B773" s="6" t="s">
        <v>13</v>
      </c>
      <c r="C773" s="6" t="s">
        <v>249</v>
      </c>
      <c r="D773" s="6" t="s">
        <v>250</v>
      </c>
      <c r="E773" s="6" t="s">
        <v>97</v>
      </c>
      <c r="F773" s="6" t="s">
        <v>98</v>
      </c>
      <c r="G773" s="6">
        <v>14</v>
      </c>
      <c r="H773" s="6">
        <v>83</v>
      </c>
      <c r="I773" s="6">
        <v>8</v>
      </c>
      <c r="J773" s="6">
        <v>35</v>
      </c>
      <c r="K773" s="6">
        <v>13</v>
      </c>
      <c r="L773" s="6">
        <v>82</v>
      </c>
      <c r="M773" s="6" t="s">
        <v>22</v>
      </c>
      <c r="N773" s="6" t="s">
        <v>284</v>
      </c>
      <c r="O773" s="6" t="s">
        <v>285</v>
      </c>
      <c r="P773" s="6" t="s">
        <v>291</v>
      </c>
      <c r="Q773" s="6"/>
      <c r="R773" s="6"/>
    </row>
    <row r="774" spans="1:18" x14ac:dyDescent="0.25">
      <c r="A774" s="6" t="s">
        <v>0</v>
      </c>
      <c r="B774" s="6" t="s">
        <v>13</v>
      </c>
      <c r="C774" s="6" t="s">
        <v>249</v>
      </c>
      <c r="D774" s="6" t="s">
        <v>250</v>
      </c>
      <c r="E774" s="6" t="s">
        <v>97</v>
      </c>
      <c r="F774" s="6" t="s">
        <v>98</v>
      </c>
      <c r="G774" s="6">
        <v>14</v>
      </c>
      <c r="H774" s="6">
        <v>83</v>
      </c>
      <c r="I774" s="6">
        <v>8</v>
      </c>
      <c r="J774" s="6">
        <v>35</v>
      </c>
      <c r="K774" s="6">
        <v>13</v>
      </c>
      <c r="L774" s="6">
        <v>82</v>
      </c>
      <c r="M774" s="6" t="s">
        <v>21</v>
      </c>
      <c r="N774" s="6" t="s">
        <v>287</v>
      </c>
      <c r="O774" s="6" t="s">
        <v>288</v>
      </c>
      <c r="P774" s="6" t="s">
        <v>289</v>
      </c>
      <c r="Q774" s="6"/>
      <c r="R774" s="6"/>
    </row>
    <row r="775" spans="1:18" x14ac:dyDescent="0.25">
      <c r="A775" s="6" t="s">
        <v>0</v>
      </c>
      <c r="B775" s="6" t="s">
        <v>13</v>
      </c>
      <c r="C775" s="6" t="s">
        <v>249</v>
      </c>
      <c r="D775" s="6" t="s">
        <v>250</v>
      </c>
      <c r="E775" s="6" t="s">
        <v>97</v>
      </c>
      <c r="F775" s="6" t="s">
        <v>98</v>
      </c>
      <c r="G775" s="6">
        <v>14</v>
      </c>
      <c r="H775" s="6">
        <v>83</v>
      </c>
      <c r="I775" s="6">
        <v>8</v>
      </c>
      <c r="J775" s="6">
        <v>35</v>
      </c>
      <c r="K775" s="6">
        <v>13</v>
      </c>
      <c r="L775" s="6">
        <v>82</v>
      </c>
      <c r="M775" s="6" t="s">
        <v>22</v>
      </c>
      <c r="N775" s="6" t="s">
        <v>287</v>
      </c>
      <c r="O775" s="6" t="s">
        <v>288</v>
      </c>
      <c r="P775" s="6" t="s">
        <v>289</v>
      </c>
      <c r="Q775" s="6"/>
      <c r="R775" s="6"/>
    </row>
    <row r="776" spans="1:18" x14ac:dyDescent="0.25">
      <c r="A776" s="6" t="s">
        <v>0</v>
      </c>
      <c r="B776" s="6" t="s">
        <v>13</v>
      </c>
      <c r="C776" s="6" t="s">
        <v>249</v>
      </c>
      <c r="D776" s="6" t="s">
        <v>250</v>
      </c>
      <c r="E776" s="6" t="s">
        <v>97</v>
      </c>
      <c r="F776" s="6" t="s">
        <v>98</v>
      </c>
      <c r="G776" s="6">
        <v>14</v>
      </c>
      <c r="H776" s="6">
        <v>83</v>
      </c>
      <c r="I776" s="6">
        <v>8</v>
      </c>
      <c r="J776" s="6">
        <v>35</v>
      </c>
      <c r="K776" s="6">
        <v>13</v>
      </c>
      <c r="L776" s="6">
        <v>82</v>
      </c>
      <c r="M776" s="6" t="s">
        <v>21</v>
      </c>
      <c r="N776" s="6" t="s">
        <v>284</v>
      </c>
      <c r="O776" s="6" t="s">
        <v>288</v>
      </c>
      <c r="P776" s="6" t="s">
        <v>295</v>
      </c>
      <c r="Q776" s="6"/>
      <c r="R776" s="6"/>
    </row>
    <row r="777" spans="1:18" x14ac:dyDescent="0.25">
      <c r="A777" s="6" t="s">
        <v>0</v>
      </c>
      <c r="B777" s="6" t="s">
        <v>13</v>
      </c>
      <c r="C777" s="6" t="s">
        <v>249</v>
      </c>
      <c r="D777" s="6" t="s">
        <v>250</v>
      </c>
      <c r="E777" s="6" t="s">
        <v>97</v>
      </c>
      <c r="F777" s="6" t="s">
        <v>98</v>
      </c>
      <c r="G777" s="6">
        <v>14</v>
      </c>
      <c r="H777" s="6">
        <v>83</v>
      </c>
      <c r="I777" s="6">
        <v>8</v>
      </c>
      <c r="J777" s="6">
        <v>35</v>
      </c>
      <c r="K777" s="6">
        <v>13</v>
      </c>
      <c r="L777" s="6">
        <v>82</v>
      </c>
      <c r="M777" s="6" t="s">
        <v>22</v>
      </c>
      <c r="N777" s="6" t="s">
        <v>284</v>
      </c>
      <c r="O777" s="6" t="s">
        <v>288</v>
      </c>
      <c r="P777" s="6" t="s">
        <v>295</v>
      </c>
      <c r="Q777" s="6"/>
      <c r="R777" s="6"/>
    </row>
    <row r="778" spans="1:18" x14ac:dyDescent="0.25">
      <c r="A778" s="6" t="s">
        <v>0</v>
      </c>
      <c r="B778" s="6" t="s">
        <v>13</v>
      </c>
      <c r="C778" s="6" t="s">
        <v>179</v>
      </c>
      <c r="D778" s="6" t="s">
        <v>180</v>
      </c>
      <c r="E778" s="6" t="s">
        <v>97</v>
      </c>
      <c r="F778" s="6" t="s">
        <v>125</v>
      </c>
      <c r="G778" s="6">
        <v>13</v>
      </c>
      <c r="H778" s="6">
        <v>70</v>
      </c>
      <c r="I778" s="6">
        <v>8</v>
      </c>
      <c r="J778" s="6">
        <v>49</v>
      </c>
      <c r="K778" s="6">
        <v>12</v>
      </c>
      <c r="L778" s="6">
        <v>70</v>
      </c>
      <c r="M778" s="6" t="s">
        <v>21</v>
      </c>
      <c r="N778" s="6" t="s">
        <v>287</v>
      </c>
      <c r="O778" s="6" t="s">
        <v>285</v>
      </c>
      <c r="P778" s="6" t="s">
        <v>286</v>
      </c>
      <c r="Q778" s="6"/>
      <c r="R778" s="6"/>
    </row>
    <row r="779" spans="1:18" x14ac:dyDescent="0.25">
      <c r="A779" s="6" t="s">
        <v>0</v>
      </c>
      <c r="B779" s="6" t="s">
        <v>13</v>
      </c>
      <c r="C779" s="6" t="s">
        <v>179</v>
      </c>
      <c r="D779" s="6" t="s">
        <v>180</v>
      </c>
      <c r="E779" s="6" t="s">
        <v>97</v>
      </c>
      <c r="F779" s="6" t="s">
        <v>125</v>
      </c>
      <c r="G779" s="6">
        <v>13</v>
      </c>
      <c r="H779" s="6">
        <v>70</v>
      </c>
      <c r="I779" s="6">
        <v>8</v>
      </c>
      <c r="J779" s="6">
        <v>49</v>
      </c>
      <c r="K779" s="6">
        <v>12</v>
      </c>
      <c r="L779" s="6">
        <v>70</v>
      </c>
      <c r="M779" s="6" t="s">
        <v>22</v>
      </c>
      <c r="N779" s="6" t="s">
        <v>287</v>
      </c>
      <c r="O779" s="6" t="s">
        <v>285</v>
      </c>
      <c r="P779" s="6" t="s">
        <v>291</v>
      </c>
      <c r="Q779" s="6"/>
      <c r="R779" s="6"/>
    </row>
    <row r="780" spans="1:18" x14ac:dyDescent="0.25">
      <c r="A780" s="6" t="s">
        <v>0</v>
      </c>
      <c r="B780" s="6" t="s">
        <v>13</v>
      </c>
      <c r="C780" s="6" t="s">
        <v>179</v>
      </c>
      <c r="D780" s="6" t="s">
        <v>180</v>
      </c>
      <c r="E780" s="6" t="s">
        <v>97</v>
      </c>
      <c r="F780" s="6" t="s">
        <v>125</v>
      </c>
      <c r="G780" s="6">
        <v>13</v>
      </c>
      <c r="H780" s="6">
        <v>70</v>
      </c>
      <c r="I780" s="6">
        <v>8</v>
      </c>
      <c r="J780" s="6">
        <v>49</v>
      </c>
      <c r="K780" s="6">
        <v>12</v>
      </c>
      <c r="L780" s="6">
        <v>70</v>
      </c>
      <c r="M780" s="6" t="s">
        <v>21</v>
      </c>
      <c r="N780" s="6" t="s">
        <v>284</v>
      </c>
      <c r="O780" s="6" t="s">
        <v>285</v>
      </c>
      <c r="P780" s="6" t="s">
        <v>296</v>
      </c>
      <c r="Q780" s="6"/>
      <c r="R780" s="6"/>
    </row>
    <row r="781" spans="1:18" x14ac:dyDescent="0.25">
      <c r="A781" s="6" t="s">
        <v>0</v>
      </c>
      <c r="B781" s="6" t="s">
        <v>13</v>
      </c>
      <c r="C781" s="6" t="s">
        <v>179</v>
      </c>
      <c r="D781" s="6" t="s">
        <v>180</v>
      </c>
      <c r="E781" s="6" t="s">
        <v>97</v>
      </c>
      <c r="F781" s="6" t="s">
        <v>125</v>
      </c>
      <c r="G781" s="6">
        <v>13</v>
      </c>
      <c r="H781" s="6">
        <v>70</v>
      </c>
      <c r="I781" s="6">
        <v>8</v>
      </c>
      <c r="J781" s="6">
        <v>49</v>
      </c>
      <c r="K781" s="6">
        <v>12</v>
      </c>
      <c r="L781" s="6">
        <v>70</v>
      </c>
      <c r="M781" s="6" t="s">
        <v>22</v>
      </c>
      <c r="N781" s="6" t="s">
        <v>284</v>
      </c>
      <c r="O781" s="6" t="s">
        <v>285</v>
      </c>
      <c r="P781" s="6" t="s">
        <v>286</v>
      </c>
      <c r="Q781" s="6"/>
      <c r="R781" s="6"/>
    </row>
    <row r="782" spans="1:18" x14ac:dyDescent="0.25">
      <c r="A782" s="6" t="s">
        <v>0</v>
      </c>
      <c r="B782" s="6" t="s">
        <v>13</v>
      </c>
      <c r="C782" s="6" t="s">
        <v>179</v>
      </c>
      <c r="D782" s="6" t="s">
        <v>180</v>
      </c>
      <c r="E782" s="6" t="s">
        <v>97</v>
      </c>
      <c r="F782" s="6" t="s">
        <v>125</v>
      </c>
      <c r="G782" s="6">
        <v>13</v>
      </c>
      <c r="H782" s="6">
        <v>70</v>
      </c>
      <c r="I782" s="6">
        <v>8</v>
      </c>
      <c r="J782" s="6">
        <v>49</v>
      </c>
      <c r="K782" s="6">
        <v>12</v>
      </c>
      <c r="L782" s="6">
        <v>70</v>
      </c>
      <c r="M782" s="6" t="s">
        <v>21</v>
      </c>
      <c r="N782" s="6" t="s">
        <v>287</v>
      </c>
      <c r="O782" s="6" t="s">
        <v>288</v>
      </c>
      <c r="P782" s="6" t="s">
        <v>289</v>
      </c>
      <c r="Q782" s="6"/>
      <c r="R782" s="6"/>
    </row>
    <row r="783" spans="1:18" x14ac:dyDescent="0.25">
      <c r="A783" s="6" t="s">
        <v>0</v>
      </c>
      <c r="B783" s="6" t="s">
        <v>13</v>
      </c>
      <c r="C783" s="6" t="s">
        <v>179</v>
      </c>
      <c r="D783" s="6" t="s">
        <v>180</v>
      </c>
      <c r="E783" s="6" t="s">
        <v>97</v>
      </c>
      <c r="F783" s="6" t="s">
        <v>125</v>
      </c>
      <c r="G783" s="6">
        <v>13</v>
      </c>
      <c r="H783" s="6">
        <v>70</v>
      </c>
      <c r="I783" s="6">
        <v>8</v>
      </c>
      <c r="J783" s="6">
        <v>49</v>
      </c>
      <c r="K783" s="6">
        <v>12</v>
      </c>
      <c r="L783" s="6">
        <v>70</v>
      </c>
      <c r="M783" s="6" t="s">
        <v>22</v>
      </c>
      <c r="N783" s="6" t="s">
        <v>287</v>
      </c>
      <c r="O783" s="6" t="s">
        <v>288</v>
      </c>
      <c r="P783" s="6" t="s">
        <v>289</v>
      </c>
      <c r="Q783" s="6"/>
      <c r="R783" s="6"/>
    </row>
    <row r="784" spans="1:18" x14ac:dyDescent="0.25">
      <c r="A784" s="6" t="s">
        <v>0</v>
      </c>
      <c r="B784" s="6" t="s">
        <v>13</v>
      </c>
      <c r="C784" s="6" t="s">
        <v>179</v>
      </c>
      <c r="D784" s="6" t="s">
        <v>180</v>
      </c>
      <c r="E784" s="6" t="s">
        <v>97</v>
      </c>
      <c r="F784" s="6" t="s">
        <v>125</v>
      </c>
      <c r="G784" s="6">
        <v>13</v>
      </c>
      <c r="H784" s="6">
        <v>70</v>
      </c>
      <c r="I784" s="6">
        <v>8</v>
      </c>
      <c r="J784" s="6">
        <v>49</v>
      </c>
      <c r="K784" s="6">
        <v>12</v>
      </c>
      <c r="L784" s="6">
        <v>70</v>
      </c>
      <c r="M784" s="6" t="s">
        <v>21</v>
      </c>
      <c r="N784" s="6" t="s">
        <v>284</v>
      </c>
      <c r="O784" s="6" t="s">
        <v>288</v>
      </c>
      <c r="P784" s="6" t="s">
        <v>295</v>
      </c>
      <c r="Q784" s="6"/>
      <c r="R784" s="6"/>
    </row>
    <row r="785" spans="1:18" x14ac:dyDescent="0.25">
      <c r="A785" s="6" t="s">
        <v>0</v>
      </c>
      <c r="B785" s="6" t="s">
        <v>13</v>
      </c>
      <c r="C785" s="6" t="s">
        <v>179</v>
      </c>
      <c r="D785" s="6" t="s">
        <v>180</v>
      </c>
      <c r="E785" s="6" t="s">
        <v>97</v>
      </c>
      <c r="F785" s="6" t="s">
        <v>125</v>
      </c>
      <c r="G785" s="6">
        <v>13</v>
      </c>
      <c r="H785" s="6">
        <v>70</v>
      </c>
      <c r="I785" s="6">
        <v>8</v>
      </c>
      <c r="J785" s="6">
        <v>49</v>
      </c>
      <c r="K785" s="6">
        <v>12</v>
      </c>
      <c r="L785" s="6">
        <v>70</v>
      </c>
      <c r="M785" s="6" t="s">
        <v>22</v>
      </c>
      <c r="N785" s="6" t="s">
        <v>284</v>
      </c>
      <c r="O785" s="6" t="s">
        <v>288</v>
      </c>
      <c r="P785" s="6" t="s">
        <v>295</v>
      </c>
      <c r="Q785" s="6"/>
      <c r="R785" s="6"/>
    </row>
    <row r="786" spans="1:18" x14ac:dyDescent="0.25">
      <c r="A786" s="6" t="s">
        <v>0</v>
      </c>
      <c r="B786" s="6" t="s">
        <v>13</v>
      </c>
      <c r="C786" s="6" t="s">
        <v>181</v>
      </c>
      <c r="D786" s="6" t="s">
        <v>182</v>
      </c>
      <c r="E786" s="6" t="s">
        <v>97</v>
      </c>
      <c r="F786" s="6" t="s">
        <v>98</v>
      </c>
      <c r="G786" s="6">
        <v>16</v>
      </c>
      <c r="H786" s="6">
        <v>58</v>
      </c>
      <c r="I786" s="6">
        <v>10</v>
      </c>
      <c r="J786" s="6">
        <v>45</v>
      </c>
      <c r="K786" s="6">
        <v>16</v>
      </c>
      <c r="L786" s="6">
        <v>58</v>
      </c>
      <c r="M786" s="6" t="s">
        <v>21</v>
      </c>
      <c r="N786" s="6" t="s">
        <v>287</v>
      </c>
      <c r="O786" s="6" t="s">
        <v>285</v>
      </c>
      <c r="P786" s="6" t="s">
        <v>292</v>
      </c>
      <c r="Q786" s="6"/>
      <c r="R786" s="6"/>
    </row>
    <row r="787" spans="1:18" x14ac:dyDescent="0.25">
      <c r="A787" s="6" t="s">
        <v>0</v>
      </c>
      <c r="B787" s="6" t="s">
        <v>13</v>
      </c>
      <c r="C787" s="6" t="s">
        <v>181</v>
      </c>
      <c r="D787" s="6" t="s">
        <v>182</v>
      </c>
      <c r="E787" s="6" t="s">
        <v>97</v>
      </c>
      <c r="F787" s="6" t="s">
        <v>98</v>
      </c>
      <c r="G787" s="6">
        <v>16</v>
      </c>
      <c r="H787" s="6">
        <v>58</v>
      </c>
      <c r="I787" s="6">
        <v>10</v>
      </c>
      <c r="J787" s="6">
        <v>45</v>
      </c>
      <c r="K787" s="6">
        <v>16</v>
      </c>
      <c r="L787" s="6">
        <v>58</v>
      </c>
      <c r="M787" s="6" t="s">
        <v>22</v>
      </c>
      <c r="N787" s="6" t="s">
        <v>287</v>
      </c>
      <c r="O787" s="6" t="s">
        <v>285</v>
      </c>
      <c r="P787" s="6" t="s">
        <v>286</v>
      </c>
      <c r="Q787" s="6"/>
      <c r="R787" s="6"/>
    </row>
    <row r="788" spans="1:18" x14ac:dyDescent="0.25">
      <c r="A788" s="6" t="s">
        <v>0</v>
      </c>
      <c r="B788" s="6" t="s">
        <v>13</v>
      </c>
      <c r="C788" s="6" t="s">
        <v>181</v>
      </c>
      <c r="D788" s="6" t="s">
        <v>182</v>
      </c>
      <c r="E788" s="6" t="s">
        <v>97</v>
      </c>
      <c r="F788" s="6" t="s">
        <v>98</v>
      </c>
      <c r="G788" s="6">
        <v>16</v>
      </c>
      <c r="H788" s="6">
        <v>58</v>
      </c>
      <c r="I788" s="6">
        <v>10</v>
      </c>
      <c r="J788" s="6">
        <v>45</v>
      </c>
      <c r="K788" s="6">
        <v>16</v>
      </c>
      <c r="L788" s="6">
        <v>58</v>
      </c>
      <c r="M788" s="6" t="s">
        <v>21</v>
      </c>
      <c r="N788" s="6" t="s">
        <v>284</v>
      </c>
      <c r="O788" s="6" t="s">
        <v>285</v>
      </c>
      <c r="P788" s="6" t="s">
        <v>296</v>
      </c>
      <c r="Q788" s="6"/>
      <c r="R788" s="6"/>
    </row>
    <row r="789" spans="1:18" x14ac:dyDescent="0.25">
      <c r="A789" s="6" t="s">
        <v>0</v>
      </c>
      <c r="B789" s="6" t="s">
        <v>13</v>
      </c>
      <c r="C789" s="6" t="s">
        <v>181</v>
      </c>
      <c r="D789" s="6" t="s">
        <v>182</v>
      </c>
      <c r="E789" s="6" t="s">
        <v>97</v>
      </c>
      <c r="F789" s="6" t="s">
        <v>98</v>
      </c>
      <c r="G789" s="6">
        <v>16</v>
      </c>
      <c r="H789" s="6">
        <v>58</v>
      </c>
      <c r="I789" s="6">
        <v>10</v>
      </c>
      <c r="J789" s="6">
        <v>45</v>
      </c>
      <c r="K789" s="6">
        <v>16</v>
      </c>
      <c r="L789" s="6">
        <v>58</v>
      </c>
      <c r="M789" s="6" t="s">
        <v>22</v>
      </c>
      <c r="N789" s="6" t="s">
        <v>284</v>
      </c>
      <c r="O789" s="6" t="s">
        <v>285</v>
      </c>
      <c r="P789" s="6" t="s">
        <v>291</v>
      </c>
      <c r="Q789" s="6"/>
      <c r="R789" s="6"/>
    </row>
    <row r="790" spans="1:18" x14ac:dyDescent="0.25">
      <c r="A790" s="6" t="s">
        <v>0</v>
      </c>
      <c r="B790" s="6" t="s">
        <v>13</v>
      </c>
      <c r="C790" s="6" t="s">
        <v>181</v>
      </c>
      <c r="D790" s="6" t="s">
        <v>182</v>
      </c>
      <c r="E790" s="6" t="s">
        <v>97</v>
      </c>
      <c r="F790" s="6" t="s">
        <v>98</v>
      </c>
      <c r="G790" s="6">
        <v>16</v>
      </c>
      <c r="H790" s="6">
        <v>58</v>
      </c>
      <c r="I790" s="6">
        <v>10</v>
      </c>
      <c r="J790" s="6">
        <v>45</v>
      </c>
      <c r="K790" s="6">
        <v>16</v>
      </c>
      <c r="L790" s="6">
        <v>58</v>
      </c>
      <c r="M790" s="6" t="s">
        <v>21</v>
      </c>
      <c r="N790" s="6" t="s">
        <v>287</v>
      </c>
      <c r="O790" s="6" t="s">
        <v>288</v>
      </c>
      <c r="P790" s="6" t="s">
        <v>289</v>
      </c>
      <c r="Q790" s="6"/>
      <c r="R790" s="6"/>
    </row>
    <row r="791" spans="1:18" x14ac:dyDescent="0.25">
      <c r="A791" s="6" t="s">
        <v>0</v>
      </c>
      <c r="B791" s="6" t="s">
        <v>13</v>
      </c>
      <c r="C791" s="6" t="s">
        <v>181</v>
      </c>
      <c r="D791" s="6" t="s">
        <v>182</v>
      </c>
      <c r="E791" s="6" t="s">
        <v>97</v>
      </c>
      <c r="F791" s="6" t="s">
        <v>98</v>
      </c>
      <c r="G791" s="6">
        <v>16</v>
      </c>
      <c r="H791" s="6">
        <v>58</v>
      </c>
      <c r="I791" s="6">
        <v>10</v>
      </c>
      <c r="J791" s="6">
        <v>45</v>
      </c>
      <c r="K791" s="6">
        <v>16</v>
      </c>
      <c r="L791" s="6">
        <v>58</v>
      </c>
      <c r="M791" s="6" t="s">
        <v>22</v>
      </c>
      <c r="N791" s="6" t="s">
        <v>287</v>
      </c>
      <c r="O791" s="6" t="s">
        <v>288</v>
      </c>
      <c r="P791" s="6" t="s">
        <v>289</v>
      </c>
      <c r="Q791" s="6"/>
      <c r="R791" s="6"/>
    </row>
    <row r="792" spans="1:18" x14ac:dyDescent="0.25">
      <c r="A792" s="6" t="s">
        <v>0</v>
      </c>
      <c r="B792" s="6" t="s">
        <v>13</v>
      </c>
      <c r="C792" s="6" t="s">
        <v>181</v>
      </c>
      <c r="D792" s="6" t="s">
        <v>182</v>
      </c>
      <c r="E792" s="6" t="s">
        <v>97</v>
      </c>
      <c r="F792" s="6" t="s">
        <v>98</v>
      </c>
      <c r="G792" s="6">
        <v>16</v>
      </c>
      <c r="H792" s="6">
        <v>58</v>
      </c>
      <c r="I792" s="6">
        <v>10</v>
      </c>
      <c r="J792" s="6">
        <v>45</v>
      </c>
      <c r="K792" s="6">
        <v>16</v>
      </c>
      <c r="L792" s="6">
        <v>58</v>
      </c>
      <c r="M792" s="6" t="s">
        <v>21</v>
      </c>
      <c r="N792" s="6" t="s">
        <v>284</v>
      </c>
      <c r="O792" s="6" t="s">
        <v>288</v>
      </c>
      <c r="P792" s="6" t="s">
        <v>295</v>
      </c>
      <c r="Q792" s="6"/>
      <c r="R792" s="6"/>
    </row>
    <row r="793" spans="1:18" x14ac:dyDescent="0.25">
      <c r="A793" s="6" t="s">
        <v>0</v>
      </c>
      <c r="B793" s="6" t="s">
        <v>13</v>
      </c>
      <c r="C793" s="6" t="s">
        <v>181</v>
      </c>
      <c r="D793" s="6" t="s">
        <v>182</v>
      </c>
      <c r="E793" s="6" t="s">
        <v>97</v>
      </c>
      <c r="F793" s="6" t="s">
        <v>98</v>
      </c>
      <c r="G793" s="6">
        <v>16</v>
      </c>
      <c r="H793" s="6">
        <v>58</v>
      </c>
      <c r="I793" s="6">
        <v>10</v>
      </c>
      <c r="J793" s="6">
        <v>45</v>
      </c>
      <c r="K793" s="6">
        <v>16</v>
      </c>
      <c r="L793" s="6">
        <v>58</v>
      </c>
      <c r="M793" s="6" t="s">
        <v>22</v>
      </c>
      <c r="N793" s="6" t="s">
        <v>284</v>
      </c>
      <c r="O793" s="6" t="s">
        <v>288</v>
      </c>
      <c r="P793" s="6" t="s">
        <v>291</v>
      </c>
      <c r="Q793" s="6"/>
      <c r="R793" s="6"/>
    </row>
    <row r="794" spans="1:18" x14ac:dyDescent="0.25">
      <c r="A794" s="6" t="s">
        <v>0</v>
      </c>
      <c r="B794" s="6" t="s">
        <v>7</v>
      </c>
      <c r="C794" s="6" t="s">
        <v>130</v>
      </c>
      <c r="D794" s="6" t="s">
        <v>131</v>
      </c>
      <c r="E794" s="6" t="s">
        <v>97</v>
      </c>
      <c r="F794" s="6" t="s">
        <v>125</v>
      </c>
      <c r="G794" s="6">
        <v>169</v>
      </c>
      <c r="H794" s="6">
        <v>816</v>
      </c>
      <c r="I794" s="6">
        <v>153</v>
      </c>
      <c r="J794" s="6">
        <v>754</v>
      </c>
      <c r="K794" s="6">
        <v>157</v>
      </c>
      <c r="L794" s="6">
        <v>761</v>
      </c>
      <c r="M794" s="6" t="s">
        <v>21</v>
      </c>
      <c r="N794" s="6" t="s">
        <v>287</v>
      </c>
      <c r="O794" s="6" t="s">
        <v>285</v>
      </c>
      <c r="P794" s="6" t="s">
        <v>286</v>
      </c>
      <c r="Q794" s="6"/>
      <c r="R794" s="6"/>
    </row>
    <row r="795" spans="1:18" x14ac:dyDescent="0.25">
      <c r="A795" s="6" t="s">
        <v>0</v>
      </c>
      <c r="B795" s="6" t="s">
        <v>7</v>
      </c>
      <c r="C795" s="6" t="s">
        <v>130</v>
      </c>
      <c r="D795" s="6" t="s">
        <v>131</v>
      </c>
      <c r="E795" s="6" t="s">
        <v>97</v>
      </c>
      <c r="F795" s="6" t="s">
        <v>125</v>
      </c>
      <c r="G795" s="6">
        <v>169</v>
      </c>
      <c r="H795" s="6">
        <v>816</v>
      </c>
      <c r="I795" s="6">
        <v>153</v>
      </c>
      <c r="J795" s="6">
        <v>754</v>
      </c>
      <c r="K795" s="6">
        <v>157</v>
      </c>
      <c r="L795" s="6">
        <v>761</v>
      </c>
      <c r="M795" s="6" t="s">
        <v>22</v>
      </c>
      <c r="N795" s="6" t="s">
        <v>287</v>
      </c>
      <c r="O795" s="6" t="s">
        <v>285</v>
      </c>
      <c r="P795" s="6" t="s">
        <v>289</v>
      </c>
      <c r="Q795" s="6"/>
      <c r="R795" s="6"/>
    </row>
    <row r="796" spans="1:18" x14ac:dyDescent="0.25">
      <c r="A796" s="6" t="s">
        <v>0</v>
      </c>
      <c r="B796" s="6" t="s">
        <v>7</v>
      </c>
      <c r="C796" s="6" t="s">
        <v>130</v>
      </c>
      <c r="D796" s="6" t="s">
        <v>131</v>
      </c>
      <c r="E796" s="6" t="s">
        <v>97</v>
      </c>
      <c r="F796" s="6" t="s">
        <v>125</v>
      </c>
      <c r="G796" s="6">
        <v>169</v>
      </c>
      <c r="H796" s="6">
        <v>816</v>
      </c>
      <c r="I796" s="6">
        <v>153</v>
      </c>
      <c r="J796" s="6">
        <v>754</v>
      </c>
      <c r="K796" s="6">
        <v>157</v>
      </c>
      <c r="L796" s="6">
        <v>761</v>
      </c>
      <c r="M796" s="6" t="s">
        <v>21</v>
      </c>
      <c r="N796" s="6" t="s">
        <v>284</v>
      </c>
      <c r="O796" s="6" t="s">
        <v>285</v>
      </c>
      <c r="P796" s="6" t="s">
        <v>290</v>
      </c>
      <c r="Q796" s="6"/>
      <c r="R796" s="6"/>
    </row>
    <row r="797" spans="1:18" x14ac:dyDescent="0.25">
      <c r="A797" s="6" t="s">
        <v>0</v>
      </c>
      <c r="B797" s="6" t="s">
        <v>7</v>
      </c>
      <c r="C797" s="6" t="s">
        <v>130</v>
      </c>
      <c r="D797" s="6" t="s">
        <v>131</v>
      </c>
      <c r="E797" s="6" t="s">
        <v>97</v>
      </c>
      <c r="F797" s="6" t="s">
        <v>125</v>
      </c>
      <c r="G797" s="6">
        <v>169</v>
      </c>
      <c r="H797" s="6">
        <v>816</v>
      </c>
      <c r="I797" s="6">
        <v>153</v>
      </c>
      <c r="J797" s="6">
        <v>754</v>
      </c>
      <c r="K797" s="6">
        <v>157</v>
      </c>
      <c r="L797" s="6">
        <v>761</v>
      </c>
      <c r="M797" s="6" t="s">
        <v>22</v>
      </c>
      <c r="N797" s="6" t="s">
        <v>284</v>
      </c>
      <c r="O797" s="6" t="s">
        <v>285</v>
      </c>
      <c r="P797" s="6" t="s">
        <v>290</v>
      </c>
      <c r="Q797" s="6"/>
      <c r="R797" s="6"/>
    </row>
    <row r="798" spans="1:18" x14ac:dyDescent="0.25">
      <c r="A798" s="6" t="s">
        <v>0</v>
      </c>
      <c r="B798" s="6" t="s">
        <v>7</v>
      </c>
      <c r="C798" s="6" t="s">
        <v>130</v>
      </c>
      <c r="D798" s="6" t="s">
        <v>131</v>
      </c>
      <c r="E798" s="6" t="s">
        <v>97</v>
      </c>
      <c r="F798" s="6" t="s">
        <v>125</v>
      </c>
      <c r="G798" s="6">
        <v>169</v>
      </c>
      <c r="H798" s="6">
        <v>816</v>
      </c>
      <c r="I798" s="6">
        <v>153</v>
      </c>
      <c r="J798" s="6">
        <v>754</v>
      </c>
      <c r="K798" s="6">
        <v>157</v>
      </c>
      <c r="L798" s="6">
        <v>761</v>
      </c>
      <c r="M798" s="6" t="s">
        <v>21</v>
      </c>
      <c r="N798" s="6" t="s">
        <v>287</v>
      </c>
      <c r="O798" s="6" t="s">
        <v>288</v>
      </c>
      <c r="P798" s="6" t="s">
        <v>290</v>
      </c>
      <c r="Q798" s="6"/>
      <c r="R798" s="6"/>
    </row>
    <row r="799" spans="1:18" x14ac:dyDescent="0.25">
      <c r="A799" s="6" t="s">
        <v>0</v>
      </c>
      <c r="B799" s="6" t="s">
        <v>7</v>
      </c>
      <c r="C799" s="6" t="s">
        <v>130</v>
      </c>
      <c r="D799" s="6" t="s">
        <v>131</v>
      </c>
      <c r="E799" s="6" t="s">
        <v>97</v>
      </c>
      <c r="F799" s="6" t="s">
        <v>125</v>
      </c>
      <c r="G799" s="6">
        <v>169</v>
      </c>
      <c r="H799" s="6">
        <v>816</v>
      </c>
      <c r="I799" s="6">
        <v>153</v>
      </c>
      <c r="J799" s="6">
        <v>754</v>
      </c>
      <c r="K799" s="6">
        <v>157</v>
      </c>
      <c r="L799" s="6">
        <v>761</v>
      </c>
      <c r="M799" s="6" t="s">
        <v>22</v>
      </c>
      <c r="N799" s="6" t="s">
        <v>287</v>
      </c>
      <c r="O799" s="6" t="s">
        <v>288</v>
      </c>
      <c r="P799" s="6" t="s">
        <v>289</v>
      </c>
      <c r="Q799" s="6"/>
      <c r="R799" s="6"/>
    </row>
    <row r="800" spans="1:18" x14ac:dyDescent="0.25">
      <c r="A800" s="6" t="s">
        <v>0</v>
      </c>
      <c r="B800" s="6" t="s">
        <v>7</v>
      </c>
      <c r="C800" s="6" t="s">
        <v>130</v>
      </c>
      <c r="D800" s="6" t="s">
        <v>131</v>
      </c>
      <c r="E800" s="6" t="s">
        <v>97</v>
      </c>
      <c r="F800" s="6" t="s">
        <v>125</v>
      </c>
      <c r="G800" s="6">
        <v>169</v>
      </c>
      <c r="H800" s="6">
        <v>816</v>
      </c>
      <c r="I800" s="6">
        <v>153</v>
      </c>
      <c r="J800" s="6">
        <v>754</v>
      </c>
      <c r="K800" s="6">
        <v>157</v>
      </c>
      <c r="L800" s="6">
        <v>761</v>
      </c>
      <c r="M800" s="6" t="s">
        <v>21</v>
      </c>
      <c r="N800" s="6" t="s">
        <v>284</v>
      </c>
      <c r="O800" s="6" t="s">
        <v>288</v>
      </c>
      <c r="P800" s="6" t="s">
        <v>286</v>
      </c>
      <c r="Q800" s="6"/>
      <c r="R800" s="6"/>
    </row>
    <row r="801" spans="1:18" x14ac:dyDescent="0.25">
      <c r="A801" s="6" t="s">
        <v>0</v>
      </c>
      <c r="B801" s="6" t="s">
        <v>7</v>
      </c>
      <c r="C801" s="6" t="s">
        <v>130</v>
      </c>
      <c r="D801" s="6" t="s">
        <v>131</v>
      </c>
      <c r="E801" s="6" t="s">
        <v>97</v>
      </c>
      <c r="F801" s="6" t="s">
        <v>125</v>
      </c>
      <c r="G801" s="6">
        <v>169</v>
      </c>
      <c r="H801" s="6">
        <v>816</v>
      </c>
      <c r="I801" s="6">
        <v>153</v>
      </c>
      <c r="J801" s="6">
        <v>754</v>
      </c>
      <c r="K801" s="6">
        <v>157</v>
      </c>
      <c r="L801" s="6">
        <v>761</v>
      </c>
      <c r="M801" s="6" t="s">
        <v>22</v>
      </c>
      <c r="N801" s="6" t="s">
        <v>284</v>
      </c>
      <c r="O801" s="6" t="s">
        <v>288</v>
      </c>
      <c r="P801" s="6" t="s">
        <v>286</v>
      </c>
      <c r="Q801" s="6"/>
      <c r="R801" s="6"/>
    </row>
    <row r="802" spans="1:18" x14ac:dyDescent="0.25">
      <c r="A802" s="6" t="s">
        <v>0</v>
      </c>
      <c r="B802" s="6" t="s">
        <v>7</v>
      </c>
      <c r="C802" s="6" t="s">
        <v>143</v>
      </c>
      <c r="D802" s="6" t="s">
        <v>144</v>
      </c>
      <c r="E802" s="6" t="s">
        <v>97</v>
      </c>
      <c r="F802" s="6" t="s">
        <v>132</v>
      </c>
      <c r="G802" s="6">
        <v>12</v>
      </c>
      <c r="H802" s="6">
        <v>51</v>
      </c>
      <c r="I802" s="6">
        <v>4</v>
      </c>
      <c r="J802" s="6">
        <v>20</v>
      </c>
      <c r="K802" s="6">
        <v>12</v>
      </c>
      <c r="L802" s="6">
        <v>52</v>
      </c>
      <c r="M802" s="6" t="s">
        <v>21</v>
      </c>
      <c r="N802" s="6" t="s">
        <v>287</v>
      </c>
      <c r="O802" s="6" t="s">
        <v>285</v>
      </c>
      <c r="P802" s="6" t="s">
        <v>286</v>
      </c>
      <c r="Q802" s="6"/>
      <c r="R802" s="6"/>
    </row>
    <row r="803" spans="1:18" x14ac:dyDescent="0.25">
      <c r="A803" s="6" t="s">
        <v>0</v>
      </c>
      <c r="B803" s="6" t="s">
        <v>7</v>
      </c>
      <c r="C803" s="6" t="s">
        <v>143</v>
      </c>
      <c r="D803" s="6" t="s">
        <v>144</v>
      </c>
      <c r="E803" s="6" t="s">
        <v>97</v>
      </c>
      <c r="F803" s="6" t="s">
        <v>132</v>
      </c>
      <c r="G803" s="6">
        <v>12</v>
      </c>
      <c r="H803" s="6">
        <v>51</v>
      </c>
      <c r="I803" s="6">
        <v>4</v>
      </c>
      <c r="J803" s="6">
        <v>20</v>
      </c>
      <c r="K803" s="6">
        <v>12</v>
      </c>
      <c r="L803" s="6">
        <v>52</v>
      </c>
      <c r="M803" s="6" t="s">
        <v>22</v>
      </c>
      <c r="N803" s="6" t="s">
        <v>287</v>
      </c>
      <c r="O803" s="6" t="s">
        <v>285</v>
      </c>
      <c r="P803" s="6" t="s">
        <v>286</v>
      </c>
      <c r="Q803" s="6"/>
      <c r="R803" s="6"/>
    </row>
    <row r="804" spans="1:18" x14ac:dyDescent="0.25">
      <c r="A804" s="6" t="s">
        <v>0</v>
      </c>
      <c r="B804" s="6" t="s">
        <v>7</v>
      </c>
      <c r="C804" s="6" t="s">
        <v>143</v>
      </c>
      <c r="D804" s="6" t="s">
        <v>144</v>
      </c>
      <c r="E804" s="6" t="s">
        <v>97</v>
      </c>
      <c r="F804" s="6" t="s">
        <v>132</v>
      </c>
      <c r="G804" s="6">
        <v>12</v>
      </c>
      <c r="H804" s="6">
        <v>51</v>
      </c>
      <c r="I804" s="6">
        <v>4</v>
      </c>
      <c r="J804" s="6">
        <v>20</v>
      </c>
      <c r="K804" s="6">
        <v>12</v>
      </c>
      <c r="L804" s="6">
        <v>52</v>
      </c>
      <c r="M804" s="6" t="s">
        <v>21</v>
      </c>
      <c r="N804" s="6" t="s">
        <v>284</v>
      </c>
      <c r="O804" s="6" t="s">
        <v>285</v>
      </c>
      <c r="P804" s="6" t="s">
        <v>297</v>
      </c>
      <c r="Q804" s="6"/>
      <c r="R804" s="6"/>
    </row>
    <row r="805" spans="1:18" x14ac:dyDescent="0.25">
      <c r="A805" s="6" t="s">
        <v>0</v>
      </c>
      <c r="B805" s="6" t="s">
        <v>7</v>
      </c>
      <c r="C805" s="6" t="s">
        <v>143</v>
      </c>
      <c r="D805" s="6" t="s">
        <v>144</v>
      </c>
      <c r="E805" s="6" t="s">
        <v>97</v>
      </c>
      <c r="F805" s="6" t="s">
        <v>132</v>
      </c>
      <c r="G805" s="6">
        <v>12</v>
      </c>
      <c r="H805" s="6">
        <v>51</v>
      </c>
      <c r="I805" s="6">
        <v>4</v>
      </c>
      <c r="J805" s="6">
        <v>20</v>
      </c>
      <c r="K805" s="6">
        <v>12</v>
      </c>
      <c r="L805" s="6">
        <v>52</v>
      </c>
      <c r="M805" s="6" t="s">
        <v>22</v>
      </c>
      <c r="N805" s="6" t="s">
        <v>284</v>
      </c>
      <c r="O805" s="6" t="s">
        <v>285</v>
      </c>
      <c r="P805" s="6" t="s">
        <v>294</v>
      </c>
      <c r="Q805" s="6"/>
      <c r="R805" s="6"/>
    </row>
    <row r="806" spans="1:18" x14ac:dyDescent="0.25">
      <c r="A806" s="6" t="s">
        <v>0</v>
      </c>
      <c r="B806" s="6" t="s">
        <v>7</v>
      </c>
      <c r="C806" s="6" t="s">
        <v>143</v>
      </c>
      <c r="D806" s="6" t="s">
        <v>144</v>
      </c>
      <c r="E806" s="6" t="s">
        <v>97</v>
      </c>
      <c r="F806" s="6" t="s">
        <v>132</v>
      </c>
      <c r="G806" s="6">
        <v>12</v>
      </c>
      <c r="H806" s="6">
        <v>51</v>
      </c>
      <c r="I806" s="6">
        <v>4</v>
      </c>
      <c r="J806" s="6">
        <v>20</v>
      </c>
      <c r="K806" s="6">
        <v>12</v>
      </c>
      <c r="L806" s="6">
        <v>52</v>
      </c>
      <c r="M806" s="6" t="s">
        <v>21</v>
      </c>
      <c r="N806" s="6" t="s">
        <v>287</v>
      </c>
      <c r="O806" s="6" t="s">
        <v>288</v>
      </c>
      <c r="P806" s="6" t="s">
        <v>289</v>
      </c>
      <c r="Q806" s="6"/>
      <c r="R806" s="6"/>
    </row>
    <row r="807" spans="1:18" x14ac:dyDescent="0.25">
      <c r="A807" s="6" t="s">
        <v>0</v>
      </c>
      <c r="B807" s="6" t="s">
        <v>7</v>
      </c>
      <c r="C807" s="6" t="s">
        <v>143</v>
      </c>
      <c r="D807" s="6" t="s">
        <v>144</v>
      </c>
      <c r="E807" s="6" t="s">
        <v>97</v>
      </c>
      <c r="F807" s="6" t="s">
        <v>132</v>
      </c>
      <c r="G807" s="6">
        <v>12</v>
      </c>
      <c r="H807" s="6">
        <v>51</v>
      </c>
      <c r="I807" s="6">
        <v>4</v>
      </c>
      <c r="J807" s="6">
        <v>20</v>
      </c>
      <c r="K807" s="6">
        <v>12</v>
      </c>
      <c r="L807" s="6">
        <v>52</v>
      </c>
      <c r="M807" s="6" t="s">
        <v>22</v>
      </c>
      <c r="N807" s="6" t="s">
        <v>287</v>
      </c>
      <c r="O807" s="6" t="s">
        <v>288</v>
      </c>
      <c r="P807" s="6" t="s">
        <v>289</v>
      </c>
      <c r="Q807" s="6"/>
      <c r="R807" s="6"/>
    </row>
    <row r="808" spans="1:18" x14ac:dyDescent="0.25">
      <c r="A808" s="6" t="s">
        <v>0</v>
      </c>
      <c r="B808" s="6" t="s">
        <v>7</v>
      </c>
      <c r="C808" s="6" t="s">
        <v>143</v>
      </c>
      <c r="D808" s="6" t="s">
        <v>144</v>
      </c>
      <c r="E808" s="6" t="s">
        <v>97</v>
      </c>
      <c r="F808" s="6" t="s">
        <v>132</v>
      </c>
      <c r="G808" s="6">
        <v>12</v>
      </c>
      <c r="H808" s="6">
        <v>51</v>
      </c>
      <c r="I808" s="6">
        <v>4</v>
      </c>
      <c r="J808" s="6">
        <v>20</v>
      </c>
      <c r="K808" s="6">
        <v>12</v>
      </c>
      <c r="L808" s="6">
        <v>52</v>
      </c>
      <c r="M808" s="6" t="s">
        <v>21</v>
      </c>
      <c r="N808" s="6" t="s">
        <v>284</v>
      </c>
      <c r="O808" s="6" t="s">
        <v>288</v>
      </c>
      <c r="P808" s="6" t="s">
        <v>295</v>
      </c>
      <c r="Q808" s="6"/>
      <c r="R808" s="6"/>
    </row>
    <row r="809" spans="1:18" x14ac:dyDescent="0.25">
      <c r="A809" s="6" t="s">
        <v>0</v>
      </c>
      <c r="B809" s="6" t="s">
        <v>7</v>
      </c>
      <c r="C809" s="6" t="s">
        <v>143</v>
      </c>
      <c r="D809" s="6" t="s">
        <v>144</v>
      </c>
      <c r="E809" s="6" t="s">
        <v>97</v>
      </c>
      <c r="F809" s="6" t="s">
        <v>132</v>
      </c>
      <c r="G809" s="6">
        <v>12</v>
      </c>
      <c r="H809" s="6">
        <v>51</v>
      </c>
      <c r="I809" s="6">
        <v>4</v>
      </c>
      <c r="J809" s="6">
        <v>20</v>
      </c>
      <c r="K809" s="6">
        <v>12</v>
      </c>
      <c r="L809" s="6">
        <v>52</v>
      </c>
      <c r="M809" s="6" t="s">
        <v>22</v>
      </c>
      <c r="N809" s="6" t="s">
        <v>284</v>
      </c>
      <c r="O809" s="6" t="s">
        <v>288</v>
      </c>
      <c r="P809" s="6" t="s">
        <v>295</v>
      </c>
      <c r="Q809" s="6"/>
      <c r="R809" s="6"/>
    </row>
    <row r="810" spans="1:18" x14ac:dyDescent="0.25">
      <c r="A810" s="6" t="s">
        <v>0</v>
      </c>
      <c r="B810" s="6" t="s">
        <v>6</v>
      </c>
      <c r="C810" s="6" t="s">
        <v>277</v>
      </c>
      <c r="D810" s="6" t="s">
        <v>278</v>
      </c>
      <c r="E810" s="6" t="s">
        <v>97</v>
      </c>
      <c r="F810" s="6" t="s">
        <v>98</v>
      </c>
      <c r="G810" s="6">
        <v>139</v>
      </c>
      <c r="H810" s="6">
        <v>640</v>
      </c>
      <c r="I810" s="6">
        <v>127</v>
      </c>
      <c r="J810" s="6">
        <v>578</v>
      </c>
      <c r="K810" s="6">
        <v>146</v>
      </c>
      <c r="L810" s="6">
        <v>640</v>
      </c>
      <c r="M810" s="6" t="s">
        <v>21</v>
      </c>
      <c r="N810" s="6" t="s">
        <v>287</v>
      </c>
      <c r="O810" s="6" t="s">
        <v>285</v>
      </c>
      <c r="P810" s="6" t="s">
        <v>295</v>
      </c>
      <c r="Q810" s="6"/>
      <c r="R810" s="6"/>
    </row>
    <row r="811" spans="1:18" x14ac:dyDescent="0.25">
      <c r="A811" s="6" t="s">
        <v>0</v>
      </c>
      <c r="B811" s="6" t="s">
        <v>6</v>
      </c>
      <c r="C811" s="6" t="s">
        <v>277</v>
      </c>
      <c r="D811" s="6" t="s">
        <v>278</v>
      </c>
      <c r="E811" s="6" t="s">
        <v>97</v>
      </c>
      <c r="F811" s="6" t="s">
        <v>98</v>
      </c>
      <c r="G811" s="6">
        <v>139</v>
      </c>
      <c r="H811" s="6">
        <v>640</v>
      </c>
      <c r="I811" s="6">
        <v>127</v>
      </c>
      <c r="J811" s="6">
        <v>578</v>
      </c>
      <c r="K811" s="6">
        <v>146</v>
      </c>
      <c r="L811" s="6">
        <v>640</v>
      </c>
      <c r="M811" s="6" t="s">
        <v>22</v>
      </c>
      <c r="N811" s="6" t="s">
        <v>287</v>
      </c>
      <c r="O811" s="6" t="s">
        <v>285</v>
      </c>
      <c r="P811" s="6" t="s">
        <v>295</v>
      </c>
      <c r="Q811" s="6"/>
      <c r="R811" s="6"/>
    </row>
    <row r="812" spans="1:18" x14ac:dyDescent="0.25">
      <c r="A812" s="6" t="s">
        <v>0</v>
      </c>
      <c r="B812" s="6" t="s">
        <v>6</v>
      </c>
      <c r="C812" s="6" t="s">
        <v>277</v>
      </c>
      <c r="D812" s="6" t="s">
        <v>278</v>
      </c>
      <c r="E812" s="6" t="s">
        <v>97</v>
      </c>
      <c r="F812" s="6" t="s">
        <v>98</v>
      </c>
      <c r="G812" s="6">
        <v>139</v>
      </c>
      <c r="H812" s="6">
        <v>640</v>
      </c>
      <c r="I812" s="6">
        <v>127</v>
      </c>
      <c r="J812" s="6">
        <v>578</v>
      </c>
      <c r="K812" s="6">
        <v>146</v>
      </c>
      <c r="L812" s="6">
        <v>640</v>
      </c>
      <c r="M812" s="6" t="s">
        <v>21</v>
      </c>
      <c r="N812" s="6" t="s">
        <v>284</v>
      </c>
      <c r="O812" s="6" t="s">
        <v>285</v>
      </c>
      <c r="P812" s="6" t="s">
        <v>286</v>
      </c>
      <c r="Q812" s="6"/>
      <c r="R812" s="6"/>
    </row>
    <row r="813" spans="1:18" x14ac:dyDescent="0.25">
      <c r="A813" s="6" t="s">
        <v>0</v>
      </c>
      <c r="B813" s="6" t="s">
        <v>6</v>
      </c>
      <c r="C813" s="6" t="s">
        <v>277</v>
      </c>
      <c r="D813" s="6" t="s">
        <v>278</v>
      </c>
      <c r="E813" s="6" t="s">
        <v>97</v>
      </c>
      <c r="F813" s="6" t="s">
        <v>98</v>
      </c>
      <c r="G813" s="6">
        <v>139</v>
      </c>
      <c r="H813" s="6">
        <v>640</v>
      </c>
      <c r="I813" s="6">
        <v>127</v>
      </c>
      <c r="J813" s="6">
        <v>578</v>
      </c>
      <c r="K813" s="6">
        <v>146</v>
      </c>
      <c r="L813" s="6">
        <v>640</v>
      </c>
      <c r="M813" s="6" t="s">
        <v>22</v>
      </c>
      <c r="N813" s="6" t="s">
        <v>284</v>
      </c>
      <c r="O813" s="6" t="s">
        <v>285</v>
      </c>
      <c r="P813" s="6" t="s">
        <v>286</v>
      </c>
      <c r="Q813" s="6"/>
      <c r="R813" s="6"/>
    </row>
    <row r="814" spans="1:18" x14ac:dyDescent="0.25">
      <c r="A814" s="6" t="s">
        <v>0</v>
      </c>
      <c r="B814" s="6" t="s">
        <v>6</v>
      </c>
      <c r="C814" s="6" t="s">
        <v>277</v>
      </c>
      <c r="D814" s="6" t="s">
        <v>278</v>
      </c>
      <c r="E814" s="6" t="s">
        <v>97</v>
      </c>
      <c r="F814" s="6" t="s">
        <v>98</v>
      </c>
      <c r="G814" s="6">
        <v>139</v>
      </c>
      <c r="H814" s="6">
        <v>640</v>
      </c>
      <c r="I814" s="6">
        <v>127</v>
      </c>
      <c r="J814" s="6">
        <v>578</v>
      </c>
      <c r="K814" s="6">
        <v>146</v>
      </c>
      <c r="L814" s="6">
        <v>640</v>
      </c>
      <c r="M814" s="6" t="s">
        <v>21</v>
      </c>
      <c r="N814" s="6" t="s">
        <v>287</v>
      </c>
      <c r="O814" s="6" t="s">
        <v>288</v>
      </c>
      <c r="P814" s="6" t="s">
        <v>289</v>
      </c>
      <c r="Q814" s="6"/>
      <c r="R814" s="6"/>
    </row>
    <row r="815" spans="1:18" x14ac:dyDescent="0.25">
      <c r="A815" s="6" t="s">
        <v>0</v>
      </c>
      <c r="B815" s="6" t="s">
        <v>6</v>
      </c>
      <c r="C815" s="6" t="s">
        <v>277</v>
      </c>
      <c r="D815" s="6" t="s">
        <v>278</v>
      </c>
      <c r="E815" s="6" t="s">
        <v>97</v>
      </c>
      <c r="F815" s="6" t="s">
        <v>98</v>
      </c>
      <c r="G815" s="6">
        <v>139</v>
      </c>
      <c r="H815" s="6">
        <v>640</v>
      </c>
      <c r="I815" s="6">
        <v>127</v>
      </c>
      <c r="J815" s="6">
        <v>578</v>
      </c>
      <c r="K815" s="6">
        <v>146</v>
      </c>
      <c r="L815" s="6">
        <v>640</v>
      </c>
      <c r="M815" s="6" t="s">
        <v>22</v>
      </c>
      <c r="N815" s="6" t="s">
        <v>287</v>
      </c>
      <c r="O815" s="6" t="s">
        <v>288</v>
      </c>
      <c r="P815" s="6" t="s">
        <v>289</v>
      </c>
      <c r="Q815" s="6"/>
      <c r="R815" s="6"/>
    </row>
    <row r="816" spans="1:18" x14ac:dyDescent="0.25">
      <c r="A816" s="6" t="s">
        <v>0</v>
      </c>
      <c r="B816" s="6" t="s">
        <v>6</v>
      </c>
      <c r="C816" s="6" t="s">
        <v>277</v>
      </c>
      <c r="D816" s="6" t="s">
        <v>278</v>
      </c>
      <c r="E816" s="6" t="s">
        <v>97</v>
      </c>
      <c r="F816" s="6" t="s">
        <v>98</v>
      </c>
      <c r="G816" s="6">
        <v>139</v>
      </c>
      <c r="H816" s="6">
        <v>640</v>
      </c>
      <c r="I816" s="6">
        <v>127</v>
      </c>
      <c r="J816" s="6">
        <v>578</v>
      </c>
      <c r="K816" s="6">
        <v>146</v>
      </c>
      <c r="L816" s="6">
        <v>640</v>
      </c>
      <c r="M816" s="6" t="s">
        <v>21</v>
      </c>
      <c r="N816" s="6" t="s">
        <v>284</v>
      </c>
      <c r="O816" s="6" t="s">
        <v>288</v>
      </c>
      <c r="P816" s="6" t="s">
        <v>295</v>
      </c>
      <c r="Q816" s="6"/>
      <c r="R816" s="6"/>
    </row>
    <row r="817" spans="1:18" x14ac:dyDescent="0.25">
      <c r="A817" s="6" t="s">
        <v>0</v>
      </c>
      <c r="B817" s="6" t="s">
        <v>6</v>
      </c>
      <c r="C817" s="6" t="s">
        <v>277</v>
      </c>
      <c r="D817" s="6" t="s">
        <v>278</v>
      </c>
      <c r="E817" s="6" t="s">
        <v>97</v>
      </c>
      <c r="F817" s="6" t="s">
        <v>98</v>
      </c>
      <c r="G817" s="6">
        <v>139</v>
      </c>
      <c r="H817" s="6">
        <v>640</v>
      </c>
      <c r="I817" s="6">
        <v>127</v>
      </c>
      <c r="J817" s="6">
        <v>578</v>
      </c>
      <c r="K817" s="6">
        <v>146</v>
      </c>
      <c r="L817" s="6">
        <v>640</v>
      </c>
      <c r="M817" s="6" t="s">
        <v>22</v>
      </c>
      <c r="N817" s="6" t="s">
        <v>284</v>
      </c>
      <c r="O817" s="6" t="s">
        <v>288</v>
      </c>
      <c r="P817" s="6" t="s">
        <v>295</v>
      </c>
      <c r="Q817" s="6"/>
      <c r="R817" s="6"/>
    </row>
    <row r="818" spans="1:18" x14ac:dyDescent="0.25">
      <c r="A818" s="6" t="s">
        <v>0</v>
      </c>
      <c r="B818" s="6" t="s">
        <v>6</v>
      </c>
      <c r="C818" s="6" t="s">
        <v>718</v>
      </c>
      <c r="D818" s="6" t="s">
        <v>719</v>
      </c>
      <c r="E818" s="6" t="s">
        <v>97</v>
      </c>
      <c r="F818" s="6" t="s">
        <v>132</v>
      </c>
      <c r="G818" s="6">
        <v>68</v>
      </c>
      <c r="H818" s="6">
        <v>327</v>
      </c>
      <c r="I818" s="6">
        <v>10</v>
      </c>
      <c r="J818" s="6">
        <v>20</v>
      </c>
      <c r="K818" s="6">
        <v>63</v>
      </c>
      <c r="L818" s="6">
        <v>307</v>
      </c>
      <c r="M818" s="6" t="s">
        <v>21</v>
      </c>
      <c r="N818" s="6" t="s">
        <v>287</v>
      </c>
      <c r="O818" s="6" t="s">
        <v>285</v>
      </c>
      <c r="P818" s="6" t="s">
        <v>289</v>
      </c>
      <c r="Q818" s="6"/>
      <c r="R818" s="6"/>
    </row>
    <row r="819" spans="1:18" x14ac:dyDescent="0.25">
      <c r="A819" s="6" t="s">
        <v>0</v>
      </c>
      <c r="B819" s="6" t="s">
        <v>6</v>
      </c>
      <c r="C819" s="6" t="s">
        <v>718</v>
      </c>
      <c r="D819" s="6" t="s">
        <v>719</v>
      </c>
      <c r="E819" s="6" t="s">
        <v>97</v>
      </c>
      <c r="F819" s="6" t="s">
        <v>132</v>
      </c>
      <c r="G819" s="6">
        <v>68</v>
      </c>
      <c r="H819" s="6">
        <v>327</v>
      </c>
      <c r="I819" s="6">
        <v>10</v>
      </c>
      <c r="J819" s="6">
        <v>20</v>
      </c>
      <c r="K819" s="6">
        <v>63</v>
      </c>
      <c r="L819" s="6">
        <v>307</v>
      </c>
      <c r="M819" s="6" t="s">
        <v>22</v>
      </c>
      <c r="N819" s="6" t="s">
        <v>287</v>
      </c>
      <c r="O819" s="6" t="s">
        <v>285</v>
      </c>
      <c r="P819" s="6" t="s">
        <v>289</v>
      </c>
      <c r="Q819" s="6"/>
      <c r="R819" s="6"/>
    </row>
    <row r="820" spans="1:18" x14ac:dyDescent="0.25">
      <c r="A820" s="6" t="s">
        <v>0</v>
      </c>
      <c r="B820" s="6" t="s">
        <v>6</v>
      </c>
      <c r="C820" s="6" t="s">
        <v>718</v>
      </c>
      <c r="D820" s="6" t="s">
        <v>719</v>
      </c>
      <c r="E820" s="6" t="s">
        <v>97</v>
      </c>
      <c r="F820" s="6" t="s">
        <v>132</v>
      </c>
      <c r="G820" s="6">
        <v>68</v>
      </c>
      <c r="H820" s="6">
        <v>327</v>
      </c>
      <c r="I820" s="6">
        <v>10</v>
      </c>
      <c r="J820" s="6">
        <v>20</v>
      </c>
      <c r="K820" s="6">
        <v>63</v>
      </c>
      <c r="L820" s="6">
        <v>307</v>
      </c>
      <c r="M820" s="6" t="s">
        <v>21</v>
      </c>
      <c r="N820" s="6" t="s">
        <v>284</v>
      </c>
      <c r="O820" s="6" t="s">
        <v>285</v>
      </c>
      <c r="P820" s="6" t="s">
        <v>286</v>
      </c>
      <c r="Q820" s="6"/>
      <c r="R820" s="6"/>
    </row>
    <row r="821" spans="1:18" x14ac:dyDescent="0.25">
      <c r="A821" s="6" t="s">
        <v>0</v>
      </c>
      <c r="B821" s="6" t="s">
        <v>6</v>
      </c>
      <c r="C821" s="6" t="s">
        <v>718</v>
      </c>
      <c r="D821" s="6" t="s">
        <v>719</v>
      </c>
      <c r="E821" s="6" t="s">
        <v>97</v>
      </c>
      <c r="F821" s="6" t="s">
        <v>132</v>
      </c>
      <c r="G821" s="6">
        <v>68</v>
      </c>
      <c r="H821" s="6">
        <v>327</v>
      </c>
      <c r="I821" s="6">
        <v>10</v>
      </c>
      <c r="J821" s="6">
        <v>20</v>
      </c>
      <c r="K821" s="6">
        <v>63</v>
      </c>
      <c r="L821" s="6">
        <v>307</v>
      </c>
      <c r="M821" s="6" t="s">
        <v>22</v>
      </c>
      <c r="N821" s="6" t="s">
        <v>284</v>
      </c>
      <c r="O821" s="6" t="s">
        <v>285</v>
      </c>
      <c r="P821" s="6" t="s">
        <v>286</v>
      </c>
      <c r="Q821" s="6"/>
      <c r="R821" s="6"/>
    </row>
    <row r="822" spans="1:18" x14ac:dyDescent="0.25">
      <c r="A822" s="6" t="s">
        <v>0</v>
      </c>
      <c r="B822" s="6" t="s">
        <v>6</v>
      </c>
      <c r="C822" s="6" t="s">
        <v>718</v>
      </c>
      <c r="D822" s="6" t="s">
        <v>719</v>
      </c>
      <c r="E822" s="6" t="s">
        <v>97</v>
      </c>
      <c r="F822" s="6" t="s">
        <v>132</v>
      </c>
      <c r="G822" s="6">
        <v>68</v>
      </c>
      <c r="H822" s="6">
        <v>327</v>
      </c>
      <c r="I822" s="6">
        <v>10</v>
      </c>
      <c r="J822" s="6">
        <v>20</v>
      </c>
      <c r="K822" s="6">
        <v>63</v>
      </c>
      <c r="L822" s="6">
        <v>307</v>
      </c>
      <c r="M822" s="6" t="s">
        <v>21</v>
      </c>
      <c r="N822" s="6" t="s">
        <v>287</v>
      </c>
      <c r="O822" s="6" t="s">
        <v>288</v>
      </c>
      <c r="P822" s="6" t="s">
        <v>289</v>
      </c>
      <c r="Q822" s="6"/>
      <c r="R822" s="6"/>
    </row>
    <row r="823" spans="1:18" x14ac:dyDescent="0.25">
      <c r="A823" s="6" t="s">
        <v>0</v>
      </c>
      <c r="B823" s="6" t="s">
        <v>6</v>
      </c>
      <c r="C823" s="6" t="s">
        <v>718</v>
      </c>
      <c r="D823" s="6" t="s">
        <v>719</v>
      </c>
      <c r="E823" s="6" t="s">
        <v>97</v>
      </c>
      <c r="F823" s="6" t="s">
        <v>132</v>
      </c>
      <c r="G823" s="6">
        <v>68</v>
      </c>
      <c r="H823" s="6">
        <v>327</v>
      </c>
      <c r="I823" s="6">
        <v>10</v>
      </c>
      <c r="J823" s="6">
        <v>20</v>
      </c>
      <c r="K823" s="6">
        <v>63</v>
      </c>
      <c r="L823" s="6">
        <v>307</v>
      </c>
      <c r="M823" s="6" t="s">
        <v>22</v>
      </c>
      <c r="N823" s="6" t="s">
        <v>287</v>
      </c>
      <c r="O823" s="6" t="s">
        <v>288</v>
      </c>
      <c r="P823" s="6" t="s">
        <v>289</v>
      </c>
      <c r="Q823" s="6"/>
      <c r="R823" s="6"/>
    </row>
    <row r="824" spans="1:18" x14ac:dyDescent="0.25">
      <c r="A824" s="6" t="s">
        <v>0</v>
      </c>
      <c r="B824" s="6" t="s">
        <v>6</v>
      </c>
      <c r="C824" s="6" t="s">
        <v>718</v>
      </c>
      <c r="D824" s="6" t="s">
        <v>719</v>
      </c>
      <c r="E824" s="6" t="s">
        <v>97</v>
      </c>
      <c r="F824" s="6" t="s">
        <v>132</v>
      </c>
      <c r="G824" s="6">
        <v>68</v>
      </c>
      <c r="H824" s="6">
        <v>327</v>
      </c>
      <c r="I824" s="6">
        <v>10</v>
      </c>
      <c r="J824" s="6">
        <v>20</v>
      </c>
      <c r="K824" s="6">
        <v>63</v>
      </c>
      <c r="L824" s="6">
        <v>307</v>
      </c>
      <c r="M824" s="6" t="s">
        <v>21</v>
      </c>
      <c r="N824" s="6" t="s">
        <v>284</v>
      </c>
      <c r="O824" s="6" t="s">
        <v>288</v>
      </c>
      <c r="P824" s="6" t="s">
        <v>295</v>
      </c>
      <c r="Q824" s="6"/>
      <c r="R824" s="6"/>
    </row>
    <row r="825" spans="1:18" x14ac:dyDescent="0.25">
      <c r="A825" s="6" t="s">
        <v>0</v>
      </c>
      <c r="B825" s="6" t="s">
        <v>6</v>
      </c>
      <c r="C825" s="6" t="s">
        <v>718</v>
      </c>
      <c r="D825" s="6" t="s">
        <v>719</v>
      </c>
      <c r="E825" s="6" t="s">
        <v>97</v>
      </c>
      <c r="F825" s="6" t="s">
        <v>132</v>
      </c>
      <c r="G825" s="6">
        <v>68</v>
      </c>
      <c r="H825" s="6">
        <v>327</v>
      </c>
      <c r="I825" s="6">
        <v>10</v>
      </c>
      <c r="J825" s="6">
        <v>20</v>
      </c>
      <c r="K825" s="6">
        <v>63</v>
      </c>
      <c r="L825" s="6">
        <v>307</v>
      </c>
      <c r="M825" s="6" t="s">
        <v>22</v>
      </c>
      <c r="N825" s="6" t="s">
        <v>284</v>
      </c>
      <c r="O825" s="6" t="s">
        <v>288</v>
      </c>
      <c r="P825" s="6" t="s">
        <v>1</v>
      </c>
      <c r="Q825" s="6" t="s">
        <v>816</v>
      </c>
      <c r="R825" s="6"/>
    </row>
    <row r="826" spans="1:18" x14ac:dyDescent="0.25">
      <c r="A826" s="6" t="s">
        <v>0</v>
      </c>
      <c r="B826" s="6" t="s">
        <v>9</v>
      </c>
      <c r="C826" s="6" t="s">
        <v>135</v>
      </c>
      <c r="D826" s="6" t="s">
        <v>136</v>
      </c>
      <c r="E826" s="6" t="s">
        <v>97</v>
      </c>
      <c r="F826" s="6" t="s">
        <v>125</v>
      </c>
      <c r="G826" s="6">
        <v>207</v>
      </c>
      <c r="H826" s="6">
        <v>1141</v>
      </c>
      <c r="I826" s="6">
        <v>352</v>
      </c>
      <c r="J826" s="6">
        <v>1386</v>
      </c>
      <c r="K826" s="6">
        <v>352</v>
      </c>
      <c r="L826" s="6">
        <v>1386</v>
      </c>
      <c r="M826" s="6" t="s">
        <v>21</v>
      </c>
      <c r="N826" s="6" t="s">
        <v>287</v>
      </c>
      <c r="O826" s="6" t="s">
        <v>285</v>
      </c>
      <c r="P826" s="6" t="s">
        <v>295</v>
      </c>
      <c r="Q826" s="6"/>
      <c r="R826" s="6"/>
    </row>
    <row r="827" spans="1:18" x14ac:dyDescent="0.25">
      <c r="A827" s="6" t="s">
        <v>0</v>
      </c>
      <c r="B827" s="6" t="s">
        <v>9</v>
      </c>
      <c r="C827" s="6" t="s">
        <v>135</v>
      </c>
      <c r="D827" s="6" t="s">
        <v>136</v>
      </c>
      <c r="E827" s="6" t="s">
        <v>97</v>
      </c>
      <c r="F827" s="6" t="s">
        <v>125</v>
      </c>
      <c r="G827" s="6">
        <v>207</v>
      </c>
      <c r="H827" s="6">
        <v>1141</v>
      </c>
      <c r="I827" s="6">
        <v>352</v>
      </c>
      <c r="J827" s="6">
        <v>1386</v>
      </c>
      <c r="K827" s="6">
        <v>352</v>
      </c>
      <c r="L827" s="6">
        <v>1386</v>
      </c>
      <c r="M827" s="6" t="s">
        <v>22</v>
      </c>
      <c r="N827" s="6" t="s">
        <v>287</v>
      </c>
      <c r="O827" s="6" t="s">
        <v>285</v>
      </c>
      <c r="P827" s="6" t="s">
        <v>289</v>
      </c>
      <c r="Q827" s="6"/>
      <c r="R827" s="6"/>
    </row>
    <row r="828" spans="1:18" x14ac:dyDescent="0.25">
      <c r="A828" s="6" t="s">
        <v>0</v>
      </c>
      <c r="B828" s="6" t="s">
        <v>9</v>
      </c>
      <c r="C828" s="6" t="s">
        <v>135</v>
      </c>
      <c r="D828" s="6" t="s">
        <v>136</v>
      </c>
      <c r="E828" s="6" t="s">
        <v>97</v>
      </c>
      <c r="F828" s="6" t="s">
        <v>125</v>
      </c>
      <c r="G828" s="6">
        <v>207</v>
      </c>
      <c r="H828" s="6">
        <v>1141</v>
      </c>
      <c r="I828" s="6">
        <v>352</v>
      </c>
      <c r="J828" s="6">
        <v>1386</v>
      </c>
      <c r="K828" s="6">
        <v>352</v>
      </c>
      <c r="L828" s="6">
        <v>1386</v>
      </c>
      <c r="M828" s="6" t="s">
        <v>21</v>
      </c>
      <c r="N828" s="6" t="s">
        <v>284</v>
      </c>
      <c r="O828" s="6" t="s">
        <v>285</v>
      </c>
      <c r="P828" s="6" t="s">
        <v>286</v>
      </c>
      <c r="Q828" s="6"/>
      <c r="R828" s="6"/>
    </row>
    <row r="829" spans="1:18" x14ac:dyDescent="0.25">
      <c r="A829" s="6" t="s">
        <v>0</v>
      </c>
      <c r="B829" s="6" t="s">
        <v>9</v>
      </c>
      <c r="C829" s="6" t="s">
        <v>135</v>
      </c>
      <c r="D829" s="6" t="s">
        <v>136</v>
      </c>
      <c r="E829" s="6" t="s">
        <v>97</v>
      </c>
      <c r="F829" s="6" t="s">
        <v>125</v>
      </c>
      <c r="G829" s="6">
        <v>207</v>
      </c>
      <c r="H829" s="6">
        <v>1141</v>
      </c>
      <c r="I829" s="6">
        <v>352</v>
      </c>
      <c r="J829" s="6">
        <v>1386</v>
      </c>
      <c r="K829" s="6">
        <v>352</v>
      </c>
      <c r="L829" s="6">
        <v>1386</v>
      </c>
      <c r="M829" s="6" t="s">
        <v>22</v>
      </c>
      <c r="N829" s="6" t="s">
        <v>284</v>
      </c>
      <c r="O829" s="6" t="s">
        <v>285</v>
      </c>
      <c r="P829" s="6" t="s">
        <v>295</v>
      </c>
      <c r="Q829" s="6"/>
      <c r="R829" s="6"/>
    </row>
    <row r="830" spans="1:18" x14ac:dyDescent="0.25">
      <c r="A830" s="6" t="s">
        <v>0</v>
      </c>
      <c r="B830" s="6" t="s">
        <v>9</v>
      </c>
      <c r="C830" s="6" t="s">
        <v>135</v>
      </c>
      <c r="D830" s="6" t="s">
        <v>136</v>
      </c>
      <c r="E830" s="6" t="s">
        <v>97</v>
      </c>
      <c r="F830" s="6" t="s">
        <v>125</v>
      </c>
      <c r="G830" s="6">
        <v>207</v>
      </c>
      <c r="H830" s="6">
        <v>1141</v>
      </c>
      <c r="I830" s="6">
        <v>352</v>
      </c>
      <c r="J830" s="6">
        <v>1386</v>
      </c>
      <c r="K830" s="6">
        <v>352</v>
      </c>
      <c r="L830" s="6">
        <v>1386</v>
      </c>
      <c r="M830" s="6" t="s">
        <v>21</v>
      </c>
      <c r="N830" s="6" t="s">
        <v>287</v>
      </c>
      <c r="O830" s="6" t="s">
        <v>288</v>
      </c>
      <c r="P830" s="6" t="s">
        <v>295</v>
      </c>
      <c r="Q830" s="6"/>
      <c r="R830" s="6"/>
    </row>
    <row r="831" spans="1:18" x14ac:dyDescent="0.25">
      <c r="A831" s="6" t="s">
        <v>0</v>
      </c>
      <c r="B831" s="6" t="s">
        <v>9</v>
      </c>
      <c r="C831" s="6" t="s">
        <v>135</v>
      </c>
      <c r="D831" s="6" t="s">
        <v>136</v>
      </c>
      <c r="E831" s="6" t="s">
        <v>97</v>
      </c>
      <c r="F831" s="6" t="s">
        <v>125</v>
      </c>
      <c r="G831" s="6">
        <v>207</v>
      </c>
      <c r="H831" s="6">
        <v>1141</v>
      </c>
      <c r="I831" s="6">
        <v>352</v>
      </c>
      <c r="J831" s="6">
        <v>1386</v>
      </c>
      <c r="K831" s="6">
        <v>352</v>
      </c>
      <c r="L831" s="6">
        <v>1386</v>
      </c>
      <c r="M831" s="6" t="s">
        <v>22</v>
      </c>
      <c r="N831" s="6" t="s">
        <v>287</v>
      </c>
      <c r="O831" s="6" t="s">
        <v>288</v>
      </c>
      <c r="P831" s="6" t="s">
        <v>289</v>
      </c>
      <c r="Q831" s="6"/>
      <c r="R831" s="6"/>
    </row>
    <row r="832" spans="1:18" x14ac:dyDescent="0.25">
      <c r="A832" s="6" t="s">
        <v>0</v>
      </c>
      <c r="B832" s="6" t="s">
        <v>9</v>
      </c>
      <c r="C832" s="6" t="s">
        <v>135</v>
      </c>
      <c r="D832" s="6" t="s">
        <v>136</v>
      </c>
      <c r="E832" s="6" t="s">
        <v>97</v>
      </c>
      <c r="F832" s="6" t="s">
        <v>125</v>
      </c>
      <c r="G832" s="6">
        <v>207</v>
      </c>
      <c r="H832" s="6">
        <v>1141</v>
      </c>
      <c r="I832" s="6">
        <v>352</v>
      </c>
      <c r="J832" s="6">
        <v>1386</v>
      </c>
      <c r="K832" s="6">
        <v>352</v>
      </c>
      <c r="L832" s="6">
        <v>1386</v>
      </c>
      <c r="M832" s="6" t="s">
        <v>21</v>
      </c>
      <c r="N832" s="6" t="s">
        <v>284</v>
      </c>
      <c r="O832" s="6" t="s">
        <v>288</v>
      </c>
      <c r="P832" s="6" t="s">
        <v>296</v>
      </c>
      <c r="Q832" s="6"/>
      <c r="R832" s="6"/>
    </row>
    <row r="833" spans="1:18" x14ac:dyDescent="0.25">
      <c r="A833" s="6" t="s">
        <v>0</v>
      </c>
      <c r="B833" s="6" t="s">
        <v>9</v>
      </c>
      <c r="C833" s="6" t="s">
        <v>135</v>
      </c>
      <c r="D833" s="6" t="s">
        <v>136</v>
      </c>
      <c r="E833" s="6" t="s">
        <v>97</v>
      </c>
      <c r="F833" s="6" t="s">
        <v>125</v>
      </c>
      <c r="G833" s="6">
        <v>207</v>
      </c>
      <c r="H833" s="6">
        <v>1141</v>
      </c>
      <c r="I833" s="6">
        <v>352</v>
      </c>
      <c r="J833" s="6">
        <v>1386</v>
      </c>
      <c r="K833" s="6">
        <v>352</v>
      </c>
      <c r="L833" s="6">
        <v>1386</v>
      </c>
      <c r="M833" s="6" t="s">
        <v>22</v>
      </c>
      <c r="N833" s="6" t="s">
        <v>284</v>
      </c>
      <c r="O833" s="6" t="s">
        <v>288</v>
      </c>
      <c r="P833" s="6" t="s">
        <v>295</v>
      </c>
      <c r="Q833" s="6"/>
      <c r="R833" s="6"/>
    </row>
    <row r="834" spans="1:18" x14ac:dyDescent="0.25">
      <c r="A834" s="6" t="s">
        <v>0</v>
      </c>
      <c r="B834" s="6" t="s">
        <v>9</v>
      </c>
      <c r="C834" s="6" t="s">
        <v>220</v>
      </c>
      <c r="D834" s="6" t="s">
        <v>221</v>
      </c>
      <c r="E834" s="6" t="s">
        <v>97</v>
      </c>
      <c r="F834" s="6" t="s">
        <v>125</v>
      </c>
      <c r="G834" s="6">
        <v>121</v>
      </c>
      <c r="H834" s="6">
        <v>596</v>
      </c>
      <c r="I834" s="6">
        <v>129</v>
      </c>
      <c r="J834" s="6">
        <v>575</v>
      </c>
      <c r="K834" s="6">
        <v>129</v>
      </c>
      <c r="L834" s="6">
        <v>575</v>
      </c>
      <c r="M834" s="6" t="s">
        <v>21</v>
      </c>
      <c r="N834" s="6" t="s">
        <v>287</v>
      </c>
      <c r="O834" s="6" t="s">
        <v>285</v>
      </c>
      <c r="P834" s="6" t="s">
        <v>295</v>
      </c>
      <c r="Q834" s="6"/>
      <c r="R834" s="6"/>
    </row>
    <row r="835" spans="1:18" x14ac:dyDescent="0.25">
      <c r="A835" s="6" t="s">
        <v>0</v>
      </c>
      <c r="B835" s="6" t="s">
        <v>9</v>
      </c>
      <c r="C835" s="6" t="s">
        <v>220</v>
      </c>
      <c r="D835" s="6" t="s">
        <v>221</v>
      </c>
      <c r="E835" s="6" t="s">
        <v>97</v>
      </c>
      <c r="F835" s="6" t="s">
        <v>125</v>
      </c>
      <c r="G835" s="6">
        <v>121</v>
      </c>
      <c r="H835" s="6">
        <v>596</v>
      </c>
      <c r="I835" s="6">
        <v>129</v>
      </c>
      <c r="J835" s="6">
        <v>575</v>
      </c>
      <c r="K835" s="6">
        <v>129</v>
      </c>
      <c r="L835" s="6">
        <v>575</v>
      </c>
      <c r="M835" s="6" t="s">
        <v>22</v>
      </c>
      <c r="N835" s="6" t="s">
        <v>287</v>
      </c>
      <c r="O835" s="6" t="s">
        <v>285</v>
      </c>
      <c r="P835" s="6" t="s">
        <v>289</v>
      </c>
      <c r="Q835" s="6"/>
      <c r="R835" s="6"/>
    </row>
    <row r="836" spans="1:18" x14ac:dyDescent="0.25">
      <c r="A836" s="6" t="s">
        <v>0</v>
      </c>
      <c r="B836" s="6" t="s">
        <v>9</v>
      </c>
      <c r="C836" s="6" t="s">
        <v>220</v>
      </c>
      <c r="D836" s="6" t="s">
        <v>221</v>
      </c>
      <c r="E836" s="6" t="s">
        <v>97</v>
      </c>
      <c r="F836" s="6" t="s">
        <v>125</v>
      </c>
      <c r="G836" s="6">
        <v>121</v>
      </c>
      <c r="H836" s="6">
        <v>596</v>
      </c>
      <c r="I836" s="6">
        <v>129</v>
      </c>
      <c r="J836" s="6">
        <v>575</v>
      </c>
      <c r="K836" s="6">
        <v>129</v>
      </c>
      <c r="L836" s="6">
        <v>575</v>
      </c>
      <c r="M836" s="6" t="s">
        <v>21</v>
      </c>
      <c r="N836" s="6" t="s">
        <v>284</v>
      </c>
      <c r="O836" s="6" t="s">
        <v>285</v>
      </c>
      <c r="P836" s="6" t="s">
        <v>286</v>
      </c>
      <c r="Q836" s="6"/>
      <c r="R836" s="6"/>
    </row>
    <row r="837" spans="1:18" x14ac:dyDescent="0.25">
      <c r="A837" s="6" t="s">
        <v>0</v>
      </c>
      <c r="B837" s="6" t="s">
        <v>9</v>
      </c>
      <c r="C837" s="6" t="s">
        <v>220</v>
      </c>
      <c r="D837" s="6" t="s">
        <v>221</v>
      </c>
      <c r="E837" s="6" t="s">
        <v>97</v>
      </c>
      <c r="F837" s="6" t="s">
        <v>125</v>
      </c>
      <c r="G837" s="6">
        <v>121</v>
      </c>
      <c r="H837" s="6">
        <v>596</v>
      </c>
      <c r="I837" s="6">
        <v>129</v>
      </c>
      <c r="J837" s="6">
        <v>575</v>
      </c>
      <c r="K837" s="6">
        <v>129</v>
      </c>
      <c r="L837" s="6">
        <v>575</v>
      </c>
      <c r="M837" s="6" t="s">
        <v>22</v>
      </c>
      <c r="N837" s="6" t="s">
        <v>284</v>
      </c>
      <c r="O837" s="6" t="s">
        <v>285</v>
      </c>
      <c r="P837" s="6" t="s">
        <v>295</v>
      </c>
      <c r="Q837" s="6"/>
      <c r="R837" s="6"/>
    </row>
    <row r="838" spans="1:18" x14ac:dyDescent="0.25">
      <c r="A838" s="6" t="s">
        <v>0</v>
      </c>
      <c r="B838" s="6" t="s">
        <v>9</v>
      </c>
      <c r="C838" s="6" t="s">
        <v>220</v>
      </c>
      <c r="D838" s="6" t="s">
        <v>221</v>
      </c>
      <c r="E838" s="6" t="s">
        <v>97</v>
      </c>
      <c r="F838" s="6" t="s">
        <v>125</v>
      </c>
      <c r="G838" s="6">
        <v>121</v>
      </c>
      <c r="H838" s="6">
        <v>596</v>
      </c>
      <c r="I838" s="6">
        <v>129</v>
      </c>
      <c r="J838" s="6">
        <v>575</v>
      </c>
      <c r="K838" s="6">
        <v>129</v>
      </c>
      <c r="L838" s="6">
        <v>575</v>
      </c>
      <c r="M838" s="6" t="s">
        <v>21</v>
      </c>
      <c r="N838" s="6" t="s">
        <v>287</v>
      </c>
      <c r="O838" s="6" t="s">
        <v>288</v>
      </c>
      <c r="P838" s="6" t="s">
        <v>295</v>
      </c>
      <c r="Q838" s="6"/>
      <c r="R838" s="6"/>
    </row>
    <row r="839" spans="1:18" x14ac:dyDescent="0.25">
      <c r="A839" s="6" t="s">
        <v>0</v>
      </c>
      <c r="B839" s="6" t="s">
        <v>9</v>
      </c>
      <c r="C839" s="6" t="s">
        <v>220</v>
      </c>
      <c r="D839" s="6" t="s">
        <v>221</v>
      </c>
      <c r="E839" s="6" t="s">
        <v>97</v>
      </c>
      <c r="F839" s="6" t="s">
        <v>125</v>
      </c>
      <c r="G839" s="6">
        <v>121</v>
      </c>
      <c r="H839" s="6">
        <v>596</v>
      </c>
      <c r="I839" s="6">
        <v>129</v>
      </c>
      <c r="J839" s="6">
        <v>575</v>
      </c>
      <c r="K839" s="6">
        <v>129</v>
      </c>
      <c r="L839" s="6">
        <v>575</v>
      </c>
      <c r="M839" s="6" t="s">
        <v>22</v>
      </c>
      <c r="N839" s="6" t="s">
        <v>287</v>
      </c>
      <c r="O839" s="6" t="s">
        <v>288</v>
      </c>
      <c r="P839" s="6" t="s">
        <v>289</v>
      </c>
      <c r="Q839" s="6"/>
      <c r="R839" s="6"/>
    </row>
    <row r="840" spans="1:18" x14ac:dyDescent="0.25">
      <c r="A840" s="6" t="s">
        <v>0</v>
      </c>
      <c r="B840" s="6" t="s">
        <v>9</v>
      </c>
      <c r="C840" s="6" t="s">
        <v>220</v>
      </c>
      <c r="D840" s="6" t="s">
        <v>221</v>
      </c>
      <c r="E840" s="6" t="s">
        <v>97</v>
      </c>
      <c r="F840" s="6" t="s">
        <v>125</v>
      </c>
      <c r="G840" s="6">
        <v>121</v>
      </c>
      <c r="H840" s="6">
        <v>596</v>
      </c>
      <c r="I840" s="6">
        <v>129</v>
      </c>
      <c r="J840" s="6">
        <v>575</v>
      </c>
      <c r="K840" s="6">
        <v>129</v>
      </c>
      <c r="L840" s="6">
        <v>575</v>
      </c>
      <c r="M840" s="6" t="s">
        <v>21</v>
      </c>
      <c r="N840" s="6" t="s">
        <v>284</v>
      </c>
      <c r="O840" s="6" t="s">
        <v>288</v>
      </c>
      <c r="P840" s="6" t="s">
        <v>286</v>
      </c>
      <c r="Q840" s="6"/>
      <c r="R840" s="6"/>
    </row>
    <row r="841" spans="1:18" x14ac:dyDescent="0.25">
      <c r="A841" s="6" t="s">
        <v>0</v>
      </c>
      <c r="B841" s="6" t="s">
        <v>9</v>
      </c>
      <c r="C841" s="6" t="s">
        <v>220</v>
      </c>
      <c r="D841" s="6" t="s">
        <v>221</v>
      </c>
      <c r="E841" s="6" t="s">
        <v>97</v>
      </c>
      <c r="F841" s="6" t="s">
        <v>125</v>
      </c>
      <c r="G841" s="6">
        <v>121</v>
      </c>
      <c r="H841" s="6">
        <v>596</v>
      </c>
      <c r="I841" s="6">
        <v>129</v>
      </c>
      <c r="J841" s="6">
        <v>575</v>
      </c>
      <c r="K841" s="6">
        <v>129</v>
      </c>
      <c r="L841" s="6">
        <v>575</v>
      </c>
      <c r="M841" s="6" t="s">
        <v>22</v>
      </c>
      <c r="N841" s="6" t="s">
        <v>284</v>
      </c>
      <c r="O841" s="6" t="s">
        <v>288</v>
      </c>
      <c r="P841" s="6" t="s">
        <v>286</v>
      </c>
      <c r="Q841" s="6"/>
      <c r="R841" s="6"/>
    </row>
    <row r="842" spans="1:18" x14ac:dyDescent="0.25">
      <c r="A842" s="6" t="s">
        <v>0</v>
      </c>
      <c r="B842" s="6" t="s">
        <v>6</v>
      </c>
      <c r="C842" s="6" t="s">
        <v>721</v>
      </c>
      <c r="D842" s="6" t="s">
        <v>722</v>
      </c>
      <c r="E842" s="6" t="s">
        <v>97</v>
      </c>
      <c r="F842" s="6" t="s">
        <v>125</v>
      </c>
      <c r="G842" s="6">
        <v>30</v>
      </c>
      <c r="H842" s="6">
        <v>181</v>
      </c>
      <c r="I842" s="6">
        <v>30</v>
      </c>
      <c r="J842" s="6">
        <v>181</v>
      </c>
      <c r="K842" s="6">
        <v>30</v>
      </c>
      <c r="L842" s="6">
        <v>181</v>
      </c>
      <c r="M842" s="6" t="s">
        <v>21</v>
      </c>
      <c r="N842" s="6" t="s">
        <v>287</v>
      </c>
      <c r="O842" s="6" t="s">
        <v>285</v>
      </c>
      <c r="P842" s="6" t="s">
        <v>289</v>
      </c>
      <c r="Q842" s="6"/>
      <c r="R842" s="6"/>
    </row>
    <row r="843" spans="1:18" x14ac:dyDescent="0.25">
      <c r="A843" s="6" t="s">
        <v>0</v>
      </c>
      <c r="B843" s="6" t="s">
        <v>6</v>
      </c>
      <c r="C843" s="6" t="s">
        <v>721</v>
      </c>
      <c r="D843" s="6" t="s">
        <v>722</v>
      </c>
      <c r="E843" s="6" t="s">
        <v>97</v>
      </c>
      <c r="F843" s="6" t="s">
        <v>125</v>
      </c>
      <c r="G843" s="6">
        <v>30</v>
      </c>
      <c r="H843" s="6">
        <v>181</v>
      </c>
      <c r="I843" s="6">
        <v>30</v>
      </c>
      <c r="J843" s="6">
        <v>181</v>
      </c>
      <c r="K843" s="6">
        <v>30</v>
      </c>
      <c r="L843" s="6">
        <v>181</v>
      </c>
      <c r="M843" s="6" t="s">
        <v>22</v>
      </c>
      <c r="N843" s="6" t="s">
        <v>287</v>
      </c>
      <c r="O843" s="6" t="s">
        <v>285</v>
      </c>
      <c r="P843" s="6" t="s">
        <v>289</v>
      </c>
      <c r="Q843" s="6"/>
      <c r="R843" s="6"/>
    </row>
    <row r="844" spans="1:18" x14ac:dyDescent="0.25">
      <c r="A844" s="6" t="s">
        <v>0</v>
      </c>
      <c r="B844" s="6" t="s">
        <v>6</v>
      </c>
      <c r="C844" s="6" t="s">
        <v>721</v>
      </c>
      <c r="D844" s="6" t="s">
        <v>722</v>
      </c>
      <c r="E844" s="6" t="s">
        <v>97</v>
      </c>
      <c r="F844" s="6" t="s">
        <v>125</v>
      </c>
      <c r="G844" s="6">
        <v>30</v>
      </c>
      <c r="H844" s="6">
        <v>181</v>
      </c>
      <c r="I844" s="6">
        <v>30</v>
      </c>
      <c r="J844" s="6">
        <v>181</v>
      </c>
      <c r="K844" s="6">
        <v>30</v>
      </c>
      <c r="L844" s="6">
        <v>181</v>
      </c>
      <c r="M844" s="6" t="s">
        <v>21</v>
      </c>
      <c r="N844" s="6" t="s">
        <v>284</v>
      </c>
      <c r="O844" s="6" t="s">
        <v>285</v>
      </c>
      <c r="P844" s="6" t="s">
        <v>290</v>
      </c>
      <c r="Q844" s="6"/>
      <c r="R844" s="6"/>
    </row>
    <row r="845" spans="1:18" x14ac:dyDescent="0.25">
      <c r="A845" s="6" t="s">
        <v>0</v>
      </c>
      <c r="B845" s="6" t="s">
        <v>6</v>
      </c>
      <c r="C845" s="6" t="s">
        <v>721</v>
      </c>
      <c r="D845" s="6" t="s">
        <v>722</v>
      </c>
      <c r="E845" s="6" t="s">
        <v>97</v>
      </c>
      <c r="F845" s="6" t="s">
        <v>125</v>
      </c>
      <c r="G845" s="6">
        <v>30</v>
      </c>
      <c r="H845" s="6">
        <v>181</v>
      </c>
      <c r="I845" s="6">
        <v>30</v>
      </c>
      <c r="J845" s="6">
        <v>181</v>
      </c>
      <c r="K845" s="6">
        <v>30</v>
      </c>
      <c r="L845" s="6">
        <v>181</v>
      </c>
      <c r="M845" s="6" t="s">
        <v>22</v>
      </c>
      <c r="N845" s="6" t="s">
        <v>284</v>
      </c>
      <c r="O845" s="6" t="s">
        <v>285</v>
      </c>
      <c r="P845" s="6" t="s">
        <v>286</v>
      </c>
      <c r="Q845" s="6"/>
      <c r="R845" s="6"/>
    </row>
    <row r="846" spans="1:18" x14ac:dyDescent="0.25">
      <c r="A846" s="6" t="s">
        <v>0</v>
      </c>
      <c r="B846" s="6" t="s">
        <v>6</v>
      </c>
      <c r="C846" s="6" t="s">
        <v>721</v>
      </c>
      <c r="D846" s="6" t="s">
        <v>722</v>
      </c>
      <c r="E846" s="6" t="s">
        <v>97</v>
      </c>
      <c r="F846" s="6" t="s">
        <v>125</v>
      </c>
      <c r="G846" s="6">
        <v>30</v>
      </c>
      <c r="H846" s="6">
        <v>181</v>
      </c>
      <c r="I846" s="6">
        <v>30</v>
      </c>
      <c r="J846" s="6">
        <v>181</v>
      </c>
      <c r="K846" s="6">
        <v>30</v>
      </c>
      <c r="L846" s="6">
        <v>181</v>
      </c>
      <c r="M846" s="6" t="s">
        <v>21</v>
      </c>
      <c r="N846" s="6" t="s">
        <v>287</v>
      </c>
      <c r="O846" s="6" t="s">
        <v>288</v>
      </c>
      <c r="P846" s="6" t="s">
        <v>289</v>
      </c>
      <c r="Q846" s="6"/>
      <c r="R846" s="6"/>
    </row>
    <row r="847" spans="1:18" x14ac:dyDescent="0.25">
      <c r="A847" s="6" t="s">
        <v>0</v>
      </c>
      <c r="B847" s="6" t="s">
        <v>6</v>
      </c>
      <c r="C847" s="6" t="s">
        <v>721</v>
      </c>
      <c r="D847" s="6" t="s">
        <v>722</v>
      </c>
      <c r="E847" s="6" t="s">
        <v>97</v>
      </c>
      <c r="F847" s="6" t="s">
        <v>125</v>
      </c>
      <c r="G847" s="6">
        <v>30</v>
      </c>
      <c r="H847" s="6">
        <v>181</v>
      </c>
      <c r="I847" s="6">
        <v>30</v>
      </c>
      <c r="J847" s="6">
        <v>181</v>
      </c>
      <c r="K847" s="6">
        <v>30</v>
      </c>
      <c r="L847" s="6">
        <v>181</v>
      </c>
      <c r="M847" s="6" t="s">
        <v>22</v>
      </c>
      <c r="N847" s="6" t="s">
        <v>287</v>
      </c>
      <c r="O847" s="6" t="s">
        <v>288</v>
      </c>
      <c r="P847" s="6" t="s">
        <v>289</v>
      </c>
      <c r="Q847" s="6"/>
      <c r="R847" s="6"/>
    </row>
    <row r="848" spans="1:18" x14ac:dyDescent="0.25">
      <c r="A848" s="6" t="s">
        <v>0</v>
      </c>
      <c r="B848" s="6" t="s">
        <v>6</v>
      </c>
      <c r="C848" s="6" t="s">
        <v>721</v>
      </c>
      <c r="D848" s="6" t="s">
        <v>722</v>
      </c>
      <c r="E848" s="6" t="s">
        <v>97</v>
      </c>
      <c r="F848" s="6" t="s">
        <v>125</v>
      </c>
      <c r="G848" s="6">
        <v>30</v>
      </c>
      <c r="H848" s="6">
        <v>181</v>
      </c>
      <c r="I848" s="6">
        <v>30</v>
      </c>
      <c r="J848" s="6">
        <v>181</v>
      </c>
      <c r="K848" s="6">
        <v>30</v>
      </c>
      <c r="L848" s="6">
        <v>181</v>
      </c>
      <c r="M848" s="6" t="s">
        <v>21</v>
      </c>
      <c r="N848" s="6" t="s">
        <v>284</v>
      </c>
      <c r="O848" s="6" t="s">
        <v>288</v>
      </c>
      <c r="P848" s="6" t="s">
        <v>295</v>
      </c>
      <c r="Q848" s="6"/>
      <c r="R848" s="6"/>
    </row>
    <row r="849" spans="1:18" x14ac:dyDescent="0.25">
      <c r="A849" s="6" t="s">
        <v>0</v>
      </c>
      <c r="B849" s="6" t="s">
        <v>6</v>
      </c>
      <c r="C849" s="6" t="s">
        <v>721</v>
      </c>
      <c r="D849" s="6" t="s">
        <v>722</v>
      </c>
      <c r="E849" s="6" t="s">
        <v>97</v>
      </c>
      <c r="F849" s="6" t="s">
        <v>125</v>
      </c>
      <c r="G849" s="6">
        <v>30</v>
      </c>
      <c r="H849" s="6">
        <v>181</v>
      </c>
      <c r="I849" s="6">
        <v>30</v>
      </c>
      <c r="J849" s="6">
        <v>181</v>
      </c>
      <c r="K849" s="6">
        <v>30</v>
      </c>
      <c r="L849" s="6">
        <v>181</v>
      </c>
      <c r="M849" s="6" t="s">
        <v>22</v>
      </c>
      <c r="N849" s="6" t="s">
        <v>284</v>
      </c>
      <c r="O849" s="6" t="s">
        <v>288</v>
      </c>
      <c r="P849" s="6" t="s">
        <v>292</v>
      </c>
      <c r="Q849" s="6"/>
      <c r="R849" s="6"/>
    </row>
    <row r="850" spans="1:18" x14ac:dyDescent="0.25">
      <c r="A850" s="6" t="s">
        <v>0</v>
      </c>
      <c r="B850" s="6" t="s">
        <v>9</v>
      </c>
      <c r="C850" s="6" t="s">
        <v>1078</v>
      </c>
      <c r="D850" s="6" t="s">
        <v>1079</v>
      </c>
      <c r="E850" s="6" t="s">
        <v>97</v>
      </c>
      <c r="F850" s="6" t="s">
        <v>125</v>
      </c>
      <c r="G850" s="6">
        <v>115</v>
      </c>
      <c r="H850" s="6">
        <v>502</v>
      </c>
      <c r="I850" s="6">
        <v>123</v>
      </c>
      <c r="J850" s="6">
        <v>555</v>
      </c>
      <c r="K850" s="6">
        <v>123</v>
      </c>
      <c r="L850" s="6">
        <v>555</v>
      </c>
      <c r="M850" s="6" t="s">
        <v>21</v>
      </c>
      <c r="N850" s="6" t="s">
        <v>287</v>
      </c>
      <c r="O850" s="6" t="s">
        <v>285</v>
      </c>
      <c r="P850" s="6" t="s">
        <v>289</v>
      </c>
      <c r="Q850" s="6"/>
      <c r="R850" s="6"/>
    </row>
    <row r="851" spans="1:18" x14ac:dyDescent="0.25">
      <c r="A851" s="6" t="s">
        <v>0</v>
      </c>
      <c r="B851" s="6" t="s">
        <v>9</v>
      </c>
      <c r="C851" s="6" t="s">
        <v>1078</v>
      </c>
      <c r="D851" s="6" t="s">
        <v>1079</v>
      </c>
      <c r="E851" s="6" t="s">
        <v>97</v>
      </c>
      <c r="F851" s="6" t="s">
        <v>125</v>
      </c>
      <c r="G851" s="6">
        <v>115</v>
      </c>
      <c r="H851" s="6">
        <v>502</v>
      </c>
      <c r="I851" s="6">
        <v>123</v>
      </c>
      <c r="J851" s="6">
        <v>555</v>
      </c>
      <c r="K851" s="6">
        <v>123</v>
      </c>
      <c r="L851" s="6">
        <v>555</v>
      </c>
      <c r="M851" s="6" t="s">
        <v>22</v>
      </c>
      <c r="N851" s="6" t="s">
        <v>287</v>
      </c>
      <c r="O851" s="6" t="s">
        <v>285</v>
      </c>
      <c r="P851" s="6" t="s">
        <v>289</v>
      </c>
      <c r="Q851" s="6"/>
      <c r="R851" s="6"/>
    </row>
    <row r="852" spans="1:18" x14ac:dyDescent="0.25">
      <c r="A852" s="6" t="s">
        <v>0</v>
      </c>
      <c r="B852" s="6" t="s">
        <v>9</v>
      </c>
      <c r="C852" s="6" t="s">
        <v>1078</v>
      </c>
      <c r="D852" s="6" t="s">
        <v>1079</v>
      </c>
      <c r="E852" s="6" t="s">
        <v>97</v>
      </c>
      <c r="F852" s="6" t="s">
        <v>125</v>
      </c>
      <c r="G852" s="6">
        <v>115</v>
      </c>
      <c r="H852" s="6">
        <v>502</v>
      </c>
      <c r="I852" s="6">
        <v>123</v>
      </c>
      <c r="J852" s="6">
        <v>555</v>
      </c>
      <c r="K852" s="6">
        <v>123</v>
      </c>
      <c r="L852" s="6">
        <v>555</v>
      </c>
      <c r="M852" s="6" t="s">
        <v>21</v>
      </c>
      <c r="N852" s="6" t="s">
        <v>284</v>
      </c>
      <c r="O852" s="6" t="s">
        <v>285</v>
      </c>
      <c r="P852" s="6" t="s">
        <v>286</v>
      </c>
      <c r="Q852" s="6"/>
      <c r="R852" s="6"/>
    </row>
    <row r="853" spans="1:18" x14ac:dyDescent="0.25">
      <c r="A853" s="6" t="s">
        <v>0</v>
      </c>
      <c r="B853" s="6" t="s">
        <v>9</v>
      </c>
      <c r="C853" s="6" t="s">
        <v>1078</v>
      </c>
      <c r="D853" s="6" t="s">
        <v>1079</v>
      </c>
      <c r="E853" s="6" t="s">
        <v>97</v>
      </c>
      <c r="F853" s="6" t="s">
        <v>125</v>
      </c>
      <c r="G853" s="6">
        <v>115</v>
      </c>
      <c r="H853" s="6">
        <v>502</v>
      </c>
      <c r="I853" s="6">
        <v>123</v>
      </c>
      <c r="J853" s="6">
        <v>555</v>
      </c>
      <c r="K853" s="6">
        <v>123</v>
      </c>
      <c r="L853" s="6">
        <v>555</v>
      </c>
      <c r="M853" s="6" t="s">
        <v>22</v>
      </c>
      <c r="N853" s="6" t="s">
        <v>284</v>
      </c>
      <c r="O853" s="6" t="s">
        <v>285</v>
      </c>
      <c r="P853" s="6" t="s">
        <v>286</v>
      </c>
      <c r="Q853" s="6"/>
      <c r="R853" s="6"/>
    </row>
    <row r="854" spans="1:18" x14ac:dyDescent="0.25">
      <c r="A854" s="6" t="s">
        <v>0</v>
      </c>
      <c r="B854" s="6" t="s">
        <v>9</v>
      </c>
      <c r="C854" s="6" t="s">
        <v>1078</v>
      </c>
      <c r="D854" s="6" t="s">
        <v>1079</v>
      </c>
      <c r="E854" s="6" t="s">
        <v>97</v>
      </c>
      <c r="F854" s="6" t="s">
        <v>125</v>
      </c>
      <c r="G854" s="6">
        <v>115</v>
      </c>
      <c r="H854" s="6">
        <v>502</v>
      </c>
      <c r="I854" s="6">
        <v>123</v>
      </c>
      <c r="J854" s="6">
        <v>555</v>
      </c>
      <c r="K854" s="6">
        <v>123</v>
      </c>
      <c r="L854" s="6">
        <v>555</v>
      </c>
      <c r="M854" s="6" t="s">
        <v>21</v>
      </c>
      <c r="N854" s="6" t="s">
        <v>287</v>
      </c>
      <c r="O854" s="6" t="s">
        <v>288</v>
      </c>
      <c r="P854" s="6" t="s">
        <v>289</v>
      </c>
      <c r="Q854" s="6"/>
      <c r="R854" s="6"/>
    </row>
    <row r="855" spans="1:18" x14ac:dyDescent="0.25">
      <c r="A855" s="6" t="s">
        <v>0</v>
      </c>
      <c r="B855" s="6" t="s">
        <v>9</v>
      </c>
      <c r="C855" s="6" t="s">
        <v>1078</v>
      </c>
      <c r="D855" s="6" t="s">
        <v>1079</v>
      </c>
      <c r="E855" s="6" t="s">
        <v>97</v>
      </c>
      <c r="F855" s="6" t="s">
        <v>125</v>
      </c>
      <c r="G855" s="6">
        <v>115</v>
      </c>
      <c r="H855" s="6">
        <v>502</v>
      </c>
      <c r="I855" s="6">
        <v>123</v>
      </c>
      <c r="J855" s="6">
        <v>555</v>
      </c>
      <c r="K855" s="6">
        <v>123</v>
      </c>
      <c r="L855" s="6">
        <v>555</v>
      </c>
      <c r="M855" s="6" t="s">
        <v>22</v>
      </c>
      <c r="N855" s="6" t="s">
        <v>287</v>
      </c>
      <c r="O855" s="6" t="s">
        <v>288</v>
      </c>
      <c r="P855" s="6" t="s">
        <v>289</v>
      </c>
      <c r="Q855" s="6"/>
      <c r="R855" s="6"/>
    </row>
    <row r="856" spans="1:18" x14ac:dyDescent="0.25">
      <c r="A856" s="6" t="s">
        <v>0</v>
      </c>
      <c r="B856" s="6" t="s">
        <v>9</v>
      </c>
      <c r="C856" s="6" t="s">
        <v>1078</v>
      </c>
      <c r="D856" s="6" t="s">
        <v>1079</v>
      </c>
      <c r="E856" s="6" t="s">
        <v>97</v>
      </c>
      <c r="F856" s="6" t="s">
        <v>125</v>
      </c>
      <c r="G856" s="6">
        <v>115</v>
      </c>
      <c r="H856" s="6">
        <v>502</v>
      </c>
      <c r="I856" s="6">
        <v>123</v>
      </c>
      <c r="J856" s="6">
        <v>555</v>
      </c>
      <c r="K856" s="6">
        <v>123</v>
      </c>
      <c r="L856" s="6">
        <v>555</v>
      </c>
      <c r="M856" s="6" t="s">
        <v>21</v>
      </c>
      <c r="N856" s="6" t="s">
        <v>284</v>
      </c>
      <c r="O856" s="6" t="s">
        <v>288</v>
      </c>
      <c r="P856" s="6" t="s">
        <v>286</v>
      </c>
      <c r="Q856" s="6"/>
      <c r="R856" s="6"/>
    </row>
    <row r="857" spans="1:18" x14ac:dyDescent="0.25">
      <c r="A857" s="6" t="s">
        <v>0</v>
      </c>
      <c r="B857" s="6" t="s">
        <v>9</v>
      </c>
      <c r="C857" s="6" t="s">
        <v>1078</v>
      </c>
      <c r="D857" s="6" t="s">
        <v>1079</v>
      </c>
      <c r="E857" s="6" t="s">
        <v>97</v>
      </c>
      <c r="F857" s="6" t="s">
        <v>125</v>
      </c>
      <c r="G857" s="6">
        <v>115</v>
      </c>
      <c r="H857" s="6">
        <v>502</v>
      </c>
      <c r="I857" s="6">
        <v>123</v>
      </c>
      <c r="J857" s="6">
        <v>555</v>
      </c>
      <c r="K857" s="6">
        <v>123</v>
      </c>
      <c r="L857" s="6">
        <v>555</v>
      </c>
      <c r="M857" s="6" t="s">
        <v>22</v>
      </c>
      <c r="N857" s="6" t="s">
        <v>284</v>
      </c>
      <c r="O857" s="6" t="s">
        <v>288</v>
      </c>
      <c r="P857" s="6" t="s">
        <v>286</v>
      </c>
      <c r="Q857" s="6"/>
      <c r="R857" s="6"/>
    </row>
    <row r="858" spans="1:18" x14ac:dyDescent="0.25">
      <c r="A858" s="6" t="s">
        <v>0</v>
      </c>
      <c r="B858" s="6" t="s">
        <v>13</v>
      </c>
      <c r="C858" s="6" t="s">
        <v>205</v>
      </c>
      <c r="D858" s="6" t="s">
        <v>206</v>
      </c>
      <c r="E858" s="6" t="s">
        <v>97</v>
      </c>
      <c r="F858" s="6" t="s">
        <v>125</v>
      </c>
      <c r="G858" s="6">
        <v>116</v>
      </c>
      <c r="H858" s="6">
        <v>530</v>
      </c>
      <c r="I858" s="6">
        <v>105</v>
      </c>
      <c r="J858" s="6">
        <v>464</v>
      </c>
      <c r="K858" s="6">
        <v>105</v>
      </c>
      <c r="L858" s="6">
        <v>492</v>
      </c>
      <c r="M858" s="6" t="s">
        <v>21</v>
      </c>
      <c r="N858" s="6" t="s">
        <v>287</v>
      </c>
      <c r="O858" s="6" t="s">
        <v>285</v>
      </c>
      <c r="P858" s="6" t="s">
        <v>295</v>
      </c>
      <c r="Q858" s="6"/>
      <c r="R858" s="6"/>
    </row>
    <row r="859" spans="1:18" x14ac:dyDescent="0.25">
      <c r="A859" s="6" t="s">
        <v>0</v>
      </c>
      <c r="B859" s="6" t="s">
        <v>13</v>
      </c>
      <c r="C859" s="6" t="s">
        <v>205</v>
      </c>
      <c r="D859" s="6" t="s">
        <v>206</v>
      </c>
      <c r="E859" s="6" t="s">
        <v>97</v>
      </c>
      <c r="F859" s="6" t="s">
        <v>125</v>
      </c>
      <c r="G859" s="6">
        <v>116</v>
      </c>
      <c r="H859" s="6">
        <v>530</v>
      </c>
      <c r="I859" s="6">
        <v>105</v>
      </c>
      <c r="J859" s="6">
        <v>464</v>
      </c>
      <c r="K859" s="6">
        <v>105</v>
      </c>
      <c r="L859" s="6">
        <v>492</v>
      </c>
      <c r="M859" s="6" t="s">
        <v>22</v>
      </c>
      <c r="N859" s="6" t="s">
        <v>287</v>
      </c>
      <c r="O859" s="6" t="s">
        <v>285</v>
      </c>
      <c r="P859" s="6" t="s">
        <v>286</v>
      </c>
      <c r="Q859" s="6"/>
      <c r="R859" s="6"/>
    </row>
    <row r="860" spans="1:18" x14ac:dyDescent="0.25">
      <c r="A860" s="6" t="s">
        <v>0</v>
      </c>
      <c r="B860" s="6" t="s">
        <v>13</v>
      </c>
      <c r="C860" s="6" t="s">
        <v>205</v>
      </c>
      <c r="D860" s="6" t="s">
        <v>206</v>
      </c>
      <c r="E860" s="6" t="s">
        <v>97</v>
      </c>
      <c r="F860" s="6" t="s">
        <v>125</v>
      </c>
      <c r="G860" s="6">
        <v>116</v>
      </c>
      <c r="H860" s="6">
        <v>530</v>
      </c>
      <c r="I860" s="6">
        <v>105</v>
      </c>
      <c r="J860" s="6">
        <v>464</v>
      </c>
      <c r="K860" s="6">
        <v>105</v>
      </c>
      <c r="L860" s="6">
        <v>492</v>
      </c>
      <c r="M860" s="6" t="s">
        <v>21</v>
      </c>
      <c r="N860" s="6" t="s">
        <v>284</v>
      </c>
      <c r="O860" s="6" t="s">
        <v>285</v>
      </c>
      <c r="P860" s="6" t="s">
        <v>286</v>
      </c>
      <c r="Q860" s="6"/>
      <c r="R860" s="6"/>
    </row>
    <row r="861" spans="1:18" x14ac:dyDescent="0.25">
      <c r="A861" s="6" t="s">
        <v>0</v>
      </c>
      <c r="B861" s="6" t="s">
        <v>13</v>
      </c>
      <c r="C861" s="6" t="s">
        <v>205</v>
      </c>
      <c r="D861" s="6" t="s">
        <v>206</v>
      </c>
      <c r="E861" s="6" t="s">
        <v>97</v>
      </c>
      <c r="F861" s="6" t="s">
        <v>125</v>
      </c>
      <c r="G861" s="6">
        <v>116</v>
      </c>
      <c r="H861" s="6">
        <v>530</v>
      </c>
      <c r="I861" s="6">
        <v>105</v>
      </c>
      <c r="J861" s="6">
        <v>464</v>
      </c>
      <c r="K861" s="6">
        <v>105</v>
      </c>
      <c r="L861" s="6">
        <v>492</v>
      </c>
      <c r="M861" s="6" t="s">
        <v>22</v>
      </c>
      <c r="N861" s="6" t="s">
        <v>284</v>
      </c>
      <c r="O861" s="6" t="s">
        <v>285</v>
      </c>
      <c r="P861" s="6" t="s">
        <v>291</v>
      </c>
      <c r="Q861" s="6"/>
      <c r="R861" s="6"/>
    </row>
    <row r="862" spans="1:18" x14ac:dyDescent="0.25">
      <c r="A862" s="6" t="s">
        <v>0</v>
      </c>
      <c r="B862" s="6" t="s">
        <v>13</v>
      </c>
      <c r="C862" s="6" t="s">
        <v>205</v>
      </c>
      <c r="D862" s="6" t="s">
        <v>206</v>
      </c>
      <c r="E862" s="6" t="s">
        <v>97</v>
      </c>
      <c r="F862" s="6" t="s">
        <v>125</v>
      </c>
      <c r="G862" s="6">
        <v>116</v>
      </c>
      <c r="H862" s="6">
        <v>530</v>
      </c>
      <c r="I862" s="6">
        <v>105</v>
      </c>
      <c r="J862" s="6">
        <v>464</v>
      </c>
      <c r="K862" s="6">
        <v>105</v>
      </c>
      <c r="L862" s="6">
        <v>492</v>
      </c>
      <c r="M862" s="6" t="s">
        <v>21</v>
      </c>
      <c r="N862" s="6" t="s">
        <v>287</v>
      </c>
      <c r="O862" s="6" t="s">
        <v>288</v>
      </c>
      <c r="P862" s="6" t="s">
        <v>289</v>
      </c>
      <c r="Q862" s="6"/>
      <c r="R862" s="6"/>
    </row>
    <row r="863" spans="1:18" x14ac:dyDescent="0.25">
      <c r="A863" s="6" t="s">
        <v>0</v>
      </c>
      <c r="B863" s="6" t="s">
        <v>13</v>
      </c>
      <c r="C863" s="6" t="s">
        <v>205</v>
      </c>
      <c r="D863" s="6" t="s">
        <v>206</v>
      </c>
      <c r="E863" s="6" t="s">
        <v>97</v>
      </c>
      <c r="F863" s="6" t="s">
        <v>125</v>
      </c>
      <c r="G863" s="6">
        <v>116</v>
      </c>
      <c r="H863" s="6">
        <v>530</v>
      </c>
      <c r="I863" s="6">
        <v>105</v>
      </c>
      <c r="J863" s="6">
        <v>464</v>
      </c>
      <c r="K863" s="6">
        <v>105</v>
      </c>
      <c r="L863" s="6">
        <v>492</v>
      </c>
      <c r="M863" s="6" t="s">
        <v>22</v>
      </c>
      <c r="N863" s="6" t="s">
        <v>287</v>
      </c>
      <c r="O863" s="6" t="s">
        <v>288</v>
      </c>
      <c r="P863" s="6" t="s">
        <v>289</v>
      </c>
      <c r="Q863" s="6"/>
      <c r="R863" s="6"/>
    </row>
    <row r="864" spans="1:18" x14ac:dyDescent="0.25">
      <c r="A864" s="6" t="s">
        <v>0</v>
      </c>
      <c r="B864" s="6" t="s">
        <v>13</v>
      </c>
      <c r="C864" s="6" t="s">
        <v>205</v>
      </c>
      <c r="D864" s="6" t="s">
        <v>206</v>
      </c>
      <c r="E864" s="6" t="s">
        <v>97</v>
      </c>
      <c r="F864" s="6" t="s">
        <v>125</v>
      </c>
      <c r="G864" s="6">
        <v>116</v>
      </c>
      <c r="H864" s="6">
        <v>530</v>
      </c>
      <c r="I864" s="6">
        <v>105</v>
      </c>
      <c r="J864" s="6">
        <v>464</v>
      </c>
      <c r="K864" s="6">
        <v>105</v>
      </c>
      <c r="L864" s="6">
        <v>492</v>
      </c>
      <c r="M864" s="6" t="s">
        <v>21</v>
      </c>
      <c r="N864" s="6" t="s">
        <v>284</v>
      </c>
      <c r="O864" s="6" t="s">
        <v>288</v>
      </c>
      <c r="P864" s="6" t="s">
        <v>292</v>
      </c>
      <c r="Q864" s="6"/>
      <c r="R864" s="6"/>
    </row>
    <row r="865" spans="1:18" x14ac:dyDescent="0.25">
      <c r="A865" s="6" t="s">
        <v>0</v>
      </c>
      <c r="B865" s="6" t="s">
        <v>13</v>
      </c>
      <c r="C865" s="6" t="s">
        <v>205</v>
      </c>
      <c r="D865" s="6" t="s">
        <v>206</v>
      </c>
      <c r="E865" s="6" t="s">
        <v>97</v>
      </c>
      <c r="F865" s="6" t="s">
        <v>125</v>
      </c>
      <c r="G865" s="6">
        <v>116</v>
      </c>
      <c r="H865" s="6">
        <v>530</v>
      </c>
      <c r="I865" s="6">
        <v>105</v>
      </c>
      <c r="J865" s="6">
        <v>464</v>
      </c>
      <c r="K865" s="6">
        <v>105</v>
      </c>
      <c r="L865" s="6">
        <v>492</v>
      </c>
      <c r="M865" s="6" t="s">
        <v>22</v>
      </c>
      <c r="N865" s="6" t="s">
        <v>284</v>
      </c>
      <c r="O865" s="6" t="s">
        <v>288</v>
      </c>
      <c r="P865" s="6" t="s">
        <v>291</v>
      </c>
      <c r="Q865" s="6"/>
      <c r="R865" s="6"/>
    </row>
    <row r="866" spans="1:18" x14ac:dyDescent="0.25">
      <c r="A866" s="6" t="s">
        <v>0</v>
      </c>
      <c r="B866" s="6" t="s">
        <v>9</v>
      </c>
      <c r="C866" s="6" t="s">
        <v>759</v>
      </c>
      <c r="D866" s="6" t="s">
        <v>760</v>
      </c>
      <c r="E866" s="6" t="s">
        <v>97</v>
      </c>
      <c r="F866" s="6" t="s">
        <v>125</v>
      </c>
      <c r="G866" s="6">
        <v>319</v>
      </c>
      <c r="H866" s="6">
        <v>1567</v>
      </c>
      <c r="I866" s="6">
        <v>133</v>
      </c>
      <c r="J866" s="6">
        <v>499</v>
      </c>
      <c r="K866" s="6">
        <v>133</v>
      </c>
      <c r="L866" s="6">
        <v>499</v>
      </c>
      <c r="M866" s="6" t="s">
        <v>21</v>
      </c>
      <c r="N866" s="6" t="s">
        <v>287</v>
      </c>
      <c r="O866" s="6" t="s">
        <v>285</v>
      </c>
      <c r="P866" s="6" t="s">
        <v>289</v>
      </c>
      <c r="Q866" s="6"/>
      <c r="R866" s="6"/>
    </row>
    <row r="867" spans="1:18" x14ac:dyDescent="0.25">
      <c r="A867" s="6" t="s">
        <v>0</v>
      </c>
      <c r="B867" s="6" t="s">
        <v>9</v>
      </c>
      <c r="C867" s="6" t="s">
        <v>759</v>
      </c>
      <c r="D867" s="6" t="s">
        <v>760</v>
      </c>
      <c r="E867" s="6" t="s">
        <v>97</v>
      </c>
      <c r="F867" s="6" t="s">
        <v>125</v>
      </c>
      <c r="G867" s="6">
        <v>319</v>
      </c>
      <c r="H867" s="6">
        <v>1567</v>
      </c>
      <c r="I867" s="6">
        <v>133</v>
      </c>
      <c r="J867" s="6">
        <v>499</v>
      </c>
      <c r="K867" s="6">
        <v>133</v>
      </c>
      <c r="L867" s="6">
        <v>499</v>
      </c>
      <c r="M867" s="6" t="s">
        <v>22</v>
      </c>
      <c r="N867" s="6" t="s">
        <v>287</v>
      </c>
      <c r="O867" s="6" t="s">
        <v>285</v>
      </c>
      <c r="P867" s="6" t="s">
        <v>289</v>
      </c>
      <c r="Q867" s="6"/>
      <c r="R867" s="6"/>
    </row>
    <row r="868" spans="1:18" x14ac:dyDescent="0.25">
      <c r="A868" s="6" t="s">
        <v>0</v>
      </c>
      <c r="B868" s="6" t="s">
        <v>9</v>
      </c>
      <c r="C868" s="6" t="s">
        <v>759</v>
      </c>
      <c r="D868" s="6" t="s">
        <v>760</v>
      </c>
      <c r="E868" s="6" t="s">
        <v>97</v>
      </c>
      <c r="F868" s="6" t="s">
        <v>125</v>
      </c>
      <c r="G868" s="6">
        <v>319</v>
      </c>
      <c r="H868" s="6">
        <v>1567</v>
      </c>
      <c r="I868" s="6">
        <v>133</v>
      </c>
      <c r="J868" s="6">
        <v>499</v>
      </c>
      <c r="K868" s="6">
        <v>133</v>
      </c>
      <c r="L868" s="6">
        <v>499</v>
      </c>
      <c r="M868" s="6" t="s">
        <v>21</v>
      </c>
      <c r="N868" s="6" t="s">
        <v>284</v>
      </c>
      <c r="O868" s="6" t="s">
        <v>285</v>
      </c>
      <c r="P868" s="6" t="s">
        <v>286</v>
      </c>
      <c r="Q868" s="6"/>
      <c r="R868" s="6"/>
    </row>
    <row r="869" spans="1:18" x14ac:dyDescent="0.25">
      <c r="A869" s="6" t="s">
        <v>0</v>
      </c>
      <c r="B869" s="6" t="s">
        <v>9</v>
      </c>
      <c r="C869" s="6" t="s">
        <v>759</v>
      </c>
      <c r="D869" s="6" t="s">
        <v>760</v>
      </c>
      <c r="E869" s="6" t="s">
        <v>97</v>
      </c>
      <c r="F869" s="6" t="s">
        <v>125</v>
      </c>
      <c r="G869" s="6">
        <v>319</v>
      </c>
      <c r="H869" s="6">
        <v>1567</v>
      </c>
      <c r="I869" s="6">
        <v>133</v>
      </c>
      <c r="J869" s="6">
        <v>499</v>
      </c>
      <c r="K869" s="6">
        <v>133</v>
      </c>
      <c r="L869" s="6">
        <v>499</v>
      </c>
      <c r="M869" s="6" t="s">
        <v>22</v>
      </c>
      <c r="N869" s="6" t="s">
        <v>284</v>
      </c>
      <c r="O869" s="6" t="s">
        <v>285</v>
      </c>
      <c r="P869" s="6" t="s">
        <v>286</v>
      </c>
      <c r="Q869" s="6"/>
      <c r="R869" s="6"/>
    </row>
    <row r="870" spans="1:18" x14ac:dyDescent="0.25">
      <c r="A870" s="6" t="s">
        <v>0</v>
      </c>
      <c r="B870" s="6" t="s">
        <v>9</v>
      </c>
      <c r="C870" s="6" t="s">
        <v>759</v>
      </c>
      <c r="D870" s="6" t="s">
        <v>760</v>
      </c>
      <c r="E870" s="6" t="s">
        <v>97</v>
      </c>
      <c r="F870" s="6" t="s">
        <v>125</v>
      </c>
      <c r="G870" s="6">
        <v>319</v>
      </c>
      <c r="H870" s="6">
        <v>1567</v>
      </c>
      <c r="I870" s="6">
        <v>133</v>
      </c>
      <c r="J870" s="6">
        <v>499</v>
      </c>
      <c r="K870" s="6">
        <v>133</v>
      </c>
      <c r="L870" s="6">
        <v>499</v>
      </c>
      <c r="M870" s="6" t="s">
        <v>21</v>
      </c>
      <c r="N870" s="6" t="s">
        <v>287</v>
      </c>
      <c r="O870" s="6" t="s">
        <v>288</v>
      </c>
      <c r="P870" s="6" t="s">
        <v>290</v>
      </c>
      <c r="Q870" s="6"/>
      <c r="R870" s="6"/>
    </row>
    <row r="871" spans="1:18" x14ac:dyDescent="0.25">
      <c r="A871" s="6" t="s">
        <v>0</v>
      </c>
      <c r="B871" s="6" t="s">
        <v>9</v>
      </c>
      <c r="C871" s="6" t="s">
        <v>759</v>
      </c>
      <c r="D871" s="6" t="s">
        <v>760</v>
      </c>
      <c r="E871" s="6" t="s">
        <v>97</v>
      </c>
      <c r="F871" s="6" t="s">
        <v>125</v>
      </c>
      <c r="G871" s="6">
        <v>319</v>
      </c>
      <c r="H871" s="6">
        <v>1567</v>
      </c>
      <c r="I871" s="6">
        <v>133</v>
      </c>
      <c r="J871" s="6">
        <v>499</v>
      </c>
      <c r="K871" s="6">
        <v>133</v>
      </c>
      <c r="L871" s="6">
        <v>499</v>
      </c>
      <c r="M871" s="6" t="s">
        <v>22</v>
      </c>
      <c r="N871" s="6" t="s">
        <v>287</v>
      </c>
      <c r="O871" s="6" t="s">
        <v>288</v>
      </c>
      <c r="P871" s="6" t="s">
        <v>289</v>
      </c>
      <c r="Q871" s="6"/>
      <c r="R871" s="6"/>
    </row>
    <row r="872" spans="1:18" x14ac:dyDescent="0.25">
      <c r="A872" s="6" t="s">
        <v>0</v>
      </c>
      <c r="B872" s="6" t="s">
        <v>9</v>
      </c>
      <c r="C872" s="6" t="s">
        <v>759</v>
      </c>
      <c r="D872" s="6" t="s">
        <v>760</v>
      </c>
      <c r="E872" s="6" t="s">
        <v>97</v>
      </c>
      <c r="F872" s="6" t="s">
        <v>125</v>
      </c>
      <c r="G872" s="6">
        <v>319</v>
      </c>
      <c r="H872" s="6">
        <v>1567</v>
      </c>
      <c r="I872" s="6">
        <v>133</v>
      </c>
      <c r="J872" s="6">
        <v>499</v>
      </c>
      <c r="K872" s="6">
        <v>133</v>
      </c>
      <c r="L872" s="6">
        <v>499</v>
      </c>
      <c r="M872" s="6" t="s">
        <v>21</v>
      </c>
      <c r="N872" s="6" t="s">
        <v>284</v>
      </c>
      <c r="O872" s="6" t="s">
        <v>288</v>
      </c>
      <c r="P872" s="6" t="s">
        <v>289</v>
      </c>
      <c r="Q872" s="6"/>
      <c r="R872" s="6"/>
    </row>
    <row r="873" spans="1:18" x14ac:dyDescent="0.25">
      <c r="A873" s="6" t="s">
        <v>0</v>
      </c>
      <c r="B873" s="6" t="s">
        <v>9</v>
      </c>
      <c r="C873" s="6" t="s">
        <v>759</v>
      </c>
      <c r="D873" s="6" t="s">
        <v>760</v>
      </c>
      <c r="E873" s="6" t="s">
        <v>97</v>
      </c>
      <c r="F873" s="6" t="s">
        <v>125</v>
      </c>
      <c r="G873" s="6">
        <v>319</v>
      </c>
      <c r="H873" s="6">
        <v>1567</v>
      </c>
      <c r="I873" s="6">
        <v>133</v>
      </c>
      <c r="J873" s="6">
        <v>499</v>
      </c>
      <c r="K873" s="6">
        <v>133</v>
      </c>
      <c r="L873" s="6">
        <v>499</v>
      </c>
      <c r="M873" s="6" t="s">
        <v>22</v>
      </c>
      <c r="N873" s="6" t="s">
        <v>284</v>
      </c>
      <c r="O873" s="6" t="s">
        <v>288</v>
      </c>
      <c r="P873" s="6" t="s">
        <v>290</v>
      </c>
      <c r="Q873" s="6"/>
      <c r="R873" s="6"/>
    </row>
    <row r="874" spans="1:18" x14ac:dyDescent="0.25">
      <c r="A874" s="6" t="s">
        <v>0</v>
      </c>
      <c r="B874" s="6" t="s">
        <v>13</v>
      </c>
      <c r="C874" s="6" t="s">
        <v>1080</v>
      </c>
      <c r="D874" s="6" t="s">
        <v>1081</v>
      </c>
      <c r="E874" s="6" t="s">
        <v>97</v>
      </c>
      <c r="F874" s="6" t="s">
        <v>125</v>
      </c>
      <c r="G874" s="6">
        <v>54</v>
      </c>
      <c r="H874" s="6">
        <v>242</v>
      </c>
      <c r="I874" s="6">
        <v>50</v>
      </c>
      <c r="J874" s="6">
        <v>219</v>
      </c>
      <c r="K874" s="6">
        <v>50</v>
      </c>
      <c r="L874" s="6">
        <v>227</v>
      </c>
      <c r="M874" s="6" t="s">
        <v>21</v>
      </c>
      <c r="N874" s="6" t="s">
        <v>287</v>
      </c>
      <c r="O874" s="6" t="s">
        <v>285</v>
      </c>
      <c r="P874" s="6" t="s">
        <v>286</v>
      </c>
      <c r="Q874" s="6"/>
      <c r="R874" s="6"/>
    </row>
    <row r="875" spans="1:18" x14ac:dyDescent="0.25">
      <c r="A875" s="6" t="s">
        <v>0</v>
      </c>
      <c r="B875" s="6" t="s">
        <v>13</v>
      </c>
      <c r="C875" s="6" t="s">
        <v>1080</v>
      </c>
      <c r="D875" s="6" t="s">
        <v>1081</v>
      </c>
      <c r="E875" s="6" t="s">
        <v>97</v>
      </c>
      <c r="F875" s="6" t="s">
        <v>125</v>
      </c>
      <c r="G875" s="6">
        <v>54</v>
      </c>
      <c r="H875" s="6">
        <v>242</v>
      </c>
      <c r="I875" s="6">
        <v>50</v>
      </c>
      <c r="J875" s="6">
        <v>219</v>
      </c>
      <c r="K875" s="6">
        <v>50</v>
      </c>
      <c r="L875" s="6">
        <v>227</v>
      </c>
      <c r="M875" s="6" t="s">
        <v>22</v>
      </c>
      <c r="N875" s="6" t="s">
        <v>287</v>
      </c>
      <c r="O875" s="6" t="s">
        <v>285</v>
      </c>
      <c r="P875" s="6" t="s">
        <v>292</v>
      </c>
      <c r="Q875" s="6"/>
      <c r="R875" s="6"/>
    </row>
    <row r="876" spans="1:18" x14ac:dyDescent="0.25">
      <c r="A876" s="6" t="s">
        <v>0</v>
      </c>
      <c r="B876" s="6" t="s">
        <v>13</v>
      </c>
      <c r="C876" s="6" t="s">
        <v>1080</v>
      </c>
      <c r="D876" s="6" t="s">
        <v>1081</v>
      </c>
      <c r="E876" s="6" t="s">
        <v>97</v>
      </c>
      <c r="F876" s="6" t="s">
        <v>125</v>
      </c>
      <c r="G876" s="6">
        <v>54</v>
      </c>
      <c r="H876" s="6">
        <v>242</v>
      </c>
      <c r="I876" s="6">
        <v>50</v>
      </c>
      <c r="J876" s="6">
        <v>219</v>
      </c>
      <c r="K876" s="6">
        <v>50</v>
      </c>
      <c r="L876" s="6">
        <v>227</v>
      </c>
      <c r="M876" s="6" t="s">
        <v>21</v>
      </c>
      <c r="N876" s="6" t="s">
        <v>284</v>
      </c>
      <c r="O876" s="6" t="s">
        <v>285</v>
      </c>
      <c r="P876" s="6" t="s">
        <v>296</v>
      </c>
      <c r="Q876" s="6"/>
      <c r="R876" s="6"/>
    </row>
    <row r="877" spans="1:18" x14ac:dyDescent="0.25">
      <c r="A877" s="6" t="s">
        <v>0</v>
      </c>
      <c r="B877" s="6" t="s">
        <v>13</v>
      </c>
      <c r="C877" s="6" t="s">
        <v>1080</v>
      </c>
      <c r="D877" s="6" t="s">
        <v>1081</v>
      </c>
      <c r="E877" s="6" t="s">
        <v>97</v>
      </c>
      <c r="F877" s="6" t="s">
        <v>125</v>
      </c>
      <c r="G877" s="6">
        <v>54</v>
      </c>
      <c r="H877" s="6">
        <v>242</v>
      </c>
      <c r="I877" s="6">
        <v>50</v>
      </c>
      <c r="J877" s="6">
        <v>219</v>
      </c>
      <c r="K877" s="6">
        <v>50</v>
      </c>
      <c r="L877" s="6">
        <v>227</v>
      </c>
      <c r="M877" s="6" t="s">
        <v>22</v>
      </c>
      <c r="N877" s="6" t="s">
        <v>284</v>
      </c>
      <c r="O877" s="6" t="s">
        <v>285</v>
      </c>
      <c r="P877" s="6" t="s">
        <v>291</v>
      </c>
      <c r="Q877" s="6"/>
      <c r="R877" s="6"/>
    </row>
    <row r="878" spans="1:18" x14ac:dyDescent="0.25">
      <c r="A878" s="6" t="s">
        <v>0</v>
      </c>
      <c r="B878" s="6" t="s">
        <v>13</v>
      </c>
      <c r="C878" s="6" t="s">
        <v>1080</v>
      </c>
      <c r="D878" s="6" t="s">
        <v>1081</v>
      </c>
      <c r="E878" s="6" t="s">
        <v>97</v>
      </c>
      <c r="F878" s="6" t="s">
        <v>125</v>
      </c>
      <c r="G878" s="6">
        <v>54</v>
      </c>
      <c r="H878" s="6">
        <v>242</v>
      </c>
      <c r="I878" s="6">
        <v>50</v>
      </c>
      <c r="J878" s="6">
        <v>219</v>
      </c>
      <c r="K878" s="6">
        <v>50</v>
      </c>
      <c r="L878" s="6">
        <v>227</v>
      </c>
      <c r="M878" s="6" t="s">
        <v>21</v>
      </c>
      <c r="N878" s="6" t="s">
        <v>287</v>
      </c>
      <c r="O878" s="6" t="s">
        <v>288</v>
      </c>
      <c r="P878" s="6" t="s">
        <v>289</v>
      </c>
      <c r="Q878" s="6"/>
      <c r="R878" s="6"/>
    </row>
    <row r="879" spans="1:18" x14ac:dyDescent="0.25">
      <c r="A879" s="6" t="s">
        <v>0</v>
      </c>
      <c r="B879" s="6" t="s">
        <v>13</v>
      </c>
      <c r="C879" s="6" t="s">
        <v>1080</v>
      </c>
      <c r="D879" s="6" t="s">
        <v>1081</v>
      </c>
      <c r="E879" s="6" t="s">
        <v>97</v>
      </c>
      <c r="F879" s="6" t="s">
        <v>125</v>
      </c>
      <c r="G879" s="6">
        <v>54</v>
      </c>
      <c r="H879" s="6">
        <v>242</v>
      </c>
      <c r="I879" s="6">
        <v>50</v>
      </c>
      <c r="J879" s="6">
        <v>219</v>
      </c>
      <c r="K879" s="6">
        <v>50</v>
      </c>
      <c r="L879" s="6">
        <v>227</v>
      </c>
      <c r="M879" s="6" t="s">
        <v>22</v>
      </c>
      <c r="N879" s="6" t="s">
        <v>287</v>
      </c>
      <c r="O879" s="6" t="s">
        <v>288</v>
      </c>
      <c r="P879" s="6" t="s">
        <v>289</v>
      </c>
      <c r="Q879" s="6"/>
      <c r="R879" s="6"/>
    </row>
    <row r="880" spans="1:18" x14ac:dyDescent="0.25">
      <c r="A880" s="6" t="s">
        <v>0</v>
      </c>
      <c r="B880" s="6" t="s">
        <v>13</v>
      </c>
      <c r="C880" s="6" t="s">
        <v>1080</v>
      </c>
      <c r="D880" s="6" t="s">
        <v>1081</v>
      </c>
      <c r="E880" s="6" t="s">
        <v>97</v>
      </c>
      <c r="F880" s="6" t="s">
        <v>125</v>
      </c>
      <c r="G880" s="6">
        <v>54</v>
      </c>
      <c r="H880" s="6">
        <v>242</v>
      </c>
      <c r="I880" s="6">
        <v>50</v>
      </c>
      <c r="J880" s="6">
        <v>219</v>
      </c>
      <c r="K880" s="6">
        <v>50</v>
      </c>
      <c r="L880" s="6">
        <v>227</v>
      </c>
      <c r="M880" s="6" t="s">
        <v>21</v>
      </c>
      <c r="N880" s="6" t="s">
        <v>284</v>
      </c>
      <c r="O880" s="6" t="s">
        <v>288</v>
      </c>
      <c r="P880" s="6" t="s">
        <v>295</v>
      </c>
      <c r="Q880" s="6"/>
      <c r="R880" s="6"/>
    </row>
    <row r="881" spans="1:18" x14ac:dyDescent="0.25">
      <c r="A881" s="6" t="s">
        <v>0</v>
      </c>
      <c r="B881" s="6" t="s">
        <v>13</v>
      </c>
      <c r="C881" s="6" t="s">
        <v>1080</v>
      </c>
      <c r="D881" s="6" t="s">
        <v>1081</v>
      </c>
      <c r="E881" s="6" t="s">
        <v>97</v>
      </c>
      <c r="F881" s="6" t="s">
        <v>125</v>
      </c>
      <c r="G881" s="6">
        <v>54</v>
      </c>
      <c r="H881" s="6">
        <v>242</v>
      </c>
      <c r="I881" s="6">
        <v>50</v>
      </c>
      <c r="J881" s="6">
        <v>219</v>
      </c>
      <c r="K881" s="6">
        <v>50</v>
      </c>
      <c r="L881" s="6">
        <v>227</v>
      </c>
      <c r="M881" s="6" t="s">
        <v>22</v>
      </c>
      <c r="N881" s="6" t="s">
        <v>284</v>
      </c>
      <c r="O881" s="6" t="s">
        <v>288</v>
      </c>
      <c r="P881" s="6" t="s">
        <v>295</v>
      </c>
      <c r="Q881" s="6"/>
      <c r="R881" s="6"/>
    </row>
    <row r="882" spans="1:18" x14ac:dyDescent="0.25">
      <c r="A882" s="6" t="s">
        <v>0</v>
      </c>
      <c r="B882" s="6" t="s">
        <v>937</v>
      </c>
      <c r="C882" s="6" t="s">
        <v>1082</v>
      </c>
      <c r="D882" s="6" t="s">
        <v>1083</v>
      </c>
      <c r="E882" s="6" t="s">
        <v>97</v>
      </c>
      <c r="F882" s="6" t="s">
        <v>98</v>
      </c>
      <c r="G882" s="6">
        <v>91</v>
      </c>
      <c r="H882" s="6">
        <v>400</v>
      </c>
      <c r="I882" s="6">
        <v>60</v>
      </c>
      <c r="J882" s="6">
        <v>228</v>
      </c>
      <c r="K882" s="6">
        <v>74</v>
      </c>
      <c r="L882" s="6">
        <v>228</v>
      </c>
      <c r="M882" s="6" t="s">
        <v>21</v>
      </c>
      <c r="N882" s="6" t="s">
        <v>287</v>
      </c>
      <c r="O882" s="6" t="s">
        <v>285</v>
      </c>
      <c r="P882" s="6" t="s">
        <v>286</v>
      </c>
      <c r="Q882" s="6"/>
      <c r="R882" s="6"/>
    </row>
    <row r="883" spans="1:18" x14ac:dyDescent="0.25">
      <c r="A883" s="6" t="s">
        <v>0</v>
      </c>
      <c r="B883" s="6" t="s">
        <v>937</v>
      </c>
      <c r="C883" s="6" t="s">
        <v>1082</v>
      </c>
      <c r="D883" s="6" t="s">
        <v>1083</v>
      </c>
      <c r="E883" s="6" t="s">
        <v>97</v>
      </c>
      <c r="F883" s="6" t="s">
        <v>98</v>
      </c>
      <c r="G883" s="6">
        <v>91</v>
      </c>
      <c r="H883" s="6">
        <v>400</v>
      </c>
      <c r="I883" s="6">
        <v>60</v>
      </c>
      <c r="J883" s="6">
        <v>228</v>
      </c>
      <c r="K883" s="6">
        <v>74</v>
      </c>
      <c r="L883" s="6">
        <v>228</v>
      </c>
      <c r="M883" s="6" t="s">
        <v>22</v>
      </c>
      <c r="N883" s="6" t="s">
        <v>287</v>
      </c>
      <c r="O883" s="6" t="s">
        <v>285</v>
      </c>
      <c r="P883" s="6" t="s">
        <v>286</v>
      </c>
      <c r="Q883" s="6"/>
      <c r="R883" s="6"/>
    </row>
    <row r="884" spans="1:18" x14ac:dyDescent="0.25">
      <c r="A884" s="6" t="s">
        <v>0</v>
      </c>
      <c r="B884" s="6" t="s">
        <v>937</v>
      </c>
      <c r="C884" s="6" t="s">
        <v>1082</v>
      </c>
      <c r="D884" s="6" t="s">
        <v>1083</v>
      </c>
      <c r="E884" s="6" t="s">
        <v>97</v>
      </c>
      <c r="F884" s="6" t="s">
        <v>98</v>
      </c>
      <c r="G884" s="6">
        <v>91</v>
      </c>
      <c r="H884" s="6">
        <v>400</v>
      </c>
      <c r="I884" s="6">
        <v>60</v>
      </c>
      <c r="J884" s="6">
        <v>228</v>
      </c>
      <c r="K884" s="6">
        <v>74</v>
      </c>
      <c r="L884" s="6">
        <v>228</v>
      </c>
      <c r="M884" s="6" t="s">
        <v>21</v>
      </c>
      <c r="N884" s="6" t="s">
        <v>284</v>
      </c>
      <c r="O884" s="6" t="s">
        <v>285</v>
      </c>
      <c r="P884" s="6" t="s">
        <v>295</v>
      </c>
      <c r="Q884" s="6"/>
      <c r="R884" s="6"/>
    </row>
    <row r="885" spans="1:18" x14ac:dyDescent="0.25">
      <c r="A885" s="6" t="s">
        <v>0</v>
      </c>
      <c r="B885" s="6" t="s">
        <v>937</v>
      </c>
      <c r="C885" s="6" t="s">
        <v>1082</v>
      </c>
      <c r="D885" s="6" t="s">
        <v>1083</v>
      </c>
      <c r="E885" s="6" t="s">
        <v>97</v>
      </c>
      <c r="F885" s="6" t="s">
        <v>98</v>
      </c>
      <c r="G885" s="6">
        <v>91</v>
      </c>
      <c r="H885" s="6">
        <v>400</v>
      </c>
      <c r="I885" s="6">
        <v>60</v>
      </c>
      <c r="J885" s="6">
        <v>228</v>
      </c>
      <c r="K885" s="6">
        <v>74</v>
      </c>
      <c r="L885" s="6">
        <v>228</v>
      </c>
      <c r="M885" s="6" t="s">
        <v>22</v>
      </c>
      <c r="N885" s="6" t="s">
        <v>284</v>
      </c>
      <c r="O885" s="6" t="s">
        <v>285</v>
      </c>
      <c r="P885" s="6" t="s">
        <v>294</v>
      </c>
      <c r="Q885" s="6"/>
      <c r="R885" s="6"/>
    </row>
    <row r="886" spans="1:18" x14ac:dyDescent="0.25">
      <c r="A886" s="6" t="s">
        <v>0</v>
      </c>
      <c r="B886" s="6" t="s">
        <v>937</v>
      </c>
      <c r="C886" s="6" t="s">
        <v>1082</v>
      </c>
      <c r="D886" s="6" t="s">
        <v>1083</v>
      </c>
      <c r="E886" s="6" t="s">
        <v>97</v>
      </c>
      <c r="F886" s="6" t="s">
        <v>98</v>
      </c>
      <c r="G886" s="6">
        <v>91</v>
      </c>
      <c r="H886" s="6">
        <v>400</v>
      </c>
      <c r="I886" s="6">
        <v>60</v>
      </c>
      <c r="J886" s="6">
        <v>228</v>
      </c>
      <c r="K886" s="6">
        <v>74</v>
      </c>
      <c r="L886" s="6">
        <v>228</v>
      </c>
      <c r="M886" s="6" t="s">
        <v>21</v>
      </c>
      <c r="N886" s="6" t="s">
        <v>287</v>
      </c>
      <c r="O886" s="6" t="s">
        <v>288</v>
      </c>
      <c r="P886" s="6" t="s">
        <v>286</v>
      </c>
      <c r="Q886" s="6"/>
      <c r="R886" s="6"/>
    </row>
    <row r="887" spans="1:18" x14ac:dyDescent="0.25">
      <c r="A887" s="6" t="s">
        <v>0</v>
      </c>
      <c r="B887" s="6" t="s">
        <v>937</v>
      </c>
      <c r="C887" s="6" t="s">
        <v>1082</v>
      </c>
      <c r="D887" s="6" t="s">
        <v>1083</v>
      </c>
      <c r="E887" s="6" t="s">
        <v>97</v>
      </c>
      <c r="F887" s="6" t="s">
        <v>98</v>
      </c>
      <c r="G887" s="6">
        <v>91</v>
      </c>
      <c r="H887" s="6">
        <v>400</v>
      </c>
      <c r="I887" s="6">
        <v>60</v>
      </c>
      <c r="J887" s="6">
        <v>228</v>
      </c>
      <c r="K887" s="6">
        <v>74</v>
      </c>
      <c r="L887" s="6">
        <v>228</v>
      </c>
      <c r="M887" s="6" t="s">
        <v>22</v>
      </c>
      <c r="N887" s="6" t="s">
        <v>287</v>
      </c>
      <c r="O887" s="6" t="s">
        <v>288</v>
      </c>
      <c r="P887" s="6" t="s">
        <v>286</v>
      </c>
      <c r="Q887" s="6"/>
      <c r="R887" s="6"/>
    </row>
    <row r="888" spans="1:18" x14ac:dyDescent="0.25">
      <c r="A888" s="6" t="s">
        <v>0</v>
      </c>
      <c r="B888" s="6" t="s">
        <v>937</v>
      </c>
      <c r="C888" s="6" t="s">
        <v>1082</v>
      </c>
      <c r="D888" s="6" t="s">
        <v>1083</v>
      </c>
      <c r="E888" s="6" t="s">
        <v>97</v>
      </c>
      <c r="F888" s="6" t="s">
        <v>98</v>
      </c>
      <c r="G888" s="6">
        <v>91</v>
      </c>
      <c r="H888" s="6">
        <v>400</v>
      </c>
      <c r="I888" s="6">
        <v>60</v>
      </c>
      <c r="J888" s="6">
        <v>228</v>
      </c>
      <c r="K888" s="6">
        <v>74</v>
      </c>
      <c r="L888" s="6">
        <v>228</v>
      </c>
      <c r="M888" s="6" t="s">
        <v>21</v>
      </c>
      <c r="N888" s="6" t="s">
        <v>284</v>
      </c>
      <c r="O888" s="6" t="s">
        <v>288</v>
      </c>
      <c r="P888" s="6" t="s">
        <v>294</v>
      </c>
      <c r="Q888" s="6"/>
      <c r="R888" s="6"/>
    </row>
    <row r="889" spans="1:18" x14ac:dyDescent="0.25">
      <c r="A889" s="6" t="s">
        <v>0</v>
      </c>
      <c r="B889" s="6" t="s">
        <v>937</v>
      </c>
      <c r="C889" s="6" t="s">
        <v>1082</v>
      </c>
      <c r="D889" s="6" t="s">
        <v>1083</v>
      </c>
      <c r="E889" s="6" t="s">
        <v>97</v>
      </c>
      <c r="F889" s="6" t="s">
        <v>98</v>
      </c>
      <c r="G889" s="6">
        <v>91</v>
      </c>
      <c r="H889" s="6">
        <v>400</v>
      </c>
      <c r="I889" s="6">
        <v>60</v>
      </c>
      <c r="J889" s="6">
        <v>228</v>
      </c>
      <c r="K889" s="6">
        <v>74</v>
      </c>
      <c r="L889" s="6">
        <v>228</v>
      </c>
      <c r="M889" s="6" t="s">
        <v>22</v>
      </c>
      <c r="N889" s="6" t="s">
        <v>284</v>
      </c>
      <c r="O889" s="6" t="s">
        <v>288</v>
      </c>
      <c r="P889" s="6" t="s">
        <v>290</v>
      </c>
      <c r="Q889" s="6"/>
      <c r="R889" s="6"/>
    </row>
    <row r="890" spans="1:18" x14ac:dyDescent="0.25">
      <c r="A890" s="6" t="s">
        <v>3</v>
      </c>
      <c r="B890" s="6" t="s">
        <v>14</v>
      </c>
      <c r="C890" s="6" t="s">
        <v>780</v>
      </c>
      <c r="D890" s="6" t="s">
        <v>781</v>
      </c>
      <c r="E890" s="6" t="s">
        <v>97</v>
      </c>
      <c r="F890" s="6" t="s">
        <v>98</v>
      </c>
      <c r="G890" s="6">
        <v>73</v>
      </c>
      <c r="H890" s="6">
        <v>393</v>
      </c>
      <c r="I890" s="6">
        <v>73</v>
      </c>
      <c r="J890" s="6">
        <v>393</v>
      </c>
      <c r="K890" s="6">
        <v>73</v>
      </c>
      <c r="L890" s="6">
        <v>393</v>
      </c>
      <c r="M890" s="6" t="s">
        <v>21</v>
      </c>
      <c r="N890" s="6" t="s">
        <v>287</v>
      </c>
      <c r="O890" s="6" t="s">
        <v>285</v>
      </c>
      <c r="P890" s="6" t="s">
        <v>289</v>
      </c>
      <c r="Q890" s="6"/>
      <c r="R890" s="6"/>
    </row>
    <row r="891" spans="1:18" x14ac:dyDescent="0.25">
      <c r="A891" s="6" t="s">
        <v>3</v>
      </c>
      <c r="B891" s="6" t="s">
        <v>14</v>
      </c>
      <c r="C891" s="6" t="s">
        <v>780</v>
      </c>
      <c r="D891" s="6" t="s">
        <v>781</v>
      </c>
      <c r="E891" s="6" t="s">
        <v>97</v>
      </c>
      <c r="F891" s="6" t="s">
        <v>98</v>
      </c>
      <c r="G891" s="6">
        <v>73</v>
      </c>
      <c r="H891" s="6">
        <v>393</v>
      </c>
      <c r="I891" s="6">
        <v>73</v>
      </c>
      <c r="J891" s="6">
        <v>393</v>
      </c>
      <c r="K891" s="6">
        <v>73</v>
      </c>
      <c r="L891" s="6">
        <v>393</v>
      </c>
      <c r="M891" s="6" t="s">
        <v>22</v>
      </c>
      <c r="N891" s="6" t="s">
        <v>287</v>
      </c>
      <c r="O891" s="6" t="s">
        <v>285</v>
      </c>
      <c r="P891" s="6" t="s">
        <v>290</v>
      </c>
      <c r="Q891" s="6"/>
      <c r="R891" s="6"/>
    </row>
    <row r="892" spans="1:18" x14ac:dyDescent="0.25">
      <c r="A892" s="6" t="s">
        <v>3</v>
      </c>
      <c r="B892" s="6" t="s">
        <v>14</v>
      </c>
      <c r="C892" s="6" t="s">
        <v>780</v>
      </c>
      <c r="D892" s="6" t="s">
        <v>781</v>
      </c>
      <c r="E892" s="6" t="s">
        <v>97</v>
      </c>
      <c r="F892" s="6" t="s">
        <v>98</v>
      </c>
      <c r="G892" s="6">
        <v>73</v>
      </c>
      <c r="H892" s="6">
        <v>393</v>
      </c>
      <c r="I892" s="6">
        <v>73</v>
      </c>
      <c r="J892" s="6">
        <v>393</v>
      </c>
      <c r="K892" s="6">
        <v>73</v>
      </c>
      <c r="L892" s="6">
        <v>393</v>
      </c>
      <c r="M892" s="6" t="s">
        <v>21</v>
      </c>
      <c r="N892" s="6" t="s">
        <v>284</v>
      </c>
      <c r="O892" s="6" t="s">
        <v>285</v>
      </c>
      <c r="P892" s="6" t="s">
        <v>286</v>
      </c>
      <c r="Q892" s="6"/>
      <c r="R892" s="6"/>
    </row>
    <row r="893" spans="1:18" x14ac:dyDescent="0.25">
      <c r="A893" s="6" t="s">
        <v>3</v>
      </c>
      <c r="B893" s="6" t="s">
        <v>14</v>
      </c>
      <c r="C893" s="6" t="s">
        <v>780</v>
      </c>
      <c r="D893" s="6" t="s">
        <v>781</v>
      </c>
      <c r="E893" s="6" t="s">
        <v>97</v>
      </c>
      <c r="F893" s="6" t="s">
        <v>98</v>
      </c>
      <c r="G893" s="6">
        <v>73</v>
      </c>
      <c r="H893" s="6">
        <v>393</v>
      </c>
      <c r="I893" s="6">
        <v>73</v>
      </c>
      <c r="J893" s="6">
        <v>393</v>
      </c>
      <c r="K893" s="6">
        <v>73</v>
      </c>
      <c r="L893" s="6">
        <v>393</v>
      </c>
      <c r="M893" s="6" t="s">
        <v>22</v>
      </c>
      <c r="N893" s="6" t="s">
        <v>284</v>
      </c>
      <c r="O893" s="6" t="s">
        <v>285</v>
      </c>
      <c r="P893" s="6" t="s">
        <v>286</v>
      </c>
      <c r="Q893" s="6"/>
      <c r="R893" s="6"/>
    </row>
    <row r="894" spans="1:18" x14ac:dyDescent="0.25">
      <c r="A894" s="6" t="s">
        <v>3</v>
      </c>
      <c r="B894" s="6" t="s">
        <v>14</v>
      </c>
      <c r="C894" s="6" t="s">
        <v>780</v>
      </c>
      <c r="D894" s="6" t="s">
        <v>781</v>
      </c>
      <c r="E894" s="6" t="s">
        <v>97</v>
      </c>
      <c r="F894" s="6" t="s">
        <v>98</v>
      </c>
      <c r="G894" s="6">
        <v>73</v>
      </c>
      <c r="H894" s="6">
        <v>393</v>
      </c>
      <c r="I894" s="6">
        <v>73</v>
      </c>
      <c r="J894" s="6">
        <v>393</v>
      </c>
      <c r="K894" s="6">
        <v>73</v>
      </c>
      <c r="L894" s="6">
        <v>393</v>
      </c>
      <c r="M894" s="6" t="s">
        <v>21</v>
      </c>
      <c r="N894" s="6" t="s">
        <v>287</v>
      </c>
      <c r="O894" s="6" t="s">
        <v>288</v>
      </c>
      <c r="P894" s="6" t="s">
        <v>290</v>
      </c>
      <c r="Q894" s="6"/>
      <c r="R894" s="6"/>
    </row>
    <row r="895" spans="1:18" x14ac:dyDescent="0.25">
      <c r="A895" s="6" t="s">
        <v>3</v>
      </c>
      <c r="B895" s="6" t="s">
        <v>14</v>
      </c>
      <c r="C895" s="6" t="s">
        <v>780</v>
      </c>
      <c r="D895" s="6" t="s">
        <v>781</v>
      </c>
      <c r="E895" s="6" t="s">
        <v>97</v>
      </c>
      <c r="F895" s="6" t="s">
        <v>98</v>
      </c>
      <c r="G895" s="6">
        <v>73</v>
      </c>
      <c r="H895" s="6">
        <v>393</v>
      </c>
      <c r="I895" s="6">
        <v>73</v>
      </c>
      <c r="J895" s="6">
        <v>393</v>
      </c>
      <c r="K895" s="6">
        <v>73</v>
      </c>
      <c r="L895" s="6">
        <v>393</v>
      </c>
      <c r="M895" s="6" t="s">
        <v>22</v>
      </c>
      <c r="N895" s="6" t="s">
        <v>287</v>
      </c>
      <c r="O895" s="6" t="s">
        <v>288</v>
      </c>
      <c r="P895" s="6" t="s">
        <v>289</v>
      </c>
      <c r="Q895" s="6"/>
      <c r="R895" s="6"/>
    </row>
    <row r="896" spans="1:18" x14ac:dyDescent="0.25">
      <c r="A896" s="6" t="s">
        <v>3</v>
      </c>
      <c r="B896" s="6" t="s">
        <v>14</v>
      </c>
      <c r="C896" s="6" t="s">
        <v>780</v>
      </c>
      <c r="D896" s="6" t="s">
        <v>781</v>
      </c>
      <c r="E896" s="6" t="s">
        <v>97</v>
      </c>
      <c r="F896" s="6" t="s">
        <v>98</v>
      </c>
      <c r="G896" s="6">
        <v>73</v>
      </c>
      <c r="H896" s="6">
        <v>393</v>
      </c>
      <c r="I896" s="6">
        <v>73</v>
      </c>
      <c r="J896" s="6">
        <v>393</v>
      </c>
      <c r="K896" s="6">
        <v>73</v>
      </c>
      <c r="L896" s="6">
        <v>393</v>
      </c>
      <c r="M896" s="6" t="s">
        <v>21</v>
      </c>
      <c r="N896" s="6" t="s">
        <v>284</v>
      </c>
      <c r="O896" s="6" t="s">
        <v>288</v>
      </c>
      <c r="P896" s="6" t="s">
        <v>286</v>
      </c>
      <c r="Q896" s="6"/>
      <c r="R896" s="6"/>
    </row>
    <row r="897" spans="1:18" x14ac:dyDescent="0.25">
      <c r="A897" s="6" t="s">
        <v>3</v>
      </c>
      <c r="B897" s="6" t="s">
        <v>14</v>
      </c>
      <c r="C897" s="6" t="s">
        <v>780</v>
      </c>
      <c r="D897" s="6" t="s">
        <v>781</v>
      </c>
      <c r="E897" s="6" t="s">
        <v>97</v>
      </c>
      <c r="F897" s="6" t="s">
        <v>98</v>
      </c>
      <c r="G897" s="6">
        <v>73</v>
      </c>
      <c r="H897" s="6">
        <v>393</v>
      </c>
      <c r="I897" s="6">
        <v>73</v>
      </c>
      <c r="J897" s="6">
        <v>393</v>
      </c>
      <c r="K897" s="6">
        <v>73</v>
      </c>
      <c r="L897" s="6">
        <v>393</v>
      </c>
      <c r="M897" s="6" t="s">
        <v>22</v>
      </c>
      <c r="N897" s="6" t="s">
        <v>284</v>
      </c>
      <c r="O897" s="6" t="s">
        <v>288</v>
      </c>
      <c r="P897" s="6" t="s">
        <v>286</v>
      </c>
      <c r="Q897" s="6"/>
      <c r="R897" s="6"/>
    </row>
    <row r="898" spans="1:18" x14ac:dyDescent="0.25">
      <c r="A898" s="6" t="s">
        <v>3</v>
      </c>
      <c r="B898" s="6" t="s">
        <v>14</v>
      </c>
      <c r="C898" s="6" t="s">
        <v>226</v>
      </c>
      <c r="D898" s="6" t="s">
        <v>227</v>
      </c>
      <c r="E898" s="6" t="s">
        <v>97</v>
      </c>
      <c r="F898" s="6" t="s">
        <v>98</v>
      </c>
      <c r="G898" s="6">
        <v>50</v>
      </c>
      <c r="H898" s="6">
        <v>218</v>
      </c>
      <c r="I898" s="6">
        <v>53</v>
      </c>
      <c r="J898" s="6">
        <v>217</v>
      </c>
      <c r="K898" s="6">
        <v>53</v>
      </c>
      <c r="L898" s="6">
        <v>217</v>
      </c>
      <c r="M898" s="6" t="s">
        <v>21</v>
      </c>
      <c r="N898" s="6" t="s">
        <v>287</v>
      </c>
      <c r="O898" s="6" t="s">
        <v>285</v>
      </c>
      <c r="P898" s="6" t="s">
        <v>295</v>
      </c>
      <c r="Q898" s="6"/>
      <c r="R898" s="6"/>
    </row>
    <row r="899" spans="1:18" x14ac:dyDescent="0.25">
      <c r="A899" s="6" t="s">
        <v>3</v>
      </c>
      <c r="B899" s="6" t="s">
        <v>14</v>
      </c>
      <c r="C899" s="6" t="s">
        <v>226</v>
      </c>
      <c r="D899" s="6" t="s">
        <v>227</v>
      </c>
      <c r="E899" s="6" t="s">
        <v>97</v>
      </c>
      <c r="F899" s="6" t="s">
        <v>98</v>
      </c>
      <c r="G899" s="6">
        <v>50</v>
      </c>
      <c r="H899" s="6">
        <v>218</v>
      </c>
      <c r="I899" s="6">
        <v>53</v>
      </c>
      <c r="J899" s="6">
        <v>217</v>
      </c>
      <c r="K899" s="6">
        <v>53</v>
      </c>
      <c r="L899" s="6">
        <v>217</v>
      </c>
      <c r="M899" s="6" t="s">
        <v>22</v>
      </c>
      <c r="N899" s="6" t="s">
        <v>287</v>
      </c>
      <c r="O899" s="6" t="s">
        <v>285</v>
      </c>
      <c r="P899" s="6" t="s">
        <v>289</v>
      </c>
      <c r="Q899" s="6"/>
      <c r="R899" s="6"/>
    </row>
    <row r="900" spans="1:18" x14ac:dyDescent="0.25">
      <c r="A900" s="6" t="s">
        <v>3</v>
      </c>
      <c r="B900" s="6" t="s">
        <v>14</v>
      </c>
      <c r="C900" s="6" t="s">
        <v>226</v>
      </c>
      <c r="D900" s="6" t="s">
        <v>227</v>
      </c>
      <c r="E900" s="6" t="s">
        <v>97</v>
      </c>
      <c r="F900" s="6" t="s">
        <v>98</v>
      </c>
      <c r="G900" s="6">
        <v>50</v>
      </c>
      <c r="H900" s="6">
        <v>218</v>
      </c>
      <c r="I900" s="6">
        <v>53</v>
      </c>
      <c r="J900" s="6">
        <v>217</v>
      </c>
      <c r="K900" s="6">
        <v>53</v>
      </c>
      <c r="L900" s="6">
        <v>217</v>
      </c>
      <c r="M900" s="6" t="s">
        <v>21</v>
      </c>
      <c r="N900" s="6" t="s">
        <v>284</v>
      </c>
      <c r="O900" s="6" t="s">
        <v>285</v>
      </c>
      <c r="P900" s="6" t="s">
        <v>286</v>
      </c>
      <c r="Q900" s="6"/>
      <c r="R900" s="6"/>
    </row>
    <row r="901" spans="1:18" x14ac:dyDescent="0.25">
      <c r="A901" s="6" t="s">
        <v>3</v>
      </c>
      <c r="B901" s="6" t="s">
        <v>14</v>
      </c>
      <c r="C901" s="6" t="s">
        <v>226</v>
      </c>
      <c r="D901" s="6" t="s">
        <v>227</v>
      </c>
      <c r="E901" s="6" t="s">
        <v>97</v>
      </c>
      <c r="F901" s="6" t="s">
        <v>98</v>
      </c>
      <c r="G901" s="6">
        <v>50</v>
      </c>
      <c r="H901" s="6">
        <v>218</v>
      </c>
      <c r="I901" s="6">
        <v>53</v>
      </c>
      <c r="J901" s="6">
        <v>217</v>
      </c>
      <c r="K901" s="6">
        <v>53</v>
      </c>
      <c r="L901" s="6">
        <v>217</v>
      </c>
      <c r="M901" s="6" t="s">
        <v>22</v>
      </c>
      <c r="N901" s="6" t="s">
        <v>284</v>
      </c>
      <c r="O901" s="6" t="s">
        <v>285</v>
      </c>
      <c r="P901" s="6" t="s">
        <v>286</v>
      </c>
      <c r="Q901" s="6"/>
      <c r="R901" s="6"/>
    </row>
    <row r="902" spans="1:18" x14ac:dyDescent="0.25">
      <c r="A902" s="6" t="s">
        <v>3</v>
      </c>
      <c r="B902" s="6" t="s">
        <v>14</v>
      </c>
      <c r="C902" s="6" t="s">
        <v>226</v>
      </c>
      <c r="D902" s="6" t="s">
        <v>227</v>
      </c>
      <c r="E902" s="6" t="s">
        <v>97</v>
      </c>
      <c r="F902" s="6" t="s">
        <v>98</v>
      </c>
      <c r="G902" s="6">
        <v>50</v>
      </c>
      <c r="H902" s="6">
        <v>218</v>
      </c>
      <c r="I902" s="6">
        <v>53</v>
      </c>
      <c r="J902" s="6">
        <v>217</v>
      </c>
      <c r="K902" s="6">
        <v>53</v>
      </c>
      <c r="L902" s="6">
        <v>217</v>
      </c>
      <c r="M902" s="6" t="s">
        <v>21</v>
      </c>
      <c r="N902" s="6" t="s">
        <v>287</v>
      </c>
      <c r="O902" s="6" t="s">
        <v>288</v>
      </c>
      <c r="P902" s="6" t="s">
        <v>286</v>
      </c>
      <c r="Q902" s="6"/>
      <c r="R902" s="6"/>
    </row>
    <row r="903" spans="1:18" x14ac:dyDescent="0.25">
      <c r="A903" s="6" t="s">
        <v>3</v>
      </c>
      <c r="B903" s="6" t="s">
        <v>14</v>
      </c>
      <c r="C903" s="6" t="s">
        <v>226</v>
      </c>
      <c r="D903" s="6" t="s">
        <v>227</v>
      </c>
      <c r="E903" s="6" t="s">
        <v>97</v>
      </c>
      <c r="F903" s="6" t="s">
        <v>98</v>
      </c>
      <c r="G903" s="6">
        <v>50</v>
      </c>
      <c r="H903" s="6">
        <v>218</v>
      </c>
      <c r="I903" s="6">
        <v>53</v>
      </c>
      <c r="J903" s="6">
        <v>217</v>
      </c>
      <c r="K903" s="6">
        <v>53</v>
      </c>
      <c r="L903" s="6">
        <v>217</v>
      </c>
      <c r="M903" s="6" t="s">
        <v>22</v>
      </c>
      <c r="N903" s="6" t="s">
        <v>287</v>
      </c>
      <c r="O903" s="6" t="s">
        <v>288</v>
      </c>
      <c r="P903" s="6" t="s">
        <v>289</v>
      </c>
      <c r="Q903" s="6"/>
      <c r="R903" s="6"/>
    </row>
    <row r="904" spans="1:18" x14ac:dyDescent="0.25">
      <c r="A904" s="6" t="s">
        <v>3</v>
      </c>
      <c r="B904" s="6" t="s">
        <v>14</v>
      </c>
      <c r="C904" s="6" t="s">
        <v>226</v>
      </c>
      <c r="D904" s="6" t="s">
        <v>227</v>
      </c>
      <c r="E904" s="6" t="s">
        <v>97</v>
      </c>
      <c r="F904" s="6" t="s">
        <v>98</v>
      </c>
      <c r="G904" s="6">
        <v>50</v>
      </c>
      <c r="H904" s="6">
        <v>218</v>
      </c>
      <c r="I904" s="6">
        <v>53</v>
      </c>
      <c r="J904" s="6">
        <v>217</v>
      </c>
      <c r="K904" s="6">
        <v>53</v>
      </c>
      <c r="L904" s="6">
        <v>217</v>
      </c>
      <c r="M904" s="6" t="s">
        <v>21</v>
      </c>
      <c r="N904" s="6" t="s">
        <v>284</v>
      </c>
      <c r="O904" s="6" t="s">
        <v>288</v>
      </c>
      <c r="P904" s="6" t="s">
        <v>289</v>
      </c>
      <c r="Q904" s="6"/>
      <c r="R904" s="6"/>
    </row>
    <row r="905" spans="1:18" x14ac:dyDescent="0.25">
      <c r="A905" s="6" t="s">
        <v>3</v>
      </c>
      <c r="B905" s="6" t="s">
        <v>14</v>
      </c>
      <c r="C905" s="6" t="s">
        <v>226</v>
      </c>
      <c r="D905" s="6" t="s">
        <v>227</v>
      </c>
      <c r="E905" s="6" t="s">
        <v>97</v>
      </c>
      <c r="F905" s="6" t="s">
        <v>98</v>
      </c>
      <c r="G905" s="6">
        <v>50</v>
      </c>
      <c r="H905" s="6">
        <v>218</v>
      </c>
      <c r="I905" s="6">
        <v>53</v>
      </c>
      <c r="J905" s="6">
        <v>217</v>
      </c>
      <c r="K905" s="6">
        <v>53</v>
      </c>
      <c r="L905" s="6">
        <v>217</v>
      </c>
      <c r="M905" s="6" t="s">
        <v>22</v>
      </c>
      <c r="N905" s="6" t="s">
        <v>284</v>
      </c>
      <c r="O905" s="6" t="s">
        <v>288</v>
      </c>
      <c r="P905" s="6" t="s">
        <v>286</v>
      </c>
      <c r="Q905" s="6"/>
      <c r="R905" s="6"/>
    </row>
    <row r="906" spans="1:18" x14ac:dyDescent="0.25">
      <c r="A906" s="6" t="s">
        <v>3</v>
      </c>
      <c r="B906" s="6" t="s">
        <v>14</v>
      </c>
      <c r="C906" s="6" t="s">
        <v>776</v>
      </c>
      <c r="D906" s="6" t="s">
        <v>777</v>
      </c>
      <c r="E906" s="6" t="s">
        <v>97</v>
      </c>
      <c r="F906" s="6" t="s">
        <v>98</v>
      </c>
      <c r="G906" s="6">
        <v>77</v>
      </c>
      <c r="H906" s="6">
        <v>384</v>
      </c>
      <c r="I906" s="6">
        <v>79</v>
      </c>
      <c r="J906" s="6">
        <v>394</v>
      </c>
      <c r="K906" s="6">
        <v>79</v>
      </c>
      <c r="L906" s="6">
        <v>394</v>
      </c>
      <c r="M906" s="6" t="s">
        <v>21</v>
      </c>
      <c r="N906" s="6" t="s">
        <v>287</v>
      </c>
      <c r="O906" s="6" t="s">
        <v>285</v>
      </c>
      <c r="P906" s="6" t="s">
        <v>289</v>
      </c>
      <c r="Q906" s="6"/>
      <c r="R906" s="6"/>
    </row>
    <row r="907" spans="1:18" x14ac:dyDescent="0.25">
      <c r="A907" s="6" t="s">
        <v>3</v>
      </c>
      <c r="B907" s="6" t="s">
        <v>14</v>
      </c>
      <c r="C907" s="6" t="s">
        <v>776</v>
      </c>
      <c r="D907" s="6" t="s">
        <v>777</v>
      </c>
      <c r="E907" s="6" t="s">
        <v>97</v>
      </c>
      <c r="F907" s="6" t="s">
        <v>98</v>
      </c>
      <c r="G907" s="6">
        <v>77</v>
      </c>
      <c r="H907" s="6">
        <v>384</v>
      </c>
      <c r="I907" s="6">
        <v>79</v>
      </c>
      <c r="J907" s="6">
        <v>394</v>
      </c>
      <c r="K907" s="6">
        <v>79</v>
      </c>
      <c r="L907" s="6">
        <v>394</v>
      </c>
      <c r="M907" s="6" t="s">
        <v>22</v>
      </c>
      <c r="N907" s="6" t="s">
        <v>287</v>
      </c>
      <c r="O907" s="6" t="s">
        <v>285</v>
      </c>
      <c r="P907" s="6" t="s">
        <v>289</v>
      </c>
      <c r="Q907" s="6"/>
      <c r="R907" s="6"/>
    </row>
    <row r="908" spans="1:18" x14ac:dyDescent="0.25">
      <c r="A908" s="6" t="s">
        <v>3</v>
      </c>
      <c r="B908" s="6" t="s">
        <v>14</v>
      </c>
      <c r="C908" s="6" t="s">
        <v>776</v>
      </c>
      <c r="D908" s="6" t="s">
        <v>777</v>
      </c>
      <c r="E908" s="6" t="s">
        <v>97</v>
      </c>
      <c r="F908" s="6" t="s">
        <v>98</v>
      </c>
      <c r="G908" s="6">
        <v>77</v>
      </c>
      <c r="H908" s="6">
        <v>384</v>
      </c>
      <c r="I908" s="6">
        <v>79</v>
      </c>
      <c r="J908" s="6">
        <v>394</v>
      </c>
      <c r="K908" s="6">
        <v>79</v>
      </c>
      <c r="L908" s="6">
        <v>394</v>
      </c>
      <c r="M908" s="6" t="s">
        <v>21</v>
      </c>
      <c r="N908" s="6" t="s">
        <v>284</v>
      </c>
      <c r="O908" s="6" t="s">
        <v>285</v>
      </c>
      <c r="P908" s="6" t="s">
        <v>286</v>
      </c>
      <c r="Q908" s="6"/>
      <c r="R908" s="6"/>
    </row>
    <row r="909" spans="1:18" x14ac:dyDescent="0.25">
      <c r="A909" s="6" t="s">
        <v>3</v>
      </c>
      <c r="B909" s="6" t="s">
        <v>14</v>
      </c>
      <c r="C909" s="6" t="s">
        <v>776</v>
      </c>
      <c r="D909" s="6" t="s">
        <v>777</v>
      </c>
      <c r="E909" s="6" t="s">
        <v>97</v>
      </c>
      <c r="F909" s="6" t="s">
        <v>98</v>
      </c>
      <c r="G909" s="6">
        <v>77</v>
      </c>
      <c r="H909" s="6">
        <v>384</v>
      </c>
      <c r="I909" s="6">
        <v>79</v>
      </c>
      <c r="J909" s="6">
        <v>394</v>
      </c>
      <c r="K909" s="6">
        <v>79</v>
      </c>
      <c r="L909" s="6">
        <v>394</v>
      </c>
      <c r="M909" s="6" t="s">
        <v>22</v>
      </c>
      <c r="N909" s="6" t="s">
        <v>284</v>
      </c>
      <c r="O909" s="6" t="s">
        <v>285</v>
      </c>
      <c r="P909" s="6" t="s">
        <v>286</v>
      </c>
      <c r="Q909" s="6"/>
      <c r="R909" s="6"/>
    </row>
    <row r="910" spans="1:18" x14ac:dyDescent="0.25">
      <c r="A910" s="6" t="s">
        <v>3</v>
      </c>
      <c r="B910" s="6" t="s">
        <v>14</v>
      </c>
      <c r="C910" s="6" t="s">
        <v>776</v>
      </c>
      <c r="D910" s="6" t="s">
        <v>777</v>
      </c>
      <c r="E910" s="6" t="s">
        <v>97</v>
      </c>
      <c r="F910" s="6" t="s">
        <v>98</v>
      </c>
      <c r="G910" s="6">
        <v>77</v>
      </c>
      <c r="H910" s="6">
        <v>384</v>
      </c>
      <c r="I910" s="6">
        <v>79</v>
      </c>
      <c r="J910" s="6">
        <v>394</v>
      </c>
      <c r="K910" s="6">
        <v>79</v>
      </c>
      <c r="L910" s="6">
        <v>394</v>
      </c>
      <c r="M910" s="6" t="s">
        <v>21</v>
      </c>
      <c r="N910" s="6" t="s">
        <v>287</v>
      </c>
      <c r="O910" s="6" t="s">
        <v>288</v>
      </c>
      <c r="P910" s="6" t="s">
        <v>289</v>
      </c>
      <c r="Q910" s="6"/>
      <c r="R910" s="6"/>
    </row>
    <row r="911" spans="1:18" x14ac:dyDescent="0.25">
      <c r="A911" s="6" t="s">
        <v>3</v>
      </c>
      <c r="B911" s="6" t="s">
        <v>14</v>
      </c>
      <c r="C911" s="6" t="s">
        <v>776</v>
      </c>
      <c r="D911" s="6" t="s">
        <v>777</v>
      </c>
      <c r="E911" s="6" t="s">
        <v>97</v>
      </c>
      <c r="F911" s="6" t="s">
        <v>98</v>
      </c>
      <c r="G911" s="6">
        <v>77</v>
      </c>
      <c r="H911" s="6">
        <v>384</v>
      </c>
      <c r="I911" s="6">
        <v>79</v>
      </c>
      <c r="J911" s="6">
        <v>394</v>
      </c>
      <c r="K911" s="6">
        <v>79</v>
      </c>
      <c r="L911" s="6">
        <v>394</v>
      </c>
      <c r="M911" s="6" t="s">
        <v>22</v>
      </c>
      <c r="N911" s="6" t="s">
        <v>287</v>
      </c>
      <c r="O911" s="6" t="s">
        <v>288</v>
      </c>
      <c r="P911" s="6" t="s">
        <v>289</v>
      </c>
      <c r="Q911" s="6"/>
      <c r="R911" s="6"/>
    </row>
    <row r="912" spans="1:18" x14ac:dyDescent="0.25">
      <c r="A912" s="6" t="s">
        <v>3</v>
      </c>
      <c r="B912" s="6" t="s">
        <v>14</v>
      </c>
      <c r="C912" s="6" t="s">
        <v>776</v>
      </c>
      <c r="D912" s="6" t="s">
        <v>777</v>
      </c>
      <c r="E912" s="6" t="s">
        <v>97</v>
      </c>
      <c r="F912" s="6" t="s">
        <v>98</v>
      </c>
      <c r="G912" s="6">
        <v>77</v>
      </c>
      <c r="H912" s="6">
        <v>384</v>
      </c>
      <c r="I912" s="6">
        <v>79</v>
      </c>
      <c r="J912" s="6">
        <v>394</v>
      </c>
      <c r="K912" s="6">
        <v>79</v>
      </c>
      <c r="L912" s="6">
        <v>394</v>
      </c>
      <c r="M912" s="6" t="s">
        <v>21</v>
      </c>
      <c r="N912" s="6" t="s">
        <v>284</v>
      </c>
      <c r="O912" s="6" t="s">
        <v>288</v>
      </c>
      <c r="P912" s="6" t="s">
        <v>290</v>
      </c>
      <c r="Q912" s="6"/>
      <c r="R912" s="6"/>
    </row>
    <row r="913" spans="1:18" x14ac:dyDescent="0.25">
      <c r="A913" s="6" t="s">
        <v>3</v>
      </c>
      <c r="B913" s="6" t="s">
        <v>14</v>
      </c>
      <c r="C913" s="6" t="s">
        <v>776</v>
      </c>
      <c r="D913" s="6" t="s">
        <v>777</v>
      </c>
      <c r="E913" s="6" t="s">
        <v>97</v>
      </c>
      <c r="F913" s="6" t="s">
        <v>98</v>
      </c>
      <c r="G913" s="6">
        <v>77</v>
      </c>
      <c r="H913" s="6">
        <v>384</v>
      </c>
      <c r="I913" s="6">
        <v>79</v>
      </c>
      <c r="J913" s="6">
        <v>394</v>
      </c>
      <c r="K913" s="6">
        <v>79</v>
      </c>
      <c r="L913" s="6">
        <v>394</v>
      </c>
      <c r="M913" s="6" t="s">
        <v>22</v>
      </c>
      <c r="N913" s="6" t="s">
        <v>284</v>
      </c>
      <c r="O913" s="6" t="s">
        <v>288</v>
      </c>
      <c r="P913" s="6" t="s">
        <v>290</v>
      </c>
      <c r="Q913" s="6"/>
      <c r="R913" s="6"/>
    </row>
    <row r="914" spans="1:18" x14ac:dyDescent="0.25">
      <c r="A914" s="6" t="s">
        <v>3</v>
      </c>
      <c r="B914" s="6" t="s">
        <v>15</v>
      </c>
      <c r="C914" s="6" t="s">
        <v>798</v>
      </c>
      <c r="D914" s="6" t="s">
        <v>799</v>
      </c>
      <c r="E914" s="6" t="s">
        <v>97</v>
      </c>
      <c r="F914" s="6" t="s">
        <v>125</v>
      </c>
      <c r="G914" s="6">
        <v>51</v>
      </c>
      <c r="H914" s="6">
        <v>260</v>
      </c>
      <c r="I914" s="6">
        <v>51</v>
      </c>
      <c r="J914" s="6">
        <v>263</v>
      </c>
      <c r="K914" s="6">
        <v>51</v>
      </c>
      <c r="L914" s="6">
        <v>263</v>
      </c>
      <c r="M914" s="6" t="s">
        <v>21</v>
      </c>
      <c r="N914" s="6" t="s">
        <v>287</v>
      </c>
      <c r="O914" s="6" t="s">
        <v>285</v>
      </c>
      <c r="P914" s="6" t="s">
        <v>290</v>
      </c>
      <c r="Q914" s="6"/>
      <c r="R914" s="6"/>
    </row>
    <row r="915" spans="1:18" x14ac:dyDescent="0.25">
      <c r="A915" s="6" t="s">
        <v>3</v>
      </c>
      <c r="B915" s="6" t="s">
        <v>15</v>
      </c>
      <c r="C915" s="6" t="s">
        <v>798</v>
      </c>
      <c r="D915" s="6" t="s">
        <v>799</v>
      </c>
      <c r="E915" s="6" t="s">
        <v>97</v>
      </c>
      <c r="F915" s="6" t="s">
        <v>125</v>
      </c>
      <c r="G915" s="6">
        <v>51</v>
      </c>
      <c r="H915" s="6">
        <v>260</v>
      </c>
      <c r="I915" s="6">
        <v>51</v>
      </c>
      <c r="J915" s="6">
        <v>263</v>
      </c>
      <c r="K915" s="6">
        <v>51</v>
      </c>
      <c r="L915" s="6">
        <v>263</v>
      </c>
      <c r="M915" s="6" t="s">
        <v>22</v>
      </c>
      <c r="N915" s="6" t="s">
        <v>287</v>
      </c>
      <c r="O915" s="6" t="s">
        <v>285</v>
      </c>
      <c r="P915" s="6" t="s">
        <v>289</v>
      </c>
      <c r="Q915" s="6"/>
      <c r="R915" s="6"/>
    </row>
    <row r="916" spans="1:18" x14ac:dyDescent="0.25">
      <c r="A916" s="6" t="s">
        <v>3</v>
      </c>
      <c r="B916" s="6" t="s">
        <v>15</v>
      </c>
      <c r="C916" s="6" t="s">
        <v>798</v>
      </c>
      <c r="D916" s="6" t="s">
        <v>799</v>
      </c>
      <c r="E916" s="6" t="s">
        <v>97</v>
      </c>
      <c r="F916" s="6" t="s">
        <v>125</v>
      </c>
      <c r="G916" s="6">
        <v>51</v>
      </c>
      <c r="H916" s="6">
        <v>260</v>
      </c>
      <c r="I916" s="6">
        <v>51</v>
      </c>
      <c r="J916" s="6">
        <v>263</v>
      </c>
      <c r="K916" s="6">
        <v>51</v>
      </c>
      <c r="L916" s="6">
        <v>263</v>
      </c>
      <c r="M916" s="6" t="s">
        <v>21</v>
      </c>
      <c r="N916" s="6" t="s">
        <v>284</v>
      </c>
      <c r="O916" s="6" t="s">
        <v>285</v>
      </c>
      <c r="P916" s="6" t="s">
        <v>286</v>
      </c>
      <c r="Q916" s="6"/>
      <c r="R916" s="6"/>
    </row>
    <row r="917" spans="1:18" x14ac:dyDescent="0.25">
      <c r="A917" s="6" t="s">
        <v>3</v>
      </c>
      <c r="B917" s="6" t="s">
        <v>15</v>
      </c>
      <c r="C917" s="6" t="s">
        <v>798</v>
      </c>
      <c r="D917" s="6" t="s">
        <v>799</v>
      </c>
      <c r="E917" s="6" t="s">
        <v>97</v>
      </c>
      <c r="F917" s="6" t="s">
        <v>125</v>
      </c>
      <c r="G917" s="6">
        <v>51</v>
      </c>
      <c r="H917" s="6">
        <v>260</v>
      </c>
      <c r="I917" s="6">
        <v>51</v>
      </c>
      <c r="J917" s="6">
        <v>263</v>
      </c>
      <c r="K917" s="6">
        <v>51</v>
      </c>
      <c r="L917" s="6">
        <v>263</v>
      </c>
      <c r="M917" s="6" t="s">
        <v>22</v>
      </c>
      <c r="N917" s="6" t="s">
        <v>284</v>
      </c>
      <c r="O917" s="6" t="s">
        <v>285</v>
      </c>
      <c r="P917" s="6" t="s">
        <v>286</v>
      </c>
      <c r="Q917" s="6"/>
      <c r="R917" s="6"/>
    </row>
    <row r="918" spans="1:18" x14ac:dyDescent="0.25">
      <c r="A918" s="6" t="s">
        <v>3</v>
      </c>
      <c r="B918" s="6" t="s">
        <v>15</v>
      </c>
      <c r="C918" s="6" t="s">
        <v>798</v>
      </c>
      <c r="D918" s="6" t="s">
        <v>799</v>
      </c>
      <c r="E918" s="6" t="s">
        <v>97</v>
      </c>
      <c r="F918" s="6" t="s">
        <v>125</v>
      </c>
      <c r="G918" s="6">
        <v>51</v>
      </c>
      <c r="H918" s="6">
        <v>260</v>
      </c>
      <c r="I918" s="6">
        <v>51</v>
      </c>
      <c r="J918" s="6">
        <v>263</v>
      </c>
      <c r="K918" s="6">
        <v>51</v>
      </c>
      <c r="L918" s="6">
        <v>263</v>
      </c>
      <c r="M918" s="6" t="s">
        <v>21</v>
      </c>
      <c r="N918" s="6" t="s">
        <v>287</v>
      </c>
      <c r="O918" s="6" t="s">
        <v>288</v>
      </c>
      <c r="P918" s="6" t="s">
        <v>290</v>
      </c>
      <c r="Q918" s="6"/>
      <c r="R918" s="6"/>
    </row>
    <row r="919" spans="1:18" x14ac:dyDescent="0.25">
      <c r="A919" s="6" t="s">
        <v>3</v>
      </c>
      <c r="B919" s="6" t="s">
        <v>15</v>
      </c>
      <c r="C919" s="6" t="s">
        <v>798</v>
      </c>
      <c r="D919" s="6" t="s">
        <v>799</v>
      </c>
      <c r="E919" s="6" t="s">
        <v>97</v>
      </c>
      <c r="F919" s="6" t="s">
        <v>125</v>
      </c>
      <c r="G919" s="6">
        <v>51</v>
      </c>
      <c r="H919" s="6">
        <v>260</v>
      </c>
      <c r="I919" s="6">
        <v>51</v>
      </c>
      <c r="J919" s="6">
        <v>263</v>
      </c>
      <c r="K919" s="6">
        <v>51</v>
      </c>
      <c r="L919" s="6">
        <v>263</v>
      </c>
      <c r="M919" s="6" t="s">
        <v>22</v>
      </c>
      <c r="N919" s="6" t="s">
        <v>287</v>
      </c>
      <c r="O919" s="6" t="s">
        <v>288</v>
      </c>
      <c r="P919" s="6" t="s">
        <v>289</v>
      </c>
      <c r="Q919" s="6"/>
      <c r="R919" s="6"/>
    </row>
    <row r="920" spans="1:18" x14ac:dyDescent="0.25">
      <c r="A920" s="6" t="s">
        <v>3</v>
      </c>
      <c r="B920" s="6" t="s">
        <v>15</v>
      </c>
      <c r="C920" s="6" t="s">
        <v>798</v>
      </c>
      <c r="D920" s="6" t="s">
        <v>799</v>
      </c>
      <c r="E920" s="6" t="s">
        <v>97</v>
      </c>
      <c r="F920" s="6" t="s">
        <v>125</v>
      </c>
      <c r="G920" s="6">
        <v>51</v>
      </c>
      <c r="H920" s="6">
        <v>260</v>
      </c>
      <c r="I920" s="6">
        <v>51</v>
      </c>
      <c r="J920" s="6">
        <v>263</v>
      </c>
      <c r="K920" s="6">
        <v>51</v>
      </c>
      <c r="L920" s="6">
        <v>263</v>
      </c>
      <c r="M920" s="6" t="s">
        <v>21</v>
      </c>
      <c r="N920" s="6" t="s">
        <v>284</v>
      </c>
      <c r="O920" s="6" t="s">
        <v>288</v>
      </c>
      <c r="P920" s="6" t="s">
        <v>286</v>
      </c>
      <c r="Q920" s="6"/>
      <c r="R920" s="6"/>
    </row>
    <row r="921" spans="1:18" x14ac:dyDescent="0.25">
      <c r="A921" s="6" t="s">
        <v>3</v>
      </c>
      <c r="B921" s="6" t="s">
        <v>15</v>
      </c>
      <c r="C921" s="6" t="s">
        <v>798</v>
      </c>
      <c r="D921" s="6" t="s">
        <v>799</v>
      </c>
      <c r="E921" s="6" t="s">
        <v>97</v>
      </c>
      <c r="F921" s="6" t="s">
        <v>125</v>
      </c>
      <c r="G921" s="6">
        <v>51</v>
      </c>
      <c r="H921" s="6">
        <v>260</v>
      </c>
      <c r="I921" s="6">
        <v>51</v>
      </c>
      <c r="J921" s="6">
        <v>263</v>
      </c>
      <c r="K921" s="6">
        <v>51</v>
      </c>
      <c r="L921" s="6">
        <v>263</v>
      </c>
      <c r="M921" s="6" t="s">
        <v>22</v>
      </c>
      <c r="N921" s="6" t="s">
        <v>284</v>
      </c>
      <c r="O921" s="6" t="s">
        <v>288</v>
      </c>
      <c r="P921" s="6" t="s">
        <v>290</v>
      </c>
      <c r="Q921" s="6"/>
      <c r="R921" s="6"/>
    </row>
    <row r="922" spans="1:18" x14ac:dyDescent="0.25">
      <c r="A922" s="6" t="s">
        <v>3</v>
      </c>
      <c r="B922" s="6" t="s">
        <v>15</v>
      </c>
      <c r="C922" s="6" t="s">
        <v>800</v>
      </c>
      <c r="D922" s="6" t="s">
        <v>801</v>
      </c>
      <c r="E922" s="6" t="s">
        <v>97</v>
      </c>
      <c r="F922" s="6" t="s">
        <v>125</v>
      </c>
      <c r="G922" s="6">
        <v>70</v>
      </c>
      <c r="H922" s="6">
        <v>273</v>
      </c>
      <c r="I922" s="6">
        <v>71</v>
      </c>
      <c r="J922" s="6">
        <v>278</v>
      </c>
      <c r="K922" s="6">
        <v>71</v>
      </c>
      <c r="L922" s="6">
        <v>278</v>
      </c>
      <c r="M922" s="6" t="s">
        <v>21</v>
      </c>
      <c r="N922" s="6" t="s">
        <v>287</v>
      </c>
      <c r="O922" s="6" t="s">
        <v>285</v>
      </c>
      <c r="P922" s="6" t="s">
        <v>290</v>
      </c>
      <c r="Q922" s="6"/>
      <c r="R922" s="6"/>
    </row>
    <row r="923" spans="1:18" x14ac:dyDescent="0.25">
      <c r="A923" s="6" t="s">
        <v>3</v>
      </c>
      <c r="B923" s="6" t="s">
        <v>15</v>
      </c>
      <c r="C923" s="6" t="s">
        <v>800</v>
      </c>
      <c r="D923" s="6" t="s">
        <v>801</v>
      </c>
      <c r="E923" s="6" t="s">
        <v>97</v>
      </c>
      <c r="F923" s="6" t="s">
        <v>125</v>
      </c>
      <c r="G923" s="6">
        <v>70</v>
      </c>
      <c r="H923" s="6">
        <v>273</v>
      </c>
      <c r="I923" s="6">
        <v>71</v>
      </c>
      <c r="J923" s="6">
        <v>278</v>
      </c>
      <c r="K923" s="6">
        <v>71</v>
      </c>
      <c r="L923" s="6">
        <v>278</v>
      </c>
      <c r="M923" s="6" t="s">
        <v>22</v>
      </c>
      <c r="N923" s="6" t="s">
        <v>287</v>
      </c>
      <c r="O923" s="6" t="s">
        <v>285</v>
      </c>
      <c r="P923" s="6" t="s">
        <v>286</v>
      </c>
      <c r="Q923" s="6"/>
      <c r="R923" s="6"/>
    </row>
    <row r="924" spans="1:18" x14ac:dyDescent="0.25">
      <c r="A924" s="6" t="s">
        <v>3</v>
      </c>
      <c r="B924" s="6" t="s">
        <v>15</v>
      </c>
      <c r="C924" s="6" t="s">
        <v>800</v>
      </c>
      <c r="D924" s="6" t="s">
        <v>801</v>
      </c>
      <c r="E924" s="6" t="s">
        <v>97</v>
      </c>
      <c r="F924" s="6" t="s">
        <v>125</v>
      </c>
      <c r="G924" s="6">
        <v>70</v>
      </c>
      <c r="H924" s="6">
        <v>273</v>
      </c>
      <c r="I924" s="6">
        <v>71</v>
      </c>
      <c r="J924" s="6">
        <v>278</v>
      </c>
      <c r="K924" s="6">
        <v>71</v>
      </c>
      <c r="L924" s="6">
        <v>278</v>
      </c>
      <c r="M924" s="6" t="s">
        <v>21</v>
      </c>
      <c r="N924" s="6" t="s">
        <v>284</v>
      </c>
      <c r="O924" s="6" t="s">
        <v>285</v>
      </c>
      <c r="P924" s="6" t="s">
        <v>286</v>
      </c>
      <c r="Q924" s="6"/>
      <c r="R924" s="6"/>
    </row>
    <row r="925" spans="1:18" x14ac:dyDescent="0.25">
      <c r="A925" s="6" t="s">
        <v>3</v>
      </c>
      <c r="B925" s="6" t="s">
        <v>15</v>
      </c>
      <c r="C925" s="6" t="s">
        <v>800</v>
      </c>
      <c r="D925" s="6" t="s">
        <v>801</v>
      </c>
      <c r="E925" s="6" t="s">
        <v>97</v>
      </c>
      <c r="F925" s="6" t="s">
        <v>125</v>
      </c>
      <c r="G925" s="6">
        <v>70</v>
      </c>
      <c r="H925" s="6">
        <v>273</v>
      </c>
      <c r="I925" s="6">
        <v>71</v>
      </c>
      <c r="J925" s="6">
        <v>278</v>
      </c>
      <c r="K925" s="6">
        <v>71</v>
      </c>
      <c r="L925" s="6">
        <v>278</v>
      </c>
      <c r="M925" s="6" t="s">
        <v>22</v>
      </c>
      <c r="N925" s="6" t="s">
        <v>284</v>
      </c>
      <c r="O925" s="6" t="s">
        <v>285</v>
      </c>
      <c r="P925" s="6" t="s">
        <v>297</v>
      </c>
      <c r="Q925" s="6"/>
      <c r="R925" s="6"/>
    </row>
    <row r="926" spans="1:18" x14ac:dyDescent="0.25">
      <c r="A926" s="6" t="s">
        <v>3</v>
      </c>
      <c r="B926" s="6" t="s">
        <v>15</v>
      </c>
      <c r="C926" s="6" t="s">
        <v>800</v>
      </c>
      <c r="D926" s="6" t="s">
        <v>801</v>
      </c>
      <c r="E926" s="6" t="s">
        <v>97</v>
      </c>
      <c r="F926" s="6" t="s">
        <v>125</v>
      </c>
      <c r="G926" s="6">
        <v>70</v>
      </c>
      <c r="H926" s="6">
        <v>273</v>
      </c>
      <c r="I926" s="6">
        <v>71</v>
      </c>
      <c r="J926" s="6">
        <v>278</v>
      </c>
      <c r="K926" s="6">
        <v>71</v>
      </c>
      <c r="L926" s="6">
        <v>278</v>
      </c>
      <c r="M926" s="6" t="s">
        <v>21</v>
      </c>
      <c r="N926" s="6" t="s">
        <v>287</v>
      </c>
      <c r="O926" s="6" t="s">
        <v>288</v>
      </c>
      <c r="P926" s="6" t="s">
        <v>289</v>
      </c>
      <c r="Q926" s="6"/>
      <c r="R926" s="6"/>
    </row>
    <row r="927" spans="1:18" x14ac:dyDescent="0.25">
      <c r="A927" s="6" t="s">
        <v>3</v>
      </c>
      <c r="B927" s="6" t="s">
        <v>15</v>
      </c>
      <c r="C927" s="6" t="s">
        <v>800</v>
      </c>
      <c r="D927" s="6" t="s">
        <v>801</v>
      </c>
      <c r="E927" s="6" t="s">
        <v>97</v>
      </c>
      <c r="F927" s="6" t="s">
        <v>125</v>
      </c>
      <c r="G927" s="6">
        <v>70</v>
      </c>
      <c r="H927" s="6">
        <v>273</v>
      </c>
      <c r="I927" s="6">
        <v>71</v>
      </c>
      <c r="J927" s="6">
        <v>278</v>
      </c>
      <c r="K927" s="6">
        <v>71</v>
      </c>
      <c r="L927" s="6">
        <v>278</v>
      </c>
      <c r="M927" s="6" t="s">
        <v>22</v>
      </c>
      <c r="N927" s="6" t="s">
        <v>287</v>
      </c>
      <c r="O927" s="6" t="s">
        <v>288</v>
      </c>
      <c r="P927" s="6" t="s">
        <v>289</v>
      </c>
      <c r="Q927" s="6"/>
      <c r="R927" s="6"/>
    </row>
    <row r="928" spans="1:18" x14ac:dyDescent="0.25">
      <c r="A928" s="6" t="s">
        <v>3</v>
      </c>
      <c r="B928" s="6" t="s">
        <v>15</v>
      </c>
      <c r="C928" s="6" t="s">
        <v>800</v>
      </c>
      <c r="D928" s="6" t="s">
        <v>801</v>
      </c>
      <c r="E928" s="6" t="s">
        <v>97</v>
      </c>
      <c r="F928" s="6" t="s">
        <v>125</v>
      </c>
      <c r="G928" s="6">
        <v>70</v>
      </c>
      <c r="H928" s="6">
        <v>273</v>
      </c>
      <c r="I928" s="6">
        <v>71</v>
      </c>
      <c r="J928" s="6">
        <v>278</v>
      </c>
      <c r="K928" s="6">
        <v>71</v>
      </c>
      <c r="L928" s="6">
        <v>278</v>
      </c>
      <c r="M928" s="6" t="s">
        <v>21</v>
      </c>
      <c r="N928" s="6" t="s">
        <v>284</v>
      </c>
      <c r="O928" s="6" t="s">
        <v>288</v>
      </c>
      <c r="P928" s="6" t="s">
        <v>290</v>
      </c>
      <c r="Q928" s="6"/>
      <c r="R928" s="6"/>
    </row>
    <row r="929" spans="1:18" x14ac:dyDescent="0.25">
      <c r="A929" s="6" t="s">
        <v>3</v>
      </c>
      <c r="B929" s="6" t="s">
        <v>15</v>
      </c>
      <c r="C929" s="6" t="s">
        <v>800</v>
      </c>
      <c r="D929" s="6" t="s">
        <v>801</v>
      </c>
      <c r="E929" s="6" t="s">
        <v>97</v>
      </c>
      <c r="F929" s="6" t="s">
        <v>125</v>
      </c>
      <c r="G929" s="6">
        <v>70</v>
      </c>
      <c r="H929" s="6">
        <v>273</v>
      </c>
      <c r="I929" s="6">
        <v>71</v>
      </c>
      <c r="J929" s="6">
        <v>278</v>
      </c>
      <c r="K929" s="6">
        <v>71</v>
      </c>
      <c r="L929" s="6">
        <v>278</v>
      </c>
      <c r="M929" s="6" t="s">
        <v>22</v>
      </c>
      <c r="N929" s="6" t="s">
        <v>284</v>
      </c>
      <c r="O929" s="6" t="s">
        <v>288</v>
      </c>
      <c r="P929" s="6" t="s">
        <v>290</v>
      </c>
      <c r="Q929" s="6"/>
      <c r="R929" s="6"/>
    </row>
    <row r="930" spans="1:18" x14ac:dyDescent="0.25">
      <c r="A930" s="6" t="s">
        <v>3</v>
      </c>
      <c r="B930" s="6" t="s">
        <v>16</v>
      </c>
      <c r="C930" s="6" t="s">
        <v>813</v>
      </c>
      <c r="D930" s="6" t="s">
        <v>814</v>
      </c>
      <c r="E930" s="6" t="s">
        <v>97</v>
      </c>
      <c r="F930" s="6" t="s">
        <v>98</v>
      </c>
      <c r="G930" s="6">
        <v>38</v>
      </c>
      <c r="H930" s="6">
        <v>164</v>
      </c>
      <c r="I930" s="6">
        <v>37</v>
      </c>
      <c r="J930" s="6">
        <v>155</v>
      </c>
      <c r="K930" s="6">
        <v>38</v>
      </c>
      <c r="L930" s="6">
        <v>4</v>
      </c>
      <c r="M930" s="6" t="s">
        <v>21</v>
      </c>
      <c r="N930" s="6" t="s">
        <v>287</v>
      </c>
      <c r="O930" s="6" t="s">
        <v>285</v>
      </c>
      <c r="P930" s="6" t="s">
        <v>289</v>
      </c>
      <c r="Q930" s="6"/>
      <c r="R930" s="6"/>
    </row>
    <row r="931" spans="1:18" x14ac:dyDescent="0.25">
      <c r="A931" s="6" t="s">
        <v>3</v>
      </c>
      <c r="B931" s="6" t="s">
        <v>16</v>
      </c>
      <c r="C931" s="6" t="s">
        <v>813</v>
      </c>
      <c r="D931" s="6" t="s">
        <v>814</v>
      </c>
      <c r="E931" s="6" t="s">
        <v>97</v>
      </c>
      <c r="F931" s="6" t="s">
        <v>98</v>
      </c>
      <c r="G931" s="6">
        <v>38</v>
      </c>
      <c r="H931" s="6">
        <v>164</v>
      </c>
      <c r="I931" s="6">
        <v>37</v>
      </c>
      <c r="J931" s="6">
        <v>155</v>
      </c>
      <c r="K931" s="6">
        <v>38</v>
      </c>
      <c r="L931" s="6">
        <v>4</v>
      </c>
      <c r="M931" s="6" t="s">
        <v>22</v>
      </c>
      <c r="N931" s="6" t="s">
        <v>287</v>
      </c>
      <c r="O931" s="6" t="s">
        <v>285</v>
      </c>
      <c r="P931" s="6" t="s">
        <v>289</v>
      </c>
      <c r="Q931" s="6"/>
      <c r="R931" s="6"/>
    </row>
    <row r="932" spans="1:18" x14ac:dyDescent="0.25">
      <c r="A932" s="6" t="s">
        <v>3</v>
      </c>
      <c r="B932" s="6" t="s">
        <v>16</v>
      </c>
      <c r="C932" s="6" t="s">
        <v>813</v>
      </c>
      <c r="D932" s="6" t="s">
        <v>814</v>
      </c>
      <c r="E932" s="6" t="s">
        <v>97</v>
      </c>
      <c r="F932" s="6" t="s">
        <v>98</v>
      </c>
      <c r="G932" s="6">
        <v>38</v>
      </c>
      <c r="H932" s="6">
        <v>164</v>
      </c>
      <c r="I932" s="6">
        <v>37</v>
      </c>
      <c r="J932" s="6">
        <v>155</v>
      </c>
      <c r="K932" s="6">
        <v>38</v>
      </c>
      <c r="L932" s="6">
        <v>4</v>
      </c>
      <c r="M932" s="6" t="s">
        <v>21</v>
      </c>
      <c r="N932" s="6" t="s">
        <v>284</v>
      </c>
      <c r="O932" s="6" t="s">
        <v>285</v>
      </c>
      <c r="P932" s="6" t="s">
        <v>1</v>
      </c>
      <c r="Q932" s="6"/>
      <c r="R932" s="6"/>
    </row>
    <row r="933" spans="1:18" x14ac:dyDescent="0.25">
      <c r="A933" s="6" t="s">
        <v>3</v>
      </c>
      <c r="B933" s="6" t="s">
        <v>16</v>
      </c>
      <c r="C933" s="6" t="s">
        <v>813</v>
      </c>
      <c r="D933" s="6" t="s">
        <v>814</v>
      </c>
      <c r="E933" s="6" t="s">
        <v>97</v>
      </c>
      <c r="F933" s="6" t="s">
        <v>98</v>
      </c>
      <c r="G933" s="6">
        <v>38</v>
      </c>
      <c r="H933" s="6">
        <v>164</v>
      </c>
      <c r="I933" s="6">
        <v>37</v>
      </c>
      <c r="J933" s="6">
        <v>155</v>
      </c>
      <c r="K933" s="6">
        <v>38</v>
      </c>
      <c r="L933" s="6">
        <v>4</v>
      </c>
      <c r="M933" s="6" t="s">
        <v>22</v>
      </c>
      <c r="N933" s="6" t="s">
        <v>284</v>
      </c>
      <c r="O933" s="6" t="s">
        <v>285</v>
      </c>
      <c r="P933" s="6" t="s">
        <v>286</v>
      </c>
      <c r="Q933" s="6"/>
      <c r="R933" s="6"/>
    </row>
    <row r="934" spans="1:18" x14ac:dyDescent="0.25">
      <c r="A934" s="6" t="s">
        <v>3</v>
      </c>
      <c r="B934" s="6" t="s">
        <v>16</v>
      </c>
      <c r="C934" s="6" t="s">
        <v>813</v>
      </c>
      <c r="D934" s="6" t="s">
        <v>814</v>
      </c>
      <c r="E934" s="6" t="s">
        <v>97</v>
      </c>
      <c r="F934" s="6" t="s">
        <v>98</v>
      </c>
      <c r="G934" s="6">
        <v>38</v>
      </c>
      <c r="H934" s="6">
        <v>164</v>
      </c>
      <c r="I934" s="6">
        <v>37</v>
      </c>
      <c r="J934" s="6">
        <v>155</v>
      </c>
      <c r="K934" s="6">
        <v>38</v>
      </c>
      <c r="L934" s="6">
        <v>4</v>
      </c>
      <c r="M934" s="6" t="s">
        <v>21</v>
      </c>
      <c r="N934" s="6" t="s">
        <v>287</v>
      </c>
      <c r="O934" s="6" t="s">
        <v>288</v>
      </c>
      <c r="P934" s="6" t="s">
        <v>289</v>
      </c>
      <c r="Q934" s="6"/>
      <c r="R934" s="6"/>
    </row>
    <row r="935" spans="1:18" x14ac:dyDescent="0.25">
      <c r="A935" s="6" t="s">
        <v>3</v>
      </c>
      <c r="B935" s="6" t="s">
        <v>16</v>
      </c>
      <c r="C935" s="6" t="s">
        <v>813</v>
      </c>
      <c r="D935" s="6" t="s">
        <v>814</v>
      </c>
      <c r="E935" s="6" t="s">
        <v>97</v>
      </c>
      <c r="F935" s="6" t="s">
        <v>98</v>
      </c>
      <c r="G935" s="6">
        <v>38</v>
      </c>
      <c r="H935" s="6">
        <v>164</v>
      </c>
      <c r="I935" s="6">
        <v>37</v>
      </c>
      <c r="J935" s="6">
        <v>155</v>
      </c>
      <c r="K935" s="6">
        <v>38</v>
      </c>
      <c r="L935" s="6">
        <v>4</v>
      </c>
      <c r="M935" s="6" t="s">
        <v>22</v>
      </c>
      <c r="N935" s="6" t="s">
        <v>287</v>
      </c>
      <c r="O935" s="6" t="s">
        <v>288</v>
      </c>
      <c r="P935" s="6" t="s">
        <v>289</v>
      </c>
      <c r="Q935" s="6"/>
      <c r="R935" s="6"/>
    </row>
    <row r="936" spans="1:18" x14ac:dyDescent="0.25">
      <c r="A936" s="6" t="s">
        <v>3</v>
      </c>
      <c r="B936" s="6" t="s">
        <v>16</v>
      </c>
      <c r="C936" s="6" t="s">
        <v>813</v>
      </c>
      <c r="D936" s="6" t="s">
        <v>814</v>
      </c>
      <c r="E936" s="6" t="s">
        <v>97</v>
      </c>
      <c r="F936" s="6" t="s">
        <v>98</v>
      </c>
      <c r="G936" s="6">
        <v>38</v>
      </c>
      <c r="H936" s="6">
        <v>164</v>
      </c>
      <c r="I936" s="6">
        <v>37</v>
      </c>
      <c r="J936" s="6">
        <v>155</v>
      </c>
      <c r="K936" s="6">
        <v>38</v>
      </c>
      <c r="L936" s="6">
        <v>4</v>
      </c>
      <c r="M936" s="6" t="s">
        <v>21</v>
      </c>
      <c r="N936" s="6" t="s">
        <v>284</v>
      </c>
      <c r="O936" s="6" t="s">
        <v>288</v>
      </c>
      <c r="P936" s="6" t="s">
        <v>290</v>
      </c>
      <c r="Q936" s="6"/>
      <c r="R936" s="6"/>
    </row>
    <row r="937" spans="1:18" x14ac:dyDescent="0.25">
      <c r="A937" s="6" t="s">
        <v>3</v>
      </c>
      <c r="B937" s="6" t="s">
        <v>16</v>
      </c>
      <c r="C937" s="6" t="s">
        <v>813</v>
      </c>
      <c r="D937" s="6" t="s">
        <v>814</v>
      </c>
      <c r="E937" s="6" t="s">
        <v>97</v>
      </c>
      <c r="F937" s="6" t="s">
        <v>98</v>
      </c>
      <c r="G937" s="6">
        <v>38</v>
      </c>
      <c r="H937" s="6">
        <v>164</v>
      </c>
      <c r="I937" s="6">
        <v>37</v>
      </c>
      <c r="J937" s="6">
        <v>155</v>
      </c>
      <c r="K937" s="6">
        <v>38</v>
      </c>
      <c r="L937" s="6">
        <v>4</v>
      </c>
      <c r="M937" s="6" t="s">
        <v>22</v>
      </c>
      <c r="N937" s="6" t="s">
        <v>284</v>
      </c>
      <c r="O937" s="6" t="s">
        <v>288</v>
      </c>
      <c r="P937" s="6" t="s">
        <v>294</v>
      </c>
      <c r="Q937" s="6"/>
      <c r="R937" s="6"/>
    </row>
    <row r="938" spans="1:18" x14ac:dyDescent="0.25">
      <c r="A938" s="6" t="s">
        <v>3</v>
      </c>
      <c r="B938" s="6" t="s">
        <v>17</v>
      </c>
      <c r="C938" s="6" t="s">
        <v>761</v>
      </c>
      <c r="D938" s="6" t="s">
        <v>762</v>
      </c>
      <c r="E938" s="6" t="s">
        <v>209</v>
      </c>
      <c r="F938" s="6" t="s">
        <v>125</v>
      </c>
      <c r="G938" s="6">
        <v>32</v>
      </c>
      <c r="H938" s="6">
        <v>156</v>
      </c>
      <c r="I938" s="6">
        <v>9</v>
      </c>
      <c r="J938" s="6">
        <v>58</v>
      </c>
      <c r="K938" s="6">
        <v>9</v>
      </c>
      <c r="L938" s="6">
        <v>58</v>
      </c>
      <c r="M938" s="6" t="s">
        <v>21</v>
      </c>
      <c r="N938" s="6" t="s">
        <v>287</v>
      </c>
      <c r="O938" s="6" t="s">
        <v>285</v>
      </c>
      <c r="P938" s="6" t="s">
        <v>290</v>
      </c>
      <c r="Q938" s="6"/>
      <c r="R938" s="6"/>
    </row>
    <row r="939" spans="1:18" x14ac:dyDescent="0.25">
      <c r="A939" s="6" t="s">
        <v>3</v>
      </c>
      <c r="B939" s="6" t="s">
        <v>17</v>
      </c>
      <c r="C939" s="6" t="s">
        <v>761</v>
      </c>
      <c r="D939" s="6" t="s">
        <v>762</v>
      </c>
      <c r="E939" s="6" t="s">
        <v>209</v>
      </c>
      <c r="F939" s="6" t="s">
        <v>125</v>
      </c>
      <c r="G939" s="6">
        <v>32</v>
      </c>
      <c r="H939" s="6">
        <v>156</v>
      </c>
      <c r="I939" s="6">
        <v>9</v>
      </c>
      <c r="J939" s="6">
        <v>58</v>
      </c>
      <c r="K939" s="6">
        <v>9</v>
      </c>
      <c r="L939" s="6">
        <v>58</v>
      </c>
      <c r="M939" s="6" t="s">
        <v>22</v>
      </c>
      <c r="N939" s="6" t="s">
        <v>287</v>
      </c>
      <c r="O939" s="6" t="s">
        <v>285</v>
      </c>
      <c r="P939" s="6" t="s">
        <v>289</v>
      </c>
      <c r="Q939" s="6"/>
      <c r="R939" s="6"/>
    </row>
    <row r="940" spans="1:18" x14ac:dyDescent="0.25">
      <c r="A940" s="6" t="s">
        <v>3</v>
      </c>
      <c r="B940" s="6" t="s">
        <v>17</v>
      </c>
      <c r="C940" s="6" t="s">
        <v>761</v>
      </c>
      <c r="D940" s="6" t="s">
        <v>762</v>
      </c>
      <c r="E940" s="6" t="s">
        <v>209</v>
      </c>
      <c r="F940" s="6" t="s">
        <v>125</v>
      </c>
      <c r="G940" s="6">
        <v>32</v>
      </c>
      <c r="H940" s="6">
        <v>156</v>
      </c>
      <c r="I940" s="6">
        <v>9</v>
      </c>
      <c r="J940" s="6">
        <v>58</v>
      </c>
      <c r="K940" s="6">
        <v>9</v>
      </c>
      <c r="L940" s="6">
        <v>58</v>
      </c>
      <c r="M940" s="6" t="s">
        <v>21</v>
      </c>
      <c r="N940" s="6" t="s">
        <v>284</v>
      </c>
      <c r="O940" s="6" t="s">
        <v>285</v>
      </c>
      <c r="P940" s="6" t="s">
        <v>289</v>
      </c>
      <c r="Q940" s="6"/>
      <c r="R940" s="6"/>
    </row>
    <row r="941" spans="1:18" x14ac:dyDescent="0.25">
      <c r="A941" s="6" t="s">
        <v>3</v>
      </c>
      <c r="B941" s="6" t="s">
        <v>17</v>
      </c>
      <c r="C941" s="6" t="s">
        <v>761</v>
      </c>
      <c r="D941" s="6" t="s">
        <v>762</v>
      </c>
      <c r="E941" s="6" t="s">
        <v>209</v>
      </c>
      <c r="F941" s="6" t="s">
        <v>125</v>
      </c>
      <c r="G941" s="6">
        <v>32</v>
      </c>
      <c r="H941" s="6">
        <v>156</v>
      </c>
      <c r="I941" s="6">
        <v>9</v>
      </c>
      <c r="J941" s="6">
        <v>58</v>
      </c>
      <c r="K941" s="6">
        <v>9</v>
      </c>
      <c r="L941" s="6">
        <v>58</v>
      </c>
      <c r="M941" s="6" t="s">
        <v>22</v>
      </c>
      <c r="N941" s="6" t="s">
        <v>284</v>
      </c>
      <c r="O941" s="6" t="s">
        <v>285</v>
      </c>
      <c r="P941" s="6" t="s">
        <v>290</v>
      </c>
      <c r="Q941" s="6"/>
      <c r="R941" s="6"/>
    </row>
    <row r="942" spans="1:18" x14ac:dyDescent="0.25">
      <c r="A942" s="6" t="s">
        <v>3</v>
      </c>
      <c r="B942" s="6" t="s">
        <v>17</v>
      </c>
      <c r="C942" s="6" t="s">
        <v>761</v>
      </c>
      <c r="D942" s="6" t="s">
        <v>762</v>
      </c>
      <c r="E942" s="6" t="s">
        <v>209</v>
      </c>
      <c r="F942" s="6" t="s">
        <v>125</v>
      </c>
      <c r="G942" s="6">
        <v>32</v>
      </c>
      <c r="H942" s="6">
        <v>156</v>
      </c>
      <c r="I942" s="6">
        <v>9</v>
      </c>
      <c r="J942" s="6">
        <v>58</v>
      </c>
      <c r="K942" s="6">
        <v>9</v>
      </c>
      <c r="L942" s="6">
        <v>58</v>
      </c>
      <c r="M942" s="6" t="s">
        <v>21</v>
      </c>
      <c r="N942" s="6" t="s">
        <v>287</v>
      </c>
      <c r="O942" s="6" t="s">
        <v>288</v>
      </c>
      <c r="P942" s="6" t="s">
        <v>286</v>
      </c>
      <c r="Q942" s="6"/>
      <c r="R942" s="6"/>
    </row>
    <row r="943" spans="1:18" x14ac:dyDescent="0.25">
      <c r="A943" s="6" t="s">
        <v>3</v>
      </c>
      <c r="B943" s="6" t="s">
        <v>17</v>
      </c>
      <c r="C943" s="6" t="s">
        <v>761</v>
      </c>
      <c r="D943" s="6" t="s">
        <v>762</v>
      </c>
      <c r="E943" s="6" t="s">
        <v>209</v>
      </c>
      <c r="F943" s="6" t="s">
        <v>125</v>
      </c>
      <c r="G943" s="6">
        <v>32</v>
      </c>
      <c r="H943" s="6">
        <v>156</v>
      </c>
      <c r="I943" s="6">
        <v>9</v>
      </c>
      <c r="J943" s="6">
        <v>58</v>
      </c>
      <c r="K943" s="6">
        <v>9</v>
      </c>
      <c r="L943" s="6">
        <v>58</v>
      </c>
      <c r="M943" s="6" t="s">
        <v>22</v>
      </c>
      <c r="N943" s="6" t="s">
        <v>287</v>
      </c>
      <c r="O943" s="6" t="s">
        <v>288</v>
      </c>
      <c r="P943" s="6" t="s">
        <v>290</v>
      </c>
      <c r="Q943" s="6"/>
      <c r="R943" s="6"/>
    </row>
    <row r="944" spans="1:18" x14ac:dyDescent="0.25">
      <c r="A944" s="6" t="s">
        <v>3</v>
      </c>
      <c r="B944" s="6" t="s">
        <v>17</v>
      </c>
      <c r="C944" s="6" t="s">
        <v>761</v>
      </c>
      <c r="D944" s="6" t="s">
        <v>762</v>
      </c>
      <c r="E944" s="6" t="s">
        <v>209</v>
      </c>
      <c r="F944" s="6" t="s">
        <v>125</v>
      </c>
      <c r="G944" s="6">
        <v>32</v>
      </c>
      <c r="H944" s="6">
        <v>156</v>
      </c>
      <c r="I944" s="6">
        <v>9</v>
      </c>
      <c r="J944" s="6">
        <v>58</v>
      </c>
      <c r="K944" s="6">
        <v>9</v>
      </c>
      <c r="L944" s="6">
        <v>58</v>
      </c>
      <c r="M944" s="6" t="s">
        <v>21</v>
      </c>
      <c r="N944" s="6" t="s">
        <v>284</v>
      </c>
      <c r="O944" s="6" t="s">
        <v>288</v>
      </c>
      <c r="P944" s="6" t="s">
        <v>290</v>
      </c>
      <c r="Q944" s="6"/>
      <c r="R944" s="6"/>
    </row>
    <row r="945" spans="1:18" x14ac:dyDescent="0.25">
      <c r="A945" s="6" t="s">
        <v>3</v>
      </c>
      <c r="B945" s="6" t="s">
        <v>17</v>
      </c>
      <c r="C945" s="6" t="s">
        <v>761</v>
      </c>
      <c r="D945" s="6" t="s">
        <v>762</v>
      </c>
      <c r="E945" s="6" t="s">
        <v>209</v>
      </c>
      <c r="F945" s="6" t="s">
        <v>125</v>
      </c>
      <c r="G945" s="6">
        <v>32</v>
      </c>
      <c r="H945" s="6">
        <v>156</v>
      </c>
      <c r="I945" s="6">
        <v>9</v>
      </c>
      <c r="J945" s="6">
        <v>58</v>
      </c>
      <c r="K945" s="6">
        <v>9</v>
      </c>
      <c r="L945" s="6">
        <v>58</v>
      </c>
      <c r="M945" s="6" t="s">
        <v>22</v>
      </c>
      <c r="N945" s="6" t="s">
        <v>284</v>
      </c>
      <c r="O945" s="6" t="s">
        <v>288</v>
      </c>
      <c r="P945" s="6" t="s">
        <v>286</v>
      </c>
      <c r="Q945" s="6"/>
      <c r="R945" s="6"/>
    </row>
    <row r="946" spans="1:18" x14ac:dyDescent="0.25">
      <c r="A946" s="6" t="s">
        <v>3</v>
      </c>
      <c r="B946" s="6" t="s">
        <v>18</v>
      </c>
      <c r="C946" s="6" t="s">
        <v>809</v>
      </c>
      <c r="D946" s="6" t="s">
        <v>810</v>
      </c>
      <c r="E946" s="6" t="s">
        <v>97</v>
      </c>
      <c r="F946" s="6" t="s">
        <v>98</v>
      </c>
      <c r="G946" s="6">
        <v>12</v>
      </c>
      <c r="H946" s="6">
        <v>52</v>
      </c>
      <c r="I946" s="6">
        <v>10</v>
      </c>
      <c r="J946" s="6">
        <v>44</v>
      </c>
      <c r="K946" s="6">
        <v>10</v>
      </c>
      <c r="L946" s="6">
        <v>44</v>
      </c>
      <c r="M946" s="6" t="s">
        <v>21</v>
      </c>
      <c r="N946" s="6" t="s">
        <v>287</v>
      </c>
      <c r="O946" s="6" t="s">
        <v>285</v>
      </c>
      <c r="P946" s="6" t="s">
        <v>286</v>
      </c>
      <c r="Q946" s="6"/>
      <c r="R946" s="6"/>
    </row>
    <row r="947" spans="1:18" x14ac:dyDescent="0.25">
      <c r="A947" s="6" t="s">
        <v>3</v>
      </c>
      <c r="B947" s="6" t="s">
        <v>18</v>
      </c>
      <c r="C947" s="6" t="s">
        <v>809</v>
      </c>
      <c r="D947" s="6" t="s">
        <v>810</v>
      </c>
      <c r="E947" s="6" t="s">
        <v>97</v>
      </c>
      <c r="F947" s="6" t="s">
        <v>98</v>
      </c>
      <c r="G947" s="6">
        <v>12</v>
      </c>
      <c r="H947" s="6">
        <v>52</v>
      </c>
      <c r="I947" s="6">
        <v>10</v>
      </c>
      <c r="J947" s="6">
        <v>44</v>
      </c>
      <c r="K947" s="6">
        <v>10</v>
      </c>
      <c r="L947" s="6">
        <v>44</v>
      </c>
      <c r="M947" s="6" t="s">
        <v>22</v>
      </c>
      <c r="N947" s="6" t="s">
        <v>287</v>
      </c>
      <c r="O947" s="6" t="s">
        <v>285</v>
      </c>
      <c r="P947" s="6" t="s">
        <v>286</v>
      </c>
      <c r="Q947" s="6"/>
      <c r="R947" s="6"/>
    </row>
    <row r="948" spans="1:18" x14ac:dyDescent="0.25">
      <c r="A948" s="6" t="s">
        <v>3</v>
      </c>
      <c r="B948" s="6" t="s">
        <v>18</v>
      </c>
      <c r="C948" s="6" t="s">
        <v>809</v>
      </c>
      <c r="D948" s="6" t="s">
        <v>810</v>
      </c>
      <c r="E948" s="6" t="s">
        <v>97</v>
      </c>
      <c r="F948" s="6" t="s">
        <v>98</v>
      </c>
      <c r="G948" s="6">
        <v>12</v>
      </c>
      <c r="H948" s="6">
        <v>52</v>
      </c>
      <c r="I948" s="6">
        <v>10</v>
      </c>
      <c r="J948" s="6">
        <v>44</v>
      </c>
      <c r="K948" s="6">
        <v>10</v>
      </c>
      <c r="L948" s="6">
        <v>44</v>
      </c>
      <c r="M948" s="6" t="s">
        <v>21</v>
      </c>
      <c r="N948" s="6" t="s">
        <v>284</v>
      </c>
      <c r="O948" s="6" t="s">
        <v>285</v>
      </c>
      <c r="P948" s="6" t="s">
        <v>1</v>
      </c>
      <c r="Q948" s="6"/>
      <c r="R948" s="6"/>
    </row>
    <row r="949" spans="1:18" x14ac:dyDescent="0.25">
      <c r="A949" s="6" t="s">
        <v>3</v>
      </c>
      <c r="B949" s="6" t="s">
        <v>18</v>
      </c>
      <c r="C949" s="6" t="s">
        <v>809</v>
      </c>
      <c r="D949" s="6" t="s">
        <v>810</v>
      </c>
      <c r="E949" s="6" t="s">
        <v>97</v>
      </c>
      <c r="F949" s="6" t="s">
        <v>98</v>
      </c>
      <c r="G949" s="6">
        <v>12</v>
      </c>
      <c r="H949" s="6">
        <v>52</v>
      </c>
      <c r="I949" s="6">
        <v>10</v>
      </c>
      <c r="J949" s="6">
        <v>44</v>
      </c>
      <c r="K949" s="6">
        <v>10</v>
      </c>
      <c r="L949" s="6">
        <v>44</v>
      </c>
      <c r="M949" s="6" t="s">
        <v>22</v>
      </c>
      <c r="N949" s="6" t="s">
        <v>284</v>
      </c>
      <c r="O949" s="6" t="s">
        <v>285</v>
      </c>
      <c r="P949" s="6" t="s">
        <v>1</v>
      </c>
      <c r="Q949" s="6"/>
      <c r="R949" s="6"/>
    </row>
    <row r="950" spans="1:18" x14ac:dyDescent="0.25">
      <c r="A950" s="6" t="s">
        <v>3</v>
      </c>
      <c r="B950" s="6" t="s">
        <v>18</v>
      </c>
      <c r="C950" s="6" t="s">
        <v>809</v>
      </c>
      <c r="D950" s="6" t="s">
        <v>810</v>
      </c>
      <c r="E950" s="6" t="s">
        <v>97</v>
      </c>
      <c r="F950" s="6" t="s">
        <v>98</v>
      </c>
      <c r="G950" s="6">
        <v>12</v>
      </c>
      <c r="H950" s="6">
        <v>52</v>
      </c>
      <c r="I950" s="6">
        <v>10</v>
      </c>
      <c r="J950" s="6">
        <v>44</v>
      </c>
      <c r="K950" s="6">
        <v>10</v>
      </c>
      <c r="L950" s="6">
        <v>44</v>
      </c>
      <c r="M950" s="6" t="s">
        <v>21</v>
      </c>
      <c r="N950" s="6" t="s">
        <v>287</v>
      </c>
      <c r="O950" s="6" t="s">
        <v>288</v>
      </c>
      <c r="P950" s="6" t="s">
        <v>289</v>
      </c>
      <c r="Q950" s="6"/>
      <c r="R950" s="6"/>
    </row>
    <row r="951" spans="1:18" x14ac:dyDescent="0.25">
      <c r="A951" s="6" t="s">
        <v>3</v>
      </c>
      <c r="B951" s="6" t="s">
        <v>18</v>
      </c>
      <c r="C951" s="6" t="s">
        <v>809</v>
      </c>
      <c r="D951" s="6" t="s">
        <v>810</v>
      </c>
      <c r="E951" s="6" t="s">
        <v>97</v>
      </c>
      <c r="F951" s="6" t="s">
        <v>98</v>
      </c>
      <c r="G951" s="6">
        <v>12</v>
      </c>
      <c r="H951" s="6">
        <v>52</v>
      </c>
      <c r="I951" s="6">
        <v>10</v>
      </c>
      <c r="J951" s="6">
        <v>44</v>
      </c>
      <c r="K951" s="6">
        <v>10</v>
      </c>
      <c r="L951" s="6">
        <v>44</v>
      </c>
      <c r="M951" s="6" t="s">
        <v>22</v>
      </c>
      <c r="N951" s="6" t="s">
        <v>287</v>
      </c>
      <c r="O951" s="6" t="s">
        <v>288</v>
      </c>
      <c r="P951" s="6" t="s">
        <v>289</v>
      </c>
      <c r="Q951" s="6"/>
      <c r="R951" s="6"/>
    </row>
    <row r="952" spans="1:18" x14ac:dyDescent="0.25">
      <c r="A952" s="6" t="s">
        <v>3</v>
      </c>
      <c r="B952" s="6" t="s">
        <v>18</v>
      </c>
      <c r="C952" s="6" t="s">
        <v>809</v>
      </c>
      <c r="D952" s="6" t="s">
        <v>810</v>
      </c>
      <c r="E952" s="6" t="s">
        <v>97</v>
      </c>
      <c r="F952" s="6" t="s">
        <v>98</v>
      </c>
      <c r="G952" s="6">
        <v>12</v>
      </c>
      <c r="H952" s="6">
        <v>52</v>
      </c>
      <c r="I952" s="6">
        <v>10</v>
      </c>
      <c r="J952" s="6">
        <v>44</v>
      </c>
      <c r="K952" s="6">
        <v>10</v>
      </c>
      <c r="L952" s="6">
        <v>44</v>
      </c>
      <c r="M952" s="6" t="s">
        <v>21</v>
      </c>
      <c r="N952" s="6" t="s">
        <v>284</v>
      </c>
      <c r="O952" s="6" t="s">
        <v>288</v>
      </c>
      <c r="P952" s="6" t="s">
        <v>290</v>
      </c>
      <c r="Q952" s="6"/>
      <c r="R952" s="6"/>
    </row>
    <row r="953" spans="1:18" x14ac:dyDescent="0.25">
      <c r="A953" s="6" t="s">
        <v>3</v>
      </c>
      <c r="B953" s="6" t="s">
        <v>18</v>
      </c>
      <c r="C953" s="6" t="s">
        <v>809</v>
      </c>
      <c r="D953" s="6" t="s">
        <v>810</v>
      </c>
      <c r="E953" s="6" t="s">
        <v>97</v>
      </c>
      <c r="F953" s="6" t="s">
        <v>98</v>
      </c>
      <c r="G953" s="6">
        <v>12</v>
      </c>
      <c r="H953" s="6">
        <v>52</v>
      </c>
      <c r="I953" s="6">
        <v>10</v>
      </c>
      <c r="J953" s="6">
        <v>44</v>
      </c>
      <c r="K953" s="6">
        <v>10</v>
      </c>
      <c r="L953" s="6">
        <v>44</v>
      </c>
      <c r="M953" s="6" t="s">
        <v>22</v>
      </c>
      <c r="N953" s="6" t="s">
        <v>284</v>
      </c>
      <c r="O953" s="6" t="s">
        <v>288</v>
      </c>
      <c r="P953" s="6" t="s">
        <v>290</v>
      </c>
      <c r="Q953" s="6"/>
      <c r="R953" s="6"/>
    </row>
    <row r="954" spans="1:18" x14ac:dyDescent="0.25">
      <c r="A954" s="6" t="s">
        <v>3</v>
      </c>
      <c r="B954" s="6" t="s">
        <v>15</v>
      </c>
      <c r="C954" s="6" t="s">
        <v>787</v>
      </c>
      <c r="D954" s="6" t="s">
        <v>788</v>
      </c>
      <c r="E954" s="6" t="s">
        <v>97</v>
      </c>
      <c r="F954" s="6" t="s">
        <v>125</v>
      </c>
      <c r="G954" s="6">
        <v>87</v>
      </c>
      <c r="H954" s="6">
        <v>488</v>
      </c>
      <c r="I954" s="6">
        <v>86</v>
      </c>
      <c r="J954" s="6">
        <v>472</v>
      </c>
      <c r="K954" s="6">
        <v>86</v>
      </c>
      <c r="L954" s="6">
        <v>472</v>
      </c>
      <c r="M954" s="6" t="s">
        <v>21</v>
      </c>
      <c r="N954" s="6" t="s">
        <v>287</v>
      </c>
      <c r="O954" s="6" t="s">
        <v>285</v>
      </c>
      <c r="P954" s="6" t="s">
        <v>289</v>
      </c>
      <c r="Q954" s="6"/>
      <c r="R954" s="6"/>
    </row>
    <row r="955" spans="1:18" x14ac:dyDescent="0.25">
      <c r="A955" s="6" t="s">
        <v>3</v>
      </c>
      <c r="B955" s="6" t="s">
        <v>15</v>
      </c>
      <c r="C955" s="6" t="s">
        <v>787</v>
      </c>
      <c r="D955" s="6" t="s">
        <v>788</v>
      </c>
      <c r="E955" s="6" t="s">
        <v>97</v>
      </c>
      <c r="F955" s="6" t="s">
        <v>125</v>
      </c>
      <c r="G955" s="6">
        <v>87</v>
      </c>
      <c r="H955" s="6">
        <v>488</v>
      </c>
      <c r="I955" s="6">
        <v>86</v>
      </c>
      <c r="J955" s="6">
        <v>472</v>
      </c>
      <c r="K955" s="6">
        <v>86</v>
      </c>
      <c r="L955" s="6">
        <v>472</v>
      </c>
      <c r="M955" s="6" t="s">
        <v>22</v>
      </c>
      <c r="N955" s="6" t="s">
        <v>287</v>
      </c>
      <c r="O955" s="6" t="s">
        <v>285</v>
      </c>
      <c r="P955" s="6" t="s">
        <v>289</v>
      </c>
      <c r="Q955" s="6"/>
      <c r="R955" s="6"/>
    </row>
    <row r="956" spans="1:18" x14ac:dyDescent="0.25">
      <c r="A956" s="6" t="s">
        <v>3</v>
      </c>
      <c r="B956" s="6" t="s">
        <v>15</v>
      </c>
      <c r="C956" s="6" t="s">
        <v>787</v>
      </c>
      <c r="D956" s="6" t="s">
        <v>788</v>
      </c>
      <c r="E956" s="6" t="s">
        <v>97</v>
      </c>
      <c r="F956" s="6" t="s">
        <v>125</v>
      </c>
      <c r="G956" s="6">
        <v>87</v>
      </c>
      <c r="H956" s="6">
        <v>488</v>
      </c>
      <c r="I956" s="6">
        <v>86</v>
      </c>
      <c r="J956" s="6">
        <v>472</v>
      </c>
      <c r="K956" s="6">
        <v>86</v>
      </c>
      <c r="L956" s="6">
        <v>472</v>
      </c>
      <c r="M956" s="6" t="s">
        <v>21</v>
      </c>
      <c r="N956" s="6" t="s">
        <v>284</v>
      </c>
      <c r="O956" s="6" t="s">
        <v>285</v>
      </c>
      <c r="P956" s="6" t="s">
        <v>286</v>
      </c>
      <c r="Q956" s="6"/>
      <c r="R956" s="6"/>
    </row>
    <row r="957" spans="1:18" x14ac:dyDescent="0.25">
      <c r="A957" s="6" t="s">
        <v>3</v>
      </c>
      <c r="B957" s="6" t="s">
        <v>15</v>
      </c>
      <c r="C957" s="6" t="s">
        <v>787</v>
      </c>
      <c r="D957" s="6" t="s">
        <v>788</v>
      </c>
      <c r="E957" s="6" t="s">
        <v>97</v>
      </c>
      <c r="F957" s="6" t="s">
        <v>125</v>
      </c>
      <c r="G957" s="6">
        <v>87</v>
      </c>
      <c r="H957" s="6">
        <v>488</v>
      </c>
      <c r="I957" s="6">
        <v>86</v>
      </c>
      <c r="J957" s="6">
        <v>472</v>
      </c>
      <c r="K957" s="6">
        <v>86</v>
      </c>
      <c r="L957" s="6">
        <v>472</v>
      </c>
      <c r="M957" s="6" t="s">
        <v>22</v>
      </c>
      <c r="N957" s="6" t="s">
        <v>284</v>
      </c>
      <c r="O957" s="6" t="s">
        <v>285</v>
      </c>
      <c r="P957" s="6" t="s">
        <v>286</v>
      </c>
      <c r="Q957" s="6"/>
      <c r="R957" s="6"/>
    </row>
    <row r="958" spans="1:18" x14ac:dyDescent="0.25">
      <c r="A958" s="6" t="s">
        <v>3</v>
      </c>
      <c r="B958" s="6" t="s">
        <v>15</v>
      </c>
      <c r="C958" s="6" t="s">
        <v>787</v>
      </c>
      <c r="D958" s="6" t="s">
        <v>788</v>
      </c>
      <c r="E958" s="6" t="s">
        <v>97</v>
      </c>
      <c r="F958" s="6" t="s">
        <v>125</v>
      </c>
      <c r="G958" s="6">
        <v>87</v>
      </c>
      <c r="H958" s="6">
        <v>488</v>
      </c>
      <c r="I958" s="6">
        <v>86</v>
      </c>
      <c r="J958" s="6">
        <v>472</v>
      </c>
      <c r="K958" s="6">
        <v>86</v>
      </c>
      <c r="L958" s="6">
        <v>472</v>
      </c>
      <c r="M958" s="6" t="s">
        <v>21</v>
      </c>
      <c r="N958" s="6" t="s">
        <v>287</v>
      </c>
      <c r="O958" s="6" t="s">
        <v>288</v>
      </c>
      <c r="P958" s="6" t="s">
        <v>289</v>
      </c>
      <c r="Q958" s="6"/>
      <c r="R958" s="6"/>
    </row>
    <row r="959" spans="1:18" x14ac:dyDescent="0.25">
      <c r="A959" s="6" t="s">
        <v>3</v>
      </c>
      <c r="B959" s="6" t="s">
        <v>15</v>
      </c>
      <c r="C959" s="6" t="s">
        <v>787</v>
      </c>
      <c r="D959" s="6" t="s">
        <v>788</v>
      </c>
      <c r="E959" s="6" t="s">
        <v>97</v>
      </c>
      <c r="F959" s="6" t="s">
        <v>125</v>
      </c>
      <c r="G959" s="6">
        <v>87</v>
      </c>
      <c r="H959" s="6">
        <v>488</v>
      </c>
      <c r="I959" s="6">
        <v>86</v>
      </c>
      <c r="J959" s="6">
        <v>472</v>
      </c>
      <c r="K959" s="6">
        <v>86</v>
      </c>
      <c r="L959" s="6">
        <v>472</v>
      </c>
      <c r="M959" s="6" t="s">
        <v>22</v>
      </c>
      <c r="N959" s="6" t="s">
        <v>287</v>
      </c>
      <c r="O959" s="6" t="s">
        <v>288</v>
      </c>
      <c r="P959" s="6" t="s">
        <v>289</v>
      </c>
      <c r="Q959" s="6"/>
      <c r="R959" s="6"/>
    </row>
    <row r="960" spans="1:18" x14ac:dyDescent="0.25">
      <c r="A960" s="6" t="s">
        <v>3</v>
      </c>
      <c r="B960" s="6" t="s">
        <v>15</v>
      </c>
      <c r="C960" s="6" t="s">
        <v>787</v>
      </c>
      <c r="D960" s="6" t="s">
        <v>788</v>
      </c>
      <c r="E960" s="6" t="s">
        <v>97</v>
      </c>
      <c r="F960" s="6" t="s">
        <v>125</v>
      </c>
      <c r="G960" s="6">
        <v>87</v>
      </c>
      <c r="H960" s="6">
        <v>488</v>
      </c>
      <c r="I960" s="6">
        <v>86</v>
      </c>
      <c r="J960" s="6">
        <v>472</v>
      </c>
      <c r="K960" s="6">
        <v>86</v>
      </c>
      <c r="L960" s="6">
        <v>472</v>
      </c>
      <c r="M960" s="6" t="s">
        <v>21</v>
      </c>
      <c r="N960" s="6" t="s">
        <v>284</v>
      </c>
      <c r="O960" s="6" t="s">
        <v>288</v>
      </c>
      <c r="P960" s="6" t="s">
        <v>290</v>
      </c>
      <c r="Q960" s="6"/>
      <c r="R960" s="6"/>
    </row>
    <row r="961" spans="1:18" x14ac:dyDescent="0.25">
      <c r="A961" s="6" t="s">
        <v>3</v>
      </c>
      <c r="B961" s="6" t="s">
        <v>15</v>
      </c>
      <c r="C961" s="6" t="s">
        <v>787</v>
      </c>
      <c r="D961" s="6" t="s">
        <v>788</v>
      </c>
      <c r="E961" s="6" t="s">
        <v>97</v>
      </c>
      <c r="F961" s="6" t="s">
        <v>125</v>
      </c>
      <c r="G961" s="6">
        <v>87</v>
      </c>
      <c r="H961" s="6">
        <v>488</v>
      </c>
      <c r="I961" s="6">
        <v>86</v>
      </c>
      <c r="J961" s="6">
        <v>472</v>
      </c>
      <c r="K961" s="6">
        <v>86</v>
      </c>
      <c r="L961" s="6">
        <v>472</v>
      </c>
      <c r="M961" s="6" t="s">
        <v>22</v>
      </c>
      <c r="N961" s="6" t="s">
        <v>284</v>
      </c>
      <c r="O961" s="6" t="s">
        <v>288</v>
      </c>
      <c r="P961" s="6" t="s">
        <v>290</v>
      </c>
      <c r="Q961" s="6"/>
      <c r="R961" s="6"/>
    </row>
    <row r="962" spans="1:18" x14ac:dyDescent="0.25">
      <c r="A962" s="6" t="s">
        <v>3</v>
      </c>
      <c r="B962" s="6" t="s">
        <v>15</v>
      </c>
      <c r="C962" s="6" t="s">
        <v>791</v>
      </c>
      <c r="D962" s="6" t="s">
        <v>792</v>
      </c>
      <c r="E962" s="6" t="s">
        <v>97</v>
      </c>
      <c r="F962" s="6" t="s">
        <v>98</v>
      </c>
      <c r="G962" s="6">
        <v>64</v>
      </c>
      <c r="H962" s="6">
        <v>305</v>
      </c>
      <c r="I962" s="6">
        <v>63</v>
      </c>
      <c r="J962" s="6">
        <v>304</v>
      </c>
      <c r="K962" s="6">
        <v>63</v>
      </c>
      <c r="L962" s="6">
        <v>304</v>
      </c>
      <c r="M962" s="6" t="s">
        <v>21</v>
      </c>
      <c r="N962" s="6" t="s">
        <v>287</v>
      </c>
      <c r="O962" s="6" t="s">
        <v>285</v>
      </c>
      <c r="P962" s="6" t="s">
        <v>289</v>
      </c>
      <c r="Q962" s="6"/>
      <c r="R962" s="6"/>
    </row>
    <row r="963" spans="1:18" x14ac:dyDescent="0.25">
      <c r="A963" s="6" t="s">
        <v>3</v>
      </c>
      <c r="B963" s="6" t="s">
        <v>15</v>
      </c>
      <c r="C963" s="6" t="s">
        <v>791</v>
      </c>
      <c r="D963" s="6" t="s">
        <v>792</v>
      </c>
      <c r="E963" s="6" t="s">
        <v>97</v>
      </c>
      <c r="F963" s="6" t="s">
        <v>98</v>
      </c>
      <c r="G963" s="6">
        <v>64</v>
      </c>
      <c r="H963" s="6">
        <v>305</v>
      </c>
      <c r="I963" s="6">
        <v>63</v>
      </c>
      <c r="J963" s="6">
        <v>304</v>
      </c>
      <c r="K963" s="6">
        <v>63</v>
      </c>
      <c r="L963" s="6">
        <v>304</v>
      </c>
      <c r="M963" s="6" t="s">
        <v>22</v>
      </c>
      <c r="N963" s="6" t="s">
        <v>287</v>
      </c>
      <c r="O963" s="6" t="s">
        <v>285</v>
      </c>
      <c r="P963" s="6" t="s">
        <v>289</v>
      </c>
      <c r="Q963" s="6"/>
      <c r="R963" s="6"/>
    </row>
    <row r="964" spans="1:18" x14ac:dyDescent="0.25">
      <c r="A964" s="6" t="s">
        <v>3</v>
      </c>
      <c r="B964" s="6" t="s">
        <v>15</v>
      </c>
      <c r="C964" s="6" t="s">
        <v>791</v>
      </c>
      <c r="D964" s="6" t="s">
        <v>792</v>
      </c>
      <c r="E964" s="6" t="s">
        <v>97</v>
      </c>
      <c r="F964" s="6" t="s">
        <v>98</v>
      </c>
      <c r="G964" s="6">
        <v>64</v>
      </c>
      <c r="H964" s="6">
        <v>305</v>
      </c>
      <c r="I964" s="6">
        <v>63</v>
      </c>
      <c r="J964" s="6">
        <v>304</v>
      </c>
      <c r="K964" s="6">
        <v>63</v>
      </c>
      <c r="L964" s="6">
        <v>304</v>
      </c>
      <c r="M964" s="6" t="s">
        <v>21</v>
      </c>
      <c r="N964" s="6" t="s">
        <v>284</v>
      </c>
      <c r="O964" s="6" t="s">
        <v>285</v>
      </c>
      <c r="P964" s="6" t="s">
        <v>286</v>
      </c>
      <c r="Q964" s="6"/>
      <c r="R964" s="6"/>
    </row>
    <row r="965" spans="1:18" x14ac:dyDescent="0.25">
      <c r="A965" s="6" t="s">
        <v>3</v>
      </c>
      <c r="B965" s="6" t="s">
        <v>15</v>
      </c>
      <c r="C965" s="6" t="s">
        <v>791</v>
      </c>
      <c r="D965" s="6" t="s">
        <v>792</v>
      </c>
      <c r="E965" s="6" t="s">
        <v>97</v>
      </c>
      <c r="F965" s="6" t="s">
        <v>98</v>
      </c>
      <c r="G965" s="6">
        <v>64</v>
      </c>
      <c r="H965" s="6">
        <v>305</v>
      </c>
      <c r="I965" s="6">
        <v>63</v>
      </c>
      <c r="J965" s="6">
        <v>304</v>
      </c>
      <c r="K965" s="6">
        <v>63</v>
      </c>
      <c r="L965" s="6">
        <v>304</v>
      </c>
      <c r="M965" s="6" t="s">
        <v>22</v>
      </c>
      <c r="N965" s="6" t="s">
        <v>284</v>
      </c>
      <c r="O965" s="6" t="s">
        <v>285</v>
      </c>
      <c r="P965" s="6" t="s">
        <v>286</v>
      </c>
      <c r="Q965" s="6"/>
      <c r="R965" s="6"/>
    </row>
    <row r="966" spans="1:18" x14ac:dyDescent="0.25">
      <c r="A966" s="6" t="s">
        <v>3</v>
      </c>
      <c r="B966" s="6" t="s">
        <v>15</v>
      </c>
      <c r="C966" s="6" t="s">
        <v>791</v>
      </c>
      <c r="D966" s="6" t="s">
        <v>792</v>
      </c>
      <c r="E966" s="6" t="s">
        <v>97</v>
      </c>
      <c r="F966" s="6" t="s">
        <v>98</v>
      </c>
      <c r="G966" s="6">
        <v>64</v>
      </c>
      <c r="H966" s="6">
        <v>305</v>
      </c>
      <c r="I966" s="6">
        <v>63</v>
      </c>
      <c r="J966" s="6">
        <v>304</v>
      </c>
      <c r="K966" s="6">
        <v>63</v>
      </c>
      <c r="L966" s="6">
        <v>304</v>
      </c>
      <c r="M966" s="6" t="s">
        <v>21</v>
      </c>
      <c r="N966" s="6" t="s">
        <v>287</v>
      </c>
      <c r="O966" s="6" t="s">
        <v>288</v>
      </c>
      <c r="P966" s="6" t="s">
        <v>289</v>
      </c>
      <c r="Q966" s="6"/>
      <c r="R966" s="6"/>
    </row>
    <row r="967" spans="1:18" x14ac:dyDescent="0.25">
      <c r="A967" s="6" t="s">
        <v>3</v>
      </c>
      <c r="B967" s="6" t="s">
        <v>15</v>
      </c>
      <c r="C967" s="6" t="s">
        <v>791</v>
      </c>
      <c r="D967" s="6" t="s">
        <v>792</v>
      </c>
      <c r="E967" s="6" t="s">
        <v>97</v>
      </c>
      <c r="F967" s="6" t="s">
        <v>98</v>
      </c>
      <c r="G967" s="6">
        <v>64</v>
      </c>
      <c r="H967" s="6">
        <v>305</v>
      </c>
      <c r="I967" s="6">
        <v>63</v>
      </c>
      <c r="J967" s="6">
        <v>304</v>
      </c>
      <c r="K967" s="6">
        <v>63</v>
      </c>
      <c r="L967" s="6">
        <v>304</v>
      </c>
      <c r="M967" s="6" t="s">
        <v>22</v>
      </c>
      <c r="N967" s="6" t="s">
        <v>287</v>
      </c>
      <c r="O967" s="6" t="s">
        <v>288</v>
      </c>
      <c r="P967" s="6" t="s">
        <v>289</v>
      </c>
      <c r="Q967" s="6"/>
      <c r="R967" s="6"/>
    </row>
    <row r="968" spans="1:18" x14ac:dyDescent="0.25">
      <c r="A968" s="6" t="s">
        <v>3</v>
      </c>
      <c r="B968" s="6" t="s">
        <v>15</v>
      </c>
      <c r="C968" s="6" t="s">
        <v>791</v>
      </c>
      <c r="D968" s="6" t="s">
        <v>792</v>
      </c>
      <c r="E968" s="6" t="s">
        <v>97</v>
      </c>
      <c r="F968" s="6" t="s">
        <v>98</v>
      </c>
      <c r="G968" s="6">
        <v>64</v>
      </c>
      <c r="H968" s="6">
        <v>305</v>
      </c>
      <c r="I968" s="6">
        <v>63</v>
      </c>
      <c r="J968" s="6">
        <v>304</v>
      </c>
      <c r="K968" s="6">
        <v>63</v>
      </c>
      <c r="L968" s="6">
        <v>304</v>
      </c>
      <c r="M968" s="6" t="s">
        <v>21</v>
      </c>
      <c r="N968" s="6" t="s">
        <v>284</v>
      </c>
      <c r="O968" s="6" t="s">
        <v>288</v>
      </c>
      <c r="P968" s="6" t="s">
        <v>286</v>
      </c>
      <c r="Q968" s="6"/>
      <c r="R968" s="6"/>
    </row>
    <row r="969" spans="1:18" x14ac:dyDescent="0.25">
      <c r="A969" s="6" t="s">
        <v>3</v>
      </c>
      <c r="B969" s="6" t="s">
        <v>15</v>
      </c>
      <c r="C969" s="6" t="s">
        <v>791</v>
      </c>
      <c r="D969" s="6" t="s">
        <v>792</v>
      </c>
      <c r="E969" s="6" t="s">
        <v>97</v>
      </c>
      <c r="F969" s="6" t="s">
        <v>98</v>
      </c>
      <c r="G969" s="6">
        <v>64</v>
      </c>
      <c r="H969" s="6">
        <v>305</v>
      </c>
      <c r="I969" s="6">
        <v>63</v>
      </c>
      <c r="J969" s="6">
        <v>304</v>
      </c>
      <c r="K969" s="6">
        <v>63</v>
      </c>
      <c r="L969" s="6">
        <v>304</v>
      </c>
      <c r="M969" s="6" t="s">
        <v>22</v>
      </c>
      <c r="N969" s="6" t="s">
        <v>284</v>
      </c>
      <c r="O969" s="6" t="s">
        <v>288</v>
      </c>
      <c r="P969" s="6" t="s">
        <v>286</v>
      </c>
      <c r="Q969" s="6"/>
      <c r="R969" s="6"/>
    </row>
    <row r="970" spans="1:18" x14ac:dyDescent="0.25">
      <c r="A970" s="6" t="s">
        <v>3</v>
      </c>
      <c r="B970" s="6" t="s">
        <v>15</v>
      </c>
      <c r="C970" s="6" t="s">
        <v>228</v>
      </c>
      <c r="D970" s="6" t="s">
        <v>229</v>
      </c>
      <c r="E970" s="6" t="s">
        <v>97</v>
      </c>
      <c r="F970" s="6" t="s">
        <v>98</v>
      </c>
      <c r="G970" s="6">
        <v>30</v>
      </c>
      <c r="H970" s="6">
        <v>139</v>
      </c>
      <c r="I970" s="6">
        <v>31</v>
      </c>
      <c r="J970" s="6">
        <v>140</v>
      </c>
      <c r="K970" s="6">
        <v>31</v>
      </c>
      <c r="L970" s="6">
        <v>140</v>
      </c>
      <c r="M970" s="6" t="s">
        <v>21</v>
      </c>
      <c r="N970" s="6" t="s">
        <v>287</v>
      </c>
      <c r="O970" s="6" t="s">
        <v>285</v>
      </c>
      <c r="P970" s="6" t="s">
        <v>286</v>
      </c>
      <c r="Q970" s="6"/>
      <c r="R970" s="6"/>
    </row>
    <row r="971" spans="1:18" x14ac:dyDescent="0.25">
      <c r="A971" s="6" t="s">
        <v>3</v>
      </c>
      <c r="B971" s="6" t="s">
        <v>15</v>
      </c>
      <c r="C971" s="6" t="s">
        <v>228</v>
      </c>
      <c r="D971" s="6" t="s">
        <v>229</v>
      </c>
      <c r="E971" s="6" t="s">
        <v>97</v>
      </c>
      <c r="F971" s="6" t="s">
        <v>98</v>
      </c>
      <c r="G971" s="6">
        <v>30</v>
      </c>
      <c r="H971" s="6">
        <v>139</v>
      </c>
      <c r="I971" s="6">
        <v>31</v>
      </c>
      <c r="J971" s="6">
        <v>140</v>
      </c>
      <c r="K971" s="6">
        <v>31</v>
      </c>
      <c r="L971" s="6">
        <v>140</v>
      </c>
      <c r="M971" s="6" t="s">
        <v>22</v>
      </c>
      <c r="N971" s="6" t="s">
        <v>287</v>
      </c>
      <c r="O971" s="6" t="s">
        <v>285</v>
      </c>
      <c r="P971" s="6" t="s">
        <v>289</v>
      </c>
      <c r="Q971" s="6"/>
      <c r="R971" s="6"/>
    </row>
    <row r="972" spans="1:18" x14ac:dyDescent="0.25">
      <c r="A972" s="6" t="s">
        <v>3</v>
      </c>
      <c r="B972" s="6" t="s">
        <v>15</v>
      </c>
      <c r="C972" s="6" t="s">
        <v>228</v>
      </c>
      <c r="D972" s="6" t="s">
        <v>229</v>
      </c>
      <c r="E972" s="6" t="s">
        <v>97</v>
      </c>
      <c r="F972" s="6" t="s">
        <v>98</v>
      </c>
      <c r="G972" s="6">
        <v>30</v>
      </c>
      <c r="H972" s="6">
        <v>139</v>
      </c>
      <c r="I972" s="6">
        <v>31</v>
      </c>
      <c r="J972" s="6">
        <v>140</v>
      </c>
      <c r="K972" s="6">
        <v>31</v>
      </c>
      <c r="L972" s="6">
        <v>140</v>
      </c>
      <c r="M972" s="6" t="s">
        <v>21</v>
      </c>
      <c r="N972" s="6" t="s">
        <v>284</v>
      </c>
      <c r="O972" s="6" t="s">
        <v>285</v>
      </c>
      <c r="P972" s="6" t="s">
        <v>289</v>
      </c>
      <c r="Q972" s="6"/>
      <c r="R972" s="6"/>
    </row>
    <row r="973" spans="1:18" x14ac:dyDescent="0.25">
      <c r="A973" s="6" t="s">
        <v>3</v>
      </c>
      <c r="B973" s="6" t="s">
        <v>15</v>
      </c>
      <c r="C973" s="6" t="s">
        <v>228</v>
      </c>
      <c r="D973" s="6" t="s">
        <v>229</v>
      </c>
      <c r="E973" s="6" t="s">
        <v>97</v>
      </c>
      <c r="F973" s="6" t="s">
        <v>98</v>
      </c>
      <c r="G973" s="6">
        <v>30</v>
      </c>
      <c r="H973" s="6">
        <v>139</v>
      </c>
      <c r="I973" s="6">
        <v>31</v>
      </c>
      <c r="J973" s="6">
        <v>140</v>
      </c>
      <c r="K973" s="6">
        <v>31</v>
      </c>
      <c r="L973" s="6">
        <v>140</v>
      </c>
      <c r="M973" s="6" t="s">
        <v>22</v>
      </c>
      <c r="N973" s="6" t="s">
        <v>284</v>
      </c>
      <c r="O973" s="6" t="s">
        <v>285</v>
      </c>
      <c r="P973" s="6" t="s">
        <v>295</v>
      </c>
      <c r="Q973" s="6"/>
      <c r="R973" s="6"/>
    </row>
    <row r="974" spans="1:18" x14ac:dyDescent="0.25">
      <c r="A974" s="6" t="s">
        <v>3</v>
      </c>
      <c r="B974" s="6" t="s">
        <v>15</v>
      </c>
      <c r="C974" s="6" t="s">
        <v>228</v>
      </c>
      <c r="D974" s="6" t="s">
        <v>229</v>
      </c>
      <c r="E974" s="6" t="s">
        <v>97</v>
      </c>
      <c r="F974" s="6" t="s">
        <v>98</v>
      </c>
      <c r="G974" s="6">
        <v>30</v>
      </c>
      <c r="H974" s="6">
        <v>139</v>
      </c>
      <c r="I974" s="6">
        <v>31</v>
      </c>
      <c r="J974" s="6">
        <v>140</v>
      </c>
      <c r="K974" s="6">
        <v>31</v>
      </c>
      <c r="L974" s="6">
        <v>140</v>
      </c>
      <c r="M974" s="6" t="s">
        <v>21</v>
      </c>
      <c r="N974" s="6" t="s">
        <v>287</v>
      </c>
      <c r="O974" s="6" t="s">
        <v>288</v>
      </c>
      <c r="P974" s="6" t="s">
        <v>295</v>
      </c>
      <c r="Q974" s="6"/>
      <c r="R974" s="6"/>
    </row>
    <row r="975" spans="1:18" x14ac:dyDescent="0.25">
      <c r="A975" s="6" t="s">
        <v>3</v>
      </c>
      <c r="B975" s="6" t="s">
        <v>15</v>
      </c>
      <c r="C975" s="6" t="s">
        <v>228</v>
      </c>
      <c r="D975" s="6" t="s">
        <v>229</v>
      </c>
      <c r="E975" s="6" t="s">
        <v>97</v>
      </c>
      <c r="F975" s="6" t="s">
        <v>98</v>
      </c>
      <c r="G975" s="6">
        <v>30</v>
      </c>
      <c r="H975" s="6">
        <v>139</v>
      </c>
      <c r="I975" s="6">
        <v>31</v>
      </c>
      <c r="J975" s="6">
        <v>140</v>
      </c>
      <c r="K975" s="6">
        <v>31</v>
      </c>
      <c r="L975" s="6">
        <v>140</v>
      </c>
      <c r="M975" s="6" t="s">
        <v>22</v>
      </c>
      <c r="N975" s="6" t="s">
        <v>287</v>
      </c>
      <c r="O975" s="6" t="s">
        <v>288</v>
      </c>
      <c r="P975" s="6" t="s">
        <v>289</v>
      </c>
      <c r="Q975" s="6"/>
      <c r="R975" s="6"/>
    </row>
    <row r="976" spans="1:18" x14ac:dyDescent="0.25">
      <c r="A976" s="6" t="s">
        <v>3</v>
      </c>
      <c r="B976" s="6" t="s">
        <v>15</v>
      </c>
      <c r="C976" s="6" t="s">
        <v>228</v>
      </c>
      <c r="D976" s="6" t="s">
        <v>229</v>
      </c>
      <c r="E976" s="6" t="s">
        <v>97</v>
      </c>
      <c r="F976" s="6" t="s">
        <v>98</v>
      </c>
      <c r="G976" s="6">
        <v>30</v>
      </c>
      <c r="H976" s="6">
        <v>139</v>
      </c>
      <c r="I976" s="6">
        <v>31</v>
      </c>
      <c r="J976" s="6">
        <v>140</v>
      </c>
      <c r="K976" s="6">
        <v>31</v>
      </c>
      <c r="L976" s="6">
        <v>140</v>
      </c>
      <c r="M976" s="6" t="s">
        <v>21</v>
      </c>
      <c r="N976" s="6" t="s">
        <v>284</v>
      </c>
      <c r="O976" s="6" t="s">
        <v>288</v>
      </c>
      <c r="P976" s="6" t="s">
        <v>289</v>
      </c>
      <c r="Q976" s="6"/>
      <c r="R976" s="6"/>
    </row>
    <row r="977" spans="1:18" x14ac:dyDescent="0.25">
      <c r="A977" s="6" t="s">
        <v>3</v>
      </c>
      <c r="B977" s="6" t="s">
        <v>15</v>
      </c>
      <c r="C977" s="6" t="s">
        <v>228</v>
      </c>
      <c r="D977" s="6" t="s">
        <v>229</v>
      </c>
      <c r="E977" s="6" t="s">
        <v>97</v>
      </c>
      <c r="F977" s="6" t="s">
        <v>98</v>
      </c>
      <c r="G977" s="6">
        <v>30</v>
      </c>
      <c r="H977" s="6">
        <v>139</v>
      </c>
      <c r="I977" s="6">
        <v>31</v>
      </c>
      <c r="J977" s="6">
        <v>140</v>
      </c>
      <c r="K977" s="6">
        <v>31</v>
      </c>
      <c r="L977" s="6">
        <v>140</v>
      </c>
      <c r="M977" s="6" t="s">
        <v>22</v>
      </c>
      <c r="N977" s="6" t="s">
        <v>284</v>
      </c>
      <c r="O977" s="6" t="s">
        <v>288</v>
      </c>
      <c r="P977" s="6" t="s">
        <v>286</v>
      </c>
      <c r="Q977" s="6"/>
      <c r="R977" s="6"/>
    </row>
    <row r="978" spans="1:18" x14ac:dyDescent="0.25">
      <c r="A978" s="6" t="s">
        <v>3</v>
      </c>
      <c r="B978" s="6" t="s">
        <v>15</v>
      </c>
      <c r="C978" s="6" t="s">
        <v>794</v>
      </c>
      <c r="D978" s="6" t="s">
        <v>795</v>
      </c>
      <c r="E978" s="6" t="s">
        <v>97</v>
      </c>
      <c r="F978" s="6" t="s">
        <v>125</v>
      </c>
      <c r="G978" s="6">
        <v>78</v>
      </c>
      <c r="H978" s="6">
        <v>390</v>
      </c>
      <c r="I978" s="6">
        <v>77</v>
      </c>
      <c r="J978" s="6">
        <v>384</v>
      </c>
      <c r="K978" s="6">
        <v>77</v>
      </c>
      <c r="L978" s="6">
        <v>384</v>
      </c>
      <c r="M978" s="6" t="s">
        <v>21</v>
      </c>
      <c r="N978" s="6" t="s">
        <v>287</v>
      </c>
      <c r="O978" s="6" t="s">
        <v>285</v>
      </c>
      <c r="P978" s="6" t="s">
        <v>289</v>
      </c>
      <c r="Q978" s="6"/>
      <c r="R978" s="6"/>
    </row>
    <row r="979" spans="1:18" x14ac:dyDescent="0.25">
      <c r="A979" s="6" t="s">
        <v>3</v>
      </c>
      <c r="B979" s="6" t="s">
        <v>15</v>
      </c>
      <c r="C979" s="6" t="s">
        <v>794</v>
      </c>
      <c r="D979" s="6" t="s">
        <v>795</v>
      </c>
      <c r="E979" s="6" t="s">
        <v>97</v>
      </c>
      <c r="F979" s="6" t="s">
        <v>125</v>
      </c>
      <c r="G979" s="6">
        <v>78</v>
      </c>
      <c r="H979" s="6">
        <v>390</v>
      </c>
      <c r="I979" s="6">
        <v>77</v>
      </c>
      <c r="J979" s="6">
        <v>384</v>
      </c>
      <c r="K979" s="6">
        <v>77</v>
      </c>
      <c r="L979" s="6">
        <v>384</v>
      </c>
      <c r="M979" s="6" t="s">
        <v>22</v>
      </c>
      <c r="N979" s="6" t="s">
        <v>287</v>
      </c>
      <c r="O979" s="6" t="s">
        <v>285</v>
      </c>
      <c r="P979" s="6" t="s">
        <v>289</v>
      </c>
      <c r="Q979" s="6"/>
      <c r="R979" s="6"/>
    </row>
    <row r="980" spans="1:18" x14ac:dyDescent="0.25">
      <c r="A980" s="6" t="s">
        <v>3</v>
      </c>
      <c r="B980" s="6" t="s">
        <v>15</v>
      </c>
      <c r="C980" s="6" t="s">
        <v>794</v>
      </c>
      <c r="D980" s="6" t="s">
        <v>795</v>
      </c>
      <c r="E980" s="6" t="s">
        <v>97</v>
      </c>
      <c r="F980" s="6" t="s">
        <v>125</v>
      </c>
      <c r="G980" s="6">
        <v>78</v>
      </c>
      <c r="H980" s="6">
        <v>390</v>
      </c>
      <c r="I980" s="6">
        <v>77</v>
      </c>
      <c r="J980" s="6">
        <v>384</v>
      </c>
      <c r="K980" s="6">
        <v>77</v>
      </c>
      <c r="L980" s="6">
        <v>384</v>
      </c>
      <c r="M980" s="6" t="s">
        <v>21</v>
      </c>
      <c r="N980" s="6" t="s">
        <v>284</v>
      </c>
      <c r="O980" s="6" t="s">
        <v>285</v>
      </c>
      <c r="P980" s="6" t="s">
        <v>286</v>
      </c>
      <c r="Q980" s="6"/>
      <c r="R980" s="6"/>
    </row>
    <row r="981" spans="1:18" x14ac:dyDescent="0.25">
      <c r="A981" s="6" t="s">
        <v>3</v>
      </c>
      <c r="B981" s="6" t="s">
        <v>15</v>
      </c>
      <c r="C981" s="6" t="s">
        <v>794</v>
      </c>
      <c r="D981" s="6" t="s">
        <v>795</v>
      </c>
      <c r="E981" s="6" t="s">
        <v>97</v>
      </c>
      <c r="F981" s="6" t="s">
        <v>125</v>
      </c>
      <c r="G981" s="6">
        <v>78</v>
      </c>
      <c r="H981" s="6">
        <v>390</v>
      </c>
      <c r="I981" s="6">
        <v>77</v>
      </c>
      <c r="J981" s="6">
        <v>384</v>
      </c>
      <c r="K981" s="6">
        <v>77</v>
      </c>
      <c r="L981" s="6">
        <v>384</v>
      </c>
      <c r="M981" s="6" t="s">
        <v>22</v>
      </c>
      <c r="N981" s="6" t="s">
        <v>284</v>
      </c>
      <c r="O981" s="6" t="s">
        <v>285</v>
      </c>
      <c r="P981" s="6" t="s">
        <v>286</v>
      </c>
      <c r="Q981" s="6"/>
      <c r="R981" s="6"/>
    </row>
    <row r="982" spans="1:18" x14ac:dyDescent="0.25">
      <c r="A982" s="6" t="s">
        <v>3</v>
      </c>
      <c r="B982" s="6" t="s">
        <v>15</v>
      </c>
      <c r="C982" s="6" t="s">
        <v>794</v>
      </c>
      <c r="D982" s="6" t="s">
        <v>795</v>
      </c>
      <c r="E982" s="6" t="s">
        <v>97</v>
      </c>
      <c r="F982" s="6" t="s">
        <v>125</v>
      </c>
      <c r="G982" s="6">
        <v>78</v>
      </c>
      <c r="H982" s="6">
        <v>390</v>
      </c>
      <c r="I982" s="6">
        <v>77</v>
      </c>
      <c r="J982" s="6">
        <v>384</v>
      </c>
      <c r="K982" s="6">
        <v>77</v>
      </c>
      <c r="L982" s="6">
        <v>384</v>
      </c>
      <c r="M982" s="6" t="s">
        <v>21</v>
      </c>
      <c r="N982" s="6" t="s">
        <v>287</v>
      </c>
      <c r="O982" s="6" t="s">
        <v>288</v>
      </c>
      <c r="P982" s="6" t="s">
        <v>289</v>
      </c>
      <c r="Q982" s="6"/>
      <c r="R982" s="6"/>
    </row>
    <row r="983" spans="1:18" x14ac:dyDescent="0.25">
      <c r="A983" s="6" t="s">
        <v>3</v>
      </c>
      <c r="B983" s="6" t="s">
        <v>15</v>
      </c>
      <c r="C983" s="6" t="s">
        <v>794</v>
      </c>
      <c r="D983" s="6" t="s">
        <v>795</v>
      </c>
      <c r="E983" s="6" t="s">
        <v>97</v>
      </c>
      <c r="F983" s="6" t="s">
        <v>125</v>
      </c>
      <c r="G983" s="6">
        <v>78</v>
      </c>
      <c r="H983" s="6">
        <v>390</v>
      </c>
      <c r="I983" s="6">
        <v>77</v>
      </c>
      <c r="J983" s="6">
        <v>384</v>
      </c>
      <c r="K983" s="6">
        <v>77</v>
      </c>
      <c r="L983" s="6">
        <v>384</v>
      </c>
      <c r="M983" s="6" t="s">
        <v>22</v>
      </c>
      <c r="N983" s="6" t="s">
        <v>287</v>
      </c>
      <c r="O983" s="6" t="s">
        <v>288</v>
      </c>
      <c r="P983" s="6" t="s">
        <v>289</v>
      </c>
      <c r="Q983" s="6"/>
      <c r="R983" s="6"/>
    </row>
    <row r="984" spans="1:18" x14ac:dyDescent="0.25">
      <c r="A984" s="6" t="s">
        <v>3</v>
      </c>
      <c r="B984" s="6" t="s">
        <v>15</v>
      </c>
      <c r="C984" s="6" t="s">
        <v>794</v>
      </c>
      <c r="D984" s="6" t="s">
        <v>795</v>
      </c>
      <c r="E984" s="6" t="s">
        <v>97</v>
      </c>
      <c r="F984" s="6" t="s">
        <v>125</v>
      </c>
      <c r="G984" s="6">
        <v>78</v>
      </c>
      <c r="H984" s="6">
        <v>390</v>
      </c>
      <c r="I984" s="6">
        <v>77</v>
      </c>
      <c r="J984" s="6">
        <v>384</v>
      </c>
      <c r="K984" s="6">
        <v>77</v>
      </c>
      <c r="L984" s="6">
        <v>384</v>
      </c>
      <c r="M984" s="6" t="s">
        <v>21</v>
      </c>
      <c r="N984" s="6" t="s">
        <v>284</v>
      </c>
      <c r="O984" s="6" t="s">
        <v>288</v>
      </c>
      <c r="P984" s="6" t="s">
        <v>290</v>
      </c>
      <c r="Q984" s="6"/>
      <c r="R984" s="6"/>
    </row>
    <row r="985" spans="1:18" x14ac:dyDescent="0.25">
      <c r="A985" s="6" t="s">
        <v>3</v>
      </c>
      <c r="B985" s="6" t="s">
        <v>15</v>
      </c>
      <c r="C985" s="6" t="s">
        <v>794</v>
      </c>
      <c r="D985" s="6" t="s">
        <v>795</v>
      </c>
      <c r="E985" s="6" t="s">
        <v>97</v>
      </c>
      <c r="F985" s="6" t="s">
        <v>125</v>
      </c>
      <c r="G985" s="6">
        <v>78</v>
      </c>
      <c r="H985" s="6">
        <v>390</v>
      </c>
      <c r="I985" s="6">
        <v>77</v>
      </c>
      <c r="J985" s="6">
        <v>384</v>
      </c>
      <c r="K985" s="6">
        <v>77</v>
      </c>
      <c r="L985" s="6">
        <v>384</v>
      </c>
      <c r="M985" s="6" t="s">
        <v>22</v>
      </c>
      <c r="N985" s="6" t="s">
        <v>284</v>
      </c>
      <c r="O985" s="6" t="s">
        <v>288</v>
      </c>
      <c r="P985" s="6" t="s">
        <v>290</v>
      </c>
      <c r="Q985" s="6"/>
      <c r="R985" s="6"/>
    </row>
    <row r="986" spans="1:18" x14ac:dyDescent="0.25">
      <c r="A986" s="6" t="s">
        <v>3</v>
      </c>
      <c r="B986" s="6" t="s">
        <v>15</v>
      </c>
      <c r="C986" s="6" t="s">
        <v>806</v>
      </c>
      <c r="D986" s="6" t="s">
        <v>807</v>
      </c>
      <c r="E986" s="6" t="s">
        <v>97</v>
      </c>
      <c r="F986" s="6" t="s">
        <v>125</v>
      </c>
      <c r="G986" s="6">
        <v>178</v>
      </c>
      <c r="H986" s="6">
        <v>827</v>
      </c>
      <c r="I986" s="6">
        <v>194</v>
      </c>
      <c r="J986" s="6">
        <v>890</v>
      </c>
      <c r="K986" s="6">
        <v>194</v>
      </c>
      <c r="L986" s="6">
        <v>890</v>
      </c>
      <c r="M986" s="6" t="s">
        <v>21</v>
      </c>
      <c r="N986" s="6" t="s">
        <v>287</v>
      </c>
      <c r="O986" s="6" t="s">
        <v>285</v>
      </c>
      <c r="P986" s="6" t="s">
        <v>290</v>
      </c>
      <c r="Q986" s="6"/>
      <c r="R986" s="6"/>
    </row>
    <row r="987" spans="1:18" x14ac:dyDescent="0.25">
      <c r="A987" s="6" t="s">
        <v>3</v>
      </c>
      <c r="B987" s="6" t="s">
        <v>15</v>
      </c>
      <c r="C987" s="6" t="s">
        <v>806</v>
      </c>
      <c r="D987" s="6" t="s">
        <v>807</v>
      </c>
      <c r="E987" s="6" t="s">
        <v>97</v>
      </c>
      <c r="F987" s="6" t="s">
        <v>125</v>
      </c>
      <c r="G987" s="6">
        <v>178</v>
      </c>
      <c r="H987" s="6">
        <v>827</v>
      </c>
      <c r="I987" s="6">
        <v>194</v>
      </c>
      <c r="J987" s="6">
        <v>890</v>
      </c>
      <c r="K987" s="6">
        <v>194</v>
      </c>
      <c r="L987" s="6">
        <v>890</v>
      </c>
      <c r="M987" s="6" t="s">
        <v>22</v>
      </c>
      <c r="N987" s="6" t="s">
        <v>287</v>
      </c>
      <c r="O987" s="6" t="s">
        <v>285</v>
      </c>
      <c r="P987" s="6" t="s">
        <v>289</v>
      </c>
      <c r="Q987" s="6"/>
      <c r="R987" s="6"/>
    </row>
    <row r="988" spans="1:18" x14ac:dyDescent="0.25">
      <c r="A988" s="6" t="s">
        <v>3</v>
      </c>
      <c r="B988" s="6" t="s">
        <v>15</v>
      </c>
      <c r="C988" s="6" t="s">
        <v>806</v>
      </c>
      <c r="D988" s="6" t="s">
        <v>807</v>
      </c>
      <c r="E988" s="6" t="s">
        <v>97</v>
      </c>
      <c r="F988" s="6" t="s">
        <v>125</v>
      </c>
      <c r="G988" s="6">
        <v>178</v>
      </c>
      <c r="H988" s="6">
        <v>827</v>
      </c>
      <c r="I988" s="6">
        <v>194</v>
      </c>
      <c r="J988" s="6">
        <v>890</v>
      </c>
      <c r="K988" s="6">
        <v>194</v>
      </c>
      <c r="L988" s="6">
        <v>890</v>
      </c>
      <c r="M988" s="6" t="s">
        <v>21</v>
      </c>
      <c r="N988" s="6" t="s">
        <v>284</v>
      </c>
      <c r="O988" s="6" t="s">
        <v>285</v>
      </c>
      <c r="P988" s="6" t="s">
        <v>286</v>
      </c>
      <c r="Q988" s="6"/>
      <c r="R988" s="6"/>
    </row>
    <row r="989" spans="1:18" x14ac:dyDescent="0.25">
      <c r="A989" s="6" t="s">
        <v>3</v>
      </c>
      <c r="B989" s="6" t="s">
        <v>15</v>
      </c>
      <c r="C989" s="6" t="s">
        <v>806</v>
      </c>
      <c r="D989" s="6" t="s">
        <v>807</v>
      </c>
      <c r="E989" s="6" t="s">
        <v>97</v>
      </c>
      <c r="F989" s="6" t="s">
        <v>125</v>
      </c>
      <c r="G989" s="6">
        <v>178</v>
      </c>
      <c r="H989" s="6">
        <v>827</v>
      </c>
      <c r="I989" s="6">
        <v>194</v>
      </c>
      <c r="J989" s="6">
        <v>890</v>
      </c>
      <c r="K989" s="6">
        <v>194</v>
      </c>
      <c r="L989" s="6">
        <v>890</v>
      </c>
      <c r="M989" s="6" t="s">
        <v>22</v>
      </c>
      <c r="N989" s="6" t="s">
        <v>284</v>
      </c>
      <c r="O989" s="6" t="s">
        <v>285</v>
      </c>
      <c r="P989" s="6" t="s">
        <v>290</v>
      </c>
      <c r="Q989" s="6"/>
      <c r="R989" s="6"/>
    </row>
    <row r="990" spans="1:18" x14ac:dyDescent="0.25">
      <c r="A990" s="6" t="s">
        <v>3</v>
      </c>
      <c r="B990" s="6" t="s">
        <v>15</v>
      </c>
      <c r="C990" s="6" t="s">
        <v>806</v>
      </c>
      <c r="D990" s="6" t="s">
        <v>807</v>
      </c>
      <c r="E990" s="6" t="s">
        <v>97</v>
      </c>
      <c r="F990" s="6" t="s">
        <v>125</v>
      </c>
      <c r="G990" s="6">
        <v>178</v>
      </c>
      <c r="H990" s="6">
        <v>827</v>
      </c>
      <c r="I990" s="6">
        <v>194</v>
      </c>
      <c r="J990" s="6">
        <v>890</v>
      </c>
      <c r="K990" s="6">
        <v>194</v>
      </c>
      <c r="L990" s="6">
        <v>890</v>
      </c>
      <c r="M990" s="6" t="s">
        <v>21</v>
      </c>
      <c r="N990" s="6" t="s">
        <v>287</v>
      </c>
      <c r="O990" s="6" t="s">
        <v>288</v>
      </c>
      <c r="P990" s="6" t="s">
        <v>289</v>
      </c>
      <c r="Q990" s="6"/>
      <c r="R990" s="6"/>
    </row>
    <row r="991" spans="1:18" x14ac:dyDescent="0.25">
      <c r="A991" s="6" t="s">
        <v>3</v>
      </c>
      <c r="B991" s="6" t="s">
        <v>15</v>
      </c>
      <c r="C991" s="6" t="s">
        <v>806</v>
      </c>
      <c r="D991" s="6" t="s">
        <v>807</v>
      </c>
      <c r="E991" s="6" t="s">
        <v>97</v>
      </c>
      <c r="F991" s="6" t="s">
        <v>125</v>
      </c>
      <c r="G991" s="6">
        <v>178</v>
      </c>
      <c r="H991" s="6">
        <v>827</v>
      </c>
      <c r="I991" s="6">
        <v>194</v>
      </c>
      <c r="J991" s="6">
        <v>890</v>
      </c>
      <c r="K991" s="6">
        <v>194</v>
      </c>
      <c r="L991" s="6">
        <v>890</v>
      </c>
      <c r="M991" s="6" t="s">
        <v>22</v>
      </c>
      <c r="N991" s="6" t="s">
        <v>287</v>
      </c>
      <c r="O991" s="6" t="s">
        <v>288</v>
      </c>
      <c r="P991" s="6" t="s">
        <v>289</v>
      </c>
      <c r="Q991" s="6"/>
      <c r="R991" s="6"/>
    </row>
    <row r="992" spans="1:18" x14ac:dyDescent="0.25">
      <c r="A992" s="6" t="s">
        <v>3</v>
      </c>
      <c r="B992" s="6" t="s">
        <v>15</v>
      </c>
      <c r="C992" s="6" t="s">
        <v>806</v>
      </c>
      <c r="D992" s="6" t="s">
        <v>807</v>
      </c>
      <c r="E992" s="6" t="s">
        <v>97</v>
      </c>
      <c r="F992" s="6" t="s">
        <v>125</v>
      </c>
      <c r="G992" s="6">
        <v>178</v>
      </c>
      <c r="H992" s="6">
        <v>827</v>
      </c>
      <c r="I992" s="6">
        <v>194</v>
      </c>
      <c r="J992" s="6">
        <v>890</v>
      </c>
      <c r="K992" s="6">
        <v>194</v>
      </c>
      <c r="L992" s="6">
        <v>890</v>
      </c>
      <c r="M992" s="6" t="s">
        <v>21</v>
      </c>
      <c r="N992" s="6" t="s">
        <v>284</v>
      </c>
      <c r="O992" s="6" t="s">
        <v>288</v>
      </c>
      <c r="P992" s="6" t="s">
        <v>292</v>
      </c>
      <c r="Q992" s="6"/>
      <c r="R992" s="6"/>
    </row>
    <row r="993" spans="1:18" x14ac:dyDescent="0.25">
      <c r="A993" s="6" t="s">
        <v>3</v>
      </c>
      <c r="B993" s="6" t="s">
        <v>15</v>
      </c>
      <c r="C993" s="6" t="s">
        <v>806</v>
      </c>
      <c r="D993" s="6" t="s">
        <v>807</v>
      </c>
      <c r="E993" s="6" t="s">
        <v>97</v>
      </c>
      <c r="F993" s="6" t="s">
        <v>125</v>
      </c>
      <c r="G993" s="6">
        <v>178</v>
      </c>
      <c r="H993" s="6">
        <v>827</v>
      </c>
      <c r="I993" s="6">
        <v>194</v>
      </c>
      <c r="J993" s="6">
        <v>890</v>
      </c>
      <c r="K993" s="6">
        <v>194</v>
      </c>
      <c r="L993" s="6">
        <v>890</v>
      </c>
      <c r="M993" s="6" t="s">
        <v>22</v>
      </c>
      <c r="N993" s="6" t="s">
        <v>284</v>
      </c>
      <c r="O993" s="6" t="s">
        <v>288</v>
      </c>
      <c r="P993" s="6" t="s">
        <v>286</v>
      </c>
      <c r="Q993" s="6"/>
      <c r="R993" s="6"/>
    </row>
    <row r="994" spans="1:18" x14ac:dyDescent="0.25">
      <c r="A994" s="6" t="s">
        <v>3</v>
      </c>
      <c r="B994" s="6" t="s">
        <v>17</v>
      </c>
      <c r="C994" s="6" t="s">
        <v>771</v>
      </c>
      <c r="D994" s="6" t="s">
        <v>772</v>
      </c>
      <c r="E994" s="6" t="s">
        <v>209</v>
      </c>
      <c r="F994" s="6" t="s">
        <v>125</v>
      </c>
      <c r="G994" s="6">
        <v>9</v>
      </c>
      <c r="H994" s="6">
        <v>40</v>
      </c>
      <c r="I994" s="6">
        <v>9</v>
      </c>
      <c r="J994" s="6">
        <v>43</v>
      </c>
      <c r="K994" s="6">
        <v>9</v>
      </c>
      <c r="L994" s="6">
        <v>43</v>
      </c>
      <c r="M994" s="6" t="s">
        <v>21</v>
      </c>
      <c r="N994" s="6" t="s">
        <v>287</v>
      </c>
      <c r="O994" s="6" t="s">
        <v>285</v>
      </c>
      <c r="P994" s="6" t="s">
        <v>289</v>
      </c>
      <c r="Q994" s="6"/>
      <c r="R994" s="6"/>
    </row>
    <row r="995" spans="1:18" x14ac:dyDescent="0.25">
      <c r="A995" s="6" t="s">
        <v>3</v>
      </c>
      <c r="B995" s="6" t="s">
        <v>17</v>
      </c>
      <c r="C995" s="6" t="s">
        <v>771</v>
      </c>
      <c r="D995" s="6" t="s">
        <v>772</v>
      </c>
      <c r="E995" s="6" t="s">
        <v>209</v>
      </c>
      <c r="F995" s="6" t="s">
        <v>125</v>
      </c>
      <c r="G995" s="6">
        <v>9</v>
      </c>
      <c r="H995" s="6">
        <v>40</v>
      </c>
      <c r="I995" s="6">
        <v>9</v>
      </c>
      <c r="J995" s="6">
        <v>43</v>
      </c>
      <c r="K995" s="6">
        <v>9</v>
      </c>
      <c r="L995" s="6">
        <v>43</v>
      </c>
      <c r="M995" s="6" t="s">
        <v>22</v>
      </c>
      <c r="N995" s="6" t="s">
        <v>287</v>
      </c>
      <c r="O995" s="6" t="s">
        <v>285</v>
      </c>
      <c r="P995" s="6" t="s">
        <v>289</v>
      </c>
      <c r="Q995" s="6"/>
      <c r="R995" s="6"/>
    </row>
    <row r="996" spans="1:18" x14ac:dyDescent="0.25">
      <c r="A996" s="6" t="s">
        <v>3</v>
      </c>
      <c r="B996" s="6" t="s">
        <v>17</v>
      </c>
      <c r="C996" s="6" t="s">
        <v>771</v>
      </c>
      <c r="D996" s="6" t="s">
        <v>772</v>
      </c>
      <c r="E996" s="6" t="s">
        <v>209</v>
      </c>
      <c r="F996" s="6" t="s">
        <v>125</v>
      </c>
      <c r="G996" s="6">
        <v>9</v>
      </c>
      <c r="H996" s="6">
        <v>40</v>
      </c>
      <c r="I996" s="6">
        <v>9</v>
      </c>
      <c r="J996" s="6">
        <v>43</v>
      </c>
      <c r="K996" s="6">
        <v>9</v>
      </c>
      <c r="L996" s="6">
        <v>43</v>
      </c>
      <c r="M996" s="6" t="s">
        <v>21</v>
      </c>
      <c r="N996" s="6" t="s">
        <v>284</v>
      </c>
      <c r="O996" s="6" t="s">
        <v>285</v>
      </c>
      <c r="P996" s="6" t="s">
        <v>290</v>
      </c>
      <c r="Q996" s="6"/>
      <c r="R996" s="6"/>
    </row>
    <row r="997" spans="1:18" x14ac:dyDescent="0.25">
      <c r="A997" s="6" t="s">
        <v>3</v>
      </c>
      <c r="B997" s="6" t="s">
        <v>17</v>
      </c>
      <c r="C997" s="6" t="s">
        <v>771</v>
      </c>
      <c r="D997" s="6" t="s">
        <v>772</v>
      </c>
      <c r="E997" s="6" t="s">
        <v>209</v>
      </c>
      <c r="F997" s="6" t="s">
        <v>125</v>
      </c>
      <c r="G997" s="6">
        <v>9</v>
      </c>
      <c r="H997" s="6">
        <v>40</v>
      </c>
      <c r="I997" s="6">
        <v>9</v>
      </c>
      <c r="J997" s="6">
        <v>43</v>
      </c>
      <c r="K997" s="6">
        <v>9</v>
      </c>
      <c r="L997" s="6">
        <v>43</v>
      </c>
      <c r="M997" s="6" t="s">
        <v>22</v>
      </c>
      <c r="N997" s="6" t="s">
        <v>284</v>
      </c>
      <c r="O997" s="6" t="s">
        <v>285</v>
      </c>
      <c r="P997" s="6" t="s">
        <v>286</v>
      </c>
      <c r="Q997" s="6"/>
      <c r="R997" s="6"/>
    </row>
    <row r="998" spans="1:18" x14ac:dyDescent="0.25">
      <c r="A998" s="6" t="s">
        <v>3</v>
      </c>
      <c r="B998" s="6" t="s">
        <v>17</v>
      </c>
      <c r="C998" s="6" t="s">
        <v>771</v>
      </c>
      <c r="D998" s="6" t="s">
        <v>772</v>
      </c>
      <c r="E998" s="6" t="s">
        <v>209</v>
      </c>
      <c r="F998" s="6" t="s">
        <v>125</v>
      </c>
      <c r="G998" s="6">
        <v>9</v>
      </c>
      <c r="H998" s="6">
        <v>40</v>
      </c>
      <c r="I998" s="6">
        <v>9</v>
      </c>
      <c r="J998" s="6">
        <v>43</v>
      </c>
      <c r="K998" s="6">
        <v>9</v>
      </c>
      <c r="L998" s="6">
        <v>43</v>
      </c>
      <c r="M998" s="6" t="s">
        <v>21</v>
      </c>
      <c r="N998" s="6" t="s">
        <v>287</v>
      </c>
      <c r="O998" s="6" t="s">
        <v>288</v>
      </c>
      <c r="P998" s="6" t="s">
        <v>289</v>
      </c>
      <c r="Q998" s="6"/>
      <c r="R998" s="6"/>
    </row>
    <row r="999" spans="1:18" x14ac:dyDescent="0.25">
      <c r="A999" s="6" t="s">
        <v>3</v>
      </c>
      <c r="B999" s="6" t="s">
        <v>17</v>
      </c>
      <c r="C999" s="6" t="s">
        <v>771</v>
      </c>
      <c r="D999" s="6" t="s">
        <v>772</v>
      </c>
      <c r="E999" s="6" t="s">
        <v>209</v>
      </c>
      <c r="F999" s="6" t="s">
        <v>125</v>
      </c>
      <c r="G999" s="6">
        <v>9</v>
      </c>
      <c r="H999" s="6">
        <v>40</v>
      </c>
      <c r="I999" s="6">
        <v>9</v>
      </c>
      <c r="J999" s="6">
        <v>43</v>
      </c>
      <c r="K999" s="6">
        <v>9</v>
      </c>
      <c r="L999" s="6">
        <v>43</v>
      </c>
      <c r="M999" s="6" t="s">
        <v>22</v>
      </c>
      <c r="N999" s="6" t="s">
        <v>287</v>
      </c>
      <c r="O999" s="6" t="s">
        <v>288</v>
      </c>
      <c r="P999" s="6" t="s">
        <v>289</v>
      </c>
      <c r="Q999" s="6"/>
      <c r="R999" s="6"/>
    </row>
    <row r="1000" spans="1:18" x14ac:dyDescent="0.25">
      <c r="A1000" s="6" t="s">
        <v>3</v>
      </c>
      <c r="B1000" s="6" t="s">
        <v>17</v>
      </c>
      <c r="C1000" s="6" t="s">
        <v>771</v>
      </c>
      <c r="D1000" s="6" t="s">
        <v>772</v>
      </c>
      <c r="E1000" s="6" t="s">
        <v>209</v>
      </c>
      <c r="F1000" s="6" t="s">
        <v>125</v>
      </c>
      <c r="G1000" s="6">
        <v>9</v>
      </c>
      <c r="H1000" s="6">
        <v>40</v>
      </c>
      <c r="I1000" s="6">
        <v>9</v>
      </c>
      <c r="J1000" s="6">
        <v>43</v>
      </c>
      <c r="K1000" s="6">
        <v>9</v>
      </c>
      <c r="L1000" s="6">
        <v>43</v>
      </c>
      <c r="M1000" s="6" t="s">
        <v>21</v>
      </c>
      <c r="N1000" s="6" t="s">
        <v>284</v>
      </c>
      <c r="O1000" s="6" t="s">
        <v>288</v>
      </c>
      <c r="P1000" s="6" t="s">
        <v>286</v>
      </c>
      <c r="Q1000" s="6"/>
      <c r="R1000" s="6"/>
    </row>
    <row r="1001" spans="1:18" x14ac:dyDescent="0.25">
      <c r="A1001" s="6" t="s">
        <v>3</v>
      </c>
      <c r="B1001" s="6" t="s">
        <v>17</v>
      </c>
      <c r="C1001" s="6" t="s">
        <v>771</v>
      </c>
      <c r="D1001" s="6" t="s">
        <v>772</v>
      </c>
      <c r="E1001" s="6" t="s">
        <v>209</v>
      </c>
      <c r="F1001" s="6" t="s">
        <v>125</v>
      </c>
      <c r="G1001" s="6">
        <v>9</v>
      </c>
      <c r="H1001" s="6">
        <v>40</v>
      </c>
      <c r="I1001" s="6">
        <v>9</v>
      </c>
      <c r="J1001" s="6">
        <v>43</v>
      </c>
      <c r="K1001" s="6">
        <v>9</v>
      </c>
      <c r="L1001" s="6">
        <v>43</v>
      </c>
      <c r="M1001" s="6" t="s">
        <v>22</v>
      </c>
      <c r="N1001" s="6" t="s">
        <v>284</v>
      </c>
      <c r="O1001" s="6" t="s">
        <v>288</v>
      </c>
      <c r="P1001" s="6" t="s">
        <v>290</v>
      </c>
      <c r="Q1001" s="6"/>
      <c r="R1001" s="6"/>
    </row>
    <row r="1002" spans="1:18" x14ac:dyDescent="0.25">
      <c r="A1002" s="6" t="s">
        <v>3</v>
      </c>
      <c r="B1002" s="6" t="s">
        <v>16</v>
      </c>
      <c r="C1002" s="6" t="s">
        <v>230</v>
      </c>
      <c r="D1002" s="6" t="s">
        <v>231</v>
      </c>
      <c r="E1002" s="6" t="s">
        <v>97</v>
      </c>
      <c r="F1002" s="6" t="s">
        <v>98</v>
      </c>
      <c r="G1002" s="6">
        <v>31</v>
      </c>
      <c r="H1002" s="6">
        <v>191</v>
      </c>
      <c r="I1002" s="6">
        <v>31</v>
      </c>
      <c r="J1002" s="6">
        <v>183</v>
      </c>
      <c r="K1002" s="6">
        <v>31</v>
      </c>
      <c r="L1002" s="6">
        <v>183</v>
      </c>
      <c r="M1002" s="6" t="s">
        <v>21</v>
      </c>
      <c r="N1002" s="6" t="s">
        <v>287</v>
      </c>
      <c r="O1002" s="6" t="s">
        <v>285</v>
      </c>
      <c r="P1002" s="6" t="s">
        <v>295</v>
      </c>
      <c r="Q1002" s="6"/>
      <c r="R1002" s="6"/>
    </row>
    <row r="1003" spans="1:18" x14ac:dyDescent="0.25">
      <c r="A1003" s="6" t="s">
        <v>3</v>
      </c>
      <c r="B1003" s="6" t="s">
        <v>16</v>
      </c>
      <c r="C1003" s="6" t="s">
        <v>230</v>
      </c>
      <c r="D1003" s="6" t="s">
        <v>231</v>
      </c>
      <c r="E1003" s="6" t="s">
        <v>97</v>
      </c>
      <c r="F1003" s="6" t="s">
        <v>98</v>
      </c>
      <c r="G1003" s="6">
        <v>31</v>
      </c>
      <c r="H1003" s="6">
        <v>191</v>
      </c>
      <c r="I1003" s="6">
        <v>31</v>
      </c>
      <c r="J1003" s="6">
        <v>183</v>
      </c>
      <c r="K1003" s="6">
        <v>31</v>
      </c>
      <c r="L1003" s="6">
        <v>183</v>
      </c>
      <c r="M1003" s="6" t="s">
        <v>22</v>
      </c>
      <c r="N1003" s="6" t="s">
        <v>287</v>
      </c>
      <c r="O1003" s="6" t="s">
        <v>285</v>
      </c>
      <c r="P1003" s="6" t="s">
        <v>286</v>
      </c>
      <c r="Q1003" s="6"/>
      <c r="R1003" s="6"/>
    </row>
    <row r="1004" spans="1:18" x14ac:dyDescent="0.25">
      <c r="A1004" s="6" t="s">
        <v>3</v>
      </c>
      <c r="B1004" s="6" t="s">
        <v>16</v>
      </c>
      <c r="C1004" s="6" t="s">
        <v>230</v>
      </c>
      <c r="D1004" s="6" t="s">
        <v>231</v>
      </c>
      <c r="E1004" s="6" t="s">
        <v>97</v>
      </c>
      <c r="F1004" s="6" t="s">
        <v>98</v>
      </c>
      <c r="G1004" s="6">
        <v>31</v>
      </c>
      <c r="H1004" s="6">
        <v>191</v>
      </c>
      <c r="I1004" s="6">
        <v>31</v>
      </c>
      <c r="J1004" s="6">
        <v>183</v>
      </c>
      <c r="K1004" s="6">
        <v>31</v>
      </c>
      <c r="L1004" s="6">
        <v>183</v>
      </c>
      <c r="M1004" s="6" t="s">
        <v>21</v>
      </c>
      <c r="N1004" s="6" t="s">
        <v>284</v>
      </c>
      <c r="O1004" s="6" t="s">
        <v>285</v>
      </c>
      <c r="P1004" s="6" t="s">
        <v>286</v>
      </c>
      <c r="Q1004" s="6"/>
      <c r="R1004" s="6"/>
    </row>
    <row r="1005" spans="1:18" x14ac:dyDescent="0.25">
      <c r="A1005" s="6" t="s">
        <v>3</v>
      </c>
      <c r="B1005" s="6" t="s">
        <v>16</v>
      </c>
      <c r="C1005" s="6" t="s">
        <v>230</v>
      </c>
      <c r="D1005" s="6" t="s">
        <v>231</v>
      </c>
      <c r="E1005" s="6" t="s">
        <v>97</v>
      </c>
      <c r="F1005" s="6" t="s">
        <v>98</v>
      </c>
      <c r="G1005" s="6">
        <v>31</v>
      </c>
      <c r="H1005" s="6">
        <v>191</v>
      </c>
      <c r="I1005" s="6">
        <v>31</v>
      </c>
      <c r="J1005" s="6">
        <v>183</v>
      </c>
      <c r="K1005" s="6">
        <v>31</v>
      </c>
      <c r="L1005" s="6">
        <v>183</v>
      </c>
      <c r="M1005" s="6" t="s">
        <v>22</v>
      </c>
      <c r="N1005" s="6" t="s">
        <v>284</v>
      </c>
      <c r="O1005" s="6" t="s">
        <v>285</v>
      </c>
      <c r="P1005" s="6" t="s">
        <v>289</v>
      </c>
      <c r="Q1005" s="6"/>
      <c r="R1005" s="6"/>
    </row>
    <row r="1006" spans="1:18" x14ac:dyDescent="0.25">
      <c r="A1006" s="6" t="s">
        <v>3</v>
      </c>
      <c r="B1006" s="6" t="s">
        <v>16</v>
      </c>
      <c r="C1006" s="6" t="s">
        <v>230</v>
      </c>
      <c r="D1006" s="6" t="s">
        <v>231</v>
      </c>
      <c r="E1006" s="6" t="s">
        <v>97</v>
      </c>
      <c r="F1006" s="6" t="s">
        <v>98</v>
      </c>
      <c r="G1006" s="6">
        <v>31</v>
      </c>
      <c r="H1006" s="6">
        <v>191</v>
      </c>
      <c r="I1006" s="6">
        <v>31</v>
      </c>
      <c r="J1006" s="6">
        <v>183</v>
      </c>
      <c r="K1006" s="6">
        <v>31</v>
      </c>
      <c r="L1006" s="6">
        <v>183</v>
      </c>
      <c r="M1006" s="6" t="s">
        <v>21</v>
      </c>
      <c r="N1006" s="6" t="s">
        <v>287</v>
      </c>
      <c r="O1006" s="6" t="s">
        <v>288</v>
      </c>
      <c r="P1006" s="6" t="s">
        <v>289</v>
      </c>
      <c r="Q1006" s="6"/>
      <c r="R1006" s="6"/>
    </row>
    <row r="1007" spans="1:18" x14ac:dyDescent="0.25">
      <c r="A1007" s="6" t="s">
        <v>3</v>
      </c>
      <c r="B1007" s="6" t="s">
        <v>16</v>
      </c>
      <c r="C1007" s="6" t="s">
        <v>230</v>
      </c>
      <c r="D1007" s="6" t="s">
        <v>231</v>
      </c>
      <c r="E1007" s="6" t="s">
        <v>97</v>
      </c>
      <c r="F1007" s="6" t="s">
        <v>98</v>
      </c>
      <c r="G1007" s="6">
        <v>31</v>
      </c>
      <c r="H1007" s="6">
        <v>191</v>
      </c>
      <c r="I1007" s="6">
        <v>31</v>
      </c>
      <c r="J1007" s="6">
        <v>183</v>
      </c>
      <c r="K1007" s="6">
        <v>31</v>
      </c>
      <c r="L1007" s="6">
        <v>183</v>
      </c>
      <c r="M1007" s="6" t="s">
        <v>22</v>
      </c>
      <c r="N1007" s="6" t="s">
        <v>287</v>
      </c>
      <c r="O1007" s="6" t="s">
        <v>288</v>
      </c>
      <c r="P1007" s="6" t="s">
        <v>295</v>
      </c>
      <c r="Q1007" s="6"/>
      <c r="R1007" s="6"/>
    </row>
    <row r="1008" spans="1:18" x14ac:dyDescent="0.25">
      <c r="A1008" s="6" t="s">
        <v>3</v>
      </c>
      <c r="B1008" s="6" t="s">
        <v>16</v>
      </c>
      <c r="C1008" s="6" t="s">
        <v>230</v>
      </c>
      <c r="D1008" s="6" t="s">
        <v>231</v>
      </c>
      <c r="E1008" s="6" t="s">
        <v>97</v>
      </c>
      <c r="F1008" s="6" t="s">
        <v>98</v>
      </c>
      <c r="G1008" s="6">
        <v>31</v>
      </c>
      <c r="H1008" s="6">
        <v>191</v>
      </c>
      <c r="I1008" s="6">
        <v>31</v>
      </c>
      <c r="J1008" s="6">
        <v>183</v>
      </c>
      <c r="K1008" s="6">
        <v>31</v>
      </c>
      <c r="L1008" s="6">
        <v>183</v>
      </c>
      <c r="M1008" s="6" t="s">
        <v>21</v>
      </c>
      <c r="N1008" s="6" t="s">
        <v>284</v>
      </c>
      <c r="O1008" s="6" t="s">
        <v>288</v>
      </c>
      <c r="P1008" s="6" t="s">
        <v>286</v>
      </c>
      <c r="Q1008" s="6"/>
      <c r="R1008" s="6"/>
    </row>
    <row r="1009" spans="1:18" x14ac:dyDescent="0.25">
      <c r="A1009" s="6" t="s">
        <v>3</v>
      </c>
      <c r="B1009" s="6" t="s">
        <v>16</v>
      </c>
      <c r="C1009" s="6" t="s">
        <v>230</v>
      </c>
      <c r="D1009" s="6" t="s">
        <v>231</v>
      </c>
      <c r="E1009" s="6" t="s">
        <v>97</v>
      </c>
      <c r="F1009" s="6" t="s">
        <v>98</v>
      </c>
      <c r="G1009" s="6">
        <v>31</v>
      </c>
      <c r="H1009" s="6">
        <v>191</v>
      </c>
      <c r="I1009" s="6">
        <v>31</v>
      </c>
      <c r="J1009" s="6">
        <v>183</v>
      </c>
      <c r="K1009" s="6">
        <v>31</v>
      </c>
      <c r="L1009" s="6">
        <v>183</v>
      </c>
      <c r="M1009" s="6" t="s">
        <v>22</v>
      </c>
      <c r="N1009" s="6" t="s">
        <v>284</v>
      </c>
      <c r="O1009" s="6" t="s">
        <v>288</v>
      </c>
      <c r="P1009" s="6" t="s">
        <v>286</v>
      </c>
      <c r="Q1009" s="6"/>
      <c r="R1009" s="6"/>
    </row>
    <row r="1010" spans="1:18" x14ac:dyDescent="0.25">
      <c r="A1010" s="6" t="s">
        <v>3</v>
      </c>
      <c r="B1010" s="6" t="s">
        <v>17</v>
      </c>
      <c r="C1010" s="6" t="s">
        <v>767</v>
      </c>
      <c r="D1010" s="6" t="s">
        <v>768</v>
      </c>
      <c r="E1010" s="6" t="s">
        <v>97</v>
      </c>
      <c r="F1010" s="6" t="s">
        <v>98</v>
      </c>
      <c r="G1010" s="6">
        <v>61</v>
      </c>
      <c r="H1010" s="6">
        <v>264</v>
      </c>
      <c r="I1010" s="6">
        <v>55</v>
      </c>
      <c r="J1010" s="6">
        <v>251</v>
      </c>
      <c r="K1010" s="6">
        <v>55</v>
      </c>
      <c r="L1010" s="6">
        <v>251</v>
      </c>
      <c r="M1010" s="6" t="s">
        <v>21</v>
      </c>
      <c r="N1010" s="6" t="s">
        <v>287</v>
      </c>
      <c r="O1010" s="6" t="s">
        <v>285</v>
      </c>
      <c r="P1010" s="6" t="s">
        <v>289</v>
      </c>
      <c r="Q1010" s="6"/>
      <c r="R1010" s="6"/>
    </row>
    <row r="1011" spans="1:18" x14ac:dyDescent="0.25">
      <c r="A1011" s="6" t="s">
        <v>3</v>
      </c>
      <c r="B1011" s="6" t="s">
        <v>17</v>
      </c>
      <c r="C1011" s="6" t="s">
        <v>767</v>
      </c>
      <c r="D1011" s="6" t="s">
        <v>768</v>
      </c>
      <c r="E1011" s="6" t="s">
        <v>97</v>
      </c>
      <c r="F1011" s="6" t="s">
        <v>98</v>
      </c>
      <c r="G1011" s="6">
        <v>61</v>
      </c>
      <c r="H1011" s="6">
        <v>264</v>
      </c>
      <c r="I1011" s="6">
        <v>55</v>
      </c>
      <c r="J1011" s="6">
        <v>251</v>
      </c>
      <c r="K1011" s="6">
        <v>55</v>
      </c>
      <c r="L1011" s="6">
        <v>251</v>
      </c>
      <c r="M1011" s="6" t="s">
        <v>22</v>
      </c>
      <c r="N1011" s="6" t="s">
        <v>287</v>
      </c>
      <c r="O1011" s="6" t="s">
        <v>285</v>
      </c>
      <c r="P1011" s="6" t="s">
        <v>289</v>
      </c>
      <c r="Q1011" s="6"/>
      <c r="R1011" s="6"/>
    </row>
    <row r="1012" spans="1:18" x14ac:dyDescent="0.25">
      <c r="A1012" s="6" t="s">
        <v>3</v>
      </c>
      <c r="B1012" s="6" t="s">
        <v>17</v>
      </c>
      <c r="C1012" s="6" t="s">
        <v>767</v>
      </c>
      <c r="D1012" s="6" t="s">
        <v>768</v>
      </c>
      <c r="E1012" s="6" t="s">
        <v>97</v>
      </c>
      <c r="F1012" s="6" t="s">
        <v>98</v>
      </c>
      <c r="G1012" s="6">
        <v>61</v>
      </c>
      <c r="H1012" s="6">
        <v>264</v>
      </c>
      <c r="I1012" s="6">
        <v>55</v>
      </c>
      <c r="J1012" s="6">
        <v>251</v>
      </c>
      <c r="K1012" s="6">
        <v>55</v>
      </c>
      <c r="L1012" s="6">
        <v>251</v>
      </c>
      <c r="M1012" s="6" t="s">
        <v>21</v>
      </c>
      <c r="N1012" s="6" t="s">
        <v>284</v>
      </c>
      <c r="O1012" s="6" t="s">
        <v>285</v>
      </c>
      <c r="P1012" s="6" t="s">
        <v>286</v>
      </c>
      <c r="Q1012" s="6"/>
      <c r="R1012" s="6"/>
    </row>
    <row r="1013" spans="1:18" x14ac:dyDescent="0.25">
      <c r="A1013" s="6" t="s">
        <v>3</v>
      </c>
      <c r="B1013" s="6" t="s">
        <v>17</v>
      </c>
      <c r="C1013" s="6" t="s">
        <v>767</v>
      </c>
      <c r="D1013" s="6" t="s">
        <v>768</v>
      </c>
      <c r="E1013" s="6" t="s">
        <v>97</v>
      </c>
      <c r="F1013" s="6" t="s">
        <v>98</v>
      </c>
      <c r="G1013" s="6">
        <v>61</v>
      </c>
      <c r="H1013" s="6">
        <v>264</v>
      </c>
      <c r="I1013" s="6">
        <v>55</v>
      </c>
      <c r="J1013" s="6">
        <v>251</v>
      </c>
      <c r="K1013" s="6">
        <v>55</v>
      </c>
      <c r="L1013" s="6">
        <v>251</v>
      </c>
      <c r="M1013" s="6" t="s">
        <v>22</v>
      </c>
      <c r="N1013" s="6" t="s">
        <v>284</v>
      </c>
      <c r="O1013" s="6" t="s">
        <v>285</v>
      </c>
      <c r="P1013" s="6" t="s">
        <v>286</v>
      </c>
      <c r="Q1013" s="6"/>
      <c r="R1013" s="6"/>
    </row>
    <row r="1014" spans="1:18" x14ac:dyDescent="0.25">
      <c r="A1014" s="6" t="s">
        <v>3</v>
      </c>
      <c r="B1014" s="6" t="s">
        <v>17</v>
      </c>
      <c r="C1014" s="6" t="s">
        <v>767</v>
      </c>
      <c r="D1014" s="6" t="s">
        <v>768</v>
      </c>
      <c r="E1014" s="6" t="s">
        <v>97</v>
      </c>
      <c r="F1014" s="6" t="s">
        <v>98</v>
      </c>
      <c r="G1014" s="6">
        <v>61</v>
      </c>
      <c r="H1014" s="6">
        <v>264</v>
      </c>
      <c r="I1014" s="6">
        <v>55</v>
      </c>
      <c r="J1014" s="6">
        <v>251</v>
      </c>
      <c r="K1014" s="6">
        <v>55</v>
      </c>
      <c r="L1014" s="6">
        <v>251</v>
      </c>
      <c r="M1014" s="6" t="s">
        <v>21</v>
      </c>
      <c r="N1014" s="6" t="s">
        <v>287</v>
      </c>
      <c r="O1014" s="6" t="s">
        <v>288</v>
      </c>
      <c r="P1014" s="6" t="s">
        <v>289</v>
      </c>
      <c r="Q1014" s="6"/>
      <c r="R1014" s="6"/>
    </row>
    <row r="1015" spans="1:18" x14ac:dyDescent="0.25">
      <c r="A1015" s="6" t="s">
        <v>3</v>
      </c>
      <c r="B1015" s="6" t="s">
        <v>17</v>
      </c>
      <c r="C1015" s="6" t="s">
        <v>767</v>
      </c>
      <c r="D1015" s="6" t="s">
        <v>768</v>
      </c>
      <c r="E1015" s="6" t="s">
        <v>97</v>
      </c>
      <c r="F1015" s="6" t="s">
        <v>98</v>
      </c>
      <c r="G1015" s="6">
        <v>61</v>
      </c>
      <c r="H1015" s="6">
        <v>264</v>
      </c>
      <c r="I1015" s="6">
        <v>55</v>
      </c>
      <c r="J1015" s="6">
        <v>251</v>
      </c>
      <c r="K1015" s="6">
        <v>55</v>
      </c>
      <c r="L1015" s="6">
        <v>251</v>
      </c>
      <c r="M1015" s="6" t="s">
        <v>22</v>
      </c>
      <c r="N1015" s="6" t="s">
        <v>287</v>
      </c>
      <c r="O1015" s="6" t="s">
        <v>288</v>
      </c>
      <c r="P1015" s="6" t="s">
        <v>289</v>
      </c>
      <c r="Q1015" s="6"/>
      <c r="R1015" s="6"/>
    </row>
    <row r="1016" spans="1:18" x14ac:dyDescent="0.25">
      <c r="A1016" s="6" t="s">
        <v>3</v>
      </c>
      <c r="B1016" s="6" t="s">
        <v>17</v>
      </c>
      <c r="C1016" s="6" t="s">
        <v>767</v>
      </c>
      <c r="D1016" s="6" t="s">
        <v>768</v>
      </c>
      <c r="E1016" s="6" t="s">
        <v>97</v>
      </c>
      <c r="F1016" s="6" t="s">
        <v>98</v>
      </c>
      <c r="G1016" s="6">
        <v>61</v>
      </c>
      <c r="H1016" s="6">
        <v>264</v>
      </c>
      <c r="I1016" s="6">
        <v>55</v>
      </c>
      <c r="J1016" s="6">
        <v>251</v>
      </c>
      <c r="K1016" s="6">
        <v>55</v>
      </c>
      <c r="L1016" s="6">
        <v>251</v>
      </c>
      <c r="M1016" s="6" t="s">
        <v>21</v>
      </c>
      <c r="N1016" s="6" t="s">
        <v>284</v>
      </c>
      <c r="O1016" s="6" t="s">
        <v>288</v>
      </c>
      <c r="P1016" s="6" t="s">
        <v>290</v>
      </c>
      <c r="Q1016" s="6"/>
      <c r="R1016" s="6"/>
    </row>
    <row r="1017" spans="1:18" x14ac:dyDescent="0.25">
      <c r="A1017" s="6" t="s">
        <v>3</v>
      </c>
      <c r="B1017" s="6" t="s">
        <v>17</v>
      </c>
      <c r="C1017" s="6" t="s">
        <v>767</v>
      </c>
      <c r="D1017" s="6" t="s">
        <v>768</v>
      </c>
      <c r="E1017" s="6" t="s">
        <v>97</v>
      </c>
      <c r="F1017" s="6" t="s">
        <v>98</v>
      </c>
      <c r="G1017" s="6">
        <v>61</v>
      </c>
      <c r="H1017" s="6">
        <v>264</v>
      </c>
      <c r="I1017" s="6">
        <v>55</v>
      </c>
      <c r="J1017" s="6">
        <v>251</v>
      </c>
      <c r="K1017" s="6">
        <v>55</v>
      </c>
      <c r="L1017" s="6">
        <v>251</v>
      </c>
      <c r="M1017" s="6" t="s">
        <v>22</v>
      </c>
      <c r="N1017" s="6" t="s">
        <v>284</v>
      </c>
      <c r="O1017" s="6" t="s">
        <v>288</v>
      </c>
      <c r="P1017" s="6" t="s">
        <v>290</v>
      </c>
      <c r="Q1017" s="6"/>
      <c r="R1017" s="6"/>
    </row>
    <row r="1018" spans="1:18" x14ac:dyDescent="0.25">
      <c r="A1018" s="6" t="s">
        <v>3</v>
      </c>
      <c r="B1018" s="6" t="s">
        <v>14</v>
      </c>
      <c r="C1018" s="6" t="s">
        <v>783</v>
      </c>
      <c r="D1018" s="6" t="s">
        <v>784</v>
      </c>
      <c r="E1018" s="6" t="s">
        <v>97</v>
      </c>
      <c r="F1018" s="6" t="s">
        <v>98</v>
      </c>
      <c r="G1018" s="6">
        <v>41</v>
      </c>
      <c r="H1018" s="6">
        <v>214</v>
      </c>
      <c r="I1018" s="6">
        <v>41</v>
      </c>
      <c r="J1018" s="6">
        <v>214</v>
      </c>
      <c r="K1018" s="6">
        <v>41</v>
      </c>
      <c r="L1018" s="6">
        <v>214</v>
      </c>
      <c r="M1018" s="6" t="s">
        <v>21</v>
      </c>
      <c r="N1018" s="6" t="s">
        <v>287</v>
      </c>
      <c r="O1018" s="6" t="s">
        <v>285</v>
      </c>
      <c r="P1018" s="6" t="s">
        <v>286</v>
      </c>
      <c r="Q1018" s="6"/>
      <c r="R1018" s="6"/>
    </row>
    <row r="1019" spans="1:18" x14ac:dyDescent="0.25">
      <c r="A1019" s="6" t="s">
        <v>3</v>
      </c>
      <c r="B1019" s="6" t="s">
        <v>14</v>
      </c>
      <c r="C1019" s="6" t="s">
        <v>783</v>
      </c>
      <c r="D1019" s="6" t="s">
        <v>784</v>
      </c>
      <c r="E1019" s="6" t="s">
        <v>97</v>
      </c>
      <c r="F1019" s="6" t="s">
        <v>98</v>
      </c>
      <c r="G1019" s="6">
        <v>41</v>
      </c>
      <c r="H1019" s="6">
        <v>214</v>
      </c>
      <c r="I1019" s="6">
        <v>41</v>
      </c>
      <c r="J1019" s="6">
        <v>214</v>
      </c>
      <c r="K1019" s="6">
        <v>41</v>
      </c>
      <c r="L1019" s="6">
        <v>214</v>
      </c>
      <c r="M1019" s="6" t="s">
        <v>22</v>
      </c>
      <c r="N1019" s="6" t="s">
        <v>287</v>
      </c>
      <c r="O1019" s="6" t="s">
        <v>285</v>
      </c>
      <c r="P1019" s="6" t="s">
        <v>286</v>
      </c>
      <c r="Q1019" s="6"/>
      <c r="R1019" s="6"/>
    </row>
    <row r="1020" spans="1:18" x14ac:dyDescent="0.25">
      <c r="A1020" s="6" t="s">
        <v>3</v>
      </c>
      <c r="B1020" s="6" t="s">
        <v>14</v>
      </c>
      <c r="C1020" s="6" t="s">
        <v>783</v>
      </c>
      <c r="D1020" s="6" t="s">
        <v>784</v>
      </c>
      <c r="E1020" s="6" t="s">
        <v>97</v>
      </c>
      <c r="F1020" s="6" t="s">
        <v>98</v>
      </c>
      <c r="G1020" s="6">
        <v>41</v>
      </c>
      <c r="H1020" s="6">
        <v>214</v>
      </c>
      <c r="I1020" s="6">
        <v>41</v>
      </c>
      <c r="J1020" s="6">
        <v>214</v>
      </c>
      <c r="K1020" s="6">
        <v>41</v>
      </c>
      <c r="L1020" s="6">
        <v>214</v>
      </c>
      <c r="M1020" s="6" t="s">
        <v>21</v>
      </c>
      <c r="N1020" s="6" t="s">
        <v>287</v>
      </c>
      <c r="O1020" s="6" t="s">
        <v>288</v>
      </c>
      <c r="P1020" s="6" t="s">
        <v>289</v>
      </c>
      <c r="Q1020" s="6"/>
      <c r="R1020" s="6"/>
    </row>
    <row r="1021" spans="1:18" x14ac:dyDescent="0.25">
      <c r="A1021" s="6" t="s">
        <v>3</v>
      </c>
      <c r="B1021" s="6" t="s">
        <v>14</v>
      </c>
      <c r="C1021" s="6" t="s">
        <v>783</v>
      </c>
      <c r="D1021" s="6" t="s">
        <v>784</v>
      </c>
      <c r="E1021" s="6" t="s">
        <v>97</v>
      </c>
      <c r="F1021" s="6" t="s">
        <v>98</v>
      </c>
      <c r="G1021" s="6">
        <v>41</v>
      </c>
      <c r="H1021" s="6">
        <v>214</v>
      </c>
      <c r="I1021" s="6">
        <v>41</v>
      </c>
      <c r="J1021" s="6">
        <v>214</v>
      </c>
      <c r="K1021" s="6">
        <v>41</v>
      </c>
      <c r="L1021" s="6">
        <v>214</v>
      </c>
      <c r="M1021" s="6" t="s">
        <v>22</v>
      </c>
      <c r="N1021" s="6" t="s">
        <v>287</v>
      </c>
      <c r="O1021" s="6" t="s">
        <v>288</v>
      </c>
      <c r="P1021" s="6" t="s">
        <v>286</v>
      </c>
      <c r="Q1021" s="6"/>
      <c r="R1021" s="6"/>
    </row>
    <row r="1022" spans="1:18" x14ac:dyDescent="0.25">
      <c r="A1022" s="6" t="s">
        <v>3</v>
      </c>
      <c r="B1022" s="6" t="s">
        <v>14</v>
      </c>
      <c r="C1022" s="6" t="s">
        <v>783</v>
      </c>
      <c r="D1022" s="6" t="s">
        <v>784</v>
      </c>
      <c r="E1022" s="6" t="s">
        <v>97</v>
      </c>
      <c r="F1022" s="6" t="s">
        <v>98</v>
      </c>
      <c r="G1022" s="6">
        <v>41</v>
      </c>
      <c r="H1022" s="6">
        <v>214</v>
      </c>
      <c r="I1022" s="6">
        <v>41</v>
      </c>
      <c r="J1022" s="6">
        <v>214</v>
      </c>
      <c r="K1022" s="6">
        <v>41</v>
      </c>
      <c r="L1022" s="6">
        <v>214</v>
      </c>
      <c r="M1022" s="6" t="s">
        <v>21</v>
      </c>
      <c r="N1022" s="6" t="s">
        <v>284</v>
      </c>
      <c r="O1022" s="6" t="s">
        <v>288</v>
      </c>
      <c r="P1022" s="6" t="s">
        <v>286</v>
      </c>
      <c r="Q1022" s="6"/>
      <c r="R1022" s="6"/>
    </row>
    <row r="1023" spans="1:18" x14ac:dyDescent="0.25">
      <c r="A1023" s="6" t="s">
        <v>3</v>
      </c>
      <c r="B1023" s="6" t="s">
        <v>14</v>
      </c>
      <c r="C1023" s="6" t="s">
        <v>783</v>
      </c>
      <c r="D1023" s="6" t="s">
        <v>784</v>
      </c>
      <c r="E1023" s="6" t="s">
        <v>97</v>
      </c>
      <c r="F1023" s="6" t="s">
        <v>98</v>
      </c>
      <c r="G1023" s="6">
        <v>41</v>
      </c>
      <c r="H1023" s="6">
        <v>214</v>
      </c>
      <c r="I1023" s="6">
        <v>41</v>
      </c>
      <c r="J1023" s="6">
        <v>214</v>
      </c>
      <c r="K1023" s="6">
        <v>41</v>
      </c>
      <c r="L1023" s="6">
        <v>214</v>
      </c>
      <c r="M1023" s="6" t="s">
        <v>22</v>
      </c>
      <c r="N1023" s="6" t="s">
        <v>284</v>
      </c>
      <c r="O1023" s="6" t="s">
        <v>288</v>
      </c>
      <c r="P1023" s="6" t="s">
        <v>289</v>
      </c>
      <c r="Q1023" s="6"/>
      <c r="R1023" s="6"/>
    </row>
    <row r="1024" spans="1:18" x14ac:dyDescent="0.25">
      <c r="A1024" s="6" t="s">
        <v>3</v>
      </c>
      <c r="B1024" s="6" t="s">
        <v>14</v>
      </c>
      <c r="C1024" s="6" t="s">
        <v>785</v>
      </c>
      <c r="D1024" s="6" t="s">
        <v>786</v>
      </c>
      <c r="E1024" s="6" t="s">
        <v>97</v>
      </c>
      <c r="F1024" s="6" t="s">
        <v>98</v>
      </c>
      <c r="G1024" s="6">
        <v>140</v>
      </c>
      <c r="H1024" s="6">
        <v>613</v>
      </c>
      <c r="I1024" s="6">
        <v>137</v>
      </c>
      <c r="J1024" s="6">
        <v>622</v>
      </c>
      <c r="K1024" s="6">
        <v>137</v>
      </c>
      <c r="L1024" s="6">
        <v>622</v>
      </c>
      <c r="M1024" s="6" t="s">
        <v>21</v>
      </c>
      <c r="N1024" s="6" t="s">
        <v>287</v>
      </c>
      <c r="O1024" s="6" t="s">
        <v>285</v>
      </c>
      <c r="P1024" s="6" t="s">
        <v>289</v>
      </c>
      <c r="Q1024" s="6"/>
      <c r="R1024" s="6"/>
    </row>
    <row r="1025" spans="1:18" x14ac:dyDescent="0.25">
      <c r="A1025" s="6" t="s">
        <v>3</v>
      </c>
      <c r="B1025" s="6" t="s">
        <v>14</v>
      </c>
      <c r="C1025" s="6" t="s">
        <v>785</v>
      </c>
      <c r="D1025" s="6" t="s">
        <v>786</v>
      </c>
      <c r="E1025" s="6" t="s">
        <v>97</v>
      </c>
      <c r="F1025" s="6" t="s">
        <v>98</v>
      </c>
      <c r="G1025" s="6">
        <v>140</v>
      </c>
      <c r="H1025" s="6">
        <v>613</v>
      </c>
      <c r="I1025" s="6">
        <v>137</v>
      </c>
      <c r="J1025" s="6">
        <v>622</v>
      </c>
      <c r="K1025" s="6">
        <v>137</v>
      </c>
      <c r="L1025" s="6">
        <v>622</v>
      </c>
      <c r="M1025" s="6" t="s">
        <v>22</v>
      </c>
      <c r="N1025" s="6" t="s">
        <v>287</v>
      </c>
      <c r="O1025" s="6" t="s">
        <v>285</v>
      </c>
      <c r="P1025" s="6" t="s">
        <v>289</v>
      </c>
      <c r="Q1025" s="6"/>
      <c r="R1025" s="6"/>
    </row>
    <row r="1026" spans="1:18" x14ac:dyDescent="0.25">
      <c r="A1026" s="6" t="s">
        <v>3</v>
      </c>
      <c r="B1026" s="6" t="s">
        <v>14</v>
      </c>
      <c r="C1026" s="6" t="s">
        <v>785</v>
      </c>
      <c r="D1026" s="6" t="s">
        <v>786</v>
      </c>
      <c r="E1026" s="6" t="s">
        <v>97</v>
      </c>
      <c r="F1026" s="6" t="s">
        <v>98</v>
      </c>
      <c r="G1026" s="6">
        <v>140</v>
      </c>
      <c r="H1026" s="6">
        <v>613</v>
      </c>
      <c r="I1026" s="6">
        <v>137</v>
      </c>
      <c r="J1026" s="6">
        <v>622</v>
      </c>
      <c r="K1026" s="6">
        <v>137</v>
      </c>
      <c r="L1026" s="6">
        <v>622</v>
      </c>
      <c r="M1026" s="6" t="s">
        <v>21</v>
      </c>
      <c r="N1026" s="6" t="s">
        <v>284</v>
      </c>
      <c r="O1026" s="6" t="s">
        <v>285</v>
      </c>
      <c r="P1026" s="6" t="s">
        <v>286</v>
      </c>
      <c r="Q1026" s="6"/>
      <c r="R1026" s="6"/>
    </row>
    <row r="1027" spans="1:18" x14ac:dyDescent="0.25">
      <c r="A1027" s="6" t="s">
        <v>3</v>
      </c>
      <c r="B1027" s="6" t="s">
        <v>14</v>
      </c>
      <c r="C1027" s="6" t="s">
        <v>785</v>
      </c>
      <c r="D1027" s="6" t="s">
        <v>786</v>
      </c>
      <c r="E1027" s="6" t="s">
        <v>97</v>
      </c>
      <c r="F1027" s="6" t="s">
        <v>98</v>
      </c>
      <c r="G1027" s="6">
        <v>140</v>
      </c>
      <c r="H1027" s="6">
        <v>613</v>
      </c>
      <c r="I1027" s="6">
        <v>137</v>
      </c>
      <c r="J1027" s="6">
        <v>622</v>
      </c>
      <c r="K1027" s="6">
        <v>137</v>
      </c>
      <c r="L1027" s="6">
        <v>622</v>
      </c>
      <c r="M1027" s="6" t="s">
        <v>22</v>
      </c>
      <c r="N1027" s="6" t="s">
        <v>284</v>
      </c>
      <c r="O1027" s="6" t="s">
        <v>285</v>
      </c>
      <c r="P1027" s="6" t="s">
        <v>286</v>
      </c>
      <c r="Q1027" s="6"/>
      <c r="R1027" s="6"/>
    </row>
    <row r="1028" spans="1:18" x14ac:dyDescent="0.25">
      <c r="A1028" s="6" t="s">
        <v>3</v>
      </c>
      <c r="B1028" s="6" t="s">
        <v>14</v>
      </c>
      <c r="C1028" s="6" t="s">
        <v>785</v>
      </c>
      <c r="D1028" s="6" t="s">
        <v>786</v>
      </c>
      <c r="E1028" s="6" t="s">
        <v>97</v>
      </c>
      <c r="F1028" s="6" t="s">
        <v>98</v>
      </c>
      <c r="G1028" s="6">
        <v>140</v>
      </c>
      <c r="H1028" s="6">
        <v>613</v>
      </c>
      <c r="I1028" s="6">
        <v>137</v>
      </c>
      <c r="J1028" s="6">
        <v>622</v>
      </c>
      <c r="K1028" s="6">
        <v>137</v>
      </c>
      <c r="L1028" s="6">
        <v>622</v>
      </c>
      <c r="M1028" s="6" t="s">
        <v>21</v>
      </c>
      <c r="N1028" s="6" t="s">
        <v>287</v>
      </c>
      <c r="O1028" s="6" t="s">
        <v>288</v>
      </c>
      <c r="P1028" s="6" t="s">
        <v>289</v>
      </c>
      <c r="Q1028" s="6"/>
      <c r="R1028" s="6"/>
    </row>
    <row r="1029" spans="1:18" x14ac:dyDescent="0.25">
      <c r="A1029" s="6" t="s">
        <v>3</v>
      </c>
      <c r="B1029" s="6" t="s">
        <v>14</v>
      </c>
      <c r="C1029" s="6" t="s">
        <v>785</v>
      </c>
      <c r="D1029" s="6" t="s">
        <v>786</v>
      </c>
      <c r="E1029" s="6" t="s">
        <v>97</v>
      </c>
      <c r="F1029" s="6" t="s">
        <v>98</v>
      </c>
      <c r="G1029" s="6">
        <v>140</v>
      </c>
      <c r="H1029" s="6">
        <v>613</v>
      </c>
      <c r="I1029" s="6">
        <v>137</v>
      </c>
      <c r="J1029" s="6">
        <v>622</v>
      </c>
      <c r="K1029" s="6">
        <v>137</v>
      </c>
      <c r="L1029" s="6">
        <v>622</v>
      </c>
      <c r="M1029" s="6" t="s">
        <v>22</v>
      </c>
      <c r="N1029" s="6" t="s">
        <v>287</v>
      </c>
      <c r="O1029" s="6" t="s">
        <v>288</v>
      </c>
      <c r="P1029" s="6" t="s">
        <v>289</v>
      </c>
      <c r="Q1029" s="6"/>
      <c r="R1029" s="6"/>
    </row>
    <row r="1030" spans="1:18" x14ac:dyDescent="0.25">
      <c r="A1030" s="6" t="s">
        <v>3</v>
      </c>
      <c r="B1030" s="6" t="s">
        <v>14</v>
      </c>
      <c r="C1030" s="6" t="s">
        <v>785</v>
      </c>
      <c r="D1030" s="6" t="s">
        <v>786</v>
      </c>
      <c r="E1030" s="6" t="s">
        <v>97</v>
      </c>
      <c r="F1030" s="6" t="s">
        <v>98</v>
      </c>
      <c r="G1030" s="6">
        <v>140</v>
      </c>
      <c r="H1030" s="6">
        <v>613</v>
      </c>
      <c r="I1030" s="6">
        <v>137</v>
      </c>
      <c r="J1030" s="6">
        <v>622</v>
      </c>
      <c r="K1030" s="6">
        <v>137</v>
      </c>
      <c r="L1030" s="6">
        <v>622</v>
      </c>
      <c r="M1030" s="6" t="s">
        <v>21</v>
      </c>
      <c r="N1030" s="6" t="s">
        <v>284</v>
      </c>
      <c r="O1030" s="6" t="s">
        <v>288</v>
      </c>
      <c r="P1030" s="6" t="s">
        <v>290</v>
      </c>
      <c r="Q1030" s="6"/>
      <c r="R1030" s="6"/>
    </row>
    <row r="1031" spans="1:18" x14ac:dyDescent="0.25">
      <c r="A1031" s="6" t="s">
        <v>3</v>
      </c>
      <c r="B1031" s="6" t="s">
        <v>14</v>
      </c>
      <c r="C1031" s="6" t="s">
        <v>785</v>
      </c>
      <c r="D1031" s="6" t="s">
        <v>786</v>
      </c>
      <c r="E1031" s="6" t="s">
        <v>97</v>
      </c>
      <c r="F1031" s="6" t="s">
        <v>98</v>
      </c>
      <c r="G1031" s="6">
        <v>140</v>
      </c>
      <c r="H1031" s="6">
        <v>613</v>
      </c>
      <c r="I1031" s="6">
        <v>137</v>
      </c>
      <c r="J1031" s="6">
        <v>622</v>
      </c>
      <c r="K1031" s="6">
        <v>137</v>
      </c>
      <c r="L1031" s="6">
        <v>622</v>
      </c>
      <c r="M1031" s="6" t="s">
        <v>22</v>
      </c>
      <c r="N1031" s="6" t="s">
        <v>284</v>
      </c>
      <c r="O1031" s="6" t="s">
        <v>288</v>
      </c>
      <c r="P1031" s="6" t="s">
        <v>290</v>
      </c>
      <c r="Q1031" s="6"/>
      <c r="R1031" s="6"/>
    </row>
    <row r="1032" spans="1:18" x14ac:dyDescent="0.25">
      <c r="A1032" s="6" t="s">
        <v>3</v>
      </c>
      <c r="B1032" s="6" t="s">
        <v>17</v>
      </c>
      <c r="C1032" s="6" t="s">
        <v>232</v>
      </c>
      <c r="D1032" s="6" t="s">
        <v>233</v>
      </c>
      <c r="E1032" s="6" t="s">
        <v>97</v>
      </c>
      <c r="F1032" s="6" t="s">
        <v>98</v>
      </c>
      <c r="G1032" s="6">
        <v>30</v>
      </c>
      <c r="H1032" s="6">
        <v>188</v>
      </c>
      <c r="I1032" s="6">
        <v>24</v>
      </c>
      <c r="J1032" s="6">
        <v>112</v>
      </c>
      <c r="K1032" s="6">
        <v>24</v>
      </c>
      <c r="L1032" s="6">
        <v>112</v>
      </c>
      <c r="M1032" s="6" t="s">
        <v>21</v>
      </c>
      <c r="N1032" s="6" t="s">
        <v>287</v>
      </c>
      <c r="O1032" s="6" t="s">
        <v>285</v>
      </c>
      <c r="P1032" s="6" t="s">
        <v>289</v>
      </c>
      <c r="Q1032" s="6"/>
      <c r="R1032" s="6"/>
    </row>
    <row r="1033" spans="1:18" x14ac:dyDescent="0.25">
      <c r="A1033" s="6" t="s">
        <v>3</v>
      </c>
      <c r="B1033" s="6" t="s">
        <v>17</v>
      </c>
      <c r="C1033" s="6" t="s">
        <v>232</v>
      </c>
      <c r="D1033" s="6" t="s">
        <v>233</v>
      </c>
      <c r="E1033" s="6" t="s">
        <v>97</v>
      </c>
      <c r="F1033" s="6" t="s">
        <v>98</v>
      </c>
      <c r="G1033" s="6">
        <v>30</v>
      </c>
      <c r="H1033" s="6">
        <v>188</v>
      </c>
      <c r="I1033" s="6">
        <v>24</v>
      </c>
      <c r="J1033" s="6">
        <v>112</v>
      </c>
      <c r="K1033" s="6">
        <v>24</v>
      </c>
      <c r="L1033" s="6">
        <v>112</v>
      </c>
      <c r="M1033" s="6" t="s">
        <v>21</v>
      </c>
      <c r="N1033" s="6" t="s">
        <v>284</v>
      </c>
      <c r="O1033" s="6" t="s">
        <v>285</v>
      </c>
      <c r="P1033" s="6" t="s">
        <v>286</v>
      </c>
      <c r="Q1033" s="6"/>
      <c r="R1033" s="6"/>
    </row>
    <row r="1034" spans="1:18" x14ac:dyDescent="0.25">
      <c r="A1034" s="6" t="s">
        <v>3</v>
      </c>
      <c r="B1034" s="6" t="s">
        <v>17</v>
      </c>
      <c r="C1034" s="6" t="s">
        <v>232</v>
      </c>
      <c r="D1034" s="6" t="s">
        <v>233</v>
      </c>
      <c r="E1034" s="6" t="s">
        <v>97</v>
      </c>
      <c r="F1034" s="6" t="s">
        <v>98</v>
      </c>
      <c r="G1034" s="6">
        <v>30</v>
      </c>
      <c r="H1034" s="6">
        <v>188</v>
      </c>
      <c r="I1034" s="6">
        <v>24</v>
      </c>
      <c r="J1034" s="6">
        <v>112</v>
      </c>
      <c r="K1034" s="6">
        <v>24</v>
      </c>
      <c r="L1034" s="6">
        <v>112</v>
      </c>
      <c r="M1034" s="6" t="s">
        <v>21</v>
      </c>
      <c r="N1034" s="6" t="s">
        <v>287</v>
      </c>
      <c r="O1034" s="6" t="s">
        <v>288</v>
      </c>
      <c r="P1034" s="6" t="s">
        <v>289</v>
      </c>
      <c r="Q1034" s="6"/>
      <c r="R1034" s="6"/>
    </row>
    <row r="1035" spans="1:18" x14ac:dyDescent="0.25">
      <c r="A1035" s="6" t="s">
        <v>3</v>
      </c>
      <c r="B1035" s="6" t="s">
        <v>17</v>
      </c>
      <c r="C1035" s="6" t="s">
        <v>232</v>
      </c>
      <c r="D1035" s="6" t="s">
        <v>233</v>
      </c>
      <c r="E1035" s="6" t="s">
        <v>97</v>
      </c>
      <c r="F1035" s="6" t="s">
        <v>98</v>
      </c>
      <c r="G1035" s="6">
        <v>30</v>
      </c>
      <c r="H1035" s="6">
        <v>188</v>
      </c>
      <c r="I1035" s="6">
        <v>24</v>
      </c>
      <c r="J1035" s="6">
        <v>112</v>
      </c>
      <c r="K1035" s="6">
        <v>24</v>
      </c>
      <c r="L1035" s="6">
        <v>112</v>
      </c>
      <c r="M1035" s="6" t="s">
        <v>21</v>
      </c>
      <c r="N1035" s="6" t="s">
        <v>284</v>
      </c>
      <c r="O1035" s="6" t="s">
        <v>288</v>
      </c>
      <c r="P1035" s="6" t="s">
        <v>286</v>
      </c>
      <c r="Q1035" s="6"/>
      <c r="R1035" s="6"/>
    </row>
    <row r="1036" spans="1:18" x14ac:dyDescent="0.25">
      <c r="A1036" s="6" t="s">
        <v>3</v>
      </c>
      <c r="B1036" s="6" t="s">
        <v>15</v>
      </c>
      <c r="C1036" s="6" t="s">
        <v>234</v>
      </c>
      <c r="D1036" s="6" t="s">
        <v>1060</v>
      </c>
      <c r="E1036" s="6" t="s">
        <v>97</v>
      </c>
      <c r="F1036" s="6" t="s">
        <v>132</v>
      </c>
      <c r="G1036" s="6">
        <v>21</v>
      </c>
      <c r="H1036" s="6">
        <v>107</v>
      </c>
      <c r="I1036" s="6">
        <v>22</v>
      </c>
      <c r="J1036" s="6">
        <v>108</v>
      </c>
      <c r="K1036" s="6">
        <v>22</v>
      </c>
      <c r="L1036" s="6">
        <v>0</v>
      </c>
      <c r="M1036" s="6" t="s">
        <v>21</v>
      </c>
      <c r="N1036" s="6" t="s">
        <v>287</v>
      </c>
      <c r="O1036" s="6" t="s">
        <v>285</v>
      </c>
      <c r="P1036" s="6" t="s">
        <v>295</v>
      </c>
      <c r="Q1036" s="6"/>
      <c r="R1036" s="6"/>
    </row>
    <row r="1037" spans="1:18" x14ac:dyDescent="0.25">
      <c r="A1037" s="6" t="s">
        <v>3</v>
      </c>
      <c r="B1037" s="6" t="s">
        <v>15</v>
      </c>
      <c r="C1037" s="6" t="s">
        <v>234</v>
      </c>
      <c r="D1037" s="6" t="s">
        <v>1060</v>
      </c>
      <c r="E1037" s="6" t="s">
        <v>97</v>
      </c>
      <c r="F1037" s="6" t="s">
        <v>132</v>
      </c>
      <c r="G1037" s="6">
        <v>21</v>
      </c>
      <c r="H1037" s="6">
        <v>107</v>
      </c>
      <c r="I1037" s="6">
        <v>22</v>
      </c>
      <c r="J1037" s="6">
        <v>108</v>
      </c>
      <c r="K1037" s="6">
        <v>22</v>
      </c>
      <c r="L1037" s="6">
        <v>0</v>
      </c>
      <c r="M1037" s="6" t="s">
        <v>22</v>
      </c>
      <c r="N1037" s="6" t="s">
        <v>287</v>
      </c>
      <c r="O1037" s="6" t="s">
        <v>285</v>
      </c>
      <c r="P1037" s="6" t="s">
        <v>289</v>
      </c>
      <c r="Q1037" s="6"/>
      <c r="R1037" s="6"/>
    </row>
    <row r="1038" spans="1:18" x14ac:dyDescent="0.25">
      <c r="A1038" s="6" t="s">
        <v>3</v>
      </c>
      <c r="B1038" s="6" t="s">
        <v>15</v>
      </c>
      <c r="C1038" s="6" t="s">
        <v>234</v>
      </c>
      <c r="D1038" s="6" t="s">
        <v>1060</v>
      </c>
      <c r="E1038" s="6" t="s">
        <v>97</v>
      </c>
      <c r="F1038" s="6" t="s">
        <v>132</v>
      </c>
      <c r="G1038" s="6">
        <v>21</v>
      </c>
      <c r="H1038" s="6">
        <v>107</v>
      </c>
      <c r="I1038" s="6">
        <v>22</v>
      </c>
      <c r="J1038" s="6">
        <v>108</v>
      </c>
      <c r="K1038" s="6">
        <v>22</v>
      </c>
      <c r="L1038" s="6">
        <v>0</v>
      </c>
      <c r="M1038" s="6" t="s">
        <v>21</v>
      </c>
      <c r="N1038" s="6" t="s">
        <v>284</v>
      </c>
      <c r="O1038" s="6" t="s">
        <v>285</v>
      </c>
      <c r="P1038" s="6" t="s">
        <v>286</v>
      </c>
      <c r="Q1038" s="6"/>
      <c r="R1038" s="6"/>
    </row>
    <row r="1039" spans="1:18" x14ac:dyDescent="0.25">
      <c r="A1039" s="6" t="s">
        <v>3</v>
      </c>
      <c r="B1039" s="6" t="s">
        <v>15</v>
      </c>
      <c r="C1039" s="6" t="s">
        <v>234</v>
      </c>
      <c r="D1039" s="6" t="s">
        <v>1060</v>
      </c>
      <c r="E1039" s="6" t="s">
        <v>97</v>
      </c>
      <c r="F1039" s="6" t="s">
        <v>132</v>
      </c>
      <c r="G1039" s="6">
        <v>21</v>
      </c>
      <c r="H1039" s="6">
        <v>107</v>
      </c>
      <c r="I1039" s="6">
        <v>22</v>
      </c>
      <c r="J1039" s="6">
        <v>108</v>
      </c>
      <c r="K1039" s="6">
        <v>22</v>
      </c>
      <c r="L1039" s="6">
        <v>0</v>
      </c>
      <c r="M1039" s="6" t="s">
        <v>22</v>
      </c>
      <c r="N1039" s="6" t="s">
        <v>284</v>
      </c>
      <c r="O1039" s="6" t="s">
        <v>285</v>
      </c>
      <c r="P1039" s="6" t="s">
        <v>286</v>
      </c>
      <c r="Q1039" s="6"/>
      <c r="R1039" s="6"/>
    </row>
    <row r="1040" spans="1:18" x14ac:dyDescent="0.25">
      <c r="A1040" s="6" t="s">
        <v>3</v>
      </c>
      <c r="B1040" s="6" t="s">
        <v>15</v>
      </c>
      <c r="C1040" s="6" t="s">
        <v>234</v>
      </c>
      <c r="D1040" s="6" t="s">
        <v>1060</v>
      </c>
      <c r="E1040" s="6" t="s">
        <v>97</v>
      </c>
      <c r="F1040" s="6" t="s">
        <v>132</v>
      </c>
      <c r="G1040" s="6">
        <v>21</v>
      </c>
      <c r="H1040" s="6">
        <v>107</v>
      </c>
      <c r="I1040" s="6">
        <v>22</v>
      </c>
      <c r="J1040" s="6">
        <v>108</v>
      </c>
      <c r="K1040" s="6">
        <v>22</v>
      </c>
      <c r="L1040" s="6">
        <v>0</v>
      </c>
      <c r="M1040" s="6" t="s">
        <v>21</v>
      </c>
      <c r="N1040" s="6" t="s">
        <v>287</v>
      </c>
      <c r="O1040" s="6" t="s">
        <v>288</v>
      </c>
      <c r="P1040" s="6" t="s">
        <v>289</v>
      </c>
      <c r="Q1040" s="6"/>
      <c r="R1040" s="6"/>
    </row>
    <row r="1041" spans="1:18" x14ac:dyDescent="0.25">
      <c r="A1041" s="6" t="s">
        <v>3</v>
      </c>
      <c r="B1041" s="6" t="s">
        <v>15</v>
      </c>
      <c r="C1041" s="6" t="s">
        <v>234</v>
      </c>
      <c r="D1041" s="6" t="s">
        <v>1060</v>
      </c>
      <c r="E1041" s="6" t="s">
        <v>97</v>
      </c>
      <c r="F1041" s="6" t="s">
        <v>132</v>
      </c>
      <c r="G1041" s="6">
        <v>21</v>
      </c>
      <c r="H1041" s="6">
        <v>107</v>
      </c>
      <c r="I1041" s="6">
        <v>22</v>
      </c>
      <c r="J1041" s="6">
        <v>108</v>
      </c>
      <c r="K1041" s="6">
        <v>22</v>
      </c>
      <c r="L1041" s="6">
        <v>0</v>
      </c>
      <c r="M1041" s="6" t="s">
        <v>22</v>
      </c>
      <c r="N1041" s="6" t="s">
        <v>287</v>
      </c>
      <c r="O1041" s="6" t="s">
        <v>288</v>
      </c>
      <c r="P1041" s="6" t="s">
        <v>289</v>
      </c>
      <c r="Q1041" s="6"/>
      <c r="R1041" s="6"/>
    </row>
    <row r="1042" spans="1:18" x14ac:dyDescent="0.25">
      <c r="A1042" s="6" t="s">
        <v>3</v>
      </c>
      <c r="B1042" s="6" t="s">
        <v>15</v>
      </c>
      <c r="C1042" s="6" t="s">
        <v>234</v>
      </c>
      <c r="D1042" s="6" t="s">
        <v>1060</v>
      </c>
      <c r="E1042" s="6" t="s">
        <v>97</v>
      </c>
      <c r="F1042" s="6" t="s">
        <v>132</v>
      </c>
      <c r="G1042" s="6">
        <v>21</v>
      </c>
      <c r="H1042" s="6">
        <v>107</v>
      </c>
      <c r="I1042" s="6">
        <v>22</v>
      </c>
      <c r="J1042" s="6">
        <v>108</v>
      </c>
      <c r="K1042" s="6">
        <v>22</v>
      </c>
      <c r="L1042" s="6">
        <v>0</v>
      </c>
      <c r="M1042" s="6" t="s">
        <v>21</v>
      </c>
      <c r="N1042" s="6" t="s">
        <v>284</v>
      </c>
      <c r="O1042" s="6" t="s">
        <v>288</v>
      </c>
      <c r="P1042" s="6" t="s">
        <v>294</v>
      </c>
      <c r="Q1042" s="6"/>
      <c r="R1042" s="6"/>
    </row>
    <row r="1043" spans="1:18" x14ac:dyDescent="0.25">
      <c r="A1043" s="6" t="s">
        <v>3</v>
      </c>
      <c r="B1043" s="6" t="s">
        <v>15</v>
      </c>
      <c r="C1043" s="6" t="s">
        <v>234</v>
      </c>
      <c r="D1043" s="6" t="s">
        <v>1060</v>
      </c>
      <c r="E1043" s="6" t="s">
        <v>97</v>
      </c>
      <c r="F1043" s="6" t="s">
        <v>132</v>
      </c>
      <c r="G1043" s="6">
        <v>21</v>
      </c>
      <c r="H1043" s="6">
        <v>107</v>
      </c>
      <c r="I1043" s="6">
        <v>22</v>
      </c>
      <c r="J1043" s="6">
        <v>108</v>
      </c>
      <c r="K1043" s="6">
        <v>22</v>
      </c>
      <c r="L1043" s="6">
        <v>0</v>
      </c>
      <c r="M1043" s="6" t="s">
        <v>22</v>
      </c>
      <c r="N1043" s="6" t="s">
        <v>284</v>
      </c>
      <c r="O1043" s="6" t="s">
        <v>288</v>
      </c>
      <c r="P1043" s="6" t="s">
        <v>286</v>
      </c>
      <c r="Q1043" s="6"/>
      <c r="R1043" s="6"/>
    </row>
    <row r="1044" spans="1:18" x14ac:dyDescent="0.25">
      <c r="A1044" s="6" t="s">
        <v>3</v>
      </c>
      <c r="B1044" s="6" t="s">
        <v>1084</v>
      </c>
      <c r="C1044" s="6" t="s">
        <v>1085</v>
      </c>
      <c r="D1044" s="6" t="s">
        <v>1086</v>
      </c>
      <c r="E1044" s="6" t="s">
        <v>97</v>
      </c>
      <c r="F1044" s="6" t="s">
        <v>125</v>
      </c>
      <c r="G1044" s="6">
        <v>44</v>
      </c>
      <c r="H1044" s="6">
        <v>273</v>
      </c>
      <c r="I1044" s="6">
        <v>40</v>
      </c>
      <c r="J1044" s="6">
        <v>208</v>
      </c>
      <c r="K1044" s="6">
        <v>40</v>
      </c>
      <c r="L1044" s="6">
        <v>208</v>
      </c>
      <c r="M1044" s="6" t="s">
        <v>21</v>
      </c>
      <c r="N1044" s="6" t="s">
        <v>287</v>
      </c>
      <c r="O1044" s="6" t="s">
        <v>285</v>
      </c>
      <c r="P1044" s="6" t="s">
        <v>289</v>
      </c>
      <c r="Q1044" s="6"/>
      <c r="R1044" s="6"/>
    </row>
    <row r="1045" spans="1:18" x14ac:dyDescent="0.25">
      <c r="A1045" s="6" t="s">
        <v>3</v>
      </c>
      <c r="B1045" s="6" t="s">
        <v>1084</v>
      </c>
      <c r="C1045" s="6" t="s">
        <v>1085</v>
      </c>
      <c r="D1045" s="6" t="s">
        <v>1086</v>
      </c>
      <c r="E1045" s="6" t="s">
        <v>97</v>
      </c>
      <c r="F1045" s="6" t="s">
        <v>125</v>
      </c>
      <c r="G1045" s="6">
        <v>44</v>
      </c>
      <c r="H1045" s="6">
        <v>273</v>
      </c>
      <c r="I1045" s="6">
        <v>40</v>
      </c>
      <c r="J1045" s="6">
        <v>208</v>
      </c>
      <c r="K1045" s="6">
        <v>40</v>
      </c>
      <c r="L1045" s="6">
        <v>208</v>
      </c>
      <c r="M1045" s="6" t="s">
        <v>21</v>
      </c>
      <c r="N1045" s="6" t="s">
        <v>284</v>
      </c>
      <c r="O1045" s="6" t="s">
        <v>285</v>
      </c>
      <c r="P1045" s="6" t="s">
        <v>294</v>
      </c>
      <c r="Q1045" s="6"/>
      <c r="R1045" s="6"/>
    </row>
    <row r="1046" spans="1:18" x14ac:dyDescent="0.25">
      <c r="A1046" s="6" t="s">
        <v>3</v>
      </c>
      <c r="B1046" s="6" t="s">
        <v>1084</v>
      </c>
      <c r="C1046" s="6" t="s">
        <v>1085</v>
      </c>
      <c r="D1046" s="6" t="s">
        <v>1086</v>
      </c>
      <c r="E1046" s="6" t="s">
        <v>97</v>
      </c>
      <c r="F1046" s="6" t="s">
        <v>125</v>
      </c>
      <c r="G1046" s="6">
        <v>44</v>
      </c>
      <c r="H1046" s="6">
        <v>273</v>
      </c>
      <c r="I1046" s="6">
        <v>40</v>
      </c>
      <c r="J1046" s="6">
        <v>208</v>
      </c>
      <c r="K1046" s="6">
        <v>40</v>
      </c>
      <c r="L1046" s="6">
        <v>208</v>
      </c>
      <c r="M1046" s="6" t="s">
        <v>22</v>
      </c>
      <c r="N1046" s="6" t="s">
        <v>287</v>
      </c>
      <c r="O1046" s="6" t="s">
        <v>285</v>
      </c>
      <c r="P1046" s="6" t="s">
        <v>289</v>
      </c>
      <c r="Q1046" s="6"/>
      <c r="R1046" s="6"/>
    </row>
    <row r="1047" spans="1:18" x14ac:dyDescent="0.25">
      <c r="A1047" s="6" t="s">
        <v>3</v>
      </c>
      <c r="B1047" s="6" t="s">
        <v>1084</v>
      </c>
      <c r="C1047" s="6" t="s">
        <v>1085</v>
      </c>
      <c r="D1047" s="6" t="s">
        <v>1086</v>
      </c>
      <c r="E1047" s="6" t="s">
        <v>97</v>
      </c>
      <c r="F1047" s="6" t="s">
        <v>125</v>
      </c>
      <c r="G1047" s="6">
        <v>44</v>
      </c>
      <c r="H1047" s="6">
        <v>273</v>
      </c>
      <c r="I1047" s="6">
        <v>40</v>
      </c>
      <c r="J1047" s="6">
        <v>208</v>
      </c>
      <c r="K1047" s="6">
        <v>40</v>
      </c>
      <c r="L1047" s="6">
        <v>208</v>
      </c>
      <c r="M1047" s="6" t="s">
        <v>22</v>
      </c>
      <c r="N1047" s="6" t="s">
        <v>284</v>
      </c>
      <c r="O1047" s="6" t="s">
        <v>285</v>
      </c>
      <c r="P1047" s="6" t="s">
        <v>286</v>
      </c>
      <c r="Q1047" s="6"/>
      <c r="R1047" s="6"/>
    </row>
    <row r="1048" spans="1:18" x14ac:dyDescent="0.25">
      <c r="A1048" s="6" t="s">
        <v>3</v>
      </c>
      <c r="B1048" s="6" t="s">
        <v>1084</v>
      </c>
      <c r="C1048" s="6" t="s">
        <v>1085</v>
      </c>
      <c r="D1048" s="6" t="s">
        <v>1086</v>
      </c>
      <c r="E1048" s="6" t="s">
        <v>97</v>
      </c>
      <c r="F1048" s="6" t="s">
        <v>125</v>
      </c>
      <c r="G1048" s="6">
        <v>44</v>
      </c>
      <c r="H1048" s="6">
        <v>273</v>
      </c>
      <c r="I1048" s="6">
        <v>40</v>
      </c>
      <c r="J1048" s="6">
        <v>208</v>
      </c>
      <c r="K1048" s="6">
        <v>40</v>
      </c>
      <c r="L1048" s="6">
        <v>208</v>
      </c>
      <c r="M1048" s="6" t="s">
        <v>21</v>
      </c>
      <c r="N1048" s="6" t="s">
        <v>287</v>
      </c>
      <c r="O1048" s="6" t="s">
        <v>288</v>
      </c>
      <c r="P1048" s="6" t="s">
        <v>289</v>
      </c>
      <c r="Q1048" s="6"/>
      <c r="R1048" s="6"/>
    </row>
    <row r="1049" spans="1:18" x14ac:dyDescent="0.25">
      <c r="A1049" s="6" t="s">
        <v>3</v>
      </c>
      <c r="B1049" s="6" t="s">
        <v>1084</v>
      </c>
      <c r="C1049" s="6" t="s">
        <v>1085</v>
      </c>
      <c r="D1049" s="6" t="s">
        <v>1086</v>
      </c>
      <c r="E1049" s="6" t="s">
        <v>97</v>
      </c>
      <c r="F1049" s="6" t="s">
        <v>125</v>
      </c>
      <c r="G1049" s="6">
        <v>44</v>
      </c>
      <c r="H1049" s="6">
        <v>273</v>
      </c>
      <c r="I1049" s="6">
        <v>40</v>
      </c>
      <c r="J1049" s="6">
        <v>208</v>
      </c>
      <c r="K1049" s="6">
        <v>40</v>
      </c>
      <c r="L1049" s="6">
        <v>208</v>
      </c>
      <c r="M1049" s="6" t="s">
        <v>22</v>
      </c>
      <c r="N1049" s="6" t="s">
        <v>287</v>
      </c>
      <c r="O1049" s="6" t="s">
        <v>288</v>
      </c>
      <c r="P1049" s="6" t="s">
        <v>289</v>
      </c>
      <c r="Q1049" s="6"/>
      <c r="R1049" s="6"/>
    </row>
    <row r="1050" spans="1:18" x14ac:dyDescent="0.25">
      <c r="A1050" s="6" t="s">
        <v>3</v>
      </c>
      <c r="B1050" s="6" t="s">
        <v>1084</v>
      </c>
      <c r="C1050" s="6" t="s">
        <v>1085</v>
      </c>
      <c r="D1050" s="6" t="s">
        <v>1086</v>
      </c>
      <c r="E1050" s="6" t="s">
        <v>97</v>
      </c>
      <c r="F1050" s="6" t="s">
        <v>125</v>
      </c>
      <c r="G1050" s="6">
        <v>44</v>
      </c>
      <c r="H1050" s="6">
        <v>273</v>
      </c>
      <c r="I1050" s="6">
        <v>40</v>
      </c>
      <c r="J1050" s="6">
        <v>208</v>
      </c>
      <c r="K1050" s="6">
        <v>40</v>
      </c>
      <c r="L1050" s="6">
        <v>208</v>
      </c>
      <c r="M1050" s="6" t="s">
        <v>21</v>
      </c>
      <c r="N1050" s="6" t="s">
        <v>284</v>
      </c>
      <c r="O1050" s="6" t="s">
        <v>288</v>
      </c>
      <c r="P1050" s="6" t="s">
        <v>286</v>
      </c>
      <c r="Q1050" s="6"/>
      <c r="R1050" s="6"/>
    </row>
    <row r="1051" spans="1:18" x14ac:dyDescent="0.25">
      <c r="A1051" s="6" t="s">
        <v>3</v>
      </c>
      <c r="B1051" s="6" t="s">
        <v>1084</v>
      </c>
      <c r="C1051" s="6" t="s">
        <v>1085</v>
      </c>
      <c r="D1051" s="6" t="s">
        <v>1086</v>
      </c>
      <c r="E1051" s="6" t="s">
        <v>97</v>
      </c>
      <c r="F1051" s="6" t="s">
        <v>125</v>
      </c>
      <c r="G1051" s="6">
        <v>44</v>
      </c>
      <c r="H1051" s="6">
        <v>273</v>
      </c>
      <c r="I1051" s="6">
        <v>40</v>
      </c>
      <c r="J1051" s="6">
        <v>208</v>
      </c>
      <c r="K1051" s="6">
        <v>40</v>
      </c>
      <c r="L1051" s="6">
        <v>208</v>
      </c>
      <c r="M1051" s="6" t="s">
        <v>22</v>
      </c>
      <c r="N1051" s="6" t="s">
        <v>284</v>
      </c>
      <c r="O1051" s="6" t="s">
        <v>288</v>
      </c>
      <c r="P1051" s="6" t="s">
        <v>286</v>
      </c>
      <c r="Q1051" s="6"/>
      <c r="R1051" s="6"/>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33"/>
  <sheetViews>
    <sheetView workbookViewId="0">
      <selection activeCell="G31" sqref="G31"/>
    </sheetView>
  </sheetViews>
  <sheetFormatPr defaultRowHeight="15" x14ac:dyDescent="0.25"/>
  <cols>
    <col min="1" max="1" width="30.7109375" customWidth="1"/>
    <col min="2" max="2" width="18.42578125" customWidth="1"/>
    <col min="3" max="3" width="19.85546875" customWidth="1"/>
    <col min="4" max="4" width="18.42578125" customWidth="1"/>
    <col min="5" max="5" width="19.85546875" customWidth="1"/>
    <col min="6" max="6" width="0.140625" customWidth="1"/>
    <col min="7" max="7" width="19.85546875" bestFit="1" customWidth="1"/>
    <col min="8" max="8" width="18.42578125" bestFit="1" customWidth="1"/>
    <col min="9" max="9" width="8.85546875" customWidth="1"/>
    <col min="10" max="10" width="0.7109375" customWidth="1"/>
    <col min="11" max="11" width="1.28515625" customWidth="1"/>
  </cols>
  <sheetData>
    <row r="1" spans="1:12" ht="21" x14ac:dyDescent="0.35">
      <c r="A1" s="37" t="s">
        <v>1783</v>
      </c>
    </row>
    <row r="3" spans="1:12" x14ac:dyDescent="0.25">
      <c r="A3" s="9" t="s">
        <v>1779</v>
      </c>
      <c r="B3" s="9" t="s">
        <v>33</v>
      </c>
      <c r="G3" s="122" t="s">
        <v>1780</v>
      </c>
      <c r="H3" s="122"/>
      <c r="I3" s="122"/>
    </row>
    <row r="4" spans="1:12" x14ac:dyDescent="0.25">
      <c r="B4" s="6" t="s">
        <v>548</v>
      </c>
      <c r="D4" s="6" t="s">
        <v>541</v>
      </c>
      <c r="F4" s="6" t="s">
        <v>31</v>
      </c>
      <c r="G4" s="123"/>
      <c r="H4" s="123"/>
      <c r="I4" s="123"/>
    </row>
    <row r="5" spans="1:12" x14ac:dyDescent="0.25">
      <c r="A5" s="9" t="s">
        <v>1778</v>
      </c>
      <c r="B5" s="6" t="s">
        <v>288</v>
      </c>
      <c r="C5" s="6" t="s">
        <v>285</v>
      </c>
      <c r="D5" s="6" t="s">
        <v>288</v>
      </c>
      <c r="E5" s="6" t="s">
        <v>285</v>
      </c>
      <c r="G5" s="56" t="s">
        <v>288</v>
      </c>
      <c r="H5" s="56" t="s">
        <v>285</v>
      </c>
      <c r="I5" s="57" t="s">
        <v>1781</v>
      </c>
      <c r="J5" t="s">
        <v>1778</v>
      </c>
      <c r="K5" s="58" t="s">
        <v>1785</v>
      </c>
      <c r="L5" s="58"/>
    </row>
    <row r="6" spans="1:12" x14ac:dyDescent="0.25">
      <c r="A6" s="10" t="s">
        <v>289</v>
      </c>
      <c r="B6" s="11">
        <v>108</v>
      </c>
      <c r="C6" s="11">
        <v>54</v>
      </c>
      <c r="D6" s="11">
        <v>113</v>
      </c>
      <c r="E6" s="11">
        <v>59</v>
      </c>
      <c r="F6" s="11">
        <v>334</v>
      </c>
      <c r="G6" s="42">
        <f>GETPIVOTDATA("Priority",$A$3,"Sex","Female","Period","Before Displacement","Livelihood","Farming")+GETPIVOTDATA("Priority",$A$3,"Sex","Male","Period","Before Displacement","Livelihood","Farming")</f>
        <v>221</v>
      </c>
      <c r="H6" s="42">
        <f>GETPIVOTDATA("Priority",$A$3,"Sex","Female","Period","After Displacement","Livelihood","Farming")+GETPIVOTDATA("Priority",$A$3,"Sex","Male","Period","After Displacement","Livelihood","Farming")</f>
        <v>113</v>
      </c>
      <c r="I6" s="51">
        <f>(G6-H6)/G6</f>
        <v>0.48868778280542985</v>
      </c>
      <c r="J6" s="45" t="s">
        <v>289</v>
      </c>
      <c r="K6">
        <v>113</v>
      </c>
    </row>
    <row r="7" spans="1:12" x14ac:dyDescent="0.25">
      <c r="A7" s="10" t="s">
        <v>290</v>
      </c>
      <c r="B7" s="11">
        <v>18</v>
      </c>
      <c r="C7" s="11">
        <v>9</v>
      </c>
      <c r="D7" s="11">
        <v>16</v>
      </c>
      <c r="E7" s="11">
        <v>5</v>
      </c>
      <c r="F7" s="11">
        <v>48</v>
      </c>
      <c r="G7" s="42">
        <f>GETPIVOTDATA("Priority",$A$3,"Sex","Female","Period","Before Displacement","Livelihood","Fishing")+GETPIVOTDATA("Priority",$A$3,"Sex","Male","Period","Before Displacement","Livelihood","Fishing")</f>
        <v>34</v>
      </c>
      <c r="H7" s="42">
        <f>GETPIVOTDATA("Priority",$A$3,"Sex","Female","Period","After Displacement","Livelihood","Fishing")+GETPIVOTDATA("Priority",$A$3,"Sex","Male","Period","After Displacement","Livelihood","Fishing")</f>
        <v>14</v>
      </c>
      <c r="I7" s="51">
        <f t="shared" ref="I7:I15" si="0">(G7-H7)/G7</f>
        <v>0.58823529411764708</v>
      </c>
      <c r="J7" s="45" t="s">
        <v>290</v>
      </c>
      <c r="K7">
        <v>14</v>
      </c>
    </row>
    <row r="8" spans="1:12" x14ac:dyDescent="0.25">
      <c r="A8" s="10" t="s">
        <v>294</v>
      </c>
      <c r="B8" s="11">
        <v>5</v>
      </c>
      <c r="C8" s="11">
        <v>11</v>
      </c>
      <c r="D8" s="11">
        <v>4</v>
      </c>
      <c r="E8" s="11">
        <v>12</v>
      </c>
      <c r="F8" s="11">
        <v>32</v>
      </c>
      <c r="G8" s="42">
        <f>GETPIVOTDATA("Priority",$A$3,"Sex","Female","Period","Before Displacement","Livelihood","Handicrafts")+GETPIVOTDATA("Priority",$A$3,"Sex","Male","Period","Before Displacement","Livelihood","Handicrafts")</f>
        <v>9</v>
      </c>
      <c r="H8" s="42">
        <f>GETPIVOTDATA("Priority",$A$3,"Sex","Female","Period","After Displacement","Livelihood","Handicrafts")+GETPIVOTDATA("Priority",$A$3,"Sex","Male","Period","After Displacement","Livelihood","Handicrafts")</f>
        <v>23</v>
      </c>
      <c r="I8" s="51">
        <f>(H8-G8)/G8</f>
        <v>1.5555555555555556</v>
      </c>
      <c r="J8" s="45" t="s">
        <v>294</v>
      </c>
      <c r="K8">
        <v>23</v>
      </c>
    </row>
    <row r="9" spans="1:12" x14ac:dyDescent="0.25">
      <c r="A9" s="10" t="s">
        <v>295</v>
      </c>
      <c r="B9" s="11">
        <v>63</v>
      </c>
      <c r="C9" s="11">
        <v>49</v>
      </c>
      <c r="D9" s="11">
        <v>47</v>
      </c>
      <c r="E9" s="11">
        <v>24</v>
      </c>
      <c r="F9" s="11">
        <v>183</v>
      </c>
      <c r="G9" s="42">
        <f>GETPIVOTDATA("Priority",$A$3,"Sex","Female","Period","Before Displacement","Livelihood","Livestock")+GETPIVOTDATA("Priority",$A$3,"Sex","Male","Period","Before Displacement","Livelihood","Livestock")</f>
        <v>110</v>
      </c>
      <c r="H9" s="42">
        <f>GETPIVOTDATA("Priority",$A$3,"Sex","Female","Period","After Displacement","Livelihood","Livestock")+GETPIVOTDATA("Priority",$A$3,"Sex","Male","Period","After Displacement","Livelihood","Livestock")</f>
        <v>73</v>
      </c>
      <c r="I9" s="51">
        <f t="shared" si="0"/>
        <v>0.33636363636363636</v>
      </c>
      <c r="J9" s="45" t="s">
        <v>295</v>
      </c>
      <c r="K9">
        <v>73</v>
      </c>
    </row>
    <row r="10" spans="1:12" x14ac:dyDescent="0.25">
      <c r="A10" s="10" t="s">
        <v>297</v>
      </c>
      <c r="B10" s="11"/>
      <c r="C10" s="11">
        <v>1</v>
      </c>
      <c r="D10" s="11"/>
      <c r="E10" s="11">
        <v>3</v>
      </c>
      <c r="F10" s="11">
        <v>4</v>
      </c>
      <c r="G10" s="42">
        <f>GETPIVOTDATA("Priority",$A$3,"Sex","Female","Period","Before Displacement","Livelihood","Manucfacturing (Non Food)")+GETPIVOTDATA("Priority",$A$3,"Sex","Male","Period","Before Displacement","Livelihood","Manucfacturing (Non Food)")</f>
        <v>0</v>
      </c>
      <c r="H10" s="42">
        <f>GETPIVOTDATA("Priority",$A$3,"Sex","Female","Period","After Displacement","Livelihood","Manucfacturing (Non Food)")+GETPIVOTDATA("Priority",$A$3,"Sex","Male","Period","After Displacement","Livelihood","Manucfacturing (Non Food)")</f>
        <v>4</v>
      </c>
      <c r="I10" s="51">
        <v>4</v>
      </c>
      <c r="J10" s="45" t="s">
        <v>297</v>
      </c>
      <c r="K10">
        <v>4</v>
      </c>
    </row>
    <row r="11" spans="1:12" x14ac:dyDescent="0.25">
      <c r="A11" s="10" t="s">
        <v>293</v>
      </c>
      <c r="B11" s="11">
        <v>1</v>
      </c>
      <c r="C11" s="11">
        <v>5</v>
      </c>
      <c r="D11" s="11">
        <v>1</v>
      </c>
      <c r="E11" s="11"/>
      <c r="F11" s="11">
        <v>7</v>
      </c>
      <c r="G11" s="42">
        <f>GETPIVOTDATA("Priority",$A$3,"Sex","Female","Period","Before Displacement","Livelihood","Manufacturing (Food processing)")+GETPIVOTDATA("Priority",$A$3,"Sex","Male","Period","Before Displacement","Livelihood","Manufacturing (Food processing)")</f>
        <v>2</v>
      </c>
      <c r="H11" s="42">
        <f>GETPIVOTDATA("Priority",$A$3,"Sex","Female","Period","After Displacement","Livelihood","Manufacturing (Food processing)")+GETPIVOTDATA("Priority",$A$3,"Sex","Male","Period","After Displacement","Livelihood","Manufacturing (Food processing)")</f>
        <v>5</v>
      </c>
      <c r="I11" s="51">
        <f>(H11-G11)/G11</f>
        <v>1.5</v>
      </c>
      <c r="J11" s="45" t="s">
        <v>293</v>
      </c>
      <c r="K11">
        <v>5</v>
      </c>
    </row>
    <row r="12" spans="1:12" x14ac:dyDescent="0.25">
      <c r="A12" s="10" t="s">
        <v>291</v>
      </c>
      <c r="B12" s="11"/>
      <c r="C12" s="11">
        <v>1</v>
      </c>
      <c r="D12" s="11">
        <v>16</v>
      </c>
      <c r="E12" s="11">
        <v>27</v>
      </c>
      <c r="F12" s="11">
        <v>44</v>
      </c>
      <c r="G12" s="42">
        <f>GETPIVOTDATA("Priority",$A$3,"Sex","Female","Period","Before Displacement","Livelihood","Mining")+GETPIVOTDATA("Priority",$A$3,"Sex","Male","Period","Before Displacement","Livelihood","Mining")</f>
        <v>16</v>
      </c>
      <c r="H12" s="42">
        <f>GETPIVOTDATA("Priority",$A$3,"Sex","Female","Period","After Displacement","Livelihood","Mining")+GETPIVOTDATA("Priority",$A$3,"Sex","Male","Period","After Displacement","Livelihood","Mining")</f>
        <v>28</v>
      </c>
      <c r="I12" s="51">
        <f>(H12-G12)/G12</f>
        <v>0.75</v>
      </c>
      <c r="J12" s="45" t="s">
        <v>291</v>
      </c>
      <c r="K12">
        <v>28</v>
      </c>
    </row>
    <row r="13" spans="1:12" x14ac:dyDescent="0.25">
      <c r="A13" s="10" t="s">
        <v>296</v>
      </c>
      <c r="B13" s="11">
        <v>6</v>
      </c>
      <c r="C13" s="11">
        <v>15</v>
      </c>
      <c r="D13" s="11">
        <v>1</v>
      </c>
      <c r="E13" s="11">
        <v>8</v>
      </c>
      <c r="F13" s="11">
        <v>30</v>
      </c>
      <c r="G13" s="42">
        <f>GETPIVOTDATA("Priority",$A$3,"Sex","Female","Period","Before Displacement","Livelihood","None")+GETPIVOTDATA("Priority",$A$3,"Sex","Male","Period","Before Displacement","Livelihood","None")</f>
        <v>7</v>
      </c>
      <c r="H13" s="42">
        <f>GETPIVOTDATA("Priority",$A$3,"Sex","Female","Period","After Displacement","Livelihood","None")+GETPIVOTDATA("Priority",$A$3,"Sex","Male","Period","After Displacement","Livelihood","None")</f>
        <v>23</v>
      </c>
      <c r="I13" s="51">
        <f>(H13-G13)/G13</f>
        <v>2.2857142857142856</v>
      </c>
      <c r="J13" s="45" t="s">
        <v>296</v>
      </c>
      <c r="K13">
        <v>23</v>
      </c>
    </row>
    <row r="14" spans="1:12" x14ac:dyDescent="0.25">
      <c r="A14" s="10" t="s">
        <v>1</v>
      </c>
      <c r="B14" s="11">
        <v>3</v>
      </c>
      <c r="C14" s="11">
        <v>7</v>
      </c>
      <c r="D14" s="11">
        <v>2</v>
      </c>
      <c r="E14" s="11">
        <v>9</v>
      </c>
      <c r="F14" s="11">
        <v>21</v>
      </c>
      <c r="G14" s="42">
        <f>GETPIVOTDATA("Priority",$A$3,"Sex","Female","Period","Before Displacement","Livelihood","Other")+GETPIVOTDATA("Priority",$A$3,"Sex","Male","Period","Before Displacement","Livelihood","Other")</f>
        <v>5</v>
      </c>
      <c r="H14" s="42">
        <f>GETPIVOTDATA("Priority",$A$3,"Sex","Female","Period","After Displacement","Livelihood","Other")+GETPIVOTDATA("Priority",$A$3,"Sex","Male","Period","After Displacement","Livelihood","Other")</f>
        <v>16</v>
      </c>
      <c r="I14" s="51">
        <f>(H14-G14)/G14</f>
        <v>2.2000000000000002</v>
      </c>
      <c r="J14" s="45" t="s">
        <v>1</v>
      </c>
      <c r="K14">
        <v>16</v>
      </c>
    </row>
    <row r="15" spans="1:12" x14ac:dyDescent="0.25">
      <c r="A15" s="10" t="s">
        <v>292</v>
      </c>
      <c r="B15" s="11">
        <v>19</v>
      </c>
      <c r="C15" s="11">
        <v>19</v>
      </c>
      <c r="D15" s="11">
        <v>13</v>
      </c>
      <c r="E15" s="11">
        <v>3</v>
      </c>
      <c r="F15" s="11">
        <v>54</v>
      </c>
      <c r="G15" s="42">
        <f>GETPIVOTDATA("Priority",$A$3,"Sex","Female","Period","Before Displacement","Livelihood","Trade (buying and selling)")+GETPIVOTDATA("Priority",$A$3,"Sex","Male","Period","Before Displacement","Livelihood","Trade (buying and selling)")</f>
        <v>32</v>
      </c>
      <c r="H15" s="42">
        <f>GETPIVOTDATA("Priority",$A$3,"Sex","Female","Period","After Displacement","Livelihood","Trade (buying and selling)")+GETPIVOTDATA("Priority",$A$3,"Sex","Male","Period","After Displacement","Livelihood","Trade (buying and selling)")</f>
        <v>22</v>
      </c>
      <c r="I15" s="51">
        <f t="shared" si="0"/>
        <v>0.3125</v>
      </c>
      <c r="J15" s="45" t="s">
        <v>292</v>
      </c>
      <c r="K15">
        <v>22</v>
      </c>
    </row>
    <row r="16" spans="1:12" ht="14.25" customHeight="1" x14ac:dyDescent="0.25">
      <c r="A16" s="10" t="s">
        <v>286</v>
      </c>
      <c r="B16" s="11">
        <v>41</v>
      </c>
      <c r="C16" s="11">
        <v>92</v>
      </c>
      <c r="D16" s="11">
        <v>49</v>
      </c>
      <c r="E16" s="11">
        <v>111</v>
      </c>
      <c r="F16" s="11">
        <v>293</v>
      </c>
      <c r="G16" s="42">
        <f>GETPIVOTDATA("Priority",$A$3,"Sex","Female","Period","Before Displacement","Livelihood","Daily worker")+GETPIVOTDATA("Priority",$A$3,"Sex","Male","Period","Before Displacement","Livelihood","Daily worker")</f>
        <v>90</v>
      </c>
      <c r="H16" s="42">
        <f>GETPIVOTDATA("Priority",$A$3,"Sex","Female","Period","After Displacement","Livelihood","Daily worker")+GETPIVOTDATA("Priority",$A$3,"Sex","Male","Period","After Displacement","Livelihood","Daily worker")</f>
        <v>203</v>
      </c>
      <c r="I16" s="51">
        <f>(H16-G16)/G16</f>
        <v>1.2555555555555555</v>
      </c>
      <c r="J16" s="45" t="s">
        <v>286</v>
      </c>
      <c r="K16">
        <v>203</v>
      </c>
    </row>
    <row r="17" spans="1:6" ht="12" hidden="1" customHeight="1" x14ac:dyDescent="0.25">
      <c r="A17" s="10" t="s">
        <v>31</v>
      </c>
      <c r="B17" s="11">
        <v>264</v>
      </c>
      <c r="C17" s="11">
        <v>263</v>
      </c>
      <c r="D17" s="11">
        <v>262</v>
      </c>
      <c r="E17" s="11">
        <v>261</v>
      </c>
      <c r="F17" s="11">
        <v>1050</v>
      </c>
    </row>
    <row r="23" spans="1:6" x14ac:dyDescent="0.25">
      <c r="A23" s="45"/>
      <c r="B23" s="46"/>
      <c r="C23" s="46"/>
      <c r="D23" s="46"/>
      <c r="E23" s="46"/>
    </row>
    <row r="24" spans="1:6" x14ac:dyDescent="0.25">
      <c r="A24" s="45"/>
      <c r="B24" s="46"/>
      <c r="C24" s="46"/>
      <c r="D24" s="46"/>
      <c r="E24" s="46"/>
    </row>
    <row r="25" spans="1:6" x14ac:dyDescent="0.25">
      <c r="A25" s="45"/>
      <c r="B25" s="46"/>
      <c r="C25" s="46"/>
      <c r="D25" s="46"/>
      <c r="E25" s="46"/>
    </row>
    <row r="26" spans="1:6" x14ac:dyDescent="0.25">
      <c r="A26" s="45"/>
      <c r="B26" s="46"/>
      <c r="C26" s="46"/>
      <c r="D26" s="46"/>
      <c r="E26" s="46"/>
    </row>
    <row r="27" spans="1:6" x14ac:dyDescent="0.25">
      <c r="A27" s="45"/>
      <c r="B27" s="46"/>
      <c r="C27" s="46"/>
      <c r="D27" s="46"/>
      <c r="E27" s="46"/>
    </row>
    <row r="28" spans="1:6" x14ac:dyDescent="0.25">
      <c r="A28" s="45"/>
      <c r="B28" s="46"/>
      <c r="C28" s="46"/>
      <c r="D28" s="46"/>
      <c r="E28" s="46"/>
    </row>
    <row r="29" spans="1:6" x14ac:dyDescent="0.25">
      <c r="A29" s="45"/>
      <c r="B29" s="46"/>
      <c r="C29" s="46"/>
      <c r="D29" s="46"/>
      <c r="E29" s="46"/>
    </row>
    <row r="30" spans="1:6" x14ac:dyDescent="0.25">
      <c r="A30" s="45"/>
      <c r="B30" s="46"/>
      <c r="C30" s="46"/>
      <c r="D30" s="46"/>
      <c r="E30" s="46"/>
    </row>
    <row r="31" spans="1:6" x14ac:dyDescent="0.25">
      <c r="A31" s="45"/>
      <c r="B31" s="46"/>
      <c r="C31" s="46"/>
      <c r="D31" s="46"/>
      <c r="E31" s="46"/>
    </row>
    <row r="32" spans="1:6" x14ac:dyDescent="0.25">
      <c r="A32" s="45"/>
      <c r="B32" s="46"/>
      <c r="C32" s="46"/>
      <c r="D32" s="46"/>
      <c r="E32" s="46"/>
    </row>
    <row r="33" spans="1:5" x14ac:dyDescent="0.25">
      <c r="A33" s="45"/>
      <c r="B33" s="46"/>
      <c r="C33" s="46"/>
      <c r="D33" s="46"/>
      <c r="E33" s="46"/>
    </row>
  </sheetData>
  <mergeCells count="1">
    <mergeCell ref="G3:I4"/>
  </mergeCell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iconSet" priority="22" id="{B58F6BD4-7D43-4AB0-B57E-78904D55EE81}">
            <x14:iconSet iconSet="3Arrows" custom="1">
              <x14:cfvo type="percent">
                <xm:f>0</xm:f>
              </x14:cfvo>
              <x14:cfvo type="num">
                <xm:f>0</xm:f>
              </x14:cfvo>
              <x14:cfvo type="formula">
                <xm:f>$G$6</xm:f>
              </x14:cfvo>
              <x14:cfIcon iconSet="3Arrows" iconId="0"/>
              <x14:cfIcon iconSet="3Arrows" iconId="0"/>
              <x14:cfIcon iconSet="3Arrows" iconId="2"/>
            </x14:iconSet>
          </x14:cfRule>
          <xm:sqref>H6</xm:sqref>
        </x14:conditionalFormatting>
        <x14:conditionalFormatting xmlns:xm="http://schemas.microsoft.com/office/excel/2006/main">
          <x14:cfRule type="iconSet" priority="19" id="{D2DE17BD-0DA5-4981-BB7D-EA17518290F6}">
            <x14:iconSet iconSet="3Arrows" custom="1">
              <x14:cfvo type="percent">
                <xm:f>0</xm:f>
              </x14:cfvo>
              <x14:cfvo type="num">
                <xm:f>0</xm:f>
              </x14:cfvo>
              <x14:cfvo type="formula">
                <xm:f>$G$7</xm:f>
              </x14:cfvo>
              <x14:cfIcon iconSet="3Arrows" iconId="0"/>
              <x14:cfIcon iconSet="3Arrows" iconId="0"/>
              <x14:cfIcon iconSet="3Arrows" iconId="2"/>
            </x14:iconSet>
          </x14:cfRule>
          <x14:cfRule type="iconSet" priority="21" id="{59E76302-83EC-424D-9E88-C189BAE47691}">
            <x14:iconSet iconSet="3Arrows" custom="1">
              <x14:cfvo type="percent">
                <xm:f>0</xm:f>
              </x14:cfvo>
              <x14:cfvo type="num">
                <xm:f>0</xm:f>
              </x14:cfvo>
              <x14:cfvo type="formula">
                <xm:f>$G$7</xm:f>
              </x14:cfvo>
              <x14:cfIcon iconSet="3Arrows" iconId="0"/>
              <x14:cfIcon iconSet="3Arrows" iconId="0"/>
              <x14:cfIcon iconSet="3Arrows" iconId="2"/>
            </x14:iconSet>
          </x14:cfRule>
          <xm:sqref>H7</xm:sqref>
        </x14:conditionalFormatting>
        <x14:conditionalFormatting xmlns:xm="http://schemas.microsoft.com/office/excel/2006/main">
          <x14:cfRule type="iconSet" priority="17" id="{2D2FB6B8-32A9-4D8E-9A40-E4B42B443AB3}">
            <x14:iconSet iconSet="3Arrows" custom="1">
              <x14:cfvo type="percent">
                <xm:f>0</xm:f>
              </x14:cfvo>
              <x14:cfvo type="num">
                <xm:f>0</xm:f>
              </x14:cfvo>
              <x14:cfvo type="formula">
                <xm:f>$G$8</xm:f>
              </x14:cfvo>
              <x14:cfIcon iconSet="3Arrows" iconId="0"/>
              <x14:cfIcon iconSet="3Arrows" iconId="0"/>
              <x14:cfIcon iconSet="3Arrows" iconId="2"/>
            </x14:iconSet>
          </x14:cfRule>
          <x14:cfRule type="iconSet" priority="18" id="{E56A7BD3-6729-416E-AEE8-980EC77DC049}">
            <x14:iconSet iconSet="3Arrows" custom="1">
              <x14:cfvo type="percent">
                <xm:f>0</xm:f>
              </x14:cfvo>
              <x14:cfvo type="num">
                <xm:f>0</xm:f>
              </x14:cfvo>
              <x14:cfvo type="formula">
                <xm:f>$G$7</xm:f>
              </x14:cfvo>
              <x14:cfIcon iconSet="3Arrows" iconId="0"/>
              <x14:cfIcon iconSet="3Arrows" iconId="0"/>
              <x14:cfIcon iconSet="3Arrows" iconId="2"/>
            </x14:iconSet>
          </x14:cfRule>
          <xm:sqref>H8</xm:sqref>
        </x14:conditionalFormatting>
        <x14:conditionalFormatting xmlns:xm="http://schemas.microsoft.com/office/excel/2006/main">
          <x14:cfRule type="iconSet" priority="15" id="{2DB12F75-4857-4C7A-99BE-E5BFA446CC95}">
            <x14:iconSet iconSet="3Arrows" custom="1">
              <x14:cfvo type="percent">
                <xm:f>0</xm:f>
              </x14:cfvo>
              <x14:cfvo type="num">
                <xm:f>0</xm:f>
              </x14:cfvo>
              <x14:cfvo type="formula">
                <xm:f>$G$9</xm:f>
              </x14:cfvo>
              <x14:cfIcon iconSet="3Arrows" iconId="0"/>
              <x14:cfIcon iconSet="3Arrows" iconId="0"/>
              <x14:cfIcon iconSet="3Arrows" iconId="2"/>
            </x14:iconSet>
          </x14:cfRule>
          <x14:cfRule type="iconSet" priority="16" id="{23D147B3-F0F9-4BCD-8E1C-94822505151F}">
            <x14:iconSet iconSet="3Arrows" custom="1">
              <x14:cfvo type="percent">
                <xm:f>0</xm:f>
              </x14:cfvo>
              <x14:cfvo type="num">
                <xm:f>0</xm:f>
              </x14:cfvo>
              <x14:cfvo type="formula">
                <xm:f>$G$7</xm:f>
              </x14:cfvo>
              <x14:cfIcon iconSet="3Arrows" iconId="0"/>
              <x14:cfIcon iconSet="3Arrows" iconId="0"/>
              <x14:cfIcon iconSet="3Arrows" iconId="2"/>
            </x14:iconSet>
          </x14:cfRule>
          <xm:sqref>H9</xm:sqref>
        </x14:conditionalFormatting>
        <x14:conditionalFormatting xmlns:xm="http://schemas.microsoft.com/office/excel/2006/main">
          <x14:cfRule type="iconSet" priority="13" id="{8F3A61DC-790B-4151-9DFA-D887CB40FA26}">
            <x14:iconSet iconSet="3Arrows" custom="1">
              <x14:cfvo type="percent">
                <xm:f>0</xm:f>
              </x14:cfvo>
              <x14:cfvo type="num">
                <xm:f>0</xm:f>
              </x14:cfvo>
              <x14:cfvo type="formula">
                <xm:f>$G$10</xm:f>
              </x14:cfvo>
              <x14:cfIcon iconSet="3Arrows" iconId="0"/>
              <x14:cfIcon iconSet="3Arrows" iconId="0"/>
              <x14:cfIcon iconSet="3Arrows" iconId="2"/>
            </x14:iconSet>
          </x14:cfRule>
          <x14:cfRule type="iconSet" priority="14" id="{69285455-9EE6-4BAF-B94E-E530CCA3E07A}">
            <x14:iconSet iconSet="3Arrows" custom="1">
              <x14:cfvo type="percent">
                <xm:f>0</xm:f>
              </x14:cfvo>
              <x14:cfvo type="num">
                <xm:f>0</xm:f>
              </x14:cfvo>
              <x14:cfvo type="formula">
                <xm:f>$G$7</xm:f>
              </x14:cfvo>
              <x14:cfIcon iconSet="3Arrows" iconId="0"/>
              <x14:cfIcon iconSet="3Arrows" iconId="0"/>
              <x14:cfIcon iconSet="3Arrows" iconId="2"/>
            </x14:iconSet>
          </x14:cfRule>
          <xm:sqref>H10</xm:sqref>
        </x14:conditionalFormatting>
        <x14:conditionalFormatting xmlns:xm="http://schemas.microsoft.com/office/excel/2006/main">
          <x14:cfRule type="iconSet" priority="11" id="{74850F39-3C10-456D-BC4F-8F6E625698C5}">
            <x14:iconSet iconSet="3Arrows" custom="1">
              <x14:cfvo type="percent">
                <xm:f>0</xm:f>
              </x14:cfvo>
              <x14:cfvo type="num">
                <xm:f>0</xm:f>
              </x14:cfvo>
              <x14:cfvo type="formula">
                <xm:f>$G$11</xm:f>
              </x14:cfvo>
              <x14:cfIcon iconSet="3Arrows" iconId="0"/>
              <x14:cfIcon iconSet="3Arrows" iconId="0"/>
              <x14:cfIcon iconSet="3Arrows" iconId="2"/>
            </x14:iconSet>
          </x14:cfRule>
          <x14:cfRule type="iconSet" priority="12" id="{9DCD2455-FC04-49FA-8921-132B4C822184}">
            <x14:iconSet iconSet="3Arrows" custom="1">
              <x14:cfvo type="percent">
                <xm:f>0</xm:f>
              </x14:cfvo>
              <x14:cfvo type="num">
                <xm:f>0</xm:f>
              </x14:cfvo>
              <x14:cfvo type="formula">
                <xm:f>$G$7</xm:f>
              </x14:cfvo>
              <x14:cfIcon iconSet="3Arrows" iconId="0"/>
              <x14:cfIcon iconSet="3Arrows" iconId="0"/>
              <x14:cfIcon iconSet="3Arrows" iconId="2"/>
            </x14:iconSet>
          </x14:cfRule>
          <xm:sqref>H11</xm:sqref>
        </x14:conditionalFormatting>
        <x14:conditionalFormatting xmlns:xm="http://schemas.microsoft.com/office/excel/2006/main">
          <x14:cfRule type="iconSet" priority="9" id="{BF76DF8B-F54B-4897-B2D0-A3CA70247B33}">
            <x14:iconSet iconSet="3Arrows" custom="1">
              <x14:cfvo type="percent">
                <xm:f>0</xm:f>
              </x14:cfvo>
              <x14:cfvo type="num">
                <xm:f>0</xm:f>
              </x14:cfvo>
              <x14:cfvo type="formula">
                <xm:f>$G$12</xm:f>
              </x14:cfvo>
              <x14:cfIcon iconSet="3Arrows" iconId="0"/>
              <x14:cfIcon iconSet="3Arrows" iconId="0"/>
              <x14:cfIcon iconSet="3Arrows" iconId="2"/>
            </x14:iconSet>
          </x14:cfRule>
          <x14:cfRule type="iconSet" priority="10" id="{212866DE-7DE1-4AAE-A4C1-9CDDA7DFCE8A}">
            <x14:iconSet iconSet="3Arrows" custom="1">
              <x14:cfvo type="percent">
                <xm:f>0</xm:f>
              </x14:cfvo>
              <x14:cfvo type="num">
                <xm:f>0</xm:f>
              </x14:cfvo>
              <x14:cfvo type="formula">
                <xm:f>$G$7</xm:f>
              </x14:cfvo>
              <x14:cfIcon iconSet="3Arrows" iconId="0"/>
              <x14:cfIcon iconSet="3Arrows" iconId="0"/>
              <x14:cfIcon iconSet="3Arrows" iconId="2"/>
            </x14:iconSet>
          </x14:cfRule>
          <xm:sqref>H12</xm:sqref>
        </x14:conditionalFormatting>
        <x14:conditionalFormatting xmlns:xm="http://schemas.microsoft.com/office/excel/2006/main">
          <x14:cfRule type="iconSet" priority="7" id="{94AB9088-27A9-4187-96DD-664287A2CEB3}">
            <x14:iconSet iconSet="3Arrows" custom="1">
              <x14:cfvo type="percent">
                <xm:f>0</xm:f>
              </x14:cfvo>
              <x14:cfvo type="num">
                <xm:f>0</xm:f>
              </x14:cfvo>
              <x14:cfvo type="formula">
                <xm:f>$G$13</xm:f>
              </x14:cfvo>
              <x14:cfIcon iconSet="3Arrows" iconId="0"/>
              <x14:cfIcon iconSet="3Arrows" iconId="0"/>
              <x14:cfIcon iconSet="3Arrows" iconId="2"/>
            </x14:iconSet>
          </x14:cfRule>
          <x14:cfRule type="iconSet" priority="8" id="{F4666FFB-C74F-487C-9A84-DF1B274EF6CB}">
            <x14:iconSet iconSet="3Arrows" custom="1">
              <x14:cfvo type="percent">
                <xm:f>0</xm:f>
              </x14:cfvo>
              <x14:cfvo type="num">
                <xm:f>0</xm:f>
              </x14:cfvo>
              <x14:cfvo type="formula">
                <xm:f>$G$7</xm:f>
              </x14:cfvo>
              <x14:cfIcon iconSet="3Arrows" iconId="0"/>
              <x14:cfIcon iconSet="3Arrows" iconId="0"/>
              <x14:cfIcon iconSet="3Arrows" iconId="2"/>
            </x14:iconSet>
          </x14:cfRule>
          <xm:sqref>H13</xm:sqref>
        </x14:conditionalFormatting>
        <x14:conditionalFormatting xmlns:xm="http://schemas.microsoft.com/office/excel/2006/main">
          <x14:cfRule type="iconSet" priority="5" id="{3DF21205-4478-4AEF-99F5-DA357EBBCC2F}">
            <x14:iconSet iconSet="3Arrows" custom="1">
              <x14:cfvo type="percent">
                <xm:f>0</xm:f>
              </x14:cfvo>
              <x14:cfvo type="num">
                <xm:f>0</xm:f>
              </x14:cfvo>
              <x14:cfvo type="formula">
                <xm:f>$G$14</xm:f>
              </x14:cfvo>
              <x14:cfIcon iconSet="3Arrows" iconId="0"/>
              <x14:cfIcon iconSet="3Arrows" iconId="0"/>
              <x14:cfIcon iconSet="3Arrows" iconId="2"/>
            </x14:iconSet>
          </x14:cfRule>
          <x14:cfRule type="iconSet" priority="6" id="{46D3F570-E284-46AE-874F-5AEF7F76F2E0}">
            <x14:iconSet iconSet="3Arrows" custom="1">
              <x14:cfvo type="percent">
                <xm:f>0</xm:f>
              </x14:cfvo>
              <x14:cfvo type="num">
                <xm:f>0</xm:f>
              </x14:cfvo>
              <x14:cfvo type="formula">
                <xm:f>$G$7</xm:f>
              </x14:cfvo>
              <x14:cfIcon iconSet="3Arrows" iconId="0"/>
              <x14:cfIcon iconSet="3Arrows" iconId="0"/>
              <x14:cfIcon iconSet="3Arrows" iconId="2"/>
            </x14:iconSet>
          </x14:cfRule>
          <xm:sqref>H14</xm:sqref>
        </x14:conditionalFormatting>
        <x14:conditionalFormatting xmlns:xm="http://schemas.microsoft.com/office/excel/2006/main">
          <x14:cfRule type="iconSet" priority="3" id="{79D7C5EB-8C9B-4B81-9A45-0EDFE2904493}">
            <x14:iconSet iconSet="3Arrows" custom="1">
              <x14:cfvo type="percent">
                <xm:f>0</xm:f>
              </x14:cfvo>
              <x14:cfvo type="num">
                <xm:f>0</xm:f>
              </x14:cfvo>
              <x14:cfvo type="formula">
                <xm:f>$G$15</xm:f>
              </x14:cfvo>
              <x14:cfIcon iconSet="3Arrows" iconId="0"/>
              <x14:cfIcon iconSet="3Arrows" iconId="0"/>
              <x14:cfIcon iconSet="3Arrows" iconId="2"/>
            </x14:iconSet>
          </x14:cfRule>
          <x14:cfRule type="iconSet" priority="4" id="{147CF4AF-033F-4AFA-A50B-77C57BAC4E7B}">
            <x14:iconSet iconSet="3Arrows" custom="1">
              <x14:cfvo type="percent">
                <xm:f>0</xm:f>
              </x14:cfvo>
              <x14:cfvo type="num">
                <xm:f>0</xm:f>
              </x14:cfvo>
              <x14:cfvo type="formula">
                <xm:f>$G$7</xm:f>
              </x14:cfvo>
              <x14:cfIcon iconSet="3Arrows" iconId="0"/>
              <x14:cfIcon iconSet="3Arrows" iconId="0"/>
              <x14:cfIcon iconSet="3Arrows" iconId="2"/>
            </x14:iconSet>
          </x14:cfRule>
          <xm:sqref>H15</xm:sqref>
        </x14:conditionalFormatting>
        <x14:conditionalFormatting xmlns:xm="http://schemas.microsoft.com/office/excel/2006/main">
          <x14:cfRule type="iconSet" priority="1" id="{7091CA50-AA6A-4FD1-B9E0-72D2B7CC1C24}">
            <x14:iconSet iconSet="3Arrows" custom="1">
              <x14:cfvo type="percent">
                <xm:f>0</xm:f>
              </x14:cfvo>
              <x14:cfvo type="num">
                <xm:f>0</xm:f>
              </x14:cfvo>
              <x14:cfvo type="formula">
                <xm:f>$G$16</xm:f>
              </x14:cfvo>
              <x14:cfIcon iconSet="3Arrows" iconId="0"/>
              <x14:cfIcon iconSet="3Arrows" iconId="0"/>
              <x14:cfIcon iconSet="3Arrows" iconId="2"/>
            </x14:iconSet>
          </x14:cfRule>
          <x14:cfRule type="iconSet" priority="2" id="{69DC3F2B-70F0-4C72-B53C-C8F1830A6739}">
            <x14:iconSet iconSet="3Arrows" custom="1">
              <x14:cfvo type="percent">
                <xm:f>0</xm:f>
              </x14:cfvo>
              <x14:cfvo type="num">
                <xm:f>0</xm:f>
              </x14:cfvo>
              <x14:cfvo type="formula">
                <xm:f>$G$7</xm:f>
              </x14:cfvo>
              <x14:cfIcon iconSet="3Arrows" iconId="0"/>
              <x14:cfIcon iconSet="3Arrows" iconId="0"/>
              <x14:cfIcon iconSet="3Arrows" iconId="2"/>
            </x14:iconSet>
          </x14:cfRule>
          <xm:sqref>H16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I133"/>
  <sheetViews>
    <sheetView workbookViewId="0">
      <selection activeCell="L2" sqref="L2:L30"/>
    </sheetView>
  </sheetViews>
  <sheetFormatPr defaultRowHeight="15" x14ac:dyDescent="0.25"/>
  <cols>
    <col min="1" max="1" width="10.7109375" bestFit="1" customWidth="1"/>
    <col min="2" max="2" width="10.140625" bestFit="1" customWidth="1"/>
    <col min="3" max="3" width="43.42578125" bestFit="1" customWidth="1"/>
    <col min="4" max="4" width="15.28515625" bestFit="1" customWidth="1"/>
    <col min="5" max="5" width="11.140625" bestFit="1" customWidth="1"/>
    <col min="6" max="6" width="13.42578125" bestFit="1" customWidth="1"/>
    <col min="7" max="7" width="10" bestFit="1" customWidth="1"/>
    <col min="8" max="8" width="10.5703125" bestFit="1" customWidth="1"/>
    <col min="9" max="9" width="9.140625" bestFit="1" customWidth="1"/>
    <col min="10" max="10" width="9.7109375" bestFit="1" customWidth="1"/>
    <col min="11" max="11" width="13.140625" bestFit="1" customWidth="1"/>
    <col min="12" max="12" width="13.7109375" bestFit="1" customWidth="1"/>
    <col min="13" max="13" width="9.7109375" bestFit="1" customWidth="1"/>
    <col min="14" max="14" width="25" bestFit="1" customWidth="1"/>
    <col min="15" max="15" width="9" bestFit="1" customWidth="1"/>
    <col min="16" max="16" width="8.5703125" bestFit="1" customWidth="1"/>
    <col min="17" max="17" width="13.7109375" bestFit="1" customWidth="1"/>
    <col min="18" max="18" width="20.7109375" bestFit="1" customWidth="1"/>
    <col min="19" max="19" width="30.7109375" bestFit="1" customWidth="1"/>
    <col min="20" max="20" width="28.7109375" customWidth="1"/>
    <col min="21" max="21" width="7.7109375" bestFit="1" customWidth="1"/>
    <col min="22" max="22" width="6.85546875" bestFit="1" customWidth="1"/>
    <col min="23" max="23" width="7" bestFit="1" customWidth="1"/>
    <col min="24" max="24" width="7.85546875" bestFit="1" customWidth="1"/>
    <col min="25" max="25" width="8.7109375" bestFit="1" customWidth="1"/>
    <col min="26" max="26" width="8" bestFit="1" customWidth="1"/>
    <col min="27" max="27" width="9.7109375" bestFit="1" customWidth="1"/>
    <col min="28" max="28" width="10.28515625" bestFit="1" customWidth="1"/>
    <col min="29" max="29" width="14.7109375" bestFit="1" customWidth="1"/>
    <col min="30" max="30" width="12.7109375" bestFit="1" customWidth="1"/>
    <col min="31" max="31" width="14.28515625" bestFit="1" customWidth="1"/>
    <col min="32" max="32" width="14.7109375" bestFit="1" customWidth="1"/>
    <col min="33" max="33" width="20.7109375" bestFit="1" customWidth="1"/>
    <col min="34" max="34" width="15.42578125" bestFit="1" customWidth="1"/>
    <col min="35" max="35" width="23.42578125" bestFit="1" customWidth="1"/>
    <col min="36" max="36" width="18.7109375" bestFit="1" customWidth="1"/>
    <col min="37" max="37" width="27" bestFit="1" customWidth="1"/>
  </cols>
  <sheetData>
    <row r="1" spans="1:35" x14ac:dyDescent="0.25">
      <c r="A1" t="s">
        <v>83</v>
      </c>
      <c r="B1" t="s">
        <v>84</v>
      </c>
      <c r="C1" t="s">
        <v>85</v>
      </c>
      <c r="D1" t="s">
        <v>86</v>
      </c>
      <c r="E1" t="s">
        <v>87</v>
      </c>
      <c r="F1" t="s">
        <v>88</v>
      </c>
      <c r="G1" t="s">
        <v>89</v>
      </c>
      <c r="H1" t="s">
        <v>90</v>
      </c>
      <c r="I1" t="s">
        <v>91</v>
      </c>
      <c r="J1" t="s">
        <v>92</v>
      </c>
      <c r="K1" t="s">
        <v>93</v>
      </c>
      <c r="L1" t="s">
        <v>94</v>
      </c>
      <c r="M1" t="s">
        <v>298</v>
      </c>
      <c r="N1" t="s">
        <v>299</v>
      </c>
      <c r="O1" t="s">
        <v>300</v>
      </c>
      <c r="P1" t="s">
        <v>301</v>
      </c>
      <c r="Q1" t="s">
        <v>302</v>
      </c>
      <c r="R1" t="s">
        <v>303</v>
      </c>
      <c r="S1" t="s">
        <v>304</v>
      </c>
      <c r="T1" t="s">
        <v>305</v>
      </c>
      <c r="U1" t="s">
        <v>306</v>
      </c>
      <c r="V1" t="s">
        <v>307</v>
      </c>
      <c r="W1" t="s">
        <v>308</v>
      </c>
      <c r="X1" t="s">
        <v>309</v>
      </c>
      <c r="Y1" t="s">
        <v>310</v>
      </c>
      <c r="Z1" t="s">
        <v>311</v>
      </c>
      <c r="AA1" t="s">
        <v>312</v>
      </c>
      <c r="AB1" t="s">
        <v>313</v>
      </c>
      <c r="AC1" t="s">
        <v>314</v>
      </c>
      <c r="AD1" t="s">
        <v>315</v>
      </c>
      <c r="AE1" t="s">
        <v>316</v>
      </c>
      <c r="AF1" t="s">
        <v>317</v>
      </c>
      <c r="AG1" t="s">
        <v>318</v>
      </c>
      <c r="AH1" t="s">
        <v>319</v>
      </c>
      <c r="AI1" t="s">
        <v>320</v>
      </c>
    </row>
    <row r="2" spans="1:35" x14ac:dyDescent="0.25">
      <c r="A2" t="s">
        <v>0</v>
      </c>
      <c r="B2" t="s">
        <v>13</v>
      </c>
      <c r="C2" t="s">
        <v>199</v>
      </c>
      <c r="D2" t="s">
        <v>200</v>
      </c>
      <c r="E2" t="s">
        <v>97</v>
      </c>
      <c r="F2" t="s">
        <v>125</v>
      </c>
      <c r="G2">
        <v>77</v>
      </c>
      <c r="H2">
        <v>380</v>
      </c>
      <c r="I2">
        <v>76</v>
      </c>
      <c r="J2">
        <v>342</v>
      </c>
      <c r="K2">
        <v>76</v>
      </c>
      <c r="L2">
        <v>344</v>
      </c>
      <c r="M2" t="b">
        <v>1</v>
      </c>
      <c r="N2" t="s">
        <v>321</v>
      </c>
      <c r="O2" t="b">
        <v>1</v>
      </c>
      <c r="P2" t="b">
        <v>1</v>
      </c>
      <c r="Q2" t="b">
        <v>0</v>
      </c>
      <c r="R2" t="b">
        <v>0</v>
      </c>
      <c r="S2" t="b">
        <v>0</v>
      </c>
      <c r="T2" t="b">
        <v>1</v>
      </c>
      <c r="U2">
        <v>1</v>
      </c>
      <c r="V2">
        <v>1</v>
      </c>
      <c r="W2">
        <v>2</v>
      </c>
      <c r="AG2" t="s">
        <v>100</v>
      </c>
      <c r="AH2" t="s">
        <v>99</v>
      </c>
      <c r="AI2" t="s">
        <v>103</v>
      </c>
    </row>
    <row r="3" spans="1:35" hidden="1" x14ac:dyDescent="0.25">
      <c r="A3" s="6" t="s">
        <v>0</v>
      </c>
      <c r="B3" s="6" t="s">
        <v>13</v>
      </c>
      <c r="C3" s="6" t="s">
        <v>173</v>
      </c>
      <c r="D3" s="6" t="s">
        <v>174</v>
      </c>
      <c r="E3" s="6" t="s">
        <v>97</v>
      </c>
      <c r="F3" s="6" t="s">
        <v>125</v>
      </c>
      <c r="G3" s="6">
        <v>74</v>
      </c>
      <c r="H3" s="6">
        <v>404</v>
      </c>
      <c r="I3" s="6">
        <v>60</v>
      </c>
      <c r="J3" s="6">
        <v>330</v>
      </c>
      <c r="K3" s="6">
        <v>74</v>
      </c>
      <c r="L3" s="6">
        <v>369</v>
      </c>
      <c r="M3" s="6" t="b">
        <v>1</v>
      </c>
      <c r="N3" s="6" t="s">
        <v>321</v>
      </c>
      <c r="O3" s="6" t="b">
        <v>1</v>
      </c>
      <c r="P3" s="6" t="b">
        <v>1</v>
      </c>
      <c r="Q3" s="6" t="b">
        <v>1</v>
      </c>
      <c r="R3" s="6" t="b">
        <v>0</v>
      </c>
      <c r="S3" s="6" t="b">
        <v>0</v>
      </c>
      <c r="T3" s="6" t="b">
        <v>0</v>
      </c>
      <c r="U3" s="6"/>
      <c r="V3" s="6"/>
      <c r="W3" s="6"/>
      <c r="X3" s="6"/>
      <c r="Y3" s="6">
        <v>1</v>
      </c>
      <c r="Z3" s="6">
        <v>1</v>
      </c>
      <c r="AA3" s="6"/>
      <c r="AB3" s="6"/>
      <c r="AC3" s="6"/>
      <c r="AD3" s="6">
        <v>1</v>
      </c>
      <c r="AE3" s="6">
        <v>4</v>
      </c>
      <c r="AF3" s="6" t="s">
        <v>327</v>
      </c>
      <c r="AG3" s="6" t="s">
        <v>100</v>
      </c>
      <c r="AH3" s="6" t="s">
        <v>99</v>
      </c>
      <c r="AI3" s="6" t="s">
        <v>103</v>
      </c>
    </row>
    <row r="4" spans="1:35" hidden="1" x14ac:dyDescent="0.25">
      <c r="A4" s="6" t="s">
        <v>0</v>
      </c>
      <c r="B4" s="6" t="s">
        <v>7</v>
      </c>
      <c r="C4" s="6" t="s">
        <v>214</v>
      </c>
      <c r="D4" s="6" t="s">
        <v>215</v>
      </c>
      <c r="E4" s="6" t="s">
        <v>97</v>
      </c>
      <c r="F4" s="6" t="s">
        <v>98</v>
      </c>
      <c r="G4" s="6">
        <v>301</v>
      </c>
      <c r="H4" s="6">
        <v>1404</v>
      </c>
      <c r="I4" s="6">
        <v>274</v>
      </c>
      <c r="J4" s="6">
        <v>1347</v>
      </c>
      <c r="K4" s="6">
        <v>274</v>
      </c>
      <c r="L4" s="6">
        <v>1347</v>
      </c>
      <c r="M4" s="6" t="b">
        <v>1</v>
      </c>
      <c r="N4" s="6" t="s">
        <v>321</v>
      </c>
      <c r="O4" s="6" t="b">
        <v>1</v>
      </c>
      <c r="P4" s="6" t="b">
        <v>1</v>
      </c>
      <c r="Q4" s="6" t="b">
        <v>1</v>
      </c>
      <c r="R4" s="6" t="b">
        <v>1</v>
      </c>
      <c r="S4" s="6" t="b">
        <v>0</v>
      </c>
      <c r="T4" s="6" t="b">
        <v>0</v>
      </c>
      <c r="U4" s="6">
        <v>2</v>
      </c>
      <c r="V4" s="6">
        <v>4</v>
      </c>
      <c r="W4" s="6">
        <v>6</v>
      </c>
      <c r="X4" s="6">
        <v>1</v>
      </c>
      <c r="Y4" s="6">
        <v>1</v>
      </c>
      <c r="Z4" s="6">
        <v>2</v>
      </c>
      <c r="AA4" s="6"/>
      <c r="AB4" s="6"/>
      <c r="AC4" s="6"/>
      <c r="AD4" s="6">
        <v>13</v>
      </c>
      <c r="AE4" s="6">
        <v>51</v>
      </c>
      <c r="AF4" s="6" t="s">
        <v>326</v>
      </c>
      <c r="AG4" s="6" t="s">
        <v>100</v>
      </c>
      <c r="AH4" s="6" t="s">
        <v>103</v>
      </c>
      <c r="AI4" s="6" t="s">
        <v>103</v>
      </c>
    </row>
    <row r="5" spans="1:35" hidden="1" x14ac:dyDescent="0.25">
      <c r="A5" s="6" t="s">
        <v>0</v>
      </c>
      <c r="B5" s="6" t="s">
        <v>13</v>
      </c>
      <c r="C5" s="6" t="s">
        <v>243</v>
      </c>
      <c r="D5" s="6" t="s">
        <v>244</v>
      </c>
      <c r="E5" s="6" t="s">
        <v>97</v>
      </c>
      <c r="F5" s="6" t="s">
        <v>98</v>
      </c>
      <c r="G5" s="6">
        <v>67</v>
      </c>
      <c r="H5" s="6">
        <v>350</v>
      </c>
      <c r="I5" s="6">
        <v>67</v>
      </c>
      <c r="J5" s="6">
        <v>350</v>
      </c>
      <c r="K5" s="6">
        <v>67</v>
      </c>
      <c r="L5" s="6">
        <v>350</v>
      </c>
      <c r="M5" s="6" t="b">
        <v>1</v>
      </c>
      <c r="N5" s="6" t="s">
        <v>321</v>
      </c>
      <c r="O5" s="6" t="b">
        <v>1</v>
      </c>
      <c r="P5" s="6" t="b">
        <v>1</v>
      </c>
      <c r="Q5" s="6" t="b">
        <v>1</v>
      </c>
      <c r="R5" s="6" t="b">
        <v>0</v>
      </c>
      <c r="S5" s="6" t="b">
        <v>1</v>
      </c>
      <c r="T5" s="6" t="b">
        <v>0</v>
      </c>
      <c r="U5" s="6"/>
      <c r="V5" s="6">
        <v>4</v>
      </c>
      <c r="W5" s="6">
        <v>4</v>
      </c>
      <c r="X5" s="6">
        <v>1</v>
      </c>
      <c r="Y5" s="6"/>
      <c r="Z5" s="6">
        <v>1</v>
      </c>
      <c r="AA5" s="6"/>
      <c r="AB5" s="6"/>
      <c r="AC5" s="6"/>
      <c r="AD5" s="6"/>
      <c r="AE5" s="6"/>
      <c r="AF5" s="6"/>
      <c r="AG5" s="6" t="s">
        <v>323</v>
      </c>
      <c r="AH5" s="6" t="s">
        <v>99</v>
      </c>
      <c r="AI5" s="6" t="s">
        <v>99</v>
      </c>
    </row>
    <row r="6" spans="1:35" hidden="1" x14ac:dyDescent="0.25">
      <c r="A6" s="6" t="s">
        <v>0</v>
      </c>
      <c r="B6" s="6" t="s">
        <v>13</v>
      </c>
      <c r="C6" s="6" t="s">
        <v>249</v>
      </c>
      <c r="D6" s="6" t="s">
        <v>250</v>
      </c>
      <c r="E6" s="6" t="s">
        <v>97</v>
      </c>
      <c r="F6" s="6" t="s">
        <v>98</v>
      </c>
      <c r="G6" s="6">
        <v>14</v>
      </c>
      <c r="H6" s="6">
        <v>83</v>
      </c>
      <c r="I6" s="6">
        <v>8</v>
      </c>
      <c r="J6" s="6">
        <v>35</v>
      </c>
      <c r="K6" s="6">
        <v>13</v>
      </c>
      <c r="L6" s="6">
        <v>82</v>
      </c>
      <c r="M6" s="6" t="b">
        <v>1</v>
      </c>
      <c r="N6" s="6" t="s">
        <v>321</v>
      </c>
      <c r="O6" s="6" t="b">
        <v>1</v>
      </c>
      <c r="P6" s="6" t="b">
        <v>1</v>
      </c>
      <c r="Q6" s="6" t="b">
        <v>1</v>
      </c>
      <c r="R6" s="6" t="b">
        <v>0</v>
      </c>
      <c r="S6" s="6" t="b">
        <v>1</v>
      </c>
      <c r="T6" s="6" t="b">
        <v>0</v>
      </c>
      <c r="U6" s="6">
        <v>1</v>
      </c>
      <c r="V6" s="6"/>
      <c r="W6" s="6">
        <v>1</v>
      </c>
      <c r="X6" s="6"/>
      <c r="Y6" s="6"/>
      <c r="Z6" s="6"/>
      <c r="AA6" s="6"/>
      <c r="AB6" s="6"/>
      <c r="AC6" s="6"/>
      <c r="AD6" s="6">
        <v>1</v>
      </c>
      <c r="AE6" s="6">
        <v>6</v>
      </c>
      <c r="AF6" s="6" t="s">
        <v>322</v>
      </c>
      <c r="AG6" s="6" t="s">
        <v>323</v>
      </c>
      <c r="AH6" s="6" t="s">
        <v>99</v>
      </c>
      <c r="AI6" s="6" t="s">
        <v>103</v>
      </c>
    </row>
    <row r="7" spans="1:35" hidden="1" x14ac:dyDescent="0.25">
      <c r="A7" s="6" t="s">
        <v>0</v>
      </c>
      <c r="B7" s="6" t="s">
        <v>7</v>
      </c>
      <c r="C7" s="6" t="s">
        <v>143</v>
      </c>
      <c r="D7" s="6" t="s">
        <v>144</v>
      </c>
      <c r="E7" s="6" t="s">
        <v>97</v>
      </c>
      <c r="F7" s="6" t="s">
        <v>132</v>
      </c>
      <c r="G7" s="6">
        <v>12</v>
      </c>
      <c r="H7" s="6">
        <v>51</v>
      </c>
      <c r="I7" s="6">
        <v>4</v>
      </c>
      <c r="J7" s="6">
        <v>20</v>
      </c>
      <c r="K7" s="6">
        <v>12</v>
      </c>
      <c r="L7" s="6">
        <v>52</v>
      </c>
      <c r="M7" s="6" t="b">
        <v>1</v>
      </c>
      <c r="N7" s="6" t="s">
        <v>328</v>
      </c>
      <c r="O7" s="6" t="b">
        <v>1</v>
      </c>
      <c r="P7" s="6" t="b">
        <v>1</v>
      </c>
      <c r="Q7" s="6" t="b">
        <v>0</v>
      </c>
      <c r="R7" s="6" t="b">
        <v>1</v>
      </c>
      <c r="S7" s="6" t="b">
        <v>0</v>
      </c>
      <c r="T7" s="6" t="b">
        <v>0</v>
      </c>
      <c r="U7" s="6">
        <v>1</v>
      </c>
      <c r="V7" s="6">
        <v>0</v>
      </c>
      <c r="W7" s="6">
        <v>1</v>
      </c>
      <c r="X7" s="6"/>
      <c r="Y7" s="6"/>
      <c r="Z7" s="6"/>
      <c r="AA7" s="6"/>
      <c r="AB7" s="6"/>
      <c r="AC7" s="6"/>
      <c r="AD7" s="6"/>
      <c r="AE7" s="6"/>
      <c r="AF7" s="6"/>
      <c r="AG7" s="6" t="s">
        <v>100</v>
      </c>
      <c r="AH7" s="6" t="s">
        <v>99</v>
      </c>
      <c r="AI7" s="6" t="s">
        <v>99</v>
      </c>
    </row>
    <row r="8" spans="1:35" x14ac:dyDescent="0.25">
      <c r="A8" s="6" t="s">
        <v>0</v>
      </c>
      <c r="B8" s="6" t="s">
        <v>13</v>
      </c>
      <c r="C8" s="6" t="s">
        <v>175</v>
      </c>
      <c r="D8" s="6" t="s">
        <v>176</v>
      </c>
      <c r="E8" s="6" t="s">
        <v>97</v>
      </c>
      <c r="F8" s="6" t="s">
        <v>125</v>
      </c>
      <c r="G8" s="6">
        <v>35</v>
      </c>
      <c r="H8" s="6">
        <v>215</v>
      </c>
      <c r="I8" s="6">
        <v>35</v>
      </c>
      <c r="J8" s="6">
        <v>211</v>
      </c>
      <c r="K8" s="6">
        <v>35</v>
      </c>
      <c r="L8" s="6">
        <v>212</v>
      </c>
      <c r="M8" s="6" t="b">
        <v>1</v>
      </c>
      <c r="N8" s="6" t="s">
        <v>321</v>
      </c>
      <c r="O8" s="6" t="b">
        <v>1</v>
      </c>
      <c r="P8" s="6" t="b">
        <v>1</v>
      </c>
      <c r="Q8" s="6" t="b">
        <v>0</v>
      </c>
      <c r="R8" s="6" t="b">
        <v>0</v>
      </c>
      <c r="S8" s="6" t="b">
        <v>0</v>
      </c>
      <c r="T8" s="6" t="b">
        <v>1</v>
      </c>
      <c r="U8" s="6"/>
      <c r="V8" s="6"/>
      <c r="W8" s="6"/>
      <c r="X8" s="6">
        <v>1</v>
      </c>
      <c r="Y8" s="6"/>
      <c r="Z8" s="6">
        <v>1</v>
      </c>
      <c r="AA8" s="6"/>
      <c r="AB8" s="6"/>
      <c r="AC8" s="6"/>
      <c r="AD8" s="6"/>
      <c r="AE8" s="6"/>
      <c r="AF8" s="6"/>
      <c r="AG8" s="6" t="s">
        <v>100</v>
      </c>
      <c r="AH8" s="6" t="s">
        <v>282</v>
      </c>
      <c r="AI8" s="6" t="s">
        <v>103</v>
      </c>
    </row>
    <row r="9" spans="1:35" hidden="1" x14ac:dyDescent="0.25">
      <c r="A9" s="6" t="s">
        <v>0</v>
      </c>
      <c r="B9" s="6" t="s">
        <v>5</v>
      </c>
      <c r="C9" s="6" t="s">
        <v>701</v>
      </c>
      <c r="D9" s="6" t="s">
        <v>702</v>
      </c>
      <c r="E9" s="6" t="s">
        <v>209</v>
      </c>
      <c r="F9" s="6" t="s">
        <v>125</v>
      </c>
      <c r="G9" s="6">
        <v>155</v>
      </c>
      <c r="H9" s="6">
        <v>664</v>
      </c>
      <c r="I9" s="6">
        <v>156</v>
      </c>
      <c r="J9" s="6">
        <v>641</v>
      </c>
      <c r="K9" s="6">
        <v>273</v>
      </c>
      <c r="L9" s="6">
        <v>0</v>
      </c>
      <c r="M9" s="6" t="b">
        <v>1</v>
      </c>
      <c r="N9" s="6" t="s">
        <v>321</v>
      </c>
      <c r="O9" s="6" t="b">
        <v>0</v>
      </c>
      <c r="P9" s="6" t="b">
        <v>1</v>
      </c>
      <c r="Q9" s="6" t="b">
        <v>1</v>
      </c>
      <c r="R9" s="6" t="b">
        <v>1</v>
      </c>
      <c r="S9" s="6" t="b">
        <v>0</v>
      </c>
      <c r="T9" s="6" t="b">
        <v>0</v>
      </c>
      <c r="U9" s="6"/>
      <c r="V9" s="6"/>
      <c r="W9" s="6"/>
      <c r="X9" s="6"/>
      <c r="Y9" s="6"/>
      <c r="Z9" s="6"/>
      <c r="AA9" s="6"/>
      <c r="AB9" s="6"/>
      <c r="AC9" s="6"/>
      <c r="AD9" s="6">
        <v>2</v>
      </c>
      <c r="AE9" s="6">
        <v>10</v>
      </c>
      <c r="AF9" s="6" t="s">
        <v>326</v>
      </c>
      <c r="AG9" s="6" t="s">
        <v>100</v>
      </c>
      <c r="AH9" s="6" t="s">
        <v>99</v>
      </c>
      <c r="AI9" s="6" t="s">
        <v>103</v>
      </c>
    </row>
    <row r="10" spans="1:35" hidden="1" x14ac:dyDescent="0.25">
      <c r="A10" s="6" t="s">
        <v>0</v>
      </c>
      <c r="B10" s="6" t="s">
        <v>9</v>
      </c>
      <c r="C10" s="6" t="s">
        <v>212</v>
      </c>
      <c r="D10" s="6" t="s">
        <v>213</v>
      </c>
      <c r="E10" s="6" t="s">
        <v>209</v>
      </c>
      <c r="F10" s="6" t="s">
        <v>125</v>
      </c>
      <c r="G10" s="6">
        <v>174</v>
      </c>
      <c r="H10" s="6">
        <v>1185</v>
      </c>
      <c r="I10" s="6">
        <v>463</v>
      </c>
      <c r="J10" s="6">
        <v>2123</v>
      </c>
      <c r="K10" s="6">
        <v>463</v>
      </c>
      <c r="L10" s="6">
        <v>2114</v>
      </c>
      <c r="M10" s="6" t="b">
        <v>1</v>
      </c>
      <c r="N10" s="6" t="s">
        <v>321</v>
      </c>
      <c r="O10" s="6" t="b">
        <v>0</v>
      </c>
      <c r="P10" s="6" t="b">
        <v>1</v>
      </c>
      <c r="Q10" s="6" t="b">
        <v>1</v>
      </c>
      <c r="R10" s="6" t="b">
        <v>0</v>
      </c>
      <c r="S10" s="6" t="b">
        <v>0</v>
      </c>
      <c r="T10" s="6" t="b">
        <v>0</v>
      </c>
      <c r="U10" s="6"/>
      <c r="V10" s="6"/>
      <c r="W10" s="6"/>
      <c r="X10" s="6"/>
      <c r="Y10" s="6">
        <v>1</v>
      </c>
      <c r="Z10" s="6">
        <v>1</v>
      </c>
      <c r="AA10" s="6"/>
      <c r="AB10" s="6"/>
      <c r="AC10" s="6"/>
      <c r="AD10" s="6"/>
      <c r="AE10" s="6"/>
      <c r="AF10" s="6"/>
      <c r="AG10" s="6" t="s">
        <v>100</v>
      </c>
      <c r="AH10" s="6" t="s">
        <v>99</v>
      </c>
      <c r="AI10" s="6" t="s">
        <v>103</v>
      </c>
    </row>
    <row r="11" spans="1:35" hidden="1" x14ac:dyDescent="0.25">
      <c r="A11" s="6" t="s">
        <v>0</v>
      </c>
      <c r="B11" s="6" t="s">
        <v>13</v>
      </c>
      <c r="C11" s="6" t="s">
        <v>237</v>
      </c>
      <c r="D11" s="6" t="s">
        <v>238</v>
      </c>
      <c r="E11" s="6" t="s">
        <v>97</v>
      </c>
      <c r="F11" s="6" t="s">
        <v>98</v>
      </c>
      <c r="G11" s="6">
        <v>6</v>
      </c>
      <c r="H11" s="6">
        <v>30</v>
      </c>
      <c r="I11" s="6">
        <v>6</v>
      </c>
      <c r="J11" s="6">
        <v>30</v>
      </c>
      <c r="K11" s="6">
        <v>6</v>
      </c>
      <c r="L11" s="6">
        <v>30</v>
      </c>
      <c r="M11" s="6" t="b">
        <v>1</v>
      </c>
      <c r="N11" s="6" t="s">
        <v>329</v>
      </c>
      <c r="O11" s="6" t="b">
        <v>1</v>
      </c>
      <c r="P11" s="6" t="b">
        <v>1</v>
      </c>
      <c r="Q11" s="6" t="b">
        <v>1</v>
      </c>
      <c r="R11" s="6" t="b">
        <v>0</v>
      </c>
      <c r="S11" s="6" t="b">
        <v>1</v>
      </c>
      <c r="T11" s="6" t="b">
        <v>0</v>
      </c>
      <c r="U11" s="6"/>
      <c r="V11" s="6"/>
      <c r="W11" s="6"/>
      <c r="X11" s="6"/>
      <c r="Y11" s="6"/>
      <c r="Z11" s="6"/>
      <c r="AA11" s="6"/>
      <c r="AB11" s="6"/>
      <c r="AC11" s="6"/>
      <c r="AD11" s="6"/>
      <c r="AE11" s="6"/>
      <c r="AF11" s="6"/>
      <c r="AG11" s="6" t="s">
        <v>323</v>
      </c>
      <c r="AH11" s="6" t="s">
        <v>103</v>
      </c>
      <c r="AI11" s="6" t="s">
        <v>103</v>
      </c>
    </row>
    <row r="12" spans="1:35" hidden="1" x14ac:dyDescent="0.25">
      <c r="A12" s="6" t="s">
        <v>0</v>
      </c>
      <c r="B12" s="6" t="s">
        <v>6</v>
      </c>
      <c r="C12" s="6" t="s">
        <v>275</v>
      </c>
      <c r="D12" s="6" t="s">
        <v>276</v>
      </c>
      <c r="E12" s="6" t="s">
        <v>97</v>
      </c>
      <c r="F12" s="6" t="s">
        <v>98</v>
      </c>
      <c r="G12" s="6">
        <v>118</v>
      </c>
      <c r="H12" s="6">
        <v>516</v>
      </c>
      <c r="I12" s="6">
        <v>108</v>
      </c>
      <c r="J12" s="6">
        <v>470</v>
      </c>
      <c r="K12" s="6">
        <v>118</v>
      </c>
      <c r="L12" s="6">
        <v>520</v>
      </c>
      <c r="M12" s="6" t="b">
        <v>1</v>
      </c>
      <c r="N12" s="6" t="s">
        <v>321</v>
      </c>
      <c r="O12" s="6" t="b">
        <v>1</v>
      </c>
      <c r="P12" s="6" t="b">
        <v>1</v>
      </c>
      <c r="Q12" s="6" t="b">
        <v>1</v>
      </c>
      <c r="R12" s="6" t="b">
        <v>1</v>
      </c>
      <c r="S12" s="6" t="b">
        <v>0</v>
      </c>
      <c r="T12" s="6" t="b">
        <v>0</v>
      </c>
      <c r="U12" s="6">
        <v>1</v>
      </c>
      <c r="V12" s="6">
        <v>2</v>
      </c>
      <c r="W12" s="6">
        <v>3</v>
      </c>
      <c r="X12" s="6"/>
      <c r="Y12" s="6">
        <v>1</v>
      </c>
      <c r="Z12" s="6">
        <v>1</v>
      </c>
      <c r="AA12" s="6"/>
      <c r="AB12" s="6"/>
      <c r="AC12" s="6"/>
      <c r="AD12" s="6"/>
      <c r="AE12" s="6"/>
      <c r="AF12" s="6"/>
      <c r="AG12" s="6" t="s">
        <v>100</v>
      </c>
      <c r="AH12" s="6" t="s">
        <v>99</v>
      </c>
      <c r="AI12" s="6" t="s">
        <v>103</v>
      </c>
    </row>
    <row r="13" spans="1:35" hidden="1" x14ac:dyDescent="0.25">
      <c r="A13" s="6" t="s">
        <v>0</v>
      </c>
      <c r="B13" s="6" t="s">
        <v>13</v>
      </c>
      <c r="C13" s="6" t="s">
        <v>241</v>
      </c>
      <c r="D13" s="6" t="s">
        <v>242</v>
      </c>
      <c r="E13" s="6" t="s">
        <v>97</v>
      </c>
      <c r="F13" s="6" t="s">
        <v>98</v>
      </c>
      <c r="G13" s="6">
        <v>65</v>
      </c>
      <c r="H13" s="6">
        <v>347</v>
      </c>
      <c r="I13" s="6">
        <v>65</v>
      </c>
      <c r="J13" s="6">
        <v>347</v>
      </c>
      <c r="K13" s="6">
        <v>65</v>
      </c>
      <c r="L13" s="6">
        <v>347</v>
      </c>
      <c r="M13" s="6" t="b">
        <v>1</v>
      </c>
      <c r="N13" s="6" t="s">
        <v>321</v>
      </c>
      <c r="O13" s="6" t="b">
        <v>1</v>
      </c>
      <c r="P13" s="6" t="b">
        <v>1</v>
      </c>
      <c r="Q13" s="6" t="b">
        <v>1</v>
      </c>
      <c r="R13" s="6" t="b">
        <v>0</v>
      </c>
      <c r="S13" s="6" t="b">
        <v>1</v>
      </c>
      <c r="T13" s="6" t="b">
        <v>0</v>
      </c>
      <c r="U13" s="6"/>
      <c r="V13" s="6">
        <v>1</v>
      </c>
      <c r="W13" s="6"/>
      <c r="X13" s="6"/>
      <c r="Y13" s="6">
        <v>1</v>
      </c>
      <c r="Z13" s="6"/>
      <c r="AA13" s="6"/>
      <c r="AB13" s="6"/>
      <c r="AC13" s="6"/>
      <c r="AD13" s="6"/>
      <c r="AE13" s="6"/>
      <c r="AF13" s="6"/>
      <c r="AG13" s="6" t="s">
        <v>323</v>
      </c>
      <c r="AH13" s="6" t="s">
        <v>323</v>
      </c>
      <c r="AI13" s="6" t="s">
        <v>103</v>
      </c>
    </row>
    <row r="14" spans="1:35" hidden="1" x14ac:dyDescent="0.25">
      <c r="A14" s="6" t="s">
        <v>0</v>
      </c>
      <c r="B14" s="6" t="s">
        <v>4</v>
      </c>
      <c r="C14" s="6" t="s">
        <v>157</v>
      </c>
      <c r="D14" s="6" t="s">
        <v>158</v>
      </c>
      <c r="E14" s="6" t="s">
        <v>97</v>
      </c>
      <c r="F14" s="6" t="s">
        <v>98</v>
      </c>
      <c r="G14" s="6">
        <v>6</v>
      </c>
      <c r="H14" s="6">
        <v>28</v>
      </c>
      <c r="I14" s="6">
        <v>6</v>
      </c>
      <c r="J14" s="6">
        <v>30</v>
      </c>
      <c r="K14" s="6">
        <v>6</v>
      </c>
      <c r="L14" s="6">
        <v>30</v>
      </c>
      <c r="M14" s="6" t="b">
        <v>1</v>
      </c>
      <c r="N14" s="6" t="s">
        <v>321</v>
      </c>
      <c r="O14" s="6" t="b">
        <v>0</v>
      </c>
      <c r="P14" s="6" t="b">
        <v>0</v>
      </c>
      <c r="Q14" s="6" t="b">
        <v>0</v>
      </c>
      <c r="R14" s="6" t="b">
        <v>0</v>
      </c>
      <c r="S14" s="6" t="b">
        <v>1</v>
      </c>
      <c r="T14" s="6" t="b">
        <v>0</v>
      </c>
      <c r="U14" s="6"/>
      <c r="V14" s="6"/>
      <c r="W14" s="6"/>
      <c r="X14" s="6"/>
      <c r="Y14" s="6"/>
      <c r="Z14" s="6"/>
      <c r="AA14" s="6"/>
      <c r="AB14" s="6"/>
      <c r="AC14" s="6"/>
      <c r="AD14" s="6"/>
      <c r="AE14" s="6"/>
      <c r="AF14" s="6"/>
      <c r="AG14" s="6" t="s">
        <v>100</v>
      </c>
      <c r="AH14" s="6" t="s">
        <v>325</v>
      </c>
      <c r="AI14" s="6" t="s">
        <v>99</v>
      </c>
    </row>
    <row r="15" spans="1:35" hidden="1" x14ac:dyDescent="0.25">
      <c r="A15" s="6" t="s">
        <v>0</v>
      </c>
      <c r="B15" s="6" t="s">
        <v>4</v>
      </c>
      <c r="C15" s="6" t="s">
        <v>149</v>
      </c>
      <c r="D15" s="6" t="s">
        <v>150</v>
      </c>
      <c r="E15" s="6" t="s">
        <v>97</v>
      </c>
      <c r="F15" s="6" t="s">
        <v>98</v>
      </c>
      <c r="G15" s="6">
        <v>6</v>
      </c>
      <c r="H15" s="6">
        <v>39</v>
      </c>
      <c r="I15" s="6">
        <v>6</v>
      </c>
      <c r="J15" s="6">
        <v>39</v>
      </c>
      <c r="K15" s="6">
        <v>6</v>
      </c>
      <c r="L15" s="6">
        <v>39</v>
      </c>
      <c r="M15" s="6" t="b">
        <v>1</v>
      </c>
      <c r="N15" s="6" t="s">
        <v>321</v>
      </c>
      <c r="O15" s="6" t="b">
        <v>1</v>
      </c>
      <c r="P15" s="6" t="b">
        <v>1</v>
      </c>
      <c r="Q15" s="6" t="b">
        <v>1</v>
      </c>
      <c r="R15" s="6" t="b">
        <v>0</v>
      </c>
      <c r="S15" s="6" t="b">
        <v>1</v>
      </c>
      <c r="T15" s="6" t="b">
        <v>0</v>
      </c>
      <c r="U15" s="6"/>
      <c r="V15" s="6"/>
      <c r="W15" s="6"/>
      <c r="X15" s="6"/>
      <c r="Y15" s="6"/>
      <c r="Z15" s="6"/>
      <c r="AA15" s="6"/>
      <c r="AB15" s="6"/>
      <c r="AC15" s="6"/>
      <c r="AD15" s="6"/>
      <c r="AE15" s="6"/>
      <c r="AF15" s="6"/>
      <c r="AG15" s="6" t="s">
        <v>100</v>
      </c>
      <c r="AH15" s="6" t="s">
        <v>325</v>
      </c>
      <c r="AI15" s="6" t="s">
        <v>99</v>
      </c>
    </row>
    <row r="16" spans="1:35" hidden="1" x14ac:dyDescent="0.25">
      <c r="A16" s="6" t="s">
        <v>0</v>
      </c>
      <c r="B16" s="6" t="s">
        <v>4</v>
      </c>
      <c r="C16" s="6" t="s">
        <v>151</v>
      </c>
      <c r="D16" s="6" t="s">
        <v>152</v>
      </c>
      <c r="E16" s="6" t="s">
        <v>97</v>
      </c>
      <c r="F16" s="6" t="s">
        <v>98</v>
      </c>
      <c r="G16" s="6">
        <v>8</v>
      </c>
      <c r="H16" s="6">
        <v>30</v>
      </c>
      <c r="I16" s="6">
        <v>8</v>
      </c>
      <c r="J16" s="6">
        <v>32</v>
      </c>
      <c r="K16" s="6">
        <v>8</v>
      </c>
      <c r="L16" s="6">
        <v>32</v>
      </c>
      <c r="M16" s="6" t="b">
        <v>1</v>
      </c>
      <c r="N16" s="6" t="s">
        <v>321</v>
      </c>
      <c r="O16" s="6" t="b">
        <v>1</v>
      </c>
      <c r="P16" s="6" t="b">
        <v>1</v>
      </c>
      <c r="Q16" s="6" t="b">
        <v>1</v>
      </c>
      <c r="R16" s="6" t="b">
        <v>0</v>
      </c>
      <c r="S16" s="6" t="b">
        <v>0</v>
      </c>
      <c r="T16" s="6" t="b">
        <v>0</v>
      </c>
      <c r="U16" s="6"/>
      <c r="V16" s="6"/>
      <c r="W16" s="6"/>
      <c r="X16" s="6"/>
      <c r="Y16" s="6"/>
      <c r="Z16" s="6"/>
      <c r="AA16" s="6"/>
      <c r="AB16" s="6"/>
      <c r="AC16" s="6"/>
      <c r="AD16" s="6"/>
      <c r="AE16" s="6"/>
      <c r="AF16" s="6"/>
      <c r="AG16" s="6" t="s">
        <v>100</v>
      </c>
      <c r="AH16" s="6" t="s">
        <v>325</v>
      </c>
      <c r="AI16" s="6" t="s">
        <v>99</v>
      </c>
    </row>
    <row r="17" spans="1:35" hidden="1" x14ac:dyDescent="0.25">
      <c r="A17" s="6" t="s">
        <v>0</v>
      </c>
      <c r="B17" s="6" t="s">
        <v>8</v>
      </c>
      <c r="C17" s="6" t="s">
        <v>739</v>
      </c>
      <c r="D17" s="6" t="s">
        <v>740</v>
      </c>
      <c r="E17" s="6" t="s">
        <v>209</v>
      </c>
      <c r="F17" s="6" t="s">
        <v>125</v>
      </c>
      <c r="G17" s="6">
        <v>115</v>
      </c>
      <c r="H17" s="6">
        <v>602</v>
      </c>
      <c r="I17" s="6">
        <v>115</v>
      </c>
      <c r="J17" s="6">
        <v>594</v>
      </c>
      <c r="K17" s="6">
        <v>115</v>
      </c>
      <c r="L17" s="6">
        <v>88</v>
      </c>
      <c r="M17" s="6" t="b">
        <v>1</v>
      </c>
      <c r="N17" s="6" t="s">
        <v>321</v>
      </c>
      <c r="O17" s="6" t="b">
        <v>1</v>
      </c>
      <c r="P17" s="6" t="b">
        <v>1</v>
      </c>
      <c r="Q17" s="6" t="b">
        <v>0</v>
      </c>
      <c r="R17" s="6" t="b">
        <v>0</v>
      </c>
      <c r="S17" s="6" t="b">
        <v>0</v>
      </c>
      <c r="T17" s="6" t="b">
        <v>0</v>
      </c>
      <c r="U17" s="6">
        <v>7</v>
      </c>
      <c r="V17" s="6">
        <v>3</v>
      </c>
      <c r="W17" s="6">
        <v>10</v>
      </c>
      <c r="X17" s="6">
        <v>1</v>
      </c>
      <c r="Y17" s="6">
        <v>0</v>
      </c>
      <c r="Z17" s="6">
        <v>1</v>
      </c>
      <c r="AA17" s="6"/>
      <c r="AB17" s="6"/>
      <c r="AC17" s="6"/>
      <c r="AD17" s="6"/>
      <c r="AE17" s="6"/>
      <c r="AF17" s="6"/>
      <c r="AG17" s="6" t="s">
        <v>100</v>
      </c>
      <c r="AH17" s="6" t="s">
        <v>99</v>
      </c>
      <c r="AI17" s="6" t="s">
        <v>103</v>
      </c>
    </row>
    <row r="18" spans="1:35" hidden="1" x14ac:dyDescent="0.25">
      <c r="A18" s="6" t="s">
        <v>0</v>
      </c>
      <c r="B18" s="6" t="s">
        <v>5</v>
      </c>
      <c r="C18" s="6" t="s">
        <v>267</v>
      </c>
      <c r="D18" s="6" t="s">
        <v>268</v>
      </c>
      <c r="E18" s="6" t="s">
        <v>97</v>
      </c>
      <c r="F18" s="6" t="s">
        <v>125</v>
      </c>
      <c r="G18" s="6">
        <v>110</v>
      </c>
      <c r="H18" s="6">
        <v>509</v>
      </c>
      <c r="I18" s="6">
        <v>80</v>
      </c>
      <c r="J18" s="6">
        <v>324</v>
      </c>
      <c r="K18" s="6">
        <v>110</v>
      </c>
      <c r="L18" s="6">
        <v>506</v>
      </c>
      <c r="M18" s="6" t="b">
        <v>1</v>
      </c>
      <c r="N18" s="6" t="s">
        <v>321</v>
      </c>
      <c r="O18" s="6" t="b">
        <v>1</v>
      </c>
      <c r="P18" s="6" t="b">
        <v>1</v>
      </c>
      <c r="Q18" s="6" t="b">
        <v>0</v>
      </c>
      <c r="R18" s="6" t="b">
        <v>1</v>
      </c>
      <c r="S18" s="6" t="b">
        <v>0</v>
      </c>
      <c r="T18" s="6" t="b">
        <v>0</v>
      </c>
      <c r="U18" s="6">
        <v>3</v>
      </c>
      <c r="V18" s="6">
        <v>2</v>
      </c>
      <c r="W18" s="6">
        <v>5</v>
      </c>
      <c r="X18" s="6">
        <v>1</v>
      </c>
      <c r="Y18" s="6">
        <v>1</v>
      </c>
      <c r="Z18" s="6">
        <v>2</v>
      </c>
      <c r="AA18" s="6">
        <v>1</v>
      </c>
      <c r="AB18" s="6">
        <v>6</v>
      </c>
      <c r="AC18" s="6" t="s">
        <v>326</v>
      </c>
      <c r="AD18" s="6"/>
      <c r="AE18" s="6"/>
      <c r="AF18" s="6"/>
      <c r="AG18" s="6" t="s">
        <v>100</v>
      </c>
      <c r="AH18" s="6" t="s">
        <v>99</v>
      </c>
      <c r="AI18" s="6" t="s">
        <v>99</v>
      </c>
    </row>
    <row r="19" spans="1:35" hidden="1" x14ac:dyDescent="0.25">
      <c r="A19" s="6" t="s">
        <v>0</v>
      </c>
      <c r="B19" s="6" t="s">
        <v>5</v>
      </c>
      <c r="C19" s="6" t="s">
        <v>834</v>
      </c>
      <c r="D19" s="6" t="s">
        <v>835</v>
      </c>
      <c r="E19" s="6" t="s">
        <v>209</v>
      </c>
      <c r="F19" s="6" t="s">
        <v>125</v>
      </c>
      <c r="G19" s="6">
        <v>169</v>
      </c>
      <c r="H19" s="6">
        <v>1216</v>
      </c>
      <c r="I19" s="6">
        <v>176</v>
      </c>
      <c r="J19" s="6">
        <v>1216</v>
      </c>
      <c r="K19" s="6">
        <v>176</v>
      </c>
      <c r="L19" s="6">
        <v>1216</v>
      </c>
      <c r="M19" s="6" t="b">
        <v>1</v>
      </c>
      <c r="N19" s="6" t="s">
        <v>321</v>
      </c>
      <c r="O19" s="6" t="b">
        <v>1</v>
      </c>
      <c r="P19" s="6" t="b">
        <v>1</v>
      </c>
      <c r="Q19" s="6" t="b">
        <v>1</v>
      </c>
      <c r="R19" s="6" t="b">
        <v>0</v>
      </c>
      <c r="S19" s="6" t="b">
        <v>1</v>
      </c>
      <c r="T19" s="6" t="b">
        <v>0</v>
      </c>
      <c r="U19" s="6">
        <v>7</v>
      </c>
      <c r="V19" s="6">
        <v>6</v>
      </c>
      <c r="W19" s="6">
        <v>13</v>
      </c>
      <c r="X19" s="6">
        <v>1</v>
      </c>
      <c r="Y19" s="6">
        <v>2</v>
      </c>
      <c r="Z19" s="6">
        <v>3</v>
      </c>
      <c r="AA19" s="6"/>
      <c r="AB19" s="6"/>
      <c r="AC19" s="6"/>
      <c r="AD19" s="6"/>
      <c r="AE19" s="6"/>
      <c r="AF19" s="6"/>
      <c r="AG19" s="6" t="s">
        <v>100</v>
      </c>
      <c r="AH19" s="6" t="s">
        <v>103</v>
      </c>
      <c r="AI19" s="6" t="s">
        <v>103</v>
      </c>
    </row>
    <row r="20" spans="1:35" hidden="1" x14ac:dyDescent="0.25">
      <c r="A20" s="6" t="s">
        <v>0</v>
      </c>
      <c r="B20" s="6" t="s">
        <v>13</v>
      </c>
      <c r="C20" s="6" t="s">
        <v>195</v>
      </c>
      <c r="D20" s="6" t="s">
        <v>196</v>
      </c>
      <c r="E20" s="6" t="s">
        <v>97</v>
      </c>
      <c r="F20" s="6" t="s">
        <v>132</v>
      </c>
      <c r="G20" s="6">
        <v>20</v>
      </c>
      <c r="H20" s="6">
        <v>64</v>
      </c>
      <c r="I20" s="6">
        <v>14</v>
      </c>
      <c r="J20" s="6">
        <v>52</v>
      </c>
      <c r="K20" s="6">
        <v>14</v>
      </c>
      <c r="L20" s="6">
        <v>52</v>
      </c>
      <c r="M20" s="6" t="b">
        <v>1</v>
      </c>
      <c r="N20" s="6" t="s">
        <v>321</v>
      </c>
      <c r="O20" s="6" t="b">
        <v>1</v>
      </c>
      <c r="P20" s="6" t="b">
        <v>1</v>
      </c>
      <c r="Q20" s="6" t="b">
        <v>1</v>
      </c>
      <c r="R20" s="6" t="b">
        <v>0</v>
      </c>
      <c r="S20" s="6" t="b">
        <v>1</v>
      </c>
      <c r="T20" s="6" t="b">
        <v>0</v>
      </c>
      <c r="U20" s="6">
        <v>1</v>
      </c>
      <c r="V20" s="6">
        <v>1</v>
      </c>
      <c r="W20" s="6">
        <v>2</v>
      </c>
      <c r="X20" s="6"/>
      <c r="Y20" s="6">
        <v>1</v>
      </c>
      <c r="Z20" s="6">
        <v>1</v>
      </c>
      <c r="AA20" s="6"/>
      <c r="AB20" s="6">
        <v>1</v>
      </c>
      <c r="AC20" s="6" t="s">
        <v>322</v>
      </c>
      <c r="AD20" s="6"/>
      <c r="AE20" s="6"/>
      <c r="AF20" s="6"/>
      <c r="AG20" s="6" t="s">
        <v>100</v>
      </c>
      <c r="AH20" s="6" t="s">
        <v>99</v>
      </c>
      <c r="AI20" s="6" t="s">
        <v>103</v>
      </c>
    </row>
    <row r="21" spans="1:35" hidden="1" x14ac:dyDescent="0.25">
      <c r="A21" s="6" t="s">
        <v>0</v>
      </c>
      <c r="B21" s="6" t="s">
        <v>13</v>
      </c>
      <c r="C21" s="6" t="s">
        <v>179</v>
      </c>
      <c r="D21" s="6" t="s">
        <v>180</v>
      </c>
      <c r="E21" s="6" t="s">
        <v>97</v>
      </c>
      <c r="F21" s="6" t="s">
        <v>125</v>
      </c>
      <c r="G21" s="6">
        <v>13</v>
      </c>
      <c r="H21" s="6">
        <v>70</v>
      </c>
      <c r="I21" s="6">
        <v>8</v>
      </c>
      <c r="J21" s="6">
        <v>49</v>
      </c>
      <c r="K21" s="6">
        <v>12</v>
      </c>
      <c r="L21" s="6">
        <v>70</v>
      </c>
      <c r="M21" s="6" t="b">
        <v>1</v>
      </c>
      <c r="N21" s="6" t="s">
        <v>321</v>
      </c>
      <c r="O21" s="6" t="b">
        <v>0</v>
      </c>
      <c r="P21" s="6" t="b">
        <v>1</v>
      </c>
      <c r="Q21" s="6" t="b">
        <v>1</v>
      </c>
      <c r="R21" s="6" t="b">
        <v>0</v>
      </c>
      <c r="S21" s="6" t="b">
        <v>1</v>
      </c>
      <c r="T21" s="6" t="b">
        <v>0</v>
      </c>
      <c r="U21" s="6"/>
      <c r="V21" s="6"/>
      <c r="W21" s="6"/>
      <c r="X21" s="6"/>
      <c r="Y21" s="6"/>
      <c r="Z21" s="6"/>
      <c r="AA21" s="6"/>
      <c r="AB21" s="6"/>
      <c r="AC21" s="6"/>
      <c r="AD21" s="6"/>
      <c r="AE21" s="6"/>
      <c r="AF21" s="6"/>
      <c r="AG21" s="6" t="s">
        <v>323</v>
      </c>
      <c r="AH21" s="6" t="s">
        <v>325</v>
      </c>
      <c r="AI21" s="6" t="s">
        <v>103</v>
      </c>
    </row>
    <row r="22" spans="1:35" x14ac:dyDescent="0.25">
      <c r="A22" s="6" t="s">
        <v>0</v>
      </c>
      <c r="B22" s="6" t="s">
        <v>13</v>
      </c>
      <c r="C22" s="6" t="s">
        <v>205</v>
      </c>
      <c r="D22" s="6" t="s">
        <v>206</v>
      </c>
      <c r="E22" s="6" t="s">
        <v>97</v>
      </c>
      <c r="F22" s="6" t="s">
        <v>125</v>
      </c>
      <c r="G22" s="6">
        <v>116</v>
      </c>
      <c r="H22" s="6">
        <v>530</v>
      </c>
      <c r="I22" s="6">
        <v>105</v>
      </c>
      <c r="J22" s="6">
        <v>464</v>
      </c>
      <c r="K22" s="6">
        <v>105</v>
      </c>
      <c r="L22" s="6">
        <v>492</v>
      </c>
      <c r="M22" s="6" t="b">
        <v>1</v>
      </c>
      <c r="N22" s="6" t="s">
        <v>321</v>
      </c>
      <c r="O22" s="6" t="b">
        <v>1</v>
      </c>
      <c r="P22" s="6" t="b">
        <v>1</v>
      </c>
      <c r="Q22" s="6" t="b">
        <v>0</v>
      </c>
      <c r="R22" s="6" t="b">
        <v>0</v>
      </c>
      <c r="S22" s="6" t="b">
        <v>0</v>
      </c>
      <c r="T22" s="6" t="b">
        <v>1</v>
      </c>
      <c r="U22" s="6">
        <v>1</v>
      </c>
      <c r="V22" s="6">
        <v>4</v>
      </c>
      <c r="W22" s="6">
        <v>5</v>
      </c>
      <c r="X22" s="6"/>
      <c r="Y22" s="6"/>
      <c r="Z22" s="6"/>
      <c r="AA22" s="6"/>
      <c r="AB22" s="6"/>
      <c r="AC22" s="6"/>
      <c r="AD22" s="6">
        <v>7</v>
      </c>
      <c r="AE22" s="6">
        <v>30</v>
      </c>
      <c r="AF22" s="6" t="s">
        <v>324</v>
      </c>
      <c r="AG22" s="6" t="s">
        <v>100</v>
      </c>
      <c r="AH22" s="6" t="s">
        <v>103</v>
      </c>
      <c r="AI22" s="6" t="s">
        <v>103</v>
      </c>
    </row>
    <row r="23" spans="1:35" hidden="1" x14ac:dyDescent="0.25">
      <c r="A23" s="6" t="s">
        <v>0</v>
      </c>
      <c r="B23" s="6" t="s">
        <v>13</v>
      </c>
      <c r="C23" s="6" t="s">
        <v>235</v>
      </c>
      <c r="D23" s="6" t="s">
        <v>236</v>
      </c>
      <c r="E23" s="6" t="s">
        <v>97</v>
      </c>
      <c r="F23" s="6" t="s">
        <v>98</v>
      </c>
      <c r="G23" s="6">
        <v>5</v>
      </c>
      <c r="H23" s="6">
        <v>26</v>
      </c>
      <c r="I23" s="6">
        <v>5</v>
      </c>
      <c r="J23" s="6">
        <v>27</v>
      </c>
      <c r="K23" s="6">
        <v>5</v>
      </c>
      <c r="L23" s="6">
        <v>27</v>
      </c>
      <c r="M23" s="6" t="b">
        <v>1</v>
      </c>
      <c r="N23" s="6" t="s">
        <v>321</v>
      </c>
      <c r="O23" s="6" t="b">
        <v>1</v>
      </c>
      <c r="P23" s="6" t="b">
        <v>1</v>
      </c>
      <c r="Q23" s="6" t="b">
        <v>1</v>
      </c>
      <c r="R23" s="6" t="b">
        <v>1</v>
      </c>
      <c r="S23" s="6" t="b">
        <v>0</v>
      </c>
      <c r="T23" s="6" t="b">
        <v>0</v>
      </c>
      <c r="U23" s="6"/>
      <c r="V23" s="6"/>
      <c r="W23" s="6"/>
      <c r="X23" s="6"/>
      <c r="Y23" s="6"/>
      <c r="Z23" s="6"/>
      <c r="AA23" s="6"/>
      <c r="AB23" s="6"/>
      <c r="AC23" s="6"/>
      <c r="AD23" s="6"/>
      <c r="AE23" s="6"/>
      <c r="AF23" s="6"/>
      <c r="AG23" s="6" t="s">
        <v>323</v>
      </c>
      <c r="AH23" s="6" t="s">
        <v>325</v>
      </c>
      <c r="AI23" s="6" t="s">
        <v>103</v>
      </c>
    </row>
    <row r="24" spans="1:35" hidden="1" x14ac:dyDescent="0.25">
      <c r="A24" s="6" t="s">
        <v>3</v>
      </c>
      <c r="B24" s="6" t="s">
        <v>15</v>
      </c>
      <c r="C24" s="6" t="s">
        <v>794</v>
      </c>
      <c r="D24" s="6" t="s">
        <v>795</v>
      </c>
      <c r="E24" s="6" t="s">
        <v>97</v>
      </c>
      <c r="F24" s="6" t="s">
        <v>125</v>
      </c>
      <c r="G24" s="6">
        <v>78</v>
      </c>
      <c r="H24" s="6">
        <v>390</v>
      </c>
      <c r="I24" s="6">
        <v>77</v>
      </c>
      <c r="J24" s="6">
        <v>384</v>
      </c>
      <c r="K24" s="6">
        <v>77</v>
      </c>
      <c r="L24" s="6">
        <v>384</v>
      </c>
      <c r="M24" s="6" t="b">
        <v>1</v>
      </c>
      <c r="N24" s="6" t="s">
        <v>321</v>
      </c>
      <c r="O24" s="6" t="b">
        <v>1</v>
      </c>
      <c r="P24" s="6" t="b">
        <v>1</v>
      </c>
      <c r="Q24" s="6" t="b">
        <v>0</v>
      </c>
      <c r="R24" s="6" t="b">
        <v>0</v>
      </c>
      <c r="S24" s="6" t="b">
        <v>1</v>
      </c>
      <c r="T24" s="6" t="b">
        <v>0</v>
      </c>
      <c r="U24" s="6"/>
      <c r="V24" s="6"/>
      <c r="W24" s="6"/>
      <c r="X24" s="6"/>
      <c r="Y24" s="6"/>
      <c r="Z24" s="6"/>
      <c r="AA24" s="6"/>
      <c r="AB24" s="6"/>
      <c r="AC24" s="6"/>
      <c r="AD24" s="6"/>
      <c r="AE24" s="6"/>
      <c r="AF24" s="6"/>
      <c r="AG24" s="6" t="s">
        <v>100</v>
      </c>
      <c r="AH24" s="6" t="s">
        <v>282</v>
      </c>
      <c r="AI24" s="6" t="s">
        <v>103</v>
      </c>
    </row>
    <row r="25" spans="1:35" hidden="1" x14ac:dyDescent="0.25">
      <c r="A25" s="6" t="s">
        <v>0</v>
      </c>
      <c r="B25" s="6" t="s">
        <v>8</v>
      </c>
      <c r="C25" s="6" t="s">
        <v>121</v>
      </c>
      <c r="D25" s="6" t="s">
        <v>122</v>
      </c>
      <c r="E25" s="6" t="s">
        <v>97</v>
      </c>
      <c r="F25" s="6" t="s">
        <v>98</v>
      </c>
      <c r="G25" s="6">
        <v>413</v>
      </c>
      <c r="H25" s="6">
        <v>1835</v>
      </c>
      <c r="I25" s="6">
        <v>407</v>
      </c>
      <c r="J25" s="6">
        <v>1858</v>
      </c>
      <c r="K25" s="6">
        <v>407</v>
      </c>
      <c r="L25" s="6">
        <v>1858</v>
      </c>
      <c r="M25" s="6" t="b">
        <v>1</v>
      </c>
      <c r="N25" s="6" t="s">
        <v>321</v>
      </c>
      <c r="O25" s="6" t="b">
        <v>1</v>
      </c>
      <c r="P25" s="6" t="b">
        <v>1</v>
      </c>
      <c r="Q25" s="6" t="b">
        <v>1</v>
      </c>
      <c r="R25" s="6" t="b">
        <v>1</v>
      </c>
      <c r="S25" s="6" t="b">
        <v>0</v>
      </c>
      <c r="T25" s="6" t="b">
        <v>0</v>
      </c>
      <c r="U25" s="6">
        <v>15</v>
      </c>
      <c r="V25" s="6">
        <v>17</v>
      </c>
      <c r="W25" s="6">
        <v>32</v>
      </c>
      <c r="X25" s="6">
        <v>2</v>
      </c>
      <c r="Y25" s="6">
        <v>2</v>
      </c>
      <c r="Z25" s="6">
        <v>4</v>
      </c>
      <c r="AA25" s="6"/>
      <c r="AB25" s="6"/>
      <c r="AC25" s="6"/>
      <c r="AD25" s="6"/>
      <c r="AE25" s="6"/>
      <c r="AF25" s="6"/>
      <c r="AG25" s="6" t="s">
        <v>100</v>
      </c>
      <c r="AH25" s="6" t="s">
        <v>103</v>
      </c>
      <c r="AI25" s="6" t="s">
        <v>103</v>
      </c>
    </row>
    <row r="26" spans="1:35" hidden="1" x14ac:dyDescent="0.25">
      <c r="A26" s="6" t="s">
        <v>3</v>
      </c>
      <c r="B26" s="6" t="s">
        <v>17</v>
      </c>
      <c r="C26" s="6" t="s">
        <v>761</v>
      </c>
      <c r="D26" s="6" t="s">
        <v>762</v>
      </c>
      <c r="E26" s="6" t="s">
        <v>209</v>
      </c>
      <c r="F26" s="6" t="s">
        <v>125</v>
      </c>
      <c r="G26" s="6">
        <v>32</v>
      </c>
      <c r="H26" s="6">
        <v>156</v>
      </c>
      <c r="I26" s="6">
        <v>9</v>
      </c>
      <c r="J26" s="6">
        <v>58</v>
      </c>
      <c r="K26" s="6">
        <v>9</v>
      </c>
      <c r="L26" s="6">
        <v>58</v>
      </c>
      <c r="M26" s="6" t="b">
        <v>1</v>
      </c>
      <c r="N26" s="6" t="s">
        <v>328</v>
      </c>
      <c r="O26" s="6" t="b">
        <v>1</v>
      </c>
      <c r="P26" s="6" t="b">
        <v>1</v>
      </c>
      <c r="Q26" s="6" t="b">
        <v>1</v>
      </c>
      <c r="R26" s="6" t="b">
        <v>0</v>
      </c>
      <c r="S26" s="6" t="b">
        <v>1</v>
      </c>
      <c r="T26" s="6" t="b">
        <v>0</v>
      </c>
      <c r="U26" s="6"/>
      <c r="V26" s="6"/>
      <c r="W26" s="6"/>
      <c r="X26" s="6"/>
      <c r="Y26" s="6"/>
      <c r="Z26" s="6"/>
      <c r="AA26" s="6"/>
      <c r="AB26" s="6"/>
      <c r="AC26" s="6"/>
      <c r="AD26" s="6"/>
      <c r="AE26" s="6"/>
      <c r="AF26" s="6"/>
      <c r="AG26" s="6" t="s">
        <v>323</v>
      </c>
      <c r="AH26" s="6" t="s">
        <v>103</v>
      </c>
      <c r="AI26" s="6" t="s">
        <v>103</v>
      </c>
    </row>
    <row r="27" spans="1:35" hidden="1" x14ac:dyDescent="0.25">
      <c r="A27" s="6" t="s">
        <v>0</v>
      </c>
      <c r="B27" s="6" t="s">
        <v>4</v>
      </c>
      <c r="C27" s="6" t="s">
        <v>101</v>
      </c>
      <c r="D27" s="6" t="s">
        <v>102</v>
      </c>
      <c r="E27" s="6" t="s">
        <v>97</v>
      </c>
      <c r="F27" s="6" t="s">
        <v>98</v>
      </c>
      <c r="G27" s="6">
        <v>56</v>
      </c>
      <c r="H27" s="6">
        <v>230</v>
      </c>
      <c r="I27" s="6">
        <v>54</v>
      </c>
      <c r="J27" s="6">
        <v>221</v>
      </c>
      <c r="K27" s="6">
        <v>57</v>
      </c>
      <c r="L27" s="6">
        <v>232</v>
      </c>
      <c r="M27" s="6" t="b">
        <v>1</v>
      </c>
      <c r="N27" s="6" t="s">
        <v>321</v>
      </c>
      <c r="O27" s="6" t="b">
        <v>1</v>
      </c>
      <c r="P27" s="6" t="b">
        <v>1</v>
      </c>
      <c r="Q27" s="6" t="b">
        <v>1</v>
      </c>
      <c r="R27" s="6" t="b">
        <v>0</v>
      </c>
      <c r="S27" s="6" t="b">
        <v>1</v>
      </c>
      <c r="T27" s="6" t="b">
        <v>0</v>
      </c>
      <c r="U27" s="6"/>
      <c r="V27" s="6"/>
      <c r="W27" s="6"/>
      <c r="X27" s="6"/>
      <c r="Y27" s="6"/>
      <c r="Z27" s="6"/>
      <c r="AA27" s="6"/>
      <c r="AB27" s="6"/>
      <c r="AC27" s="6" t="s">
        <v>327</v>
      </c>
      <c r="AD27" s="6"/>
      <c r="AE27" s="6"/>
      <c r="AF27" s="6"/>
      <c r="AG27" s="6" t="s">
        <v>100</v>
      </c>
      <c r="AH27" s="6" t="s">
        <v>99</v>
      </c>
      <c r="AI27" s="6" t="s">
        <v>99</v>
      </c>
    </row>
    <row r="28" spans="1:35" hidden="1" x14ac:dyDescent="0.25">
      <c r="A28" s="6" t="s">
        <v>0</v>
      </c>
      <c r="B28" s="6" t="s">
        <v>8</v>
      </c>
      <c r="C28" s="6" t="s">
        <v>126</v>
      </c>
      <c r="D28" s="6" t="s">
        <v>127</v>
      </c>
      <c r="E28" s="6" t="s">
        <v>97</v>
      </c>
      <c r="F28" s="6" t="s">
        <v>132</v>
      </c>
      <c r="G28" s="6">
        <v>50</v>
      </c>
      <c r="H28" s="6">
        <v>295</v>
      </c>
      <c r="I28" s="6">
        <v>50</v>
      </c>
      <c r="J28" s="6">
        <v>293</v>
      </c>
      <c r="K28" s="6">
        <v>50</v>
      </c>
      <c r="L28" s="6">
        <v>293</v>
      </c>
      <c r="M28" s="6" t="b">
        <v>1</v>
      </c>
      <c r="N28" s="6" t="s">
        <v>328</v>
      </c>
      <c r="O28" s="6" t="b">
        <v>1</v>
      </c>
      <c r="P28" s="6" t="b">
        <v>1</v>
      </c>
      <c r="Q28" s="6" t="b">
        <v>0</v>
      </c>
      <c r="R28" s="6" t="b">
        <v>0</v>
      </c>
      <c r="S28" s="6" t="b">
        <v>1</v>
      </c>
      <c r="T28" s="6" t="b">
        <v>0</v>
      </c>
      <c r="U28" s="6">
        <v>0</v>
      </c>
      <c r="V28" s="6">
        <v>1</v>
      </c>
      <c r="W28" s="6">
        <v>1</v>
      </c>
      <c r="X28" s="6">
        <v>1</v>
      </c>
      <c r="Y28" s="6">
        <v>1</v>
      </c>
      <c r="Z28" s="6">
        <v>2</v>
      </c>
      <c r="AA28" s="6"/>
      <c r="AB28" s="6"/>
      <c r="AC28" s="6"/>
      <c r="AD28" s="6"/>
      <c r="AE28" s="6"/>
      <c r="AF28" s="6"/>
      <c r="AG28" s="6" t="s">
        <v>100</v>
      </c>
      <c r="AH28" s="6" t="s">
        <v>103</v>
      </c>
      <c r="AI28" s="6" t="s">
        <v>103</v>
      </c>
    </row>
    <row r="29" spans="1:35" x14ac:dyDescent="0.25">
      <c r="A29" s="6" t="s">
        <v>0</v>
      </c>
      <c r="B29" s="6" t="s">
        <v>4</v>
      </c>
      <c r="C29" s="6" t="s">
        <v>696</v>
      </c>
      <c r="D29" s="6" t="s">
        <v>697</v>
      </c>
      <c r="E29" s="6" t="s">
        <v>97</v>
      </c>
      <c r="F29" s="6" t="s">
        <v>125</v>
      </c>
      <c r="G29" s="6">
        <v>43</v>
      </c>
      <c r="H29" s="6">
        <v>247</v>
      </c>
      <c r="I29" s="6">
        <v>41</v>
      </c>
      <c r="J29" s="6">
        <v>232</v>
      </c>
      <c r="K29" s="6">
        <v>41</v>
      </c>
      <c r="L29" s="6">
        <v>9</v>
      </c>
      <c r="M29" s="6" t="b">
        <v>1</v>
      </c>
      <c r="N29" s="6" t="s">
        <v>321</v>
      </c>
      <c r="O29" s="6" t="b">
        <v>1</v>
      </c>
      <c r="P29" s="6" t="b">
        <v>1</v>
      </c>
      <c r="Q29" s="6" t="b">
        <v>1</v>
      </c>
      <c r="R29" s="6" t="b">
        <v>0</v>
      </c>
      <c r="S29" s="6" t="b">
        <v>0</v>
      </c>
      <c r="T29" s="6" t="b">
        <v>1</v>
      </c>
      <c r="U29" s="6">
        <v>1</v>
      </c>
      <c r="V29" s="6">
        <v>2</v>
      </c>
      <c r="W29" s="6">
        <v>3</v>
      </c>
      <c r="X29" s="6"/>
      <c r="Y29" s="6"/>
      <c r="Z29" s="6"/>
      <c r="AA29" s="6">
        <v>11</v>
      </c>
      <c r="AB29" s="6">
        <v>35</v>
      </c>
      <c r="AC29" s="6" t="s">
        <v>322</v>
      </c>
      <c r="AD29" s="6"/>
      <c r="AE29" s="6">
        <v>4</v>
      </c>
      <c r="AF29" s="6" t="s">
        <v>325</v>
      </c>
      <c r="AG29" s="6" t="s">
        <v>323</v>
      </c>
      <c r="AH29" s="6" t="s">
        <v>103</v>
      </c>
      <c r="AI29" s="6" t="s">
        <v>103</v>
      </c>
    </row>
    <row r="30" spans="1:35" x14ac:dyDescent="0.25">
      <c r="A30" s="6" t="s">
        <v>0</v>
      </c>
      <c r="B30" s="6" t="s">
        <v>8</v>
      </c>
      <c r="C30" s="6" t="s">
        <v>210</v>
      </c>
      <c r="D30" s="6" t="s">
        <v>211</v>
      </c>
      <c r="E30" s="6" t="s">
        <v>209</v>
      </c>
      <c r="F30" s="6" t="s">
        <v>132</v>
      </c>
      <c r="G30" s="6">
        <v>840</v>
      </c>
      <c r="H30" s="6">
        <v>3249</v>
      </c>
      <c r="I30" s="6">
        <v>667</v>
      </c>
      <c r="J30" s="6">
        <v>3657</v>
      </c>
      <c r="K30" s="6">
        <v>667</v>
      </c>
      <c r="L30" s="6">
        <v>3657</v>
      </c>
      <c r="M30" s="6" t="b">
        <v>1</v>
      </c>
      <c r="N30" s="6" t="s">
        <v>321</v>
      </c>
      <c r="O30" s="6" t="b">
        <v>0</v>
      </c>
      <c r="P30" s="6" t="b">
        <v>1</v>
      </c>
      <c r="Q30" s="6" t="b">
        <v>0</v>
      </c>
      <c r="R30" s="6" t="b">
        <v>0</v>
      </c>
      <c r="S30" s="6" t="b">
        <v>0</v>
      </c>
      <c r="T30" s="6" t="b">
        <v>1</v>
      </c>
      <c r="U30" s="6">
        <v>3</v>
      </c>
      <c r="V30" s="6">
        <v>10</v>
      </c>
      <c r="W30" s="6">
        <v>13</v>
      </c>
      <c r="X30" s="6"/>
      <c r="Y30" s="6"/>
      <c r="Z30" s="6"/>
      <c r="AA30" s="6">
        <v>65</v>
      </c>
      <c r="AB30" s="6">
        <v>234</v>
      </c>
      <c r="AC30" s="6" t="s">
        <v>325</v>
      </c>
      <c r="AD30" s="6"/>
      <c r="AE30" s="6"/>
      <c r="AF30" s="6"/>
      <c r="AG30" s="6" t="s">
        <v>100</v>
      </c>
      <c r="AH30" s="6" t="s">
        <v>99</v>
      </c>
      <c r="AI30" s="6" t="s">
        <v>99</v>
      </c>
    </row>
    <row r="31" spans="1:35" hidden="1" x14ac:dyDescent="0.25">
      <c r="A31" s="6" t="s">
        <v>0</v>
      </c>
      <c r="B31" s="6" t="s">
        <v>5</v>
      </c>
      <c r="C31" s="6" t="s">
        <v>837</v>
      </c>
      <c r="D31" s="6" t="s">
        <v>838</v>
      </c>
      <c r="E31" s="6" t="s">
        <v>209</v>
      </c>
      <c r="F31" s="6" t="s">
        <v>125</v>
      </c>
      <c r="G31" s="6">
        <v>184</v>
      </c>
      <c r="H31" s="6">
        <v>768</v>
      </c>
      <c r="I31" s="6">
        <v>175</v>
      </c>
      <c r="J31" s="6">
        <v>828</v>
      </c>
      <c r="K31" s="6">
        <v>175</v>
      </c>
      <c r="L31" s="6">
        <v>828</v>
      </c>
      <c r="M31" s="6" t="b">
        <v>1</v>
      </c>
      <c r="N31" s="6" t="s">
        <v>321</v>
      </c>
      <c r="O31" s="6" t="b">
        <v>1</v>
      </c>
      <c r="P31" s="6" t="b">
        <v>1</v>
      </c>
      <c r="Q31" s="6" t="b">
        <v>1</v>
      </c>
      <c r="R31" s="6" t="b">
        <v>1</v>
      </c>
      <c r="S31" s="6" t="b">
        <v>0</v>
      </c>
      <c r="T31" s="6" t="b">
        <v>0</v>
      </c>
      <c r="U31" s="6">
        <v>5</v>
      </c>
      <c r="V31" s="6">
        <v>2</v>
      </c>
      <c r="W31" s="6">
        <v>7</v>
      </c>
      <c r="X31" s="6">
        <v>1</v>
      </c>
      <c r="Y31" s="6">
        <v>2</v>
      </c>
      <c r="Z31" s="6">
        <v>3</v>
      </c>
      <c r="AA31" s="6"/>
      <c r="AB31" s="6"/>
      <c r="AC31" s="6"/>
      <c r="AD31" s="6">
        <v>2</v>
      </c>
      <c r="AE31" s="6">
        <v>4</v>
      </c>
      <c r="AF31" s="6" t="s">
        <v>326</v>
      </c>
      <c r="AG31" s="6" t="s">
        <v>100</v>
      </c>
      <c r="AH31" s="6" t="s">
        <v>103</v>
      </c>
      <c r="AI31" s="6" t="s">
        <v>103</v>
      </c>
    </row>
    <row r="32" spans="1:35" x14ac:dyDescent="0.25">
      <c r="A32" s="6" t="s">
        <v>0</v>
      </c>
      <c r="B32" s="6" t="s">
        <v>6</v>
      </c>
      <c r="C32" s="6" t="s">
        <v>718</v>
      </c>
      <c r="D32" s="6" t="s">
        <v>719</v>
      </c>
      <c r="E32" s="6" t="s">
        <v>97</v>
      </c>
      <c r="F32" s="6" t="s">
        <v>132</v>
      </c>
      <c r="G32" s="6">
        <v>68</v>
      </c>
      <c r="H32" s="6">
        <v>327</v>
      </c>
      <c r="I32" s="6">
        <v>10</v>
      </c>
      <c r="J32" s="6">
        <v>20</v>
      </c>
      <c r="K32" s="6">
        <v>63</v>
      </c>
      <c r="L32" s="6">
        <v>307</v>
      </c>
      <c r="M32" s="6" t="b">
        <v>1</v>
      </c>
      <c r="N32" s="6" t="s">
        <v>321</v>
      </c>
      <c r="O32" s="6" t="b">
        <v>1</v>
      </c>
      <c r="P32" s="6" t="b">
        <v>1</v>
      </c>
      <c r="Q32" s="6" t="b">
        <v>1</v>
      </c>
      <c r="R32" s="6" t="b">
        <v>0</v>
      </c>
      <c r="S32" s="6" t="b">
        <v>0</v>
      </c>
      <c r="T32" s="6" t="b">
        <v>1</v>
      </c>
      <c r="U32" s="6"/>
      <c r="V32" s="6">
        <v>3</v>
      </c>
      <c r="W32" s="6">
        <v>3</v>
      </c>
      <c r="X32" s="6"/>
      <c r="Y32" s="6"/>
      <c r="Z32" s="6"/>
      <c r="AA32" s="6"/>
      <c r="AB32" s="6"/>
      <c r="AC32" s="6"/>
      <c r="AD32" s="6"/>
      <c r="AE32" s="6"/>
      <c r="AF32" s="6"/>
      <c r="AG32" s="6" t="s">
        <v>100</v>
      </c>
      <c r="AH32" s="6" t="s">
        <v>99</v>
      </c>
      <c r="AI32" s="6" t="s">
        <v>99</v>
      </c>
    </row>
    <row r="33" spans="1:35" hidden="1" x14ac:dyDescent="0.25">
      <c r="A33" s="6" t="s">
        <v>0</v>
      </c>
      <c r="B33" s="6" t="s">
        <v>7</v>
      </c>
      <c r="C33" s="6" t="s">
        <v>130</v>
      </c>
      <c r="D33" s="6" t="s">
        <v>131</v>
      </c>
      <c r="E33" s="6" t="s">
        <v>97</v>
      </c>
      <c r="F33" s="6" t="s">
        <v>125</v>
      </c>
      <c r="G33" s="6">
        <v>169</v>
      </c>
      <c r="H33" s="6">
        <v>816</v>
      </c>
      <c r="I33" s="6">
        <v>153</v>
      </c>
      <c r="J33" s="6">
        <v>754</v>
      </c>
      <c r="K33" s="6">
        <v>157</v>
      </c>
      <c r="L33" s="6">
        <v>761</v>
      </c>
      <c r="M33" s="6" t="b">
        <v>1</v>
      </c>
      <c r="N33" s="6" t="s">
        <v>321</v>
      </c>
      <c r="O33" s="6" t="b">
        <v>1</v>
      </c>
      <c r="P33" s="6" t="b">
        <v>1</v>
      </c>
      <c r="Q33" s="6" t="b">
        <v>1</v>
      </c>
      <c r="R33" s="6" t="b">
        <v>1</v>
      </c>
      <c r="S33" s="6" t="b">
        <v>0</v>
      </c>
      <c r="T33" s="6" t="b">
        <v>0</v>
      </c>
      <c r="U33" s="6">
        <v>3</v>
      </c>
      <c r="V33" s="6">
        <v>2</v>
      </c>
      <c r="W33" s="6">
        <v>5</v>
      </c>
      <c r="X33" s="6">
        <v>2</v>
      </c>
      <c r="Y33" s="6">
        <v>1</v>
      </c>
      <c r="Z33" s="6">
        <v>3</v>
      </c>
      <c r="AA33" s="6"/>
      <c r="AB33" s="6"/>
      <c r="AC33" s="6"/>
      <c r="AD33" s="6"/>
      <c r="AE33" s="6"/>
      <c r="AF33" s="6"/>
      <c r="AG33" s="6" t="s">
        <v>100</v>
      </c>
      <c r="AH33" s="6" t="s">
        <v>103</v>
      </c>
      <c r="AI33" s="6" t="s">
        <v>103</v>
      </c>
    </row>
    <row r="34" spans="1:35" hidden="1" x14ac:dyDescent="0.25">
      <c r="A34" s="6" t="s">
        <v>0</v>
      </c>
      <c r="B34" s="6" t="s">
        <v>5</v>
      </c>
      <c r="C34" s="6" t="s">
        <v>713</v>
      </c>
      <c r="D34" s="6" t="s">
        <v>714</v>
      </c>
      <c r="E34" s="6" t="s">
        <v>209</v>
      </c>
      <c r="F34" s="6" t="s">
        <v>125</v>
      </c>
      <c r="G34" s="6">
        <v>110</v>
      </c>
      <c r="H34" s="6">
        <v>643</v>
      </c>
      <c r="I34" s="6">
        <v>106</v>
      </c>
      <c r="J34" s="6"/>
      <c r="K34" s="6">
        <v>124</v>
      </c>
      <c r="L34" s="6">
        <v>0</v>
      </c>
      <c r="M34" s="6" t="b">
        <v>1</v>
      </c>
      <c r="N34" s="6" t="s">
        <v>321</v>
      </c>
      <c r="O34" s="6" t="b">
        <v>1</v>
      </c>
      <c r="P34" s="6" t="b">
        <v>1</v>
      </c>
      <c r="Q34" s="6" t="b">
        <v>1</v>
      </c>
      <c r="R34" s="6" t="b">
        <v>1</v>
      </c>
      <c r="S34" s="6" t="b">
        <v>0</v>
      </c>
      <c r="T34" s="6" t="b">
        <v>0</v>
      </c>
      <c r="U34" s="6"/>
      <c r="V34" s="6">
        <v>5</v>
      </c>
      <c r="W34" s="6">
        <v>5</v>
      </c>
      <c r="X34" s="6"/>
      <c r="Y34" s="6">
        <v>1</v>
      </c>
      <c r="Z34" s="6">
        <v>1</v>
      </c>
      <c r="AA34" s="6"/>
      <c r="AB34" s="6"/>
      <c r="AC34" s="6"/>
      <c r="AD34" s="6"/>
      <c r="AE34" s="6"/>
      <c r="AF34" s="6"/>
      <c r="AG34" s="6" t="s">
        <v>323</v>
      </c>
      <c r="AH34" s="6" t="s">
        <v>99</v>
      </c>
      <c r="AI34" s="6" t="s">
        <v>103</v>
      </c>
    </row>
    <row r="35" spans="1:35" hidden="1" x14ac:dyDescent="0.25">
      <c r="A35" s="6" t="s">
        <v>0</v>
      </c>
      <c r="B35" s="6" t="s">
        <v>5</v>
      </c>
      <c r="C35" s="6" t="s">
        <v>259</v>
      </c>
      <c r="D35" s="6" t="s">
        <v>260</v>
      </c>
      <c r="E35" s="6" t="s">
        <v>97</v>
      </c>
      <c r="F35" s="6" t="s">
        <v>98</v>
      </c>
      <c r="G35" s="6">
        <v>94</v>
      </c>
      <c r="H35" s="6">
        <v>341</v>
      </c>
      <c r="I35" s="6">
        <v>65</v>
      </c>
      <c r="J35" s="6">
        <v>240</v>
      </c>
      <c r="K35" s="6">
        <v>95</v>
      </c>
      <c r="L35" s="6">
        <v>343</v>
      </c>
      <c r="M35" s="6" t="b">
        <v>1</v>
      </c>
      <c r="N35" s="6" t="s">
        <v>321</v>
      </c>
      <c r="O35" s="6" t="b">
        <v>1</v>
      </c>
      <c r="P35" s="6" t="b">
        <v>1</v>
      </c>
      <c r="Q35" s="6" t="b">
        <v>1</v>
      </c>
      <c r="R35" s="6" t="b">
        <v>1</v>
      </c>
      <c r="S35" s="6" t="b">
        <v>0</v>
      </c>
      <c r="T35" s="6" t="b">
        <v>0</v>
      </c>
      <c r="U35" s="6"/>
      <c r="V35" s="6"/>
      <c r="W35" s="6"/>
      <c r="X35" s="6">
        <v>1</v>
      </c>
      <c r="Y35" s="6"/>
      <c r="Z35" s="6">
        <v>1</v>
      </c>
      <c r="AA35" s="6">
        <v>1</v>
      </c>
      <c r="AB35" s="6">
        <v>2</v>
      </c>
      <c r="AC35" s="6" t="s">
        <v>324</v>
      </c>
      <c r="AD35" s="6"/>
      <c r="AE35" s="6"/>
      <c r="AF35" s="6"/>
      <c r="AG35" s="6" t="s">
        <v>323</v>
      </c>
      <c r="AH35" s="6" t="s">
        <v>103</v>
      </c>
      <c r="AI35" s="6" t="s">
        <v>103</v>
      </c>
    </row>
    <row r="36" spans="1:35" x14ac:dyDescent="0.25">
      <c r="A36" s="6" t="s">
        <v>0</v>
      </c>
      <c r="B36" s="6" t="s">
        <v>5</v>
      </c>
      <c r="C36" s="6" t="s">
        <v>169</v>
      </c>
      <c r="D36" s="6" t="s">
        <v>170</v>
      </c>
      <c r="E36" s="6" t="s">
        <v>97</v>
      </c>
      <c r="F36" s="6" t="s">
        <v>98</v>
      </c>
      <c r="G36" s="6">
        <v>65</v>
      </c>
      <c r="H36" s="6">
        <v>315</v>
      </c>
      <c r="I36" s="6">
        <v>31</v>
      </c>
      <c r="J36" s="6">
        <v>171</v>
      </c>
      <c r="K36" s="6">
        <v>65</v>
      </c>
      <c r="L36" s="6">
        <v>323</v>
      </c>
      <c r="M36" s="6" t="b">
        <v>1</v>
      </c>
      <c r="N36" s="6" t="s">
        <v>321</v>
      </c>
      <c r="O36" s="6" t="b">
        <v>1</v>
      </c>
      <c r="P36" s="6" t="b">
        <v>1</v>
      </c>
      <c r="Q36" s="6" t="b">
        <v>1</v>
      </c>
      <c r="R36" s="6" t="b">
        <v>0</v>
      </c>
      <c r="S36" s="6" t="b">
        <v>0</v>
      </c>
      <c r="T36" s="6" t="b">
        <v>1</v>
      </c>
      <c r="U36" s="6">
        <v>1</v>
      </c>
      <c r="V36" s="6">
        <v>1</v>
      </c>
      <c r="W36" s="6">
        <v>2</v>
      </c>
      <c r="X36" s="6">
        <v>1</v>
      </c>
      <c r="Y36" s="6"/>
      <c r="Z36" s="6">
        <v>1</v>
      </c>
      <c r="AA36" s="6"/>
      <c r="AB36" s="6"/>
      <c r="AC36" s="6"/>
      <c r="AD36" s="6"/>
      <c r="AE36" s="6"/>
      <c r="AF36" s="6"/>
      <c r="AG36" s="6" t="s">
        <v>100</v>
      </c>
      <c r="AH36" s="6" t="s">
        <v>99</v>
      </c>
      <c r="AI36" s="6" t="s">
        <v>99</v>
      </c>
    </row>
    <row r="37" spans="1:35" hidden="1" x14ac:dyDescent="0.25">
      <c r="A37" s="6" t="s">
        <v>0</v>
      </c>
      <c r="B37" s="6" t="s">
        <v>5</v>
      </c>
      <c r="C37" s="6" t="s">
        <v>269</v>
      </c>
      <c r="D37" s="6" t="s">
        <v>270</v>
      </c>
      <c r="E37" s="6" t="s">
        <v>97</v>
      </c>
      <c r="F37" s="6" t="s">
        <v>98</v>
      </c>
      <c r="G37" s="6">
        <v>31</v>
      </c>
      <c r="H37" s="6">
        <v>170</v>
      </c>
      <c r="I37" s="6">
        <v>25</v>
      </c>
      <c r="J37" s="6">
        <v>125</v>
      </c>
      <c r="K37" s="6">
        <v>31</v>
      </c>
      <c r="L37" s="6">
        <v>170</v>
      </c>
      <c r="M37" s="6" t="b">
        <v>1</v>
      </c>
      <c r="N37" s="6" t="s">
        <v>330</v>
      </c>
      <c r="O37" s="6" t="b">
        <v>1</v>
      </c>
      <c r="P37" s="6" t="b">
        <v>1</v>
      </c>
      <c r="Q37" s="6" t="b">
        <v>1</v>
      </c>
      <c r="R37" s="6" t="b">
        <v>1</v>
      </c>
      <c r="S37" s="6" t="b">
        <v>0</v>
      </c>
      <c r="T37" s="6" t="b">
        <v>0</v>
      </c>
      <c r="U37" s="6">
        <v>1</v>
      </c>
      <c r="V37" s="6">
        <v>1</v>
      </c>
      <c r="W37" s="6">
        <v>2</v>
      </c>
      <c r="X37" s="6"/>
      <c r="Y37" s="6"/>
      <c r="Z37" s="6"/>
      <c r="AA37" s="6">
        <v>2</v>
      </c>
      <c r="AB37" s="6">
        <v>7</v>
      </c>
      <c r="AC37" s="6" t="s">
        <v>326</v>
      </c>
      <c r="AD37" s="6"/>
      <c r="AE37" s="6"/>
      <c r="AF37" s="6"/>
      <c r="AG37" s="6" t="s">
        <v>100</v>
      </c>
      <c r="AH37" s="6" t="s">
        <v>103</v>
      </c>
      <c r="AI37" s="6" t="s">
        <v>99</v>
      </c>
    </row>
    <row r="38" spans="1:35" hidden="1" x14ac:dyDescent="0.25">
      <c r="A38" s="6" t="s">
        <v>0</v>
      </c>
      <c r="B38" s="6" t="s">
        <v>5</v>
      </c>
      <c r="C38" s="6" t="s">
        <v>255</v>
      </c>
      <c r="D38" s="6" t="s">
        <v>256</v>
      </c>
      <c r="E38" s="6" t="s">
        <v>97</v>
      </c>
      <c r="F38" s="6" t="s">
        <v>98</v>
      </c>
      <c r="G38" s="6">
        <v>89</v>
      </c>
      <c r="H38" s="6">
        <v>478</v>
      </c>
      <c r="I38" s="6">
        <v>78</v>
      </c>
      <c r="J38" s="6">
        <v>415</v>
      </c>
      <c r="K38" s="6">
        <v>89</v>
      </c>
      <c r="L38" s="6">
        <v>465</v>
      </c>
      <c r="M38" s="6" t="b">
        <v>1</v>
      </c>
      <c r="N38" s="6" t="s">
        <v>321</v>
      </c>
      <c r="O38" s="6" t="b">
        <v>1</v>
      </c>
      <c r="P38" s="6" t="b">
        <v>1</v>
      </c>
      <c r="Q38" s="6" t="b">
        <v>1</v>
      </c>
      <c r="R38" s="6" t="b">
        <v>1</v>
      </c>
      <c r="S38" s="6" t="b">
        <v>0</v>
      </c>
      <c r="T38" s="6" t="b">
        <v>0</v>
      </c>
      <c r="U38" s="6">
        <v>4</v>
      </c>
      <c r="V38" s="6"/>
      <c r="W38" s="6">
        <v>4</v>
      </c>
      <c r="X38" s="6">
        <v>2</v>
      </c>
      <c r="Y38" s="6"/>
      <c r="Z38" s="6">
        <v>2</v>
      </c>
      <c r="AA38" s="6"/>
      <c r="AB38" s="6"/>
      <c r="AC38" s="6"/>
      <c r="AD38" s="6">
        <v>1</v>
      </c>
      <c r="AE38" s="6">
        <v>6</v>
      </c>
      <c r="AF38" s="6" t="s">
        <v>326</v>
      </c>
      <c r="AG38" s="6" t="s">
        <v>100</v>
      </c>
      <c r="AH38" s="6" t="s">
        <v>99</v>
      </c>
      <c r="AI38" s="6" t="s">
        <v>99</v>
      </c>
    </row>
    <row r="39" spans="1:35" hidden="1" x14ac:dyDescent="0.25">
      <c r="A39" s="6" t="s">
        <v>0</v>
      </c>
      <c r="B39" s="6" t="s">
        <v>13</v>
      </c>
      <c r="C39" s="6" t="s">
        <v>247</v>
      </c>
      <c r="D39" s="6" t="s">
        <v>248</v>
      </c>
      <c r="E39" s="6" t="s">
        <v>97</v>
      </c>
      <c r="F39" s="6" t="s">
        <v>98</v>
      </c>
      <c r="G39" s="6">
        <v>10</v>
      </c>
      <c r="H39" s="6">
        <v>39</v>
      </c>
      <c r="I39" s="6">
        <v>7</v>
      </c>
      <c r="J39" s="6">
        <v>25</v>
      </c>
      <c r="K39" s="6">
        <v>10</v>
      </c>
      <c r="L39" s="6">
        <v>39</v>
      </c>
      <c r="M39" s="6" t="b">
        <v>1</v>
      </c>
      <c r="N39" s="6" t="s">
        <v>321</v>
      </c>
      <c r="O39" s="6" t="b">
        <v>1</v>
      </c>
      <c r="P39" s="6" t="b">
        <v>1</v>
      </c>
      <c r="Q39" s="6" t="b">
        <v>1</v>
      </c>
      <c r="R39" s="6" t="b">
        <v>0</v>
      </c>
      <c r="S39" s="6" t="b">
        <v>0</v>
      </c>
      <c r="T39" s="6" t="b">
        <v>0</v>
      </c>
      <c r="U39" s="6"/>
      <c r="V39" s="6"/>
      <c r="W39" s="6"/>
      <c r="X39" s="6"/>
      <c r="Y39" s="6"/>
      <c r="Z39" s="6"/>
      <c r="AA39" s="6"/>
      <c r="AB39" s="6"/>
      <c r="AC39" s="6"/>
      <c r="AD39" s="6"/>
      <c r="AE39" s="6"/>
      <c r="AF39" s="6"/>
      <c r="AG39" s="6" t="s">
        <v>323</v>
      </c>
      <c r="AH39" s="6" t="s">
        <v>103</v>
      </c>
      <c r="AI39" s="6" t="s">
        <v>103</v>
      </c>
    </row>
    <row r="40" spans="1:35" hidden="1" x14ac:dyDescent="0.25">
      <c r="A40" s="6" t="s">
        <v>0</v>
      </c>
      <c r="B40" s="6" t="s">
        <v>7</v>
      </c>
      <c r="C40" s="6" t="s">
        <v>133</v>
      </c>
      <c r="D40" s="6" t="s">
        <v>134</v>
      </c>
      <c r="E40" s="6" t="s">
        <v>97</v>
      </c>
      <c r="F40" s="6" t="s">
        <v>98</v>
      </c>
      <c r="G40" s="6">
        <v>631</v>
      </c>
      <c r="H40" s="6">
        <v>3758</v>
      </c>
      <c r="I40" s="6">
        <v>613</v>
      </c>
      <c r="J40" s="6">
        <v>3721</v>
      </c>
      <c r="K40" s="6">
        <v>626</v>
      </c>
      <c r="L40" s="6">
        <v>3786</v>
      </c>
      <c r="M40" s="6" t="b">
        <v>1</v>
      </c>
      <c r="N40" s="6" t="s">
        <v>321</v>
      </c>
      <c r="O40" s="6" t="b">
        <v>0</v>
      </c>
      <c r="P40" s="6" t="b">
        <v>1</v>
      </c>
      <c r="Q40" s="6" t="b">
        <v>1</v>
      </c>
      <c r="R40" s="6" t="b">
        <v>1</v>
      </c>
      <c r="S40" s="6" t="b">
        <v>0</v>
      </c>
      <c r="T40" s="6" t="b">
        <v>0</v>
      </c>
      <c r="U40" s="6"/>
      <c r="V40" s="6"/>
      <c r="W40" s="6"/>
      <c r="X40" s="6"/>
      <c r="Y40" s="6"/>
      <c r="Z40" s="6"/>
      <c r="AA40" s="6"/>
      <c r="AB40" s="6"/>
      <c r="AC40" s="6"/>
      <c r="AD40" s="6">
        <v>4</v>
      </c>
      <c r="AE40" s="6">
        <v>16</v>
      </c>
      <c r="AF40" s="6" t="s">
        <v>326</v>
      </c>
      <c r="AG40" s="6" t="s">
        <v>100</v>
      </c>
      <c r="AH40" s="6" t="s">
        <v>99</v>
      </c>
      <c r="AI40" s="6" t="s">
        <v>99</v>
      </c>
    </row>
    <row r="41" spans="1:35" x14ac:dyDescent="0.25">
      <c r="A41" s="6" t="s">
        <v>0</v>
      </c>
      <c r="B41" s="6" t="s">
        <v>13</v>
      </c>
      <c r="C41" s="6" t="s">
        <v>201</v>
      </c>
      <c r="D41" s="6" t="s">
        <v>202</v>
      </c>
      <c r="E41" s="6" t="s">
        <v>97</v>
      </c>
      <c r="F41" s="6" t="s">
        <v>132</v>
      </c>
      <c r="G41" s="6">
        <v>8</v>
      </c>
      <c r="H41" s="6">
        <v>40</v>
      </c>
      <c r="I41" s="6">
        <v>8</v>
      </c>
      <c r="J41" s="6">
        <v>28</v>
      </c>
      <c r="K41" s="6">
        <v>8</v>
      </c>
      <c r="L41" s="6">
        <v>40</v>
      </c>
      <c r="M41" s="6" t="b">
        <v>1</v>
      </c>
      <c r="N41" s="6" t="s">
        <v>321</v>
      </c>
      <c r="O41" s="6" t="b">
        <v>1</v>
      </c>
      <c r="P41" s="6" t="b">
        <v>1</v>
      </c>
      <c r="Q41" s="6" t="b">
        <v>0</v>
      </c>
      <c r="R41" s="6" t="b">
        <v>0</v>
      </c>
      <c r="S41" s="6" t="b">
        <v>0</v>
      </c>
      <c r="T41" s="6" t="b">
        <v>1</v>
      </c>
      <c r="U41" s="6"/>
      <c r="V41" s="6"/>
      <c r="W41" s="6"/>
      <c r="X41" s="6"/>
      <c r="Y41" s="6"/>
      <c r="Z41" s="6"/>
      <c r="AA41" s="6"/>
      <c r="AB41" s="6"/>
      <c r="AC41" s="6"/>
      <c r="AD41" s="6"/>
      <c r="AE41" s="6"/>
      <c r="AF41" s="6"/>
      <c r="AG41" s="6" t="s">
        <v>100</v>
      </c>
      <c r="AH41" s="6" t="s">
        <v>103</v>
      </c>
      <c r="AI41" s="6" t="s">
        <v>103</v>
      </c>
    </row>
    <row r="42" spans="1:35" x14ac:dyDescent="0.25">
      <c r="A42" s="6" t="s">
        <v>0</v>
      </c>
      <c r="B42" s="6" t="s">
        <v>6</v>
      </c>
      <c r="C42" s="6" t="s">
        <v>721</v>
      </c>
      <c r="D42" s="6" t="s">
        <v>722</v>
      </c>
      <c r="E42" s="6" t="s">
        <v>97</v>
      </c>
      <c r="F42" s="6" t="s">
        <v>125</v>
      </c>
      <c r="G42" s="6">
        <v>30</v>
      </c>
      <c r="H42" s="6">
        <v>181</v>
      </c>
      <c r="I42" s="6">
        <v>30</v>
      </c>
      <c r="J42" s="6">
        <v>181</v>
      </c>
      <c r="K42" s="6">
        <v>30</v>
      </c>
      <c r="L42" s="6">
        <v>181</v>
      </c>
      <c r="M42" s="6" t="b">
        <v>1</v>
      </c>
      <c r="N42" s="6" t="s">
        <v>321</v>
      </c>
      <c r="O42" s="6" t="b">
        <v>1</v>
      </c>
      <c r="P42" s="6" t="b">
        <v>1</v>
      </c>
      <c r="Q42" s="6" t="b">
        <v>1</v>
      </c>
      <c r="R42" s="6" t="b">
        <v>0</v>
      </c>
      <c r="S42" s="6" t="b">
        <v>0</v>
      </c>
      <c r="T42" s="6" t="b">
        <v>1</v>
      </c>
      <c r="U42" s="6"/>
      <c r="V42" s="6"/>
      <c r="W42" s="6"/>
      <c r="X42" s="6"/>
      <c r="Y42" s="6"/>
      <c r="Z42" s="6"/>
      <c r="AA42" s="6"/>
      <c r="AB42" s="6">
        <v>21</v>
      </c>
      <c r="AC42" s="6" t="s">
        <v>324</v>
      </c>
      <c r="AD42" s="6"/>
      <c r="AE42" s="6"/>
      <c r="AF42" s="6"/>
      <c r="AG42" s="6" t="s">
        <v>100</v>
      </c>
      <c r="AH42" s="6" t="s">
        <v>99</v>
      </c>
      <c r="AI42" s="6" t="s">
        <v>103</v>
      </c>
    </row>
    <row r="43" spans="1:35" hidden="1" x14ac:dyDescent="0.25">
      <c r="A43" s="6" t="s">
        <v>0</v>
      </c>
      <c r="B43" s="6" t="s">
        <v>8</v>
      </c>
      <c r="C43" s="6" t="s">
        <v>128</v>
      </c>
      <c r="D43" s="6" t="s">
        <v>129</v>
      </c>
      <c r="E43" s="6" t="s">
        <v>97</v>
      </c>
      <c r="F43" s="6" t="s">
        <v>125</v>
      </c>
      <c r="G43" s="6">
        <v>46</v>
      </c>
      <c r="H43" s="6">
        <v>272</v>
      </c>
      <c r="I43" s="6">
        <v>45</v>
      </c>
      <c r="J43" s="6">
        <v>257</v>
      </c>
      <c r="K43" s="6">
        <v>45</v>
      </c>
      <c r="L43" s="6">
        <v>269</v>
      </c>
      <c r="M43" s="6" t="b">
        <v>1</v>
      </c>
      <c r="N43" s="6" t="s">
        <v>321</v>
      </c>
      <c r="O43" s="6" t="b">
        <v>1</v>
      </c>
      <c r="P43" s="6" t="b">
        <v>1</v>
      </c>
      <c r="Q43" s="6" t="b">
        <v>1</v>
      </c>
      <c r="R43" s="6" t="b">
        <v>1</v>
      </c>
      <c r="S43" s="6" t="b">
        <v>0</v>
      </c>
      <c r="T43" s="6" t="b">
        <v>0</v>
      </c>
      <c r="U43" s="6">
        <v>2</v>
      </c>
      <c r="V43" s="6">
        <v>2</v>
      </c>
      <c r="W43" s="6">
        <v>4</v>
      </c>
      <c r="X43" s="6"/>
      <c r="Y43" s="6"/>
      <c r="Z43" s="6"/>
      <c r="AA43" s="6"/>
      <c r="AB43" s="6"/>
      <c r="AC43" s="6"/>
      <c r="AD43" s="6"/>
      <c r="AE43" s="6"/>
      <c r="AF43" s="6"/>
      <c r="AG43" s="6" t="s">
        <v>100</v>
      </c>
      <c r="AH43" s="6" t="s">
        <v>99</v>
      </c>
      <c r="AI43" s="6" t="s">
        <v>103</v>
      </c>
    </row>
    <row r="44" spans="1:35" hidden="1" x14ac:dyDescent="0.25">
      <c r="A44" s="6" t="s">
        <v>0</v>
      </c>
      <c r="B44" s="6" t="s">
        <v>4</v>
      </c>
      <c r="C44" s="6" t="s">
        <v>155</v>
      </c>
      <c r="D44" s="6" t="s">
        <v>156</v>
      </c>
      <c r="E44" s="6" t="s">
        <v>97</v>
      </c>
      <c r="F44" s="6" t="s">
        <v>98</v>
      </c>
      <c r="G44" s="6">
        <v>97</v>
      </c>
      <c r="H44" s="6">
        <v>382</v>
      </c>
      <c r="I44" s="6">
        <v>95</v>
      </c>
      <c r="J44" s="6">
        <v>386</v>
      </c>
      <c r="K44" s="6">
        <v>95</v>
      </c>
      <c r="L44" s="6">
        <v>386</v>
      </c>
      <c r="M44" s="6" t="b">
        <v>1</v>
      </c>
      <c r="N44" s="6" t="s">
        <v>330</v>
      </c>
      <c r="O44" s="6" t="b">
        <v>1</v>
      </c>
      <c r="P44" s="6" t="b">
        <v>1</v>
      </c>
      <c r="Q44" s="6" t="b">
        <v>1</v>
      </c>
      <c r="R44" s="6" t="b">
        <v>1</v>
      </c>
      <c r="S44" s="6" t="b">
        <v>0</v>
      </c>
      <c r="T44" s="6" t="b">
        <v>0</v>
      </c>
      <c r="U44" s="6">
        <v>3</v>
      </c>
      <c r="V44" s="6"/>
      <c r="W44" s="6">
        <v>3</v>
      </c>
      <c r="X44" s="6"/>
      <c r="Y44" s="6"/>
      <c r="Z44" s="6"/>
      <c r="AA44" s="6">
        <v>4</v>
      </c>
      <c r="AB44" s="6">
        <v>11</v>
      </c>
      <c r="AC44" s="6" t="s">
        <v>324</v>
      </c>
      <c r="AD44" s="6"/>
      <c r="AE44" s="6"/>
      <c r="AF44" s="6"/>
      <c r="AG44" s="6" t="s">
        <v>100</v>
      </c>
      <c r="AH44" s="6" t="s">
        <v>99</v>
      </c>
      <c r="AI44" s="6" t="s">
        <v>99</v>
      </c>
    </row>
    <row r="45" spans="1:35" hidden="1" x14ac:dyDescent="0.25">
      <c r="A45" s="6" t="s">
        <v>0</v>
      </c>
      <c r="B45" s="6" t="s">
        <v>4</v>
      </c>
      <c r="C45" s="6" t="s">
        <v>251</v>
      </c>
      <c r="D45" s="6" t="s">
        <v>252</v>
      </c>
      <c r="E45" s="6" t="s">
        <v>97</v>
      </c>
      <c r="F45" s="6" t="s">
        <v>98</v>
      </c>
      <c r="G45" s="6">
        <v>28</v>
      </c>
      <c r="H45" s="6">
        <v>130</v>
      </c>
      <c r="I45" s="6">
        <v>27</v>
      </c>
      <c r="J45" s="6">
        <v>121</v>
      </c>
      <c r="K45" s="6">
        <v>28</v>
      </c>
      <c r="L45" s="6">
        <v>130</v>
      </c>
      <c r="M45" s="6" t="b">
        <v>1</v>
      </c>
      <c r="N45" s="6" t="s">
        <v>321</v>
      </c>
      <c r="O45" s="6" t="b">
        <v>1</v>
      </c>
      <c r="P45" s="6" t="b">
        <v>1</v>
      </c>
      <c r="Q45" s="6" t="b">
        <v>1</v>
      </c>
      <c r="R45" s="6" t="b">
        <v>1</v>
      </c>
      <c r="S45" s="6" t="b">
        <v>0</v>
      </c>
      <c r="T45" s="6" t="b">
        <v>0</v>
      </c>
      <c r="U45" s="6">
        <v>1</v>
      </c>
      <c r="V45" s="6">
        <v>1</v>
      </c>
      <c r="W45" s="6">
        <v>2</v>
      </c>
      <c r="X45" s="6"/>
      <c r="Y45" s="6"/>
      <c r="Z45" s="6"/>
      <c r="AA45" s="6"/>
      <c r="AB45" s="6"/>
      <c r="AC45" s="6"/>
      <c r="AD45" s="6"/>
      <c r="AE45" s="6"/>
      <c r="AF45" s="6"/>
      <c r="AG45" s="6" t="s">
        <v>100</v>
      </c>
      <c r="AH45" s="6" t="s">
        <v>99</v>
      </c>
      <c r="AI45" s="6" t="s">
        <v>103</v>
      </c>
    </row>
    <row r="46" spans="1:35" hidden="1" x14ac:dyDescent="0.25">
      <c r="A46" s="6" t="s">
        <v>0</v>
      </c>
      <c r="B46" s="6" t="s">
        <v>5</v>
      </c>
      <c r="C46" s="6" t="s">
        <v>819</v>
      </c>
      <c r="D46" s="6" t="s">
        <v>820</v>
      </c>
      <c r="E46" s="6" t="s">
        <v>97</v>
      </c>
      <c r="F46" s="6" t="s">
        <v>125</v>
      </c>
      <c r="G46" s="6">
        <v>172</v>
      </c>
      <c r="H46" s="6">
        <v>838</v>
      </c>
      <c r="I46" s="6">
        <v>181</v>
      </c>
      <c r="J46" s="6">
        <v>910</v>
      </c>
      <c r="K46" s="6">
        <v>181</v>
      </c>
      <c r="L46" s="6">
        <v>910</v>
      </c>
      <c r="M46" s="6" t="b">
        <v>1</v>
      </c>
      <c r="N46" s="6" t="s">
        <v>321</v>
      </c>
      <c r="O46" s="6" t="b">
        <v>1</v>
      </c>
      <c r="P46" s="6" t="b">
        <v>1</v>
      </c>
      <c r="Q46" s="6" t="b">
        <v>1</v>
      </c>
      <c r="R46" s="6" t="b">
        <v>0</v>
      </c>
      <c r="S46" s="6" t="b">
        <v>1</v>
      </c>
      <c r="T46" s="6" t="b">
        <v>0</v>
      </c>
      <c r="U46" s="6">
        <v>10</v>
      </c>
      <c r="V46" s="6">
        <v>9</v>
      </c>
      <c r="W46" s="6">
        <v>19</v>
      </c>
      <c r="X46" s="6">
        <v>2</v>
      </c>
      <c r="Y46" s="6">
        <v>2</v>
      </c>
      <c r="Z46" s="6">
        <v>4</v>
      </c>
      <c r="AA46" s="6">
        <v>2</v>
      </c>
      <c r="AB46" s="6">
        <v>13</v>
      </c>
      <c r="AC46" s="6" t="s">
        <v>324</v>
      </c>
      <c r="AD46" s="6"/>
      <c r="AE46" s="6"/>
      <c r="AF46" s="6"/>
      <c r="AG46" s="6" t="s">
        <v>100</v>
      </c>
      <c r="AH46" s="6" t="s">
        <v>99</v>
      </c>
      <c r="AI46" s="6" t="s">
        <v>103</v>
      </c>
    </row>
    <row r="47" spans="1:35" hidden="1" x14ac:dyDescent="0.25">
      <c r="A47" s="6" t="s">
        <v>0</v>
      </c>
      <c r="B47" s="6" t="s">
        <v>10</v>
      </c>
      <c r="C47" s="6" t="s">
        <v>139</v>
      </c>
      <c r="D47" s="6" t="s">
        <v>140</v>
      </c>
      <c r="E47" s="6" t="s">
        <v>97</v>
      </c>
      <c r="F47" s="6" t="s">
        <v>98</v>
      </c>
      <c r="G47" s="6">
        <v>80</v>
      </c>
      <c r="H47" s="6">
        <v>278</v>
      </c>
      <c r="I47" s="6">
        <v>50</v>
      </c>
      <c r="J47" s="6">
        <v>200</v>
      </c>
      <c r="K47" s="6">
        <v>83</v>
      </c>
      <c r="L47" s="6">
        <v>293</v>
      </c>
      <c r="M47" s="6" t="b">
        <v>1</v>
      </c>
      <c r="N47" s="6" t="s">
        <v>328</v>
      </c>
      <c r="O47" s="6" t="b">
        <v>0</v>
      </c>
      <c r="P47" s="6" t="b">
        <v>1</v>
      </c>
      <c r="Q47" s="6" t="b">
        <v>1</v>
      </c>
      <c r="R47" s="6" t="b">
        <v>0</v>
      </c>
      <c r="S47" s="6" t="b">
        <v>1</v>
      </c>
      <c r="T47" s="6" t="b">
        <v>0</v>
      </c>
      <c r="U47" s="6">
        <v>1</v>
      </c>
      <c r="V47" s="6">
        <v>4</v>
      </c>
      <c r="W47" s="6">
        <v>5</v>
      </c>
      <c r="X47" s="6"/>
      <c r="Y47" s="6"/>
      <c r="Z47" s="6"/>
      <c r="AA47" s="6"/>
      <c r="AB47" s="6"/>
      <c r="AC47" s="6"/>
      <c r="AD47" s="6"/>
      <c r="AE47" s="6"/>
      <c r="AF47" s="6"/>
      <c r="AG47" s="6" t="s">
        <v>323</v>
      </c>
      <c r="AH47" s="6" t="s">
        <v>103</v>
      </c>
      <c r="AI47" s="6" t="s">
        <v>99</v>
      </c>
    </row>
    <row r="48" spans="1:35" hidden="1" x14ac:dyDescent="0.25">
      <c r="A48" s="6" t="s">
        <v>0</v>
      </c>
      <c r="B48" s="6" t="s">
        <v>10</v>
      </c>
      <c r="C48" s="6" t="s">
        <v>216</v>
      </c>
      <c r="D48" s="6" t="s">
        <v>217</v>
      </c>
      <c r="E48" s="6" t="s">
        <v>97</v>
      </c>
      <c r="F48" s="6" t="s">
        <v>98</v>
      </c>
      <c r="G48" s="6">
        <v>40</v>
      </c>
      <c r="H48" s="6">
        <v>208</v>
      </c>
      <c r="I48" s="6">
        <v>41</v>
      </c>
      <c r="J48" s="6">
        <v>208</v>
      </c>
      <c r="K48" s="6">
        <v>51</v>
      </c>
      <c r="L48" s="6">
        <v>208</v>
      </c>
      <c r="M48" s="6" t="b">
        <v>1</v>
      </c>
      <c r="N48" s="6" t="s">
        <v>321</v>
      </c>
      <c r="O48" s="6" t="b">
        <v>1</v>
      </c>
      <c r="P48" s="6" t="b">
        <v>1</v>
      </c>
      <c r="Q48" s="6" t="b">
        <v>1</v>
      </c>
      <c r="R48" s="6" t="b">
        <v>0</v>
      </c>
      <c r="S48" s="6" t="b">
        <v>0</v>
      </c>
      <c r="T48" s="6" t="b">
        <v>0</v>
      </c>
      <c r="U48" s="6"/>
      <c r="V48" s="6">
        <v>1</v>
      </c>
      <c r="W48" s="6">
        <v>1</v>
      </c>
      <c r="X48" s="6"/>
      <c r="Y48" s="6">
        <v>1</v>
      </c>
      <c r="Z48" s="6">
        <v>1</v>
      </c>
      <c r="AA48" s="6"/>
      <c r="AB48" s="6"/>
      <c r="AC48" s="6"/>
      <c r="AD48" s="6"/>
      <c r="AE48" s="6"/>
      <c r="AF48" s="6"/>
      <c r="AG48" s="6" t="s">
        <v>100</v>
      </c>
      <c r="AH48" s="6" t="s">
        <v>99</v>
      </c>
      <c r="AI48" s="6" t="s">
        <v>99</v>
      </c>
    </row>
    <row r="49" spans="1:35" x14ac:dyDescent="0.25">
      <c r="A49" s="6" t="s">
        <v>0</v>
      </c>
      <c r="B49" s="6" t="s">
        <v>4</v>
      </c>
      <c r="C49" s="6" t="s">
        <v>147</v>
      </c>
      <c r="D49" s="6" t="s">
        <v>148</v>
      </c>
      <c r="E49" s="6" t="s">
        <v>97</v>
      </c>
      <c r="F49" s="6" t="s">
        <v>98</v>
      </c>
      <c r="G49" s="6">
        <v>87</v>
      </c>
      <c r="H49" s="6">
        <v>461</v>
      </c>
      <c r="I49" s="6">
        <v>90</v>
      </c>
      <c r="J49" s="6">
        <v>489</v>
      </c>
      <c r="K49" s="6">
        <v>90</v>
      </c>
      <c r="L49" s="6">
        <v>489</v>
      </c>
      <c r="M49" s="6" t="b">
        <v>1</v>
      </c>
      <c r="N49" s="6" t="s">
        <v>330</v>
      </c>
      <c r="O49" s="6" t="b">
        <v>1</v>
      </c>
      <c r="P49" s="6" t="b">
        <v>0</v>
      </c>
      <c r="Q49" s="6" t="b">
        <v>1</v>
      </c>
      <c r="R49" s="6" t="b">
        <v>0</v>
      </c>
      <c r="S49" s="6" t="b">
        <v>0</v>
      </c>
      <c r="T49" s="6" t="b">
        <v>1</v>
      </c>
      <c r="U49" s="6"/>
      <c r="V49" s="6"/>
      <c r="W49" s="6"/>
      <c r="X49" s="6"/>
      <c r="Y49" s="6"/>
      <c r="Z49" s="6"/>
      <c r="AA49" s="6"/>
      <c r="AB49" s="6"/>
      <c r="AC49" s="6"/>
      <c r="AD49" s="6"/>
      <c r="AE49" s="6"/>
      <c r="AF49" s="6"/>
      <c r="AG49" s="6" t="s">
        <v>323</v>
      </c>
      <c r="AH49" s="6" t="s">
        <v>99</v>
      </c>
      <c r="AI49" s="6" t="s">
        <v>99</v>
      </c>
    </row>
    <row r="50" spans="1:35" hidden="1" x14ac:dyDescent="0.25">
      <c r="A50" s="6" t="s">
        <v>0</v>
      </c>
      <c r="B50" s="6" t="s">
        <v>12</v>
      </c>
      <c r="C50" s="6" t="s">
        <v>723</v>
      </c>
      <c r="D50" s="6" t="s">
        <v>724</v>
      </c>
      <c r="E50" s="6" t="s">
        <v>97</v>
      </c>
      <c r="F50" s="6" t="s">
        <v>98</v>
      </c>
      <c r="G50" s="6">
        <v>12</v>
      </c>
      <c r="H50" s="6">
        <v>61</v>
      </c>
      <c r="I50" s="6">
        <v>12</v>
      </c>
      <c r="J50" s="6">
        <v>62</v>
      </c>
      <c r="K50" s="6">
        <v>12</v>
      </c>
      <c r="L50" s="6">
        <v>61</v>
      </c>
      <c r="M50" s="6" t="b">
        <v>1</v>
      </c>
      <c r="N50" s="6" t="s">
        <v>330</v>
      </c>
      <c r="O50" s="6" t="b">
        <v>1</v>
      </c>
      <c r="P50" s="6" t="b">
        <v>1</v>
      </c>
      <c r="Q50" s="6" t="b">
        <v>1</v>
      </c>
      <c r="R50" s="6" t="b">
        <v>1</v>
      </c>
      <c r="S50" s="6" t="b">
        <v>0</v>
      </c>
      <c r="T50" s="6" t="b">
        <v>0</v>
      </c>
      <c r="U50" s="6">
        <v>1</v>
      </c>
      <c r="V50" s="6"/>
      <c r="W50" s="6">
        <v>1</v>
      </c>
      <c r="X50" s="6"/>
      <c r="Y50" s="6"/>
      <c r="Z50" s="6"/>
      <c r="AA50" s="6"/>
      <c r="AB50" s="6"/>
      <c r="AC50" s="6"/>
      <c r="AD50" s="6"/>
      <c r="AE50" s="6"/>
      <c r="AF50" s="6"/>
      <c r="AG50" s="6" t="s">
        <v>100</v>
      </c>
      <c r="AH50" s="6" t="s">
        <v>99</v>
      </c>
      <c r="AI50" s="6" t="s">
        <v>103</v>
      </c>
    </row>
    <row r="51" spans="1:35" hidden="1" x14ac:dyDescent="0.25">
      <c r="A51" s="6" t="s">
        <v>0</v>
      </c>
      <c r="B51" s="6" t="s">
        <v>7</v>
      </c>
      <c r="C51" s="6" t="s">
        <v>733</v>
      </c>
      <c r="D51" s="6" t="s">
        <v>734</v>
      </c>
      <c r="E51" s="6" t="s">
        <v>97</v>
      </c>
      <c r="F51" s="6" t="s">
        <v>98</v>
      </c>
      <c r="G51" s="6">
        <v>27</v>
      </c>
      <c r="H51" s="6">
        <v>111</v>
      </c>
      <c r="I51" s="6">
        <v>25</v>
      </c>
      <c r="J51" s="6">
        <v>104</v>
      </c>
      <c r="K51" s="6">
        <v>25</v>
      </c>
      <c r="L51" s="6">
        <v>104</v>
      </c>
      <c r="M51" s="6" t="b">
        <v>1</v>
      </c>
      <c r="N51" s="6" t="s">
        <v>321</v>
      </c>
      <c r="O51" s="6" t="b">
        <v>1</v>
      </c>
      <c r="P51" s="6" t="b">
        <v>1</v>
      </c>
      <c r="Q51" s="6" t="b">
        <v>1</v>
      </c>
      <c r="R51" s="6" t="b">
        <v>0</v>
      </c>
      <c r="S51" s="6" t="b">
        <v>0</v>
      </c>
      <c r="T51" s="6" t="b">
        <v>0</v>
      </c>
      <c r="U51" s="6"/>
      <c r="V51" s="6"/>
      <c r="W51" s="6"/>
      <c r="X51" s="6"/>
      <c r="Y51" s="6"/>
      <c r="Z51" s="6"/>
      <c r="AA51" s="6"/>
      <c r="AB51" s="6"/>
      <c r="AC51" s="6"/>
      <c r="AD51" s="6">
        <v>2</v>
      </c>
      <c r="AE51" s="6">
        <v>7</v>
      </c>
      <c r="AF51" s="6" t="s">
        <v>322</v>
      </c>
      <c r="AG51" s="6" t="s">
        <v>323</v>
      </c>
      <c r="AH51" s="6" t="s">
        <v>325</v>
      </c>
      <c r="AI51" s="6" t="s">
        <v>103</v>
      </c>
    </row>
    <row r="52" spans="1:35" hidden="1" x14ac:dyDescent="0.25">
      <c r="A52" s="6" t="s">
        <v>0</v>
      </c>
      <c r="B52" s="6" t="s">
        <v>4</v>
      </c>
      <c r="C52" s="6" t="s">
        <v>95</v>
      </c>
      <c r="D52" s="6" t="s">
        <v>96</v>
      </c>
      <c r="E52" s="6" t="s">
        <v>97</v>
      </c>
      <c r="F52" s="6" t="s">
        <v>98</v>
      </c>
      <c r="G52" s="6">
        <v>69</v>
      </c>
      <c r="H52" s="6">
        <v>349</v>
      </c>
      <c r="I52" s="6">
        <v>43</v>
      </c>
      <c r="J52" s="6">
        <v>361</v>
      </c>
      <c r="K52" s="6">
        <v>43</v>
      </c>
      <c r="L52" s="6">
        <v>361</v>
      </c>
      <c r="M52" s="6" t="b">
        <v>1</v>
      </c>
      <c r="N52" s="6" t="s">
        <v>321</v>
      </c>
      <c r="O52" s="6" t="b">
        <v>1</v>
      </c>
      <c r="P52" s="6" t="b">
        <v>1</v>
      </c>
      <c r="Q52" s="6" t="b">
        <v>1</v>
      </c>
      <c r="R52" s="6" t="b">
        <v>0</v>
      </c>
      <c r="S52" s="6" t="b">
        <v>1</v>
      </c>
      <c r="T52" s="6" t="b">
        <v>0</v>
      </c>
      <c r="U52" s="6">
        <v>1</v>
      </c>
      <c r="V52" s="6">
        <v>1</v>
      </c>
      <c r="W52" s="6">
        <v>2</v>
      </c>
      <c r="X52" s="6">
        <v>1</v>
      </c>
      <c r="Y52" s="6">
        <v>1</v>
      </c>
      <c r="Z52" s="6">
        <v>2</v>
      </c>
      <c r="AA52" s="6"/>
      <c r="AB52" s="6"/>
      <c r="AC52" s="6"/>
      <c r="AD52" s="6">
        <v>1</v>
      </c>
      <c r="AE52" s="6">
        <v>5</v>
      </c>
      <c r="AF52" s="6" t="s">
        <v>322</v>
      </c>
      <c r="AG52" s="6" t="s">
        <v>323</v>
      </c>
      <c r="AH52" s="6" t="s">
        <v>99</v>
      </c>
      <c r="AI52" s="6" t="s">
        <v>99</v>
      </c>
    </row>
    <row r="53" spans="1:35" hidden="1" x14ac:dyDescent="0.25">
      <c r="A53" s="6" t="s">
        <v>0</v>
      </c>
      <c r="B53" s="6" t="s">
        <v>4</v>
      </c>
      <c r="C53" s="6" t="s">
        <v>832</v>
      </c>
      <c r="D53" s="6" t="s">
        <v>833</v>
      </c>
      <c r="E53" s="6" t="s">
        <v>97</v>
      </c>
      <c r="F53" s="6" t="s">
        <v>98</v>
      </c>
      <c r="G53" s="6">
        <v>68</v>
      </c>
      <c r="H53" s="6">
        <v>340</v>
      </c>
      <c r="I53" s="6">
        <v>61</v>
      </c>
      <c r="J53" s="6">
        <v>315</v>
      </c>
      <c r="K53" s="6">
        <v>68</v>
      </c>
      <c r="L53" s="6">
        <v>340</v>
      </c>
      <c r="M53" s="6" t="b">
        <v>1</v>
      </c>
      <c r="N53" s="6" t="s">
        <v>321</v>
      </c>
      <c r="O53" s="6" t="b">
        <v>1</v>
      </c>
      <c r="P53" s="6" t="b">
        <v>1</v>
      </c>
      <c r="Q53" s="6" t="b">
        <v>1</v>
      </c>
      <c r="R53" s="6" t="b">
        <v>1</v>
      </c>
      <c r="S53" s="6" t="b">
        <v>0</v>
      </c>
      <c r="T53" s="6" t="b">
        <v>0</v>
      </c>
      <c r="U53" s="6"/>
      <c r="V53" s="6">
        <v>2</v>
      </c>
      <c r="W53" s="6">
        <v>2</v>
      </c>
      <c r="X53" s="6"/>
      <c r="Y53" s="6"/>
      <c r="Z53" s="6"/>
      <c r="AA53" s="6"/>
      <c r="AB53" s="6"/>
      <c r="AC53" s="6"/>
      <c r="AD53" s="6"/>
      <c r="AE53" s="6"/>
      <c r="AF53" s="6"/>
      <c r="AG53" s="6" t="s">
        <v>323</v>
      </c>
      <c r="AH53" s="6" t="s">
        <v>99</v>
      </c>
      <c r="AI53" s="6" t="s">
        <v>103</v>
      </c>
    </row>
    <row r="54" spans="1:35" x14ac:dyDescent="0.25">
      <c r="A54" s="6" t="s">
        <v>0</v>
      </c>
      <c r="B54" s="6" t="s">
        <v>4</v>
      </c>
      <c r="C54" s="6" t="s">
        <v>106</v>
      </c>
      <c r="D54" s="6" t="s">
        <v>107</v>
      </c>
      <c r="E54" s="6" t="s">
        <v>97</v>
      </c>
      <c r="F54" s="6" t="s">
        <v>98</v>
      </c>
      <c r="G54" s="6">
        <v>7</v>
      </c>
      <c r="H54" s="6">
        <v>41</v>
      </c>
      <c r="I54" s="6">
        <v>10</v>
      </c>
      <c r="J54" s="6">
        <v>47</v>
      </c>
      <c r="K54" s="6">
        <v>12</v>
      </c>
      <c r="L54" s="6">
        <v>56</v>
      </c>
      <c r="M54" s="6" t="b">
        <v>1</v>
      </c>
      <c r="N54" s="6" t="s">
        <v>321</v>
      </c>
      <c r="O54" s="6" t="b">
        <v>1</v>
      </c>
      <c r="P54" s="6" t="b">
        <v>1</v>
      </c>
      <c r="Q54" s="6" t="b">
        <v>1</v>
      </c>
      <c r="R54" s="6" t="b">
        <v>0</v>
      </c>
      <c r="S54" s="6" t="b">
        <v>0</v>
      </c>
      <c r="T54" s="6" t="b">
        <v>1</v>
      </c>
      <c r="U54" s="6">
        <v>1</v>
      </c>
      <c r="V54" s="6">
        <v>1</v>
      </c>
      <c r="W54" s="6">
        <v>2</v>
      </c>
      <c r="X54" s="6"/>
      <c r="Y54" s="6"/>
      <c r="Z54" s="6"/>
      <c r="AA54" s="6">
        <v>5</v>
      </c>
      <c r="AB54" s="6">
        <v>16</v>
      </c>
      <c r="AC54" s="6" t="s">
        <v>322</v>
      </c>
      <c r="AD54" s="6"/>
      <c r="AE54" s="6"/>
      <c r="AF54" s="6"/>
      <c r="AG54" s="6" t="s">
        <v>100</v>
      </c>
      <c r="AH54" s="6" t="s">
        <v>325</v>
      </c>
      <c r="AI54" s="6" t="s">
        <v>103</v>
      </c>
    </row>
    <row r="55" spans="1:35" hidden="1" x14ac:dyDescent="0.25">
      <c r="A55" s="6" t="s">
        <v>0</v>
      </c>
      <c r="B55" s="6" t="s">
        <v>4</v>
      </c>
      <c r="C55" s="6" t="s">
        <v>104</v>
      </c>
      <c r="D55" s="6" t="s">
        <v>105</v>
      </c>
      <c r="E55" s="6" t="s">
        <v>97</v>
      </c>
      <c r="F55" s="6" t="s">
        <v>98</v>
      </c>
      <c r="G55" s="6">
        <v>32</v>
      </c>
      <c r="H55" s="6">
        <v>146</v>
      </c>
      <c r="I55" s="6">
        <v>28</v>
      </c>
      <c r="J55" s="6">
        <v>131</v>
      </c>
      <c r="K55" s="6">
        <v>32</v>
      </c>
      <c r="L55" s="6">
        <v>148</v>
      </c>
      <c r="M55" s="6" t="b">
        <v>1</v>
      </c>
      <c r="N55" s="6" t="s">
        <v>329</v>
      </c>
      <c r="O55" s="6" t="b">
        <v>1</v>
      </c>
      <c r="P55" s="6" t="b">
        <v>1</v>
      </c>
      <c r="Q55" s="6" t="b">
        <v>1</v>
      </c>
      <c r="R55" s="6" t="b">
        <v>0</v>
      </c>
      <c r="S55" s="6" t="b">
        <v>1</v>
      </c>
      <c r="T55" s="6" t="b">
        <v>0</v>
      </c>
      <c r="U55" s="6">
        <v>1</v>
      </c>
      <c r="V55" s="6"/>
      <c r="W55" s="6">
        <v>1</v>
      </c>
      <c r="X55" s="6"/>
      <c r="Y55" s="6"/>
      <c r="Z55" s="6"/>
      <c r="AA55" s="6"/>
      <c r="AB55" s="6"/>
      <c r="AC55" s="6"/>
      <c r="AD55" s="6"/>
      <c r="AE55" s="6">
        <v>2</v>
      </c>
      <c r="AF55" s="6" t="s">
        <v>324</v>
      </c>
      <c r="AG55" s="6" t="s">
        <v>100</v>
      </c>
      <c r="AH55" s="6" t="s">
        <v>325</v>
      </c>
      <c r="AI55" s="6" t="s">
        <v>99</v>
      </c>
    </row>
    <row r="56" spans="1:35" x14ac:dyDescent="0.25">
      <c r="A56" s="6" t="s">
        <v>0</v>
      </c>
      <c r="B56" s="6" t="s">
        <v>4</v>
      </c>
      <c r="C56" s="6" t="s">
        <v>153</v>
      </c>
      <c r="D56" s="6" t="s">
        <v>154</v>
      </c>
      <c r="E56" s="6" t="s">
        <v>97</v>
      </c>
      <c r="F56" s="6" t="s">
        <v>98</v>
      </c>
      <c r="G56" s="6">
        <v>35</v>
      </c>
      <c r="H56" s="6">
        <v>175</v>
      </c>
      <c r="I56" s="6">
        <v>32</v>
      </c>
      <c r="J56" s="6">
        <v>173</v>
      </c>
      <c r="K56" s="6">
        <v>43</v>
      </c>
      <c r="L56" s="6">
        <v>212</v>
      </c>
      <c r="M56" s="6" t="b">
        <v>1</v>
      </c>
      <c r="N56" s="6" t="s">
        <v>321</v>
      </c>
      <c r="O56" s="6" t="b">
        <v>1</v>
      </c>
      <c r="P56" s="6" t="b">
        <v>1</v>
      </c>
      <c r="Q56" s="6" t="b">
        <v>1</v>
      </c>
      <c r="R56" s="6" t="b">
        <v>0</v>
      </c>
      <c r="S56" s="6" t="b">
        <v>0</v>
      </c>
      <c r="T56" s="6" t="b">
        <v>1</v>
      </c>
      <c r="U56" s="6">
        <v>1</v>
      </c>
      <c r="V56" s="6">
        <v>3</v>
      </c>
      <c r="W56" s="6">
        <v>4</v>
      </c>
      <c r="X56" s="6">
        <v>0</v>
      </c>
      <c r="Y56" s="6">
        <v>0</v>
      </c>
      <c r="Z56" s="6">
        <v>0</v>
      </c>
      <c r="AA56" s="6"/>
      <c r="AB56" s="6"/>
      <c r="AC56" s="6"/>
      <c r="AD56" s="6"/>
      <c r="AE56" s="6"/>
      <c r="AF56" s="6"/>
      <c r="AG56" s="6" t="s">
        <v>100</v>
      </c>
      <c r="AH56" s="6" t="s">
        <v>99</v>
      </c>
      <c r="AI56" s="6" t="s">
        <v>99</v>
      </c>
    </row>
    <row r="57" spans="1:35" hidden="1" x14ac:dyDescent="0.25">
      <c r="A57" s="6" t="s">
        <v>0</v>
      </c>
      <c r="B57" s="6" t="s">
        <v>5</v>
      </c>
      <c r="C57" s="6" t="s">
        <v>261</v>
      </c>
      <c r="D57" s="6" t="s">
        <v>262</v>
      </c>
      <c r="E57" s="6" t="s">
        <v>97</v>
      </c>
      <c r="F57" s="6" t="s">
        <v>98</v>
      </c>
      <c r="G57" s="6">
        <v>42</v>
      </c>
      <c r="H57" s="6">
        <v>175</v>
      </c>
      <c r="I57" s="6">
        <v>27</v>
      </c>
      <c r="J57" s="6">
        <v>131</v>
      </c>
      <c r="K57" s="6">
        <v>42</v>
      </c>
      <c r="L57" s="6">
        <v>175</v>
      </c>
      <c r="M57" s="6" t="b">
        <v>1</v>
      </c>
      <c r="N57" s="6" t="s">
        <v>321</v>
      </c>
      <c r="O57" s="6" t="b">
        <v>1</v>
      </c>
      <c r="P57" s="6" t="b">
        <v>1</v>
      </c>
      <c r="Q57" s="6" t="b">
        <v>1</v>
      </c>
      <c r="R57" s="6" t="b">
        <v>1</v>
      </c>
      <c r="S57" s="6" t="b">
        <v>0</v>
      </c>
      <c r="T57" s="6" t="b">
        <v>0</v>
      </c>
      <c r="U57" s="6"/>
      <c r="V57" s="6">
        <v>1</v>
      </c>
      <c r="W57" s="6">
        <v>1</v>
      </c>
      <c r="X57" s="6"/>
      <c r="Y57" s="6">
        <v>1</v>
      </c>
      <c r="Z57" s="6">
        <v>1</v>
      </c>
      <c r="AA57" s="6"/>
      <c r="AB57" s="6"/>
      <c r="AC57" s="6"/>
      <c r="AD57" s="6"/>
      <c r="AE57" s="6"/>
      <c r="AF57" s="6"/>
      <c r="AG57" s="6" t="s">
        <v>323</v>
      </c>
      <c r="AH57" s="6" t="s">
        <v>99</v>
      </c>
      <c r="AI57" s="6" t="s">
        <v>99</v>
      </c>
    </row>
    <row r="58" spans="1:35" x14ac:dyDescent="0.25">
      <c r="A58" s="6" t="s">
        <v>0</v>
      </c>
      <c r="B58" s="6" t="s">
        <v>5</v>
      </c>
      <c r="C58" s="6" t="s">
        <v>273</v>
      </c>
      <c r="D58" s="6" t="s">
        <v>274</v>
      </c>
      <c r="E58" s="6" t="s">
        <v>97</v>
      </c>
      <c r="F58" s="6" t="s">
        <v>98</v>
      </c>
      <c r="G58" s="6">
        <v>85</v>
      </c>
      <c r="H58" s="6">
        <v>367</v>
      </c>
      <c r="I58" s="6">
        <v>80</v>
      </c>
      <c r="J58" s="6">
        <v>337</v>
      </c>
      <c r="K58" s="6">
        <v>85</v>
      </c>
      <c r="L58" s="6">
        <v>367</v>
      </c>
      <c r="M58" s="6" t="b">
        <v>1</v>
      </c>
      <c r="N58" s="6" t="s">
        <v>321</v>
      </c>
      <c r="O58" s="6" t="b">
        <v>1</v>
      </c>
      <c r="P58" s="6" t="b">
        <v>1</v>
      </c>
      <c r="Q58" s="6" t="b">
        <v>1</v>
      </c>
      <c r="R58" s="6" t="b">
        <v>0</v>
      </c>
      <c r="S58" s="6" t="b">
        <v>0</v>
      </c>
      <c r="T58" s="6" t="b">
        <v>1</v>
      </c>
      <c r="U58" s="6"/>
      <c r="V58" s="6"/>
      <c r="W58" s="6"/>
      <c r="X58" s="6"/>
      <c r="Y58" s="6"/>
      <c r="Z58" s="6"/>
      <c r="AA58" s="6">
        <v>1</v>
      </c>
      <c r="AB58" s="6">
        <v>3</v>
      </c>
      <c r="AC58" s="6" t="s">
        <v>324</v>
      </c>
      <c r="AD58" s="6">
        <v>1</v>
      </c>
      <c r="AE58" s="6">
        <v>6</v>
      </c>
      <c r="AF58" s="6" t="s">
        <v>324</v>
      </c>
      <c r="AG58" s="6" t="s">
        <v>100</v>
      </c>
      <c r="AH58" s="6" t="s">
        <v>99</v>
      </c>
      <c r="AI58" s="6" t="s">
        <v>99</v>
      </c>
    </row>
    <row r="59" spans="1:35" x14ac:dyDescent="0.25">
      <c r="A59" s="6" t="s">
        <v>0</v>
      </c>
      <c r="B59" s="6" t="s">
        <v>13</v>
      </c>
      <c r="C59" s="6" t="s">
        <v>203</v>
      </c>
      <c r="D59" s="6" t="s">
        <v>204</v>
      </c>
      <c r="E59" s="6" t="s">
        <v>97</v>
      </c>
      <c r="F59" s="6" t="s">
        <v>125</v>
      </c>
      <c r="G59" s="6">
        <v>41</v>
      </c>
      <c r="H59" s="6">
        <v>199</v>
      </c>
      <c r="I59" s="6">
        <v>41</v>
      </c>
      <c r="J59" s="6">
        <v>196</v>
      </c>
      <c r="K59" s="6">
        <v>41</v>
      </c>
      <c r="L59" s="6">
        <v>201</v>
      </c>
      <c r="M59" s="6" t="b">
        <v>1</v>
      </c>
      <c r="N59" s="6" t="s">
        <v>321</v>
      </c>
      <c r="O59" s="6" t="b">
        <v>1</v>
      </c>
      <c r="P59" s="6" t="b">
        <v>1</v>
      </c>
      <c r="Q59" s="6" t="b">
        <v>0</v>
      </c>
      <c r="R59" s="6" t="b">
        <v>0</v>
      </c>
      <c r="S59" s="6" t="b">
        <v>0</v>
      </c>
      <c r="T59" s="6" t="b">
        <v>1</v>
      </c>
      <c r="U59" s="6">
        <v>3</v>
      </c>
      <c r="V59" s="6">
        <v>2</v>
      </c>
      <c r="W59" s="6">
        <v>5</v>
      </c>
      <c r="X59" s="6"/>
      <c r="Y59" s="6"/>
      <c r="Z59" s="6"/>
      <c r="AA59" s="6"/>
      <c r="AB59" s="6"/>
      <c r="AC59" s="6"/>
      <c r="AD59" s="6"/>
      <c r="AE59" s="6"/>
      <c r="AF59" s="6"/>
      <c r="AG59" s="6" t="s">
        <v>100</v>
      </c>
      <c r="AH59" s="6" t="s">
        <v>103</v>
      </c>
      <c r="AI59" s="6" t="s">
        <v>103</v>
      </c>
    </row>
    <row r="60" spans="1:35" hidden="1" x14ac:dyDescent="0.25">
      <c r="A60" s="6" t="s">
        <v>0</v>
      </c>
      <c r="B60" s="6" t="s">
        <v>5</v>
      </c>
      <c r="C60" s="6" t="s">
        <v>716</v>
      </c>
      <c r="D60" s="6" t="s">
        <v>717</v>
      </c>
      <c r="E60" s="6" t="s">
        <v>209</v>
      </c>
      <c r="F60" s="6" t="s">
        <v>98</v>
      </c>
      <c r="G60" s="6">
        <v>1295</v>
      </c>
      <c r="H60" s="6">
        <v>6509</v>
      </c>
      <c r="I60" s="6"/>
      <c r="J60" s="6">
        <v>6258</v>
      </c>
      <c r="K60" s="6">
        <v>1351</v>
      </c>
      <c r="L60" s="6">
        <v>6868</v>
      </c>
      <c r="M60" s="6" t="b">
        <v>1</v>
      </c>
      <c r="N60" s="6" t="s">
        <v>321</v>
      </c>
      <c r="O60" s="6" t="b">
        <v>1</v>
      </c>
      <c r="P60" s="6" t="b">
        <v>1</v>
      </c>
      <c r="Q60" s="6" t="b">
        <v>1</v>
      </c>
      <c r="R60" s="6" t="b">
        <v>1</v>
      </c>
      <c r="S60" s="6" t="b">
        <v>0</v>
      </c>
      <c r="T60" s="6" t="b">
        <v>0</v>
      </c>
      <c r="U60" s="6"/>
      <c r="V60" s="6"/>
      <c r="W60" s="6"/>
      <c r="X60" s="6"/>
      <c r="Y60" s="6"/>
      <c r="Z60" s="6"/>
      <c r="AA60" s="6">
        <v>425</v>
      </c>
      <c r="AB60" s="6">
        <v>975</v>
      </c>
      <c r="AC60" s="6" t="s">
        <v>322</v>
      </c>
      <c r="AD60" s="6">
        <v>20</v>
      </c>
      <c r="AE60" s="6">
        <v>140</v>
      </c>
      <c r="AF60" s="6" t="s">
        <v>326</v>
      </c>
      <c r="AG60" s="6" t="s">
        <v>100</v>
      </c>
      <c r="AH60" s="6" t="s">
        <v>99</v>
      </c>
      <c r="AI60" s="6" t="s">
        <v>99</v>
      </c>
    </row>
    <row r="61" spans="1:35" hidden="1" x14ac:dyDescent="0.25">
      <c r="A61" s="6" t="s">
        <v>0</v>
      </c>
      <c r="B61" s="6" t="s">
        <v>4</v>
      </c>
      <c r="C61" s="6" t="s">
        <v>253</v>
      </c>
      <c r="D61" s="6" t="s">
        <v>254</v>
      </c>
      <c r="E61" s="6" t="s">
        <v>97</v>
      </c>
      <c r="F61" s="6" t="s">
        <v>98</v>
      </c>
      <c r="G61" s="6">
        <v>6</v>
      </c>
      <c r="H61" s="6">
        <v>36</v>
      </c>
      <c r="I61" s="6">
        <v>6</v>
      </c>
      <c r="J61" s="6">
        <v>36</v>
      </c>
      <c r="K61" s="6">
        <v>6</v>
      </c>
      <c r="L61" s="6">
        <v>36</v>
      </c>
      <c r="M61" s="6" t="b">
        <v>1</v>
      </c>
      <c r="N61" s="6" t="s">
        <v>321</v>
      </c>
      <c r="O61" s="6" t="b">
        <v>1</v>
      </c>
      <c r="P61" s="6" t="b">
        <v>1</v>
      </c>
      <c r="Q61" s="6" t="b">
        <v>1</v>
      </c>
      <c r="R61" s="6" t="b">
        <v>1</v>
      </c>
      <c r="S61" s="6" t="b">
        <v>0</v>
      </c>
      <c r="T61" s="6" t="b">
        <v>0</v>
      </c>
      <c r="U61" s="6"/>
      <c r="V61" s="6"/>
      <c r="W61" s="6"/>
      <c r="X61" s="6"/>
      <c r="Y61" s="6"/>
      <c r="Z61" s="6"/>
      <c r="AA61" s="6"/>
      <c r="AB61" s="6"/>
      <c r="AC61" s="6"/>
      <c r="AD61" s="6"/>
      <c r="AE61" s="6"/>
      <c r="AF61" s="6"/>
      <c r="AG61" s="6" t="s">
        <v>100</v>
      </c>
      <c r="AH61" s="6" t="s">
        <v>99</v>
      </c>
      <c r="AI61" s="6" t="s">
        <v>103</v>
      </c>
    </row>
    <row r="62" spans="1:35" hidden="1" x14ac:dyDescent="0.25">
      <c r="A62" s="6" t="s">
        <v>0</v>
      </c>
      <c r="B62" s="6" t="s">
        <v>7</v>
      </c>
      <c r="C62" s="6" t="s">
        <v>735</v>
      </c>
      <c r="D62" s="6" t="s">
        <v>736</v>
      </c>
      <c r="E62" s="6" t="s">
        <v>97</v>
      </c>
      <c r="F62" s="6" t="s">
        <v>98</v>
      </c>
      <c r="G62" s="6">
        <v>14</v>
      </c>
      <c r="H62" s="6">
        <v>74</v>
      </c>
      <c r="I62" s="6">
        <v>14</v>
      </c>
      <c r="J62" s="6">
        <v>68</v>
      </c>
      <c r="K62" s="6">
        <v>14</v>
      </c>
      <c r="L62" s="6">
        <v>68</v>
      </c>
      <c r="M62" s="6" t="b">
        <v>1</v>
      </c>
      <c r="N62" s="6" t="s">
        <v>321</v>
      </c>
      <c r="O62" s="6" t="b">
        <v>1</v>
      </c>
      <c r="P62" s="6" t="b">
        <v>1</v>
      </c>
      <c r="Q62" s="6" t="b">
        <v>1</v>
      </c>
      <c r="R62" s="6" t="b">
        <v>0</v>
      </c>
      <c r="S62" s="6" t="b">
        <v>0</v>
      </c>
      <c r="T62" s="6" t="b">
        <v>0</v>
      </c>
      <c r="U62" s="6"/>
      <c r="V62" s="6"/>
      <c r="W62" s="6"/>
      <c r="X62" s="6"/>
      <c r="Y62" s="6"/>
      <c r="Z62" s="6"/>
      <c r="AA62" s="6"/>
      <c r="AB62" s="6"/>
      <c r="AC62" s="6"/>
      <c r="AD62" s="6"/>
      <c r="AE62" s="6"/>
      <c r="AF62" s="6"/>
      <c r="AG62" s="6" t="s">
        <v>100</v>
      </c>
      <c r="AH62" s="6" t="s">
        <v>99</v>
      </c>
      <c r="AI62" s="6" t="s">
        <v>103</v>
      </c>
    </row>
    <row r="63" spans="1:35" x14ac:dyDescent="0.25">
      <c r="A63" s="6" t="s">
        <v>0</v>
      </c>
      <c r="B63" s="6" t="s">
        <v>13</v>
      </c>
      <c r="C63" s="6" t="s">
        <v>193</v>
      </c>
      <c r="D63" s="6" t="s">
        <v>194</v>
      </c>
      <c r="E63" s="6" t="s">
        <v>97</v>
      </c>
      <c r="F63" s="6" t="s">
        <v>125</v>
      </c>
      <c r="G63" s="6">
        <v>21</v>
      </c>
      <c r="H63" s="6">
        <v>93</v>
      </c>
      <c r="I63" s="6">
        <v>20</v>
      </c>
      <c r="J63" s="6">
        <v>78</v>
      </c>
      <c r="K63" s="6">
        <v>20</v>
      </c>
      <c r="L63" s="6">
        <v>80</v>
      </c>
      <c r="M63" s="6" t="b">
        <v>1</v>
      </c>
      <c r="N63" s="6" t="s">
        <v>321</v>
      </c>
      <c r="O63" s="6" t="b">
        <v>1</v>
      </c>
      <c r="P63" s="6" t="b">
        <v>1</v>
      </c>
      <c r="Q63" s="6" t="b">
        <v>0</v>
      </c>
      <c r="R63" s="6" t="b">
        <v>0</v>
      </c>
      <c r="S63" s="6" t="b">
        <v>0</v>
      </c>
      <c r="T63" s="6" t="b">
        <v>1</v>
      </c>
      <c r="U63" s="6">
        <v>0</v>
      </c>
      <c r="V63" s="6">
        <v>0</v>
      </c>
      <c r="W63" s="6">
        <v>0</v>
      </c>
      <c r="X63" s="6">
        <v>0</v>
      </c>
      <c r="Y63" s="6">
        <v>0</v>
      </c>
      <c r="Z63" s="6">
        <v>0</v>
      </c>
      <c r="AA63" s="6"/>
      <c r="AB63" s="6"/>
      <c r="AC63" s="6"/>
      <c r="AD63" s="6">
        <v>1</v>
      </c>
      <c r="AE63" s="6">
        <v>3</v>
      </c>
      <c r="AF63" s="6" t="s">
        <v>326</v>
      </c>
      <c r="AG63" s="6" t="s">
        <v>100</v>
      </c>
      <c r="AH63" s="6" t="s">
        <v>282</v>
      </c>
      <c r="AI63" s="6" t="s">
        <v>103</v>
      </c>
    </row>
    <row r="64" spans="1:35" hidden="1" x14ac:dyDescent="0.25">
      <c r="A64" s="6" t="s">
        <v>0</v>
      </c>
      <c r="B64" s="6" t="s">
        <v>5</v>
      </c>
      <c r="C64" s="6" t="s">
        <v>840</v>
      </c>
      <c r="D64" s="6" t="s">
        <v>841</v>
      </c>
      <c r="E64" s="6" t="s">
        <v>209</v>
      </c>
      <c r="F64" s="6" t="s">
        <v>125</v>
      </c>
      <c r="G64" s="6">
        <v>640</v>
      </c>
      <c r="H64" s="6">
        <v>2600</v>
      </c>
      <c r="I64" s="6">
        <v>623</v>
      </c>
      <c r="J64" s="6">
        <v>2635</v>
      </c>
      <c r="K64" s="6">
        <v>623</v>
      </c>
      <c r="L64" s="6">
        <v>2635</v>
      </c>
      <c r="M64" s="6" t="b">
        <v>1</v>
      </c>
      <c r="N64" s="6" t="s">
        <v>321</v>
      </c>
      <c r="O64" s="6" t="b">
        <v>1</v>
      </c>
      <c r="P64" s="6" t="b">
        <v>1</v>
      </c>
      <c r="Q64" s="6" t="b">
        <v>1</v>
      </c>
      <c r="R64" s="6" t="b">
        <v>1</v>
      </c>
      <c r="S64" s="6" t="b">
        <v>0</v>
      </c>
      <c r="T64" s="6" t="b">
        <v>0</v>
      </c>
      <c r="U64" s="6">
        <v>16</v>
      </c>
      <c r="V64" s="6">
        <v>17</v>
      </c>
      <c r="W64" s="6">
        <v>33</v>
      </c>
      <c r="X64" s="6">
        <v>5</v>
      </c>
      <c r="Y64" s="6">
        <v>3</v>
      </c>
      <c r="Z64" s="6">
        <v>8</v>
      </c>
      <c r="AA64" s="6">
        <v>5</v>
      </c>
      <c r="AB64" s="6">
        <v>15</v>
      </c>
      <c r="AC64" s="6" t="s">
        <v>322</v>
      </c>
      <c r="AD64" s="6">
        <v>2</v>
      </c>
      <c r="AE64" s="6">
        <v>8</v>
      </c>
      <c r="AF64" s="6" t="s">
        <v>324</v>
      </c>
      <c r="AG64" s="6" t="s">
        <v>100</v>
      </c>
      <c r="AH64" s="6" t="s">
        <v>103</v>
      </c>
      <c r="AI64" s="6" t="s">
        <v>103</v>
      </c>
    </row>
    <row r="65" spans="1:35" hidden="1" x14ac:dyDescent="0.25">
      <c r="A65" s="6" t="s">
        <v>3</v>
      </c>
      <c r="B65" s="6" t="s">
        <v>15</v>
      </c>
      <c r="C65" s="6" t="s">
        <v>806</v>
      </c>
      <c r="D65" s="6" t="s">
        <v>807</v>
      </c>
      <c r="E65" s="6" t="s">
        <v>97</v>
      </c>
      <c r="F65" s="6" t="s">
        <v>125</v>
      </c>
      <c r="G65" s="6">
        <v>178</v>
      </c>
      <c r="H65" s="6">
        <v>827</v>
      </c>
      <c r="I65" s="6">
        <v>194</v>
      </c>
      <c r="J65" s="6">
        <v>890</v>
      </c>
      <c r="K65" s="6">
        <v>194</v>
      </c>
      <c r="L65" s="6">
        <v>890</v>
      </c>
      <c r="M65" s="6" t="b">
        <v>1</v>
      </c>
      <c r="N65" s="6" t="s">
        <v>330</v>
      </c>
      <c r="O65" s="6" t="b">
        <v>1</v>
      </c>
      <c r="P65" s="6" t="b">
        <v>1</v>
      </c>
      <c r="Q65" s="6" t="b">
        <v>1</v>
      </c>
      <c r="R65" s="6" t="b">
        <v>1</v>
      </c>
      <c r="S65" s="6" t="b">
        <v>0</v>
      </c>
      <c r="T65" s="6" t="b">
        <v>0</v>
      </c>
      <c r="U65" s="6">
        <v>20</v>
      </c>
      <c r="V65" s="6">
        <v>12</v>
      </c>
      <c r="W65" s="6">
        <v>32</v>
      </c>
      <c r="X65" s="6">
        <v>3</v>
      </c>
      <c r="Y65" s="6">
        <v>3</v>
      </c>
      <c r="Z65" s="6">
        <v>6</v>
      </c>
      <c r="AA65" s="6">
        <v>23</v>
      </c>
      <c r="AB65" s="6">
        <v>10</v>
      </c>
      <c r="AC65" s="6" t="s">
        <v>322</v>
      </c>
      <c r="AD65" s="6"/>
      <c r="AE65" s="6"/>
      <c r="AF65" s="6"/>
      <c r="AG65" s="6" t="s">
        <v>100</v>
      </c>
      <c r="AH65" s="6" t="s">
        <v>103</v>
      </c>
      <c r="AI65" s="6" t="s">
        <v>103</v>
      </c>
    </row>
    <row r="66" spans="1:35" hidden="1" x14ac:dyDescent="0.25">
      <c r="A66" s="6" t="s">
        <v>0</v>
      </c>
      <c r="B66" s="6" t="s">
        <v>6</v>
      </c>
      <c r="C66" s="6" t="s">
        <v>824</v>
      </c>
      <c r="D66" s="6" t="s">
        <v>825</v>
      </c>
      <c r="E66" s="6" t="s">
        <v>209</v>
      </c>
      <c r="F66" s="6" t="s">
        <v>132</v>
      </c>
      <c r="G66" s="6">
        <v>153</v>
      </c>
      <c r="H66" s="6">
        <v>873</v>
      </c>
      <c r="I66" s="6">
        <v>153</v>
      </c>
      <c r="J66" s="6">
        <v>922</v>
      </c>
      <c r="K66" s="6">
        <v>153</v>
      </c>
      <c r="L66" s="6">
        <v>922</v>
      </c>
      <c r="M66" s="6" t="b">
        <v>1</v>
      </c>
      <c r="N66" s="6" t="s">
        <v>321</v>
      </c>
      <c r="O66" s="6" t="b">
        <v>1</v>
      </c>
      <c r="P66" s="6" t="b">
        <v>1</v>
      </c>
      <c r="Q66" s="6" t="b">
        <v>1</v>
      </c>
      <c r="R66" s="6" t="b">
        <v>0</v>
      </c>
      <c r="S66" s="6" t="b">
        <v>1</v>
      </c>
      <c r="T66" s="6" t="b">
        <v>0</v>
      </c>
      <c r="U66" s="6">
        <v>5</v>
      </c>
      <c r="V66" s="6">
        <v>6</v>
      </c>
      <c r="W66" s="6">
        <v>11</v>
      </c>
      <c r="X66" s="6">
        <v>2</v>
      </c>
      <c r="Y66" s="6">
        <v>3</v>
      </c>
      <c r="Z66" s="6">
        <v>5</v>
      </c>
      <c r="AA66" s="6"/>
      <c r="AB66" s="6"/>
      <c r="AC66" s="6"/>
      <c r="AD66" s="6"/>
      <c r="AE66" s="6"/>
      <c r="AF66" s="6"/>
      <c r="AG66" s="6" t="s">
        <v>100</v>
      </c>
      <c r="AH66" s="6" t="s">
        <v>103</v>
      </c>
      <c r="AI66" s="6" t="s">
        <v>103</v>
      </c>
    </row>
    <row r="67" spans="1:35" hidden="1" x14ac:dyDescent="0.25">
      <c r="A67" s="6" t="s">
        <v>0</v>
      </c>
      <c r="B67" s="6" t="s">
        <v>8</v>
      </c>
      <c r="C67" s="6" t="s">
        <v>743</v>
      </c>
      <c r="D67" s="6" t="s">
        <v>744</v>
      </c>
      <c r="E67" s="6" t="s">
        <v>209</v>
      </c>
      <c r="F67" s="6" t="s">
        <v>125</v>
      </c>
      <c r="G67" s="6">
        <v>612</v>
      </c>
      <c r="H67" s="6">
        <v>2944</v>
      </c>
      <c r="I67" s="6">
        <v>608</v>
      </c>
      <c r="J67" s="6">
        <v>2914</v>
      </c>
      <c r="K67" s="6">
        <v>608</v>
      </c>
      <c r="L67" s="6">
        <v>2944</v>
      </c>
      <c r="M67" s="6" t="b">
        <v>1</v>
      </c>
      <c r="N67" s="6" t="s">
        <v>330</v>
      </c>
      <c r="O67" s="6" t="b">
        <v>1</v>
      </c>
      <c r="P67" s="6" t="b">
        <v>1</v>
      </c>
      <c r="Q67" s="6" t="b">
        <v>1</v>
      </c>
      <c r="R67" s="6" t="b">
        <v>1</v>
      </c>
      <c r="S67" s="6" t="b">
        <v>0</v>
      </c>
      <c r="T67" s="6" t="b">
        <v>0</v>
      </c>
      <c r="U67" s="6"/>
      <c r="V67" s="6"/>
      <c r="W67" s="6"/>
      <c r="X67" s="6"/>
      <c r="Y67" s="6"/>
      <c r="Z67" s="6"/>
      <c r="AA67" s="6">
        <v>10</v>
      </c>
      <c r="AB67" s="6">
        <v>1</v>
      </c>
      <c r="AC67" s="6" t="s">
        <v>327</v>
      </c>
      <c r="AD67" s="6">
        <v>4</v>
      </c>
      <c r="AE67" s="6"/>
      <c r="AF67" s="6" t="s">
        <v>325</v>
      </c>
      <c r="AG67" s="6" t="s">
        <v>323</v>
      </c>
      <c r="AH67" s="6" t="s">
        <v>99</v>
      </c>
      <c r="AI67" s="6" t="s">
        <v>103</v>
      </c>
    </row>
    <row r="68" spans="1:35" hidden="1" x14ac:dyDescent="0.25">
      <c r="A68" s="6" t="s">
        <v>0</v>
      </c>
      <c r="B68" s="6" t="s">
        <v>7</v>
      </c>
      <c r="C68" s="6" t="s">
        <v>109</v>
      </c>
      <c r="D68" s="6" t="s">
        <v>110</v>
      </c>
      <c r="E68" s="6" t="s">
        <v>97</v>
      </c>
      <c r="F68" s="6" t="s">
        <v>98</v>
      </c>
      <c r="G68" s="6">
        <v>44</v>
      </c>
      <c r="H68" s="6">
        <v>235</v>
      </c>
      <c r="I68" s="6">
        <v>36</v>
      </c>
      <c r="J68" s="6">
        <v>194</v>
      </c>
      <c r="K68" s="6">
        <v>43</v>
      </c>
      <c r="L68" s="6">
        <v>242</v>
      </c>
      <c r="M68" s="6" t="b">
        <v>1</v>
      </c>
      <c r="N68" s="6" t="s">
        <v>330</v>
      </c>
      <c r="O68" s="6" t="b">
        <v>1</v>
      </c>
      <c r="P68" s="6" t="b">
        <v>1</v>
      </c>
      <c r="Q68" s="6" t="b">
        <v>0</v>
      </c>
      <c r="R68" s="6" t="b">
        <v>1</v>
      </c>
      <c r="S68" s="6" t="b">
        <v>0</v>
      </c>
      <c r="T68" s="6" t="b">
        <v>0</v>
      </c>
      <c r="U68" s="6">
        <v>2</v>
      </c>
      <c r="V68" s="6"/>
      <c r="W68" s="6">
        <v>2</v>
      </c>
      <c r="X68" s="6">
        <v>1</v>
      </c>
      <c r="Y68" s="6"/>
      <c r="Z68" s="6">
        <v>1</v>
      </c>
      <c r="AA68" s="6"/>
      <c r="AB68" s="6"/>
      <c r="AC68" s="6"/>
      <c r="AD68" s="6">
        <v>2</v>
      </c>
      <c r="AE68" s="6">
        <v>7</v>
      </c>
      <c r="AF68" s="6" t="s">
        <v>322</v>
      </c>
      <c r="AG68" s="6" t="s">
        <v>100</v>
      </c>
      <c r="AH68" s="6" t="s">
        <v>103</v>
      </c>
      <c r="AI68" s="6" t="s">
        <v>99</v>
      </c>
    </row>
    <row r="69" spans="1:35" hidden="1" x14ac:dyDescent="0.25">
      <c r="A69" s="6" t="s">
        <v>0</v>
      </c>
      <c r="B69" s="6" t="s">
        <v>4</v>
      </c>
      <c r="C69" s="6" t="s">
        <v>167</v>
      </c>
      <c r="D69" s="6" t="s">
        <v>168</v>
      </c>
      <c r="E69" s="6" t="s">
        <v>97</v>
      </c>
      <c r="F69" s="6" t="s">
        <v>98</v>
      </c>
      <c r="G69" s="6">
        <v>190</v>
      </c>
      <c r="H69" s="6">
        <v>1047</v>
      </c>
      <c r="I69" s="6">
        <v>205</v>
      </c>
      <c r="J69" s="6">
        <v>1072</v>
      </c>
      <c r="K69" s="6"/>
      <c r="L69" s="6">
        <v>1072</v>
      </c>
      <c r="M69" s="6" t="b">
        <v>1</v>
      </c>
      <c r="N69" s="6" t="s">
        <v>328</v>
      </c>
      <c r="O69" s="6" t="b">
        <v>1</v>
      </c>
      <c r="P69" s="6" t="b">
        <v>1</v>
      </c>
      <c r="Q69" s="6" t="b">
        <v>0</v>
      </c>
      <c r="R69" s="6" t="b">
        <v>0</v>
      </c>
      <c r="S69" s="6" t="b">
        <v>1</v>
      </c>
      <c r="T69" s="6" t="b">
        <v>0</v>
      </c>
      <c r="U69" s="6">
        <v>5</v>
      </c>
      <c r="V69" s="6">
        <v>1</v>
      </c>
      <c r="W69" s="6">
        <v>6</v>
      </c>
      <c r="X69" s="6"/>
      <c r="Y69" s="6">
        <v>1</v>
      </c>
      <c r="Z69" s="6">
        <v>1</v>
      </c>
      <c r="AA69" s="6"/>
      <c r="AB69" s="6"/>
      <c r="AC69" s="6"/>
      <c r="AD69" s="6"/>
      <c r="AE69" s="6"/>
      <c r="AF69" s="6"/>
      <c r="AG69" s="6" t="s">
        <v>100</v>
      </c>
      <c r="AH69" s="6" t="s">
        <v>103</v>
      </c>
      <c r="AI69" s="6" t="s">
        <v>99</v>
      </c>
    </row>
    <row r="70" spans="1:35" x14ac:dyDescent="0.25">
      <c r="A70" s="6" t="s">
        <v>0</v>
      </c>
      <c r="B70" s="6" t="s">
        <v>4</v>
      </c>
      <c r="C70" s="6" t="s">
        <v>688</v>
      </c>
      <c r="D70" s="6" t="s">
        <v>689</v>
      </c>
      <c r="E70" s="6" t="s">
        <v>97</v>
      </c>
      <c r="F70" s="6" t="s">
        <v>98</v>
      </c>
      <c r="G70" s="6">
        <v>107</v>
      </c>
      <c r="H70" s="6">
        <v>501</v>
      </c>
      <c r="I70" s="6">
        <v>107</v>
      </c>
      <c r="J70" s="6">
        <v>503</v>
      </c>
      <c r="K70" s="6">
        <v>107</v>
      </c>
      <c r="L70" s="6">
        <v>497</v>
      </c>
      <c r="M70" s="6" t="b">
        <v>1</v>
      </c>
      <c r="N70" s="6" t="s">
        <v>321</v>
      </c>
      <c r="O70" s="6" t="b">
        <v>1</v>
      </c>
      <c r="P70" s="6" t="b">
        <v>1</v>
      </c>
      <c r="Q70" s="6" t="b">
        <v>1</v>
      </c>
      <c r="R70" s="6" t="b">
        <v>0</v>
      </c>
      <c r="S70" s="6" t="b">
        <v>0</v>
      </c>
      <c r="T70" s="6" t="b">
        <v>1</v>
      </c>
      <c r="U70" s="6">
        <v>2</v>
      </c>
      <c r="V70" s="6">
        <v>2</v>
      </c>
      <c r="W70" s="6">
        <v>4</v>
      </c>
      <c r="X70" s="6">
        <v>2</v>
      </c>
      <c r="Y70" s="6">
        <v>1</v>
      </c>
      <c r="Z70" s="6">
        <v>3</v>
      </c>
      <c r="AA70" s="6">
        <v>1</v>
      </c>
      <c r="AB70" s="6">
        <v>4</v>
      </c>
      <c r="AC70" s="6" t="s">
        <v>326</v>
      </c>
      <c r="AD70" s="6"/>
      <c r="AE70" s="6"/>
      <c r="AF70" s="6"/>
      <c r="AG70" s="6" t="s">
        <v>100</v>
      </c>
      <c r="AH70" s="6" t="s">
        <v>99</v>
      </c>
      <c r="AI70" s="6" t="s">
        <v>103</v>
      </c>
    </row>
    <row r="71" spans="1:35" hidden="1" x14ac:dyDescent="0.25">
      <c r="A71" s="6" t="s">
        <v>0</v>
      </c>
      <c r="B71" s="6" t="s">
        <v>8</v>
      </c>
      <c r="C71" s="6" t="s">
        <v>748</v>
      </c>
      <c r="D71" s="6" t="s">
        <v>749</v>
      </c>
      <c r="E71" s="6" t="s">
        <v>209</v>
      </c>
      <c r="F71" s="6" t="s">
        <v>125</v>
      </c>
      <c r="G71" s="6">
        <v>1694</v>
      </c>
      <c r="H71" s="6">
        <v>8805</v>
      </c>
      <c r="I71" s="6">
        <v>1693</v>
      </c>
      <c r="J71" s="6">
        <v>8805</v>
      </c>
      <c r="K71" s="6">
        <v>1693</v>
      </c>
      <c r="L71" s="6">
        <v>9062</v>
      </c>
      <c r="M71" s="6" t="b">
        <v>1</v>
      </c>
      <c r="N71" s="6" t="s">
        <v>329</v>
      </c>
      <c r="O71" s="6" t="b">
        <v>1</v>
      </c>
      <c r="P71" s="6" t="b">
        <v>1</v>
      </c>
      <c r="Q71" s="6" t="b">
        <v>1</v>
      </c>
      <c r="R71" s="6" t="b">
        <v>1</v>
      </c>
      <c r="S71" s="6" t="b">
        <v>0</v>
      </c>
      <c r="T71" s="6" t="b">
        <v>0</v>
      </c>
      <c r="U71" s="6">
        <v>40</v>
      </c>
      <c r="V71" s="6">
        <v>31</v>
      </c>
      <c r="W71" s="6">
        <v>71</v>
      </c>
      <c r="X71" s="6">
        <v>20</v>
      </c>
      <c r="Y71" s="6">
        <v>5</v>
      </c>
      <c r="Z71" s="6">
        <v>25</v>
      </c>
      <c r="AA71" s="6">
        <v>70</v>
      </c>
      <c r="AB71" s="6">
        <v>390</v>
      </c>
      <c r="AC71" s="6" t="s">
        <v>326</v>
      </c>
      <c r="AD71" s="6">
        <v>6</v>
      </c>
      <c r="AE71" s="6">
        <v>31</v>
      </c>
      <c r="AF71" s="6" t="s">
        <v>326</v>
      </c>
      <c r="AG71" s="6" t="s">
        <v>100</v>
      </c>
      <c r="AH71" s="6" t="s">
        <v>99</v>
      </c>
      <c r="AI71" s="6" t="s">
        <v>99</v>
      </c>
    </row>
    <row r="72" spans="1:35" hidden="1" x14ac:dyDescent="0.25">
      <c r="A72" s="6" t="s">
        <v>3</v>
      </c>
      <c r="B72" s="6" t="s">
        <v>15</v>
      </c>
      <c r="C72" s="6" t="s">
        <v>787</v>
      </c>
      <c r="D72" s="6" t="s">
        <v>788</v>
      </c>
      <c r="E72" s="6" t="s">
        <v>97</v>
      </c>
      <c r="F72" s="6" t="s">
        <v>125</v>
      </c>
      <c r="G72" s="6">
        <v>87</v>
      </c>
      <c r="H72" s="6">
        <v>488</v>
      </c>
      <c r="I72" s="6">
        <v>86</v>
      </c>
      <c r="J72" s="6">
        <v>472</v>
      </c>
      <c r="K72" s="6">
        <v>86</v>
      </c>
      <c r="L72" s="6">
        <v>472</v>
      </c>
      <c r="M72" s="6" t="b">
        <v>1</v>
      </c>
      <c r="N72" s="6" t="s">
        <v>328</v>
      </c>
      <c r="O72" s="6" t="b">
        <v>1</v>
      </c>
      <c r="P72" s="6" t="b">
        <v>1</v>
      </c>
      <c r="Q72" s="6" t="b">
        <v>1</v>
      </c>
      <c r="R72" s="6" t="b">
        <v>0</v>
      </c>
      <c r="S72" s="6" t="b">
        <v>1</v>
      </c>
      <c r="T72" s="6" t="b">
        <v>0</v>
      </c>
      <c r="U72" s="6">
        <v>2</v>
      </c>
      <c r="V72" s="6">
        <v>3</v>
      </c>
      <c r="W72" s="6">
        <v>5</v>
      </c>
      <c r="X72" s="6">
        <v>1</v>
      </c>
      <c r="Y72" s="6"/>
      <c r="Z72" s="6">
        <v>1</v>
      </c>
      <c r="AA72" s="6"/>
      <c r="AB72" s="6"/>
      <c r="AC72" s="6"/>
      <c r="AD72" s="6"/>
      <c r="AE72" s="6"/>
      <c r="AF72" s="6"/>
      <c r="AG72" s="6" t="s">
        <v>100</v>
      </c>
      <c r="AH72" s="6" t="s">
        <v>99</v>
      </c>
      <c r="AI72" s="6" t="s">
        <v>103</v>
      </c>
    </row>
    <row r="73" spans="1:35" x14ac:dyDescent="0.25">
      <c r="A73" s="6" t="s">
        <v>0</v>
      </c>
      <c r="B73" s="6" t="s">
        <v>13</v>
      </c>
      <c r="C73" s="6" t="s">
        <v>1080</v>
      </c>
      <c r="D73" s="6" t="s">
        <v>1081</v>
      </c>
      <c r="E73" s="6" t="s">
        <v>97</v>
      </c>
      <c r="F73" s="6" t="s">
        <v>125</v>
      </c>
      <c r="G73" s="6">
        <v>54</v>
      </c>
      <c r="H73" s="6">
        <v>242</v>
      </c>
      <c r="I73" s="6">
        <v>50</v>
      </c>
      <c r="J73" s="6">
        <v>219</v>
      </c>
      <c r="K73" s="6">
        <v>50</v>
      </c>
      <c r="L73" s="6">
        <v>227</v>
      </c>
      <c r="M73" s="6" t="b">
        <v>1</v>
      </c>
      <c r="N73" s="6" t="s">
        <v>330</v>
      </c>
      <c r="O73" s="6" t="b">
        <v>0</v>
      </c>
      <c r="P73" s="6" t="b">
        <v>0</v>
      </c>
      <c r="Q73" s="6" t="b">
        <v>0</v>
      </c>
      <c r="R73" s="6" t="b">
        <v>0</v>
      </c>
      <c r="S73" s="6" t="b">
        <v>0</v>
      </c>
      <c r="T73" s="6" t="b">
        <v>1</v>
      </c>
      <c r="U73" s="6"/>
      <c r="V73" s="6">
        <v>2</v>
      </c>
      <c r="W73" s="6">
        <v>2</v>
      </c>
      <c r="X73" s="6">
        <v>1</v>
      </c>
      <c r="Y73" s="6"/>
      <c r="Z73" s="6">
        <v>1</v>
      </c>
      <c r="AA73" s="6">
        <v>1</v>
      </c>
      <c r="AB73" s="6">
        <v>5</v>
      </c>
      <c r="AC73" s="6" t="s">
        <v>322</v>
      </c>
      <c r="AD73" s="6"/>
      <c r="AE73" s="6"/>
      <c r="AF73" s="6"/>
      <c r="AG73" s="6" t="s">
        <v>100</v>
      </c>
      <c r="AH73" s="6" t="s">
        <v>103</v>
      </c>
      <c r="AI73" s="6" t="s">
        <v>103</v>
      </c>
    </row>
    <row r="74" spans="1:35" hidden="1" x14ac:dyDescent="0.25">
      <c r="A74" s="6" t="s">
        <v>3</v>
      </c>
      <c r="B74" s="6" t="s">
        <v>15</v>
      </c>
      <c r="C74" s="6" t="s">
        <v>791</v>
      </c>
      <c r="D74" s="6" t="s">
        <v>792</v>
      </c>
      <c r="E74" s="6" t="s">
        <v>97</v>
      </c>
      <c r="F74" s="6" t="s">
        <v>98</v>
      </c>
      <c r="G74" s="6">
        <v>64</v>
      </c>
      <c r="H74" s="6">
        <v>305</v>
      </c>
      <c r="I74" s="6">
        <v>63</v>
      </c>
      <c r="J74" s="6">
        <v>304</v>
      </c>
      <c r="K74" s="6">
        <v>63</v>
      </c>
      <c r="L74" s="6">
        <v>304</v>
      </c>
      <c r="M74" s="6" t="b">
        <v>1</v>
      </c>
      <c r="N74" s="6" t="s">
        <v>321</v>
      </c>
      <c r="O74" s="6" t="b">
        <v>1</v>
      </c>
      <c r="P74" s="6" t="b">
        <v>1</v>
      </c>
      <c r="Q74" s="6" t="b">
        <v>1</v>
      </c>
      <c r="R74" s="6" t="b">
        <v>1</v>
      </c>
      <c r="S74" s="6" t="b">
        <v>0</v>
      </c>
      <c r="T74" s="6" t="b">
        <v>0</v>
      </c>
      <c r="U74" s="6">
        <v>6</v>
      </c>
      <c r="V74" s="6">
        <v>1</v>
      </c>
      <c r="W74" s="6">
        <v>7</v>
      </c>
      <c r="X74" s="6">
        <v>1</v>
      </c>
      <c r="Y74" s="6">
        <v>1</v>
      </c>
      <c r="Z74" s="6">
        <v>2</v>
      </c>
      <c r="AA74" s="6"/>
      <c r="AB74" s="6"/>
      <c r="AC74" s="6"/>
      <c r="AD74" s="6"/>
      <c r="AE74" s="6"/>
      <c r="AF74" s="6"/>
      <c r="AG74" s="6" t="s">
        <v>100</v>
      </c>
      <c r="AH74" s="6" t="s">
        <v>99</v>
      </c>
      <c r="AI74" s="6" t="s">
        <v>103</v>
      </c>
    </row>
    <row r="75" spans="1:35" hidden="1" x14ac:dyDescent="0.25">
      <c r="A75" s="6" t="s">
        <v>3</v>
      </c>
      <c r="B75" s="6" t="s">
        <v>15</v>
      </c>
      <c r="C75" s="6" t="s">
        <v>228</v>
      </c>
      <c r="D75" s="6" t="s">
        <v>229</v>
      </c>
      <c r="E75" s="6" t="s">
        <v>97</v>
      </c>
      <c r="F75" s="6" t="s">
        <v>98</v>
      </c>
      <c r="G75" s="6">
        <v>30</v>
      </c>
      <c r="H75" s="6">
        <v>139</v>
      </c>
      <c r="I75" s="6">
        <v>31</v>
      </c>
      <c r="J75" s="6">
        <v>140</v>
      </c>
      <c r="K75" s="6">
        <v>31</v>
      </c>
      <c r="L75" s="6">
        <v>140</v>
      </c>
      <c r="M75" s="6" t="b">
        <v>1</v>
      </c>
      <c r="N75" s="6" t="s">
        <v>321</v>
      </c>
      <c r="O75" s="6" t="b">
        <v>1</v>
      </c>
      <c r="P75" s="6" t="b">
        <v>1</v>
      </c>
      <c r="Q75" s="6" t="b">
        <v>1</v>
      </c>
      <c r="R75" s="6" t="b">
        <v>0</v>
      </c>
      <c r="S75" s="6" t="b">
        <v>1</v>
      </c>
      <c r="T75" s="6" t="b">
        <v>0</v>
      </c>
      <c r="U75" s="6">
        <v>1</v>
      </c>
      <c r="V75" s="6">
        <v>1</v>
      </c>
      <c r="W75" s="6">
        <v>2</v>
      </c>
      <c r="X75" s="6"/>
      <c r="Y75" s="6"/>
      <c r="Z75" s="6"/>
      <c r="AA75" s="6">
        <v>1</v>
      </c>
      <c r="AB75" s="6">
        <v>3</v>
      </c>
      <c r="AC75" s="6" t="s">
        <v>324</v>
      </c>
      <c r="AD75" s="6"/>
      <c r="AE75" s="6">
        <v>3</v>
      </c>
      <c r="AF75" s="6" t="s">
        <v>325</v>
      </c>
      <c r="AG75" s="6" t="s">
        <v>100</v>
      </c>
      <c r="AH75" s="6" t="s">
        <v>99</v>
      </c>
      <c r="AI75" s="6" t="s">
        <v>103</v>
      </c>
    </row>
    <row r="76" spans="1:35" x14ac:dyDescent="0.25">
      <c r="A76" s="6" t="s">
        <v>0</v>
      </c>
      <c r="B76" s="6" t="s">
        <v>4</v>
      </c>
      <c r="C76" s="6" t="s">
        <v>159</v>
      </c>
      <c r="D76" s="6" t="s">
        <v>160</v>
      </c>
      <c r="E76" s="6" t="s">
        <v>97</v>
      </c>
      <c r="F76" s="6" t="s">
        <v>98</v>
      </c>
      <c r="G76" s="6">
        <v>44</v>
      </c>
      <c r="H76" s="6">
        <v>180</v>
      </c>
      <c r="I76" s="6">
        <v>18</v>
      </c>
      <c r="J76" s="6">
        <v>68</v>
      </c>
      <c r="K76" s="6">
        <v>45</v>
      </c>
      <c r="L76" s="6">
        <v>194</v>
      </c>
      <c r="M76" s="6" t="b">
        <v>1</v>
      </c>
      <c r="N76" s="6" t="s">
        <v>321</v>
      </c>
      <c r="O76" s="6" t="b">
        <v>1</v>
      </c>
      <c r="P76" s="6" t="b">
        <v>1</v>
      </c>
      <c r="Q76" s="6" t="b">
        <v>1</v>
      </c>
      <c r="R76" s="6" t="b">
        <v>0</v>
      </c>
      <c r="S76" s="6" t="b">
        <v>0</v>
      </c>
      <c r="T76" s="6" t="b">
        <v>1</v>
      </c>
      <c r="U76" s="6"/>
      <c r="V76" s="6"/>
      <c r="W76" s="6"/>
      <c r="X76" s="6"/>
      <c r="Y76" s="6">
        <v>1</v>
      </c>
      <c r="Z76" s="6">
        <v>1</v>
      </c>
      <c r="AA76" s="6">
        <v>2</v>
      </c>
      <c r="AB76" s="6">
        <v>11</v>
      </c>
      <c r="AC76" s="6" t="s">
        <v>326</v>
      </c>
      <c r="AD76" s="6">
        <v>1</v>
      </c>
      <c r="AE76" s="6">
        <v>3</v>
      </c>
      <c r="AF76" s="6" t="s">
        <v>324</v>
      </c>
      <c r="AG76" s="6" t="s">
        <v>100</v>
      </c>
      <c r="AH76" s="6" t="s">
        <v>99</v>
      </c>
      <c r="AI76" s="6" t="s">
        <v>99</v>
      </c>
    </row>
    <row r="77" spans="1:35" hidden="1" x14ac:dyDescent="0.25">
      <c r="A77" s="6" t="s">
        <v>0</v>
      </c>
      <c r="B77" s="6" t="s">
        <v>11</v>
      </c>
      <c r="C77" s="6" t="s">
        <v>189</v>
      </c>
      <c r="D77" s="6" t="s">
        <v>190</v>
      </c>
      <c r="E77" s="6" t="s">
        <v>97</v>
      </c>
      <c r="F77" s="6" t="s">
        <v>132</v>
      </c>
      <c r="G77" s="6">
        <v>12</v>
      </c>
      <c r="H77" s="6">
        <v>47</v>
      </c>
      <c r="I77" s="6">
        <v>15</v>
      </c>
      <c r="J77" s="6">
        <v>69</v>
      </c>
      <c r="K77" s="6">
        <v>15</v>
      </c>
      <c r="L77" s="6">
        <v>69</v>
      </c>
      <c r="M77" s="6" t="b">
        <v>1</v>
      </c>
      <c r="N77" s="6" t="s">
        <v>330</v>
      </c>
      <c r="O77" s="6" t="b">
        <v>1</v>
      </c>
      <c r="P77" s="6" t="b">
        <v>1</v>
      </c>
      <c r="Q77" s="6" t="b">
        <v>1</v>
      </c>
      <c r="R77" s="6" t="b">
        <v>0</v>
      </c>
      <c r="S77" s="6" t="b">
        <v>1</v>
      </c>
      <c r="T77" s="6" t="b">
        <v>0</v>
      </c>
      <c r="U77" s="6">
        <v>1</v>
      </c>
      <c r="V77" s="6">
        <v>1</v>
      </c>
      <c r="W77" s="6">
        <v>2</v>
      </c>
      <c r="X77" s="6"/>
      <c r="Y77" s="6"/>
      <c r="Z77" s="6"/>
      <c r="AA77" s="6"/>
      <c r="AB77" s="6"/>
      <c r="AC77" s="6"/>
      <c r="AD77" s="6">
        <v>1</v>
      </c>
      <c r="AE77" s="6">
        <v>1</v>
      </c>
      <c r="AF77" s="6" t="s">
        <v>324</v>
      </c>
      <c r="AG77" s="6" t="s">
        <v>100</v>
      </c>
      <c r="AH77" s="6" t="s">
        <v>99</v>
      </c>
      <c r="AI77" s="6" t="s">
        <v>103</v>
      </c>
    </row>
    <row r="78" spans="1:35" x14ac:dyDescent="0.25">
      <c r="A78" s="6" t="s">
        <v>0</v>
      </c>
      <c r="B78" s="6" t="s">
        <v>9</v>
      </c>
      <c r="C78" s="6" t="s">
        <v>207</v>
      </c>
      <c r="D78" s="6" t="s">
        <v>208</v>
      </c>
      <c r="E78" s="6" t="s">
        <v>209</v>
      </c>
      <c r="F78" s="6" t="s">
        <v>125</v>
      </c>
      <c r="G78" s="6">
        <v>541</v>
      </c>
      <c r="H78" s="6">
        <v>2607</v>
      </c>
      <c r="I78" s="6">
        <v>545</v>
      </c>
      <c r="J78" s="6">
        <v>2544</v>
      </c>
      <c r="K78" s="6">
        <v>545</v>
      </c>
      <c r="L78" s="6">
        <v>2545</v>
      </c>
      <c r="M78" s="6" t="b">
        <v>1</v>
      </c>
      <c r="N78" s="6" t="s">
        <v>321</v>
      </c>
      <c r="O78" s="6" t="b">
        <v>1</v>
      </c>
      <c r="P78" s="6" t="b">
        <v>1</v>
      </c>
      <c r="Q78" s="6" t="b">
        <v>1</v>
      </c>
      <c r="R78" s="6" t="b">
        <v>0</v>
      </c>
      <c r="S78" s="6" t="b">
        <v>0</v>
      </c>
      <c r="T78" s="6" t="b">
        <v>1</v>
      </c>
      <c r="U78" s="6">
        <v>27</v>
      </c>
      <c r="V78" s="6">
        <v>19</v>
      </c>
      <c r="W78" s="6">
        <v>46</v>
      </c>
      <c r="X78" s="6">
        <v>7</v>
      </c>
      <c r="Y78" s="6">
        <v>8</v>
      </c>
      <c r="Z78" s="6">
        <v>15</v>
      </c>
      <c r="AA78" s="6"/>
      <c r="AB78" s="6"/>
      <c r="AC78" s="6" t="s">
        <v>325</v>
      </c>
      <c r="AD78" s="6"/>
      <c r="AE78" s="6"/>
      <c r="AF78" s="6" t="s">
        <v>326</v>
      </c>
      <c r="AG78" s="6" t="s">
        <v>100</v>
      </c>
      <c r="AH78" s="6" t="s">
        <v>99</v>
      </c>
      <c r="AI78" s="6" t="s">
        <v>103</v>
      </c>
    </row>
    <row r="79" spans="1:35" hidden="1" x14ac:dyDescent="0.25">
      <c r="A79" s="6" t="s">
        <v>0</v>
      </c>
      <c r="B79" s="6" t="s">
        <v>4</v>
      </c>
      <c r="C79" s="6" t="s">
        <v>163</v>
      </c>
      <c r="D79" s="6" t="s">
        <v>164</v>
      </c>
      <c r="E79" s="6" t="s">
        <v>97</v>
      </c>
      <c r="F79" s="6" t="s">
        <v>98</v>
      </c>
      <c r="G79" s="6">
        <v>107</v>
      </c>
      <c r="H79" s="6">
        <v>584</v>
      </c>
      <c r="I79" s="6">
        <v>30</v>
      </c>
      <c r="J79" s="6">
        <v>174</v>
      </c>
      <c r="K79" s="6">
        <v>108</v>
      </c>
      <c r="L79" s="6">
        <v>605</v>
      </c>
      <c r="M79" s="6" t="b">
        <v>1</v>
      </c>
      <c r="N79" s="6" t="s">
        <v>321</v>
      </c>
      <c r="O79" s="6" t="b">
        <v>1</v>
      </c>
      <c r="P79" s="6" t="b">
        <v>1</v>
      </c>
      <c r="Q79" s="6" t="b">
        <v>1</v>
      </c>
      <c r="R79" s="6" t="b">
        <v>1</v>
      </c>
      <c r="S79" s="6" t="b">
        <v>0</v>
      </c>
      <c r="T79" s="6" t="b">
        <v>0</v>
      </c>
      <c r="U79" s="6">
        <v>1</v>
      </c>
      <c r="V79" s="6">
        <v>1</v>
      </c>
      <c r="W79" s="6">
        <v>2</v>
      </c>
      <c r="X79" s="6"/>
      <c r="Y79" s="6"/>
      <c r="Z79" s="6"/>
      <c r="AA79" s="6">
        <v>2</v>
      </c>
      <c r="AB79" s="6">
        <v>10</v>
      </c>
      <c r="AC79" s="6" t="s">
        <v>322</v>
      </c>
      <c r="AD79" s="6"/>
      <c r="AE79" s="6"/>
      <c r="AF79" s="6"/>
      <c r="AG79" s="6" t="s">
        <v>100</v>
      </c>
      <c r="AH79" s="6" t="s">
        <v>99</v>
      </c>
      <c r="AI79" s="6" t="s">
        <v>99</v>
      </c>
    </row>
    <row r="80" spans="1:35" hidden="1" x14ac:dyDescent="0.25">
      <c r="A80" s="6" t="s">
        <v>0</v>
      </c>
      <c r="B80" s="6" t="s">
        <v>4</v>
      </c>
      <c r="C80" s="6" t="s">
        <v>161</v>
      </c>
      <c r="D80" s="6" t="s">
        <v>162</v>
      </c>
      <c r="E80" s="6" t="s">
        <v>97</v>
      </c>
      <c r="F80" s="6" t="s">
        <v>98</v>
      </c>
      <c r="G80" s="6">
        <v>163</v>
      </c>
      <c r="H80" s="6">
        <v>712</v>
      </c>
      <c r="I80" s="6">
        <v>84</v>
      </c>
      <c r="J80" s="6">
        <v>452</v>
      </c>
      <c r="K80" s="6">
        <v>140</v>
      </c>
      <c r="L80" s="6">
        <v>707</v>
      </c>
      <c r="M80" s="6" t="b">
        <v>1</v>
      </c>
      <c r="N80" s="6" t="s">
        <v>321</v>
      </c>
      <c r="O80" s="6" t="b">
        <v>1</v>
      </c>
      <c r="P80" s="6" t="b">
        <v>1</v>
      </c>
      <c r="Q80" s="6" t="b">
        <v>1</v>
      </c>
      <c r="R80" s="6" t="b">
        <v>0</v>
      </c>
      <c r="S80" s="6" t="b">
        <v>1</v>
      </c>
      <c r="T80" s="6" t="b">
        <v>0</v>
      </c>
      <c r="U80" s="6">
        <v>3</v>
      </c>
      <c r="V80" s="6">
        <v>5</v>
      </c>
      <c r="W80" s="6">
        <v>8</v>
      </c>
      <c r="X80" s="6">
        <v>1</v>
      </c>
      <c r="Y80" s="6"/>
      <c r="Z80" s="6">
        <v>1</v>
      </c>
      <c r="AA80" s="6"/>
      <c r="AB80" s="6"/>
      <c r="AC80" s="6"/>
      <c r="AD80" s="6"/>
      <c r="AE80" s="6"/>
      <c r="AF80" s="6"/>
      <c r="AG80" s="6" t="s">
        <v>100</v>
      </c>
      <c r="AH80" s="6" t="s">
        <v>99</v>
      </c>
      <c r="AI80" s="6" t="s">
        <v>99</v>
      </c>
    </row>
    <row r="81" spans="1:35" hidden="1" x14ac:dyDescent="0.25">
      <c r="A81" s="6" t="s">
        <v>0</v>
      </c>
      <c r="B81" s="6" t="s">
        <v>6</v>
      </c>
      <c r="C81" s="6" t="s">
        <v>277</v>
      </c>
      <c r="D81" s="6" t="s">
        <v>278</v>
      </c>
      <c r="E81" s="6" t="s">
        <v>97</v>
      </c>
      <c r="F81" s="6" t="s">
        <v>98</v>
      </c>
      <c r="G81" s="6">
        <v>139</v>
      </c>
      <c r="H81" s="6">
        <v>640</v>
      </c>
      <c r="I81" s="6">
        <v>127</v>
      </c>
      <c r="J81" s="6">
        <v>578</v>
      </c>
      <c r="K81" s="6">
        <v>146</v>
      </c>
      <c r="L81" s="6">
        <v>640</v>
      </c>
      <c r="M81" s="6" t="b">
        <v>1</v>
      </c>
      <c r="N81" s="6" t="s">
        <v>321</v>
      </c>
      <c r="O81" s="6" t="b">
        <v>1</v>
      </c>
      <c r="P81" s="6" t="b">
        <v>1</v>
      </c>
      <c r="Q81" s="6" t="b">
        <v>1</v>
      </c>
      <c r="R81" s="6" t="b">
        <v>1</v>
      </c>
      <c r="S81" s="6" t="b">
        <v>0</v>
      </c>
      <c r="T81" s="6" t="b">
        <v>0</v>
      </c>
      <c r="U81" s="6">
        <v>4</v>
      </c>
      <c r="V81" s="6">
        <v>3</v>
      </c>
      <c r="W81" s="6">
        <v>7</v>
      </c>
      <c r="X81" s="6">
        <v>1</v>
      </c>
      <c r="Y81" s="6"/>
      <c r="Z81" s="6">
        <v>1</v>
      </c>
      <c r="AA81" s="6"/>
      <c r="AB81" s="6"/>
      <c r="AC81" s="6"/>
      <c r="AD81" s="6"/>
      <c r="AE81" s="6"/>
      <c r="AF81" s="6"/>
      <c r="AG81" s="6" t="s">
        <v>100</v>
      </c>
      <c r="AH81" s="6" t="s">
        <v>99</v>
      </c>
      <c r="AI81" s="6" t="s">
        <v>103</v>
      </c>
    </row>
    <row r="82" spans="1:35" hidden="1" x14ac:dyDescent="0.25">
      <c r="A82" s="6" t="s">
        <v>0</v>
      </c>
      <c r="B82" s="6" t="s">
        <v>13</v>
      </c>
      <c r="C82" s="6" t="s">
        <v>245</v>
      </c>
      <c r="D82" s="6" t="s">
        <v>246</v>
      </c>
      <c r="E82" s="6" t="s">
        <v>97</v>
      </c>
      <c r="F82" s="6" t="s">
        <v>98</v>
      </c>
      <c r="G82" s="6">
        <v>25</v>
      </c>
      <c r="H82" s="6">
        <v>133</v>
      </c>
      <c r="I82" s="6">
        <v>22</v>
      </c>
      <c r="J82" s="6">
        <v>95</v>
      </c>
      <c r="K82" s="6">
        <v>25</v>
      </c>
      <c r="L82" s="6">
        <v>134</v>
      </c>
      <c r="M82" s="6" t="b">
        <v>1</v>
      </c>
      <c r="N82" s="6" t="s">
        <v>321</v>
      </c>
      <c r="O82" s="6" t="b">
        <v>1</v>
      </c>
      <c r="P82" s="6" t="b">
        <v>1</v>
      </c>
      <c r="Q82" s="6" t="b">
        <v>1</v>
      </c>
      <c r="R82" s="6" t="b">
        <v>0</v>
      </c>
      <c r="S82" s="6" t="b">
        <v>1</v>
      </c>
      <c r="T82" s="6" t="b">
        <v>0</v>
      </c>
      <c r="U82" s="6">
        <v>1</v>
      </c>
      <c r="V82" s="6"/>
      <c r="W82" s="6">
        <v>1</v>
      </c>
      <c r="X82" s="6"/>
      <c r="Y82" s="6"/>
      <c r="Z82" s="6"/>
      <c r="AA82" s="6"/>
      <c r="AB82" s="6"/>
      <c r="AC82" s="6"/>
      <c r="AD82" s="6">
        <v>1</v>
      </c>
      <c r="AE82" s="6">
        <v>4</v>
      </c>
      <c r="AF82" s="6" t="s">
        <v>322</v>
      </c>
      <c r="AG82" s="6" t="s">
        <v>323</v>
      </c>
      <c r="AH82" s="6" t="s">
        <v>99</v>
      </c>
      <c r="AI82" s="6" t="s">
        <v>103</v>
      </c>
    </row>
    <row r="83" spans="1:35" hidden="1" x14ac:dyDescent="0.25">
      <c r="A83" s="6" t="s">
        <v>0</v>
      </c>
      <c r="B83" s="6" t="s">
        <v>13</v>
      </c>
      <c r="C83" s="6" t="s">
        <v>239</v>
      </c>
      <c r="D83" s="6" t="s">
        <v>240</v>
      </c>
      <c r="E83" s="6" t="s">
        <v>97</v>
      </c>
      <c r="F83" s="6" t="s">
        <v>98</v>
      </c>
      <c r="G83" s="6">
        <v>15</v>
      </c>
      <c r="H83" s="6">
        <v>74</v>
      </c>
      <c r="I83" s="6">
        <v>12</v>
      </c>
      <c r="J83" s="6">
        <v>60</v>
      </c>
      <c r="K83" s="6">
        <v>16</v>
      </c>
      <c r="L83" s="6">
        <v>74</v>
      </c>
      <c r="M83" s="6" t="b">
        <v>1</v>
      </c>
      <c r="N83" s="6" t="s">
        <v>321</v>
      </c>
      <c r="O83" s="6" t="b">
        <v>1</v>
      </c>
      <c r="P83" s="6" t="b">
        <v>1</v>
      </c>
      <c r="Q83" s="6" t="b">
        <v>1</v>
      </c>
      <c r="R83" s="6" t="b">
        <v>1</v>
      </c>
      <c r="S83" s="6" t="b">
        <v>0</v>
      </c>
      <c r="T83" s="6" t="b">
        <v>0</v>
      </c>
      <c r="U83" s="6"/>
      <c r="V83" s="6"/>
      <c r="W83" s="6"/>
      <c r="X83" s="6"/>
      <c r="Y83" s="6"/>
      <c r="Z83" s="6"/>
      <c r="AA83" s="6"/>
      <c r="AB83" s="6"/>
      <c r="AC83" s="6"/>
      <c r="AD83" s="6"/>
      <c r="AE83" s="6"/>
      <c r="AF83" s="6"/>
      <c r="AG83" s="6" t="s">
        <v>100</v>
      </c>
      <c r="AH83" s="6" t="s">
        <v>325</v>
      </c>
      <c r="AI83" s="6" t="s">
        <v>103</v>
      </c>
    </row>
    <row r="84" spans="1:35" hidden="1" x14ac:dyDescent="0.25">
      <c r="A84" s="6" t="s">
        <v>0</v>
      </c>
      <c r="B84" s="6" t="s">
        <v>7</v>
      </c>
      <c r="C84" s="6" t="s">
        <v>727</v>
      </c>
      <c r="D84" s="6" t="s">
        <v>728</v>
      </c>
      <c r="E84" s="6" t="s">
        <v>97</v>
      </c>
      <c r="F84" s="6" t="s">
        <v>98</v>
      </c>
      <c r="G84" s="6">
        <v>116</v>
      </c>
      <c r="H84" s="6">
        <v>659</v>
      </c>
      <c r="I84" s="6">
        <v>116</v>
      </c>
      <c r="J84" s="6">
        <v>659</v>
      </c>
      <c r="K84" s="6">
        <v>116</v>
      </c>
      <c r="L84" s="6">
        <v>659</v>
      </c>
      <c r="M84" s="6" t="b">
        <v>1</v>
      </c>
      <c r="N84" s="6" t="s">
        <v>321</v>
      </c>
      <c r="O84" s="6" t="b">
        <v>1</v>
      </c>
      <c r="P84" s="6" t="b">
        <v>1</v>
      </c>
      <c r="Q84" s="6" t="b">
        <v>1</v>
      </c>
      <c r="R84" s="6" t="b">
        <v>0</v>
      </c>
      <c r="S84" s="6" t="b">
        <v>0</v>
      </c>
      <c r="T84" s="6" t="b">
        <v>0</v>
      </c>
      <c r="U84" s="6"/>
      <c r="V84" s="6"/>
      <c r="W84" s="6"/>
      <c r="X84" s="6"/>
      <c r="Y84" s="6"/>
      <c r="Z84" s="6"/>
      <c r="AA84" s="6">
        <v>2</v>
      </c>
      <c r="AB84" s="6">
        <v>13</v>
      </c>
      <c r="AC84" s="6" t="s">
        <v>325</v>
      </c>
      <c r="AD84" s="6">
        <v>1</v>
      </c>
      <c r="AE84" s="6">
        <v>4</v>
      </c>
      <c r="AF84" s="6" t="s">
        <v>325</v>
      </c>
      <c r="AG84" s="6" t="s">
        <v>100</v>
      </c>
      <c r="AH84" s="6" t="s">
        <v>99</v>
      </c>
      <c r="AI84" s="6" t="s">
        <v>103</v>
      </c>
    </row>
    <row r="85" spans="1:35" hidden="1" x14ac:dyDescent="0.25">
      <c r="A85" s="6" t="s">
        <v>0</v>
      </c>
      <c r="B85" s="6" t="s">
        <v>8</v>
      </c>
      <c r="C85" s="6" t="s">
        <v>123</v>
      </c>
      <c r="D85" s="6" t="s">
        <v>124</v>
      </c>
      <c r="E85" s="6" t="s">
        <v>97</v>
      </c>
      <c r="F85" s="6" t="s">
        <v>98</v>
      </c>
      <c r="G85" s="6">
        <v>30</v>
      </c>
      <c r="H85" s="6">
        <v>175</v>
      </c>
      <c r="I85" s="6">
        <v>18</v>
      </c>
      <c r="J85" s="6">
        <v>120</v>
      </c>
      <c r="K85" s="6">
        <v>29</v>
      </c>
      <c r="L85" s="6">
        <v>182</v>
      </c>
      <c r="M85" s="6" t="b">
        <v>1</v>
      </c>
      <c r="N85" s="6" t="s">
        <v>321</v>
      </c>
      <c r="O85" s="6" t="b">
        <v>1</v>
      </c>
      <c r="P85" s="6" t="b">
        <v>1</v>
      </c>
      <c r="Q85" s="6" t="b">
        <v>0</v>
      </c>
      <c r="R85" s="6" t="b">
        <v>1</v>
      </c>
      <c r="S85" s="6" t="b">
        <v>0</v>
      </c>
      <c r="T85" s="6" t="b">
        <v>0</v>
      </c>
      <c r="U85" s="6"/>
      <c r="V85" s="6">
        <v>1</v>
      </c>
      <c r="W85" s="6">
        <v>1</v>
      </c>
      <c r="X85" s="6">
        <v>1</v>
      </c>
      <c r="Y85" s="6"/>
      <c r="Z85" s="6">
        <v>1</v>
      </c>
      <c r="AA85" s="6"/>
      <c r="AB85" s="6"/>
      <c r="AC85" s="6"/>
      <c r="AD85" s="6">
        <v>3</v>
      </c>
      <c r="AE85" s="6">
        <v>13</v>
      </c>
      <c r="AF85" s="6" t="s">
        <v>325</v>
      </c>
      <c r="AG85" s="6" t="s">
        <v>100</v>
      </c>
      <c r="AH85" s="6" t="s">
        <v>103</v>
      </c>
      <c r="AI85" s="6" t="s">
        <v>99</v>
      </c>
    </row>
    <row r="86" spans="1:35" x14ac:dyDescent="0.25">
      <c r="A86" s="6" t="s">
        <v>0</v>
      </c>
      <c r="B86" s="6" t="s">
        <v>8</v>
      </c>
      <c r="C86" s="6" t="s">
        <v>218</v>
      </c>
      <c r="D86" s="6" t="s">
        <v>219</v>
      </c>
      <c r="E86" s="6" t="s">
        <v>97</v>
      </c>
      <c r="F86" s="6" t="s">
        <v>98</v>
      </c>
      <c r="G86" s="6">
        <v>70</v>
      </c>
      <c r="H86" s="6">
        <v>609</v>
      </c>
      <c r="I86" s="6">
        <v>124</v>
      </c>
      <c r="J86" s="6">
        <v>644</v>
      </c>
      <c r="K86" s="6">
        <v>124</v>
      </c>
      <c r="L86" s="6">
        <v>644</v>
      </c>
      <c r="M86" s="6" t="b">
        <v>1</v>
      </c>
      <c r="N86" s="6" t="s">
        <v>329</v>
      </c>
      <c r="O86" s="6" t="b">
        <v>1</v>
      </c>
      <c r="P86" s="6" t="b">
        <v>1</v>
      </c>
      <c r="Q86" s="6" t="b">
        <v>1</v>
      </c>
      <c r="R86" s="6" t="b">
        <v>0</v>
      </c>
      <c r="S86" s="6" t="b">
        <v>0</v>
      </c>
      <c r="T86" s="6" t="b">
        <v>1</v>
      </c>
      <c r="U86" s="6">
        <v>4</v>
      </c>
      <c r="V86" s="6">
        <v>5</v>
      </c>
      <c r="W86" s="6">
        <v>9</v>
      </c>
      <c r="X86" s="6"/>
      <c r="Y86" s="6"/>
      <c r="Z86" s="6"/>
      <c r="AA86" s="6"/>
      <c r="AB86" s="6"/>
      <c r="AC86" s="6"/>
      <c r="AD86" s="6">
        <v>2</v>
      </c>
      <c r="AE86" s="6">
        <v>9</v>
      </c>
      <c r="AF86" s="6" t="s">
        <v>322</v>
      </c>
      <c r="AG86" s="6" t="s">
        <v>100</v>
      </c>
      <c r="AH86" s="6" t="s">
        <v>99</v>
      </c>
      <c r="AI86" s="6" t="s">
        <v>103</v>
      </c>
    </row>
    <row r="87" spans="1:35" hidden="1" x14ac:dyDescent="0.25">
      <c r="A87" s="6" t="s">
        <v>0</v>
      </c>
      <c r="B87" s="6" t="s">
        <v>8</v>
      </c>
      <c r="C87" s="6" t="s">
        <v>141</v>
      </c>
      <c r="D87" s="6" t="s">
        <v>142</v>
      </c>
      <c r="E87" s="6" t="s">
        <v>97</v>
      </c>
      <c r="F87" s="6" t="s">
        <v>98</v>
      </c>
      <c r="G87" s="6">
        <v>186</v>
      </c>
      <c r="H87" s="6">
        <v>1002</v>
      </c>
      <c r="I87" s="6">
        <v>183</v>
      </c>
      <c r="J87" s="6">
        <v>971</v>
      </c>
      <c r="K87" s="6">
        <v>188</v>
      </c>
      <c r="L87" s="6">
        <v>1003</v>
      </c>
      <c r="M87" s="6" t="b">
        <v>1</v>
      </c>
      <c r="N87" s="6" t="s">
        <v>321</v>
      </c>
      <c r="O87" s="6" t="b">
        <v>1</v>
      </c>
      <c r="P87" s="6" t="b">
        <v>1</v>
      </c>
      <c r="Q87" s="6" t="b">
        <v>0</v>
      </c>
      <c r="R87" s="6" t="b">
        <v>1</v>
      </c>
      <c r="S87" s="6" t="b">
        <v>0</v>
      </c>
      <c r="T87" s="6" t="b">
        <v>0</v>
      </c>
      <c r="U87" s="6">
        <v>3</v>
      </c>
      <c r="V87" s="6">
        <v>2</v>
      </c>
      <c r="W87" s="6">
        <v>5</v>
      </c>
      <c r="X87" s="6"/>
      <c r="Y87" s="6"/>
      <c r="Z87" s="6"/>
      <c r="AA87" s="6">
        <v>2</v>
      </c>
      <c r="AB87" s="6">
        <v>11</v>
      </c>
      <c r="AC87" s="6" t="s">
        <v>326</v>
      </c>
      <c r="AD87" s="6">
        <v>3</v>
      </c>
      <c r="AE87" s="6">
        <v>27</v>
      </c>
      <c r="AF87" s="6" t="s">
        <v>331</v>
      </c>
      <c r="AG87" s="6" t="s">
        <v>100</v>
      </c>
      <c r="AH87" s="6" t="s">
        <v>99</v>
      </c>
      <c r="AI87" s="6" t="s">
        <v>99</v>
      </c>
    </row>
    <row r="88" spans="1:35" hidden="1" x14ac:dyDescent="0.25">
      <c r="A88" s="6" t="s">
        <v>0</v>
      </c>
      <c r="B88" s="6" t="s">
        <v>937</v>
      </c>
      <c r="C88" s="6" t="s">
        <v>1082</v>
      </c>
      <c r="D88" s="6" t="s">
        <v>1083</v>
      </c>
      <c r="E88" s="6" t="s">
        <v>97</v>
      </c>
      <c r="F88" s="6" t="s">
        <v>98</v>
      </c>
      <c r="G88" s="6">
        <v>91</v>
      </c>
      <c r="H88" s="6">
        <v>400</v>
      </c>
      <c r="I88" s="6">
        <v>60</v>
      </c>
      <c r="J88" s="6">
        <v>228</v>
      </c>
      <c r="K88" s="6">
        <v>74</v>
      </c>
      <c r="L88" s="6">
        <v>228</v>
      </c>
      <c r="M88" s="6" t="b">
        <v>1</v>
      </c>
      <c r="N88" s="6" t="s">
        <v>321</v>
      </c>
      <c r="O88" s="6" t="b">
        <v>1</v>
      </c>
      <c r="P88" s="6" t="b">
        <v>1</v>
      </c>
      <c r="Q88" s="6" t="b">
        <v>0</v>
      </c>
      <c r="R88" s="6" t="b">
        <v>0</v>
      </c>
      <c r="S88" s="6" t="b">
        <v>1</v>
      </c>
      <c r="T88" s="6" t="b">
        <v>0</v>
      </c>
      <c r="U88" s="6">
        <v>1</v>
      </c>
      <c r="V88" s="6">
        <v>0</v>
      </c>
      <c r="W88" s="6">
        <v>1</v>
      </c>
      <c r="X88" s="6">
        <v>1</v>
      </c>
      <c r="Y88" s="6">
        <v>1</v>
      </c>
      <c r="Z88" s="6">
        <v>2</v>
      </c>
      <c r="AA88" s="6"/>
      <c r="AB88" s="6"/>
      <c r="AC88" s="6"/>
      <c r="AD88" s="6"/>
      <c r="AE88" s="6"/>
      <c r="AF88" s="6"/>
      <c r="AG88" s="6" t="s">
        <v>323</v>
      </c>
      <c r="AH88" s="6" t="s">
        <v>99</v>
      </c>
      <c r="AI88" s="6" t="s">
        <v>103</v>
      </c>
    </row>
    <row r="89" spans="1:35" hidden="1" x14ac:dyDescent="0.25">
      <c r="A89" s="6" t="s">
        <v>0</v>
      </c>
      <c r="B89" s="6" t="s">
        <v>5</v>
      </c>
      <c r="C89" s="6" t="s">
        <v>171</v>
      </c>
      <c r="D89" s="6" t="s">
        <v>172</v>
      </c>
      <c r="E89" s="6" t="s">
        <v>97</v>
      </c>
      <c r="F89" s="6" t="s">
        <v>132</v>
      </c>
      <c r="G89" s="6">
        <v>21</v>
      </c>
      <c r="H89" s="6">
        <v>111</v>
      </c>
      <c r="I89" s="6">
        <v>22</v>
      </c>
      <c r="J89" s="6">
        <v>116</v>
      </c>
      <c r="K89" s="6">
        <v>26</v>
      </c>
      <c r="L89" s="6">
        <v>116</v>
      </c>
      <c r="M89" s="6" t="b">
        <v>1</v>
      </c>
      <c r="N89" s="6" t="s">
        <v>321</v>
      </c>
      <c r="O89" s="6" t="b">
        <v>1</v>
      </c>
      <c r="P89" s="6" t="b">
        <v>1</v>
      </c>
      <c r="Q89" s="6" t="b">
        <v>1</v>
      </c>
      <c r="R89" s="6" t="b">
        <v>1</v>
      </c>
      <c r="S89" s="6" t="b">
        <v>0</v>
      </c>
      <c r="T89" s="6" t="b">
        <v>0</v>
      </c>
      <c r="U89" s="6">
        <v>1</v>
      </c>
      <c r="V89" s="6">
        <v>2</v>
      </c>
      <c r="W89" s="6">
        <v>3</v>
      </c>
      <c r="X89" s="6">
        <v>2</v>
      </c>
      <c r="Y89" s="6"/>
      <c r="Z89" s="6">
        <v>2</v>
      </c>
      <c r="AA89" s="6">
        <v>1</v>
      </c>
      <c r="AB89" s="6">
        <v>6</v>
      </c>
      <c r="AC89" s="6" t="s">
        <v>326</v>
      </c>
      <c r="AD89" s="6"/>
      <c r="AE89" s="6"/>
      <c r="AF89" s="6"/>
      <c r="AG89" s="6" t="s">
        <v>100</v>
      </c>
      <c r="AH89" s="6" t="s">
        <v>99</v>
      </c>
      <c r="AI89" s="6" t="s">
        <v>99</v>
      </c>
    </row>
    <row r="90" spans="1:35" hidden="1" x14ac:dyDescent="0.25">
      <c r="A90" s="6" t="s">
        <v>0</v>
      </c>
      <c r="B90" s="6" t="s">
        <v>5</v>
      </c>
      <c r="C90" s="6" t="s">
        <v>709</v>
      </c>
      <c r="D90" s="6" t="s">
        <v>710</v>
      </c>
      <c r="E90" s="6" t="s">
        <v>209</v>
      </c>
      <c r="F90" s="6" t="s">
        <v>132</v>
      </c>
      <c r="G90" s="6">
        <v>610</v>
      </c>
      <c r="H90" s="6">
        <v>2750</v>
      </c>
      <c r="I90" s="6">
        <v>609</v>
      </c>
      <c r="J90" s="6">
        <v>2630</v>
      </c>
      <c r="K90" s="6">
        <v>609</v>
      </c>
      <c r="L90" s="6">
        <v>2630</v>
      </c>
      <c r="M90" s="6" t="b">
        <v>1</v>
      </c>
      <c r="N90" s="6" t="s">
        <v>321</v>
      </c>
      <c r="O90" s="6" t="b">
        <v>1</v>
      </c>
      <c r="P90" s="6" t="b">
        <v>1</v>
      </c>
      <c r="Q90" s="6" t="b">
        <v>0</v>
      </c>
      <c r="R90" s="6" t="b">
        <v>0</v>
      </c>
      <c r="S90" s="6" t="b">
        <v>1</v>
      </c>
      <c r="T90" s="6" t="b">
        <v>0</v>
      </c>
      <c r="U90" s="6">
        <v>5</v>
      </c>
      <c r="V90" s="6">
        <v>2</v>
      </c>
      <c r="W90" s="6">
        <v>7</v>
      </c>
      <c r="X90" s="6">
        <v>4</v>
      </c>
      <c r="Y90" s="6">
        <v>13</v>
      </c>
      <c r="Z90" s="6">
        <v>17</v>
      </c>
      <c r="AA90" s="6">
        <v>1</v>
      </c>
      <c r="AB90" s="6">
        <v>3</v>
      </c>
      <c r="AC90" s="6" t="s">
        <v>324</v>
      </c>
      <c r="AD90" s="6">
        <v>10</v>
      </c>
      <c r="AE90" s="6">
        <v>44</v>
      </c>
      <c r="AF90" s="6" t="s">
        <v>326</v>
      </c>
      <c r="AG90" s="6" t="s">
        <v>100</v>
      </c>
      <c r="AH90" s="6" t="s">
        <v>99</v>
      </c>
      <c r="AI90" s="6" t="s">
        <v>99</v>
      </c>
    </row>
    <row r="91" spans="1:35" x14ac:dyDescent="0.25">
      <c r="A91" s="6" t="s">
        <v>0</v>
      </c>
      <c r="B91" s="6" t="s">
        <v>5</v>
      </c>
      <c r="C91" s="6" t="s">
        <v>257</v>
      </c>
      <c r="D91" s="6" t="s">
        <v>258</v>
      </c>
      <c r="E91" s="6" t="s">
        <v>97</v>
      </c>
      <c r="F91" s="6" t="s">
        <v>98</v>
      </c>
      <c r="G91" s="6">
        <v>128</v>
      </c>
      <c r="H91" s="6">
        <v>725</v>
      </c>
      <c r="I91" s="6">
        <v>100</v>
      </c>
      <c r="J91" s="6">
        <v>608</v>
      </c>
      <c r="K91" s="6">
        <v>128</v>
      </c>
      <c r="L91" s="6">
        <v>746</v>
      </c>
      <c r="M91" s="6" t="b">
        <v>1</v>
      </c>
      <c r="N91" s="6" t="s">
        <v>321</v>
      </c>
      <c r="O91" s="6" t="b">
        <v>1</v>
      </c>
      <c r="P91" s="6" t="b">
        <v>1</v>
      </c>
      <c r="Q91" s="6" t="b">
        <v>1</v>
      </c>
      <c r="R91" s="6" t="b">
        <v>0</v>
      </c>
      <c r="S91" s="6" t="b">
        <v>0</v>
      </c>
      <c r="T91" s="6" t="b">
        <v>1</v>
      </c>
      <c r="U91" s="6">
        <v>2</v>
      </c>
      <c r="V91" s="6">
        <v>3</v>
      </c>
      <c r="W91" s="6">
        <v>5</v>
      </c>
      <c r="X91" s="6"/>
      <c r="Y91" s="6">
        <v>2</v>
      </c>
      <c r="Z91" s="6">
        <v>2</v>
      </c>
      <c r="AA91" s="6">
        <v>28</v>
      </c>
      <c r="AB91" s="6">
        <v>168</v>
      </c>
      <c r="AC91" s="6" t="s">
        <v>327</v>
      </c>
      <c r="AD91" s="6">
        <v>1</v>
      </c>
      <c r="AE91" s="6">
        <v>5</v>
      </c>
      <c r="AF91" s="6" t="s">
        <v>324</v>
      </c>
      <c r="AG91" s="6" t="s">
        <v>100</v>
      </c>
      <c r="AH91" s="6" t="s">
        <v>99</v>
      </c>
      <c r="AI91" s="6" t="s">
        <v>103</v>
      </c>
    </row>
    <row r="92" spans="1:35" x14ac:dyDescent="0.25">
      <c r="A92" s="6" t="s">
        <v>0</v>
      </c>
      <c r="B92" s="6" t="s">
        <v>5</v>
      </c>
      <c r="C92" s="6" t="s">
        <v>846</v>
      </c>
      <c r="D92" s="6" t="s">
        <v>847</v>
      </c>
      <c r="E92" s="6" t="s">
        <v>97</v>
      </c>
      <c r="F92" s="6" t="s">
        <v>132</v>
      </c>
      <c r="G92" s="6">
        <v>243</v>
      </c>
      <c r="H92" s="6">
        <v>1307</v>
      </c>
      <c r="I92" s="6">
        <v>227</v>
      </c>
      <c r="J92" s="6">
        <v>1227</v>
      </c>
      <c r="K92" s="6">
        <v>227</v>
      </c>
      <c r="L92" s="6">
        <v>1227</v>
      </c>
      <c r="M92" s="6" t="b">
        <v>1</v>
      </c>
      <c r="N92" s="6" t="s">
        <v>321</v>
      </c>
      <c r="O92" s="6" t="b">
        <v>1</v>
      </c>
      <c r="P92" s="6" t="b">
        <v>1</v>
      </c>
      <c r="Q92" s="6" t="b">
        <v>1</v>
      </c>
      <c r="R92" s="6" t="b">
        <v>0</v>
      </c>
      <c r="S92" s="6" t="b">
        <v>0</v>
      </c>
      <c r="T92" s="6" t="b">
        <v>1</v>
      </c>
      <c r="U92" s="6">
        <v>6</v>
      </c>
      <c r="V92" s="6">
        <v>6</v>
      </c>
      <c r="W92" s="6">
        <v>12</v>
      </c>
      <c r="X92" s="6">
        <v>1</v>
      </c>
      <c r="Y92" s="6">
        <v>1</v>
      </c>
      <c r="Z92" s="6">
        <v>2</v>
      </c>
      <c r="AA92" s="6"/>
      <c r="AB92" s="6">
        <v>2</v>
      </c>
      <c r="AC92" s="6" t="s">
        <v>326</v>
      </c>
      <c r="AD92" s="6">
        <v>2</v>
      </c>
      <c r="AE92" s="6">
        <v>11</v>
      </c>
      <c r="AF92" s="6" t="s">
        <v>325</v>
      </c>
      <c r="AG92" s="6" t="s">
        <v>100</v>
      </c>
      <c r="AH92" s="6" t="s">
        <v>99</v>
      </c>
      <c r="AI92" s="6" t="s">
        <v>103</v>
      </c>
    </row>
    <row r="93" spans="1:35" hidden="1" x14ac:dyDescent="0.25">
      <c r="A93" s="6" t="s">
        <v>0</v>
      </c>
      <c r="B93" s="6" t="s">
        <v>5</v>
      </c>
      <c r="C93" s="6" t="s">
        <v>185</v>
      </c>
      <c r="D93" s="6" t="s">
        <v>186</v>
      </c>
      <c r="E93" s="6" t="s">
        <v>97</v>
      </c>
      <c r="F93" s="6" t="s">
        <v>125</v>
      </c>
      <c r="G93" s="6">
        <v>429</v>
      </c>
      <c r="H93" s="6">
        <v>2237</v>
      </c>
      <c r="I93" s="6">
        <v>429</v>
      </c>
      <c r="J93" s="6">
        <v>2221</v>
      </c>
      <c r="K93" s="6">
        <v>429</v>
      </c>
      <c r="L93" s="6">
        <v>2221</v>
      </c>
      <c r="M93" s="6" t="b">
        <v>1</v>
      </c>
      <c r="N93" s="6" t="s">
        <v>321</v>
      </c>
      <c r="O93" s="6" t="b">
        <v>1</v>
      </c>
      <c r="P93" s="6" t="b">
        <v>1</v>
      </c>
      <c r="Q93" s="6" t="b">
        <v>0</v>
      </c>
      <c r="R93" s="6" t="b">
        <v>1</v>
      </c>
      <c r="S93" s="6" t="b">
        <v>0</v>
      </c>
      <c r="T93" s="6" t="b">
        <v>0</v>
      </c>
      <c r="U93" s="6">
        <v>8</v>
      </c>
      <c r="V93" s="6">
        <v>14</v>
      </c>
      <c r="W93" s="6">
        <v>22</v>
      </c>
      <c r="X93" s="6">
        <v>3</v>
      </c>
      <c r="Y93" s="6">
        <v>2</v>
      </c>
      <c r="Z93" s="6">
        <v>5</v>
      </c>
      <c r="AA93" s="6">
        <v>7</v>
      </c>
      <c r="AB93" s="6">
        <v>40</v>
      </c>
      <c r="AC93" s="6" t="s">
        <v>322</v>
      </c>
      <c r="AD93" s="6">
        <v>4</v>
      </c>
      <c r="AE93" s="6">
        <v>10</v>
      </c>
      <c r="AF93" s="6" t="s">
        <v>322</v>
      </c>
      <c r="AG93" s="6" t="s">
        <v>100</v>
      </c>
      <c r="AH93" s="6" t="s">
        <v>323</v>
      </c>
      <c r="AI93" s="6" t="s">
        <v>99</v>
      </c>
    </row>
    <row r="94" spans="1:35" hidden="1" x14ac:dyDescent="0.25">
      <c r="A94" s="6" t="s">
        <v>0</v>
      </c>
      <c r="B94" s="6" t="s">
        <v>5</v>
      </c>
      <c r="C94" s="6" t="s">
        <v>183</v>
      </c>
      <c r="D94" s="6" t="s">
        <v>184</v>
      </c>
      <c r="E94" s="6" t="s">
        <v>97</v>
      </c>
      <c r="F94" s="6" t="s">
        <v>125</v>
      </c>
      <c r="G94" s="6">
        <v>45</v>
      </c>
      <c r="H94" s="6">
        <v>193</v>
      </c>
      <c r="I94" s="6">
        <v>48</v>
      </c>
      <c r="J94" s="6">
        <v>196</v>
      </c>
      <c r="K94" s="6">
        <v>48</v>
      </c>
      <c r="L94" s="6">
        <v>196</v>
      </c>
      <c r="M94" s="6" t="b">
        <v>1</v>
      </c>
      <c r="N94" s="6" t="s">
        <v>330</v>
      </c>
      <c r="O94" s="6" t="b">
        <v>0</v>
      </c>
      <c r="P94" s="6" t="b">
        <v>1</v>
      </c>
      <c r="Q94" s="6" t="b">
        <v>0</v>
      </c>
      <c r="R94" s="6" t="b">
        <v>1</v>
      </c>
      <c r="S94" s="6" t="b">
        <v>0</v>
      </c>
      <c r="T94" s="6" t="b">
        <v>0</v>
      </c>
      <c r="U94" s="6">
        <v>1</v>
      </c>
      <c r="V94" s="6">
        <v>2</v>
      </c>
      <c r="W94" s="6">
        <v>3</v>
      </c>
      <c r="X94" s="6">
        <v>0</v>
      </c>
      <c r="Y94" s="6">
        <v>0</v>
      </c>
      <c r="Z94" s="6">
        <v>0</v>
      </c>
      <c r="AA94" s="6"/>
      <c r="AB94" s="6"/>
      <c r="AC94" s="6"/>
      <c r="AD94" s="6"/>
      <c r="AE94" s="6"/>
      <c r="AF94" s="6"/>
      <c r="AG94" s="6" t="s">
        <v>100</v>
      </c>
      <c r="AH94" s="6" t="s">
        <v>103</v>
      </c>
      <c r="AI94" s="6" t="s">
        <v>99</v>
      </c>
    </row>
    <row r="95" spans="1:35" hidden="1" x14ac:dyDescent="0.25">
      <c r="A95" s="6" t="s">
        <v>0</v>
      </c>
      <c r="B95" s="6" t="s">
        <v>9</v>
      </c>
      <c r="C95" s="6" t="s">
        <v>135</v>
      </c>
      <c r="D95" s="6" t="s">
        <v>136</v>
      </c>
      <c r="E95" s="6" t="s">
        <v>97</v>
      </c>
      <c r="F95" s="6" t="s">
        <v>125</v>
      </c>
      <c r="G95" s="6">
        <v>207</v>
      </c>
      <c r="H95" s="6">
        <v>1141</v>
      </c>
      <c r="I95" s="6">
        <v>352</v>
      </c>
      <c r="J95" s="6">
        <v>1386</v>
      </c>
      <c r="K95" s="6">
        <v>352</v>
      </c>
      <c r="L95" s="6">
        <v>1386</v>
      </c>
      <c r="M95" s="6" t="b">
        <v>1</v>
      </c>
      <c r="N95" s="6" t="s">
        <v>328</v>
      </c>
      <c r="O95" s="6" t="b">
        <v>0</v>
      </c>
      <c r="P95" s="6" t="b">
        <v>0</v>
      </c>
      <c r="Q95" s="6" t="b">
        <v>0</v>
      </c>
      <c r="R95" s="6" t="b">
        <v>1</v>
      </c>
      <c r="S95" s="6" t="b">
        <v>0</v>
      </c>
      <c r="T95" s="6" t="b">
        <v>0</v>
      </c>
      <c r="U95" s="6">
        <v>3</v>
      </c>
      <c r="V95" s="6">
        <v>1</v>
      </c>
      <c r="W95" s="6">
        <v>4</v>
      </c>
      <c r="X95" s="6"/>
      <c r="Y95" s="6"/>
      <c r="Z95" s="6"/>
      <c r="AA95" s="6"/>
      <c r="AB95" s="6"/>
      <c r="AC95" s="6"/>
      <c r="AD95" s="6">
        <v>1</v>
      </c>
      <c r="AE95" s="6">
        <v>2</v>
      </c>
      <c r="AF95" s="6" t="s">
        <v>326</v>
      </c>
      <c r="AG95" s="6" t="s">
        <v>100</v>
      </c>
      <c r="AH95" s="6" t="s">
        <v>103</v>
      </c>
      <c r="AI95" s="6" t="s">
        <v>99</v>
      </c>
    </row>
    <row r="96" spans="1:35" hidden="1" x14ac:dyDescent="0.25">
      <c r="A96" s="6" t="s">
        <v>0</v>
      </c>
      <c r="B96" s="6" t="s">
        <v>9</v>
      </c>
      <c r="C96" s="6" t="s">
        <v>220</v>
      </c>
      <c r="D96" s="6" t="s">
        <v>221</v>
      </c>
      <c r="E96" s="6" t="s">
        <v>97</v>
      </c>
      <c r="F96" s="6" t="s">
        <v>125</v>
      </c>
      <c r="G96" s="6">
        <v>121</v>
      </c>
      <c r="H96" s="6">
        <v>596</v>
      </c>
      <c r="I96" s="6">
        <v>129</v>
      </c>
      <c r="J96" s="6">
        <v>575</v>
      </c>
      <c r="K96" s="6">
        <v>129</v>
      </c>
      <c r="L96" s="6">
        <v>575</v>
      </c>
      <c r="M96" s="6" t="b">
        <v>1</v>
      </c>
      <c r="N96" s="6" t="s">
        <v>321</v>
      </c>
      <c r="O96" s="6" t="b">
        <v>1</v>
      </c>
      <c r="P96" s="6" t="b">
        <v>1</v>
      </c>
      <c r="Q96" s="6" t="b">
        <v>1</v>
      </c>
      <c r="R96" s="6" t="b">
        <v>0</v>
      </c>
      <c r="S96" s="6" t="b">
        <v>0</v>
      </c>
      <c r="T96" s="6" t="b">
        <v>0</v>
      </c>
      <c r="U96" s="6">
        <v>3</v>
      </c>
      <c r="V96" s="6">
        <v>5</v>
      </c>
      <c r="W96" s="6">
        <v>8</v>
      </c>
      <c r="X96" s="6">
        <v>3</v>
      </c>
      <c r="Y96" s="6">
        <v>2</v>
      </c>
      <c r="Z96" s="6">
        <v>5</v>
      </c>
      <c r="AA96" s="6"/>
      <c r="AB96" s="6"/>
      <c r="AC96" s="6" t="s">
        <v>322</v>
      </c>
      <c r="AD96" s="6"/>
      <c r="AE96" s="6"/>
      <c r="AF96" s="6"/>
      <c r="AG96" s="6" t="s">
        <v>100</v>
      </c>
      <c r="AH96" s="6" t="s">
        <v>99</v>
      </c>
      <c r="AI96" s="6" t="s">
        <v>103</v>
      </c>
    </row>
    <row r="97" spans="1:35" x14ac:dyDescent="0.25">
      <c r="A97" s="6" t="s">
        <v>0</v>
      </c>
      <c r="B97" s="6" t="s">
        <v>4</v>
      </c>
      <c r="C97" s="6" t="s">
        <v>165</v>
      </c>
      <c r="D97" s="6" t="s">
        <v>166</v>
      </c>
      <c r="E97" s="6" t="s">
        <v>97</v>
      </c>
      <c r="F97" s="6" t="s">
        <v>98</v>
      </c>
      <c r="G97" s="6">
        <v>72</v>
      </c>
      <c r="H97" s="6">
        <v>333</v>
      </c>
      <c r="I97" s="6">
        <v>72</v>
      </c>
      <c r="J97" s="6">
        <v>332</v>
      </c>
      <c r="K97" s="6">
        <v>72</v>
      </c>
      <c r="L97" s="6">
        <v>332</v>
      </c>
      <c r="M97" s="6" t="b">
        <v>1</v>
      </c>
      <c r="N97" s="6" t="s">
        <v>330</v>
      </c>
      <c r="O97" s="6" t="b">
        <v>1</v>
      </c>
      <c r="P97" s="6" t="b">
        <v>1</v>
      </c>
      <c r="Q97" s="6" t="b">
        <v>0</v>
      </c>
      <c r="R97" s="6" t="b">
        <v>0</v>
      </c>
      <c r="S97" s="6" t="b">
        <v>0</v>
      </c>
      <c r="T97" s="6" t="b">
        <v>1</v>
      </c>
      <c r="U97" s="6">
        <v>1</v>
      </c>
      <c r="V97" s="6">
        <v>1</v>
      </c>
      <c r="W97" s="6">
        <v>2</v>
      </c>
      <c r="X97" s="6">
        <v>0</v>
      </c>
      <c r="Y97" s="6">
        <v>0</v>
      </c>
      <c r="Z97" s="6">
        <v>0</v>
      </c>
      <c r="AA97" s="6">
        <v>1</v>
      </c>
      <c r="AB97" s="6">
        <v>5</v>
      </c>
      <c r="AC97" s="6" t="s">
        <v>326</v>
      </c>
      <c r="AD97" s="6"/>
      <c r="AE97" s="6"/>
      <c r="AF97" s="6"/>
      <c r="AG97" s="6" t="s">
        <v>100</v>
      </c>
      <c r="AH97" s="6" t="s">
        <v>99</v>
      </c>
      <c r="AI97" s="6" t="s">
        <v>103</v>
      </c>
    </row>
    <row r="98" spans="1:35" hidden="1" x14ac:dyDescent="0.25">
      <c r="A98" s="6" t="s">
        <v>0</v>
      </c>
      <c r="B98" s="6" t="s">
        <v>8</v>
      </c>
      <c r="C98" s="6" t="s">
        <v>828</v>
      </c>
      <c r="D98" s="6" t="s">
        <v>829</v>
      </c>
      <c r="E98" s="6" t="s">
        <v>97</v>
      </c>
      <c r="F98" s="6" t="s">
        <v>98</v>
      </c>
      <c r="G98" s="6">
        <v>265</v>
      </c>
      <c r="H98" s="6">
        <v>1084</v>
      </c>
      <c r="I98" s="6">
        <v>260</v>
      </c>
      <c r="J98" s="6">
        <v>1140</v>
      </c>
      <c r="K98" s="6">
        <v>260</v>
      </c>
      <c r="L98" s="6">
        <v>1140</v>
      </c>
      <c r="M98" s="6" t="b">
        <v>1</v>
      </c>
      <c r="N98" s="6" t="s">
        <v>321</v>
      </c>
      <c r="O98" s="6" t="b">
        <v>1</v>
      </c>
      <c r="P98" s="6" t="b">
        <v>1</v>
      </c>
      <c r="Q98" s="6" t="b">
        <v>0</v>
      </c>
      <c r="R98" s="6" t="b">
        <v>1</v>
      </c>
      <c r="S98" s="6" t="b">
        <v>0</v>
      </c>
      <c r="T98" s="6" t="b">
        <v>0</v>
      </c>
      <c r="U98" s="6">
        <v>4</v>
      </c>
      <c r="V98" s="6">
        <v>6</v>
      </c>
      <c r="W98" s="6">
        <v>10</v>
      </c>
      <c r="X98" s="6">
        <v>2</v>
      </c>
      <c r="Y98" s="6">
        <v>1</v>
      </c>
      <c r="Z98" s="6">
        <v>3</v>
      </c>
      <c r="AA98" s="6"/>
      <c r="AB98" s="6"/>
      <c r="AC98" s="6"/>
      <c r="AD98" s="6"/>
      <c r="AE98" s="6"/>
      <c r="AF98" s="6"/>
      <c r="AG98" s="6" t="s">
        <v>100</v>
      </c>
      <c r="AH98" s="6" t="s">
        <v>99</v>
      </c>
      <c r="AI98" s="6" t="s">
        <v>99</v>
      </c>
    </row>
    <row r="99" spans="1:35" x14ac:dyDescent="0.25">
      <c r="A99" s="6" t="s">
        <v>0</v>
      </c>
      <c r="B99" s="6" t="s">
        <v>4</v>
      </c>
      <c r="C99" s="6" t="s">
        <v>145</v>
      </c>
      <c r="D99" s="6" t="s">
        <v>146</v>
      </c>
      <c r="E99" s="6" t="s">
        <v>97</v>
      </c>
      <c r="F99" s="6" t="s">
        <v>98</v>
      </c>
      <c r="G99" s="6">
        <v>93</v>
      </c>
      <c r="H99" s="6">
        <v>446</v>
      </c>
      <c r="I99" s="6">
        <v>91</v>
      </c>
      <c r="J99" s="6">
        <v>482</v>
      </c>
      <c r="K99" s="6">
        <v>100</v>
      </c>
      <c r="L99" s="6">
        <v>523</v>
      </c>
      <c r="M99" s="6" t="b">
        <v>1</v>
      </c>
      <c r="N99" s="6" t="s">
        <v>321</v>
      </c>
      <c r="O99" s="6" t="b">
        <v>1</v>
      </c>
      <c r="P99" s="6" t="b">
        <v>1</v>
      </c>
      <c r="Q99" s="6" t="b">
        <v>1</v>
      </c>
      <c r="R99" s="6" t="b">
        <v>0</v>
      </c>
      <c r="S99" s="6" t="b">
        <v>0</v>
      </c>
      <c r="T99" s="6" t="b">
        <v>1</v>
      </c>
      <c r="U99" s="6"/>
      <c r="V99" s="6"/>
      <c r="W99" s="6"/>
      <c r="X99" s="6"/>
      <c r="Y99" s="6"/>
      <c r="Z99" s="6"/>
      <c r="AA99" s="6"/>
      <c r="AB99" s="6"/>
      <c r="AC99" s="6"/>
      <c r="AD99" s="6"/>
      <c r="AE99" s="6"/>
      <c r="AF99" s="6"/>
      <c r="AG99" s="6" t="s">
        <v>100</v>
      </c>
      <c r="AH99" s="6" t="s">
        <v>99</v>
      </c>
      <c r="AI99" s="6" t="s">
        <v>99</v>
      </c>
    </row>
    <row r="100" spans="1:35" hidden="1" x14ac:dyDescent="0.25">
      <c r="A100" s="6" t="s">
        <v>0</v>
      </c>
      <c r="B100" s="6" t="s">
        <v>9</v>
      </c>
      <c r="C100" s="6" t="s">
        <v>756</v>
      </c>
      <c r="D100" s="6" t="s">
        <v>757</v>
      </c>
      <c r="E100" s="6" t="s">
        <v>97</v>
      </c>
      <c r="F100" s="6" t="s">
        <v>125</v>
      </c>
      <c r="G100" s="6">
        <v>115</v>
      </c>
      <c r="H100" s="6">
        <v>532</v>
      </c>
      <c r="I100" s="6">
        <v>115</v>
      </c>
      <c r="J100" s="6">
        <v>537</v>
      </c>
      <c r="K100" s="6">
        <v>115</v>
      </c>
      <c r="L100" s="6">
        <v>537</v>
      </c>
      <c r="M100" s="6" t="b">
        <v>1</v>
      </c>
      <c r="N100" s="6" t="s">
        <v>321</v>
      </c>
      <c r="O100" s="6" t="b">
        <v>1</v>
      </c>
      <c r="P100" s="6" t="b">
        <v>1</v>
      </c>
      <c r="Q100" s="6" t="b">
        <v>1</v>
      </c>
      <c r="R100" s="6" t="b">
        <v>0</v>
      </c>
      <c r="S100" s="6" t="b">
        <v>1</v>
      </c>
      <c r="T100" s="6" t="b">
        <v>0</v>
      </c>
      <c r="U100" s="6">
        <v>1</v>
      </c>
      <c r="V100" s="6"/>
      <c r="W100" s="6">
        <v>1</v>
      </c>
      <c r="X100" s="6">
        <v>1</v>
      </c>
      <c r="Y100" s="6"/>
      <c r="Z100" s="6">
        <v>1</v>
      </c>
      <c r="AA100" s="6"/>
      <c r="AB100" s="6"/>
      <c r="AC100" s="6"/>
      <c r="AD100" s="6"/>
      <c r="AE100" s="6"/>
      <c r="AF100" s="6"/>
      <c r="AG100" s="6" t="s">
        <v>100</v>
      </c>
      <c r="AH100" s="6" t="s">
        <v>282</v>
      </c>
      <c r="AI100" s="6" t="s">
        <v>103</v>
      </c>
    </row>
    <row r="101" spans="1:35" hidden="1" x14ac:dyDescent="0.25">
      <c r="A101" s="6" t="s">
        <v>0</v>
      </c>
      <c r="B101" s="6" t="s">
        <v>9</v>
      </c>
      <c r="C101" s="6" t="s">
        <v>759</v>
      </c>
      <c r="D101" s="6" t="s">
        <v>760</v>
      </c>
      <c r="E101" s="6" t="s">
        <v>97</v>
      </c>
      <c r="F101" s="6" t="s">
        <v>125</v>
      </c>
      <c r="G101" s="6">
        <v>319</v>
      </c>
      <c r="H101" s="6">
        <v>1567</v>
      </c>
      <c r="I101" s="6">
        <v>133</v>
      </c>
      <c r="J101" s="6">
        <v>499</v>
      </c>
      <c r="K101" s="6">
        <v>133</v>
      </c>
      <c r="L101" s="6">
        <v>499</v>
      </c>
      <c r="M101" s="6" t="b">
        <v>1</v>
      </c>
      <c r="N101" s="6" t="s">
        <v>321</v>
      </c>
      <c r="O101" s="6" t="b">
        <v>1</v>
      </c>
      <c r="P101" s="6" t="b">
        <v>1</v>
      </c>
      <c r="Q101" s="6" t="b">
        <v>0</v>
      </c>
      <c r="R101" s="6" t="b">
        <v>0</v>
      </c>
      <c r="S101" s="6" t="b">
        <v>1</v>
      </c>
      <c r="T101" s="6" t="b">
        <v>0</v>
      </c>
      <c r="U101" s="6">
        <v>4</v>
      </c>
      <c r="V101" s="6"/>
      <c r="W101" s="6">
        <v>4</v>
      </c>
      <c r="X101" s="6"/>
      <c r="Y101" s="6">
        <v>1</v>
      </c>
      <c r="Z101" s="6">
        <v>1</v>
      </c>
      <c r="AA101" s="6"/>
      <c r="AB101" s="6"/>
      <c r="AC101" s="6"/>
      <c r="AD101" s="6"/>
      <c r="AE101" s="6"/>
      <c r="AF101" s="6"/>
      <c r="AG101" s="6" t="s">
        <v>100</v>
      </c>
      <c r="AH101" s="6" t="s">
        <v>99</v>
      </c>
      <c r="AI101" s="6" t="s">
        <v>103</v>
      </c>
    </row>
    <row r="102" spans="1:35" hidden="1" x14ac:dyDescent="0.25">
      <c r="A102" s="6" t="s">
        <v>0</v>
      </c>
      <c r="B102" s="6" t="s">
        <v>9</v>
      </c>
      <c r="C102" s="6" t="s">
        <v>1077</v>
      </c>
      <c r="D102" s="6" t="s">
        <v>223</v>
      </c>
      <c r="E102" s="6" t="s">
        <v>97</v>
      </c>
      <c r="F102" s="6" t="s">
        <v>125</v>
      </c>
      <c r="G102" s="6">
        <v>486</v>
      </c>
      <c r="H102" s="6">
        <v>2371</v>
      </c>
      <c r="I102" s="6">
        <v>488</v>
      </c>
      <c r="J102" s="6">
        <v>2325</v>
      </c>
      <c r="K102" s="6">
        <v>488</v>
      </c>
      <c r="L102" s="6">
        <v>2325</v>
      </c>
      <c r="M102" s="6" t="b">
        <v>1</v>
      </c>
      <c r="N102" s="6" t="s">
        <v>321</v>
      </c>
      <c r="O102" s="6" t="b">
        <v>1</v>
      </c>
      <c r="P102" s="6" t="b">
        <v>1</v>
      </c>
      <c r="Q102" s="6" t="b">
        <v>1</v>
      </c>
      <c r="R102" s="6" t="b">
        <v>1</v>
      </c>
      <c r="S102" s="6" t="b">
        <v>0</v>
      </c>
      <c r="T102" s="6" t="b">
        <v>0</v>
      </c>
      <c r="U102" s="6">
        <v>3</v>
      </c>
      <c r="V102" s="6">
        <v>6</v>
      </c>
      <c r="W102" s="6">
        <v>9</v>
      </c>
      <c r="X102" s="6">
        <v>4</v>
      </c>
      <c r="Y102" s="6"/>
      <c r="Z102" s="6">
        <v>4</v>
      </c>
      <c r="AA102" s="6"/>
      <c r="AB102" s="6"/>
      <c r="AC102" s="6"/>
      <c r="AD102" s="6"/>
      <c r="AE102" s="6"/>
      <c r="AF102" s="6"/>
      <c r="AG102" s="6" t="s">
        <v>100</v>
      </c>
      <c r="AH102" s="6" t="s">
        <v>103</v>
      </c>
      <c r="AI102" s="6" t="s">
        <v>103</v>
      </c>
    </row>
    <row r="103" spans="1:35" hidden="1" x14ac:dyDescent="0.25">
      <c r="A103" s="6" t="s">
        <v>0</v>
      </c>
      <c r="B103" s="6" t="s">
        <v>9</v>
      </c>
      <c r="C103" s="6" t="s">
        <v>1078</v>
      </c>
      <c r="D103" s="6" t="s">
        <v>1079</v>
      </c>
      <c r="E103" s="6" t="s">
        <v>97</v>
      </c>
      <c r="F103" s="6" t="s">
        <v>125</v>
      </c>
      <c r="G103" s="6">
        <v>115</v>
      </c>
      <c r="H103" s="6">
        <v>502</v>
      </c>
      <c r="I103" s="6">
        <v>123</v>
      </c>
      <c r="J103" s="6">
        <v>555</v>
      </c>
      <c r="K103" s="6">
        <v>123</v>
      </c>
      <c r="L103" s="6">
        <v>555</v>
      </c>
      <c r="M103" s="6" t="b">
        <v>1</v>
      </c>
      <c r="N103" s="6" t="s">
        <v>321</v>
      </c>
      <c r="O103" s="6" t="b">
        <v>1</v>
      </c>
      <c r="P103" s="6" t="b">
        <v>1</v>
      </c>
      <c r="Q103" s="6" t="b">
        <v>1</v>
      </c>
      <c r="R103" s="6" t="b">
        <v>0</v>
      </c>
      <c r="S103" s="6" t="b">
        <v>0</v>
      </c>
      <c r="T103" s="6" t="b">
        <v>0</v>
      </c>
      <c r="U103" s="6"/>
      <c r="V103" s="6">
        <v>2</v>
      </c>
      <c r="W103" s="6">
        <v>2</v>
      </c>
      <c r="X103" s="6"/>
      <c r="Y103" s="6"/>
      <c r="Z103" s="6"/>
      <c r="AA103" s="6"/>
      <c r="AB103" s="6"/>
      <c r="AC103" s="6"/>
      <c r="AD103" s="6"/>
      <c r="AE103" s="6"/>
      <c r="AF103" s="6"/>
      <c r="AG103" s="6" t="s">
        <v>323</v>
      </c>
      <c r="AH103" s="6" t="s">
        <v>103</v>
      </c>
      <c r="AI103" s="6" t="s">
        <v>103</v>
      </c>
    </row>
    <row r="104" spans="1:35" hidden="1" x14ac:dyDescent="0.25">
      <c r="A104" s="6" t="s">
        <v>0</v>
      </c>
      <c r="B104" s="6" t="s">
        <v>8</v>
      </c>
      <c r="C104" s="6" t="s">
        <v>750</v>
      </c>
      <c r="D104" s="6" t="s">
        <v>751</v>
      </c>
      <c r="E104" s="6" t="s">
        <v>97</v>
      </c>
      <c r="F104" s="6" t="s">
        <v>98</v>
      </c>
      <c r="G104" s="6">
        <v>3</v>
      </c>
      <c r="H104" s="6">
        <v>13</v>
      </c>
      <c r="I104" s="6">
        <v>3</v>
      </c>
      <c r="J104" s="6">
        <v>13</v>
      </c>
      <c r="K104" s="6">
        <v>3</v>
      </c>
      <c r="L104" s="6">
        <v>13</v>
      </c>
      <c r="M104" s="6" t="b">
        <v>1</v>
      </c>
      <c r="N104" s="6" t="s">
        <v>321</v>
      </c>
      <c r="O104" s="6" t="b">
        <v>1</v>
      </c>
      <c r="P104" s="6" t="b">
        <v>1</v>
      </c>
      <c r="Q104" s="6" t="b">
        <v>1</v>
      </c>
      <c r="R104" s="6" t="b">
        <v>0</v>
      </c>
      <c r="S104" s="6" t="b">
        <v>0</v>
      </c>
      <c r="T104" s="6" t="b">
        <v>0</v>
      </c>
      <c r="U104" s="6"/>
      <c r="V104" s="6"/>
      <c r="W104" s="6"/>
      <c r="X104" s="6"/>
      <c r="Y104" s="6"/>
      <c r="Z104" s="6"/>
      <c r="AA104" s="6"/>
      <c r="AB104" s="6"/>
      <c r="AC104" s="6"/>
      <c r="AD104" s="6"/>
      <c r="AE104" s="6"/>
      <c r="AF104" s="6"/>
      <c r="AG104" s="6" t="s">
        <v>323</v>
      </c>
      <c r="AH104" s="6" t="s">
        <v>103</v>
      </c>
      <c r="AI104" s="6" t="s">
        <v>103</v>
      </c>
    </row>
    <row r="105" spans="1:35" hidden="1" x14ac:dyDescent="0.25">
      <c r="A105" s="6" t="s">
        <v>3</v>
      </c>
      <c r="B105" s="6" t="s">
        <v>16</v>
      </c>
      <c r="C105" s="6" t="s">
        <v>813</v>
      </c>
      <c r="D105" s="6" t="s">
        <v>814</v>
      </c>
      <c r="E105" s="6" t="s">
        <v>97</v>
      </c>
      <c r="F105" s="6" t="s">
        <v>98</v>
      </c>
      <c r="G105" s="6">
        <v>38</v>
      </c>
      <c r="H105" s="6">
        <v>164</v>
      </c>
      <c r="I105" s="6">
        <v>37</v>
      </c>
      <c r="J105" s="6">
        <v>155</v>
      </c>
      <c r="K105" s="6">
        <v>38</v>
      </c>
      <c r="L105" s="6">
        <v>4</v>
      </c>
      <c r="M105" s="6" t="b">
        <v>1</v>
      </c>
      <c r="N105" s="6" t="s">
        <v>321</v>
      </c>
      <c r="O105" s="6" t="b">
        <v>1</v>
      </c>
      <c r="P105" s="6" t="b">
        <v>1</v>
      </c>
      <c r="Q105" s="6" t="b">
        <v>1</v>
      </c>
      <c r="R105" s="6" t="b">
        <v>0</v>
      </c>
      <c r="S105" s="6" t="b">
        <v>1</v>
      </c>
      <c r="T105" s="6" t="b">
        <v>0</v>
      </c>
      <c r="U105" s="6">
        <v>2</v>
      </c>
      <c r="V105" s="6">
        <v>2</v>
      </c>
      <c r="W105" s="6">
        <v>4</v>
      </c>
      <c r="X105" s="6"/>
      <c r="Y105" s="6"/>
      <c r="Z105" s="6"/>
      <c r="AA105" s="6"/>
      <c r="AB105" s="6"/>
      <c r="AC105" s="6"/>
      <c r="AD105" s="6"/>
      <c r="AE105" s="6"/>
      <c r="AF105" s="6"/>
      <c r="AG105" s="6" t="s">
        <v>100</v>
      </c>
      <c r="AH105" s="6" t="s">
        <v>325</v>
      </c>
      <c r="AI105" s="6" t="s">
        <v>103</v>
      </c>
    </row>
    <row r="106" spans="1:35" hidden="1" x14ac:dyDescent="0.25">
      <c r="A106" s="6" t="s">
        <v>3</v>
      </c>
      <c r="B106" s="6" t="s">
        <v>16</v>
      </c>
      <c r="C106" s="6" t="s">
        <v>230</v>
      </c>
      <c r="D106" s="6" t="s">
        <v>231</v>
      </c>
      <c r="E106" s="6" t="s">
        <v>97</v>
      </c>
      <c r="F106" s="6" t="s">
        <v>98</v>
      </c>
      <c r="G106" s="6">
        <v>31</v>
      </c>
      <c r="H106" s="6">
        <v>191</v>
      </c>
      <c r="I106" s="6">
        <v>31</v>
      </c>
      <c r="J106" s="6">
        <v>183</v>
      </c>
      <c r="K106" s="6">
        <v>31</v>
      </c>
      <c r="L106" s="6">
        <v>183</v>
      </c>
      <c r="M106" s="6" t="b">
        <v>1</v>
      </c>
      <c r="N106" s="6" t="s">
        <v>321</v>
      </c>
      <c r="O106" s="6" t="b">
        <v>1</v>
      </c>
      <c r="P106" s="6" t="b">
        <v>1</v>
      </c>
      <c r="Q106" s="6" t="b">
        <v>1</v>
      </c>
      <c r="R106" s="6" t="b">
        <v>0</v>
      </c>
      <c r="S106" s="6" t="b">
        <v>1</v>
      </c>
      <c r="T106" s="6" t="b">
        <v>0</v>
      </c>
      <c r="U106" s="6">
        <v>1</v>
      </c>
      <c r="V106" s="6">
        <v>3</v>
      </c>
      <c r="W106" s="6">
        <v>4</v>
      </c>
      <c r="X106" s="6">
        <v>1</v>
      </c>
      <c r="Y106" s="6"/>
      <c r="Z106" s="6">
        <v>1</v>
      </c>
      <c r="AA106" s="6"/>
      <c r="AB106" s="6"/>
      <c r="AC106" s="6"/>
      <c r="AD106" s="6"/>
      <c r="AE106" s="6">
        <v>5</v>
      </c>
      <c r="AF106" s="6" t="s">
        <v>327</v>
      </c>
      <c r="AG106" s="6" t="s">
        <v>100</v>
      </c>
      <c r="AH106" s="6" t="s">
        <v>99</v>
      </c>
      <c r="AI106" s="6" t="s">
        <v>99</v>
      </c>
    </row>
    <row r="107" spans="1:35" hidden="1" x14ac:dyDescent="0.25">
      <c r="A107" s="6" t="s">
        <v>0</v>
      </c>
      <c r="B107" s="6" t="s">
        <v>11</v>
      </c>
      <c r="C107" s="6" t="s">
        <v>187</v>
      </c>
      <c r="D107" s="6" t="s">
        <v>188</v>
      </c>
      <c r="E107" s="6" t="s">
        <v>97</v>
      </c>
      <c r="F107" s="6" t="s">
        <v>132</v>
      </c>
      <c r="G107" s="6">
        <v>18</v>
      </c>
      <c r="H107" s="6">
        <v>78</v>
      </c>
      <c r="I107" s="6">
        <v>18</v>
      </c>
      <c r="J107" s="6">
        <v>79</v>
      </c>
      <c r="K107" s="6">
        <v>18</v>
      </c>
      <c r="L107" s="6">
        <v>77</v>
      </c>
      <c r="M107" s="6" t="b">
        <v>1</v>
      </c>
      <c r="N107" s="6" t="s">
        <v>321</v>
      </c>
      <c r="O107" s="6" t="b">
        <v>1</v>
      </c>
      <c r="P107" s="6" t="b">
        <v>1</v>
      </c>
      <c r="Q107" s="6" t="b">
        <v>1</v>
      </c>
      <c r="R107" s="6" t="b">
        <v>1</v>
      </c>
      <c r="S107" s="6" t="b">
        <v>0</v>
      </c>
      <c r="T107" s="6" t="b">
        <v>0</v>
      </c>
      <c r="U107" s="6">
        <v>1</v>
      </c>
      <c r="V107" s="6">
        <v>2</v>
      </c>
      <c r="W107" s="6">
        <v>3</v>
      </c>
      <c r="X107" s="6"/>
      <c r="Y107" s="6">
        <v>1</v>
      </c>
      <c r="Z107" s="6">
        <v>1</v>
      </c>
      <c r="AA107" s="6">
        <v>6</v>
      </c>
      <c r="AB107" s="6">
        <v>24</v>
      </c>
      <c r="AC107" s="6" t="s">
        <v>322</v>
      </c>
      <c r="AD107" s="6">
        <v>2</v>
      </c>
      <c r="AE107" s="6">
        <v>2</v>
      </c>
      <c r="AF107" s="6" t="s">
        <v>326</v>
      </c>
      <c r="AG107" s="6" t="s">
        <v>100</v>
      </c>
      <c r="AH107" s="6" t="s">
        <v>99</v>
      </c>
      <c r="AI107" s="6" t="s">
        <v>103</v>
      </c>
    </row>
    <row r="108" spans="1:35" hidden="1" x14ac:dyDescent="0.25">
      <c r="A108" s="6" t="s">
        <v>0</v>
      </c>
      <c r="B108" s="6" t="s">
        <v>9</v>
      </c>
      <c r="C108" s="6" t="s">
        <v>137</v>
      </c>
      <c r="D108" s="6" t="s">
        <v>138</v>
      </c>
      <c r="E108" s="6" t="s">
        <v>97</v>
      </c>
      <c r="F108" s="6" t="s">
        <v>98</v>
      </c>
      <c r="G108" s="6">
        <v>135</v>
      </c>
      <c r="H108" s="6">
        <v>672</v>
      </c>
      <c r="I108" s="6">
        <v>156</v>
      </c>
      <c r="J108" s="6">
        <v>704</v>
      </c>
      <c r="K108" s="6">
        <v>156</v>
      </c>
      <c r="L108" s="6">
        <v>704</v>
      </c>
      <c r="M108" s="6" t="b">
        <v>1</v>
      </c>
      <c r="N108" s="6" t="s">
        <v>329</v>
      </c>
      <c r="O108" s="6" t="b">
        <v>1</v>
      </c>
      <c r="P108" s="6" t="b">
        <v>1</v>
      </c>
      <c r="Q108" s="6" t="b">
        <v>0</v>
      </c>
      <c r="R108" s="6" t="b">
        <v>1</v>
      </c>
      <c r="S108" s="6" t="b">
        <v>0</v>
      </c>
      <c r="T108" s="6" t="b">
        <v>0</v>
      </c>
      <c r="U108" s="6">
        <v>2</v>
      </c>
      <c r="V108" s="6">
        <v>6</v>
      </c>
      <c r="W108" s="6">
        <v>8</v>
      </c>
      <c r="X108" s="6">
        <v>1</v>
      </c>
      <c r="Y108" s="6">
        <v>3</v>
      </c>
      <c r="Z108" s="6">
        <v>4</v>
      </c>
      <c r="AA108" s="6"/>
      <c r="AB108" s="6"/>
      <c r="AC108" s="6"/>
      <c r="AD108" s="6"/>
      <c r="AE108" s="6"/>
      <c r="AF108" s="6"/>
      <c r="AG108" s="6" t="s">
        <v>100</v>
      </c>
      <c r="AH108" s="6" t="s">
        <v>99</v>
      </c>
      <c r="AI108" s="6" t="s">
        <v>103</v>
      </c>
    </row>
    <row r="109" spans="1:35" x14ac:dyDescent="0.25">
      <c r="A109" s="6" t="s">
        <v>0</v>
      </c>
      <c r="B109" s="6" t="s">
        <v>4</v>
      </c>
      <c r="C109" s="6" t="s">
        <v>263</v>
      </c>
      <c r="D109" s="6" t="s">
        <v>264</v>
      </c>
      <c r="E109" s="6" t="s">
        <v>97</v>
      </c>
      <c r="F109" s="6" t="s">
        <v>125</v>
      </c>
      <c r="G109" s="6">
        <v>22</v>
      </c>
      <c r="H109" s="6">
        <v>101</v>
      </c>
      <c r="I109" s="6">
        <v>18</v>
      </c>
      <c r="J109" s="6">
        <v>91</v>
      </c>
      <c r="K109" s="6">
        <v>22</v>
      </c>
      <c r="L109" s="6">
        <v>103</v>
      </c>
      <c r="M109" s="6" t="b">
        <v>1</v>
      </c>
      <c r="N109" s="6" t="s">
        <v>330</v>
      </c>
      <c r="O109" s="6" t="b">
        <v>1</v>
      </c>
      <c r="P109" s="6" t="b">
        <v>1</v>
      </c>
      <c r="Q109" s="6" t="b">
        <v>1</v>
      </c>
      <c r="R109" s="6" t="b">
        <v>1</v>
      </c>
      <c r="S109" s="6" t="b">
        <v>0</v>
      </c>
      <c r="T109" s="6" t="b">
        <v>1</v>
      </c>
      <c r="U109" s="6"/>
      <c r="V109" s="6"/>
      <c r="W109" s="6"/>
      <c r="X109" s="6"/>
      <c r="Y109" s="6"/>
      <c r="Z109" s="6"/>
      <c r="AA109" s="6"/>
      <c r="AB109" s="6"/>
      <c r="AC109" s="6"/>
      <c r="AD109" s="6"/>
      <c r="AE109" s="6"/>
      <c r="AF109" s="6"/>
      <c r="AG109" s="6" t="s">
        <v>100</v>
      </c>
      <c r="AH109" s="6" t="s">
        <v>325</v>
      </c>
      <c r="AI109" s="6" t="s">
        <v>103</v>
      </c>
    </row>
    <row r="110" spans="1:35" hidden="1" x14ac:dyDescent="0.25">
      <c r="A110" s="6" t="s">
        <v>0</v>
      </c>
      <c r="B110" s="6" t="s">
        <v>4</v>
      </c>
      <c r="C110" s="6" t="s">
        <v>265</v>
      </c>
      <c r="D110" s="6" t="s">
        <v>266</v>
      </c>
      <c r="E110" s="6" t="s">
        <v>97</v>
      </c>
      <c r="F110" s="6" t="s">
        <v>125</v>
      </c>
      <c r="G110" s="6">
        <v>14</v>
      </c>
      <c r="H110" s="6">
        <v>73</v>
      </c>
      <c r="I110" s="6">
        <v>12</v>
      </c>
      <c r="J110" s="6">
        <v>61</v>
      </c>
      <c r="K110" s="6">
        <v>14</v>
      </c>
      <c r="L110" s="6">
        <v>72</v>
      </c>
      <c r="M110" s="6" t="b">
        <v>1</v>
      </c>
      <c r="N110" s="6" t="s">
        <v>321</v>
      </c>
      <c r="O110" s="6" t="b">
        <v>1</v>
      </c>
      <c r="P110" s="6" t="b">
        <v>1</v>
      </c>
      <c r="Q110" s="6" t="b">
        <v>1</v>
      </c>
      <c r="R110" s="6" t="b">
        <v>1</v>
      </c>
      <c r="S110" s="6" t="b">
        <v>0</v>
      </c>
      <c r="T110" s="6" t="b">
        <v>0</v>
      </c>
      <c r="U110" s="6"/>
      <c r="V110" s="6"/>
      <c r="W110" s="6"/>
      <c r="X110" s="6"/>
      <c r="Y110" s="6"/>
      <c r="Z110" s="6"/>
      <c r="AA110" s="6"/>
      <c r="AB110" s="6"/>
      <c r="AC110" s="6"/>
      <c r="AD110" s="6"/>
      <c r="AE110" s="6"/>
      <c r="AF110" s="6"/>
      <c r="AG110" s="6" t="s">
        <v>100</v>
      </c>
      <c r="AH110" s="6" t="s">
        <v>99</v>
      </c>
      <c r="AI110" s="6" t="s">
        <v>103</v>
      </c>
    </row>
    <row r="111" spans="1:35" hidden="1" x14ac:dyDescent="0.25">
      <c r="A111" s="6" t="s">
        <v>3</v>
      </c>
      <c r="B111" s="6" t="s">
        <v>15</v>
      </c>
      <c r="C111" s="6" t="s">
        <v>798</v>
      </c>
      <c r="D111" s="6" t="s">
        <v>799</v>
      </c>
      <c r="E111" s="6" t="s">
        <v>97</v>
      </c>
      <c r="F111" s="6" t="s">
        <v>125</v>
      </c>
      <c r="G111" s="6">
        <v>51</v>
      </c>
      <c r="H111" s="6">
        <v>260</v>
      </c>
      <c r="I111" s="6">
        <v>51</v>
      </c>
      <c r="J111" s="6">
        <v>263</v>
      </c>
      <c r="K111" s="6">
        <v>51</v>
      </c>
      <c r="L111" s="6">
        <v>263</v>
      </c>
      <c r="M111" s="6" t="b">
        <v>1</v>
      </c>
      <c r="N111" s="6" t="s">
        <v>321</v>
      </c>
      <c r="O111" s="6" t="b">
        <v>1</v>
      </c>
      <c r="P111" s="6" t="b">
        <v>1</v>
      </c>
      <c r="Q111" s="6" t="b">
        <v>1</v>
      </c>
      <c r="R111" s="6" t="b">
        <v>1</v>
      </c>
      <c r="S111" s="6" t="b">
        <v>0</v>
      </c>
      <c r="T111" s="6" t="b">
        <v>0</v>
      </c>
      <c r="U111" s="6">
        <v>1</v>
      </c>
      <c r="V111" s="6">
        <v>2</v>
      </c>
      <c r="W111" s="6">
        <v>3</v>
      </c>
      <c r="X111" s="6">
        <v>1</v>
      </c>
      <c r="Y111" s="6"/>
      <c r="Z111" s="6">
        <v>1</v>
      </c>
      <c r="AA111" s="6"/>
      <c r="AB111" s="6"/>
      <c r="AC111" s="6"/>
      <c r="AD111" s="6"/>
      <c r="AE111" s="6"/>
      <c r="AF111" s="6"/>
      <c r="AG111" s="6" t="s">
        <v>100</v>
      </c>
      <c r="AH111" s="6" t="s">
        <v>99</v>
      </c>
      <c r="AI111" s="6" t="s">
        <v>103</v>
      </c>
    </row>
    <row r="112" spans="1:35" hidden="1" x14ac:dyDescent="0.25">
      <c r="A112" s="6" t="s">
        <v>3</v>
      </c>
      <c r="B112" s="6" t="s">
        <v>15</v>
      </c>
      <c r="C112" s="6" t="s">
        <v>234</v>
      </c>
      <c r="D112" s="6" t="s">
        <v>1060</v>
      </c>
      <c r="E112" s="6" t="s">
        <v>97</v>
      </c>
      <c r="F112" s="6" t="s">
        <v>132</v>
      </c>
      <c r="G112" s="6">
        <v>21</v>
      </c>
      <c r="H112" s="6">
        <v>107</v>
      </c>
      <c r="I112" s="6">
        <v>22</v>
      </c>
      <c r="J112" s="6">
        <v>108</v>
      </c>
      <c r="K112" s="6">
        <v>22</v>
      </c>
      <c r="L112" s="6">
        <v>0</v>
      </c>
      <c r="M112" s="6" t="b">
        <v>1</v>
      </c>
      <c r="N112" s="6" t="s">
        <v>321</v>
      </c>
      <c r="O112" s="6" t="b">
        <v>1</v>
      </c>
      <c r="P112" s="6" t="b">
        <v>1</v>
      </c>
      <c r="Q112" s="6" t="b">
        <v>1</v>
      </c>
      <c r="R112" s="6" t="b">
        <v>0</v>
      </c>
      <c r="S112" s="6" t="b">
        <v>1</v>
      </c>
      <c r="T112" s="6" t="b">
        <v>0</v>
      </c>
      <c r="U112" s="6"/>
      <c r="V112" s="6"/>
      <c r="W112" s="6"/>
      <c r="X112" s="6"/>
      <c r="Y112" s="6"/>
      <c r="Z112" s="6"/>
      <c r="AA112" s="6"/>
      <c r="AB112" s="6">
        <v>1</v>
      </c>
      <c r="AC112" s="6" t="s">
        <v>324</v>
      </c>
      <c r="AD112" s="6">
        <v>1</v>
      </c>
      <c r="AE112" s="6">
        <v>2</v>
      </c>
      <c r="AF112" s="6" t="s">
        <v>324</v>
      </c>
      <c r="AG112" s="6" t="s">
        <v>100</v>
      </c>
      <c r="AH112" s="6" t="s">
        <v>99</v>
      </c>
      <c r="AI112" s="6" t="s">
        <v>99</v>
      </c>
    </row>
    <row r="113" spans="1:35" hidden="1" x14ac:dyDescent="0.25">
      <c r="A113" s="6" t="s">
        <v>3</v>
      </c>
      <c r="B113" s="6" t="s">
        <v>17</v>
      </c>
      <c r="C113" s="6" t="s">
        <v>767</v>
      </c>
      <c r="D113" s="6" t="s">
        <v>768</v>
      </c>
      <c r="E113" s="6" t="s">
        <v>97</v>
      </c>
      <c r="F113" s="6" t="s">
        <v>98</v>
      </c>
      <c r="G113" s="6">
        <v>61</v>
      </c>
      <c r="H113" s="6">
        <v>264</v>
      </c>
      <c r="I113" s="6">
        <v>55</v>
      </c>
      <c r="J113" s="6">
        <v>251</v>
      </c>
      <c r="K113" s="6">
        <v>55</v>
      </c>
      <c r="L113" s="6">
        <v>251</v>
      </c>
      <c r="M113" s="6" t="b">
        <v>1</v>
      </c>
      <c r="N113" s="6" t="s">
        <v>321</v>
      </c>
      <c r="O113" s="6" t="b">
        <v>1</v>
      </c>
      <c r="P113" s="6" t="b">
        <v>1</v>
      </c>
      <c r="Q113" s="6" t="b">
        <v>1</v>
      </c>
      <c r="R113" s="6" t="b">
        <v>1</v>
      </c>
      <c r="S113" s="6" t="b">
        <v>0</v>
      </c>
      <c r="T113" s="6" t="b">
        <v>0</v>
      </c>
      <c r="U113" s="6">
        <v>1</v>
      </c>
      <c r="V113" s="6">
        <v>1</v>
      </c>
      <c r="W113" s="6">
        <v>2</v>
      </c>
      <c r="X113" s="6"/>
      <c r="Y113" s="6"/>
      <c r="Z113" s="6"/>
      <c r="AA113" s="6"/>
      <c r="AB113" s="6"/>
      <c r="AC113" s="6"/>
      <c r="AD113" s="6"/>
      <c r="AE113" s="6"/>
      <c r="AF113" s="6"/>
      <c r="AG113" s="6" t="s">
        <v>100</v>
      </c>
      <c r="AH113" s="6" t="s">
        <v>99</v>
      </c>
      <c r="AI113" s="6" t="s">
        <v>103</v>
      </c>
    </row>
    <row r="114" spans="1:35" hidden="1" x14ac:dyDescent="0.25">
      <c r="A114" s="6" t="s">
        <v>3</v>
      </c>
      <c r="B114" s="6" t="s">
        <v>17</v>
      </c>
      <c r="C114" s="6" t="s">
        <v>232</v>
      </c>
      <c r="D114" s="6" t="s">
        <v>233</v>
      </c>
      <c r="E114" s="6" t="s">
        <v>97</v>
      </c>
      <c r="F114" s="6" t="s">
        <v>98</v>
      </c>
      <c r="G114" s="6">
        <v>30</v>
      </c>
      <c r="H114" s="6">
        <v>188</v>
      </c>
      <c r="I114" s="6">
        <v>24</v>
      </c>
      <c r="J114" s="6">
        <v>112</v>
      </c>
      <c r="K114" s="6">
        <v>24</v>
      </c>
      <c r="L114" s="6">
        <v>112</v>
      </c>
      <c r="M114" s="6" t="b">
        <v>1</v>
      </c>
      <c r="N114" s="6" t="s">
        <v>321</v>
      </c>
      <c r="O114" s="6" t="b">
        <v>1</v>
      </c>
      <c r="P114" s="6" t="b">
        <v>1</v>
      </c>
      <c r="Q114" s="6" t="b">
        <v>1</v>
      </c>
      <c r="R114" s="6" t="b">
        <v>0</v>
      </c>
      <c r="S114" s="6" t="b">
        <v>0</v>
      </c>
      <c r="T114" s="6" t="b">
        <v>0</v>
      </c>
      <c r="U114" s="6"/>
      <c r="V114" s="6">
        <v>1</v>
      </c>
      <c r="W114" s="6">
        <v>1</v>
      </c>
      <c r="X114" s="6"/>
      <c r="Y114" s="6"/>
      <c r="Z114" s="6"/>
      <c r="AA114" s="6"/>
      <c r="AB114" s="6"/>
      <c r="AC114" s="6"/>
      <c r="AD114" s="6"/>
      <c r="AE114" s="6">
        <v>2</v>
      </c>
      <c r="AF114" s="6" t="s">
        <v>322</v>
      </c>
      <c r="AG114" s="6" t="s">
        <v>100</v>
      </c>
      <c r="AH114" s="6" t="s">
        <v>99</v>
      </c>
      <c r="AI114" s="6" t="s">
        <v>99</v>
      </c>
    </row>
    <row r="115" spans="1:35" hidden="1" x14ac:dyDescent="0.25">
      <c r="A115" s="6" t="s">
        <v>0</v>
      </c>
      <c r="B115" s="6" t="s">
        <v>7</v>
      </c>
      <c r="C115" s="6" t="s">
        <v>730</v>
      </c>
      <c r="D115" s="6" t="s">
        <v>731</v>
      </c>
      <c r="E115" s="6" t="s">
        <v>97</v>
      </c>
      <c r="F115" s="6" t="s">
        <v>98</v>
      </c>
      <c r="G115" s="6">
        <v>23</v>
      </c>
      <c r="H115" s="6">
        <v>83</v>
      </c>
      <c r="I115" s="6">
        <v>23</v>
      </c>
      <c r="J115" s="6">
        <v>85</v>
      </c>
      <c r="K115" s="6">
        <v>23</v>
      </c>
      <c r="L115" s="6">
        <v>78</v>
      </c>
      <c r="M115" s="6" t="b">
        <v>1</v>
      </c>
      <c r="N115" s="6" t="s">
        <v>321</v>
      </c>
      <c r="O115" s="6" t="b">
        <v>1</v>
      </c>
      <c r="P115" s="6" t="b">
        <v>1</v>
      </c>
      <c r="Q115" s="6" t="b">
        <v>1</v>
      </c>
      <c r="R115" s="6" t="b">
        <v>1</v>
      </c>
      <c r="S115" s="6" t="b">
        <v>0</v>
      </c>
      <c r="T115" s="6" t="b">
        <v>0</v>
      </c>
      <c r="U115" s="6"/>
      <c r="V115" s="6"/>
      <c r="W115" s="6"/>
      <c r="X115" s="6"/>
      <c r="Y115" s="6"/>
      <c r="Z115" s="6"/>
      <c r="AA115" s="6"/>
      <c r="AB115" s="6"/>
      <c r="AC115" s="6"/>
      <c r="AD115" s="6"/>
      <c r="AE115" s="6"/>
      <c r="AF115" s="6"/>
      <c r="AG115" s="6" t="s">
        <v>100</v>
      </c>
      <c r="AH115" s="6" t="s">
        <v>325</v>
      </c>
      <c r="AI115" s="6" t="s">
        <v>99</v>
      </c>
    </row>
    <row r="116" spans="1:35" hidden="1" x14ac:dyDescent="0.25">
      <c r="A116" s="6" t="s">
        <v>3</v>
      </c>
      <c r="B116" s="6" t="s">
        <v>14</v>
      </c>
      <c r="C116" s="6" t="s">
        <v>776</v>
      </c>
      <c r="D116" s="6" t="s">
        <v>777</v>
      </c>
      <c r="E116" s="6" t="s">
        <v>97</v>
      </c>
      <c r="F116" s="6" t="s">
        <v>98</v>
      </c>
      <c r="G116" s="6">
        <v>77</v>
      </c>
      <c r="H116" s="6">
        <v>384</v>
      </c>
      <c r="I116" s="6">
        <v>79</v>
      </c>
      <c r="J116" s="6">
        <v>394</v>
      </c>
      <c r="K116" s="6">
        <v>79</v>
      </c>
      <c r="L116" s="6">
        <v>394</v>
      </c>
      <c r="M116" s="6" t="b">
        <v>1</v>
      </c>
      <c r="N116" s="6" t="s">
        <v>321</v>
      </c>
      <c r="O116" s="6" t="b">
        <v>1</v>
      </c>
      <c r="P116" s="6" t="b">
        <v>1</v>
      </c>
      <c r="Q116" s="6" t="b">
        <v>1</v>
      </c>
      <c r="R116" s="6" t="b">
        <v>0</v>
      </c>
      <c r="S116" s="6" t="b">
        <v>1</v>
      </c>
      <c r="T116" s="6" t="b">
        <v>0</v>
      </c>
      <c r="U116" s="6">
        <v>4</v>
      </c>
      <c r="V116" s="6">
        <v>3</v>
      </c>
      <c r="W116" s="6">
        <v>7</v>
      </c>
      <c r="X116" s="6">
        <v>1</v>
      </c>
      <c r="Y116" s="6">
        <v>1</v>
      </c>
      <c r="Z116" s="6">
        <v>2</v>
      </c>
      <c r="AA116" s="6"/>
      <c r="AB116" s="6"/>
      <c r="AC116" s="6"/>
      <c r="AD116" s="6"/>
      <c r="AE116" s="6"/>
      <c r="AF116" s="6"/>
      <c r="AG116" s="6" t="s">
        <v>100</v>
      </c>
      <c r="AH116" s="6" t="s">
        <v>99</v>
      </c>
      <c r="AI116" s="6" t="s">
        <v>99</v>
      </c>
    </row>
    <row r="117" spans="1:35" hidden="1" x14ac:dyDescent="0.25">
      <c r="A117" s="6" t="s">
        <v>3</v>
      </c>
      <c r="B117" s="6" t="s">
        <v>14</v>
      </c>
      <c r="C117" s="6" t="s">
        <v>780</v>
      </c>
      <c r="D117" s="6" t="s">
        <v>781</v>
      </c>
      <c r="E117" s="6" t="s">
        <v>97</v>
      </c>
      <c r="F117" s="6" t="s">
        <v>98</v>
      </c>
      <c r="G117" s="6">
        <v>73</v>
      </c>
      <c r="H117" s="6">
        <v>393</v>
      </c>
      <c r="I117" s="6">
        <v>73</v>
      </c>
      <c r="J117" s="6">
        <v>393</v>
      </c>
      <c r="K117" s="6">
        <v>73</v>
      </c>
      <c r="L117" s="6">
        <v>393</v>
      </c>
      <c r="M117" s="6" t="b">
        <v>1</v>
      </c>
      <c r="N117" s="6" t="s">
        <v>321</v>
      </c>
      <c r="O117" s="6" t="b">
        <v>1</v>
      </c>
      <c r="P117" s="6" t="b">
        <v>1</v>
      </c>
      <c r="Q117" s="6" t="b">
        <v>1</v>
      </c>
      <c r="R117" s="6" t="b">
        <v>0</v>
      </c>
      <c r="S117" s="6" t="b">
        <v>1</v>
      </c>
      <c r="T117" s="6" t="b">
        <v>0</v>
      </c>
      <c r="U117" s="6"/>
      <c r="V117" s="6"/>
      <c r="W117" s="6"/>
      <c r="X117" s="6"/>
      <c r="Y117" s="6"/>
      <c r="Z117" s="6"/>
      <c r="AA117" s="6"/>
      <c r="AB117" s="6"/>
      <c r="AC117" s="6"/>
      <c r="AD117" s="6"/>
      <c r="AE117" s="6"/>
      <c r="AF117" s="6"/>
      <c r="AG117" s="6" t="s">
        <v>100</v>
      </c>
      <c r="AH117" s="6" t="s">
        <v>99</v>
      </c>
      <c r="AI117" s="6" t="s">
        <v>103</v>
      </c>
    </row>
    <row r="118" spans="1:35" hidden="1" x14ac:dyDescent="0.25">
      <c r="A118" s="6" t="s">
        <v>3</v>
      </c>
      <c r="B118" s="6" t="s">
        <v>14</v>
      </c>
      <c r="C118" s="6" t="s">
        <v>783</v>
      </c>
      <c r="D118" s="6" t="s">
        <v>784</v>
      </c>
      <c r="E118" s="6" t="s">
        <v>97</v>
      </c>
      <c r="F118" s="6" t="s">
        <v>98</v>
      </c>
      <c r="G118" s="6">
        <v>41</v>
      </c>
      <c r="H118" s="6">
        <v>214</v>
      </c>
      <c r="I118" s="6">
        <v>41</v>
      </c>
      <c r="J118" s="6">
        <v>214</v>
      </c>
      <c r="K118" s="6">
        <v>41</v>
      </c>
      <c r="L118" s="6">
        <v>214</v>
      </c>
      <c r="M118" s="6" t="b">
        <v>1</v>
      </c>
      <c r="N118" s="6" t="s">
        <v>321</v>
      </c>
      <c r="O118" s="6" t="b">
        <v>1</v>
      </c>
      <c r="P118" s="6" t="b">
        <v>1</v>
      </c>
      <c r="Q118" s="6" t="b">
        <v>1</v>
      </c>
      <c r="R118" s="6" t="b">
        <v>0</v>
      </c>
      <c r="S118" s="6" t="b">
        <v>1</v>
      </c>
      <c r="T118" s="6" t="b">
        <v>0</v>
      </c>
      <c r="U118" s="6">
        <v>2</v>
      </c>
      <c r="V118" s="6"/>
      <c r="W118" s="6">
        <v>2</v>
      </c>
      <c r="X118" s="6"/>
      <c r="Y118" s="6"/>
      <c r="Z118" s="6"/>
      <c r="AA118" s="6"/>
      <c r="AB118" s="6"/>
      <c r="AC118" s="6"/>
      <c r="AD118" s="6"/>
      <c r="AE118" s="6"/>
      <c r="AF118" s="6"/>
      <c r="AG118" s="6" t="s">
        <v>100</v>
      </c>
      <c r="AH118" s="6" t="s">
        <v>99</v>
      </c>
      <c r="AI118" s="6" t="s">
        <v>103</v>
      </c>
    </row>
    <row r="119" spans="1:35" hidden="1" x14ac:dyDescent="0.25">
      <c r="A119" s="6" t="s">
        <v>3</v>
      </c>
      <c r="B119" s="6" t="s">
        <v>14</v>
      </c>
      <c r="C119" s="6" t="s">
        <v>226</v>
      </c>
      <c r="D119" s="6" t="s">
        <v>227</v>
      </c>
      <c r="E119" s="6" t="s">
        <v>97</v>
      </c>
      <c r="F119" s="6" t="s">
        <v>98</v>
      </c>
      <c r="G119" s="6">
        <v>50</v>
      </c>
      <c r="H119" s="6">
        <v>218</v>
      </c>
      <c r="I119" s="6">
        <v>53</v>
      </c>
      <c r="J119" s="6">
        <v>217</v>
      </c>
      <c r="K119" s="6">
        <v>53</v>
      </c>
      <c r="L119" s="6">
        <v>217</v>
      </c>
      <c r="M119" s="6" t="b">
        <v>1</v>
      </c>
      <c r="N119" s="6" t="s">
        <v>321</v>
      </c>
      <c r="O119" s="6" t="b">
        <v>1</v>
      </c>
      <c r="P119" s="6" t="b">
        <v>1</v>
      </c>
      <c r="Q119" s="6" t="b">
        <v>1</v>
      </c>
      <c r="R119" s="6" t="b">
        <v>1</v>
      </c>
      <c r="S119" s="6" t="b">
        <v>0</v>
      </c>
      <c r="T119" s="6" t="b">
        <v>0</v>
      </c>
      <c r="U119" s="6"/>
      <c r="V119" s="6">
        <v>3</v>
      </c>
      <c r="W119" s="6">
        <v>3</v>
      </c>
      <c r="X119" s="6">
        <v>1</v>
      </c>
      <c r="Y119" s="6"/>
      <c r="Z119" s="6">
        <v>1</v>
      </c>
      <c r="AA119" s="6">
        <v>1</v>
      </c>
      <c r="AB119" s="6">
        <v>2</v>
      </c>
      <c r="AC119" s="6" t="s">
        <v>326</v>
      </c>
      <c r="AD119" s="6">
        <v>1</v>
      </c>
      <c r="AE119" s="6">
        <v>4</v>
      </c>
      <c r="AF119" s="6" t="s">
        <v>326</v>
      </c>
      <c r="AG119" s="6" t="s">
        <v>100</v>
      </c>
      <c r="AH119" s="6" t="s">
        <v>99</v>
      </c>
      <c r="AI119" s="6" t="s">
        <v>99</v>
      </c>
    </row>
    <row r="120" spans="1:35" hidden="1" x14ac:dyDescent="0.25">
      <c r="A120" s="6" t="s">
        <v>3</v>
      </c>
      <c r="B120" s="6" t="s">
        <v>17</v>
      </c>
      <c r="C120" s="6" t="s">
        <v>771</v>
      </c>
      <c r="D120" s="6" t="s">
        <v>772</v>
      </c>
      <c r="E120" s="6" t="s">
        <v>209</v>
      </c>
      <c r="F120" s="6" t="s">
        <v>125</v>
      </c>
      <c r="G120" s="6">
        <v>9</v>
      </c>
      <c r="H120" s="6">
        <v>40</v>
      </c>
      <c r="I120" s="6">
        <v>9</v>
      </c>
      <c r="J120" s="6">
        <v>43</v>
      </c>
      <c r="K120" s="6">
        <v>9</v>
      </c>
      <c r="L120" s="6">
        <v>43</v>
      </c>
      <c r="M120" s="6" t="b">
        <v>1</v>
      </c>
      <c r="N120" s="6" t="s">
        <v>321</v>
      </c>
      <c r="O120" s="6" t="b">
        <v>1</v>
      </c>
      <c r="P120" s="6" t="b">
        <v>1</v>
      </c>
      <c r="Q120" s="6" t="b">
        <v>1</v>
      </c>
      <c r="R120" s="6" t="b">
        <v>0</v>
      </c>
      <c r="S120" s="6" t="b">
        <v>1</v>
      </c>
      <c r="T120" s="6" t="b">
        <v>0</v>
      </c>
      <c r="U120" s="6"/>
      <c r="V120" s="6"/>
      <c r="W120" s="6"/>
      <c r="X120" s="6"/>
      <c r="Y120" s="6"/>
      <c r="Z120" s="6"/>
      <c r="AA120" s="6"/>
      <c r="AB120" s="6"/>
      <c r="AC120" s="6"/>
      <c r="AD120" s="6"/>
      <c r="AE120" s="6"/>
      <c r="AF120" s="6"/>
      <c r="AG120" s="6" t="s">
        <v>323</v>
      </c>
      <c r="AH120" s="6" t="s">
        <v>99</v>
      </c>
      <c r="AI120" s="6" t="s">
        <v>103</v>
      </c>
    </row>
    <row r="121" spans="1:35" hidden="1" x14ac:dyDescent="0.25">
      <c r="A121" s="6" t="s">
        <v>3</v>
      </c>
      <c r="B121" s="6" t="s">
        <v>15</v>
      </c>
      <c r="C121" s="6" t="s">
        <v>800</v>
      </c>
      <c r="D121" s="6" t="s">
        <v>801</v>
      </c>
      <c r="E121" s="6" t="s">
        <v>97</v>
      </c>
      <c r="F121" s="6" t="s">
        <v>125</v>
      </c>
      <c r="G121" s="6">
        <v>70</v>
      </c>
      <c r="H121" s="6">
        <v>273</v>
      </c>
      <c r="I121" s="6">
        <v>71</v>
      </c>
      <c r="J121" s="6">
        <v>278</v>
      </c>
      <c r="K121" s="6">
        <v>71</v>
      </c>
      <c r="L121" s="6">
        <v>278</v>
      </c>
      <c r="M121" s="6" t="b">
        <v>1</v>
      </c>
      <c r="N121" s="6" t="s">
        <v>321</v>
      </c>
      <c r="O121" s="6" t="b">
        <v>1</v>
      </c>
      <c r="P121" s="6" t="b">
        <v>1</v>
      </c>
      <c r="Q121" s="6" t="b">
        <v>1</v>
      </c>
      <c r="R121" s="6" t="b">
        <v>0</v>
      </c>
      <c r="S121" s="6" t="b">
        <v>1</v>
      </c>
      <c r="T121" s="6" t="b">
        <v>0</v>
      </c>
      <c r="U121" s="6">
        <v>2</v>
      </c>
      <c r="V121" s="6">
        <v>1</v>
      </c>
      <c r="W121" s="6">
        <v>3</v>
      </c>
      <c r="X121" s="6"/>
      <c r="Y121" s="6"/>
      <c r="Z121" s="6"/>
      <c r="AA121" s="6"/>
      <c r="AB121" s="6"/>
      <c r="AC121" s="6"/>
      <c r="AD121" s="6"/>
      <c r="AE121" s="6"/>
      <c r="AF121" s="6"/>
      <c r="AG121" s="6" t="s">
        <v>100</v>
      </c>
      <c r="AH121" s="6" t="s">
        <v>99</v>
      </c>
      <c r="AI121" s="6" t="s">
        <v>103</v>
      </c>
    </row>
    <row r="122" spans="1:35" hidden="1" x14ac:dyDescent="0.25">
      <c r="A122" s="6" t="s">
        <v>0</v>
      </c>
      <c r="B122" s="6" t="s">
        <v>13</v>
      </c>
      <c r="C122" s="6" t="s">
        <v>181</v>
      </c>
      <c r="D122" s="6" t="s">
        <v>182</v>
      </c>
      <c r="E122" s="6" t="s">
        <v>97</v>
      </c>
      <c r="F122" s="6" t="s">
        <v>98</v>
      </c>
      <c r="G122" s="6">
        <v>16</v>
      </c>
      <c r="H122" s="6">
        <v>58</v>
      </c>
      <c r="I122" s="6">
        <v>10</v>
      </c>
      <c r="J122" s="6">
        <v>45</v>
      </c>
      <c r="K122" s="6">
        <v>16</v>
      </c>
      <c r="L122" s="6">
        <v>58</v>
      </c>
      <c r="M122" s="6" t="b">
        <v>1</v>
      </c>
      <c r="N122" s="6" t="s">
        <v>321</v>
      </c>
      <c r="O122" s="6" t="b">
        <v>1</v>
      </c>
      <c r="P122" s="6" t="b">
        <v>1</v>
      </c>
      <c r="Q122" s="6" t="b">
        <v>1</v>
      </c>
      <c r="R122" s="6" t="b">
        <v>0</v>
      </c>
      <c r="S122" s="6" t="b">
        <v>1</v>
      </c>
      <c r="T122" s="6" t="b">
        <v>0</v>
      </c>
      <c r="U122" s="6"/>
      <c r="V122" s="6"/>
      <c r="W122" s="6"/>
      <c r="X122" s="6"/>
      <c r="Y122" s="6"/>
      <c r="Z122" s="6"/>
      <c r="AA122" s="6"/>
      <c r="AB122" s="6"/>
      <c r="AC122" s="6"/>
      <c r="AD122" s="6"/>
      <c r="AE122" s="6"/>
      <c r="AF122" s="6"/>
      <c r="AG122" s="6" t="s">
        <v>100</v>
      </c>
      <c r="AH122" s="6" t="s">
        <v>323</v>
      </c>
      <c r="AI122" s="6" t="s">
        <v>103</v>
      </c>
    </row>
    <row r="123" spans="1:35" x14ac:dyDescent="0.25">
      <c r="A123" s="6" t="s">
        <v>3</v>
      </c>
      <c r="B123" s="6" t="s">
        <v>1084</v>
      </c>
      <c r="C123" s="6" t="s">
        <v>1085</v>
      </c>
      <c r="D123" s="6" t="s">
        <v>1086</v>
      </c>
      <c r="E123" s="6" t="s">
        <v>97</v>
      </c>
      <c r="F123" s="6" t="s">
        <v>125</v>
      </c>
      <c r="G123" s="6">
        <v>44</v>
      </c>
      <c r="H123" s="6">
        <v>273</v>
      </c>
      <c r="I123" s="6">
        <v>40</v>
      </c>
      <c r="J123" s="6">
        <v>208</v>
      </c>
      <c r="K123" s="6">
        <v>40</v>
      </c>
      <c r="L123" s="6">
        <v>208</v>
      </c>
      <c r="M123" s="6" t="b">
        <v>1</v>
      </c>
      <c r="N123" s="6" t="s">
        <v>321</v>
      </c>
      <c r="O123" s="6" t="b">
        <v>1</v>
      </c>
      <c r="P123" s="6" t="b">
        <v>1</v>
      </c>
      <c r="Q123" s="6" t="b">
        <v>0</v>
      </c>
      <c r="R123" s="6" t="b">
        <v>0</v>
      </c>
      <c r="S123" s="6" t="b">
        <v>1</v>
      </c>
      <c r="T123" s="6" t="b">
        <v>1</v>
      </c>
      <c r="U123" s="6">
        <v>2</v>
      </c>
      <c r="V123" s="6"/>
      <c r="W123" s="6">
        <v>2</v>
      </c>
      <c r="X123" s="6">
        <v>2</v>
      </c>
      <c r="Y123" s="6"/>
      <c r="Z123" s="6">
        <v>2</v>
      </c>
      <c r="AA123" s="6">
        <v>1</v>
      </c>
      <c r="AB123" s="6">
        <v>5</v>
      </c>
      <c r="AC123" s="6" t="s">
        <v>322</v>
      </c>
      <c r="AD123" s="6">
        <v>3</v>
      </c>
      <c r="AE123" s="6">
        <v>10</v>
      </c>
      <c r="AF123" s="6" t="s">
        <v>322</v>
      </c>
      <c r="AG123" s="6" t="s">
        <v>323</v>
      </c>
      <c r="AH123" s="6" t="s">
        <v>99</v>
      </c>
      <c r="AI123" s="6" t="s">
        <v>103</v>
      </c>
    </row>
    <row r="124" spans="1:35" hidden="1" x14ac:dyDescent="0.25">
      <c r="A124" s="6" t="s">
        <v>3</v>
      </c>
      <c r="B124" s="6" t="s">
        <v>18</v>
      </c>
      <c r="C124" s="6" t="s">
        <v>809</v>
      </c>
      <c r="D124" s="6" t="s">
        <v>810</v>
      </c>
      <c r="E124" s="6" t="s">
        <v>97</v>
      </c>
      <c r="F124" s="6" t="s">
        <v>98</v>
      </c>
      <c r="G124" s="6">
        <v>12</v>
      </c>
      <c r="H124" s="6">
        <v>52</v>
      </c>
      <c r="I124" s="6">
        <v>10</v>
      </c>
      <c r="J124" s="6">
        <v>44</v>
      </c>
      <c r="K124" s="6">
        <v>10</v>
      </c>
      <c r="L124" s="6">
        <v>44</v>
      </c>
      <c r="M124" s="6" t="b">
        <v>1</v>
      </c>
      <c r="N124" s="6" t="s">
        <v>330</v>
      </c>
      <c r="O124" s="6" t="b">
        <v>1</v>
      </c>
      <c r="P124" s="6" t="b">
        <v>1</v>
      </c>
      <c r="Q124" s="6" t="b">
        <v>1</v>
      </c>
      <c r="R124" s="6" t="b">
        <v>1</v>
      </c>
      <c r="S124" s="6" t="b">
        <v>0</v>
      </c>
      <c r="T124" s="6" t="b">
        <v>0</v>
      </c>
      <c r="U124" s="6"/>
      <c r="V124" s="6"/>
      <c r="W124" s="6"/>
      <c r="X124" s="6"/>
      <c r="Y124" s="6"/>
      <c r="Z124" s="6"/>
      <c r="AA124" s="6"/>
      <c r="AB124" s="6"/>
      <c r="AC124" s="6"/>
      <c r="AD124" s="6"/>
      <c r="AE124" s="6"/>
      <c r="AF124" s="6"/>
      <c r="AG124" s="6" t="s">
        <v>100</v>
      </c>
      <c r="AH124" s="6" t="s">
        <v>282</v>
      </c>
      <c r="AI124" s="6" t="s">
        <v>103</v>
      </c>
    </row>
    <row r="125" spans="1:35" hidden="1" x14ac:dyDescent="0.25">
      <c r="A125" s="6" t="s">
        <v>3</v>
      </c>
      <c r="B125" s="6" t="s">
        <v>14</v>
      </c>
      <c r="C125" s="6" t="s">
        <v>785</v>
      </c>
      <c r="D125" s="6" t="s">
        <v>786</v>
      </c>
      <c r="E125" s="6" t="s">
        <v>97</v>
      </c>
      <c r="F125" s="6" t="s">
        <v>98</v>
      </c>
      <c r="G125" s="6">
        <v>140</v>
      </c>
      <c r="H125" s="6">
        <v>613</v>
      </c>
      <c r="I125" s="6">
        <v>137</v>
      </c>
      <c r="J125" s="6">
        <v>622</v>
      </c>
      <c r="K125" s="6">
        <v>137</v>
      </c>
      <c r="L125" s="6">
        <v>622</v>
      </c>
      <c r="M125" s="6" t="b">
        <v>1</v>
      </c>
      <c r="N125" s="6" t="s">
        <v>321</v>
      </c>
      <c r="O125" s="6" t="b">
        <v>1</v>
      </c>
      <c r="P125" s="6" t="b">
        <v>1</v>
      </c>
      <c r="Q125" s="6" t="b">
        <v>1</v>
      </c>
      <c r="R125" s="6" t="b">
        <v>0</v>
      </c>
      <c r="S125" s="6" t="b">
        <v>1</v>
      </c>
      <c r="T125" s="6" t="b">
        <v>0</v>
      </c>
      <c r="U125" s="6">
        <v>4</v>
      </c>
      <c r="V125" s="6">
        <v>7</v>
      </c>
      <c r="W125" s="6">
        <v>11</v>
      </c>
      <c r="X125" s="6">
        <v>1</v>
      </c>
      <c r="Y125" s="6"/>
      <c r="Z125" s="6">
        <v>1</v>
      </c>
      <c r="AA125" s="6"/>
      <c r="AB125" s="6"/>
      <c r="AC125" s="6"/>
      <c r="AD125" s="6"/>
      <c r="AE125" s="6"/>
      <c r="AF125" s="6"/>
      <c r="AG125" s="6" t="s">
        <v>100</v>
      </c>
      <c r="AH125" s="6" t="s">
        <v>99</v>
      </c>
      <c r="AI125" s="6" t="s">
        <v>103</v>
      </c>
    </row>
    <row r="126" spans="1:35" x14ac:dyDescent="0.25">
      <c r="A126" s="6" t="s">
        <v>0</v>
      </c>
      <c r="B126" s="6" t="s">
        <v>4</v>
      </c>
      <c r="C126" s="6" t="s">
        <v>692</v>
      </c>
      <c r="D126" s="6" t="s">
        <v>693</v>
      </c>
      <c r="E126" s="6" t="s">
        <v>97</v>
      </c>
      <c r="F126" s="6" t="s">
        <v>125</v>
      </c>
      <c r="G126" s="6">
        <v>69</v>
      </c>
      <c r="H126" s="6">
        <v>325</v>
      </c>
      <c r="I126" s="6">
        <v>65</v>
      </c>
      <c r="J126" s="6">
        <v>325</v>
      </c>
      <c r="K126" s="6">
        <v>71</v>
      </c>
      <c r="L126" s="6">
        <v>322</v>
      </c>
      <c r="M126" s="6" t="b">
        <v>1</v>
      </c>
      <c r="N126" s="6" t="s">
        <v>321</v>
      </c>
      <c r="O126" s="6" t="b">
        <v>1</v>
      </c>
      <c r="P126" s="6" t="b">
        <v>1</v>
      </c>
      <c r="Q126" s="6" t="b">
        <v>1</v>
      </c>
      <c r="R126" s="6" t="b">
        <v>0</v>
      </c>
      <c r="S126" s="6" t="b">
        <v>0</v>
      </c>
      <c r="T126" s="6" t="b">
        <v>1</v>
      </c>
      <c r="U126" s="6">
        <v>0</v>
      </c>
      <c r="V126" s="6">
        <v>1</v>
      </c>
      <c r="W126" s="6">
        <v>1</v>
      </c>
      <c r="X126" s="6">
        <v>1</v>
      </c>
      <c r="Y126" s="6">
        <v>0</v>
      </c>
      <c r="Z126" s="6">
        <v>1</v>
      </c>
      <c r="AA126" s="6"/>
      <c r="AB126" s="6"/>
      <c r="AC126" s="6"/>
      <c r="AD126" s="6"/>
      <c r="AE126" s="6"/>
      <c r="AF126" s="6"/>
      <c r="AG126" s="6" t="s">
        <v>100</v>
      </c>
      <c r="AH126" s="6" t="s">
        <v>103</v>
      </c>
      <c r="AI126" s="6" t="s">
        <v>103</v>
      </c>
    </row>
    <row r="127" spans="1:35" hidden="1" x14ac:dyDescent="0.25">
      <c r="A127" s="6" t="s">
        <v>0</v>
      </c>
      <c r="B127" s="6" t="s">
        <v>7</v>
      </c>
      <c r="C127" s="6" t="s">
        <v>177</v>
      </c>
      <c r="D127" s="6" t="s">
        <v>178</v>
      </c>
      <c r="E127" s="6" t="s">
        <v>97</v>
      </c>
      <c r="F127" s="6" t="s">
        <v>125</v>
      </c>
      <c r="G127" s="6">
        <v>23</v>
      </c>
      <c r="H127" s="6">
        <v>124</v>
      </c>
      <c r="I127" s="6">
        <v>20</v>
      </c>
      <c r="J127" s="6">
        <v>110</v>
      </c>
      <c r="K127" s="6">
        <v>20</v>
      </c>
      <c r="L127" s="6">
        <v>110</v>
      </c>
      <c r="M127" s="6" t="b">
        <v>1</v>
      </c>
      <c r="N127" s="6" t="s">
        <v>329</v>
      </c>
      <c r="O127" s="6" t="b">
        <v>1</v>
      </c>
      <c r="P127" s="6" t="b">
        <v>1</v>
      </c>
      <c r="Q127" s="6" t="b">
        <v>1</v>
      </c>
      <c r="R127" s="6" t="b">
        <v>1</v>
      </c>
      <c r="S127" s="6" t="b">
        <v>0</v>
      </c>
      <c r="T127" s="6" t="b">
        <v>0</v>
      </c>
      <c r="U127" s="6">
        <v>1</v>
      </c>
      <c r="V127" s="6">
        <v>1</v>
      </c>
      <c r="W127" s="6">
        <v>2</v>
      </c>
      <c r="X127" s="6">
        <v>2</v>
      </c>
      <c r="Y127" s="6">
        <v>2</v>
      </c>
      <c r="Z127" s="6">
        <v>4</v>
      </c>
      <c r="AA127" s="6"/>
      <c r="AB127" s="6"/>
      <c r="AC127" s="6"/>
      <c r="AD127" s="6">
        <v>3</v>
      </c>
      <c r="AE127" s="6">
        <v>16</v>
      </c>
      <c r="AF127" s="6" t="s">
        <v>325</v>
      </c>
      <c r="AG127" s="6" t="s">
        <v>100</v>
      </c>
      <c r="AH127" s="6" t="s">
        <v>103</v>
      </c>
      <c r="AI127" s="6" t="s">
        <v>103</v>
      </c>
    </row>
    <row r="128" spans="1:35" x14ac:dyDescent="0.25">
      <c r="A128" s="6" t="s">
        <v>0</v>
      </c>
      <c r="B128" s="6" t="s">
        <v>13</v>
      </c>
      <c r="C128" s="6" t="s">
        <v>725</v>
      </c>
      <c r="D128" s="6" t="s">
        <v>726</v>
      </c>
      <c r="E128" s="6" t="s">
        <v>97</v>
      </c>
      <c r="F128" s="6" t="s">
        <v>125</v>
      </c>
      <c r="G128" s="6">
        <v>57</v>
      </c>
      <c r="H128" s="6">
        <v>284</v>
      </c>
      <c r="I128" s="6">
        <v>54</v>
      </c>
      <c r="J128" s="6">
        <v>262</v>
      </c>
      <c r="K128" s="6">
        <v>54</v>
      </c>
      <c r="L128" s="6">
        <v>262</v>
      </c>
      <c r="M128" s="6" t="b">
        <v>1</v>
      </c>
      <c r="N128" s="6" t="s">
        <v>321</v>
      </c>
      <c r="O128" s="6" t="b">
        <v>1</v>
      </c>
      <c r="P128" s="6" t="b">
        <v>1</v>
      </c>
      <c r="Q128" s="6" t="b">
        <v>1</v>
      </c>
      <c r="R128" s="6" t="b">
        <v>0</v>
      </c>
      <c r="S128" s="6" t="b">
        <v>0</v>
      </c>
      <c r="T128" s="6" t="b">
        <v>1</v>
      </c>
      <c r="U128" s="6"/>
      <c r="V128" s="6">
        <v>1</v>
      </c>
      <c r="W128" s="6">
        <v>1</v>
      </c>
      <c r="X128" s="6"/>
      <c r="Y128" s="6"/>
      <c r="Z128" s="6"/>
      <c r="AA128" s="6"/>
      <c r="AB128" s="6"/>
      <c r="AC128" s="6"/>
      <c r="AD128" s="6">
        <v>3</v>
      </c>
      <c r="AE128" s="6">
        <v>14</v>
      </c>
      <c r="AF128" s="6" t="s">
        <v>324</v>
      </c>
      <c r="AG128" s="6" t="s">
        <v>323</v>
      </c>
      <c r="AH128" s="6" t="s">
        <v>99</v>
      </c>
      <c r="AI128" s="6" t="s">
        <v>103</v>
      </c>
    </row>
    <row r="129" spans="1:35" x14ac:dyDescent="0.25">
      <c r="A129" s="6" t="s">
        <v>0</v>
      </c>
      <c r="B129" s="6" t="s">
        <v>11</v>
      </c>
      <c r="C129" s="6" t="s">
        <v>191</v>
      </c>
      <c r="D129" s="6" t="s">
        <v>192</v>
      </c>
      <c r="E129" s="6" t="s">
        <v>97</v>
      </c>
      <c r="F129" s="6" t="s">
        <v>98</v>
      </c>
      <c r="G129" s="6">
        <v>14</v>
      </c>
      <c r="H129" s="6">
        <v>44</v>
      </c>
      <c r="I129" s="6">
        <v>14</v>
      </c>
      <c r="J129" s="6">
        <v>44</v>
      </c>
      <c r="K129" s="6">
        <v>14</v>
      </c>
      <c r="L129" s="6">
        <v>44</v>
      </c>
      <c r="M129" s="6" t="b">
        <v>1</v>
      </c>
      <c r="N129" s="6" t="s">
        <v>330</v>
      </c>
      <c r="O129" s="6" t="b">
        <v>1</v>
      </c>
      <c r="P129" s="6" t="b">
        <v>1</v>
      </c>
      <c r="Q129" s="6" t="b">
        <v>1</v>
      </c>
      <c r="R129" s="6" t="b">
        <v>0</v>
      </c>
      <c r="S129" s="6" t="b">
        <v>0</v>
      </c>
      <c r="T129" s="6" t="b">
        <v>1</v>
      </c>
      <c r="U129" s="6"/>
      <c r="V129" s="6"/>
      <c r="W129" s="6"/>
      <c r="X129" s="6"/>
      <c r="Y129" s="6"/>
      <c r="Z129" s="6"/>
      <c r="AA129" s="6">
        <v>6</v>
      </c>
      <c r="AB129" s="6">
        <v>20</v>
      </c>
      <c r="AC129" s="6" t="s">
        <v>322</v>
      </c>
      <c r="AD129" s="6">
        <v>1</v>
      </c>
      <c r="AE129" s="6">
        <v>4</v>
      </c>
      <c r="AF129" s="6" t="s">
        <v>327</v>
      </c>
      <c r="AG129" s="6" t="s">
        <v>100</v>
      </c>
      <c r="AH129" s="6" t="s">
        <v>99</v>
      </c>
      <c r="AI129" s="6" t="s">
        <v>99</v>
      </c>
    </row>
    <row r="130" spans="1:35" hidden="1" x14ac:dyDescent="0.25">
      <c r="A130" s="6" t="s">
        <v>0</v>
      </c>
      <c r="B130" s="6" t="s">
        <v>5</v>
      </c>
      <c r="C130" s="6" t="s">
        <v>271</v>
      </c>
      <c r="D130" s="6" t="s">
        <v>272</v>
      </c>
      <c r="E130" s="6" t="s">
        <v>97</v>
      </c>
      <c r="F130" s="6" t="s">
        <v>125</v>
      </c>
      <c r="G130" s="6">
        <v>18</v>
      </c>
      <c r="H130" s="6">
        <v>82</v>
      </c>
      <c r="I130" s="6">
        <v>18</v>
      </c>
      <c r="J130" s="6">
        <v>82</v>
      </c>
      <c r="K130" s="6">
        <v>18</v>
      </c>
      <c r="L130" s="6">
        <v>80</v>
      </c>
      <c r="M130" s="6" t="b">
        <v>1</v>
      </c>
      <c r="N130" s="6" t="s">
        <v>321</v>
      </c>
      <c r="O130" s="6" t="b">
        <v>1</v>
      </c>
      <c r="P130" s="6" t="b">
        <v>1</v>
      </c>
      <c r="Q130" s="6" t="b">
        <v>0</v>
      </c>
      <c r="R130" s="6" t="b">
        <v>1</v>
      </c>
      <c r="S130" s="6" t="b">
        <v>0</v>
      </c>
      <c r="T130" s="6" t="b">
        <v>0</v>
      </c>
      <c r="U130" s="6">
        <v>2</v>
      </c>
      <c r="V130" s="6"/>
      <c r="W130" s="6"/>
      <c r="X130" s="6"/>
      <c r="Y130" s="6"/>
      <c r="Z130" s="6"/>
      <c r="AA130" s="6"/>
      <c r="AB130" s="6"/>
      <c r="AC130" s="6"/>
      <c r="AD130" s="6"/>
      <c r="AE130" s="6"/>
      <c r="AF130" s="6"/>
      <c r="AG130" s="6" t="s">
        <v>100</v>
      </c>
      <c r="AH130" s="6" t="s">
        <v>99</v>
      </c>
      <c r="AI130" s="6" t="s">
        <v>99</v>
      </c>
    </row>
    <row r="131" spans="1:35" x14ac:dyDescent="0.25">
      <c r="A131" s="6" t="s">
        <v>0</v>
      </c>
      <c r="B131" s="6" t="s">
        <v>12</v>
      </c>
      <c r="C131" s="6" t="s">
        <v>197</v>
      </c>
      <c r="D131" s="6" t="s">
        <v>198</v>
      </c>
      <c r="E131" s="6" t="s">
        <v>97</v>
      </c>
      <c r="F131" s="6" t="s">
        <v>125</v>
      </c>
      <c r="G131" s="6">
        <v>20</v>
      </c>
      <c r="H131" s="6">
        <v>106</v>
      </c>
      <c r="I131" s="6">
        <v>13</v>
      </c>
      <c r="J131" s="6">
        <v>94</v>
      </c>
      <c r="K131" s="6">
        <v>18</v>
      </c>
      <c r="L131" s="6">
        <v>94</v>
      </c>
      <c r="M131" s="6" t="b">
        <v>1</v>
      </c>
      <c r="N131" s="6" t="s">
        <v>321</v>
      </c>
      <c r="O131" s="6" t="b">
        <v>1</v>
      </c>
      <c r="P131" s="6" t="b">
        <v>1</v>
      </c>
      <c r="Q131" s="6" t="b">
        <v>1</v>
      </c>
      <c r="R131" s="6" t="b">
        <v>0</v>
      </c>
      <c r="S131" s="6" t="b">
        <v>0</v>
      </c>
      <c r="T131" s="6" t="b">
        <v>1</v>
      </c>
      <c r="U131" s="6"/>
      <c r="V131" s="6"/>
      <c r="W131" s="6"/>
      <c r="X131" s="6"/>
      <c r="Y131" s="6"/>
      <c r="Z131" s="6"/>
      <c r="AA131" s="6">
        <v>1</v>
      </c>
      <c r="AB131" s="6">
        <v>3</v>
      </c>
      <c r="AC131" s="6" t="s">
        <v>322</v>
      </c>
      <c r="AD131" s="6">
        <v>2</v>
      </c>
      <c r="AE131" s="6">
        <v>11</v>
      </c>
      <c r="AF131" s="6" t="s">
        <v>324</v>
      </c>
      <c r="AG131" s="6" t="s">
        <v>100</v>
      </c>
      <c r="AH131" s="6" t="s">
        <v>99</v>
      </c>
      <c r="AI131" s="6" t="s">
        <v>99</v>
      </c>
    </row>
    <row r="132" spans="1:35" hidden="1" x14ac:dyDescent="0.25">
      <c r="A132" s="6" t="s">
        <v>0</v>
      </c>
      <c r="B132" s="6" t="s">
        <v>8</v>
      </c>
      <c r="C132" s="6" t="s">
        <v>224</v>
      </c>
      <c r="D132" s="6" t="s">
        <v>225</v>
      </c>
      <c r="E132" s="6" t="s">
        <v>209</v>
      </c>
      <c r="F132" s="6" t="s">
        <v>125</v>
      </c>
      <c r="G132" s="6">
        <v>412</v>
      </c>
      <c r="H132" s="6">
        <v>1700</v>
      </c>
      <c r="I132" s="6">
        <v>375</v>
      </c>
      <c r="J132" s="6">
        <v>1598</v>
      </c>
      <c r="K132" s="6">
        <v>375</v>
      </c>
      <c r="L132" s="6">
        <v>1598</v>
      </c>
      <c r="M132" s="6" t="b">
        <v>1</v>
      </c>
      <c r="N132" s="6" t="s">
        <v>328</v>
      </c>
      <c r="O132" s="6" t="b">
        <v>1</v>
      </c>
      <c r="P132" s="6" t="b">
        <v>1</v>
      </c>
      <c r="Q132" s="6" t="b">
        <v>1</v>
      </c>
      <c r="R132" s="6" t="b">
        <v>1</v>
      </c>
      <c r="S132" s="6" t="b">
        <v>0</v>
      </c>
      <c r="T132" s="6" t="b">
        <v>0</v>
      </c>
      <c r="U132" s="6"/>
      <c r="V132" s="6"/>
      <c r="W132" s="6"/>
      <c r="X132" s="6"/>
      <c r="Y132" s="6"/>
      <c r="Z132" s="6"/>
      <c r="AA132" s="6"/>
      <c r="AB132" s="6"/>
      <c r="AC132" s="6"/>
      <c r="AD132" s="6"/>
      <c r="AE132" s="6"/>
      <c r="AF132" s="6"/>
      <c r="AG132" s="6" t="s">
        <v>323</v>
      </c>
      <c r="AH132" s="6" t="s">
        <v>99</v>
      </c>
      <c r="AI132" s="6" t="s">
        <v>99</v>
      </c>
    </row>
    <row r="133" spans="1:35" hidden="1" x14ac:dyDescent="0.25">
      <c r="A133" s="6" t="s">
        <v>0</v>
      </c>
      <c r="B133" s="6" t="s">
        <v>8</v>
      </c>
      <c r="C133" s="6" t="s">
        <v>752</v>
      </c>
      <c r="D133" s="6" t="s">
        <v>753</v>
      </c>
      <c r="E133" s="6" t="s">
        <v>97</v>
      </c>
      <c r="F133" s="6" t="s">
        <v>98</v>
      </c>
      <c r="G133" s="6">
        <v>25</v>
      </c>
      <c r="H133" s="6">
        <v>92</v>
      </c>
      <c r="I133" s="6">
        <v>24</v>
      </c>
      <c r="J133" s="6">
        <v>89</v>
      </c>
      <c r="K133" s="6">
        <v>24</v>
      </c>
      <c r="L133" s="6">
        <v>89</v>
      </c>
      <c r="M133" s="6" t="b">
        <v>1</v>
      </c>
      <c r="N133" s="6" t="s">
        <v>321</v>
      </c>
      <c r="O133" s="6" t="b">
        <v>1</v>
      </c>
      <c r="P133" s="6" t="b">
        <v>1</v>
      </c>
      <c r="Q133" s="6" t="b">
        <v>1</v>
      </c>
      <c r="R133" s="6" t="b">
        <v>1</v>
      </c>
      <c r="S133" s="6" t="b">
        <v>0</v>
      </c>
      <c r="T133" s="6" t="b">
        <v>0</v>
      </c>
      <c r="U133" s="6"/>
      <c r="V133" s="6"/>
      <c r="W133" s="6"/>
      <c r="X133" s="6"/>
      <c r="Y133" s="6"/>
      <c r="Z133" s="6"/>
      <c r="AA133" s="6"/>
      <c r="AB133" s="6"/>
      <c r="AC133" s="6"/>
      <c r="AD133" s="6">
        <v>1</v>
      </c>
      <c r="AE133" s="6">
        <v>3</v>
      </c>
      <c r="AF133" s="6" t="s">
        <v>322</v>
      </c>
      <c r="AG133" s="6" t="s">
        <v>323</v>
      </c>
      <c r="AH133" s="6" t="s">
        <v>99</v>
      </c>
      <c r="AI133" s="6" t="s">
        <v>103</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30"/>
  <sheetViews>
    <sheetView workbookViewId="0">
      <selection activeCell="E30" sqref="E30"/>
    </sheetView>
  </sheetViews>
  <sheetFormatPr defaultRowHeight="15" x14ac:dyDescent="0.25"/>
  <cols>
    <col min="1" max="1" width="16.7109375" customWidth="1"/>
    <col min="2" max="2" width="17.7109375" customWidth="1"/>
    <col min="3" max="5" width="13.7109375" customWidth="1"/>
    <col min="6" max="6" width="5.42578125" customWidth="1"/>
    <col min="7" max="7" width="10.140625" customWidth="1"/>
    <col min="8" max="8" width="10.7109375" customWidth="1"/>
    <col min="9" max="9" width="8" customWidth="1"/>
    <col min="10" max="10" width="5.42578125" customWidth="1"/>
    <col min="11" max="11" width="10.7109375" bestFit="1" customWidth="1"/>
    <col min="12" max="12" width="10.140625" customWidth="1"/>
    <col min="13" max="13" width="10.7109375" bestFit="1" customWidth="1"/>
  </cols>
  <sheetData>
    <row r="1" spans="1:5" ht="21" x14ac:dyDescent="0.35">
      <c r="A1" s="37" t="s">
        <v>1889</v>
      </c>
    </row>
    <row r="3" spans="1:5" x14ac:dyDescent="0.25">
      <c r="A3" s="9" t="s">
        <v>1774</v>
      </c>
      <c r="B3" s="6" t="s">
        <v>41</v>
      </c>
      <c r="C3" s="6" t="s">
        <v>42</v>
      </c>
      <c r="D3" s="6" t="s">
        <v>43</v>
      </c>
      <c r="E3" s="6" t="s">
        <v>44</v>
      </c>
    </row>
    <row r="4" spans="1:5" x14ac:dyDescent="0.25">
      <c r="A4" s="10" t="s">
        <v>0</v>
      </c>
      <c r="B4" s="11">
        <v>499</v>
      </c>
      <c r="C4" s="11">
        <v>156</v>
      </c>
      <c r="D4" s="11">
        <v>2055</v>
      </c>
      <c r="E4" s="11">
        <v>523</v>
      </c>
    </row>
    <row r="5" spans="1:5" x14ac:dyDescent="0.25">
      <c r="A5" s="12" t="s">
        <v>7</v>
      </c>
      <c r="B5" s="11">
        <v>16</v>
      </c>
      <c r="C5" s="11">
        <v>10</v>
      </c>
      <c r="D5" s="11">
        <v>13</v>
      </c>
      <c r="E5" s="11">
        <v>101</v>
      </c>
    </row>
    <row r="6" spans="1:5" x14ac:dyDescent="0.25">
      <c r="A6" s="12" t="s">
        <v>6</v>
      </c>
      <c r="B6" s="11">
        <v>24</v>
      </c>
      <c r="C6" s="11">
        <v>7</v>
      </c>
      <c r="D6" s="11">
        <v>21</v>
      </c>
      <c r="E6" s="11"/>
    </row>
    <row r="7" spans="1:5" x14ac:dyDescent="0.25">
      <c r="A7" s="12" t="s">
        <v>13</v>
      </c>
      <c r="B7" s="11">
        <v>23</v>
      </c>
      <c r="C7" s="11">
        <v>5</v>
      </c>
      <c r="D7" s="11">
        <v>6</v>
      </c>
      <c r="E7" s="11">
        <v>61</v>
      </c>
    </row>
    <row r="8" spans="1:5" x14ac:dyDescent="0.25">
      <c r="A8" s="12" t="s">
        <v>9</v>
      </c>
      <c r="B8" s="11">
        <v>82</v>
      </c>
      <c r="C8" s="11">
        <v>31</v>
      </c>
      <c r="D8" s="11"/>
      <c r="E8" s="11">
        <v>2</v>
      </c>
    </row>
    <row r="9" spans="1:5" x14ac:dyDescent="0.25">
      <c r="A9" s="12" t="s">
        <v>11</v>
      </c>
      <c r="B9" s="11">
        <v>5</v>
      </c>
      <c r="C9" s="11">
        <v>1</v>
      </c>
      <c r="D9" s="11">
        <v>44</v>
      </c>
      <c r="E9" s="11">
        <v>7</v>
      </c>
    </row>
    <row r="10" spans="1:5" x14ac:dyDescent="0.25">
      <c r="A10" s="12" t="s">
        <v>12</v>
      </c>
      <c r="B10" s="11">
        <v>1</v>
      </c>
      <c r="C10" s="11"/>
      <c r="D10" s="11">
        <v>3</v>
      </c>
      <c r="E10" s="11">
        <v>11</v>
      </c>
    </row>
    <row r="11" spans="1:5" x14ac:dyDescent="0.25">
      <c r="A11" s="12" t="s">
        <v>8</v>
      </c>
      <c r="B11" s="11">
        <v>156</v>
      </c>
      <c r="C11" s="11">
        <v>36</v>
      </c>
      <c r="D11" s="11">
        <v>636</v>
      </c>
      <c r="E11" s="11">
        <v>83</v>
      </c>
    </row>
    <row r="12" spans="1:5" x14ac:dyDescent="0.25">
      <c r="A12" s="12" t="s">
        <v>4</v>
      </c>
      <c r="B12" s="11">
        <v>42</v>
      </c>
      <c r="C12" s="11">
        <v>9</v>
      </c>
      <c r="D12" s="11">
        <v>92</v>
      </c>
      <c r="E12" s="11">
        <v>14</v>
      </c>
    </row>
    <row r="13" spans="1:5" x14ac:dyDescent="0.25">
      <c r="A13" s="12" t="s">
        <v>937</v>
      </c>
      <c r="B13" s="11">
        <v>1</v>
      </c>
      <c r="C13" s="11">
        <v>2</v>
      </c>
      <c r="D13" s="11"/>
      <c r="E13" s="11"/>
    </row>
    <row r="14" spans="1:5" x14ac:dyDescent="0.25">
      <c r="A14" s="12" t="s">
        <v>10</v>
      </c>
      <c r="B14" s="11">
        <v>6</v>
      </c>
      <c r="C14" s="11">
        <v>1</v>
      </c>
      <c r="D14" s="11"/>
      <c r="E14" s="11"/>
    </row>
    <row r="15" spans="1:5" x14ac:dyDescent="0.25">
      <c r="A15" s="12" t="s">
        <v>5</v>
      </c>
      <c r="B15" s="11">
        <v>143</v>
      </c>
      <c r="C15" s="11">
        <v>54</v>
      </c>
      <c r="D15" s="11">
        <v>1240</v>
      </c>
      <c r="E15" s="11">
        <v>244</v>
      </c>
    </row>
    <row r="16" spans="1:5" x14ac:dyDescent="0.25">
      <c r="A16" s="10" t="s">
        <v>3</v>
      </c>
      <c r="B16" s="11">
        <v>88</v>
      </c>
      <c r="C16" s="11">
        <v>17</v>
      </c>
      <c r="D16" s="11">
        <v>21</v>
      </c>
      <c r="E16" s="11">
        <v>26</v>
      </c>
    </row>
    <row r="17" spans="1:5" x14ac:dyDescent="0.25">
      <c r="A17" s="12" t="s">
        <v>15</v>
      </c>
      <c r="B17" s="11">
        <v>52</v>
      </c>
      <c r="C17" s="11">
        <v>10</v>
      </c>
      <c r="D17" s="11">
        <v>14</v>
      </c>
      <c r="E17" s="11">
        <v>5</v>
      </c>
    </row>
    <row r="18" spans="1:5" x14ac:dyDescent="0.25">
      <c r="A18" s="12" t="s">
        <v>16</v>
      </c>
      <c r="B18" s="11">
        <v>8</v>
      </c>
      <c r="C18" s="11">
        <v>1</v>
      </c>
      <c r="D18" s="11"/>
      <c r="E18" s="11">
        <v>5</v>
      </c>
    </row>
    <row r="19" spans="1:5" x14ac:dyDescent="0.25">
      <c r="A19" s="12" t="s">
        <v>17</v>
      </c>
      <c r="B19" s="11">
        <v>3</v>
      </c>
      <c r="C19" s="11"/>
      <c r="D19" s="11"/>
      <c r="E19" s="11">
        <v>2</v>
      </c>
    </row>
    <row r="20" spans="1:5" x14ac:dyDescent="0.25">
      <c r="A20" s="12" t="s">
        <v>14</v>
      </c>
      <c r="B20" s="11">
        <v>23</v>
      </c>
      <c r="C20" s="11">
        <v>4</v>
      </c>
      <c r="D20" s="11">
        <v>2</v>
      </c>
      <c r="E20" s="11">
        <v>4</v>
      </c>
    </row>
    <row r="21" spans="1:5" x14ac:dyDescent="0.25">
      <c r="A21" s="12" t="s">
        <v>18</v>
      </c>
      <c r="B21" s="11"/>
      <c r="C21" s="11"/>
      <c r="D21" s="11"/>
      <c r="E21" s="11"/>
    </row>
    <row r="22" spans="1:5" x14ac:dyDescent="0.25">
      <c r="A22" s="12" t="s">
        <v>1084</v>
      </c>
      <c r="B22" s="11">
        <v>2</v>
      </c>
      <c r="C22" s="11">
        <v>2</v>
      </c>
      <c r="D22" s="11">
        <v>5</v>
      </c>
      <c r="E22" s="11">
        <v>10</v>
      </c>
    </row>
    <row r="23" spans="1:5" x14ac:dyDescent="0.25">
      <c r="A23" s="10" t="s">
        <v>31</v>
      </c>
      <c r="B23" s="11">
        <v>587</v>
      </c>
      <c r="C23" s="11">
        <v>173</v>
      </c>
      <c r="D23" s="11">
        <v>2076</v>
      </c>
      <c r="E23" s="11">
        <v>549</v>
      </c>
    </row>
    <row r="25" spans="1:5" ht="21" x14ac:dyDescent="0.35">
      <c r="A25" s="37" t="s">
        <v>1895</v>
      </c>
      <c r="B25" s="11"/>
    </row>
    <row r="27" spans="1:5" x14ac:dyDescent="0.25">
      <c r="A27" s="9" t="s">
        <v>1896</v>
      </c>
      <c r="B27" s="81" t="s">
        <v>1894</v>
      </c>
    </row>
    <row r="28" spans="1:5" x14ac:dyDescent="0.25">
      <c r="A28" s="10" t="s">
        <v>323</v>
      </c>
      <c r="B28" s="11">
        <v>27</v>
      </c>
    </row>
    <row r="29" spans="1:5" x14ac:dyDescent="0.25">
      <c r="A29" s="10" t="s">
        <v>100</v>
      </c>
      <c r="B29" s="11">
        <v>105</v>
      </c>
    </row>
    <row r="30" spans="1:5" x14ac:dyDescent="0.25">
      <c r="A30" s="10" t="s">
        <v>31</v>
      </c>
      <c r="B30" s="11">
        <v>132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33"/>
  <sheetViews>
    <sheetView workbookViewId="0">
      <selection activeCell="B4" sqref="B4"/>
    </sheetView>
  </sheetViews>
  <sheetFormatPr defaultRowHeight="15" x14ac:dyDescent="0.25"/>
  <cols>
    <col min="1" max="1" width="10.7109375" bestFit="1" customWidth="1"/>
    <col min="2" max="2" width="10.140625" bestFit="1" customWidth="1"/>
    <col min="3" max="3" width="43.42578125" bestFit="1" customWidth="1"/>
    <col min="4" max="4" width="15.28515625" bestFit="1" customWidth="1"/>
    <col min="5" max="5" width="11.140625" bestFit="1" customWidth="1"/>
    <col min="6" max="6" width="13.42578125" bestFit="1" customWidth="1"/>
    <col min="7" max="7" width="10" bestFit="1" customWidth="1"/>
    <col min="8" max="8" width="10.5703125" bestFit="1" customWidth="1"/>
    <col min="9" max="9" width="9.140625" bestFit="1" customWidth="1"/>
    <col min="10" max="10" width="9.7109375" bestFit="1" customWidth="1"/>
    <col min="11" max="11" width="13.140625" bestFit="1" customWidth="1"/>
    <col min="12" max="12" width="13.7109375" bestFit="1" customWidth="1"/>
    <col min="13" max="13" width="19.5703125" bestFit="1" customWidth="1"/>
    <col min="14" max="14" width="18" bestFit="1" customWidth="1"/>
    <col min="15" max="15" width="15.7109375" bestFit="1" customWidth="1"/>
    <col min="16" max="16" width="12.28515625" bestFit="1" customWidth="1"/>
    <col min="17" max="17" width="14" bestFit="1" customWidth="1"/>
    <col min="18" max="18" width="11.28515625" bestFit="1" customWidth="1"/>
    <col min="19" max="19" width="13.7109375" bestFit="1" customWidth="1"/>
    <col min="20" max="20" width="20.28515625" bestFit="1" customWidth="1"/>
    <col min="21" max="21" width="18.28515625" bestFit="1" customWidth="1"/>
    <col min="22" max="22" width="14.7109375" bestFit="1" customWidth="1"/>
    <col min="23" max="23" width="16.28515625" bestFit="1" customWidth="1"/>
    <col min="24" max="24" width="13.7109375" bestFit="1" customWidth="1"/>
    <col min="25" max="25" width="16.140625" bestFit="1" customWidth="1"/>
    <col min="26" max="26" width="19.85546875" bestFit="1" customWidth="1"/>
    <col min="27" max="27" width="17.7109375" bestFit="1" customWidth="1"/>
    <col min="28" max="28" width="15.42578125" bestFit="1" customWidth="1"/>
    <col min="29" max="29" width="17" bestFit="1" customWidth="1"/>
    <col min="30" max="30" width="14.42578125" bestFit="1" customWidth="1"/>
    <col min="31" max="31" width="16.7109375" bestFit="1" customWidth="1"/>
    <col min="32" max="32" width="20.7109375" bestFit="1" customWidth="1"/>
    <col min="33" max="33" width="18.7109375" bestFit="1" customWidth="1"/>
    <col min="34" max="34" width="15.28515625" bestFit="1" customWidth="1"/>
    <col min="35" max="35" width="16.7109375" bestFit="1" customWidth="1"/>
    <col min="36" max="36" width="14.28515625" bestFit="1" customWidth="1"/>
    <col min="37" max="37" width="16.5703125" bestFit="1" customWidth="1"/>
    <col min="38" max="38" width="20.28515625" bestFit="1" customWidth="1"/>
    <col min="39" max="39" width="22.140625" bestFit="1" customWidth="1"/>
    <col min="40" max="40" width="12.7109375" bestFit="1" customWidth="1"/>
    <col min="41" max="41" width="14.7109375" bestFit="1" customWidth="1"/>
    <col min="42" max="42" width="12.140625" bestFit="1" customWidth="1"/>
    <col min="43" max="43" width="14" bestFit="1" customWidth="1"/>
    <col min="44" max="44" width="10" bestFit="1" customWidth="1"/>
    <col min="45" max="45" width="11.7109375" bestFit="1" customWidth="1"/>
    <col min="46" max="46" width="17.85546875" bestFit="1" customWidth="1"/>
    <col min="47" max="47" width="16.140625" bestFit="1" customWidth="1"/>
    <col min="48" max="48" width="15.42578125" bestFit="1" customWidth="1"/>
    <col min="49" max="49" width="13.28515625" bestFit="1" customWidth="1"/>
    <col min="50" max="50" width="10.42578125" bestFit="1" customWidth="1"/>
    <col min="51" max="51" width="12.28515625" bestFit="1" customWidth="1"/>
    <col min="52" max="52" width="13.7109375" bestFit="1" customWidth="1"/>
    <col min="53" max="53" width="19.7109375" customWidth="1"/>
    <col min="54" max="54" width="21.7109375" customWidth="1"/>
    <col min="55" max="55" width="23.85546875" customWidth="1"/>
    <col min="56" max="56" width="40.5703125" bestFit="1" customWidth="1"/>
    <col min="57" max="57" width="42.140625" bestFit="1" customWidth="1"/>
    <col min="58" max="58" width="39.28515625" bestFit="1" customWidth="1"/>
    <col min="59" max="59" width="42.140625" bestFit="1" customWidth="1"/>
  </cols>
  <sheetData>
    <row r="1" spans="1:52" x14ac:dyDescent="0.25">
      <c r="A1" t="s">
        <v>83</v>
      </c>
      <c r="B1" t="s">
        <v>84</v>
      </c>
      <c r="C1" t="s">
        <v>85</v>
      </c>
      <c r="D1" t="s">
        <v>86</v>
      </c>
      <c r="E1" t="s">
        <v>87</v>
      </c>
      <c r="F1" t="s">
        <v>88</v>
      </c>
      <c r="G1" t="s">
        <v>89</v>
      </c>
      <c r="H1" t="s">
        <v>90</v>
      </c>
      <c r="I1" t="s">
        <v>91</v>
      </c>
      <c r="J1" t="s">
        <v>92</v>
      </c>
      <c r="K1" t="s">
        <v>93</v>
      </c>
      <c r="L1" t="s">
        <v>94</v>
      </c>
      <c r="M1" t="s">
        <v>332</v>
      </c>
      <c r="N1" t="s">
        <v>333</v>
      </c>
      <c r="O1" t="s">
        <v>334</v>
      </c>
      <c r="P1" t="s">
        <v>335</v>
      </c>
      <c r="Q1" t="s">
        <v>336</v>
      </c>
      <c r="R1" t="s">
        <v>337</v>
      </c>
      <c r="S1" t="s">
        <v>338</v>
      </c>
      <c r="T1" t="s">
        <v>339</v>
      </c>
      <c r="U1" t="s">
        <v>340</v>
      </c>
      <c r="V1" t="s">
        <v>341</v>
      </c>
      <c r="W1" t="s">
        <v>342</v>
      </c>
      <c r="X1" t="s">
        <v>343</v>
      </c>
      <c r="Y1" t="s">
        <v>344</v>
      </c>
      <c r="Z1" t="s">
        <v>345</v>
      </c>
      <c r="AA1" t="s">
        <v>346</v>
      </c>
      <c r="AB1" t="s">
        <v>347</v>
      </c>
      <c r="AC1" t="s">
        <v>348</v>
      </c>
      <c r="AD1" t="s">
        <v>349</v>
      </c>
      <c r="AE1" t="s">
        <v>350</v>
      </c>
      <c r="AF1" t="s">
        <v>351</v>
      </c>
      <c r="AG1" t="s">
        <v>352</v>
      </c>
      <c r="AH1" t="s">
        <v>353</v>
      </c>
      <c r="AI1" t="s">
        <v>354</v>
      </c>
      <c r="AJ1" t="s">
        <v>355</v>
      </c>
      <c r="AK1" t="s">
        <v>356</v>
      </c>
      <c r="AL1" t="s">
        <v>1062</v>
      </c>
      <c r="AM1" t="s">
        <v>1063</v>
      </c>
      <c r="AN1" t="s">
        <v>1064</v>
      </c>
      <c r="AO1" t="s">
        <v>1065</v>
      </c>
      <c r="AP1" t="s">
        <v>1066</v>
      </c>
      <c r="AQ1" t="s">
        <v>1067</v>
      </c>
      <c r="AR1" t="s">
        <v>1068</v>
      </c>
      <c r="AS1" t="s">
        <v>1069</v>
      </c>
      <c r="AT1" t="s">
        <v>1070</v>
      </c>
      <c r="AU1" t="s">
        <v>1071</v>
      </c>
      <c r="AV1" t="s">
        <v>1072</v>
      </c>
      <c r="AW1" t="s">
        <v>1073</v>
      </c>
      <c r="AX1" t="s">
        <v>1074</v>
      </c>
      <c r="AY1" t="s">
        <v>1075</v>
      </c>
      <c r="AZ1" t="s">
        <v>1076</v>
      </c>
    </row>
    <row r="2" spans="1:52" x14ac:dyDescent="0.25">
      <c r="A2" t="s">
        <v>0</v>
      </c>
      <c r="B2" t="s">
        <v>4</v>
      </c>
      <c r="C2" t="s">
        <v>95</v>
      </c>
      <c r="D2" t="s">
        <v>96</v>
      </c>
      <c r="E2" t="s">
        <v>97</v>
      </c>
      <c r="F2" t="s">
        <v>98</v>
      </c>
      <c r="G2">
        <v>69</v>
      </c>
      <c r="H2">
        <v>349</v>
      </c>
      <c r="I2">
        <v>43</v>
      </c>
      <c r="J2">
        <v>361</v>
      </c>
      <c r="K2">
        <v>43</v>
      </c>
      <c r="L2">
        <v>361</v>
      </c>
      <c r="M2" t="s">
        <v>99</v>
      </c>
      <c r="N2" t="s">
        <v>323</v>
      </c>
      <c r="O2">
        <v>1</v>
      </c>
      <c r="P2">
        <v>50</v>
      </c>
      <c r="Q2">
        <v>30</v>
      </c>
      <c r="T2" t="s">
        <v>323</v>
      </c>
      <c r="U2">
        <v>1</v>
      </c>
      <c r="V2">
        <v>50</v>
      </c>
      <c r="W2">
        <v>30</v>
      </c>
      <c r="Z2" t="s">
        <v>323</v>
      </c>
      <c r="AA2">
        <v>1</v>
      </c>
      <c r="AB2">
        <v>50</v>
      </c>
      <c r="AC2">
        <v>30</v>
      </c>
      <c r="AF2" t="s">
        <v>323</v>
      </c>
      <c r="AG2">
        <v>2</v>
      </c>
      <c r="AH2">
        <v>100</v>
      </c>
      <c r="AI2">
        <v>50</v>
      </c>
      <c r="AL2">
        <v>8</v>
      </c>
      <c r="AM2">
        <v>6</v>
      </c>
      <c r="AN2">
        <v>15</v>
      </c>
      <c r="AO2">
        <v>17</v>
      </c>
      <c r="AP2">
        <v>6</v>
      </c>
      <c r="AQ2">
        <v>10</v>
      </c>
      <c r="AR2">
        <v>8</v>
      </c>
      <c r="AS2">
        <v>15</v>
      </c>
      <c r="AT2">
        <v>10</v>
      </c>
      <c r="AU2">
        <v>4</v>
      </c>
      <c r="AV2">
        <v>8</v>
      </c>
      <c r="AW2">
        <v>10</v>
      </c>
      <c r="AX2">
        <v>37</v>
      </c>
      <c r="AY2">
        <v>48</v>
      </c>
      <c r="AZ2">
        <v>32</v>
      </c>
    </row>
    <row r="3" spans="1:52" x14ac:dyDescent="0.25">
      <c r="A3" s="6" t="s">
        <v>0</v>
      </c>
      <c r="B3" s="6" t="s">
        <v>4</v>
      </c>
      <c r="C3" s="6" t="s">
        <v>101</v>
      </c>
      <c r="D3" s="6" t="s">
        <v>102</v>
      </c>
      <c r="E3" s="6" t="s">
        <v>97</v>
      </c>
      <c r="F3" s="6" t="s">
        <v>98</v>
      </c>
      <c r="G3" s="6">
        <v>56</v>
      </c>
      <c r="H3" s="6">
        <v>230</v>
      </c>
      <c r="I3" s="6">
        <v>54</v>
      </c>
      <c r="J3" s="6">
        <v>221</v>
      </c>
      <c r="K3" s="6">
        <v>57</v>
      </c>
      <c r="L3" s="6">
        <v>232</v>
      </c>
      <c r="M3" s="6" t="s">
        <v>103</v>
      </c>
      <c r="N3" s="6" t="s">
        <v>100</v>
      </c>
      <c r="O3" s="6">
        <v>0</v>
      </c>
      <c r="P3" s="6"/>
      <c r="Q3" s="6"/>
      <c r="R3" s="6"/>
      <c r="S3" s="6"/>
      <c r="T3" s="6" t="s">
        <v>100</v>
      </c>
      <c r="U3" s="6">
        <v>0</v>
      </c>
      <c r="V3" s="6"/>
      <c r="W3" s="6"/>
      <c r="X3" s="6"/>
      <c r="Y3" s="6"/>
      <c r="Z3" s="6" t="s">
        <v>323</v>
      </c>
      <c r="AA3" s="6">
        <v>1</v>
      </c>
      <c r="AB3" s="6">
        <v>50</v>
      </c>
      <c r="AC3" s="6">
        <v>20</v>
      </c>
      <c r="AD3" s="6">
        <v>15</v>
      </c>
      <c r="AE3" s="6"/>
      <c r="AF3" s="6" t="s">
        <v>323</v>
      </c>
      <c r="AG3" s="6">
        <v>1</v>
      </c>
      <c r="AH3" s="6">
        <v>50</v>
      </c>
      <c r="AI3" s="6">
        <v>20</v>
      </c>
      <c r="AJ3" s="6">
        <v>15</v>
      </c>
      <c r="AK3" s="6"/>
      <c r="AL3" s="6">
        <v>6</v>
      </c>
      <c r="AM3" s="6">
        <v>6</v>
      </c>
      <c r="AN3" s="6">
        <v>18</v>
      </c>
      <c r="AO3" s="6">
        <v>26</v>
      </c>
      <c r="AP3" s="6">
        <v>12</v>
      </c>
      <c r="AQ3" s="6">
        <v>9</v>
      </c>
      <c r="AR3" s="6">
        <v>5</v>
      </c>
      <c r="AS3" s="6">
        <v>10</v>
      </c>
      <c r="AT3" s="6">
        <v>7</v>
      </c>
      <c r="AU3" s="6">
        <v>24</v>
      </c>
      <c r="AV3" s="6">
        <v>20</v>
      </c>
      <c r="AW3" s="6">
        <v>12</v>
      </c>
      <c r="AX3" s="6">
        <v>41</v>
      </c>
      <c r="AY3" s="6">
        <v>51</v>
      </c>
      <c r="AZ3" s="6">
        <v>63</v>
      </c>
    </row>
    <row r="4" spans="1:52" x14ac:dyDescent="0.25">
      <c r="A4" s="6" t="s">
        <v>0</v>
      </c>
      <c r="B4" s="6" t="s">
        <v>4</v>
      </c>
      <c r="C4" s="6" t="s">
        <v>104</v>
      </c>
      <c r="D4" s="6" t="s">
        <v>105</v>
      </c>
      <c r="E4" s="6" t="s">
        <v>97</v>
      </c>
      <c r="F4" s="6" t="s">
        <v>98</v>
      </c>
      <c r="G4" s="6">
        <v>32</v>
      </c>
      <c r="H4" s="6">
        <v>146</v>
      </c>
      <c r="I4" s="6">
        <v>28</v>
      </c>
      <c r="J4" s="6">
        <v>131</v>
      </c>
      <c r="K4" s="6">
        <v>32</v>
      </c>
      <c r="L4" s="6">
        <v>148</v>
      </c>
      <c r="M4" s="6" t="s">
        <v>99</v>
      </c>
      <c r="N4" s="6" t="s">
        <v>323</v>
      </c>
      <c r="O4" s="6">
        <v>0</v>
      </c>
      <c r="P4" s="6"/>
      <c r="Q4" s="6"/>
      <c r="R4" s="6"/>
      <c r="S4" s="6"/>
      <c r="T4" s="6" t="s">
        <v>323</v>
      </c>
      <c r="U4" s="6">
        <v>0.40000000596046448</v>
      </c>
      <c r="V4" s="6">
        <v>10</v>
      </c>
      <c r="W4" s="6">
        <v>5</v>
      </c>
      <c r="X4" s="6"/>
      <c r="Y4" s="6"/>
      <c r="Z4" s="6" t="s">
        <v>323</v>
      </c>
      <c r="AA4" s="6">
        <v>2.5999999046325684</v>
      </c>
      <c r="AB4" s="6">
        <v>15</v>
      </c>
      <c r="AC4" s="6">
        <v>10</v>
      </c>
      <c r="AD4" s="6"/>
      <c r="AE4" s="6"/>
      <c r="AF4" s="6" t="s">
        <v>323</v>
      </c>
      <c r="AG4" s="6">
        <v>1</v>
      </c>
      <c r="AH4" s="6">
        <v>60</v>
      </c>
      <c r="AI4" s="6">
        <v>30</v>
      </c>
      <c r="AJ4" s="6"/>
      <c r="AK4" s="6"/>
      <c r="AL4" s="6">
        <v>6</v>
      </c>
      <c r="AM4" s="6">
        <v>5</v>
      </c>
      <c r="AN4" s="6">
        <v>13</v>
      </c>
      <c r="AO4" s="6">
        <v>15</v>
      </c>
      <c r="AP4" s="6">
        <v>5</v>
      </c>
      <c r="AQ4" s="6">
        <v>13</v>
      </c>
      <c r="AR4" s="6">
        <v>2</v>
      </c>
      <c r="AS4" s="6">
        <v>3</v>
      </c>
      <c r="AT4" s="6">
        <v>5</v>
      </c>
      <c r="AU4" s="6">
        <v>6</v>
      </c>
      <c r="AV4" s="6">
        <v>8</v>
      </c>
      <c r="AW4" s="6">
        <v>10</v>
      </c>
      <c r="AX4" s="6">
        <v>26</v>
      </c>
      <c r="AY4" s="6">
        <v>36</v>
      </c>
      <c r="AZ4" s="6">
        <v>29</v>
      </c>
    </row>
    <row r="5" spans="1:52" x14ac:dyDescent="0.25">
      <c r="A5" s="6" t="s">
        <v>0</v>
      </c>
      <c r="B5" s="6" t="s">
        <v>4</v>
      </c>
      <c r="C5" s="6" t="s">
        <v>106</v>
      </c>
      <c r="D5" s="6" t="s">
        <v>107</v>
      </c>
      <c r="E5" s="6" t="s">
        <v>97</v>
      </c>
      <c r="F5" s="6" t="s">
        <v>98</v>
      </c>
      <c r="G5" s="6">
        <v>7</v>
      </c>
      <c r="H5" s="6">
        <v>41</v>
      </c>
      <c r="I5" s="6">
        <v>10</v>
      </c>
      <c r="J5" s="6">
        <v>47</v>
      </c>
      <c r="K5" s="6">
        <v>12</v>
      </c>
      <c r="L5" s="6">
        <v>56</v>
      </c>
      <c r="M5" s="6" t="s">
        <v>99</v>
      </c>
      <c r="N5" s="6" t="s">
        <v>100</v>
      </c>
      <c r="O5" s="6">
        <v>0</v>
      </c>
      <c r="P5" s="6"/>
      <c r="Q5" s="6"/>
      <c r="R5" s="6"/>
      <c r="S5" s="6"/>
      <c r="T5" s="6" t="s">
        <v>323</v>
      </c>
      <c r="U5" s="6">
        <v>0.125</v>
      </c>
      <c r="V5" s="6"/>
      <c r="W5" s="6">
        <v>4</v>
      </c>
      <c r="X5" s="6"/>
      <c r="Y5" s="6"/>
      <c r="Z5" s="6" t="s">
        <v>323</v>
      </c>
      <c r="AA5" s="6">
        <v>0.125</v>
      </c>
      <c r="AB5" s="6"/>
      <c r="AC5" s="6">
        <v>4</v>
      </c>
      <c r="AD5" s="6"/>
      <c r="AE5" s="6"/>
      <c r="AF5" s="6" t="s">
        <v>323</v>
      </c>
      <c r="AG5" s="6">
        <v>0.125</v>
      </c>
      <c r="AH5" s="6"/>
      <c r="AI5" s="6">
        <v>4</v>
      </c>
      <c r="AJ5" s="6"/>
      <c r="AK5" s="6"/>
      <c r="AL5" s="6">
        <v>2</v>
      </c>
      <c r="AM5" s="6">
        <v>3</v>
      </c>
      <c r="AN5" s="6">
        <v>4</v>
      </c>
      <c r="AO5" s="6">
        <v>3</v>
      </c>
      <c r="AP5" s="6">
        <v>3</v>
      </c>
      <c r="AQ5" s="6">
        <v>2</v>
      </c>
      <c r="AR5" s="6">
        <v>1</v>
      </c>
      <c r="AS5" s="6">
        <v>1</v>
      </c>
      <c r="AT5" s="6">
        <v>3</v>
      </c>
      <c r="AU5" s="6">
        <v>5</v>
      </c>
      <c r="AV5" s="6">
        <v>9</v>
      </c>
      <c r="AW5" s="6">
        <v>6</v>
      </c>
      <c r="AX5" s="6">
        <v>10</v>
      </c>
      <c r="AY5" s="6">
        <v>9</v>
      </c>
      <c r="AZ5" s="6">
        <v>23</v>
      </c>
    </row>
    <row r="6" spans="1:52" x14ac:dyDescent="0.25">
      <c r="A6" s="6" t="s">
        <v>0</v>
      </c>
      <c r="B6" s="6" t="s">
        <v>4</v>
      </c>
      <c r="C6" s="6" t="s">
        <v>153</v>
      </c>
      <c r="D6" s="6" t="s">
        <v>154</v>
      </c>
      <c r="E6" s="6" t="s">
        <v>97</v>
      </c>
      <c r="F6" s="6" t="s">
        <v>98</v>
      </c>
      <c r="G6" s="6">
        <v>35</v>
      </c>
      <c r="H6" s="6">
        <v>175</v>
      </c>
      <c r="I6" s="6">
        <v>32</v>
      </c>
      <c r="J6" s="6">
        <v>173</v>
      </c>
      <c r="K6" s="6">
        <v>43</v>
      </c>
      <c r="L6" s="6">
        <v>212</v>
      </c>
      <c r="M6" s="6" t="s">
        <v>103</v>
      </c>
      <c r="N6" s="6" t="s">
        <v>323</v>
      </c>
      <c r="O6" s="6">
        <v>0.20000000298023224</v>
      </c>
      <c r="P6" s="6">
        <v>15</v>
      </c>
      <c r="Q6" s="6"/>
      <c r="R6" s="6"/>
      <c r="S6" s="6"/>
      <c r="T6" s="6" t="s">
        <v>323</v>
      </c>
      <c r="U6" s="6">
        <v>0.20000000298023224</v>
      </c>
      <c r="V6" s="6">
        <v>15</v>
      </c>
      <c r="W6" s="6"/>
      <c r="X6" s="6"/>
      <c r="Y6" s="6"/>
      <c r="Z6" s="6" t="s">
        <v>323</v>
      </c>
      <c r="AA6" s="6">
        <v>0.20000000298023224</v>
      </c>
      <c r="AB6" s="6">
        <v>15</v>
      </c>
      <c r="AC6" s="6"/>
      <c r="AD6" s="6"/>
      <c r="AE6" s="6"/>
      <c r="AF6" s="6" t="s">
        <v>323</v>
      </c>
      <c r="AG6" s="6">
        <v>0.20000000298023224</v>
      </c>
      <c r="AH6" s="6">
        <v>15</v>
      </c>
      <c r="AI6" s="6"/>
      <c r="AJ6" s="6"/>
      <c r="AK6" s="6"/>
      <c r="AL6" s="6">
        <v>6</v>
      </c>
      <c r="AM6" s="6">
        <v>3</v>
      </c>
      <c r="AN6" s="6">
        <v>14</v>
      </c>
      <c r="AO6" s="6">
        <v>11</v>
      </c>
      <c r="AP6" s="6">
        <v>19</v>
      </c>
      <c r="AQ6" s="6">
        <v>15</v>
      </c>
      <c r="AR6" s="6">
        <v>4</v>
      </c>
      <c r="AS6" s="6">
        <v>1</v>
      </c>
      <c r="AT6" s="6">
        <v>5</v>
      </c>
      <c r="AU6" s="6">
        <v>12</v>
      </c>
      <c r="AV6" s="6">
        <v>10</v>
      </c>
      <c r="AW6" s="6"/>
      <c r="AX6" s="6">
        <v>43</v>
      </c>
      <c r="AY6" s="6">
        <v>30</v>
      </c>
      <c r="AZ6" s="6">
        <v>27</v>
      </c>
    </row>
    <row r="7" spans="1:52" x14ac:dyDescent="0.25">
      <c r="A7" s="6" t="s">
        <v>0</v>
      </c>
      <c r="B7" s="6" t="s">
        <v>4</v>
      </c>
      <c r="C7" s="6" t="s">
        <v>155</v>
      </c>
      <c r="D7" s="6" t="s">
        <v>156</v>
      </c>
      <c r="E7" s="6" t="s">
        <v>97</v>
      </c>
      <c r="F7" s="6" t="s">
        <v>98</v>
      </c>
      <c r="G7" s="6">
        <v>97</v>
      </c>
      <c r="H7" s="6">
        <v>382</v>
      </c>
      <c r="I7" s="6">
        <v>95</v>
      </c>
      <c r="J7" s="6">
        <v>386</v>
      </c>
      <c r="K7" s="6">
        <v>95</v>
      </c>
      <c r="L7" s="6">
        <v>386</v>
      </c>
      <c r="M7" s="6" t="s">
        <v>99</v>
      </c>
      <c r="N7" s="6" t="s">
        <v>100</v>
      </c>
      <c r="O7" s="6">
        <v>0</v>
      </c>
      <c r="P7" s="6"/>
      <c r="Q7" s="6"/>
      <c r="R7" s="6"/>
      <c r="S7" s="6"/>
      <c r="T7" s="6" t="s">
        <v>323</v>
      </c>
      <c r="U7" s="6">
        <v>0.20000000298023224</v>
      </c>
      <c r="V7" s="6">
        <v>10</v>
      </c>
      <c r="W7" s="6">
        <v>3</v>
      </c>
      <c r="X7" s="6"/>
      <c r="Y7" s="6"/>
      <c r="Z7" s="6" t="s">
        <v>323</v>
      </c>
      <c r="AA7" s="6">
        <v>0.10000000149011612</v>
      </c>
      <c r="AB7" s="6">
        <v>5</v>
      </c>
      <c r="AC7" s="6">
        <v>2</v>
      </c>
      <c r="AD7" s="6"/>
      <c r="AE7" s="6"/>
      <c r="AF7" s="6" t="s">
        <v>323</v>
      </c>
      <c r="AG7" s="6">
        <v>0.10000000149011612</v>
      </c>
      <c r="AH7" s="6">
        <v>5</v>
      </c>
      <c r="AI7" s="6">
        <v>2</v>
      </c>
      <c r="AJ7" s="6"/>
      <c r="AK7" s="6"/>
      <c r="AL7" s="6">
        <v>13</v>
      </c>
      <c r="AM7" s="6">
        <v>12</v>
      </c>
      <c r="AN7" s="6">
        <v>49</v>
      </c>
      <c r="AO7" s="6">
        <v>33</v>
      </c>
      <c r="AP7" s="6">
        <v>25</v>
      </c>
      <c r="AQ7" s="6">
        <v>28</v>
      </c>
      <c r="AR7" s="6">
        <v>7</v>
      </c>
      <c r="AS7" s="6">
        <v>11</v>
      </c>
      <c r="AT7" s="6">
        <v>25</v>
      </c>
      <c r="AU7" s="6">
        <v>82</v>
      </c>
      <c r="AV7" s="6">
        <v>53</v>
      </c>
      <c r="AW7" s="6">
        <v>18</v>
      </c>
      <c r="AX7" s="6">
        <v>94</v>
      </c>
      <c r="AY7" s="6">
        <v>84</v>
      </c>
      <c r="AZ7" s="6">
        <v>178</v>
      </c>
    </row>
    <row r="8" spans="1:52" x14ac:dyDescent="0.25">
      <c r="A8" s="6" t="s">
        <v>0</v>
      </c>
      <c r="B8" s="6" t="s">
        <v>4</v>
      </c>
      <c r="C8" s="6" t="s">
        <v>251</v>
      </c>
      <c r="D8" s="6" t="s">
        <v>252</v>
      </c>
      <c r="E8" s="6" t="s">
        <v>97</v>
      </c>
      <c r="F8" s="6" t="s">
        <v>98</v>
      </c>
      <c r="G8" s="6">
        <v>28</v>
      </c>
      <c r="H8" s="6">
        <v>130</v>
      </c>
      <c r="I8" s="6">
        <v>27</v>
      </c>
      <c r="J8" s="6">
        <v>121</v>
      </c>
      <c r="K8" s="6">
        <v>28</v>
      </c>
      <c r="L8" s="6">
        <v>130</v>
      </c>
      <c r="M8" s="6" t="s">
        <v>103</v>
      </c>
      <c r="N8" s="6" t="s">
        <v>323</v>
      </c>
      <c r="O8" s="6">
        <v>0.25</v>
      </c>
      <c r="P8" s="6">
        <v>15</v>
      </c>
      <c r="Q8" s="6">
        <v>5</v>
      </c>
      <c r="R8" s="6"/>
      <c r="S8" s="6"/>
      <c r="T8" s="6" t="s">
        <v>323</v>
      </c>
      <c r="U8" s="6">
        <v>0.25</v>
      </c>
      <c r="V8" s="6">
        <v>15</v>
      </c>
      <c r="W8" s="6">
        <v>5</v>
      </c>
      <c r="X8" s="6"/>
      <c r="Y8" s="6"/>
      <c r="Z8" s="6" t="s">
        <v>323</v>
      </c>
      <c r="AA8" s="6">
        <v>0.25</v>
      </c>
      <c r="AB8" s="6">
        <v>15</v>
      </c>
      <c r="AC8" s="6">
        <v>5</v>
      </c>
      <c r="AD8" s="6"/>
      <c r="AE8" s="6"/>
      <c r="AF8" s="6" t="s">
        <v>323</v>
      </c>
      <c r="AG8" s="6">
        <v>2</v>
      </c>
      <c r="AH8" s="6">
        <v>60</v>
      </c>
      <c r="AI8" s="6">
        <v>30</v>
      </c>
      <c r="AJ8" s="6"/>
      <c r="AK8" s="6"/>
      <c r="AL8" s="6">
        <v>2</v>
      </c>
      <c r="AM8" s="6">
        <v>0</v>
      </c>
      <c r="AN8" s="6">
        <v>9</v>
      </c>
      <c r="AO8" s="6">
        <v>11</v>
      </c>
      <c r="AP8" s="6">
        <v>7</v>
      </c>
      <c r="AQ8" s="6">
        <v>7</v>
      </c>
      <c r="AR8" s="6">
        <v>8</v>
      </c>
      <c r="AS8" s="6">
        <v>10</v>
      </c>
      <c r="AT8" s="6">
        <v>0</v>
      </c>
      <c r="AU8" s="6">
        <v>0</v>
      </c>
      <c r="AV8" s="6">
        <v>0</v>
      </c>
      <c r="AW8" s="6">
        <v>0</v>
      </c>
      <c r="AX8" s="6">
        <v>26</v>
      </c>
      <c r="AY8" s="6">
        <v>28</v>
      </c>
      <c r="AZ8" s="6">
        <v>0</v>
      </c>
    </row>
    <row r="9" spans="1:52" x14ac:dyDescent="0.25">
      <c r="A9" s="6" t="s">
        <v>0</v>
      </c>
      <c r="B9" s="6" t="s">
        <v>4</v>
      </c>
      <c r="C9" s="6" t="s">
        <v>145</v>
      </c>
      <c r="D9" s="6" t="s">
        <v>146</v>
      </c>
      <c r="E9" s="6" t="s">
        <v>97</v>
      </c>
      <c r="F9" s="6" t="s">
        <v>98</v>
      </c>
      <c r="G9" s="6">
        <v>93</v>
      </c>
      <c r="H9" s="6">
        <v>446</v>
      </c>
      <c r="I9" s="6">
        <v>91</v>
      </c>
      <c r="J9" s="6">
        <v>482</v>
      </c>
      <c r="K9" s="6">
        <v>100</v>
      </c>
      <c r="L9" s="6">
        <v>523</v>
      </c>
      <c r="M9" s="6" t="s">
        <v>99</v>
      </c>
      <c r="N9" s="6" t="s">
        <v>100</v>
      </c>
      <c r="O9" s="6"/>
      <c r="P9" s="6"/>
      <c r="Q9" s="6"/>
      <c r="R9" s="6"/>
      <c r="S9" s="6"/>
      <c r="T9" s="6" t="s">
        <v>323</v>
      </c>
      <c r="U9" s="6">
        <v>0.20000000298023224</v>
      </c>
      <c r="V9" s="6">
        <v>10</v>
      </c>
      <c r="W9" s="6"/>
      <c r="X9" s="6"/>
      <c r="Y9" s="6"/>
      <c r="Z9" s="6" t="s">
        <v>323</v>
      </c>
      <c r="AA9" s="6">
        <v>0.20000000298023224</v>
      </c>
      <c r="AB9" s="6">
        <v>10</v>
      </c>
      <c r="AC9" s="6"/>
      <c r="AD9" s="6"/>
      <c r="AE9" s="6"/>
      <c r="AF9" s="6" t="s">
        <v>323</v>
      </c>
      <c r="AG9" s="6">
        <v>0.20000000298023224</v>
      </c>
      <c r="AH9" s="6">
        <v>10</v>
      </c>
      <c r="AI9" s="6"/>
      <c r="AJ9" s="6"/>
      <c r="AK9" s="6"/>
      <c r="AL9" s="6">
        <v>12</v>
      </c>
      <c r="AM9" s="6">
        <v>18</v>
      </c>
      <c r="AN9" s="6">
        <v>45</v>
      </c>
      <c r="AO9" s="6">
        <v>40</v>
      </c>
      <c r="AP9" s="6">
        <v>17</v>
      </c>
      <c r="AQ9" s="6">
        <v>31</v>
      </c>
      <c r="AR9" s="6">
        <v>27</v>
      </c>
      <c r="AS9" s="6">
        <v>24</v>
      </c>
      <c r="AT9" s="6">
        <v>2</v>
      </c>
      <c r="AU9" s="6">
        <v>8</v>
      </c>
      <c r="AV9" s="6">
        <v>11</v>
      </c>
      <c r="AW9" s="6">
        <v>10</v>
      </c>
      <c r="AX9" s="6">
        <v>101</v>
      </c>
      <c r="AY9" s="6">
        <v>113</v>
      </c>
      <c r="AZ9" s="6">
        <v>31</v>
      </c>
    </row>
    <row r="10" spans="1:52" x14ac:dyDescent="0.25">
      <c r="A10" s="6" t="s">
        <v>0</v>
      </c>
      <c r="B10" s="6" t="s">
        <v>4</v>
      </c>
      <c r="C10" s="6" t="s">
        <v>147</v>
      </c>
      <c r="D10" s="6" t="s">
        <v>148</v>
      </c>
      <c r="E10" s="6" t="s">
        <v>97</v>
      </c>
      <c r="F10" s="6" t="s">
        <v>98</v>
      </c>
      <c r="G10" s="6">
        <v>87</v>
      </c>
      <c r="H10" s="6">
        <v>461</v>
      </c>
      <c r="I10" s="6">
        <v>90</v>
      </c>
      <c r="J10" s="6">
        <v>489</v>
      </c>
      <c r="K10" s="6">
        <v>90</v>
      </c>
      <c r="L10" s="6">
        <v>489</v>
      </c>
      <c r="M10" s="6" t="s">
        <v>103</v>
      </c>
      <c r="N10" s="6" t="s">
        <v>100</v>
      </c>
      <c r="O10" s="6">
        <v>0</v>
      </c>
      <c r="P10" s="6"/>
      <c r="Q10" s="6"/>
      <c r="R10" s="6"/>
      <c r="S10" s="6"/>
      <c r="T10" s="6" t="s">
        <v>323</v>
      </c>
      <c r="U10" s="6">
        <v>0.25</v>
      </c>
      <c r="V10" s="6">
        <v>15</v>
      </c>
      <c r="W10" s="6">
        <v>5</v>
      </c>
      <c r="X10" s="6"/>
      <c r="Y10" s="6"/>
      <c r="Z10" s="6" t="s">
        <v>323</v>
      </c>
      <c r="AA10" s="6">
        <v>0.25</v>
      </c>
      <c r="AB10" s="6">
        <v>15</v>
      </c>
      <c r="AC10" s="6">
        <v>5</v>
      </c>
      <c r="AD10" s="6"/>
      <c r="AE10" s="6"/>
      <c r="AF10" s="6" t="s">
        <v>323</v>
      </c>
      <c r="AG10" s="6">
        <v>0.25</v>
      </c>
      <c r="AH10" s="6">
        <v>15</v>
      </c>
      <c r="AI10" s="6">
        <v>5</v>
      </c>
      <c r="AJ10" s="6"/>
      <c r="AK10" s="6"/>
      <c r="AL10" s="6">
        <v>16</v>
      </c>
      <c r="AM10" s="6">
        <v>15</v>
      </c>
      <c r="AN10" s="6">
        <v>34</v>
      </c>
      <c r="AO10" s="6">
        <v>18</v>
      </c>
      <c r="AP10" s="6">
        <v>23</v>
      </c>
      <c r="AQ10" s="6">
        <v>23</v>
      </c>
      <c r="AR10" s="6">
        <v>5</v>
      </c>
      <c r="AS10" s="6">
        <v>11</v>
      </c>
      <c r="AT10" s="6">
        <v>7</v>
      </c>
      <c r="AU10" s="6">
        <v>7</v>
      </c>
      <c r="AV10" s="6">
        <v>6</v>
      </c>
      <c r="AW10" s="6">
        <v>5</v>
      </c>
      <c r="AX10" s="6">
        <v>78</v>
      </c>
      <c r="AY10" s="6">
        <v>67</v>
      </c>
      <c r="AZ10" s="6">
        <v>25</v>
      </c>
    </row>
    <row r="11" spans="1:52" x14ac:dyDescent="0.25">
      <c r="A11" s="6" t="s">
        <v>0</v>
      </c>
      <c r="B11" s="6" t="s">
        <v>4</v>
      </c>
      <c r="C11" s="6" t="s">
        <v>149</v>
      </c>
      <c r="D11" s="6" t="s">
        <v>150</v>
      </c>
      <c r="E11" s="6" t="s">
        <v>97</v>
      </c>
      <c r="F11" s="6" t="s">
        <v>98</v>
      </c>
      <c r="G11" s="6">
        <v>6</v>
      </c>
      <c r="H11" s="6">
        <v>39</v>
      </c>
      <c r="I11" s="6">
        <v>6</v>
      </c>
      <c r="J11" s="6">
        <v>39</v>
      </c>
      <c r="K11" s="6">
        <v>6</v>
      </c>
      <c r="L11" s="6">
        <v>39</v>
      </c>
      <c r="M11" s="6" t="s">
        <v>99</v>
      </c>
      <c r="N11" s="6" t="s">
        <v>323</v>
      </c>
      <c r="O11" s="6">
        <v>1</v>
      </c>
      <c r="P11" s="6">
        <v>50</v>
      </c>
      <c r="Q11" s="6">
        <v>30</v>
      </c>
      <c r="R11" s="6"/>
      <c r="S11" s="6"/>
      <c r="T11" s="6" t="s">
        <v>323</v>
      </c>
      <c r="U11" s="6">
        <v>0.5</v>
      </c>
      <c r="V11" s="6">
        <v>25</v>
      </c>
      <c r="W11" s="6">
        <v>15</v>
      </c>
      <c r="X11" s="6"/>
      <c r="Y11" s="6"/>
      <c r="Z11" s="6" t="s">
        <v>323</v>
      </c>
      <c r="AA11" s="6">
        <v>0.5</v>
      </c>
      <c r="AB11" s="6">
        <v>25</v>
      </c>
      <c r="AC11" s="6">
        <v>15</v>
      </c>
      <c r="AD11" s="6"/>
      <c r="AE11" s="6"/>
      <c r="AF11" s="6" t="s">
        <v>323</v>
      </c>
      <c r="AG11" s="6">
        <v>0.20000000298023224</v>
      </c>
      <c r="AH11" s="6">
        <v>10</v>
      </c>
      <c r="AI11" s="6">
        <v>5</v>
      </c>
      <c r="AJ11" s="6"/>
      <c r="AK11" s="6"/>
      <c r="AL11" s="6">
        <v>0</v>
      </c>
      <c r="AM11" s="6">
        <v>0</v>
      </c>
      <c r="AN11" s="6">
        <v>3</v>
      </c>
      <c r="AO11" s="6">
        <v>2</v>
      </c>
      <c r="AP11" s="6">
        <v>2</v>
      </c>
      <c r="AQ11" s="6">
        <v>2</v>
      </c>
      <c r="AR11" s="6">
        <v>1</v>
      </c>
      <c r="AS11" s="6">
        <v>4</v>
      </c>
      <c r="AT11" s="6">
        <v>14</v>
      </c>
      <c r="AU11" s="6">
        <v>3</v>
      </c>
      <c r="AV11" s="6">
        <v>19</v>
      </c>
      <c r="AW11" s="6">
        <v>7</v>
      </c>
      <c r="AX11" s="6">
        <v>6</v>
      </c>
      <c r="AY11" s="6">
        <v>8</v>
      </c>
      <c r="AZ11" s="6">
        <v>43</v>
      </c>
    </row>
    <row r="12" spans="1:52" x14ac:dyDescent="0.25">
      <c r="A12" s="6" t="s">
        <v>0</v>
      </c>
      <c r="B12" s="6" t="s">
        <v>4</v>
      </c>
      <c r="C12" s="6" t="s">
        <v>151</v>
      </c>
      <c r="D12" s="6" t="s">
        <v>152</v>
      </c>
      <c r="E12" s="6" t="s">
        <v>97</v>
      </c>
      <c r="F12" s="6" t="s">
        <v>98</v>
      </c>
      <c r="G12" s="6">
        <v>8</v>
      </c>
      <c r="H12" s="6">
        <v>30</v>
      </c>
      <c r="I12" s="6">
        <v>8</v>
      </c>
      <c r="J12" s="6">
        <v>32</v>
      </c>
      <c r="K12" s="6">
        <v>8</v>
      </c>
      <c r="L12" s="6">
        <v>32</v>
      </c>
      <c r="M12" s="6" t="s">
        <v>99</v>
      </c>
      <c r="N12" s="6" t="s">
        <v>100</v>
      </c>
      <c r="O12" s="6">
        <v>0</v>
      </c>
      <c r="P12" s="6"/>
      <c r="Q12" s="6"/>
      <c r="R12" s="6"/>
      <c r="S12" s="6"/>
      <c r="T12" s="6" t="s">
        <v>323</v>
      </c>
      <c r="U12" s="6">
        <v>0.5</v>
      </c>
      <c r="V12" s="6">
        <v>25</v>
      </c>
      <c r="W12" s="6">
        <v>10</v>
      </c>
      <c r="X12" s="6"/>
      <c r="Y12" s="6"/>
      <c r="Z12" s="6" t="s">
        <v>323</v>
      </c>
      <c r="AA12" s="6">
        <v>0.5</v>
      </c>
      <c r="AB12" s="6">
        <v>25</v>
      </c>
      <c r="AC12" s="6">
        <v>10</v>
      </c>
      <c r="AD12" s="6"/>
      <c r="AE12" s="6"/>
      <c r="AF12" s="6" t="s">
        <v>323</v>
      </c>
      <c r="AG12" s="6">
        <v>0.20000000298023224</v>
      </c>
      <c r="AH12" s="6">
        <v>10</v>
      </c>
      <c r="AI12" s="6">
        <v>5</v>
      </c>
      <c r="AJ12" s="6"/>
      <c r="AK12" s="6"/>
      <c r="AL12" s="6">
        <v>1</v>
      </c>
      <c r="AM12" s="6">
        <v>0</v>
      </c>
      <c r="AN12" s="6">
        <v>4</v>
      </c>
      <c r="AO12" s="6">
        <v>2</v>
      </c>
      <c r="AP12" s="6">
        <v>2</v>
      </c>
      <c r="AQ12" s="6">
        <v>2</v>
      </c>
      <c r="AR12" s="6">
        <v>0</v>
      </c>
      <c r="AS12" s="6">
        <v>1</v>
      </c>
      <c r="AT12" s="6">
        <v>14</v>
      </c>
      <c r="AU12" s="6">
        <v>3</v>
      </c>
      <c r="AV12" s="6">
        <v>19</v>
      </c>
      <c r="AW12" s="6">
        <v>7</v>
      </c>
      <c r="AX12" s="6">
        <v>7</v>
      </c>
      <c r="AY12" s="6">
        <v>5</v>
      </c>
      <c r="AZ12" s="6">
        <v>43</v>
      </c>
    </row>
    <row r="13" spans="1:52" x14ac:dyDescent="0.25">
      <c r="A13" s="6" t="s">
        <v>0</v>
      </c>
      <c r="B13" s="6" t="s">
        <v>4</v>
      </c>
      <c r="C13" s="6" t="s">
        <v>157</v>
      </c>
      <c r="D13" s="6" t="s">
        <v>158</v>
      </c>
      <c r="E13" s="6" t="s">
        <v>97</v>
      </c>
      <c r="F13" s="6" t="s">
        <v>98</v>
      </c>
      <c r="G13" s="6">
        <v>6</v>
      </c>
      <c r="H13" s="6">
        <v>28</v>
      </c>
      <c r="I13" s="6">
        <v>6</v>
      </c>
      <c r="J13" s="6">
        <v>30</v>
      </c>
      <c r="K13" s="6">
        <v>6</v>
      </c>
      <c r="L13" s="6">
        <v>30</v>
      </c>
      <c r="M13" s="6" t="s">
        <v>99</v>
      </c>
      <c r="N13" s="6" t="s">
        <v>100</v>
      </c>
      <c r="O13" s="6">
        <v>0</v>
      </c>
      <c r="P13" s="6"/>
      <c r="Q13" s="6"/>
      <c r="R13" s="6"/>
      <c r="S13" s="6"/>
      <c r="T13" s="6" t="s">
        <v>323</v>
      </c>
      <c r="U13" s="6">
        <v>0.5</v>
      </c>
      <c r="V13" s="6">
        <v>25</v>
      </c>
      <c r="W13" s="6">
        <v>10</v>
      </c>
      <c r="X13" s="6"/>
      <c r="Y13" s="6"/>
      <c r="Z13" s="6" t="s">
        <v>323</v>
      </c>
      <c r="AA13" s="6">
        <v>0.5</v>
      </c>
      <c r="AB13" s="6">
        <v>25</v>
      </c>
      <c r="AC13" s="6">
        <v>10</v>
      </c>
      <c r="AD13" s="6"/>
      <c r="AE13" s="6"/>
      <c r="AF13" s="6" t="s">
        <v>323</v>
      </c>
      <c r="AG13" s="6">
        <v>0.20000000298023224</v>
      </c>
      <c r="AH13" s="6">
        <v>10</v>
      </c>
      <c r="AI13" s="6">
        <v>5</v>
      </c>
      <c r="AJ13" s="6"/>
      <c r="AK13" s="6"/>
      <c r="AL13" s="6">
        <v>1</v>
      </c>
      <c r="AM13" s="6">
        <v>1</v>
      </c>
      <c r="AN13" s="6">
        <v>1</v>
      </c>
      <c r="AO13" s="6">
        <v>5</v>
      </c>
      <c r="AP13" s="6">
        <v>3</v>
      </c>
      <c r="AQ13" s="6">
        <v>1</v>
      </c>
      <c r="AR13" s="6">
        <v>1</v>
      </c>
      <c r="AS13" s="6">
        <v>1</v>
      </c>
      <c r="AT13" s="6">
        <v>14</v>
      </c>
      <c r="AU13" s="6">
        <v>3</v>
      </c>
      <c r="AV13" s="6">
        <v>19</v>
      </c>
      <c r="AW13" s="6">
        <v>7</v>
      </c>
      <c r="AX13" s="6">
        <v>6</v>
      </c>
      <c r="AY13" s="6">
        <v>8</v>
      </c>
      <c r="AZ13" s="6">
        <v>43</v>
      </c>
    </row>
    <row r="14" spans="1:52" x14ac:dyDescent="0.25">
      <c r="A14" s="6" t="s">
        <v>0</v>
      </c>
      <c r="B14" s="6" t="s">
        <v>4</v>
      </c>
      <c r="C14" s="6" t="s">
        <v>159</v>
      </c>
      <c r="D14" s="6" t="s">
        <v>160</v>
      </c>
      <c r="E14" s="6" t="s">
        <v>97</v>
      </c>
      <c r="F14" s="6" t="s">
        <v>98</v>
      </c>
      <c r="G14" s="6">
        <v>44</v>
      </c>
      <c r="H14" s="6">
        <v>180</v>
      </c>
      <c r="I14" s="6">
        <v>18</v>
      </c>
      <c r="J14" s="6">
        <v>68</v>
      </c>
      <c r="K14" s="6">
        <v>45</v>
      </c>
      <c r="L14" s="6">
        <v>194</v>
      </c>
      <c r="M14" s="6" t="s">
        <v>325</v>
      </c>
      <c r="N14" s="6" t="s">
        <v>100</v>
      </c>
      <c r="O14" s="6">
        <v>0</v>
      </c>
      <c r="P14" s="6"/>
      <c r="Q14" s="6"/>
      <c r="R14" s="6"/>
      <c r="S14" s="6"/>
      <c r="T14" s="6" t="s">
        <v>323</v>
      </c>
      <c r="U14" s="6">
        <v>0.20000000298023224</v>
      </c>
      <c r="V14" s="6">
        <v>20</v>
      </c>
      <c r="W14" s="6">
        <v>5</v>
      </c>
      <c r="X14" s="6"/>
      <c r="Y14" s="6"/>
      <c r="Z14" s="6" t="s">
        <v>323</v>
      </c>
      <c r="AA14" s="6">
        <v>0.20000000298023224</v>
      </c>
      <c r="AB14" s="6">
        <v>20</v>
      </c>
      <c r="AC14" s="6">
        <v>5</v>
      </c>
      <c r="AD14" s="6"/>
      <c r="AE14" s="6"/>
      <c r="AF14" s="6" t="s">
        <v>323</v>
      </c>
      <c r="AG14" s="6">
        <v>1</v>
      </c>
      <c r="AH14" s="6">
        <v>60</v>
      </c>
      <c r="AI14" s="6">
        <v>20</v>
      </c>
      <c r="AJ14" s="6"/>
      <c r="AK14" s="6"/>
      <c r="AL14" s="6">
        <v>1</v>
      </c>
      <c r="AM14" s="6">
        <v>1</v>
      </c>
      <c r="AN14" s="6">
        <v>6</v>
      </c>
      <c r="AO14" s="6">
        <v>4</v>
      </c>
      <c r="AP14" s="6">
        <v>4</v>
      </c>
      <c r="AQ14" s="6">
        <v>4</v>
      </c>
      <c r="AR14" s="6">
        <v>3</v>
      </c>
      <c r="AS14" s="6">
        <v>2</v>
      </c>
      <c r="AT14" s="6">
        <v>5</v>
      </c>
      <c r="AU14" s="6">
        <v>16</v>
      </c>
      <c r="AV14" s="6">
        <v>24</v>
      </c>
      <c r="AW14" s="6">
        <v>15</v>
      </c>
      <c r="AX14" s="6">
        <v>14</v>
      </c>
      <c r="AY14" s="6">
        <v>11</v>
      </c>
      <c r="AZ14" s="6">
        <v>60</v>
      </c>
    </row>
    <row r="15" spans="1:52" x14ac:dyDescent="0.25">
      <c r="A15" s="6" t="s">
        <v>0</v>
      </c>
      <c r="B15" s="6" t="s">
        <v>4</v>
      </c>
      <c r="C15" s="6" t="s">
        <v>161</v>
      </c>
      <c r="D15" s="6" t="s">
        <v>162</v>
      </c>
      <c r="E15" s="6" t="s">
        <v>97</v>
      </c>
      <c r="F15" s="6" t="s">
        <v>98</v>
      </c>
      <c r="G15" s="6">
        <v>163</v>
      </c>
      <c r="H15" s="6">
        <v>712</v>
      </c>
      <c r="I15" s="6">
        <v>84</v>
      </c>
      <c r="J15" s="6">
        <v>452</v>
      </c>
      <c r="K15" s="6">
        <v>140</v>
      </c>
      <c r="L15" s="6">
        <v>707</v>
      </c>
      <c r="M15" s="6" t="s">
        <v>103</v>
      </c>
      <c r="N15" s="6" t="s">
        <v>100</v>
      </c>
      <c r="O15" s="6">
        <v>0</v>
      </c>
      <c r="P15" s="6"/>
      <c r="Q15" s="6"/>
      <c r="R15" s="6"/>
      <c r="S15" s="6"/>
      <c r="T15" s="6" t="s">
        <v>323</v>
      </c>
      <c r="U15" s="6">
        <v>0.10000000149011612</v>
      </c>
      <c r="V15" s="6">
        <v>5</v>
      </c>
      <c r="W15" s="6">
        <v>2</v>
      </c>
      <c r="X15" s="6"/>
      <c r="Y15" s="6"/>
      <c r="Z15" s="6" t="s">
        <v>323</v>
      </c>
      <c r="AA15" s="6">
        <v>0.30000001192092896</v>
      </c>
      <c r="AB15" s="6">
        <v>15</v>
      </c>
      <c r="AC15" s="6">
        <v>5</v>
      </c>
      <c r="AD15" s="6"/>
      <c r="AE15" s="6"/>
      <c r="AF15" s="6" t="s">
        <v>323</v>
      </c>
      <c r="AG15" s="6">
        <v>0.30000001192092896</v>
      </c>
      <c r="AH15" s="6">
        <v>15</v>
      </c>
      <c r="AI15" s="6">
        <v>5</v>
      </c>
      <c r="AJ15" s="6"/>
      <c r="AK15" s="6"/>
      <c r="AL15" s="6">
        <v>19</v>
      </c>
      <c r="AM15" s="6">
        <v>15</v>
      </c>
      <c r="AN15" s="6">
        <v>56</v>
      </c>
      <c r="AO15" s="6">
        <v>48</v>
      </c>
      <c r="AP15" s="6">
        <v>49</v>
      </c>
      <c r="AQ15" s="6">
        <v>31</v>
      </c>
      <c r="AR15" s="6">
        <v>16</v>
      </c>
      <c r="AS15" s="6">
        <v>31</v>
      </c>
      <c r="AT15" s="6">
        <v>4</v>
      </c>
      <c r="AU15" s="6">
        <v>5</v>
      </c>
      <c r="AV15" s="6">
        <v>10</v>
      </c>
      <c r="AW15" s="6">
        <v>18</v>
      </c>
      <c r="AX15" s="6">
        <v>140</v>
      </c>
      <c r="AY15" s="6">
        <v>125</v>
      </c>
      <c r="AZ15" s="6">
        <v>37</v>
      </c>
    </row>
    <row r="16" spans="1:52" x14ac:dyDescent="0.25">
      <c r="A16" s="6" t="s">
        <v>0</v>
      </c>
      <c r="B16" s="6" t="s">
        <v>4</v>
      </c>
      <c r="C16" s="6" t="s">
        <v>163</v>
      </c>
      <c r="D16" s="6" t="s">
        <v>164</v>
      </c>
      <c r="E16" s="6" t="s">
        <v>97</v>
      </c>
      <c r="F16" s="6" t="s">
        <v>98</v>
      </c>
      <c r="G16" s="6">
        <v>107</v>
      </c>
      <c r="H16" s="6">
        <v>584</v>
      </c>
      <c r="I16" s="6">
        <v>30</v>
      </c>
      <c r="J16" s="6">
        <v>174</v>
      </c>
      <c r="K16" s="6">
        <v>108</v>
      </c>
      <c r="L16" s="6">
        <v>605</v>
      </c>
      <c r="M16" s="6" t="s">
        <v>99</v>
      </c>
      <c r="N16" s="6" t="s">
        <v>100</v>
      </c>
      <c r="O16" s="6">
        <v>0</v>
      </c>
      <c r="P16" s="6"/>
      <c r="Q16" s="6"/>
      <c r="R16" s="6"/>
      <c r="S16" s="6"/>
      <c r="T16" s="6" t="s">
        <v>323</v>
      </c>
      <c r="U16" s="6">
        <v>0.10000000149011612</v>
      </c>
      <c r="V16" s="6"/>
      <c r="W16" s="6"/>
      <c r="X16" s="6"/>
      <c r="Y16" s="6"/>
      <c r="Z16" s="6" t="s">
        <v>323</v>
      </c>
      <c r="AA16" s="6">
        <v>0.20000000298023224</v>
      </c>
      <c r="AB16" s="6"/>
      <c r="AC16" s="6"/>
      <c r="AD16" s="6"/>
      <c r="AE16" s="6"/>
      <c r="AF16" s="6" t="s">
        <v>323</v>
      </c>
      <c r="AG16" s="6">
        <v>0.30000001192092896</v>
      </c>
      <c r="AH16" s="6"/>
      <c r="AI16" s="6"/>
      <c r="AJ16" s="6"/>
      <c r="AK16" s="6"/>
      <c r="AL16" s="6">
        <v>10</v>
      </c>
      <c r="AM16" s="6">
        <v>7</v>
      </c>
      <c r="AN16" s="6">
        <v>29</v>
      </c>
      <c r="AO16" s="6">
        <v>30</v>
      </c>
      <c r="AP16" s="6">
        <v>20</v>
      </c>
      <c r="AQ16" s="6">
        <v>25</v>
      </c>
      <c r="AR16" s="6">
        <v>29</v>
      </c>
      <c r="AS16" s="6">
        <v>41</v>
      </c>
      <c r="AT16" s="6">
        <v>0</v>
      </c>
      <c r="AU16" s="6">
        <v>0</v>
      </c>
      <c r="AV16" s="6">
        <v>0</v>
      </c>
      <c r="AW16" s="6">
        <v>0</v>
      </c>
      <c r="AX16" s="6">
        <v>88</v>
      </c>
      <c r="AY16" s="6">
        <v>103</v>
      </c>
      <c r="AZ16" s="6">
        <v>0</v>
      </c>
    </row>
    <row r="17" spans="1:52" x14ac:dyDescent="0.25">
      <c r="A17" s="6" t="s">
        <v>0</v>
      </c>
      <c r="B17" s="6" t="s">
        <v>4</v>
      </c>
      <c r="C17" s="6" t="s">
        <v>165</v>
      </c>
      <c r="D17" s="6" t="s">
        <v>166</v>
      </c>
      <c r="E17" s="6" t="s">
        <v>97</v>
      </c>
      <c r="F17" s="6" t="s">
        <v>98</v>
      </c>
      <c r="G17" s="6">
        <v>72</v>
      </c>
      <c r="H17" s="6">
        <v>333</v>
      </c>
      <c r="I17" s="6">
        <v>72</v>
      </c>
      <c r="J17" s="6">
        <v>332</v>
      </c>
      <c r="K17" s="6">
        <v>72</v>
      </c>
      <c r="L17" s="6">
        <v>332</v>
      </c>
      <c r="M17" s="6" t="s">
        <v>103</v>
      </c>
      <c r="N17" s="6" t="s">
        <v>323</v>
      </c>
      <c r="O17" s="6">
        <v>1.0000000474974513E-3</v>
      </c>
      <c r="P17" s="6"/>
      <c r="Q17" s="6"/>
      <c r="R17" s="6"/>
      <c r="S17" s="6"/>
      <c r="T17" s="6" t="s">
        <v>323</v>
      </c>
      <c r="U17" s="6">
        <v>1.0000000474974513E-3</v>
      </c>
      <c r="V17" s="6"/>
      <c r="W17" s="6"/>
      <c r="X17" s="6"/>
      <c r="Y17" s="6"/>
      <c r="Z17" s="6" t="s">
        <v>323</v>
      </c>
      <c r="AA17" s="6">
        <v>1.0000000474974513E-3</v>
      </c>
      <c r="AB17" s="6"/>
      <c r="AC17" s="6"/>
      <c r="AD17" s="6"/>
      <c r="AE17" s="6"/>
      <c r="AF17" s="6" t="s">
        <v>323</v>
      </c>
      <c r="AG17" s="6">
        <v>1.0000000474974513E-3</v>
      </c>
      <c r="AH17" s="6"/>
      <c r="AI17" s="6"/>
      <c r="AJ17" s="6"/>
      <c r="AK17" s="6"/>
      <c r="AL17" s="6">
        <v>9</v>
      </c>
      <c r="AM17" s="6">
        <v>13</v>
      </c>
      <c r="AN17" s="6">
        <v>27</v>
      </c>
      <c r="AO17" s="6">
        <v>20</v>
      </c>
      <c r="AP17" s="6">
        <v>20</v>
      </c>
      <c r="AQ17" s="6">
        <v>21</v>
      </c>
      <c r="AR17" s="6">
        <v>11</v>
      </c>
      <c r="AS17" s="6">
        <v>9</v>
      </c>
      <c r="AT17" s="6">
        <v>4</v>
      </c>
      <c r="AU17" s="6">
        <v>15</v>
      </c>
      <c r="AV17" s="6">
        <v>15</v>
      </c>
      <c r="AW17" s="6">
        <v>30</v>
      </c>
      <c r="AX17" s="6">
        <v>67</v>
      </c>
      <c r="AY17" s="6">
        <v>63</v>
      </c>
      <c r="AZ17" s="6">
        <v>64</v>
      </c>
    </row>
    <row r="18" spans="1:52" x14ac:dyDescent="0.25">
      <c r="A18" s="6" t="s">
        <v>0</v>
      </c>
      <c r="B18" s="6" t="s">
        <v>4</v>
      </c>
      <c r="C18" s="6" t="s">
        <v>167</v>
      </c>
      <c r="D18" s="6" t="s">
        <v>168</v>
      </c>
      <c r="E18" s="6" t="s">
        <v>97</v>
      </c>
      <c r="F18" s="6" t="s">
        <v>98</v>
      </c>
      <c r="G18" s="6">
        <v>190</v>
      </c>
      <c r="H18" s="6">
        <v>1047</v>
      </c>
      <c r="I18" s="6">
        <v>205</v>
      </c>
      <c r="J18" s="6">
        <v>1072</v>
      </c>
      <c r="K18" s="6"/>
      <c r="L18" s="6">
        <v>1072</v>
      </c>
      <c r="M18" s="6" t="s">
        <v>103</v>
      </c>
      <c r="N18" s="6" t="s">
        <v>100</v>
      </c>
      <c r="O18" s="6">
        <v>0</v>
      </c>
      <c r="P18" s="6"/>
      <c r="Q18" s="6"/>
      <c r="R18" s="6"/>
      <c r="S18" s="6"/>
      <c r="T18" s="6" t="s">
        <v>323</v>
      </c>
      <c r="U18" s="6">
        <v>0.40000000596046448</v>
      </c>
      <c r="V18" s="6">
        <v>3</v>
      </c>
      <c r="W18" s="6"/>
      <c r="X18" s="6"/>
      <c r="Y18" s="6"/>
      <c r="Z18" s="6" t="s">
        <v>323</v>
      </c>
      <c r="AA18" s="6">
        <v>0.40000000596046448</v>
      </c>
      <c r="AB18" s="6">
        <v>20</v>
      </c>
      <c r="AC18" s="6">
        <v>10</v>
      </c>
      <c r="AD18" s="6"/>
      <c r="AE18" s="6"/>
      <c r="AF18" s="6" t="s">
        <v>323</v>
      </c>
      <c r="AG18" s="6">
        <v>1</v>
      </c>
      <c r="AH18" s="6">
        <v>50</v>
      </c>
      <c r="AI18" s="6">
        <v>20</v>
      </c>
      <c r="AJ18" s="6"/>
      <c r="AK18" s="6"/>
      <c r="AL18" s="6">
        <v>23</v>
      </c>
      <c r="AM18" s="6">
        <v>31</v>
      </c>
      <c r="AN18" s="6">
        <v>77</v>
      </c>
      <c r="AO18" s="6">
        <v>87</v>
      </c>
      <c r="AP18" s="6">
        <v>63</v>
      </c>
      <c r="AQ18" s="6">
        <v>65</v>
      </c>
      <c r="AR18" s="6">
        <v>23</v>
      </c>
      <c r="AS18" s="6">
        <v>39</v>
      </c>
      <c r="AT18" s="6">
        <v>4</v>
      </c>
      <c r="AU18" s="6">
        <v>8</v>
      </c>
      <c r="AV18" s="6">
        <v>7</v>
      </c>
      <c r="AW18" s="6">
        <v>10</v>
      </c>
      <c r="AX18" s="6">
        <v>186</v>
      </c>
      <c r="AY18" s="6">
        <v>222</v>
      </c>
      <c r="AZ18" s="6">
        <v>29</v>
      </c>
    </row>
    <row r="19" spans="1:52" x14ac:dyDescent="0.25">
      <c r="A19" s="6" t="s">
        <v>0</v>
      </c>
      <c r="B19" s="6" t="s">
        <v>4</v>
      </c>
      <c r="C19" s="6" t="s">
        <v>688</v>
      </c>
      <c r="D19" s="6" t="s">
        <v>689</v>
      </c>
      <c r="E19" s="6" t="s">
        <v>97</v>
      </c>
      <c r="F19" s="6" t="s">
        <v>98</v>
      </c>
      <c r="G19" s="6">
        <v>107</v>
      </c>
      <c r="H19" s="6">
        <v>501</v>
      </c>
      <c r="I19" s="6">
        <v>107</v>
      </c>
      <c r="J19" s="6">
        <v>503</v>
      </c>
      <c r="K19" s="6">
        <v>107</v>
      </c>
      <c r="L19" s="6">
        <v>497</v>
      </c>
      <c r="M19" s="6" t="s">
        <v>103</v>
      </c>
      <c r="N19" s="6" t="s">
        <v>100</v>
      </c>
      <c r="O19" s="6">
        <v>0</v>
      </c>
      <c r="P19" s="6"/>
      <c r="Q19" s="6"/>
      <c r="R19" s="6"/>
      <c r="S19" s="6"/>
      <c r="T19" s="6" t="s">
        <v>323</v>
      </c>
      <c r="U19" s="6">
        <v>0</v>
      </c>
      <c r="V19" s="6">
        <v>10</v>
      </c>
      <c r="W19" s="6">
        <v>5</v>
      </c>
      <c r="X19" s="6">
        <v>5</v>
      </c>
      <c r="Y19" s="6"/>
      <c r="Z19" s="6" t="s">
        <v>323</v>
      </c>
      <c r="AA19" s="6">
        <v>1</v>
      </c>
      <c r="AB19" s="6">
        <v>30</v>
      </c>
      <c r="AC19" s="6">
        <v>15</v>
      </c>
      <c r="AD19" s="6">
        <v>10</v>
      </c>
      <c r="AE19" s="6"/>
      <c r="AF19" s="6" t="s">
        <v>323</v>
      </c>
      <c r="AG19" s="6">
        <v>1</v>
      </c>
      <c r="AH19" s="6">
        <v>30</v>
      </c>
      <c r="AI19" s="6">
        <v>15</v>
      </c>
      <c r="AJ19" s="6">
        <v>10</v>
      </c>
      <c r="AK19" s="6"/>
      <c r="AL19" s="6">
        <v>20</v>
      </c>
      <c r="AM19" s="6">
        <v>20</v>
      </c>
      <c r="AN19" s="6">
        <v>50</v>
      </c>
      <c r="AO19" s="6">
        <v>43</v>
      </c>
      <c r="AP19" s="6">
        <v>28</v>
      </c>
      <c r="AQ19" s="6">
        <v>26</v>
      </c>
      <c r="AR19" s="6">
        <v>5</v>
      </c>
      <c r="AS19" s="6">
        <v>16</v>
      </c>
      <c r="AT19" s="6">
        <v>3</v>
      </c>
      <c r="AU19" s="6">
        <v>6</v>
      </c>
      <c r="AV19" s="6">
        <v>0</v>
      </c>
      <c r="AW19" s="6">
        <v>0</v>
      </c>
      <c r="AX19" s="6">
        <v>103</v>
      </c>
      <c r="AY19" s="6">
        <v>105</v>
      </c>
      <c r="AZ19" s="6">
        <v>9</v>
      </c>
    </row>
    <row r="20" spans="1:52" x14ac:dyDescent="0.25">
      <c r="A20" s="6" t="s">
        <v>0</v>
      </c>
      <c r="B20" s="6" t="s">
        <v>4</v>
      </c>
      <c r="C20" s="6" t="s">
        <v>263</v>
      </c>
      <c r="D20" s="6" t="s">
        <v>264</v>
      </c>
      <c r="E20" s="6" t="s">
        <v>97</v>
      </c>
      <c r="F20" s="6" t="s">
        <v>125</v>
      </c>
      <c r="G20" s="6">
        <v>22</v>
      </c>
      <c r="H20" s="6">
        <v>101</v>
      </c>
      <c r="I20" s="6">
        <v>18</v>
      </c>
      <c r="J20" s="6">
        <v>91</v>
      </c>
      <c r="K20" s="6">
        <v>22</v>
      </c>
      <c r="L20" s="6">
        <v>103</v>
      </c>
      <c r="M20" s="6" t="s">
        <v>325</v>
      </c>
      <c r="N20" s="6" t="s">
        <v>323</v>
      </c>
      <c r="O20" s="6">
        <v>0.25</v>
      </c>
      <c r="P20" s="6">
        <v>10</v>
      </c>
      <c r="Q20" s="6"/>
      <c r="R20" s="6"/>
      <c r="S20" s="6"/>
      <c r="T20" s="6" t="s">
        <v>323</v>
      </c>
      <c r="U20" s="6">
        <v>0.25</v>
      </c>
      <c r="V20" s="6">
        <v>10</v>
      </c>
      <c r="W20" s="6"/>
      <c r="X20" s="6"/>
      <c r="Y20" s="6"/>
      <c r="Z20" s="6" t="s">
        <v>323</v>
      </c>
      <c r="AA20" s="6"/>
      <c r="AB20" s="6"/>
      <c r="AC20" s="6"/>
      <c r="AD20" s="6"/>
      <c r="AE20" s="6"/>
      <c r="AF20" s="6" t="s">
        <v>323</v>
      </c>
      <c r="AG20" s="6">
        <v>1</v>
      </c>
      <c r="AH20" s="6">
        <v>40</v>
      </c>
      <c r="AI20" s="6"/>
      <c r="AJ20" s="6"/>
      <c r="AK20" s="6"/>
      <c r="AL20" s="6">
        <v>2</v>
      </c>
      <c r="AM20" s="6">
        <v>4</v>
      </c>
      <c r="AN20" s="6">
        <v>7</v>
      </c>
      <c r="AO20" s="6">
        <v>8</v>
      </c>
      <c r="AP20" s="6">
        <v>4</v>
      </c>
      <c r="AQ20" s="6">
        <v>3</v>
      </c>
      <c r="AR20" s="6">
        <v>1</v>
      </c>
      <c r="AS20" s="6">
        <v>5</v>
      </c>
      <c r="AT20" s="6">
        <v>0</v>
      </c>
      <c r="AU20" s="6">
        <v>0</v>
      </c>
      <c r="AV20" s="6">
        <v>0</v>
      </c>
      <c r="AW20" s="6">
        <v>0</v>
      </c>
      <c r="AX20" s="6">
        <v>14</v>
      </c>
      <c r="AY20" s="6">
        <v>20</v>
      </c>
      <c r="AZ20" s="6">
        <v>0</v>
      </c>
    </row>
    <row r="21" spans="1:52" x14ac:dyDescent="0.25">
      <c r="A21" s="6" t="s">
        <v>0</v>
      </c>
      <c r="B21" s="6" t="s">
        <v>4</v>
      </c>
      <c r="C21" s="6" t="s">
        <v>265</v>
      </c>
      <c r="D21" s="6" t="s">
        <v>266</v>
      </c>
      <c r="E21" s="6" t="s">
        <v>97</v>
      </c>
      <c r="F21" s="6" t="s">
        <v>125</v>
      </c>
      <c r="G21" s="6">
        <v>14</v>
      </c>
      <c r="H21" s="6">
        <v>73</v>
      </c>
      <c r="I21" s="6">
        <v>12</v>
      </c>
      <c r="J21" s="6">
        <v>61</v>
      </c>
      <c r="K21" s="6">
        <v>14</v>
      </c>
      <c r="L21" s="6">
        <v>72</v>
      </c>
      <c r="M21" s="6" t="s">
        <v>103</v>
      </c>
      <c r="N21" s="6" t="s">
        <v>100</v>
      </c>
      <c r="O21" s="6">
        <v>0</v>
      </c>
      <c r="P21" s="6"/>
      <c r="Q21" s="6"/>
      <c r="R21" s="6"/>
      <c r="S21" s="6"/>
      <c r="T21" s="6" t="s">
        <v>323</v>
      </c>
      <c r="U21" s="6">
        <v>0.375</v>
      </c>
      <c r="V21" s="6">
        <v>6</v>
      </c>
      <c r="W21" s="6"/>
      <c r="X21" s="6"/>
      <c r="Y21" s="6"/>
      <c r="Z21" s="6" t="s">
        <v>323</v>
      </c>
      <c r="AA21" s="6">
        <v>0.375</v>
      </c>
      <c r="AB21" s="6">
        <v>6</v>
      </c>
      <c r="AC21" s="6"/>
      <c r="AD21" s="6"/>
      <c r="AE21" s="6"/>
      <c r="AF21" s="6" t="s">
        <v>323</v>
      </c>
      <c r="AG21" s="6">
        <v>1.5</v>
      </c>
      <c r="AH21" s="6">
        <v>30</v>
      </c>
      <c r="AI21" s="6"/>
      <c r="AJ21" s="6"/>
      <c r="AK21" s="6"/>
      <c r="AL21" s="6">
        <v>3</v>
      </c>
      <c r="AM21" s="6">
        <v>3</v>
      </c>
      <c r="AN21" s="6">
        <v>1</v>
      </c>
      <c r="AO21" s="6">
        <v>8</v>
      </c>
      <c r="AP21" s="6">
        <v>3</v>
      </c>
      <c r="AQ21" s="6">
        <v>3</v>
      </c>
      <c r="AR21" s="6">
        <v>0</v>
      </c>
      <c r="AS21" s="6">
        <v>2</v>
      </c>
      <c r="AT21" s="6">
        <v>2</v>
      </c>
      <c r="AU21" s="6">
        <v>6</v>
      </c>
      <c r="AV21" s="6">
        <v>6</v>
      </c>
      <c r="AW21" s="6">
        <v>7</v>
      </c>
      <c r="AX21" s="6">
        <v>7</v>
      </c>
      <c r="AY21" s="6">
        <v>16</v>
      </c>
      <c r="AZ21" s="6">
        <v>21</v>
      </c>
    </row>
    <row r="22" spans="1:52" x14ac:dyDescent="0.25">
      <c r="A22" s="6" t="s">
        <v>0</v>
      </c>
      <c r="B22" s="6" t="s">
        <v>4</v>
      </c>
      <c r="C22" s="6" t="s">
        <v>253</v>
      </c>
      <c r="D22" s="6" t="s">
        <v>254</v>
      </c>
      <c r="E22" s="6" t="s">
        <v>97</v>
      </c>
      <c r="F22" s="6" t="s">
        <v>98</v>
      </c>
      <c r="G22" s="6">
        <v>6</v>
      </c>
      <c r="H22" s="6">
        <v>36</v>
      </c>
      <c r="I22" s="6">
        <v>6</v>
      </c>
      <c r="J22" s="6">
        <v>36</v>
      </c>
      <c r="K22" s="6">
        <v>6</v>
      </c>
      <c r="L22" s="6">
        <v>36</v>
      </c>
      <c r="M22" s="6" t="s">
        <v>325</v>
      </c>
      <c r="N22" s="6" t="s">
        <v>323</v>
      </c>
      <c r="O22" s="6">
        <v>1</v>
      </c>
      <c r="P22" s="6">
        <v>20</v>
      </c>
      <c r="Q22" s="6"/>
      <c r="R22" s="6"/>
      <c r="S22" s="6"/>
      <c r="T22" s="6" t="s">
        <v>323</v>
      </c>
      <c r="U22" s="6">
        <v>1.5</v>
      </c>
      <c r="V22" s="6">
        <v>30</v>
      </c>
      <c r="W22" s="6"/>
      <c r="X22" s="6"/>
      <c r="Y22" s="6"/>
      <c r="Z22" s="6" t="s">
        <v>323</v>
      </c>
      <c r="AA22" s="6">
        <v>1.5</v>
      </c>
      <c r="AB22" s="6">
        <v>30</v>
      </c>
      <c r="AC22" s="6"/>
      <c r="AD22" s="6"/>
      <c r="AE22" s="6"/>
      <c r="AF22" s="6" t="s">
        <v>323</v>
      </c>
      <c r="AG22" s="6">
        <v>1.5</v>
      </c>
      <c r="AH22" s="6">
        <v>30</v>
      </c>
      <c r="AI22" s="6"/>
      <c r="AJ22" s="6"/>
      <c r="AK22" s="6"/>
      <c r="AL22" s="6">
        <v>0</v>
      </c>
      <c r="AM22" s="6">
        <v>0</v>
      </c>
      <c r="AN22" s="6">
        <v>2</v>
      </c>
      <c r="AO22" s="6">
        <v>2</v>
      </c>
      <c r="AP22" s="6">
        <v>4</v>
      </c>
      <c r="AQ22" s="6">
        <v>4</v>
      </c>
      <c r="AR22" s="6">
        <v>2</v>
      </c>
      <c r="AS22" s="6">
        <v>0</v>
      </c>
      <c r="AT22" s="6">
        <v>0</v>
      </c>
      <c r="AU22" s="6">
        <v>4</v>
      </c>
      <c r="AV22" s="6">
        <v>5</v>
      </c>
      <c r="AW22" s="6">
        <v>6</v>
      </c>
      <c r="AX22" s="6">
        <v>8</v>
      </c>
      <c r="AY22" s="6">
        <v>6</v>
      </c>
      <c r="AZ22" s="6">
        <v>15</v>
      </c>
    </row>
    <row r="23" spans="1:52" x14ac:dyDescent="0.25">
      <c r="A23" s="6" t="s">
        <v>0</v>
      </c>
      <c r="B23" s="6" t="s">
        <v>4</v>
      </c>
      <c r="C23" s="6" t="s">
        <v>832</v>
      </c>
      <c r="D23" s="6" t="s">
        <v>833</v>
      </c>
      <c r="E23" s="6" t="s">
        <v>97</v>
      </c>
      <c r="F23" s="6" t="s">
        <v>98</v>
      </c>
      <c r="G23" s="6">
        <v>68</v>
      </c>
      <c r="H23" s="6">
        <v>340</v>
      </c>
      <c r="I23" s="6">
        <v>61</v>
      </c>
      <c r="J23" s="6">
        <v>315</v>
      </c>
      <c r="K23" s="6">
        <v>68</v>
      </c>
      <c r="L23" s="6">
        <v>340</v>
      </c>
      <c r="M23" s="6" t="s">
        <v>103</v>
      </c>
      <c r="N23" s="6" t="s">
        <v>323</v>
      </c>
      <c r="O23" s="6">
        <v>0.20000000298023224</v>
      </c>
      <c r="P23" s="6">
        <v>10</v>
      </c>
      <c r="Q23" s="6">
        <v>5</v>
      </c>
      <c r="R23" s="6"/>
      <c r="S23" s="6"/>
      <c r="T23" s="6" t="s">
        <v>323</v>
      </c>
      <c r="U23" s="6">
        <v>1</v>
      </c>
      <c r="V23" s="6">
        <v>40</v>
      </c>
      <c r="W23" s="6">
        <v>10</v>
      </c>
      <c r="X23" s="6"/>
      <c r="Y23" s="6"/>
      <c r="Z23" s="6" t="s">
        <v>323</v>
      </c>
      <c r="AA23" s="6">
        <v>1</v>
      </c>
      <c r="AB23" s="6">
        <v>40</v>
      </c>
      <c r="AC23" s="6">
        <v>10</v>
      </c>
      <c r="AD23" s="6"/>
      <c r="AE23" s="6"/>
      <c r="AF23" s="6" t="s">
        <v>323</v>
      </c>
      <c r="AG23" s="6">
        <v>1</v>
      </c>
      <c r="AH23" s="6">
        <v>40</v>
      </c>
      <c r="AI23" s="6">
        <v>10</v>
      </c>
      <c r="AJ23" s="6"/>
      <c r="AK23" s="6"/>
      <c r="AL23" s="6">
        <v>10</v>
      </c>
      <c r="AM23" s="6">
        <v>9</v>
      </c>
      <c r="AN23" s="6">
        <v>22</v>
      </c>
      <c r="AO23" s="6">
        <v>26</v>
      </c>
      <c r="AP23" s="6">
        <v>12</v>
      </c>
      <c r="AQ23" s="6">
        <v>11</v>
      </c>
      <c r="AR23" s="6">
        <v>4</v>
      </c>
      <c r="AS23" s="6">
        <v>7</v>
      </c>
      <c r="AT23" s="6">
        <v>5</v>
      </c>
      <c r="AU23" s="6">
        <v>0</v>
      </c>
      <c r="AV23" s="6">
        <v>0</v>
      </c>
      <c r="AW23" s="6">
        <v>0</v>
      </c>
      <c r="AX23" s="6">
        <v>48</v>
      </c>
      <c r="AY23" s="6">
        <v>53</v>
      </c>
      <c r="AZ23" s="6">
        <v>5</v>
      </c>
    </row>
    <row r="24" spans="1:52" x14ac:dyDescent="0.25">
      <c r="A24" s="6" t="s">
        <v>0</v>
      </c>
      <c r="B24" s="6" t="s">
        <v>4</v>
      </c>
      <c r="C24" s="6" t="s">
        <v>692</v>
      </c>
      <c r="D24" s="6" t="s">
        <v>693</v>
      </c>
      <c r="E24" s="6" t="s">
        <v>97</v>
      </c>
      <c r="F24" s="6" t="s">
        <v>125</v>
      </c>
      <c r="G24" s="6">
        <v>69</v>
      </c>
      <c r="H24" s="6">
        <v>325</v>
      </c>
      <c r="I24" s="6">
        <v>65</v>
      </c>
      <c r="J24" s="6">
        <v>325</v>
      </c>
      <c r="K24" s="6">
        <v>71</v>
      </c>
      <c r="L24" s="6">
        <v>322</v>
      </c>
      <c r="M24" s="6" t="s">
        <v>103</v>
      </c>
      <c r="N24" s="6" t="s">
        <v>100</v>
      </c>
      <c r="O24" s="6">
        <v>0</v>
      </c>
      <c r="P24" s="6"/>
      <c r="Q24" s="6"/>
      <c r="R24" s="6"/>
      <c r="S24" s="6"/>
      <c r="T24" s="6" t="s">
        <v>323</v>
      </c>
      <c r="U24" s="6">
        <v>1</v>
      </c>
      <c r="V24" s="6">
        <v>20</v>
      </c>
      <c r="W24" s="6">
        <v>5</v>
      </c>
      <c r="X24" s="6">
        <v>5</v>
      </c>
      <c r="Y24" s="6"/>
      <c r="Z24" s="6" t="s">
        <v>323</v>
      </c>
      <c r="AA24" s="6">
        <v>1</v>
      </c>
      <c r="AB24" s="6">
        <v>20</v>
      </c>
      <c r="AC24" s="6">
        <v>5</v>
      </c>
      <c r="AD24" s="6">
        <v>5</v>
      </c>
      <c r="AE24" s="6"/>
      <c r="AF24" s="6" t="s">
        <v>323</v>
      </c>
      <c r="AG24" s="6">
        <v>8</v>
      </c>
      <c r="AH24" s="6">
        <v>60</v>
      </c>
      <c r="AI24" s="6">
        <v>25</v>
      </c>
      <c r="AJ24" s="6">
        <v>20</v>
      </c>
      <c r="AK24" s="6"/>
      <c r="AL24" s="6">
        <v>10</v>
      </c>
      <c r="AM24" s="6">
        <v>7</v>
      </c>
      <c r="AN24" s="6">
        <v>31</v>
      </c>
      <c r="AO24" s="6">
        <v>27</v>
      </c>
      <c r="AP24" s="6">
        <v>21</v>
      </c>
      <c r="AQ24" s="6">
        <v>18</v>
      </c>
      <c r="AR24" s="6">
        <v>6</v>
      </c>
      <c r="AS24" s="6">
        <v>15</v>
      </c>
      <c r="AT24" s="6">
        <v>0</v>
      </c>
      <c r="AU24" s="6">
        <v>0</v>
      </c>
      <c r="AV24" s="6">
        <v>0</v>
      </c>
      <c r="AW24" s="6">
        <v>0</v>
      </c>
      <c r="AX24" s="6">
        <v>68</v>
      </c>
      <c r="AY24" s="6">
        <v>67</v>
      </c>
      <c r="AZ24" s="6">
        <v>0</v>
      </c>
    </row>
    <row r="25" spans="1:52" x14ac:dyDescent="0.25">
      <c r="A25" s="6" t="s">
        <v>0</v>
      </c>
      <c r="B25" s="6" t="s">
        <v>5</v>
      </c>
      <c r="C25" s="6" t="s">
        <v>169</v>
      </c>
      <c r="D25" s="6" t="s">
        <v>170</v>
      </c>
      <c r="E25" s="6" t="s">
        <v>97</v>
      </c>
      <c r="F25" s="6" t="s">
        <v>98</v>
      </c>
      <c r="G25" s="6">
        <v>65</v>
      </c>
      <c r="H25" s="6">
        <v>315</v>
      </c>
      <c r="I25" s="6">
        <v>31</v>
      </c>
      <c r="J25" s="6">
        <v>171</v>
      </c>
      <c r="K25" s="6">
        <v>65</v>
      </c>
      <c r="L25" s="6">
        <v>323</v>
      </c>
      <c r="M25" s="6" t="s">
        <v>99</v>
      </c>
      <c r="N25" s="6" t="s">
        <v>100</v>
      </c>
      <c r="O25" s="6">
        <v>0</v>
      </c>
      <c r="P25" s="6"/>
      <c r="Q25" s="6"/>
      <c r="R25" s="6"/>
      <c r="S25" s="6"/>
      <c r="T25" s="6" t="s">
        <v>323</v>
      </c>
      <c r="U25" s="6">
        <v>0.5</v>
      </c>
      <c r="V25" s="6">
        <v>25</v>
      </c>
      <c r="W25" s="6"/>
      <c r="X25" s="6"/>
      <c r="Y25" s="6"/>
      <c r="Z25" s="6" t="s">
        <v>323</v>
      </c>
      <c r="AA25" s="6">
        <v>0.5</v>
      </c>
      <c r="AB25" s="6">
        <v>25</v>
      </c>
      <c r="AC25" s="6"/>
      <c r="AD25" s="6"/>
      <c r="AE25" s="6"/>
      <c r="AF25" s="6" t="s">
        <v>323</v>
      </c>
      <c r="AG25" s="6">
        <v>0.5</v>
      </c>
      <c r="AH25" s="6">
        <v>25</v>
      </c>
      <c r="AI25" s="6"/>
      <c r="AJ25" s="6"/>
      <c r="AK25" s="6"/>
      <c r="AL25" s="6">
        <v>5</v>
      </c>
      <c r="AM25" s="6">
        <v>3</v>
      </c>
      <c r="AN25" s="6">
        <v>25</v>
      </c>
      <c r="AO25" s="6">
        <v>11</v>
      </c>
      <c r="AP25" s="6">
        <v>29</v>
      </c>
      <c r="AQ25" s="6">
        <v>22</v>
      </c>
      <c r="AR25" s="6">
        <v>15</v>
      </c>
      <c r="AS25" s="6">
        <v>25</v>
      </c>
      <c r="AT25" s="6">
        <v>0</v>
      </c>
      <c r="AU25" s="6">
        <v>0</v>
      </c>
      <c r="AV25" s="6">
        <v>0</v>
      </c>
      <c r="AW25" s="6">
        <v>0</v>
      </c>
      <c r="AX25" s="6">
        <v>74</v>
      </c>
      <c r="AY25" s="6">
        <v>61</v>
      </c>
      <c r="AZ25" s="6">
        <v>0</v>
      </c>
    </row>
    <row r="26" spans="1:52" x14ac:dyDescent="0.25">
      <c r="A26" s="6" t="s">
        <v>0</v>
      </c>
      <c r="B26" s="6" t="s">
        <v>5</v>
      </c>
      <c r="C26" s="6" t="s">
        <v>255</v>
      </c>
      <c r="D26" s="6" t="s">
        <v>256</v>
      </c>
      <c r="E26" s="6" t="s">
        <v>97</v>
      </c>
      <c r="F26" s="6" t="s">
        <v>98</v>
      </c>
      <c r="G26" s="6">
        <v>89</v>
      </c>
      <c r="H26" s="6">
        <v>478</v>
      </c>
      <c r="I26" s="6">
        <v>78</v>
      </c>
      <c r="J26" s="6">
        <v>415</v>
      </c>
      <c r="K26" s="6">
        <v>89</v>
      </c>
      <c r="L26" s="6">
        <v>465</v>
      </c>
      <c r="M26" s="6" t="s">
        <v>103</v>
      </c>
      <c r="N26" s="6" t="s">
        <v>323</v>
      </c>
      <c r="O26" s="6">
        <v>1.5</v>
      </c>
      <c r="P26" s="6">
        <v>50</v>
      </c>
      <c r="Q26" s="6">
        <v>15</v>
      </c>
      <c r="R26" s="6"/>
      <c r="S26" s="6"/>
      <c r="T26" s="6" t="s">
        <v>323</v>
      </c>
      <c r="U26" s="6">
        <v>1</v>
      </c>
      <c r="V26" s="6">
        <v>40</v>
      </c>
      <c r="W26" s="6">
        <v>15</v>
      </c>
      <c r="X26" s="6"/>
      <c r="Y26" s="6"/>
      <c r="Z26" s="6" t="s">
        <v>323</v>
      </c>
      <c r="AA26" s="6">
        <v>1</v>
      </c>
      <c r="AB26" s="6">
        <v>40</v>
      </c>
      <c r="AC26" s="6">
        <v>15</v>
      </c>
      <c r="AD26" s="6"/>
      <c r="AE26" s="6"/>
      <c r="AF26" s="6" t="s">
        <v>323</v>
      </c>
      <c r="AG26" s="6">
        <v>1</v>
      </c>
      <c r="AH26" s="6">
        <v>40</v>
      </c>
      <c r="AI26" s="6">
        <v>15</v>
      </c>
      <c r="AJ26" s="6"/>
      <c r="AK26" s="6"/>
      <c r="AL26" s="6">
        <v>7</v>
      </c>
      <c r="AM26" s="6">
        <v>8</v>
      </c>
      <c r="AN26" s="6">
        <v>36</v>
      </c>
      <c r="AO26" s="6">
        <v>28</v>
      </c>
      <c r="AP26" s="6">
        <v>18</v>
      </c>
      <c r="AQ26" s="6">
        <v>25</v>
      </c>
      <c r="AR26" s="6">
        <v>2</v>
      </c>
      <c r="AS26" s="6">
        <v>5</v>
      </c>
      <c r="AT26" s="6">
        <v>0</v>
      </c>
      <c r="AU26" s="6">
        <v>0</v>
      </c>
      <c r="AV26" s="6">
        <v>0</v>
      </c>
      <c r="AW26" s="6">
        <v>0</v>
      </c>
      <c r="AX26" s="6">
        <v>63</v>
      </c>
      <c r="AY26" s="6">
        <v>66</v>
      </c>
      <c r="AZ26" s="6">
        <v>0</v>
      </c>
    </row>
    <row r="27" spans="1:52" x14ac:dyDescent="0.25">
      <c r="A27" s="6" t="s">
        <v>0</v>
      </c>
      <c r="B27" s="6" t="s">
        <v>5</v>
      </c>
      <c r="C27" s="6" t="s">
        <v>171</v>
      </c>
      <c r="D27" s="6" t="s">
        <v>172</v>
      </c>
      <c r="E27" s="6" t="s">
        <v>97</v>
      </c>
      <c r="F27" s="6" t="s">
        <v>132</v>
      </c>
      <c r="G27" s="6">
        <v>21</v>
      </c>
      <c r="H27" s="6">
        <v>111</v>
      </c>
      <c r="I27" s="6">
        <v>22</v>
      </c>
      <c r="J27" s="6">
        <v>116</v>
      </c>
      <c r="K27" s="6">
        <v>26</v>
      </c>
      <c r="L27" s="6">
        <v>116</v>
      </c>
      <c r="M27" s="6" t="s">
        <v>103</v>
      </c>
      <c r="N27" s="6" t="s">
        <v>100</v>
      </c>
      <c r="O27" s="6">
        <v>0</v>
      </c>
      <c r="P27" s="6"/>
      <c r="Q27" s="6"/>
      <c r="R27" s="6"/>
      <c r="S27" s="6"/>
      <c r="T27" s="6" t="s">
        <v>323</v>
      </c>
      <c r="U27" s="6">
        <v>1</v>
      </c>
      <c r="V27" s="6">
        <v>30</v>
      </c>
      <c r="W27" s="6"/>
      <c r="X27" s="6"/>
      <c r="Y27" s="6"/>
      <c r="Z27" s="6" t="s">
        <v>323</v>
      </c>
      <c r="AA27" s="6">
        <v>1</v>
      </c>
      <c r="AB27" s="6">
        <v>30</v>
      </c>
      <c r="AC27" s="6"/>
      <c r="AD27" s="6"/>
      <c r="AE27" s="6"/>
      <c r="AF27" s="6" t="s">
        <v>323</v>
      </c>
      <c r="AG27" s="6">
        <v>1</v>
      </c>
      <c r="AH27" s="6">
        <v>30</v>
      </c>
      <c r="AI27" s="6"/>
      <c r="AJ27" s="6"/>
      <c r="AK27" s="6"/>
      <c r="AL27" s="6">
        <v>4</v>
      </c>
      <c r="AM27" s="6">
        <v>2</v>
      </c>
      <c r="AN27" s="6">
        <v>14</v>
      </c>
      <c r="AO27" s="6">
        <v>13</v>
      </c>
      <c r="AP27" s="6">
        <v>7</v>
      </c>
      <c r="AQ27" s="6">
        <v>8</v>
      </c>
      <c r="AR27" s="6">
        <v>2</v>
      </c>
      <c r="AS27" s="6">
        <v>3</v>
      </c>
      <c r="AT27" s="6">
        <v>0</v>
      </c>
      <c r="AU27" s="6">
        <v>0</v>
      </c>
      <c r="AV27" s="6">
        <v>0</v>
      </c>
      <c r="AW27" s="6">
        <v>0</v>
      </c>
      <c r="AX27" s="6">
        <v>27</v>
      </c>
      <c r="AY27" s="6">
        <v>26</v>
      </c>
      <c r="AZ27" s="6">
        <v>0</v>
      </c>
    </row>
    <row r="28" spans="1:52" x14ac:dyDescent="0.25">
      <c r="A28" s="6" t="s">
        <v>0</v>
      </c>
      <c r="B28" s="6" t="s">
        <v>5</v>
      </c>
      <c r="C28" s="6" t="s">
        <v>267</v>
      </c>
      <c r="D28" s="6" t="s">
        <v>268</v>
      </c>
      <c r="E28" s="6" t="s">
        <v>97</v>
      </c>
      <c r="F28" s="6" t="s">
        <v>125</v>
      </c>
      <c r="G28" s="6">
        <v>110</v>
      </c>
      <c r="H28" s="6">
        <v>509</v>
      </c>
      <c r="I28" s="6">
        <v>80</v>
      </c>
      <c r="J28" s="6">
        <v>324</v>
      </c>
      <c r="K28" s="6">
        <v>110</v>
      </c>
      <c r="L28" s="6">
        <v>506</v>
      </c>
      <c r="M28" s="6" t="s">
        <v>103</v>
      </c>
      <c r="N28" s="6" t="s">
        <v>323</v>
      </c>
      <c r="O28" s="6">
        <v>0.125</v>
      </c>
      <c r="P28" s="6">
        <v>10</v>
      </c>
      <c r="Q28" s="6">
        <v>5</v>
      </c>
      <c r="R28" s="6"/>
      <c r="S28" s="6"/>
      <c r="T28" s="6" t="s">
        <v>323</v>
      </c>
      <c r="U28" s="6">
        <v>0.125</v>
      </c>
      <c r="V28" s="6">
        <v>10</v>
      </c>
      <c r="W28" s="6">
        <v>5</v>
      </c>
      <c r="X28" s="6"/>
      <c r="Y28" s="6"/>
      <c r="Z28" s="6" t="s">
        <v>323</v>
      </c>
      <c r="AA28" s="6">
        <v>0.125</v>
      </c>
      <c r="AB28" s="6">
        <v>10</v>
      </c>
      <c r="AC28" s="6">
        <v>5</v>
      </c>
      <c r="AD28" s="6"/>
      <c r="AE28" s="6"/>
      <c r="AF28" s="6" t="s">
        <v>323</v>
      </c>
      <c r="AG28" s="6">
        <v>0.125</v>
      </c>
      <c r="AH28" s="6">
        <v>10</v>
      </c>
      <c r="AI28" s="6">
        <v>5</v>
      </c>
      <c r="AJ28" s="6"/>
      <c r="AK28" s="6"/>
      <c r="AL28" s="6">
        <v>10</v>
      </c>
      <c r="AM28" s="6">
        <v>8</v>
      </c>
      <c r="AN28" s="6">
        <v>15</v>
      </c>
      <c r="AO28" s="6">
        <v>10</v>
      </c>
      <c r="AP28" s="6">
        <v>22</v>
      </c>
      <c r="AQ28" s="6">
        <v>18</v>
      </c>
      <c r="AR28" s="6">
        <v>4</v>
      </c>
      <c r="AS28" s="6">
        <v>4</v>
      </c>
      <c r="AT28" s="6">
        <v>0</v>
      </c>
      <c r="AU28" s="6">
        <v>0</v>
      </c>
      <c r="AV28" s="6">
        <v>0</v>
      </c>
      <c r="AW28" s="6">
        <v>0</v>
      </c>
      <c r="AX28" s="6">
        <v>51</v>
      </c>
      <c r="AY28" s="6">
        <v>40</v>
      </c>
      <c r="AZ28" s="6">
        <v>0</v>
      </c>
    </row>
    <row r="29" spans="1:52" x14ac:dyDescent="0.25">
      <c r="A29" s="6" t="s">
        <v>0</v>
      </c>
      <c r="B29" s="6" t="s">
        <v>5</v>
      </c>
      <c r="C29" s="6" t="s">
        <v>846</v>
      </c>
      <c r="D29" s="6" t="s">
        <v>847</v>
      </c>
      <c r="E29" s="6" t="s">
        <v>97</v>
      </c>
      <c r="F29" s="6" t="s">
        <v>132</v>
      </c>
      <c r="G29" s="6">
        <v>243</v>
      </c>
      <c r="H29" s="6">
        <v>1307</v>
      </c>
      <c r="I29" s="6">
        <v>227</v>
      </c>
      <c r="J29" s="6">
        <v>1227</v>
      </c>
      <c r="K29" s="6">
        <v>227</v>
      </c>
      <c r="L29" s="6">
        <v>1227</v>
      </c>
      <c r="M29" s="6" t="s">
        <v>103</v>
      </c>
      <c r="N29" s="6" t="s">
        <v>100</v>
      </c>
      <c r="O29" s="6">
        <v>0</v>
      </c>
      <c r="P29" s="6"/>
      <c r="Q29" s="6"/>
      <c r="R29" s="6"/>
      <c r="S29" s="6"/>
      <c r="T29" s="6" t="s">
        <v>323</v>
      </c>
      <c r="U29" s="6">
        <v>1</v>
      </c>
      <c r="V29" s="6">
        <v>30</v>
      </c>
      <c r="W29" s="6">
        <v>15</v>
      </c>
      <c r="X29" s="6">
        <v>15</v>
      </c>
      <c r="Y29" s="6"/>
      <c r="Z29" s="6" t="s">
        <v>323</v>
      </c>
      <c r="AA29" s="6">
        <v>3</v>
      </c>
      <c r="AB29" s="6">
        <v>60</v>
      </c>
      <c r="AC29" s="6">
        <v>30</v>
      </c>
      <c r="AD29" s="6">
        <v>30</v>
      </c>
      <c r="AE29" s="6"/>
      <c r="AF29" s="6" t="s">
        <v>323</v>
      </c>
      <c r="AG29" s="6">
        <v>3</v>
      </c>
      <c r="AH29" s="6">
        <v>60</v>
      </c>
      <c r="AI29" s="6">
        <v>30</v>
      </c>
      <c r="AJ29" s="6">
        <v>30</v>
      </c>
      <c r="AK29" s="6"/>
      <c r="AL29" s="6">
        <v>42</v>
      </c>
      <c r="AM29" s="6">
        <v>44</v>
      </c>
      <c r="AN29" s="6">
        <v>82</v>
      </c>
      <c r="AO29" s="6">
        <v>90</v>
      </c>
      <c r="AP29" s="6">
        <v>68</v>
      </c>
      <c r="AQ29" s="6">
        <v>56</v>
      </c>
      <c r="AR29" s="6">
        <v>34</v>
      </c>
      <c r="AS29" s="6">
        <v>57</v>
      </c>
      <c r="AT29" s="6">
        <v>6</v>
      </c>
      <c r="AU29" s="6">
        <v>12</v>
      </c>
      <c r="AV29" s="6">
        <v>0</v>
      </c>
      <c r="AW29" s="6">
        <v>0</v>
      </c>
      <c r="AX29" s="6">
        <v>226</v>
      </c>
      <c r="AY29" s="6">
        <v>247</v>
      </c>
      <c r="AZ29" s="6">
        <v>0</v>
      </c>
    </row>
    <row r="30" spans="1:52" x14ac:dyDescent="0.25">
      <c r="A30" s="6" t="s">
        <v>0</v>
      </c>
      <c r="B30" s="6" t="s">
        <v>5</v>
      </c>
      <c r="C30" s="6" t="s">
        <v>269</v>
      </c>
      <c r="D30" s="6" t="s">
        <v>270</v>
      </c>
      <c r="E30" s="6" t="s">
        <v>97</v>
      </c>
      <c r="F30" s="6" t="s">
        <v>98</v>
      </c>
      <c r="G30" s="6">
        <v>31</v>
      </c>
      <c r="H30" s="6">
        <v>170</v>
      </c>
      <c r="I30" s="6">
        <v>25</v>
      </c>
      <c r="J30" s="6">
        <v>125</v>
      </c>
      <c r="K30" s="6">
        <v>31</v>
      </c>
      <c r="L30" s="6">
        <v>170</v>
      </c>
      <c r="M30" s="6" t="s">
        <v>99</v>
      </c>
      <c r="N30" s="6" t="s">
        <v>323</v>
      </c>
      <c r="O30" s="6">
        <v>1</v>
      </c>
      <c r="P30" s="6">
        <v>40</v>
      </c>
      <c r="Q30" s="6">
        <v>25</v>
      </c>
      <c r="R30" s="6"/>
      <c r="S30" s="6"/>
      <c r="T30" s="6" t="s">
        <v>323</v>
      </c>
      <c r="U30" s="6">
        <v>1</v>
      </c>
      <c r="V30" s="6">
        <v>40</v>
      </c>
      <c r="W30" s="6">
        <v>25</v>
      </c>
      <c r="X30" s="6"/>
      <c r="Y30" s="6"/>
      <c r="Z30" s="6" t="s">
        <v>323</v>
      </c>
      <c r="AA30" s="6">
        <v>1</v>
      </c>
      <c r="AB30" s="6">
        <v>40</v>
      </c>
      <c r="AC30" s="6">
        <v>25</v>
      </c>
      <c r="AD30" s="6"/>
      <c r="AE30" s="6"/>
      <c r="AF30" s="6" t="s">
        <v>323</v>
      </c>
      <c r="AG30" s="6">
        <v>1</v>
      </c>
      <c r="AH30" s="6">
        <v>40</v>
      </c>
      <c r="AI30" s="6">
        <v>25</v>
      </c>
      <c r="AJ30" s="6"/>
      <c r="AK30" s="6"/>
      <c r="AL30" s="6">
        <v>5</v>
      </c>
      <c r="AM30" s="6">
        <v>2</v>
      </c>
      <c r="AN30" s="6">
        <v>11</v>
      </c>
      <c r="AO30" s="6">
        <v>7</v>
      </c>
      <c r="AP30" s="6">
        <v>9</v>
      </c>
      <c r="AQ30" s="6">
        <v>11</v>
      </c>
      <c r="AR30" s="6">
        <v>10</v>
      </c>
      <c r="AS30" s="6">
        <v>10</v>
      </c>
      <c r="AT30" s="6">
        <v>0</v>
      </c>
      <c r="AU30" s="6">
        <v>0</v>
      </c>
      <c r="AV30" s="6">
        <v>0</v>
      </c>
      <c r="AW30" s="6">
        <v>0</v>
      </c>
      <c r="AX30" s="6">
        <v>35</v>
      </c>
      <c r="AY30" s="6">
        <v>30</v>
      </c>
      <c r="AZ30" s="6">
        <v>0</v>
      </c>
    </row>
    <row r="31" spans="1:52" x14ac:dyDescent="0.25">
      <c r="A31" s="6" t="s">
        <v>0</v>
      </c>
      <c r="B31" s="6" t="s">
        <v>5</v>
      </c>
      <c r="C31" s="6" t="s">
        <v>257</v>
      </c>
      <c r="D31" s="6" t="s">
        <v>258</v>
      </c>
      <c r="E31" s="6" t="s">
        <v>97</v>
      </c>
      <c r="F31" s="6" t="s">
        <v>98</v>
      </c>
      <c r="G31" s="6">
        <v>128</v>
      </c>
      <c r="H31" s="6">
        <v>725</v>
      </c>
      <c r="I31" s="6">
        <v>100</v>
      </c>
      <c r="J31" s="6">
        <v>608</v>
      </c>
      <c r="K31" s="6">
        <v>128</v>
      </c>
      <c r="L31" s="6">
        <v>746</v>
      </c>
      <c r="M31" s="6" t="s">
        <v>103</v>
      </c>
      <c r="N31" s="6" t="s">
        <v>100</v>
      </c>
      <c r="O31" s="6">
        <v>0</v>
      </c>
      <c r="P31" s="6"/>
      <c r="Q31" s="6"/>
      <c r="R31" s="6"/>
      <c r="S31" s="6"/>
      <c r="T31" s="6" t="s">
        <v>323</v>
      </c>
      <c r="U31" s="6">
        <v>1</v>
      </c>
      <c r="V31" s="6">
        <v>50</v>
      </c>
      <c r="W31" s="6">
        <v>20</v>
      </c>
      <c r="X31" s="6"/>
      <c r="Y31" s="6"/>
      <c r="Z31" s="6" t="s">
        <v>323</v>
      </c>
      <c r="AA31" s="6">
        <v>1</v>
      </c>
      <c r="AB31" s="6">
        <v>50</v>
      </c>
      <c r="AC31" s="6">
        <v>20</v>
      </c>
      <c r="AD31" s="6"/>
      <c r="AE31" s="6"/>
      <c r="AF31" s="6" t="s">
        <v>323</v>
      </c>
      <c r="AG31" s="6">
        <v>1</v>
      </c>
      <c r="AH31" s="6">
        <v>50</v>
      </c>
      <c r="AI31" s="6">
        <v>20</v>
      </c>
      <c r="AJ31" s="6"/>
      <c r="AK31" s="6"/>
      <c r="AL31" s="6">
        <v>20</v>
      </c>
      <c r="AM31" s="6">
        <v>26</v>
      </c>
      <c r="AN31" s="6">
        <v>51</v>
      </c>
      <c r="AO31" s="6">
        <v>62</v>
      </c>
      <c r="AP31" s="6">
        <v>29</v>
      </c>
      <c r="AQ31" s="6">
        <v>35</v>
      </c>
      <c r="AR31" s="6">
        <v>12</v>
      </c>
      <c r="AS31" s="6">
        <v>13</v>
      </c>
      <c r="AT31" s="6">
        <v>3</v>
      </c>
      <c r="AU31" s="6">
        <v>5</v>
      </c>
      <c r="AV31" s="6">
        <v>5</v>
      </c>
      <c r="AW31" s="6">
        <v>5</v>
      </c>
      <c r="AX31" s="6">
        <v>112</v>
      </c>
      <c r="AY31" s="6">
        <v>136</v>
      </c>
      <c r="AZ31" s="6">
        <v>18</v>
      </c>
    </row>
    <row r="32" spans="1:52" x14ac:dyDescent="0.25">
      <c r="A32" s="6" t="s">
        <v>0</v>
      </c>
      <c r="B32" s="6" t="s">
        <v>5</v>
      </c>
      <c r="C32" s="6" t="s">
        <v>259</v>
      </c>
      <c r="D32" s="6" t="s">
        <v>260</v>
      </c>
      <c r="E32" s="6" t="s">
        <v>97</v>
      </c>
      <c r="F32" s="6" t="s">
        <v>98</v>
      </c>
      <c r="G32" s="6">
        <v>94</v>
      </c>
      <c r="H32" s="6">
        <v>341</v>
      </c>
      <c r="I32" s="6">
        <v>65</v>
      </c>
      <c r="J32" s="6">
        <v>240</v>
      </c>
      <c r="K32" s="6">
        <v>95</v>
      </c>
      <c r="L32" s="6">
        <v>343</v>
      </c>
      <c r="M32" s="6" t="s">
        <v>103</v>
      </c>
      <c r="N32" s="6" t="s">
        <v>100</v>
      </c>
      <c r="O32" s="6">
        <v>0</v>
      </c>
      <c r="P32" s="6"/>
      <c r="Q32" s="6"/>
      <c r="R32" s="6"/>
      <c r="S32" s="6"/>
      <c r="T32" s="6" t="s">
        <v>323</v>
      </c>
      <c r="U32" s="6">
        <v>0.125</v>
      </c>
      <c r="V32" s="6">
        <v>10</v>
      </c>
      <c r="W32" s="6">
        <v>5</v>
      </c>
      <c r="X32" s="6"/>
      <c r="Y32" s="6"/>
      <c r="Z32" s="6" t="s">
        <v>323</v>
      </c>
      <c r="AA32" s="6">
        <v>0.125</v>
      </c>
      <c r="AB32" s="6">
        <v>10</v>
      </c>
      <c r="AC32" s="6">
        <v>5</v>
      </c>
      <c r="AD32" s="6"/>
      <c r="AE32" s="6"/>
      <c r="AF32" s="6" t="s">
        <v>323</v>
      </c>
      <c r="AG32" s="6">
        <v>0.25</v>
      </c>
      <c r="AH32" s="6">
        <v>10</v>
      </c>
      <c r="AI32" s="6">
        <v>5</v>
      </c>
      <c r="AJ32" s="6"/>
      <c r="AK32" s="6"/>
      <c r="AL32" s="6">
        <v>18</v>
      </c>
      <c r="AM32" s="6">
        <v>6</v>
      </c>
      <c r="AN32" s="6">
        <v>30</v>
      </c>
      <c r="AO32" s="6">
        <v>32</v>
      </c>
      <c r="AP32" s="6">
        <v>33</v>
      </c>
      <c r="AQ32" s="6">
        <v>29</v>
      </c>
      <c r="AR32" s="6">
        <v>6</v>
      </c>
      <c r="AS32" s="6">
        <v>12</v>
      </c>
      <c r="AT32" s="6">
        <v>3</v>
      </c>
      <c r="AU32" s="6">
        <v>4</v>
      </c>
      <c r="AV32" s="6">
        <v>0</v>
      </c>
      <c r="AW32" s="6">
        <v>1</v>
      </c>
      <c r="AX32" s="6">
        <v>87</v>
      </c>
      <c r="AY32" s="6">
        <v>79</v>
      </c>
      <c r="AZ32" s="6">
        <v>8</v>
      </c>
    </row>
    <row r="33" spans="1:52" x14ac:dyDescent="0.25">
      <c r="A33" s="6" t="s">
        <v>0</v>
      </c>
      <c r="B33" s="6" t="s">
        <v>5</v>
      </c>
      <c r="C33" s="6" t="s">
        <v>271</v>
      </c>
      <c r="D33" s="6" t="s">
        <v>272</v>
      </c>
      <c r="E33" s="6" t="s">
        <v>97</v>
      </c>
      <c r="F33" s="6" t="s">
        <v>125</v>
      </c>
      <c r="G33" s="6">
        <v>18</v>
      </c>
      <c r="H33" s="6">
        <v>82</v>
      </c>
      <c r="I33" s="6">
        <v>18</v>
      </c>
      <c r="J33" s="6">
        <v>82</v>
      </c>
      <c r="K33" s="6">
        <v>18</v>
      </c>
      <c r="L33" s="6">
        <v>80</v>
      </c>
      <c r="M33" s="6" t="s">
        <v>99</v>
      </c>
      <c r="N33" s="6" t="s">
        <v>323</v>
      </c>
      <c r="O33" s="6">
        <v>0.375</v>
      </c>
      <c r="P33" s="6">
        <v>20</v>
      </c>
      <c r="Q33" s="6">
        <v>5</v>
      </c>
      <c r="R33" s="6"/>
      <c r="S33" s="6"/>
      <c r="T33" s="6" t="s">
        <v>100</v>
      </c>
      <c r="U33" s="6">
        <v>0</v>
      </c>
      <c r="V33" s="6"/>
      <c r="W33" s="6"/>
      <c r="X33" s="6"/>
      <c r="Y33" s="6"/>
      <c r="Z33" s="6" t="s">
        <v>100</v>
      </c>
      <c r="AA33" s="6">
        <v>0</v>
      </c>
      <c r="AB33" s="6"/>
      <c r="AC33" s="6"/>
      <c r="AD33" s="6"/>
      <c r="AE33" s="6"/>
      <c r="AF33" s="6" t="s">
        <v>100</v>
      </c>
      <c r="AG33" s="6">
        <v>0</v>
      </c>
      <c r="AH33" s="6"/>
      <c r="AI33" s="6"/>
      <c r="AJ33" s="6"/>
      <c r="AK33" s="6"/>
      <c r="AL33" s="6">
        <v>2</v>
      </c>
      <c r="AM33" s="6">
        <v>4</v>
      </c>
      <c r="AN33" s="6">
        <v>6</v>
      </c>
      <c r="AO33" s="6">
        <v>12</v>
      </c>
      <c r="AP33" s="6">
        <v>1</v>
      </c>
      <c r="AQ33" s="6">
        <v>5</v>
      </c>
      <c r="AR33" s="6">
        <v>1</v>
      </c>
      <c r="AS33" s="6">
        <v>0</v>
      </c>
      <c r="AT33" s="6">
        <v>0</v>
      </c>
      <c r="AU33" s="6">
        <v>0</v>
      </c>
      <c r="AV33" s="6">
        <v>0</v>
      </c>
      <c r="AW33" s="6">
        <v>0</v>
      </c>
      <c r="AX33" s="6">
        <v>10</v>
      </c>
      <c r="AY33" s="6">
        <v>21</v>
      </c>
      <c r="AZ33" s="6">
        <v>0</v>
      </c>
    </row>
    <row r="34" spans="1:52" x14ac:dyDescent="0.25">
      <c r="A34" s="6" t="s">
        <v>0</v>
      </c>
      <c r="B34" s="6" t="s">
        <v>5</v>
      </c>
      <c r="C34" s="6" t="s">
        <v>261</v>
      </c>
      <c r="D34" s="6" t="s">
        <v>262</v>
      </c>
      <c r="E34" s="6" t="s">
        <v>97</v>
      </c>
      <c r="F34" s="6" t="s">
        <v>98</v>
      </c>
      <c r="G34" s="6">
        <v>42</v>
      </c>
      <c r="H34" s="6">
        <v>175</v>
      </c>
      <c r="I34" s="6">
        <v>27</v>
      </c>
      <c r="J34" s="6">
        <v>131</v>
      </c>
      <c r="K34" s="6">
        <v>42</v>
      </c>
      <c r="L34" s="6">
        <v>175</v>
      </c>
      <c r="M34" s="6" t="s">
        <v>103</v>
      </c>
      <c r="N34" s="6" t="s">
        <v>100</v>
      </c>
      <c r="O34" s="6">
        <v>0</v>
      </c>
      <c r="P34" s="6"/>
      <c r="Q34" s="6"/>
      <c r="R34" s="6"/>
      <c r="S34" s="6"/>
      <c r="T34" s="6" t="s">
        <v>323</v>
      </c>
      <c r="U34" s="6">
        <v>0.25</v>
      </c>
      <c r="V34" s="6">
        <v>15</v>
      </c>
      <c r="W34" s="6">
        <v>5</v>
      </c>
      <c r="X34" s="6"/>
      <c r="Y34" s="6"/>
      <c r="Z34" s="6" t="s">
        <v>323</v>
      </c>
      <c r="AA34" s="6">
        <v>0.25</v>
      </c>
      <c r="AB34" s="6">
        <v>15</v>
      </c>
      <c r="AC34" s="6">
        <v>5</v>
      </c>
      <c r="AD34" s="6"/>
      <c r="AE34" s="6"/>
      <c r="AF34" s="6" t="s">
        <v>323</v>
      </c>
      <c r="AG34" s="6">
        <v>1</v>
      </c>
      <c r="AH34" s="6">
        <v>40</v>
      </c>
      <c r="AI34" s="6">
        <v>15</v>
      </c>
      <c r="AJ34" s="6"/>
      <c r="AK34" s="6"/>
      <c r="AL34" s="6">
        <v>0</v>
      </c>
      <c r="AM34" s="6">
        <v>0</v>
      </c>
      <c r="AN34" s="6">
        <v>0</v>
      </c>
      <c r="AO34" s="6">
        <v>0</v>
      </c>
      <c r="AP34" s="6">
        <v>0</v>
      </c>
      <c r="AQ34" s="6">
        <v>0</v>
      </c>
      <c r="AR34" s="6">
        <v>0</v>
      </c>
      <c r="AS34" s="6">
        <v>0</v>
      </c>
      <c r="AT34" s="6">
        <v>0</v>
      </c>
      <c r="AU34" s="6">
        <v>0</v>
      </c>
      <c r="AV34" s="6">
        <v>0</v>
      </c>
      <c r="AW34" s="6">
        <v>0</v>
      </c>
      <c r="AX34" s="6">
        <v>0</v>
      </c>
      <c r="AY34" s="6">
        <v>0</v>
      </c>
      <c r="AZ34" s="6">
        <v>0</v>
      </c>
    </row>
    <row r="35" spans="1:52" x14ac:dyDescent="0.25">
      <c r="A35" s="6" t="s">
        <v>0</v>
      </c>
      <c r="B35" s="6" t="s">
        <v>5</v>
      </c>
      <c r="C35" s="6" t="s">
        <v>273</v>
      </c>
      <c r="D35" s="6" t="s">
        <v>274</v>
      </c>
      <c r="E35" s="6" t="s">
        <v>97</v>
      </c>
      <c r="F35" s="6" t="s">
        <v>98</v>
      </c>
      <c r="G35" s="6">
        <v>85</v>
      </c>
      <c r="H35" s="6">
        <v>367</v>
      </c>
      <c r="I35" s="6">
        <v>80</v>
      </c>
      <c r="J35" s="6">
        <v>337</v>
      </c>
      <c r="K35" s="6">
        <v>85</v>
      </c>
      <c r="L35" s="6">
        <v>367</v>
      </c>
      <c r="M35" s="6" t="s">
        <v>99</v>
      </c>
      <c r="N35" s="6" t="s">
        <v>100</v>
      </c>
      <c r="O35" s="6">
        <v>0</v>
      </c>
      <c r="P35" s="6"/>
      <c r="Q35" s="6"/>
      <c r="R35" s="6"/>
      <c r="S35" s="6"/>
      <c r="T35" s="6" t="s">
        <v>323</v>
      </c>
      <c r="U35" s="6">
        <v>0.125</v>
      </c>
      <c r="V35" s="6">
        <v>10</v>
      </c>
      <c r="W35" s="6">
        <v>3</v>
      </c>
      <c r="X35" s="6"/>
      <c r="Y35" s="6"/>
      <c r="Z35" s="6" t="s">
        <v>323</v>
      </c>
      <c r="AA35" s="6">
        <v>0.125</v>
      </c>
      <c r="AB35" s="6">
        <v>10</v>
      </c>
      <c r="AC35" s="6">
        <v>3</v>
      </c>
      <c r="AD35" s="6"/>
      <c r="AE35" s="6"/>
      <c r="AF35" s="6" t="s">
        <v>323</v>
      </c>
      <c r="AG35" s="6">
        <v>0.125</v>
      </c>
      <c r="AH35" s="6">
        <v>10</v>
      </c>
      <c r="AI35" s="6">
        <v>3</v>
      </c>
      <c r="AJ35" s="6"/>
      <c r="AK35" s="6"/>
      <c r="AL35" s="6">
        <v>10</v>
      </c>
      <c r="AM35" s="6">
        <v>8</v>
      </c>
      <c r="AN35" s="6">
        <v>26</v>
      </c>
      <c r="AO35" s="6">
        <v>21</v>
      </c>
      <c r="AP35" s="6">
        <v>19</v>
      </c>
      <c r="AQ35" s="6">
        <v>25</v>
      </c>
      <c r="AR35" s="6">
        <v>15</v>
      </c>
      <c r="AS35" s="6">
        <v>17</v>
      </c>
      <c r="AT35" s="6">
        <v>21</v>
      </c>
      <c r="AU35" s="6">
        <v>0</v>
      </c>
      <c r="AV35" s="6">
        <v>0</v>
      </c>
      <c r="AW35" s="6">
        <v>0</v>
      </c>
      <c r="AX35" s="6">
        <v>70</v>
      </c>
      <c r="AY35" s="6">
        <v>71</v>
      </c>
      <c r="AZ35" s="6">
        <v>21</v>
      </c>
    </row>
    <row r="36" spans="1:52" x14ac:dyDescent="0.25">
      <c r="A36" s="6" t="s">
        <v>0</v>
      </c>
      <c r="B36" s="6" t="s">
        <v>5</v>
      </c>
      <c r="C36" s="6" t="s">
        <v>183</v>
      </c>
      <c r="D36" s="6" t="s">
        <v>184</v>
      </c>
      <c r="E36" s="6" t="s">
        <v>97</v>
      </c>
      <c r="F36" s="6" t="s">
        <v>125</v>
      </c>
      <c r="G36" s="6">
        <v>45</v>
      </c>
      <c r="H36" s="6">
        <v>193</v>
      </c>
      <c r="I36" s="6">
        <v>48</v>
      </c>
      <c r="J36" s="6">
        <v>196</v>
      </c>
      <c r="K36" s="6">
        <v>48</v>
      </c>
      <c r="L36" s="6">
        <v>196</v>
      </c>
      <c r="M36" s="6" t="s">
        <v>103</v>
      </c>
      <c r="N36" s="6" t="s">
        <v>100</v>
      </c>
      <c r="O36" s="6">
        <v>0</v>
      </c>
      <c r="P36" s="6"/>
      <c r="Q36" s="6"/>
      <c r="R36" s="6"/>
      <c r="S36" s="6"/>
      <c r="T36" s="6" t="s">
        <v>323</v>
      </c>
      <c r="U36" s="6">
        <v>0.10000000149011612</v>
      </c>
      <c r="V36" s="6">
        <v>7</v>
      </c>
      <c r="W36" s="6"/>
      <c r="X36" s="6"/>
      <c r="Y36" s="6"/>
      <c r="Z36" s="6" t="s">
        <v>323</v>
      </c>
      <c r="AA36" s="6">
        <v>0.10000000149011612</v>
      </c>
      <c r="AB36" s="6">
        <v>7</v>
      </c>
      <c r="AC36" s="6"/>
      <c r="AD36" s="6"/>
      <c r="AE36" s="6"/>
      <c r="AF36" s="6" t="s">
        <v>323</v>
      </c>
      <c r="AG36" s="6">
        <v>0.10000000149011612</v>
      </c>
      <c r="AH36" s="6">
        <v>7</v>
      </c>
      <c r="AI36" s="6"/>
      <c r="AJ36" s="6"/>
      <c r="AK36" s="6"/>
      <c r="AL36" s="6">
        <v>5</v>
      </c>
      <c r="AM36" s="6">
        <v>1</v>
      </c>
      <c r="AN36" s="6">
        <v>18</v>
      </c>
      <c r="AO36" s="6">
        <v>11</v>
      </c>
      <c r="AP36" s="6">
        <v>13</v>
      </c>
      <c r="AQ36" s="6">
        <v>6</v>
      </c>
      <c r="AR36" s="6">
        <v>10</v>
      </c>
      <c r="AS36" s="6">
        <v>10</v>
      </c>
      <c r="AT36" s="6">
        <v>5</v>
      </c>
      <c r="AU36" s="6">
        <v>4</v>
      </c>
      <c r="AV36" s="6">
        <v>10</v>
      </c>
      <c r="AW36" s="6">
        <v>4</v>
      </c>
      <c r="AX36" s="6">
        <v>46</v>
      </c>
      <c r="AY36" s="6">
        <v>28</v>
      </c>
      <c r="AZ36" s="6">
        <v>23</v>
      </c>
    </row>
    <row r="37" spans="1:52" x14ac:dyDescent="0.25">
      <c r="A37" s="6" t="s">
        <v>0</v>
      </c>
      <c r="B37" s="6" t="s">
        <v>5</v>
      </c>
      <c r="C37" s="6" t="s">
        <v>185</v>
      </c>
      <c r="D37" s="6" t="s">
        <v>186</v>
      </c>
      <c r="E37" s="6" t="s">
        <v>97</v>
      </c>
      <c r="F37" s="6" t="s">
        <v>125</v>
      </c>
      <c r="G37" s="6">
        <v>429</v>
      </c>
      <c r="H37" s="6">
        <v>2237</v>
      </c>
      <c r="I37" s="6">
        <v>429</v>
      </c>
      <c r="J37" s="6">
        <v>2221</v>
      </c>
      <c r="K37" s="6">
        <v>429</v>
      </c>
      <c r="L37" s="6">
        <v>2221</v>
      </c>
      <c r="M37" s="6" t="s">
        <v>323</v>
      </c>
      <c r="N37" s="6" t="s">
        <v>100</v>
      </c>
      <c r="O37" s="6">
        <v>0</v>
      </c>
      <c r="P37" s="6"/>
      <c r="Q37" s="6"/>
      <c r="R37" s="6"/>
      <c r="S37" s="6"/>
      <c r="T37" s="6" t="s">
        <v>323</v>
      </c>
      <c r="U37" s="6">
        <v>0.10000000149011612</v>
      </c>
      <c r="V37" s="6">
        <v>5</v>
      </c>
      <c r="W37" s="6">
        <v>2</v>
      </c>
      <c r="X37" s="6"/>
      <c r="Y37" s="6"/>
      <c r="Z37" s="6" t="s">
        <v>323</v>
      </c>
      <c r="AA37" s="6">
        <v>0.30000001192092896</v>
      </c>
      <c r="AB37" s="6">
        <v>15</v>
      </c>
      <c r="AC37" s="6">
        <v>5</v>
      </c>
      <c r="AD37" s="6"/>
      <c r="AE37" s="6"/>
      <c r="AF37" s="6" t="s">
        <v>323</v>
      </c>
      <c r="AG37" s="6">
        <v>3</v>
      </c>
      <c r="AH37" s="6">
        <v>150</v>
      </c>
      <c r="AI37" s="6">
        <v>90</v>
      </c>
      <c r="AJ37" s="6"/>
      <c r="AK37" s="6"/>
      <c r="AL37" s="6">
        <v>51</v>
      </c>
      <c r="AM37" s="6">
        <v>51</v>
      </c>
      <c r="AN37" s="6">
        <v>162</v>
      </c>
      <c r="AO37" s="6">
        <v>184</v>
      </c>
      <c r="AP37" s="6">
        <v>108</v>
      </c>
      <c r="AQ37" s="6">
        <v>124</v>
      </c>
      <c r="AR37" s="6">
        <v>41</v>
      </c>
      <c r="AS37" s="6">
        <v>94</v>
      </c>
      <c r="AT37" s="6">
        <v>10</v>
      </c>
      <c r="AU37" s="6">
        <v>5</v>
      </c>
      <c r="AV37" s="6">
        <v>0</v>
      </c>
      <c r="AW37" s="6">
        <v>0</v>
      </c>
      <c r="AX37" s="6">
        <v>362</v>
      </c>
      <c r="AY37" s="6">
        <v>453</v>
      </c>
      <c r="AZ37" s="6">
        <v>15</v>
      </c>
    </row>
    <row r="38" spans="1:52" x14ac:dyDescent="0.25">
      <c r="A38" s="6" t="s">
        <v>0</v>
      </c>
      <c r="B38" s="6" t="s">
        <v>5</v>
      </c>
      <c r="C38" s="6" t="s">
        <v>819</v>
      </c>
      <c r="D38" s="6" t="s">
        <v>820</v>
      </c>
      <c r="E38" s="6" t="s">
        <v>97</v>
      </c>
      <c r="F38" s="6" t="s">
        <v>125</v>
      </c>
      <c r="G38" s="6">
        <v>172</v>
      </c>
      <c r="H38" s="6">
        <v>838</v>
      </c>
      <c r="I38" s="6">
        <v>181</v>
      </c>
      <c r="J38" s="6">
        <v>910</v>
      </c>
      <c r="K38" s="6">
        <v>181</v>
      </c>
      <c r="L38" s="6">
        <v>910</v>
      </c>
      <c r="M38" s="6" t="s">
        <v>103</v>
      </c>
      <c r="N38" s="6" t="s">
        <v>100</v>
      </c>
      <c r="O38" s="6">
        <v>0</v>
      </c>
      <c r="P38" s="6"/>
      <c r="Q38" s="6"/>
      <c r="R38" s="6"/>
      <c r="S38" s="6"/>
      <c r="T38" s="6" t="s">
        <v>100</v>
      </c>
      <c r="U38" s="6">
        <v>0</v>
      </c>
      <c r="V38" s="6"/>
      <c r="W38" s="6"/>
      <c r="X38" s="6"/>
      <c r="Y38" s="6"/>
      <c r="Z38" s="6" t="s">
        <v>323</v>
      </c>
      <c r="AA38" s="6">
        <v>15</v>
      </c>
      <c r="AB38" s="6"/>
      <c r="AC38" s="6">
        <v>100</v>
      </c>
      <c r="AD38" s="6">
        <v>80</v>
      </c>
      <c r="AE38" s="6"/>
      <c r="AF38" s="6" t="s">
        <v>323</v>
      </c>
      <c r="AG38" s="6">
        <v>15</v>
      </c>
      <c r="AH38" s="6"/>
      <c r="AI38" s="6">
        <v>100</v>
      </c>
      <c r="AJ38" s="6">
        <v>80</v>
      </c>
      <c r="AK38" s="6"/>
      <c r="AL38" s="6">
        <v>16</v>
      </c>
      <c r="AM38" s="6">
        <v>27</v>
      </c>
      <c r="AN38" s="6">
        <v>34</v>
      </c>
      <c r="AO38" s="6">
        <v>26</v>
      </c>
      <c r="AP38" s="6">
        <v>61</v>
      </c>
      <c r="AQ38" s="6">
        <v>52</v>
      </c>
      <c r="AR38" s="6">
        <v>8</v>
      </c>
      <c r="AS38" s="6">
        <v>7</v>
      </c>
      <c r="AT38" s="6">
        <v>4</v>
      </c>
      <c r="AU38" s="6">
        <v>4</v>
      </c>
      <c r="AV38" s="6">
        <v>0</v>
      </c>
      <c r="AW38" s="6">
        <v>0</v>
      </c>
      <c r="AX38" s="6">
        <v>119</v>
      </c>
      <c r="AY38" s="6">
        <v>112</v>
      </c>
      <c r="AZ38" s="6">
        <v>8</v>
      </c>
    </row>
    <row r="39" spans="1:52" x14ac:dyDescent="0.25">
      <c r="A39" s="6" t="s">
        <v>0</v>
      </c>
      <c r="B39" s="6" t="s">
        <v>6</v>
      </c>
      <c r="C39" s="6" t="s">
        <v>275</v>
      </c>
      <c r="D39" s="6" t="s">
        <v>276</v>
      </c>
      <c r="E39" s="6" t="s">
        <v>97</v>
      </c>
      <c r="F39" s="6" t="s">
        <v>98</v>
      </c>
      <c r="G39" s="6">
        <v>118</v>
      </c>
      <c r="H39" s="6">
        <v>516</v>
      </c>
      <c r="I39" s="6">
        <v>108</v>
      </c>
      <c r="J39" s="6">
        <v>470</v>
      </c>
      <c r="K39" s="6">
        <v>118</v>
      </c>
      <c r="L39" s="6">
        <v>520</v>
      </c>
      <c r="M39" s="6" t="s">
        <v>103</v>
      </c>
      <c r="N39" s="6" t="s">
        <v>100</v>
      </c>
      <c r="O39" s="6">
        <v>0</v>
      </c>
      <c r="P39" s="6"/>
      <c r="Q39" s="6"/>
      <c r="R39" s="6"/>
      <c r="S39" s="6"/>
      <c r="T39" s="6" t="s">
        <v>323</v>
      </c>
      <c r="U39" s="6">
        <v>0.125</v>
      </c>
      <c r="V39" s="6">
        <v>10</v>
      </c>
      <c r="W39" s="6"/>
      <c r="X39" s="6"/>
      <c r="Y39" s="6"/>
      <c r="Z39" s="6" t="s">
        <v>323</v>
      </c>
      <c r="AA39" s="6">
        <v>0.125</v>
      </c>
      <c r="AB39" s="6">
        <v>10</v>
      </c>
      <c r="AC39" s="6"/>
      <c r="AD39" s="6"/>
      <c r="AE39" s="6"/>
      <c r="AF39" s="6" t="s">
        <v>323</v>
      </c>
      <c r="AG39" s="6">
        <v>0.125</v>
      </c>
      <c r="AH39" s="6">
        <v>10</v>
      </c>
      <c r="AI39" s="6"/>
      <c r="AJ39" s="6"/>
      <c r="AK39" s="6"/>
      <c r="AL39" s="6">
        <v>21</v>
      </c>
      <c r="AM39" s="6">
        <v>18</v>
      </c>
      <c r="AN39" s="6">
        <v>70</v>
      </c>
      <c r="AO39" s="6">
        <v>45</v>
      </c>
      <c r="AP39" s="6">
        <v>23</v>
      </c>
      <c r="AQ39" s="6">
        <v>25</v>
      </c>
      <c r="AR39" s="6">
        <v>8</v>
      </c>
      <c r="AS39" s="6">
        <v>12</v>
      </c>
      <c r="AT39" s="6">
        <v>4</v>
      </c>
      <c r="AU39" s="6">
        <v>5</v>
      </c>
      <c r="AV39" s="6">
        <v>0</v>
      </c>
      <c r="AW39" s="6">
        <v>0</v>
      </c>
      <c r="AX39" s="6">
        <v>122</v>
      </c>
      <c r="AY39" s="6">
        <v>100</v>
      </c>
      <c r="AZ39" s="6">
        <v>0</v>
      </c>
    </row>
    <row r="40" spans="1:52" x14ac:dyDescent="0.25">
      <c r="A40" s="6" t="s">
        <v>0</v>
      </c>
      <c r="B40" s="6" t="s">
        <v>6</v>
      </c>
      <c r="C40" s="6" t="s">
        <v>824</v>
      </c>
      <c r="D40" s="6" t="s">
        <v>825</v>
      </c>
      <c r="E40" s="6" t="s">
        <v>209</v>
      </c>
      <c r="F40" s="6" t="s">
        <v>132</v>
      </c>
      <c r="G40" s="6">
        <v>153</v>
      </c>
      <c r="H40" s="6">
        <v>873</v>
      </c>
      <c r="I40" s="6">
        <v>153</v>
      </c>
      <c r="J40" s="6">
        <v>922</v>
      </c>
      <c r="K40" s="6">
        <v>153</v>
      </c>
      <c r="L40" s="6">
        <v>922</v>
      </c>
      <c r="M40" s="6" t="s">
        <v>103</v>
      </c>
      <c r="N40" s="6" t="s">
        <v>100</v>
      </c>
      <c r="O40" s="6">
        <v>0</v>
      </c>
      <c r="P40" s="6"/>
      <c r="Q40" s="6"/>
      <c r="R40" s="6"/>
      <c r="S40" s="6"/>
      <c r="T40" s="6" t="s">
        <v>100</v>
      </c>
      <c r="U40" s="6">
        <v>0</v>
      </c>
      <c r="V40" s="6"/>
      <c r="W40" s="6"/>
      <c r="X40" s="6"/>
      <c r="Y40" s="6"/>
      <c r="Z40" s="6" t="s">
        <v>100</v>
      </c>
      <c r="AA40" s="6">
        <v>0</v>
      </c>
      <c r="AB40" s="6"/>
      <c r="AC40" s="6"/>
      <c r="AD40" s="6"/>
      <c r="AE40" s="6"/>
      <c r="AF40" s="6" t="s">
        <v>323</v>
      </c>
      <c r="AG40" s="6">
        <v>0</v>
      </c>
      <c r="AH40" s="6"/>
      <c r="AI40" s="6"/>
      <c r="AJ40" s="6"/>
      <c r="AK40" s="6"/>
      <c r="AL40" s="6">
        <v>30</v>
      </c>
      <c r="AM40" s="6">
        <v>40</v>
      </c>
      <c r="AN40" s="6">
        <v>114</v>
      </c>
      <c r="AO40" s="6">
        <v>109</v>
      </c>
      <c r="AP40" s="6">
        <v>16</v>
      </c>
      <c r="AQ40" s="6">
        <v>7</v>
      </c>
      <c r="AR40" s="6">
        <v>0</v>
      </c>
      <c r="AS40" s="6">
        <v>0</v>
      </c>
      <c r="AT40" s="6">
        <v>5</v>
      </c>
      <c r="AU40" s="6">
        <v>0</v>
      </c>
      <c r="AV40" s="6">
        <v>0</v>
      </c>
      <c r="AW40" s="6">
        <v>0</v>
      </c>
      <c r="AX40" s="6">
        <v>160</v>
      </c>
      <c r="AY40" s="6">
        <v>156</v>
      </c>
      <c r="AZ40" s="6">
        <v>5</v>
      </c>
    </row>
    <row r="41" spans="1:52" x14ac:dyDescent="0.25">
      <c r="A41" s="6" t="s">
        <v>0</v>
      </c>
      <c r="B41" s="6" t="s">
        <v>7</v>
      </c>
      <c r="C41" s="6" t="s">
        <v>133</v>
      </c>
      <c r="D41" s="6" t="s">
        <v>134</v>
      </c>
      <c r="E41" s="6" t="s">
        <v>97</v>
      </c>
      <c r="F41" s="6" t="s">
        <v>98</v>
      </c>
      <c r="G41" s="6">
        <v>631</v>
      </c>
      <c r="H41" s="6">
        <v>3758</v>
      </c>
      <c r="I41" s="6">
        <v>613</v>
      </c>
      <c r="J41" s="6">
        <v>3721</v>
      </c>
      <c r="K41" s="6">
        <v>626</v>
      </c>
      <c r="L41" s="6">
        <v>3786</v>
      </c>
      <c r="M41" s="6" t="s">
        <v>103</v>
      </c>
      <c r="N41" s="6" t="s">
        <v>100</v>
      </c>
      <c r="O41" s="6">
        <v>0</v>
      </c>
      <c r="P41" s="6"/>
      <c r="Q41" s="6"/>
      <c r="R41" s="6"/>
      <c r="S41" s="6"/>
      <c r="T41" s="6" t="s">
        <v>100</v>
      </c>
      <c r="U41" s="6">
        <v>0</v>
      </c>
      <c r="V41" s="6"/>
      <c r="W41" s="6"/>
      <c r="X41" s="6"/>
      <c r="Y41" s="6"/>
      <c r="Z41" s="6" t="s">
        <v>100</v>
      </c>
      <c r="AA41" s="6">
        <v>0</v>
      </c>
      <c r="AB41" s="6"/>
      <c r="AC41" s="6"/>
      <c r="AD41" s="6"/>
      <c r="AE41" s="6"/>
      <c r="AF41" s="6" t="s">
        <v>100</v>
      </c>
      <c r="AG41" s="6">
        <v>0</v>
      </c>
      <c r="AH41" s="6"/>
      <c r="AI41" s="6"/>
      <c r="AJ41" s="6"/>
      <c r="AK41" s="6"/>
      <c r="AL41" s="6">
        <v>47</v>
      </c>
      <c r="AM41" s="6">
        <v>57</v>
      </c>
      <c r="AN41" s="6">
        <v>266</v>
      </c>
      <c r="AO41" s="6">
        <v>225</v>
      </c>
      <c r="AP41" s="6">
        <v>121</v>
      </c>
      <c r="AQ41" s="6">
        <v>137</v>
      </c>
      <c r="AR41" s="6">
        <v>38</v>
      </c>
      <c r="AS41" s="6">
        <v>31</v>
      </c>
      <c r="AT41" s="6">
        <v>6</v>
      </c>
      <c r="AU41" s="6">
        <v>5</v>
      </c>
      <c r="AV41" s="6">
        <v>10</v>
      </c>
      <c r="AW41" s="6">
        <v>0</v>
      </c>
      <c r="AX41" s="6">
        <v>472</v>
      </c>
      <c r="AY41" s="6">
        <v>450</v>
      </c>
      <c r="AZ41" s="6">
        <v>21</v>
      </c>
    </row>
    <row r="42" spans="1:52" x14ac:dyDescent="0.25">
      <c r="A42" s="6" t="s">
        <v>0</v>
      </c>
      <c r="B42" s="6" t="s">
        <v>7</v>
      </c>
      <c r="C42" s="6" t="s">
        <v>727</v>
      </c>
      <c r="D42" s="6" t="s">
        <v>728</v>
      </c>
      <c r="E42" s="6" t="s">
        <v>97</v>
      </c>
      <c r="F42" s="6" t="s">
        <v>98</v>
      </c>
      <c r="G42" s="6">
        <v>116</v>
      </c>
      <c r="H42" s="6">
        <v>659</v>
      </c>
      <c r="I42" s="6">
        <v>116</v>
      </c>
      <c r="J42" s="6">
        <v>659</v>
      </c>
      <c r="K42" s="6">
        <v>116</v>
      </c>
      <c r="L42" s="6">
        <v>659</v>
      </c>
      <c r="M42" s="6" t="s">
        <v>99</v>
      </c>
      <c r="N42" s="6" t="s">
        <v>323</v>
      </c>
      <c r="O42" s="6">
        <v>1</v>
      </c>
      <c r="P42" s="6">
        <v>50</v>
      </c>
      <c r="Q42" s="6">
        <v>20</v>
      </c>
      <c r="R42" s="6">
        <v>15</v>
      </c>
      <c r="S42" s="6"/>
      <c r="T42" s="6" t="s">
        <v>323</v>
      </c>
      <c r="U42" s="6">
        <v>1</v>
      </c>
      <c r="V42" s="6">
        <v>50</v>
      </c>
      <c r="W42" s="6">
        <v>20</v>
      </c>
      <c r="X42" s="6">
        <v>15</v>
      </c>
      <c r="Y42" s="6"/>
      <c r="Z42" s="6" t="s">
        <v>323</v>
      </c>
      <c r="AA42" s="6">
        <v>1</v>
      </c>
      <c r="AB42" s="6">
        <v>50</v>
      </c>
      <c r="AC42" s="6">
        <v>20</v>
      </c>
      <c r="AD42" s="6">
        <v>15</v>
      </c>
      <c r="AE42" s="6"/>
      <c r="AF42" s="6" t="s">
        <v>323</v>
      </c>
      <c r="AG42" s="6">
        <v>1</v>
      </c>
      <c r="AH42" s="6">
        <v>50</v>
      </c>
      <c r="AI42" s="6">
        <v>20</v>
      </c>
      <c r="AJ42" s="6">
        <v>15</v>
      </c>
      <c r="AK42" s="6"/>
      <c r="AL42" s="6">
        <v>20</v>
      </c>
      <c r="AM42" s="6">
        <v>15</v>
      </c>
      <c r="AN42" s="6">
        <v>55</v>
      </c>
      <c r="AO42" s="6">
        <v>33</v>
      </c>
      <c r="AP42" s="6">
        <v>19</v>
      </c>
      <c r="AQ42" s="6">
        <v>14</v>
      </c>
      <c r="AR42" s="6">
        <v>5</v>
      </c>
      <c r="AS42" s="6">
        <v>4</v>
      </c>
      <c r="AT42" s="6">
        <v>0</v>
      </c>
      <c r="AU42" s="6">
        <v>0</v>
      </c>
      <c r="AV42" s="6">
        <v>0</v>
      </c>
      <c r="AW42" s="6">
        <v>0</v>
      </c>
      <c r="AX42" s="6">
        <v>99</v>
      </c>
      <c r="AY42" s="6">
        <v>66</v>
      </c>
      <c r="AZ42" s="6">
        <v>0</v>
      </c>
    </row>
    <row r="43" spans="1:52" x14ac:dyDescent="0.25">
      <c r="A43" s="6" t="s">
        <v>0</v>
      </c>
      <c r="B43" s="6" t="s">
        <v>7</v>
      </c>
      <c r="C43" s="6" t="s">
        <v>214</v>
      </c>
      <c r="D43" s="6" t="s">
        <v>215</v>
      </c>
      <c r="E43" s="6" t="s">
        <v>97</v>
      </c>
      <c r="F43" s="6" t="s">
        <v>98</v>
      </c>
      <c r="G43" s="6">
        <v>301</v>
      </c>
      <c r="H43" s="6">
        <v>1404</v>
      </c>
      <c r="I43" s="6">
        <v>274</v>
      </c>
      <c r="J43" s="6">
        <v>1347</v>
      </c>
      <c r="K43" s="6">
        <v>274</v>
      </c>
      <c r="L43" s="6">
        <v>1347</v>
      </c>
      <c r="M43" s="6" t="s">
        <v>103</v>
      </c>
      <c r="N43" s="6" t="s">
        <v>100</v>
      </c>
      <c r="O43" s="6">
        <v>0</v>
      </c>
      <c r="P43" s="6"/>
      <c r="Q43" s="6"/>
      <c r="R43" s="6"/>
      <c r="S43" s="6"/>
      <c r="T43" s="6" t="s">
        <v>100</v>
      </c>
      <c r="U43" s="6">
        <v>0</v>
      </c>
      <c r="V43" s="6"/>
      <c r="W43" s="6"/>
      <c r="X43" s="6"/>
      <c r="Y43" s="6"/>
      <c r="Z43" s="6" t="s">
        <v>323</v>
      </c>
      <c r="AA43" s="6">
        <v>0.40000000596046448</v>
      </c>
      <c r="AB43" s="6">
        <v>25</v>
      </c>
      <c r="AC43" s="6">
        <v>5</v>
      </c>
      <c r="AD43" s="6">
        <v>5</v>
      </c>
      <c r="AE43" s="6"/>
      <c r="AF43" s="6" t="s">
        <v>323</v>
      </c>
      <c r="AG43" s="6">
        <v>0.40000000596046448</v>
      </c>
      <c r="AH43" s="6">
        <v>25</v>
      </c>
      <c r="AI43" s="6">
        <v>5</v>
      </c>
      <c r="AJ43" s="6">
        <v>5</v>
      </c>
      <c r="AK43" s="6"/>
      <c r="AL43" s="6">
        <v>20</v>
      </c>
      <c r="AM43" s="6">
        <v>15</v>
      </c>
      <c r="AN43" s="6">
        <v>45</v>
      </c>
      <c r="AO43" s="6">
        <v>79</v>
      </c>
      <c r="AP43" s="6">
        <v>70</v>
      </c>
      <c r="AQ43" s="6">
        <v>50</v>
      </c>
      <c r="AR43" s="6">
        <v>100</v>
      </c>
      <c r="AS43" s="6">
        <v>56</v>
      </c>
      <c r="AT43" s="6">
        <v>3</v>
      </c>
      <c r="AU43" s="6">
        <v>5</v>
      </c>
      <c r="AV43" s="6">
        <v>0</v>
      </c>
      <c r="AW43" s="6">
        <v>0</v>
      </c>
      <c r="AX43" s="6">
        <v>235</v>
      </c>
      <c r="AY43" s="6">
        <v>200</v>
      </c>
      <c r="AZ43" s="6">
        <v>8</v>
      </c>
    </row>
    <row r="44" spans="1:52" x14ac:dyDescent="0.25">
      <c r="A44" s="6" t="s">
        <v>0</v>
      </c>
      <c r="B44" s="6" t="s">
        <v>7</v>
      </c>
      <c r="C44" s="6" t="s">
        <v>730</v>
      </c>
      <c r="D44" s="6" t="s">
        <v>731</v>
      </c>
      <c r="E44" s="6" t="s">
        <v>97</v>
      </c>
      <c r="F44" s="6" t="s">
        <v>98</v>
      </c>
      <c r="G44" s="6">
        <v>23</v>
      </c>
      <c r="H44" s="6">
        <v>83</v>
      </c>
      <c r="I44" s="6">
        <v>23</v>
      </c>
      <c r="J44" s="6">
        <v>85</v>
      </c>
      <c r="K44" s="6">
        <v>23</v>
      </c>
      <c r="L44" s="6">
        <v>78</v>
      </c>
      <c r="M44" s="6" t="s">
        <v>99</v>
      </c>
      <c r="N44" s="6" t="s">
        <v>323</v>
      </c>
      <c r="O44" s="6">
        <v>1</v>
      </c>
      <c r="P44" s="6">
        <v>50</v>
      </c>
      <c r="Q44" s="6">
        <v>20</v>
      </c>
      <c r="R44" s="6"/>
      <c r="S44" s="6"/>
      <c r="T44" s="6" t="s">
        <v>323</v>
      </c>
      <c r="U44" s="6">
        <v>1</v>
      </c>
      <c r="V44" s="6">
        <v>50</v>
      </c>
      <c r="W44" s="6">
        <v>20</v>
      </c>
      <c r="X44" s="6"/>
      <c r="Y44" s="6"/>
      <c r="Z44" s="6" t="s">
        <v>323</v>
      </c>
      <c r="AA44" s="6">
        <v>1</v>
      </c>
      <c r="AB44" s="6">
        <v>50</v>
      </c>
      <c r="AC44" s="6">
        <v>20</v>
      </c>
      <c r="AD44" s="6"/>
      <c r="AE44" s="6"/>
      <c r="AF44" s="6" t="s">
        <v>323</v>
      </c>
      <c r="AG44" s="6">
        <v>1</v>
      </c>
      <c r="AH44" s="6">
        <v>50</v>
      </c>
      <c r="AI44" s="6">
        <v>20</v>
      </c>
      <c r="AJ44" s="6"/>
      <c r="AK44" s="6"/>
      <c r="AL44" s="6">
        <v>2</v>
      </c>
      <c r="AM44" s="6">
        <v>1</v>
      </c>
      <c r="AN44" s="6">
        <v>0</v>
      </c>
      <c r="AO44" s="6">
        <v>6</v>
      </c>
      <c r="AP44" s="6">
        <v>2</v>
      </c>
      <c r="AQ44" s="6">
        <v>4</v>
      </c>
      <c r="AR44" s="6">
        <v>2</v>
      </c>
      <c r="AS44" s="6">
        <v>1</v>
      </c>
      <c r="AT44" s="6">
        <v>0</v>
      </c>
      <c r="AU44" s="6">
        <v>0</v>
      </c>
      <c r="AV44" s="6">
        <v>0</v>
      </c>
      <c r="AW44" s="6">
        <v>0</v>
      </c>
      <c r="AX44" s="6">
        <v>6</v>
      </c>
      <c r="AY44" s="6">
        <v>12</v>
      </c>
      <c r="AZ44" s="6">
        <v>0</v>
      </c>
    </row>
    <row r="45" spans="1:52" x14ac:dyDescent="0.25">
      <c r="A45" s="6" t="s">
        <v>0</v>
      </c>
      <c r="B45" s="6" t="s">
        <v>7</v>
      </c>
      <c r="C45" s="6" t="s">
        <v>109</v>
      </c>
      <c r="D45" s="6" t="s">
        <v>110</v>
      </c>
      <c r="E45" s="6" t="s">
        <v>97</v>
      </c>
      <c r="F45" s="6" t="s">
        <v>98</v>
      </c>
      <c r="G45" s="6">
        <v>44</v>
      </c>
      <c r="H45" s="6">
        <v>235</v>
      </c>
      <c r="I45" s="6">
        <v>36</v>
      </c>
      <c r="J45" s="6">
        <v>194</v>
      </c>
      <c r="K45" s="6">
        <v>43</v>
      </c>
      <c r="L45" s="6">
        <v>242</v>
      </c>
      <c r="M45" s="6" t="s">
        <v>103</v>
      </c>
      <c r="N45" s="6" t="s">
        <v>100</v>
      </c>
      <c r="O45" s="6">
        <v>0</v>
      </c>
      <c r="P45" s="6"/>
      <c r="Q45" s="6"/>
      <c r="R45" s="6"/>
      <c r="S45" s="6"/>
      <c r="T45" s="6" t="s">
        <v>323</v>
      </c>
      <c r="U45" s="6">
        <v>1</v>
      </c>
      <c r="V45" s="6">
        <v>50</v>
      </c>
      <c r="W45" s="6">
        <v>25</v>
      </c>
      <c r="X45" s="6"/>
      <c r="Y45" s="6"/>
      <c r="Z45" s="6" t="s">
        <v>323</v>
      </c>
      <c r="AA45" s="6">
        <v>1</v>
      </c>
      <c r="AB45" s="6">
        <v>50</v>
      </c>
      <c r="AC45" s="6">
        <v>25</v>
      </c>
      <c r="AD45" s="6"/>
      <c r="AE45" s="6"/>
      <c r="AF45" s="6" t="s">
        <v>323</v>
      </c>
      <c r="AG45" s="6">
        <v>1</v>
      </c>
      <c r="AH45" s="6">
        <v>50</v>
      </c>
      <c r="AI45" s="6">
        <v>25</v>
      </c>
      <c r="AJ45" s="6"/>
      <c r="AK45" s="6"/>
      <c r="AL45" s="6">
        <v>6</v>
      </c>
      <c r="AM45" s="6">
        <v>9</v>
      </c>
      <c r="AN45" s="6">
        <v>22</v>
      </c>
      <c r="AO45" s="6">
        <v>19</v>
      </c>
      <c r="AP45" s="6">
        <v>8</v>
      </c>
      <c r="AQ45" s="6">
        <v>18</v>
      </c>
      <c r="AR45" s="6">
        <v>2</v>
      </c>
      <c r="AS45" s="6">
        <v>9</v>
      </c>
      <c r="AT45" s="6">
        <v>2</v>
      </c>
      <c r="AU45" s="6">
        <v>0</v>
      </c>
      <c r="AV45" s="6">
        <v>0</v>
      </c>
      <c r="AW45" s="6">
        <v>0</v>
      </c>
      <c r="AX45" s="6">
        <v>38</v>
      </c>
      <c r="AY45" s="6">
        <v>55</v>
      </c>
      <c r="AZ45" s="6">
        <v>2</v>
      </c>
    </row>
    <row r="46" spans="1:52" x14ac:dyDescent="0.25">
      <c r="A46" s="6" t="s">
        <v>0</v>
      </c>
      <c r="B46" s="6" t="s">
        <v>7</v>
      </c>
      <c r="C46" s="6" t="s">
        <v>735</v>
      </c>
      <c r="D46" s="6" t="s">
        <v>736</v>
      </c>
      <c r="E46" s="6" t="s">
        <v>97</v>
      </c>
      <c r="F46" s="6" t="s">
        <v>98</v>
      </c>
      <c r="G46" s="6">
        <v>14</v>
      </c>
      <c r="H46" s="6">
        <v>74</v>
      </c>
      <c r="I46" s="6">
        <v>14</v>
      </c>
      <c r="J46" s="6">
        <v>68</v>
      </c>
      <c r="K46" s="6">
        <v>14</v>
      </c>
      <c r="L46" s="6">
        <v>68</v>
      </c>
      <c r="M46" s="6" t="s">
        <v>99</v>
      </c>
      <c r="N46" s="6" t="s">
        <v>323</v>
      </c>
      <c r="O46" s="6">
        <v>1</v>
      </c>
      <c r="P46" s="6">
        <v>50</v>
      </c>
      <c r="Q46" s="6">
        <v>20</v>
      </c>
      <c r="R46" s="6">
        <v>15</v>
      </c>
      <c r="S46" s="6"/>
      <c r="T46" s="6" t="s">
        <v>323</v>
      </c>
      <c r="U46" s="6">
        <v>1</v>
      </c>
      <c r="V46" s="6">
        <v>50</v>
      </c>
      <c r="W46" s="6">
        <v>20</v>
      </c>
      <c r="X46" s="6">
        <v>15</v>
      </c>
      <c r="Y46" s="6"/>
      <c r="Z46" s="6" t="s">
        <v>323</v>
      </c>
      <c r="AA46" s="6">
        <v>1</v>
      </c>
      <c r="AB46" s="6">
        <v>50</v>
      </c>
      <c r="AC46" s="6">
        <v>20</v>
      </c>
      <c r="AD46" s="6">
        <v>15</v>
      </c>
      <c r="AE46" s="6"/>
      <c r="AF46" s="6" t="s">
        <v>323</v>
      </c>
      <c r="AG46" s="6">
        <v>1</v>
      </c>
      <c r="AH46" s="6">
        <v>50</v>
      </c>
      <c r="AI46" s="6">
        <v>20</v>
      </c>
      <c r="AJ46" s="6">
        <v>15</v>
      </c>
      <c r="AK46" s="6"/>
      <c r="AL46" s="6">
        <v>1</v>
      </c>
      <c r="AM46" s="6">
        <v>1</v>
      </c>
      <c r="AN46" s="6">
        <v>5</v>
      </c>
      <c r="AO46" s="6">
        <v>5</v>
      </c>
      <c r="AP46" s="6">
        <v>8</v>
      </c>
      <c r="AQ46" s="6">
        <v>2</v>
      </c>
      <c r="AR46" s="6">
        <v>1</v>
      </c>
      <c r="AS46" s="6">
        <v>1</v>
      </c>
      <c r="AT46" s="6">
        <v>0</v>
      </c>
      <c r="AU46" s="6">
        <v>0</v>
      </c>
      <c r="AV46" s="6">
        <v>0</v>
      </c>
      <c r="AW46" s="6">
        <v>0</v>
      </c>
      <c r="AX46" s="6">
        <v>15</v>
      </c>
      <c r="AY46" s="6">
        <v>9</v>
      </c>
      <c r="AZ46" s="6">
        <v>0</v>
      </c>
    </row>
    <row r="47" spans="1:52" x14ac:dyDescent="0.25">
      <c r="A47" s="6" t="s">
        <v>0</v>
      </c>
      <c r="B47" s="6" t="s">
        <v>7</v>
      </c>
      <c r="C47" s="6" t="s">
        <v>177</v>
      </c>
      <c r="D47" s="6" t="s">
        <v>178</v>
      </c>
      <c r="E47" s="6" t="s">
        <v>97</v>
      </c>
      <c r="F47" s="6" t="s">
        <v>125</v>
      </c>
      <c r="G47" s="6">
        <v>23</v>
      </c>
      <c r="H47" s="6">
        <v>124</v>
      </c>
      <c r="I47" s="6">
        <v>20</v>
      </c>
      <c r="J47" s="6">
        <v>110</v>
      </c>
      <c r="K47" s="6">
        <v>20</v>
      </c>
      <c r="L47" s="6">
        <v>110</v>
      </c>
      <c r="M47" s="6" t="s">
        <v>99</v>
      </c>
      <c r="N47" s="6" t="s">
        <v>323</v>
      </c>
      <c r="O47" s="6">
        <v>9.9999997764825821E-3</v>
      </c>
      <c r="P47" s="6">
        <v>10</v>
      </c>
      <c r="Q47" s="6">
        <v>5</v>
      </c>
      <c r="R47" s="6">
        <v>5</v>
      </c>
      <c r="S47" s="6"/>
      <c r="T47" s="6" t="s">
        <v>323</v>
      </c>
      <c r="U47" s="6">
        <v>9.9999997764825821E-3</v>
      </c>
      <c r="V47" s="6">
        <v>10</v>
      </c>
      <c r="W47" s="6">
        <v>5</v>
      </c>
      <c r="X47" s="6">
        <v>5</v>
      </c>
      <c r="Y47" s="6"/>
      <c r="Z47" s="6" t="s">
        <v>323</v>
      </c>
      <c r="AA47" s="6">
        <v>2</v>
      </c>
      <c r="AB47" s="6">
        <v>90</v>
      </c>
      <c r="AC47" s="6">
        <v>20</v>
      </c>
      <c r="AD47" s="6">
        <v>20</v>
      </c>
      <c r="AE47" s="6"/>
      <c r="AF47" s="6" t="s">
        <v>323</v>
      </c>
      <c r="AG47" s="6">
        <v>2</v>
      </c>
      <c r="AH47" s="6">
        <v>90</v>
      </c>
      <c r="AI47" s="6">
        <v>20</v>
      </c>
      <c r="AJ47" s="6">
        <v>20</v>
      </c>
      <c r="AK47" s="6"/>
      <c r="AL47" s="6">
        <v>3</v>
      </c>
      <c r="AM47" s="6">
        <v>1</v>
      </c>
      <c r="AN47" s="6">
        <v>6</v>
      </c>
      <c r="AO47" s="6">
        <v>12</v>
      </c>
      <c r="AP47" s="6">
        <v>7</v>
      </c>
      <c r="AQ47" s="6">
        <v>7</v>
      </c>
      <c r="AR47" s="6">
        <v>3</v>
      </c>
      <c r="AS47" s="6">
        <v>1</v>
      </c>
      <c r="AT47" s="6">
        <v>0</v>
      </c>
      <c r="AU47" s="6">
        <v>0</v>
      </c>
      <c r="AV47" s="6">
        <v>0</v>
      </c>
      <c r="AW47" s="6">
        <v>0</v>
      </c>
      <c r="AX47" s="6">
        <v>19</v>
      </c>
      <c r="AY47" s="6">
        <v>21</v>
      </c>
      <c r="AZ47" s="6">
        <v>0</v>
      </c>
    </row>
    <row r="48" spans="1:52" x14ac:dyDescent="0.25">
      <c r="A48" s="6" t="s">
        <v>0</v>
      </c>
      <c r="B48" s="6" t="s">
        <v>7</v>
      </c>
      <c r="C48" s="6" t="s">
        <v>733</v>
      </c>
      <c r="D48" s="6" t="s">
        <v>734</v>
      </c>
      <c r="E48" s="6" t="s">
        <v>97</v>
      </c>
      <c r="F48" s="6" t="s">
        <v>98</v>
      </c>
      <c r="G48" s="6">
        <v>27</v>
      </c>
      <c r="H48" s="6">
        <v>111</v>
      </c>
      <c r="I48" s="6">
        <v>25</v>
      </c>
      <c r="J48" s="6">
        <v>104</v>
      </c>
      <c r="K48" s="6">
        <v>25</v>
      </c>
      <c r="L48" s="6">
        <v>104</v>
      </c>
      <c r="M48" s="6" t="s">
        <v>99</v>
      </c>
      <c r="N48" s="6" t="s">
        <v>323</v>
      </c>
      <c r="O48" s="6">
        <v>1</v>
      </c>
      <c r="P48" s="6">
        <v>50</v>
      </c>
      <c r="Q48" s="6">
        <v>20</v>
      </c>
      <c r="R48" s="6">
        <v>15</v>
      </c>
      <c r="S48" s="6"/>
      <c r="T48" s="6" t="s">
        <v>323</v>
      </c>
      <c r="U48" s="6">
        <v>1</v>
      </c>
      <c r="V48" s="6">
        <v>50</v>
      </c>
      <c r="W48" s="6">
        <v>20</v>
      </c>
      <c r="X48" s="6">
        <v>15</v>
      </c>
      <c r="Y48" s="6"/>
      <c r="Z48" s="6" t="s">
        <v>323</v>
      </c>
      <c r="AA48" s="6">
        <v>1</v>
      </c>
      <c r="AB48" s="6">
        <v>50</v>
      </c>
      <c r="AC48" s="6">
        <v>20</v>
      </c>
      <c r="AD48" s="6">
        <v>15</v>
      </c>
      <c r="AE48" s="6"/>
      <c r="AF48" s="6" t="s">
        <v>323</v>
      </c>
      <c r="AG48" s="6">
        <v>1</v>
      </c>
      <c r="AH48" s="6">
        <v>50</v>
      </c>
      <c r="AI48" s="6">
        <v>20</v>
      </c>
      <c r="AJ48" s="6">
        <v>15</v>
      </c>
      <c r="AK48" s="6"/>
      <c r="AL48" s="6">
        <v>0</v>
      </c>
      <c r="AM48" s="6">
        <v>3</v>
      </c>
      <c r="AN48" s="6">
        <v>20</v>
      </c>
      <c r="AO48" s="6">
        <v>10</v>
      </c>
      <c r="AP48" s="6">
        <v>4</v>
      </c>
      <c r="AQ48" s="6">
        <v>8</v>
      </c>
      <c r="AR48" s="6">
        <v>2</v>
      </c>
      <c r="AS48" s="6">
        <v>4</v>
      </c>
      <c r="AT48" s="6">
        <v>0</v>
      </c>
      <c r="AU48" s="6">
        <v>0</v>
      </c>
      <c r="AV48" s="6">
        <v>0</v>
      </c>
      <c r="AW48" s="6">
        <v>0</v>
      </c>
      <c r="AX48" s="6">
        <v>26</v>
      </c>
      <c r="AY48" s="6">
        <v>25</v>
      </c>
      <c r="AZ48" s="6">
        <v>0</v>
      </c>
    </row>
    <row r="49" spans="1:52" x14ac:dyDescent="0.25">
      <c r="A49" s="6" t="s">
        <v>0</v>
      </c>
      <c r="B49" s="6" t="s">
        <v>8</v>
      </c>
      <c r="C49" s="6" t="s">
        <v>121</v>
      </c>
      <c r="D49" s="6" t="s">
        <v>122</v>
      </c>
      <c r="E49" s="6" t="s">
        <v>97</v>
      </c>
      <c r="F49" s="6" t="s">
        <v>98</v>
      </c>
      <c r="G49" s="6">
        <v>413</v>
      </c>
      <c r="H49" s="6">
        <v>1835</v>
      </c>
      <c r="I49" s="6">
        <v>407</v>
      </c>
      <c r="J49" s="6">
        <v>1858</v>
      </c>
      <c r="K49" s="6">
        <v>407</v>
      </c>
      <c r="L49" s="6">
        <v>1858</v>
      </c>
      <c r="M49" s="6" t="s">
        <v>325</v>
      </c>
      <c r="N49" s="6" t="s">
        <v>100</v>
      </c>
      <c r="O49" s="6">
        <v>0</v>
      </c>
      <c r="P49" s="6"/>
      <c r="Q49" s="6"/>
      <c r="R49" s="6"/>
      <c r="S49" s="6"/>
      <c r="T49" s="6" t="s">
        <v>323</v>
      </c>
      <c r="U49" s="6">
        <v>0.10000000149011612</v>
      </c>
      <c r="V49" s="6">
        <v>5</v>
      </c>
      <c r="W49" s="6">
        <v>3</v>
      </c>
      <c r="X49" s="6">
        <v>3</v>
      </c>
      <c r="Y49" s="6"/>
      <c r="Z49" s="6" t="s">
        <v>323</v>
      </c>
      <c r="AA49" s="6">
        <v>0.5</v>
      </c>
      <c r="AB49" s="6">
        <v>9</v>
      </c>
      <c r="AC49" s="6">
        <v>5</v>
      </c>
      <c r="AD49" s="6">
        <v>5</v>
      </c>
      <c r="AE49" s="6"/>
      <c r="AF49" s="6" t="s">
        <v>323</v>
      </c>
      <c r="AG49" s="6">
        <v>0.5</v>
      </c>
      <c r="AH49" s="6">
        <v>9</v>
      </c>
      <c r="AI49" s="6">
        <v>5</v>
      </c>
      <c r="AJ49" s="6">
        <v>5</v>
      </c>
      <c r="AK49" s="6"/>
      <c r="AL49" s="6">
        <v>64</v>
      </c>
      <c r="AM49" s="6">
        <v>46</v>
      </c>
      <c r="AN49" s="6">
        <v>152</v>
      </c>
      <c r="AO49" s="6">
        <v>147</v>
      </c>
      <c r="AP49" s="6">
        <v>85</v>
      </c>
      <c r="AQ49" s="6">
        <v>105</v>
      </c>
      <c r="AR49" s="6">
        <v>19</v>
      </c>
      <c r="AS49" s="6">
        <v>40</v>
      </c>
      <c r="AT49" s="6">
        <v>9</v>
      </c>
      <c r="AU49" s="6">
        <v>0</v>
      </c>
      <c r="AV49" s="6">
        <v>0</v>
      </c>
      <c r="AW49" s="6">
        <v>0</v>
      </c>
      <c r="AX49" s="6">
        <v>320</v>
      </c>
      <c r="AY49" s="6">
        <v>338</v>
      </c>
      <c r="AZ49" s="6">
        <v>9</v>
      </c>
    </row>
    <row r="50" spans="1:52" x14ac:dyDescent="0.25">
      <c r="A50" s="6" t="s">
        <v>0</v>
      </c>
      <c r="B50" s="6" t="s">
        <v>8</v>
      </c>
      <c r="C50" s="6" t="s">
        <v>750</v>
      </c>
      <c r="D50" s="6" t="s">
        <v>751</v>
      </c>
      <c r="E50" s="6" t="s">
        <v>97</v>
      </c>
      <c r="F50" s="6" t="s">
        <v>98</v>
      </c>
      <c r="G50" s="6">
        <v>3</v>
      </c>
      <c r="H50" s="6">
        <v>13</v>
      </c>
      <c r="I50" s="6">
        <v>3</v>
      </c>
      <c r="J50" s="6">
        <v>13</v>
      </c>
      <c r="K50" s="6">
        <v>3</v>
      </c>
      <c r="L50" s="6">
        <v>13</v>
      </c>
      <c r="M50" s="6" t="s">
        <v>103</v>
      </c>
      <c r="N50" s="6" t="s">
        <v>323</v>
      </c>
      <c r="O50" s="6">
        <v>0.20000000298023224</v>
      </c>
      <c r="P50" s="6">
        <v>20</v>
      </c>
      <c r="Q50" s="6">
        <v>10</v>
      </c>
      <c r="R50" s="6">
        <v>5</v>
      </c>
      <c r="S50" s="6"/>
      <c r="T50" s="6" t="s">
        <v>323</v>
      </c>
      <c r="U50" s="6">
        <v>0.20000000298023224</v>
      </c>
      <c r="V50" s="6">
        <v>20</v>
      </c>
      <c r="W50" s="6">
        <v>10</v>
      </c>
      <c r="X50" s="6">
        <v>5</v>
      </c>
      <c r="Y50" s="6"/>
      <c r="Z50" s="6" t="s">
        <v>323</v>
      </c>
      <c r="AA50" s="6">
        <v>0.20000000298023224</v>
      </c>
      <c r="AB50" s="6">
        <v>20</v>
      </c>
      <c r="AC50" s="6">
        <v>10</v>
      </c>
      <c r="AD50" s="6">
        <v>5</v>
      </c>
      <c r="AE50" s="6"/>
      <c r="AF50" s="6" t="s">
        <v>323</v>
      </c>
      <c r="AG50" s="6">
        <v>0.20000000298023224</v>
      </c>
      <c r="AH50" s="6">
        <v>20</v>
      </c>
      <c r="AI50" s="6">
        <v>10</v>
      </c>
      <c r="AJ50" s="6">
        <v>5</v>
      </c>
      <c r="AK50" s="6"/>
      <c r="AL50" s="6">
        <v>0</v>
      </c>
      <c r="AM50" s="6">
        <v>0</v>
      </c>
      <c r="AN50" s="6">
        <v>2</v>
      </c>
      <c r="AO50" s="6">
        <v>1</v>
      </c>
      <c r="AP50" s="6">
        <v>0</v>
      </c>
      <c r="AQ50" s="6">
        <v>1</v>
      </c>
      <c r="AR50" s="6">
        <v>0</v>
      </c>
      <c r="AS50" s="6">
        <v>0</v>
      </c>
      <c r="AT50" s="6">
        <v>0</v>
      </c>
      <c r="AU50" s="6">
        <v>0</v>
      </c>
      <c r="AV50" s="6">
        <v>0</v>
      </c>
      <c r="AW50" s="6">
        <v>0</v>
      </c>
      <c r="AX50" s="6">
        <v>2</v>
      </c>
      <c r="AY50" s="6">
        <v>2</v>
      </c>
      <c r="AZ50" s="6">
        <v>0</v>
      </c>
    </row>
    <row r="51" spans="1:52" x14ac:dyDescent="0.25">
      <c r="A51" s="6" t="s">
        <v>0</v>
      </c>
      <c r="B51" s="6" t="s">
        <v>8</v>
      </c>
      <c r="C51" s="6" t="s">
        <v>752</v>
      </c>
      <c r="D51" s="6" t="s">
        <v>753</v>
      </c>
      <c r="E51" s="6" t="s">
        <v>97</v>
      </c>
      <c r="F51" s="6" t="s">
        <v>98</v>
      </c>
      <c r="G51" s="6">
        <v>25</v>
      </c>
      <c r="H51" s="6">
        <v>92</v>
      </c>
      <c r="I51" s="6">
        <v>24</v>
      </c>
      <c r="J51" s="6">
        <v>89</v>
      </c>
      <c r="K51" s="6">
        <v>24</v>
      </c>
      <c r="L51" s="6">
        <v>89</v>
      </c>
      <c r="M51" s="6" t="s">
        <v>99</v>
      </c>
      <c r="N51" s="6" t="s">
        <v>323</v>
      </c>
      <c r="O51" s="6">
        <v>5</v>
      </c>
      <c r="P51" s="6">
        <v>5</v>
      </c>
      <c r="Q51" s="6">
        <v>2</v>
      </c>
      <c r="R51" s="6">
        <v>2</v>
      </c>
      <c r="S51" s="6"/>
      <c r="T51" s="6" t="s">
        <v>323</v>
      </c>
      <c r="U51" s="6">
        <v>1</v>
      </c>
      <c r="V51" s="6">
        <v>50</v>
      </c>
      <c r="W51" s="6">
        <v>20</v>
      </c>
      <c r="X51" s="6">
        <v>15</v>
      </c>
      <c r="Y51" s="6"/>
      <c r="Z51" s="6" t="s">
        <v>323</v>
      </c>
      <c r="AA51" s="6">
        <v>1</v>
      </c>
      <c r="AB51" s="6">
        <v>50</v>
      </c>
      <c r="AC51" s="6">
        <v>20</v>
      </c>
      <c r="AD51" s="6">
        <v>15</v>
      </c>
      <c r="AE51" s="6"/>
      <c r="AF51" s="6" t="s">
        <v>323</v>
      </c>
      <c r="AG51" s="6">
        <v>1</v>
      </c>
      <c r="AH51" s="6">
        <v>50</v>
      </c>
      <c r="AI51" s="6">
        <v>20</v>
      </c>
      <c r="AJ51" s="6">
        <v>15</v>
      </c>
      <c r="AK51" s="6"/>
      <c r="AL51" s="6">
        <v>3</v>
      </c>
      <c r="AM51" s="6">
        <v>3</v>
      </c>
      <c r="AN51" s="6">
        <v>8</v>
      </c>
      <c r="AO51" s="6">
        <v>2</v>
      </c>
      <c r="AP51" s="6">
        <v>10</v>
      </c>
      <c r="AQ51" s="6">
        <v>4</v>
      </c>
      <c r="AR51" s="6">
        <v>2</v>
      </c>
      <c r="AS51" s="6">
        <v>7</v>
      </c>
      <c r="AT51" s="6">
        <v>0</v>
      </c>
      <c r="AU51" s="6">
        <v>0</v>
      </c>
      <c r="AV51" s="6">
        <v>0</v>
      </c>
      <c r="AW51" s="6">
        <v>0</v>
      </c>
      <c r="AX51" s="6">
        <v>23</v>
      </c>
      <c r="AY51" s="6">
        <v>16</v>
      </c>
      <c r="AZ51" s="6">
        <v>0</v>
      </c>
    </row>
    <row r="52" spans="1:52" x14ac:dyDescent="0.25">
      <c r="A52" s="6" t="s">
        <v>0</v>
      </c>
      <c r="B52" s="6" t="s">
        <v>8</v>
      </c>
      <c r="C52" s="6" t="s">
        <v>828</v>
      </c>
      <c r="D52" s="6" t="s">
        <v>829</v>
      </c>
      <c r="E52" s="6" t="s">
        <v>97</v>
      </c>
      <c r="F52" s="6" t="s">
        <v>98</v>
      </c>
      <c r="G52" s="6">
        <v>265</v>
      </c>
      <c r="H52" s="6">
        <v>1084</v>
      </c>
      <c r="I52" s="6">
        <v>260</v>
      </c>
      <c r="J52" s="6">
        <v>1140</v>
      </c>
      <c r="K52" s="6">
        <v>260</v>
      </c>
      <c r="L52" s="6">
        <v>1140</v>
      </c>
      <c r="M52" s="6" t="s">
        <v>103</v>
      </c>
      <c r="N52" s="6" t="s">
        <v>100</v>
      </c>
      <c r="O52" s="6">
        <v>0</v>
      </c>
      <c r="P52" s="6"/>
      <c r="Q52" s="6"/>
      <c r="R52" s="6"/>
      <c r="S52" s="6"/>
      <c r="T52" s="6" t="s">
        <v>323</v>
      </c>
      <c r="U52" s="6">
        <v>0.20000000298023224</v>
      </c>
      <c r="V52" s="6">
        <v>60</v>
      </c>
      <c r="W52" s="6">
        <v>15</v>
      </c>
      <c r="X52" s="6">
        <v>15</v>
      </c>
      <c r="Y52" s="6"/>
      <c r="Z52" s="6" t="s">
        <v>323</v>
      </c>
      <c r="AA52" s="6">
        <v>1.7999999523162842</v>
      </c>
      <c r="AB52" s="6">
        <v>60</v>
      </c>
      <c r="AC52" s="6">
        <v>20</v>
      </c>
      <c r="AD52" s="6">
        <v>20</v>
      </c>
      <c r="AE52" s="6"/>
      <c r="AF52" s="6" t="s">
        <v>323</v>
      </c>
      <c r="AG52" s="6">
        <v>3.2000000476837158</v>
      </c>
      <c r="AH52" s="6">
        <v>60</v>
      </c>
      <c r="AI52" s="6">
        <v>20</v>
      </c>
      <c r="AJ52" s="6">
        <v>20</v>
      </c>
      <c r="AK52" s="6"/>
      <c r="AL52" s="6">
        <v>21</v>
      </c>
      <c r="AM52" s="6">
        <v>29</v>
      </c>
      <c r="AN52" s="6">
        <v>87</v>
      </c>
      <c r="AO52" s="6">
        <v>124</v>
      </c>
      <c r="AP52" s="6">
        <v>75</v>
      </c>
      <c r="AQ52" s="6">
        <v>56</v>
      </c>
      <c r="AR52" s="6">
        <v>18</v>
      </c>
      <c r="AS52" s="6">
        <v>32</v>
      </c>
      <c r="AT52" s="6">
        <v>4</v>
      </c>
      <c r="AU52" s="6">
        <v>2</v>
      </c>
      <c r="AV52" s="6">
        <v>0</v>
      </c>
      <c r="AW52" s="6">
        <v>0</v>
      </c>
      <c r="AX52" s="6">
        <v>201</v>
      </c>
      <c r="AY52" s="6">
        <v>241</v>
      </c>
      <c r="AZ52" s="6">
        <v>6</v>
      </c>
    </row>
    <row r="53" spans="1:52" x14ac:dyDescent="0.25">
      <c r="A53" s="6" t="s">
        <v>0</v>
      </c>
      <c r="B53" s="6" t="s">
        <v>9</v>
      </c>
      <c r="C53" s="6" t="s">
        <v>137</v>
      </c>
      <c r="D53" s="6" t="s">
        <v>138</v>
      </c>
      <c r="E53" s="6" t="s">
        <v>97</v>
      </c>
      <c r="F53" s="6" t="s">
        <v>98</v>
      </c>
      <c r="G53" s="6">
        <v>135</v>
      </c>
      <c r="H53" s="6">
        <v>672</v>
      </c>
      <c r="I53" s="6">
        <v>156</v>
      </c>
      <c r="J53" s="6">
        <v>704</v>
      </c>
      <c r="K53" s="6">
        <v>156</v>
      </c>
      <c r="L53" s="6">
        <v>704</v>
      </c>
      <c r="M53" s="6" t="s">
        <v>99</v>
      </c>
      <c r="N53" s="6" t="s">
        <v>100</v>
      </c>
      <c r="O53" s="6">
        <v>0.10000000149011612</v>
      </c>
      <c r="P53" s="6">
        <v>10</v>
      </c>
      <c r="Q53" s="6">
        <v>5</v>
      </c>
      <c r="R53" s="6"/>
      <c r="S53" s="6"/>
      <c r="T53" s="6" t="s">
        <v>323</v>
      </c>
      <c r="U53" s="6">
        <v>0.40000000596046448</v>
      </c>
      <c r="V53" s="6">
        <v>30</v>
      </c>
      <c r="W53" s="6">
        <v>15</v>
      </c>
      <c r="X53" s="6"/>
      <c r="Y53" s="6"/>
      <c r="Z53" s="6" t="s">
        <v>323</v>
      </c>
      <c r="AA53" s="6">
        <v>0.40000000596046448</v>
      </c>
      <c r="AB53" s="6">
        <v>30</v>
      </c>
      <c r="AC53" s="6">
        <v>15</v>
      </c>
      <c r="AD53" s="6"/>
      <c r="AE53" s="6"/>
      <c r="AF53" s="6" t="s">
        <v>323</v>
      </c>
      <c r="AG53" s="6">
        <v>0.40000000596046448</v>
      </c>
      <c r="AH53" s="6">
        <v>30</v>
      </c>
      <c r="AI53" s="6">
        <v>15</v>
      </c>
      <c r="AJ53" s="6"/>
      <c r="AK53" s="6"/>
      <c r="AL53" s="6">
        <v>23</v>
      </c>
      <c r="AM53" s="6">
        <v>28</v>
      </c>
      <c r="AN53" s="6">
        <v>69</v>
      </c>
      <c r="AO53" s="6">
        <v>37</v>
      </c>
      <c r="AP53" s="6">
        <v>31</v>
      </c>
      <c r="AQ53" s="6">
        <v>47</v>
      </c>
      <c r="AR53" s="6">
        <v>12</v>
      </c>
      <c r="AS53" s="6">
        <v>8</v>
      </c>
      <c r="AT53" s="6">
        <v>3</v>
      </c>
      <c r="AU53" s="6">
        <v>0</v>
      </c>
      <c r="AV53" s="6">
        <v>1</v>
      </c>
      <c r="AW53" s="6">
        <v>0</v>
      </c>
      <c r="AX53" s="6">
        <v>135</v>
      </c>
      <c r="AY53" s="6">
        <v>120</v>
      </c>
      <c r="AZ53" s="6">
        <v>4</v>
      </c>
    </row>
    <row r="54" spans="1:52" x14ac:dyDescent="0.25">
      <c r="A54" s="6" t="s">
        <v>0</v>
      </c>
      <c r="B54" s="6" t="s">
        <v>10</v>
      </c>
      <c r="C54" s="6" t="s">
        <v>139</v>
      </c>
      <c r="D54" s="6" t="s">
        <v>140</v>
      </c>
      <c r="E54" s="6" t="s">
        <v>97</v>
      </c>
      <c r="F54" s="6" t="s">
        <v>98</v>
      </c>
      <c r="G54" s="6">
        <v>80</v>
      </c>
      <c r="H54" s="6">
        <v>278</v>
      </c>
      <c r="I54" s="6">
        <v>50</v>
      </c>
      <c r="J54" s="6">
        <v>200</v>
      </c>
      <c r="K54" s="6">
        <v>83</v>
      </c>
      <c r="L54" s="6">
        <v>293</v>
      </c>
      <c r="M54" s="6" t="s">
        <v>103</v>
      </c>
      <c r="N54" s="6" t="s">
        <v>100</v>
      </c>
      <c r="O54" s="6">
        <v>0</v>
      </c>
      <c r="P54" s="6"/>
      <c r="Q54" s="6"/>
      <c r="R54" s="6"/>
      <c r="S54" s="6"/>
      <c r="T54" s="6" t="s">
        <v>323</v>
      </c>
      <c r="U54" s="6">
        <v>3</v>
      </c>
      <c r="V54" s="6">
        <v>15</v>
      </c>
      <c r="W54" s="6">
        <v>5</v>
      </c>
      <c r="X54" s="6">
        <v>5</v>
      </c>
      <c r="Y54" s="6"/>
      <c r="Z54" s="6" t="s">
        <v>323</v>
      </c>
      <c r="AA54" s="6">
        <v>3</v>
      </c>
      <c r="AB54" s="6">
        <v>15</v>
      </c>
      <c r="AC54" s="6">
        <v>5</v>
      </c>
      <c r="AD54" s="6">
        <v>5</v>
      </c>
      <c r="AE54" s="6"/>
      <c r="AF54" s="6" t="s">
        <v>323</v>
      </c>
      <c r="AG54" s="6">
        <v>3</v>
      </c>
      <c r="AH54" s="6">
        <v>15</v>
      </c>
      <c r="AI54" s="6">
        <v>5</v>
      </c>
      <c r="AJ54" s="6">
        <v>5</v>
      </c>
      <c r="AK54" s="6"/>
      <c r="AL54" s="6">
        <v>7</v>
      </c>
      <c r="AM54" s="6">
        <v>6</v>
      </c>
      <c r="AN54" s="6">
        <v>31</v>
      </c>
      <c r="AO54" s="6">
        <v>23</v>
      </c>
      <c r="AP54" s="6">
        <v>32</v>
      </c>
      <c r="AQ54" s="6">
        <v>38</v>
      </c>
      <c r="AR54" s="6">
        <v>12</v>
      </c>
      <c r="AS54" s="6">
        <v>30</v>
      </c>
      <c r="AT54" s="6"/>
      <c r="AU54" s="6">
        <v>0</v>
      </c>
      <c r="AV54" s="6">
        <v>0</v>
      </c>
      <c r="AW54" s="6">
        <v>0</v>
      </c>
      <c r="AX54" s="6">
        <v>82</v>
      </c>
      <c r="AY54" s="6">
        <v>97</v>
      </c>
      <c r="AZ54" s="6">
        <v>0</v>
      </c>
    </row>
    <row r="55" spans="1:52" x14ac:dyDescent="0.25">
      <c r="A55" s="6" t="s">
        <v>0</v>
      </c>
      <c r="B55" s="6" t="s">
        <v>10</v>
      </c>
      <c r="C55" s="6" t="s">
        <v>216</v>
      </c>
      <c r="D55" s="6" t="s">
        <v>217</v>
      </c>
      <c r="E55" s="6" t="s">
        <v>97</v>
      </c>
      <c r="F55" s="6" t="s">
        <v>98</v>
      </c>
      <c r="G55" s="6">
        <v>40</v>
      </c>
      <c r="H55" s="6">
        <v>208</v>
      </c>
      <c r="I55" s="6">
        <v>41</v>
      </c>
      <c r="J55" s="6">
        <v>208</v>
      </c>
      <c r="K55" s="6">
        <v>51</v>
      </c>
      <c r="L55" s="6">
        <v>208</v>
      </c>
      <c r="M55" s="6" t="s">
        <v>99</v>
      </c>
      <c r="N55" s="6" t="s">
        <v>323</v>
      </c>
      <c r="O55" s="6">
        <v>0.20000000298023224</v>
      </c>
      <c r="P55" s="6">
        <v>10</v>
      </c>
      <c r="Q55" s="6">
        <v>5</v>
      </c>
      <c r="R55" s="6">
        <v>5</v>
      </c>
      <c r="S55" s="6"/>
      <c r="T55" s="6" t="s">
        <v>323</v>
      </c>
      <c r="U55" s="6">
        <v>0.20000000298023224</v>
      </c>
      <c r="V55" s="6">
        <v>10</v>
      </c>
      <c r="W55" s="6">
        <v>3</v>
      </c>
      <c r="X55" s="6">
        <v>3</v>
      </c>
      <c r="Y55" s="6"/>
      <c r="Z55" s="6" t="s">
        <v>323</v>
      </c>
      <c r="AA55" s="6">
        <v>0.20000000298023224</v>
      </c>
      <c r="AB55" s="6">
        <v>10</v>
      </c>
      <c r="AC55" s="6">
        <v>5</v>
      </c>
      <c r="AD55" s="6">
        <v>5</v>
      </c>
      <c r="AE55" s="6"/>
      <c r="AF55" s="6" t="s">
        <v>323</v>
      </c>
      <c r="AG55" s="6">
        <v>0.20000000298023224</v>
      </c>
      <c r="AH55" s="6">
        <v>10</v>
      </c>
      <c r="AI55" s="6">
        <v>5</v>
      </c>
      <c r="AJ55" s="6">
        <v>5</v>
      </c>
      <c r="AK55" s="6"/>
      <c r="AL55" s="6">
        <v>3</v>
      </c>
      <c r="AM55" s="6">
        <v>2</v>
      </c>
      <c r="AN55" s="6">
        <v>20</v>
      </c>
      <c r="AO55" s="6">
        <v>24</v>
      </c>
      <c r="AP55" s="6">
        <v>6</v>
      </c>
      <c r="AQ55" s="6">
        <v>19</v>
      </c>
      <c r="AR55" s="6">
        <v>4</v>
      </c>
      <c r="AS55" s="6">
        <v>7</v>
      </c>
      <c r="AT55" s="6">
        <v>0</v>
      </c>
      <c r="AU55" s="6">
        <v>0</v>
      </c>
      <c r="AV55" s="6">
        <v>0</v>
      </c>
      <c r="AW55" s="6">
        <v>0</v>
      </c>
      <c r="AX55" s="6">
        <v>33</v>
      </c>
      <c r="AY55" s="6">
        <v>52</v>
      </c>
      <c r="AZ55" s="6">
        <v>0</v>
      </c>
    </row>
    <row r="56" spans="1:52" x14ac:dyDescent="0.25">
      <c r="A56" s="6" t="s">
        <v>0</v>
      </c>
      <c r="B56" s="6" t="s">
        <v>8</v>
      </c>
      <c r="C56" s="6" t="s">
        <v>218</v>
      </c>
      <c r="D56" s="6" t="s">
        <v>219</v>
      </c>
      <c r="E56" s="6" t="s">
        <v>97</v>
      </c>
      <c r="F56" s="6" t="s">
        <v>98</v>
      </c>
      <c r="G56" s="6">
        <v>70</v>
      </c>
      <c r="H56" s="6">
        <v>609</v>
      </c>
      <c r="I56" s="6">
        <v>124</v>
      </c>
      <c r="J56" s="6">
        <v>644</v>
      </c>
      <c r="K56" s="6">
        <v>124</v>
      </c>
      <c r="L56" s="6">
        <v>644</v>
      </c>
      <c r="M56" s="6" t="s">
        <v>99</v>
      </c>
      <c r="N56" s="6" t="s">
        <v>100</v>
      </c>
      <c r="O56" s="6">
        <v>0</v>
      </c>
      <c r="P56" s="6"/>
      <c r="Q56" s="6"/>
      <c r="R56" s="6"/>
      <c r="S56" s="6"/>
      <c r="T56" s="6" t="s">
        <v>323</v>
      </c>
      <c r="U56" s="6">
        <v>9.9999997764825821E-3</v>
      </c>
      <c r="V56" s="6">
        <v>10</v>
      </c>
      <c r="W56" s="6">
        <v>5</v>
      </c>
      <c r="X56" s="6">
        <v>5</v>
      </c>
      <c r="Y56" s="6"/>
      <c r="Z56" s="6" t="s">
        <v>323</v>
      </c>
      <c r="AA56" s="6">
        <v>9.9999997764825821E-3</v>
      </c>
      <c r="AB56" s="6">
        <v>10</v>
      </c>
      <c r="AC56" s="6">
        <v>5</v>
      </c>
      <c r="AD56" s="6">
        <v>5</v>
      </c>
      <c r="AE56" s="6"/>
      <c r="AF56" s="6" t="s">
        <v>323</v>
      </c>
      <c r="AG56" s="6">
        <v>9.9999997764825821E-3</v>
      </c>
      <c r="AH56" s="6">
        <v>10</v>
      </c>
      <c r="AI56" s="6">
        <v>5</v>
      </c>
      <c r="AJ56" s="6">
        <v>5</v>
      </c>
      <c r="AK56" s="6"/>
      <c r="AL56" s="6">
        <v>6</v>
      </c>
      <c r="AM56" s="6">
        <v>6</v>
      </c>
      <c r="AN56" s="6">
        <v>26</v>
      </c>
      <c r="AO56" s="6">
        <v>28</v>
      </c>
      <c r="AP56" s="6">
        <v>15</v>
      </c>
      <c r="AQ56" s="6">
        <v>14</v>
      </c>
      <c r="AR56" s="6">
        <v>3</v>
      </c>
      <c r="AS56" s="6">
        <v>3</v>
      </c>
      <c r="AT56" s="6">
        <v>0</v>
      </c>
      <c r="AU56" s="6">
        <v>3</v>
      </c>
      <c r="AV56" s="6">
        <v>0</v>
      </c>
      <c r="AW56" s="6">
        <v>0</v>
      </c>
      <c r="AX56" s="6">
        <v>50</v>
      </c>
      <c r="AY56" s="6">
        <v>51</v>
      </c>
      <c r="AZ56" s="6">
        <v>3</v>
      </c>
    </row>
    <row r="57" spans="1:52" x14ac:dyDescent="0.25">
      <c r="A57" s="6" t="s">
        <v>0</v>
      </c>
      <c r="B57" s="6" t="s">
        <v>8</v>
      </c>
      <c r="C57" s="6" t="s">
        <v>141</v>
      </c>
      <c r="D57" s="6" t="s">
        <v>142</v>
      </c>
      <c r="E57" s="6" t="s">
        <v>97</v>
      </c>
      <c r="F57" s="6" t="s">
        <v>98</v>
      </c>
      <c r="G57" s="6">
        <v>186</v>
      </c>
      <c r="H57" s="6">
        <v>1002</v>
      </c>
      <c r="I57" s="6">
        <v>183</v>
      </c>
      <c r="J57" s="6">
        <v>971</v>
      </c>
      <c r="K57" s="6">
        <v>188</v>
      </c>
      <c r="L57" s="6">
        <v>1003</v>
      </c>
      <c r="M57" s="6" t="s">
        <v>99</v>
      </c>
      <c r="N57" s="6" t="s">
        <v>100</v>
      </c>
      <c r="O57" s="6">
        <v>0</v>
      </c>
      <c r="P57" s="6"/>
      <c r="Q57" s="6"/>
      <c r="R57" s="6"/>
      <c r="S57" s="6"/>
      <c r="T57" s="6" t="s">
        <v>323</v>
      </c>
      <c r="U57" s="6">
        <v>0.10000000149011612</v>
      </c>
      <c r="V57" s="6">
        <v>10</v>
      </c>
      <c r="W57" s="6"/>
      <c r="X57" s="6"/>
      <c r="Y57" s="6"/>
      <c r="Z57" s="6" t="s">
        <v>323</v>
      </c>
      <c r="AA57" s="6">
        <v>0.10000000149011612</v>
      </c>
      <c r="AB57" s="6">
        <v>10</v>
      </c>
      <c r="AC57" s="6"/>
      <c r="AD57" s="6"/>
      <c r="AE57" s="6"/>
      <c r="AF57" s="6" t="s">
        <v>323</v>
      </c>
      <c r="AG57" s="6">
        <v>0.10000000149011612</v>
      </c>
      <c r="AH57" s="6">
        <v>10</v>
      </c>
      <c r="AI57" s="6"/>
      <c r="AJ57" s="6"/>
      <c r="AK57" s="6"/>
      <c r="AL57" s="6">
        <v>17</v>
      </c>
      <c r="AM57" s="6">
        <v>18</v>
      </c>
      <c r="AN57" s="6">
        <v>90</v>
      </c>
      <c r="AO57" s="6">
        <v>103</v>
      </c>
      <c r="AP57" s="6">
        <v>24</v>
      </c>
      <c r="AQ57" s="6">
        <v>39</v>
      </c>
      <c r="AR57" s="6">
        <v>4</v>
      </c>
      <c r="AS57" s="6">
        <v>9</v>
      </c>
      <c r="AT57" s="6">
        <v>3</v>
      </c>
      <c r="AU57" s="6">
        <v>0</v>
      </c>
      <c r="AV57" s="6">
        <v>0</v>
      </c>
      <c r="AW57" s="6">
        <v>0</v>
      </c>
      <c r="AX57" s="6">
        <v>135</v>
      </c>
      <c r="AY57" s="6">
        <v>169</v>
      </c>
      <c r="AZ57" s="6">
        <v>3</v>
      </c>
    </row>
    <row r="58" spans="1:52" x14ac:dyDescent="0.25">
      <c r="A58" s="6" t="s">
        <v>0</v>
      </c>
      <c r="B58" s="6" t="s">
        <v>8</v>
      </c>
      <c r="C58" s="6" t="s">
        <v>123</v>
      </c>
      <c r="D58" s="6" t="s">
        <v>124</v>
      </c>
      <c r="E58" s="6" t="s">
        <v>97</v>
      </c>
      <c r="F58" s="6" t="s">
        <v>98</v>
      </c>
      <c r="G58" s="6">
        <v>30</v>
      </c>
      <c r="H58" s="6">
        <v>175</v>
      </c>
      <c r="I58" s="6">
        <v>18</v>
      </c>
      <c r="J58" s="6">
        <v>120</v>
      </c>
      <c r="K58" s="6">
        <v>29</v>
      </c>
      <c r="L58" s="6">
        <v>182</v>
      </c>
      <c r="M58" s="6" t="s">
        <v>103</v>
      </c>
      <c r="N58" s="6" t="s">
        <v>100</v>
      </c>
      <c r="O58" s="6">
        <v>0</v>
      </c>
      <c r="P58" s="6"/>
      <c r="Q58" s="6"/>
      <c r="R58" s="6"/>
      <c r="S58" s="6"/>
      <c r="T58" s="6" t="s">
        <v>323</v>
      </c>
      <c r="U58" s="6">
        <v>2.9999999329447746E-2</v>
      </c>
      <c r="V58" s="6"/>
      <c r="W58" s="6">
        <v>5</v>
      </c>
      <c r="X58" s="6"/>
      <c r="Y58" s="6"/>
      <c r="Z58" s="6" t="s">
        <v>323</v>
      </c>
      <c r="AA58" s="6">
        <v>2.9999999329447746E-2</v>
      </c>
      <c r="AB58" s="6"/>
      <c r="AC58" s="6">
        <v>5</v>
      </c>
      <c r="AD58" s="6"/>
      <c r="AE58" s="6"/>
      <c r="AF58" s="6" t="s">
        <v>323</v>
      </c>
      <c r="AG58" s="6">
        <v>2.9999999329447746E-2</v>
      </c>
      <c r="AH58" s="6"/>
      <c r="AI58" s="6">
        <v>5</v>
      </c>
      <c r="AJ58" s="6"/>
      <c r="AK58" s="6"/>
      <c r="AL58" s="6">
        <v>3</v>
      </c>
      <c r="AM58" s="6">
        <v>2</v>
      </c>
      <c r="AN58" s="6">
        <v>17</v>
      </c>
      <c r="AO58" s="6">
        <v>20</v>
      </c>
      <c r="AP58" s="6">
        <v>15</v>
      </c>
      <c r="AQ58" s="6">
        <v>12</v>
      </c>
      <c r="AR58" s="6">
        <v>7</v>
      </c>
      <c r="AS58" s="6">
        <v>8</v>
      </c>
      <c r="AT58" s="6">
        <v>0</v>
      </c>
      <c r="AU58" s="6">
        <v>2</v>
      </c>
      <c r="AV58" s="6">
        <v>3</v>
      </c>
      <c r="AW58" s="6">
        <v>0</v>
      </c>
      <c r="AX58" s="6">
        <v>42</v>
      </c>
      <c r="AY58" s="6">
        <v>42</v>
      </c>
      <c r="AZ58" s="6">
        <v>5</v>
      </c>
    </row>
    <row r="59" spans="1:52" x14ac:dyDescent="0.25">
      <c r="A59" s="6" t="s">
        <v>0</v>
      </c>
      <c r="B59" s="6" t="s">
        <v>8</v>
      </c>
      <c r="C59" s="6" t="s">
        <v>126</v>
      </c>
      <c r="D59" s="6" t="s">
        <v>127</v>
      </c>
      <c r="E59" s="6" t="s">
        <v>97</v>
      </c>
      <c r="F59" s="6" t="s">
        <v>132</v>
      </c>
      <c r="G59" s="6">
        <v>50</v>
      </c>
      <c r="H59" s="6">
        <v>295</v>
      </c>
      <c r="I59" s="6">
        <v>50</v>
      </c>
      <c r="J59" s="6">
        <v>293</v>
      </c>
      <c r="K59" s="6">
        <v>50</v>
      </c>
      <c r="L59" s="6">
        <v>293</v>
      </c>
      <c r="M59" s="6" t="s">
        <v>103</v>
      </c>
      <c r="N59" s="6" t="s">
        <v>323</v>
      </c>
      <c r="O59" s="6">
        <v>0.20000000298023224</v>
      </c>
      <c r="P59" s="6">
        <v>15</v>
      </c>
      <c r="Q59" s="6">
        <v>10</v>
      </c>
      <c r="R59" s="6">
        <v>10</v>
      </c>
      <c r="S59" s="6"/>
      <c r="T59" s="6" t="s">
        <v>323</v>
      </c>
      <c r="U59" s="6">
        <v>0.20000000298023224</v>
      </c>
      <c r="V59" s="6">
        <v>15</v>
      </c>
      <c r="W59" s="6">
        <v>10</v>
      </c>
      <c r="X59" s="6">
        <v>10</v>
      </c>
      <c r="Y59" s="6"/>
      <c r="Z59" s="6" t="s">
        <v>323</v>
      </c>
      <c r="AA59" s="6">
        <v>0.20000000298023224</v>
      </c>
      <c r="AB59" s="6">
        <v>15</v>
      </c>
      <c r="AC59" s="6">
        <v>10</v>
      </c>
      <c r="AD59" s="6">
        <v>10</v>
      </c>
      <c r="AE59" s="6"/>
      <c r="AF59" s="6" t="s">
        <v>323</v>
      </c>
      <c r="AG59" s="6">
        <v>0.20000000298023224</v>
      </c>
      <c r="AH59" s="6">
        <v>15</v>
      </c>
      <c r="AI59" s="6">
        <v>10</v>
      </c>
      <c r="AJ59" s="6">
        <v>10</v>
      </c>
      <c r="AK59" s="6"/>
      <c r="AL59" s="6">
        <v>5</v>
      </c>
      <c r="AM59" s="6">
        <v>2</v>
      </c>
      <c r="AN59" s="6">
        <v>33</v>
      </c>
      <c r="AO59" s="6">
        <v>35</v>
      </c>
      <c r="AP59" s="6">
        <v>15</v>
      </c>
      <c r="AQ59" s="6">
        <v>19</v>
      </c>
      <c r="AR59" s="6">
        <v>6</v>
      </c>
      <c r="AS59" s="6">
        <v>8</v>
      </c>
      <c r="AT59" s="6">
        <v>0</v>
      </c>
      <c r="AU59" s="6">
        <v>0</v>
      </c>
      <c r="AV59" s="6">
        <v>0</v>
      </c>
      <c r="AW59" s="6">
        <v>0</v>
      </c>
      <c r="AX59" s="6">
        <v>59</v>
      </c>
      <c r="AY59" s="6">
        <v>64</v>
      </c>
      <c r="AZ59" s="6">
        <v>0</v>
      </c>
    </row>
    <row r="60" spans="1:52" x14ac:dyDescent="0.25">
      <c r="A60" s="6" t="s">
        <v>0</v>
      </c>
      <c r="B60" s="6" t="s">
        <v>8</v>
      </c>
      <c r="C60" s="6" t="s">
        <v>128</v>
      </c>
      <c r="D60" s="6" t="s">
        <v>129</v>
      </c>
      <c r="E60" s="6" t="s">
        <v>97</v>
      </c>
      <c r="F60" s="6" t="s">
        <v>125</v>
      </c>
      <c r="G60" s="6">
        <v>46</v>
      </c>
      <c r="H60" s="6">
        <v>272</v>
      </c>
      <c r="I60" s="6">
        <v>45</v>
      </c>
      <c r="J60" s="6">
        <v>257</v>
      </c>
      <c r="K60" s="6">
        <v>45</v>
      </c>
      <c r="L60" s="6">
        <v>269</v>
      </c>
      <c r="M60" s="6" t="s">
        <v>325</v>
      </c>
      <c r="N60" s="6" t="s">
        <v>100</v>
      </c>
      <c r="O60" s="6">
        <v>0</v>
      </c>
      <c r="P60" s="6"/>
      <c r="Q60" s="6"/>
      <c r="R60" s="6"/>
      <c r="S60" s="6"/>
      <c r="T60" s="6" t="s">
        <v>100</v>
      </c>
      <c r="U60" s="6">
        <v>0</v>
      </c>
      <c r="V60" s="6"/>
      <c r="W60" s="6"/>
      <c r="X60" s="6"/>
      <c r="Y60" s="6"/>
      <c r="Z60" s="6" t="s">
        <v>323</v>
      </c>
      <c r="AA60" s="6">
        <v>2</v>
      </c>
      <c r="AB60" s="6">
        <v>90</v>
      </c>
      <c r="AC60" s="6">
        <v>30</v>
      </c>
      <c r="AD60" s="6">
        <v>25</v>
      </c>
      <c r="AE60" s="6"/>
      <c r="AF60" s="6" t="s">
        <v>323</v>
      </c>
      <c r="AG60" s="6">
        <v>2</v>
      </c>
      <c r="AH60" s="6">
        <v>90</v>
      </c>
      <c r="AI60" s="6">
        <v>30</v>
      </c>
      <c r="AJ60" s="6">
        <v>25</v>
      </c>
      <c r="AK60" s="6"/>
      <c r="AL60" s="6">
        <v>5</v>
      </c>
      <c r="AM60" s="6">
        <v>7</v>
      </c>
      <c r="AN60" s="6">
        <v>13</v>
      </c>
      <c r="AO60" s="6">
        <v>18</v>
      </c>
      <c r="AP60" s="6">
        <v>23</v>
      </c>
      <c r="AQ60" s="6">
        <v>21</v>
      </c>
      <c r="AR60" s="6">
        <v>6</v>
      </c>
      <c r="AS60" s="6">
        <v>5</v>
      </c>
      <c r="AT60" s="6">
        <v>3</v>
      </c>
      <c r="AU60" s="6">
        <v>0</v>
      </c>
      <c r="AV60" s="6">
        <v>0</v>
      </c>
      <c r="AW60" s="6">
        <v>0</v>
      </c>
      <c r="AX60" s="6">
        <v>47</v>
      </c>
      <c r="AY60" s="6">
        <v>51</v>
      </c>
      <c r="AZ60" s="6">
        <v>3</v>
      </c>
    </row>
    <row r="61" spans="1:52" x14ac:dyDescent="0.25">
      <c r="A61" s="6" t="s">
        <v>0</v>
      </c>
      <c r="B61" s="6" t="s">
        <v>11</v>
      </c>
      <c r="C61" s="6" t="s">
        <v>187</v>
      </c>
      <c r="D61" s="6" t="s">
        <v>188</v>
      </c>
      <c r="E61" s="6" t="s">
        <v>97</v>
      </c>
      <c r="F61" s="6" t="s">
        <v>132</v>
      </c>
      <c r="G61" s="6">
        <v>18</v>
      </c>
      <c r="H61" s="6">
        <v>78</v>
      </c>
      <c r="I61" s="6">
        <v>18</v>
      </c>
      <c r="J61" s="6">
        <v>79</v>
      </c>
      <c r="K61" s="6">
        <v>18</v>
      </c>
      <c r="L61" s="6">
        <v>77</v>
      </c>
      <c r="M61" s="6" t="s">
        <v>99</v>
      </c>
      <c r="N61" s="6" t="s">
        <v>100</v>
      </c>
      <c r="O61" s="6">
        <v>0</v>
      </c>
      <c r="P61" s="6"/>
      <c r="Q61" s="6"/>
      <c r="R61" s="6"/>
      <c r="S61" s="6"/>
      <c r="T61" s="6" t="s">
        <v>323</v>
      </c>
      <c r="U61" s="6">
        <v>0.40000000596046448</v>
      </c>
      <c r="V61" s="6">
        <v>15</v>
      </c>
      <c r="W61" s="6"/>
      <c r="X61" s="6"/>
      <c r="Y61" s="6"/>
      <c r="Z61" s="6" t="s">
        <v>323</v>
      </c>
      <c r="AA61" s="6">
        <v>0.40000000596046448</v>
      </c>
      <c r="AB61" s="6">
        <v>15</v>
      </c>
      <c r="AC61" s="6"/>
      <c r="AD61" s="6"/>
      <c r="AE61" s="6"/>
      <c r="AF61" s="6" t="s">
        <v>323</v>
      </c>
      <c r="AG61" s="6">
        <v>0.40000000596046448</v>
      </c>
      <c r="AH61" s="6">
        <v>15</v>
      </c>
      <c r="AI61" s="6"/>
      <c r="AJ61" s="6"/>
      <c r="AK61" s="6"/>
      <c r="AL61" s="6">
        <v>5</v>
      </c>
      <c r="AM61" s="6">
        <v>3</v>
      </c>
      <c r="AN61" s="6">
        <v>6</v>
      </c>
      <c r="AO61" s="6">
        <v>7</v>
      </c>
      <c r="AP61" s="6">
        <v>2</v>
      </c>
      <c r="AQ61" s="6">
        <v>3</v>
      </c>
      <c r="AR61" s="6">
        <v>1</v>
      </c>
      <c r="AS61" s="6">
        <v>3</v>
      </c>
      <c r="AT61" s="6">
        <v>0</v>
      </c>
      <c r="AU61" s="6">
        <v>0</v>
      </c>
      <c r="AV61" s="6">
        <v>0</v>
      </c>
      <c r="AW61" s="6">
        <v>0</v>
      </c>
      <c r="AX61" s="6">
        <v>14</v>
      </c>
      <c r="AY61" s="6">
        <v>16</v>
      </c>
      <c r="AZ61" s="6">
        <v>0</v>
      </c>
    </row>
    <row r="62" spans="1:52" x14ac:dyDescent="0.25">
      <c r="A62" s="6" t="s">
        <v>0</v>
      </c>
      <c r="B62" s="6" t="s">
        <v>11</v>
      </c>
      <c r="C62" s="6" t="s">
        <v>189</v>
      </c>
      <c r="D62" s="6" t="s">
        <v>190</v>
      </c>
      <c r="E62" s="6" t="s">
        <v>97</v>
      </c>
      <c r="F62" s="6" t="s">
        <v>132</v>
      </c>
      <c r="G62" s="6">
        <v>12</v>
      </c>
      <c r="H62" s="6">
        <v>47</v>
      </c>
      <c r="I62" s="6">
        <v>15</v>
      </c>
      <c r="J62" s="6">
        <v>69</v>
      </c>
      <c r="K62" s="6">
        <v>15</v>
      </c>
      <c r="L62" s="6">
        <v>69</v>
      </c>
      <c r="M62" s="6" t="s">
        <v>99</v>
      </c>
      <c r="N62" s="6" t="s">
        <v>100</v>
      </c>
      <c r="O62" s="6">
        <v>0</v>
      </c>
      <c r="P62" s="6"/>
      <c r="Q62" s="6"/>
      <c r="R62" s="6"/>
      <c r="S62" s="6"/>
      <c r="T62" s="6" t="s">
        <v>323</v>
      </c>
      <c r="U62" s="6">
        <v>0.20000000298023224</v>
      </c>
      <c r="V62" s="6">
        <v>15</v>
      </c>
      <c r="W62" s="6"/>
      <c r="X62" s="6"/>
      <c r="Y62" s="6"/>
      <c r="Z62" s="6" t="s">
        <v>323</v>
      </c>
      <c r="AA62" s="6">
        <v>0.40000000596046448</v>
      </c>
      <c r="AB62" s="6">
        <v>25</v>
      </c>
      <c r="AC62" s="6"/>
      <c r="AD62" s="6"/>
      <c r="AE62" s="6"/>
      <c r="AF62" s="6" t="s">
        <v>323</v>
      </c>
      <c r="AG62" s="6">
        <v>1</v>
      </c>
      <c r="AH62" s="6">
        <v>30</v>
      </c>
      <c r="AI62" s="6"/>
      <c r="AJ62" s="6"/>
      <c r="AK62" s="6"/>
      <c r="AL62" s="6">
        <v>5</v>
      </c>
      <c r="AM62" s="6">
        <v>2</v>
      </c>
      <c r="AN62" s="6">
        <v>15</v>
      </c>
      <c r="AO62" s="6">
        <v>7</v>
      </c>
      <c r="AP62" s="6">
        <v>2</v>
      </c>
      <c r="AQ62" s="6">
        <v>5</v>
      </c>
      <c r="AR62" s="6">
        <v>0</v>
      </c>
      <c r="AS62" s="6">
        <v>0</v>
      </c>
      <c r="AT62" s="6">
        <v>6</v>
      </c>
      <c r="AU62" s="6">
        <v>0</v>
      </c>
      <c r="AV62" s="6">
        <v>0</v>
      </c>
      <c r="AW62" s="6">
        <v>0</v>
      </c>
      <c r="AX62" s="6">
        <v>22</v>
      </c>
      <c r="AY62" s="6">
        <v>14</v>
      </c>
      <c r="AZ62" s="6">
        <v>6</v>
      </c>
    </row>
    <row r="63" spans="1:52" x14ac:dyDescent="0.25">
      <c r="A63" s="6" t="s">
        <v>0</v>
      </c>
      <c r="B63" s="6" t="s">
        <v>11</v>
      </c>
      <c r="C63" s="6" t="s">
        <v>191</v>
      </c>
      <c r="D63" s="6" t="s">
        <v>192</v>
      </c>
      <c r="E63" s="6" t="s">
        <v>97</v>
      </c>
      <c r="F63" s="6" t="s">
        <v>98</v>
      </c>
      <c r="G63" s="6">
        <v>14</v>
      </c>
      <c r="H63" s="6">
        <v>44</v>
      </c>
      <c r="I63" s="6">
        <v>14</v>
      </c>
      <c r="J63" s="6">
        <v>44</v>
      </c>
      <c r="K63" s="6">
        <v>14</v>
      </c>
      <c r="L63" s="6">
        <v>44</v>
      </c>
      <c r="M63" s="6" t="s">
        <v>99</v>
      </c>
      <c r="N63" s="6" t="s">
        <v>100</v>
      </c>
      <c r="O63" s="6">
        <v>0</v>
      </c>
      <c r="P63" s="6"/>
      <c r="Q63" s="6"/>
      <c r="R63" s="6"/>
      <c r="S63" s="6"/>
      <c r="T63" s="6" t="s">
        <v>323</v>
      </c>
      <c r="U63" s="6">
        <v>0.30000001192092896</v>
      </c>
      <c r="V63" s="6"/>
      <c r="W63" s="6">
        <v>15</v>
      </c>
      <c r="X63" s="6"/>
      <c r="Y63" s="6"/>
      <c r="Z63" s="6" t="s">
        <v>323</v>
      </c>
      <c r="AA63" s="6">
        <v>0.30000001192092896</v>
      </c>
      <c r="AB63" s="6"/>
      <c r="AC63" s="6">
        <v>15</v>
      </c>
      <c r="AD63" s="6"/>
      <c r="AE63" s="6"/>
      <c r="AF63" s="6" t="s">
        <v>323</v>
      </c>
      <c r="AG63" s="6">
        <v>0.5</v>
      </c>
      <c r="AH63" s="6"/>
      <c r="AI63" s="6">
        <v>20</v>
      </c>
      <c r="AJ63" s="6"/>
      <c r="AK63" s="6"/>
      <c r="AL63" s="6">
        <v>4</v>
      </c>
      <c r="AM63" s="6">
        <v>1</v>
      </c>
      <c r="AN63" s="6">
        <v>4</v>
      </c>
      <c r="AO63" s="6">
        <v>4</v>
      </c>
      <c r="AP63" s="6">
        <v>1</v>
      </c>
      <c r="AQ63" s="6">
        <v>4</v>
      </c>
      <c r="AR63" s="6">
        <v>0</v>
      </c>
      <c r="AS63" s="6">
        <v>0</v>
      </c>
      <c r="AT63" s="6">
        <v>0</v>
      </c>
      <c r="AU63" s="6">
        <v>0</v>
      </c>
      <c r="AV63" s="6">
        <v>0</v>
      </c>
      <c r="AW63" s="6">
        <v>0</v>
      </c>
      <c r="AX63" s="6">
        <v>9</v>
      </c>
      <c r="AY63" s="6">
        <v>9</v>
      </c>
      <c r="AZ63" s="6">
        <v>0</v>
      </c>
    </row>
    <row r="64" spans="1:52" x14ac:dyDescent="0.25">
      <c r="A64" s="6" t="s">
        <v>0</v>
      </c>
      <c r="B64" s="6" t="s">
        <v>12</v>
      </c>
      <c r="C64" s="6" t="s">
        <v>723</v>
      </c>
      <c r="D64" s="6" t="s">
        <v>724</v>
      </c>
      <c r="E64" s="6" t="s">
        <v>97</v>
      </c>
      <c r="F64" s="6" t="s">
        <v>98</v>
      </c>
      <c r="G64" s="6">
        <v>12</v>
      </c>
      <c r="H64" s="6">
        <v>61</v>
      </c>
      <c r="I64" s="6">
        <v>12</v>
      </c>
      <c r="J64" s="6">
        <v>62</v>
      </c>
      <c r="K64" s="6">
        <v>12</v>
      </c>
      <c r="L64" s="6">
        <v>61</v>
      </c>
      <c r="M64" s="6" t="s">
        <v>99</v>
      </c>
      <c r="N64" s="6" t="s">
        <v>100</v>
      </c>
      <c r="O64" s="6">
        <v>0</v>
      </c>
      <c r="P64" s="6"/>
      <c r="Q64" s="6"/>
      <c r="R64" s="6"/>
      <c r="S64" s="6"/>
      <c r="T64" s="6" t="s">
        <v>323</v>
      </c>
      <c r="U64" s="6">
        <v>1.0000000474974513E-3</v>
      </c>
      <c r="V64" s="6">
        <v>10</v>
      </c>
      <c r="W64" s="6">
        <v>3</v>
      </c>
      <c r="X64" s="6">
        <v>3</v>
      </c>
      <c r="Y64" s="6"/>
      <c r="Z64" s="6" t="s">
        <v>323</v>
      </c>
      <c r="AA64" s="6">
        <v>1.0000000474974513E-3</v>
      </c>
      <c r="AB64" s="6">
        <v>10</v>
      </c>
      <c r="AC64" s="6">
        <v>3</v>
      </c>
      <c r="AD64" s="6">
        <v>3</v>
      </c>
      <c r="AE64" s="6"/>
      <c r="AF64" s="6" t="s">
        <v>323</v>
      </c>
      <c r="AG64" s="6">
        <v>1.0000000474974513E-3</v>
      </c>
      <c r="AH64" s="6">
        <v>10</v>
      </c>
      <c r="AI64" s="6">
        <v>3</v>
      </c>
      <c r="AJ64" s="6">
        <v>3</v>
      </c>
      <c r="AK64" s="6"/>
      <c r="AL64" s="6">
        <v>2</v>
      </c>
      <c r="AM64" s="6">
        <v>2</v>
      </c>
      <c r="AN64" s="6">
        <v>4</v>
      </c>
      <c r="AO64" s="6">
        <v>6</v>
      </c>
      <c r="AP64" s="6">
        <v>4</v>
      </c>
      <c r="AQ64" s="6">
        <v>5</v>
      </c>
      <c r="AR64" s="6">
        <v>0</v>
      </c>
      <c r="AS64" s="6">
        <v>0</v>
      </c>
      <c r="AT64" s="6">
        <v>0</v>
      </c>
      <c r="AU64" s="6">
        <v>0</v>
      </c>
      <c r="AV64" s="6">
        <v>0</v>
      </c>
      <c r="AW64" s="6">
        <v>0</v>
      </c>
      <c r="AX64" s="6">
        <v>10</v>
      </c>
      <c r="AY64" s="6">
        <v>13</v>
      </c>
      <c r="AZ64" s="6">
        <v>0</v>
      </c>
    </row>
    <row r="65" spans="1:52" x14ac:dyDescent="0.25">
      <c r="A65" s="6" t="s">
        <v>0</v>
      </c>
      <c r="B65" s="6" t="s">
        <v>13</v>
      </c>
      <c r="C65" s="6" t="s">
        <v>235</v>
      </c>
      <c r="D65" s="6" t="s">
        <v>236</v>
      </c>
      <c r="E65" s="6" t="s">
        <v>97</v>
      </c>
      <c r="F65" s="6" t="s">
        <v>98</v>
      </c>
      <c r="G65" s="6">
        <v>5</v>
      </c>
      <c r="H65" s="6">
        <v>26</v>
      </c>
      <c r="I65" s="6">
        <v>5</v>
      </c>
      <c r="J65" s="6">
        <v>27</v>
      </c>
      <c r="K65" s="6">
        <v>5</v>
      </c>
      <c r="L65" s="6">
        <v>27</v>
      </c>
      <c r="M65" s="6" t="s">
        <v>99</v>
      </c>
      <c r="N65" s="6" t="s">
        <v>323</v>
      </c>
      <c r="O65" s="6">
        <v>5.000000074505806E-2</v>
      </c>
      <c r="P65" s="6">
        <v>5</v>
      </c>
      <c r="Q65" s="6"/>
      <c r="R65" s="6"/>
      <c r="S65" s="6"/>
      <c r="T65" s="6" t="s">
        <v>323</v>
      </c>
      <c r="U65" s="6">
        <v>0.125</v>
      </c>
      <c r="V65" s="6">
        <v>10</v>
      </c>
      <c r="W65" s="6"/>
      <c r="X65" s="6"/>
      <c r="Y65" s="6"/>
      <c r="Z65" s="6" t="s">
        <v>323</v>
      </c>
      <c r="AA65" s="6">
        <v>0.125</v>
      </c>
      <c r="AB65" s="6">
        <v>10</v>
      </c>
      <c r="AC65" s="6"/>
      <c r="AD65" s="6"/>
      <c r="AE65" s="6"/>
      <c r="AF65" s="6" t="s">
        <v>323</v>
      </c>
      <c r="AG65" s="6">
        <v>0.125</v>
      </c>
      <c r="AH65" s="6">
        <v>10</v>
      </c>
      <c r="AI65" s="6"/>
      <c r="AJ65" s="6"/>
      <c r="AK65" s="6"/>
      <c r="AL65" s="6">
        <v>1</v>
      </c>
      <c r="AM65" s="6">
        <v>2</v>
      </c>
      <c r="AN65" s="6">
        <v>5</v>
      </c>
      <c r="AO65" s="6">
        <v>2</v>
      </c>
      <c r="AP65" s="6">
        <v>1</v>
      </c>
      <c r="AQ65" s="6">
        <v>2</v>
      </c>
      <c r="AR65" s="6">
        <v>0</v>
      </c>
      <c r="AS65" s="6">
        <v>0</v>
      </c>
      <c r="AT65" s="6">
        <v>2</v>
      </c>
      <c r="AU65" s="6">
        <v>6</v>
      </c>
      <c r="AV65" s="6">
        <v>10</v>
      </c>
      <c r="AW65" s="6">
        <v>0</v>
      </c>
      <c r="AX65" s="6">
        <v>7</v>
      </c>
      <c r="AY65" s="6">
        <v>6</v>
      </c>
      <c r="AZ65" s="6">
        <v>18</v>
      </c>
    </row>
    <row r="66" spans="1:52" x14ac:dyDescent="0.25">
      <c r="A66" s="6" t="s">
        <v>0</v>
      </c>
      <c r="B66" s="6" t="s">
        <v>13</v>
      </c>
      <c r="C66" s="6" t="s">
        <v>725</v>
      </c>
      <c r="D66" s="6" t="s">
        <v>726</v>
      </c>
      <c r="E66" s="6" t="s">
        <v>97</v>
      </c>
      <c r="F66" s="6" t="s">
        <v>125</v>
      </c>
      <c r="G66" s="6">
        <v>57</v>
      </c>
      <c r="H66" s="6">
        <v>284</v>
      </c>
      <c r="I66" s="6">
        <v>54</v>
      </c>
      <c r="J66" s="6">
        <v>262</v>
      </c>
      <c r="K66" s="6">
        <v>54</v>
      </c>
      <c r="L66" s="6">
        <v>262</v>
      </c>
      <c r="M66" s="6" t="s">
        <v>103</v>
      </c>
      <c r="N66" s="6" t="s">
        <v>100</v>
      </c>
      <c r="O66" s="6">
        <v>0</v>
      </c>
      <c r="P66" s="6"/>
      <c r="Q66" s="6"/>
      <c r="R66" s="6"/>
      <c r="S66" s="6"/>
      <c r="T66" s="6" t="s">
        <v>323</v>
      </c>
      <c r="U66" s="6">
        <v>0.5</v>
      </c>
      <c r="V66" s="6">
        <v>10</v>
      </c>
      <c r="W66" s="6">
        <v>5</v>
      </c>
      <c r="X66" s="6">
        <v>5</v>
      </c>
      <c r="Y66" s="6"/>
      <c r="Z66" s="6" t="s">
        <v>323</v>
      </c>
      <c r="AA66" s="6">
        <v>3</v>
      </c>
      <c r="AB66" s="6">
        <v>60</v>
      </c>
      <c r="AC66" s="6">
        <v>35</v>
      </c>
      <c r="AD66" s="6">
        <v>30</v>
      </c>
      <c r="AE66" s="6"/>
      <c r="AF66" s="6" t="s">
        <v>323</v>
      </c>
      <c r="AG66" s="6">
        <v>3</v>
      </c>
      <c r="AH66" s="6">
        <v>60</v>
      </c>
      <c r="AI66" s="6">
        <v>35</v>
      </c>
      <c r="AJ66" s="6">
        <v>30</v>
      </c>
      <c r="AK66" s="6"/>
      <c r="AL66" s="6">
        <v>7</v>
      </c>
      <c r="AM66" s="6">
        <v>6</v>
      </c>
      <c r="AN66" s="6">
        <v>13</v>
      </c>
      <c r="AO66" s="6">
        <v>29</v>
      </c>
      <c r="AP66" s="6">
        <v>20</v>
      </c>
      <c r="AQ66" s="6">
        <v>7</v>
      </c>
      <c r="AR66" s="6">
        <v>5</v>
      </c>
      <c r="AS66" s="6">
        <v>11</v>
      </c>
      <c r="AT66" s="6">
        <v>3</v>
      </c>
      <c r="AU66" s="6">
        <v>0</v>
      </c>
      <c r="AV66" s="6">
        <v>0</v>
      </c>
      <c r="AW66" s="6">
        <v>0</v>
      </c>
      <c r="AX66" s="6">
        <v>45</v>
      </c>
      <c r="AY66" s="6">
        <v>53</v>
      </c>
      <c r="AZ66" s="6">
        <v>3</v>
      </c>
    </row>
    <row r="67" spans="1:52" x14ac:dyDescent="0.25">
      <c r="A67" s="6" t="s">
        <v>0</v>
      </c>
      <c r="B67" s="6" t="s">
        <v>13</v>
      </c>
      <c r="C67" s="6" t="s">
        <v>193</v>
      </c>
      <c r="D67" s="6" t="s">
        <v>194</v>
      </c>
      <c r="E67" s="6" t="s">
        <v>97</v>
      </c>
      <c r="F67" s="6" t="s">
        <v>125</v>
      </c>
      <c r="G67" s="6">
        <v>21</v>
      </c>
      <c r="H67" s="6">
        <v>93</v>
      </c>
      <c r="I67" s="6">
        <v>20</v>
      </c>
      <c r="J67" s="6">
        <v>78</v>
      </c>
      <c r="K67" s="6">
        <v>20</v>
      </c>
      <c r="L67" s="6">
        <v>80</v>
      </c>
      <c r="M67" s="6" t="s">
        <v>103</v>
      </c>
      <c r="N67" s="6" t="s">
        <v>323</v>
      </c>
      <c r="O67" s="6">
        <v>0</v>
      </c>
      <c r="P67" s="6">
        <v>2</v>
      </c>
      <c r="Q67" s="6"/>
      <c r="R67" s="6"/>
      <c r="S67" s="6"/>
      <c r="T67" s="6" t="s">
        <v>323</v>
      </c>
      <c r="U67" s="6">
        <v>0</v>
      </c>
      <c r="V67" s="6">
        <v>15</v>
      </c>
      <c r="W67" s="6">
        <v>5</v>
      </c>
      <c r="X67" s="6">
        <v>5</v>
      </c>
      <c r="Y67" s="6"/>
      <c r="Z67" s="6" t="s">
        <v>323</v>
      </c>
      <c r="AA67" s="6">
        <v>0</v>
      </c>
      <c r="AB67" s="6">
        <v>15</v>
      </c>
      <c r="AC67" s="6">
        <v>8</v>
      </c>
      <c r="AD67" s="6">
        <v>8</v>
      </c>
      <c r="AE67" s="6"/>
      <c r="AF67" s="6" t="s">
        <v>323</v>
      </c>
      <c r="AG67" s="6">
        <v>1.5</v>
      </c>
      <c r="AH67" s="6">
        <v>35</v>
      </c>
      <c r="AI67" s="6">
        <v>15</v>
      </c>
      <c r="AJ67" s="6">
        <v>10</v>
      </c>
      <c r="AK67" s="6"/>
      <c r="AL67" s="6">
        <v>3</v>
      </c>
      <c r="AM67" s="6">
        <v>5</v>
      </c>
      <c r="AN67" s="6">
        <v>9</v>
      </c>
      <c r="AO67" s="6">
        <v>7</v>
      </c>
      <c r="AP67" s="6">
        <v>4</v>
      </c>
      <c r="AQ67" s="6">
        <v>4</v>
      </c>
      <c r="AR67" s="6">
        <v>0</v>
      </c>
      <c r="AS67" s="6">
        <v>1</v>
      </c>
      <c r="AT67" s="6">
        <v>3</v>
      </c>
      <c r="AU67" s="6">
        <v>0</v>
      </c>
      <c r="AV67" s="6">
        <v>0</v>
      </c>
      <c r="AW67" s="6">
        <v>0</v>
      </c>
      <c r="AX67" s="6">
        <v>16</v>
      </c>
      <c r="AY67" s="6">
        <v>16</v>
      </c>
      <c r="AZ67" s="6">
        <v>0</v>
      </c>
    </row>
    <row r="68" spans="1:52" x14ac:dyDescent="0.25">
      <c r="A68" s="6" t="s">
        <v>0</v>
      </c>
      <c r="B68" s="6" t="s">
        <v>13</v>
      </c>
      <c r="C68" s="6" t="s">
        <v>237</v>
      </c>
      <c r="D68" s="6" t="s">
        <v>238</v>
      </c>
      <c r="E68" s="6" t="s">
        <v>97</v>
      </c>
      <c r="F68" s="6" t="s">
        <v>98</v>
      </c>
      <c r="G68" s="6">
        <v>6</v>
      </c>
      <c r="H68" s="6">
        <v>30</v>
      </c>
      <c r="I68" s="6">
        <v>6</v>
      </c>
      <c r="J68" s="6">
        <v>30</v>
      </c>
      <c r="K68" s="6">
        <v>6</v>
      </c>
      <c r="L68" s="6">
        <v>30</v>
      </c>
      <c r="M68" s="6" t="s">
        <v>325</v>
      </c>
      <c r="N68" s="6" t="s">
        <v>323</v>
      </c>
      <c r="O68" s="6">
        <v>0.125</v>
      </c>
      <c r="P68" s="6">
        <v>3</v>
      </c>
      <c r="Q68" s="6"/>
      <c r="R68" s="6"/>
      <c r="S68" s="6"/>
      <c r="T68" s="6" t="s">
        <v>323</v>
      </c>
      <c r="U68" s="6">
        <v>0.125</v>
      </c>
      <c r="V68" s="6">
        <v>3</v>
      </c>
      <c r="W68" s="6"/>
      <c r="X68" s="6"/>
      <c r="Y68" s="6"/>
      <c r="Z68" s="6" t="s">
        <v>323</v>
      </c>
      <c r="AA68" s="6">
        <v>0.5</v>
      </c>
      <c r="AB68" s="6">
        <v>10</v>
      </c>
      <c r="AC68" s="6"/>
      <c r="AD68" s="6"/>
      <c r="AE68" s="6"/>
      <c r="AF68" s="6" t="s">
        <v>323</v>
      </c>
      <c r="AG68" s="6">
        <v>0.5</v>
      </c>
      <c r="AH68" s="6">
        <v>9</v>
      </c>
      <c r="AI68" s="6"/>
      <c r="AJ68" s="6"/>
      <c r="AK68" s="6"/>
      <c r="AL68" s="6">
        <v>0</v>
      </c>
      <c r="AM68" s="6">
        <v>2</v>
      </c>
      <c r="AN68" s="6">
        <v>2</v>
      </c>
      <c r="AO68" s="6">
        <v>4</v>
      </c>
      <c r="AP68" s="6">
        <v>1</v>
      </c>
      <c r="AQ68" s="6">
        <v>3</v>
      </c>
      <c r="AR68" s="6">
        <v>0</v>
      </c>
      <c r="AS68" s="6">
        <v>0</v>
      </c>
      <c r="AT68" s="6">
        <v>2</v>
      </c>
      <c r="AU68" s="6">
        <v>3</v>
      </c>
      <c r="AV68" s="6">
        <v>6</v>
      </c>
      <c r="AW68" s="6">
        <v>0</v>
      </c>
      <c r="AX68" s="6">
        <v>3</v>
      </c>
      <c r="AY68" s="6">
        <v>9</v>
      </c>
      <c r="AZ68" s="6">
        <v>11</v>
      </c>
    </row>
    <row r="69" spans="1:52" x14ac:dyDescent="0.25">
      <c r="A69" s="6" t="s">
        <v>0</v>
      </c>
      <c r="B69" s="6" t="s">
        <v>5</v>
      </c>
      <c r="C69" s="6" t="s">
        <v>840</v>
      </c>
      <c r="D69" s="6" t="s">
        <v>841</v>
      </c>
      <c r="E69" s="6" t="s">
        <v>209</v>
      </c>
      <c r="F69" s="6" t="s">
        <v>125</v>
      </c>
      <c r="G69" s="6">
        <v>640</v>
      </c>
      <c r="H69" s="6">
        <v>2600</v>
      </c>
      <c r="I69" s="6">
        <v>623</v>
      </c>
      <c r="J69" s="6">
        <v>2635</v>
      </c>
      <c r="K69" s="6">
        <v>623</v>
      </c>
      <c r="L69" s="6">
        <v>2635</v>
      </c>
      <c r="M69" s="6" t="s">
        <v>103</v>
      </c>
      <c r="N69" s="6" t="s">
        <v>100</v>
      </c>
      <c r="O69" s="6">
        <v>0</v>
      </c>
      <c r="P69" s="6"/>
      <c r="Q69" s="6"/>
      <c r="R69" s="6"/>
      <c r="S69" s="6"/>
      <c r="T69" s="6" t="s">
        <v>100</v>
      </c>
      <c r="U69" s="6">
        <v>0</v>
      </c>
      <c r="V69" s="6"/>
      <c r="W69" s="6"/>
      <c r="X69" s="6"/>
      <c r="Y69" s="6"/>
      <c r="Z69" s="6" t="s">
        <v>100</v>
      </c>
      <c r="AA69" s="6">
        <v>0</v>
      </c>
      <c r="AB69" s="6"/>
      <c r="AC69" s="6"/>
      <c r="AD69" s="6"/>
      <c r="AE69" s="6"/>
      <c r="AF69" s="6" t="s">
        <v>100</v>
      </c>
      <c r="AG69" s="6">
        <v>0</v>
      </c>
      <c r="AH69" s="6"/>
      <c r="AI69" s="6"/>
      <c r="AJ69" s="6"/>
      <c r="AK69" s="6"/>
      <c r="AL69" s="6">
        <v>40</v>
      </c>
      <c r="AM69" s="6">
        <v>35</v>
      </c>
      <c r="AN69" s="6">
        <v>242</v>
      </c>
      <c r="AO69" s="6">
        <v>188</v>
      </c>
      <c r="AP69" s="6">
        <v>137</v>
      </c>
      <c r="AQ69" s="6">
        <v>170</v>
      </c>
      <c r="AR69" s="6">
        <v>21</v>
      </c>
      <c r="AS69" s="6">
        <v>34</v>
      </c>
      <c r="AT69" s="6">
        <v>8</v>
      </c>
      <c r="AU69" s="6">
        <v>8</v>
      </c>
      <c r="AV69" s="6">
        <v>6</v>
      </c>
      <c r="AW69" s="6">
        <v>4</v>
      </c>
      <c r="AX69" s="6">
        <v>440</v>
      </c>
      <c r="AY69" s="6">
        <v>427</v>
      </c>
      <c r="AZ69" s="6">
        <v>26</v>
      </c>
    </row>
    <row r="70" spans="1:52" x14ac:dyDescent="0.25">
      <c r="A70" s="6" t="s">
        <v>0</v>
      </c>
      <c r="B70" s="6" t="s">
        <v>5</v>
      </c>
      <c r="C70" s="6" t="s">
        <v>701</v>
      </c>
      <c r="D70" s="6" t="s">
        <v>702</v>
      </c>
      <c r="E70" s="6" t="s">
        <v>209</v>
      </c>
      <c r="F70" s="6" t="s">
        <v>125</v>
      </c>
      <c r="G70" s="6">
        <v>155</v>
      </c>
      <c r="H70" s="6">
        <v>664</v>
      </c>
      <c r="I70" s="6">
        <v>156</v>
      </c>
      <c r="J70" s="6">
        <v>641</v>
      </c>
      <c r="K70" s="6">
        <v>273</v>
      </c>
      <c r="L70" s="6">
        <v>0</v>
      </c>
      <c r="M70" s="6" t="s">
        <v>103</v>
      </c>
      <c r="N70" s="6" t="s">
        <v>100</v>
      </c>
      <c r="O70" s="6">
        <v>0</v>
      </c>
      <c r="P70" s="6"/>
      <c r="Q70" s="6"/>
      <c r="R70" s="6"/>
      <c r="S70" s="6"/>
      <c r="T70" s="6" t="s">
        <v>100</v>
      </c>
      <c r="U70" s="6">
        <v>0</v>
      </c>
      <c r="V70" s="6"/>
      <c r="W70" s="6"/>
      <c r="X70" s="6"/>
      <c r="Y70" s="6"/>
      <c r="Z70" s="6" t="s">
        <v>100</v>
      </c>
      <c r="AA70" s="6">
        <v>0</v>
      </c>
      <c r="AB70" s="6"/>
      <c r="AC70" s="6"/>
      <c r="AD70" s="6"/>
      <c r="AE70" s="6"/>
      <c r="AF70" s="6" t="s">
        <v>323</v>
      </c>
      <c r="AG70" s="6">
        <v>0</v>
      </c>
      <c r="AH70" s="6"/>
      <c r="AI70" s="6"/>
      <c r="AJ70" s="6"/>
      <c r="AK70" s="6"/>
      <c r="AL70" s="6">
        <v>21</v>
      </c>
      <c r="AM70" s="6">
        <v>14</v>
      </c>
      <c r="AN70" s="6">
        <v>57</v>
      </c>
      <c r="AO70" s="6">
        <v>45</v>
      </c>
      <c r="AP70" s="6">
        <v>23</v>
      </c>
      <c r="AQ70" s="6">
        <v>30</v>
      </c>
      <c r="AR70" s="6">
        <v>5</v>
      </c>
      <c r="AS70" s="6">
        <v>9</v>
      </c>
      <c r="AT70" s="6">
        <v>5</v>
      </c>
      <c r="AU70" s="6">
        <v>11</v>
      </c>
      <c r="AV70" s="6">
        <v>0</v>
      </c>
      <c r="AW70" s="6">
        <v>0</v>
      </c>
      <c r="AX70" s="6">
        <v>106</v>
      </c>
      <c r="AY70" s="6">
        <v>98</v>
      </c>
      <c r="AZ70" s="6">
        <v>16</v>
      </c>
    </row>
    <row r="71" spans="1:52" x14ac:dyDescent="0.25">
      <c r="A71" s="6" t="s">
        <v>0</v>
      </c>
      <c r="B71" s="6" t="s">
        <v>5</v>
      </c>
      <c r="C71" s="6" t="s">
        <v>834</v>
      </c>
      <c r="D71" s="6" t="s">
        <v>835</v>
      </c>
      <c r="E71" s="6" t="s">
        <v>209</v>
      </c>
      <c r="F71" s="6" t="s">
        <v>125</v>
      </c>
      <c r="G71" s="6">
        <v>169</v>
      </c>
      <c r="H71" s="6">
        <v>1216</v>
      </c>
      <c r="I71" s="6">
        <v>176</v>
      </c>
      <c r="J71" s="6">
        <v>1216</v>
      </c>
      <c r="K71" s="6">
        <v>176</v>
      </c>
      <c r="L71" s="6">
        <v>1216</v>
      </c>
      <c r="M71" s="6" t="s">
        <v>103</v>
      </c>
      <c r="N71" s="6" t="s">
        <v>100</v>
      </c>
      <c r="O71" s="6">
        <v>0</v>
      </c>
      <c r="P71" s="6"/>
      <c r="Q71" s="6"/>
      <c r="R71" s="6"/>
      <c r="S71" s="6"/>
      <c r="T71" s="6" t="s">
        <v>100</v>
      </c>
      <c r="U71" s="6">
        <v>0</v>
      </c>
      <c r="V71" s="6"/>
      <c r="W71" s="6"/>
      <c r="X71" s="6"/>
      <c r="Y71" s="6"/>
      <c r="Z71" s="6" t="s">
        <v>100</v>
      </c>
      <c r="AA71" s="6">
        <v>0</v>
      </c>
      <c r="AB71" s="6"/>
      <c r="AC71" s="6"/>
      <c r="AD71" s="6"/>
      <c r="AE71" s="6"/>
      <c r="AF71" s="6" t="s">
        <v>323</v>
      </c>
      <c r="AG71" s="6">
        <v>70</v>
      </c>
      <c r="AH71" s="6"/>
      <c r="AI71" s="6">
        <v>210</v>
      </c>
      <c r="AJ71" s="6"/>
      <c r="AK71" s="6"/>
      <c r="AL71" s="6">
        <v>21</v>
      </c>
      <c r="AM71" s="6">
        <v>22</v>
      </c>
      <c r="AN71" s="6">
        <v>50</v>
      </c>
      <c r="AO71" s="6">
        <v>53</v>
      </c>
      <c r="AP71" s="6">
        <v>8</v>
      </c>
      <c r="AQ71" s="6">
        <v>15</v>
      </c>
      <c r="AR71" s="6">
        <v>0</v>
      </c>
      <c r="AS71" s="6">
        <v>0</v>
      </c>
      <c r="AT71" s="6">
        <v>6</v>
      </c>
      <c r="AU71" s="6">
        <v>9</v>
      </c>
      <c r="AV71" s="6">
        <v>4</v>
      </c>
      <c r="AW71" s="6">
        <v>0</v>
      </c>
      <c r="AX71" s="6">
        <v>79</v>
      </c>
      <c r="AY71" s="6">
        <v>90</v>
      </c>
      <c r="AZ71" s="6">
        <v>19</v>
      </c>
    </row>
    <row r="72" spans="1:52" x14ac:dyDescent="0.25">
      <c r="A72" s="6" t="s">
        <v>0</v>
      </c>
      <c r="B72" s="6" t="s">
        <v>5</v>
      </c>
      <c r="C72" s="6" t="s">
        <v>716</v>
      </c>
      <c r="D72" s="6" t="s">
        <v>717</v>
      </c>
      <c r="E72" s="6" t="s">
        <v>209</v>
      </c>
      <c r="F72" s="6" t="s">
        <v>98</v>
      </c>
      <c r="G72" s="6">
        <v>1295</v>
      </c>
      <c r="H72" s="6">
        <v>6509</v>
      </c>
      <c r="I72" s="6"/>
      <c r="J72" s="6">
        <v>6258</v>
      </c>
      <c r="K72" s="6">
        <v>1351</v>
      </c>
      <c r="L72" s="6">
        <v>6868</v>
      </c>
      <c r="M72" s="6" t="s">
        <v>103</v>
      </c>
      <c r="N72" s="6" t="s">
        <v>100</v>
      </c>
      <c r="O72" s="6">
        <v>0</v>
      </c>
      <c r="P72" s="6"/>
      <c r="Q72" s="6"/>
      <c r="R72" s="6"/>
      <c r="S72" s="6"/>
      <c r="T72" s="6" t="s">
        <v>100</v>
      </c>
      <c r="U72" s="6">
        <v>0</v>
      </c>
      <c r="V72" s="6"/>
      <c r="W72" s="6"/>
      <c r="X72" s="6"/>
      <c r="Y72" s="6"/>
      <c r="Z72" s="6" t="s">
        <v>323</v>
      </c>
      <c r="AA72" s="6">
        <v>1</v>
      </c>
      <c r="AB72" s="6">
        <v>25</v>
      </c>
      <c r="AC72" s="6"/>
      <c r="AD72" s="6"/>
      <c r="AE72" s="6"/>
      <c r="AF72" s="6" t="s">
        <v>323</v>
      </c>
      <c r="AG72" s="6">
        <v>0.5</v>
      </c>
      <c r="AH72" s="6">
        <v>15</v>
      </c>
      <c r="AI72" s="6"/>
      <c r="AJ72" s="6"/>
      <c r="AK72" s="6"/>
      <c r="AL72" s="6">
        <v>70</v>
      </c>
      <c r="AM72" s="6">
        <v>90</v>
      </c>
      <c r="AN72" s="6">
        <v>200</v>
      </c>
      <c r="AO72" s="6">
        <v>225</v>
      </c>
      <c r="AP72" s="6">
        <v>170</v>
      </c>
      <c r="AQ72" s="6">
        <v>200</v>
      </c>
      <c r="AR72" s="6">
        <v>150</v>
      </c>
      <c r="AS72" s="6">
        <v>140</v>
      </c>
      <c r="AT72" s="6">
        <v>11</v>
      </c>
      <c r="AU72" s="6">
        <v>18</v>
      </c>
      <c r="AV72" s="6">
        <v>0</v>
      </c>
      <c r="AW72" s="6">
        <v>0</v>
      </c>
      <c r="AX72" s="6">
        <v>590</v>
      </c>
      <c r="AY72" s="6">
        <v>655</v>
      </c>
      <c r="AZ72" s="6">
        <v>0</v>
      </c>
    </row>
    <row r="73" spans="1:52" x14ac:dyDescent="0.25">
      <c r="A73" s="6" t="s">
        <v>0</v>
      </c>
      <c r="B73" s="6" t="s">
        <v>5</v>
      </c>
      <c r="C73" s="6" t="s">
        <v>709</v>
      </c>
      <c r="D73" s="6" t="s">
        <v>710</v>
      </c>
      <c r="E73" s="6" t="s">
        <v>209</v>
      </c>
      <c r="F73" s="6" t="s">
        <v>132</v>
      </c>
      <c r="G73" s="6">
        <v>610</v>
      </c>
      <c r="H73" s="6">
        <v>2750</v>
      </c>
      <c r="I73" s="6">
        <v>609</v>
      </c>
      <c r="J73" s="6">
        <v>2630</v>
      </c>
      <c r="K73" s="6">
        <v>609</v>
      </c>
      <c r="L73" s="6">
        <v>2630</v>
      </c>
      <c r="M73" s="6" t="s">
        <v>103</v>
      </c>
      <c r="N73" s="6" t="s">
        <v>100</v>
      </c>
      <c r="O73" s="6">
        <v>0</v>
      </c>
      <c r="P73" s="6"/>
      <c r="Q73" s="6"/>
      <c r="R73" s="6"/>
      <c r="S73" s="6"/>
      <c r="T73" s="6" t="s">
        <v>100</v>
      </c>
      <c r="U73" s="6">
        <v>0</v>
      </c>
      <c r="V73" s="6"/>
      <c r="W73" s="6"/>
      <c r="X73" s="6"/>
      <c r="Y73" s="6"/>
      <c r="Z73" s="6" t="s">
        <v>100</v>
      </c>
      <c r="AA73" s="6">
        <v>0</v>
      </c>
      <c r="AB73" s="6"/>
      <c r="AC73" s="6"/>
      <c r="AD73" s="6"/>
      <c r="AE73" s="6"/>
      <c r="AF73" s="6" t="s">
        <v>323</v>
      </c>
      <c r="AG73" s="6">
        <v>100</v>
      </c>
      <c r="AH73" s="6"/>
      <c r="AI73" s="6">
        <v>300</v>
      </c>
      <c r="AJ73" s="6"/>
      <c r="AK73" s="6"/>
      <c r="AL73" s="6">
        <v>70</v>
      </c>
      <c r="AM73" s="6">
        <v>60</v>
      </c>
      <c r="AN73" s="6">
        <v>254</v>
      </c>
      <c r="AO73" s="6">
        <v>222</v>
      </c>
      <c r="AP73" s="6">
        <v>100</v>
      </c>
      <c r="AQ73" s="6">
        <v>136</v>
      </c>
      <c r="AR73" s="6">
        <v>0</v>
      </c>
      <c r="AS73" s="6">
        <v>0</v>
      </c>
      <c r="AT73" s="6">
        <v>12</v>
      </c>
      <c r="AU73" s="6">
        <v>28</v>
      </c>
      <c r="AV73" s="6">
        <v>7</v>
      </c>
      <c r="AW73" s="6">
        <v>0</v>
      </c>
      <c r="AX73" s="6">
        <v>424</v>
      </c>
      <c r="AY73" s="6">
        <v>418</v>
      </c>
      <c r="AZ73" s="6">
        <v>47</v>
      </c>
    </row>
    <row r="74" spans="1:52" x14ac:dyDescent="0.25">
      <c r="A74" s="6" t="s">
        <v>0</v>
      </c>
      <c r="B74" s="6" t="s">
        <v>5</v>
      </c>
      <c r="C74" s="6" t="s">
        <v>837</v>
      </c>
      <c r="D74" s="6" t="s">
        <v>838</v>
      </c>
      <c r="E74" s="6" t="s">
        <v>209</v>
      </c>
      <c r="F74" s="6" t="s">
        <v>125</v>
      </c>
      <c r="G74" s="6">
        <v>184</v>
      </c>
      <c r="H74" s="6">
        <v>768</v>
      </c>
      <c r="I74" s="6">
        <v>175</v>
      </c>
      <c r="J74" s="6">
        <v>828</v>
      </c>
      <c r="K74" s="6">
        <v>175</v>
      </c>
      <c r="L74" s="6">
        <v>828</v>
      </c>
      <c r="M74" s="6" t="s">
        <v>103</v>
      </c>
      <c r="N74" s="6" t="s">
        <v>100</v>
      </c>
      <c r="O74" s="6">
        <v>0</v>
      </c>
      <c r="P74" s="6"/>
      <c r="Q74" s="6"/>
      <c r="R74" s="6"/>
      <c r="S74" s="6"/>
      <c r="T74" s="6" t="s">
        <v>100</v>
      </c>
      <c r="U74" s="6">
        <v>0</v>
      </c>
      <c r="V74" s="6"/>
      <c r="W74" s="6"/>
      <c r="X74" s="6"/>
      <c r="Y74" s="6"/>
      <c r="Z74" s="6" t="s">
        <v>100</v>
      </c>
      <c r="AA74" s="6">
        <v>0</v>
      </c>
      <c r="AB74" s="6"/>
      <c r="AC74" s="6"/>
      <c r="AD74" s="6"/>
      <c r="AE74" s="6"/>
      <c r="AF74" s="6" t="s">
        <v>323</v>
      </c>
      <c r="AG74" s="6">
        <v>45</v>
      </c>
      <c r="AH74" s="6"/>
      <c r="AI74" s="6">
        <v>120</v>
      </c>
      <c r="AJ74" s="6">
        <v>150</v>
      </c>
      <c r="AK74" s="6"/>
      <c r="AL74" s="6">
        <v>30</v>
      </c>
      <c r="AM74" s="6">
        <v>35</v>
      </c>
      <c r="AN74" s="6">
        <v>41</v>
      </c>
      <c r="AO74" s="6">
        <v>22</v>
      </c>
      <c r="AP74" s="6">
        <v>17</v>
      </c>
      <c r="AQ74" s="6">
        <v>18</v>
      </c>
      <c r="AR74" s="6">
        <v>0</v>
      </c>
      <c r="AS74" s="6">
        <v>0</v>
      </c>
      <c r="AT74" s="6">
        <v>0</v>
      </c>
      <c r="AU74" s="6">
        <v>0</v>
      </c>
      <c r="AV74" s="6">
        <v>0</v>
      </c>
      <c r="AW74" s="6">
        <v>0</v>
      </c>
      <c r="AX74" s="6">
        <v>88</v>
      </c>
      <c r="AY74" s="6">
        <v>75</v>
      </c>
      <c r="AZ74" s="6">
        <v>15</v>
      </c>
    </row>
    <row r="75" spans="1:52" x14ac:dyDescent="0.25">
      <c r="A75" s="6" t="s">
        <v>0</v>
      </c>
      <c r="B75" s="6" t="s">
        <v>8</v>
      </c>
      <c r="C75" s="6" t="s">
        <v>748</v>
      </c>
      <c r="D75" s="6" t="s">
        <v>749</v>
      </c>
      <c r="E75" s="6" t="s">
        <v>209</v>
      </c>
      <c r="F75" s="6" t="s">
        <v>125</v>
      </c>
      <c r="G75" s="6">
        <v>1694</v>
      </c>
      <c r="H75" s="6">
        <v>8805</v>
      </c>
      <c r="I75" s="6">
        <v>1693</v>
      </c>
      <c r="J75" s="6">
        <v>8805</v>
      </c>
      <c r="K75" s="6">
        <v>1693</v>
      </c>
      <c r="L75" s="6">
        <v>9062</v>
      </c>
      <c r="M75" s="6" t="s">
        <v>99</v>
      </c>
      <c r="N75" s="6" t="s">
        <v>100</v>
      </c>
      <c r="O75" s="6">
        <v>0</v>
      </c>
      <c r="P75" s="6"/>
      <c r="Q75" s="6"/>
      <c r="R75" s="6"/>
      <c r="S75" s="6"/>
      <c r="T75" s="6" t="s">
        <v>100</v>
      </c>
      <c r="U75" s="6">
        <v>0</v>
      </c>
      <c r="V75" s="6"/>
      <c r="W75" s="6"/>
      <c r="X75" s="6"/>
      <c r="Y75" s="6"/>
      <c r="Z75" s="6" t="s">
        <v>100</v>
      </c>
      <c r="AA75" s="6">
        <v>0</v>
      </c>
      <c r="AB75" s="6"/>
      <c r="AC75" s="6"/>
      <c r="AD75" s="6"/>
      <c r="AE75" s="6"/>
      <c r="AF75" s="6" t="s">
        <v>323</v>
      </c>
      <c r="AG75" s="6">
        <v>5</v>
      </c>
      <c r="AH75" s="6">
        <v>180</v>
      </c>
      <c r="AI75" s="6">
        <v>50</v>
      </c>
      <c r="AJ75" s="6">
        <v>50</v>
      </c>
      <c r="AK75" s="6"/>
      <c r="AL75" s="6">
        <v>295</v>
      </c>
      <c r="AM75" s="6">
        <v>247</v>
      </c>
      <c r="AN75" s="6">
        <v>720</v>
      </c>
      <c r="AO75" s="6">
        <v>612</v>
      </c>
      <c r="AP75" s="6">
        <v>209</v>
      </c>
      <c r="AQ75" s="6">
        <v>176</v>
      </c>
      <c r="AR75" s="6">
        <v>0</v>
      </c>
      <c r="AS75" s="6">
        <v>0</v>
      </c>
      <c r="AT75" s="6">
        <v>43</v>
      </c>
      <c r="AU75" s="6">
        <v>44</v>
      </c>
      <c r="AV75" s="6">
        <v>23</v>
      </c>
      <c r="AW75" s="6">
        <v>0</v>
      </c>
      <c r="AX75" s="6">
        <v>1224</v>
      </c>
      <c r="AY75" s="6">
        <v>1035</v>
      </c>
      <c r="AZ75" s="6">
        <v>110</v>
      </c>
    </row>
    <row r="76" spans="1:52" x14ac:dyDescent="0.25">
      <c r="A76" s="6" t="s">
        <v>0</v>
      </c>
      <c r="B76" s="6" t="s">
        <v>8</v>
      </c>
      <c r="C76" s="6" t="s">
        <v>743</v>
      </c>
      <c r="D76" s="6" t="s">
        <v>744</v>
      </c>
      <c r="E76" s="6" t="s">
        <v>209</v>
      </c>
      <c r="F76" s="6" t="s">
        <v>125</v>
      </c>
      <c r="G76" s="6">
        <v>612</v>
      </c>
      <c r="H76" s="6">
        <v>2944</v>
      </c>
      <c r="I76" s="6">
        <v>608</v>
      </c>
      <c r="J76" s="6">
        <v>2914</v>
      </c>
      <c r="K76" s="6">
        <v>608</v>
      </c>
      <c r="L76" s="6">
        <v>2944</v>
      </c>
      <c r="M76" s="6" t="s">
        <v>103</v>
      </c>
      <c r="N76" s="6" t="s">
        <v>100</v>
      </c>
      <c r="O76" s="6">
        <v>0</v>
      </c>
      <c r="P76" s="6"/>
      <c r="Q76" s="6"/>
      <c r="R76" s="6"/>
      <c r="S76" s="6"/>
      <c r="T76" s="6" t="s">
        <v>100</v>
      </c>
      <c r="U76" s="6">
        <v>0</v>
      </c>
      <c r="V76" s="6"/>
      <c r="W76" s="6"/>
      <c r="X76" s="6"/>
      <c r="Y76" s="6"/>
      <c r="Z76" s="6" t="s">
        <v>100</v>
      </c>
      <c r="AA76" s="6">
        <v>0</v>
      </c>
      <c r="AB76" s="6"/>
      <c r="AC76" s="6"/>
      <c r="AD76" s="6"/>
      <c r="AE76" s="6"/>
      <c r="AF76" s="6" t="s">
        <v>323</v>
      </c>
      <c r="AG76" s="6">
        <v>3</v>
      </c>
      <c r="AH76" s="6">
        <v>60</v>
      </c>
      <c r="AI76" s="6">
        <v>30</v>
      </c>
      <c r="AJ76" s="6">
        <v>30</v>
      </c>
      <c r="AK76" s="6"/>
      <c r="AL76" s="6">
        <v>221</v>
      </c>
      <c r="AM76" s="6">
        <v>209</v>
      </c>
      <c r="AN76" s="6">
        <v>0</v>
      </c>
      <c r="AO76" s="6">
        <v>0</v>
      </c>
      <c r="AP76" s="6">
        <v>393</v>
      </c>
      <c r="AQ76" s="6">
        <v>224</v>
      </c>
      <c r="AR76" s="6">
        <v>0</v>
      </c>
      <c r="AS76" s="6">
        <v>0</v>
      </c>
      <c r="AT76" s="6">
        <v>15</v>
      </c>
      <c r="AU76" s="6">
        <v>0</v>
      </c>
      <c r="AV76" s="6">
        <v>39</v>
      </c>
      <c r="AW76" s="6">
        <v>0</v>
      </c>
      <c r="AX76" s="6">
        <v>614</v>
      </c>
      <c r="AY76" s="6">
        <v>433</v>
      </c>
      <c r="AZ76" s="6">
        <v>54</v>
      </c>
    </row>
    <row r="77" spans="1:52" x14ac:dyDescent="0.25">
      <c r="A77" s="6" t="s">
        <v>0</v>
      </c>
      <c r="B77" s="6" t="s">
        <v>8</v>
      </c>
      <c r="C77" s="6" t="s">
        <v>739</v>
      </c>
      <c r="D77" s="6" t="s">
        <v>740</v>
      </c>
      <c r="E77" s="6" t="s">
        <v>209</v>
      </c>
      <c r="F77" s="6" t="s">
        <v>125</v>
      </c>
      <c r="G77" s="6">
        <v>115</v>
      </c>
      <c r="H77" s="6">
        <v>602</v>
      </c>
      <c r="I77" s="6">
        <v>115</v>
      </c>
      <c r="J77" s="6">
        <v>594</v>
      </c>
      <c r="K77" s="6">
        <v>115</v>
      </c>
      <c r="L77" s="6">
        <v>88</v>
      </c>
      <c r="M77" s="6" t="s">
        <v>103</v>
      </c>
      <c r="N77" s="6" t="s">
        <v>100</v>
      </c>
      <c r="O77" s="6">
        <v>0</v>
      </c>
      <c r="P77" s="6"/>
      <c r="Q77" s="6"/>
      <c r="R77" s="6"/>
      <c r="S77" s="6"/>
      <c r="T77" s="6" t="s">
        <v>100</v>
      </c>
      <c r="U77" s="6">
        <v>0</v>
      </c>
      <c r="V77" s="6"/>
      <c r="W77" s="6"/>
      <c r="X77" s="6"/>
      <c r="Y77" s="6"/>
      <c r="Z77" s="6" t="s">
        <v>323</v>
      </c>
      <c r="AA77" s="6">
        <v>60</v>
      </c>
      <c r="AB77" s="6"/>
      <c r="AC77" s="6">
        <v>180</v>
      </c>
      <c r="AD77" s="6"/>
      <c r="AE77" s="6"/>
      <c r="AF77" s="6" t="s">
        <v>323</v>
      </c>
      <c r="AG77" s="6">
        <v>60</v>
      </c>
      <c r="AH77" s="6"/>
      <c r="AI77" s="6">
        <v>180</v>
      </c>
      <c r="AJ77" s="6"/>
      <c r="AK77" s="6"/>
      <c r="AL77" s="6">
        <v>17</v>
      </c>
      <c r="AM77" s="6">
        <v>184</v>
      </c>
      <c r="AN77" s="6">
        <v>0</v>
      </c>
      <c r="AO77" s="6">
        <v>0</v>
      </c>
      <c r="AP77" s="6">
        <v>7</v>
      </c>
      <c r="AQ77" s="6">
        <v>11</v>
      </c>
      <c r="AR77" s="6">
        <v>2</v>
      </c>
      <c r="AS77" s="6">
        <v>5</v>
      </c>
      <c r="AT77" s="6">
        <v>0</v>
      </c>
      <c r="AU77" s="6">
        <v>0</v>
      </c>
      <c r="AV77" s="6">
        <v>0</v>
      </c>
      <c r="AW77" s="6">
        <v>0</v>
      </c>
      <c r="AX77" s="6">
        <v>0</v>
      </c>
      <c r="AY77" s="6">
        <v>0</v>
      </c>
      <c r="AZ77" s="6">
        <v>0</v>
      </c>
    </row>
    <row r="78" spans="1:52" x14ac:dyDescent="0.25">
      <c r="A78" s="6" t="s">
        <v>0</v>
      </c>
      <c r="B78" s="6" t="s">
        <v>8</v>
      </c>
      <c r="C78" s="6" t="s">
        <v>210</v>
      </c>
      <c r="D78" s="6" t="s">
        <v>211</v>
      </c>
      <c r="E78" s="6" t="s">
        <v>209</v>
      </c>
      <c r="F78" s="6" t="s">
        <v>132</v>
      </c>
      <c r="G78" s="6">
        <v>840</v>
      </c>
      <c r="H78" s="6">
        <v>3249</v>
      </c>
      <c r="I78" s="6">
        <v>667</v>
      </c>
      <c r="J78" s="6">
        <v>3657</v>
      </c>
      <c r="K78" s="6">
        <v>667</v>
      </c>
      <c r="L78" s="6">
        <v>3657</v>
      </c>
      <c r="M78" s="6" t="s">
        <v>103</v>
      </c>
      <c r="N78" s="6" t="s">
        <v>100</v>
      </c>
      <c r="O78" s="6">
        <v>0</v>
      </c>
      <c r="P78" s="6"/>
      <c r="Q78" s="6"/>
      <c r="R78" s="6"/>
      <c r="S78" s="6"/>
      <c r="T78" s="6" t="s">
        <v>100</v>
      </c>
      <c r="U78" s="6">
        <v>0</v>
      </c>
      <c r="V78" s="6"/>
      <c r="W78" s="6"/>
      <c r="X78" s="6"/>
      <c r="Y78" s="6"/>
      <c r="Z78" s="6" t="s">
        <v>323</v>
      </c>
      <c r="AA78" s="6">
        <v>1</v>
      </c>
      <c r="AB78" s="6">
        <v>30</v>
      </c>
      <c r="AC78" s="6">
        <v>10</v>
      </c>
      <c r="AD78" s="6">
        <v>10</v>
      </c>
      <c r="AE78" s="6"/>
      <c r="AF78" s="6" t="s">
        <v>323</v>
      </c>
      <c r="AG78" s="6">
        <v>1</v>
      </c>
      <c r="AH78" s="6">
        <v>30</v>
      </c>
      <c r="AI78" s="6">
        <v>10</v>
      </c>
      <c r="AJ78" s="6">
        <v>10</v>
      </c>
      <c r="AK78" s="6"/>
      <c r="AL78" s="6">
        <v>38</v>
      </c>
      <c r="AM78" s="6">
        <v>54</v>
      </c>
      <c r="AN78" s="6">
        <v>205</v>
      </c>
      <c r="AO78" s="6">
        <v>223</v>
      </c>
      <c r="AP78" s="6">
        <v>423</v>
      </c>
      <c r="AQ78" s="6">
        <v>540</v>
      </c>
      <c r="AR78" s="6">
        <v>10</v>
      </c>
      <c r="AS78" s="6">
        <v>23</v>
      </c>
      <c r="AT78" s="6">
        <v>12</v>
      </c>
      <c r="AU78" s="6">
        <v>44</v>
      </c>
      <c r="AV78" s="6">
        <v>0</v>
      </c>
      <c r="AW78" s="6">
        <v>0</v>
      </c>
      <c r="AX78" s="6">
        <v>676</v>
      </c>
      <c r="AY78" s="6">
        <v>840</v>
      </c>
      <c r="AZ78" s="6">
        <v>56</v>
      </c>
    </row>
    <row r="79" spans="1:52" x14ac:dyDescent="0.25">
      <c r="A79" s="6" t="s">
        <v>0</v>
      </c>
      <c r="B79" s="6" t="s">
        <v>9</v>
      </c>
      <c r="C79" s="6" t="s">
        <v>207</v>
      </c>
      <c r="D79" s="6" t="s">
        <v>208</v>
      </c>
      <c r="E79" s="6" t="s">
        <v>209</v>
      </c>
      <c r="F79" s="6" t="s">
        <v>125</v>
      </c>
      <c r="G79" s="6">
        <v>541</v>
      </c>
      <c r="H79" s="6">
        <v>2607</v>
      </c>
      <c r="I79" s="6">
        <v>545</v>
      </c>
      <c r="J79" s="6">
        <v>2544</v>
      </c>
      <c r="K79" s="6">
        <v>545</v>
      </c>
      <c r="L79" s="6">
        <v>2545</v>
      </c>
      <c r="M79" s="6" t="s">
        <v>99</v>
      </c>
      <c r="N79" s="6" t="s">
        <v>100</v>
      </c>
      <c r="O79" s="6">
        <v>0</v>
      </c>
      <c r="P79" s="6"/>
      <c r="Q79" s="6"/>
      <c r="R79" s="6"/>
      <c r="S79" s="6"/>
      <c r="T79" s="6" t="s">
        <v>100</v>
      </c>
      <c r="U79" s="6">
        <v>0</v>
      </c>
      <c r="V79" s="6"/>
      <c r="W79" s="6"/>
      <c r="X79" s="6"/>
      <c r="Y79" s="6"/>
      <c r="Z79" s="6" t="s">
        <v>100</v>
      </c>
      <c r="AA79" s="6">
        <v>0</v>
      </c>
      <c r="AB79" s="6"/>
      <c r="AC79" s="6"/>
      <c r="AD79" s="6"/>
      <c r="AE79" s="6"/>
      <c r="AF79" s="6" t="s">
        <v>100</v>
      </c>
      <c r="AG79" s="6">
        <v>0</v>
      </c>
      <c r="AH79" s="6"/>
      <c r="AI79" s="6"/>
      <c r="AJ79" s="6"/>
      <c r="AK79" s="6"/>
      <c r="AL79" s="6">
        <v>49</v>
      </c>
      <c r="AM79" s="6">
        <v>59</v>
      </c>
      <c r="AN79" s="6">
        <v>274</v>
      </c>
      <c r="AO79" s="6">
        <v>354</v>
      </c>
      <c r="AP79" s="6">
        <v>210</v>
      </c>
      <c r="AQ79" s="6">
        <v>156</v>
      </c>
      <c r="AR79" s="6">
        <v>0</v>
      </c>
      <c r="AS79" s="6">
        <v>0</v>
      </c>
      <c r="AT79" s="6">
        <v>9</v>
      </c>
      <c r="AU79" s="6">
        <v>38</v>
      </c>
      <c r="AV79" s="6">
        <v>16</v>
      </c>
      <c r="AW79" s="6">
        <v>0</v>
      </c>
      <c r="AX79" s="6">
        <v>533</v>
      </c>
      <c r="AY79" s="6">
        <v>569</v>
      </c>
      <c r="AZ79" s="6">
        <v>63</v>
      </c>
    </row>
    <row r="80" spans="1:52" x14ac:dyDescent="0.25">
      <c r="A80" s="6" t="s">
        <v>0</v>
      </c>
      <c r="B80" s="6" t="s">
        <v>9</v>
      </c>
      <c r="C80" s="6" t="s">
        <v>212</v>
      </c>
      <c r="D80" s="6" t="s">
        <v>213</v>
      </c>
      <c r="E80" s="6" t="s">
        <v>209</v>
      </c>
      <c r="F80" s="6" t="s">
        <v>125</v>
      </c>
      <c r="G80" s="6">
        <v>174</v>
      </c>
      <c r="H80" s="6">
        <v>1185</v>
      </c>
      <c r="I80" s="6">
        <v>463</v>
      </c>
      <c r="J80" s="6">
        <v>2123</v>
      </c>
      <c r="K80" s="6">
        <v>463</v>
      </c>
      <c r="L80" s="6">
        <v>2114</v>
      </c>
      <c r="M80" s="6" t="s">
        <v>103</v>
      </c>
      <c r="N80" s="6" t="s">
        <v>100</v>
      </c>
      <c r="O80" s="6">
        <v>0</v>
      </c>
      <c r="P80" s="6"/>
      <c r="Q80" s="6"/>
      <c r="R80" s="6"/>
      <c r="S80" s="6"/>
      <c r="T80" s="6" t="s">
        <v>323</v>
      </c>
      <c r="U80" s="6">
        <v>0</v>
      </c>
      <c r="V80" s="6">
        <v>20</v>
      </c>
      <c r="W80" s="6">
        <v>5</v>
      </c>
      <c r="X80" s="6">
        <v>5</v>
      </c>
      <c r="Y80" s="6"/>
      <c r="Z80" s="6" t="s">
        <v>100</v>
      </c>
      <c r="AA80" s="6">
        <v>0</v>
      </c>
      <c r="AB80" s="6"/>
      <c r="AC80" s="6"/>
      <c r="AD80" s="6"/>
      <c r="AE80" s="6"/>
      <c r="AF80" s="6" t="s">
        <v>323</v>
      </c>
      <c r="AG80" s="6">
        <v>2</v>
      </c>
      <c r="AH80" s="6">
        <v>120</v>
      </c>
      <c r="AI80" s="6">
        <v>30</v>
      </c>
      <c r="AJ80" s="6">
        <v>30</v>
      </c>
      <c r="AK80" s="6"/>
      <c r="AL80" s="6">
        <v>50</v>
      </c>
      <c r="AM80" s="6">
        <v>82</v>
      </c>
      <c r="AN80" s="6">
        <v>153</v>
      </c>
      <c r="AO80" s="6">
        <v>192</v>
      </c>
      <c r="AP80" s="6">
        <v>120</v>
      </c>
      <c r="AQ80" s="6">
        <v>130</v>
      </c>
      <c r="AR80" s="6">
        <v>15</v>
      </c>
      <c r="AS80" s="6">
        <v>20</v>
      </c>
      <c r="AT80" s="6">
        <v>10</v>
      </c>
      <c r="AU80" s="6">
        <v>15</v>
      </c>
      <c r="AV80" s="6">
        <v>16</v>
      </c>
      <c r="AW80" s="6">
        <v>0</v>
      </c>
      <c r="AX80" s="6">
        <v>338</v>
      </c>
      <c r="AY80" s="6">
        <v>424</v>
      </c>
      <c r="AZ80" s="6">
        <v>41</v>
      </c>
    </row>
    <row r="81" spans="1:52" x14ac:dyDescent="0.25">
      <c r="A81" s="6" t="s">
        <v>0</v>
      </c>
      <c r="B81" s="6" t="s">
        <v>8</v>
      </c>
      <c r="C81" s="6" t="s">
        <v>224</v>
      </c>
      <c r="D81" s="6" t="s">
        <v>225</v>
      </c>
      <c r="E81" s="6" t="s">
        <v>209</v>
      </c>
      <c r="F81" s="6" t="s">
        <v>125</v>
      </c>
      <c r="G81" s="6">
        <v>412</v>
      </c>
      <c r="H81" s="6">
        <v>1700</v>
      </c>
      <c r="I81" s="6">
        <v>375</v>
      </c>
      <c r="J81" s="6">
        <v>1598</v>
      </c>
      <c r="K81" s="6">
        <v>375</v>
      </c>
      <c r="L81" s="6">
        <v>1598</v>
      </c>
      <c r="M81" s="6" t="s">
        <v>103</v>
      </c>
      <c r="N81" s="6" t="s">
        <v>100</v>
      </c>
      <c r="O81" s="6"/>
      <c r="P81" s="6"/>
      <c r="Q81" s="6"/>
      <c r="R81" s="6"/>
      <c r="S81" s="6"/>
      <c r="T81" s="6" t="s">
        <v>100</v>
      </c>
      <c r="U81" s="6"/>
      <c r="V81" s="6"/>
      <c r="W81" s="6"/>
      <c r="X81" s="6"/>
      <c r="Y81" s="6"/>
      <c r="Z81" s="6" t="s">
        <v>100</v>
      </c>
      <c r="AA81" s="6"/>
      <c r="AB81" s="6"/>
      <c r="AC81" s="6"/>
      <c r="AD81" s="6"/>
      <c r="AE81" s="6"/>
      <c r="AF81" s="6" t="s">
        <v>323</v>
      </c>
      <c r="AG81" s="6">
        <v>4</v>
      </c>
      <c r="AH81" s="6">
        <v>240</v>
      </c>
      <c r="AI81" s="6">
        <v>60</v>
      </c>
      <c r="AJ81" s="6">
        <v>60</v>
      </c>
      <c r="AK81" s="6"/>
      <c r="AL81" s="6">
        <v>29</v>
      </c>
      <c r="AM81" s="6">
        <v>20</v>
      </c>
      <c r="AN81" s="6">
        <v>258</v>
      </c>
      <c r="AO81" s="6">
        <v>216</v>
      </c>
      <c r="AP81" s="6">
        <v>73</v>
      </c>
      <c r="AQ81" s="6">
        <v>73</v>
      </c>
      <c r="AR81" s="6">
        <v>0</v>
      </c>
      <c r="AS81" s="6">
        <v>0</v>
      </c>
      <c r="AT81" s="6">
        <v>9</v>
      </c>
      <c r="AU81" s="6">
        <v>0</v>
      </c>
      <c r="AV81" s="6">
        <v>0</v>
      </c>
      <c r="AW81" s="6">
        <v>0</v>
      </c>
      <c r="AX81" s="6">
        <v>360</v>
      </c>
      <c r="AY81" s="6">
        <v>309</v>
      </c>
      <c r="AZ81" s="6">
        <v>9</v>
      </c>
    </row>
    <row r="82" spans="1:52" x14ac:dyDescent="0.25">
      <c r="A82" s="6" t="s">
        <v>0</v>
      </c>
      <c r="B82" s="6" t="s">
        <v>9</v>
      </c>
      <c r="C82" s="6" t="s">
        <v>1077</v>
      </c>
      <c r="D82" s="6" t="s">
        <v>223</v>
      </c>
      <c r="E82" s="6" t="s">
        <v>97</v>
      </c>
      <c r="F82" s="6" t="s">
        <v>125</v>
      </c>
      <c r="G82" s="6">
        <v>486</v>
      </c>
      <c r="H82" s="6">
        <v>2371</v>
      </c>
      <c r="I82" s="6">
        <v>488</v>
      </c>
      <c r="J82" s="6">
        <v>2325</v>
      </c>
      <c r="K82" s="6">
        <v>488</v>
      </c>
      <c r="L82" s="6">
        <v>2325</v>
      </c>
      <c r="M82" s="6" t="s">
        <v>103</v>
      </c>
      <c r="N82" s="6" t="s">
        <v>323</v>
      </c>
      <c r="O82" s="6">
        <v>9.9999997764825821E-3</v>
      </c>
      <c r="P82" s="6">
        <v>10</v>
      </c>
      <c r="Q82" s="6"/>
      <c r="R82" s="6"/>
      <c r="S82" s="6"/>
      <c r="T82" s="6" t="s">
        <v>323</v>
      </c>
      <c r="U82" s="6">
        <v>9.9999997764825821E-3</v>
      </c>
      <c r="V82" s="6">
        <v>10</v>
      </c>
      <c r="W82" s="6"/>
      <c r="X82" s="6"/>
      <c r="Y82" s="6"/>
      <c r="Z82" s="6" t="s">
        <v>323</v>
      </c>
      <c r="AA82" s="6"/>
      <c r="AB82" s="6"/>
      <c r="AC82" s="6"/>
      <c r="AD82" s="6"/>
      <c r="AE82" s="6"/>
      <c r="AF82" s="6" t="s">
        <v>323</v>
      </c>
      <c r="AG82" s="6"/>
      <c r="AH82" s="6"/>
      <c r="AI82" s="6"/>
      <c r="AJ82" s="6"/>
      <c r="AK82" s="6"/>
      <c r="AL82" s="6">
        <v>50</v>
      </c>
      <c r="AM82" s="6">
        <v>70</v>
      </c>
      <c r="AN82" s="6">
        <v>306</v>
      </c>
      <c r="AO82" s="6">
        <v>252</v>
      </c>
      <c r="AP82" s="6">
        <v>60</v>
      </c>
      <c r="AQ82" s="6">
        <v>68</v>
      </c>
      <c r="AR82" s="6">
        <v>96</v>
      </c>
      <c r="AS82" s="6">
        <v>75</v>
      </c>
      <c r="AT82" s="6">
        <v>6</v>
      </c>
      <c r="AU82" s="6">
        <v>0</v>
      </c>
      <c r="AV82" s="6">
        <v>0</v>
      </c>
      <c r="AW82" s="6">
        <v>0</v>
      </c>
      <c r="AX82" s="6">
        <v>512</v>
      </c>
      <c r="AY82" s="6">
        <v>465</v>
      </c>
      <c r="AZ82" s="6">
        <v>0</v>
      </c>
    </row>
    <row r="83" spans="1:52" x14ac:dyDescent="0.25">
      <c r="A83" s="6" t="s">
        <v>0</v>
      </c>
      <c r="B83" s="6" t="s">
        <v>9</v>
      </c>
      <c r="C83" s="6" t="s">
        <v>756</v>
      </c>
      <c r="D83" s="6" t="s">
        <v>757</v>
      </c>
      <c r="E83" s="6" t="s">
        <v>97</v>
      </c>
      <c r="F83" s="6" t="s">
        <v>125</v>
      </c>
      <c r="G83" s="6">
        <v>115</v>
      </c>
      <c r="H83" s="6">
        <v>532</v>
      </c>
      <c r="I83" s="6">
        <v>115</v>
      </c>
      <c r="J83" s="6">
        <v>537</v>
      </c>
      <c r="K83" s="6">
        <v>115</v>
      </c>
      <c r="L83" s="6">
        <v>537</v>
      </c>
      <c r="M83" s="6" t="s">
        <v>103</v>
      </c>
      <c r="N83" s="6" t="s">
        <v>323</v>
      </c>
      <c r="O83" s="6">
        <v>5.000000074505806E-2</v>
      </c>
      <c r="P83" s="6"/>
      <c r="Q83" s="6">
        <v>5</v>
      </c>
      <c r="R83" s="6">
        <v>5</v>
      </c>
      <c r="S83" s="6"/>
      <c r="T83" s="6" t="s">
        <v>323</v>
      </c>
      <c r="U83" s="6">
        <v>1.5</v>
      </c>
      <c r="V83" s="6"/>
      <c r="W83" s="6">
        <v>15</v>
      </c>
      <c r="X83" s="6">
        <v>5</v>
      </c>
      <c r="Y83" s="6"/>
      <c r="Z83" s="6" t="s">
        <v>323</v>
      </c>
      <c r="AA83" s="6">
        <v>1.5</v>
      </c>
      <c r="AB83" s="6"/>
      <c r="AC83" s="6">
        <v>15</v>
      </c>
      <c r="AD83" s="6">
        <v>5</v>
      </c>
      <c r="AE83" s="6"/>
      <c r="AF83" s="6" t="s">
        <v>323</v>
      </c>
      <c r="AG83" s="6">
        <v>1.5</v>
      </c>
      <c r="AH83" s="6"/>
      <c r="AI83" s="6">
        <v>15</v>
      </c>
      <c r="AJ83" s="6">
        <v>5</v>
      </c>
      <c r="AK83" s="6"/>
      <c r="AL83" s="6">
        <v>12</v>
      </c>
      <c r="AM83" s="6">
        <v>9</v>
      </c>
      <c r="AN83" s="6">
        <v>97</v>
      </c>
      <c r="AO83" s="6">
        <v>71</v>
      </c>
      <c r="AP83" s="6">
        <v>26</v>
      </c>
      <c r="AQ83" s="6">
        <v>26</v>
      </c>
      <c r="AR83" s="6">
        <v>6</v>
      </c>
      <c r="AS83" s="6">
        <v>3</v>
      </c>
      <c r="AT83" s="6">
        <v>0</v>
      </c>
      <c r="AU83" s="6">
        <v>0</v>
      </c>
      <c r="AV83" s="6">
        <v>0</v>
      </c>
      <c r="AW83" s="6">
        <v>0</v>
      </c>
      <c r="AX83" s="6">
        <v>0</v>
      </c>
      <c r="AY83" s="6">
        <v>0</v>
      </c>
      <c r="AZ83" s="6">
        <v>0</v>
      </c>
    </row>
    <row r="84" spans="1:52" x14ac:dyDescent="0.25">
      <c r="A84" s="6" t="s">
        <v>0</v>
      </c>
      <c r="B84" s="6" t="s">
        <v>13</v>
      </c>
      <c r="C84" s="6" t="s">
        <v>195</v>
      </c>
      <c r="D84" s="6" t="s">
        <v>196</v>
      </c>
      <c r="E84" s="6" t="s">
        <v>97</v>
      </c>
      <c r="F84" s="6" t="s">
        <v>132</v>
      </c>
      <c r="G84" s="6">
        <v>20</v>
      </c>
      <c r="H84" s="6">
        <v>64</v>
      </c>
      <c r="I84" s="6">
        <v>14</v>
      </c>
      <c r="J84" s="6">
        <v>52</v>
      </c>
      <c r="K84" s="6">
        <v>14</v>
      </c>
      <c r="L84" s="6">
        <v>52</v>
      </c>
      <c r="M84" s="6" t="s">
        <v>99</v>
      </c>
      <c r="N84" s="6" t="s">
        <v>100</v>
      </c>
      <c r="O84" s="6">
        <v>0</v>
      </c>
      <c r="P84" s="6"/>
      <c r="Q84" s="6"/>
      <c r="R84" s="6"/>
      <c r="S84" s="6"/>
      <c r="T84" s="6" t="s">
        <v>323</v>
      </c>
      <c r="U84" s="6">
        <v>1</v>
      </c>
      <c r="V84" s="6">
        <v>40</v>
      </c>
      <c r="W84" s="6"/>
      <c r="X84" s="6"/>
      <c r="Y84" s="6"/>
      <c r="Z84" s="6" t="s">
        <v>323</v>
      </c>
      <c r="AA84" s="6">
        <v>1</v>
      </c>
      <c r="AB84" s="6">
        <v>40</v>
      </c>
      <c r="AC84" s="6"/>
      <c r="AD84" s="6"/>
      <c r="AE84" s="6"/>
      <c r="AF84" s="6" t="s">
        <v>323</v>
      </c>
      <c r="AG84" s="6">
        <v>1</v>
      </c>
      <c r="AH84" s="6">
        <v>40</v>
      </c>
      <c r="AI84" s="6"/>
      <c r="AJ84" s="6"/>
      <c r="AK84" s="6"/>
      <c r="AL84" s="6">
        <v>2</v>
      </c>
      <c r="AM84" s="6">
        <v>1</v>
      </c>
      <c r="AN84" s="6">
        <v>8</v>
      </c>
      <c r="AO84" s="6">
        <v>3</v>
      </c>
      <c r="AP84" s="6">
        <v>2</v>
      </c>
      <c r="AQ84" s="6">
        <v>1</v>
      </c>
      <c r="AR84" s="6">
        <v>1</v>
      </c>
      <c r="AS84" s="6">
        <v>3</v>
      </c>
      <c r="AT84" s="6">
        <v>0</v>
      </c>
      <c r="AU84" s="6">
        <v>0</v>
      </c>
      <c r="AV84" s="6">
        <v>0</v>
      </c>
      <c r="AW84" s="6">
        <v>0</v>
      </c>
      <c r="AX84" s="6">
        <v>13</v>
      </c>
      <c r="AY84" s="6">
        <v>8</v>
      </c>
      <c r="AZ84" s="6">
        <v>0</v>
      </c>
    </row>
    <row r="85" spans="1:52" x14ac:dyDescent="0.25">
      <c r="A85" s="6" t="s">
        <v>0</v>
      </c>
      <c r="B85" s="6" t="s">
        <v>12</v>
      </c>
      <c r="C85" s="6" t="s">
        <v>197</v>
      </c>
      <c r="D85" s="6" t="s">
        <v>198</v>
      </c>
      <c r="E85" s="6" t="s">
        <v>97</v>
      </c>
      <c r="F85" s="6" t="s">
        <v>125</v>
      </c>
      <c r="G85" s="6">
        <v>20</v>
      </c>
      <c r="H85" s="6">
        <v>106</v>
      </c>
      <c r="I85" s="6">
        <v>13</v>
      </c>
      <c r="J85" s="6">
        <v>94</v>
      </c>
      <c r="K85" s="6">
        <v>18</v>
      </c>
      <c r="L85" s="6">
        <v>94</v>
      </c>
      <c r="M85" s="6" t="s">
        <v>99</v>
      </c>
      <c r="N85" s="6" t="s">
        <v>100</v>
      </c>
      <c r="O85" s="6">
        <v>0</v>
      </c>
      <c r="P85" s="6"/>
      <c r="Q85" s="6"/>
      <c r="R85" s="6"/>
      <c r="S85" s="6"/>
      <c r="T85" s="6" t="s">
        <v>323</v>
      </c>
      <c r="U85" s="6">
        <v>0.30000001192092896</v>
      </c>
      <c r="V85" s="6">
        <v>10</v>
      </c>
      <c r="W85" s="6"/>
      <c r="X85" s="6"/>
      <c r="Y85" s="6"/>
      <c r="Z85" s="6" t="s">
        <v>323</v>
      </c>
      <c r="AA85" s="6">
        <v>0.40000000596046448</v>
      </c>
      <c r="AB85" s="6">
        <v>10</v>
      </c>
      <c r="AC85" s="6"/>
      <c r="AD85" s="6"/>
      <c r="AE85" s="6"/>
      <c r="AF85" s="6" t="s">
        <v>323</v>
      </c>
      <c r="AG85" s="6">
        <v>0.40000000596046448</v>
      </c>
      <c r="AH85" s="6">
        <v>10</v>
      </c>
      <c r="AI85" s="6"/>
      <c r="AJ85" s="6"/>
      <c r="AK85" s="6"/>
      <c r="AL85" s="6">
        <v>4</v>
      </c>
      <c r="AM85" s="6">
        <v>1</v>
      </c>
      <c r="AN85" s="6">
        <v>9</v>
      </c>
      <c r="AO85" s="6">
        <v>5</v>
      </c>
      <c r="AP85" s="6">
        <v>8</v>
      </c>
      <c r="AQ85" s="6">
        <v>4</v>
      </c>
      <c r="AR85" s="6">
        <v>0</v>
      </c>
      <c r="AS85" s="6">
        <v>3</v>
      </c>
      <c r="AT85" s="6">
        <v>7</v>
      </c>
      <c r="AU85" s="6">
        <v>0</v>
      </c>
      <c r="AV85" s="6">
        <v>0</v>
      </c>
      <c r="AW85" s="6">
        <v>0</v>
      </c>
      <c r="AX85" s="6">
        <v>21</v>
      </c>
      <c r="AY85" s="6">
        <v>13</v>
      </c>
      <c r="AZ85" s="6">
        <v>0</v>
      </c>
    </row>
    <row r="86" spans="1:52" x14ac:dyDescent="0.25">
      <c r="A86" s="6" t="s">
        <v>0</v>
      </c>
      <c r="B86" s="6" t="s">
        <v>5</v>
      </c>
      <c r="C86" s="6" t="s">
        <v>713</v>
      </c>
      <c r="D86" s="6" t="s">
        <v>714</v>
      </c>
      <c r="E86" s="6" t="s">
        <v>209</v>
      </c>
      <c r="F86" s="6" t="s">
        <v>125</v>
      </c>
      <c r="G86" s="6">
        <v>110</v>
      </c>
      <c r="H86" s="6">
        <v>643</v>
      </c>
      <c r="I86" s="6">
        <v>106</v>
      </c>
      <c r="J86" s="6"/>
      <c r="K86" s="6">
        <v>124</v>
      </c>
      <c r="L86" s="6">
        <v>0</v>
      </c>
      <c r="M86" s="6" t="s">
        <v>103</v>
      </c>
      <c r="N86" s="6" t="s">
        <v>100</v>
      </c>
      <c r="O86" s="6">
        <v>0</v>
      </c>
      <c r="P86" s="6"/>
      <c r="Q86" s="6"/>
      <c r="R86" s="6"/>
      <c r="S86" s="6"/>
      <c r="T86" s="6" t="s">
        <v>100</v>
      </c>
      <c r="U86" s="6">
        <v>0</v>
      </c>
      <c r="V86" s="6"/>
      <c r="W86" s="6"/>
      <c r="X86" s="6"/>
      <c r="Y86" s="6"/>
      <c r="Z86" s="6" t="s">
        <v>100</v>
      </c>
      <c r="AA86" s="6">
        <v>0</v>
      </c>
      <c r="AB86" s="6"/>
      <c r="AC86" s="6"/>
      <c r="AD86" s="6"/>
      <c r="AE86" s="6"/>
      <c r="AF86" s="6" t="s">
        <v>100</v>
      </c>
      <c r="AG86" s="6">
        <v>0</v>
      </c>
      <c r="AH86" s="6"/>
      <c r="AI86" s="6"/>
      <c r="AJ86" s="6"/>
      <c r="AK86" s="6"/>
      <c r="AL86" s="6">
        <v>10</v>
      </c>
      <c r="AM86" s="6">
        <v>5</v>
      </c>
      <c r="AN86" s="6">
        <v>47</v>
      </c>
      <c r="AO86" s="6">
        <v>47</v>
      </c>
      <c r="AP86" s="6">
        <v>35</v>
      </c>
      <c r="AQ86" s="6">
        <v>27</v>
      </c>
      <c r="AR86" s="6">
        <v>0</v>
      </c>
      <c r="AS86" s="6">
        <v>0</v>
      </c>
      <c r="AT86" s="6">
        <v>3</v>
      </c>
      <c r="AU86" s="6">
        <v>8</v>
      </c>
      <c r="AV86" s="6">
        <v>10</v>
      </c>
      <c r="AW86" s="6">
        <v>0</v>
      </c>
      <c r="AX86" s="6">
        <v>92</v>
      </c>
      <c r="AY86" s="6">
        <v>79</v>
      </c>
      <c r="AZ86" s="6">
        <v>21</v>
      </c>
    </row>
    <row r="87" spans="1:52" x14ac:dyDescent="0.25">
      <c r="A87" s="6" t="s">
        <v>0</v>
      </c>
      <c r="B87" s="6" t="s">
        <v>4</v>
      </c>
      <c r="C87" s="6" t="s">
        <v>696</v>
      </c>
      <c r="D87" s="6" t="s">
        <v>697</v>
      </c>
      <c r="E87" s="6" t="s">
        <v>97</v>
      </c>
      <c r="F87" s="6" t="s">
        <v>125</v>
      </c>
      <c r="G87" s="6">
        <v>43</v>
      </c>
      <c r="H87" s="6">
        <v>247</v>
      </c>
      <c r="I87" s="6">
        <v>41</v>
      </c>
      <c r="J87" s="6">
        <v>232</v>
      </c>
      <c r="K87" s="6">
        <v>41</v>
      </c>
      <c r="L87" s="6">
        <v>9</v>
      </c>
      <c r="M87" s="6" t="s">
        <v>103</v>
      </c>
      <c r="N87" s="6" t="s">
        <v>323</v>
      </c>
      <c r="O87" s="6">
        <v>1</v>
      </c>
      <c r="P87" s="6">
        <v>5</v>
      </c>
      <c r="Q87" s="6">
        <v>3</v>
      </c>
      <c r="R87" s="6">
        <v>3</v>
      </c>
      <c r="S87" s="6"/>
      <c r="T87" s="6" t="s">
        <v>323</v>
      </c>
      <c r="U87" s="6">
        <v>1</v>
      </c>
      <c r="V87" s="6">
        <v>5</v>
      </c>
      <c r="W87" s="6">
        <v>3</v>
      </c>
      <c r="X87" s="6">
        <v>3</v>
      </c>
      <c r="Y87" s="6"/>
      <c r="Z87" s="6" t="s">
        <v>323</v>
      </c>
      <c r="AA87" s="6">
        <v>1</v>
      </c>
      <c r="AB87" s="6">
        <v>5</v>
      </c>
      <c r="AC87" s="6">
        <v>3</v>
      </c>
      <c r="AD87" s="6">
        <v>3</v>
      </c>
      <c r="AE87" s="6"/>
      <c r="AF87" s="6" t="s">
        <v>323</v>
      </c>
      <c r="AG87" s="6">
        <v>1</v>
      </c>
      <c r="AH87" s="6">
        <v>5</v>
      </c>
      <c r="AI87" s="6">
        <v>3</v>
      </c>
      <c r="AJ87" s="6">
        <v>3</v>
      </c>
      <c r="AK87" s="6"/>
      <c r="AL87" s="6">
        <v>3</v>
      </c>
      <c r="AM87" s="6">
        <v>8</v>
      </c>
      <c r="AN87" s="6">
        <v>26</v>
      </c>
      <c r="AO87" s="6">
        <v>15</v>
      </c>
      <c r="AP87" s="6">
        <v>8</v>
      </c>
      <c r="AQ87" s="6">
        <v>16</v>
      </c>
      <c r="AR87" s="6">
        <v>1</v>
      </c>
      <c r="AS87" s="6">
        <v>2</v>
      </c>
      <c r="AT87" s="6">
        <v>0</v>
      </c>
      <c r="AU87" s="6">
        <v>0</v>
      </c>
      <c r="AV87" s="6">
        <v>0</v>
      </c>
      <c r="AW87" s="6">
        <v>0</v>
      </c>
      <c r="AX87" s="6">
        <v>38</v>
      </c>
      <c r="AY87" s="6">
        <v>41</v>
      </c>
      <c r="AZ87" s="6">
        <v>0</v>
      </c>
    </row>
    <row r="88" spans="1:52" x14ac:dyDescent="0.25">
      <c r="A88" s="6" t="s">
        <v>0</v>
      </c>
      <c r="B88" s="6" t="s">
        <v>13</v>
      </c>
      <c r="C88" s="6" t="s">
        <v>239</v>
      </c>
      <c r="D88" s="6" t="s">
        <v>240</v>
      </c>
      <c r="E88" s="6" t="s">
        <v>97</v>
      </c>
      <c r="F88" s="6" t="s">
        <v>98</v>
      </c>
      <c r="G88" s="6">
        <v>15</v>
      </c>
      <c r="H88" s="6">
        <v>74</v>
      </c>
      <c r="I88" s="6">
        <v>12</v>
      </c>
      <c r="J88" s="6">
        <v>60</v>
      </c>
      <c r="K88" s="6">
        <v>16</v>
      </c>
      <c r="L88" s="6">
        <v>74</v>
      </c>
      <c r="M88" s="6" t="s">
        <v>103</v>
      </c>
      <c r="N88" s="6" t="s">
        <v>323</v>
      </c>
      <c r="O88" s="6">
        <v>1</v>
      </c>
      <c r="P88" s="6">
        <v>40</v>
      </c>
      <c r="Q88" s="6"/>
      <c r="R88" s="6"/>
      <c r="S88" s="6"/>
      <c r="T88" s="6" t="s">
        <v>323</v>
      </c>
      <c r="U88" s="6">
        <v>1</v>
      </c>
      <c r="V88" s="6">
        <v>40</v>
      </c>
      <c r="W88" s="6"/>
      <c r="X88" s="6"/>
      <c r="Y88" s="6"/>
      <c r="Z88" s="6" t="s">
        <v>323</v>
      </c>
      <c r="AA88" s="6">
        <v>1</v>
      </c>
      <c r="AB88" s="6">
        <v>40</v>
      </c>
      <c r="AC88" s="6"/>
      <c r="AD88" s="6"/>
      <c r="AE88" s="6"/>
      <c r="AF88" s="6" t="s">
        <v>323</v>
      </c>
      <c r="AG88" s="6">
        <v>0.5</v>
      </c>
      <c r="AH88" s="6">
        <v>20</v>
      </c>
      <c r="AI88" s="6"/>
      <c r="AJ88" s="6"/>
      <c r="AK88" s="6"/>
      <c r="AL88" s="6">
        <v>0</v>
      </c>
      <c r="AM88" s="6">
        <v>1</v>
      </c>
      <c r="AN88" s="6">
        <v>6</v>
      </c>
      <c r="AO88" s="6">
        <v>3</v>
      </c>
      <c r="AP88" s="6">
        <v>2</v>
      </c>
      <c r="AQ88" s="6">
        <v>2</v>
      </c>
      <c r="AR88" s="6">
        <v>1</v>
      </c>
      <c r="AS88" s="6">
        <v>2</v>
      </c>
      <c r="AT88" s="6">
        <v>2</v>
      </c>
      <c r="AU88" s="6">
        <v>12</v>
      </c>
      <c r="AV88" s="6">
        <v>10</v>
      </c>
      <c r="AW88" s="6">
        <v>13</v>
      </c>
      <c r="AX88" s="6">
        <v>9</v>
      </c>
      <c r="AY88" s="6">
        <v>8</v>
      </c>
      <c r="AZ88" s="6">
        <v>37</v>
      </c>
    </row>
    <row r="89" spans="1:52" x14ac:dyDescent="0.25">
      <c r="A89" s="6" t="s">
        <v>0</v>
      </c>
      <c r="B89" s="6" t="s">
        <v>13</v>
      </c>
      <c r="C89" s="6" t="s">
        <v>173</v>
      </c>
      <c r="D89" s="6" t="s">
        <v>174</v>
      </c>
      <c r="E89" s="6" t="s">
        <v>97</v>
      </c>
      <c r="F89" s="6" t="s">
        <v>125</v>
      </c>
      <c r="G89" s="6">
        <v>74</v>
      </c>
      <c r="H89" s="6">
        <v>404</v>
      </c>
      <c r="I89" s="6">
        <v>60</v>
      </c>
      <c r="J89" s="6">
        <v>330</v>
      </c>
      <c r="K89" s="6">
        <v>74</v>
      </c>
      <c r="L89" s="6">
        <v>369</v>
      </c>
      <c r="M89" s="6" t="s">
        <v>103</v>
      </c>
      <c r="N89" s="6" t="s">
        <v>323</v>
      </c>
      <c r="O89" s="6">
        <v>0.5</v>
      </c>
      <c r="P89" s="6">
        <v>10</v>
      </c>
      <c r="Q89" s="6">
        <v>5</v>
      </c>
      <c r="R89" s="6">
        <v>5</v>
      </c>
      <c r="S89" s="6"/>
      <c r="T89" s="6" t="s">
        <v>323</v>
      </c>
      <c r="U89" s="6">
        <v>1</v>
      </c>
      <c r="V89" s="6">
        <v>20</v>
      </c>
      <c r="W89" s="6">
        <v>10</v>
      </c>
      <c r="X89" s="6">
        <v>10</v>
      </c>
      <c r="Y89" s="6"/>
      <c r="Z89" s="6" t="s">
        <v>323</v>
      </c>
      <c r="AA89" s="6">
        <v>1</v>
      </c>
      <c r="AB89" s="6">
        <v>20</v>
      </c>
      <c r="AC89" s="6">
        <v>10</v>
      </c>
      <c r="AD89" s="6">
        <v>10</v>
      </c>
      <c r="AE89" s="6"/>
      <c r="AF89" s="6" t="s">
        <v>323</v>
      </c>
      <c r="AG89" s="6">
        <v>2</v>
      </c>
      <c r="AH89" s="6">
        <v>30</v>
      </c>
      <c r="AI89" s="6">
        <v>20</v>
      </c>
      <c r="AJ89" s="6">
        <v>20</v>
      </c>
      <c r="AK89" s="6"/>
      <c r="AL89" s="6">
        <v>41</v>
      </c>
      <c r="AM89" s="6">
        <v>39</v>
      </c>
      <c r="AN89" s="6">
        <v>24</v>
      </c>
      <c r="AO89" s="6">
        <v>22</v>
      </c>
      <c r="AP89" s="6">
        <v>8</v>
      </c>
      <c r="AQ89" s="6">
        <v>17</v>
      </c>
      <c r="AR89" s="6">
        <v>16</v>
      </c>
      <c r="AS89" s="6">
        <v>32</v>
      </c>
      <c r="AT89" s="6">
        <v>5</v>
      </c>
      <c r="AU89" s="6">
        <v>0</v>
      </c>
      <c r="AV89" s="6">
        <v>0</v>
      </c>
      <c r="AW89" s="6">
        <v>0</v>
      </c>
      <c r="AX89" s="6">
        <v>89</v>
      </c>
      <c r="AY89" s="6">
        <v>110</v>
      </c>
      <c r="AZ89" s="6">
        <v>5</v>
      </c>
    </row>
    <row r="90" spans="1:52" x14ac:dyDescent="0.25">
      <c r="A90" s="6" t="s">
        <v>0</v>
      </c>
      <c r="B90" s="6" t="s">
        <v>13</v>
      </c>
      <c r="C90" s="6" t="s">
        <v>175</v>
      </c>
      <c r="D90" s="6" t="s">
        <v>176</v>
      </c>
      <c r="E90" s="6" t="s">
        <v>97</v>
      </c>
      <c r="F90" s="6" t="s">
        <v>125</v>
      </c>
      <c r="G90" s="6">
        <v>35</v>
      </c>
      <c r="H90" s="6">
        <v>215</v>
      </c>
      <c r="I90" s="6">
        <v>35</v>
      </c>
      <c r="J90" s="6">
        <v>211</v>
      </c>
      <c r="K90" s="6">
        <v>35</v>
      </c>
      <c r="L90" s="6">
        <v>212</v>
      </c>
      <c r="M90" s="6" t="s">
        <v>103</v>
      </c>
      <c r="N90" s="6" t="s">
        <v>323</v>
      </c>
      <c r="O90" s="6">
        <v>0</v>
      </c>
      <c r="P90" s="6">
        <v>3</v>
      </c>
      <c r="Q90" s="6">
        <v>1</v>
      </c>
      <c r="R90" s="6">
        <v>1</v>
      </c>
      <c r="S90" s="6"/>
      <c r="T90" s="6" t="s">
        <v>323</v>
      </c>
      <c r="U90" s="6"/>
      <c r="V90" s="6">
        <v>10</v>
      </c>
      <c r="W90" s="6">
        <v>5</v>
      </c>
      <c r="X90" s="6">
        <v>5</v>
      </c>
      <c r="Y90" s="6"/>
      <c r="Z90" s="6" t="s">
        <v>323</v>
      </c>
      <c r="AA90" s="6"/>
      <c r="AB90" s="6">
        <v>10</v>
      </c>
      <c r="AC90" s="6">
        <v>5</v>
      </c>
      <c r="AD90" s="6">
        <v>5</v>
      </c>
      <c r="AE90" s="6"/>
      <c r="AF90" s="6" t="s">
        <v>323</v>
      </c>
      <c r="AG90" s="6">
        <v>0</v>
      </c>
      <c r="AH90" s="6">
        <v>45</v>
      </c>
      <c r="AI90" s="6">
        <v>15</v>
      </c>
      <c r="AJ90" s="6">
        <v>15</v>
      </c>
      <c r="AK90" s="6"/>
      <c r="AL90" s="6">
        <v>4</v>
      </c>
      <c r="AM90" s="6">
        <v>10</v>
      </c>
      <c r="AN90" s="6">
        <v>22</v>
      </c>
      <c r="AO90" s="6">
        <v>27</v>
      </c>
      <c r="AP90" s="6">
        <v>10</v>
      </c>
      <c r="AQ90" s="6">
        <v>14</v>
      </c>
      <c r="AR90" s="6">
        <v>0</v>
      </c>
      <c r="AS90" s="6">
        <v>0</v>
      </c>
      <c r="AT90" s="6">
        <v>0</v>
      </c>
      <c r="AU90" s="6">
        <v>0</v>
      </c>
      <c r="AV90" s="6">
        <v>0</v>
      </c>
      <c r="AW90" s="6">
        <v>0</v>
      </c>
      <c r="AX90" s="6">
        <v>0</v>
      </c>
      <c r="AY90" s="6">
        <v>0</v>
      </c>
      <c r="AZ90" s="6">
        <v>0</v>
      </c>
    </row>
    <row r="91" spans="1:52" x14ac:dyDescent="0.25">
      <c r="A91" s="6" t="s">
        <v>0</v>
      </c>
      <c r="B91" s="6" t="s">
        <v>13</v>
      </c>
      <c r="C91" s="6" t="s">
        <v>241</v>
      </c>
      <c r="D91" s="6" t="s">
        <v>242</v>
      </c>
      <c r="E91" s="6" t="s">
        <v>97</v>
      </c>
      <c r="F91" s="6" t="s">
        <v>98</v>
      </c>
      <c r="G91" s="6">
        <v>65</v>
      </c>
      <c r="H91" s="6">
        <v>347</v>
      </c>
      <c r="I91" s="6">
        <v>65</v>
      </c>
      <c r="J91" s="6">
        <v>347</v>
      </c>
      <c r="K91" s="6">
        <v>65</v>
      </c>
      <c r="L91" s="6">
        <v>347</v>
      </c>
      <c r="M91" s="6" t="s">
        <v>99</v>
      </c>
      <c r="N91" s="6" t="s">
        <v>100</v>
      </c>
      <c r="O91" s="6"/>
      <c r="P91" s="6"/>
      <c r="Q91" s="6"/>
      <c r="R91" s="6"/>
      <c r="S91" s="6"/>
      <c r="T91" s="6" t="s">
        <v>323</v>
      </c>
      <c r="U91" s="6">
        <v>1</v>
      </c>
      <c r="V91" s="6">
        <v>50</v>
      </c>
      <c r="W91" s="6">
        <v>20</v>
      </c>
      <c r="X91" s="6">
        <v>15</v>
      </c>
      <c r="Y91" s="6"/>
      <c r="Z91" s="6" t="s">
        <v>323</v>
      </c>
      <c r="AA91" s="6">
        <v>1</v>
      </c>
      <c r="AB91" s="6">
        <v>50</v>
      </c>
      <c r="AC91" s="6">
        <v>20</v>
      </c>
      <c r="AD91" s="6">
        <v>15</v>
      </c>
      <c r="AE91" s="6"/>
      <c r="AF91" s="6" t="s">
        <v>323</v>
      </c>
      <c r="AG91" s="6">
        <v>1</v>
      </c>
      <c r="AH91" s="6">
        <v>50</v>
      </c>
      <c r="AI91" s="6">
        <v>20</v>
      </c>
      <c r="AJ91" s="6">
        <v>15</v>
      </c>
      <c r="AK91" s="6"/>
      <c r="AL91" s="6">
        <v>0</v>
      </c>
      <c r="AM91" s="6">
        <v>0</v>
      </c>
      <c r="AN91" s="6">
        <v>21</v>
      </c>
      <c r="AO91" s="6">
        <v>23</v>
      </c>
      <c r="AP91" s="6">
        <v>24</v>
      </c>
      <c r="AQ91" s="6">
        <v>28</v>
      </c>
      <c r="AR91" s="6">
        <v>5</v>
      </c>
      <c r="AS91" s="6">
        <v>6</v>
      </c>
      <c r="AT91" s="6">
        <v>0</v>
      </c>
      <c r="AU91" s="6">
        <v>9</v>
      </c>
      <c r="AV91" s="6">
        <v>10</v>
      </c>
      <c r="AW91" s="6">
        <v>11</v>
      </c>
      <c r="AX91" s="6">
        <v>50</v>
      </c>
      <c r="AY91" s="6">
        <v>57</v>
      </c>
      <c r="AZ91" s="6">
        <v>30</v>
      </c>
    </row>
    <row r="92" spans="1:52" x14ac:dyDescent="0.25">
      <c r="A92" s="6" t="s">
        <v>0</v>
      </c>
      <c r="B92" s="6" t="s">
        <v>13</v>
      </c>
      <c r="C92" s="6" t="s">
        <v>243</v>
      </c>
      <c r="D92" s="6" t="s">
        <v>244</v>
      </c>
      <c r="E92" s="6" t="s">
        <v>97</v>
      </c>
      <c r="F92" s="6" t="s">
        <v>98</v>
      </c>
      <c r="G92" s="6">
        <v>67</v>
      </c>
      <c r="H92" s="6">
        <v>350</v>
      </c>
      <c r="I92" s="6">
        <v>67</v>
      </c>
      <c r="J92" s="6">
        <v>350</v>
      </c>
      <c r="K92" s="6">
        <v>67</v>
      </c>
      <c r="L92" s="6">
        <v>350</v>
      </c>
      <c r="M92" s="6" t="s">
        <v>99</v>
      </c>
      <c r="N92" s="6" t="s">
        <v>323</v>
      </c>
      <c r="O92" s="6">
        <v>1.5</v>
      </c>
      <c r="P92" s="6">
        <v>45</v>
      </c>
      <c r="Q92" s="6">
        <v>15</v>
      </c>
      <c r="R92" s="6"/>
      <c r="S92" s="6"/>
      <c r="T92" s="6" t="s">
        <v>323</v>
      </c>
      <c r="U92" s="6">
        <v>1.5</v>
      </c>
      <c r="V92" s="6">
        <v>45</v>
      </c>
      <c r="W92" s="6">
        <v>15</v>
      </c>
      <c r="X92" s="6"/>
      <c r="Y92" s="6"/>
      <c r="Z92" s="6" t="s">
        <v>323</v>
      </c>
      <c r="AA92" s="6">
        <v>1.5</v>
      </c>
      <c r="AB92" s="6">
        <v>45</v>
      </c>
      <c r="AC92" s="6">
        <v>15</v>
      </c>
      <c r="AD92" s="6"/>
      <c r="AE92" s="6"/>
      <c r="AF92" s="6" t="s">
        <v>323</v>
      </c>
      <c r="AG92" s="6">
        <v>1.5</v>
      </c>
      <c r="AH92" s="6">
        <v>45</v>
      </c>
      <c r="AI92" s="6">
        <v>15</v>
      </c>
      <c r="AJ92" s="6"/>
      <c r="AK92" s="6"/>
      <c r="AL92" s="6">
        <v>3</v>
      </c>
      <c r="AM92" s="6">
        <v>4</v>
      </c>
      <c r="AN92" s="6">
        <v>14</v>
      </c>
      <c r="AO92" s="6">
        <v>21</v>
      </c>
      <c r="AP92" s="6">
        <v>16</v>
      </c>
      <c r="AQ92" s="6">
        <v>20</v>
      </c>
      <c r="AR92" s="6">
        <v>11</v>
      </c>
      <c r="AS92" s="6">
        <v>14</v>
      </c>
      <c r="AT92" s="6">
        <v>5</v>
      </c>
      <c r="AU92" s="6">
        <v>1</v>
      </c>
      <c r="AV92" s="6">
        <v>3</v>
      </c>
      <c r="AW92" s="6">
        <v>5</v>
      </c>
      <c r="AX92" s="6">
        <v>44</v>
      </c>
      <c r="AY92" s="6">
        <v>59</v>
      </c>
      <c r="AZ92" s="6">
        <v>14</v>
      </c>
    </row>
    <row r="93" spans="1:52" x14ac:dyDescent="0.25">
      <c r="A93" s="6" t="s">
        <v>0</v>
      </c>
      <c r="B93" s="6" t="s">
        <v>13</v>
      </c>
      <c r="C93" s="6" t="s">
        <v>199</v>
      </c>
      <c r="D93" s="6" t="s">
        <v>200</v>
      </c>
      <c r="E93" s="6" t="s">
        <v>97</v>
      </c>
      <c r="F93" s="6" t="s">
        <v>125</v>
      </c>
      <c r="G93" s="6">
        <v>77</v>
      </c>
      <c r="H93" s="6">
        <v>380</v>
      </c>
      <c r="I93" s="6">
        <v>76</v>
      </c>
      <c r="J93" s="6">
        <v>342</v>
      </c>
      <c r="K93" s="6">
        <v>76</v>
      </c>
      <c r="L93" s="6">
        <v>344</v>
      </c>
      <c r="M93" s="6" t="s">
        <v>103</v>
      </c>
      <c r="N93" s="6" t="s">
        <v>323</v>
      </c>
      <c r="O93" s="6">
        <v>0</v>
      </c>
      <c r="P93" s="6">
        <v>0</v>
      </c>
      <c r="Q93" s="6"/>
      <c r="R93" s="6"/>
      <c r="S93" s="6"/>
      <c r="T93" s="6" t="s">
        <v>323</v>
      </c>
      <c r="U93" s="6">
        <v>0</v>
      </c>
      <c r="V93" s="6">
        <v>15</v>
      </c>
      <c r="W93" s="6">
        <v>5</v>
      </c>
      <c r="X93" s="6">
        <v>5</v>
      </c>
      <c r="Y93" s="6"/>
      <c r="Z93" s="6" t="s">
        <v>323</v>
      </c>
      <c r="AA93" s="6">
        <v>0</v>
      </c>
      <c r="AB93" s="6">
        <v>25</v>
      </c>
      <c r="AC93" s="6">
        <v>7</v>
      </c>
      <c r="AD93" s="6">
        <v>7</v>
      </c>
      <c r="AE93" s="6"/>
      <c r="AF93" s="6" t="s">
        <v>323</v>
      </c>
      <c r="AG93" s="6">
        <v>0</v>
      </c>
      <c r="AH93" s="6">
        <v>25</v>
      </c>
      <c r="AI93" s="6">
        <v>7</v>
      </c>
      <c r="AJ93" s="6">
        <v>7</v>
      </c>
      <c r="AK93" s="6"/>
      <c r="AL93" s="6">
        <v>1</v>
      </c>
      <c r="AM93" s="6">
        <v>9</v>
      </c>
      <c r="AN93" s="6">
        <v>30</v>
      </c>
      <c r="AO93" s="6">
        <v>29</v>
      </c>
      <c r="AP93" s="6">
        <v>20</v>
      </c>
      <c r="AQ93" s="6">
        <v>25</v>
      </c>
      <c r="AR93" s="6">
        <v>11</v>
      </c>
      <c r="AS93" s="6">
        <v>8</v>
      </c>
      <c r="AT93" s="6">
        <v>8</v>
      </c>
      <c r="AU93" s="6">
        <v>0</v>
      </c>
      <c r="AV93" s="6">
        <v>0</v>
      </c>
      <c r="AW93" s="6">
        <v>0</v>
      </c>
      <c r="AX93" s="6">
        <v>62</v>
      </c>
      <c r="AY93" s="6">
        <v>71</v>
      </c>
      <c r="AZ93" s="6">
        <v>8</v>
      </c>
    </row>
    <row r="94" spans="1:52" x14ac:dyDescent="0.25">
      <c r="A94" s="6" t="s">
        <v>0</v>
      </c>
      <c r="B94" s="6" t="s">
        <v>13</v>
      </c>
      <c r="C94" s="6" t="s">
        <v>245</v>
      </c>
      <c r="D94" s="6" t="s">
        <v>246</v>
      </c>
      <c r="E94" s="6" t="s">
        <v>97</v>
      </c>
      <c r="F94" s="6" t="s">
        <v>98</v>
      </c>
      <c r="G94" s="6">
        <v>25</v>
      </c>
      <c r="H94" s="6">
        <v>133</v>
      </c>
      <c r="I94" s="6">
        <v>22</v>
      </c>
      <c r="J94" s="6">
        <v>95</v>
      </c>
      <c r="K94" s="6">
        <v>25</v>
      </c>
      <c r="L94" s="6">
        <v>134</v>
      </c>
      <c r="M94" s="6" t="s">
        <v>99</v>
      </c>
      <c r="N94" s="6" t="s">
        <v>100</v>
      </c>
      <c r="O94" s="6">
        <v>0</v>
      </c>
      <c r="P94" s="6"/>
      <c r="Q94" s="6"/>
      <c r="R94" s="6"/>
      <c r="S94" s="6"/>
      <c r="T94" s="6" t="s">
        <v>323</v>
      </c>
      <c r="U94" s="6">
        <v>1</v>
      </c>
      <c r="V94" s="6">
        <v>50</v>
      </c>
      <c r="W94" s="6"/>
      <c r="X94" s="6"/>
      <c r="Y94" s="6"/>
      <c r="Z94" s="6" t="s">
        <v>323</v>
      </c>
      <c r="AA94" s="6">
        <v>1</v>
      </c>
      <c r="AB94" s="6">
        <v>50</v>
      </c>
      <c r="AC94" s="6"/>
      <c r="AD94" s="6"/>
      <c r="AE94" s="6"/>
      <c r="AF94" s="6" t="s">
        <v>323</v>
      </c>
      <c r="AG94" s="6">
        <v>1</v>
      </c>
      <c r="AH94" s="6">
        <v>50</v>
      </c>
      <c r="AI94" s="6"/>
      <c r="AJ94" s="6"/>
      <c r="AK94" s="6"/>
      <c r="AL94" s="6">
        <v>3</v>
      </c>
      <c r="AM94" s="6">
        <v>5</v>
      </c>
      <c r="AN94" s="6">
        <v>7</v>
      </c>
      <c r="AO94" s="6">
        <v>8</v>
      </c>
      <c r="AP94" s="6">
        <v>3</v>
      </c>
      <c r="AQ94" s="6">
        <v>3</v>
      </c>
      <c r="AR94" s="6">
        <v>5</v>
      </c>
      <c r="AS94" s="6">
        <v>2</v>
      </c>
      <c r="AT94" s="6">
        <v>6</v>
      </c>
      <c r="AU94" s="6">
        <v>10</v>
      </c>
      <c r="AV94" s="6">
        <v>16</v>
      </c>
      <c r="AW94" s="6">
        <v>16</v>
      </c>
      <c r="AX94" s="6">
        <v>18</v>
      </c>
      <c r="AY94" s="6">
        <v>18</v>
      </c>
      <c r="AZ94" s="6">
        <v>48</v>
      </c>
    </row>
    <row r="95" spans="1:52" x14ac:dyDescent="0.25">
      <c r="A95" s="6" t="s">
        <v>0</v>
      </c>
      <c r="B95" s="6" t="s">
        <v>13</v>
      </c>
      <c r="C95" s="6" t="s">
        <v>247</v>
      </c>
      <c r="D95" s="6" t="s">
        <v>248</v>
      </c>
      <c r="E95" s="6" t="s">
        <v>97</v>
      </c>
      <c r="F95" s="6" t="s">
        <v>98</v>
      </c>
      <c r="G95" s="6">
        <v>10</v>
      </c>
      <c r="H95" s="6">
        <v>39</v>
      </c>
      <c r="I95" s="6">
        <v>7</v>
      </c>
      <c r="J95" s="6">
        <v>25</v>
      </c>
      <c r="K95" s="6">
        <v>10</v>
      </c>
      <c r="L95" s="6">
        <v>39</v>
      </c>
      <c r="M95" s="6" t="s">
        <v>99</v>
      </c>
      <c r="N95" s="6" t="s">
        <v>100</v>
      </c>
      <c r="O95" s="6"/>
      <c r="P95" s="6"/>
      <c r="Q95" s="6"/>
      <c r="R95" s="6"/>
      <c r="S95" s="6"/>
      <c r="T95" s="6" t="s">
        <v>100</v>
      </c>
      <c r="U95" s="6"/>
      <c r="V95" s="6"/>
      <c r="W95" s="6"/>
      <c r="X95" s="6"/>
      <c r="Y95" s="6"/>
      <c r="Z95" s="6" t="s">
        <v>100</v>
      </c>
      <c r="AA95" s="6"/>
      <c r="AB95" s="6"/>
      <c r="AC95" s="6"/>
      <c r="AD95" s="6"/>
      <c r="AE95" s="6"/>
      <c r="AF95" s="6" t="s">
        <v>323</v>
      </c>
      <c r="AG95" s="6">
        <v>0.20000000298023224</v>
      </c>
      <c r="AH95" s="6">
        <v>20</v>
      </c>
      <c r="AI95" s="6"/>
      <c r="AJ95" s="6"/>
      <c r="AK95" s="6"/>
      <c r="AL95" s="6">
        <v>1</v>
      </c>
      <c r="AM95" s="6">
        <v>0</v>
      </c>
      <c r="AN95" s="6">
        <v>1</v>
      </c>
      <c r="AO95" s="6">
        <v>6</v>
      </c>
      <c r="AP95" s="6">
        <v>2</v>
      </c>
      <c r="AQ95" s="6">
        <v>3</v>
      </c>
      <c r="AR95" s="6">
        <v>1</v>
      </c>
      <c r="AS95" s="6">
        <v>1</v>
      </c>
      <c r="AT95" s="6">
        <v>6</v>
      </c>
      <c r="AU95" s="6">
        <v>10</v>
      </c>
      <c r="AV95" s="6">
        <v>17</v>
      </c>
      <c r="AW95" s="6">
        <v>18</v>
      </c>
      <c r="AX95" s="6">
        <v>5</v>
      </c>
      <c r="AY95" s="6">
        <v>10</v>
      </c>
      <c r="AZ95" s="6">
        <v>51</v>
      </c>
    </row>
    <row r="96" spans="1:52" x14ac:dyDescent="0.25">
      <c r="A96" s="6" t="s">
        <v>0</v>
      </c>
      <c r="B96" s="6" t="s">
        <v>13</v>
      </c>
      <c r="C96" s="6" t="s">
        <v>201</v>
      </c>
      <c r="D96" s="6" t="s">
        <v>202</v>
      </c>
      <c r="E96" s="6" t="s">
        <v>97</v>
      </c>
      <c r="F96" s="6" t="s">
        <v>132</v>
      </c>
      <c r="G96" s="6">
        <v>8</v>
      </c>
      <c r="H96" s="6">
        <v>40</v>
      </c>
      <c r="I96" s="6">
        <v>8</v>
      </c>
      <c r="J96" s="6">
        <v>28</v>
      </c>
      <c r="K96" s="6">
        <v>8</v>
      </c>
      <c r="L96" s="6">
        <v>40</v>
      </c>
      <c r="M96" s="6" t="s">
        <v>103</v>
      </c>
      <c r="N96" s="6" t="s">
        <v>100</v>
      </c>
      <c r="O96" s="6">
        <v>0</v>
      </c>
      <c r="P96" s="6">
        <v>2</v>
      </c>
      <c r="Q96" s="6"/>
      <c r="R96" s="6"/>
      <c r="S96" s="6"/>
      <c r="T96" s="6" t="s">
        <v>323</v>
      </c>
      <c r="U96" s="6">
        <v>0</v>
      </c>
      <c r="V96" s="6">
        <v>5</v>
      </c>
      <c r="W96" s="6">
        <v>3</v>
      </c>
      <c r="X96" s="6">
        <v>2</v>
      </c>
      <c r="Y96" s="6"/>
      <c r="Z96" s="6" t="s">
        <v>323</v>
      </c>
      <c r="AA96" s="6">
        <v>0</v>
      </c>
      <c r="AB96" s="6">
        <v>15</v>
      </c>
      <c r="AC96" s="6">
        <v>4</v>
      </c>
      <c r="AD96" s="6">
        <v>3</v>
      </c>
      <c r="AE96" s="6"/>
      <c r="AF96" s="6" t="s">
        <v>323</v>
      </c>
      <c r="AG96" s="6">
        <v>0</v>
      </c>
      <c r="AH96" s="6">
        <v>15</v>
      </c>
      <c r="AI96" s="6">
        <v>4</v>
      </c>
      <c r="AJ96" s="6">
        <v>3</v>
      </c>
      <c r="AK96" s="6"/>
      <c r="AL96" s="6">
        <v>0</v>
      </c>
      <c r="AM96" s="6">
        <v>0</v>
      </c>
      <c r="AN96" s="6">
        <v>4</v>
      </c>
      <c r="AO96" s="6">
        <v>6</v>
      </c>
      <c r="AP96" s="6">
        <v>0</v>
      </c>
      <c r="AQ96" s="6">
        <v>0</v>
      </c>
      <c r="AR96" s="6">
        <v>1</v>
      </c>
      <c r="AS96" s="6">
        <v>1</v>
      </c>
      <c r="AT96" s="6">
        <v>0</v>
      </c>
      <c r="AU96" s="6">
        <v>0</v>
      </c>
      <c r="AV96" s="6">
        <v>0</v>
      </c>
      <c r="AW96" s="6">
        <v>0</v>
      </c>
      <c r="AX96" s="6">
        <v>5</v>
      </c>
      <c r="AY96" s="6">
        <v>7</v>
      </c>
      <c r="AZ96" s="6">
        <v>0</v>
      </c>
    </row>
    <row r="97" spans="1:52" x14ac:dyDescent="0.25">
      <c r="A97" s="6" t="s">
        <v>0</v>
      </c>
      <c r="B97" s="6" t="s">
        <v>13</v>
      </c>
      <c r="C97" s="6" t="s">
        <v>203</v>
      </c>
      <c r="D97" s="6" t="s">
        <v>204</v>
      </c>
      <c r="E97" s="6" t="s">
        <v>97</v>
      </c>
      <c r="F97" s="6" t="s">
        <v>125</v>
      </c>
      <c r="G97" s="6">
        <v>41</v>
      </c>
      <c r="H97" s="6">
        <v>199</v>
      </c>
      <c r="I97" s="6">
        <v>41</v>
      </c>
      <c r="J97" s="6">
        <v>196</v>
      </c>
      <c r="K97" s="6">
        <v>41</v>
      </c>
      <c r="L97" s="6">
        <v>201</v>
      </c>
      <c r="M97" s="6" t="s">
        <v>103</v>
      </c>
      <c r="N97" s="6" t="s">
        <v>323</v>
      </c>
      <c r="O97" s="6">
        <v>0</v>
      </c>
      <c r="P97" s="6">
        <v>3</v>
      </c>
      <c r="Q97" s="6"/>
      <c r="R97" s="6"/>
      <c r="S97" s="6"/>
      <c r="T97" s="6" t="s">
        <v>323</v>
      </c>
      <c r="U97" s="6">
        <v>0</v>
      </c>
      <c r="V97" s="6">
        <v>10</v>
      </c>
      <c r="W97" s="6">
        <v>3</v>
      </c>
      <c r="X97" s="6">
        <v>3</v>
      </c>
      <c r="Y97" s="6"/>
      <c r="Z97" s="6" t="s">
        <v>323</v>
      </c>
      <c r="AA97" s="6">
        <v>0</v>
      </c>
      <c r="AB97" s="6">
        <v>10</v>
      </c>
      <c r="AC97" s="6">
        <v>3</v>
      </c>
      <c r="AD97" s="6">
        <v>3</v>
      </c>
      <c r="AE97" s="6"/>
      <c r="AF97" s="6" t="s">
        <v>323</v>
      </c>
      <c r="AG97" s="6">
        <v>0</v>
      </c>
      <c r="AH97" s="6">
        <v>10</v>
      </c>
      <c r="AI97" s="6">
        <v>3</v>
      </c>
      <c r="AJ97" s="6">
        <v>3</v>
      </c>
      <c r="AK97" s="6"/>
      <c r="AL97" s="6">
        <v>12</v>
      </c>
      <c r="AM97" s="6">
        <v>7</v>
      </c>
      <c r="AN97" s="6">
        <v>12</v>
      </c>
      <c r="AO97" s="6">
        <v>14</v>
      </c>
      <c r="AP97" s="6">
        <v>4</v>
      </c>
      <c r="AQ97" s="6">
        <v>5</v>
      </c>
      <c r="AR97" s="6">
        <v>4</v>
      </c>
      <c r="AS97" s="6">
        <v>4</v>
      </c>
      <c r="AT97" s="6">
        <v>6</v>
      </c>
      <c r="AU97" s="6">
        <v>0</v>
      </c>
      <c r="AV97" s="6">
        <v>0</v>
      </c>
      <c r="AW97" s="6">
        <v>0</v>
      </c>
      <c r="AX97" s="6">
        <v>32</v>
      </c>
      <c r="AY97" s="6">
        <v>30</v>
      </c>
      <c r="AZ97" s="6">
        <v>0</v>
      </c>
    </row>
    <row r="98" spans="1:52" x14ac:dyDescent="0.25">
      <c r="A98" s="6" t="s">
        <v>0</v>
      </c>
      <c r="B98" s="6" t="s">
        <v>13</v>
      </c>
      <c r="C98" s="6" t="s">
        <v>249</v>
      </c>
      <c r="D98" s="6" t="s">
        <v>250</v>
      </c>
      <c r="E98" s="6" t="s">
        <v>97</v>
      </c>
      <c r="F98" s="6" t="s">
        <v>98</v>
      </c>
      <c r="G98" s="6">
        <v>14</v>
      </c>
      <c r="H98" s="6">
        <v>83</v>
      </c>
      <c r="I98" s="6">
        <v>8</v>
      </c>
      <c r="J98" s="6">
        <v>35</v>
      </c>
      <c r="K98" s="6">
        <v>13</v>
      </c>
      <c r="L98" s="6">
        <v>82</v>
      </c>
      <c r="M98" s="6" t="s">
        <v>99</v>
      </c>
      <c r="N98" s="6" t="s">
        <v>323</v>
      </c>
      <c r="O98" s="6">
        <v>0</v>
      </c>
      <c r="P98" s="6">
        <v>3</v>
      </c>
      <c r="Q98" s="6"/>
      <c r="R98" s="6"/>
      <c r="S98" s="6"/>
      <c r="T98" s="6" t="s">
        <v>323</v>
      </c>
      <c r="U98" s="6">
        <v>0</v>
      </c>
      <c r="V98" s="6">
        <v>10</v>
      </c>
      <c r="W98" s="6"/>
      <c r="X98" s="6"/>
      <c r="Y98" s="6"/>
      <c r="Z98" s="6" t="s">
        <v>323</v>
      </c>
      <c r="AA98" s="6">
        <v>0</v>
      </c>
      <c r="AB98" s="6">
        <v>10</v>
      </c>
      <c r="AC98" s="6"/>
      <c r="AD98" s="6"/>
      <c r="AE98" s="6"/>
      <c r="AF98" s="6" t="s">
        <v>323</v>
      </c>
      <c r="AG98" s="6">
        <v>0</v>
      </c>
      <c r="AH98" s="6">
        <v>10</v>
      </c>
      <c r="AI98" s="6"/>
      <c r="AJ98" s="6"/>
      <c r="AK98" s="6"/>
      <c r="AL98" s="6"/>
      <c r="AM98" s="6">
        <v>1</v>
      </c>
      <c r="AN98" s="6">
        <v>8</v>
      </c>
      <c r="AO98" s="6">
        <v>5</v>
      </c>
      <c r="AP98" s="6">
        <v>2</v>
      </c>
      <c r="AQ98" s="6">
        <v>5</v>
      </c>
      <c r="AR98" s="6">
        <v>2</v>
      </c>
      <c r="AS98" s="6">
        <v>1</v>
      </c>
      <c r="AT98" s="6">
        <v>2</v>
      </c>
      <c r="AU98" s="6">
        <v>5</v>
      </c>
      <c r="AV98" s="6">
        <v>10</v>
      </c>
      <c r="AW98" s="6">
        <v>10</v>
      </c>
      <c r="AX98" s="6">
        <v>12</v>
      </c>
      <c r="AY98" s="6">
        <v>12</v>
      </c>
      <c r="AZ98" s="6">
        <v>27</v>
      </c>
    </row>
    <row r="99" spans="1:52" x14ac:dyDescent="0.25">
      <c r="A99" s="6" t="s">
        <v>0</v>
      </c>
      <c r="B99" s="6" t="s">
        <v>13</v>
      </c>
      <c r="C99" s="6" t="s">
        <v>179</v>
      </c>
      <c r="D99" s="6" t="s">
        <v>180</v>
      </c>
      <c r="E99" s="6" t="s">
        <v>97</v>
      </c>
      <c r="F99" s="6" t="s">
        <v>125</v>
      </c>
      <c r="G99" s="6">
        <v>13</v>
      </c>
      <c r="H99" s="6">
        <v>70</v>
      </c>
      <c r="I99" s="6">
        <v>8</v>
      </c>
      <c r="J99" s="6">
        <v>49</v>
      </c>
      <c r="K99" s="6">
        <v>12</v>
      </c>
      <c r="L99" s="6">
        <v>70</v>
      </c>
      <c r="M99" s="6" t="s">
        <v>99</v>
      </c>
      <c r="N99" s="6" t="s">
        <v>100</v>
      </c>
      <c r="O99" s="6">
        <v>0</v>
      </c>
      <c r="P99" s="6"/>
      <c r="Q99" s="6"/>
      <c r="R99" s="6"/>
      <c r="S99" s="6"/>
      <c r="T99" s="6" t="s">
        <v>100</v>
      </c>
      <c r="U99" s="6">
        <v>0.25</v>
      </c>
      <c r="V99" s="6"/>
      <c r="W99" s="6">
        <v>3</v>
      </c>
      <c r="X99" s="6"/>
      <c r="Y99" s="6"/>
      <c r="Z99" s="6" t="s">
        <v>100</v>
      </c>
      <c r="AA99" s="6">
        <v>0.25</v>
      </c>
      <c r="AB99" s="6"/>
      <c r="AC99" s="6">
        <v>3</v>
      </c>
      <c r="AD99" s="6"/>
      <c r="AE99" s="6"/>
      <c r="AF99" s="6" t="s">
        <v>100</v>
      </c>
      <c r="AG99" s="6">
        <v>0.25</v>
      </c>
      <c r="AH99" s="6"/>
      <c r="AI99" s="6">
        <v>3</v>
      </c>
      <c r="AJ99" s="6"/>
      <c r="AK99" s="6"/>
      <c r="AL99" s="6">
        <v>3</v>
      </c>
      <c r="AM99" s="6">
        <v>2</v>
      </c>
      <c r="AN99" s="6">
        <v>7</v>
      </c>
      <c r="AO99" s="6">
        <v>5</v>
      </c>
      <c r="AP99" s="6">
        <v>1</v>
      </c>
      <c r="AQ99" s="6">
        <v>1</v>
      </c>
      <c r="AR99" s="6">
        <v>2</v>
      </c>
      <c r="AS99" s="6">
        <v>2</v>
      </c>
      <c r="AT99" s="6">
        <v>3</v>
      </c>
      <c r="AU99" s="6">
        <v>6</v>
      </c>
      <c r="AV99" s="6">
        <v>8</v>
      </c>
      <c r="AW99" s="6">
        <v>10</v>
      </c>
      <c r="AX99" s="6">
        <v>13</v>
      </c>
      <c r="AY99" s="6">
        <v>10</v>
      </c>
      <c r="AZ99" s="6">
        <v>27</v>
      </c>
    </row>
    <row r="100" spans="1:52" x14ac:dyDescent="0.25">
      <c r="A100" s="6" t="s">
        <v>0</v>
      </c>
      <c r="B100" s="6" t="s">
        <v>13</v>
      </c>
      <c r="C100" s="6" t="s">
        <v>181</v>
      </c>
      <c r="D100" s="6" t="s">
        <v>182</v>
      </c>
      <c r="E100" s="6" t="s">
        <v>97</v>
      </c>
      <c r="F100" s="6" t="s">
        <v>98</v>
      </c>
      <c r="G100" s="6">
        <v>16</v>
      </c>
      <c r="H100" s="6">
        <v>58</v>
      </c>
      <c r="I100" s="6">
        <v>10</v>
      </c>
      <c r="J100" s="6">
        <v>45</v>
      </c>
      <c r="K100" s="6">
        <v>16</v>
      </c>
      <c r="L100" s="6">
        <v>58</v>
      </c>
      <c r="M100" s="6" t="s">
        <v>325</v>
      </c>
      <c r="N100" s="6" t="s">
        <v>323</v>
      </c>
      <c r="O100" s="6">
        <v>0.125</v>
      </c>
      <c r="P100" s="6">
        <v>10</v>
      </c>
      <c r="Q100" s="6"/>
      <c r="R100" s="6"/>
      <c r="S100" s="6"/>
      <c r="T100" s="6" t="s">
        <v>323</v>
      </c>
      <c r="U100" s="6">
        <v>0.125</v>
      </c>
      <c r="V100" s="6">
        <v>10</v>
      </c>
      <c r="W100" s="6"/>
      <c r="X100" s="6"/>
      <c r="Y100" s="6"/>
      <c r="Z100" s="6" t="s">
        <v>323</v>
      </c>
      <c r="AA100" s="6">
        <v>0.125</v>
      </c>
      <c r="AB100" s="6">
        <v>10</v>
      </c>
      <c r="AC100" s="6"/>
      <c r="AD100" s="6"/>
      <c r="AE100" s="6"/>
      <c r="AF100" s="6" t="s">
        <v>323</v>
      </c>
      <c r="AG100" s="6">
        <v>1.5</v>
      </c>
      <c r="AH100" s="6">
        <v>60</v>
      </c>
      <c r="AI100" s="6"/>
      <c r="AJ100" s="6"/>
      <c r="AK100" s="6"/>
      <c r="AL100" s="6">
        <v>3</v>
      </c>
      <c r="AM100" s="6">
        <v>0</v>
      </c>
      <c r="AN100" s="6">
        <v>2</v>
      </c>
      <c r="AO100" s="6">
        <v>4</v>
      </c>
      <c r="AP100" s="6">
        <v>2</v>
      </c>
      <c r="AQ100" s="6">
        <v>0</v>
      </c>
      <c r="AR100" s="6">
        <v>2</v>
      </c>
      <c r="AS100" s="6">
        <v>0</v>
      </c>
      <c r="AT100" s="6">
        <v>3</v>
      </c>
      <c r="AU100" s="6">
        <v>10</v>
      </c>
      <c r="AV100" s="6">
        <v>6</v>
      </c>
      <c r="AW100" s="6">
        <v>8</v>
      </c>
      <c r="AX100" s="6">
        <v>9</v>
      </c>
      <c r="AY100" s="6">
        <v>4</v>
      </c>
      <c r="AZ100" s="6">
        <v>27</v>
      </c>
    </row>
    <row r="101" spans="1:52" x14ac:dyDescent="0.25">
      <c r="A101" s="6" t="s">
        <v>0</v>
      </c>
      <c r="B101" s="6" t="s">
        <v>7</v>
      </c>
      <c r="C101" s="6" t="s">
        <v>130</v>
      </c>
      <c r="D101" s="6" t="s">
        <v>131</v>
      </c>
      <c r="E101" s="6" t="s">
        <v>97</v>
      </c>
      <c r="F101" s="6" t="s">
        <v>125</v>
      </c>
      <c r="G101" s="6">
        <v>169</v>
      </c>
      <c r="H101" s="6">
        <v>816</v>
      </c>
      <c r="I101" s="6">
        <v>153</v>
      </c>
      <c r="J101" s="6">
        <v>754</v>
      </c>
      <c r="K101" s="6">
        <v>157</v>
      </c>
      <c r="L101" s="6">
        <v>761</v>
      </c>
      <c r="M101" s="6" t="s">
        <v>103</v>
      </c>
      <c r="N101" s="6" t="s">
        <v>100</v>
      </c>
      <c r="O101" s="6">
        <v>0</v>
      </c>
      <c r="P101" s="6"/>
      <c r="Q101" s="6"/>
      <c r="R101" s="6"/>
      <c r="S101" s="6"/>
      <c r="T101" s="6" t="s">
        <v>100</v>
      </c>
      <c r="U101" s="6">
        <v>0</v>
      </c>
      <c r="V101" s="6"/>
      <c r="W101" s="6"/>
      <c r="X101" s="6"/>
      <c r="Y101" s="6"/>
      <c r="Z101" s="6" t="s">
        <v>323</v>
      </c>
      <c r="AA101" s="6">
        <v>2</v>
      </c>
      <c r="AB101" s="6">
        <v>90</v>
      </c>
      <c r="AC101" s="6">
        <v>30</v>
      </c>
      <c r="AD101" s="6">
        <v>30</v>
      </c>
      <c r="AE101" s="6"/>
      <c r="AF101" s="6" t="s">
        <v>323</v>
      </c>
      <c r="AG101" s="6">
        <v>2</v>
      </c>
      <c r="AH101" s="6">
        <v>90</v>
      </c>
      <c r="AI101" s="6">
        <v>30</v>
      </c>
      <c r="AJ101" s="6">
        <v>30</v>
      </c>
      <c r="AK101" s="6"/>
      <c r="AL101" s="6">
        <v>20</v>
      </c>
      <c r="AM101" s="6">
        <v>31</v>
      </c>
      <c r="AN101" s="6">
        <v>59</v>
      </c>
      <c r="AO101" s="6">
        <v>50</v>
      </c>
      <c r="AP101" s="6">
        <v>21</v>
      </c>
      <c r="AQ101" s="6">
        <v>17</v>
      </c>
      <c r="AR101" s="6">
        <v>4</v>
      </c>
      <c r="AS101" s="6">
        <v>3</v>
      </c>
      <c r="AT101" s="6">
        <v>5</v>
      </c>
      <c r="AU101" s="6">
        <v>6</v>
      </c>
      <c r="AV101" s="6">
        <v>38</v>
      </c>
      <c r="AW101" s="6">
        <v>0</v>
      </c>
      <c r="AX101" s="6">
        <v>104</v>
      </c>
      <c r="AY101" s="6">
        <v>101</v>
      </c>
      <c r="AZ101" s="6">
        <v>49</v>
      </c>
    </row>
    <row r="102" spans="1:52" x14ac:dyDescent="0.25">
      <c r="A102" s="6" t="s">
        <v>0</v>
      </c>
      <c r="B102" s="6" t="s">
        <v>7</v>
      </c>
      <c r="C102" s="6" t="s">
        <v>143</v>
      </c>
      <c r="D102" s="6" t="s">
        <v>144</v>
      </c>
      <c r="E102" s="6" t="s">
        <v>97</v>
      </c>
      <c r="F102" s="6" t="s">
        <v>132</v>
      </c>
      <c r="G102" s="6">
        <v>12</v>
      </c>
      <c r="H102" s="6">
        <v>51</v>
      </c>
      <c r="I102" s="6">
        <v>4</v>
      </c>
      <c r="J102" s="6">
        <v>20</v>
      </c>
      <c r="K102" s="6">
        <v>12</v>
      </c>
      <c r="L102" s="6">
        <v>52</v>
      </c>
      <c r="M102" s="6" t="s">
        <v>325</v>
      </c>
      <c r="N102" s="6" t="s">
        <v>100</v>
      </c>
      <c r="O102" s="6">
        <v>0</v>
      </c>
      <c r="P102" s="6"/>
      <c r="Q102" s="6"/>
      <c r="R102" s="6"/>
      <c r="S102" s="6"/>
      <c r="T102" s="6" t="s">
        <v>323</v>
      </c>
      <c r="U102" s="6">
        <v>2</v>
      </c>
      <c r="V102" s="6">
        <v>70</v>
      </c>
      <c r="W102" s="6">
        <v>40</v>
      </c>
      <c r="X102" s="6">
        <v>40</v>
      </c>
      <c r="Y102" s="6"/>
      <c r="Z102" s="6" t="s">
        <v>323</v>
      </c>
      <c r="AA102" s="6">
        <v>2</v>
      </c>
      <c r="AB102" s="6">
        <v>70</v>
      </c>
      <c r="AC102" s="6">
        <v>40</v>
      </c>
      <c r="AD102" s="6">
        <v>40</v>
      </c>
      <c r="AE102" s="6"/>
      <c r="AF102" s="6" t="s">
        <v>323</v>
      </c>
      <c r="AG102" s="6">
        <v>2</v>
      </c>
      <c r="AH102" s="6">
        <v>70</v>
      </c>
      <c r="AI102" s="6">
        <v>40</v>
      </c>
      <c r="AJ102" s="6">
        <v>40</v>
      </c>
      <c r="AK102" s="6"/>
      <c r="AL102" s="6">
        <v>1</v>
      </c>
      <c r="AM102" s="6">
        <v>1</v>
      </c>
      <c r="AN102" s="6">
        <v>6</v>
      </c>
      <c r="AO102" s="6">
        <v>11</v>
      </c>
      <c r="AP102" s="6">
        <v>5</v>
      </c>
      <c r="AQ102" s="6">
        <v>4</v>
      </c>
      <c r="AR102" s="6">
        <v>0</v>
      </c>
      <c r="AS102" s="6">
        <v>0</v>
      </c>
      <c r="AT102" s="6">
        <v>1</v>
      </c>
      <c r="AU102" s="6">
        <v>0</v>
      </c>
      <c r="AV102" s="6">
        <v>0</v>
      </c>
      <c r="AW102" s="6">
        <v>0</v>
      </c>
      <c r="AX102" s="6">
        <v>12</v>
      </c>
      <c r="AY102" s="6">
        <v>16</v>
      </c>
      <c r="AZ102" s="6">
        <v>0</v>
      </c>
    </row>
    <row r="103" spans="1:52" x14ac:dyDescent="0.25">
      <c r="A103" s="6" t="s">
        <v>0</v>
      </c>
      <c r="B103" s="6" t="s">
        <v>6</v>
      </c>
      <c r="C103" s="6" t="s">
        <v>277</v>
      </c>
      <c r="D103" s="6" t="s">
        <v>278</v>
      </c>
      <c r="E103" s="6" t="s">
        <v>97</v>
      </c>
      <c r="F103" s="6" t="s">
        <v>98</v>
      </c>
      <c r="G103" s="6">
        <v>139</v>
      </c>
      <c r="H103" s="6">
        <v>640</v>
      </c>
      <c r="I103" s="6">
        <v>127</v>
      </c>
      <c r="J103" s="6">
        <v>578</v>
      </c>
      <c r="K103" s="6">
        <v>146</v>
      </c>
      <c r="L103" s="6">
        <v>640</v>
      </c>
      <c r="M103" s="6" t="s">
        <v>103</v>
      </c>
      <c r="N103" s="6" t="s">
        <v>100</v>
      </c>
      <c r="O103" s="6">
        <v>0</v>
      </c>
      <c r="P103" s="6"/>
      <c r="Q103" s="6"/>
      <c r="R103" s="6"/>
      <c r="S103" s="6"/>
      <c r="T103" s="6" t="s">
        <v>323</v>
      </c>
      <c r="U103" s="6">
        <v>0.25</v>
      </c>
      <c r="V103" s="6">
        <v>20</v>
      </c>
      <c r="W103" s="6">
        <v>10</v>
      </c>
      <c r="X103" s="6"/>
      <c r="Y103" s="6"/>
      <c r="Z103" s="6" t="s">
        <v>323</v>
      </c>
      <c r="AA103" s="6">
        <v>0.25</v>
      </c>
      <c r="AB103" s="6">
        <v>20</v>
      </c>
      <c r="AC103" s="6">
        <v>10</v>
      </c>
      <c r="AD103" s="6"/>
      <c r="AE103" s="6"/>
      <c r="AF103" s="6" t="s">
        <v>323</v>
      </c>
      <c r="AG103" s="6">
        <v>0.25</v>
      </c>
      <c r="AH103" s="6">
        <v>20</v>
      </c>
      <c r="AI103" s="6">
        <v>10</v>
      </c>
      <c r="AJ103" s="6"/>
      <c r="AK103" s="6"/>
      <c r="AL103" s="6">
        <v>16</v>
      </c>
      <c r="AM103" s="6">
        <v>11</v>
      </c>
      <c r="AN103" s="6">
        <v>78</v>
      </c>
      <c r="AO103" s="6">
        <v>59</v>
      </c>
      <c r="AP103" s="6">
        <v>30</v>
      </c>
      <c r="AQ103" s="6">
        <v>39</v>
      </c>
      <c r="AR103" s="6">
        <v>7</v>
      </c>
      <c r="AS103" s="6">
        <v>10</v>
      </c>
      <c r="AT103" s="6">
        <v>3</v>
      </c>
      <c r="AU103" s="6">
        <v>0</v>
      </c>
      <c r="AV103" s="6">
        <v>0</v>
      </c>
      <c r="AW103" s="6">
        <v>0</v>
      </c>
      <c r="AX103" s="6">
        <v>131</v>
      </c>
      <c r="AY103" s="6">
        <v>119</v>
      </c>
      <c r="AZ103" s="6">
        <v>3</v>
      </c>
    </row>
    <row r="104" spans="1:52" x14ac:dyDescent="0.25">
      <c r="A104" s="6" t="s">
        <v>0</v>
      </c>
      <c r="B104" s="6" t="s">
        <v>6</v>
      </c>
      <c r="C104" s="6" t="s">
        <v>718</v>
      </c>
      <c r="D104" s="6" t="s">
        <v>719</v>
      </c>
      <c r="E104" s="6" t="s">
        <v>97</v>
      </c>
      <c r="F104" s="6" t="s">
        <v>132</v>
      </c>
      <c r="G104" s="6">
        <v>68</v>
      </c>
      <c r="H104" s="6">
        <v>327</v>
      </c>
      <c r="I104" s="6">
        <v>10</v>
      </c>
      <c r="J104" s="6">
        <v>20</v>
      </c>
      <c r="K104" s="6">
        <v>63</v>
      </c>
      <c r="L104" s="6">
        <v>307</v>
      </c>
      <c r="M104" s="6" t="s">
        <v>103</v>
      </c>
      <c r="N104" s="6" t="s">
        <v>323</v>
      </c>
      <c r="O104" s="6">
        <v>0.5</v>
      </c>
      <c r="P104" s="6">
        <v>30</v>
      </c>
      <c r="Q104" s="6">
        <v>10</v>
      </c>
      <c r="R104" s="6">
        <v>10</v>
      </c>
      <c r="S104" s="6"/>
      <c r="T104" s="6" t="s">
        <v>323</v>
      </c>
      <c r="U104" s="6">
        <v>0.5</v>
      </c>
      <c r="V104" s="6">
        <v>30</v>
      </c>
      <c r="W104" s="6">
        <v>10</v>
      </c>
      <c r="X104" s="6">
        <v>10</v>
      </c>
      <c r="Y104" s="6"/>
      <c r="Z104" s="6" t="s">
        <v>323</v>
      </c>
      <c r="AA104" s="6">
        <v>0.5</v>
      </c>
      <c r="AB104" s="6">
        <v>30</v>
      </c>
      <c r="AC104" s="6">
        <v>10</v>
      </c>
      <c r="AD104" s="6">
        <v>10</v>
      </c>
      <c r="AE104" s="6"/>
      <c r="AF104" s="6" t="s">
        <v>323</v>
      </c>
      <c r="AG104" s="6">
        <v>0.5</v>
      </c>
      <c r="AH104" s="6">
        <v>30</v>
      </c>
      <c r="AI104" s="6">
        <v>10</v>
      </c>
      <c r="AJ104" s="6">
        <v>10</v>
      </c>
      <c r="AK104" s="6"/>
      <c r="AL104" s="6">
        <v>7</v>
      </c>
      <c r="AM104" s="6">
        <v>7</v>
      </c>
      <c r="AN104" s="6">
        <v>40</v>
      </c>
      <c r="AO104" s="6">
        <v>34</v>
      </c>
      <c r="AP104" s="6">
        <v>11</v>
      </c>
      <c r="AQ104" s="6">
        <v>3</v>
      </c>
      <c r="AR104" s="6">
        <v>1</v>
      </c>
      <c r="AS104" s="6">
        <v>1</v>
      </c>
      <c r="AT104" s="6">
        <v>3</v>
      </c>
      <c r="AU104" s="6">
        <v>7</v>
      </c>
      <c r="AV104" s="6">
        <v>3</v>
      </c>
      <c r="AW104" s="6">
        <v>7</v>
      </c>
      <c r="AX104" s="6">
        <v>59</v>
      </c>
      <c r="AY104" s="6">
        <v>45</v>
      </c>
      <c r="AZ104" s="6">
        <v>20</v>
      </c>
    </row>
    <row r="105" spans="1:52" x14ac:dyDescent="0.25">
      <c r="A105" s="6" t="s">
        <v>0</v>
      </c>
      <c r="B105" s="6" t="s">
        <v>9</v>
      </c>
      <c r="C105" s="6" t="s">
        <v>135</v>
      </c>
      <c r="D105" s="6" t="s">
        <v>136</v>
      </c>
      <c r="E105" s="6" t="s">
        <v>97</v>
      </c>
      <c r="F105" s="6" t="s">
        <v>125</v>
      </c>
      <c r="G105" s="6">
        <v>207</v>
      </c>
      <c r="H105" s="6">
        <v>1141</v>
      </c>
      <c r="I105" s="6">
        <v>352</v>
      </c>
      <c r="J105" s="6">
        <v>1386</v>
      </c>
      <c r="K105" s="6">
        <v>352</v>
      </c>
      <c r="L105" s="6">
        <v>1386</v>
      </c>
      <c r="M105" s="6" t="s">
        <v>103</v>
      </c>
      <c r="N105" s="6" t="s">
        <v>100</v>
      </c>
      <c r="O105" s="6">
        <v>0</v>
      </c>
      <c r="P105" s="6"/>
      <c r="Q105" s="6"/>
      <c r="R105" s="6"/>
      <c r="S105" s="6"/>
      <c r="T105" s="6" t="s">
        <v>100</v>
      </c>
      <c r="U105" s="6">
        <v>0</v>
      </c>
      <c r="V105" s="6"/>
      <c r="W105" s="6"/>
      <c r="X105" s="6"/>
      <c r="Y105" s="6"/>
      <c r="Z105" s="6" t="s">
        <v>323</v>
      </c>
      <c r="AA105" s="6">
        <v>9.9999997764825821E-3</v>
      </c>
      <c r="AB105" s="6">
        <v>5</v>
      </c>
      <c r="AC105" s="6"/>
      <c r="AD105" s="6"/>
      <c r="AE105" s="6"/>
      <c r="AF105" s="6" t="s">
        <v>323</v>
      </c>
      <c r="AG105" s="6">
        <v>9.9999997764825821E-3</v>
      </c>
      <c r="AH105" s="6">
        <v>5</v>
      </c>
      <c r="AI105" s="6"/>
      <c r="AJ105" s="6"/>
      <c r="AK105" s="6"/>
      <c r="AL105" s="6">
        <v>35</v>
      </c>
      <c r="AM105" s="6">
        <v>24</v>
      </c>
      <c r="AN105" s="6">
        <v>0</v>
      </c>
      <c r="AO105" s="6">
        <v>0</v>
      </c>
      <c r="AP105" s="6">
        <v>0</v>
      </c>
      <c r="AQ105" s="6">
        <v>0</v>
      </c>
      <c r="AR105" s="6">
        <v>0</v>
      </c>
      <c r="AS105" s="6">
        <v>0</v>
      </c>
      <c r="AT105" s="6">
        <v>3</v>
      </c>
      <c r="AU105" s="6">
        <v>0</v>
      </c>
      <c r="AV105" s="6">
        <v>0</v>
      </c>
      <c r="AW105" s="6">
        <v>0</v>
      </c>
      <c r="AX105" s="6">
        <v>35</v>
      </c>
      <c r="AY105" s="6">
        <v>24</v>
      </c>
      <c r="AZ105" s="6">
        <v>3</v>
      </c>
    </row>
    <row r="106" spans="1:52" x14ac:dyDescent="0.25">
      <c r="A106" s="6" t="s">
        <v>0</v>
      </c>
      <c r="B106" s="6" t="s">
        <v>9</v>
      </c>
      <c r="C106" s="6" t="s">
        <v>220</v>
      </c>
      <c r="D106" s="6" t="s">
        <v>221</v>
      </c>
      <c r="E106" s="6" t="s">
        <v>97</v>
      </c>
      <c r="F106" s="6" t="s">
        <v>125</v>
      </c>
      <c r="G106" s="6">
        <v>121</v>
      </c>
      <c r="H106" s="6">
        <v>596</v>
      </c>
      <c r="I106" s="6">
        <v>129</v>
      </c>
      <c r="J106" s="6">
        <v>575</v>
      </c>
      <c r="K106" s="6">
        <v>129</v>
      </c>
      <c r="L106" s="6">
        <v>575</v>
      </c>
      <c r="M106" s="6" t="s">
        <v>99</v>
      </c>
      <c r="N106" s="6" t="s">
        <v>100</v>
      </c>
      <c r="O106" s="6">
        <v>0</v>
      </c>
      <c r="P106" s="6"/>
      <c r="Q106" s="6"/>
      <c r="R106" s="6"/>
      <c r="S106" s="6"/>
      <c r="T106" s="6" t="s">
        <v>323</v>
      </c>
      <c r="U106" s="6">
        <v>0.20000000298023224</v>
      </c>
      <c r="V106" s="6">
        <v>10</v>
      </c>
      <c r="W106" s="6">
        <v>2</v>
      </c>
      <c r="X106" s="6">
        <v>2</v>
      </c>
      <c r="Y106" s="6"/>
      <c r="Z106" s="6" t="s">
        <v>323</v>
      </c>
      <c r="AA106" s="6">
        <v>0.20000000298023224</v>
      </c>
      <c r="AB106" s="6">
        <v>10</v>
      </c>
      <c r="AC106" s="6">
        <v>2</v>
      </c>
      <c r="AD106" s="6">
        <v>2</v>
      </c>
      <c r="AE106" s="6"/>
      <c r="AF106" s="6" t="s">
        <v>323</v>
      </c>
      <c r="AG106" s="6">
        <v>0.20000000298023224</v>
      </c>
      <c r="AH106" s="6">
        <v>10</v>
      </c>
      <c r="AI106" s="6">
        <v>2</v>
      </c>
      <c r="AJ106" s="6">
        <v>2</v>
      </c>
      <c r="AK106" s="6"/>
      <c r="AL106" s="6">
        <v>14</v>
      </c>
      <c r="AM106" s="6">
        <v>17</v>
      </c>
      <c r="AN106" s="6">
        <v>10</v>
      </c>
      <c r="AO106" s="6">
        <v>20</v>
      </c>
      <c r="AP106" s="6">
        <v>40</v>
      </c>
      <c r="AQ106" s="6">
        <v>28</v>
      </c>
      <c r="AR106" s="6">
        <v>33</v>
      </c>
      <c r="AS106" s="6">
        <v>30</v>
      </c>
      <c r="AT106" s="6">
        <v>0</v>
      </c>
      <c r="AU106" s="6">
        <v>0</v>
      </c>
      <c r="AV106" s="6">
        <v>0</v>
      </c>
      <c r="AW106" s="6">
        <v>0</v>
      </c>
      <c r="AX106" s="6">
        <v>97</v>
      </c>
      <c r="AY106" s="6">
        <v>95</v>
      </c>
      <c r="AZ106" s="6">
        <v>0</v>
      </c>
    </row>
    <row r="107" spans="1:52" x14ac:dyDescent="0.25">
      <c r="A107" s="6" t="s">
        <v>0</v>
      </c>
      <c r="B107" s="6" t="s">
        <v>6</v>
      </c>
      <c r="C107" s="6" t="s">
        <v>721</v>
      </c>
      <c r="D107" s="6" t="s">
        <v>722</v>
      </c>
      <c r="E107" s="6" t="s">
        <v>97</v>
      </c>
      <c r="F107" s="6" t="s">
        <v>125</v>
      </c>
      <c r="G107" s="6">
        <v>30</v>
      </c>
      <c r="H107" s="6">
        <v>181</v>
      </c>
      <c r="I107" s="6">
        <v>30</v>
      </c>
      <c r="J107" s="6">
        <v>181</v>
      </c>
      <c r="K107" s="6">
        <v>30</v>
      </c>
      <c r="L107" s="6">
        <v>181</v>
      </c>
      <c r="M107" s="6" t="s">
        <v>103</v>
      </c>
      <c r="N107" s="6" t="s">
        <v>100</v>
      </c>
      <c r="O107" s="6">
        <v>0</v>
      </c>
      <c r="P107" s="6"/>
      <c r="Q107" s="6"/>
      <c r="R107" s="6"/>
      <c r="S107" s="6"/>
      <c r="T107" s="6" t="s">
        <v>323</v>
      </c>
      <c r="U107" s="6">
        <v>1</v>
      </c>
      <c r="V107" s="6">
        <v>20</v>
      </c>
      <c r="W107" s="6">
        <v>5</v>
      </c>
      <c r="X107" s="6">
        <v>5</v>
      </c>
      <c r="Y107" s="6"/>
      <c r="Z107" s="6" t="s">
        <v>323</v>
      </c>
      <c r="AA107" s="6">
        <v>5</v>
      </c>
      <c r="AB107" s="6">
        <v>120</v>
      </c>
      <c r="AC107" s="6">
        <v>30</v>
      </c>
      <c r="AD107" s="6">
        <v>30</v>
      </c>
      <c r="AE107" s="6"/>
      <c r="AF107" s="6" t="s">
        <v>323</v>
      </c>
      <c r="AG107" s="6">
        <v>5</v>
      </c>
      <c r="AH107" s="6">
        <v>120</v>
      </c>
      <c r="AI107" s="6">
        <v>30</v>
      </c>
      <c r="AJ107" s="6">
        <v>30</v>
      </c>
      <c r="AK107" s="6"/>
      <c r="AL107" s="6">
        <v>7</v>
      </c>
      <c r="AM107" s="6">
        <v>10</v>
      </c>
      <c r="AN107" s="6">
        <v>13</v>
      </c>
      <c r="AO107" s="6">
        <v>12</v>
      </c>
      <c r="AP107" s="6">
        <v>5</v>
      </c>
      <c r="AQ107" s="6">
        <v>3</v>
      </c>
      <c r="AR107" s="6">
        <v>0</v>
      </c>
      <c r="AS107" s="6">
        <v>1</v>
      </c>
      <c r="AT107" s="6">
        <v>6</v>
      </c>
      <c r="AU107" s="6">
        <v>10</v>
      </c>
      <c r="AV107" s="6">
        <v>7</v>
      </c>
      <c r="AW107" s="6">
        <v>2</v>
      </c>
      <c r="AX107" s="6">
        <v>25</v>
      </c>
      <c r="AY107" s="6">
        <v>26</v>
      </c>
      <c r="AZ107" s="6">
        <v>25</v>
      </c>
    </row>
    <row r="108" spans="1:52" x14ac:dyDescent="0.25">
      <c r="A108" s="6" t="s">
        <v>0</v>
      </c>
      <c r="B108" s="6" t="s">
        <v>9</v>
      </c>
      <c r="C108" s="6" t="s">
        <v>1078</v>
      </c>
      <c r="D108" s="6" t="s">
        <v>1079</v>
      </c>
      <c r="E108" s="6" t="s">
        <v>97</v>
      </c>
      <c r="F108" s="6" t="s">
        <v>125</v>
      </c>
      <c r="G108" s="6">
        <v>115</v>
      </c>
      <c r="H108" s="6">
        <v>502</v>
      </c>
      <c r="I108" s="6">
        <v>123</v>
      </c>
      <c r="J108" s="6">
        <v>555</v>
      </c>
      <c r="K108" s="6">
        <v>123</v>
      </c>
      <c r="L108" s="6">
        <v>555</v>
      </c>
      <c r="M108" s="6" t="s">
        <v>103</v>
      </c>
      <c r="N108" s="6" t="s">
        <v>323</v>
      </c>
      <c r="O108" s="6">
        <v>1.0000000474974513E-3</v>
      </c>
      <c r="P108" s="6">
        <v>5</v>
      </c>
      <c r="Q108" s="6"/>
      <c r="R108" s="6"/>
      <c r="S108" s="6"/>
      <c r="T108" s="6" t="s">
        <v>323</v>
      </c>
      <c r="U108" s="6">
        <v>1.0000000474974513E-3</v>
      </c>
      <c r="V108" s="6">
        <v>5</v>
      </c>
      <c r="W108" s="6"/>
      <c r="X108" s="6"/>
      <c r="Y108" s="6"/>
      <c r="Z108" s="6" t="s">
        <v>323</v>
      </c>
      <c r="AA108" s="6">
        <v>1</v>
      </c>
      <c r="AB108" s="6">
        <v>60</v>
      </c>
      <c r="AC108" s="6">
        <v>20</v>
      </c>
      <c r="AD108" s="6">
        <v>20</v>
      </c>
      <c r="AE108" s="6"/>
      <c r="AF108" s="6" t="s">
        <v>323</v>
      </c>
      <c r="AG108" s="6">
        <v>1</v>
      </c>
      <c r="AH108" s="6">
        <v>60</v>
      </c>
      <c r="AI108" s="6">
        <v>20</v>
      </c>
      <c r="AJ108" s="6">
        <v>20</v>
      </c>
      <c r="AK108" s="6"/>
      <c r="AL108" s="6">
        <v>11</v>
      </c>
      <c r="AM108" s="6">
        <v>16</v>
      </c>
      <c r="AN108" s="6">
        <v>63</v>
      </c>
      <c r="AO108" s="6">
        <v>55</v>
      </c>
      <c r="AP108" s="6">
        <v>13</v>
      </c>
      <c r="AQ108" s="6">
        <v>15</v>
      </c>
      <c r="AR108" s="6">
        <v>8</v>
      </c>
      <c r="AS108" s="6">
        <v>12</v>
      </c>
      <c r="AT108" s="6">
        <v>0</v>
      </c>
      <c r="AU108" s="6">
        <v>0</v>
      </c>
      <c r="AV108" s="6">
        <v>0</v>
      </c>
      <c r="AW108" s="6">
        <v>0</v>
      </c>
      <c r="AX108" s="6">
        <v>95</v>
      </c>
      <c r="AY108" s="6">
        <v>98</v>
      </c>
      <c r="AZ108" s="6">
        <v>0</v>
      </c>
    </row>
    <row r="109" spans="1:52" x14ac:dyDescent="0.25">
      <c r="A109" s="6" t="s">
        <v>0</v>
      </c>
      <c r="B109" s="6" t="s">
        <v>13</v>
      </c>
      <c r="C109" s="6" t="s">
        <v>205</v>
      </c>
      <c r="D109" s="6" t="s">
        <v>206</v>
      </c>
      <c r="E109" s="6" t="s">
        <v>97</v>
      </c>
      <c r="F109" s="6" t="s">
        <v>125</v>
      </c>
      <c r="G109" s="6">
        <v>116</v>
      </c>
      <c r="H109" s="6">
        <v>530</v>
      </c>
      <c r="I109" s="6">
        <v>105</v>
      </c>
      <c r="J109" s="6">
        <v>464</v>
      </c>
      <c r="K109" s="6">
        <v>105</v>
      </c>
      <c r="L109" s="6">
        <v>492</v>
      </c>
      <c r="M109" s="6" t="s">
        <v>103</v>
      </c>
      <c r="N109" s="6" t="s">
        <v>100</v>
      </c>
      <c r="O109" s="6">
        <v>0</v>
      </c>
      <c r="P109" s="6"/>
      <c r="Q109" s="6"/>
      <c r="R109" s="6"/>
      <c r="S109" s="6"/>
      <c r="T109" s="6" t="s">
        <v>323</v>
      </c>
      <c r="U109" s="6">
        <v>0</v>
      </c>
      <c r="V109" s="6">
        <v>10</v>
      </c>
      <c r="W109" s="6">
        <v>3</v>
      </c>
      <c r="X109" s="6">
        <v>3</v>
      </c>
      <c r="Y109" s="6"/>
      <c r="Z109" s="6" t="s">
        <v>323</v>
      </c>
      <c r="AA109" s="6">
        <v>0</v>
      </c>
      <c r="AB109" s="6">
        <v>10</v>
      </c>
      <c r="AC109" s="6">
        <v>3</v>
      </c>
      <c r="AD109" s="6">
        <v>3</v>
      </c>
      <c r="AE109" s="6"/>
      <c r="AF109" s="6" t="s">
        <v>323</v>
      </c>
      <c r="AG109" s="6">
        <v>0</v>
      </c>
      <c r="AH109" s="6">
        <v>40</v>
      </c>
      <c r="AI109" s="6">
        <v>15</v>
      </c>
      <c r="AJ109" s="6">
        <v>15</v>
      </c>
      <c r="AK109" s="6"/>
      <c r="AL109" s="6">
        <v>7</v>
      </c>
      <c r="AM109" s="6">
        <v>15</v>
      </c>
      <c r="AN109" s="6">
        <v>42</v>
      </c>
      <c r="AO109" s="6">
        <v>43</v>
      </c>
      <c r="AP109" s="6">
        <v>22</v>
      </c>
      <c r="AQ109" s="6">
        <v>27</v>
      </c>
      <c r="AR109" s="6">
        <v>11</v>
      </c>
      <c r="AS109" s="6">
        <v>10</v>
      </c>
      <c r="AT109" s="6">
        <v>2</v>
      </c>
      <c r="AU109" s="6">
        <v>0</v>
      </c>
      <c r="AV109" s="6">
        <v>0</v>
      </c>
      <c r="AW109" s="6">
        <v>0</v>
      </c>
      <c r="AX109" s="6">
        <v>82</v>
      </c>
      <c r="AY109" s="6">
        <v>95</v>
      </c>
      <c r="AZ109" s="6">
        <v>0</v>
      </c>
    </row>
    <row r="110" spans="1:52" x14ac:dyDescent="0.25">
      <c r="A110" s="6" t="s">
        <v>0</v>
      </c>
      <c r="B110" s="6" t="s">
        <v>9</v>
      </c>
      <c r="C110" s="6" t="s">
        <v>759</v>
      </c>
      <c r="D110" s="6" t="s">
        <v>760</v>
      </c>
      <c r="E110" s="6" t="s">
        <v>97</v>
      </c>
      <c r="F110" s="6" t="s">
        <v>125</v>
      </c>
      <c r="G110" s="6">
        <v>319</v>
      </c>
      <c r="H110" s="6">
        <v>1567</v>
      </c>
      <c r="I110" s="6">
        <v>133</v>
      </c>
      <c r="J110" s="6">
        <v>499</v>
      </c>
      <c r="K110" s="6">
        <v>133</v>
      </c>
      <c r="L110" s="6">
        <v>499</v>
      </c>
      <c r="M110" s="6" t="s">
        <v>103</v>
      </c>
      <c r="N110" s="6" t="s">
        <v>100</v>
      </c>
      <c r="O110" s="6">
        <v>0</v>
      </c>
      <c r="P110" s="6"/>
      <c r="Q110" s="6"/>
      <c r="R110" s="6"/>
      <c r="S110" s="6"/>
      <c r="T110" s="6" t="s">
        <v>323</v>
      </c>
      <c r="U110" s="6">
        <v>1.5</v>
      </c>
      <c r="V110" s="6"/>
      <c r="W110" s="6">
        <v>15</v>
      </c>
      <c r="X110" s="6">
        <v>5</v>
      </c>
      <c r="Y110" s="6"/>
      <c r="Z110" s="6" t="s">
        <v>323</v>
      </c>
      <c r="AA110" s="6">
        <v>1.5</v>
      </c>
      <c r="AB110" s="6"/>
      <c r="AC110" s="6">
        <v>15</v>
      </c>
      <c r="AD110" s="6">
        <v>5</v>
      </c>
      <c r="AE110" s="6"/>
      <c r="AF110" s="6" t="s">
        <v>323</v>
      </c>
      <c r="AG110" s="6">
        <v>1.5</v>
      </c>
      <c r="AH110" s="6"/>
      <c r="AI110" s="6">
        <v>15</v>
      </c>
      <c r="AJ110" s="6">
        <v>5</v>
      </c>
      <c r="AK110" s="6"/>
      <c r="AL110" s="6">
        <v>38</v>
      </c>
      <c r="AM110" s="6">
        <v>39</v>
      </c>
      <c r="AN110" s="6">
        <v>47</v>
      </c>
      <c r="AO110" s="6">
        <v>46</v>
      </c>
      <c r="AP110" s="6">
        <v>20</v>
      </c>
      <c r="AQ110" s="6">
        <v>28</v>
      </c>
      <c r="AR110" s="6">
        <v>7</v>
      </c>
      <c r="AS110" s="6">
        <v>8</v>
      </c>
      <c r="AT110" s="6">
        <v>0</v>
      </c>
      <c r="AU110" s="6">
        <v>0</v>
      </c>
      <c r="AV110" s="6">
        <v>0</v>
      </c>
      <c r="AW110" s="6">
        <v>0</v>
      </c>
      <c r="AX110" s="6">
        <v>0</v>
      </c>
      <c r="AY110" s="6">
        <v>0</v>
      </c>
      <c r="AZ110" s="6">
        <v>0</v>
      </c>
    </row>
    <row r="111" spans="1:52" x14ac:dyDescent="0.25">
      <c r="A111" s="6" t="s">
        <v>0</v>
      </c>
      <c r="B111" s="6" t="s">
        <v>13</v>
      </c>
      <c r="C111" s="6" t="s">
        <v>1080</v>
      </c>
      <c r="D111" s="6" t="s">
        <v>1081</v>
      </c>
      <c r="E111" s="6" t="s">
        <v>97</v>
      </c>
      <c r="F111" s="6" t="s">
        <v>125</v>
      </c>
      <c r="G111" s="6">
        <v>54</v>
      </c>
      <c r="H111" s="6">
        <v>242</v>
      </c>
      <c r="I111" s="6">
        <v>50</v>
      </c>
      <c r="J111" s="6">
        <v>219</v>
      </c>
      <c r="K111" s="6">
        <v>50</v>
      </c>
      <c r="L111" s="6">
        <v>227</v>
      </c>
      <c r="M111" s="6" t="s">
        <v>103</v>
      </c>
      <c r="N111" s="6" t="s">
        <v>100</v>
      </c>
      <c r="O111" s="6">
        <v>0</v>
      </c>
      <c r="P111" s="6"/>
      <c r="Q111" s="6"/>
      <c r="R111" s="6"/>
      <c r="S111" s="6"/>
      <c r="T111" s="6" t="s">
        <v>100</v>
      </c>
      <c r="U111" s="6">
        <v>0</v>
      </c>
      <c r="V111" s="6"/>
      <c r="W111" s="6"/>
      <c r="X111" s="6"/>
      <c r="Y111" s="6"/>
      <c r="Z111" s="6" t="s">
        <v>323</v>
      </c>
      <c r="AA111" s="6">
        <v>1.5</v>
      </c>
      <c r="AB111" s="6">
        <v>30</v>
      </c>
      <c r="AC111" s="6">
        <v>15</v>
      </c>
      <c r="AD111" s="6">
        <v>15</v>
      </c>
      <c r="AE111" s="6"/>
      <c r="AF111" s="6" t="s">
        <v>323</v>
      </c>
      <c r="AG111" s="6">
        <v>1.5</v>
      </c>
      <c r="AH111" s="6">
        <v>30</v>
      </c>
      <c r="AI111" s="6">
        <v>15</v>
      </c>
      <c r="AJ111" s="6">
        <v>15</v>
      </c>
      <c r="AK111" s="6"/>
      <c r="AL111" s="6">
        <v>7</v>
      </c>
      <c r="AM111" s="6">
        <v>6</v>
      </c>
      <c r="AN111" s="6">
        <v>16</v>
      </c>
      <c r="AO111" s="6">
        <v>11</v>
      </c>
      <c r="AP111" s="6">
        <v>12</v>
      </c>
      <c r="AQ111" s="6">
        <v>2</v>
      </c>
      <c r="AR111" s="6">
        <v>2</v>
      </c>
      <c r="AS111" s="6">
        <v>1</v>
      </c>
      <c r="AT111" s="6">
        <v>0</v>
      </c>
      <c r="AU111" s="6">
        <v>0</v>
      </c>
      <c r="AV111" s="6">
        <v>0</v>
      </c>
      <c r="AW111" s="6">
        <v>0</v>
      </c>
      <c r="AX111" s="6">
        <v>37</v>
      </c>
      <c r="AY111" s="6">
        <v>20</v>
      </c>
      <c r="AZ111" s="6">
        <v>0</v>
      </c>
    </row>
    <row r="112" spans="1:52" x14ac:dyDescent="0.25">
      <c r="A112" s="6" t="s">
        <v>0</v>
      </c>
      <c r="B112" s="6" t="s">
        <v>937</v>
      </c>
      <c r="C112" s="6" t="s">
        <v>1082</v>
      </c>
      <c r="D112" s="6" t="s">
        <v>1083</v>
      </c>
      <c r="E112" s="6" t="s">
        <v>97</v>
      </c>
      <c r="F112" s="6" t="s">
        <v>98</v>
      </c>
      <c r="G112" s="6">
        <v>91</v>
      </c>
      <c r="H112" s="6">
        <v>400</v>
      </c>
      <c r="I112" s="6">
        <v>60</v>
      </c>
      <c r="J112" s="6">
        <v>228</v>
      </c>
      <c r="K112" s="6">
        <v>74</v>
      </c>
      <c r="L112" s="6">
        <v>228</v>
      </c>
      <c r="M112" s="6" t="s">
        <v>103</v>
      </c>
      <c r="N112" s="6" t="s">
        <v>100</v>
      </c>
      <c r="O112" s="6">
        <v>0</v>
      </c>
      <c r="P112" s="6"/>
      <c r="Q112" s="6"/>
      <c r="R112" s="6"/>
      <c r="S112" s="6"/>
      <c r="T112" s="6" t="s">
        <v>323</v>
      </c>
      <c r="U112" s="6">
        <v>0.30000001192092896</v>
      </c>
      <c r="V112" s="6">
        <v>15</v>
      </c>
      <c r="W112" s="6">
        <v>5</v>
      </c>
      <c r="X112" s="6"/>
      <c r="Y112" s="6"/>
      <c r="Z112" s="6" t="s">
        <v>323</v>
      </c>
      <c r="AA112" s="6">
        <v>1</v>
      </c>
      <c r="AB112" s="6">
        <v>30</v>
      </c>
      <c r="AC112" s="6">
        <v>10</v>
      </c>
      <c r="AD112" s="6"/>
      <c r="AE112" s="6"/>
      <c r="AF112" s="6" t="s">
        <v>323</v>
      </c>
      <c r="AG112" s="6">
        <v>1.2999999523162842</v>
      </c>
      <c r="AH112" s="6">
        <v>60</v>
      </c>
      <c r="AI112" s="6">
        <v>15</v>
      </c>
      <c r="AJ112" s="6"/>
      <c r="AK112" s="6"/>
      <c r="AL112" s="6">
        <v>9</v>
      </c>
      <c r="AM112" s="6">
        <v>6</v>
      </c>
      <c r="AN112" s="6">
        <v>23</v>
      </c>
      <c r="AO112" s="6">
        <v>12</v>
      </c>
      <c r="AP112" s="6">
        <v>13</v>
      </c>
      <c r="AQ112" s="6">
        <v>6</v>
      </c>
      <c r="AR112" s="6">
        <v>9</v>
      </c>
      <c r="AS112" s="6">
        <v>6</v>
      </c>
      <c r="AT112" s="6">
        <v>2</v>
      </c>
      <c r="AU112" s="6">
        <v>3</v>
      </c>
      <c r="AV112" s="6">
        <v>0</v>
      </c>
      <c r="AW112" s="6">
        <v>18</v>
      </c>
      <c r="AX112" s="6">
        <v>54</v>
      </c>
      <c r="AY112" s="6">
        <v>30</v>
      </c>
      <c r="AZ112" s="6">
        <v>23</v>
      </c>
    </row>
    <row r="113" spans="1:52" x14ac:dyDescent="0.25">
      <c r="A113" s="6" t="s">
        <v>3</v>
      </c>
      <c r="B113" s="6" t="s">
        <v>14</v>
      </c>
      <c r="C113" s="6" t="s">
        <v>780</v>
      </c>
      <c r="D113" s="6" t="s">
        <v>781</v>
      </c>
      <c r="E113" s="6" t="s">
        <v>97</v>
      </c>
      <c r="F113" s="6" t="s">
        <v>98</v>
      </c>
      <c r="G113" s="6">
        <v>73</v>
      </c>
      <c r="H113" s="6">
        <v>393</v>
      </c>
      <c r="I113" s="6">
        <v>73</v>
      </c>
      <c r="J113" s="6">
        <v>393</v>
      </c>
      <c r="K113" s="6">
        <v>73</v>
      </c>
      <c r="L113" s="6">
        <v>393</v>
      </c>
      <c r="M113" s="6" t="s">
        <v>103</v>
      </c>
      <c r="N113" s="6" t="s">
        <v>100</v>
      </c>
      <c r="O113" s="6">
        <v>0</v>
      </c>
      <c r="P113" s="6"/>
      <c r="Q113" s="6"/>
      <c r="R113" s="6"/>
      <c r="S113" s="6"/>
      <c r="T113" s="6" t="s">
        <v>323</v>
      </c>
      <c r="U113" s="6">
        <v>1.5</v>
      </c>
      <c r="V113" s="6"/>
      <c r="W113" s="6">
        <v>20</v>
      </c>
      <c r="X113" s="6">
        <v>20</v>
      </c>
      <c r="Y113" s="6"/>
      <c r="Z113" s="6" t="s">
        <v>323</v>
      </c>
      <c r="AA113" s="6">
        <v>1.5</v>
      </c>
      <c r="AB113" s="6"/>
      <c r="AC113" s="6">
        <v>20</v>
      </c>
      <c r="AD113" s="6">
        <v>20</v>
      </c>
      <c r="AE113" s="6"/>
      <c r="AF113" s="6" t="s">
        <v>323</v>
      </c>
      <c r="AG113" s="6">
        <v>1.5</v>
      </c>
      <c r="AH113" s="6"/>
      <c r="AI113" s="6">
        <v>20</v>
      </c>
      <c r="AJ113" s="6">
        <v>20</v>
      </c>
      <c r="AK113" s="6"/>
      <c r="AL113" s="6">
        <v>16</v>
      </c>
      <c r="AM113" s="6">
        <v>12</v>
      </c>
      <c r="AN113" s="6">
        <v>0</v>
      </c>
      <c r="AO113" s="6">
        <v>0</v>
      </c>
      <c r="AP113" s="6">
        <v>0</v>
      </c>
      <c r="AQ113" s="6">
        <v>0</v>
      </c>
      <c r="AR113" s="6">
        <v>0</v>
      </c>
      <c r="AS113" s="6">
        <v>0</v>
      </c>
      <c r="AT113" s="6">
        <v>0</v>
      </c>
      <c r="AU113" s="6">
        <v>0</v>
      </c>
      <c r="AV113" s="6">
        <v>0</v>
      </c>
      <c r="AW113" s="6">
        <v>0</v>
      </c>
      <c r="AX113" s="6">
        <v>0</v>
      </c>
      <c r="AY113" s="6">
        <v>130</v>
      </c>
      <c r="AZ113" s="6">
        <v>0</v>
      </c>
    </row>
    <row r="114" spans="1:52" x14ac:dyDescent="0.25">
      <c r="A114" s="6" t="s">
        <v>3</v>
      </c>
      <c r="B114" s="6" t="s">
        <v>14</v>
      </c>
      <c r="C114" s="6" t="s">
        <v>226</v>
      </c>
      <c r="D114" s="6" t="s">
        <v>227</v>
      </c>
      <c r="E114" s="6" t="s">
        <v>97</v>
      </c>
      <c r="F114" s="6" t="s">
        <v>98</v>
      </c>
      <c r="G114" s="6">
        <v>50</v>
      </c>
      <c r="H114" s="6">
        <v>218</v>
      </c>
      <c r="I114" s="6">
        <v>53</v>
      </c>
      <c r="J114" s="6">
        <v>217</v>
      </c>
      <c r="K114" s="6">
        <v>53</v>
      </c>
      <c r="L114" s="6">
        <v>217</v>
      </c>
      <c r="M114" s="6" t="s">
        <v>99</v>
      </c>
      <c r="N114" s="6" t="s">
        <v>100</v>
      </c>
      <c r="O114" s="6">
        <v>0</v>
      </c>
      <c r="P114" s="6"/>
      <c r="Q114" s="6"/>
      <c r="R114" s="6"/>
      <c r="S114" s="6"/>
      <c r="T114" s="6" t="s">
        <v>323</v>
      </c>
      <c r="U114" s="6">
        <v>2</v>
      </c>
      <c r="V114" s="6">
        <v>80</v>
      </c>
      <c r="W114" s="6">
        <v>20</v>
      </c>
      <c r="X114" s="6">
        <v>20</v>
      </c>
      <c r="Y114" s="6"/>
      <c r="Z114" s="6" t="s">
        <v>323</v>
      </c>
      <c r="AA114" s="6">
        <v>2.5</v>
      </c>
      <c r="AB114" s="6">
        <v>90</v>
      </c>
      <c r="AC114" s="6">
        <v>25</v>
      </c>
      <c r="AD114" s="6">
        <v>25</v>
      </c>
      <c r="AE114" s="6"/>
      <c r="AF114" s="6" t="s">
        <v>323</v>
      </c>
      <c r="AG114" s="6">
        <v>3.5</v>
      </c>
      <c r="AH114" s="6">
        <v>100</v>
      </c>
      <c r="AI114" s="6">
        <v>30</v>
      </c>
      <c r="AJ114" s="6">
        <v>30</v>
      </c>
      <c r="AK114" s="6"/>
      <c r="AL114" s="6">
        <v>6</v>
      </c>
      <c r="AM114" s="6">
        <v>8</v>
      </c>
      <c r="AN114" s="6">
        <v>35</v>
      </c>
      <c r="AO114" s="6">
        <v>22</v>
      </c>
      <c r="AP114" s="6">
        <v>12</v>
      </c>
      <c r="AQ114" s="6">
        <v>19</v>
      </c>
      <c r="AR114" s="6">
        <v>8</v>
      </c>
      <c r="AS114" s="6">
        <v>2</v>
      </c>
      <c r="AT114" s="6">
        <v>2</v>
      </c>
      <c r="AU114" s="6">
        <v>0</v>
      </c>
      <c r="AV114" s="6">
        <v>0</v>
      </c>
      <c r="AW114" s="6">
        <v>0</v>
      </c>
      <c r="AX114" s="6">
        <v>61</v>
      </c>
      <c r="AY114" s="6">
        <v>51</v>
      </c>
      <c r="AZ114" s="6">
        <v>2</v>
      </c>
    </row>
    <row r="115" spans="1:52" x14ac:dyDescent="0.25">
      <c r="A115" s="6" t="s">
        <v>3</v>
      </c>
      <c r="B115" s="6" t="s">
        <v>14</v>
      </c>
      <c r="C115" s="6" t="s">
        <v>776</v>
      </c>
      <c r="D115" s="6" t="s">
        <v>777</v>
      </c>
      <c r="E115" s="6" t="s">
        <v>97</v>
      </c>
      <c r="F115" s="6" t="s">
        <v>98</v>
      </c>
      <c r="G115" s="6">
        <v>77</v>
      </c>
      <c r="H115" s="6">
        <v>384</v>
      </c>
      <c r="I115" s="6">
        <v>79</v>
      </c>
      <c r="J115" s="6">
        <v>394</v>
      </c>
      <c r="K115" s="6">
        <v>79</v>
      </c>
      <c r="L115" s="6">
        <v>394</v>
      </c>
      <c r="M115" s="6" t="s">
        <v>103</v>
      </c>
      <c r="N115" s="6" t="s">
        <v>323</v>
      </c>
      <c r="O115" s="6">
        <v>0.25</v>
      </c>
      <c r="P115" s="6"/>
      <c r="Q115" s="6">
        <v>5</v>
      </c>
      <c r="R115" s="6">
        <v>5</v>
      </c>
      <c r="S115" s="6"/>
      <c r="T115" s="6" t="s">
        <v>100</v>
      </c>
      <c r="U115" s="6">
        <v>0</v>
      </c>
      <c r="V115" s="6"/>
      <c r="W115" s="6"/>
      <c r="X115" s="6"/>
      <c r="Y115" s="6"/>
      <c r="Z115" s="6" t="s">
        <v>323</v>
      </c>
      <c r="AA115" s="6">
        <v>0</v>
      </c>
      <c r="AB115" s="6"/>
      <c r="AC115" s="6"/>
      <c r="AD115" s="6"/>
      <c r="AE115" s="6"/>
      <c r="AF115" s="6" t="s">
        <v>323</v>
      </c>
      <c r="AG115" s="6">
        <v>0.25</v>
      </c>
      <c r="AH115" s="6"/>
      <c r="AI115" s="6">
        <v>5</v>
      </c>
      <c r="AJ115" s="6">
        <v>5</v>
      </c>
      <c r="AK115" s="6"/>
      <c r="AL115" s="6">
        <v>12</v>
      </c>
      <c r="AM115" s="6">
        <v>11</v>
      </c>
      <c r="AN115" s="6">
        <v>39</v>
      </c>
      <c r="AO115" s="6">
        <v>40</v>
      </c>
      <c r="AP115" s="6">
        <v>9</v>
      </c>
      <c r="AQ115" s="6">
        <v>9</v>
      </c>
      <c r="AR115" s="6">
        <v>3</v>
      </c>
      <c r="AS115" s="6">
        <v>6</v>
      </c>
      <c r="AT115" s="6">
        <v>0</v>
      </c>
      <c r="AU115" s="6">
        <v>0</v>
      </c>
      <c r="AV115" s="6">
        <v>0</v>
      </c>
      <c r="AW115" s="6">
        <v>0</v>
      </c>
      <c r="AX115" s="6">
        <v>63</v>
      </c>
      <c r="AY115" s="6">
        <v>66</v>
      </c>
      <c r="AZ115" s="6">
        <v>0</v>
      </c>
    </row>
    <row r="116" spans="1:52" x14ac:dyDescent="0.25">
      <c r="A116" s="6" t="s">
        <v>3</v>
      </c>
      <c r="B116" s="6" t="s">
        <v>15</v>
      </c>
      <c r="C116" s="6" t="s">
        <v>798</v>
      </c>
      <c r="D116" s="6" t="s">
        <v>799</v>
      </c>
      <c r="E116" s="6" t="s">
        <v>97</v>
      </c>
      <c r="F116" s="6" t="s">
        <v>125</v>
      </c>
      <c r="G116" s="6">
        <v>51</v>
      </c>
      <c r="H116" s="6">
        <v>260</v>
      </c>
      <c r="I116" s="6">
        <v>51</v>
      </c>
      <c r="J116" s="6">
        <v>263</v>
      </c>
      <c r="K116" s="6">
        <v>51</v>
      </c>
      <c r="L116" s="6">
        <v>263</v>
      </c>
      <c r="M116" s="6" t="s">
        <v>103</v>
      </c>
      <c r="N116" s="6" t="s">
        <v>100</v>
      </c>
      <c r="O116" s="6">
        <v>0</v>
      </c>
      <c r="P116" s="6"/>
      <c r="Q116" s="6"/>
      <c r="R116" s="6"/>
      <c r="S116" s="6"/>
      <c r="T116" s="6" t="s">
        <v>100</v>
      </c>
      <c r="U116" s="6">
        <v>0</v>
      </c>
      <c r="V116" s="6"/>
      <c r="W116" s="6"/>
      <c r="X116" s="6"/>
      <c r="Y116" s="6"/>
      <c r="Z116" s="6" t="s">
        <v>323</v>
      </c>
      <c r="AA116" s="6">
        <v>1</v>
      </c>
      <c r="AB116" s="6">
        <v>10</v>
      </c>
      <c r="AC116" s="6">
        <v>5</v>
      </c>
      <c r="AD116" s="6">
        <v>5</v>
      </c>
      <c r="AE116" s="6"/>
      <c r="AF116" s="6" t="s">
        <v>323</v>
      </c>
      <c r="AG116" s="6">
        <v>1</v>
      </c>
      <c r="AH116" s="6">
        <v>10</v>
      </c>
      <c r="AI116" s="6">
        <v>5</v>
      </c>
      <c r="AJ116" s="6">
        <v>5</v>
      </c>
      <c r="AK116" s="6"/>
      <c r="AL116" s="6">
        <v>21</v>
      </c>
      <c r="AM116" s="6">
        <v>17</v>
      </c>
      <c r="AN116" s="6">
        <v>28</v>
      </c>
      <c r="AO116" s="6">
        <v>31</v>
      </c>
      <c r="AP116" s="6">
        <v>18</v>
      </c>
      <c r="AQ116" s="6">
        <v>14</v>
      </c>
      <c r="AR116" s="6">
        <v>1</v>
      </c>
      <c r="AS116" s="6">
        <v>3</v>
      </c>
      <c r="AT116" s="6">
        <v>0</v>
      </c>
      <c r="AU116" s="6">
        <v>1</v>
      </c>
      <c r="AV116" s="6">
        <v>1</v>
      </c>
      <c r="AW116" s="6">
        <v>1</v>
      </c>
      <c r="AX116" s="6">
        <v>60</v>
      </c>
      <c r="AY116" s="6">
        <v>65</v>
      </c>
      <c r="AZ116" s="6">
        <v>3</v>
      </c>
    </row>
    <row r="117" spans="1:52" x14ac:dyDescent="0.25">
      <c r="A117" s="6" t="s">
        <v>3</v>
      </c>
      <c r="B117" s="6" t="s">
        <v>15</v>
      </c>
      <c r="C117" s="6" t="s">
        <v>800</v>
      </c>
      <c r="D117" s="6" t="s">
        <v>801</v>
      </c>
      <c r="E117" s="6" t="s">
        <v>97</v>
      </c>
      <c r="F117" s="6" t="s">
        <v>125</v>
      </c>
      <c r="G117" s="6">
        <v>70</v>
      </c>
      <c r="H117" s="6">
        <v>273</v>
      </c>
      <c r="I117" s="6">
        <v>71</v>
      </c>
      <c r="J117" s="6">
        <v>278</v>
      </c>
      <c r="K117" s="6">
        <v>71</v>
      </c>
      <c r="L117" s="6">
        <v>278</v>
      </c>
      <c r="M117" s="6" t="s">
        <v>103</v>
      </c>
      <c r="N117" s="6" t="s">
        <v>323</v>
      </c>
      <c r="O117" s="6">
        <v>0.25</v>
      </c>
      <c r="P117" s="6">
        <v>10</v>
      </c>
      <c r="Q117" s="6">
        <v>5</v>
      </c>
      <c r="R117" s="6">
        <v>5</v>
      </c>
      <c r="S117" s="6"/>
      <c r="T117" s="6" t="s">
        <v>323</v>
      </c>
      <c r="U117" s="6">
        <v>1</v>
      </c>
      <c r="V117" s="6">
        <v>60</v>
      </c>
      <c r="W117" s="6">
        <v>30</v>
      </c>
      <c r="X117" s="6">
        <v>30</v>
      </c>
      <c r="Y117" s="6"/>
      <c r="Z117" s="6" t="s">
        <v>323</v>
      </c>
      <c r="AA117" s="6">
        <v>1</v>
      </c>
      <c r="AB117" s="6">
        <v>60</v>
      </c>
      <c r="AC117" s="6">
        <v>30</v>
      </c>
      <c r="AD117" s="6">
        <v>30</v>
      </c>
      <c r="AE117" s="6"/>
      <c r="AF117" s="6" t="s">
        <v>323</v>
      </c>
      <c r="AG117" s="6">
        <v>1</v>
      </c>
      <c r="AH117" s="6">
        <v>60</v>
      </c>
      <c r="AI117" s="6">
        <v>30</v>
      </c>
      <c r="AJ117" s="6">
        <v>30</v>
      </c>
      <c r="AK117" s="6"/>
      <c r="AL117" s="6">
        <v>10</v>
      </c>
      <c r="AM117" s="6">
        <v>6</v>
      </c>
      <c r="AN117" s="6">
        <v>39</v>
      </c>
      <c r="AO117" s="6">
        <v>32</v>
      </c>
      <c r="AP117" s="6">
        <v>14</v>
      </c>
      <c r="AQ117" s="6">
        <v>15</v>
      </c>
      <c r="AR117" s="6">
        <v>1</v>
      </c>
      <c r="AS117" s="6">
        <v>0</v>
      </c>
      <c r="AT117" s="6">
        <v>1</v>
      </c>
      <c r="AU117" s="6">
        <v>2</v>
      </c>
      <c r="AV117" s="6">
        <v>1</v>
      </c>
      <c r="AW117" s="6">
        <v>0</v>
      </c>
      <c r="AX117" s="6">
        <v>64</v>
      </c>
      <c r="AY117" s="6">
        <v>53</v>
      </c>
      <c r="AZ117" s="6">
        <v>4</v>
      </c>
    </row>
    <row r="118" spans="1:52" x14ac:dyDescent="0.25">
      <c r="A118" s="6" t="s">
        <v>3</v>
      </c>
      <c r="B118" s="6" t="s">
        <v>16</v>
      </c>
      <c r="C118" s="6" t="s">
        <v>813</v>
      </c>
      <c r="D118" s="6" t="s">
        <v>814</v>
      </c>
      <c r="E118" s="6" t="s">
        <v>97</v>
      </c>
      <c r="F118" s="6" t="s">
        <v>98</v>
      </c>
      <c r="G118" s="6">
        <v>38</v>
      </c>
      <c r="H118" s="6">
        <v>164</v>
      </c>
      <c r="I118" s="6">
        <v>37</v>
      </c>
      <c r="J118" s="6">
        <v>155</v>
      </c>
      <c r="K118" s="6">
        <v>38</v>
      </c>
      <c r="L118" s="6">
        <v>4</v>
      </c>
      <c r="M118" s="6" t="s">
        <v>103</v>
      </c>
      <c r="N118" s="6" t="s">
        <v>323</v>
      </c>
      <c r="O118" s="6">
        <v>2.500000037252903E-2</v>
      </c>
      <c r="P118" s="6">
        <v>5</v>
      </c>
      <c r="Q118" s="6">
        <v>2</v>
      </c>
      <c r="R118" s="6">
        <v>2</v>
      </c>
      <c r="S118" s="6"/>
      <c r="T118" s="6" t="s">
        <v>100</v>
      </c>
      <c r="U118" s="6">
        <v>0</v>
      </c>
      <c r="V118" s="6"/>
      <c r="W118" s="6"/>
      <c r="X118" s="6"/>
      <c r="Y118" s="6"/>
      <c r="Z118" s="6" t="s">
        <v>323</v>
      </c>
      <c r="AA118" s="6">
        <v>2.500000037252903E-2</v>
      </c>
      <c r="AB118" s="6">
        <v>5</v>
      </c>
      <c r="AC118" s="6">
        <v>2</v>
      </c>
      <c r="AD118" s="6">
        <v>2</v>
      </c>
      <c r="AE118" s="6"/>
      <c r="AF118" s="6" t="s">
        <v>323</v>
      </c>
      <c r="AG118" s="6">
        <v>2.500000037252903E-2</v>
      </c>
      <c r="AH118" s="6">
        <v>5</v>
      </c>
      <c r="AI118" s="6">
        <v>2</v>
      </c>
      <c r="AJ118" s="6">
        <v>2</v>
      </c>
      <c r="AK118" s="6"/>
      <c r="AL118" s="6">
        <v>4</v>
      </c>
      <c r="AM118" s="6">
        <v>5</v>
      </c>
      <c r="AN118" s="6">
        <v>13</v>
      </c>
      <c r="AO118" s="6">
        <v>16</v>
      </c>
      <c r="AP118" s="6">
        <v>6</v>
      </c>
      <c r="AQ118" s="6">
        <v>10</v>
      </c>
      <c r="AR118" s="6">
        <v>2</v>
      </c>
      <c r="AS118" s="6">
        <v>5</v>
      </c>
      <c r="AT118" s="6">
        <v>1</v>
      </c>
      <c r="AU118" s="6">
        <v>2</v>
      </c>
      <c r="AV118" s="6">
        <v>2</v>
      </c>
      <c r="AW118" s="6">
        <v>0</v>
      </c>
      <c r="AX118" s="6">
        <v>21</v>
      </c>
      <c r="AY118" s="6">
        <v>31</v>
      </c>
      <c r="AZ118" s="6">
        <v>5</v>
      </c>
    </row>
    <row r="119" spans="1:52" x14ac:dyDescent="0.25">
      <c r="A119" s="6" t="s">
        <v>3</v>
      </c>
      <c r="B119" s="6" t="s">
        <v>17</v>
      </c>
      <c r="C119" s="6" t="s">
        <v>761</v>
      </c>
      <c r="D119" s="6" t="s">
        <v>762</v>
      </c>
      <c r="E119" s="6" t="s">
        <v>209</v>
      </c>
      <c r="F119" s="6" t="s">
        <v>125</v>
      </c>
      <c r="G119" s="6">
        <v>32</v>
      </c>
      <c r="H119" s="6">
        <v>156</v>
      </c>
      <c r="I119" s="6">
        <v>9</v>
      </c>
      <c r="J119" s="6">
        <v>58</v>
      </c>
      <c r="K119" s="6">
        <v>9</v>
      </c>
      <c r="L119" s="6">
        <v>58</v>
      </c>
      <c r="M119" s="6" t="s">
        <v>103</v>
      </c>
      <c r="N119" s="6" t="s">
        <v>100</v>
      </c>
      <c r="O119" s="6">
        <v>0</v>
      </c>
      <c r="P119" s="6"/>
      <c r="Q119" s="6"/>
      <c r="R119" s="6"/>
      <c r="S119" s="6"/>
      <c r="T119" s="6" t="s">
        <v>323</v>
      </c>
      <c r="U119" s="6">
        <v>2.500000037252903E-2</v>
      </c>
      <c r="V119" s="6">
        <v>15</v>
      </c>
      <c r="W119" s="6"/>
      <c r="X119" s="6"/>
      <c r="Y119" s="6"/>
      <c r="Z119" s="6" t="s">
        <v>323</v>
      </c>
      <c r="AA119" s="6">
        <v>2.500000037252903E-2</v>
      </c>
      <c r="AB119" s="6">
        <v>15</v>
      </c>
      <c r="AC119" s="6"/>
      <c r="AD119" s="6"/>
      <c r="AE119" s="6"/>
      <c r="AF119" s="6" t="s">
        <v>323</v>
      </c>
      <c r="AG119" s="6">
        <v>2.500000037252903E-2</v>
      </c>
      <c r="AH119" s="6">
        <v>15</v>
      </c>
      <c r="AI119" s="6"/>
      <c r="AJ119" s="6"/>
      <c r="AK119" s="6"/>
      <c r="AL119" s="6">
        <v>2</v>
      </c>
      <c r="AM119" s="6">
        <v>0</v>
      </c>
      <c r="AN119" s="6">
        <v>3</v>
      </c>
      <c r="AO119" s="6">
        <v>5</v>
      </c>
      <c r="AP119" s="6">
        <v>1</v>
      </c>
      <c r="AQ119" s="6">
        <v>3</v>
      </c>
      <c r="AR119" s="6">
        <v>0</v>
      </c>
      <c r="AS119" s="6">
        <v>0</v>
      </c>
      <c r="AT119" s="6">
        <v>1</v>
      </c>
      <c r="AU119" s="6">
        <v>0</v>
      </c>
      <c r="AV119" s="6">
        <v>0</v>
      </c>
      <c r="AW119" s="6">
        <v>0</v>
      </c>
      <c r="AX119" s="6">
        <v>6</v>
      </c>
      <c r="AY119" s="6">
        <v>9</v>
      </c>
      <c r="AZ119" s="6">
        <v>1</v>
      </c>
    </row>
    <row r="120" spans="1:52" x14ac:dyDescent="0.25">
      <c r="A120" s="6" t="s">
        <v>3</v>
      </c>
      <c r="B120" s="6" t="s">
        <v>18</v>
      </c>
      <c r="C120" s="6" t="s">
        <v>809</v>
      </c>
      <c r="D120" s="6" t="s">
        <v>810</v>
      </c>
      <c r="E120" s="6" t="s">
        <v>97</v>
      </c>
      <c r="F120" s="6" t="s">
        <v>98</v>
      </c>
      <c r="G120" s="6">
        <v>12</v>
      </c>
      <c r="H120" s="6">
        <v>52</v>
      </c>
      <c r="I120" s="6">
        <v>10</v>
      </c>
      <c r="J120" s="6">
        <v>44</v>
      </c>
      <c r="K120" s="6">
        <v>10</v>
      </c>
      <c r="L120" s="6">
        <v>44</v>
      </c>
      <c r="M120" s="6" t="s">
        <v>103</v>
      </c>
      <c r="N120" s="6" t="s">
        <v>323</v>
      </c>
      <c r="O120" s="6">
        <v>2.4999999441206455E-3</v>
      </c>
      <c r="P120" s="6">
        <v>2</v>
      </c>
      <c r="Q120" s="6"/>
      <c r="R120" s="6"/>
      <c r="S120" s="6"/>
      <c r="T120" s="6" t="s">
        <v>323</v>
      </c>
      <c r="U120" s="6">
        <v>5.000000074505806E-2</v>
      </c>
      <c r="V120" s="6">
        <v>10</v>
      </c>
      <c r="W120" s="6"/>
      <c r="X120" s="6"/>
      <c r="Y120" s="6"/>
      <c r="Z120" s="6" t="s">
        <v>323</v>
      </c>
      <c r="AA120" s="6">
        <v>5.000000074505806E-2</v>
      </c>
      <c r="AB120" s="6">
        <v>10</v>
      </c>
      <c r="AC120" s="6"/>
      <c r="AD120" s="6"/>
      <c r="AE120" s="6"/>
      <c r="AF120" s="6" t="s">
        <v>323</v>
      </c>
      <c r="AG120" s="6">
        <v>2.500000037252903E-2</v>
      </c>
      <c r="AH120" s="6">
        <v>10</v>
      </c>
      <c r="AI120" s="6"/>
      <c r="AJ120" s="6"/>
      <c r="AK120" s="6"/>
      <c r="AL120" s="6">
        <v>0</v>
      </c>
      <c r="AM120" s="6">
        <v>0</v>
      </c>
      <c r="AN120" s="6">
        <v>0</v>
      </c>
      <c r="AO120" s="6">
        <v>0</v>
      </c>
      <c r="AP120" s="6">
        <v>0</v>
      </c>
      <c r="AQ120" s="6">
        <v>0</v>
      </c>
      <c r="AR120" s="6">
        <v>0</v>
      </c>
      <c r="AS120" s="6">
        <v>0</v>
      </c>
      <c r="AT120" s="6">
        <v>0</v>
      </c>
      <c r="AU120" s="6">
        <v>0</v>
      </c>
      <c r="AV120" s="6">
        <v>0</v>
      </c>
      <c r="AW120" s="6">
        <v>0</v>
      </c>
      <c r="AX120" s="6">
        <v>0</v>
      </c>
      <c r="AY120" s="6">
        <v>0</v>
      </c>
      <c r="AZ120" s="6">
        <v>0</v>
      </c>
    </row>
    <row r="121" spans="1:52" x14ac:dyDescent="0.25">
      <c r="A121" s="6" t="s">
        <v>3</v>
      </c>
      <c r="B121" s="6" t="s">
        <v>15</v>
      </c>
      <c r="C121" s="6" t="s">
        <v>787</v>
      </c>
      <c r="D121" s="6" t="s">
        <v>788</v>
      </c>
      <c r="E121" s="6" t="s">
        <v>97</v>
      </c>
      <c r="F121" s="6" t="s">
        <v>125</v>
      </c>
      <c r="G121" s="6">
        <v>87</v>
      </c>
      <c r="H121" s="6">
        <v>488</v>
      </c>
      <c r="I121" s="6">
        <v>86</v>
      </c>
      <c r="J121" s="6">
        <v>472</v>
      </c>
      <c r="K121" s="6">
        <v>86</v>
      </c>
      <c r="L121" s="6">
        <v>472</v>
      </c>
      <c r="M121" s="6" t="s">
        <v>99</v>
      </c>
      <c r="N121" s="6" t="s">
        <v>100</v>
      </c>
      <c r="O121" s="6">
        <v>0</v>
      </c>
      <c r="P121" s="6"/>
      <c r="Q121" s="6"/>
      <c r="R121" s="6"/>
      <c r="S121" s="6"/>
      <c r="T121" s="6" t="s">
        <v>323</v>
      </c>
      <c r="U121" s="6">
        <v>0.5</v>
      </c>
      <c r="V121" s="6">
        <v>15</v>
      </c>
      <c r="W121" s="6">
        <v>5</v>
      </c>
      <c r="X121" s="6">
        <v>5</v>
      </c>
      <c r="Y121" s="6"/>
      <c r="Z121" s="6" t="s">
        <v>323</v>
      </c>
      <c r="AA121" s="6">
        <v>0.5</v>
      </c>
      <c r="AB121" s="6">
        <v>15</v>
      </c>
      <c r="AC121" s="6">
        <v>5</v>
      </c>
      <c r="AD121" s="6">
        <v>5</v>
      </c>
      <c r="AE121" s="6"/>
      <c r="AF121" s="6" t="s">
        <v>323</v>
      </c>
      <c r="AG121" s="6">
        <v>0.5</v>
      </c>
      <c r="AH121" s="6">
        <v>15</v>
      </c>
      <c r="AI121" s="6">
        <v>5</v>
      </c>
      <c r="AJ121" s="6">
        <v>5</v>
      </c>
      <c r="AK121" s="6"/>
      <c r="AL121" s="6">
        <v>20</v>
      </c>
      <c r="AM121" s="6">
        <v>18</v>
      </c>
      <c r="AN121" s="6">
        <v>22</v>
      </c>
      <c r="AO121" s="6">
        <v>27</v>
      </c>
      <c r="AP121" s="6">
        <v>0</v>
      </c>
      <c r="AQ121" s="6">
        <v>0</v>
      </c>
      <c r="AR121" s="6">
        <v>0</v>
      </c>
      <c r="AS121" s="6">
        <v>0</v>
      </c>
      <c r="AT121" s="6">
        <v>2</v>
      </c>
      <c r="AU121" s="6">
        <v>0</v>
      </c>
      <c r="AV121" s="6">
        <v>0</v>
      </c>
      <c r="AW121" s="6">
        <v>0</v>
      </c>
      <c r="AX121" s="6">
        <v>0</v>
      </c>
      <c r="AY121" s="6">
        <v>0</v>
      </c>
      <c r="AZ121" s="6">
        <v>0</v>
      </c>
    </row>
    <row r="122" spans="1:52" x14ac:dyDescent="0.25">
      <c r="A122" s="6" t="s">
        <v>3</v>
      </c>
      <c r="B122" s="6" t="s">
        <v>15</v>
      </c>
      <c r="C122" s="6" t="s">
        <v>791</v>
      </c>
      <c r="D122" s="6" t="s">
        <v>792</v>
      </c>
      <c r="E122" s="6" t="s">
        <v>97</v>
      </c>
      <c r="F122" s="6" t="s">
        <v>98</v>
      </c>
      <c r="G122" s="6">
        <v>64</v>
      </c>
      <c r="H122" s="6">
        <v>305</v>
      </c>
      <c r="I122" s="6">
        <v>63</v>
      </c>
      <c r="J122" s="6">
        <v>304</v>
      </c>
      <c r="K122" s="6">
        <v>63</v>
      </c>
      <c r="L122" s="6">
        <v>304</v>
      </c>
      <c r="M122" s="6" t="s">
        <v>103</v>
      </c>
      <c r="N122" s="6" t="s">
        <v>100</v>
      </c>
      <c r="O122" s="6">
        <v>0</v>
      </c>
      <c r="P122" s="6"/>
      <c r="Q122" s="6"/>
      <c r="R122" s="6"/>
      <c r="S122" s="6"/>
      <c r="T122" s="6" t="s">
        <v>323</v>
      </c>
      <c r="U122" s="6">
        <v>2.500000037252903E-2</v>
      </c>
      <c r="V122" s="6">
        <v>5</v>
      </c>
      <c r="W122" s="6">
        <v>2</v>
      </c>
      <c r="X122" s="6">
        <v>2</v>
      </c>
      <c r="Y122" s="6"/>
      <c r="Z122" s="6" t="s">
        <v>323</v>
      </c>
      <c r="AA122" s="6">
        <v>2.500000037252903E-2</v>
      </c>
      <c r="AB122" s="6">
        <v>5</v>
      </c>
      <c r="AC122" s="6">
        <v>2</v>
      </c>
      <c r="AD122" s="6">
        <v>2</v>
      </c>
      <c r="AE122" s="6"/>
      <c r="AF122" s="6" t="s">
        <v>323</v>
      </c>
      <c r="AG122" s="6">
        <v>2.500000037252903E-2</v>
      </c>
      <c r="AH122" s="6">
        <v>5</v>
      </c>
      <c r="AI122" s="6">
        <v>2</v>
      </c>
      <c r="AJ122" s="6">
        <v>2</v>
      </c>
      <c r="AK122" s="6"/>
      <c r="AL122" s="6">
        <v>13</v>
      </c>
      <c r="AM122" s="6">
        <v>10</v>
      </c>
      <c r="AN122" s="6">
        <v>45</v>
      </c>
      <c r="AO122" s="6">
        <v>39</v>
      </c>
      <c r="AP122" s="6">
        <v>26</v>
      </c>
      <c r="AQ122" s="6">
        <v>17</v>
      </c>
      <c r="AR122" s="6">
        <v>3</v>
      </c>
      <c r="AS122" s="6">
        <v>1</v>
      </c>
      <c r="AT122" s="6">
        <v>1</v>
      </c>
      <c r="AU122" s="6">
        <v>4</v>
      </c>
      <c r="AV122" s="6">
        <v>2</v>
      </c>
      <c r="AW122" s="6">
        <v>0</v>
      </c>
      <c r="AX122" s="6">
        <v>87</v>
      </c>
      <c r="AY122" s="6">
        <v>67</v>
      </c>
      <c r="AZ122" s="6">
        <v>7</v>
      </c>
    </row>
    <row r="123" spans="1:52" x14ac:dyDescent="0.25">
      <c r="A123" s="6" t="s">
        <v>3</v>
      </c>
      <c r="B123" s="6" t="s">
        <v>15</v>
      </c>
      <c r="C123" s="6" t="s">
        <v>228</v>
      </c>
      <c r="D123" s="6" t="s">
        <v>229</v>
      </c>
      <c r="E123" s="6" t="s">
        <v>97</v>
      </c>
      <c r="F123" s="6" t="s">
        <v>98</v>
      </c>
      <c r="G123" s="6">
        <v>30</v>
      </c>
      <c r="H123" s="6">
        <v>139</v>
      </c>
      <c r="I123" s="6">
        <v>31</v>
      </c>
      <c r="J123" s="6">
        <v>140</v>
      </c>
      <c r="K123" s="6">
        <v>31</v>
      </c>
      <c r="L123" s="6">
        <v>140</v>
      </c>
      <c r="M123" s="6" t="s">
        <v>99</v>
      </c>
      <c r="N123" s="6" t="s">
        <v>323</v>
      </c>
      <c r="O123" s="6">
        <v>9.9999997764825821E-3</v>
      </c>
      <c r="P123" s="6">
        <v>5</v>
      </c>
      <c r="Q123" s="6">
        <v>5</v>
      </c>
      <c r="R123" s="6">
        <v>5</v>
      </c>
      <c r="S123" s="6"/>
      <c r="T123" s="6" t="s">
        <v>100</v>
      </c>
      <c r="U123" s="6">
        <v>0</v>
      </c>
      <c r="V123" s="6"/>
      <c r="W123" s="6"/>
      <c r="X123" s="6"/>
      <c r="Y123" s="6"/>
      <c r="Z123" s="6" t="s">
        <v>323</v>
      </c>
      <c r="AA123" s="6">
        <v>0.20000000298023224</v>
      </c>
      <c r="AB123" s="6">
        <v>10</v>
      </c>
      <c r="AC123" s="6">
        <v>5</v>
      </c>
      <c r="AD123" s="6">
        <v>5</v>
      </c>
      <c r="AE123" s="6"/>
      <c r="AF123" s="6" t="s">
        <v>323</v>
      </c>
      <c r="AG123" s="6">
        <v>0.20000000298023224</v>
      </c>
      <c r="AH123" s="6">
        <v>10</v>
      </c>
      <c r="AI123" s="6">
        <v>5</v>
      </c>
      <c r="AJ123" s="6">
        <v>5</v>
      </c>
      <c r="AK123" s="6"/>
      <c r="AL123" s="6">
        <v>7</v>
      </c>
      <c r="AM123" s="6">
        <v>7</v>
      </c>
      <c r="AN123" s="6">
        <v>16</v>
      </c>
      <c r="AO123" s="6">
        <v>20</v>
      </c>
      <c r="AP123" s="6">
        <v>10</v>
      </c>
      <c r="AQ123" s="6">
        <v>5</v>
      </c>
      <c r="AR123" s="6">
        <v>1</v>
      </c>
      <c r="AS123" s="6">
        <v>2</v>
      </c>
      <c r="AT123" s="6">
        <v>3</v>
      </c>
      <c r="AU123" s="6">
        <v>3</v>
      </c>
      <c r="AV123" s="6">
        <v>0</v>
      </c>
      <c r="AW123" s="6">
        <v>0</v>
      </c>
      <c r="AX123" s="6">
        <v>34</v>
      </c>
      <c r="AY123" s="6">
        <v>34</v>
      </c>
      <c r="AZ123" s="6">
        <v>6</v>
      </c>
    </row>
    <row r="124" spans="1:52" x14ac:dyDescent="0.25">
      <c r="A124" s="6" t="s">
        <v>3</v>
      </c>
      <c r="B124" s="6" t="s">
        <v>15</v>
      </c>
      <c r="C124" s="6" t="s">
        <v>794</v>
      </c>
      <c r="D124" s="6" t="s">
        <v>795</v>
      </c>
      <c r="E124" s="6" t="s">
        <v>97</v>
      </c>
      <c r="F124" s="6" t="s">
        <v>125</v>
      </c>
      <c r="G124" s="6">
        <v>78</v>
      </c>
      <c r="H124" s="6">
        <v>390</v>
      </c>
      <c r="I124" s="6">
        <v>77</v>
      </c>
      <c r="J124" s="6">
        <v>384</v>
      </c>
      <c r="K124" s="6">
        <v>77</v>
      </c>
      <c r="L124" s="6">
        <v>384</v>
      </c>
      <c r="M124" s="6" t="s">
        <v>103</v>
      </c>
      <c r="N124" s="6" t="s">
        <v>100</v>
      </c>
      <c r="O124" s="6">
        <v>0</v>
      </c>
      <c r="P124" s="6"/>
      <c r="Q124" s="6"/>
      <c r="R124" s="6"/>
      <c r="S124" s="6"/>
      <c r="T124" s="6" t="s">
        <v>323</v>
      </c>
      <c r="U124" s="6">
        <v>0.25</v>
      </c>
      <c r="V124" s="6"/>
      <c r="W124" s="6">
        <v>2</v>
      </c>
      <c r="X124" s="6">
        <v>2</v>
      </c>
      <c r="Y124" s="6"/>
      <c r="Z124" s="6" t="s">
        <v>323</v>
      </c>
      <c r="AA124" s="6">
        <v>0.25</v>
      </c>
      <c r="AB124" s="6"/>
      <c r="AC124" s="6">
        <v>2</v>
      </c>
      <c r="AD124" s="6">
        <v>2</v>
      </c>
      <c r="AE124" s="6"/>
      <c r="AF124" s="6" t="s">
        <v>323</v>
      </c>
      <c r="AG124" s="6">
        <v>0</v>
      </c>
      <c r="AH124" s="6"/>
      <c r="AI124" s="6"/>
      <c r="AJ124" s="6"/>
      <c r="AK124" s="6"/>
      <c r="AL124" s="6">
        <v>0</v>
      </c>
      <c r="AM124" s="6">
        <v>0</v>
      </c>
      <c r="AN124" s="6">
        <v>0</v>
      </c>
      <c r="AO124" s="6">
        <v>0</v>
      </c>
      <c r="AP124" s="6">
        <v>0</v>
      </c>
      <c r="AQ124" s="6">
        <v>0</v>
      </c>
      <c r="AR124" s="6">
        <v>0</v>
      </c>
      <c r="AS124" s="6">
        <v>0</v>
      </c>
      <c r="AT124" s="6">
        <v>0</v>
      </c>
      <c r="AU124" s="6">
        <v>0</v>
      </c>
      <c r="AV124" s="6">
        <v>0</v>
      </c>
      <c r="AW124" s="6">
        <v>0</v>
      </c>
      <c r="AX124" s="6">
        <v>151</v>
      </c>
      <c r="AY124" s="6">
        <v>0</v>
      </c>
      <c r="AZ124" s="6">
        <v>0</v>
      </c>
    </row>
    <row r="125" spans="1:52" x14ac:dyDescent="0.25">
      <c r="A125" s="6" t="s">
        <v>3</v>
      </c>
      <c r="B125" s="6" t="s">
        <v>15</v>
      </c>
      <c r="C125" s="6" t="s">
        <v>806</v>
      </c>
      <c r="D125" s="6" t="s">
        <v>807</v>
      </c>
      <c r="E125" s="6" t="s">
        <v>97</v>
      </c>
      <c r="F125" s="6" t="s">
        <v>125</v>
      </c>
      <c r="G125" s="6">
        <v>178</v>
      </c>
      <c r="H125" s="6">
        <v>827</v>
      </c>
      <c r="I125" s="6">
        <v>194</v>
      </c>
      <c r="J125" s="6">
        <v>890</v>
      </c>
      <c r="K125" s="6">
        <v>194</v>
      </c>
      <c r="L125" s="6">
        <v>890</v>
      </c>
      <c r="M125" s="6" t="s">
        <v>103</v>
      </c>
      <c r="N125" s="6" t="s">
        <v>100</v>
      </c>
      <c r="O125" s="6">
        <v>0</v>
      </c>
      <c r="P125" s="6"/>
      <c r="Q125" s="6"/>
      <c r="R125" s="6"/>
      <c r="S125" s="6"/>
      <c r="T125" s="6" t="s">
        <v>100</v>
      </c>
      <c r="U125" s="6">
        <v>0</v>
      </c>
      <c r="V125" s="6"/>
      <c r="W125" s="6"/>
      <c r="X125" s="6"/>
      <c r="Y125" s="6"/>
      <c r="Z125" s="6" t="s">
        <v>323</v>
      </c>
      <c r="AA125" s="6">
        <v>0.5</v>
      </c>
      <c r="AB125" s="6">
        <v>15</v>
      </c>
      <c r="AC125" s="6">
        <v>5</v>
      </c>
      <c r="AD125" s="6">
        <v>5</v>
      </c>
      <c r="AE125" s="6"/>
      <c r="AF125" s="6" t="s">
        <v>323</v>
      </c>
      <c r="AG125" s="6">
        <v>0.5</v>
      </c>
      <c r="AH125" s="6">
        <v>15</v>
      </c>
      <c r="AI125" s="6">
        <v>5</v>
      </c>
      <c r="AJ125" s="6">
        <v>5</v>
      </c>
      <c r="AK125" s="6"/>
      <c r="AL125" s="6">
        <v>32</v>
      </c>
      <c r="AM125" s="6">
        <v>40</v>
      </c>
      <c r="AN125" s="6">
        <v>67</v>
      </c>
      <c r="AO125" s="6">
        <v>66</v>
      </c>
      <c r="AP125" s="6">
        <v>19</v>
      </c>
      <c r="AQ125" s="6">
        <v>34</v>
      </c>
      <c r="AR125" s="6">
        <v>16</v>
      </c>
      <c r="AS125" s="6">
        <v>12</v>
      </c>
      <c r="AT125" s="6">
        <v>6</v>
      </c>
      <c r="AU125" s="6">
        <v>2</v>
      </c>
      <c r="AV125" s="6">
        <v>0</v>
      </c>
      <c r="AW125" s="6">
        <v>0</v>
      </c>
      <c r="AX125" s="6">
        <v>134</v>
      </c>
      <c r="AY125" s="6">
        <v>152</v>
      </c>
      <c r="AZ125" s="6">
        <v>0</v>
      </c>
    </row>
    <row r="126" spans="1:52" x14ac:dyDescent="0.25">
      <c r="A126" s="6" t="s">
        <v>3</v>
      </c>
      <c r="B126" s="6" t="s">
        <v>17</v>
      </c>
      <c r="C126" s="6" t="s">
        <v>771</v>
      </c>
      <c r="D126" s="6" t="s">
        <v>772</v>
      </c>
      <c r="E126" s="6" t="s">
        <v>209</v>
      </c>
      <c r="F126" s="6" t="s">
        <v>125</v>
      </c>
      <c r="G126" s="6">
        <v>9</v>
      </c>
      <c r="H126" s="6">
        <v>40</v>
      </c>
      <c r="I126" s="6">
        <v>9</v>
      </c>
      <c r="J126" s="6">
        <v>43</v>
      </c>
      <c r="K126" s="6">
        <v>9</v>
      </c>
      <c r="L126" s="6">
        <v>43</v>
      </c>
      <c r="M126" s="6" t="s">
        <v>103</v>
      </c>
      <c r="N126" s="6" t="s">
        <v>323</v>
      </c>
      <c r="O126" s="6">
        <v>0.25</v>
      </c>
      <c r="P126" s="6">
        <v>3</v>
      </c>
      <c r="Q126" s="6">
        <v>1</v>
      </c>
      <c r="R126" s="6">
        <v>1</v>
      </c>
      <c r="S126" s="6"/>
      <c r="T126" s="6" t="s">
        <v>323</v>
      </c>
      <c r="U126" s="6">
        <v>3</v>
      </c>
      <c r="V126" s="6">
        <v>180</v>
      </c>
      <c r="W126" s="6">
        <v>35</v>
      </c>
      <c r="X126" s="6">
        <v>35</v>
      </c>
      <c r="Y126" s="6"/>
      <c r="Z126" s="6" t="s">
        <v>323</v>
      </c>
      <c r="AA126" s="6">
        <v>3</v>
      </c>
      <c r="AB126" s="6">
        <v>180</v>
      </c>
      <c r="AC126" s="6">
        <v>35</v>
      </c>
      <c r="AD126" s="6">
        <v>35</v>
      </c>
      <c r="AE126" s="6"/>
      <c r="AF126" s="6" t="s">
        <v>323</v>
      </c>
      <c r="AG126" s="6">
        <v>3</v>
      </c>
      <c r="AH126" s="6">
        <v>180</v>
      </c>
      <c r="AI126" s="6">
        <v>35</v>
      </c>
      <c r="AJ126" s="6">
        <v>35</v>
      </c>
      <c r="AK126" s="6"/>
      <c r="AL126" s="6">
        <v>0</v>
      </c>
      <c r="AM126" s="6">
        <v>4</v>
      </c>
      <c r="AN126" s="6">
        <v>8</v>
      </c>
      <c r="AO126" s="6">
        <v>5</v>
      </c>
      <c r="AP126" s="6">
        <v>2</v>
      </c>
      <c r="AQ126" s="6">
        <v>6</v>
      </c>
      <c r="AR126" s="6">
        <v>0</v>
      </c>
      <c r="AS126" s="6">
        <v>0</v>
      </c>
      <c r="AT126" s="6">
        <v>0</v>
      </c>
      <c r="AU126" s="6">
        <v>0</v>
      </c>
      <c r="AV126" s="6">
        <v>0</v>
      </c>
      <c r="AW126" s="6">
        <v>0</v>
      </c>
      <c r="AX126" s="6">
        <v>0</v>
      </c>
      <c r="AY126" s="6">
        <v>0</v>
      </c>
      <c r="AZ126" s="6">
        <v>0</v>
      </c>
    </row>
    <row r="127" spans="1:52" x14ac:dyDescent="0.25">
      <c r="A127" s="6" t="s">
        <v>3</v>
      </c>
      <c r="B127" s="6" t="s">
        <v>16</v>
      </c>
      <c r="C127" s="6" t="s">
        <v>230</v>
      </c>
      <c r="D127" s="6" t="s">
        <v>231</v>
      </c>
      <c r="E127" s="6" t="s">
        <v>97</v>
      </c>
      <c r="F127" s="6" t="s">
        <v>98</v>
      </c>
      <c r="G127" s="6">
        <v>31</v>
      </c>
      <c r="H127" s="6">
        <v>191</v>
      </c>
      <c r="I127" s="6">
        <v>31</v>
      </c>
      <c r="J127" s="6">
        <v>183</v>
      </c>
      <c r="K127" s="6">
        <v>31</v>
      </c>
      <c r="L127" s="6">
        <v>183</v>
      </c>
      <c r="M127" s="6" t="s">
        <v>99</v>
      </c>
      <c r="N127" s="6" t="s">
        <v>323</v>
      </c>
      <c r="O127" s="6">
        <v>0.10000000149011612</v>
      </c>
      <c r="P127" s="6">
        <v>5</v>
      </c>
      <c r="Q127" s="6"/>
      <c r="R127" s="6"/>
      <c r="S127" s="6"/>
      <c r="T127" s="6" t="s">
        <v>323</v>
      </c>
      <c r="U127" s="6">
        <v>0.10000000149011612</v>
      </c>
      <c r="V127" s="6">
        <v>5</v>
      </c>
      <c r="W127" s="6"/>
      <c r="X127" s="6"/>
      <c r="Y127" s="6"/>
      <c r="Z127" s="6" t="s">
        <v>323</v>
      </c>
      <c r="AA127" s="6">
        <v>0.10000000149011612</v>
      </c>
      <c r="AB127" s="6">
        <v>5</v>
      </c>
      <c r="AC127" s="6"/>
      <c r="AD127" s="6"/>
      <c r="AE127" s="6"/>
      <c r="AF127" s="6" t="s">
        <v>323</v>
      </c>
      <c r="AG127" s="6">
        <v>0.10000000149011612</v>
      </c>
      <c r="AH127" s="6">
        <v>5</v>
      </c>
      <c r="AI127" s="6"/>
      <c r="AJ127" s="6"/>
      <c r="AK127" s="6"/>
      <c r="AL127" s="6">
        <v>1</v>
      </c>
      <c r="AM127" s="6">
        <v>2</v>
      </c>
      <c r="AN127" s="6">
        <v>17</v>
      </c>
      <c r="AO127" s="6">
        <v>26</v>
      </c>
      <c r="AP127" s="6">
        <v>10</v>
      </c>
      <c r="AQ127" s="6">
        <v>7</v>
      </c>
      <c r="AR127" s="6">
        <v>1</v>
      </c>
      <c r="AS127" s="6">
        <v>2</v>
      </c>
      <c r="AT127" s="6">
        <v>0</v>
      </c>
      <c r="AU127" s="6">
        <v>0</v>
      </c>
      <c r="AV127" s="6">
        <v>0</v>
      </c>
      <c r="AW127" s="6">
        <v>0</v>
      </c>
      <c r="AX127" s="6">
        <v>29</v>
      </c>
      <c r="AY127" s="6">
        <v>37</v>
      </c>
      <c r="AZ127" s="6">
        <v>0</v>
      </c>
    </row>
    <row r="128" spans="1:52" x14ac:dyDescent="0.25">
      <c r="A128" s="6" t="s">
        <v>3</v>
      </c>
      <c r="B128" s="6" t="s">
        <v>17</v>
      </c>
      <c r="C128" s="6" t="s">
        <v>767</v>
      </c>
      <c r="D128" s="6" t="s">
        <v>768</v>
      </c>
      <c r="E128" s="6" t="s">
        <v>97</v>
      </c>
      <c r="F128" s="6" t="s">
        <v>98</v>
      </c>
      <c r="G128" s="6">
        <v>61</v>
      </c>
      <c r="H128" s="6">
        <v>264</v>
      </c>
      <c r="I128" s="6">
        <v>55</v>
      </c>
      <c r="J128" s="6">
        <v>251</v>
      </c>
      <c r="K128" s="6">
        <v>55</v>
      </c>
      <c r="L128" s="6">
        <v>251</v>
      </c>
      <c r="M128" s="6" t="s">
        <v>103</v>
      </c>
      <c r="N128" s="6" t="s">
        <v>100</v>
      </c>
      <c r="O128" s="6">
        <v>0</v>
      </c>
      <c r="P128" s="6"/>
      <c r="Q128" s="6"/>
      <c r="R128" s="6"/>
      <c r="S128" s="6"/>
      <c r="T128" s="6" t="s">
        <v>323</v>
      </c>
      <c r="U128" s="6">
        <v>3</v>
      </c>
      <c r="V128" s="6">
        <v>50</v>
      </c>
      <c r="W128" s="6">
        <v>25</v>
      </c>
      <c r="X128" s="6">
        <v>25</v>
      </c>
      <c r="Y128" s="6"/>
      <c r="Z128" s="6" t="s">
        <v>323</v>
      </c>
      <c r="AA128" s="6">
        <v>3</v>
      </c>
      <c r="AB128" s="6">
        <v>50</v>
      </c>
      <c r="AC128" s="6">
        <v>25</v>
      </c>
      <c r="AD128" s="6">
        <v>25</v>
      </c>
      <c r="AE128" s="6"/>
      <c r="AF128" s="6" t="s">
        <v>323</v>
      </c>
      <c r="AG128" s="6">
        <v>1</v>
      </c>
      <c r="AH128" s="6">
        <v>25</v>
      </c>
      <c r="AI128" s="6">
        <v>5</v>
      </c>
      <c r="AJ128" s="6">
        <v>5</v>
      </c>
      <c r="AK128" s="6"/>
      <c r="AL128" s="6">
        <v>12</v>
      </c>
      <c r="AM128" s="6">
        <v>14</v>
      </c>
      <c r="AN128" s="6">
        <v>0</v>
      </c>
      <c r="AO128" s="6">
        <v>0</v>
      </c>
      <c r="AP128" s="6">
        <v>0</v>
      </c>
      <c r="AQ128" s="6">
        <v>0</v>
      </c>
      <c r="AR128" s="6">
        <v>0</v>
      </c>
      <c r="AS128" s="6">
        <v>0</v>
      </c>
      <c r="AT128" s="6">
        <v>0</v>
      </c>
      <c r="AU128" s="6">
        <v>0</v>
      </c>
      <c r="AV128" s="6">
        <v>0</v>
      </c>
      <c r="AW128" s="6">
        <v>0</v>
      </c>
      <c r="AX128" s="6">
        <v>48</v>
      </c>
      <c r="AY128" s="6">
        <v>54</v>
      </c>
      <c r="AZ128" s="6">
        <v>0</v>
      </c>
    </row>
    <row r="129" spans="1:52" x14ac:dyDescent="0.25">
      <c r="A129" s="6" t="s">
        <v>3</v>
      </c>
      <c r="B129" s="6" t="s">
        <v>14</v>
      </c>
      <c r="C129" s="6" t="s">
        <v>783</v>
      </c>
      <c r="D129" s="6" t="s">
        <v>784</v>
      </c>
      <c r="E129" s="6" t="s">
        <v>97</v>
      </c>
      <c r="F129" s="6" t="s">
        <v>98</v>
      </c>
      <c r="G129" s="6">
        <v>41</v>
      </c>
      <c r="H129" s="6">
        <v>214</v>
      </c>
      <c r="I129" s="6">
        <v>41</v>
      </c>
      <c r="J129" s="6">
        <v>214</v>
      </c>
      <c r="K129" s="6">
        <v>41</v>
      </c>
      <c r="L129" s="6">
        <v>214</v>
      </c>
      <c r="M129" s="6" t="s">
        <v>103</v>
      </c>
      <c r="N129" s="6" t="s">
        <v>100</v>
      </c>
      <c r="O129" s="6">
        <v>0</v>
      </c>
      <c r="P129" s="6"/>
      <c r="Q129" s="6"/>
      <c r="R129" s="6"/>
      <c r="S129" s="6"/>
      <c r="T129" s="6" t="s">
        <v>100</v>
      </c>
      <c r="U129" s="6">
        <v>0</v>
      </c>
      <c r="V129" s="6"/>
      <c r="W129" s="6"/>
      <c r="X129" s="6"/>
      <c r="Y129" s="6"/>
      <c r="Z129" s="6" t="s">
        <v>323</v>
      </c>
      <c r="AA129" s="6">
        <v>2.500000037252903E-2</v>
      </c>
      <c r="AB129" s="6"/>
      <c r="AC129" s="6">
        <v>10</v>
      </c>
      <c r="AD129" s="6">
        <v>10</v>
      </c>
      <c r="AE129" s="6"/>
      <c r="AF129" s="6" t="s">
        <v>323</v>
      </c>
      <c r="AG129" s="6">
        <v>2.500000037252903E-2</v>
      </c>
      <c r="AH129" s="6"/>
      <c r="AI129" s="6">
        <v>10</v>
      </c>
      <c r="AJ129" s="6">
        <v>10</v>
      </c>
      <c r="AK129" s="6"/>
      <c r="AL129" s="6">
        <v>16</v>
      </c>
      <c r="AM129" s="6">
        <v>12</v>
      </c>
      <c r="AN129" s="6">
        <v>0</v>
      </c>
      <c r="AO129" s="6">
        <v>0</v>
      </c>
      <c r="AP129" s="6">
        <v>0</v>
      </c>
      <c r="AQ129" s="6">
        <v>0</v>
      </c>
      <c r="AR129" s="6">
        <v>0</v>
      </c>
      <c r="AS129" s="6">
        <v>0</v>
      </c>
      <c r="AT129" s="6">
        <v>0</v>
      </c>
      <c r="AU129" s="6">
        <v>0</v>
      </c>
      <c r="AV129" s="6">
        <v>0</v>
      </c>
      <c r="AW129" s="6">
        <v>0</v>
      </c>
      <c r="AX129" s="6">
        <v>0</v>
      </c>
      <c r="AY129" s="6">
        <v>130</v>
      </c>
      <c r="AZ129" s="6">
        <v>0</v>
      </c>
    </row>
    <row r="130" spans="1:52" x14ac:dyDescent="0.25">
      <c r="A130" s="6" t="s">
        <v>3</v>
      </c>
      <c r="B130" s="6" t="s">
        <v>14</v>
      </c>
      <c r="C130" s="6" t="s">
        <v>785</v>
      </c>
      <c r="D130" s="6" t="s">
        <v>786</v>
      </c>
      <c r="E130" s="6" t="s">
        <v>97</v>
      </c>
      <c r="F130" s="6" t="s">
        <v>98</v>
      </c>
      <c r="G130" s="6">
        <v>140</v>
      </c>
      <c r="H130" s="6">
        <v>613</v>
      </c>
      <c r="I130" s="6">
        <v>137</v>
      </c>
      <c r="J130" s="6">
        <v>622</v>
      </c>
      <c r="K130" s="6">
        <v>137</v>
      </c>
      <c r="L130" s="6">
        <v>622</v>
      </c>
      <c r="M130" s="6" t="s">
        <v>103</v>
      </c>
      <c r="N130" s="6" t="s">
        <v>100</v>
      </c>
      <c r="O130" s="6">
        <v>0</v>
      </c>
      <c r="P130" s="6"/>
      <c r="Q130" s="6"/>
      <c r="R130" s="6"/>
      <c r="S130" s="6"/>
      <c r="T130" s="6" t="s">
        <v>100</v>
      </c>
      <c r="U130" s="6">
        <v>0</v>
      </c>
      <c r="V130" s="6"/>
      <c r="W130" s="6"/>
      <c r="X130" s="6"/>
      <c r="Y130" s="6"/>
      <c r="Z130" s="6" t="s">
        <v>323</v>
      </c>
      <c r="AA130" s="6">
        <v>1</v>
      </c>
      <c r="AB130" s="6"/>
      <c r="AC130" s="6">
        <v>5</v>
      </c>
      <c r="AD130" s="6">
        <v>5</v>
      </c>
      <c r="AE130" s="6"/>
      <c r="AF130" s="6" t="s">
        <v>323</v>
      </c>
      <c r="AG130" s="6">
        <v>1</v>
      </c>
      <c r="AH130" s="6"/>
      <c r="AI130" s="6">
        <v>5</v>
      </c>
      <c r="AJ130" s="6">
        <v>5</v>
      </c>
      <c r="AK130" s="6"/>
      <c r="AL130" s="6">
        <v>30</v>
      </c>
      <c r="AM130" s="6">
        <v>28</v>
      </c>
      <c r="AN130" s="6">
        <v>51</v>
      </c>
      <c r="AO130" s="6">
        <v>42</v>
      </c>
      <c r="AP130" s="6">
        <v>20</v>
      </c>
      <c r="AQ130" s="6">
        <v>36</v>
      </c>
      <c r="AR130" s="6">
        <v>3</v>
      </c>
      <c r="AS130" s="6">
        <v>7</v>
      </c>
      <c r="AT130" s="6">
        <v>4</v>
      </c>
      <c r="AU130" s="6">
        <v>7</v>
      </c>
      <c r="AV130" s="6">
        <v>1</v>
      </c>
      <c r="AW130" s="6">
        <v>0</v>
      </c>
      <c r="AX130" s="6">
        <v>104</v>
      </c>
      <c r="AY130" s="6">
        <v>111</v>
      </c>
      <c r="AZ130" s="6">
        <v>12</v>
      </c>
    </row>
    <row r="131" spans="1:52" x14ac:dyDescent="0.25">
      <c r="A131" s="6" t="s">
        <v>3</v>
      </c>
      <c r="B131" s="6" t="s">
        <v>17</v>
      </c>
      <c r="C131" s="6" t="s">
        <v>232</v>
      </c>
      <c r="D131" s="6" t="s">
        <v>233</v>
      </c>
      <c r="E131" s="6" t="s">
        <v>97</v>
      </c>
      <c r="F131" s="6" t="s">
        <v>98</v>
      </c>
      <c r="G131" s="6">
        <v>30</v>
      </c>
      <c r="H131" s="6">
        <v>188</v>
      </c>
      <c r="I131" s="6">
        <v>24</v>
      </c>
      <c r="J131" s="6">
        <v>112</v>
      </c>
      <c r="K131" s="6">
        <v>24</v>
      </c>
      <c r="L131" s="6">
        <v>112</v>
      </c>
      <c r="M131" s="6" t="s">
        <v>99</v>
      </c>
      <c r="N131" s="6" t="s">
        <v>323</v>
      </c>
      <c r="O131" s="6">
        <v>2</v>
      </c>
      <c r="P131" s="6">
        <v>60</v>
      </c>
      <c r="Q131" s="6">
        <v>15</v>
      </c>
      <c r="R131" s="6">
        <v>15</v>
      </c>
      <c r="S131" s="6"/>
      <c r="T131" s="6" t="s">
        <v>323</v>
      </c>
      <c r="U131" s="6">
        <v>3</v>
      </c>
      <c r="V131" s="6">
        <v>90</v>
      </c>
      <c r="W131" s="6">
        <v>30</v>
      </c>
      <c r="X131" s="6">
        <v>30</v>
      </c>
      <c r="Y131" s="6"/>
      <c r="Z131" s="6" t="s">
        <v>323</v>
      </c>
      <c r="AA131" s="6">
        <v>3</v>
      </c>
      <c r="AB131" s="6">
        <v>90</v>
      </c>
      <c r="AC131" s="6">
        <v>30</v>
      </c>
      <c r="AD131" s="6">
        <v>30</v>
      </c>
      <c r="AE131" s="6"/>
      <c r="AF131" s="6" t="s">
        <v>323</v>
      </c>
      <c r="AG131" s="6">
        <v>2</v>
      </c>
      <c r="AH131" s="6">
        <v>60</v>
      </c>
      <c r="AI131" s="6">
        <v>25</v>
      </c>
      <c r="AJ131" s="6">
        <v>25</v>
      </c>
      <c r="AK131" s="6"/>
      <c r="AL131" s="6">
        <v>10</v>
      </c>
      <c r="AM131" s="6">
        <v>3</v>
      </c>
      <c r="AN131" s="6">
        <v>8</v>
      </c>
      <c r="AO131" s="6">
        <v>11</v>
      </c>
      <c r="AP131" s="6">
        <v>10</v>
      </c>
      <c r="AQ131" s="6">
        <v>14</v>
      </c>
      <c r="AR131" s="6">
        <v>0</v>
      </c>
      <c r="AS131" s="6">
        <v>3</v>
      </c>
      <c r="AT131" s="6">
        <v>1</v>
      </c>
      <c r="AU131" s="6">
        <v>0</v>
      </c>
      <c r="AV131" s="6">
        <v>0</v>
      </c>
      <c r="AW131" s="6">
        <v>0</v>
      </c>
      <c r="AX131" s="6">
        <v>28</v>
      </c>
      <c r="AY131" s="6">
        <v>31</v>
      </c>
      <c r="AZ131" s="6">
        <v>1</v>
      </c>
    </row>
    <row r="132" spans="1:52" x14ac:dyDescent="0.25">
      <c r="A132" s="6" t="s">
        <v>3</v>
      </c>
      <c r="B132" s="6" t="s">
        <v>15</v>
      </c>
      <c r="C132" s="6" t="s">
        <v>234</v>
      </c>
      <c r="D132" s="6" t="s">
        <v>1060</v>
      </c>
      <c r="E132" s="6" t="s">
        <v>97</v>
      </c>
      <c r="F132" s="6" t="s">
        <v>132</v>
      </c>
      <c r="G132" s="6">
        <v>21</v>
      </c>
      <c r="H132" s="6">
        <v>107</v>
      </c>
      <c r="I132" s="6">
        <v>22</v>
      </c>
      <c r="J132" s="6">
        <v>108</v>
      </c>
      <c r="K132" s="6">
        <v>22</v>
      </c>
      <c r="L132" s="6">
        <v>0</v>
      </c>
      <c r="M132" s="6" t="s">
        <v>99</v>
      </c>
      <c r="N132" s="6" t="s">
        <v>323</v>
      </c>
      <c r="O132" s="6">
        <v>9.9999997764825821E-3</v>
      </c>
      <c r="P132" s="6">
        <v>5</v>
      </c>
      <c r="Q132" s="6"/>
      <c r="R132" s="6"/>
      <c r="S132" s="6"/>
      <c r="T132" s="6" t="s">
        <v>323</v>
      </c>
      <c r="U132" s="6">
        <v>0.20000000298023224</v>
      </c>
      <c r="V132" s="6">
        <v>15</v>
      </c>
      <c r="W132" s="6">
        <v>5</v>
      </c>
      <c r="X132" s="6"/>
      <c r="Y132" s="6"/>
      <c r="Z132" s="6" t="s">
        <v>323</v>
      </c>
      <c r="AA132" s="6">
        <v>0.20000000298023224</v>
      </c>
      <c r="AB132" s="6">
        <v>15</v>
      </c>
      <c r="AC132" s="6">
        <v>5</v>
      </c>
      <c r="AD132" s="6"/>
      <c r="AE132" s="6"/>
      <c r="AF132" s="6" t="s">
        <v>323</v>
      </c>
      <c r="AG132" s="6">
        <v>0.20000000298023224</v>
      </c>
      <c r="AH132" s="6">
        <v>15</v>
      </c>
      <c r="AI132" s="6">
        <v>5</v>
      </c>
      <c r="AJ132" s="6"/>
      <c r="AK132" s="6"/>
      <c r="AL132" s="6">
        <v>6</v>
      </c>
      <c r="AM132" s="6">
        <v>7</v>
      </c>
      <c r="AN132" s="6">
        <v>17</v>
      </c>
      <c r="AO132" s="6">
        <v>10</v>
      </c>
      <c r="AP132" s="6">
        <v>0</v>
      </c>
      <c r="AQ132" s="6">
        <v>12</v>
      </c>
      <c r="AR132" s="6">
        <v>0</v>
      </c>
      <c r="AS132" s="6">
        <v>5</v>
      </c>
      <c r="AT132" s="6">
        <v>3</v>
      </c>
      <c r="AU132" s="6">
        <v>0</v>
      </c>
      <c r="AV132" s="6">
        <v>0</v>
      </c>
      <c r="AW132" s="6">
        <v>0</v>
      </c>
      <c r="AX132" s="6">
        <v>23</v>
      </c>
      <c r="AY132" s="6">
        <v>34</v>
      </c>
      <c r="AZ132" s="6">
        <v>3</v>
      </c>
    </row>
    <row r="133" spans="1:52" x14ac:dyDescent="0.25">
      <c r="A133" s="6" t="s">
        <v>3</v>
      </c>
      <c r="B133" s="6" t="s">
        <v>1084</v>
      </c>
      <c r="C133" s="6" t="s">
        <v>1085</v>
      </c>
      <c r="D133" s="6" t="s">
        <v>1086</v>
      </c>
      <c r="E133" s="6" t="s">
        <v>97</v>
      </c>
      <c r="F133" s="6" t="s">
        <v>125</v>
      </c>
      <c r="G133" s="6">
        <v>44</v>
      </c>
      <c r="H133" s="6">
        <v>273</v>
      </c>
      <c r="I133" s="6">
        <v>40</v>
      </c>
      <c r="J133" s="6">
        <v>208</v>
      </c>
      <c r="K133" s="6">
        <v>40</v>
      </c>
      <c r="L133" s="6">
        <v>208</v>
      </c>
      <c r="M133" s="6" t="s">
        <v>325</v>
      </c>
      <c r="N133" s="6" t="s">
        <v>323</v>
      </c>
      <c r="O133" s="6">
        <v>0.40000000596046448</v>
      </c>
      <c r="P133" s="6">
        <v>20</v>
      </c>
      <c r="Q133" s="6">
        <v>5</v>
      </c>
      <c r="R133" s="6">
        <v>5</v>
      </c>
      <c r="S133" s="6"/>
      <c r="T133" s="6" t="s">
        <v>323</v>
      </c>
      <c r="U133" s="6">
        <v>0.40000000596046448</v>
      </c>
      <c r="V133" s="6">
        <v>20</v>
      </c>
      <c r="W133" s="6">
        <v>5</v>
      </c>
      <c r="X133" s="6">
        <v>5</v>
      </c>
      <c r="Y133" s="6"/>
      <c r="Z133" s="6" t="s">
        <v>323</v>
      </c>
      <c r="AA133" s="6">
        <v>0.40000000596046448</v>
      </c>
      <c r="AB133" s="6">
        <v>20</v>
      </c>
      <c r="AC133" s="6">
        <v>5</v>
      </c>
      <c r="AD133" s="6">
        <v>5</v>
      </c>
      <c r="AE133" s="6"/>
      <c r="AF133" s="6" t="s">
        <v>323</v>
      </c>
      <c r="AG133" s="6">
        <v>0.40000000596046448</v>
      </c>
      <c r="AH133" s="6">
        <v>20</v>
      </c>
      <c r="AI133" s="6">
        <v>5</v>
      </c>
      <c r="AJ133" s="6">
        <v>5</v>
      </c>
      <c r="AK133" s="6"/>
      <c r="AL133" s="6">
        <v>7</v>
      </c>
      <c r="AM133" s="6">
        <v>10</v>
      </c>
      <c r="AN133" s="6">
        <v>21</v>
      </c>
      <c r="AO133" s="6">
        <v>15</v>
      </c>
      <c r="AP133" s="6">
        <v>4</v>
      </c>
      <c r="AQ133" s="6">
        <v>7</v>
      </c>
      <c r="AR133" s="6">
        <v>0</v>
      </c>
      <c r="AS133" s="6">
        <v>0</v>
      </c>
      <c r="AT133" s="6">
        <v>4</v>
      </c>
      <c r="AU133" s="6">
        <v>0</v>
      </c>
      <c r="AV133" s="6">
        <v>0</v>
      </c>
      <c r="AW133" s="6">
        <v>0</v>
      </c>
      <c r="AX133" s="6">
        <v>32</v>
      </c>
      <c r="AY133" s="6">
        <v>32</v>
      </c>
      <c r="AZ133" s="6">
        <v>4</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F26:J36"/>
  <sheetViews>
    <sheetView tabSelected="1" showWhiteSpace="0" view="pageLayout" zoomScale="110" zoomScaleNormal="100" zoomScalePageLayoutView="110" workbookViewId="0">
      <selection activeCell="O15" sqref="O15"/>
    </sheetView>
  </sheetViews>
  <sheetFormatPr defaultRowHeight="15" x14ac:dyDescent="0.25"/>
  <sheetData>
    <row r="26" spans="10:10" x14ac:dyDescent="0.25">
      <c r="J26" s="6"/>
    </row>
    <row r="27" spans="10:10" x14ac:dyDescent="0.25">
      <c r="J27" s="6"/>
    </row>
    <row r="28" spans="10:10" x14ac:dyDescent="0.25">
      <c r="J28" s="6"/>
    </row>
    <row r="29" spans="10:10" x14ac:dyDescent="0.25">
      <c r="J29" s="6"/>
    </row>
    <row r="30" spans="10:10" x14ac:dyDescent="0.25">
      <c r="J30" s="6"/>
    </row>
    <row r="31" spans="10:10" x14ac:dyDescent="0.25">
      <c r="J31" s="6"/>
    </row>
    <row r="32" spans="10:10" x14ac:dyDescent="0.25">
      <c r="J32" s="6"/>
    </row>
    <row r="33" spans="6:10" x14ac:dyDescent="0.25">
      <c r="J33" s="6"/>
    </row>
    <row r="34" spans="6:10" x14ac:dyDescent="0.25">
      <c r="J34" s="6"/>
    </row>
    <row r="35" spans="6:10" x14ac:dyDescent="0.25">
      <c r="J35" s="6"/>
    </row>
    <row r="36" spans="6:10" x14ac:dyDescent="0.25">
      <c r="F36" s="6"/>
    </row>
  </sheetData>
  <pageMargins left="0.31496062992125984" right="0.31496062992125984" top="0.35433070866141736" bottom="0.35433070866141736"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62"/>
  <sheetViews>
    <sheetView workbookViewId="0">
      <selection activeCell="H42" sqref="H42"/>
    </sheetView>
  </sheetViews>
  <sheetFormatPr defaultRowHeight="15" x14ac:dyDescent="0.25"/>
  <cols>
    <col min="1" max="1" width="17.7109375" customWidth="1"/>
    <col min="2" max="2" width="22.28515625" bestFit="1" customWidth="1"/>
    <col min="3" max="3" width="24" bestFit="1" customWidth="1"/>
    <col min="4" max="4" width="20.28515625" bestFit="1" customWidth="1"/>
    <col min="5" max="5" width="3.7109375" customWidth="1"/>
    <col min="6" max="6" width="10.7109375" customWidth="1"/>
    <col min="7" max="7" width="7.7109375" customWidth="1"/>
    <col min="8" max="8" width="9.140625" customWidth="1"/>
    <col min="9" max="9" width="20" customWidth="1"/>
    <col min="10" max="10" width="17.7109375" customWidth="1"/>
    <col min="11" max="11" width="5.7109375" customWidth="1"/>
    <col min="12" max="12" width="9.42578125" customWidth="1"/>
    <col min="13" max="13" width="9.28515625" customWidth="1"/>
    <col min="14" max="14" width="6.7109375" customWidth="1"/>
    <col min="15" max="15" width="7.7109375" customWidth="1"/>
    <col min="16" max="16" width="10.42578125" customWidth="1"/>
    <col min="17" max="19" width="10.7109375" customWidth="1"/>
    <col min="20" max="20" width="3" customWidth="1"/>
    <col min="21" max="21" width="4" customWidth="1"/>
    <col min="22" max="31" width="3" customWidth="1"/>
    <col min="32" max="32" width="4" customWidth="1"/>
    <col min="33" max="37" width="3" customWidth="1"/>
    <col min="38" max="38" width="4" customWidth="1"/>
    <col min="39" max="40" width="3" customWidth="1"/>
    <col min="41" max="42" width="4" customWidth="1"/>
    <col min="43" max="50" width="3" customWidth="1"/>
    <col min="51" max="62" width="4" customWidth="1"/>
    <col min="63" max="63" width="4" bestFit="1" customWidth="1"/>
    <col min="64" max="68" width="4" customWidth="1"/>
    <col min="69" max="69" width="4" bestFit="1" customWidth="1"/>
    <col min="70" max="70" width="4" customWidth="1"/>
    <col min="71" max="71" width="4" bestFit="1" customWidth="1"/>
    <col min="72" max="76" width="4" customWidth="1"/>
    <col min="77" max="77" width="11.28515625" bestFit="1" customWidth="1"/>
    <col min="78" max="79" width="4.85546875" bestFit="1" customWidth="1"/>
    <col min="80" max="81" width="3" bestFit="1" customWidth="1"/>
    <col min="82" max="83" width="4.85546875" bestFit="1" customWidth="1"/>
    <col min="84" max="86" width="5.85546875" bestFit="1" customWidth="1"/>
    <col min="87" max="87" width="4" bestFit="1" customWidth="1"/>
    <col min="88" max="108" width="5.85546875" bestFit="1" customWidth="1"/>
    <col min="109" max="109" width="6.85546875" bestFit="1" customWidth="1"/>
    <col min="110" max="110" width="11.28515625" bestFit="1" customWidth="1"/>
  </cols>
  <sheetData>
    <row r="1" spans="1:4" ht="21" x14ac:dyDescent="0.35">
      <c r="A1" s="37" t="s">
        <v>1904</v>
      </c>
    </row>
    <row r="3" spans="1:4" x14ac:dyDescent="0.25">
      <c r="A3" s="9" t="s">
        <v>1693</v>
      </c>
      <c r="B3" s="6" t="s">
        <v>1901</v>
      </c>
      <c r="C3" s="6" t="s">
        <v>1902</v>
      </c>
      <c r="D3" s="6" t="s">
        <v>1903</v>
      </c>
    </row>
    <row r="4" spans="1:4" x14ac:dyDescent="0.25">
      <c r="A4" s="10" t="s">
        <v>0</v>
      </c>
      <c r="B4" s="11">
        <v>12174</v>
      </c>
      <c r="C4" s="11">
        <v>12165</v>
      </c>
      <c r="D4" s="11">
        <v>1851</v>
      </c>
    </row>
    <row r="5" spans="1:4" x14ac:dyDescent="0.25">
      <c r="A5" s="12" t="s">
        <v>7</v>
      </c>
      <c r="B5" s="11">
        <v>1026</v>
      </c>
      <c r="C5" s="11">
        <v>955</v>
      </c>
      <c r="D5" s="11">
        <v>80</v>
      </c>
    </row>
    <row r="6" spans="1:4" x14ac:dyDescent="0.25">
      <c r="A6" s="12" t="s">
        <v>6</v>
      </c>
      <c r="B6" s="11">
        <v>497</v>
      </c>
      <c r="C6" s="11">
        <v>446</v>
      </c>
      <c r="D6" s="11">
        <v>53</v>
      </c>
    </row>
    <row r="7" spans="1:4" x14ac:dyDescent="0.25">
      <c r="A7" s="12" t="s">
        <v>13</v>
      </c>
      <c r="B7" s="11">
        <v>551</v>
      </c>
      <c r="C7" s="11">
        <v>603</v>
      </c>
      <c r="D7" s="11">
        <v>306</v>
      </c>
    </row>
    <row r="8" spans="1:4" x14ac:dyDescent="0.25">
      <c r="A8" s="12" t="s">
        <v>9</v>
      </c>
      <c r="B8" s="11">
        <v>1745</v>
      </c>
      <c r="C8" s="11">
        <v>1795</v>
      </c>
      <c r="D8" s="11">
        <v>111</v>
      </c>
    </row>
    <row r="9" spans="1:4" x14ac:dyDescent="0.25">
      <c r="A9" s="12" t="s">
        <v>11</v>
      </c>
      <c r="B9" s="11">
        <v>45</v>
      </c>
      <c r="C9" s="11">
        <v>39</v>
      </c>
      <c r="D9" s="11">
        <v>6</v>
      </c>
    </row>
    <row r="10" spans="1:4" x14ac:dyDescent="0.25">
      <c r="A10" s="12" t="s">
        <v>12</v>
      </c>
      <c r="B10" s="11">
        <v>31</v>
      </c>
      <c r="C10" s="11">
        <v>26</v>
      </c>
      <c r="D10" s="11">
        <v>0</v>
      </c>
    </row>
    <row r="11" spans="1:4" x14ac:dyDescent="0.25">
      <c r="A11" s="12" t="s">
        <v>8</v>
      </c>
      <c r="B11" s="11">
        <v>3753</v>
      </c>
      <c r="C11" s="11">
        <v>3591</v>
      </c>
      <c r="D11" s="11">
        <v>258</v>
      </c>
    </row>
    <row r="12" spans="1:4" x14ac:dyDescent="0.25">
      <c r="A12" s="12" t="s">
        <v>4</v>
      </c>
      <c r="B12" s="11">
        <v>1256</v>
      </c>
      <c r="C12" s="11">
        <v>1319</v>
      </c>
      <c r="D12" s="11">
        <v>777</v>
      </c>
    </row>
    <row r="13" spans="1:4" x14ac:dyDescent="0.25">
      <c r="A13" s="12" t="s">
        <v>10</v>
      </c>
      <c r="B13" s="11">
        <v>115</v>
      </c>
      <c r="C13" s="11">
        <v>149</v>
      </c>
      <c r="D13" s="11">
        <v>0</v>
      </c>
    </row>
    <row r="14" spans="1:4" x14ac:dyDescent="0.25">
      <c r="A14" s="12" t="s">
        <v>5</v>
      </c>
      <c r="B14" s="11">
        <v>3101</v>
      </c>
      <c r="C14" s="11">
        <v>3212</v>
      </c>
      <c r="D14" s="11">
        <v>237</v>
      </c>
    </row>
    <row r="15" spans="1:4" x14ac:dyDescent="0.25">
      <c r="A15" s="12" t="s">
        <v>937</v>
      </c>
      <c r="B15" s="11">
        <v>54</v>
      </c>
      <c r="C15" s="11">
        <v>30</v>
      </c>
      <c r="D15" s="11">
        <v>23</v>
      </c>
    </row>
    <row r="16" spans="1:4" x14ac:dyDescent="0.25">
      <c r="A16" s="10" t="s">
        <v>3</v>
      </c>
      <c r="B16" s="11">
        <v>945</v>
      </c>
      <c r="C16" s="11">
        <v>1087</v>
      </c>
      <c r="D16" s="11">
        <v>48</v>
      </c>
    </row>
    <row r="17" spans="1:10" x14ac:dyDescent="0.25">
      <c r="A17" s="12" t="s">
        <v>15</v>
      </c>
      <c r="B17" s="11">
        <v>553</v>
      </c>
      <c r="C17" s="11">
        <v>405</v>
      </c>
      <c r="D17" s="11">
        <v>23</v>
      </c>
    </row>
    <row r="18" spans="1:10" x14ac:dyDescent="0.25">
      <c r="A18" s="12" t="s">
        <v>16</v>
      </c>
      <c r="B18" s="11">
        <v>50</v>
      </c>
      <c r="C18" s="11">
        <v>68</v>
      </c>
      <c r="D18" s="11">
        <v>5</v>
      </c>
    </row>
    <row r="19" spans="1:10" x14ac:dyDescent="0.25">
      <c r="A19" s="12" t="s">
        <v>17</v>
      </c>
      <c r="B19" s="11">
        <v>82</v>
      </c>
      <c r="C19" s="11">
        <v>94</v>
      </c>
      <c r="D19" s="11">
        <v>2</v>
      </c>
    </row>
    <row r="20" spans="1:10" x14ac:dyDescent="0.25">
      <c r="A20" s="12" t="s">
        <v>14</v>
      </c>
      <c r="B20" s="11">
        <v>228</v>
      </c>
      <c r="C20" s="11">
        <v>488</v>
      </c>
      <c r="D20" s="11">
        <v>14</v>
      </c>
    </row>
    <row r="21" spans="1:10" x14ac:dyDescent="0.25">
      <c r="A21" s="12" t="s">
        <v>18</v>
      </c>
      <c r="B21" s="11">
        <v>0</v>
      </c>
      <c r="C21" s="11">
        <v>0</v>
      </c>
      <c r="D21" s="11">
        <v>0</v>
      </c>
    </row>
    <row r="22" spans="1:10" x14ac:dyDescent="0.25">
      <c r="A22" s="12" t="s">
        <v>1084</v>
      </c>
      <c r="B22" s="11">
        <v>32</v>
      </c>
      <c r="C22" s="11">
        <v>32</v>
      </c>
      <c r="D22" s="11">
        <v>4</v>
      </c>
    </row>
    <row r="23" spans="1:10" x14ac:dyDescent="0.25">
      <c r="A23" s="10" t="s">
        <v>31</v>
      </c>
      <c r="B23" s="11">
        <v>13119</v>
      </c>
      <c r="C23" s="11">
        <v>13252</v>
      </c>
      <c r="D23" s="11">
        <v>1899</v>
      </c>
    </row>
    <row r="24" spans="1:10" x14ac:dyDescent="0.25">
      <c r="A24" s="53" t="s">
        <v>1766</v>
      </c>
      <c r="B24" s="53">
        <f>GETPIVOTDATA("Attending Male Students",$A$3)/(GETPIVOTDATA("Attending Male Students",$A$3)+GETPIVOTDATA("Attending Female Students",$A$3))</f>
        <v>0.49747829054643355</v>
      </c>
      <c r="C24" s="53">
        <f>GETPIVOTDATA("Attending Female Students",$A$3)/(GETPIVOTDATA("Attending Male Students",$A$3)+GETPIVOTDATA("Attending Female Students",$A$3))</f>
        <v>0.50252170945356645</v>
      </c>
      <c r="D24" s="53"/>
    </row>
    <row r="26" spans="1:10" ht="21" x14ac:dyDescent="0.35">
      <c r="A26" s="37" t="s">
        <v>1917</v>
      </c>
      <c r="I26" s="6"/>
      <c r="J26" s="6"/>
    </row>
    <row r="27" spans="1:10" s="6" customFormat="1" x14ac:dyDescent="0.25"/>
    <row r="28" spans="1:10" x14ac:dyDescent="0.25">
      <c r="A28" s="83" t="s">
        <v>1897</v>
      </c>
      <c r="I28" s="6"/>
      <c r="J28" s="6"/>
    </row>
    <row r="29" spans="1:10" x14ac:dyDescent="0.25">
      <c r="I29" s="6"/>
      <c r="J29" s="6"/>
    </row>
    <row r="30" spans="1:10" x14ac:dyDescent="0.25">
      <c r="A30" s="9" t="s">
        <v>32</v>
      </c>
      <c r="B30" s="9" t="s">
        <v>33</v>
      </c>
      <c r="I30" s="6"/>
      <c r="J30" s="6"/>
    </row>
    <row r="31" spans="1:10" x14ac:dyDescent="0.25">
      <c r="A31" s="9" t="s">
        <v>30</v>
      </c>
      <c r="B31" s="6" t="s">
        <v>323</v>
      </c>
      <c r="C31" s="6" t="s">
        <v>100</v>
      </c>
      <c r="D31" s="6" t="s">
        <v>31</v>
      </c>
      <c r="I31" s="6"/>
      <c r="J31" s="6"/>
    </row>
    <row r="32" spans="1:10" x14ac:dyDescent="0.25">
      <c r="A32" s="10" t="s">
        <v>0</v>
      </c>
      <c r="B32" s="11">
        <v>38</v>
      </c>
      <c r="C32" s="11">
        <v>73</v>
      </c>
      <c r="D32" s="11">
        <v>111</v>
      </c>
      <c r="I32" s="6"/>
    </row>
    <row r="33" spans="1:10" x14ac:dyDescent="0.25">
      <c r="A33" s="10" t="s">
        <v>3</v>
      </c>
      <c r="B33" s="11">
        <v>10</v>
      </c>
      <c r="C33" s="11">
        <v>11</v>
      </c>
      <c r="D33" s="11">
        <v>21</v>
      </c>
      <c r="I33" s="10"/>
      <c r="J33" s="11"/>
    </row>
    <row r="34" spans="1:10" x14ac:dyDescent="0.25">
      <c r="A34" s="10" t="s">
        <v>31</v>
      </c>
      <c r="B34" s="11">
        <v>48</v>
      </c>
      <c r="C34" s="11">
        <v>84</v>
      </c>
      <c r="D34" s="11">
        <v>132</v>
      </c>
      <c r="I34" s="12"/>
      <c r="J34" s="11"/>
    </row>
    <row r="35" spans="1:10" x14ac:dyDescent="0.25">
      <c r="A35" s="53" t="s">
        <v>1766</v>
      </c>
      <c r="B35" s="53">
        <f>GETPIVOTDATA("CP_PCode",$A$30,"Nursery_Availability","No")/GETPIVOTDATA("CP_PCode",$A$30)</f>
        <v>0.36363636363636365</v>
      </c>
      <c r="C35" s="53">
        <f>GETPIVOTDATA("CP_PCode",$A$30,"Nursery_Availability","Yes")/GETPIVOTDATA("CP_PCode",$A$30)</f>
        <v>0.63636363636363635</v>
      </c>
      <c r="D35" s="53">
        <f>SUM(B35:C35)</f>
        <v>1</v>
      </c>
      <c r="I35" s="12"/>
      <c r="J35" s="11"/>
    </row>
    <row r="36" spans="1:10" x14ac:dyDescent="0.25">
      <c r="I36" s="12"/>
      <c r="J36" s="11"/>
    </row>
    <row r="37" spans="1:10" s="6" customFormat="1" x14ac:dyDescent="0.25">
      <c r="A37" s="85" t="s">
        <v>1898</v>
      </c>
      <c r="I37" s="12"/>
      <c r="J37" s="11"/>
    </row>
    <row r="38" spans="1:10" x14ac:dyDescent="0.25">
      <c r="I38" s="12"/>
      <c r="J38" s="11"/>
    </row>
    <row r="39" spans="1:10" x14ac:dyDescent="0.25">
      <c r="A39" s="9" t="s">
        <v>32</v>
      </c>
      <c r="B39" s="9" t="s">
        <v>33</v>
      </c>
      <c r="I39" s="12"/>
      <c r="J39" s="11"/>
    </row>
    <row r="40" spans="1:10" x14ac:dyDescent="0.25">
      <c r="A40" s="9" t="s">
        <v>30</v>
      </c>
      <c r="B40" s="6" t="s">
        <v>323</v>
      </c>
      <c r="C40" s="6" t="s">
        <v>100</v>
      </c>
      <c r="D40" s="6" t="s">
        <v>31</v>
      </c>
      <c r="I40" s="12"/>
      <c r="J40" s="11"/>
    </row>
    <row r="41" spans="1:10" x14ac:dyDescent="0.25">
      <c r="A41" s="10" t="s">
        <v>0</v>
      </c>
      <c r="B41" s="11">
        <v>86</v>
      </c>
      <c r="C41" s="11">
        <v>25</v>
      </c>
      <c r="D41" s="11">
        <v>111</v>
      </c>
      <c r="I41" s="12"/>
      <c r="J41" s="11"/>
    </row>
    <row r="42" spans="1:10" x14ac:dyDescent="0.25">
      <c r="A42" s="10" t="s">
        <v>3</v>
      </c>
      <c r="B42" s="11">
        <v>14</v>
      </c>
      <c r="C42" s="11">
        <v>7</v>
      </c>
      <c r="D42" s="11">
        <v>21</v>
      </c>
      <c r="I42" s="10"/>
      <c r="J42" s="11"/>
    </row>
    <row r="43" spans="1:10" x14ac:dyDescent="0.25">
      <c r="A43" s="10" t="s">
        <v>31</v>
      </c>
      <c r="B43" s="11">
        <v>100</v>
      </c>
      <c r="C43" s="11">
        <v>32</v>
      </c>
      <c r="D43" s="11">
        <v>132</v>
      </c>
      <c r="I43" s="12"/>
      <c r="J43" s="11"/>
    </row>
    <row r="44" spans="1:10" x14ac:dyDescent="0.25">
      <c r="A44" s="53" t="s">
        <v>1766</v>
      </c>
      <c r="B44" s="53">
        <f>GETPIVOTDATA("CP_PCode",$A$39,"Pri_School_Availability","No")/GETPIVOTDATA("CP_PCode",$A$39)</f>
        <v>0.75757575757575757</v>
      </c>
      <c r="C44" s="53">
        <f>GETPIVOTDATA("CP_PCode",$A$39,"Pri_School_Availability","Yes")/GETPIVOTDATA("CP_PCode",$A$39)</f>
        <v>0.24242424242424243</v>
      </c>
      <c r="D44" s="53">
        <f>SUM(B44:C44)</f>
        <v>1</v>
      </c>
      <c r="I44" s="12"/>
      <c r="J44" s="11"/>
    </row>
    <row r="45" spans="1:10" x14ac:dyDescent="0.25">
      <c r="B45" s="6"/>
      <c r="C45" s="6"/>
      <c r="D45" s="6"/>
      <c r="I45" s="12"/>
      <c r="J45" s="11"/>
    </row>
    <row r="46" spans="1:10" s="6" customFormat="1" x14ac:dyDescent="0.25">
      <c r="A46" s="85" t="s">
        <v>1899</v>
      </c>
      <c r="I46" s="12"/>
      <c r="J46" s="11"/>
    </row>
    <row r="47" spans="1:10" x14ac:dyDescent="0.25">
      <c r="A47" s="6"/>
      <c r="B47" s="6"/>
      <c r="C47" s="6"/>
      <c r="D47" s="6"/>
      <c r="I47" s="10"/>
      <c r="J47" s="11"/>
    </row>
    <row r="48" spans="1:10" x14ac:dyDescent="0.25">
      <c r="A48" s="9" t="s">
        <v>32</v>
      </c>
      <c r="B48" s="9" t="s">
        <v>33</v>
      </c>
    </row>
    <row r="49" spans="1:4" x14ac:dyDescent="0.25">
      <c r="A49" s="9" t="s">
        <v>30</v>
      </c>
      <c r="B49" s="6" t="s">
        <v>323</v>
      </c>
      <c r="C49" s="6" t="s">
        <v>100</v>
      </c>
      <c r="D49" s="6" t="s">
        <v>31</v>
      </c>
    </row>
    <row r="50" spans="1:4" x14ac:dyDescent="0.25">
      <c r="A50" s="10" t="s">
        <v>0</v>
      </c>
      <c r="B50" s="11">
        <v>95</v>
      </c>
      <c r="C50" s="11">
        <v>16</v>
      </c>
      <c r="D50" s="11">
        <v>111</v>
      </c>
    </row>
    <row r="51" spans="1:4" x14ac:dyDescent="0.25">
      <c r="A51" s="10" t="s">
        <v>3</v>
      </c>
      <c r="B51" s="11">
        <v>21</v>
      </c>
      <c r="C51" s="11"/>
      <c r="D51" s="11">
        <v>21</v>
      </c>
    </row>
    <row r="52" spans="1:4" x14ac:dyDescent="0.25">
      <c r="A52" s="10" t="s">
        <v>31</v>
      </c>
      <c r="B52" s="11">
        <v>116</v>
      </c>
      <c r="C52" s="11">
        <v>16</v>
      </c>
      <c r="D52" s="11">
        <v>132</v>
      </c>
    </row>
    <row r="53" spans="1:4" x14ac:dyDescent="0.25">
      <c r="A53" s="53" t="s">
        <v>1766</v>
      </c>
      <c r="B53" s="53">
        <f>GETPIVOTDATA("CP_PCode",$A$48,"Sec_Scool_Availability","No")/GETPIVOTDATA("CP_PCode",$A$48)</f>
        <v>0.87878787878787878</v>
      </c>
      <c r="C53" s="53">
        <f>GETPIVOTDATA("CP_PCode",$A$48,"Sec_Scool_Availability","Yes")/GETPIVOTDATA("CP_PCode",$A$48)</f>
        <v>0.12121212121212122</v>
      </c>
      <c r="D53" s="53">
        <f>SUM(B53:C53)</f>
        <v>1</v>
      </c>
    </row>
    <row r="54" spans="1:4" x14ac:dyDescent="0.25">
      <c r="B54" s="6"/>
      <c r="C54" s="6"/>
      <c r="D54" s="6"/>
    </row>
    <row r="55" spans="1:4" s="6" customFormat="1" x14ac:dyDescent="0.25">
      <c r="A55" s="85" t="s">
        <v>1900</v>
      </c>
    </row>
    <row r="56" spans="1:4" x14ac:dyDescent="0.25">
      <c r="A56" s="6"/>
      <c r="B56" s="6"/>
      <c r="C56" s="6"/>
      <c r="D56" s="6"/>
    </row>
    <row r="57" spans="1:4" x14ac:dyDescent="0.25">
      <c r="A57" s="9" t="s">
        <v>32</v>
      </c>
      <c r="B57" s="9" t="s">
        <v>33</v>
      </c>
    </row>
    <row r="58" spans="1:4" x14ac:dyDescent="0.25">
      <c r="A58" s="9" t="s">
        <v>30</v>
      </c>
      <c r="B58" s="6" t="s">
        <v>323</v>
      </c>
      <c r="C58" s="6" t="s">
        <v>100</v>
      </c>
      <c r="D58" s="6" t="s">
        <v>31</v>
      </c>
    </row>
    <row r="59" spans="1:4" x14ac:dyDescent="0.25">
      <c r="A59" s="10" t="s">
        <v>0</v>
      </c>
      <c r="B59" s="11">
        <v>105</v>
      </c>
      <c r="C59" s="11">
        <v>6</v>
      </c>
      <c r="D59" s="11">
        <v>111</v>
      </c>
    </row>
    <row r="60" spans="1:4" x14ac:dyDescent="0.25">
      <c r="A60" s="10" t="s">
        <v>3</v>
      </c>
      <c r="B60" s="11">
        <v>21</v>
      </c>
      <c r="C60" s="11"/>
      <c r="D60" s="11">
        <v>21</v>
      </c>
    </row>
    <row r="61" spans="1:4" x14ac:dyDescent="0.25">
      <c r="A61" s="10" t="s">
        <v>31</v>
      </c>
      <c r="B61" s="11">
        <v>126</v>
      </c>
      <c r="C61" s="11">
        <v>6</v>
      </c>
      <c r="D61" s="11">
        <v>132</v>
      </c>
    </row>
    <row r="62" spans="1:4" x14ac:dyDescent="0.25">
      <c r="A62" s="53" t="s">
        <v>1766</v>
      </c>
      <c r="B62" s="53">
        <f>GETPIVOTDATA("CP_PCode",$A$57,"Hig_School_Availability","No")/GETPIVOTDATA("CP_PCode",$A$57)</f>
        <v>0.95454545454545459</v>
      </c>
      <c r="C62" s="53">
        <f>GETPIVOTDATA("CP_PCode",$A$57,"Hig_School_Availability","Yes")/GETPIVOTDATA("CP_PCode",$A$57)</f>
        <v>4.5454545454545456E-2</v>
      </c>
      <c r="D62" s="53">
        <f>SUM(B62:C62)</f>
        <v>1</v>
      </c>
    </row>
  </sheetData>
  <pageMargins left="0.7" right="0.7" top="0.75" bottom="0.75" header="0.3" footer="0.3"/>
  <pageSetup orientation="portrait" verticalDpi="0"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X133"/>
  <sheetViews>
    <sheetView topLeftCell="A77" workbookViewId="0">
      <selection activeCell="Y20" sqref="Y20"/>
    </sheetView>
  </sheetViews>
  <sheetFormatPr defaultRowHeight="15" x14ac:dyDescent="0.25"/>
  <cols>
    <col min="1" max="1" width="10.7109375" bestFit="1" customWidth="1"/>
    <col min="2" max="2" width="10.140625" bestFit="1" customWidth="1"/>
    <col min="3" max="3" width="43.42578125" bestFit="1" customWidth="1"/>
    <col min="4" max="4" width="15.28515625" bestFit="1" customWidth="1"/>
    <col min="5" max="5" width="11.140625" bestFit="1" customWidth="1"/>
    <col min="6" max="6" width="13.42578125" bestFit="1" customWidth="1"/>
    <col min="7" max="7" width="10" bestFit="1" customWidth="1"/>
    <col min="8" max="8" width="10.5703125" bestFit="1" customWidth="1"/>
    <col min="9" max="9" width="9.140625" bestFit="1" customWidth="1"/>
    <col min="10" max="10" width="9.7109375" bestFit="1" customWidth="1"/>
    <col min="11" max="11" width="13.140625" bestFit="1" customWidth="1"/>
    <col min="12" max="12" width="13.7109375" bestFit="1" customWidth="1"/>
    <col min="13" max="13" width="14.85546875" bestFit="1" customWidth="1"/>
    <col min="14" max="14" width="13.28515625" bestFit="1" customWidth="1"/>
    <col min="15" max="15" width="40.7109375" bestFit="1" customWidth="1"/>
    <col min="16" max="16" width="14.140625" bestFit="1" customWidth="1"/>
    <col min="17" max="17" width="27.140625" bestFit="1" customWidth="1"/>
    <col min="18" max="18" width="13.42578125" bestFit="1" customWidth="1"/>
    <col min="19" max="19" width="8.7109375" bestFit="1" customWidth="1"/>
    <col min="20" max="20" width="12" bestFit="1" customWidth="1"/>
    <col min="21" max="21" width="4.7109375" bestFit="1" customWidth="1"/>
    <col min="22" max="22" width="6.28515625" bestFit="1" customWidth="1"/>
    <col min="23" max="23" width="4" customWidth="1"/>
    <col min="24" max="24" width="6.140625" bestFit="1" customWidth="1"/>
    <col min="25" max="25" width="8.7109375" bestFit="1" customWidth="1"/>
  </cols>
  <sheetData>
    <row r="1" spans="1:24" x14ac:dyDescent="0.25">
      <c r="A1" t="s">
        <v>83</v>
      </c>
      <c r="B1" t="s">
        <v>84</v>
      </c>
      <c r="C1" t="s">
        <v>85</v>
      </c>
      <c r="D1" t="s">
        <v>86</v>
      </c>
      <c r="E1" t="s">
        <v>87</v>
      </c>
      <c r="F1" t="s">
        <v>88</v>
      </c>
      <c r="G1" t="s">
        <v>89</v>
      </c>
      <c r="H1" t="s">
        <v>90</v>
      </c>
      <c r="I1" t="s">
        <v>91</v>
      </c>
      <c r="J1" t="s">
        <v>92</v>
      </c>
      <c r="K1" t="s">
        <v>93</v>
      </c>
      <c r="L1" t="s">
        <v>94</v>
      </c>
      <c r="M1" t="s">
        <v>357</v>
      </c>
      <c r="N1" t="s">
        <v>358</v>
      </c>
      <c r="O1" t="s">
        <v>359</v>
      </c>
      <c r="P1" t="s">
        <v>360</v>
      </c>
      <c r="Q1" t="s">
        <v>361</v>
      </c>
      <c r="R1" t="s">
        <v>362</v>
      </c>
      <c r="S1" t="s">
        <v>363</v>
      </c>
      <c r="T1" t="s">
        <v>364</v>
      </c>
      <c r="U1" t="s">
        <v>365</v>
      </c>
      <c r="V1" t="s">
        <v>366</v>
      </c>
      <c r="W1" t="s">
        <v>367</v>
      </c>
      <c r="X1" t="s">
        <v>368</v>
      </c>
    </row>
    <row r="2" spans="1:24" x14ac:dyDescent="0.25">
      <c r="A2" t="s">
        <v>0</v>
      </c>
      <c r="B2" t="s">
        <v>5</v>
      </c>
      <c r="C2" t="s">
        <v>834</v>
      </c>
      <c r="D2" t="s">
        <v>835</v>
      </c>
      <c r="E2" t="s">
        <v>209</v>
      </c>
      <c r="F2" t="s">
        <v>125</v>
      </c>
      <c r="G2">
        <v>169</v>
      </c>
      <c r="H2">
        <v>1216</v>
      </c>
      <c r="I2">
        <v>176</v>
      </c>
      <c r="J2">
        <v>1216</v>
      </c>
      <c r="K2">
        <v>176</v>
      </c>
      <c r="L2">
        <v>1216</v>
      </c>
      <c r="M2" t="s">
        <v>369</v>
      </c>
      <c r="N2" t="s">
        <v>100</v>
      </c>
      <c r="O2" t="s">
        <v>373</v>
      </c>
      <c r="P2" t="s">
        <v>371</v>
      </c>
      <c r="Q2" t="s">
        <v>103</v>
      </c>
      <c r="R2" t="s">
        <v>372</v>
      </c>
      <c r="S2" t="s">
        <v>323</v>
      </c>
      <c r="T2">
        <v>60</v>
      </c>
      <c r="V2">
        <v>150</v>
      </c>
    </row>
    <row r="3" spans="1:24" x14ac:dyDescent="0.25">
      <c r="A3" s="6" t="s">
        <v>0</v>
      </c>
      <c r="B3" s="6" t="s">
        <v>13</v>
      </c>
      <c r="C3" s="6" t="s">
        <v>203</v>
      </c>
      <c r="D3" s="6" t="s">
        <v>204</v>
      </c>
      <c r="E3" s="6" t="s">
        <v>97</v>
      </c>
      <c r="F3" s="6" t="s">
        <v>125</v>
      </c>
      <c r="G3" s="6">
        <v>41</v>
      </c>
      <c r="H3" s="6">
        <v>199</v>
      </c>
      <c r="I3" s="6">
        <v>41</v>
      </c>
      <c r="J3" s="6">
        <v>196</v>
      </c>
      <c r="K3" s="6">
        <v>41</v>
      </c>
      <c r="L3" s="6">
        <v>201</v>
      </c>
      <c r="M3" s="6" t="s">
        <v>132</v>
      </c>
      <c r="N3" s="6" t="s">
        <v>100</v>
      </c>
      <c r="O3" s="6" t="s">
        <v>373</v>
      </c>
      <c r="P3" s="6" t="s">
        <v>371</v>
      </c>
      <c r="Q3" s="6" t="s">
        <v>103</v>
      </c>
      <c r="R3" s="6" t="s">
        <v>372</v>
      </c>
      <c r="S3" s="6" t="s">
        <v>323</v>
      </c>
      <c r="T3" s="6">
        <v>0</v>
      </c>
      <c r="U3" s="6">
        <v>10</v>
      </c>
      <c r="V3" s="6">
        <v>3</v>
      </c>
      <c r="W3" s="6">
        <v>3</v>
      </c>
      <c r="X3" s="6"/>
    </row>
    <row r="4" spans="1:24" x14ac:dyDescent="0.25">
      <c r="A4" s="6" t="s">
        <v>0</v>
      </c>
      <c r="B4" s="6" t="s">
        <v>7</v>
      </c>
      <c r="C4" s="6" t="s">
        <v>214</v>
      </c>
      <c r="D4" s="6" t="s">
        <v>215</v>
      </c>
      <c r="E4" s="6" t="s">
        <v>97</v>
      </c>
      <c r="F4" s="6" t="s">
        <v>98</v>
      </c>
      <c r="G4" s="6">
        <v>301</v>
      </c>
      <c r="H4" s="6">
        <v>1404</v>
      </c>
      <c r="I4" s="6">
        <v>274</v>
      </c>
      <c r="J4" s="6">
        <v>1347</v>
      </c>
      <c r="K4" s="6">
        <v>274</v>
      </c>
      <c r="L4" s="6">
        <v>1347</v>
      </c>
      <c r="M4" s="6" t="s">
        <v>369</v>
      </c>
      <c r="N4" s="6" t="s">
        <v>100</v>
      </c>
      <c r="O4" s="6" t="s">
        <v>373</v>
      </c>
      <c r="P4" s="6" t="s">
        <v>371</v>
      </c>
      <c r="Q4" s="6" t="s">
        <v>103</v>
      </c>
      <c r="R4" s="6" t="s">
        <v>372</v>
      </c>
      <c r="S4" s="6" t="s">
        <v>100</v>
      </c>
      <c r="T4" s="6">
        <v>0</v>
      </c>
      <c r="U4" s="6"/>
      <c r="V4" s="6"/>
      <c r="W4" s="6"/>
      <c r="X4" s="6"/>
    </row>
    <row r="5" spans="1:24" x14ac:dyDescent="0.25">
      <c r="A5" s="6" t="s">
        <v>0</v>
      </c>
      <c r="B5" s="6" t="s">
        <v>7</v>
      </c>
      <c r="C5" s="6" t="s">
        <v>109</v>
      </c>
      <c r="D5" s="6" t="s">
        <v>110</v>
      </c>
      <c r="E5" s="6" t="s">
        <v>97</v>
      </c>
      <c r="F5" s="6" t="s">
        <v>98</v>
      </c>
      <c r="G5" s="6">
        <v>44</v>
      </c>
      <c r="H5" s="6">
        <v>235</v>
      </c>
      <c r="I5" s="6">
        <v>36</v>
      </c>
      <c r="J5" s="6">
        <v>194</v>
      </c>
      <c r="K5" s="6">
        <v>43</v>
      </c>
      <c r="L5" s="6">
        <v>242</v>
      </c>
      <c r="M5" s="6"/>
      <c r="N5" s="6" t="s">
        <v>323</v>
      </c>
      <c r="O5" s="6" t="s">
        <v>373</v>
      </c>
      <c r="P5" s="6" t="s">
        <v>371</v>
      </c>
      <c r="Q5" s="6" t="s">
        <v>103</v>
      </c>
      <c r="R5" s="6" t="s">
        <v>372</v>
      </c>
      <c r="S5" s="6" t="s">
        <v>323</v>
      </c>
      <c r="T5" s="6">
        <v>4</v>
      </c>
      <c r="U5" s="6">
        <v>25</v>
      </c>
      <c r="V5" s="6">
        <v>15</v>
      </c>
      <c r="W5" s="6"/>
      <c r="X5" s="6"/>
    </row>
    <row r="6" spans="1:24" x14ac:dyDescent="0.25">
      <c r="A6" s="6" t="s">
        <v>0</v>
      </c>
      <c r="B6" s="6" t="s">
        <v>8</v>
      </c>
      <c r="C6" s="6" t="s">
        <v>121</v>
      </c>
      <c r="D6" s="6" t="s">
        <v>122</v>
      </c>
      <c r="E6" s="6" t="s">
        <v>97</v>
      </c>
      <c r="F6" s="6" t="s">
        <v>98</v>
      </c>
      <c r="G6" s="6">
        <v>413</v>
      </c>
      <c r="H6" s="6">
        <v>1835</v>
      </c>
      <c r="I6" s="6">
        <v>407</v>
      </c>
      <c r="J6" s="6">
        <v>1858</v>
      </c>
      <c r="K6" s="6">
        <v>407</v>
      </c>
      <c r="L6" s="6">
        <v>1858</v>
      </c>
      <c r="M6" s="6" t="s">
        <v>369</v>
      </c>
      <c r="N6" s="6" t="s">
        <v>100</v>
      </c>
      <c r="O6" s="6" t="s">
        <v>373</v>
      </c>
      <c r="P6" s="6" t="s">
        <v>371</v>
      </c>
      <c r="Q6" s="6" t="s">
        <v>103</v>
      </c>
      <c r="R6" s="6" t="s">
        <v>372</v>
      </c>
      <c r="S6" s="6" t="s">
        <v>323</v>
      </c>
      <c r="T6" s="6">
        <v>0.10000000149011612</v>
      </c>
      <c r="U6" s="6">
        <v>5</v>
      </c>
      <c r="V6" s="6">
        <v>3</v>
      </c>
      <c r="W6" s="6">
        <v>3</v>
      </c>
      <c r="X6" s="6"/>
    </row>
    <row r="7" spans="1:24" x14ac:dyDescent="0.25">
      <c r="A7" s="6" t="s">
        <v>0</v>
      </c>
      <c r="B7" s="6" t="s">
        <v>8</v>
      </c>
      <c r="C7" s="6" t="s">
        <v>123</v>
      </c>
      <c r="D7" s="6" t="s">
        <v>124</v>
      </c>
      <c r="E7" s="6" t="s">
        <v>97</v>
      </c>
      <c r="F7" s="6" t="s">
        <v>98</v>
      </c>
      <c r="G7" s="6">
        <v>30</v>
      </c>
      <c r="H7" s="6">
        <v>175</v>
      </c>
      <c r="I7" s="6">
        <v>18</v>
      </c>
      <c r="J7" s="6">
        <v>120</v>
      </c>
      <c r="K7" s="6">
        <v>29</v>
      </c>
      <c r="L7" s="6">
        <v>182</v>
      </c>
      <c r="M7" s="6"/>
      <c r="N7" s="6" t="s">
        <v>323</v>
      </c>
      <c r="O7" s="6" t="s">
        <v>373</v>
      </c>
      <c r="P7" s="6" t="s">
        <v>371</v>
      </c>
      <c r="Q7" s="6" t="s">
        <v>103</v>
      </c>
      <c r="R7" s="6" t="s">
        <v>372</v>
      </c>
      <c r="S7" s="6" t="s">
        <v>323</v>
      </c>
      <c r="T7" s="6">
        <v>2.9999999329447746E-2</v>
      </c>
      <c r="U7" s="6"/>
      <c r="V7" s="6">
        <v>5</v>
      </c>
      <c r="W7" s="6"/>
      <c r="X7" s="6"/>
    </row>
    <row r="8" spans="1:24" x14ac:dyDescent="0.25">
      <c r="A8" s="6" t="s">
        <v>0</v>
      </c>
      <c r="B8" s="6" t="s">
        <v>8</v>
      </c>
      <c r="C8" s="6" t="s">
        <v>126</v>
      </c>
      <c r="D8" s="6" t="s">
        <v>127</v>
      </c>
      <c r="E8" s="6" t="s">
        <v>97</v>
      </c>
      <c r="F8" s="6" t="s">
        <v>132</v>
      </c>
      <c r="G8" s="6">
        <v>50</v>
      </c>
      <c r="H8" s="6">
        <v>295</v>
      </c>
      <c r="I8" s="6">
        <v>50</v>
      </c>
      <c r="J8" s="6">
        <v>293</v>
      </c>
      <c r="K8" s="6">
        <v>50</v>
      </c>
      <c r="L8" s="6">
        <v>293</v>
      </c>
      <c r="M8" s="6" t="s">
        <v>369</v>
      </c>
      <c r="N8" s="6" t="s">
        <v>100</v>
      </c>
      <c r="O8" s="6" t="s">
        <v>373</v>
      </c>
      <c r="P8" s="6" t="s">
        <v>371</v>
      </c>
      <c r="Q8" s="6" t="s">
        <v>103</v>
      </c>
      <c r="R8" s="6" t="s">
        <v>372</v>
      </c>
      <c r="S8" s="6" t="s">
        <v>323</v>
      </c>
      <c r="T8" s="6">
        <v>0.20000000298023224</v>
      </c>
      <c r="U8" s="6">
        <v>15</v>
      </c>
      <c r="V8" s="6">
        <v>10</v>
      </c>
      <c r="W8" s="6">
        <v>10</v>
      </c>
      <c r="X8" s="6">
        <v>0</v>
      </c>
    </row>
    <row r="9" spans="1:24" x14ac:dyDescent="0.25">
      <c r="A9" s="6" t="s">
        <v>0</v>
      </c>
      <c r="B9" s="6" t="s">
        <v>6</v>
      </c>
      <c r="C9" s="6" t="s">
        <v>824</v>
      </c>
      <c r="D9" s="6" t="s">
        <v>825</v>
      </c>
      <c r="E9" s="6" t="s">
        <v>209</v>
      </c>
      <c r="F9" s="6" t="s">
        <v>132</v>
      </c>
      <c r="G9" s="6">
        <v>153</v>
      </c>
      <c r="H9" s="6">
        <v>873</v>
      </c>
      <c r="I9" s="6">
        <v>153</v>
      </c>
      <c r="J9" s="6">
        <v>922</v>
      </c>
      <c r="K9" s="6">
        <v>153</v>
      </c>
      <c r="L9" s="6">
        <v>922</v>
      </c>
      <c r="M9" s="6" t="s">
        <v>132</v>
      </c>
      <c r="N9" s="6" t="s">
        <v>100</v>
      </c>
      <c r="O9" s="6" t="s">
        <v>373</v>
      </c>
      <c r="P9" s="6" t="s">
        <v>371</v>
      </c>
      <c r="Q9" s="6" t="s">
        <v>103</v>
      </c>
      <c r="R9" s="6" t="s">
        <v>372</v>
      </c>
      <c r="S9" s="6" t="s">
        <v>323</v>
      </c>
      <c r="T9" s="6">
        <v>25</v>
      </c>
      <c r="U9" s="6"/>
      <c r="V9" s="6">
        <v>80</v>
      </c>
      <c r="W9" s="6"/>
      <c r="X9" s="6"/>
    </row>
    <row r="10" spans="1:24" x14ac:dyDescent="0.25">
      <c r="A10" s="6" t="s">
        <v>0</v>
      </c>
      <c r="B10" s="6" t="s">
        <v>5</v>
      </c>
      <c r="C10" s="6" t="s">
        <v>840</v>
      </c>
      <c r="D10" s="6" t="s">
        <v>841</v>
      </c>
      <c r="E10" s="6" t="s">
        <v>209</v>
      </c>
      <c r="F10" s="6" t="s">
        <v>125</v>
      </c>
      <c r="G10" s="6">
        <v>640</v>
      </c>
      <c r="H10" s="6">
        <v>2600</v>
      </c>
      <c r="I10" s="6">
        <v>623</v>
      </c>
      <c r="J10" s="6">
        <v>2635</v>
      </c>
      <c r="K10" s="6">
        <v>623</v>
      </c>
      <c r="L10" s="6">
        <v>2635</v>
      </c>
      <c r="M10" s="6" t="s">
        <v>369</v>
      </c>
      <c r="N10" s="6" t="s">
        <v>100</v>
      </c>
      <c r="O10" s="6" t="s">
        <v>373</v>
      </c>
      <c r="P10" s="6" t="s">
        <v>371</v>
      </c>
      <c r="Q10" s="6" t="s">
        <v>103</v>
      </c>
      <c r="R10" s="6" t="s">
        <v>372</v>
      </c>
      <c r="S10" s="6" t="s">
        <v>323</v>
      </c>
      <c r="T10" s="6">
        <v>40</v>
      </c>
      <c r="U10" s="6"/>
      <c r="V10" s="6">
        <v>80</v>
      </c>
      <c r="W10" s="6">
        <v>160</v>
      </c>
      <c r="X10" s="6"/>
    </row>
    <row r="11" spans="1:24" x14ac:dyDescent="0.25">
      <c r="A11" s="6" t="s">
        <v>0</v>
      </c>
      <c r="B11" s="6" t="s">
        <v>5</v>
      </c>
      <c r="C11" s="6" t="s">
        <v>819</v>
      </c>
      <c r="D11" s="6" t="s">
        <v>820</v>
      </c>
      <c r="E11" s="6" t="s">
        <v>97</v>
      </c>
      <c r="F11" s="6" t="s">
        <v>125</v>
      </c>
      <c r="G11" s="6">
        <v>172</v>
      </c>
      <c r="H11" s="6">
        <v>838</v>
      </c>
      <c r="I11" s="6">
        <v>181</v>
      </c>
      <c r="J11" s="6">
        <v>910</v>
      </c>
      <c r="K11" s="6">
        <v>181</v>
      </c>
      <c r="L11" s="6">
        <v>910</v>
      </c>
      <c r="M11" s="6" t="s">
        <v>369</v>
      </c>
      <c r="N11" s="6" t="s">
        <v>323</v>
      </c>
      <c r="O11" s="6" t="s">
        <v>373</v>
      </c>
      <c r="P11" s="6" t="s">
        <v>371</v>
      </c>
      <c r="Q11" s="6" t="s">
        <v>103</v>
      </c>
      <c r="R11" s="6" t="s">
        <v>372</v>
      </c>
      <c r="S11" s="6" t="s">
        <v>323</v>
      </c>
      <c r="T11" s="6">
        <v>20</v>
      </c>
      <c r="U11" s="6"/>
      <c r="V11" s="6">
        <v>120</v>
      </c>
      <c r="W11" s="6">
        <v>120</v>
      </c>
      <c r="X11" s="6"/>
    </row>
    <row r="12" spans="1:24" x14ac:dyDescent="0.25">
      <c r="A12" s="6" t="s">
        <v>0</v>
      </c>
      <c r="B12" s="6" t="s">
        <v>5</v>
      </c>
      <c r="C12" s="6" t="s">
        <v>837</v>
      </c>
      <c r="D12" s="6" t="s">
        <v>838</v>
      </c>
      <c r="E12" s="6" t="s">
        <v>209</v>
      </c>
      <c r="F12" s="6" t="s">
        <v>125</v>
      </c>
      <c r="G12" s="6">
        <v>184</v>
      </c>
      <c r="H12" s="6">
        <v>768</v>
      </c>
      <c r="I12" s="6">
        <v>175</v>
      </c>
      <c r="J12" s="6">
        <v>828</v>
      </c>
      <c r="K12" s="6">
        <v>175</v>
      </c>
      <c r="L12" s="6">
        <v>828</v>
      </c>
      <c r="M12" s="6" t="s">
        <v>369</v>
      </c>
      <c r="N12" s="6" t="s">
        <v>100</v>
      </c>
      <c r="O12" s="6" t="s">
        <v>373</v>
      </c>
      <c r="P12" s="6" t="s">
        <v>371</v>
      </c>
      <c r="Q12" s="6" t="s">
        <v>103</v>
      </c>
      <c r="R12" s="6" t="s">
        <v>372</v>
      </c>
      <c r="S12" s="6" t="s">
        <v>323</v>
      </c>
      <c r="T12" s="6">
        <v>15</v>
      </c>
      <c r="U12" s="6"/>
      <c r="V12" s="6">
        <v>30</v>
      </c>
      <c r="W12" s="6">
        <v>35</v>
      </c>
      <c r="X12" s="6"/>
    </row>
    <row r="13" spans="1:24" x14ac:dyDescent="0.25">
      <c r="A13" s="6" t="s">
        <v>0</v>
      </c>
      <c r="B13" s="6" t="s">
        <v>9</v>
      </c>
      <c r="C13" s="6" t="s">
        <v>212</v>
      </c>
      <c r="D13" s="6" t="s">
        <v>213</v>
      </c>
      <c r="E13" s="6" t="s">
        <v>209</v>
      </c>
      <c r="F13" s="6" t="s">
        <v>125</v>
      </c>
      <c r="G13" s="6">
        <v>174</v>
      </c>
      <c r="H13" s="6">
        <v>1185</v>
      </c>
      <c r="I13" s="6">
        <v>463</v>
      </c>
      <c r="J13" s="6">
        <v>2123</v>
      </c>
      <c r="K13" s="6">
        <v>463</v>
      </c>
      <c r="L13" s="6">
        <v>2114</v>
      </c>
      <c r="M13" s="6" t="s">
        <v>369</v>
      </c>
      <c r="N13" s="6" t="s">
        <v>100</v>
      </c>
      <c r="O13" s="6" t="s">
        <v>373</v>
      </c>
      <c r="P13" s="6" t="s">
        <v>371</v>
      </c>
      <c r="Q13" s="6" t="s">
        <v>103</v>
      </c>
      <c r="R13" s="6" t="s">
        <v>372</v>
      </c>
      <c r="S13" s="6" t="s">
        <v>323</v>
      </c>
      <c r="T13" s="6">
        <v>0.30000001192092896</v>
      </c>
      <c r="U13" s="6">
        <v>15</v>
      </c>
      <c r="V13" s="6">
        <v>5</v>
      </c>
      <c r="W13" s="6">
        <v>5</v>
      </c>
      <c r="X13" s="6"/>
    </row>
    <row r="14" spans="1:24" x14ac:dyDescent="0.25">
      <c r="A14" s="6" t="s">
        <v>0</v>
      </c>
      <c r="B14" s="6" t="s">
        <v>9</v>
      </c>
      <c r="C14" s="6" t="s">
        <v>1077</v>
      </c>
      <c r="D14" s="6" t="s">
        <v>223</v>
      </c>
      <c r="E14" s="6" t="s">
        <v>97</v>
      </c>
      <c r="F14" s="6" t="s">
        <v>125</v>
      </c>
      <c r="G14" s="6">
        <v>486</v>
      </c>
      <c r="H14" s="6">
        <v>2371</v>
      </c>
      <c r="I14" s="6">
        <v>488</v>
      </c>
      <c r="J14" s="6">
        <v>2325</v>
      </c>
      <c r="K14" s="6">
        <v>488</v>
      </c>
      <c r="L14" s="6">
        <v>2325</v>
      </c>
      <c r="M14" s="6" t="s">
        <v>369</v>
      </c>
      <c r="N14" s="6" t="s">
        <v>100</v>
      </c>
      <c r="O14" s="6" t="s">
        <v>373</v>
      </c>
      <c r="P14" s="6" t="s">
        <v>371</v>
      </c>
      <c r="Q14" s="6" t="s">
        <v>103</v>
      </c>
      <c r="R14" s="6" t="s">
        <v>372</v>
      </c>
      <c r="S14" s="6" t="s">
        <v>323</v>
      </c>
      <c r="T14" s="6">
        <v>1</v>
      </c>
      <c r="U14" s="6">
        <v>50</v>
      </c>
      <c r="V14" s="6">
        <v>20</v>
      </c>
      <c r="W14" s="6">
        <v>20</v>
      </c>
      <c r="X14" s="6"/>
    </row>
    <row r="15" spans="1:24" x14ac:dyDescent="0.25">
      <c r="A15" s="6" t="s">
        <v>0</v>
      </c>
      <c r="B15" s="6" t="s">
        <v>4</v>
      </c>
      <c r="C15" s="6" t="s">
        <v>696</v>
      </c>
      <c r="D15" s="6" t="s">
        <v>697</v>
      </c>
      <c r="E15" s="6" t="s">
        <v>97</v>
      </c>
      <c r="F15" s="6" t="s">
        <v>125</v>
      </c>
      <c r="G15" s="6">
        <v>43</v>
      </c>
      <c r="H15" s="6">
        <v>247</v>
      </c>
      <c r="I15" s="6">
        <v>41</v>
      </c>
      <c r="J15" s="6">
        <v>232</v>
      </c>
      <c r="K15" s="6">
        <v>41</v>
      </c>
      <c r="L15" s="6">
        <v>9</v>
      </c>
      <c r="M15" s="6" t="s">
        <v>369</v>
      </c>
      <c r="N15" s="6" t="s">
        <v>323</v>
      </c>
      <c r="O15" s="6" t="s">
        <v>373</v>
      </c>
      <c r="P15" s="6" t="s">
        <v>371</v>
      </c>
      <c r="Q15" s="6" t="s">
        <v>103</v>
      </c>
      <c r="R15" s="6" t="s">
        <v>372</v>
      </c>
      <c r="S15" s="6" t="s">
        <v>323</v>
      </c>
      <c r="T15" s="6">
        <v>1</v>
      </c>
      <c r="U15" s="6">
        <v>50</v>
      </c>
      <c r="V15" s="6">
        <v>20</v>
      </c>
      <c r="W15" s="6">
        <v>20</v>
      </c>
      <c r="X15" s="6"/>
    </row>
    <row r="16" spans="1:24" x14ac:dyDescent="0.25">
      <c r="A16" s="6" t="s">
        <v>0</v>
      </c>
      <c r="B16" s="6" t="s">
        <v>13</v>
      </c>
      <c r="C16" s="6" t="s">
        <v>175</v>
      </c>
      <c r="D16" s="6" t="s">
        <v>176</v>
      </c>
      <c r="E16" s="6" t="s">
        <v>97</v>
      </c>
      <c r="F16" s="6" t="s">
        <v>125</v>
      </c>
      <c r="G16" s="6">
        <v>35</v>
      </c>
      <c r="H16" s="6">
        <v>215</v>
      </c>
      <c r="I16" s="6">
        <v>35</v>
      </c>
      <c r="J16" s="6">
        <v>211</v>
      </c>
      <c r="K16" s="6">
        <v>35</v>
      </c>
      <c r="L16" s="6">
        <v>212</v>
      </c>
      <c r="M16" s="6" t="s">
        <v>369</v>
      </c>
      <c r="N16" s="6" t="s">
        <v>100</v>
      </c>
      <c r="O16" s="6" t="s">
        <v>373</v>
      </c>
      <c r="P16" s="6" t="s">
        <v>371</v>
      </c>
      <c r="Q16" s="6" t="s">
        <v>103</v>
      </c>
      <c r="R16" s="6" t="s">
        <v>372</v>
      </c>
      <c r="S16" s="6" t="s">
        <v>323</v>
      </c>
      <c r="T16" s="6">
        <v>2</v>
      </c>
      <c r="U16" s="6">
        <v>40</v>
      </c>
      <c r="V16" s="6">
        <v>15</v>
      </c>
      <c r="W16" s="6">
        <v>10</v>
      </c>
      <c r="X16" s="6"/>
    </row>
    <row r="17" spans="1:24" x14ac:dyDescent="0.25">
      <c r="A17" s="6" t="s">
        <v>0</v>
      </c>
      <c r="B17" s="6" t="s">
        <v>13</v>
      </c>
      <c r="C17" s="6" t="s">
        <v>199</v>
      </c>
      <c r="D17" s="6" t="s">
        <v>200</v>
      </c>
      <c r="E17" s="6" t="s">
        <v>97</v>
      </c>
      <c r="F17" s="6" t="s">
        <v>125</v>
      </c>
      <c r="G17" s="6">
        <v>77</v>
      </c>
      <c r="H17" s="6">
        <v>380</v>
      </c>
      <c r="I17" s="6">
        <v>76</v>
      </c>
      <c r="J17" s="6">
        <v>342</v>
      </c>
      <c r="K17" s="6">
        <v>76</v>
      </c>
      <c r="L17" s="6">
        <v>344</v>
      </c>
      <c r="M17" s="6" t="s">
        <v>132</v>
      </c>
      <c r="N17" s="6" t="s">
        <v>100</v>
      </c>
      <c r="O17" s="6" t="s">
        <v>373</v>
      </c>
      <c r="P17" s="6" t="s">
        <v>371</v>
      </c>
      <c r="Q17" s="6" t="s">
        <v>103</v>
      </c>
      <c r="R17" s="6" t="s">
        <v>372</v>
      </c>
      <c r="S17" s="6" t="s">
        <v>323</v>
      </c>
      <c r="T17" s="6">
        <v>0</v>
      </c>
      <c r="U17" s="6">
        <v>15</v>
      </c>
      <c r="V17" s="6">
        <v>3</v>
      </c>
      <c r="W17" s="6">
        <v>3</v>
      </c>
      <c r="X17" s="6"/>
    </row>
    <row r="18" spans="1:24" x14ac:dyDescent="0.25">
      <c r="A18" s="6" t="s">
        <v>0</v>
      </c>
      <c r="B18" s="6" t="s">
        <v>13</v>
      </c>
      <c r="C18" s="6" t="s">
        <v>201</v>
      </c>
      <c r="D18" s="6" t="s">
        <v>202</v>
      </c>
      <c r="E18" s="6" t="s">
        <v>97</v>
      </c>
      <c r="F18" s="6" t="s">
        <v>132</v>
      </c>
      <c r="G18" s="6">
        <v>8</v>
      </c>
      <c r="H18" s="6">
        <v>40</v>
      </c>
      <c r="I18" s="6">
        <v>8</v>
      </c>
      <c r="J18" s="6">
        <v>28</v>
      </c>
      <c r="K18" s="6">
        <v>8</v>
      </c>
      <c r="L18" s="6">
        <v>40</v>
      </c>
      <c r="M18" s="6" t="s">
        <v>369</v>
      </c>
      <c r="N18" s="6" t="s">
        <v>323</v>
      </c>
      <c r="O18" s="6" t="s">
        <v>373</v>
      </c>
      <c r="P18" s="6" t="s">
        <v>371</v>
      </c>
      <c r="Q18" s="6" t="s">
        <v>103</v>
      </c>
      <c r="R18" s="6" t="s">
        <v>372</v>
      </c>
      <c r="S18" s="6" t="s">
        <v>323</v>
      </c>
      <c r="T18" s="6"/>
      <c r="U18" s="6">
        <v>10</v>
      </c>
      <c r="V18" s="6">
        <v>3</v>
      </c>
      <c r="W18" s="6">
        <v>3</v>
      </c>
      <c r="X18" s="6"/>
    </row>
    <row r="19" spans="1:24" x14ac:dyDescent="0.25">
      <c r="A19" s="6" t="s">
        <v>0</v>
      </c>
      <c r="B19" s="6" t="s">
        <v>13</v>
      </c>
      <c r="C19" s="6" t="s">
        <v>193</v>
      </c>
      <c r="D19" s="6" t="s">
        <v>194</v>
      </c>
      <c r="E19" s="6" t="s">
        <v>97</v>
      </c>
      <c r="F19" s="6" t="s">
        <v>125</v>
      </c>
      <c r="G19" s="6">
        <v>21</v>
      </c>
      <c r="H19" s="6">
        <v>93</v>
      </c>
      <c r="I19" s="6">
        <v>20</v>
      </c>
      <c r="J19" s="6">
        <v>78</v>
      </c>
      <c r="K19" s="6">
        <v>20</v>
      </c>
      <c r="L19" s="6">
        <v>80</v>
      </c>
      <c r="M19" s="6" t="s">
        <v>132</v>
      </c>
      <c r="N19" s="6" t="s">
        <v>323</v>
      </c>
      <c r="O19" s="6" t="s">
        <v>373</v>
      </c>
      <c r="P19" s="6" t="s">
        <v>371</v>
      </c>
      <c r="Q19" s="6" t="s">
        <v>103</v>
      </c>
      <c r="R19" s="6" t="s">
        <v>372</v>
      </c>
      <c r="S19" s="6" t="s">
        <v>323</v>
      </c>
      <c r="T19" s="6">
        <v>2</v>
      </c>
      <c r="U19" s="6">
        <v>40</v>
      </c>
      <c r="V19" s="6">
        <v>15</v>
      </c>
      <c r="W19" s="6">
        <v>10</v>
      </c>
      <c r="X19" s="6"/>
    </row>
    <row r="20" spans="1:24" x14ac:dyDescent="0.25">
      <c r="A20" s="6" t="s">
        <v>0</v>
      </c>
      <c r="B20" s="6" t="s">
        <v>4</v>
      </c>
      <c r="C20" s="6" t="s">
        <v>832</v>
      </c>
      <c r="D20" s="6" t="s">
        <v>833</v>
      </c>
      <c r="E20" s="6" t="s">
        <v>97</v>
      </c>
      <c r="F20" s="6" t="s">
        <v>98</v>
      </c>
      <c r="G20" s="6">
        <v>68</v>
      </c>
      <c r="H20" s="6">
        <v>340</v>
      </c>
      <c r="I20" s="6">
        <v>61</v>
      </c>
      <c r="J20" s="6">
        <v>315</v>
      </c>
      <c r="K20" s="6">
        <v>68</v>
      </c>
      <c r="L20" s="6">
        <v>340</v>
      </c>
      <c r="M20" s="6" t="s">
        <v>369</v>
      </c>
      <c r="N20" s="6" t="s">
        <v>100</v>
      </c>
      <c r="O20" s="6" t="s">
        <v>373</v>
      </c>
      <c r="P20" s="6" t="s">
        <v>371</v>
      </c>
      <c r="Q20" s="6" t="s">
        <v>103</v>
      </c>
      <c r="R20" s="6" t="s">
        <v>372</v>
      </c>
      <c r="S20" s="6" t="s">
        <v>323</v>
      </c>
      <c r="T20" s="6">
        <v>0.375</v>
      </c>
      <c r="U20" s="6">
        <v>15</v>
      </c>
      <c r="V20" s="6">
        <v>5</v>
      </c>
      <c r="W20" s="6"/>
      <c r="X20" s="6"/>
    </row>
    <row r="21" spans="1:24" x14ac:dyDescent="0.25">
      <c r="A21" s="6" t="s">
        <v>0</v>
      </c>
      <c r="B21" s="6" t="s">
        <v>4</v>
      </c>
      <c r="C21" s="6" t="s">
        <v>153</v>
      </c>
      <c r="D21" s="6" t="s">
        <v>154</v>
      </c>
      <c r="E21" s="6" t="s">
        <v>97</v>
      </c>
      <c r="F21" s="6" t="s">
        <v>98</v>
      </c>
      <c r="G21" s="6">
        <v>35</v>
      </c>
      <c r="H21" s="6">
        <v>175</v>
      </c>
      <c r="I21" s="6">
        <v>32</v>
      </c>
      <c r="J21" s="6">
        <v>173</v>
      </c>
      <c r="K21" s="6">
        <v>43</v>
      </c>
      <c r="L21" s="6">
        <v>212</v>
      </c>
      <c r="M21" s="6" t="s">
        <v>132</v>
      </c>
      <c r="N21" s="6" t="s">
        <v>323</v>
      </c>
      <c r="O21" s="6" t="s">
        <v>373</v>
      </c>
      <c r="P21" s="6" t="s">
        <v>371</v>
      </c>
      <c r="Q21" s="6" t="s">
        <v>103</v>
      </c>
      <c r="R21" s="6" t="s">
        <v>372</v>
      </c>
      <c r="S21" s="6" t="s">
        <v>323</v>
      </c>
      <c r="T21" s="6">
        <v>0.20000000298023224</v>
      </c>
      <c r="U21" s="6">
        <v>15</v>
      </c>
      <c r="V21" s="6"/>
      <c r="W21" s="6"/>
      <c r="X21" s="6"/>
    </row>
    <row r="22" spans="1:24" x14ac:dyDescent="0.25">
      <c r="A22" s="6" t="s">
        <v>0</v>
      </c>
      <c r="B22" s="6" t="s">
        <v>4</v>
      </c>
      <c r="C22" s="6" t="s">
        <v>251</v>
      </c>
      <c r="D22" s="6" t="s">
        <v>252</v>
      </c>
      <c r="E22" s="6" t="s">
        <v>97</v>
      </c>
      <c r="F22" s="6" t="s">
        <v>98</v>
      </c>
      <c r="G22" s="6">
        <v>28</v>
      </c>
      <c r="H22" s="6">
        <v>130</v>
      </c>
      <c r="I22" s="6">
        <v>27</v>
      </c>
      <c r="J22" s="6">
        <v>121</v>
      </c>
      <c r="K22" s="6">
        <v>28</v>
      </c>
      <c r="L22" s="6">
        <v>130</v>
      </c>
      <c r="M22" s="6" t="s">
        <v>369</v>
      </c>
      <c r="N22" s="6" t="s">
        <v>323</v>
      </c>
      <c r="O22" s="6" t="s">
        <v>373</v>
      </c>
      <c r="P22" s="6" t="s">
        <v>371</v>
      </c>
      <c r="Q22" s="6" t="s">
        <v>103</v>
      </c>
      <c r="R22" s="6" t="s">
        <v>372</v>
      </c>
      <c r="S22" s="6" t="s">
        <v>323</v>
      </c>
      <c r="T22" s="6">
        <v>0.25</v>
      </c>
      <c r="U22" s="6">
        <v>15</v>
      </c>
      <c r="V22" s="6">
        <v>5</v>
      </c>
      <c r="W22" s="6"/>
      <c r="X22" s="6"/>
    </row>
    <row r="23" spans="1:24" x14ac:dyDescent="0.25">
      <c r="A23" s="6" t="s">
        <v>0</v>
      </c>
      <c r="B23" s="6" t="s">
        <v>4</v>
      </c>
      <c r="C23" s="6" t="s">
        <v>161</v>
      </c>
      <c r="D23" s="6" t="s">
        <v>162</v>
      </c>
      <c r="E23" s="6" t="s">
        <v>97</v>
      </c>
      <c r="F23" s="6" t="s">
        <v>98</v>
      </c>
      <c r="G23" s="6">
        <v>163</v>
      </c>
      <c r="H23" s="6">
        <v>712</v>
      </c>
      <c r="I23" s="6">
        <v>84</v>
      </c>
      <c r="J23" s="6">
        <v>452</v>
      </c>
      <c r="K23" s="6">
        <v>140</v>
      </c>
      <c r="L23" s="6">
        <v>707</v>
      </c>
      <c r="M23" s="6" t="s">
        <v>369</v>
      </c>
      <c r="N23" s="6" t="s">
        <v>100</v>
      </c>
      <c r="O23" s="6" t="s">
        <v>373</v>
      </c>
      <c r="P23" s="6" t="s">
        <v>371</v>
      </c>
      <c r="Q23" s="6" t="s">
        <v>103</v>
      </c>
      <c r="R23" s="6" t="s">
        <v>372</v>
      </c>
      <c r="S23" s="6" t="s">
        <v>323</v>
      </c>
      <c r="T23" s="6">
        <v>0.30000001192092896</v>
      </c>
      <c r="U23" s="6">
        <v>15</v>
      </c>
      <c r="V23" s="6">
        <v>5</v>
      </c>
      <c r="W23" s="6"/>
      <c r="X23" s="6"/>
    </row>
    <row r="24" spans="1:24" x14ac:dyDescent="0.25">
      <c r="A24" s="6" t="s">
        <v>0</v>
      </c>
      <c r="B24" s="6" t="s">
        <v>4</v>
      </c>
      <c r="C24" s="6" t="s">
        <v>165</v>
      </c>
      <c r="D24" s="6" t="s">
        <v>166</v>
      </c>
      <c r="E24" s="6" t="s">
        <v>97</v>
      </c>
      <c r="F24" s="6" t="s">
        <v>98</v>
      </c>
      <c r="G24" s="6">
        <v>72</v>
      </c>
      <c r="H24" s="6">
        <v>333</v>
      </c>
      <c r="I24" s="6">
        <v>72</v>
      </c>
      <c r="J24" s="6">
        <v>332</v>
      </c>
      <c r="K24" s="6">
        <v>72</v>
      </c>
      <c r="L24" s="6">
        <v>332</v>
      </c>
      <c r="M24" s="6" t="s">
        <v>369</v>
      </c>
      <c r="N24" s="6" t="s">
        <v>323</v>
      </c>
      <c r="O24" s="6" t="s">
        <v>373</v>
      </c>
      <c r="P24" s="6" t="s">
        <v>371</v>
      </c>
      <c r="Q24" s="6" t="s">
        <v>103</v>
      </c>
      <c r="R24" s="6" t="s">
        <v>372</v>
      </c>
      <c r="S24" s="6" t="s">
        <v>100</v>
      </c>
      <c r="T24" s="6">
        <v>0</v>
      </c>
      <c r="U24" s="6"/>
      <c r="V24" s="6"/>
      <c r="W24" s="6"/>
      <c r="X24" s="6"/>
    </row>
    <row r="25" spans="1:24" x14ac:dyDescent="0.25">
      <c r="A25" s="6" t="s">
        <v>0</v>
      </c>
      <c r="B25" s="6" t="s">
        <v>4</v>
      </c>
      <c r="C25" s="6" t="s">
        <v>167</v>
      </c>
      <c r="D25" s="6" t="s">
        <v>168</v>
      </c>
      <c r="E25" s="6" t="s">
        <v>97</v>
      </c>
      <c r="F25" s="6" t="s">
        <v>98</v>
      </c>
      <c r="G25" s="6">
        <v>190</v>
      </c>
      <c r="H25" s="6">
        <v>1047</v>
      </c>
      <c r="I25" s="6">
        <v>205</v>
      </c>
      <c r="J25" s="6">
        <v>1072</v>
      </c>
      <c r="K25" s="6"/>
      <c r="L25" s="6">
        <v>1072</v>
      </c>
      <c r="M25" s="6" t="s">
        <v>374</v>
      </c>
      <c r="N25" s="6" t="s">
        <v>100</v>
      </c>
      <c r="O25" s="6" t="s">
        <v>373</v>
      </c>
      <c r="P25" s="6" t="s">
        <v>371</v>
      </c>
      <c r="Q25" s="6" t="s">
        <v>103</v>
      </c>
      <c r="R25" s="6" t="s">
        <v>372</v>
      </c>
      <c r="S25" s="6" t="s">
        <v>100</v>
      </c>
      <c r="T25" s="6">
        <v>0</v>
      </c>
      <c r="U25" s="6"/>
      <c r="V25" s="6"/>
      <c r="W25" s="6"/>
      <c r="X25" s="6"/>
    </row>
    <row r="26" spans="1:24" x14ac:dyDescent="0.25">
      <c r="A26" s="6" t="s">
        <v>0</v>
      </c>
      <c r="B26" s="6" t="s">
        <v>4</v>
      </c>
      <c r="C26" s="6" t="s">
        <v>263</v>
      </c>
      <c r="D26" s="6" t="s">
        <v>264</v>
      </c>
      <c r="E26" s="6" t="s">
        <v>97</v>
      </c>
      <c r="F26" s="6" t="s">
        <v>125</v>
      </c>
      <c r="G26" s="6">
        <v>22</v>
      </c>
      <c r="H26" s="6">
        <v>101</v>
      </c>
      <c r="I26" s="6">
        <v>18</v>
      </c>
      <c r="J26" s="6">
        <v>91</v>
      </c>
      <c r="K26" s="6">
        <v>22</v>
      </c>
      <c r="L26" s="6">
        <v>103</v>
      </c>
      <c r="M26" s="6" t="s">
        <v>369</v>
      </c>
      <c r="N26" s="6" t="s">
        <v>323</v>
      </c>
      <c r="O26" s="6" t="s">
        <v>373</v>
      </c>
      <c r="P26" s="6" t="s">
        <v>371</v>
      </c>
      <c r="Q26" s="6" t="s">
        <v>103</v>
      </c>
      <c r="R26" s="6" t="s">
        <v>372</v>
      </c>
      <c r="S26" s="6" t="s">
        <v>323</v>
      </c>
      <c r="T26" s="6">
        <v>0.25</v>
      </c>
      <c r="U26" s="6">
        <v>10</v>
      </c>
      <c r="V26" s="6"/>
      <c r="W26" s="6"/>
      <c r="X26" s="6"/>
    </row>
    <row r="27" spans="1:24" x14ac:dyDescent="0.25">
      <c r="A27" s="6" t="s">
        <v>0</v>
      </c>
      <c r="B27" s="6" t="s">
        <v>7</v>
      </c>
      <c r="C27" s="6" t="s">
        <v>133</v>
      </c>
      <c r="D27" s="6" t="s">
        <v>134</v>
      </c>
      <c r="E27" s="6" t="s">
        <v>97</v>
      </c>
      <c r="F27" s="6" t="s">
        <v>98</v>
      </c>
      <c r="G27" s="6">
        <v>631</v>
      </c>
      <c r="H27" s="6">
        <v>3758</v>
      </c>
      <c r="I27" s="6">
        <v>613</v>
      </c>
      <c r="J27" s="6">
        <v>3721</v>
      </c>
      <c r="K27" s="6">
        <v>626</v>
      </c>
      <c r="L27" s="6">
        <v>3786</v>
      </c>
      <c r="M27" s="6" t="s">
        <v>369</v>
      </c>
      <c r="N27" s="6" t="s">
        <v>100</v>
      </c>
      <c r="O27" s="6" t="s">
        <v>373</v>
      </c>
      <c r="P27" s="6" t="s">
        <v>371</v>
      </c>
      <c r="Q27" s="6" t="s">
        <v>103</v>
      </c>
      <c r="R27" s="6" t="s">
        <v>372</v>
      </c>
      <c r="S27" s="6" t="s">
        <v>323</v>
      </c>
      <c r="T27" s="6">
        <v>1</v>
      </c>
      <c r="U27" s="6">
        <v>50</v>
      </c>
      <c r="V27" s="6">
        <v>20</v>
      </c>
      <c r="W27" s="6">
        <v>20</v>
      </c>
      <c r="X27" s="6"/>
    </row>
    <row r="28" spans="1:24" x14ac:dyDescent="0.25">
      <c r="A28" s="6" t="s">
        <v>0</v>
      </c>
      <c r="B28" s="6" t="s">
        <v>4</v>
      </c>
      <c r="C28" s="6" t="s">
        <v>253</v>
      </c>
      <c r="D28" s="6" t="s">
        <v>254</v>
      </c>
      <c r="E28" s="6" t="s">
        <v>97</v>
      </c>
      <c r="F28" s="6" t="s">
        <v>98</v>
      </c>
      <c r="G28" s="6">
        <v>6</v>
      </c>
      <c r="H28" s="6">
        <v>36</v>
      </c>
      <c r="I28" s="6">
        <v>6</v>
      </c>
      <c r="J28" s="6">
        <v>36</v>
      </c>
      <c r="K28" s="6">
        <v>6</v>
      </c>
      <c r="L28" s="6">
        <v>36</v>
      </c>
      <c r="M28" s="6" t="s">
        <v>369</v>
      </c>
      <c r="N28" s="6" t="s">
        <v>100</v>
      </c>
      <c r="O28" s="6" t="s">
        <v>373</v>
      </c>
      <c r="P28" s="6" t="s">
        <v>371</v>
      </c>
      <c r="Q28" s="6" t="s">
        <v>103</v>
      </c>
      <c r="R28" s="6" t="s">
        <v>372</v>
      </c>
      <c r="S28" s="6" t="s">
        <v>323</v>
      </c>
      <c r="T28" s="6">
        <v>1.5</v>
      </c>
      <c r="U28" s="6">
        <v>30</v>
      </c>
      <c r="V28" s="6"/>
      <c r="W28" s="6"/>
      <c r="X28" s="6"/>
    </row>
    <row r="29" spans="1:24" x14ac:dyDescent="0.25">
      <c r="A29" s="6" t="s">
        <v>0</v>
      </c>
      <c r="B29" s="6" t="s">
        <v>13</v>
      </c>
      <c r="C29" s="6" t="s">
        <v>237</v>
      </c>
      <c r="D29" s="6" t="s">
        <v>238</v>
      </c>
      <c r="E29" s="6" t="s">
        <v>97</v>
      </c>
      <c r="F29" s="6" t="s">
        <v>98</v>
      </c>
      <c r="G29" s="6">
        <v>6</v>
      </c>
      <c r="H29" s="6">
        <v>30</v>
      </c>
      <c r="I29" s="6">
        <v>6</v>
      </c>
      <c r="J29" s="6">
        <v>30</v>
      </c>
      <c r="K29" s="6">
        <v>6</v>
      </c>
      <c r="L29" s="6">
        <v>30</v>
      </c>
      <c r="M29" s="6" t="s">
        <v>369</v>
      </c>
      <c r="N29" s="6" t="s">
        <v>323</v>
      </c>
      <c r="O29" s="6" t="s">
        <v>373</v>
      </c>
      <c r="P29" s="6" t="s">
        <v>371</v>
      </c>
      <c r="Q29" s="6" t="s">
        <v>103</v>
      </c>
      <c r="R29" s="6" t="s">
        <v>372</v>
      </c>
      <c r="S29" s="6" t="s">
        <v>323</v>
      </c>
      <c r="T29" s="6">
        <v>0.375</v>
      </c>
      <c r="U29" s="6">
        <v>10</v>
      </c>
      <c r="V29" s="6"/>
      <c r="W29" s="6"/>
      <c r="X29" s="6"/>
    </row>
    <row r="30" spans="1:24" x14ac:dyDescent="0.25">
      <c r="A30" s="6" t="s">
        <v>0</v>
      </c>
      <c r="B30" s="6" t="s">
        <v>4</v>
      </c>
      <c r="C30" s="6" t="s">
        <v>692</v>
      </c>
      <c r="D30" s="6" t="s">
        <v>693</v>
      </c>
      <c r="E30" s="6" t="s">
        <v>97</v>
      </c>
      <c r="F30" s="6" t="s">
        <v>125</v>
      </c>
      <c r="G30" s="6">
        <v>69</v>
      </c>
      <c r="H30" s="6">
        <v>325</v>
      </c>
      <c r="I30" s="6">
        <v>65</v>
      </c>
      <c r="J30" s="6">
        <v>325</v>
      </c>
      <c r="K30" s="6">
        <v>71</v>
      </c>
      <c r="L30" s="6">
        <v>322</v>
      </c>
      <c r="M30" s="6" t="s">
        <v>369</v>
      </c>
      <c r="N30" s="6" t="s">
        <v>100</v>
      </c>
      <c r="O30" s="6" t="s">
        <v>373</v>
      </c>
      <c r="P30" s="6" t="s">
        <v>371</v>
      </c>
      <c r="Q30" s="6" t="s">
        <v>103</v>
      </c>
      <c r="R30" s="6" t="s">
        <v>372</v>
      </c>
      <c r="S30" s="6" t="s">
        <v>323</v>
      </c>
      <c r="T30" s="6">
        <v>1</v>
      </c>
      <c r="U30" s="6">
        <v>20</v>
      </c>
      <c r="V30" s="6">
        <v>5</v>
      </c>
      <c r="W30" s="6">
        <v>5</v>
      </c>
      <c r="X30" s="6"/>
    </row>
    <row r="31" spans="1:24" x14ac:dyDescent="0.25">
      <c r="A31" s="6" t="s">
        <v>0</v>
      </c>
      <c r="B31" s="6" t="s">
        <v>5</v>
      </c>
      <c r="C31" s="6" t="s">
        <v>171</v>
      </c>
      <c r="D31" s="6" t="s">
        <v>172</v>
      </c>
      <c r="E31" s="6" t="s">
        <v>97</v>
      </c>
      <c r="F31" s="6" t="s">
        <v>132</v>
      </c>
      <c r="G31" s="6">
        <v>21</v>
      </c>
      <c r="H31" s="6">
        <v>111</v>
      </c>
      <c r="I31" s="6">
        <v>22</v>
      </c>
      <c r="J31" s="6">
        <v>116</v>
      </c>
      <c r="K31" s="6">
        <v>26</v>
      </c>
      <c r="L31" s="6">
        <v>116</v>
      </c>
      <c r="M31" s="6" t="s">
        <v>374</v>
      </c>
      <c r="N31" s="6" t="s">
        <v>323</v>
      </c>
      <c r="O31" s="6" t="s">
        <v>373</v>
      </c>
      <c r="P31" s="6" t="s">
        <v>371</v>
      </c>
      <c r="Q31" s="6" t="s">
        <v>103</v>
      </c>
      <c r="R31" s="6" t="s">
        <v>372</v>
      </c>
      <c r="S31" s="6" t="s">
        <v>323</v>
      </c>
      <c r="T31" s="6">
        <v>1</v>
      </c>
      <c r="U31" s="6">
        <v>30</v>
      </c>
      <c r="V31" s="6"/>
      <c r="W31" s="6"/>
      <c r="X31" s="6"/>
    </row>
    <row r="32" spans="1:24" x14ac:dyDescent="0.25">
      <c r="A32" s="6" t="s">
        <v>0</v>
      </c>
      <c r="B32" s="6" t="s">
        <v>5</v>
      </c>
      <c r="C32" s="6" t="s">
        <v>267</v>
      </c>
      <c r="D32" s="6" t="s">
        <v>268</v>
      </c>
      <c r="E32" s="6" t="s">
        <v>97</v>
      </c>
      <c r="F32" s="6" t="s">
        <v>125</v>
      </c>
      <c r="G32" s="6">
        <v>110</v>
      </c>
      <c r="H32" s="6">
        <v>509</v>
      </c>
      <c r="I32" s="6">
        <v>80</v>
      </c>
      <c r="J32" s="6">
        <v>324</v>
      </c>
      <c r="K32" s="6">
        <v>110</v>
      </c>
      <c r="L32" s="6">
        <v>506</v>
      </c>
      <c r="M32" s="6" t="s">
        <v>369</v>
      </c>
      <c r="N32" s="6" t="s">
        <v>100</v>
      </c>
      <c r="O32" s="6" t="s">
        <v>373</v>
      </c>
      <c r="P32" s="6" t="s">
        <v>371</v>
      </c>
      <c r="Q32" s="6" t="s">
        <v>103</v>
      </c>
      <c r="R32" s="6" t="s">
        <v>372</v>
      </c>
      <c r="S32" s="6" t="s">
        <v>323</v>
      </c>
      <c r="T32" s="6">
        <v>0.375</v>
      </c>
      <c r="U32" s="6">
        <v>20</v>
      </c>
      <c r="V32" s="6">
        <v>10</v>
      </c>
      <c r="W32" s="6"/>
      <c r="X32" s="6"/>
    </row>
    <row r="33" spans="1:24" x14ac:dyDescent="0.25">
      <c r="A33" s="6" t="s">
        <v>0</v>
      </c>
      <c r="B33" s="6" t="s">
        <v>5</v>
      </c>
      <c r="C33" s="6" t="s">
        <v>257</v>
      </c>
      <c r="D33" s="6" t="s">
        <v>258</v>
      </c>
      <c r="E33" s="6" t="s">
        <v>97</v>
      </c>
      <c r="F33" s="6" t="s">
        <v>98</v>
      </c>
      <c r="G33" s="6">
        <v>128</v>
      </c>
      <c r="H33" s="6">
        <v>725</v>
      </c>
      <c r="I33" s="6">
        <v>100</v>
      </c>
      <c r="J33" s="6">
        <v>608</v>
      </c>
      <c r="K33" s="6">
        <v>128</v>
      </c>
      <c r="L33" s="6">
        <v>746</v>
      </c>
      <c r="M33" s="6" t="s">
        <v>369</v>
      </c>
      <c r="N33" s="6" t="s">
        <v>323</v>
      </c>
      <c r="O33" s="6" t="s">
        <v>373</v>
      </c>
      <c r="P33" s="6" t="s">
        <v>371</v>
      </c>
      <c r="Q33" s="6" t="s">
        <v>103</v>
      </c>
      <c r="R33" s="6" t="s">
        <v>372</v>
      </c>
      <c r="S33" s="6" t="s">
        <v>100</v>
      </c>
      <c r="T33" s="6">
        <v>0</v>
      </c>
      <c r="U33" s="6"/>
      <c r="V33" s="6"/>
      <c r="W33" s="6"/>
      <c r="X33" s="6"/>
    </row>
    <row r="34" spans="1:24" x14ac:dyDescent="0.25">
      <c r="A34" s="6" t="s">
        <v>0</v>
      </c>
      <c r="B34" s="6" t="s">
        <v>5</v>
      </c>
      <c r="C34" s="6" t="s">
        <v>259</v>
      </c>
      <c r="D34" s="6" t="s">
        <v>260</v>
      </c>
      <c r="E34" s="6" t="s">
        <v>97</v>
      </c>
      <c r="F34" s="6" t="s">
        <v>98</v>
      </c>
      <c r="G34" s="6">
        <v>94</v>
      </c>
      <c r="H34" s="6">
        <v>341</v>
      </c>
      <c r="I34" s="6">
        <v>65</v>
      </c>
      <c r="J34" s="6">
        <v>240</v>
      </c>
      <c r="K34" s="6">
        <v>95</v>
      </c>
      <c r="L34" s="6">
        <v>343</v>
      </c>
      <c r="M34" s="6" t="s">
        <v>369</v>
      </c>
      <c r="N34" s="6" t="s">
        <v>100</v>
      </c>
      <c r="O34" s="6" t="s">
        <v>373</v>
      </c>
      <c r="P34" s="6" t="s">
        <v>371</v>
      </c>
      <c r="Q34" s="6" t="s">
        <v>103</v>
      </c>
      <c r="R34" s="6" t="s">
        <v>372</v>
      </c>
      <c r="S34" s="6" t="s">
        <v>323</v>
      </c>
      <c r="T34" s="6">
        <v>0.5</v>
      </c>
      <c r="U34" s="6">
        <v>25</v>
      </c>
      <c r="V34" s="6">
        <v>10</v>
      </c>
      <c r="W34" s="6"/>
      <c r="X34" s="6"/>
    </row>
    <row r="35" spans="1:24" x14ac:dyDescent="0.25">
      <c r="A35" s="6" t="s">
        <v>0</v>
      </c>
      <c r="B35" s="6" t="s">
        <v>5</v>
      </c>
      <c r="C35" s="6" t="s">
        <v>261</v>
      </c>
      <c r="D35" s="6" t="s">
        <v>262</v>
      </c>
      <c r="E35" s="6" t="s">
        <v>97</v>
      </c>
      <c r="F35" s="6" t="s">
        <v>98</v>
      </c>
      <c r="G35" s="6">
        <v>42</v>
      </c>
      <c r="H35" s="6">
        <v>175</v>
      </c>
      <c r="I35" s="6">
        <v>27</v>
      </c>
      <c r="J35" s="6">
        <v>131</v>
      </c>
      <c r="K35" s="6">
        <v>42</v>
      </c>
      <c r="L35" s="6">
        <v>175</v>
      </c>
      <c r="M35" s="6" t="s">
        <v>369</v>
      </c>
      <c r="N35" s="6" t="s">
        <v>323</v>
      </c>
      <c r="O35" s="6" t="s">
        <v>373</v>
      </c>
      <c r="P35" s="6" t="s">
        <v>371</v>
      </c>
      <c r="Q35" s="6" t="s">
        <v>103</v>
      </c>
      <c r="R35" s="6" t="s">
        <v>372</v>
      </c>
      <c r="S35" s="6" t="s">
        <v>323</v>
      </c>
      <c r="T35" s="6">
        <v>0.125</v>
      </c>
      <c r="U35" s="6">
        <v>10</v>
      </c>
      <c r="V35" s="6">
        <v>3</v>
      </c>
      <c r="W35" s="6"/>
      <c r="X35" s="6"/>
    </row>
    <row r="36" spans="1:24" x14ac:dyDescent="0.25">
      <c r="A36" s="6" t="s">
        <v>0</v>
      </c>
      <c r="B36" s="6" t="s">
        <v>5</v>
      </c>
      <c r="C36" s="6" t="s">
        <v>183</v>
      </c>
      <c r="D36" s="6" t="s">
        <v>184</v>
      </c>
      <c r="E36" s="6" t="s">
        <v>97</v>
      </c>
      <c r="F36" s="6" t="s">
        <v>125</v>
      </c>
      <c r="G36" s="6">
        <v>45</v>
      </c>
      <c r="H36" s="6">
        <v>193</v>
      </c>
      <c r="I36" s="6">
        <v>48</v>
      </c>
      <c r="J36" s="6">
        <v>196</v>
      </c>
      <c r="K36" s="6">
        <v>48</v>
      </c>
      <c r="L36" s="6">
        <v>196</v>
      </c>
      <c r="M36" s="6" t="s">
        <v>369</v>
      </c>
      <c r="N36" s="6" t="s">
        <v>100</v>
      </c>
      <c r="O36" s="6" t="s">
        <v>373</v>
      </c>
      <c r="P36" s="6" t="s">
        <v>371</v>
      </c>
      <c r="Q36" s="6" t="s">
        <v>103</v>
      </c>
      <c r="R36" s="6" t="s">
        <v>372</v>
      </c>
      <c r="S36" s="6" t="s">
        <v>323</v>
      </c>
      <c r="T36" s="6">
        <v>0.10000000149011612</v>
      </c>
      <c r="U36" s="6">
        <v>7</v>
      </c>
      <c r="V36" s="6"/>
      <c r="W36" s="6"/>
      <c r="X36" s="6"/>
    </row>
    <row r="37" spans="1:24" x14ac:dyDescent="0.25">
      <c r="A37" s="6" t="s">
        <v>0</v>
      </c>
      <c r="B37" s="6" t="s">
        <v>4</v>
      </c>
      <c r="C37" s="6" t="s">
        <v>265</v>
      </c>
      <c r="D37" s="6" t="s">
        <v>266</v>
      </c>
      <c r="E37" s="6" t="s">
        <v>97</v>
      </c>
      <c r="F37" s="6" t="s">
        <v>125</v>
      </c>
      <c r="G37" s="6">
        <v>14</v>
      </c>
      <c r="H37" s="6">
        <v>73</v>
      </c>
      <c r="I37" s="6">
        <v>12</v>
      </c>
      <c r="J37" s="6">
        <v>61</v>
      </c>
      <c r="K37" s="6">
        <v>14</v>
      </c>
      <c r="L37" s="6">
        <v>72</v>
      </c>
      <c r="M37" s="6" t="s">
        <v>374</v>
      </c>
      <c r="N37" s="6" t="s">
        <v>100</v>
      </c>
      <c r="O37" s="6" t="s">
        <v>373</v>
      </c>
      <c r="P37" s="6" t="s">
        <v>371</v>
      </c>
      <c r="Q37" s="6" t="s">
        <v>103</v>
      </c>
      <c r="R37" s="6" t="s">
        <v>372</v>
      </c>
      <c r="S37" s="6" t="s">
        <v>323</v>
      </c>
      <c r="T37" s="6">
        <v>0.125</v>
      </c>
      <c r="U37" s="6">
        <v>2</v>
      </c>
      <c r="V37" s="6"/>
      <c r="W37" s="6"/>
      <c r="X37" s="6"/>
    </row>
    <row r="38" spans="1:24" x14ac:dyDescent="0.25">
      <c r="A38" s="6" t="s">
        <v>0</v>
      </c>
      <c r="B38" s="6" t="s">
        <v>9</v>
      </c>
      <c r="C38" s="6" t="s">
        <v>135</v>
      </c>
      <c r="D38" s="6" t="s">
        <v>136</v>
      </c>
      <c r="E38" s="6" t="s">
        <v>97</v>
      </c>
      <c r="F38" s="6" t="s">
        <v>125</v>
      </c>
      <c r="G38" s="6">
        <v>207</v>
      </c>
      <c r="H38" s="6">
        <v>1141</v>
      </c>
      <c r="I38" s="6">
        <v>352</v>
      </c>
      <c r="J38" s="6">
        <v>1386</v>
      </c>
      <c r="K38" s="6">
        <v>352</v>
      </c>
      <c r="L38" s="6">
        <v>1386</v>
      </c>
      <c r="M38" s="6"/>
      <c r="N38" s="6" t="s">
        <v>323</v>
      </c>
      <c r="O38" s="6" t="s">
        <v>373</v>
      </c>
      <c r="P38" s="6" t="s">
        <v>371</v>
      </c>
      <c r="Q38" s="6" t="s">
        <v>103</v>
      </c>
      <c r="R38" s="6" t="s">
        <v>372</v>
      </c>
      <c r="S38" s="6" t="s">
        <v>100</v>
      </c>
      <c r="T38" s="6">
        <v>0</v>
      </c>
      <c r="U38" s="6"/>
      <c r="V38" s="6"/>
      <c r="W38" s="6"/>
      <c r="X38" s="6"/>
    </row>
    <row r="39" spans="1:24" x14ac:dyDescent="0.25">
      <c r="A39" s="6" t="s">
        <v>3</v>
      </c>
      <c r="B39" s="6" t="s">
        <v>14</v>
      </c>
      <c r="C39" s="6" t="s">
        <v>780</v>
      </c>
      <c r="D39" s="6" t="s">
        <v>781</v>
      </c>
      <c r="E39" s="6" t="s">
        <v>97</v>
      </c>
      <c r="F39" s="6" t="s">
        <v>98</v>
      </c>
      <c r="G39" s="6">
        <v>73</v>
      </c>
      <c r="H39" s="6">
        <v>393</v>
      </c>
      <c r="I39" s="6">
        <v>73</v>
      </c>
      <c r="J39" s="6">
        <v>393</v>
      </c>
      <c r="K39" s="6">
        <v>73</v>
      </c>
      <c r="L39" s="6">
        <v>393</v>
      </c>
      <c r="M39" s="6"/>
      <c r="N39" s="6" t="s">
        <v>100</v>
      </c>
      <c r="O39" s="6" t="s">
        <v>373</v>
      </c>
      <c r="P39" s="6" t="s">
        <v>371</v>
      </c>
      <c r="Q39" s="6" t="s">
        <v>103</v>
      </c>
      <c r="R39" s="6" t="s">
        <v>372</v>
      </c>
      <c r="S39" s="6" t="s">
        <v>323</v>
      </c>
      <c r="T39" s="6">
        <v>1</v>
      </c>
      <c r="U39" s="6"/>
      <c r="V39" s="6">
        <v>10</v>
      </c>
      <c r="W39" s="6">
        <v>10</v>
      </c>
      <c r="X39" s="6"/>
    </row>
    <row r="40" spans="1:24" x14ac:dyDescent="0.25">
      <c r="A40" s="6" t="s">
        <v>0</v>
      </c>
      <c r="B40" s="6" t="s">
        <v>9</v>
      </c>
      <c r="C40" s="6" t="s">
        <v>759</v>
      </c>
      <c r="D40" s="6" t="s">
        <v>760</v>
      </c>
      <c r="E40" s="6" t="s">
        <v>97</v>
      </c>
      <c r="F40" s="6" t="s">
        <v>125</v>
      </c>
      <c r="G40" s="6">
        <v>319</v>
      </c>
      <c r="H40" s="6">
        <v>1567</v>
      </c>
      <c r="I40" s="6">
        <v>133</v>
      </c>
      <c r="J40" s="6">
        <v>499</v>
      </c>
      <c r="K40" s="6">
        <v>133</v>
      </c>
      <c r="L40" s="6">
        <v>499</v>
      </c>
      <c r="M40" s="6"/>
      <c r="N40" s="6" t="s">
        <v>323</v>
      </c>
      <c r="O40" s="6" t="s">
        <v>373</v>
      </c>
      <c r="P40" s="6" t="s">
        <v>371</v>
      </c>
      <c r="Q40" s="6" t="s">
        <v>103</v>
      </c>
      <c r="R40" s="6" t="s">
        <v>372</v>
      </c>
      <c r="S40" s="6" t="s">
        <v>323</v>
      </c>
      <c r="T40" s="6">
        <v>1</v>
      </c>
      <c r="U40" s="6"/>
      <c r="V40" s="6">
        <v>15</v>
      </c>
      <c r="W40" s="6">
        <v>5</v>
      </c>
      <c r="X40" s="6"/>
    </row>
    <row r="41" spans="1:24" x14ac:dyDescent="0.25">
      <c r="A41" s="6" t="s">
        <v>0</v>
      </c>
      <c r="B41" s="6" t="s">
        <v>13</v>
      </c>
      <c r="C41" s="6" t="s">
        <v>205</v>
      </c>
      <c r="D41" s="6" t="s">
        <v>206</v>
      </c>
      <c r="E41" s="6" t="s">
        <v>97</v>
      </c>
      <c r="F41" s="6" t="s">
        <v>125</v>
      </c>
      <c r="G41" s="6">
        <v>116</v>
      </c>
      <c r="H41" s="6">
        <v>530</v>
      </c>
      <c r="I41" s="6">
        <v>105</v>
      </c>
      <c r="J41" s="6">
        <v>464</v>
      </c>
      <c r="K41" s="6">
        <v>105</v>
      </c>
      <c r="L41" s="6">
        <v>492</v>
      </c>
      <c r="M41" s="6" t="s">
        <v>374</v>
      </c>
      <c r="N41" s="6" t="s">
        <v>323</v>
      </c>
      <c r="O41" s="6" t="s">
        <v>373</v>
      </c>
      <c r="P41" s="6" t="s">
        <v>371</v>
      </c>
      <c r="Q41" s="6" t="s">
        <v>103</v>
      </c>
      <c r="R41" s="6" t="s">
        <v>372</v>
      </c>
      <c r="S41" s="6" t="s">
        <v>323</v>
      </c>
      <c r="T41" s="6">
        <v>2</v>
      </c>
      <c r="U41" s="6">
        <v>30</v>
      </c>
      <c r="V41" s="6">
        <v>10</v>
      </c>
      <c r="W41" s="6">
        <v>10</v>
      </c>
      <c r="X41" s="6"/>
    </row>
    <row r="42" spans="1:24" x14ac:dyDescent="0.25">
      <c r="A42" s="6" t="s">
        <v>3</v>
      </c>
      <c r="B42" s="6" t="s">
        <v>14</v>
      </c>
      <c r="C42" s="6" t="s">
        <v>776</v>
      </c>
      <c r="D42" s="6" t="s">
        <v>777</v>
      </c>
      <c r="E42" s="6" t="s">
        <v>97</v>
      </c>
      <c r="F42" s="6" t="s">
        <v>98</v>
      </c>
      <c r="G42" s="6">
        <v>77</v>
      </c>
      <c r="H42" s="6">
        <v>384</v>
      </c>
      <c r="I42" s="6">
        <v>79</v>
      </c>
      <c r="J42" s="6">
        <v>394</v>
      </c>
      <c r="K42" s="6">
        <v>79</v>
      </c>
      <c r="L42" s="6">
        <v>394</v>
      </c>
      <c r="M42" s="6"/>
      <c r="N42" s="6" t="s">
        <v>323</v>
      </c>
      <c r="O42" s="6" t="s">
        <v>373</v>
      </c>
      <c r="P42" s="6" t="s">
        <v>371</v>
      </c>
      <c r="Q42" s="6" t="s">
        <v>103</v>
      </c>
      <c r="R42" s="6" t="s">
        <v>372</v>
      </c>
      <c r="S42" s="6" t="s">
        <v>323</v>
      </c>
      <c r="T42" s="6">
        <v>0.25</v>
      </c>
      <c r="U42" s="6"/>
      <c r="V42" s="6">
        <v>5</v>
      </c>
      <c r="W42" s="6">
        <v>5</v>
      </c>
      <c r="X42" s="6"/>
    </row>
    <row r="43" spans="1:24" x14ac:dyDescent="0.25">
      <c r="A43" s="6" t="s">
        <v>3</v>
      </c>
      <c r="B43" s="6" t="s">
        <v>15</v>
      </c>
      <c r="C43" s="6" t="s">
        <v>798</v>
      </c>
      <c r="D43" s="6" t="s">
        <v>799</v>
      </c>
      <c r="E43" s="6" t="s">
        <v>97</v>
      </c>
      <c r="F43" s="6" t="s">
        <v>125</v>
      </c>
      <c r="G43" s="6">
        <v>51</v>
      </c>
      <c r="H43" s="6">
        <v>260</v>
      </c>
      <c r="I43" s="6">
        <v>51</v>
      </c>
      <c r="J43" s="6">
        <v>263</v>
      </c>
      <c r="K43" s="6">
        <v>51</v>
      </c>
      <c r="L43" s="6">
        <v>263</v>
      </c>
      <c r="M43" s="6"/>
      <c r="N43" s="6" t="s">
        <v>100</v>
      </c>
      <c r="O43" s="6" t="s">
        <v>373</v>
      </c>
      <c r="P43" s="6" t="s">
        <v>371</v>
      </c>
      <c r="Q43" s="6" t="s">
        <v>103</v>
      </c>
      <c r="R43" s="6" t="s">
        <v>372</v>
      </c>
      <c r="S43" s="6" t="s">
        <v>323</v>
      </c>
      <c r="T43" s="6">
        <v>1</v>
      </c>
      <c r="U43" s="6">
        <v>10</v>
      </c>
      <c r="V43" s="6">
        <v>5</v>
      </c>
      <c r="W43" s="6">
        <v>5</v>
      </c>
      <c r="X43" s="6"/>
    </row>
    <row r="44" spans="1:24" x14ac:dyDescent="0.25">
      <c r="A44" s="6" t="s">
        <v>3</v>
      </c>
      <c r="B44" s="6" t="s">
        <v>15</v>
      </c>
      <c r="C44" s="6" t="s">
        <v>800</v>
      </c>
      <c r="D44" s="6" t="s">
        <v>801</v>
      </c>
      <c r="E44" s="6" t="s">
        <v>97</v>
      </c>
      <c r="F44" s="6" t="s">
        <v>125</v>
      </c>
      <c r="G44" s="6">
        <v>70</v>
      </c>
      <c r="H44" s="6">
        <v>273</v>
      </c>
      <c r="I44" s="6">
        <v>71</v>
      </c>
      <c r="J44" s="6">
        <v>278</v>
      </c>
      <c r="K44" s="6">
        <v>71</v>
      </c>
      <c r="L44" s="6">
        <v>278</v>
      </c>
      <c r="M44" s="6" t="s">
        <v>369</v>
      </c>
      <c r="N44" s="6" t="s">
        <v>323</v>
      </c>
      <c r="O44" s="6" t="s">
        <v>373</v>
      </c>
      <c r="P44" s="6" t="s">
        <v>371</v>
      </c>
      <c r="Q44" s="6" t="s">
        <v>103</v>
      </c>
      <c r="R44" s="6" t="s">
        <v>372</v>
      </c>
      <c r="S44" s="6" t="s">
        <v>100</v>
      </c>
      <c r="T44" s="6">
        <v>0</v>
      </c>
      <c r="U44" s="6"/>
      <c r="V44" s="6"/>
      <c r="W44" s="6"/>
      <c r="X44" s="6"/>
    </row>
    <row r="45" spans="1:24" x14ac:dyDescent="0.25">
      <c r="A45" s="6" t="s">
        <v>3</v>
      </c>
      <c r="B45" s="6" t="s">
        <v>16</v>
      </c>
      <c r="C45" s="6" t="s">
        <v>813</v>
      </c>
      <c r="D45" s="6" t="s">
        <v>814</v>
      </c>
      <c r="E45" s="6" t="s">
        <v>97</v>
      </c>
      <c r="F45" s="6" t="s">
        <v>98</v>
      </c>
      <c r="G45" s="6">
        <v>38</v>
      </c>
      <c r="H45" s="6">
        <v>164</v>
      </c>
      <c r="I45" s="6">
        <v>37</v>
      </c>
      <c r="J45" s="6">
        <v>155</v>
      </c>
      <c r="K45" s="6">
        <v>38</v>
      </c>
      <c r="L45" s="6">
        <v>4</v>
      </c>
      <c r="M45" s="6"/>
      <c r="N45" s="6" t="s">
        <v>323</v>
      </c>
      <c r="O45" s="6" t="s">
        <v>373</v>
      </c>
      <c r="P45" s="6" t="s">
        <v>371</v>
      </c>
      <c r="Q45" s="6" t="s">
        <v>103</v>
      </c>
      <c r="R45" s="6" t="s">
        <v>372</v>
      </c>
      <c r="S45" s="6" t="s">
        <v>323</v>
      </c>
      <c r="T45" s="6">
        <v>0.25</v>
      </c>
      <c r="U45" s="6">
        <v>10</v>
      </c>
      <c r="V45" s="6">
        <v>5</v>
      </c>
      <c r="W45" s="6">
        <v>5</v>
      </c>
      <c r="X45" s="6"/>
    </row>
    <row r="46" spans="1:24" x14ac:dyDescent="0.25">
      <c r="A46" s="6" t="s">
        <v>0</v>
      </c>
      <c r="B46" s="6" t="s">
        <v>9</v>
      </c>
      <c r="C46" s="6" t="s">
        <v>1078</v>
      </c>
      <c r="D46" s="6" t="s">
        <v>1079</v>
      </c>
      <c r="E46" s="6" t="s">
        <v>97</v>
      </c>
      <c r="F46" s="6" t="s">
        <v>125</v>
      </c>
      <c r="G46" s="6">
        <v>115</v>
      </c>
      <c r="H46" s="6">
        <v>502</v>
      </c>
      <c r="I46" s="6">
        <v>123</v>
      </c>
      <c r="J46" s="6">
        <v>555</v>
      </c>
      <c r="K46" s="6">
        <v>123</v>
      </c>
      <c r="L46" s="6">
        <v>555</v>
      </c>
      <c r="M46" s="6" t="s">
        <v>369</v>
      </c>
      <c r="N46" s="6" t="s">
        <v>323</v>
      </c>
      <c r="O46" s="6" t="s">
        <v>373</v>
      </c>
      <c r="P46" s="6" t="s">
        <v>371</v>
      </c>
      <c r="Q46" s="6" t="s">
        <v>103</v>
      </c>
      <c r="R46" s="6" t="s">
        <v>372</v>
      </c>
      <c r="S46" s="6" t="s">
        <v>323</v>
      </c>
      <c r="T46" s="6">
        <v>1</v>
      </c>
      <c r="U46" s="6">
        <v>60</v>
      </c>
      <c r="V46" s="6">
        <v>20</v>
      </c>
      <c r="W46" s="6">
        <v>20</v>
      </c>
      <c r="X46" s="6"/>
    </row>
    <row r="47" spans="1:24" x14ac:dyDescent="0.25">
      <c r="A47" s="6" t="s">
        <v>3</v>
      </c>
      <c r="B47" s="6" t="s">
        <v>18</v>
      </c>
      <c r="C47" s="6" t="s">
        <v>809</v>
      </c>
      <c r="D47" s="6" t="s">
        <v>810</v>
      </c>
      <c r="E47" s="6" t="s">
        <v>97</v>
      </c>
      <c r="F47" s="6" t="s">
        <v>98</v>
      </c>
      <c r="G47" s="6">
        <v>12</v>
      </c>
      <c r="H47" s="6">
        <v>52</v>
      </c>
      <c r="I47" s="6">
        <v>10</v>
      </c>
      <c r="J47" s="6">
        <v>44</v>
      </c>
      <c r="K47" s="6">
        <v>10</v>
      </c>
      <c r="L47" s="6">
        <v>44</v>
      </c>
      <c r="M47" s="6"/>
      <c r="N47" s="6" t="s">
        <v>100</v>
      </c>
      <c r="O47" s="6" t="s">
        <v>373</v>
      </c>
      <c r="P47" s="6" t="s">
        <v>371</v>
      </c>
      <c r="Q47" s="6" t="s">
        <v>103</v>
      </c>
      <c r="R47" s="6" t="s">
        <v>372</v>
      </c>
      <c r="S47" s="6" t="s">
        <v>323</v>
      </c>
      <c r="T47" s="6">
        <v>2.500000037252903E-2</v>
      </c>
      <c r="U47" s="6">
        <v>5</v>
      </c>
      <c r="V47" s="6"/>
      <c r="W47" s="6"/>
      <c r="X47" s="6"/>
    </row>
    <row r="48" spans="1:24" x14ac:dyDescent="0.25">
      <c r="A48" s="6" t="s">
        <v>3</v>
      </c>
      <c r="B48" s="6" t="s">
        <v>15</v>
      </c>
      <c r="C48" s="6" t="s">
        <v>791</v>
      </c>
      <c r="D48" s="6" t="s">
        <v>792</v>
      </c>
      <c r="E48" s="6" t="s">
        <v>97</v>
      </c>
      <c r="F48" s="6" t="s">
        <v>98</v>
      </c>
      <c r="G48" s="6">
        <v>64</v>
      </c>
      <c r="H48" s="6">
        <v>305</v>
      </c>
      <c r="I48" s="6">
        <v>63</v>
      </c>
      <c r="J48" s="6">
        <v>304</v>
      </c>
      <c r="K48" s="6">
        <v>63</v>
      </c>
      <c r="L48" s="6">
        <v>304</v>
      </c>
      <c r="M48" s="6" t="s">
        <v>369</v>
      </c>
      <c r="N48" s="6" t="s">
        <v>100</v>
      </c>
      <c r="O48" s="6" t="s">
        <v>373</v>
      </c>
      <c r="P48" s="6" t="s">
        <v>371</v>
      </c>
      <c r="Q48" s="6" t="s">
        <v>103</v>
      </c>
      <c r="R48" s="6" t="s">
        <v>372</v>
      </c>
      <c r="S48" s="6" t="s">
        <v>323</v>
      </c>
      <c r="T48" s="6">
        <v>0.5</v>
      </c>
      <c r="U48" s="6">
        <v>15</v>
      </c>
      <c r="V48" s="6">
        <v>5</v>
      </c>
      <c r="W48" s="6">
        <v>5</v>
      </c>
      <c r="X48" s="6"/>
    </row>
    <row r="49" spans="1:24" x14ac:dyDescent="0.25">
      <c r="A49" s="6" t="s">
        <v>3</v>
      </c>
      <c r="B49" s="6" t="s">
        <v>17</v>
      </c>
      <c r="C49" s="6" t="s">
        <v>771</v>
      </c>
      <c r="D49" s="6" t="s">
        <v>772</v>
      </c>
      <c r="E49" s="6" t="s">
        <v>209</v>
      </c>
      <c r="F49" s="6" t="s">
        <v>125</v>
      </c>
      <c r="G49" s="6">
        <v>9</v>
      </c>
      <c r="H49" s="6">
        <v>40</v>
      </c>
      <c r="I49" s="6">
        <v>9</v>
      </c>
      <c r="J49" s="6">
        <v>43</v>
      </c>
      <c r="K49" s="6">
        <v>9</v>
      </c>
      <c r="L49" s="6">
        <v>43</v>
      </c>
      <c r="M49" s="6"/>
      <c r="N49" s="6" t="s">
        <v>323</v>
      </c>
      <c r="O49" s="6" t="s">
        <v>373</v>
      </c>
      <c r="P49" s="6" t="s">
        <v>371</v>
      </c>
      <c r="Q49" s="6" t="s">
        <v>103</v>
      </c>
      <c r="R49" s="6" t="s">
        <v>372</v>
      </c>
      <c r="S49" s="6" t="s">
        <v>323</v>
      </c>
      <c r="T49" s="6">
        <v>3</v>
      </c>
      <c r="U49" s="6">
        <v>180</v>
      </c>
      <c r="V49" s="6">
        <v>35</v>
      </c>
      <c r="W49" s="6">
        <v>35</v>
      </c>
      <c r="X49" s="6"/>
    </row>
    <row r="50" spans="1:24" x14ac:dyDescent="0.25">
      <c r="A50" s="6" t="s">
        <v>3</v>
      </c>
      <c r="B50" s="6" t="s">
        <v>17</v>
      </c>
      <c r="C50" s="6" t="s">
        <v>767</v>
      </c>
      <c r="D50" s="6" t="s">
        <v>768</v>
      </c>
      <c r="E50" s="6" t="s">
        <v>97</v>
      </c>
      <c r="F50" s="6" t="s">
        <v>98</v>
      </c>
      <c r="G50" s="6">
        <v>61</v>
      </c>
      <c r="H50" s="6">
        <v>264</v>
      </c>
      <c r="I50" s="6">
        <v>55</v>
      </c>
      <c r="J50" s="6">
        <v>251</v>
      </c>
      <c r="K50" s="6">
        <v>55</v>
      </c>
      <c r="L50" s="6">
        <v>251</v>
      </c>
      <c r="M50" s="6"/>
      <c r="N50" s="6" t="s">
        <v>323</v>
      </c>
      <c r="O50" s="6" t="s">
        <v>373</v>
      </c>
      <c r="P50" s="6" t="s">
        <v>371</v>
      </c>
      <c r="Q50" s="6" t="s">
        <v>103</v>
      </c>
      <c r="R50" s="6" t="s">
        <v>372</v>
      </c>
      <c r="S50" s="6" t="s">
        <v>323</v>
      </c>
      <c r="T50" s="6">
        <v>0.5</v>
      </c>
      <c r="U50" s="6">
        <v>3</v>
      </c>
      <c r="V50" s="6">
        <v>2</v>
      </c>
      <c r="W50" s="6">
        <v>2</v>
      </c>
      <c r="X50" s="6"/>
    </row>
    <row r="51" spans="1:24" x14ac:dyDescent="0.25">
      <c r="A51" s="6" t="s">
        <v>0</v>
      </c>
      <c r="B51" s="6" t="s">
        <v>6</v>
      </c>
      <c r="C51" s="6" t="s">
        <v>277</v>
      </c>
      <c r="D51" s="6" t="s">
        <v>278</v>
      </c>
      <c r="E51" s="6" t="s">
        <v>97</v>
      </c>
      <c r="F51" s="6" t="s">
        <v>98</v>
      </c>
      <c r="G51" s="6">
        <v>139</v>
      </c>
      <c r="H51" s="6">
        <v>640</v>
      </c>
      <c r="I51" s="6">
        <v>127</v>
      </c>
      <c r="J51" s="6">
        <v>578</v>
      </c>
      <c r="K51" s="6">
        <v>146</v>
      </c>
      <c r="L51" s="6">
        <v>640</v>
      </c>
      <c r="M51" s="6" t="s">
        <v>369</v>
      </c>
      <c r="N51" s="6" t="s">
        <v>100</v>
      </c>
      <c r="O51" s="6" t="s">
        <v>373</v>
      </c>
      <c r="P51" s="6" t="s">
        <v>371</v>
      </c>
      <c r="Q51" s="6" t="s">
        <v>103</v>
      </c>
      <c r="R51" s="6" t="s">
        <v>372</v>
      </c>
      <c r="S51" s="6" t="s">
        <v>323</v>
      </c>
      <c r="T51" s="6">
        <v>0.125</v>
      </c>
      <c r="U51" s="6">
        <v>10</v>
      </c>
      <c r="V51" s="6">
        <v>5</v>
      </c>
      <c r="W51" s="6"/>
      <c r="X51" s="6"/>
    </row>
    <row r="52" spans="1:24" x14ac:dyDescent="0.25">
      <c r="A52" s="6" t="s">
        <v>3</v>
      </c>
      <c r="B52" s="6" t="s">
        <v>14</v>
      </c>
      <c r="C52" s="6" t="s">
        <v>783</v>
      </c>
      <c r="D52" s="6" t="s">
        <v>784</v>
      </c>
      <c r="E52" s="6" t="s">
        <v>97</v>
      </c>
      <c r="F52" s="6" t="s">
        <v>98</v>
      </c>
      <c r="G52" s="6">
        <v>41</v>
      </c>
      <c r="H52" s="6">
        <v>214</v>
      </c>
      <c r="I52" s="6">
        <v>41</v>
      </c>
      <c r="J52" s="6">
        <v>214</v>
      </c>
      <c r="K52" s="6">
        <v>41</v>
      </c>
      <c r="L52" s="6">
        <v>214</v>
      </c>
      <c r="M52" s="6"/>
      <c r="N52" s="6" t="s">
        <v>323</v>
      </c>
      <c r="O52" s="6" t="s">
        <v>373</v>
      </c>
      <c r="P52" s="6" t="s">
        <v>371</v>
      </c>
      <c r="Q52" s="6" t="s">
        <v>103</v>
      </c>
      <c r="R52" s="6" t="s">
        <v>372</v>
      </c>
      <c r="S52" s="6" t="s">
        <v>323</v>
      </c>
      <c r="T52" s="6">
        <v>1</v>
      </c>
      <c r="U52" s="6"/>
      <c r="V52" s="6">
        <v>15</v>
      </c>
      <c r="W52" s="6">
        <v>15</v>
      </c>
      <c r="X52" s="6"/>
    </row>
    <row r="53" spans="1:24" x14ac:dyDescent="0.25">
      <c r="A53" s="6" t="s">
        <v>3</v>
      </c>
      <c r="B53" s="6" t="s">
        <v>14</v>
      </c>
      <c r="C53" s="6" t="s">
        <v>785</v>
      </c>
      <c r="D53" s="6" t="s">
        <v>786</v>
      </c>
      <c r="E53" s="6" t="s">
        <v>97</v>
      </c>
      <c r="F53" s="6" t="s">
        <v>98</v>
      </c>
      <c r="G53" s="6">
        <v>140</v>
      </c>
      <c r="H53" s="6">
        <v>613</v>
      </c>
      <c r="I53" s="6">
        <v>137</v>
      </c>
      <c r="J53" s="6">
        <v>622</v>
      </c>
      <c r="K53" s="6">
        <v>137</v>
      </c>
      <c r="L53" s="6">
        <v>622</v>
      </c>
      <c r="M53" s="6"/>
      <c r="N53" s="6" t="s">
        <v>323</v>
      </c>
      <c r="O53" s="6" t="s">
        <v>373</v>
      </c>
      <c r="P53" s="6" t="s">
        <v>371</v>
      </c>
      <c r="Q53" s="6" t="s">
        <v>103</v>
      </c>
      <c r="R53" s="6" t="s">
        <v>372</v>
      </c>
      <c r="S53" s="6" t="s">
        <v>323</v>
      </c>
      <c r="T53" s="6">
        <v>3</v>
      </c>
      <c r="U53" s="6"/>
      <c r="V53" s="6">
        <v>15</v>
      </c>
      <c r="W53" s="6">
        <v>10</v>
      </c>
      <c r="X53" s="6"/>
    </row>
    <row r="54" spans="1:24" x14ac:dyDescent="0.25">
      <c r="A54" s="6" t="s">
        <v>0</v>
      </c>
      <c r="B54" s="6" t="s">
        <v>7</v>
      </c>
      <c r="C54" s="6" t="s">
        <v>130</v>
      </c>
      <c r="D54" s="6" t="s">
        <v>131</v>
      </c>
      <c r="E54" s="6" t="s">
        <v>97</v>
      </c>
      <c r="F54" s="6" t="s">
        <v>125</v>
      </c>
      <c r="G54" s="6">
        <v>169</v>
      </c>
      <c r="H54" s="6">
        <v>816</v>
      </c>
      <c r="I54" s="6">
        <v>153</v>
      </c>
      <c r="J54" s="6">
        <v>754</v>
      </c>
      <c r="K54" s="6">
        <v>157</v>
      </c>
      <c r="L54" s="6">
        <v>761</v>
      </c>
      <c r="M54" s="6" t="s">
        <v>369</v>
      </c>
      <c r="N54" s="6" t="s">
        <v>323</v>
      </c>
      <c r="O54" s="6" t="s">
        <v>373</v>
      </c>
      <c r="P54" s="6" t="s">
        <v>371</v>
      </c>
      <c r="Q54" s="6" t="s">
        <v>103</v>
      </c>
      <c r="R54" s="6" t="s">
        <v>372</v>
      </c>
      <c r="S54" s="6" t="s">
        <v>323</v>
      </c>
      <c r="T54" s="6">
        <v>1</v>
      </c>
      <c r="U54" s="6">
        <v>50</v>
      </c>
      <c r="V54" s="6">
        <v>15</v>
      </c>
      <c r="W54" s="6">
        <v>15</v>
      </c>
      <c r="X54" s="6"/>
    </row>
    <row r="55" spans="1:24" x14ac:dyDescent="0.25">
      <c r="A55" s="6" t="s">
        <v>3</v>
      </c>
      <c r="B55" s="6" t="s">
        <v>14</v>
      </c>
      <c r="C55" s="6" t="s">
        <v>226</v>
      </c>
      <c r="D55" s="6" t="s">
        <v>227</v>
      </c>
      <c r="E55" s="6" t="s">
        <v>97</v>
      </c>
      <c r="F55" s="6" t="s">
        <v>98</v>
      </c>
      <c r="G55" s="6">
        <v>50</v>
      </c>
      <c r="H55" s="6">
        <v>218</v>
      </c>
      <c r="I55" s="6">
        <v>53</v>
      </c>
      <c r="J55" s="6">
        <v>217</v>
      </c>
      <c r="K55" s="6">
        <v>53</v>
      </c>
      <c r="L55" s="6">
        <v>217</v>
      </c>
      <c r="M55" s="6" t="s">
        <v>374</v>
      </c>
      <c r="N55" s="6" t="s">
        <v>100</v>
      </c>
      <c r="O55" s="6" t="s">
        <v>370</v>
      </c>
      <c r="P55" s="6" t="s">
        <v>371</v>
      </c>
      <c r="Q55" s="6" t="s">
        <v>99</v>
      </c>
      <c r="R55" s="6" t="s">
        <v>372</v>
      </c>
      <c r="S55" s="6" t="s">
        <v>323</v>
      </c>
      <c r="T55" s="6">
        <v>3</v>
      </c>
      <c r="U55" s="6">
        <v>120</v>
      </c>
      <c r="V55" s="6">
        <v>30</v>
      </c>
      <c r="W55" s="6">
        <v>30</v>
      </c>
      <c r="X55" s="6"/>
    </row>
    <row r="56" spans="1:24" x14ac:dyDescent="0.25">
      <c r="A56" s="6" t="s">
        <v>0</v>
      </c>
      <c r="B56" s="6" t="s">
        <v>5</v>
      </c>
      <c r="C56" s="6" t="s">
        <v>273</v>
      </c>
      <c r="D56" s="6" t="s">
        <v>274</v>
      </c>
      <c r="E56" s="6" t="s">
        <v>97</v>
      </c>
      <c r="F56" s="6" t="s">
        <v>98</v>
      </c>
      <c r="G56" s="6">
        <v>85</v>
      </c>
      <c r="H56" s="6">
        <v>367</v>
      </c>
      <c r="I56" s="6">
        <v>80</v>
      </c>
      <c r="J56" s="6">
        <v>337</v>
      </c>
      <c r="K56" s="6">
        <v>85</v>
      </c>
      <c r="L56" s="6">
        <v>367</v>
      </c>
      <c r="M56" s="6" t="s">
        <v>369</v>
      </c>
      <c r="N56" s="6" t="s">
        <v>100</v>
      </c>
      <c r="O56" s="6" t="s">
        <v>370</v>
      </c>
      <c r="P56" s="6" t="s">
        <v>371</v>
      </c>
      <c r="Q56" s="6" t="s">
        <v>99</v>
      </c>
      <c r="R56" s="6" t="s">
        <v>372</v>
      </c>
      <c r="S56" s="6" t="s">
        <v>323</v>
      </c>
      <c r="T56" s="6">
        <v>1</v>
      </c>
      <c r="U56" s="6">
        <v>50</v>
      </c>
      <c r="V56" s="6">
        <v>25</v>
      </c>
      <c r="W56" s="6"/>
      <c r="X56" s="6"/>
    </row>
    <row r="57" spans="1:24" x14ac:dyDescent="0.25">
      <c r="A57" s="6" t="s">
        <v>0</v>
      </c>
      <c r="B57" s="6" t="s">
        <v>4</v>
      </c>
      <c r="C57" s="6" t="s">
        <v>145</v>
      </c>
      <c r="D57" s="6" t="s">
        <v>146</v>
      </c>
      <c r="E57" s="6" t="s">
        <v>97</v>
      </c>
      <c r="F57" s="6" t="s">
        <v>98</v>
      </c>
      <c r="G57" s="6">
        <v>93</v>
      </c>
      <c r="H57" s="6">
        <v>446</v>
      </c>
      <c r="I57" s="6">
        <v>91</v>
      </c>
      <c r="J57" s="6">
        <v>482</v>
      </c>
      <c r="K57" s="6">
        <v>100</v>
      </c>
      <c r="L57" s="6">
        <v>523</v>
      </c>
      <c r="M57" s="6" t="s">
        <v>132</v>
      </c>
      <c r="N57" s="6" t="s">
        <v>323</v>
      </c>
      <c r="O57" s="6" t="s">
        <v>370</v>
      </c>
      <c r="P57" s="6" t="s">
        <v>371</v>
      </c>
      <c r="Q57" s="6" t="s">
        <v>99</v>
      </c>
      <c r="R57" s="6" t="s">
        <v>372</v>
      </c>
      <c r="S57" s="6" t="s">
        <v>100</v>
      </c>
      <c r="T57" s="6">
        <v>0</v>
      </c>
      <c r="U57" s="6"/>
      <c r="V57" s="6"/>
      <c r="W57" s="6"/>
      <c r="X57" s="6"/>
    </row>
    <row r="58" spans="1:24" x14ac:dyDescent="0.25">
      <c r="A58" s="6" t="s">
        <v>3</v>
      </c>
      <c r="B58" s="6" t="s">
        <v>17</v>
      </c>
      <c r="C58" s="6" t="s">
        <v>232</v>
      </c>
      <c r="D58" s="6" t="s">
        <v>233</v>
      </c>
      <c r="E58" s="6" t="s">
        <v>97</v>
      </c>
      <c r="F58" s="6" t="s">
        <v>98</v>
      </c>
      <c r="G58" s="6">
        <v>30</v>
      </c>
      <c r="H58" s="6">
        <v>188</v>
      </c>
      <c r="I58" s="6">
        <v>24</v>
      </c>
      <c r="J58" s="6">
        <v>112</v>
      </c>
      <c r="K58" s="6">
        <v>24</v>
      </c>
      <c r="L58" s="6">
        <v>112</v>
      </c>
      <c r="M58" s="6"/>
      <c r="N58" s="6" t="s">
        <v>323</v>
      </c>
      <c r="O58" s="6" t="s">
        <v>370</v>
      </c>
      <c r="P58" s="6" t="s">
        <v>371</v>
      </c>
      <c r="Q58" s="6" t="s">
        <v>99</v>
      </c>
      <c r="R58" s="6" t="s">
        <v>372</v>
      </c>
      <c r="S58" s="6" t="s">
        <v>323</v>
      </c>
      <c r="T58" s="6">
        <v>3</v>
      </c>
      <c r="U58" s="6">
        <v>90</v>
      </c>
      <c r="V58" s="6">
        <v>20</v>
      </c>
      <c r="W58" s="6">
        <v>20</v>
      </c>
      <c r="X58" s="6"/>
    </row>
    <row r="59" spans="1:24" x14ac:dyDescent="0.25">
      <c r="A59" s="6" t="s">
        <v>0</v>
      </c>
      <c r="B59" s="6" t="s">
        <v>6</v>
      </c>
      <c r="C59" s="6" t="s">
        <v>275</v>
      </c>
      <c r="D59" s="6" t="s">
        <v>276</v>
      </c>
      <c r="E59" s="6" t="s">
        <v>97</v>
      </c>
      <c r="F59" s="6" t="s">
        <v>98</v>
      </c>
      <c r="G59" s="6">
        <v>118</v>
      </c>
      <c r="H59" s="6">
        <v>516</v>
      </c>
      <c r="I59" s="6">
        <v>108</v>
      </c>
      <c r="J59" s="6">
        <v>470</v>
      </c>
      <c r="K59" s="6">
        <v>118</v>
      </c>
      <c r="L59" s="6">
        <v>520</v>
      </c>
      <c r="M59" s="6" t="s">
        <v>369</v>
      </c>
      <c r="N59" s="6" t="s">
        <v>100</v>
      </c>
      <c r="O59" s="6" t="s">
        <v>370</v>
      </c>
      <c r="P59" s="6" t="s">
        <v>371</v>
      </c>
      <c r="Q59" s="6" t="s">
        <v>99</v>
      </c>
      <c r="R59" s="6" t="s">
        <v>372</v>
      </c>
      <c r="S59" s="6" t="s">
        <v>323</v>
      </c>
      <c r="T59" s="6">
        <v>0.125</v>
      </c>
      <c r="U59" s="6">
        <v>10</v>
      </c>
      <c r="V59" s="6"/>
      <c r="W59" s="6"/>
      <c r="X59" s="6"/>
    </row>
    <row r="60" spans="1:24" x14ac:dyDescent="0.25">
      <c r="A60" s="6" t="s">
        <v>0</v>
      </c>
      <c r="B60" s="6" t="s">
        <v>4</v>
      </c>
      <c r="C60" s="6" t="s">
        <v>155</v>
      </c>
      <c r="D60" s="6" t="s">
        <v>156</v>
      </c>
      <c r="E60" s="6" t="s">
        <v>97</v>
      </c>
      <c r="F60" s="6" t="s">
        <v>98</v>
      </c>
      <c r="G60" s="6">
        <v>97</v>
      </c>
      <c r="H60" s="6">
        <v>382</v>
      </c>
      <c r="I60" s="6">
        <v>95</v>
      </c>
      <c r="J60" s="6">
        <v>386</v>
      </c>
      <c r="K60" s="6">
        <v>95</v>
      </c>
      <c r="L60" s="6">
        <v>386</v>
      </c>
      <c r="M60" s="6" t="s">
        <v>374</v>
      </c>
      <c r="N60" s="6" t="s">
        <v>100</v>
      </c>
      <c r="O60" s="6" t="s">
        <v>370</v>
      </c>
      <c r="P60" s="6" t="s">
        <v>371</v>
      </c>
      <c r="Q60" s="6" t="s">
        <v>99</v>
      </c>
      <c r="R60" s="6" t="s">
        <v>372</v>
      </c>
      <c r="S60" s="6" t="s">
        <v>323</v>
      </c>
      <c r="T60" s="6">
        <v>0.30000001192092896</v>
      </c>
      <c r="U60" s="6">
        <v>15</v>
      </c>
      <c r="V60" s="6">
        <v>5</v>
      </c>
      <c r="W60" s="6"/>
      <c r="X60" s="6"/>
    </row>
    <row r="61" spans="1:24" x14ac:dyDescent="0.25">
      <c r="A61" s="6" t="s">
        <v>3</v>
      </c>
      <c r="B61" s="6" t="s">
        <v>15</v>
      </c>
      <c r="C61" s="6" t="s">
        <v>787</v>
      </c>
      <c r="D61" s="6" t="s">
        <v>788</v>
      </c>
      <c r="E61" s="6" t="s">
        <v>97</v>
      </c>
      <c r="F61" s="6" t="s">
        <v>125</v>
      </c>
      <c r="G61" s="6">
        <v>87</v>
      </c>
      <c r="H61" s="6">
        <v>488</v>
      </c>
      <c r="I61" s="6">
        <v>86</v>
      </c>
      <c r="J61" s="6">
        <v>472</v>
      </c>
      <c r="K61" s="6">
        <v>86</v>
      </c>
      <c r="L61" s="6">
        <v>472</v>
      </c>
      <c r="M61" s="6"/>
      <c r="N61" s="6" t="s">
        <v>323</v>
      </c>
      <c r="O61" s="6" t="s">
        <v>370</v>
      </c>
      <c r="P61" s="6" t="s">
        <v>371</v>
      </c>
      <c r="Q61" s="6" t="s">
        <v>99</v>
      </c>
      <c r="R61" s="6" t="s">
        <v>372</v>
      </c>
      <c r="S61" s="6" t="s">
        <v>323</v>
      </c>
      <c r="T61" s="6">
        <v>9</v>
      </c>
      <c r="U61" s="6">
        <v>180</v>
      </c>
      <c r="V61" s="6">
        <v>45</v>
      </c>
      <c r="W61" s="6">
        <v>45</v>
      </c>
      <c r="X61" s="6"/>
    </row>
    <row r="62" spans="1:24" x14ac:dyDescent="0.25">
      <c r="A62" s="6" t="s">
        <v>0</v>
      </c>
      <c r="B62" s="6" t="s">
        <v>4</v>
      </c>
      <c r="C62" s="6" t="s">
        <v>104</v>
      </c>
      <c r="D62" s="6" t="s">
        <v>105</v>
      </c>
      <c r="E62" s="6" t="s">
        <v>97</v>
      </c>
      <c r="F62" s="6" t="s">
        <v>98</v>
      </c>
      <c r="G62" s="6">
        <v>32</v>
      </c>
      <c r="H62" s="6">
        <v>146</v>
      </c>
      <c r="I62" s="6">
        <v>28</v>
      </c>
      <c r="J62" s="6">
        <v>131</v>
      </c>
      <c r="K62" s="6">
        <v>32</v>
      </c>
      <c r="L62" s="6">
        <v>148</v>
      </c>
      <c r="M62" s="6" t="s">
        <v>369</v>
      </c>
      <c r="N62" s="6" t="s">
        <v>323</v>
      </c>
      <c r="O62" s="6" t="s">
        <v>370</v>
      </c>
      <c r="P62" s="6" t="s">
        <v>371</v>
      </c>
      <c r="Q62" s="6" t="s">
        <v>99</v>
      </c>
      <c r="R62" s="6" t="s">
        <v>372</v>
      </c>
      <c r="S62" s="6" t="s">
        <v>323</v>
      </c>
      <c r="T62" s="6">
        <v>0.40000000596046448</v>
      </c>
      <c r="U62" s="6">
        <v>10</v>
      </c>
      <c r="V62" s="6">
        <v>5</v>
      </c>
      <c r="W62" s="6"/>
      <c r="X62" s="6"/>
    </row>
    <row r="63" spans="1:24" x14ac:dyDescent="0.25">
      <c r="A63" s="6" t="s">
        <v>0</v>
      </c>
      <c r="B63" s="6" t="s">
        <v>7</v>
      </c>
      <c r="C63" s="6" t="s">
        <v>727</v>
      </c>
      <c r="D63" s="6" t="s">
        <v>728</v>
      </c>
      <c r="E63" s="6" t="s">
        <v>97</v>
      </c>
      <c r="F63" s="6" t="s">
        <v>98</v>
      </c>
      <c r="G63" s="6">
        <v>116</v>
      </c>
      <c r="H63" s="6">
        <v>659</v>
      </c>
      <c r="I63" s="6">
        <v>116</v>
      </c>
      <c r="J63" s="6">
        <v>659</v>
      </c>
      <c r="K63" s="6">
        <v>116</v>
      </c>
      <c r="L63" s="6">
        <v>659</v>
      </c>
      <c r="M63" s="6" t="s">
        <v>369</v>
      </c>
      <c r="N63" s="6" t="s">
        <v>323</v>
      </c>
      <c r="O63" s="6" t="s">
        <v>370</v>
      </c>
      <c r="P63" s="6" t="s">
        <v>371</v>
      </c>
      <c r="Q63" s="6" t="s">
        <v>99</v>
      </c>
      <c r="R63" s="6" t="s">
        <v>372</v>
      </c>
      <c r="S63" s="6" t="s">
        <v>323</v>
      </c>
      <c r="T63" s="6">
        <v>1</v>
      </c>
      <c r="U63" s="6">
        <v>50</v>
      </c>
      <c r="V63" s="6">
        <v>20</v>
      </c>
      <c r="W63" s="6">
        <v>15</v>
      </c>
      <c r="X63" s="6"/>
    </row>
    <row r="64" spans="1:24" x14ac:dyDescent="0.25">
      <c r="A64" s="6" t="s">
        <v>0</v>
      </c>
      <c r="B64" s="6" t="s">
        <v>4</v>
      </c>
      <c r="C64" s="6" t="s">
        <v>101</v>
      </c>
      <c r="D64" s="6" t="s">
        <v>102</v>
      </c>
      <c r="E64" s="6" t="s">
        <v>97</v>
      </c>
      <c r="F64" s="6" t="s">
        <v>98</v>
      </c>
      <c r="G64" s="6">
        <v>56</v>
      </c>
      <c r="H64" s="6">
        <v>230</v>
      </c>
      <c r="I64" s="6">
        <v>54</v>
      </c>
      <c r="J64" s="6">
        <v>221</v>
      </c>
      <c r="K64" s="6">
        <v>57</v>
      </c>
      <c r="L64" s="6">
        <v>232</v>
      </c>
      <c r="M64" s="6" t="s">
        <v>369</v>
      </c>
      <c r="N64" s="6" t="s">
        <v>323</v>
      </c>
      <c r="O64" s="6" t="s">
        <v>370</v>
      </c>
      <c r="P64" s="6" t="s">
        <v>371</v>
      </c>
      <c r="Q64" s="6" t="s">
        <v>99</v>
      </c>
      <c r="R64" s="6" t="s">
        <v>372</v>
      </c>
      <c r="S64" s="6" t="s">
        <v>323</v>
      </c>
      <c r="T64" s="6">
        <v>1</v>
      </c>
      <c r="U64" s="6">
        <v>50</v>
      </c>
      <c r="V64" s="6">
        <v>20</v>
      </c>
      <c r="W64" s="6">
        <v>14</v>
      </c>
      <c r="X64" s="6"/>
    </row>
    <row r="65" spans="1:24" x14ac:dyDescent="0.25">
      <c r="A65" s="6" t="s">
        <v>0</v>
      </c>
      <c r="B65" s="6" t="s">
        <v>7</v>
      </c>
      <c r="C65" s="6" t="s">
        <v>730</v>
      </c>
      <c r="D65" s="6" t="s">
        <v>731</v>
      </c>
      <c r="E65" s="6" t="s">
        <v>97</v>
      </c>
      <c r="F65" s="6" t="s">
        <v>98</v>
      </c>
      <c r="G65" s="6">
        <v>23</v>
      </c>
      <c r="H65" s="6">
        <v>83</v>
      </c>
      <c r="I65" s="6">
        <v>23</v>
      </c>
      <c r="J65" s="6">
        <v>85</v>
      </c>
      <c r="K65" s="6">
        <v>23</v>
      </c>
      <c r="L65" s="6">
        <v>78</v>
      </c>
      <c r="M65" s="6" t="s">
        <v>369</v>
      </c>
      <c r="N65" s="6" t="s">
        <v>323</v>
      </c>
      <c r="O65" s="6" t="s">
        <v>370</v>
      </c>
      <c r="P65" s="6" t="s">
        <v>371</v>
      </c>
      <c r="Q65" s="6" t="s">
        <v>99</v>
      </c>
      <c r="R65" s="6" t="s">
        <v>372</v>
      </c>
      <c r="S65" s="6" t="s">
        <v>323</v>
      </c>
      <c r="T65" s="6">
        <v>0.5</v>
      </c>
      <c r="U65" s="6">
        <v>20</v>
      </c>
      <c r="V65" s="6">
        <v>10</v>
      </c>
      <c r="W65" s="6"/>
      <c r="X65" s="6"/>
    </row>
    <row r="66" spans="1:24" x14ac:dyDescent="0.25">
      <c r="A66" s="6" t="s">
        <v>0</v>
      </c>
      <c r="B66" s="6" t="s">
        <v>7</v>
      </c>
      <c r="C66" s="6" t="s">
        <v>735</v>
      </c>
      <c r="D66" s="6" t="s">
        <v>736</v>
      </c>
      <c r="E66" s="6" t="s">
        <v>97</v>
      </c>
      <c r="F66" s="6" t="s">
        <v>98</v>
      </c>
      <c r="G66" s="6">
        <v>14</v>
      </c>
      <c r="H66" s="6">
        <v>74</v>
      </c>
      <c r="I66" s="6">
        <v>14</v>
      </c>
      <c r="J66" s="6">
        <v>68</v>
      </c>
      <c r="K66" s="6">
        <v>14</v>
      </c>
      <c r="L66" s="6">
        <v>68</v>
      </c>
      <c r="M66" s="6" t="s">
        <v>369</v>
      </c>
      <c r="N66" s="6" t="s">
        <v>323</v>
      </c>
      <c r="O66" s="6" t="s">
        <v>370</v>
      </c>
      <c r="P66" s="6" t="s">
        <v>371</v>
      </c>
      <c r="Q66" s="6" t="s">
        <v>99</v>
      </c>
      <c r="R66" s="6" t="s">
        <v>372</v>
      </c>
      <c r="S66" s="6" t="s">
        <v>323</v>
      </c>
      <c r="T66" s="6">
        <v>1</v>
      </c>
      <c r="U66" s="6">
        <v>50</v>
      </c>
      <c r="V66" s="6">
        <v>20</v>
      </c>
      <c r="W66" s="6">
        <v>15</v>
      </c>
      <c r="X66" s="6"/>
    </row>
    <row r="67" spans="1:24" x14ac:dyDescent="0.25">
      <c r="A67" s="6" t="s">
        <v>0</v>
      </c>
      <c r="B67" s="6" t="s">
        <v>7</v>
      </c>
      <c r="C67" s="6" t="s">
        <v>177</v>
      </c>
      <c r="D67" s="6" t="s">
        <v>178</v>
      </c>
      <c r="E67" s="6" t="s">
        <v>97</v>
      </c>
      <c r="F67" s="6" t="s">
        <v>125</v>
      </c>
      <c r="G67" s="6">
        <v>23</v>
      </c>
      <c r="H67" s="6">
        <v>124</v>
      </c>
      <c r="I67" s="6">
        <v>20</v>
      </c>
      <c r="J67" s="6">
        <v>110</v>
      </c>
      <c r="K67" s="6">
        <v>20</v>
      </c>
      <c r="L67" s="6">
        <v>110</v>
      </c>
      <c r="M67" s="6" t="s">
        <v>369</v>
      </c>
      <c r="N67" s="6" t="s">
        <v>323</v>
      </c>
      <c r="O67" s="6" t="s">
        <v>370</v>
      </c>
      <c r="P67" s="6" t="s">
        <v>371</v>
      </c>
      <c r="Q67" s="6" t="s">
        <v>99</v>
      </c>
      <c r="R67" s="6" t="s">
        <v>372</v>
      </c>
      <c r="S67" s="6" t="s">
        <v>323</v>
      </c>
      <c r="T67" s="6">
        <v>9.9999997764825821E-3</v>
      </c>
      <c r="U67" s="6">
        <v>10</v>
      </c>
      <c r="V67" s="6">
        <v>5</v>
      </c>
      <c r="W67" s="6">
        <v>5</v>
      </c>
      <c r="X67" s="6"/>
    </row>
    <row r="68" spans="1:24" x14ac:dyDescent="0.25">
      <c r="A68" s="6" t="s">
        <v>0</v>
      </c>
      <c r="B68" s="6" t="s">
        <v>13</v>
      </c>
      <c r="C68" s="6" t="s">
        <v>725</v>
      </c>
      <c r="D68" s="6" t="s">
        <v>726</v>
      </c>
      <c r="E68" s="6" t="s">
        <v>97</v>
      </c>
      <c r="F68" s="6" t="s">
        <v>125</v>
      </c>
      <c r="G68" s="6">
        <v>57</v>
      </c>
      <c r="H68" s="6">
        <v>284</v>
      </c>
      <c r="I68" s="6">
        <v>54</v>
      </c>
      <c r="J68" s="6">
        <v>262</v>
      </c>
      <c r="K68" s="6">
        <v>54</v>
      </c>
      <c r="L68" s="6">
        <v>262</v>
      </c>
      <c r="M68" s="6" t="s">
        <v>369</v>
      </c>
      <c r="N68" s="6" t="s">
        <v>323</v>
      </c>
      <c r="O68" s="6" t="s">
        <v>370</v>
      </c>
      <c r="P68" s="6" t="s">
        <v>371</v>
      </c>
      <c r="Q68" s="6" t="s">
        <v>99</v>
      </c>
      <c r="R68" s="6" t="s">
        <v>372</v>
      </c>
      <c r="S68" s="6" t="s">
        <v>323</v>
      </c>
      <c r="T68" s="6">
        <v>1</v>
      </c>
      <c r="U68" s="6">
        <v>30</v>
      </c>
      <c r="V68" s="6">
        <v>15</v>
      </c>
      <c r="W68" s="6">
        <v>15</v>
      </c>
      <c r="X68" s="6"/>
    </row>
    <row r="69" spans="1:24" x14ac:dyDescent="0.25">
      <c r="A69" s="6" t="s">
        <v>3</v>
      </c>
      <c r="B69" s="6" t="s">
        <v>15</v>
      </c>
      <c r="C69" s="6" t="s">
        <v>234</v>
      </c>
      <c r="D69" s="6" t="s">
        <v>1060</v>
      </c>
      <c r="E69" s="6" t="s">
        <v>97</v>
      </c>
      <c r="F69" s="6" t="s">
        <v>132</v>
      </c>
      <c r="G69" s="6">
        <v>21</v>
      </c>
      <c r="H69" s="6">
        <v>107</v>
      </c>
      <c r="I69" s="6">
        <v>22</v>
      </c>
      <c r="J69" s="6">
        <v>108</v>
      </c>
      <c r="K69" s="6">
        <v>22</v>
      </c>
      <c r="L69" s="6">
        <v>0</v>
      </c>
      <c r="M69" s="6" t="s">
        <v>369</v>
      </c>
      <c r="N69" s="6" t="s">
        <v>323</v>
      </c>
      <c r="O69" s="6" t="s">
        <v>370</v>
      </c>
      <c r="P69" s="6" t="s">
        <v>371</v>
      </c>
      <c r="Q69" s="6" t="s">
        <v>99</v>
      </c>
      <c r="R69" s="6" t="s">
        <v>372</v>
      </c>
      <c r="S69" s="6" t="s">
        <v>323</v>
      </c>
      <c r="T69" s="6">
        <v>2</v>
      </c>
      <c r="U69" s="6">
        <v>80</v>
      </c>
      <c r="V69" s="6">
        <v>41</v>
      </c>
      <c r="W69" s="6"/>
      <c r="X69" s="6"/>
    </row>
    <row r="70" spans="1:24" x14ac:dyDescent="0.25">
      <c r="A70" s="6" t="s">
        <v>0</v>
      </c>
      <c r="B70" s="6" t="s">
        <v>8</v>
      </c>
      <c r="C70" s="6" t="s">
        <v>750</v>
      </c>
      <c r="D70" s="6" t="s">
        <v>751</v>
      </c>
      <c r="E70" s="6" t="s">
        <v>97</v>
      </c>
      <c r="F70" s="6" t="s">
        <v>98</v>
      </c>
      <c r="G70" s="6">
        <v>3</v>
      </c>
      <c r="H70" s="6">
        <v>13</v>
      </c>
      <c r="I70" s="6">
        <v>3</v>
      </c>
      <c r="J70" s="6">
        <v>13</v>
      </c>
      <c r="K70" s="6">
        <v>3</v>
      </c>
      <c r="L70" s="6">
        <v>13</v>
      </c>
      <c r="M70" s="6" t="s">
        <v>369</v>
      </c>
      <c r="N70" s="6" t="s">
        <v>323</v>
      </c>
      <c r="O70" s="6" t="s">
        <v>370</v>
      </c>
      <c r="P70" s="6" t="s">
        <v>371</v>
      </c>
      <c r="Q70" s="6" t="s">
        <v>99</v>
      </c>
      <c r="R70" s="6" t="s">
        <v>372</v>
      </c>
      <c r="S70" s="6" t="s">
        <v>323</v>
      </c>
      <c r="T70" s="6">
        <v>0.20000000298023224</v>
      </c>
      <c r="U70" s="6">
        <v>20</v>
      </c>
      <c r="V70" s="6">
        <v>10</v>
      </c>
      <c r="W70" s="6">
        <v>5</v>
      </c>
      <c r="X70" s="6"/>
    </row>
    <row r="71" spans="1:24" x14ac:dyDescent="0.25">
      <c r="A71" s="6" t="s">
        <v>0</v>
      </c>
      <c r="B71" s="6" t="s">
        <v>4</v>
      </c>
      <c r="C71" s="6" t="s">
        <v>163</v>
      </c>
      <c r="D71" s="6" t="s">
        <v>164</v>
      </c>
      <c r="E71" s="6" t="s">
        <v>97</v>
      </c>
      <c r="F71" s="6" t="s">
        <v>98</v>
      </c>
      <c r="G71" s="6">
        <v>107</v>
      </c>
      <c r="H71" s="6">
        <v>584</v>
      </c>
      <c r="I71" s="6">
        <v>30</v>
      </c>
      <c r="J71" s="6">
        <v>174</v>
      </c>
      <c r="K71" s="6">
        <v>108</v>
      </c>
      <c r="L71" s="6">
        <v>605</v>
      </c>
      <c r="M71" s="6" t="s">
        <v>132</v>
      </c>
      <c r="N71" s="6" t="s">
        <v>323</v>
      </c>
      <c r="O71" s="6" t="s">
        <v>370</v>
      </c>
      <c r="P71" s="6" t="s">
        <v>371</v>
      </c>
      <c r="Q71" s="6" t="s">
        <v>99</v>
      </c>
      <c r="R71" s="6" t="s">
        <v>372</v>
      </c>
      <c r="S71" s="6" t="s">
        <v>100</v>
      </c>
      <c r="T71" s="6">
        <v>0</v>
      </c>
      <c r="U71" s="6"/>
      <c r="V71" s="6"/>
      <c r="W71" s="6"/>
      <c r="X71" s="6"/>
    </row>
    <row r="72" spans="1:24" x14ac:dyDescent="0.25">
      <c r="A72" s="6" t="s">
        <v>0</v>
      </c>
      <c r="B72" s="6" t="s">
        <v>4</v>
      </c>
      <c r="C72" s="6" t="s">
        <v>688</v>
      </c>
      <c r="D72" s="6" t="s">
        <v>689</v>
      </c>
      <c r="E72" s="6" t="s">
        <v>97</v>
      </c>
      <c r="F72" s="6" t="s">
        <v>98</v>
      </c>
      <c r="G72" s="6">
        <v>107</v>
      </c>
      <c r="H72" s="6">
        <v>501</v>
      </c>
      <c r="I72" s="6">
        <v>107</v>
      </c>
      <c r="J72" s="6">
        <v>503</v>
      </c>
      <c r="K72" s="6">
        <v>107</v>
      </c>
      <c r="L72" s="6">
        <v>497</v>
      </c>
      <c r="M72" s="6" t="s">
        <v>132</v>
      </c>
      <c r="N72" s="6" t="s">
        <v>100</v>
      </c>
      <c r="O72" s="6" t="s">
        <v>370</v>
      </c>
      <c r="P72" s="6" t="s">
        <v>371</v>
      </c>
      <c r="Q72" s="6" t="s">
        <v>99</v>
      </c>
      <c r="R72" s="6" t="s">
        <v>372</v>
      </c>
      <c r="S72" s="6" t="s">
        <v>323</v>
      </c>
      <c r="T72" s="6">
        <v>0.20000000298023224</v>
      </c>
      <c r="U72" s="6">
        <v>15</v>
      </c>
      <c r="V72" s="6">
        <v>3</v>
      </c>
      <c r="W72" s="6">
        <v>3</v>
      </c>
      <c r="X72" s="6"/>
    </row>
    <row r="73" spans="1:24" x14ac:dyDescent="0.25">
      <c r="A73" s="6" t="s">
        <v>3</v>
      </c>
      <c r="B73" s="6" t="s">
        <v>16</v>
      </c>
      <c r="C73" s="6" t="s">
        <v>230</v>
      </c>
      <c r="D73" s="6" t="s">
        <v>231</v>
      </c>
      <c r="E73" s="6" t="s">
        <v>97</v>
      </c>
      <c r="F73" s="6" t="s">
        <v>98</v>
      </c>
      <c r="G73" s="6">
        <v>31</v>
      </c>
      <c r="H73" s="6">
        <v>191</v>
      </c>
      <c r="I73" s="6">
        <v>31</v>
      </c>
      <c r="J73" s="6">
        <v>183</v>
      </c>
      <c r="K73" s="6">
        <v>31</v>
      </c>
      <c r="L73" s="6">
        <v>183</v>
      </c>
      <c r="M73" s="6" t="s">
        <v>374</v>
      </c>
      <c r="N73" s="6" t="s">
        <v>323</v>
      </c>
      <c r="O73" s="6" t="s">
        <v>370</v>
      </c>
      <c r="P73" s="6" t="s">
        <v>371</v>
      </c>
      <c r="Q73" s="6" t="s">
        <v>99</v>
      </c>
      <c r="R73" s="6" t="s">
        <v>372</v>
      </c>
      <c r="S73" s="6" t="s">
        <v>323</v>
      </c>
      <c r="T73" s="6">
        <v>0.20000000298023224</v>
      </c>
      <c r="U73" s="6">
        <v>10</v>
      </c>
      <c r="V73" s="6">
        <v>5</v>
      </c>
      <c r="W73" s="6">
        <v>5</v>
      </c>
      <c r="X73" s="6"/>
    </row>
    <row r="74" spans="1:24" x14ac:dyDescent="0.25">
      <c r="A74" s="6" t="s">
        <v>0</v>
      </c>
      <c r="B74" s="6" t="s">
        <v>4</v>
      </c>
      <c r="C74" s="6" t="s">
        <v>157</v>
      </c>
      <c r="D74" s="6" t="s">
        <v>158</v>
      </c>
      <c r="E74" s="6" t="s">
        <v>97</v>
      </c>
      <c r="F74" s="6" t="s">
        <v>98</v>
      </c>
      <c r="G74" s="6">
        <v>6</v>
      </c>
      <c r="H74" s="6">
        <v>28</v>
      </c>
      <c r="I74" s="6">
        <v>6</v>
      </c>
      <c r="J74" s="6">
        <v>30</v>
      </c>
      <c r="K74" s="6">
        <v>6</v>
      </c>
      <c r="L74" s="6">
        <v>30</v>
      </c>
      <c r="M74" s="6" t="s">
        <v>132</v>
      </c>
      <c r="N74" s="6" t="s">
        <v>323</v>
      </c>
      <c r="O74" s="6" t="s">
        <v>370</v>
      </c>
      <c r="P74" s="6" t="s">
        <v>371</v>
      </c>
      <c r="Q74" s="6" t="s">
        <v>99</v>
      </c>
      <c r="R74" s="6" t="s">
        <v>372</v>
      </c>
      <c r="S74" s="6" t="s">
        <v>323</v>
      </c>
      <c r="T74" s="6">
        <v>0.30000001192092896</v>
      </c>
      <c r="U74" s="6">
        <v>15</v>
      </c>
      <c r="V74" s="6">
        <v>5</v>
      </c>
      <c r="W74" s="6"/>
      <c r="X74" s="6"/>
    </row>
    <row r="75" spans="1:24" x14ac:dyDescent="0.25">
      <c r="A75" s="6" t="s">
        <v>3</v>
      </c>
      <c r="B75" s="6" t="s">
        <v>15</v>
      </c>
      <c r="C75" s="6" t="s">
        <v>806</v>
      </c>
      <c r="D75" s="6" t="s">
        <v>807</v>
      </c>
      <c r="E75" s="6" t="s">
        <v>97</v>
      </c>
      <c r="F75" s="6" t="s">
        <v>125</v>
      </c>
      <c r="G75" s="6">
        <v>178</v>
      </c>
      <c r="H75" s="6">
        <v>827</v>
      </c>
      <c r="I75" s="6">
        <v>194</v>
      </c>
      <c r="J75" s="6">
        <v>890</v>
      </c>
      <c r="K75" s="6">
        <v>194</v>
      </c>
      <c r="L75" s="6">
        <v>890</v>
      </c>
      <c r="M75" s="6" t="s">
        <v>369</v>
      </c>
      <c r="N75" s="6" t="s">
        <v>323</v>
      </c>
      <c r="O75" s="6" t="s">
        <v>370</v>
      </c>
      <c r="P75" s="6" t="s">
        <v>371</v>
      </c>
      <c r="Q75" s="6" t="s">
        <v>99</v>
      </c>
      <c r="R75" s="6" t="s">
        <v>372</v>
      </c>
      <c r="S75" s="6" t="s">
        <v>323</v>
      </c>
      <c r="T75" s="6">
        <v>9</v>
      </c>
      <c r="U75" s="6">
        <v>180</v>
      </c>
      <c r="V75" s="6">
        <v>45</v>
      </c>
      <c r="W75" s="6">
        <v>45</v>
      </c>
      <c r="X75" s="6"/>
    </row>
    <row r="76" spans="1:24" x14ac:dyDescent="0.25">
      <c r="A76" s="6" t="s">
        <v>0</v>
      </c>
      <c r="B76" s="6" t="s">
        <v>5</v>
      </c>
      <c r="C76" s="6" t="s">
        <v>169</v>
      </c>
      <c r="D76" s="6" t="s">
        <v>170</v>
      </c>
      <c r="E76" s="6" t="s">
        <v>97</v>
      </c>
      <c r="F76" s="6" t="s">
        <v>98</v>
      </c>
      <c r="G76" s="6">
        <v>65</v>
      </c>
      <c r="H76" s="6">
        <v>315</v>
      </c>
      <c r="I76" s="6">
        <v>31</v>
      </c>
      <c r="J76" s="6">
        <v>171</v>
      </c>
      <c r="K76" s="6">
        <v>65</v>
      </c>
      <c r="L76" s="6">
        <v>323</v>
      </c>
      <c r="M76" s="6" t="s">
        <v>374</v>
      </c>
      <c r="N76" s="6" t="s">
        <v>100</v>
      </c>
      <c r="O76" s="6" t="s">
        <v>370</v>
      </c>
      <c r="P76" s="6" t="s">
        <v>371</v>
      </c>
      <c r="Q76" s="6" t="s">
        <v>99</v>
      </c>
      <c r="R76" s="6" t="s">
        <v>372</v>
      </c>
      <c r="S76" s="6" t="s">
        <v>323</v>
      </c>
      <c r="T76" s="6">
        <v>1</v>
      </c>
      <c r="U76" s="6">
        <v>50</v>
      </c>
      <c r="V76" s="6"/>
      <c r="W76" s="6"/>
      <c r="X76" s="6"/>
    </row>
    <row r="77" spans="1:24" x14ac:dyDescent="0.25">
      <c r="A77" s="6" t="s">
        <v>0</v>
      </c>
      <c r="B77" s="6" t="s">
        <v>4</v>
      </c>
      <c r="C77" s="6" t="s">
        <v>147</v>
      </c>
      <c r="D77" s="6" t="s">
        <v>148</v>
      </c>
      <c r="E77" s="6" t="s">
        <v>97</v>
      </c>
      <c r="F77" s="6" t="s">
        <v>98</v>
      </c>
      <c r="G77" s="6">
        <v>87</v>
      </c>
      <c r="H77" s="6">
        <v>461</v>
      </c>
      <c r="I77" s="6">
        <v>90</v>
      </c>
      <c r="J77" s="6">
        <v>489</v>
      </c>
      <c r="K77" s="6">
        <v>90</v>
      </c>
      <c r="L77" s="6">
        <v>489</v>
      </c>
      <c r="M77" s="6" t="s">
        <v>369</v>
      </c>
      <c r="N77" s="6" t="s">
        <v>323</v>
      </c>
      <c r="O77" s="6" t="s">
        <v>370</v>
      </c>
      <c r="P77" s="6" t="s">
        <v>371</v>
      </c>
      <c r="Q77" s="6" t="s">
        <v>99</v>
      </c>
      <c r="R77" s="6" t="s">
        <v>372</v>
      </c>
      <c r="S77" s="6" t="s">
        <v>323</v>
      </c>
      <c r="T77" s="6">
        <v>0.10000000149011612</v>
      </c>
      <c r="U77" s="6">
        <v>5</v>
      </c>
      <c r="V77" s="6"/>
      <c r="W77" s="6"/>
      <c r="X77" s="6"/>
    </row>
    <row r="78" spans="1:24" x14ac:dyDescent="0.25">
      <c r="A78" s="6" t="s">
        <v>0</v>
      </c>
      <c r="B78" s="6" t="s">
        <v>4</v>
      </c>
      <c r="C78" s="6" t="s">
        <v>151</v>
      </c>
      <c r="D78" s="6" t="s">
        <v>152</v>
      </c>
      <c r="E78" s="6" t="s">
        <v>97</v>
      </c>
      <c r="F78" s="6" t="s">
        <v>98</v>
      </c>
      <c r="G78" s="6">
        <v>8</v>
      </c>
      <c r="H78" s="6">
        <v>30</v>
      </c>
      <c r="I78" s="6">
        <v>8</v>
      </c>
      <c r="J78" s="6">
        <v>32</v>
      </c>
      <c r="K78" s="6">
        <v>8</v>
      </c>
      <c r="L78" s="6">
        <v>32</v>
      </c>
      <c r="M78" s="6" t="s">
        <v>132</v>
      </c>
      <c r="N78" s="6" t="s">
        <v>323</v>
      </c>
      <c r="O78" s="6" t="s">
        <v>370</v>
      </c>
      <c r="P78" s="6" t="s">
        <v>371</v>
      </c>
      <c r="Q78" s="6" t="s">
        <v>99</v>
      </c>
      <c r="R78" s="6" t="s">
        <v>372</v>
      </c>
      <c r="S78" s="6" t="s">
        <v>323</v>
      </c>
      <c r="T78" s="6">
        <v>0.30000001192092896</v>
      </c>
      <c r="U78" s="6">
        <v>15</v>
      </c>
      <c r="V78" s="6">
        <v>5</v>
      </c>
      <c r="W78" s="6"/>
      <c r="X78" s="6"/>
    </row>
    <row r="79" spans="1:24" x14ac:dyDescent="0.25">
      <c r="A79" s="6" t="s">
        <v>0</v>
      </c>
      <c r="B79" s="6" t="s">
        <v>7</v>
      </c>
      <c r="C79" s="6" t="s">
        <v>733</v>
      </c>
      <c r="D79" s="6" t="s">
        <v>734</v>
      </c>
      <c r="E79" s="6" t="s">
        <v>97</v>
      </c>
      <c r="F79" s="6" t="s">
        <v>98</v>
      </c>
      <c r="G79" s="6">
        <v>27</v>
      </c>
      <c r="H79" s="6">
        <v>111</v>
      </c>
      <c r="I79" s="6">
        <v>25</v>
      </c>
      <c r="J79" s="6">
        <v>104</v>
      </c>
      <c r="K79" s="6">
        <v>25</v>
      </c>
      <c r="L79" s="6">
        <v>104</v>
      </c>
      <c r="M79" s="6" t="s">
        <v>369</v>
      </c>
      <c r="N79" s="6" t="s">
        <v>323</v>
      </c>
      <c r="O79" s="6" t="s">
        <v>370</v>
      </c>
      <c r="P79" s="6" t="s">
        <v>371</v>
      </c>
      <c r="Q79" s="6" t="s">
        <v>99</v>
      </c>
      <c r="R79" s="6" t="s">
        <v>372</v>
      </c>
      <c r="S79" s="6" t="s">
        <v>323</v>
      </c>
      <c r="T79" s="6">
        <v>1</v>
      </c>
      <c r="U79" s="6">
        <v>50</v>
      </c>
      <c r="V79" s="6">
        <v>20</v>
      </c>
      <c r="W79" s="6">
        <v>15</v>
      </c>
      <c r="X79" s="6"/>
    </row>
    <row r="80" spans="1:24" x14ac:dyDescent="0.25">
      <c r="A80" s="6" t="s">
        <v>0</v>
      </c>
      <c r="B80" s="6" t="s">
        <v>5</v>
      </c>
      <c r="C80" s="6" t="s">
        <v>846</v>
      </c>
      <c r="D80" s="6" t="s">
        <v>847</v>
      </c>
      <c r="E80" s="6" t="s">
        <v>97</v>
      </c>
      <c r="F80" s="6" t="s">
        <v>132</v>
      </c>
      <c r="G80" s="6">
        <v>243</v>
      </c>
      <c r="H80" s="6">
        <v>1307</v>
      </c>
      <c r="I80" s="6">
        <v>227</v>
      </c>
      <c r="J80" s="6">
        <v>1227</v>
      </c>
      <c r="K80" s="6">
        <v>227</v>
      </c>
      <c r="L80" s="6">
        <v>1227</v>
      </c>
      <c r="M80" s="6" t="s">
        <v>132</v>
      </c>
      <c r="N80" s="6" t="s">
        <v>100</v>
      </c>
      <c r="O80" s="6" t="s">
        <v>370</v>
      </c>
      <c r="P80" s="6" t="s">
        <v>371</v>
      </c>
      <c r="Q80" s="6" t="s">
        <v>99</v>
      </c>
      <c r="R80" s="6" t="s">
        <v>372</v>
      </c>
      <c r="S80" s="6" t="s">
        <v>100</v>
      </c>
      <c r="T80" s="6">
        <v>0</v>
      </c>
      <c r="U80" s="6"/>
      <c r="V80" s="6"/>
      <c r="W80" s="6"/>
      <c r="X80" s="6"/>
    </row>
    <row r="81" spans="1:24" x14ac:dyDescent="0.25">
      <c r="A81" s="6" t="s">
        <v>0</v>
      </c>
      <c r="B81" s="6" t="s">
        <v>4</v>
      </c>
      <c r="C81" s="6" t="s">
        <v>149</v>
      </c>
      <c r="D81" s="6" t="s">
        <v>150</v>
      </c>
      <c r="E81" s="6" t="s">
        <v>97</v>
      </c>
      <c r="F81" s="6" t="s">
        <v>98</v>
      </c>
      <c r="G81" s="6">
        <v>6</v>
      </c>
      <c r="H81" s="6">
        <v>39</v>
      </c>
      <c r="I81" s="6">
        <v>6</v>
      </c>
      <c r="J81" s="6">
        <v>39</v>
      </c>
      <c r="K81" s="6">
        <v>6</v>
      </c>
      <c r="L81" s="6">
        <v>39</v>
      </c>
      <c r="M81" s="6" t="s">
        <v>132</v>
      </c>
      <c r="N81" s="6" t="s">
        <v>323</v>
      </c>
      <c r="O81" s="6" t="s">
        <v>370</v>
      </c>
      <c r="P81" s="6" t="s">
        <v>371</v>
      </c>
      <c r="Q81" s="6" t="s">
        <v>99</v>
      </c>
      <c r="R81" s="6" t="s">
        <v>372</v>
      </c>
      <c r="S81" s="6" t="s">
        <v>323</v>
      </c>
      <c r="T81" s="6">
        <v>0.30000001192092896</v>
      </c>
      <c r="U81" s="6">
        <v>15</v>
      </c>
      <c r="V81" s="6">
        <v>5</v>
      </c>
      <c r="W81" s="6"/>
      <c r="X81" s="6"/>
    </row>
    <row r="82" spans="1:24" x14ac:dyDescent="0.25">
      <c r="A82" s="6" t="s">
        <v>3</v>
      </c>
      <c r="B82" s="6" t="s">
        <v>17</v>
      </c>
      <c r="C82" s="6" t="s">
        <v>761</v>
      </c>
      <c r="D82" s="6" t="s">
        <v>762</v>
      </c>
      <c r="E82" s="6" t="s">
        <v>209</v>
      </c>
      <c r="F82" s="6" t="s">
        <v>125</v>
      </c>
      <c r="G82" s="6">
        <v>32</v>
      </c>
      <c r="H82" s="6">
        <v>156</v>
      </c>
      <c r="I82" s="6">
        <v>9</v>
      </c>
      <c r="J82" s="6">
        <v>58</v>
      </c>
      <c r="K82" s="6">
        <v>9</v>
      </c>
      <c r="L82" s="6">
        <v>58</v>
      </c>
      <c r="M82" s="6"/>
      <c r="N82" s="6" t="s">
        <v>323</v>
      </c>
      <c r="O82" s="6" t="s">
        <v>370</v>
      </c>
      <c r="P82" s="6" t="s">
        <v>371</v>
      </c>
      <c r="Q82" s="6" t="s">
        <v>99</v>
      </c>
      <c r="R82" s="6" t="s">
        <v>372</v>
      </c>
      <c r="S82" s="6" t="s">
        <v>323</v>
      </c>
      <c r="T82" s="6">
        <v>2.500000037252903E-2</v>
      </c>
      <c r="U82" s="6">
        <v>15</v>
      </c>
      <c r="V82" s="6"/>
      <c r="W82" s="6"/>
      <c r="X82" s="6"/>
    </row>
    <row r="83" spans="1:24" x14ac:dyDescent="0.25">
      <c r="A83" s="6" t="s">
        <v>0</v>
      </c>
      <c r="B83" s="6" t="s">
        <v>5</v>
      </c>
      <c r="C83" s="6" t="s">
        <v>271</v>
      </c>
      <c r="D83" s="6" t="s">
        <v>272</v>
      </c>
      <c r="E83" s="6" t="s">
        <v>97</v>
      </c>
      <c r="F83" s="6" t="s">
        <v>125</v>
      </c>
      <c r="G83" s="6">
        <v>18</v>
      </c>
      <c r="H83" s="6">
        <v>82</v>
      </c>
      <c r="I83" s="6">
        <v>18</v>
      </c>
      <c r="J83" s="6">
        <v>82</v>
      </c>
      <c r="K83" s="6">
        <v>18</v>
      </c>
      <c r="L83" s="6">
        <v>80</v>
      </c>
      <c r="M83" s="6" t="s">
        <v>369</v>
      </c>
      <c r="N83" s="6" t="s">
        <v>100</v>
      </c>
      <c r="O83" s="6" t="s">
        <v>370</v>
      </c>
      <c r="P83" s="6" t="s">
        <v>371</v>
      </c>
      <c r="Q83" s="6" t="s">
        <v>99</v>
      </c>
      <c r="R83" s="6" t="s">
        <v>372</v>
      </c>
      <c r="S83" s="6" t="s">
        <v>323</v>
      </c>
      <c r="T83" s="6">
        <v>0.375</v>
      </c>
      <c r="U83" s="6">
        <v>20</v>
      </c>
      <c r="V83" s="6">
        <v>5</v>
      </c>
      <c r="W83" s="6"/>
      <c r="X83" s="6"/>
    </row>
    <row r="84" spans="1:24" x14ac:dyDescent="0.25">
      <c r="A84" s="6" t="s">
        <v>3</v>
      </c>
      <c r="B84" s="6" t="s">
        <v>15</v>
      </c>
      <c r="C84" s="6" t="s">
        <v>228</v>
      </c>
      <c r="D84" s="6" t="s">
        <v>229</v>
      </c>
      <c r="E84" s="6" t="s">
        <v>97</v>
      </c>
      <c r="F84" s="6" t="s">
        <v>98</v>
      </c>
      <c r="G84" s="6">
        <v>30</v>
      </c>
      <c r="H84" s="6">
        <v>139</v>
      </c>
      <c r="I84" s="6">
        <v>31</v>
      </c>
      <c r="J84" s="6">
        <v>140</v>
      </c>
      <c r="K84" s="6">
        <v>31</v>
      </c>
      <c r="L84" s="6">
        <v>140</v>
      </c>
      <c r="M84" s="6" t="s">
        <v>369</v>
      </c>
      <c r="N84" s="6" t="s">
        <v>323</v>
      </c>
      <c r="O84" s="6" t="s">
        <v>370</v>
      </c>
      <c r="P84" s="6" t="s">
        <v>371</v>
      </c>
      <c r="Q84" s="6" t="s">
        <v>99</v>
      </c>
      <c r="R84" s="6" t="s">
        <v>372</v>
      </c>
      <c r="S84" s="6" t="s">
        <v>323</v>
      </c>
      <c r="T84" s="6">
        <v>1</v>
      </c>
      <c r="U84" s="6">
        <v>50</v>
      </c>
      <c r="V84" s="6">
        <v>20</v>
      </c>
      <c r="W84" s="6">
        <v>20</v>
      </c>
      <c r="X84" s="6"/>
    </row>
    <row r="85" spans="1:24" x14ac:dyDescent="0.25">
      <c r="A85" s="6" t="s">
        <v>0</v>
      </c>
      <c r="B85" s="6" t="s">
        <v>12</v>
      </c>
      <c r="C85" s="6" t="s">
        <v>197</v>
      </c>
      <c r="D85" s="6" t="s">
        <v>198</v>
      </c>
      <c r="E85" s="6" t="s">
        <v>97</v>
      </c>
      <c r="F85" s="6" t="s">
        <v>125</v>
      </c>
      <c r="G85" s="6">
        <v>20</v>
      </c>
      <c r="H85" s="6">
        <v>106</v>
      </c>
      <c r="I85" s="6">
        <v>13</v>
      </c>
      <c r="J85" s="6">
        <v>94</v>
      </c>
      <c r="K85" s="6">
        <v>18</v>
      </c>
      <c r="L85" s="6">
        <v>94</v>
      </c>
      <c r="M85" s="6" t="s">
        <v>374</v>
      </c>
      <c r="N85" s="6" t="s">
        <v>323</v>
      </c>
      <c r="O85" s="6" t="s">
        <v>370</v>
      </c>
      <c r="P85" s="6" t="s">
        <v>371</v>
      </c>
      <c r="Q85" s="6" t="s">
        <v>99</v>
      </c>
      <c r="R85" s="6" t="s">
        <v>372</v>
      </c>
      <c r="S85" s="6" t="s">
        <v>323</v>
      </c>
      <c r="T85" s="6">
        <v>0.40000000596046448</v>
      </c>
      <c r="U85" s="6">
        <v>10</v>
      </c>
      <c r="V85" s="6"/>
      <c r="W85" s="6"/>
      <c r="X85" s="6"/>
    </row>
    <row r="86" spans="1:24" x14ac:dyDescent="0.25">
      <c r="A86" s="6" t="s">
        <v>0</v>
      </c>
      <c r="B86" s="6" t="s">
        <v>13</v>
      </c>
      <c r="C86" s="6" t="s">
        <v>249</v>
      </c>
      <c r="D86" s="6" t="s">
        <v>250</v>
      </c>
      <c r="E86" s="6" t="s">
        <v>97</v>
      </c>
      <c r="F86" s="6" t="s">
        <v>98</v>
      </c>
      <c r="G86" s="6">
        <v>14</v>
      </c>
      <c r="H86" s="6">
        <v>83</v>
      </c>
      <c r="I86" s="6">
        <v>8</v>
      </c>
      <c r="J86" s="6">
        <v>35</v>
      </c>
      <c r="K86" s="6">
        <v>13</v>
      </c>
      <c r="L86" s="6">
        <v>82</v>
      </c>
      <c r="M86" s="6" t="s">
        <v>369</v>
      </c>
      <c r="N86" s="6" t="s">
        <v>323</v>
      </c>
      <c r="O86" s="6" t="s">
        <v>370</v>
      </c>
      <c r="P86" s="6" t="s">
        <v>371</v>
      </c>
      <c r="Q86" s="6" t="s">
        <v>99</v>
      </c>
      <c r="R86" s="6" t="s">
        <v>372</v>
      </c>
      <c r="S86" s="6" t="s">
        <v>323</v>
      </c>
      <c r="T86" s="6">
        <v>0.125</v>
      </c>
      <c r="U86" s="6">
        <v>5</v>
      </c>
      <c r="V86" s="6"/>
      <c r="W86" s="6"/>
      <c r="X86" s="6"/>
    </row>
    <row r="87" spans="1:24" x14ac:dyDescent="0.25">
      <c r="A87" s="6" t="s">
        <v>0</v>
      </c>
      <c r="B87" s="6" t="s">
        <v>8</v>
      </c>
      <c r="C87" s="6" t="s">
        <v>748</v>
      </c>
      <c r="D87" s="6" t="s">
        <v>749</v>
      </c>
      <c r="E87" s="6" t="s">
        <v>209</v>
      </c>
      <c r="F87" s="6" t="s">
        <v>125</v>
      </c>
      <c r="G87" s="6">
        <v>1694</v>
      </c>
      <c r="H87" s="6">
        <v>8805</v>
      </c>
      <c r="I87" s="6">
        <v>1693</v>
      </c>
      <c r="J87" s="6">
        <v>8805</v>
      </c>
      <c r="K87" s="6">
        <v>1693</v>
      </c>
      <c r="L87" s="6">
        <v>9062</v>
      </c>
      <c r="M87" s="6" t="s">
        <v>369</v>
      </c>
      <c r="N87" s="6" t="s">
        <v>100</v>
      </c>
      <c r="O87" s="6" t="s">
        <v>370</v>
      </c>
      <c r="P87" s="6" t="s">
        <v>371</v>
      </c>
      <c r="Q87" s="6" t="s">
        <v>99</v>
      </c>
      <c r="R87" s="6" t="s">
        <v>372</v>
      </c>
      <c r="S87" s="6" t="s">
        <v>100</v>
      </c>
      <c r="T87" s="6">
        <v>0</v>
      </c>
      <c r="U87" s="6"/>
      <c r="V87" s="6"/>
      <c r="W87" s="6"/>
      <c r="X87" s="6"/>
    </row>
    <row r="88" spans="1:24" x14ac:dyDescent="0.25">
      <c r="A88" s="6" t="s">
        <v>0</v>
      </c>
      <c r="B88" s="6" t="s">
        <v>8</v>
      </c>
      <c r="C88" s="6" t="s">
        <v>743</v>
      </c>
      <c r="D88" s="6" t="s">
        <v>744</v>
      </c>
      <c r="E88" s="6" t="s">
        <v>209</v>
      </c>
      <c r="F88" s="6" t="s">
        <v>125</v>
      </c>
      <c r="G88" s="6">
        <v>612</v>
      </c>
      <c r="H88" s="6">
        <v>2944</v>
      </c>
      <c r="I88" s="6">
        <v>608</v>
      </c>
      <c r="J88" s="6">
        <v>2914</v>
      </c>
      <c r="K88" s="6">
        <v>608</v>
      </c>
      <c r="L88" s="6">
        <v>2944</v>
      </c>
      <c r="M88" s="6" t="s">
        <v>369</v>
      </c>
      <c r="N88" s="6" t="s">
        <v>323</v>
      </c>
      <c r="O88" s="6" t="s">
        <v>370</v>
      </c>
      <c r="P88" s="6" t="s">
        <v>371</v>
      </c>
      <c r="Q88" s="6" t="s">
        <v>99</v>
      </c>
      <c r="R88" s="6" t="s">
        <v>372</v>
      </c>
      <c r="S88" s="6" t="s">
        <v>323</v>
      </c>
      <c r="T88" s="6">
        <v>1</v>
      </c>
      <c r="U88" s="6">
        <v>30</v>
      </c>
      <c r="V88" s="6">
        <v>15</v>
      </c>
      <c r="W88" s="6">
        <v>15</v>
      </c>
      <c r="X88" s="6"/>
    </row>
    <row r="89" spans="1:24" x14ac:dyDescent="0.25">
      <c r="A89" s="6" t="s">
        <v>0</v>
      </c>
      <c r="B89" s="6" t="s">
        <v>8</v>
      </c>
      <c r="C89" s="6" t="s">
        <v>739</v>
      </c>
      <c r="D89" s="6" t="s">
        <v>740</v>
      </c>
      <c r="E89" s="6" t="s">
        <v>209</v>
      </c>
      <c r="F89" s="6" t="s">
        <v>125</v>
      </c>
      <c r="G89" s="6">
        <v>115</v>
      </c>
      <c r="H89" s="6">
        <v>602</v>
      </c>
      <c r="I89" s="6">
        <v>115</v>
      </c>
      <c r="J89" s="6">
        <v>594</v>
      </c>
      <c r="K89" s="6">
        <v>115</v>
      </c>
      <c r="L89" s="6">
        <v>88</v>
      </c>
      <c r="M89" s="6" t="s">
        <v>369</v>
      </c>
      <c r="N89" s="6" t="s">
        <v>323</v>
      </c>
      <c r="O89" s="6" t="s">
        <v>370</v>
      </c>
      <c r="P89" s="6" t="s">
        <v>371</v>
      </c>
      <c r="Q89" s="6" t="s">
        <v>99</v>
      </c>
      <c r="R89" s="6" t="s">
        <v>372</v>
      </c>
      <c r="S89" s="6" t="s">
        <v>323</v>
      </c>
      <c r="T89" s="6">
        <v>4</v>
      </c>
      <c r="U89" s="6">
        <v>90</v>
      </c>
      <c r="V89" s="6"/>
      <c r="W89" s="6"/>
      <c r="X89" s="6"/>
    </row>
    <row r="90" spans="1:24" x14ac:dyDescent="0.25">
      <c r="A90" s="6" t="s">
        <v>0</v>
      </c>
      <c r="B90" s="6" t="s">
        <v>8</v>
      </c>
      <c r="C90" s="6" t="s">
        <v>210</v>
      </c>
      <c r="D90" s="6" t="s">
        <v>211</v>
      </c>
      <c r="E90" s="6" t="s">
        <v>209</v>
      </c>
      <c r="F90" s="6" t="s">
        <v>132</v>
      </c>
      <c r="G90" s="6">
        <v>840</v>
      </c>
      <c r="H90" s="6">
        <v>3249</v>
      </c>
      <c r="I90" s="6">
        <v>667</v>
      </c>
      <c r="J90" s="6">
        <v>3657</v>
      </c>
      <c r="K90" s="6">
        <v>667</v>
      </c>
      <c r="L90" s="6">
        <v>3657</v>
      </c>
      <c r="M90" s="6" t="s">
        <v>374</v>
      </c>
      <c r="N90" s="6" t="s">
        <v>100</v>
      </c>
      <c r="O90" s="6" t="s">
        <v>370</v>
      </c>
      <c r="P90" s="6" t="s">
        <v>371</v>
      </c>
      <c r="Q90" s="6" t="s">
        <v>99</v>
      </c>
      <c r="R90" s="6" t="s">
        <v>372</v>
      </c>
      <c r="S90" s="6" t="s">
        <v>323</v>
      </c>
      <c r="T90" s="6">
        <v>0.80000001192092896</v>
      </c>
      <c r="U90" s="6">
        <v>30</v>
      </c>
      <c r="V90" s="6">
        <v>10</v>
      </c>
      <c r="W90" s="6">
        <v>10</v>
      </c>
      <c r="X90" s="6"/>
    </row>
    <row r="91" spans="1:24" x14ac:dyDescent="0.25">
      <c r="A91" s="6" t="s">
        <v>0</v>
      </c>
      <c r="B91" s="6" t="s">
        <v>9</v>
      </c>
      <c r="C91" s="6" t="s">
        <v>207</v>
      </c>
      <c r="D91" s="6" t="s">
        <v>208</v>
      </c>
      <c r="E91" s="6" t="s">
        <v>209</v>
      </c>
      <c r="F91" s="6" t="s">
        <v>125</v>
      </c>
      <c r="G91" s="6">
        <v>541</v>
      </c>
      <c r="H91" s="6">
        <v>2607</v>
      </c>
      <c r="I91" s="6">
        <v>545</v>
      </c>
      <c r="J91" s="6">
        <v>2544</v>
      </c>
      <c r="K91" s="6">
        <v>545</v>
      </c>
      <c r="L91" s="6">
        <v>2545</v>
      </c>
      <c r="M91" s="6" t="s">
        <v>369</v>
      </c>
      <c r="N91" s="6" t="s">
        <v>100</v>
      </c>
      <c r="O91" s="6" t="s">
        <v>370</v>
      </c>
      <c r="P91" s="6" t="s">
        <v>371</v>
      </c>
      <c r="Q91" s="6" t="s">
        <v>99</v>
      </c>
      <c r="R91" s="6" t="s">
        <v>372</v>
      </c>
      <c r="S91" s="6" t="s">
        <v>100</v>
      </c>
      <c r="T91" s="6">
        <v>0</v>
      </c>
      <c r="U91" s="6"/>
      <c r="V91" s="6"/>
      <c r="W91" s="6"/>
      <c r="X91" s="6"/>
    </row>
    <row r="92" spans="1:24" x14ac:dyDescent="0.25">
      <c r="A92" s="6" t="s">
        <v>0</v>
      </c>
      <c r="B92" s="6" t="s">
        <v>6</v>
      </c>
      <c r="C92" s="6" t="s">
        <v>718</v>
      </c>
      <c r="D92" s="6" t="s">
        <v>719</v>
      </c>
      <c r="E92" s="6" t="s">
        <v>97</v>
      </c>
      <c r="F92" s="6" t="s">
        <v>132</v>
      </c>
      <c r="G92" s="6">
        <v>68</v>
      </c>
      <c r="H92" s="6">
        <v>327</v>
      </c>
      <c r="I92" s="6">
        <v>10</v>
      </c>
      <c r="J92" s="6">
        <v>20</v>
      </c>
      <c r="K92" s="6">
        <v>63</v>
      </c>
      <c r="L92" s="6">
        <v>307</v>
      </c>
      <c r="M92" s="6" t="s">
        <v>369</v>
      </c>
      <c r="N92" s="6" t="s">
        <v>100</v>
      </c>
      <c r="O92" s="6" t="s">
        <v>370</v>
      </c>
      <c r="P92" s="6" t="s">
        <v>371</v>
      </c>
      <c r="Q92" s="6" t="s">
        <v>99</v>
      </c>
      <c r="R92" s="6" t="s">
        <v>372</v>
      </c>
      <c r="S92" s="6" t="s">
        <v>323</v>
      </c>
      <c r="T92" s="6">
        <v>0.5</v>
      </c>
      <c r="U92" s="6">
        <v>30</v>
      </c>
      <c r="V92" s="6">
        <v>10</v>
      </c>
      <c r="W92" s="6">
        <v>10</v>
      </c>
      <c r="X92" s="6"/>
    </row>
    <row r="93" spans="1:24" x14ac:dyDescent="0.25">
      <c r="A93" s="6" t="s">
        <v>0</v>
      </c>
      <c r="B93" s="6" t="s">
        <v>8</v>
      </c>
      <c r="C93" s="6" t="s">
        <v>224</v>
      </c>
      <c r="D93" s="6" t="s">
        <v>225</v>
      </c>
      <c r="E93" s="6" t="s">
        <v>209</v>
      </c>
      <c r="F93" s="6" t="s">
        <v>125</v>
      </c>
      <c r="G93" s="6">
        <v>412</v>
      </c>
      <c r="H93" s="6">
        <v>1700</v>
      </c>
      <c r="I93" s="6">
        <v>375</v>
      </c>
      <c r="J93" s="6">
        <v>1598</v>
      </c>
      <c r="K93" s="6">
        <v>375</v>
      </c>
      <c r="L93" s="6">
        <v>1598</v>
      </c>
      <c r="M93" s="6" t="s">
        <v>132</v>
      </c>
      <c r="N93" s="6" t="s">
        <v>100</v>
      </c>
      <c r="O93" s="6" t="s">
        <v>370</v>
      </c>
      <c r="P93" s="6" t="s">
        <v>371</v>
      </c>
      <c r="Q93" s="6" t="s">
        <v>99</v>
      </c>
      <c r="R93" s="6" t="s">
        <v>372</v>
      </c>
      <c r="S93" s="6" t="s">
        <v>323</v>
      </c>
      <c r="T93" s="6">
        <v>0.20000000298023224</v>
      </c>
      <c r="U93" s="6">
        <v>10</v>
      </c>
      <c r="V93" s="6">
        <v>3</v>
      </c>
      <c r="W93" s="6">
        <v>3</v>
      </c>
      <c r="X93" s="6"/>
    </row>
    <row r="94" spans="1:24" x14ac:dyDescent="0.25">
      <c r="A94" s="6" t="s">
        <v>0</v>
      </c>
      <c r="B94" s="6" t="s">
        <v>5</v>
      </c>
      <c r="C94" s="6" t="s">
        <v>716</v>
      </c>
      <c r="D94" s="6" t="s">
        <v>717</v>
      </c>
      <c r="E94" s="6" t="s">
        <v>209</v>
      </c>
      <c r="F94" s="6" t="s">
        <v>98</v>
      </c>
      <c r="G94" s="6">
        <v>1295</v>
      </c>
      <c r="H94" s="6">
        <v>6509</v>
      </c>
      <c r="I94" s="6"/>
      <c r="J94" s="6">
        <v>6258</v>
      </c>
      <c r="K94" s="6">
        <v>1351</v>
      </c>
      <c r="L94" s="6">
        <v>6868</v>
      </c>
      <c r="M94" s="6" t="s">
        <v>374</v>
      </c>
      <c r="N94" s="6" t="s">
        <v>100</v>
      </c>
      <c r="O94" s="6" t="s">
        <v>370</v>
      </c>
      <c r="P94" s="6" t="s">
        <v>371</v>
      </c>
      <c r="Q94" s="6" t="s">
        <v>99</v>
      </c>
      <c r="R94" s="6" t="s">
        <v>372</v>
      </c>
      <c r="S94" s="6" t="s">
        <v>100</v>
      </c>
      <c r="T94" s="6">
        <v>0</v>
      </c>
      <c r="U94" s="6"/>
      <c r="V94" s="6"/>
      <c r="W94" s="6"/>
      <c r="X94" s="6"/>
    </row>
    <row r="95" spans="1:24" x14ac:dyDescent="0.25">
      <c r="A95" s="6" t="s">
        <v>0</v>
      </c>
      <c r="B95" s="6" t="s">
        <v>13</v>
      </c>
      <c r="C95" s="6" t="s">
        <v>195</v>
      </c>
      <c r="D95" s="6" t="s">
        <v>196</v>
      </c>
      <c r="E95" s="6" t="s">
        <v>97</v>
      </c>
      <c r="F95" s="6" t="s">
        <v>132</v>
      </c>
      <c r="G95" s="6">
        <v>20</v>
      </c>
      <c r="H95" s="6">
        <v>64</v>
      </c>
      <c r="I95" s="6">
        <v>14</v>
      </c>
      <c r="J95" s="6">
        <v>52</v>
      </c>
      <c r="K95" s="6">
        <v>14</v>
      </c>
      <c r="L95" s="6">
        <v>52</v>
      </c>
      <c r="M95" s="6" t="s">
        <v>369</v>
      </c>
      <c r="N95" s="6" t="s">
        <v>100</v>
      </c>
      <c r="O95" s="6" t="s">
        <v>370</v>
      </c>
      <c r="P95" s="6" t="s">
        <v>371</v>
      </c>
      <c r="Q95" s="6" t="s">
        <v>99</v>
      </c>
      <c r="R95" s="6" t="s">
        <v>372</v>
      </c>
      <c r="S95" s="6" t="s">
        <v>323</v>
      </c>
      <c r="T95" s="6">
        <v>1</v>
      </c>
      <c r="U95" s="6">
        <v>40</v>
      </c>
      <c r="V95" s="6"/>
      <c r="W95" s="6"/>
      <c r="X95" s="6"/>
    </row>
    <row r="96" spans="1:24" x14ac:dyDescent="0.25">
      <c r="A96" s="6" t="s">
        <v>0</v>
      </c>
      <c r="B96" s="6" t="s">
        <v>5</v>
      </c>
      <c r="C96" s="6" t="s">
        <v>709</v>
      </c>
      <c r="D96" s="6" t="s">
        <v>710</v>
      </c>
      <c r="E96" s="6" t="s">
        <v>209</v>
      </c>
      <c r="F96" s="6" t="s">
        <v>132</v>
      </c>
      <c r="G96" s="6">
        <v>610</v>
      </c>
      <c r="H96" s="6">
        <v>2750</v>
      </c>
      <c r="I96" s="6">
        <v>609</v>
      </c>
      <c r="J96" s="6">
        <v>2630</v>
      </c>
      <c r="K96" s="6">
        <v>609</v>
      </c>
      <c r="L96" s="6">
        <v>2630</v>
      </c>
      <c r="M96" s="6" t="s">
        <v>369</v>
      </c>
      <c r="N96" s="6" t="s">
        <v>323</v>
      </c>
      <c r="O96" s="6" t="s">
        <v>370</v>
      </c>
      <c r="P96" s="6" t="s">
        <v>371</v>
      </c>
      <c r="Q96" s="6" t="s">
        <v>99</v>
      </c>
      <c r="R96" s="6" t="s">
        <v>372</v>
      </c>
      <c r="S96" s="6" t="s">
        <v>323</v>
      </c>
      <c r="T96" s="6">
        <v>10</v>
      </c>
      <c r="U96" s="6"/>
      <c r="V96" s="6">
        <v>45</v>
      </c>
      <c r="W96" s="6"/>
      <c r="X96" s="6"/>
    </row>
    <row r="97" spans="1:24" x14ac:dyDescent="0.25">
      <c r="A97" s="6" t="s">
        <v>0</v>
      </c>
      <c r="B97" s="6" t="s">
        <v>5</v>
      </c>
      <c r="C97" s="6" t="s">
        <v>713</v>
      </c>
      <c r="D97" s="6" t="s">
        <v>714</v>
      </c>
      <c r="E97" s="6" t="s">
        <v>209</v>
      </c>
      <c r="F97" s="6" t="s">
        <v>125</v>
      </c>
      <c r="G97" s="6">
        <v>110</v>
      </c>
      <c r="H97" s="6">
        <v>643</v>
      </c>
      <c r="I97" s="6">
        <v>106</v>
      </c>
      <c r="J97" s="6"/>
      <c r="K97" s="6">
        <v>124</v>
      </c>
      <c r="L97" s="6">
        <v>0</v>
      </c>
      <c r="M97" s="6" t="s">
        <v>369</v>
      </c>
      <c r="N97" s="6" t="s">
        <v>100</v>
      </c>
      <c r="O97" s="6" t="s">
        <v>370</v>
      </c>
      <c r="P97" s="6" t="s">
        <v>371</v>
      </c>
      <c r="Q97" s="6" t="s">
        <v>99</v>
      </c>
      <c r="R97" s="6" t="s">
        <v>372</v>
      </c>
      <c r="S97" s="6" t="s">
        <v>323</v>
      </c>
      <c r="T97" s="6">
        <v>35</v>
      </c>
      <c r="U97" s="6">
        <v>0</v>
      </c>
      <c r="V97" s="6">
        <v>120</v>
      </c>
      <c r="W97" s="6">
        <v>120</v>
      </c>
      <c r="X97" s="6"/>
    </row>
    <row r="98" spans="1:24" x14ac:dyDescent="0.25">
      <c r="A98" s="6" t="s">
        <v>0</v>
      </c>
      <c r="B98" s="6" t="s">
        <v>7</v>
      </c>
      <c r="C98" s="6" t="s">
        <v>143</v>
      </c>
      <c r="D98" s="6" t="s">
        <v>144</v>
      </c>
      <c r="E98" s="6" t="s">
        <v>97</v>
      </c>
      <c r="F98" s="6" t="s">
        <v>132</v>
      </c>
      <c r="G98" s="6">
        <v>12</v>
      </c>
      <c r="H98" s="6">
        <v>51</v>
      </c>
      <c r="I98" s="6">
        <v>4</v>
      </c>
      <c r="J98" s="6">
        <v>20</v>
      </c>
      <c r="K98" s="6">
        <v>12</v>
      </c>
      <c r="L98" s="6">
        <v>52</v>
      </c>
      <c r="M98" s="6"/>
      <c r="N98" s="6" t="s">
        <v>323</v>
      </c>
      <c r="O98" s="6" t="s">
        <v>370</v>
      </c>
      <c r="P98" s="6" t="s">
        <v>371</v>
      </c>
      <c r="Q98" s="6" t="s">
        <v>99</v>
      </c>
      <c r="R98" s="6" t="s">
        <v>372</v>
      </c>
      <c r="S98" s="6" t="s">
        <v>323</v>
      </c>
      <c r="T98" s="6">
        <v>2</v>
      </c>
      <c r="U98" s="6">
        <v>70</v>
      </c>
      <c r="V98" s="6">
        <v>40</v>
      </c>
      <c r="W98" s="6">
        <v>40</v>
      </c>
      <c r="X98" s="6"/>
    </row>
    <row r="99" spans="1:24" x14ac:dyDescent="0.25">
      <c r="A99" s="6" t="s">
        <v>0</v>
      </c>
      <c r="B99" s="6" t="s">
        <v>13</v>
      </c>
      <c r="C99" s="6" t="s">
        <v>239</v>
      </c>
      <c r="D99" s="6" t="s">
        <v>240</v>
      </c>
      <c r="E99" s="6" t="s">
        <v>97</v>
      </c>
      <c r="F99" s="6" t="s">
        <v>98</v>
      </c>
      <c r="G99" s="6">
        <v>15</v>
      </c>
      <c r="H99" s="6">
        <v>74</v>
      </c>
      <c r="I99" s="6">
        <v>12</v>
      </c>
      <c r="J99" s="6">
        <v>60</v>
      </c>
      <c r="K99" s="6">
        <v>16</v>
      </c>
      <c r="L99" s="6">
        <v>74</v>
      </c>
      <c r="M99" s="6" t="s">
        <v>369</v>
      </c>
      <c r="N99" s="6" t="s">
        <v>323</v>
      </c>
      <c r="O99" s="6" t="s">
        <v>370</v>
      </c>
      <c r="P99" s="6" t="s">
        <v>371</v>
      </c>
      <c r="Q99" s="6" t="s">
        <v>99</v>
      </c>
      <c r="R99" s="6" t="s">
        <v>372</v>
      </c>
      <c r="S99" s="6" t="s">
        <v>323</v>
      </c>
      <c r="T99" s="6">
        <v>1</v>
      </c>
      <c r="U99" s="6">
        <v>40</v>
      </c>
      <c r="V99" s="6"/>
      <c r="W99" s="6"/>
      <c r="X99" s="6"/>
    </row>
    <row r="100" spans="1:24" x14ac:dyDescent="0.25">
      <c r="A100" s="6" t="s">
        <v>0</v>
      </c>
      <c r="B100" s="6" t="s">
        <v>13</v>
      </c>
      <c r="C100" s="6" t="s">
        <v>173</v>
      </c>
      <c r="D100" s="6" t="s">
        <v>174</v>
      </c>
      <c r="E100" s="6" t="s">
        <v>97</v>
      </c>
      <c r="F100" s="6" t="s">
        <v>125</v>
      </c>
      <c r="G100" s="6">
        <v>74</v>
      </c>
      <c r="H100" s="6">
        <v>404</v>
      </c>
      <c r="I100" s="6">
        <v>60</v>
      </c>
      <c r="J100" s="6">
        <v>330</v>
      </c>
      <c r="K100" s="6">
        <v>74</v>
      </c>
      <c r="L100" s="6">
        <v>369</v>
      </c>
      <c r="M100" s="6" t="s">
        <v>369</v>
      </c>
      <c r="N100" s="6" t="s">
        <v>100</v>
      </c>
      <c r="O100" s="6" t="s">
        <v>370</v>
      </c>
      <c r="P100" s="6" t="s">
        <v>371</v>
      </c>
      <c r="Q100" s="6" t="s">
        <v>99</v>
      </c>
      <c r="R100" s="6" t="s">
        <v>372</v>
      </c>
      <c r="S100" s="6" t="s">
        <v>323</v>
      </c>
      <c r="T100" s="6">
        <v>0.5</v>
      </c>
      <c r="U100" s="6">
        <v>10</v>
      </c>
      <c r="V100" s="6">
        <v>5</v>
      </c>
      <c r="W100" s="6">
        <v>5</v>
      </c>
      <c r="X100" s="6"/>
    </row>
    <row r="101" spans="1:24" x14ac:dyDescent="0.25">
      <c r="A101" s="6" t="s">
        <v>0</v>
      </c>
      <c r="B101" s="6" t="s">
        <v>13</v>
      </c>
      <c r="C101" s="6" t="s">
        <v>241</v>
      </c>
      <c r="D101" s="6" t="s">
        <v>242</v>
      </c>
      <c r="E101" s="6" t="s">
        <v>97</v>
      </c>
      <c r="F101" s="6" t="s">
        <v>98</v>
      </c>
      <c r="G101" s="6">
        <v>65</v>
      </c>
      <c r="H101" s="6">
        <v>347</v>
      </c>
      <c r="I101" s="6">
        <v>65</v>
      </c>
      <c r="J101" s="6">
        <v>347</v>
      </c>
      <c r="K101" s="6">
        <v>65</v>
      </c>
      <c r="L101" s="6">
        <v>347</v>
      </c>
      <c r="M101" s="6" t="s">
        <v>369</v>
      </c>
      <c r="N101" s="6" t="s">
        <v>100</v>
      </c>
      <c r="O101" s="6" t="s">
        <v>370</v>
      </c>
      <c r="P101" s="6" t="s">
        <v>371</v>
      </c>
      <c r="Q101" s="6" t="s">
        <v>99</v>
      </c>
      <c r="R101" s="6" t="s">
        <v>372</v>
      </c>
      <c r="S101" s="6" t="s">
        <v>323</v>
      </c>
      <c r="T101" s="6">
        <v>1</v>
      </c>
      <c r="U101" s="6">
        <v>50</v>
      </c>
      <c r="V101" s="6">
        <v>20</v>
      </c>
      <c r="W101" s="6">
        <v>15</v>
      </c>
      <c r="X101" s="6"/>
    </row>
    <row r="102" spans="1:24" x14ac:dyDescent="0.25">
      <c r="A102" s="6" t="s">
        <v>0</v>
      </c>
      <c r="B102" s="6" t="s">
        <v>13</v>
      </c>
      <c r="C102" s="6" t="s">
        <v>243</v>
      </c>
      <c r="D102" s="6" t="s">
        <v>244</v>
      </c>
      <c r="E102" s="6" t="s">
        <v>97</v>
      </c>
      <c r="F102" s="6" t="s">
        <v>98</v>
      </c>
      <c r="G102" s="6">
        <v>67</v>
      </c>
      <c r="H102" s="6">
        <v>350</v>
      </c>
      <c r="I102" s="6">
        <v>67</v>
      </c>
      <c r="J102" s="6">
        <v>350</v>
      </c>
      <c r="K102" s="6">
        <v>67</v>
      </c>
      <c r="L102" s="6">
        <v>350</v>
      </c>
      <c r="M102" s="6" t="s">
        <v>369</v>
      </c>
      <c r="N102" s="6" t="s">
        <v>100</v>
      </c>
      <c r="O102" s="6" t="s">
        <v>370</v>
      </c>
      <c r="P102" s="6" t="s">
        <v>371</v>
      </c>
      <c r="Q102" s="6" t="s">
        <v>99</v>
      </c>
      <c r="R102" s="6" t="s">
        <v>372</v>
      </c>
      <c r="S102" s="6" t="s">
        <v>323</v>
      </c>
      <c r="T102" s="6">
        <v>1</v>
      </c>
      <c r="U102" s="6">
        <v>30</v>
      </c>
      <c r="V102" s="6"/>
      <c r="W102" s="6"/>
      <c r="X102" s="6"/>
    </row>
    <row r="103" spans="1:24" x14ac:dyDescent="0.25">
      <c r="A103" s="6" t="s">
        <v>0</v>
      </c>
      <c r="B103" s="6" t="s">
        <v>13</v>
      </c>
      <c r="C103" s="6" t="s">
        <v>245</v>
      </c>
      <c r="D103" s="6" t="s">
        <v>246</v>
      </c>
      <c r="E103" s="6" t="s">
        <v>97</v>
      </c>
      <c r="F103" s="6" t="s">
        <v>98</v>
      </c>
      <c r="G103" s="6">
        <v>25</v>
      </c>
      <c r="H103" s="6">
        <v>133</v>
      </c>
      <c r="I103" s="6">
        <v>22</v>
      </c>
      <c r="J103" s="6">
        <v>95</v>
      </c>
      <c r="K103" s="6">
        <v>25</v>
      </c>
      <c r="L103" s="6">
        <v>134</v>
      </c>
      <c r="M103" s="6" t="s">
        <v>369</v>
      </c>
      <c r="N103" s="6" t="s">
        <v>100</v>
      </c>
      <c r="O103" s="6" t="s">
        <v>370</v>
      </c>
      <c r="P103" s="6" t="s">
        <v>371</v>
      </c>
      <c r="Q103" s="6" t="s">
        <v>99</v>
      </c>
      <c r="R103" s="6" t="s">
        <v>372</v>
      </c>
      <c r="S103" s="6" t="s">
        <v>323</v>
      </c>
      <c r="T103" s="6">
        <v>0.125</v>
      </c>
      <c r="U103" s="6">
        <v>5</v>
      </c>
      <c r="V103" s="6"/>
      <c r="W103" s="6"/>
      <c r="X103" s="6"/>
    </row>
    <row r="104" spans="1:24" x14ac:dyDescent="0.25">
      <c r="A104" s="6" t="s">
        <v>0</v>
      </c>
      <c r="B104" s="6" t="s">
        <v>13</v>
      </c>
      <c r="C104" s="6" t="s">
        <v>247</v>
      </c>
      <c r="D104" s="6" t="s">
        <v>248</v>
      </c>
      <c r="E104" s="6" t="s">
        <v>97</v>
      </c>
      <c r="F104" s="6" t="s">
        <v>98</v>
      </c>
      <c r="G104" s="6">
        <v>10</v>
      </c>
      <c r="H104" s="6">
        <v>39</v>
      </c>
      <c r="I104" s="6">
        <v>7</v>
      </c>
      <c r="J104" s="6">
        <v>25</v>
      </c>
      <c r="K104" s="6">
        <v>10</v>
      </c>
      <c r="L104" s="6">
        <v>39</v>
      </c>
      <c r="M104" s="6" t="s">
        <v>369</v>
      </c>
      <c r="N104" s="6" t="s">
        <v>323</v>
      </c>
      <c r="O104" s="6" t="s">
        <v>370</v>
      </c>
      <c r="P104" s="6" t="s">
        <v>371</v>
      </c>
      <c r="Q104" s="6" t="s">
        <v>99</v>
      </c>
      <c r="R104" s="6" t="s">
        <v>372</v>
      </c>
      <c r="S104" s="6" t="s">
        <v>323</v>
      </c>
      <c r="T104" s="6">
        <v>0.10000000149011612</v>
      </c>
      <c r="U104" s="6">
        <v>10</v>
      </c>
      <c r="V104" s="6"/>
      <c r="W104" s="6"/>
      <c r="X104" s="6"/>
    </row>
    <row r="105" spans="1:24" x14ac:dyDescent="0.25">
      <c r="A105" s="6" t="s">
        <v>0</v>
      </c>
      <c r="B105" s="6" t="s">
        <v>13</v>
      </c>
      <c r="C105" s="6" t="s">
        <v>179</v>
      </c>
      <c r="D105" s="6" t="s">
        <v>180</v>
      </c>
      <c r="E105" s="6" t="s">
        <v>97</v>
      </c>
      <c r="F105" s="6" t="s">
        <v>125</v>
      </c>
      <c r="G105" s="6">
        <v>13</v>
      </c>
      <c r="H105" s="6">
        <v>70</v>
      </c>
      <c r="I105" s="6">
        <v>8</v>
      </c>
      <c r="J105" s="6">
        <v>49</v>
      </c>
      <c r="K105" s="6">
        <v>12</v>
      </c>
      <c r="L105" s="6">
        <v>70</v>
      </c>
      <c r="M105" s="6" t="s">
        <v>369</v>
      </c>
      <c r="N105" s="6" t="s">
        <v>323</v>
      </c>
      <c r="O105" s="6" t="s">
        <v>370</v>
      </c>
      <c r="P105" s="6" t="s">
        <v>371</v>
      </c>
      <c r="Q105" s="6" t="s">
        <v>99</v>
      </c>
      <c r="R105" s="6" t="s">
        <v>372</v>
      </c>
      <c r="S105" s="6" t="s">
        <v>100</v>
      </c>
      <c r="T105" s="6">
        <v>0.125</v>
      </c>
      <c r="U105" s="6"/>
      <c r="V105" s="6">
        <v>1</v>
      </c>
      <c r="W105" s="6"/>
      <c r="X105" s="6"/>
    </row>
    <row r="106" spans="1:24" x14ac:dyDescent="0.25">
      <c r="A106" s="6" t="s">
        <v>0</v>
      </c>
      <c r="B106" s="6" t="s">
        <v>9</v>
      </c>
      <c r="C106" s="6" t="s">
        <v>756</v>
      </c>
      <c r="D106" s="6" t="s">
        <v>757</v>
      </c>
      <c r="E106" s="6" t="s">
        <v>97</v>
      </c>
      <c r="F106" s="6" t="s">
        <v>125</v>
      </c>
      <c r="G106" s="6">
        <v>115</v>
      </c>
      <c r="H106" s="6">
        <v>532</v>
      </c>
      <c r="I106" s="6">
        <v>115</v>
      </c>
      <c r="J106" s="6">
        <v>537</v>
      </c>
      <c r="K106" s="6">
        <v>115</v>
      </c>
      <c r="L106" s="6">
        <v>537</v>
      </c>
      <c r="M106" s="6"/>
      <c r="N106" s="6" t="s">
        <v>323</v>
      </c>
      <c r="O106" s="6" t="s">
        <v>370</v>
      </c>
      <c r="P106" s="6" t="s">
        <v>371</v>
      </c>
      <c r="Q106" s="6" t="s">
        <v>99</v>
      </c>
      <c r="R106" s="6" t="s">
        <v>372</v>
      </c>
      <c r="S106" s="6" t="s">
        <v>323</v>
      </c>
      <c r="T106" s="6">
        <v>1</v>
      </c>
      <c r="U106" s="6"/>
      <c r="V106" s="6">
        <v>15</v>
      </c>
      <c r="W106" s="6">
        <v>5</v>
      </c>
      <c r="X106" s="6"/>
    </row>
    <row r="107" spans="1:24" x14ac:dyDescent="0.25">
      <c r="A107" s="6" t="s">
        <v>0</v>
      </c>
      <c r="B107" s="6" t="s">
        <v>11</v>
      </c>
      <c r="C107" s="6" t="s">
        <v>189</v>
      </c>
      <c r="D107" s="6" t="s">
        <v>190</v>
      </c>
      <c r="E107" s="6" t="s">
        <v>97</v>
      </c>
      <c r="F107" s="6" t="s">
        <v>132</v>
      </c>
      <c r="G107" s="6">
        <v>12</v>
      </c>
      <c r="H107" s="6">
        <v>47</v>
      </c>
      <c r="I107" s="6">
        <v>15</v>
      </c>
      <c r="J107" s="6">
        <v>69</v>
      </c>
      <c r="K107" s="6">
        <v>15</v>
      </c>
      <c r="L107" s="6">
        <v>69</v>
      </c>
      <c r="M107" s="6" t="s">
        <v>132</v>
      </c>
      <c r="N107" s="6" t="s">
        <v>100</v>
      </c>
      <c r="O107" s="6" t="s">
        <v>370</v>
      </c>
      <c r="P107" s="6" t="s">
        <v>371</v>
      </c>
      <c r="Q107" s="6" t="s">
        <v>99</v>
      </c>
      <c r="R107" s="6" t="s">
        <v>372</v>
      </c>
      <c r="S107" s="6" t="s">
        <v>323</v>
      </c>
      <c r="T107" s="6">
        <v>0.20000000298023224</v>
      </c>
      <c r="U107" s="6">
        <v>15</v>
      </c>
      <c r="V107" s="6"/>
      <c r="W107" s="6"/>
      <c r="X107" s="6"/>
    </row>
    <row r="108" spans="1:24" x14ac:dyDescent="0.25">
      <c r="A108" s="6" t="s">
        <v>0</v>
      </c>
      <c r="B108" s="6" t="s">
        <v>8</v>
      </c>
      <c r="C108" s="6" t="s">
        <v>752</v>
      </c>
      <c r="D108" s="6" t="s">
        <v>753</v>
      </c>
      <c r="E108" s="6" t="s">
        <v>97</v>
      </c>
      <c r="F108" s="6" t="s">
        <v>98</v>
      </c>
      <c r="G108" s="6">
        <v>25</v>
      </c>
      <c r="H108" s="6">
        <v>92</v>
      </c>
      <c r="I108" s="6">
        <v>24</v>
      </c>
      <c r="J108" s="6">
        <v>89</v>
      </c>
      <c r="K108" s="6">
        <v>24</v>
      </c>
      <c r="L108" s="6">
        <v>89</v>
      </c>
      <c r="M108" s="6" t="s">
        <v>369</v>
      </c>
      <c r="N108" s="6" t="s">
        <v>323</v>
      </c>
      <c r="O108" s="6" t="s">
        <v>370</v>
      </c>
      <c r="P108" s="6" t="s">
        <v>371</v>
      </c>
      <c r="Q108" s="6" t="s">
        <v>99</v>
      </c>
      <c r="R108" s="6" t="s">
        <v>372</v>
      </c>
      <c r="S108" s="6" t="s">
        <v>100</v>
      </c>
      <c r="T108" s="6">
        <v>0</v>
      </c>
      <c r="U108" s="6">
        <v>10</v>
      </c>
      <c r="V108" s="6">
        <v>5</v>
      </c>
      <c r="W108" s="6">
        <v>5</v>
      </c>
      <c r="X108" s="6"/>
    </row>
    <row r="109" spans="1:24" x14ac:dyDescent="0.25">
      <c r="A109" s="6" t="s">
        <v>0</v>
      </c>
      <c r="B109" s="6" t="s">
        <v>8</v>
      </c>
      <c r="C109" s="6" t="s">
        <v>828</v>
      </c>
      <c r="D109" s="6" t="s">
        <v>829</v>
      </c>
      <c r="E109" s="6" t="s">
        <v>97</v>
      </c>
      <c r="F109" s="6" t="s">
        <v>98</v>
      </c>
      <c r="G109" s="6">
        <v>265</v>
      </c>
      <c r="H109" s="6">
        <v>1084</v>
      </c>
      <c r="I109" s="6">
        <v>260</v>
      </c>
      <c r="J109" s="6">
        <v>1140</v>
      </c>
      <c r="K109" s="6">
        <v>260</v>
      </c>
      <c r="L109" s="6">
        <v>1140</v>
      </c>
      <c r="M109" s="6" t="s">
        <v>369</v>
      </c>
      <c r="N109" s="6" t="s">
        <v>100</v>
      </c>
      <c r="O109" s="6" t="s">
        <v>370</v>
      </c>
      <c r="P109" s="6" t="s">
        <v>371</v>
      </c>
      <c r="Q109" s="6" t="s">
        <v>99</v>
      </c>
      <c r="R109" s="6" t="s">
        <v>372</v>
      </c>
      <c r="S109" s="6" t="s">
        <v>323</v>
      </c>
      <c r="T109" s="6">
        <v>1.7999999523162842</v>
      </c>
      <c r="U109" s="6">
        <v>60</v>
      </c>
      <c r="V109" s="6">
        <v>15</v>
      </c>
      <c r="W109" s="6">
        <v>15</v>
      </c>
      <c r="X109" s="6"/>
    </row>
    <row r="110" spans="1:24" x14ac:dyDescent="0.25">
      <c r="A110" s="6" t="s">
        <v>0</v>
      </c>
      <c r="B110" s="6" t="s">
        <v>9</v>
      </c>
      <c r="C110" s="6" t="s">
        <v>137</v>
      </c>
      <c r="D110" s="6" t="s">
        <v>138</v>
      </c>
      <c r="E110" s="6" t="s">
        <v>97</v>
      </c>
      <c r="F110" s="6" t="s">
        <v>98</v>
      </c>
      <c r="G110" s="6">
        <v>135</v>
      </c>
      <c r="H110" s="6">
        <v>672</v>
      </c>
      <c r="I110" s="6">
        <v>156</v>
      </c>
      <c r="J110" s="6">
        <v>704</v>
      </c>
      <c r="K110" s="6">
        <v>156</v>
      </c>
      <c r="L110" s="6">
        <v>704</v>
      </c>
      <c r="M110" s="6" t="s">
        <v>369</v>
      </c>
      <c r="N110" s="6" t="s">
        <v>100</v>
      </c>
      <c r="O110" s="6" t="s">
        <v>370</v>
      </c>
      <c r="P110" s="6" t="s">
        <v>371</v>
      </c>
      <c r="Q110" s="6" t="s">
        <v>99</v>
      </c>
      <c r="R110" s="6" t="s">
        <v>372</v>
      </c>
      <c r="S110" s="6" t="s">
        <v>323</v>
      </c>
      <c r="T110" s="6">
        <v>0.10000000149011612</v>
      </c>
      <c r="U110" s="6">
        <v>10</v>
      </c>
      <c r="V110" s="6">
        <v>5</v>
      </c>
      <c r="W110" s="6">
        <v>5</v>
      </c>
      <c r="X110" s="6"/>
    </row>
    <row r="111" spans="1:24" x14ac:dyDescent="0.25">
      <c r="A111" s="6" t="s">
        <v>0</v>
      </c>
      <c r="B111" s="6" t="s">
        <v>10</v>
      </c>
      <c r="C111" s="6" t="s">
        <v>139</v>
      </c>
      <c r="D111" s="6" t="s">
        <v>140</v>
      </c>
      <c r="E111" s="6" t="s">
        <v>97</v>
      </c>
      <c r="F111" s="6" t="s">
        <v>98</v>
      </c>
      <c r="G111" s="6">
        <v>80</v>
      </c>
      <c r="H111" s="6">
        <v>278</v>
      </c>
      <c r="I111" s="6">
        <v>50</v>
      </c>
      <c r="J111" s="6">
        <v>200</v>
      </c>
      <c r="K111" s="6">
        <v>83</v>
      </c>
      <c r="L111" s="6">
        <v>293</v>
      </c>
      <c r="M111" s="6" t="s">
        <v>132</v>
      </c>
      <c r="N111" s="6" t="s">
        <v>100</v>
      </c>
      <c r="O111" s="6" t="s">
        <v>370</v>
      </c>
      <c r="P111" s="6" t="s">
        <v>371</v>
      </c>
      <c r="Q111" s="6" t="s">
        <v>99</v>
      </c>
      <c r="R111" s="6" t="s">
        <v>372</v>
      </c>
      <c r="S111" s="6" t="s">
        <v>323</v>
      </c>
      <c r="T111" s="6">
        <v>0.30000001192092896</v>
      </c>
      <c r="U111" s="6">
        <v>15</v>
      </c>
      <c r="V111" s="6">
        <v>5</v>
      </c>
      <c r="W111" s="6">
        <v>5</v>
      </c>
      <c r="X111" s="6"/>
    </row>
    <row r="112" spans="1:24" x14ac:dyDescent="0.25">
      <c r="A112" s="6" t="s">
        <v>0</v>
      </c>
      <c r="B112" s="6" t="s">
        <v>10</v>
      </c>
      <c r="C112" s="6" t="s">
        <v>216</v>
      </c>
      <c r="D112" s="6" t="s">
        <v>217</v>
      </c>
      <c r="E112" s="6" t="s">
        <v>97</v>
      </c>
      <c r="F112" s="6" t="s">
        <v>98</v>
      </c>
      <c r="G112" s="6">
        <v>40</v>
      </c>
      <c r="H112" s="6">
        <v>208</v>
      </c>
      <c r="I112" s="6">
        <v>41</v>
      </c>
      <c r="J112" s="6">
        <v>208</v>
      </c>
      <c r="K112" s="6">
        <v>51</v>
      </c>
      <c r="L112" s="6">
        <v>208</v>
      </c>
      <c r="M112" s="6" t="s">
        <v>369</v>
      </c>
      <c r="N112" s="6" t="s">
        <v>100</v>
      </c>
      <c r="O112" s="6" t="s">
        <v>370</v>
      </c>
      <c r="P112" s="6" t="s">
        <v>371</v>
      </c>
      <c r="Q112" s="6" t="s">
        <v>99</v>
      </c>
      <c r="R112" s="6" t="s">
        <v>372</v>
      </c>
      <c r="S112" s="6" t="s">
        <v>323</v>
      </c>
      <c r="T112" s="6">
        <v>0.20000000298023224</v>
      </c>
      <c r="U112" s="6">
        <v>10</v>
      </c>
      <c r="V112" s="6">
        <v>3</v>
      </c>
      <c r="W112" s="6">
        <v>3</v>
      </c>
      <c r="X112" s="6"/>
    </row>
    <row r="113" spans="1:24" x14ac:dyDescent="0.25">
      <c r="A113" s="6" t="s">
        <v>0</v>
      </c>
      <c r="B113" s="6" t="s">
        <v>8</v>
      </c>
      <c r="C113" s="6" t="s">
        <v>218</v>
      </c>
      <c r="D113" s="6" t="s">
        <v>219</v>
      </c>
      <c r="E113" s="6" t="s">
        <v>97</v>
      </c>
      <c r="F113" s="6" t="s">
        <v>98</v>
      </c>
      <c r="G113" s="6">
        <v>70</v>
      </c>
      <c r="H113" s="6">
        <v>609</v>
      </c>
      <c r="I113" s="6">
        <v>124</v>
      </c>
      <c r="J113" s="6">
        <v>644</v>
      </c>
      <c r="K113" s="6">
        <v>124</v>
      </c>
      <c r="L113" s="6">
        <v>644</v>
      </c>
      <c r="M113" s="6" t="s">
        <v>132</v>
      </c>
      <c r="N113" s="6" t="s">
        <v>100</v>
      </c>
      <c r="O113" s="6" t="s">
        <v>370</v>
      </c>
      <c r="P113" s="6" t="s">
        <v>371</v>
      </c>
      <c r="Q113" s="6" t="s">
        <v>99</v>
      </c>
      <c r="R113" s="6" t="s">
        <v>372</v>
      </c>
      <c r="S113" s="6" t="s">
        <v>100</v>
      </c>
      <c r="T113" s="6">
        <v>0</v>
      </c>
      <c r="U113" s="6"/>
      <c r="V113" s="6"/>
      <c r="W113" s="6"/>
      <c r="X113" s="6"/>
    </row>
    <row r="114" spans="1:24" x14ac:dyDescent="0.25">
      <c r="A114" s="6" t="s">
        <v>0</v>
      </c>
      <c r="B114" s="6" t="s">
        <v>8</v>
      </c>
      <c r="C114" s="6" t="s">
        <v>141</v>
      </c>
      <c r="D114" s="6" t="s">
        <v>142</v>
      </c>
      <c r="E114" s="6" t="s">
        <v>97</v>
      </c>
      <c r="F114" s="6" t="s">
        <v>98</v>
      </c>
      <c r="G114" s="6">
        <v>186</v>
      </c>
      <c r="H114" s="6">
        <v>1002</v>
      </c>
      <c r="I114" s="6">
        <v>183</v>
      </c>
      <c r="J114" s="6">
        <v>971</v>
      </c>
      <c r="K114" s="6">
        <v>188</v>
      </c>
      <c r="L114" s="6">
        <v>1003</v>
      </c>
      <c r="M114" s="6"/>
      <c r="N114" s="6" t="s">
        <v>323</v>
      </c>
      <c r="O114" s="6" t="s">
        <v>370</v>
      </c>
      <c r="P114" s="6" t="s">
        <v>371</v>
      </c>
      <c r="Q114" s="6" t="s">
        <v>99</v>
      </c>
      <c r="R114" s="6" t="s">
        <v>372</v>
      </c>
      <c r="S114" s="6" t="s">
        <v>323</v>
      </c>
      <c r="T114" s="6">
        <v>0.20000000298023224</v>
      </c>
      <c r="U114" s="6">
        <v>15</v>
      </c>
      <c r="V114" s="6"/>
      <c r="W114" s="6"/>
      <c r="X114" s="6"/>
    </row>
    <row r="115" spans="1:24" x14ac:dyDescent="0.25">
      <c r="A115" s="6" t="s">
        <v>0</v>
      </c>
      <c r="B115" s="6" t="s">
        <v>8</v>
      </c>
      <c r="C115" s="6" t="s">
        <v>128</v>
      </c>
      <c r="D115" s="6" t="s">
        <v>129</v>
      </c>
      <c r="E115" s="6" t="s">
        <v>97</v>
      </c>
      <c r="F115" s="6" t="s">
        <v>125</v>
      </c>
      <c r="G115" s="6">
        <v>46</v>
      </c>
      <c r="H115" s="6">
        <v>272</v>
      </c>
      <c r="I115" s="6">
        <v>45</v>
      </c>
      <c r="J115" s="6">
        <v>257</v>
      </c>
      <c r="K115" s="6">
        <v>45</v>
      </c>
      <c r="L115" s="6">
        <v>269</v>
      </c>
      <c r="M115" s="6" t="s">
        <v>369</v>
      </c>
      <c r="N115" s="6" t="s">
        <v>100</v>
      </c>
      <c r="O115" s="6" t="s">
        <v>370</v>
      </c>
      <c r="P115" s="6" t="s">
        <v>371</v>
      </c>
      <c r="Q115" s="6" t="s">
        <v>99</v>
      </c>
      <c r="R115" s="6" t="s">
        <v>372</v>
      </c>
      <c r="S115" s="6" t="s">
        <v>323</v>
      </c>
      <c r="T115" s="6">
        <v>0.20000000298023224</v>
      </c>
      <c r="U115" s="6">
        <v>15</v>
      </c>
      <c r="V115" s="6">
        <v>5</v>
      </c>
      <c r="W115" s="6">
        <v>5</v>
      </c>
      <c r="X115" s="6"/>
    </row>
    <row r="116" spans="1:24" x14ac:dyDescent="0.25">
      <c r="A116" s="6" t="s">
        <v>0</v>
      </c>
      <c r="B116" s="6" t="s">
        <v>11</v>
      </c>
      <c r="C116" s="6" t="s">
        <v>187</v>
      </c>
      <c r="D116" s="6" t="s">
        <v>188</v>
      </c>
      <c r="E116" s="6" t="s">
        <v>97</v>
      </c>
      <c r="F116" s="6" t="s">
        <v>132</v>
      </c>
      <c r="G116" s="6">
        <v>18</v>
      </c>
      <c r="H116" s="6">
        <v>78</v>
      </c>
      <c r="I116" s="6">
        <v>18</v>
      </c>
      <c r="J116" s="6">
        <v>79</v>
      </c>
      <c r="K116" s="6">
        <v>18</v>
      </c>
      <c r="L116" s="6">
        <v>77</v>
      </c>
      <c r="M116" s="6" t="s">
        <v>132</v>
      </c>
      <c r="N116" s="6" t="s">
        <v>323</v>
      </c>
      <c r="O116" s="6" t="s">
        <v>370</v>
      </c>
      <c r="P116" s="6" t="s">
        <v>371</v>
      </c>
      <c r="Q116" s="6" t="s">
        <v>99</v>
      </c>
      <c r="R116" s="6" t="s">
        <v>372</v>
      </c>
      <c r="S116" s="6" t="s">
        <v>323</v>
      </c>
      <c r="T116" s="6">
        <v>0.5</v>
      </c>
      <c r="U116" s="6">
        <v>20</v>
      </c>
      <c r="V116" s="6"/>
      <c r="W116" s="6"/>
      <c r="X116" s="6"/>
    </row>
    <row r="117" spans="1:24" x14ac:dyDescent="0.25">
      <c r="A117" s="6" t="s">
        <v>0</v>
      </c>
      <c r="B117" s="6" t="s">
        <v>9</v>
      </c>
      <c r="C117" s="6" t="s">
        <v>220</v>
      </c>
      <c r="D117" s="6" t="s">
        <v>221</v>
      </c>
      <c r="E117" s="6" t="s">
        <v>97</v>
      </c>
      <c r="F117" s="6" t="s">
        <v>125</v>
      </c>
      <c r="G117" s="6">
        <v>121</v>
      </c>
      <c r="H117" s="6">
        <v>596</v>
      </c>
      <c r="I117" s="6">
        <v>129</v>
      </c>
      <c r="J117" s="6">
        <v>575</v>
      </c>
      <c r="K117" s="6">
        <v>129</v>
      </c>
      <c r="L117" s="6">
        <v>575</v>
      </c>
      <c r="M117" s="6"/>
      <c r="N117" s="6" t="s">
        <v>323</v>
      </c>
      <c r="O117" s="6" t="s">
        <v>370</v>
      </c>
      <c r="P117" s="6" t="s">
        <v>371</v>
      </c>
      <c r="Q117" s="6" t="s">
        <v>99</v>
      </c>
      <c r="R117" s="6" t="s">
        <v>372</v>
      </c>
      <c r="S117" s="6" t="s">
        <v>323</v>
      </c>
      <c r="T117" s="6">
        <v>0.20000000298023224</v>
      </c>
      <c r="U117" s="6">
        <v>10</v>
      </c>
      <c r="V117" s="6">
        <v>2</v>
      </c>
      <c r="W117" s="6">
        <v>2</v>
      </c>
      <c r="X117" s="6"/>
    </row>
    <row r="118" spans="1:24" x14ac:dyDescent="0.25">
      <c r="A118" s="6" t="s">
        <v>0</v>
      </c>
      <c r="B118" s="6" t="s">
        <v>6</v>
      </c>
      <c r="C118" s="6" t="s">
        <v>721</v>
      </c>
      <c r="D118" s="6" t="s">
        <v>722</v>
      </c>
      <c r="E118" s="6" t="s">
        <v>97</v>
      </c>
      <c r="F118" s="6" t="s">
        <v>125</v>
      </c>
      <c r="G118" s="6">
        <v>30</v>
      </c>
      <c r="H118" s="6">
        <v>181</v>
      </c>
      <c r="I118" s="6">
        <v>30</v>
      </c>
      <c r="J118" s="6">
        <v>181</v>
      </c>
      <c r="K118" s="6">
        <v>30</v>
      </c>
      <c r="L118" s="6">
        <v>181</v>
      </c>
      <c r="M118" s="6" t="s">
        <v>369</v>
      </c>
      <c r="N118" s="6" t="s">
        <v>323</v>
      </c>
      <c r="O118" s="6" t="s">
        <v>370</v>
      </c>
      <c r="P118" s="6" t="s">
        <v>371</v>
      </c>
      <c r="Q118" s="6" t="s">
        <v>99</v>
      </c>
      <c r="R118" s="6" t="s">
        <v>372</v>
      </c>
      <c r="S118" s="6" t="s">
        <v>323</v>
      </c>
      <c r="T118" s="6">
        <v>5</v>
      </c>
      <c r="U118" s="6">
        <v>120</v>
      </c>
      <c r="V118" s="6">
        <v>30</v>
      </c>
      <c r="W118" s="6">
        <v>30</v>
      </c>
      <c r="X118" s="6"/>
    </row>
    <row r="119" spans="1:24" x14ac:dyDescent="0.25">
      <c r="A119" s="6" t="s">
        <v>0</v>
      </c>
      <c r="B119" s="6" t="s">
        <v>11</v>
      </c>
      <c r="C119" s="6" t="s">
        <v>191</v>
      </c>
      <c r="D119" s="6" t="s">
        <v>192</v>
      </c>
      <c r="E119" s="6" t="s">
        <v>97</v>
      </c>
      <c r="F119" s="6" t="s">
        <v>98</v>
      </c>
      <c r="G119" s="6">
        <v>14</v>
      </c>
      <c r="H119" s="6">
        <v>44</v>
      </c>
      <c r="I119" s="6">
        <v>14</v>
      </c>
      <c r="J119" s="6">
        <v>44</v>
      </c>
      <c r="K119" s="6">
        <v>14</v>
      </c>
      <c r="L119" s="6">
        <v>44</v>
      </c>
      <c r="M119" s="6" t="s">
        <v>132</v>
      </c>
      <c r="N119" s="6" t="s">
        <v>100</v>
      </c>
      <c r="O119" s="6" t="s">
        <v>370</v>
      </c>
      <c r="P119" s="6" t="s">
        <v>371</v>
      </c>
      <c r="Q119" s="6" t="s">
        <v>99</v>
      </c>
      <c r="R119" s="6" t="s">
        <v>372</v>
      </c>
      <c r="S119" s="6" t="s">
        <v>323</v>
      </c>
      <c r="T119" s="6">
        <v>1</v>
      </c>
      <c r="U119" s="6"/>
      <c r="V119" s="6">
        <v>30</v>
      </c>
      <c r="W119" s="6"/>
      <c r="X119" s="6"/>
    </row>
    <row r="120" spans="1:24" x14ac:dyDescent="0.25">
      <c r="A120" s="6" t="s">
        <v>0</v>
      </c>
      <c r="B120" s="6" t="s">
        <v>12</v>
      </c>
      <c r="C120" s="6" t="s">
        <v>723</v>
      </c>
      <c r="D120" s="6" t="s">
        <v>724</v>
      </c>
      <c r="E120" s="6" t="s">
        <v>97</v>
      </c>
      <c r="F120" s="6" t="s">
        <v>98</v>
      </c>
      <c r="G120" s="6">
        <v>12</v>
      </c>
      <c r="H120" s="6">
        <v>61</v>
      </c>
      <c r="I120" s="6">
        <v>12</v>
      </c>
      <c r="J120" s="6">
        <v>62</v>
      </c>
      <c r="K120" s="6">
        <v>12</v>
      </c>
      <c r="L120" s="6">
        <v>61</v>
      </c>
      <c r="M120" s="6" t="s">
        <v>369</v>
      </c>
      <c r="N120" s="6" t="s">
        <v>323</v>
      </c>
      <c r="O120" s="6" t="s">
        <v>370</v>
      </c>
      <c r="P120" s="6" t="s">
        <v>371</v>
      </c>
      <c r="Q120" s="6" t="s">
        <v>99</v>
      </c>
      <c r="R120" s="6" t="s">
        <v>372</v>
      </c>
      <c r="S120" s="6" t="s">
        <v>323</v>
      </c>
      <c r="T120" s="6">
        <v>0.5</v>
      </c>
      <c r="U120" s="6">
        <v>25</v>
      </c>
      <c r="V120" s="6">
        <v>10</v>
      </c>
      <c r="W120" s="6">
        <v>10</v>
      </c>
      <c r="X120" s="6"/>
    </row>
    <row r="121" spans="1:24" x14ac:dyDescent="0.25">
      <c r="A121" s="6" t="s">
        <v>0</v>
      </c>
      <c r="B121" s="6" t="s">
        <v>13</v>
      </c>
      <c r="C121" s="6" t="s">
        <v>235</v>
      </c>
      <c r="D121" s="6" t="s">
        <v>236</v>
      </c>
      <c r="E121" s="6" t="s">
        <v>97</v>
      </c>
      <c r="F121" s="6" t="s">
        <v>98</v>
      </c>
      <c r="G121" s="6">
        <v>5</v>
      </c>
      <c r="H121" s="6">
        <v>26</v>
      </c>
      <c r="I121" s="6">
        <v>5</v>
      </c>
      <c r="J121" s="6">
        <v>27</v>
      </c>
      <c r="K121" s="6">
        <v>5</v>
      </c>
      <c r="L121" s="6">
        <v>27</v>
      </c>
      <c r="M121" s="6" t="s">
        <v>369</v>
      </c>
      <c r="N121" s="6" t="s">
        <v>323</v>
      </c>
      <c r="O121" s="6" t="s">
        <v>370</v>
      </c>
      <c r="P121" s="6" t="s">
        <v>371</v>
      </c>
      <c r="Q121" s="6" t="s">
        <v>99</v>
      </c>
      <c r="R121" s="6" t="s">
        <v>372</v>
      </c>
      <c r="S121" s="6" t="s">
        <v>323</v>
      </c>
      <c r="T121" s="6">
        <v>3.0000000260770321E-3</v>
      </c>
      <c r="U121" s="6">
        <v>3</v>
      </c>
      <c r="V121" s="6"/>
      <c r="W121" s="6"/>
      <c r="X121" s="6"/>
    </row>
    <row r="122" spans="1:24" x14ac:dyDescent="0.25">
      <c r="A122" s="6" t="s">
        <v>0</v>
      </c>
      <c r="B122" s="6" t="s">
        <v>4</v>
      </c>
      <c r="C122" s="6" t="s">
        <v>95</v>
      </c>
      <c r="D122" s="6" t="s">
        <v>96</v>
      </c>
      <c r="E122" s="6" t="s">
        <v>97</v>
      </c>
      <c r="F122" s="6" t="s">
        <v>98</v>
      </c>
      <c r="G122" s="6">
        <v>69</v>
      </c>
      <c r="H122" s="6">
        <v>349</v>
      </c>
      <c r="I122" s="6">
        <v>43</v>
      </c>
      <c r="J122" s="6">
        <v>361</v>
      </c>
      <c r="K122" s="6">
        <v>43</v>
      </c>
      <c r="L122" s="6">
        <v>361</v>
      </c>
      <c r="M122" s="6" t="s">
        <v>374</v>
      </c>
      <c r="N122" s="6" t="s">
        <v>323</v>
      </c>
      <c r="O122" s="6" t="s">
        <v>370</v>
      </c>
      <c r="P122" s="6" t="s">
        <v>371</v>
      </c>
      <c r="Q122" s="6" t="s">
        <v>99</v>
      </c>
      <c r="R122" s="6" t="s">
        <v>372</v>
      </c>
      <c r="S122" s="6" t="s">
        <v>323</v>
      </c>
      <c r="T122" s="6">
        <v>1</v>
      </c>
      <c r="U122" s="6">
        <v>50</v>
      </c>
      <c r="V122" s="6">
        <v>30</v>
      </c>
      <c r="W122" s="6"/>
      <c r="X122" s="6"/>
    </row>
    <row r="123" spans="1:24" x14ac:dyDescent="0.25">
      <c r="A123" s="6" t="s">
        <v>3</v>
      </c>
      <c r="B123" s="6" t="s">
        <v>1084</v>
      </c>
      <c r="C123" s="6" t="s">
        <v>1085</v>
      </c>
      <c r="D123" s="6" t="s">
        <v>1086</v>
      </c>
      <c r="E123" s="6" t="s">
        <v>97</v>
      </c>
      <c r="F123" s="6" t="s">
        <v>125</v>
      </c>
      <c r="G123" s="6">
        <v>44</v>
      </c>
      <c r="H123" s="6">
        <v>273</v>
      </c>
      <c r="I123" s="6">
        <v>40</v>
      </c>
      <c r="J123" s="6">
        <v>208</v>
      </c>
      <c r="K123" s="6">
        <v>40</v>
      </c>
      <c r="L123" s="6">
        <v>208</v>
      </c>
      <c r="M123" s="6" t="s">
        <v>369</v>
      </c>
      <c r="N123" s="6" t="s">
        <v>323</v>
      </c>
      <c r="O123" s="6" t="s">
        <v>370</v>
      </c>
      <c r="P123" s="6" t="s">
        <v>371</v>
      </c>
      <c r="Q123" s="6" t="s">
        <v>99</v>
      </c>
      <c r="R123" s="6" t="s">
        <v>372</v>
      </c>
      <c r="S123" s="6" t="s">
        <v>323</v>
      </c>
      <c r="T123" s="6">
        <v>0.5</v>
      </c>
      <c r="U123" s="6">
        <v>20</v>
      </c>
      <c r="V123" s="6">
        <v>5</v>
      </c>
      <c r="W123" s="6">
        <v>5</v>
      </c>
      <c r="X123" s="6"/>
    </row>
    <row r="124" spans="1:24" x14ac:dyDescent="0.25">
      <c r="A124" s="6" t="s">
        <v>0</v>
      </c>
      <c r="B124" s="6" t="s">
        <v>5</v>
      </c>
      <c r="C124" s="6" t="s">
        <v>701</v>
      </c>
      <c r="D124" s="6" t="s">
        <v>702</v>
      </c>
      <c r="E124" s="6" t="s">
        <v>209</v>
      </c>
      <c r="F124" s="6" t="s">
        <v>125</v>
      </c>
      <c r="G124" s="6">
        <v>155</v>
      </c>
      <c r="H124" s="6">
        <v>664</v>
      </c>
      <c r="I124" s="6">
        <v>156</v>
      </c>
      <c r="J124" s="6">
        <v>641</v>
      </c>
      <c r="K124" s="6">
        <v>273</v>
      </c>
      <c r="L124" s="6">
        <v>0</v>
      </c>
      <c r="M124" s="6" t="s">
        <v>369</v>
      </c>
      <c r="N124" s="6" t="s">
        <v>100</v>
      </c>
      <c r="O124" s="6" t="s">
        <v>370</v>
      </c>
      <c r="P124" s="6" t="s">
        <v>371</v>
      </c>
      <c r="Q124" s="6" t="s">
        <v>99</v>
      </c>
      <c r="R124" s="6" t="s">
        <v>372</v>
      </c>
      <c r="S124" s="6" t="s">
        <v>323</v>
      </c>
      <c r="T124" s="6">
        <v>0</v>
      </c>
      <c r="U124" s="6"/>
      <c r="V124" s="6"/>
      <c r="W124" s="6"/>
      <c r="X124" s="6"/>
    </row>
    <row r="125" spans="1:24" x14ac:dyDescent="0.25">
      <c r="A125" s="6" t="s">
        <v>0</v>
      </c>
      <c r="B125" s="6" t="s">
        <v>5</v>
      </c>
      <c r="C125" s="6" t="s">
        <v>185</v>
      </c>
      <c r="D125" s="6" t="s">
        <v>186</v>
      </c>
      <c r="E125" s="6" t="s">
        <v>97</v>
      </c>
      <c r="F125" s="6" t="s">
        <v>125</v>
      </c>
      <c r="G125" s="6">
        <v>429</v>
      </c>
      <c r="H125" s="6">
        <v>2237</v>
      </c>
      <c r="I125" s="6">
        <v>429</v>
      </c>
      <c r="J125" s="6">
        <v>2221</v>
      </c>
      <c r="K125" s="6">
        <v>429</v>
      </c>
      <c r="L125" s="6">
        <v>2221</v>
      </c>
      <c r="M125" s="6" t="s">
        <v>369</v>
      </c>
      <c r="N125" s="6" t="s">
        <v>323</v>
      </c>
      <c r="O125" s="6" t="s">
        <v>817</v>
      </c>
      <c r="P125" s="6" t="s">
        <v>371</v>
      </c>
      <c r="Q125" s="6" t="s">
        <v>323</v>
      </c>
      <c r="R125" s="6" t="s">
        <v>372</v>
      </c>
      <c r="S125" s="6" t="s">
        <v>100</v>
      </c>
      <c r="T125" s="6">
        <v>0</v>
      </c>
      <c r="U125" s="6"/>
      <c r="V125" s="6"/>
      <c r="W125" s="6"/>
      <c r="X125" s="6"/>
    </row>
    <row r="126" spans="1:24" x14ac:dyDescent="0.25">
      <c r="A126" s="6" t="s">
        <v>0</v>
      </c>
      <c r="B126" s="6" t="s">
        <v>5</v>
      </c>
      <c r="C126" s="6" t="s">
        <v>269</v>
      </c>
      <c r="D126" s="6" t="s">
        <v>270</v>
      </c>
      <c r="E126" s="6" t="s">
        <v>97</v>
      </c>
      <c r="F126" s="6" t="s">
        <v>98</v>
      </c>
      <c r="G126" s="6">
        <v>31</v>
      </c>
      <c r="H126" s="6">
        <v>170</v>
      </c>
      <c r="I126" s="6">
        <v>25</v>
      </c>
      <c r="J126" s="6">
        <v>125</v>
      </c>
      <c r="K126" s="6">
        <v>31</v>
      </c>
      <c r="L126" s="6">
        <v>170</v>
      </c>
      <c r="M126" s="6" t="s">
        <v>369</v>
      </c>
      <c r="N126" s="6" t="s">
        <v>100</v>
      </c>
      <c r="O126" s="6" t="s">
        <v>375</v>
      </c>
      <c r="P126" s="6" t="s">
        <v>371</v>
      </c>
      <c r="Q126" s="6" t="s">
        <v>325</v>
      </c>
      <c r="R126" s="6" t="s">
        <v>372</v>
      </c>
      <c r="S126" s="6" t="s">
        <v>323</v>
      </c>
      <c r="T126" s="6">
        <v>0.125</v>
      </c>
      <c r="U126" s="6">
        <v>10</v>
      </c>
      <c r="V126" s="6">
        <v>5</v>
      </c>
      <c r="W126" s="6"/>
      <c r="X126" s="6"/>
    </row>
    <row r="127" spans="1:24" x14ac:dyDescent="0.25">
      <c r="A127" s="6" t="s">
        <v>0</v>
      </c>
      <c r="B127" s="6" t="s">
        <v>4</v>
      </c>
      <c r="C127" s="6" t="s">
        <v>106</v>
      </c>
      <c r="D127" s="6" t="s">
        <v>107</v>
      </c>
      <c r="E127" s="6" t="s">
        <v>97</v>
      </c>
      <c r="F127" s="6" t="s">
        <v>98</v>
      </c>
      <c r="G127" s="6">
        <v>7</v>
      </c>
      <c r="H127" s="6">
        <v>41</v>
      </c>
      <c r="I127" s="6">
        <v>10</v>
      </c>
      <c r="J127" s="6">
        <v>47</v>
      </c>
      <c r="K127" s="6">
        <v>12</v>
      </c>
      <c r="L127" s="6">
        <v>56</v>
      </c>
      <c r="M127" s="6" t="s">
        <v>369</v>
      </c>
      <c r="N127" s="6" t="s">
        <v>323</v>
      </c>
      <c r="O127" s="6" t="s">
        <v>375</v>
      </c>
      <c r="P127" s="6" t="s">
        <v>371</v>
      </c>
      <c r="Q127" s="6" t="s">
        <v>325</v>
      </c>
      <c r="R127" s="6" t="s">
        <v>372</v>
      </c>
      <c r="S127" s="6" t="s">
        <v>323</v>
      </c>
      <c r="T127" s="6">
        <v>0.125</v>
      </c>
      <c r="U127" s="6"/>
      <c r="V127" s="6"/>
      <c r="W127" s="6"/>
      <c r="X127" s="6"/>
    </row>
    <row r="128" spans="1:24" x14ac:dyDescent="0.25">
      <c r="A128" s="6" t="s">
        <v>0</v>
      </c>
      <c r="B128" s="6" t="s">
        <v>13</v>
      </c>
      <c r="C128" s="6" t="s">
        <v>181</v>
      </c>
      <c r="D128" s="6" t="s">
        <v>182</v>
      </c>
      <c r="E128" s="6" t="s">
        <v>97</v>
      </c>
      <c r="F128" s="6" t="s">
        <v>98</v>
      </c>
      <c r="G128" s="6">
        <v>16</v>
      </c>
      <c r="H128" s="6">
        <v>58</v>
      </c>
      <c r="I128" s="6">
        <v>10</v>
      </c>
      <c r="J128" s="6">
        <v>45</v>
      </c>
      <c r="K128" s="6">
        <v>16</v>
      </c>
      <c r="L128" s="6">
        <v>58</v>
      </c>
      <c r="M128" s="6" t="s">
        <v>369</v>
      </c>
      <c r="N128" s="6" t="s">
        <v>323</v>
      </c>
      <c r="O128" s="6" t="s">
        <v>375</v>
      </c>
      <c r="P128" s="6" t="s">
        <v>371</v>
      </c>
      <c r="Q128" s="6" t="s">
        <v>325</v>
      </c>
      <c r="R128" s="6" t="s">
        <v>372</v>
      </c>
      <c r="S128" s="6" t="s">
        <v>323</v>
      </c>
      <c r="T128" s="6">
        <v>0.125</v>
      </c>
      <c r="U128" s="6">
        <v>10</v>
      </c>
      <c r="V128" s="6"/>
      <c r="W128" s="6"/>
      <c r="X128" s="6"/>
    </row>
    <row r="129" spans="1:24" x14ac:dyDescent="0.25">
      <c r="A129" s="6" t="s">
        <v>0</v>
      </c>
      <c r="B129" s="6" t="s">
        <v>4</v>
      </c>
      <c r="C129" s="6" t="s">
        <v>159</v>
      </c>
      <c r="D129" s="6" t="s">
        <v>160</v>
      </c>
      <c r="E129" s="6" t="s">
        <v>97</v>
      </c>
      <c r="F129" s="6" t="s">
        <v>98</v>
      </c>
      <c r="G129" s="6">
        <v>44</v>
      </c>
      <c r="H129" s="6">
        <v>180</v>
      </c>
      <c r="I129" s="6">
        <v>18</v>
      </c>
      <c r="J129" s="6">
        <v>68</v>
      </c>
      <c r="K129" s="6">
        <v>45</v>
      </c>
      <c r="L129" s="6">
        <v>194</v>
      </c>
      <c r="M129" s="6" t="s">
        <v>132</v>
      </c>
      <c r="N129" s="6" t="s">
        <v>323</v>
      </c>
      <c r="O129" s="6" t="s">
        <v>375</v>
      </c>
      <c r="P129" s="6" t="s">
        <v>371</v>
      </c>
      <c r="Q129" s="6" t="s">
        <v>325</v>
      </c>
      <c r="R129" s="6" t="s">
        <v>372</v>
      </c>
      <c r="S129" s="6" t="s">
        <v>323</v>
      </c>
      <c r="T129" s="6">
        <v>0.10000000149011612</v>
      </c>
      <c r="U129" s="6">
        <v>10</v>
      </c>
      <c r="V129" s="6"/>
      <c r="W129" s="6"/>
      <c r="X129" s="6"/>
    </row>
    <row r="130" spans="1:24" x14ac:dyDescent="0.25">
      <c r="A130" s="6" t="s">
        <v>0</v>
      </c>
      <c r="B130" s="6" t="s">
        <v>937</v>
      </c>
      <c r="C130" s="6" t="s">
        <v>1082</v>
      </c>
      <c r="D130" s="6" t="s">
        <v>1083</v>
      </c>
      <c r="E130" s="6" t="s">
        <v>97</v>
      </c>
      <c r="F130" s="6" t="s">
        <v>98</v>
      </c>
      <c r="G130" s="6">
        <v>91</v>
      </c>
      <c r="H130" s="6">
        <v>400</v>
      </c>
      <c r="I130" s="6">
        <v>60</v>
      </c>
      <c r="J130" s="6">
        <v>228</v>
      </c>
      <c r="K130" s="6">
        <v>74</v>
      </c>
      <c r="L130" s="6">
        <v>228</v>
      </c>
      <c r="M130" s="6" t="s">
        <v>369</v>
      </c>
      <c r="N130" s="6" t="s">
        <v>323</v>
      </c>
      <c r="O130" s="6" t="s">
        <v>375</v>
      </c>
      <c r="P130" s="6" t="s">
        <v>371</v>
      </c>
      <c r="Q130" s="6" t="s">
        <v>325</v>
      </c>
      <c r="R130" s="6" t="s">
        <v>372</v>
      </c>
      <c r="S130" s="6" t="s">
        <v>323</v>
      </c>
      <c r="T130" s="6">
        <v>0.30000001192092896</v>
      </c>
      <c r="U130" s="6">
        <v>15</v>
      </c>
      <c r="V130" s="6">
        <v>5</v>
      </c>
      <c r="W130" s="6"/>
      <c r="X130" s="6"/>
    </row>
    <row r="131" spans="1:24" x14ac:dyDescent="0.25">
      <c r="A131" s="6" t="s">
        <v>0</v>
      </c>
      <c r="B131" s="6" t="s">
        <v>5</v>
      </c>
      <c r="C131" s="6" t="s">
        <v>255</v>
      </c>
      <c r="D131" s="6" t="s">
        <v>256</v>
      </c>
      <c r="E131" s="6" t="s">
        <v>97</v>
      </c>
      <c r="F131" s="6" t="s">
        <v>98</v>
      </c>
      <c r="G131" s="6">
        <v>89</v>
      </c>
      <c r="H131" s="6">
        <v>478</v>
      </c>
      <c r="I131" s="6">
        <v>78</v>
      </c>
      <c r="J131" s="6">
        <v>415</v>
      </c>
      <c r="K131" s="6">
        <v>89</v>
      </c>
      <c r="L131" s="6">
        <v>465</v>
      </c>
      <c r="M131" s="6" t="s">
        <v>369</v>
      </c>
      <c r="N131" s="6" t="s">
        <v>323</v>
      </c>
      <c r="O131" s="6" t="s">
        <v>375</v>
      </c>
      <c r="P131" s="6" t="s">
        <v>371</v>
      </c>
      <c r="Q131" s="6" t="s">
        <v>325</v>
      </c>
      <c r="R131" s="6" t="s">
        <v>372</v>
      </c>
      <c r="S131" s="6" t="s">
        <v>323</v>
      </c>
      <c r="T131" s="6">
        <v>0.125</v>
      </c>
      <c r="U131" s="6">
        <v>5</v>
      </c>
      <c r="V131" s="6">
        <v>3</v>
      </c>
      <c r="W131" s="6"/>
      <c r="X131" s="6"/>
    </row>
    <row r="132" spans="1:24" x14ac:dyDescent="0.25">
      <c r="A132" s="6" t="s">
        <v>0</v>
      </c>
      <c r="B132" s="6" t="s">
        <v>13</v>
      </c>
      <c r="C132" s="6" t="s">
        <v>1080</v>
      </c>
      <c r="D132" s="6" t="s">
        <v>1081</v>
      </c>
      <c r="E132" s="6" t="s">
        <v>97</v>
      </c>
      <c r="F132" s="6" t="s">
        <v>125</v>
      </c>
      <c r="G132" s="6">
        <v>54</v>
      </c>
      <c r="H132" s="6">
        <v>242</v>
      </c>
      <c r="I132" s="6">
        <v>50</v>
      </c>
      <c r="J132" s="6">
        <v>219</v>
      </c>
      <c r="K132" s="6">
        <v>50</v>
      </c>
      <c r="L132" s="6">
        <v>227</v>
      </c>
      <c r="M132" s="6" t="s">
        <v>132</v>
      </c>
      <c r="N132" s="6" t="s">
        <v>323</v>
      </c>
      <c r="O132" s="6" t="s">
        <v>376</v>
      </c>
      <c r="P132" s="6" t="s">
        <v>371</v>
      </c>
      <c r="Q132" s="6" t="s">
        <v>282</v>
      </c>
      <c r="R132" s="6" t="s">
        <v>372</v>
      </c>
      <c r="S132" s="6" t="s">
        <v>323</v>
      </c>
      <c r="T132" s="6">
        <v>2</v>
      </c>
      <c r="U132" s="6">
        <v>40</v>
      </c>
      <c r="V132" s="6">
        <v>15</v>
      </c>
      <c r="W132" s="6">
        <v>15</v>
      </c>
      <c r="X132" s="6"/>
    </row>
    <row r="133" spans="1:24" x14ac:dyDescent="0.25">
      <c r="A133" s="6" t="s">
        <v>3</v>
      </c>
      <c r="B133" s="6" t="s">
        <v>15</v>
      </c>
      <c r="C133" s="6" t="s">
        <v>794</v>
      </c>
      <c r="D133" s="6" t="s">
        <v>795</v>
      </c>
      <c r="E133" s="6" t="s">
        <v>97</v>
      </c>
      <c r="F133" s="6" t="s">
        <v>125</v>
      </c>
      <c r="G133" s="6">
        <v>78</v>
      </c>
      <c r="H133" s="6">
        <v>390</v>
      </c>
      <c r="I133" s="6">
        <v>77</v>
      </c>
      <c r="J133" s="6">
        <v>384</v>
      </c>
      <c r="K133" s="6">
        <v>77</v>
      </c>
      <c r="L133" s="6">
        <v>384</v>
      </c>
      <c r="M133" s="6"/>
      <c r="N133" s="6" t="s">
        <v>323</v>
      </c>
      <c r="O133" s="6" t="s">
        <v>376</v>
      </c>
      <c r="P133" s="6" t="s">
        <v>371</v>
      </c>
      <c r="Q133" s="6" t="s">
        <v>282</v>
      </c>
      <c r="R133" s="6" t="s">
        <v>372</v>
      </c>
      <c r="S133" s="6" t="s">
        <v>323</v>
      </c>
      <c r="T133" s="6">
        <v>1.5</v>
      </c>
      <c r="U133" s="6"/>
      <c r="V133" s="6">
        <v>15</v>
      </c>
      <c r="W133" s="6">
        <v>5</v>
      </c>
      <c r="X133" s="6"/>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G27"/>
  <sheetViews>
    <sheetView workbookViewId="0">
      <selection activeCell="G23" sqref="G23"/>
    </sheetView>
  </sheetViews>
  <sheetFormatPr defaultRowHeight="15" x14ac:dyDescent="0.25"/>
  <cols>
    <col min="1" max="1" width="17.7109375" customWidth="1"/>
    <col min="2" max="2" width="15.5703125" customWidth="1"/>
    <col min="3" max="3" width="10.28515625" bestFit="1" customWidth="1"/>
    <col min="4" max="4" width="10.7109375" customWidth="1"/>
    <col min="5" max="5" width="12.28515625" customWidth="1"/>
    <col min="6" max="6" width="10.7109375" bestFit="1" customWidth="1"/>
    <col min="7" max="7" width="15" customWidth="1"/>
    <col min="8" max="8" width="8.28515625" customWidth="1"/>
    <col min="9" max="9" width="3.7109375" customWidth="1"/>
    <col min="10" max="10" width="10.85546875" customWidth="1"/>
    <col min="11" max="11" width="9" customWidth="1"/>
    <col min="12" max="12" width="3.7109375" customWidth="1"/>
    <col min="13" max="13" width="11.7109375" bestFit="1" customWidth="1"/>
    <col min="14" max="14" width="10.7109375" bestFit="1" customWidth="1"/>
  </cols>
  <sheetData>
    <row r="2" spans="1:6" s="6" customFormat="1" ht="21" x14ac:dyDescent="0.35">
      <c r="A2" s="37" t="s">
        <v>1919</v>
      </c>
    </row>
    <row r="4" spans="1:6" x14ac:dyDescent="0.25">
      <c r="A4" s="9" t="s">
        <v>32</v>
      </c>
      <c r="B4" s="9" t="s">
        <v>33</v>
      </c>
    </row>
    <row r="5" spans="1:6" x14ac:dyDescent="0.25">
      <c r="A5" s="9" t="s">
        <v>83</v>
      </c>
      <c r="B5" s="6" t="s">
        <v>323</v>
      </c>
      <c r="C5" s="6" t="s">
        <v>100</v>
      </c>
      <c r="D5" s="6" t="s">
        <v>31</v>
      </c>
    </row>
    <row r="6" spans="1:6" x14ac:dyDescent="0.25">
      <c r="A6" s="10" t="s">
        <v>0</v>
      </c>
      <c r="B6" s="11">
        <v>96</v>
      </c>
      <c r="C6" s="11">
        <v>15</v>
      </c>
      <c r="D6" s="11">
        <v>111</v>
      </c>
    </row>
    <row r="7" spans="1:6" x14ac:dyDescent="0.25">
      <c r="A7" s="10" t="s">
        <v>3</v>
      </c>
      <c r="B7" s="11">
        <v>20</v>
      </c>
      <c r="C7" s="11">
        <v>1</v>
      </c>
      <c r="D7" s="11">
        <v>21</v>
      </c>
    </row>
    <row r="8" spans="1:6" x14ac:dyDescent="0.25">
      <c r="A8" s="10" t="s">
        <v>31</v>
      </c>
      <c r="B8" s="11">
        <v>116</v>
      </c>
      <c r="C8" s="11">
        <v>16</v>
      </c>
      <c r="D8" s="11">
        <v>132</v>
      </c>
    </row>
    <row r="9" spans="1:6" x14ac:dyDescent="0.25">
      <c r="A9" s="53" t="s">
        <v>1766</v>
      </c>
      <c r="B9" s="53">
        <f>GETPIVOTDATA("CP_PCode",$A$4,"Avaibility","No")/GETPIVOTDATA("CP_PCode",$A$4)</f>
        <v>0.87878787878787878</v>
      </c>
      <c r="C9" s="53">
        <f>GETPIVOTDATA("CP_PCode",$A$4,"Avaibility","Yes")/GETPIVOTDATA("CP_PCode",$A$4)</f>
        <v>0.12121212121212122</v>
      </c>
      <c r="D9" s="53">
        <f>SUM(B9:C9)</f>
        <v>1</v>
      </c>
    </row>
    <row r="11" spans="1:6" s="6" customFormat="1" ht="21" x14ac:dyDescent="0.35">
      <c r="A11" s="37" t="s">
        <v>1905</v>
      </c>
    </row>
    <row r="13" spans="1:6" x14ac:dyDescent="0.25">
      <c r="A13" s="9" t="s">
        <v>32</v>
      </c>
      <c r="B13" s="9" t="s">
        <v>33</v>
      </c>
    </row>
    <row r="14" spans="1:6" x14ac:dyDescent="0.25">
      <c r="A14" s="9" t="s">
        <v>83</v>
      </c>
      <c r="B14" s="6" t="s">
        <v>369</v>
      </c>
      <c r="C14" s="6" t="s">
        <v>374</v>
      </c>
      <c r="D14" s="6" t="s">
        <v>132</v>
      </c>
      <c r="E14" s="6" t="s">
        <v>34</v>
      </c>
      <c r="F14" s="6" t="s">
        <v>31</v>
      </c>
    </row>
    <row r="15" spans="1:6" x14ac:dyDescent="0.25">
      <c r="A15" s="10" t="s">
        <v>0</v>
      </c>
      <c r="B15" s="11">
        <v>73</v>
      </c>
      <c r="C15" s="11">
        <v>10</v>
      </c>
      <c r="D15" s="11">
        <v>20</v>
      </c>
      <c r="E15" s="11">
        <v>8</v>
      </c>
      <c r="F15" s="11">
        <v>111</v>
      </c>
    </row>
    <row r="16" spans="1:6" x14ac:dyDescent="0.25">
      <c r="A16" s="10" t="s">
        <v>3</v>
      </c>
      <c r="B16" s="11">
        <v>6</v>
      </c>
      <c r="C16" s="11">
        <v>2</v>
      </c>
      <c r="D16" s="11"/>
      <c r="E16" s="11">
        <v>13</v>
      </c>
      <c r="F16" s="11">
        <v>21</v>
      </c>
    </row>
    <row r="17" spans="1:7" x14ac:dyDescent="0.25">
      <c r="A17" s="10" t="s">
        <v>31</v>
      </c>
      <c r="B17" s="11">
        <v>79</v>
      </c>
      <c r="C17" s="11">
        <v>12</v>
      </c>
      <c r="D17" s="11">
        <v>20</v>
      </c>
      <c r="E17" s="11">
        <v>21</v>
      </c>
      <c r="F17" s="11">
        <v>132</v>
      </c>
    </row>
    <row r="18" spans="1:7" x14ac:dyDescent="0.25">
      <c r="A18" s="53" t="s">
        <v>1766</v>
      </c>
      <c r="B18" s="53">
        <f>GETPIVOTDATA("CP_PCode",$A$13,"Kitchen_Type","Attached Kitchen")/GETPIVOTDATA("CP_PCode",$A$13)</f>
        <v>0.59848484848484851</v>
      </c>
      <c r="C18" s="53">
        <f>GETPIVOTDATA("CP_PCode",$A$13,"Kitchen_Type","Communal")/GETPIVOTDATA("CP_PCode",$A$13)</f>
        <v>9.0909090909090912E-2</v>
      </c>
      <c r="D18" s="53">
        <f>GETPIVOTDATA("CP_PCode",$A$13,"Kitchen_Type","Mixed")/GETPIVOTDATA("CP_PCode",$A$13)</f>
        <v>0.15151515151515152</v>
      </c>
      <c r="E18" s="53">
        <f>GETPIVOTDATA("CP_PCode",$A$13,"Kitchen_Type",)/GETPIVOTDATA("CP_PCode",$A$13)</f>
        <v>0.15909090909090909</v>
      </c>
      <c r="F18" s="53">
        <f>SUM(B18:E18)</f>
        <v>1</v>
      </c>
    </row>
    <row r="20" spans="1:7" s="6" customFormat="1" ht="21" x14ac:dyDescent="0.35">
      <c r="A20" s="37" t="s">
        <v>1906</v>
      </c>
    </row>
    <row r="22" spans="1:7" x14ac:dyDescent="0.25">
      <c r="A22" s="9" t="s">
        <v>32</v>
      </c>
      <c r="B22" s="9" t="s">
        <v>33</v>
      </c>
    </row>
    <row r="23" spans="1:7" x14ac:dyDescent="0.25">
      <c r="A23" s="9" t="s">
        <v>83</v>
      </c>
      <c r="B23" s="6" t="s">
        <v>323</v>
      </c>
      <c r="C23" s="6" t="s">
        <v>100</v>
      </c>
      <c r="D23" s="6" t="s">
        <v>31</v>
      </c>
    </row>
    <row r="24" spans="1:7" x14ac:dyDescent="0.25">
      <c r="A24" s="10" t="s">
        <v>0</v>
      </c>
      <c r="B24" s="11">
        <v>59</v>
      </c>
      <c r="C24" s="11">
        <v>52</v>
      </c>
      <c r="D24" s="11">
        <v>111</v>
      </c>
    </row>
    <row r="25" spans="1:7" x14ac:dyDescent="0.25">
      <c r="A25" s="10" t="s">
        <v>3</v>
      </c>
      <c r="B25" s="11">
        <v>16</v>
      </c>
      <c r="C25" s="11">
        <v>5</v>
      </c>
      <c r="D25" s="11">
        <v>21</v>
      </c>
    </row>
    <row r="26" spans="1:7" x14ac:dyDescent="0.25">
      <c r="A26" s="10" t="s">
        <v>31</v>
      </c>
      <c r="B26" s="11">
        <v>75</v>
      </c>
      <c r="C26" s="11">
        <v>57</v>
      </c>
      <c r="D26" s="11">
        <v>132</v>
      </c>
      <c r="G26" s="6"/>
    </row>
    <row r="27" spans="1:7" x14ac:dyDescent="0.25">
      <c r="A27" s="53" t="s">
        <v>1766</v>
      </c>
      <c r="B27" s="53">
        <f>GETPIVOTDATA("CP_PCode",$A$22,"StorageFacility","No")/GETPIVOTDATA("CP_PCode",$A$22)</f>
        <v>0.56818181818181823</v>
      </c>
      <c r="C27" s="53">
        <f>GETPIVOTDATA("CP_PCode",$A$22,"StorageFacility","Yes")/GETPIVOTDATA("CP_PCode",$A$22)</f>
        <v>0.43181818181818182</v>
      </c>
      <c r="D27" s="53">
        <f>SUM(B27:C27)</f>
        <v>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G133"/>
  <sheetViews>
    <sheetView topLeftCell="A109" workbookViewId="0">
      <selection activeCell="G139" sqref="G139"/>
    </sheetView>
  </sheetViews>
  <sheetFormatPr defaultRowHeight="15" x14ac:dyDescent="0.25"/>
  <cols>
    <col min="1" max="1" width="10.7109375" bestFit="1" customWidth="1"/>
    <col min="2" max="2" width="10.140625" bestFit="1" customWidth="1"/>
    <col min="3" max="3" width="43.42578125" bestFit="1" customWidth="1"/>
    <col min="4" max="4" width="15.28515625" bestFit="1" customWidth="1"/>
    <col min="5" max="5" width="11.140625" bestFit="1" customWidth="1"/>
    <col min="6" max="6" width="13.42578125" bestFit="1" customWidth="1"/>
    <col min="7" max="7" width="10" bestFit="1" customWidth="1"/>
    <col min="8" max="8" width="10.5703125" bestFit="1" customWidth="1"/>
    <col min="9" max="9" width="9.140625" bestFit="1" customWidth="1"/>
    <col min="10" max="10" width="9.7109375" bestFit="1" customWidth="1"/>
    <col min="11" max="11" width="13.140625" bestFit="1" customWidth="1"/>
    <col min="12" max="12" width="13.7109375" bestFit="1" customWidth="1"/>
    <col min="13" max="13" width="25" bestFit="1" customWidth="1"/>
    <col min="14" max="14" width="11" bestFit="1" customWidth="1"/>
    <col min="15" max="15" width="12.28515625" bestFit="1" customWidth="1"/>
    <col min="16" max="16" width="8.7109375" bestFit="1" customWidth="1"/>
    <col min="17" max="17" width="12" bestFit="1" customWidth="1"/>
    <col min="18" max="18" width="4.7109375" bestFit="1" customWidth="1"/>
    <col min="19" max="19" width="6.28515625" bestFit="1" customWidth="1"/>
    <col min="20" max="20" width="3.7109375" bestFit="1" customWidth="1"/>
    <col min="21" max="21" width="6.140625" bestFit="1" customWidth="1"/>
    <col min="22" max="22" width="14.28515625" bestFit="1" customWidth="1"/>
    <col min="23" max="23" width="5.7109375" bestFit="1" customWidth="1"/>
    <col min="24" max="24" width="7.42578125" bestFit="1" customWidth="1"/>
    <col min="25" max="25" width="6.7109375" bestFit="1" customWidth="1"/>
    <col min="26" max="26" width="19.140625" bestFit="1" customWidth="1"/>
    <col min="27" max="27" width="27.5703125" bestFit="1" customWidth="1"/>
    <col min="28" max="28" width="10.28515625" bestFit="1" customWidth="1"/>
    <col min="29" max="29" width="10.85546875" bestFit="1" customWidth="1"/>
    <col min="30" max="30" width="21.5703125" bestFit="1" customWidth="1"/>
    <col min="31" max="31" width="18.7109375" bestFit="1" customWidth="1"/>
    <col min="32" max="32" width="23.28515625" bestFit="1" customWidth="1"/>
    <col min="33" max="33" width="20.85546875" bestFit="1" customWidth="1"/>
    <col min="34" max="34" width="14" bestFit="1" customWidth="1"/>
  </cols>
  <sheetData>
    <row r="1" spans="1:33" x14ac:dyDescent="0.25">
      <c r="A1" t="s">
        <v>83</v>
      </c>
      <c r="B1" t="s">
        <v>84</v>
      </c>
      <c r="C1" t="s">
        <v>85</v>
      </c>
      <c r="D1" t="s">
        <v>86</v>
      </c>
      <c r="E1" t="s">
        <v>87</v>
      </c>
      <c r="F1" t="s">
        <v>88</v>
      </c>
      <c r="G1" t="s">
        <v>89</v>
      </c>
      <c r="H1" t="s">
        <v>90</v>
      </c>
      <c r="I1" t="s">
        <v>91</v>
      </c>
      <c r="J1" t="s">
        <v>92</v>
      </c>
      <c r="K1" t="s">
        <v>93</v>
      </c>
      <c r="L1" t="s">
        <v>94</v>
      </c>
      <c r="M1" t="s">
        <v>360</v>
      </c>
      <c r="N1" t="s">
        <v>377</v>
      </c>
      <c r="O1" t="s">
        <v>362</v>
      </c>
      <c r="P1" t="s">
        <v>363</v>
      </c>
      <c r="Q1" t="s">
        <v>364</v>
      </c>
      <c r="R1" t="s">
        <v>365</v>
      </c>
      <c r="S1" t="s">
        <v>366</v>
      </c>
      <c r="T1" t="s">
        <v>367</v>
      </c>
      <c r="U1" t="s">
        <v>368</v>
      </c>
      <c r="V1" t="s">
        <v>378</v>
      </c>
      <c r="W1" t="s">
        <v>1</v>
      </c>
      <c r="X1" t="s">
        <v>379</v>
      </c>
      <c r="Y1" t="s">
        <v>380</v>
      </c>
      <c r="Z1" t="s">
        <v>381</v>
      </c>
      <c r="AA1" t="s">
        <v>382</v>
      </c>
      <c r="AB1" t="s">
        <v>383</v>
      </c>
      <c r="AC1" t="s">
        <v>384</v>
      </c>
      <c r="AD1" t="s">
        <v>385</v>
      </c>
      <c r="AE1" t="s">
        <v>386</v>
      </c>
      <c r="AF1" t="s">
        <v>387</v>
      </c>
      <c r="AG1" t="s">
        <v>388</v>
      </c>
    </row>
    <row r="2" spans="1:33" x14ac:dyDescent="0.25">
      <c r="A2" t="s">
        <v>0</v>
      </c>
      <c r="B2" t="s">
        <v>5</v>
      </c>
      <c r="C2" t="s">
        <v>261</v>
      </c>
      <c r="D2" t="s">
        <v>262</v>
      </c>
      <c r="E2" t="s">
        <v>97</v>
      </c>
      <c r="F2" t="s">
        <v>98</v>
      </c>
      <c r="G2">
        <v>42</v>
      </c>
      <c r="H2">
        <v>175</v>
      </c>
      <c r="I2">
        <v>27</v>
      </c>
      <c r="J2">
        <v>131</v>
      </c>
      <c r="K2">
        <v>42</v>
      </c>
      <c r="L2">
        <v>175</v>
      </c>
      <c r="M2" t="s">
        <v>389</v>
      </c>
      <c r="N2" t="s">
        <v>99</v>
      </c>
      <c r="O2" t="s">
        <v>390</v>
      </c>
      <c r="P2" t="s">
        <v>100</v>
      </c>
      <c r="Q2">
        <v>0</v>
      </c>
      <c r="V2" t="s">
        <v>392</v>
      </c>
      <c r="X2" t="b">
        <v>1</v>
      </c>
      <c r="Y2" t="b">
        <v>1</v>
      </c>
      <c r="Z2" t="b">
        <v>0</v>
      </c>
      <c r="AA2" t="b">
        <v>0</v>
      </c>
      <c r="AB2" t="b">
        <v>0</v>
      </c>
      <c r="AC2" t="b">
        <v>0</v>
      </c>
      <c r="AD2" t="b">
        <v>0</v>
      </c>
      <c r="AE2" t="b">
        <v>0</v>
      </c>
      <c r="AF2" t="b">
        <v>1</v>
      </c>
      <c r="AG2" t="b">
        <v>1</v>
      </c>
    </row>
    <row r="3" spans="1:33" x14ac:dyDescent="0.25">
      <c r="A3" s="6" t="s">
        <v>0</v>
      </c>
      <c r="B3" s="6" t="s">
        <v>7</v>
      </c>
      <c r="C3" s="6" t="s">
        <v>214</v>
      </c>
      <c r="D3" s="6" t="s">
        <v>215</v>
      </c>
      <c r="E3" s="6" t="s">
        <v>97</v>
      </c>
      <c r="F3" s="6" t="s">
        <v>98</v>
      </c>
      <c r="G3" s="6">
        <v>301</v>
      </c>
      <c r="H3" s="6">
        <v>1404</v>
      </c>
      <c r="I3" s="6">
        <v>274</v>
      </c>
      <c r="J3" s="6">
        <v>1347</v>
      </c>
      <c r="K3" s="6">
        <v>274</v>
      </c>
      <c r="L3" s="6">
        <v>1347</v>
      </c>
      <c r="M3" s="6" t="s">
        <v>389</v>
      </c>
      <c r="N3" s="6" t="s">
        <v>99</v>
      </c>
      <c r="O3" s="6" t="s">
        <v>390</v>
      </c>
      <c r="P3" s="6" t="s">
        <v>100</v>
      </c>
      <c r="Q3" s="6">
        <v>0</v>
      </c>
      <c r="R3" s="6"/>
      <c r="S3" s="6"/>
      <c r="T3" s="6"/>
      <c r="U3" s="6"/>
      <c r="V3" s="6" t="s">
        <v>392</v>
      </c>
      <c r="W3" s="6"/>
      <c r="X3" s="6" t="b">
        <v>1</v>
      </c>
      <c r="Y3" s="6" t="b">
        <v>1</v>
      </c>
      <c r="Z3" s="6" t="b">
        <v>1</v>
      </c>
      <c r="AA3" s="6" t="b">
        <v>0</v>
      </c>
      <c r="AB3" s="6" t="b">
        <v>0</v>
      </c>
      <c r="AC3" s="6" t="b">
        <v>0</v>
      </c>
      <c r="AD3" s="6" t="b">
        <v>0</v>
      </c>
      <c r="AE3" s="6" t="b">
        <v>0</v>
      </c>
      <c r="AF3" s="6" t="b">
        <v>0</v>
      </c>
      <c r="AG3" s="6" t="b">
        <v>0</v>
      </c>
    </row>
    <row r="4" spans="1:33" x14ac:dyDescent="0.25">
      <c r="A4" s="6" t="s">
        <v>0</v>
      </c>
      <c r="B4" s="6" t="s">
        <v>7</v>
      </c>
      <c r="C4" s="6" t="s">
        <v>727</v>
      </c>
      <c r="D4" s="6" t="s">
        <v>728</v>
      </c>
      <c r="E4" s="6" t="s">
        <v>97</v>
      </c>
      <c r="F4" s="6" t="s">
        <v>98</v>
      </c>
      <c r="G4" s="6">
        <v>116</v>
      </c>
      <c r="H4" s="6">
        <v>659</v>
      </c>
      <c r="I4" s="6">
        <v>116</v>
      </c>
      <c r="J4" s="6">
        <v>659</v>
      </c>
      <c r="K4" s="6">
        <v>116</v>
      </c>
      <c r="L4" s="6">
        <v>659</v>
      </c>
      <c r="M4" s="6" t="s">
        <v>389</v>
      </c>
      <c r="N4" s="6" t="s">
        <v>99</v>
      </c>
      <c r="O4" s="6" t="s">
        <v>390</v>
      </c>
      <c r="P4" s="6" t="s">
        <v>323</v>
      </c>
      <c r="Q4" s="6">
        <v>1</v>
      </c>
      <c r="R4" s="6">
        <v>50</v>
      </c>
      <c r="S4" s="6">
        <v>20</v>
      </c>
      <c r="T4" s="6">
        <v>15</v>
      </c>
      <c r="U4" s="6"/>
      <c r="V4" s="6" t="s">
        <v>393</v>
      </c>
      <c r="W4" s="6"/>
      <c r="X4" s="6" t="b">
        <v>1</v>
      </c>
      <c r="Y4" s="6" t="b">
        <v>1</v>
      </c>
      <c r="Z4" s="6" t="b">
        <v>0</v>
      </c>
      <c r="AA4" s="6" t="b">
        <v>0</v>
      </c>
      <c r="AB4" s="6" t="b">
        <v>1</v>
      </c>
      <c r="AC4" s="6" t="b">
        <v>1</v>
      </c>
      <c r="AD4" s="6" t="b">
        <v>0</v>
      </c>
      <c r="AE4" s="6" t="b">
        <v>0</v>
      </c>
      <c r="AF4" s="6" t="b">
        <v>0</v>
      </c>
      <c r="AG4" s="6" t="b">
        <v>0</v>
      </c>
    </row>
    <row r="5" spans="1:33" x14ac:dyDescent="0.25">
      <c r="A5" s="6" t="s">
        <v>3</v>
      </c>
      <c r="B5" s="6" t="s">
        <v>17</v>
      </c>
      <c r="C5" s="6" t="s">
        <v>771</v>
      </c>
      <c r="D5" s="6" t="s">
        <v>772</v>
      </c>
      <c r="E5" s="6" t="s">
        <v>209</v>
      </c>
      <c r="F5" s="6" t="s">
        <v>125</v>
      </c>
      <c r="G5" s="6">
        <v>9</v>
      </c>
      <c r="H5" s="6">
        <v>40</v>
      </c>
      <c r="I5" s="6">
        <v>9</v>
      </c>
      <c r="J5" s="6">
        <v>43</v>
      </c>
      <c r="K5" s="6">
        <v>9</v>
      </c>
      <c r="L5" s="6">
        <v>43</v>
      </c>
      <c r="M5" s="6" t="s">
        <v>389</v>
      </c>
      <c r="N5" s="6" t="s">
        <v>99</v>
      </c>
      <c r="O5" s="6" t="s">
        <v>390</v>
      </c>
      <c r="P5" s="6" t="s">
        <v>323</v>
      </c>
      <c r="Q5" s="6">
        <v>3</v>
      </c>
      <c r="R5" s="6">
        <v>180</v>
      </c>
      <c r="S5" s="6">
        <v>35</v>
      </c>
      <c r="T5" s="6">
        <v>35</v>
      </c>
      <c r="U5" s="6"/>
      <c r="V5" s="6" t="s">
        <v>395</v>
      </c>
      <c r="W5" s="6"/>
      <c r="X5" s="6" t="b">
        <v>0</v>
      </c>
      <c r="Y5" s="6" t="b">
        <v>1</v>
      </c>
      <c r="Z5" s="6" t="b">
        <v>0</v>
      </c>
      <c r="AA5" s="6" t="b">
        <v>0</v>
      </c>
      <c r="AB5" s="6" t="b">
        <v>0</v>
      </c>
      <c r="AC5" s="6" t="b">
        <v>0</v>
      </c>
      <c r="AD5" s="6" t="b">
        <v>0</v>
      </c>
      <c r="AE5" s="6" t="b">
        <v>0</v>
      </c>
      <c r="AF5" s="6" t="b">
        <v>0</v>
      </c>
      <c r="AG5" s="6" t="b">
        <v>0</v>
      </c>
    </row>
    <row r="6" spans="1:33" x14ac:dyDescent="0.25">
      <c r="A6" s="6" t="s">
        <v>0</v>
      </c>
      <c r="B6" s="6" t="s">
        <v>6</v>
      </c>
      <c r="C6" s="6" t="s">
        <v>275</v>
      </c>
      <c r="D6" s="6" t="s">
        <v>276</v>
      </c>
      <c r="E6" s="6" t="s">
        <v>97</v>
      </c>
      <c r="F6" s="6" t="s">
        <v>98</v>
      </c>
      <c r="G6" s="6">
        <v>118</v>
      </c>
      <c r="H6" s="6">
        <v>516</v>
      </c>
      <c r="I6" s="6">
        <v>108</v>
      </c>
      <c r="J6" s="6">
        <v>470</v>
      </c>
      <c r="K6" s="6">
        <v>118</v>
      </c>
      <c r="L6" s="6">
        <v>520</v>
      </c>
      <c r="M6" s="6" t="s">
        <v>389</v>
      </c>
      <c r="N6" s="6" t="s">
        <v>99</v>
      </c>
      <c r="O6" s="6" t="s">
        <v>390</v>
      </c>
      <c r="P6" s="6" t="s">
        <v>100</v>
      </c>
      <c r="Q6" s="6">
        <v>0</v>
      </c>
      <c r="R6" s="6"/>
      <c r="S6" s="6"/>
      <c r="T6" s="6"/>
      <c r="U6" s="6"/>
      <c r="V6" s="6" t="s">
        <v>392</v>
      </c>
      <c r="W6" s="6"/>
      <c r="X6" s="6" t="b">
        <v>1</v>
      </c>
      <c r="Y6" s="6" t="b">
        <v>1</v>
      </c>
      <c r="Z6" s="6" t="b">
        <v>0</v>
      </c>
      <c r="AA6" s="6" t="b">
        <v>0</v>
      </c>
      <c r="AB6" s="6" t="b">
        <v>0</v>
      </c>
      <c r="AC6" s="6" t="b">
        <v>1</v>
      </c>
      <c r="AD6" s="6" t="b">
        <v>0</v>
      </c>
      <c r="AE6" s="6" t="b">
        <v>1</v>
      </c>
      <c r="AF6" s="6" t="b">
        <v>0</v>
      </c>
      <c r="AG6" s="6" t="b">
        <v>0</v>
      </c>
    </row>
    <row r="7" spans="1:33" x14ac:dyDescent="0.25">
      <c r="A7" s="6" t="s">
        <v>0</v>
      </c>
      <c r="B7" s="6" t="s">
        <v>5</v>
      </c>
      <c r="C7" s="6" t="s">
        <v>169</v>
      </c>
      <c r="D7" s="6" t="s">
        <v>170</v>
      </c>
      <c r="E7" s="6" t="s">
        <v>97</v>
      </c>
      <c r="F7" s="6" t="s">
        <v>98</v>
      </c>
      <c r="G7" s="6">
        <v>65</v>
      </c>
      <c r="H7" s="6">
        <v>315</v>
      </c>
      <c r="I7" s="6">
        <v>31</v>
      </c>
      <c r="J7" s="6">
        <v>171</v>
      </c>
      <c r="K7" s="6">
        <v>65</v>
      </c>
      <c r="L7" s="6">
        <v>323</v>
      </c>
      <c r="M7" s="6" t="s">
        <v>389</v>
      </c>
      <c r="N7" s="6" t="s">
        <v>99</v>
      </c>
      <c r="O7" s="6" t="s">
        <v>390</v>
      </c>
      <c r="P7" s="6" t="s">
        <v>100</v>
      </c>
      <c r="Q7" s="6">
        <v>0</v>
      </c>
      <c r="R7" s="6"/>
      <c r="S7" s="6"/>
      <c r="T7" s="6"/>
      <c r="U7" s="6"/>
      <c r="V7" s="6" t="s">
        <v>393</v>
      </c>
      <c r="W7" s="6"/>
      <c r="X7" s="6" t="b">
        <v>0</v>
      </c>
      <c r="Y7" s="6" t="b">
        <v>1</v>
      </c>
      <c r="Z7" s="6" t="b">
        <v>0</v>
      </c>
      <c r="AA7" s="6" t="b">
        <v>0</v>
      </c>
      <c r="AB7" s="6" t="b">
        <v>0</v>
      </c>
      <c r="AC7" s="6" t="b">
        <v>1</v>
      </c>
      <c r="AD7" s="6" t="b">
        <v>0</v>
      </c>
      <c r="AE7" s="6" t="b">
        <v>1</v>
      </c>
      <c r="AF7" s="6" t="b">
        <v>0</v>
      </c>
      <c r="AG7" s="6" t="b">
        <v>0</v>
      </c>
    </row>
    <row r="8" spans="1:33" x14ac:dyDescent="0.25">
      <c r="A8" s="6" t="s">
        <v>0</v>
      </c>
      <c r="B8" s="6" t="s">
        <v>13</v>
      </c>
      <c r="C8" s="6" t="s">
        <v>205</v>
      </c>
      <c r="D8" s="6" t="s">
        <v>206</v>
      </c>
      <c r="E8" s="6" t="s">
        <v>97</v>
      </c>
      <c r="F8" s="6" t="s">
        <v>125</v>
      </c>
      <c r="G8" s="6">
        <v>116</v>
      </c>
      <c r="H8" s="6">
        <v>530</v>
      </c>
      <c r="I8" s="6">
        <v>105</v>
      </c>
      <c r="J8" s="6">
        <v>464</v>
      </c>
      <c r="K8" s="6">
        <v>105</v>
      </c>
      <c r="L8" s="6">
        <v>492</v>
      </c>
      <c r="M8" s="6" t="s">
        <v>389</v>
      </c>
      <c r="N8" s="6" t="s">
        <v>103</v>
      </c>
      <c r="O8" s="6" t="s">
        <v>390</v>
      </c>
      <c r="P8" s="6" t="s">
        <v>100</v>
      </c>
      <c r="Q8" s="6">
        <v>0</v>
      </c>
      <c r="R8" s="6"/>
      <c r="S8" s="6"/>
      <c r="T8" s="6"/>
      <c r="U8" s="6"/>
      <c r="V8" s="6" t="s">
        <v>392</v>
      </c>
      <c r="W8" s="6"/>
      <c r="X8" s="6" t="b">
        <v>0</v>
      </c>
      <c r="Y8" s="6" t="b">
        <v>1</v>
      </c>
      <c r="Z8" s="6" t="b">
        <v>0</v>
      </c>
      <c r="AA8" s="6" t="b">
        <v>0</v>
      </c>
      <c r="AB8" s="6" t="b">
        <v>0</v>
      </c>
      <c r="AC8" s="6" t="b">
        <v>1</v>
      </c>
      <c r="AD8" s="6" t="b">
        <v>0</v>
      </c>
      <c r="AE8" s="6" t="b">
        <v>1</v>
      </c>
      <c r="AF8" s="6" t="b">
        <v>0</v>
      </c>
      <c r="AG8" s="6" t="b">
        <v>0</v>
      </c>
    </row>
    <row r="9" spans="1:33" x14ac:dyDescent="0.25">
      <c r="A9" s="6" t="s">
        <v>0</v>
      </c>
      <c r="B9" s="6" t="s">
        <v>5</v>
      </c>
      <c r="C9" s="6" t="s">
        <v>273</v>
      </c>
      <c r="D9" s="6" t="s">
        <v>274</v>
      </c>
      <c r="E9" s="6" t="s">
        <v>97</v>
      </c>
      <c r="F9" s="6" t="s">
        <v>98</v>
      </c>
      <c r="G9" s="6">
        <v>85</v>
      </c>
      <c r="H9" s="6">
        <v>367</v>
      </c>
      <c r="I9" s="6">
        <v>80</v>
      </c>
      <c r="J9" s="6">
        <v>337</v>
      </c>
      <c r="K9" s="6">
        <v>85</v>
      </c>
      <c r="L9" s="6">
        <v>367</v>
      </c>
      <c r="M9" s="6" t="s">
        <v>389</v>
      </c>
      <c r="N9" s="6" t="s">
        <v>99</v>
      </c>
      <c r="O9" s="6" t="s">
        <v>390</v>
      </c>
      <c r="P9" s="6" t="s">
        <v>100</v>
      </c>
      <c r="Q9" s="6">
        <v>0</v>
      </c>
      <c r="R9" s="6"/>
      <c r="S9" s="6"/>
      <c r="T9" s="6"/>
      <c r="U9" s="6"/>
      <c r="V9" s="6" t="s">
        <v>393</v>
      </c>
      <c r="W9" s="6"/>
      <c r="X9" s="6" t="b">
        <v>1</v>
      </c>
      <c r="Y9" s="6" t="b">
        <v>1</v>
      </c>
      <c r="Z9" s="6" t="b">
        <v>0</v>
      </c>
      <c r="AA9" s="6" t="b">
        <v>0</v>
      </c>
      <c r="AB9" s="6" t="b">
        <v>1</v>
      </c>
      <c r="AC9" s="6" t="b">
        <v>1</v>
      </c>
      <c r="AD9" s="6" t="b">
        <v>0</v>
      </c>
      <c r="AE9" s="6" t="b">
        <v>1</v>
      </c>
      <c r="AF9" s="6" t="b">
        <v>1</v>
      </c>
      <c r="AG9" s="6" t="b">
        <v>1</v>
      </c>
    </row>
    <row r="10" spans="1:33" x14ac:dyDescent="0.25">
      <c r="A10" s="6" t="s">
        <v>0</v>
      </c>
      <c r="B10" s="6" t="s">
        <v>7</v>
      </c>
      <c r="C10" s="6" t="s">
        <v>177</v>
      </c>
      <c r="D10" s="6" t="s">
        <v>178</v>
      </c>
      <c r="E10" s="6" t="s">
        <v>97</v>
      </c>
      <c r="F10" s="6" t="s">
        <v>125</v>
      </c>
      <c r="G10" s="6">
        <v>23</v>
      </c>
      <c r="H10" s="6">
        <v>124</v>
      </c>
      <c r="I10" s="6">
        <v>20</v>
      </c>
      <c r="J10" s="6">
        <v>110</v>
      </c>
      <c r="K10" s="6">
        <v>20</v>
      </c>
      <c r="L10" s="6">
        <v>110</v>
      </c>
      <c r="M10" s="6" t="s">
        <v>389</v>
      </c>
      <c r="N10" s="6" t="s">
        <v>99</v>
      </c>
      <c r="O10" s="6" t="s">
        <v>390</v>
      </c>
      <c r="P10" s="6" t="s">
        <v>323</v>
      </c>
      <c r="Q10" s="6">
        <v>9.9999997764825821E-3</v>
      </c>
      <c r="R10" s="6">
        <v>10</v>
      </c>
      <c r="S10" s="6">
        <v>5</v>
      </c>
      <c r="T10" s="6">
        <v>5</v>
      </c>
      <c r="U10" s="6"/>
      <c r="V10" s="6" t="s">
        <v>392</v>
      </c>
      <c r="W10" s="6"/>
      <c r="X10" s="6" t="b">
        <v>0</v>
      </c>
      <c r="Y10" s="6" t="b">
        <v>1</v>
      </c>
      <c r="Z10" s="6" t="b">
        <v>0</v>
      </c>
      <c r="AA10" s="6" t="b">
        <v>0</v>
      </c>
      <c r="AB10" s="6" t="b">
        <v>0</v>
      </c>
      <c r="AC10" s="6" t="b">
        <v>0</v>
      </c>
      <c r="AD10" s="6" t="b">
        <v>0</v>
      </c>
      <c r="AE10" s="6" t="b">
        <v>0</v>
      </c>
      <c r="AF10" s="6" t="b">
        <v>0</v>
      </c>
      <c r="AG10" s="6" t="b">
        <v>0</v>
      </c>
    </row>
    <row r="11" spans="1:33" x14ac:dyDescent="0.25">
      <c r="A11" s="6" t="s">
        <v>0</v>
      </c>
      <c r="B11" s="6" t="s">
        <v>5</v>
      </c>
      <c r="C11" s="6" t="s">
        <v>271</v>
      </c>
      <c r="D11" s="6" t="s">
        <v>272</v>
      </c>
      <c r="E11" s="6" t="s">
        <v>97</v>
      </c>
      <c r="F11" s="6" t="s">
        <v>125</v>
      </c>
      <c r="G11" s="6">
        <v>18</v>
      </c>
      <c r="H11" s="6">
        <v>82</v>
      </c>
      <c r="I11" s="6">
        <v>18</v>
      </c>
      <c r="J11" s="6">
        <v>82</v>
      </c>
      <c r="K11" s="6">
        <v>18</v>
      </c>
      <c r="L11" s="6">
        <v>80</v>
      </c>
      <c r="M11" s="6" t="s">
        <v>389</v>
      </c>
      <c r="N11" s="6" t="s">
        <v>99</v>
      </c>
      <c r="O11" s="6" t="s">
        <v>390</v>
      </c>
      <c r="P11" s="6" t="s">
        <v>323</v>
      </c>
      <c r="Q11" s="6">
        <v>11</v>
      </c>
      <c r="R11" s="6"/>
      <c r="S11" s="6">
        <v>120</v>
      </c>
      <c r="T11" s="6"/>
      <c r="U11" s="6"/>
      <c r="V11" s="6" t="s">
        <v>394</v>
      </c>
      <c r="W11" s="6"/>
      <c r="X11" s="6" t="b">
        <v>0</v>
      </c>
      <c r="Y11" s="6" t="b">
        <v>1</v>
      </c>
      <c r="Z11" s="6" t="b">
        <v>0</v>
      </c>
      <c r="AA11" s="6" t="b">
        <v>0</v>
      </c>
      <c r="AB11" s="6" t="b">
        <v>1</v>
      </c>
      <c r="AC11" s="6" t="b">
        <v>1</v>
      </c>
      <c r="AD11" s="6" t="b">
        <v>0</v>
      </c>
      <c r="AE11" s="6" t="b">
        <v>1</v>
      </c>
      <c r="AF11" s="6" t="b">
        <v>0</v>
      </c>
      <c r="AG11" s="6" t="b">
        <v>1</v>
      </c>
    </row>
    <row r="12" spans="1:33" x14ac:dyDescent="0.25">
      <c r="A12" s="6" t="s">
        <v>0</v>
      </c>
      <c r="B12" s="6" t="s">
        <v>5</v>
      </c>
      <c r="C12" s="6" t="s">
        <v>259</v>
      </c>
      <c r="D12" s="6" t="s">
        <v>260</v>
      </c>
      <c r="E12" s="6" t="s">
        <v>97</v>
      </c>
      <c r="F12" s="6" t="s">
        <v>98</v>
      </c>
      <c r="G12" s="6">
        <v>94</v>
      </c>
      <c r="H12" s="6">
        <v>341</v>
      </c>
      <c r="I12" s="6">
        <v>65</v>
      </c>
      <c r="J12" s="6">
        <v>240</v>
      </c>
      <c r="K12" s="6">
        <v>95</v>
      </c>
      <c r="L12" s="6">
        <v>343</v>
      </c>
      <c r="M12" s="6" t="s">
        <v>389</v>
      </c>
      <c r="N12" s="6" t="s">
        <v>99</v>
      </c>
      <c r="O12" s="6" t="s">
        <v>390</v>
      </c>
      <c r="P12" s="6" t="s">
        <v>100</v>
      </c>
      <c r="Q12" s="6">
        <v>0</v>
      </c>
      <c r="R12" s="6"/>
      <c r="S12" s="6"/>
      <c r="T12" s="6"/>
      <c r="U12" s="6"/>
      <c r="V12" s="6" t="s">
        <v>393</v>
      </c>
      <c r="W12" s="6"/>
      <c r="X12" s="6" t="b">
        <v>0</v>
      </c>
      <c r="Y12" s="6" t="b">
        <v>1</v>
      </c>
      <c r="Z12" s="6" t="b">
        <v>0</v>
      </c>
      <c r="AA12" s="6" t="b">
        <v>0</v>
      </c>
      <c r="AB12" s="6" t="b">
        <v>0</v>
      </c>
      <c r="AC12" s="6" t="b">
        <v>1</v>
      </c>
      <c r="AD12" s="6" t="b">
        <v>0</v>
      </c>
      <c r="AE12" s="6" t="b">
        <v>0</v>
      </c>
      <c r="AF12" s="6" t="b">
        <v>0</v>
      </c>
      <c r="AG12" s="6" t="b">
        <v>1</v>
      </c>
    </row>
    <row r="13" spans="1:33" x14ac:dyDescent="0.25">
      <c r="A13" s="6" t="s">
        <v>0</v>
      </c>
      <c r="B13" s="6" t="s">
        <v>5</v>
      </c>
      <c r="C13" s="6" t="s">
        <v>257</v>
      </c>
      <c r="D13" s="6" t="s">
        <v>258</v>
      </c>
      <c r="E13" s="6" t="s">
        <v>97</v>
      </c>
      <c r="F13" s="6" t="s">
        <v>98</v>
      </c>
      <c r="G13" s="6">
        <v>128</v>
      </c>
      <c r="H13" s="6">
        <v>725</v>
      </c>
      <c r="I13" s="6">
        <v>100</v>
      </c>
      <c r="J13" s="6">
        <v>608</v>
      </c>
      <c r="K13" s="6">
        <v>128</v>
      </c>
      <c r="L13" s="6">
        <v>746</v>
      </c>
      <c r="M13" s="6" t="s">
        <v>389</v>
      </c>
      <c r="N13" s="6" t="s">
        <v>99</v>
      </c>
      <c r="O13" s="6" t="s">
        <v>390</v>
      </c>
      <c r="P13" s="6" t="s">
        <v>100</v>
      </c>
      <c r="Q13" s="6">
        <v>0</v>
      </c>
      <c r="R13" s="6"/>
      <c r="S13" s="6"/>
      <c r="T13" s="6"/>
      <c r="U13" s="6"/>
      <c r="V13" s="6" t="s">
        <v>395</v>
      </c>
      <c r="W13" s="6"/>
      <c r="X13" s="6" t="b">
        <v>0</v>
      </c>
      <c r="Y13" s="6" t="b">
        <v>1</v>
      </c>
      <c r="Z13" s="6" t="b">
        <v>0</v>
      </c>
      <c r="AA13" s="6" t="b">
        <v>0</v>
      </c>
      <c r="AB13" s="6" t="b">
        <v>0</v>
      </c>
      <c r="AC13" s="6" t="b">
        <v>1</v>
      </c>
      <c r="AD13" s="6" t="b">
        <v>0</v>
      </c>
      <c r="AE13" s="6" t="b">
        <v>1</v>
      </c>
      <c r="AF13" s="6" t="b">
        <v>1</v>
      </c>
      <c r="AG13" s="6" t="b">
        <v>0</v>
      </c>
    </row>
    <row r="14" spans="1:33" x14ac:dyDescent="0.25">
      <c r="A14" s="6" t="s">
        <v>0</v>
      </c>
      <c r="B14" s="6" t="s">
        <v>5</v>
      </c>
      <c r="C14" s="6" t="s">
        <v>846</v>
      </c>
      <c r="D14" s="6" t="s">
        <v>847</v>
      </c>
      <c r="E14" s="6" t="s">
        <v>97</v>
      </c>
      <c r="F14" s="6" t="s">
        <v>132</v>
      </c>
      <c r="G14" s="6">
        <v>243</v>
      </c>
      <c r="H14" s="6">
        <v>1307</v>
      </c>
      <c r="I14" s="6">
        <v>227</v>
      </c>
      <c r="J14" s="6">
        <v>1227</v>
      </c>
      <c r="K14" s="6">
        <v>227</v>
      </c>
      <c r="L14" s="6">
        <v>1227</v>
      </c>
      <c r="M14" s="6" t="s">
        <v>389</v>
      </c>
      <c r="N14" s="6" t="s">
        <v>99</v>
      </c>
      <c r="O14" s="6" t="s">
        <v>390</v>
      </c>
      <c r="P14" s="6" t="s">
        <v>100</v>
      </c>
      <c r="Q14" s="6">
        <v>0</v>
      </c>
      <c r="R14" s="6"/>
      <c r="S14" s="6"/>
      <c r="T14" s="6"/>
      <c r="U14" s="6"/>
      <c r="V14" s="6" t="s">
        <v>392</v>
      </c>
      <c r="W14" s="6"/>
      <c r="X14" s="6" t="b">
        <v>0</v>
      </c>
      <c r="Y14" s="6" t="b">
        <v>1</v>
      </c>
      <c r="Z14" s="6" t="b">
        <v>0</v>
      </c>
      <c r="AA14" s="6" t="b">
        <v>0</v>
      </c>
      <c r="AB14" s="6" t="b">
        <v>1</v>
      </c>
      <c r="AC14" s="6" t="b">
        <v>1</v>
      </c>
      <c r="AD14" s="6" t="b">
        <v>0</v>
      </c>
      <c r="AE14" s="6" t="b">
        <v>1</v>
      </c>
      <c r="AF14" s="6" t="b">
        <v>0</v>
      </c>
      <c r="AG14" s="6" t="b">
        <v>1</v>
      </c>
    </row>
    <row r="15" spans="1:33" x14ac:dyDescent="0.25">
      <c r="A15" s="6" t="s">
        <v>0</v>
      </c>
      <c r="B15" s="6" t="s">
        <v>6</v>
      </c>
      <c r="C15" s="6" t="s">
        <v>718</v>
      </c>
      <c r="D15" s="6" t="s">
        <v>719</v>
      </c>
      <c r="E15" s="6" t="s">
        <v>97</v>
      </c>
      <c r="F15" s="6" t="s">
        <v>132</v>
      </c>
      <c r="G15" s="6">
        <v>68</v>
      </c>
      <c r="H15" s="6">
        <v>327</v>
      </c>
      <c r="I15" s="6">
        <v>10</v>
      </c>
      <c r="J15" s="6">
        <v>20</v>
      </c>
      <c r="K15" s="6">
        <v>63</v>
      </c>
      <c r="L15" s="6">
        <v>307</v>
      </c>
      <c r="M15" s="6" t="s">
        <v>389</v>
      </c>
      <c r="N15" s="6" t="s">
        <v>103</v>
      </c>
      <c r="O15" s="6" t="s">
        <v>390</v>
      </c>
      <c r="P15" s="6" t="s">
        <v>323</v>
      </c>
      <c r="Q15" s="6">
        <v>0.5</v>
      </c>
      <c r="R15" s="6">
        <v>30</v>
      </c>
      <c r="S15" s="6">
        <v>10</v>
      </c>
      <c r="T15" s="6">
        <v>10</v>
      </c>
      <c r="U15" s="6"/>
      <c r="V15" s="6" t="s">
        <v>391</v>
      </c>
      <c r="W15" s="6"/>
      <c r="X15" s="6" t="b">
        <v>0</v>
      </c>
      <c r="Y15" s="6" t="b">
        <v>1</v>
      </c>
      <c r="Z15" s="6" t="b">
        <v>0</v>
      </c>
      <c r="AA15" s="6" t="b">
        <v>1</v>
      </c>
      <c r="AB15" s="6" t="b">
        <v>1</v>
      </c>
      <c r="AC15" s="6" t="b">
        <v>1</v>
      </c>
      <c r="AD15" s="6" t="b">
        <v>0</v>
      </c>
      <c r="AE15" s="6" t="b">
        <v>1</v>
      </c>
      <c r="AF15" s="6" t="b">
        <v>0</v>
      </c>
      <c r="AG15" s="6" t="b">
        <v>0</v>
      </c>
    </row>
    <row r="16" spans="1:33" x14ac:dyDescent="0.25">
      <c r="A16" s="6" t="s">
        <v>0</v>
      </c>
      <c r="B16" s="6" t="s">
        <v>5</v>
      </c>
      <c r="C16" s="6" t="s">
        <v>171</v>
      </c>
      <c r="D16" s="6" t="s">
        <v>172</v>
      </c>
      <c r="E16" s="6" t="s">
        <v>97</v>
      </c>
      <c r="F16" s="6" t="s">
        <v>132</v>
      </c>
      <c r="G16" s="6">
        <v>21</v>
      </c>
      <c r="H16" s="6">
        <v>111</v>
      </c>
      <c r="I16" s="6">
        <v>22</v>
      </c>
      <c r="J16" s="6">
        <v>116</v>
      </c>
      <c r="K16" s="6">
        <v>26</v>
      </c>
      <c r="L16" s="6">
        <v>116</v>
      </c>
      <c r="M16" s="6" t="s">
        <v>389</v>
      </c>
      <c r="N16" s="6" t="s">
        <v>99</v>
      </c>
      <c r="O16" s="6" t="s">
        <v>390</v>
      </c>
      <c r="P16" s="6" t="s">
        <v>100</v>
      </c>
      <c r="Q16" s="6">
        <v>0</v>
      </c>
      <c r="R16" s="6"/>
      <c r="S16" s="6"/>
      <c r="T16" s="6"/>
      <c r="U16" s="6"/>
      <c r="V16" s="6" t="s">
        <v>393</v>
      </c>
      <c r="W16" s="6"/>
      <c r="X16" s="6" t="b">
        <v>0</v>
      </c>
      <c r="Y16" s="6" t="b">
        <v>1</v>
      </c>
      <c r="Z16" s="6" t="b">
        <v>0</v>
      </c>
      <c r="AA16" s="6" t="b">
        <v>0</v>
      </c>
      <c r="AB16" s="6" t="b">
        <v>1</v>
      </c>
      <c r="AC16" s="6" t="b">
        <v>0</v>
      </c>
      <c r="AD16" s="6" t="b">
        <v>0</v>
      </c>
      <c r="AE16" s="6" t="b">
        <v>0</v>
      </c>
      <c r="AF16" s="6" t="b">
        <v>0</v>
      </c>
      <c r="AG16" s="6" t="b">
        <v>0</v>
      </c>
    </row>
    <row r="17" spans="1:33" x14ac:dyDescent="0.25">
      <c r="A17" s="6" t="s">
        <v>3</v>
      </c>
      <c r="B17" s="6" t="s">
        <v>16</v>
      </c>
      <c r="C17" s="6" t="s">
        <v>230</v>
      </c>
      <c r="D17" s="6" t="s">
        <v>231</v>
      </c>
      <c r="E17" s="6" t="s">
        <v>97</v>
      </c>
      <c r="F17" s="6" t="s">
        <v>98</v>
      </c>
      <c r="G17" s="6">
        <v>31</v>
      </c>
      <c r="H17" s="6">
        <v>191</v>
      </c>
      <c r="I17" s="6">
        <v>31</v>
      </c>
      <c r="J17" s="6">
        <v>183</v>
      </c>
      <c r="K17" s="6">
        <v>31</v>
      </c>
      <c r="L17" s="6">
        <v>183</v>
      </c>
      <c r="M17" s="6" t="s">
        <v>389</v>
      </c>
      <c r="N17" s="6" t="s">
        <v>99</v>
      </c>
      <c r="O17" s="6" t="s">
        <v>390</v>
      </c>
      <c r="P17" s="6" t="s">
        <v>323</v>
      </c>
      <c r="Q17" s="6">
        <v>0.30000001192092896</v>
      </c>
      <c r="R17" s="6">
        <v>15</v>
      </c>
      <c r="S17" s="6">
        <v>5</v>
      </c>
      <c r="T17" s="6">
        <v>5</v>
      </c>
      <c r="U17" s="6"/>
      <c r="V17" s="6" t="s">
        <v>393</v>
      </c>
      <c r="W17" s="6"/>
      <c r="X17" s="6" t="b">
        <v>0</v>
      </c>
      <c r="Y17" s="6" t="b">
        <v>0</v>
      </c>
      <c r="Z17" s="6" t="b">
        <v>0</v>
      </c>
      <c r="AA17" s="6" t="b">
        <v>0</v>
      </c>
      <c r="AB17" s="6" t="b">
        <v>0</v>
      </c>
      <c r="AC17" s="6" t="b">
        <v>0</v>
      </c>
      <c r="AD17" s="6" t="b">
        <v>0</v>
      </c>
      <c r="AE17" s="6" t="b">
        <v>0</v>
      </c>
      <c r="AF17" s="6" t="b">
        <v>0</v>
      </c>
      <c r="AG17" s="6" t="b">
        <v>0</v>
      </c>
    </row>
    <row r="18" spans="1:33" x14ac:dyDescent="0.25">
      <c r="A18" s="6" t="s">
        <v>0</v>
      </c>
      <c r="B18" s="6" t="s">
        <v>4</v>
      </c>
      <c r="C18" s="6" t="s">
        <v>101</v>
      </c>
      <c r="D18" s="6" t="s">
        <v>102</v>
      </c>
      <c r="E18" s="6" t="s">
        <v>97</v>
      </c>
      <c r="F18" s="6" t="s">
        <v>98</v>
      </c>
      <c r="G18" s="6">
        <v>56</v>
      </c>
      <c r="H18" s="6">
        <v>230</v>
      </c>
      <c r="I18" s="6">
        <v>54</v>
      </c>
      <c r="J18" s="6">
        <v>221</v>
      </c>
      <c r="K18" s="6">
        <v>57</v>
      </c>
      <c r="L18" s="6">
        <v>232</v>
      </c>
      <c r="M18" s="6" t="s">
        <v>389</v>
      </c>
      <c r="N18" s="6" t="s">
        <v>99</v>
      </c>
      <c r="O18" s="6" t="s">
        <v>390</v>
      </c>
      <c r="P18" s="6" t="s">
        <v>100</v>
      </c>
      <c r="Q18" s="6">
        <v>0</v>
      </c>
      <c r="R18" s="6"/>
      <c r="S18" s="6"/>
      <c r="T18" s="6"/>
      <c r="U18" s="6"/>
      <c r="V18" s="6" t="s">
        <v>392</v>
      </c>
      <c r="W18" s="6"/>
      <c r="X18" s="6" t="b">
        <v>0</v>
      </c>
      <c r="Y18" s="6" t="b">
        <v>1</v>
      </c>
      <c r="Z18" s="6" t="b">
        <v>0</v>
      </c>
      <c r="AA18" s="6" t="b">
        <v>0</v>
      </c>
      <c r="AB18" s="6" t="b">
        <v>1</v>
      </c>
      <c r="AC18" s="6" t="b">
        <v>1</v>
      </c>
      <c r="AD18" s="6" t="b">
        <v>0</v>
      </c>
      <c r="AE18" s="6" t="b">
        <v>1</v>
      </c>
      <c r="AF18" s="6" t="b">
        <v>0</v>
      </c>
      <c r="AG18" s="6" t="b">
        <v>0</v>
      </c>
    </row>
    <row r="19" spans="1:33" x14ac:dyDescent="0.25">
      <c r="A19" s="6" t="s">
        <v>0</v>
      </c>
      <c r="B19" s="6" t="s">
        <v>13</v>
      </c>
      <c r="C19" s="6" t="s">
        <v>725</v>
      </c>
      <c r="D19" s="6" t="s">
        <v>726</v>
      </c>
      <c r="E19" s="6" t="s">
        <v>97</v>
      </c>
      <c r="F19" s="6" t="s">
        <v>125</v>
      </c>
      <c r="G19" s="6">
        <v>57</v>
      </c>
      <c r="H19" s="6">
        <v>284</v>
      </c>
      <c r="I19" s="6">
        <v>54</v>
      </c>
      <c r="J19" s="6">
        <v>262</v>
      </c>
      <c r="K19" s="6">
        <v>54</v>
      </c>
      <c r="L19" s="6">
        <v>262</v>
      </c>
      <c r="M19" s="6" t="s">
        <v>389</v>
      </c>
      <c r="N19" s="6" t="s">
        <v>103</v>
      </c>
      <c r="O19" s="6" t="s">
        <v>390</v>
      </c>
      <c r="P19" s="6" t="s">
        <v>323</v>
      </c>
      <c r="Q19" s="6">
        <v>1</v>
      </c>
      <c r="R19" s="6">
        <v>30</v>
      </c>
      <c r="S19" s="6">
        <v>15</v>
      </c>
      <c r="T19" s="6">
        <v>15</v>
      </c>
      <c r="U19" s="6"/>
      <c r="V19" s="6" t="s">
        <v>394</v>
      </c>
      <c r="W19" s="6"/>
      <c r="X19" s="6" t="b">
        <v>0</v>
      </c>
      <c r="Y19" s="6" t="b">
        <v>0</v>
      </c>
      <c r="Z19" s="6" t="b">
        <v>0</v>
      </c>
      <c r="AA19" s="6" t="b">
        <v>0</v>
      </c>
      <c r="AB19" s="6" t="b">
        <v>0</v>
      </c>
      <c r="AC19" s="6" t="b">
        <v>1</v>
      </c>
      <c r="AD19" s="6" t="b">
        <v>0</v>
      </c>
      <c r="AE19" s="6" t="b">
        <v>0</v>
      </c>
      <c r="AF19" s="6" t="b">
        <v>0</v>
      </c>
      <c r="AG19" s="6" t="b">
        <v>0</v>
      </c>
    </row>
    <row r="20" spans="1:33" x14ac:dyDescent="0.25">
      <c r="A20" s="6" t="s">
        <v>0</v>
      </c>
      <c r="B20" s="6" t="s">
        <v>4</v>
      </c>
      <c r="C20" s="6" t="s">
        <v>147</v>
      </c>
      <c r="D20" s="6" t="s">
        <v>148</v>
      </c>
      <c r="E20" s="6" t="s">
        <v>97</v>
      </c>
      <c r="F20" s="6" t="s">
        <v>98</v>
      </c>
      <c r="G20" s="6">
        <v>87</v>
      </c>
      <c r="H20" s="6">
        <v>461</v>
      </c>
      <c r="I20" s="6">
        <v>90</v>
      </c>
      <c r="J20" s="6">
        <v>489</v>
      </c>
      <c r="K20" s="6">
        <v>90</v>
      </c>
      <c r="L20" s="6">
        <v>489</v>
      </c>
      <c r="M20" s="6" t="s">
        <v>389</v>
      </c>
      <c r="N20" s="6" t="s">
        <v>99</v>
      </c>
      <c r="O20" s="6" t="s">
        <v>390</v>
      </c>
      <c r="P20" s="6" t="s">
        <v>323</v>
      </c>
      <c r="Q20" s="6">
        <v>0.20000000298023224</v>
      </c>
      <c r="R20" s="6">
        <v>10</v>
      </c>
      <c r="S20" s="6"/>
      <c r="T20" s="6"/>
      <c r="U20" s="6"/>
      <c r="V20" s="6" t="s">
        <v>394</v>
      </c>
      <c r="W20" s="6"/>
      <c r="X20" s="6" t="b">
        <v>0</v>
      </c>
      <c r="Y20" s="6" t="b">
        <v>0</v>
      </c>
      <c r="Z20" s="6" t="b">
        <v>0</v>
      </c>
      <c r="AA20" s="6" t="b">
        <v>1</v>
      </c>
      <c r="AB20" s="6" t="b">
        <v>0</v>
      </c>
      <c r="AC20" s="6" t="b">
        <v>1</v>
      </c>
      <c r="AD20" s="6" t="b">
        <v>0</v>
      </c>
      <c r="AE20" s="6" t="b">
        <v>1</v>
      </c>
      <c r="AF20" s="6" t="b">
        <v>0</v>
      </c>
      <c r="AG20" s="6" t="b">
        <v>0</v>
      </c>
    </row>
    <row r="21" spans="1:33" x14ac:dyDescent="0.25">
      <c r="A21" s="6" t="s">
        <v>0</v>
      </c>
      <c r="B21" s="6" t="s">
        <v>4</v>
      </c>
      <c r="C21" s="6" t="s">
        <v>145</v>
      </c>
      <c r="D21" s="6" t="s">
        <v>146</v>
      </c>
      <c r="E21" s="6" t="s">
        <v>97</v>
      </c>
      <c r="F21" s="6" t="s">
        <v>98</v>
      </c>
      <c r="G21" s="6">
        <v>93</v>
      </c>
      <c r="H21" s="6">
        <v>446</v>
      </c>
      <c r="I21" s="6">
        <v>91</v>
      </c>
      <c r="J21" s="6">
        <v>482</v>
      </c>
      <c r="K21" s="6">
        <v>100</v>
      </c>
      <c r="L21" s="6">
        <v>523</v>
      </c>
      <c r="M21" s="6" t="s">
        <v>389</v>
      </c>
      <c r="N21" s="6" t="s">
        <v>99</v>
      </c>
      <c r="O21" s="6" t="s">
        <v>390</v>
      </c>
      <c r="P21" s="6" t="s">
        <v>100</v>
      </c>
      <c r="Q21" s="6">
        <v>0</v>
      </c>
      <c r="R21" s="6"/>
      <c r="S21" s="6"/>
      <c r="T21" s="6"/>
      <c r="U21" s="6"/>
      <c r="V21" s="6" t="s">
        <v>393</v>
      </c>
      <c r="W21" s="6"/>
      <c r="X21" s="6" t="b">
        <v>1</v>
      </c>
      <c r="Y21" s="6" t="b">
        <v>1</v>
      </c>
      <c r="Z21" s="6" t="b">
        <v>1</v>
      </c>
      <c r="AA21" s="6" t="b">
        <v>0</v>
      </c>
      <c r="AB21" s="6" t="b">
        <v>1</v>
      </c>
      <c r="AC21" s="6" t="b">
        <v>1</v>
      </c>
      <c r="AD21" s="6" t="b">
        <v>0</v>
      </c>
      <c r="AE21" s="6" t="b">
        <v>1</v>
      </c>
      <c r="AF21" s="6" t="b">
        <v>0</v>
      </c>
      <c r="AG21" s="6" t="b">
        <v>1</v>
      </c>
    </row>
    <row r="22" spans="1:33" x14ac:dyDescent="0.25">
      <c r="A22" s="6" t="s">
        <v>3</v>
      </c>
      <c r="B22" s="6" t="s">
        <v>17</v>
      </c>
      <c r="C22" s="6" t="s">
        <v>232</v>
      </c>
      <c r="D22" s="6" t="s">
        <v>233</v>
      </c>
      <c r="E22" s="6" t="s">
        <v>97</v>
      </c>
      <c r="F22" s="6" t="s">
        <v>98</v>
      </c>
      <c r="G22" s="6">
        <v>30</v>
      </c>
      <c r="H22" s="6">
        <v>188</v>
      </c>
      <c r="I22" s="6">
        <v>24</v>
      </c>
      <c r="J22" s="6">
        <v>112</v>
      </c>
      <c r="K22" s="6">
        <v>24</v>
      </c>
      <c r="L22" s="6">
        <v>112</v>
      </c>
      <c r="M22" s="6" t="s">
        <v>389</v>
      </c>
      <c r="N22" s="6" t="s">
        <v>99</v>
      </c>
      <c r="O22" s="6" t="s">
        <v>390</v>
      </c>
      <c r="P22" s="6" t="s">
        <v>100</v>
      </c>
      <c r="Q22" s="6">
        <v>0</v>
      </c>
      <c r="R22" s="6"/>
      <c r="S22" s="6"/>
      <c r="T22" s="6"/>
      <c r="U22" s="6"/>
      <c r="V22" s="6" t="s">
        <v>392</v>
      </c>
      <c r="W22" s="6"/>
      <c r="X22" s="6" t="b">
        <v>0</v>
      </c>
      <c r="Y22" s="6" t="b">
        <v>0</v>
      </c>
      <c r="Z22" s="6" t="b">
        <v>1</v>
      </c>
      <c r="AA22" s="6" t="b">
        <v>0</v>
      </c>
      <c r="AB22" s="6" t="b">
        <v>0</v>
      </c>
      <c r="AC22" s="6" t="b">
        <v>0</v>
      </c>
      <c r="AD22" s="6" t="b">
        <v>0</v>
      </c>
      <c r="AE22" s="6" t="b">
        <v>0</v>
      </c>
      <c r="AF22" s="6" t="b">
        <v>0</v>
      </c>
      <c r="AG22" s="6" t="b">
        <v>0</v>
      </c>
    </row>
    <row r="23" spans="1:33" x14ac:dyDescent="0.25">
      <c r="A23" s="6" t="s">
        <v>0</v>
      </c>
      <c r="B23" s="6" t="s">
        <v>4</v>
      </c>
      <c r="C23" s="6" t="s">
        <v>155</v>
      </c>
      <c r="D23" s="6" t="s">
        <v>156</v>
      </c>
      <c r="E23" s="6" t="s">
        <v>97</v>
      </c>
      <c r="F23" s="6" t="s">
        <v>98</v>
      </c>
      <c r="G23" s="6">
        <v>97</v>
      </c>
      <c r="H23" s="6">
        <v>382</v>
      </c>
      <c r="I23" s="6">
        <v>95</v>
      </c>
      <c r="J23" s="6">
        <v>386</v>
      </c>
      <c r="K23" s="6">
        <v>95</v>
      </c>
      <c r="L23" s="6">
        <v>386</v>
      </c>
      <c r="M23" s="6" t="s">
        <v>389</v>
      </c>
      <c r="N23" s="6" t="s">
        <v>99</v>
      </c>
      <c r="O23" s="6" t="s">
        <v>390</v>
      </c>
      <c r="P23" s="6" t="s">
        <v>100</v>
      </c>
      <c r="Q23" s="6">
        <v>0</v>
      </c>
      <c r="R23" s="6"/>
      <c r="S23" s="6"/>
      <c r="T23" s="6"/>
      <c r="U23" s="6"/>
      <c r="V23" s="6" t="s">
        <v>392</v>
      </c>
      <c r="W23" s="6"/>
      <c r="X23" s="6" t="b">
        <v>0</v>
      </c>
      <c r="Y23" s="6" t="b">
        <v>1</v>
      </c>
      <c r="Z23" s="6" t="b">
        <v>1</v>
      </c>
      <c r="AA23" s="6" t="b">
        <v>0</v>
      </c>
      <c r="AB23" s="6" t="b">
        <v>1</v>
      </c>
      <c r="AC23" s="6" t="b">
        <v>1</v>
      </c>
      <c r="AD23" s="6" t="b">
        <v>0</v>
      </c>
      <c r="AE23" s="6" t="b">
        <v>1</v>
      </c>
      <c r="AF23" s="6" t="b">
        <v>0</v>
      </c>
      <c r="AG23" s="6" t="b">
        <v>0</v>
      </c>
    </row>
    <row r="24" spans="1:33" x14ac:dyDescent="0.25">
      <c r="A24" s="6" t="s">
        <v>0</v>
      </c>
      <c r="B24" s="6" t="s">
        <v>4</v>
      </c>
      <c r="C24" s="6" t="s">
        <v>153</v>
      </c>
      <c r="D24" s="6" t="s">
        <v>154</v>
      </c>
      <c r="E24" s="6" t="s">
        <v>97</v>
      </c>
      <c r="F24" s="6" t="s">
        <v>98</v>
      </c>
      <c r="G24" s="6">
        <v>35</v>
      </c>
      <c r="H24" s="6">
        <v>175</v>
      </c>
      <c r="I24" s="6">
        <v>32</v>
      </c>
      <c r="J24" s="6">
        <v>173</v>
      </c>
      <c r="K24" s="6">
        <v>43</v>
      </c>
      <c r="L24" s="6">
        <v>212</v>
      </c>
      <c r="M24" s="6" t="s">
        <v>389</v>
      </c>
      <c r="N24" s="6" t="s">
        <v>99</v>
      </c>
      <c r="O24" s="6" t="s">
        <v>390</v>
      </c>
      <c r="P24" s="6" t="s">
        <v>323</v>
      </c>
      <c r="Q24" s="6">
        <v>1</v>
      </c>
      <c r="R24" s="6">
        <v>50</v>
      </c>
      <c r="S24" s="6"/>
      <c r="T24" s="6"/>
      <c r="U24" s="6"/>
      <c r="V24" s="6" t="s">
        <v>393</v>
      </c>
      <c r="W24" s="6"/>
      <c r="X24" s="6" t="b">
        <v>1</v>
      </c>
      <c r="Y24" s="6" t="b">
        <v>1</v>
      </c>
      <c r="Z24" s="6" t="b">
        <v>0</v>
      </c>
      <c r="AA24" s="6" t="b">
        <v>0</v>
      </c>
      <c r="AB24" s="6" t="b">
        <v>1</v>
      </c>
      <c r="AC24" s="6" t="b">
        <v>1</v>
      </c>
      <c r="AD24" s="6" t="b">
        <v>0</v>
      </c>
      <c r="AE24" s="6" t="b">
        <v>0</v>
      </c>
      <c r="AF24" s="6" t="b">
        <v>0</v>
      </c>
      <c r="AG24" s="6" t="b">
        <v>0</v>
      </c>
    </row>
    <row r="25" spans="1:33" x14ac:dyDescent="0.25">
      <c r="A25" s="6" t="s">
        <v>0</v>
      </c>
      <c r="B25" s="6" t="s">
        <v>7</v>
      </c>
      <c r="C25" s="6" t="s">
        <v>730</v>
      </c>
      <c r="D25" s="6" t="s">
        <v>731</v>
      </c>
      <c r="E25" s="6" t="s">
        <v>97</v>
      </c>
      <c r="F25" s="6" t="s">
        <v>98</v>
      </c>
      <c r="G25" s="6">
        <v>23</v>
      </c>
      <c r="H25" s="6">
        <v>83</v>
      </c>
      <c r="I25" s="6">
        <v>23</v>
      </c>
      <c r="J25" s="6">
        <v>85</v>
      </c>
      <c r="K25" s="6">
        <v>23</v>
      </c>
      <c r="L25" s="6">
        <v>78</v>
      </c>
      <c r="M25" s="6" t="s">
        <v>389</v>
      </c>
      <c r="N25" s="6" t="s">
        <v>99</v>
      </c>
      <c r="O25" s="6" t="s">
        <v>390</v>
      </c>
      <c r="P25" s="6" t="s">
        <v>323</v>
      </c>
      <c r="Q25" s="6">
        <v>1</v>
      </c>
      <c r="R25" s="6">
        <v>50</v>
      </c>
      <c r="S25" s="6">
        <v>20</v>
      </c>
      <c r="T25" s="6"/>
      <c r="U25" s="6"/>
      <c r="V25" s="6" t="s">
        <v>393</v>
      </c>
      <c r="W25" s="6"/>
      <c r="X25" s="6" t="b">
        <v>1</v>
      </c>
      <c r="Y25" s="6" t="b">
        <v>1</v>
      </c>
      <c r="Z25" s="6" t="b">
        <v>0</v>
      </c>
      <c r="AA25" s="6" t="b">
        <v>0</v>
      </c>
      <c r="AB25" s="6" t="b">
        <v>1</v>
      </c>
      <c r="AC25" s="6" t="b">
        <v>0</v>
      </c>
      <c r="AD25" s="6" t="b">
        <v>0</v>
      </c>
      <c r="AE25" s="6" t="b">
        <v>0</v>
      </c>
      <c r="AF25" s="6" t="b">
        <v>0</v>
      </c>
      <c r="AG25" s="6" t="b">
        <v>0</v>
      </c>
    </row>
    <row r="26" spans="1:33" x14ac:dyDescent="0.25">
      <c r="A26" s="6" t="s">
        <v>0</v>
      </c>
      <c r="B26" s="6" t="s">
        <v>4</v>
      </c>
      <c r="C26" s="6" t="s">
        <v>104</v>
      </c>
      <c r="D26" s="6" t="s">
        <v>105</v>
      </c>
      <c r="E26" s="6" t="s">
        <v>97</v>
      </c>
      <c r="F26" s="6" t="s">
        <v>98</v>
      </c>
      <c r="G26" s="6">
        <v>32</v>
      </c>
      <c r="H26" s="6">
        <v>146</v>
      </c>
      <c r="I26" s="6">
        <v>28</v>
      </c>
      <c r="J26" s="6">
        <v>131</v>
      </c>
      <c r="K26" s="6">
        <v>32</v>
      </c>
      <c r="L26" s="6">
        <v>148</v>
      </c>
      <c r="M26" s="6" t="s">
        <v>389</v>
      </c>
      <c r="N26" s="6" t="s">
        <v>99</v>
      </c>
      <c r="O26" s="6" t="s">
        <v>390</v>
      </c>
      <c r="P26" s="6" t="s">
        <v>323</v>
      </c>
      <c r="Q26" s="6">
        <v>0</v>
      </c>
      <c r="R26" s="6"/>
      <c r="S26" s="6"/>
      <c r="T26" s="6"/>
      <c r="U26" s="6"/>
      <c r="V26" s="6" t="s">
        <v>393</v>
      </c>
      <c r="W26" s="6"/>
      <c r="X26" s="6" t="b">
        <v>0</v>
      </c>
      <c r="Y26" s="6" t="b">
        <v>1</v>
      </c>
      <c r="Z26" s="6" t="b">
        <v>0</v>
      </c>
      <c r="AA26" s="6" t="b">
        <v>0</v>
      </c>
      <c r="AB26" s="6" t="b">
        <v>1</v>
      </c>
      <c r="AC26" s="6" t="b">
        <v>0</v>
      </c>
      <c r="AD26" s="6" t="b">
        <v>0</v>
      </c>
      <c r="AE26" s="6" t="b">
        <v>1</v>
      </c>
      <c r="AF26" s="6" t="b">
        <v>0</v>
      </c>
      <c r="AG26" s="6" t="b">
        <v>0</v>
      </c>
    </row>
    <row r="27" spans="1:33" x14ac:dyDescent="0.25">
      <c r="A27" s="6" t="s">
        <v>3</v>
      </c>
      <c r="B27" s="6" t="s">
        <v>15</v>
      </c>
      <c r="C27" s="6" t="s">
        <v>806</v>
      </c>
      <c r="D27" s="6" t="s">
        <v>807</v>
      </c>
      <c r="E27" s="6" t="s">
        <v>97</v>
      </c>
      <c r="F27" s="6" t="s">
        <v>125</v>
      </c>
      <c r="G27" s="6">
        <v>178</v>
      </c>
      <c r="H27" s="6">
        <v>827</v>
      </c>
      <c r="I27" s="6">
        <v>194</v>
      </c>
      <c r="J27" s="6">
        <v>890</v>
      </c>
      <c r="K27" s="6">
        <v>194</v>
      </c>
      <c r="L27" s="6">
        <v>890</v>
      </c>
      <c r="M27" s="6" t="s">
        <v>389</v>
      </c>
      <c r="N27" s="6" t="s">
        <v>99</v>
      </c>
      <c r="O27" s="6" t="s">
        <v>390</v>
      </c>
      <c r="P27" s="6" t="s">
        <v>100</v>
      </c>
      <c r="Q27" s="6">
        <v>0</v>
      </c>
      <c r="R27" s="6"/>
      <c r="S27" s="6"/>
      <c r="T27" s="6"/>
      <c r="U27" s="6"/>
      <c r="V27" s="6" t="s">
        <v>391</v>
      </c>
      <c r="W27" s="6"/>
      <c r="X27" s="6" t="b">
        <v>0</v>
      </c>
      <c r="Y27" s="6" t="b">
        <v>0</v>
      </c>
      <c r="Z27" s="6" t="b">
        <v>0</v>
      </c>
      <c r="AA27" s="6" t="b">
        <v>0</v>
      </c>
      <c r="AB27" s="6" t="b">
        <v>1</v>
      </c>
      <c r="AC27" s="6" t="b">
        <v>0</v>
      </c>
      <c r="AD27" s="6" t="b">
        <v>0</v>
      </c>
      <c r="AE27" s="6" t="b">
        <v>1</v>
      </c>
      <c r="AF27" s="6" t="b">
        <v>0</v>
      </c>
      <c r="AG27" s="6" t="b">
        <v>0</v>
      </c>
    </row>
    <row r="28" spans="1:33" x14ac:dyDescent="0.25">
      <c r="A28" s="6" t="s">
        <v>0</v>
      </c>
      <c r="B28" s="6" t="s">
        <v>4</v>
      </c>
      <c r="C28" s="6" t="s">
        <v>159</v>
      </c>
      <c r="D28" s="6" t="s">
        <v>160</v>
      </c>
      <c r="E28" s="6" t="s">
        <v>97</v>
      </c>
      <c r="F28" s="6" t="s">
        <v>98</v>
      </c>
      <c r="G28" s="6">
        <v>44</v>
      </c>
      <c r="H28" s="6">
        <v>180</v>
      </c>
      <c r="I28" s="6">
        <v>18</v>
      </c>
      <c r="J28" s="6">
        <v>68</v>
      </c>
      <c r="K28" s="6">
        <v>45</v>
      </c>
      <c r="L28" s="6">
        <v>194</v>
      </c>
      <c r="M28" s="6" t="s">
        <v>389</v>
      </c>
      <c r="N28" s="6" t="s">
        <v>99</v>
      </c>
      <c r="O28" s="6" t="s">
        <v>390</v>
      </c>
      <c r="P28" s="6" t="s">
        <v>100</v>
      </c>
      <c r="Q28" s="6">
        <v>0</v>
      </c>
      <c r="R28" s="6"/>
      <c r="S28" s="6"/>
      <c r="T28" s="6"/>
      <c r="U28" s="6"/>
      <c r="V28" s="6" t="s">
        <v>392</v>
      </c>
      <c r="W28" s="6"/>
      <c r="X28" s="6" t="b">
        <v>1</v>
      </c>
      <c r="Y28" s="6" t="b">
        <v>1</v>
      </c>
      <c r="Z28" s="6" t="b">
        <v>0</v>
      </c>
      <c r="AA28" s="6" t="b">
        <v>0</v>
      </c>
      <c r="AB28" s="6" t="b">
        <v>1</v>
      </c>
      <c r="AC28" s="6" t="b">
        <v>1</v>
      </c>
      <c r="AD28" s="6" t="b">
        <v>0</v>
      </c>
      <c r="AE28" s="6" t="b">
        <v>1</v>
      </c>
      <c r="AF28" s="6" t="b">
        <v>0</v>
      </c>
      <c r="AG28" s="6" t="b">
        <v>0</v>
      </c>
    </row>
    <row r="29" spans="1:33" x14ac:dyDescent="0.25">
      <c r="A29" s="6" t="s">
        <v>0</v>
      </c>
      <c r="B29" s="6" t="s">
        <v>5</v>
      </c>
      <c r="C29" s="6" t="s">
        <v>185</v>
      </c>
      <c r="D29" s="6" t="s">
        <v>186</v>
      </c>
      <c r="E29" s="6" t="s">
        <v>97</v>
      </c>
      <c r="F29" s="6" t="s">
        <v>125</v>
      </c>
      <c r="G29" s="6">
        <v>429</v>
      </c>
      <c r="H29" s="6">
        <v>2237</v>
      </c>
      <c r="I29" s="6">
        <v>429</v>
      </c>
      <c r="J29" s="6">
        <v>2221</v>
      </c>
      <c r="K29" s="6">
        <v>429</v>
      </c>
      <c r="L29" s="6">
        <v>2221</v>
      </c>
      <c r="M29" s="6" t="s">
        <v>389</v>
      </c>
      <c r="N29" s="6" t="s">
        <v>99</v>
      </c>
      <c r="O29" s="6" t="s">
        <v>390</v>
      </c>
      <c r="P29" s="6" t="s">
        <v>100</v>
      </c>
      <c r="Q29" s="6">
        <v>0</v>
      </c>
      <c r="R29" s="6"/>
      <c r="S29" s="6"/>
      <c r="T29" s="6"/>
      <c r="U29" s="6"/>
      <c r="V29" s="6" t="s">
        <v>392</v>
      </c>
      <c r="W29" s="6"/>
      <c r="X29" s="6" t="b">
        <v>0</v>
      </c>
      <c r="Y29" s="6" t="b">
        <v>0</v>
      </c>
      <c r="Z29" s="6" t="b">
        <v>0</v>
      </c>
      <c r="AA29" s="6" t="b">
        <v>0</v>
      </c>
      <c r="AB29" s="6" t="b">
        <v>1</v>
      </c>
      <c r="AC29" s="6" t="b">
        <v>0</v>
      </c>
      <c r="AD29" s="6" t="b">
        <v>0</v>
      </c>
      <c r="AE29" s="6" t="b">
        <v>0</v>
      </c>
      <c r="AF29" s="6" t="b">
        <v>0</v>
      </c>
      <c r="AG29" s="6" t="b">
        <v>1</v>
      </c>
    </row>
    <row r="30" spans="1:33" x14ac:dyDescent="0.25">
      <c r="A30" s="6" t="s">
        <v>0</v>
      </c>
      <c r="B30" s="6" t="s">
        <v>8</v>
      </c>
      <c r="C30" s="6" t="s">
        <v>828</v>
      </c>
      <c r="D30" s="6" t="s">
        <v>829</v>
      </c>
      <c r="E30" s="6" t="s">
        <v>97</v>
      </c>
      <c r="F30" s="6" t="s">
        <v>98</v>
      </c>
      <c r="G30" s="6">
        <v>265</v>
      </c>
      <c r="H30" s="6">
        <v>1084</v>
      </c>
      <c r="I30" s="6">
        <v>260</v>
      </c>
      <c r="J30" s="6">
        <v>1140</v>
      </c>
      <c r="K30" s="6">
        <v>260</v>
      </c>
      <c r="L30" s="6">
        <v>1140</v>
      </c>
      <c r="M30" s="6" t="s">
        <v>389</v>
      </c>
      <c r="N30" s="6" t="s">
        <v>99</v>
      </c>
      <c r="O30" s="6" t="s">
        <v>390</v>
      </c>
      <c r="P30" s="6" t="s">
        <v>100</v>
      </c>
      <c r="Q30" s="6">
        <v>0</v>
      </c>
      <c r="R30" s="6"/>
      <c r="S30" s="6"/>
      <c r="T30" s="6"/>
      <c r="U30" s="6"/>
      <c r="V30" s="6" t="s">
        <v>392</v>
      </c>
      <c r="W30" s="6"/>
      <c r="X30" s="6" t="b">
        <v>0</v>
      </c>
      <c r="Y30" s="6" t="b">
        <v>0</v>
      </c>
      <c r="Z30" s="6" t="b">
        <v>1</v>
      </c>
      <c r="AA30" s="6" t="b">
        <v>0</v>
      </c>
      <c r="AB30" s="6" t="b">
        <v>0</v>
      </c>
      <c r="AC30" s="6" t="b">
        <v>0</v>
      </c>
      <c r="AD30" s="6" t="b">
        <v>0</v>
      </c>
      <c r="AE30" s="6" t="b">
        <v>0</v>
      </c>
      <c r="AF30" s="6" t="b">
        <v>0</v>
      </c>
      <c r="AG30" s="6" t="b">
        <v>0</v>
      </c>
    </row>
    <row r="31" spans="1:33" x14ac:dyDescent="0.25">
      <c r="A31" s="6" t="s">
        <v>0</v>
      </c>
      <c r="B31" s="6" t="s">
        <v>13</v>
      </c>
      <c r="C31" s="6" t="s">
        <v>237</v>
      </c>
      <c r="D31" s="6" t="s">
        <v>238</v>
      </c>
      <c r="E31" s="6" t="s">
        <v>97</v>
      </c>
      <c r="F31" s="6" t="s">
        <v>98</v>
      </c>
      <c r="G31" s="6">
        <v>6</v>
      </c>
      <c r="H31" s="6">
        <v>30</v>
      </c>
      <c r="I31" s="6">
        <v>6</v>
      </c>
      <c r="J31" s="6">
        <v>30</v>
      </c>
      <c r="K31" s="6">
        <v>6</v>
      </c>
      <c r="L31" s="6">
        <v>30</v>
      </c>
      <c r="M31" s="6" t="s">
        <v>389</v>
      </c>
      <c r="N31" s="6" t="s">
        <v>99</v>
      </c>
      <c r="O31" s="6" t="s">
        <v>390</v>
      </c>
      <c r="P31" s="6" t="s">
        <v>323</v>
      </c>
      <c r="Q31" s="6">
        <v>0.5</v>
      </c>
      <c r="R31" s="6">
        <v>10</v>
      </c>
      <c r="S31" s="6"/>
      <c r="T31" s="6"/>
      <c r="U31" s="6"/>
      <c r="V31" s="6" t="s">
        <v>392</v>
      </c>
      <c r="W31" s="6"/>
      <c r="X31" s="6" t="b">
        <v>0</v>
      </c>
      <c r="Y31" s="6" t="b">
        <v>0</v>
      </c>
      <c r="Z31" s="6" t="b">
        <v>0</v>
      </c>
      <c r="AA31" s="6" t="b">
        <v>0</v>
      </c>
      <c r="AB31" s="6" t="b">
        <v>0</v>
      </c>
      <c r="AC31" s="6" t="b">
        <v>1</v>
      </c>
      <c r="AD31" s="6" t="b">
        <v>0</v>
      </c>
      <c r="AE31" s="6" t="b">
        <v>0</v>
      </c>
      <c r="AF31" s="6" t="b">
        <v>0</v>
      </c>
      <c r="AG31" s="6" t="b">
        <v>0</v>
      </c>
    </row>
    <row r="32" spans="1:33" x14ac:dyDescent="0.25">
      <c r="A32" s="6" t="s">
        <v>0</v>
      </c>
      <c r="B32" s="6" t="s">
        <v>7</v>
      </c>
      <c r="C32" s="6" t="s">
        <v>733</v>
      </c>
      <c r="D32" s="6" t="s">
        <v>734</v>
      </c>
      <c r="E32" s="6" t="s">
        <v>97</v>
      </c>
      <c r="F32" s="6" t="s">
        <v>98</v>
      </c>
      <c r="G32" s="6">
        <v>27</v>
      </c>
      <c r="H32" s="6">
        <v>111</v>
      </c>
      <c r="I32" s="6">
        <v>25</v>
      </c>
      <c r="J32" s="6">
        <v>104</v>
      </c>
      <c r="K32" s="6">
        <v>25</v>
      </c>
      <c r="L32" s="6">
        <v>104</v>
      </c>
      <c r="M32" s="6" t="s">
        <v>389</v>
      </c>
      <c r="N32" s="6" t="s">
        <v>99</v>
      </c>
      <c r="O32" s="6" t="s">
        <v>390</v>
      </c>
      <c r="P32" s="6" t="s">
        <v>100</v>
      </c>
      <c r="Q32" s="6">
        <v>0</v>
      </c>
      <c r="R32" s="6"/>
      <c r="S32" s="6"/>
      <c r="T32" s="6"/>
      <c r="U32" s="6"/>
      <c r="V32" s="6" t="s">
        <v>393</v>
      </c>
      <c r="W32" s="6"/>
      <c r="X32" s="6" t="b">
        <v>1</v>
      </c>
      <c r="Y32" s="6" t="b">
        <v>1</v>
      </c>
      <c r="Z32" s="6" t="b">
        <v>0</v>
      </c>
      <c r="AA32" s="6" t="b">
        <v>0</v>
      </c>
      <c r="AB32" s="6" t="b">
        <v>1</v>
      </c>
      <c r="AC32" s="6" t="b">
        <v>1</v>
      </c>
      <c r="AD32" s="6" t="b">
        <v>0</v>
      </c>
      <c r="AE32" s="6" t="b">
        <v>0</v>
      </c>
      <c r="AF32" s="6" t="b">
        <v>0</v>
      </c>
      <c r="AG32" s="6" t="b">
        <v>0</v>
      </c>
    </row>
    <row r="33" spans="1:33" x14ac:dyDescent="0.25">
      <c r="A33" s="6" t="s">
        <v>3</v>
      </c>
      <c r="B33" s="6" t="s">
        <v>18</v>
      </c>
      <c r="C33" s="6" t="s">
        <v>809</v>
      </c>
      <c r="D33" s="6" t="s">
        <v>810</v>
      </c>
      <c r="E33" s="6" t="s">
        <v>97</v>
      </c>
      <c r="F33" s="6" t="s">
        <v>98</v>
      </c>
      <c r="G33" s="6">
        <v>12</v>
      </c>
      <c r="H33" s="6">
        <v>52</v>
      </c>
      <c r="I33" s="6">
        <v>10</v>
      </c>
      <c r="J33" s="6">
        <v>44</v>
      </c>
      <c r="K33" s="6">
        <v>10</v>
      </c>
      <c r="L33" s="6">
        <v>44</v>
      </c>
      <c r="M33" s="6" t="s">
        <v>389</v>
      </c>
      <c r="N33" s="6" t="s">
        <v>103</v>
      </c>
      <c r="O33" s="6" t="s">
        <v>390</v>
      </c>
      <c r="P33" s="6" t="s">
        <v>323</v>
      </c>
      <c r="Q33" s="6">
        <v>1</v>
      </c>
      <c r="R33" s="6">
        <v>20</v>
      </c>
      <c r="S33" s="6"/>
      <c r="T33" s="6"/>
      <c r="U33" s="6"/>
      <c r="V33" s="6" t="s">
        <v>393</v>
      </c>
      <c r="W33" s="6"/>
      <c r="X33" s="6" t="b">
        <v>0</v>
      </c>
      <c r="Y33" s="6" t="b">
        <v>1</v>
      </c>
      <c r="Z33" s="6" t="b">
        <v>0</v>
      </c>
      <c r="AA33" s="6" t="b">
        <v>0</v>
      </c>
      <c r="AB33" s="6" t="b">
        <v>0</v>
      </c>
      <c r="AC33" s="6" t="b">
        <v>0</v>
      </c>
      <c r="AD33" s="6" t="b">
        <v>0</v>
      </c>
      <c r="AE33" s="6" t="b">
        <v>0</v>
      </c>
      <c r="AF33" s="6" t="b">
        <v>0</v>
      </c>
      <c r="AG33" s="6" t="b">
        <v>0</v>
      </c>
    </row>
    <row r="34" spans="1:33" x14ac:dyDescent="0.25">
      <c r="A34" s="6" t="s">
        <v>3</v>
      </c>
      <c r="B34" s="6" t="s">
        <v>15</v>
      </c>
      <c r="C34" s="6" t="s">
        <v>234</v>
      </c>
      <c r="D34" s="6" t="s">
        <v>1060</v>
      </c>
      <c r="E34" s="6" t="s">
        <v>97</v>
      </c>
      <c r="F34" s="6" t="s">
        <v>132</v>
      </c>
      <c r="G34" s="6">
        <v>21</v>
      </c>
      <c r="H34" s="6">
        <v>107</v>
      </c>
      <c r="I34" s="6">
        <v>22</v>
      </c>
      <c r="J34" s="6">
        <v>108</v>
      </c>
      <c r="K34" s="6">
        <v>22</v>
      </c>
      <c r="L34" s="6">
        <v>0</v>
      </c>
      <c r="M34" s="6" t="s">
        <v>389</v>
      </c>
      <c r="N34" s="6" t="s">
        <v>99</v>
      </c>
      <c r="O34" s="6" t="s">
        <v>390</v>
      </c>
      <c r="P34" s="6" t="s">
        <v>323</v>
      </c>
      <c r="Q34" s="6">
        <v>0.20000000298023224</v>
      </c>
      <c r="R34" s="6">
        <v>15</v>
      </c>
      <c r="S34" s="6">
        <v>5</v>
      </c>
      <c r="T34" s="6"/>
      <c r="U34" s="6"/>
      <c r="V34" s="6" t="s">
        <v>393</v>
      </c>
      <c r="W34" s="6"/>
      <c r="X34" s="6" t="b">
        <v>1</v>
      </c>
      <c r="Y34" s="6" t="b">
        <v>1</v>
      </c>
      <c r="Z34" s="6" t="b">
        <v>0</v>
      </c>
      <c r="AA34" s="6" t="b">
        <v>0</v>
      </c>
      <c r="AB34" s="6" t="b">
        <v>1</v>
      </c>
      <c r="AC34" s="6" t="b">
        <v>0</v>
      </c>
      <c r="AD34" s="6" t="b">
        <v>0</v>
      </c>
      <c r="AE34" s="6" t="b">
        <v>0</v>
      </c>
      <c r="AF34" s="6" t="b">
        <v>0</v>
      </c>
      <c r="AG34" s="6" t="b">
        <v>0</v>
      </c>
    </row>
    <row r="35" spans="1:33" x14ac:dyDescent="0.25">
      <c r="A35" s="6" t="s">
        <v>0</v>
      </c>
      <c r="B35" s="6" t="s">
        <v>9</v>
      </c>
      <c r="C35" s="6" t="s">
        <v>1077</v>
      </c>
      <c r="D35" s="6" t="s">
        <v>223</v>
      </c>
      <c r="E35" s="6" t="s">
        <v>97</v>
      </c>
      <c r="F35" s="6" t="s">
        <v>125</v>
      </c>
      <c r="G35" s="6">
        <v>486</v>
      </c>
      <c r="H35" s="6">
        <v>2371</v>
      </c>
      <c r="I35" s="6">
        <v>488</v>
      </c>
      <c r="J35" s="6">
        <v>2325</v>
      </c>
      <c r="K35" s="6">
        <v>488</v>
      </c>
      <c r="L35" s="6">
        <v>2325</v>
      </c>
      <c r="M35" s="6" t="s">
        <v>389</v>
      </c>
      <c r="N35" s="6" t="s">
        <v>103</v>
      </c>
      <c r="O35" s="6" t="s">
        <v>390</v>
      </c>
      <c r="P35" s="6" t="s">
        <v>323</v>
      </c>
      <c r="Q35" s="6">
        <v>1.9999999552965164E-2</v>
      </c>
      <c r="R35" s="6">
        <v>20</v>
      </c>
      <c r="S35" s="6"/>
      <c r="T35" s="6"/>
      <c r="U35" s="6"/>
      <c r="V35" s="6" t="s">
        <v>392</v>
      </c>
      <c r="W35" s="6"/>
      <c r="X35" s="6" t="b">
        <v>0</v>
      </c>
      <c r="Y35" s="6" t="b">
        <v>0</v>
      </c>
      <c r="Z35" s="6" t="b">
        <v>0</v>
      </c>
      <c r="AA35" s="6" t="b">
        <v>0</v>
      </c>
      <c r="AB35" s="6" t="b">
        <v>1</v>
      </c>
      <c r="AC35" s="6" t="b">
        <v>1</v>
      </c>
      <c r="AD35" s="6" t="b">
        <v>0</v>
      </c>
      <c r="AE35" s="6" t="b">
        <v>1</v>
      </c>
      <c r="AF35" s="6" t="b">
        <v>0</v>
      </c>
      <c r="AG35" s="6" t="b">
        <v>0</v>
      </c>
    </row>
    <row r="36" spans="1:33" x14ac:dyDescent="0.25">
      <c r="A36" s="6" t="s">
        <v>0</v>
      </c>
      <c r="B36" s="6" t="s">
        <v>5</v>
      </c>
      <c r="C36" s="6" t="s">
        <v>840</v>
      </c>
      <c r="D36" s="6" t="s">
        <v>841</v>
      </c>
      <c r="E36" s="6" t="s">
        <v>209</v>
      </c>
      <c r="F36" s="6" t="s">
        <v>125</v>
      </c>
      <c r="G36" s="6">
        <v>640</v>
      </c>
      <c r="H36" s="6">
        <v>2600</v>
      </c>
      <c r="I36" s="6">
        <v>623</v>
      </c>
      <c r="J36" s="6">
        <v>2635</v>
      </c>
      <c r="K36" s="6">
        <v>623</v>
      </c>
      <c r="L36" s="6">
        <v>2635</v>
      </c>
      <c r="M36" s="6" t="s">
        <v>389</v>
      </c>
      <c r="N36" s="6" t="s">
        <v>103</v>
      </c>
      <c r="O36" s="6" t="s">
        <v>390</v>
      </c>
      <c r="P36" s="6" t="s">
        <v>100</v>
      </c>
      <c r="Q36" s="6">
        <v>0</v>
      </c>
      <c r="R36" s="6"/>
      <c r="S36" s="6"/>
      <c r="T36" s="6"/>
      <c r="U36" s="6"/>
      <c r="V36" s="6" t="s">
        <v>393</v>
      </c>
      <c r="W36" s="6"/>
      <c r="X36" s="6" t="b">
        <v>1</v>
      </c>
      <c r="Y36" s="6" t="b">
        <v>1</v>
      </c>
      <c r="Z36" s="6" t="b">
        <v>0</v>
      </c>
      <c r="AA36" s="6" t="b">
        <v>0</v>
      </c>
      <c r="AB36" s="6" t="b">
        <v>0</v>
      </c>
      <c r="AC36" s="6" t="b">
        <v>0</v>
      </c>
      <c r="AD36" s="6" t="b">
        <v>0</v>
      </c>
      <c r="AE36" s="6" t="b">
        <v>0</v>
      </c>
      <c r="AF36" s="6" t="b">
        <v>0</v>
      </c>
      <c r="AG36" s="6" t="b">
        <v>1</v>
      </c>
    </row>
    <row r="37" spans="1:33" x14ac:dyDescent="0.25">
      <c r="A37" s="6" t="s">
        <v>0</v>
      </c>
      <c r="B37" s="6" t="s">
        <v>6</v>
      </c>
      <c r="C37" s="6" t="s">
        <v>277</v>
      </c>
      <c r="D37" s="6" t="s">
        <v>278</v>
      </c>
      <c r="E37" s="6" t="s">
        <v>97</v>
      </c>
      <c r="F37" s="6" t="s">
        <v>98</v>
      </c>
      <c r="G37" s="6">
        <v>139</v>
      </c>
      <c r="H37" s="6">
        <v>640</v>
      </c>
      <c r="I37" s="6">
        <v>127</v>
      </c>
      <c r="J37" s="6">
        <v>578</v>
      </c>
      <c r="K37" s="6">
        <v>146</v>
      </c>
      <c r="L37" s="6">
        <v>640</v>
      </c>
      <c r="M37" s="6" t="s">
        <v>389</v>
      </c>
      <c r="N37" s="6" t="s">
        <v>103</v>
      </c>
      <c r="O37" s="6" t="s">
        <v>390</v>
      </c>
      <c r="P37" s="6" t="s">
        <v>100</v>
      </c>
      <c r="Q37" s="6">
        <v>0</v>
      </c>
      <c r="R37" s="6"/>
      <c r="S37" s="6"/>
      <c r="T37" s="6"/>
      <c r="U37" s="6"/>
      <c r="V37" s="6" t="s">
        <v>393</v>
      </c>
      <c r="W37" s="6"/>
      <c r="X37" s="6" t="b">
        <v>0</v>
      </c>
      <c r="Y37" s="6" t="b">
        <v>1</v>
      </c>
      <c r="Z37" s="6" t="b">
        <v>0</v>
      </c>
      <c r="AA37" s="6" t="b">
        <v>0</v>
      </c>
      <c r="AB37" s="6" t="b">
        <v>1</v>
      </c>
      <c r="AC37" s="6" t="b">
        <v>1</v>
      </c>
      <c r="AD37" s="6" t="b">
        <v>0</v>
      </c>
      <c r="AE37" s="6" t="b">
        <v>1</v>
      </c>
      <c r="AF37" s="6" t="b">
        <v>1</v>
      </c>
      <c r="AG37" s="6" t="b">
        <v>1</v>
      </c>
    </row>
    <row r="38" spans="1:33" x14ac:dyDescent="0.25">
      <c r="A38" s="6" t="s">
        <v>0</v>
      </c>
      <c r="B38" s="6" t="s">
        <v>5</v>
      </c>
      <c r="C38" s="6" t="s">
        <v>834</v>
      </c>
      <c r="D38" s="6" t="s">
        <v>835</v>
      </c>
      <c r="E38" s="6" t="s">
        <v>209</v>
      </c>
      <c r="F38" s="6" t="s">
        <v>125</v>
      </c>
      <c r="G38" s="6">
        <v>169</v>
      </c>
      <c r="H38" s="6">
        <v>1216</v>
      </c>
      <c r="I38" s="6">
        <v>176</v>
      </c>
      <c r="J38" s="6">
        <v>1216</v>
      </c>
      <c r="K38" s="6">
        <v>176</v>
      </c>
      <c r="L38" s="6">
        <v>1216</v>
      </c>
      <c r="M38" s="6" t="s">
        <v>389</v>
      </c>
      <c r="N38" s="6" t="s">
        <v>103</v>
      </c>
      <c r="O38" s="6" t="s">
        <v>390</v>
      </c>
      <c r="P38" s="6" t="s">
        <v>100</v>
      </c>
      <c r="Q38" s="6">
        <v>0</v>
      </c>
      <c r="R38" s="6"/>
      <c r="S38" s="6"/>
      <c r="T38" s="6"/>
      <c r="U38" s="6"/>
      <c r="V38" s="6" t="s">
        <v>392</v>
      </c>
      <c r="W38" s="6"/>
      <c r="X38" s="6" t="b">
        <v>0</v>
      </c>
      <c r="Y38" s="6" t="b">
        <v>1</v>
      </c>
      <c r="Z38" s="6" t="b">
        <v>0</v>
      </c>
      <c r="AA38" s="6" t="b">
        <v>0</v>
      </c>
      <c r="AB38" s="6" t="b">
        <v>0</v>
      </c>
      <c r="AC38" s="6" t="b">
        <v>0</v>
      </c>
      <c r="AD38" s="6" t="b">
        <v>0</v>
      </c>
      <c r="AE38" s="6" t="b">
        <v>0</v>
      </c>
      <c r="AF38" s="6" t="b">
        <v>0</v>
      </c>
      <c r="AG38" s="6" t="b">
        <v>0</v>
      </c>
    </row>
    <row r="39" spans="1:33" x14ac:dyDescent="0.25">
      <c r="A39" s="6" t="s">
        <v>0</v>
      </c>
      <c r="B39" s="6" t="s">
        <v>5</v>
      </c>
      <c r="C39" s="6" t="s">
        <v>709</v>
      </c>
      <c r="D39" s="6" t="s">
        <v>710</v>
      </c>
      <c r="E39" s="6" t="s">
        <v>209</v>
      </c>
      <c r="F39" s="6" t="s">
        <v>132</v>
      </c>
      <c r="G39" s="6">
        <v>610</v>
      </c>
      <c r="H39" s="6">
        <v>2750</v>
      </c>
      <c r="I39" s="6">
        <v>609</v>
      </c>
      <c r="J39" s="6">
        <v>2630</v>
      </c>
      <c r="K39" s="6">
        <v>609</v>
      </c>
      <c r="L39" s="6">
        <v>2630</v>
      </c>
      <c r="M39" s="6" t="s">
        <v>389</v>
      </c>
      <c r="N39" s="6" t="s">
        <v>103</v>
      </c>
      <c r="O39" s="6" t="s">
        <v>390</v>
      </c>
      <c r="P39" s="6" t="s">
        <v>100</v>
      </c>
      <c r="Q39" s="6">
        <v>0</v>
      </c>
      <c r="R39" s="6"/>
      <c r="S39" s="6"/>
      <c r="T39" s="6"/>
      <c r="U39" s="6"/>
      <c r="V39" s="6" t="s">
        <v>392</v>
      </c>
      <c r="W39" s="6"/>
      <c r="X39" s="6" t="b">
        <v>0</v>
      </c>
      <c r="Y39" s="6" t="b">
        <v>0</v>
      </c>
      <c r="Z39" s="6" t="b">
        <v>0</v>
      </c>
      <c r="AA39" s="6" t="b">
        <v>0</v>
      </c>
      <c r="AB39" s="6" t="b">
        <v>0</v>
      </c>
      <c r="AC39" s="6" t="b">
        <v>0</v>
      </c>
      <c r="AD39" s="6" t="b">
        <v>0</v>
      </c>
      <c r="AE39" s="6" t="b">
        <v>0</v>
      </c>
      <c r="AF39" s="6" t="b">
        <v>0</v>
      </c>
      <c r="AG39" s="6" t="b">
        <v>0</v>
      </c>
    </row>
    <row r="40" spans="1:33" x14ac:dyDescent="0.25">
      <c r="A40" s="6" t="s">
        <v>0</v>
      </c>
      <c r="B40" s="6" t="s">
        <v>5</v>
      </c>
      <c r="C40" s="6" t="s">
        <v>837</v>
      </c>
      <c r="D40" s="6" t="s">
        <v>838</v>
      </c>
      <c r="E40" s="6" t="s">
        <v>209</v>
      </c>
      <c r="F40" s="6" t="s">
        <v>125</v>
      </c>
      <c r="G40" s="6">
        <v>184</v>
      </c>
      <c r="H40" s="6">
        <v>768</v>
      </c>
      <c r="I40" s="6">
        <v>175</v>
      </c>
      <c r="J40" s="6">
        <v>828</v>
      </c>
      <c r="K40" s="6">
        <v>175</v>
      </c>
      <c r="L40" s="6">
        <v>828</v>
      </c>
      <c r="M40" s="6" t="s">
        <v>389</v>
      </c>
      <c r="N40" s="6" t="s">
        <v>103</v>
      </c>
      <c r="O40" s="6" t="s">
        <v>390</v>
      </c>
      <c r="P40" s="6" t="s">
        <v>100</v>
      </c>
      <c r="Q40" s="6">
        <v>0</v>
      </c>
      <c r="R40" s="6"/>
      <c r="S40" s="6"/>
      <c r="T40" s="6"/>
      <c r="U40" s="6"/>
      <c r="V40" s="6" t="s">
        <v>392</v>
      </c>
      <c r="W40" s="6"/>
      <c r="X40" s="6" t="b">
        <v>1</v>
      </c>
      <c r="Y40" s="6" t="b">
        <v>1</v>
      </c>
      <c r="Z40" s="6" t="b">
        <v>0</v>
      </c>
      <c r="AA40" s="6" t="b">
        <v>0</v>
      </c>
      <c r="AB40" s="6" t="b">
        <v>0</v>
      </c>
      <c r="AC40" s="6" t="b">
        <v>0</v>
      </c>
      <c r="AD40" s="6" t="b">
        <v>0</v>
      </c>
      <c r="AE40" s="6" t="b">
        <v>0</v>
      </c>
      <c r="AF40" s="6" t="b">
        <v>0</v>
      </c>
      <c r="AG40" s="6" t="b">
        <v>0</v>
      </c>
    </row>
    <row r="41" spans="1:33" x14ac:dyDescent="0.25">
      <c r="A41" s="6" t="s">
        <v>3</v>
      </c>
      <c r="B41" s="6" t="s">
        <v>17</v>
      </c>
      <c r="C41" s="6" t="s">
        <v>767</v>
      </c>
      <c r="D41" s="6" t="s">
        <v>768</v>
      </c>
      <c r="E41" s="6" t="s">
        <v>97</v>
      </c>
      <c r="F41" s="6" t="s">
        <v>98</v>
      </c>
      <c r="G41" s="6">
        <v>61</v>
      </c>
      <c r="H41" s="6">
        <v>264</v>
      </c>
      <c r="I41" s="6">
        <v>55</v>
      </c>
      <c r="J41" s="6">
        <v>251</v>
      </c>
      <c r="K41" s="6">
        <v>55</v>
      </c>
      <c r="L41" s="6">
        <v>251</v>
      </c>
      <c r="M41" s="6" t="s">
        <v>389</v>
      </c>
      <c r="N41" s="6" t="s">
        <v>103</v>
      </c>
      <c r="O41" s="6" t="s">
        <v>390</v>
      </c>
      <c r="P41" s="6" t="s">
        <v>100</v>
      </c>
      <c r="Q41" s="6">
        <v>0</v>
      </c>
      <c r="R41" s="6"/>
      <c r="S41" s="6"/>
      <c r="T41" s="6"/>
      <c r="U41" s="6"/>
      <c r="V41" s="6" t="s">
        <v>393</v>
      </c>
      <c r="W41" s="6"/>
      <c r="X41" s="6" t="b">
        <v>1</v>
      </c>
      <c r="Y41" s="6" t="b">
        <v>1</v>
      </c>
      <c r="Z41" s="6" t="b">
        <v>0</v>
      </c>
      <c r="AA41" s="6" t="b">
        <v>0</v>
      </c>
      <c r="AB41" s="6" t="b">
        <v>0</v>
      </c>
      <c r="AC41" s="6" t="b">
        <v>0</v>
      </c>
      <c r="AD41" s="6" t="b">
        <v>0</v>
      </c>
      <c r="AE41" s="6" t="b">
        <v>0</v>
      </c>
      <c r="AF41" s="6" t="b">
        <v>0</v>
      </c>
      <c r="AG41" s="6" t="b">
        <v>0</v>
      </c>
    </row>
    <row r="42" spans="1:33" x14ac:dyDescent="0.25">
      <c r="A42" s="6" t="s">
        <v>0</v>
      </c>
      <c r="B42" s="6" t="s">
        <v>8</v>
      </c>
      <c r="C42" s="6" t="s">
        <v>743</v>
      </c>
      <c r="D42" s="6" t="s">
        <v>744</v>
      </c>
      <c r="E42" s="6" t="s">
        <v>209</v>
      </c>
      <c r="F42" s="6" t="s">
        <v>125</v>
      </c>
      <c r="G42" s="6">
        <v>612</v>
      </c>
      <c r="H42" s="6">
        <v>2944</v>
      </c>
      <c r="I42" s="6">
        <v>608</v>
      </c>
      <c r="J42" s="6">
        <v>2914</v>
      </c>
      <c r="K42" s="6">
        <v>608</v>
      </c>
      <c r="L42" s="6">
        <v>2944</v>
      </c>
      <c r="M42" s="6" t="s">
        <v>389</v>
      </c>
      <c r="N42" s="6" t="s">
        <v>103</v>
      </c>
      <c r="O42" s="6" t="s">
        <v>390</v>
      </c>
      <c r="P42" s="6" t="s">
        <v>100</v>
      </c>
      <c r="Q42" s="6">
        <v>0</v>
      </c>
      <c r="R42" s="6"/>
      <c r="S42" s="6"/>
      <c r="T42" s="6"/>
      <c r="U42" s="6"/>
      <c r="V42" s="6" t="s">
        <v>392</v>
      </c>
      <c r="W42" s="6"/>
      <c r="X42" s="6" t="b">
        <v>0</v>
      </c>
      <c r="Y42" s="6" t="b">
        <v>1</v>
      </c>
      <c r="Z42" s="6" t="b">
        <v>0</v>
      </c>
      <c r="AA42" s="6" t="b">
        <v>0</v>
      </c>
      <c r="AB42" s="6" t="b">
        <v>1</v>
      </c>
      <c r="AC42" s="6" t="b">
        <v>1</v>
      </c>
      <c r="AD42" s="6" t="b">
        <v>0</v>
      </c>
      <c r="AE42" s="6" t="b">
        <v>0</v>
      </c>
      <c r="AF42" s="6" t="b">
        <v>1</v>
      </c>
      <c r="AG42" s="6" t="b">
        <v>1</v>
      </c>
    </row>
    <row r="43" spans="1:33" x14ac:dyDescent="0.25">
      <c r="A43" s="6" t="s">
        <v>0</v>
      </c>
      <c r="B43" s="6" t="s">
        <v>8</v>
      </c>
      <c r="C43" s="6" t="s">
        <v>126</v>
      </c>
      <c r="D43" s="6" t="s">
        <v>127</v>
      </c>
      <c r="E43" s="6" t="s">
        <v>97</v>
      </c>
      <c r="F43" s="6" t="s">
        <v>132</v>
      </c>
      <c r="G43" s="6">
        <v>50</v>
      </c>
      <c r="H43" s="6">
        <v>295</v>
      </c>
      <c r="I43" s="6">
        <v>50</v>
      </c>
      <c r="J43" s="6">
        <v>293</v>
      </c>
      <c r="K43" s="6">
        <v>50</v>
      </c>
      <c r="L43" s="6">
        <v>293</v>
      </c>
      <c r="M43" s="6" t="s">
        <v>389</v>
      </c>
      <c r="N43" s="6" t="s">
        <v>103</v>
      </c>
      <c r="O43" s="6" t="s">
        <v>390</v>
      </c>
      <c r="P43" s="6" t="s">
        <v>323</v>
      </c>
      <c r="Q43" s="6">
        <v>0.20000000298023224</v>
      </c>
      <c r="R43" s="6">
        <v>15</v>
      </c>
      <c r="S43" s="6">
        <v>10</v>
      </c>
      <c r="T43" s="6">
        <v>10</v>
      </c>
      <c r="U43" s="6"/>
      <c r="V43" s="6" t="s">
        <v>393</v>
      </c>
      <c r="W43" s="6"/>
      <c r="X43" s="6" t="b">
        <v>1</v>
      </c>
      <c r="Y43" s="6" t="b">
        <v>1</v>
      </c>
      <c r="Z43" s="6" t="b">
        <v>0</v>
      </c>
      <c r="AA43" s="6" t="b">
        <v>0</v>
      </c>
      <c r="AB43" s="6" t="b">
        <v>1</v>
      </c>
      <c r="AC43" s="6" t="b">
        <v>0</v>
      </c>
      <c r="AD43" s="6" t="b">
        <v>0</v>
      </c>
      <c r="AE43" s="6" t="b">
        <v>0</v>
      </c>
      <c r="AF43" s="6" t="b">
        <v>0</v>
      </c>
      <c r="AG43" s="6" t="b">
        <v>0</v>
      </c>
    </row>
    <row r="44" spans="1:33" x14ac:dyDescent="0.25">
      <c r="A44" s="6" t="s">
        <v>0</v>
      </c>
      <c r="B44" s="6" t="s">
        <v>5</v>
      </c>
      <c r="C44" s="6" t="s">
        <v>713</v>
      </c>
      <c r="D44" s="6" t="s">
        <v>714</v>
      </c>
      <c r="E44" s="6" t="s">
        <v>209</v>
      </c>
      <c r="F44" s="6" t="s">
        <v>125</v>
      </c>
      <c r="G44" s="6">
        <v>110</v>
      </c>
      <c r="H44" s="6">
        <v>643</v>
      </c>
      <c r="I44" s="6">
        <v>106</v>
      </c>
      <c r="J44" s="6"/>
      <c r="K44" s="6">
        <v>124</v>
      </c>
      <c r="L44" s="6">
        <v>0</v>
      </c>
      <c r="M44" s="6" t="s">
        <v>389</v>
      </c>
      <c r="N44" s="6" t="s">
        <v>103</v>
      </c>
      <c r="O44" s="6" t="s">
        <v>390</v>
      </c>
      <c r="P44" s="6" t="s">
        <v>100</v>
      </c>
      <c r="Q44" s="6">
        <v>0</v>
      </c>
      <c r="R44" s="6"/>
      <c r="S44" s="6"/>
      <c r="T44" s="6"/>
      <c r="U44" s="6"/>
      <c r="V44" s="6" t="s">
        <v>392</v>
      </c>
      <c r="W44" s="6"/>
      <c r="X44" s="6" t="b">
        <v>0</v>
      </c>
      <c r="Y44" s="6" t="b">
        <v>1</v>
      </c>
      <c r="Z44" s="6" t="b">
        <v>0</v>
      </c>
      <c r="AA44" s="6" t="b">
        <v>0</v>
      </c>
      <c r="AB44" s="6" t="b">
        <v>0</v>
      </c>
      <c r="AC44" s="6" t="b">
        <v>0</v>
      </c>
      <c r="AD44" s="6" t="b">
        <v>0</v>
      </c>
      <c r="AE44" s="6" t="b">
        <v>0</v>
      </c>
      <c r="AF44" s="6" t="b">
        <v>0</v>
      </c>
      <c r="AG44" s="6" t="b">
        <v>1</v>
      </c>
    </row>
    <row r="45" spans="1:33" x14ac:dyDescent="0.25">
      <c r="A45" s="6" t="s">
        <v>0</v>
      </c>
      <c r="B45" s="6" t="s">
        <v>4</v>
      </c>
      <c r="C45" s="6" t="s">
        <v>696</v>
      </c>
      <c r="D45" s="6" t="s">
        <v>697</v>
      </c>
      <c r="E45" s="6" t="s">
        <v>97</v>
      </c>
      <c r="F45" s="6" t="s">
        <v>125</v>
      </c>
      <c r="G45" s="6">
        <v>43</v>
      </c>
      <c r="H45" s="6">
        <v>247</v>
      </c>
      <c r="I45" s="6">
        <v>41</v>
      </c>
      <c r="J45" s="6">
        <v>232</v>
      </c>
      <c r="K45" s="6">
        <v>41</v>
      </c>
      <c r="L45" s="6">
        <v>9</v>
      </c>
      <c r="M45" s="6" t="s">
        <v>389</v>
      </c>
      <c r="N45" s="6" t="s">
        <v>103</v>
      </c>
      <c r="O45" s="6" t="s">
        <v>390</v>
      </c>
      <c r="P45" s="6" t="s">
        <v>323</v>
      </c>
      <c r="Q45" s="6">
        <v>7</v>
      </c>
      <c r="R45" s="6">
        <v>45</v>
      </c>
      <c r="S45" s="6">
        <v>20</v>
      </c>
      <c r="T45" s="6">
        <v>20</v>
      </c>
      <c r="U45" s="6"/>
      <c r="V45" s="6" t="s">
        <v>391</v>
      </c>
      <c r="W45" s="6"/>
      <c r="X45" s="6" t="b">
        <v>0</v>
      </c>
      <c r="Y45" s="6" t="b">
        <v>1</v>
      </c>
      <c r="Z45" s="6" t="b">
        <v>1</v>
      </c>
      <c r="AA45" s="6" t="b">
        <v>0</v>
      </c>
      <c r="AB45" s="6" t="b">
        <v>0</v>
      </c>
      <c r="AC45" s="6" t="b">
        <v>1</v>
      </c>
      <c r="AD45" s="6" t="b">
        <v>0</v>
      </c>
      <c r="AE45" s="6" t="b">
        <v>1</v>
      </c>
      <c r="AF45" s="6" t="b">
        <v>0</v>
      </c>
      <c r="AG45" s="6" t="b">
        <v>0</v>
      </c>
    </row>
    <row r="46" spans="1:33" x14ac:dyDescent="0.25">
      <c r="A46" s="6" t="s">
        <v>0</v>
      </c>
      <c r="B46" s="6" t="s">
        <v>13</v>
      </c>
      <c r="C46" s="6" t="s">
        <v>173</v>
      </c>
      <c r="D46" s="6" t="s">
        <v>174</v>
      </c>
      <c r="E46" s="6" t="s">
        <v>97</v>
      </c>
      <c r="F46" s="6" t="s">
        <v>125</v>
      </c>
      <c r="G46" s="6">
        <v>74</v>
      </c>
      <c r="H46" s="6">
        <v>404</v>
      </c>
      <c r="I46" s="6">
        <v>60</v>
      </c>
      <c r="J46" s="6">
        <v>330</v>
      </c>
      <c r="K46" s="6">
        <v>74</v>
      </c>
      <c r="L46" s="6">
        <v>369</v>
      </c>
      <c r="M46" s="6" t="s">
        <v>389</v>
      </c>
      <c r="N46" s="6" t="s">
        <v>103</v>
      </c>
      <c r="O46" s="6" t="s">
        <v>390</v>
      </c>
      <c r="P46" s="6" t="s">
        <v>323</v>
      </c>
      <c r="Q46" s="6">
        <v>0.5</v>
      </c>
      <c r="R46" s="6">
        <v>10</v>
      </c>
      <c r="S46" s="6">
        <v>5</v>
      </c>
      <c r="T46" s="6">
        <v>5</v>
      </c>
      <c r="U46" s="6"/>
      <c r="V46" s="6" t="s">
        <v>393</v>
      </c>
      <c r="W46" s="6"/>
      <c r="X46" s="6" t="b">
        <v>0</v>
      </c>
      <c r="Y46" s="6" t="b">
        <v>0</v>
      </c>
      <c r="Z46" s="6" t="b">
        <v>0</v>
      </c>
      <c r="AA46" s="6" t="b">
        <v>0</v>
      </c>
      <c r="AB46" s="6" t="b">
        <v>0</v>
      </c>
      <c r="AC46" s="6" t="b">
        <v>1</v>
      </c>
      <c r="AD46" s="6" t="b">
        <v>0</v>
      </c>
      <c r="AE46" s="6" t="b">
        <v>0</v>
      </c>
      <c r="AF46" s="6" t="b">
        <v>0</v>
      </c>
      <c r="AG46" s="6" t="b">
        <v>1</v>
      </c>
    </row>
    <row r="47" spans="1:33" x14ac:dyDescent="0.25">
      <c r="A47" s="6" t="s">
        <v>0</v>
      </c>
      <c r="B47" s="6" t="s">
        <v>13</v>
      </c>
      <c r="C47" s="6" t="s">
        <v>199</v>
      </c>
      <c r="D47" s="6" t="s">
        <v>200</v>
      </c>
      <c r="E47" s="6" t="s">
        <v>97</v>
      </c>
      <c r="F47" s="6" t="s">
        <v>125</v>
      </c>
      <c r="G47" s="6">
        <v>77</v>
      </c>
      <c r="H47" s="6">
        <v>380</v>
      </c>
      <c r="I47" s="6">
        <v>76</v>
      </c>
      <c r="J47" s="6">
        <v>342</v>
      </c>
      <c r="K47" s="6">
        <v>76</v>
      </c>
      <c r="L47" s="6">
        <v>344</v>
      </c>
      <c r="M47" s="6" t="s">
        <v>389</v>
      </c>
      <c r="N47" s="6" t="s">
        <v>103</v>
      </c>
      <c r="O47" s="6" t="s">
        <v>390</v>
      </c>
      <c r="P47" s="6" t="s">
        <v>100</v>
      </c>
      <c r="Q47" s="6">
        <v>0</v>
      </c>
      <c r="R47" s="6">
        <v>0</v>
      </c>
      <c r="S47" s="6">
        <v>0</v>
      </c>
      <c r="T47" s="6">
        <v>0</v>
      </c>
      <c r="U47" s="6"/>
      <c r="V47" s="6" t="s">
        <v>392</v>
      </c>
      <c r="W47" s="6"/>
      <c r="X47" s="6" t="b">
        <v>0</v>
      </c>
      <c r="Y47" s="6" t="b">
        <v>1</v>
      </c>
      <c r="Z47" s="6" t="b">
        <v>0</v>
      </c>
      <c r="AA47" s="6" t="b">
        <v>0</v>
      </c>
      <c r="AB47" s="6" t="b">
        <v>0</v>
      </c>
      <c r="AC47" s="6" t="b">
        <v>1</v>
      </c>
      <c r="AD47" s="6" t="b">
        <v>0</v>
      </c>
      <c r="AE47" s="6" t="b">
        <v>1</v>
      </c>
      <c r="AF47" s="6" t="b">
        <v>0</v>
      </c>
      <c r="AG47" s="6" t="b">
        <v>0</v>
      </c>
    </row>
    <row r="48" spans="1:33" x14ac:dyDescent="0.25">
      <c r="A48" s="6" t="s">
        <v>0</v>
      </c>
      <c r="B48" s="6" t="s">
        <v>13</v>
      </c>
      <c r="C48" s="6" t="s">
        <v>245</v>
      </c>
      <c r="D48" s="6" t="s">
        <v>246</v>
      </c>
      <c r="E48" s="6" t="s">
        <v>97</v>
      </c>
      <c r="F48" s="6" t="s">
        <v>98</v>
      </c>
      <c r="G48" s="6">
        <v>25</v>
      </c>
      <c r="H48" s="6">
        <v>133</v>
      </c>
      <c r="I48" s="6">
        <v>22</v>
      </c>
      <c r="J48" s="6">
        <v>95</v>
      </c>
      <c r="K48" s="6">
        <v>25</v>
      </c>
      <c r="L48" s="6">
        <v>134</v>
      </c>
      <c r="M48" s="6" t="s">
        <v>389</v>
      </c>
      <c r="N48" s="6" t="s">
        <v>103</v>
      </c>
      <c r="O48" s="6" t="s">
        <v>390</v>
      </c>
      <c r="P48" s="6" t="s">
        <v>323</v>
      </c>
      <c r="Q48" s="6">
        <v>1</v>
      </c>
      <c r="R48" s="6">
        <v>50</v>
      </c>
      <c r="S48" s="6"/>
      <c r="T48" s="6"/>
      <c r="U48" s="6"/>
      <c r="V48" s="6" t="s">
        <v>392</v>
      </c>
      <c r="W48" s="6"/>
      <c r="X48" s="6" t="b">
        <v>0</v>
      </c>
      <c r="Y48" s="6" t="b">
        <v>0</v>
      </c>
      <c r="Z48" s="6" t="b">
        <v>0</v>
      </c>
      <c r="AA48" s="6" t="b">
        <v>0</v>
      </c>
      <c r="AB48" s="6" t="b">
        <v>0</v>
      </c>
      <c r="AC48" s="6" t="b">
        <v>0</v>
      </c>
      <c r="AD48" s="6" t="b">
        <v>0</v>
      </c>
      <c r="AE48" s="6" t="b">
        <v>1</v>
      </c>
      <c r="AF48" s="6" t="b">
        <v>0</v>
      </c>
      <c r="AG48" s="6" t="b">
        <v>0</v>
      </c>
    </row>
    <row r="49" spans="1:33" x14ac:dyDescent="0.25">
      <c r="A49" s="6" t="s">
        <v>0</v>
      </c>
      <c r="B49" s="6" t="s">
        <v>7</v>
      </c>
      <c r="C49" s="6" t="s">
        <v>130</v>
      </c>
      <c r="D49" s="6" t="s">
        <v>131</v>
      </c>
      <c r="E49" s="6" t="s">
        <v>97</v>
      </c>
      <c r="F49" s="6" t="s">
        <v>125</v>
      </c>
      <c r="G49" s="6">
        <v>169</v>
      </c>
      <c r="H49" s="6">
        <v>816</v>
      </c>
      <c r="I49" s="6">
        <v>153</v>
      </c>
      <c r="J49" s="6">
        <v>754</v>
      </c>
      <c r="K49" s="6">
        <v>157</v>
      </c>
      <c r="L49" s="6">
        <v>761</v>
      </c>
      <c r="M49" s="6" t="s">
        <v>389</v>
      </c>
      <c r="N49" s="6" t="s">
        <v>103</v>
      </c>
      <c r="O49" s="6" t="s">
        <v>390</v>
      </c>
      <c r="P49" s="6" t="s">
        <v>100</v>
      </c>
      <c r="Q49" s="6">
        <v>0</v>
      </c>
      <c r="R49" s="6"/>
      <c r="S49" s="6"/>
      <c r="T49" s="6"/>
      <c r="U49" s="6"/>
      <c r="V49" s="6" t="s">
        <v>392</v>
      </c>
      <c r="W49" s="6"/>
      <c r="X49" s="6" t="b">
        <v>0</v>
      </c>
      <c r="Y49" s="6" t="b">
        <v>1</v>
      </c>
      <c r="Z49" s="6" t="b">
        <v>0</v>
      </c>
      <c r="AA49" s="6" t="b">
        <v>0</v>
      </c>
      <c r="AB49" s="6" t="b">
        <v>0</v>
      </c>
      <c r="AC49" s="6" t="b">
        <v>0</v>
      </c>
      <c r="AD49" s="6" t="b">
        <v>0</v>
      </c>
      <c r="AE49" s="6" t="b">
        <v>0</v>
      </c>
      <c r="AF49" s="6" t="b">
        <v>0</v>
      </c>
      <c r="AG49" s="6" t="b">
        <v>0</v>
      </c>
    </row>
    <row r="50" spans="1:33" x14ac:dyDescent="0.25">
      <c r="A50" s="6" t="s">
        <v>0</v>
      </c>
      <c r="B50" s="6" t="s">
        <v>8</v>
      </c>
      <c r="C50" s="6" t="s">
        <v>748</v>
      </c>
      <c r="D50" s="6" t="s">
        <v>749</v>
      </c>
      <c r="E50" s="6" t="s">
        <v>209</v>
      </c>
      <c r="F50" s="6" t="s">
        <v>125</v>
      </c>
      <c r="G50" s="6">
        <v>1694</v>
      </c>
      <c r="H50" s="6">
        <v>8805</v>
      </c>
      <c r="I50" s="6">
        <v>1693</v>
      </c>
      <c r="J50" s="6">
        <v>8805</v>
      </c>
      <c r="K50" s="6">
        <v>1693</v>
      </c>
      <c r="L50" s="6">
        <v>9062</v>
      </c>
      <c r="M50" s="6" t="s">
        <v>389</v>
      </c>
      <c r="N50" s="6" t="s">
        <v>103</v>
      </c>
      <c r="O50" s="6" t="s">
        <v>390</v>
      </c>
      <c r="P50" s="6" t="s">
        <v>100</v>
      </c>
      <c r="Q50" s="6">
        <v>0</v>
      </c>
      <c r="R50" s="6"/>
      <c r="S50" s="6"/>
      <c r="T50" s="6"/>
      <c r="U50" s="6"/>
      <c r="V50" s="6" t="s">
        <v>392</v>
      </c>
      <c r="W50" s="6"/>
      <c r="X50" s="6" t="b">
        <v>0</v>
      </c>
      <c r="Y50" s="6" t="b">
        <v>1</v>
      </c>
      <c r="Z50" s="6" t="b">
        <v>0</v>
      </c>
      <c r="AA50" s="6" t="b">
        <v>0</v>
      </c>
      <c r="AB50" s="6" t="b">
        <v>1</v>
      </c>
      <c r="AC50" s="6" t="b">
        <v>1</v>
      </c>
      <c r="AD50" s="6" t="b">
        <v>0</v>
      </c>
      <c r="AE50" s="6" t="b">
        <v>0</v>
      </c>
      <c r="AF50" s="6" t="b">
        <v>0</v>
      </c>
      <c r="AG50" s="6" t="b">
        <v>0</v>
      </c>
    </row>
    <row r="51" spans="1:33" x14ac:dyDescent="0.25">
      <c r="A51" s="6" t="s">
        <v>0</v>
      </c>
      <c r="B51" s="6" t="s">
        <v>5</v>
      </c>
      <c r="C51" s="6" t="s">
        <v>819</v>
      </c>
      <c r="D51" s="6" t="s">
        <v>820</v>
      </c>
      <c r="E51" s="6" t="s">
        <v>97</v>
      </c>
      <c r="F51" s="6" t="s">
        <v>125</v>
      </c>
      <c r="G51" s="6">
        <v>172</v>
      </c>
      <c r="H51" s="6">
        <v>838</v>
      </c>
      <c r="I51" s="6">
        <v>181</v>
      </c>
      <c r="J51" s="6">
        <v>910</v>
      </c>
      <c r="K51" s="6">
        <v>181</v>
      </c>
      <c r="L51" s="6">
        <v>910</v>
      </c>
      <c r="M51" s="6" t="s">
        <v>389</v>
      </c>
      <c r="N51" s="6" t="s">
        <v>103</v>
      </c>
      <c r="O51" s="6" t="s">
        <v>390</v>
      </c>
      <c r="P51" s="6" t="s">
        <v>100</v>
      </c>
      <c r="Q51" s="6">
        <v>0</v>
      </c>
      <c r="R51" s="6"/>
      <c r="S51" s="6"/>
      <c r="T51" s="6"/>
      <c r="U51" s="6"/>
      <c r="V51" s="6" t="s">
        <v>394</v>
      </c>
      <c r="W51" s="6"/>
      <c r="X51" s="6" t="b">
        <v>0</v>
      </c>
      <c r="Y51" s="6" t="b">
        <v>1</v>
      </c>
      <c r="Z51" s="6" t="b">
        <v>0</v>
      </c>
      <c r="AA51" s="6" t="b">
        <v>0</v>
      </c>
      <c r="AB51" s="6" t="b">
        <v>0</v>
      </c>
      <c r="AC51" s="6" t="b">
        <v>0</v>
      </c>
      <c r="AD51" s="6" t="b">
        <v>0</v>
      </c>
      <c r="AE51" s="6" t="b">
        <v>0</v>
      </c>
      <c r="AF51" s="6" t="b">
        <v>0</v>
      </c>
      <c r="AG51" s="6" t="b">
        <v>0</v>
      </c>
    </row>
    <row r="52" spans="1:33" x14ac:dyDescent="0.25">
      <c r="A52" s="6" t="s">
        <v>0</v>
      </c>
      <c r="B52" s="6" t="s">
        <v>13</v>
      </c>
      <c r="C52" s="6" t="s">
        <v>1080</v>
      </c>
      <c r="D52" s="6" t="s">
        <v>1081</v>
      </c>
      <c r="E52" s="6" t="s">
        <v>97</v>
      </c>
      <c r="F52" s="6" t="s">
        <v>125</v>
      </c>
      <c r="G52" s="6">
        <v>54</v>
      </c>
      <c r="H52" s="6">
        <v>242</v>
      </c>
      <c r="I52" s="6">
        <v>50</v>
      </c>
      <c r="J52" s="6">
        <v>219</v>
      </c>
      <c r="K52" s="6">
        <v>50</v>
      </c>
      <c r="L52" s="6">
        <v>227</v>
      </c>
      <c r="M52" s="6" t="s">
        <v>389</v>
      </c>
      <c r="N52" s="6" t="s">
        <v>103</v>
      </c>
      <c r="O52" s="6" t="s">
        <v>390</v>
      </c>
      <c r="P52" s="6" t="s">
        <v>323</v>
      </c>
      <c r="Q52" s="6">
        <v>2</v>
      </c>
      <c r="R52" s="6">
        <v>40</v>
      </c>
      <c r="S52" s="6">
        <v>15</v>
      </c>
      <c r="T52" s="6">
        <v>15</v>
      </c>
      <c r="U52" s="6"/>
      <c r="V52" s="6"/>
      <c r="W52" s="6"/>
      <c r="X52" s="6" t="b">
        <v>0</v>
      </c>
      <c r="Y52" s="6" t="b">
        <v>1</v>
      </c>
      <c r="Z52" s="6" t="b">
        <v>1</v>
      </c>
      <c r="AA52" s="6" t="b">
        <v>0</v>
      </c>
      <c r="AB52" s="6" t="b">
        <v>0</v>
      </c>
      <c r="AC52" s="6" t="b">
        <v>1</v>
      </c>
      <c r="AD52" s="6" t="b">
        <v>0</v>
      </c>
      <c r="AE52" s="6" t="b">
        <v>0</v>
      </c>
      <c r="AF52" s="6" t="b">
        <v>0</v>
      </c>
      <c r="AG52" s="6" t="b">
        <v>0</v>
      </c>
    </row>
    <row r="53" spans="1:33" x14ac:dyDescent="0.25">
      <c r="A53" s="6" t="s">
        <v>0</v>
      </c>
      <c r="B53" s="6" t="s">
        <v>9</v>
      </c>
      <c r="C53" s="6" t="s">
        <v>1078</v>
      </c>
      <c r="D53" s="6" t="s">
        <v>1079</v>
      </c>
      <c r="E53" s="6" t="s">
        <v>97</v>
      </c>
      <c r="F53" s="6" t="s">
        <v>125</v>
      </c>
      <c r="G53" s="6">
        <v>115</v>
      </c>
      <c r="H53" s="6">
        <v>502</v>
      </c>
      <c r="I53" s="6">
        <v>123</v>
      </c>
      <c r="J53" s="6">
        <v>555</v>
      </c>
      <c r="K53" s="6">
        <v>123</v>
      </c>
      <c r="L53" s="6">
        <v>555</v>
      </c>
      <c r="M53" s="6" t="s">
        <v>389</v>
      </c>
      <c r="N53" s="6" t="s">
        <v>103</v>
      </c>
      <c r="O53" s="6" t="s">
        <v>390</v>
      </c>
      <c r="P53" s="6" t="s">
        <v>100</v>
      </c>
      <c r="Q53" s="6">
        <v>0</v>
      </c>
      <c r="R53" s="6"/>
      <c r="S53" s="6"/>
      <c r="T53" s="6"/>
      <c r="U53" s="6"/>
      <c r="V53" s="6" t="s">
        <v>394</v>
      </c>
      <c r="W53" s="6"/>
      <c r="X53" s="6" t="b">
        <v>1</v>
      </c>
      <c r="Y53" s="6" t="b">
        <v>1</v>
      </c>
      <c r="Z53" s="6" t="b">
        <v>0</v>
      </c>
      <c r="AA53" s="6" t="b">
        <v>0</v>
      </c>
      <c r="AB53" s="6" t="b">
        <v>1</v>
      </c>
      <c r="AC53" s="6" t="b">
        <v>1</v>
      </c>
      <c r="AD53" s="6" t="b">
        <v>0</v>
      </c>
      <c r="AE53" s="6" t="b">
        <v>1</v>
      </c>
      <c r="AF53" s="6" t="b">
        <v>0</v>
      </c>
      <c r="AG53" s="6" t="b">
        <v>0</v>
      </c>
    </row>
    <row r="54" spans="1:33" x14ac:dyDescent="0.25">
      <c r="A54" s="6" t="s">
        <v>0</v>
      </c>
      <c r="B54" s="6" t="s">
        <v>5</v>
      </c>
      <c r="C54" s="6" t="s">
        <v>701</v>
      </c>
      <c r="D54" s="6" t="s">
        <v>702</v>
      </c>
      <c r="E54" s="6" t="s">
        <v>209</v>
      </c>
      <c r="F54" s="6" t="s">
        <v>125</v>
      </c>
      <c r="G54" s="6">
        <v>155</v>
      </c>
      <c r="H54" s="6">
        <v>664</v>
      </c>
      <c r="I54" s="6">
        <v>156</v>
      </c>
      <c r="J54" s="6">
        <v>641</v>
      </c>
      <c r="K54" s="6">
        <v>273</v>
      </c>
      <c r="L54" s="6">
        <v>0</v>
      </c>
      <c r="M54" s="6" t="s">
        <v>389</v>
      </c>
      <c r="N54" s="6" t="s">
        <v>103</v>
      </c>
      <c r="O54" s="6" t="s">
        <v>390</v>
      </c>
      <c r="P54" s="6" t="s">
        <v>100</v>
      </c>
      <c r="Q54" s="6">
        <v>0</v>
      </c>
      <c r="R54" s="6"/>
      <c r="S54" s="6"/>
      <c r="T54" s="6"/>
      <c r="U54" s="6"/>
      <c r="V54" s="6" t="s">
        <v>392</v>
      </c>
      <c r="W54" s="6"/>
      <c r="X54" s="6" t="b">
        <v>0</v>
      </c>
      <c r="Y54" s="6" t="b">
        <v>1</v>
      </c>
      <c r="Z54" s="6" t="b">
        <v>0</v>
      </c>
      <c r="AA54" s="6" t="b">
        <v>0</v>
      </c>
      <c r="AB54" s="6" t="b">
        <v>1</v>
      </c>
      <c r="AC54" s="6" t="b">
        <v>1</v>
      </c>
      <c r="AD54" s="6" t="b">
        <v>0</v>
      </c>
      <c r="AE54" s="6" t="b">
        <v>0</v>
      </c>
      <c r="AF54" s="6" t="b">
        <v>0</v>
      </c>
      <c r="AG54" s="6" t="b">
        <v>1</v>
      </c>
    </row>
    <row r="55" spans="1:33" x14ac:dyDescent="0.25">
      <c r="A55" s="6" t="s">
        <v>0</v>
      </c>
      <c r="B55" s="6" t="s">
        <v>4</v>
      </c>
      <c r="C55" s="6" t="s">
        <v>106</v>
      </c>
      <c r="D55" s="6" t="s">
        <v>107</v>
      </c>
      <c r="E55" s="6" t="s">
        <v>97</v>
      </c>
      <c r="F55" s="6" t="s">
        <v>98</v>
      </c>
      <c r="G55" s="6">
        <v>7</v>
      </c>
      <c r="H55" s="6">
        <v>41</v>
      </c>
      <c r="I55" s="6">
        <v>10</v>
      </c>
      <c r="J55" s="6">
        <v>47</v>
      </c>
      <c r="K55" s="6">
        <v>12</v>
      </c>
      <c r="L55" s="6">
        <v>56</v>
      </c>
      <c r="M55" s="6" t="s">
        <v>389</v>
      </c>
      <c r="N55" s="6" t="s">
        <v>103</v>
      </c>
      <c r="O55" s="6" t="s">
        <v>390</v>
      </c>
      <c r="P55" s="6" t="s">
        <v>323</v>
      </c>
      <c r="Q55" s="6">
        <v>0.375</v>
      </c>
      <c r="R55" s="6"/>
      <c r="S55" s="6">
        <v>2</v>
      </c>
      <c r="T55" s="6"/>
      <c r="U55" s="6"/>
      <c r="V55" s="6" t="s">
        <v>393</v>
      </c>
      <c r="W55" s="6"/>
      <c r="X55" s="6" t="b">
        <v>0</v>
      </c>
      <c r="Y55" s="6" t="b">
        <v>0</v>
      </c>
      <c r="Z55" s="6" t="b">
        <v>0</v>
      </c>
      <c r="AA55" s="6" t="b">
        <v>0</v>
      </c>
      <c r="AB55" s="6" t="b">
        <v>1</v>
      </c>
      <c r="AC55" s="6" t="b">
        <v>0</v>
      </c>
      <c r="AD55" s="6" t="b">
        <v>0</v>
      </c>
      <c r="AE55" s="6" t="b">
        <v>1</v>
      </c>
      <c r="AF55" s="6" t="b">
        <v>0</v>
      </c>
      <c r="AG55" s="6" t="b">
        <v>1</v>
      </c>
    </row>
    <row r="56" spans="1:33" x14ac:dyDescent="0.25">
      <c r="A56" s="6" t="s">
        <v>0</v>
      </c>
      <c r="B56" s="6" t="s">
        <v>4</v>
      </c>
      <c r="C56" s="6" t="s">
        <v>251</v>
      </c>
      <c r="D56" s="6" t="s">
        <v>252</v>
      </c>
      <c r="E56" s="6" t="s">
        <v>97</v>
      </c>
      <c r="F56" s="6" t="s">
        <v>98</v>
      </c>
      <c r="G56" s="6">
        <v>28</v>
      </c>
      <c r="H56" s="6">
        <v>130</v>
      </c>
      <c r="I56" s="6">
        <v>27</v>
      </c>
      <c r="J56" s="6">
        <v>121</v>
      </c>
      <c r="K56" s="6">
        <v>28</v>
      </c>
      <c r="L56" s="6">
        <v>130</v>
      </c>
      <c r="M56" s="6" t="s">
        <v>389</v>
      </c>
      <c r="N56" s="6" t="s">
        <v>103</v>
      </c>
      <c r="O56" s="6" t="s">
        <v>390</v>
      </c>
      <c r="P56" s="6" t="s">
        <v>100</v>
      </c>
      <c r="Q56" s="6">
        <v>0</v>
      </c>
      <c r="R56" s="6"/>
      <c r="S56" s="6"/>
      <c r="T56" s="6"/>
      <c r="U56" s="6"/>
      <c r="V56" s="6" t="s">
        <v>394</v>
      </c>
      <c r="W56" s="6"/>
      <c r="X56" s="6" t="b">
        <v>0</v>
      </c>
      <c r="Y56" s="6" t="b">
        <v>1</v>
      </c>
      <c r="Z56" s="6" t="b">
        <v>0</v>
      </c>
      <c r="AA56" s="6" t="b">
        <v>0</v>
      </c>
      <c r="AB56" s="6" t="b">
        <v>1</v>
      </c>
      <c r="AC56" s="6" t="b">
        <v>1</v>
      </c>
      <c r="AD56" s="6" t="b">
        <v>1</v>
      </c>
      <c r="AE56" s="6" t="b">
        <v>0</v>
      </c>
      <c r="AF56" s="6" t="b">
        <v>0</v>
      </c>
      <c r="AG56" s="6" t="b">
        <v>0</v>
      </c>
    </row>
    <row r="57" spans="1:33" x14ac:dyDescent="0.25">
      <c r="A57" s="6" t="s">
        <v>0</v>
      </c>
      <c r="B57" s="6" t="s">
        <v>4</v>
      </c>
      <c r="C57" s="6" t="s">
        <v>265</v>
      </c>
      <c r="D57" s="6" t="s">
        <v>266</v>
      </c>
      <c r="E57" s="6" t="s">
        <v>97</v>
      </c>
      <c r="F57" s="6" t="s">
        <v>125</v>
      </c>
      <c r="G57" s="6">
        <v>14</v>
      </c>
      <c r="H57" s="6">
        <v>73</v>
      </c>
      <c r="I57" s="6">
        <v>12</v>
      </c>
      <c r="J57" s="6">
        <v>61</v>
      </c>
      <c r="K57" s="6">
        <v>14</v>
      </c>
      <c r="L57" s="6">
        <v>72</v>
      </c>
      <c r="M57" s="6" t="s">
        <v>389</v>
      </c>
      <c r="N57" s="6" t="s">
        <v>103</v>
      </c>
      <c r="O57" s="6" t="s">
        <v>390</v>
      </c>
      <c r="P57" s="6" t="s">
        <v>100</v>
      </c>
      <c r="Q57" s="6">
        <v>0</v>
      </c>
      <c r="R57" s="6"/>
      <c r="S57" s="6"/>
      <c r="T57" s="6"/>
      <c r="U57" s="6"/>
      <c r="V57" s="6" t="s">
        <v>394</v>
      </c>
      <c r="W57" s="6"/>
      <c r="X57" s="6" t="b">
        <v>1</v>
      </c>
      <c r="Y57" s="6" t="b">
        <v>1</v>
      </c>
      <c r="Z57" s="6" t="b">
        <v>0</v>
      </c>
      <c r="AA57" s="6" t="b">
        <v>0</v>
      </c>
      <c r="AB57" s="6" t="b">
        <v>1</v>
      </c>
      <c r="AC57" s="6" t="b">
        <v>1</v>
      </c>
      <c r="AD57" s="6" t="b">
        <v>1</v>
      </c>
      <c r="AE57" s="6" t="b">
        <v>1</v>
      </c>
      <c r="AF57" s="6" t="b">
        <v>0</v>
      </c>
      <c r="AG57" s="6" t="b">
        <v>0</v>
      </c>
    </row>
    <row r="58" spans="1:33" x14ac:dyDescent="0.25">
      <c r="A58" s="6" t="s">
        <v>0</v>
      </c>
      <c r="B58" s="6" t="s">
        <v>13</v>
      </c>
      <c r="C58" s="6" t="s">
        <v>193</v>
      </c>
      <c r="D58" s="6" t="s">
        <v>194</v>
      </c>
      <c r="E58" s="6" t="s">
        <v>97</v>
      </c>
      <c r="F58" s="6" t="s">
        <v>125</v>
      </c>
      <c r="G58" s="6">
        <v>21</v>
      </c>
      <c r="H58" s="6">
        <v>93</v>
      </c>
      <c r="I58" s="6">
        <v>20</v>
      </c>
      <c r="J58" s="6">
        <v>78</v>
      </c>
      <c r="K58" s="6">
        <v>20</v>
      </c>
      <c r="L58" s="6">
        <v>80</v>
      </c>
      <c r="M58" s="6" t="s">
        <v>389</v>
      </c>
      <c r="N58" s="6" t="s">
        <v>103</v>
      </c>
      <c r="O58" s="6" t="s">
        <v>390</v>
      </c>
      <c r="P58" s="6" t="s">
        <v>323</v>
      </c>
      <c r="Q58" s="6">
        <v>2</v>
      </c>
      <c r="R58" s="6">
        <v>40</v>
      </c>
      <c r="S58" s="6">
        <v>15</v>
      </c>
      <c r="T58" s="6">
        <v>10</v>
      </c>
      <c r="U58" s="6"/>
      <c r="V58" s="6" t="s">
        <v>393</v>
      </c>
      <c r="W58" s="6"/>
      <c r="X58" s="6" t="b">
        <v>0</v>
      </c>
      <c r="Y58" s="6" t="b">
        <v>1</v>
      </c>
      <c r="Z58" s="6" t="b">
        <v>0</v>
      </c>
      <c r="AA58" s="6" t="b">
        <v>0</v>
      </c>
      <c r="AB58" s="6" t="b">
        <v>0</v>
      </c>
      <c r="AC58" s="6" t="b">
        <v>1</v>
      </c>
      <c r="AD58" s="6" t="b">
        <v>0</v>
      </c>
      <c r="AE58" s="6" t="b">
        <v>1</v>
      </c>
      <c r="AF58" s="6" t="b">
        <v>0</v>
      </c>
      <c r="AG58" s="6" t="b">
        <v>0</v>
      </c>
    </row>
    <row r="59" spans="1:33" x14ac:dyDescent="0.25">
      <c r="A59" s="6" t="s">
        <v>0</v>
      </c>
      <c r="B59" s="6" t="s">
        <v>5</v>
      </c>
      <c r="C59" s="6" t="s">
        <v>183</v>
      </c>
      <c r="D59" s="6" t="s">
        <v>184</v>
      </c>
      <c r="E59" s="6" t="s">
        <v>97</v>
      </c>
      <c r="F59" s="6" t="s">
        <v>125</v>
      </c>
      <c r="G59" s="6">
        <v>45</v>
      </c>
      <c r="H59" s="6">
        <v>193</v>
      </c>
      <c r="I59" s="6">
        <v>48</v>
      </c>
      <c r="J59" s="6">
        <v>196</v>
      </c>
      <c r="K59" s="6">
        <v>48</v>
      </c>
      <c r="L59" s="6">
        <v>196</v>
      </c>
      <c r="M59" s="6" t="s">
        <v>389</v>
      </c>
      <c r="N59" s="6" t="s">
        <v>103</v>
      </c>
      <c r="O59" s="6" t="s">
        <v>390</v>
      </c>
      <c r="P59" s="6" t="s">
        <v>100</v>
      </c>
      <c r="Q59" s="6">
        <v>0</v>
      </c>
      <c r="R59" s="6"/>
      <c r="S59" s="6"/>
      <c r="T59" s="6"/>
      <c r="U59" s="6"/>
      <c r="V59" s="6" t="s">
        <v>394</v>
      </c>
      <c r="W59" s="6"/>
      <c r="X59" s="6" t="b">
        <v>0</v>
      </c>
      <c r="Y59" s="6" t="b">
        <v>1</v>
      </c>
      <c r="Z59" s="6" t="b">
        <v>0</v>
      </c>
      <c r="AA59" s="6" t="b">
        <v>0</v>
      </c>
      <c r="AB59" s="6" t="b">
        <v>0</v>
      </c>
      <c r="AC59" s="6" t="b">
        <v>0</v>
      </c>
      <c r="AD59" s="6" t="b">
        <v>0</v>
      </c>
      <c r="AE59" s="6" t="b">
        <v>0</v>
      </c>
      <c r="AF59" s="6" t="b">
        <v>0</v>
      </c>
      <c r="AG59" s="6" t="b">
        <v>0</v>
      </c>
    </row>
    <row r="60" spans="1:33" x14ac:dyDescent="0.25">
      <c r="A60" s="6" t="s">
        <v>0</v>
      </c>
      <c r="B60" s="6" t="s">
        <v>12</v>
      </c>
      <c r="C60" s="6" t="s">
        <v>723</v>
      </c>
      <c r="D60" s="6" t="s">
        <v>724</v>
      </c>
      <c r="E60" s="6" t="s">
        <v>97</v>
      </c>
      <c r="F60" s="6" t="s">
        <v>98</v>
      </c>
      <c r="G60" s="6">
        <v>12</v>
      </c>
      <c r="H60" s="6">
        <v>61</v>
      </c>
      <c r="I60" s="6">
        <v>12</v>
      </c>
      <c r="J60" s="6">
        <v>62</v>
      </c>
      <c r="K60" s="6">
        <v>12</v>
      </c>
      <c r="L60" s="6">
        <v>61</v>
      </c>
      <c r="M60" s="6" t="s">
        <v>389</v>
      </c>
      <c r="N60" s="6" t="s">
        <v>103</v>
      </c>
      <c r="O60" s="6" t="s">
        <v>390</v>
      </c>
      <c r="P60" s="6" t="s">
        <v>323</v>
      </c>
      <c r="Q60" s="6">
        <v>0.5</v>
      </c>
      <c r="R60" s="6">
        <v>25</v>
      </c>
      <c r="S60" s="6">
        <v>10</v>
      </c>
      <c r="T60" s="6">
        <v>10</v>
      </c>
      <c r="U60" s="6"/>
      <c r="V60" s="6" t="s">
        <v>393</v>
      </c>
      <c r="W60" s="6"/>
      <c r="X60" s="6" t="b">
        <v>0</v>
      </c>
      <c r="Y60" s="6" t="b">
        <v>1</v>
      </c>
      <c r="Z60" s="6" t="b">
        <v>0</v>
      </c>
      <c r="AA60" s="6" t="b">
        <v>0</v>
      </c>
      <c r="AB60" s="6" t="b">
        <v>1</v>
      </c>
      <c r="AC60" s="6" t="b">
        <v>0</v>
      </c>
      <c r="AD60" s="6" t="b">
        <v>0</v>
      </c>
      <c r="AE60" s="6" t="b">
        <v>1</v>
      </c>
      <c r="AF60" s="6" t="b">
        <v>0</v>
      </c>
      <c r="AG60" s="6" t="b">
        <v>1</v>
      </c>
    </row>
    <row r="61" spans="1:33" x14ac:dyDescent="0.25">
      <c r="A61" s="6" t="s">
        <v>0</v>
      </c>
      <c r="B61" s="6" t="s">
        <v>6</v>
      </c>
      <c r="C61" s="6" t="s">
        <v>824</v>
      </c>
      <c r="D61" s="6" t="s">
        <v>825</v>
      </c>
      <c r="E61" s="6" t="s">
        <v>209</v>
      </c>
      <c r="F61" s="6" t="s">
        <v>132</v>
      </c>
      <c r="G61" s="6">
        <v>153</v>
      </c>
      <c r="H61" s="6">
        <v>873</v>
      </c>
      <c r="I61" s="6">
        <v>153</v>
      </c>
      <c r="J61" s="6">
        <v>922</v>
      </c>
      <c r="K61" s="6">
        <v>153</v>
      </c>
      <c r="L61" s="6">
        <v>922</v>
      </c>
      <c r="M61" s="6" t="s">
        <v>389</v>
      </c>
      <c r="N61" s="6" t="s">
        <v>103</v>
      </c>
      <c r="O61" s="6" t="s">
        <v>390</v>
      </c>
      <c r="P61" s="6" t="s">
        <v>100</v>
      </c>
      <c r="Q61" s="6">
        <v>0</v>
      </c>
      <c r="R61" s="6"/>
      <c r="S61" s="6"/>
      <c r="T61" s="6"/>
      <c r="U61" s="6"/>
      <c r="V61" s="6" t="s">
        <v>394</v>
      </c>
      <c r="W61" s="6"/>
      <c r="X61" s="6" t="b">
        <v>1</v>
      </c>
      <c r="Y61" s="6" t="b">
        <v>1</v>
      </c>
      <c r="Z61" s="6" t="b">
        <v>0</v>
      </c>
      <c r="AA61" s="6" t="b">
        <v>0</v>
      </c>
      <c r="AB61" s="6" t="b">
        <v>0</v>
      </c>
      <c r="AC61" s="6" t="b">
        <v>0</v>
      </c>
      <c r="AD61" s="6" t="b">
        <v>0</v>
      </c>
      <c r="AE61" s="6" t="b">
        <v>0</v>
      </c>
      <c r="AF61" s="6" t="b">
        <v>0</v>
      </c>
      <c r="AG61" s="6" t="b">
        <v>0</v>
      </c>
    </row>
    <row r="62" spans="1:33" x14ac:dyDescent="0.25">
      <c r="A62" s="6" t="s">
        <v>0</v>
      </c>
      <c r="B62" s="6" t="s">
        <v>7</v>
      </c>
      <c r="C62" s="6" t="s">
        <v>109</v>
      </c>
      <c r="D62" s="6" t="s">
        <v>110</v>
      </c>
      <c r="E62" s="6" t="s">
        <v>97</v>
      </c>
      <c r="F62" s="6" t="s">
        <v>98</v>
      </c>
      <c r="G62" s="6">
        <v>44</v>
      </c>
      <c r="H62" s="6">
        <v>235</v>
      </c>
      <c r="I62" s="6">
        <v>36</v>
      </c>
      <c r="J62" s="6">
        <v>194</v>
      </c>
      <c r="K62" s="6">
        <v>43</v>
      </c>
      <c r="L62" s="6">
        <v>242</v>
      </c>
      <c r="M62" s="6" t="s">
        <v>389</v>
      </c>
      <c r="N62" s="6" t="s">
        <v>103</v>
      </c>
      <c r="O62" s="6" t="s">
        <v>390</v>
      </c>
      <c r="P62" s="6" t="s">
        <v>100</v>
      </c>
      <c r="Q62" s="6">
        <v>0</v>
      </c>
      <c r="R62" s="6"/>
      <c r="S62" s="6"/>
      <c r="T62" s="6"/>
      <c r="U62" s="6"/>
      <c r="V62" s="6" t="s">
        <v>392</v>
      </c>
      <c r="W62" s="6"/>
      <c r="X62" s="6" t="b">
        <v>0</v>
      </c>
      <c r="Y62" s="6" t="b">
        <v>1</v>
      </c>
      <c r="Z62" s="6" t="b">
        <v>1</v>
      </c>
      <c r="AA62" s="6" t="b">
        <v>0</v>
      </c>
      <c r="AB62" s="6" t="b">
        <v>0</v>
      </c>
      <c r="AC62" s="6" t="b">
        <v>1</v>
      </c>
      <c r="AD62" s="6" t="b">
        <v>0</v>
      </c>
      <c r="AE62" s="6" t="b">
        <v>0</v>
      </c>
      <c r="AF62" s="6" t="b">
        <v>1</v>
      </c>
      <c r="AG62" s="6" t="b">
        <v>0</v>
      </c>
    </row>
    <row r="63" spans="1:33" x14ac:dyDescent="0.25">
      <c r="A63" s="6" t="s">
        <v>0</v>
      </c>
      <c r="B63" s="6" t="s">
        <v>8</v>
      </c>
      <c r="C63" s="6" t="s">
        <v>750</v>
      </c>
      <c r="D63" s="6" t="s">
        <v>751</v>
      </c>
      <c r="E63" s="6" t="s">
        <v>97</v>
      </c>
      <c r="F63" s="6" t="s">
        <v>98</v>
      </c>
      <c r="G63" s="6">
        <v>3</v>
      </c>
      <c r="H63" s="6">
        <v>13</v>
      </c>
      <c r="I63" s="6">
        <v>3</v>
      </c>
      <c r="J63" s="6">
        <v>13</v>
      </c>
      <c r="K63" s="6">
        <v>3</v>
      </c>
      <c r="L63" s="6">
        <v>13</v>
      </c>
      <c r="M63" s="6" t="s">
        <v>389</v>
      </c>
      <c r="N63" s="6" t="s">
        <v>103</v>
      </c>
      <c r="O63" s="6" t="s">
        <v>390</v>
      </c>
      <c r="P63" s="6" t="s">
        <v>323</v>
      </c>
      <c r="Q63" s="6">
        <v>0.20000000298023224</v>
      </c>
      <c r="R63" s="6">
        <v>20</v>
      </c>
      <c r="S63" s="6">
        <v>10</v>
      </c>
      <c r="T63" s="6">
        <v>5</v>
      </c>
      <c r="U63" s="6"/>
      <c r="V63" s="6" t="s">
        <v>393</v>
      </c>
      <c r="W63" s="6"/>
      <c r="X63" s="6" t="b">
        <v>0</v>
      </c>
      <c r="Y63" s="6" t="b">
        <v>1</v>
      </c>
      <c r="Z63" s="6" t="b">
        <v>0</v>
      </c>
      <c r="AA63" s="6" t="b">
        <v>0</v>
      </c>
      <c r="AB63" s="6" t="b">
        <v>0</v>
      </c>
      <c r="AC63" s="6" t="b">
        <v>0</v>
      </c>
      <c r="AD63" s="6" t="b">
        <v>0</v>
      </c>
      <c r="AE63" s="6" t="b">
        <v>0</v>
      </c>
      <c r="AF63" s="6" t="b">
        <v>0</v>
      </c>
      <c r="AG63" s="6" t="b">
        <v>0</v>
      </c>
    </row>
    <row r="64" spans="1:33" x14ac:dyDescent="0.25">
      <c r="A64" s="6" t="s">
        <v>0</v>
      </c>
      <c r="B64" s="6" t="s">
        <v>10</v>
      </c>
      <c r="C64" s="6" t="s">
        <v>139</v>
      </c>
      <c r="D64" s="6" t="s">
        <v>140</v>
      </c>
      <c r="E64" s="6" t="s">
        <v>97</v>
      </c>
      <c r="F64" s="6" t="s">
        <v>98</v>
      </c>
      <c r="G64" s="6">
        <v>80</v>
      </c>
      <c r="H64" s="6">
        <v>278</v>
      </c>
      <c r="I64" s="6">
        <v>50</v>
      </c>
      <c r="J64" s="6">
        <v>200</v>
      </c>
      <c r="K64" s="6">
        <v>83</v>
      </c>
      <c r="L64" s="6">
        <v>293</v>
      </c>
      <c r="M64" s="6" t="s">
        <v>389</v>
      </c>
      <c r="N64" s="6" t="s">
        <v>103</v>
      </c>
      <c r="O64" s="6" t="s">
        <v>390</v>
      </c>
      <c r="P64" s="6" t="s">
        <v>323</v>
      </c>
      <c r="Q64" s="6">
        <v>0.34999999403953552</v>
      </c>
      <c r="R64" s="6">
        <v>20</v>
      </c>
      <c r="S64" s="6">
        <v>6</v>
      </c>
      <c r="T64" s="6">
        <v>6</v>
      </c>
      <c r="U64" s="6"/>
      <c r="V64" s="6" t="s">
        <v>393</v>
      </c>
      <c r="W64" s="6"/>
      <c r="X64" s="6" t="b">
        <v>1</v>
      </c>
      <c r="Y64" s="6" t="b">
        <v>1</v>
      </c>
      <c r="Z64" s="6" t="b">
        <v>0</v>
      </c>
      <c r="AA64" s="6" t="b">
        <v>0</v>
      </c>
      <c r="AB64" s="6" t="b">
        <v>0</v>
      </c>
      <c r="AC64" s="6" t="b">
        <v>0</v>
      </c>
      <c r="AD64" s="6" t="b">
        <v>0</v>
      </c>
      <c r="AE64" s="6" t="b">
        <v>1</v>
      </c>
      <c r="AF64" s="6" t="b">
        <v>1</v>
      </c>
      <c r="AG64" s="6" t="b">
        <v>1</v>
      </c>
    </row>
    <row r="65" spans="1:33" x14ac:dyDescent="0.25">
      <c r="A65" s="6" t="s">
        <v>0</v>
      </c>
      <c r="B65" s="6" t="s">
        <v>8</v>
      </c>
      <c r="C65" s="6" t="s">
        <v>141</v>
      </c>
      <c r="D65" s="6" t="s">
        <v>142</v>
      </c>
      <c r="E65" s="6" t="s">
        <v>97</v>
      </c>
      <c r="F65" s="6" t="s">
        <v>98</v>
      </c>
      <c r="G65" s="6">
        <v>186</v>
      </c>
      <c r="H65" s="6">
        <v>1002</v>
      </c>
      <c r="I65" s="6">
        <v>183</v>
      </c>
      <c r="J65" s="6">
        <v>971</v>
      </c>
      <c r="K65" s="6">
        <v>188</v>
      </c>
      <c r="L65" s="6">
        <v>1003</v>
      </c>
      <c r="M65" s="6" t="s">
        <v>389</v>
      </c>
      <c r="N65" s="6" t="s">
        <v>103</v>
      </c>
      <c r="O65" s="6" t="s">
        <v>390</v>
      </c>
      <c r="P65" s="6" t="s">
        <v>323</v>
      </c>
      <c r="Q65" s="6">
        <v>0.20000000298023224</v>
      </c>
      <c r="R65" s="6">
        <v>15</v>
      </c>
      <c r="S65" s="6"/>
      <c r="T65" s="6"/>
      <c r="U65" s="6"/>
      <c r="V65" s="6" t="s">
        <v>392</v>
      </c>
      <c r="W65" s="6"/>
      <c r="X65" s="6" t="b">
        <v>1</v>
      </c>
      <c r="Y65" s="6" t="b">
        <v>1</v>
      </c>
      <c r="Z65" s="6" t="b">
        <v>0</v>
      </c>
      <c r="AA65" s="6" t="b">
        <v>0</v>
      </c>
      <c r="AB65" s="6" t="b">
        <v>0</v>
      </c>
      <c r="AC65" s="6" t="b">
        <v>0</v>
      </c>
      <c r="AD65" s="6" t="b">
        <v>0</v>
      </c>
      <c r="AE65" s="6" t="b">
        <v>0</v>
      </c>
      <c r="AF65" s="6" t="b">
        <v>1</v>
      </c>
      <c r="AG65" s="6" t="b">
        <v>0</v>
      </c>
    </row>
    <row r="66" spans="1:33" x14ac:dyDescent="0.25">
      <c r="A66" s="6" t="s">
        <v>0</v>
      </c>
      <c r="B66" s="6" t="s">
        <v>4</v>
      </c>
      <c r="C66" s="6" t="s">
        <v>157</v>
      </c>
      <c r="D66" s="6" t="s">
        <v>158</v>
      </c>
      <c r="E66" s="6" t="s">
        <v>97</v>
      </c>
      <c r="F66" s="6" t="s">
        <v>98</v>
      </c>
      <c r="G66" s="6">
        <v>6</v>
      </c>
      <c r="H66" s="6">
        <v>28</v>
      </c>
      <c r="I66" s="6">
        <v>6</v>
      </c>
      <c r="J66" s="6">
        <v>30</v>
      </c>
      <c r="K66" s="6">
        <v>6</v>
      </c>
      <c r="L66" s="6">
        <v>30</v>
      </c>
      <c r="M66" s="6" t="s">
        <v>389</v>
      </c>
      <c r="N66" s="6" t="s">
        <v>99</v>
      </c>
      <c r="O66" s="6" t="s">
        <v>390</v>
      </c>
      <c r="P66" s="6" t="s">
        <v>323</v>
      </c>
      <c r="Q66" s="6">
        <v>1</v>
      </c>
      <c r="R66" s="6">
        <v>50</v>
      </c>
      <c r="S66" s="6">
        <v>30</v>
      </c>
      <c r="T66" s="6"/>
      <c r="U66" s="6"/>
      <c r="V66" s="6" t="s">
        <v>393</v>
      </c>
      <c r="W66" s="6"/>
      <c r="X66" s="6" t="b">
        <v>1</v>
      </c>
      <c r="Y66" s="6" t="b">
        <v>1</v>
      </c>
      <c r="Z66" s="6" t="b">
        <v>1</v>
      </c>
      <c r="AA66" s="6" t="b">
        <v>0</v>
      </c>
      <c r="AB66" s="6" t="b">
        <v>1</v>
      </c>
      <c r="AC66" s="6" t="b">
        <v>1</v>
      </c>
      <c r="AD66" s="6" t="b">
        <v>0</v>
      </c>
      <c r="AE66" s="6" t="b">
        <v>0</v>
      </c>
      <c r="AF66" s="6" t="b">
        <v>0</v>
      </c>
      <c r="AG66" s="6" t="b">
        <v>0</v>
      </c>
    </row>
    <row r="67" spans="1:33" x14ac:dyDescent="0.25">
      <c r="A67" s="6" t="s">
        <v>0</v>
      </c>
      <c r="B67" s="6" t="s">
        <v>5</v>
      </c>
      <c r="C67" s="6" t="s">
        <v>269</v>
      </c>
      <c r="D67" s="6" t="s">
        <v>270</v>
      </c>
      <c r="E67" s="6" t="s">
        <v>97</v>
      </c>
      <c r="F67" s="6" t="s">
        <v>98</v>
      </c>
      <c r="G67" s="6">
        <v>31</v>
      </c>
      <c r="H67" s="6">
        <v>170</v>
      </c>
      <c r="I67" s="6">
        <v>25</v>
      </c>
      <c r="J67" s="6">
        <v>125</v>
      </c>
      <c r="K67" s="6">
        <v>31</v>
      </c>
      <c r="L67" s="6">
        <v>170</v>
      </c>
      <c r="M67" s="6" t="s">
        <v>389</v>
      </c>
      <c r="N67" s="6" t="s">
        <v>103</v>
      </c>
      <c r="O67" s="6" t="s">
        <v>390</v>
      </c>
      <c r="P67" s="6" t="s">
        <v>100</v>
      </c>
      <c r="Q67" s="6">
        <v>0</v>
      </c>
      <c r="R67" s="6"/>
      <c r="S67" s="6"/>
      <c r="T67" s="6"/>
      <c r="U67" s="6"/>
      <c r="V67" s="6" t="s">
        <v>393</v>
      </c>
      <c r="W67" s="6"/>
      <c r="X67" s="6" t="b">
        <v>1</v>
      </c>
      <c r="Y67" s="6" t="b">
        <v>1</v>
      </c>
      <c r="Z67" s="6" t="b">
        <v>0</v>
      </c>
      <c r="AA67" s="6" t="b">
        <v>0</v>
      </c>
      <c r="AB67" s="6" t="b">
        <v>0</v>
      </c>
      <c r="AC67" s="6" t="b">
        <v>1</v>
      </c>
      <c r="AD67" s="6" t="b">
        <v>0</v>
      </c>
      <c r="AE67" s="6" t="b">
        <v>0</v>
      </c>
      <c r="AF67" s="6" t="b">
        <v>0</v>
      </c>
      <c r="AG67" s="6" t="b">
        <v>1</v>
      </c>
    </row>
    <row r="68" spans="1:33" x14ac:dyDescent="0.25">
      <c r="A68" s="6" t="s">
        <v>0</v>
      </c>
      <c r="B68" s="6" t="s">
        <v>13</v>
      </c>
      <c r="C68" s="6" t="s">
        <v>235</v>
      </c>
      <c r="D68" s="6" t="s">
        <v>236</v>
      </c>
      <c r="E68" s="6" t="s">
        <v>97</v>
      </c>
      <c r="F68" s="6" t="s">
        <v>98</v>
      </c>
      <c r="G68" s="6">
        <v>5</v>
      </c>
      <c r="H68" s="6">
        <v>26</v>
      </c>
      <c r="I68" s="6">
        <v>5</v>
      </c>
      <c r="J68" s="6">
        <v>27</v>
      </c>
      <c r="K68" s="6">
        <v>5</v>
      </c>
      <c r="L68" s="6">
        <v>27</v>
      </c>
      <c r="M68" s="6" t="s">
        <v>389</v>
      </c>
      <c r="N68" s="6" t="s">
        <v>99</v>
      </c>
      <c r="O68" s="6" t="s">
        <v>390</v>
      </c>
      <c r="P68" s="6" t="s">
        <v>323</v>
      </c>
      <c r="Q68" s="6">
        <v>0.125</v>
      </c>
      <c r="R68" s="6">
        <v>10</v>
      </c>
      <c r="S68" s="6"/>
      <c r="T68" s="6"/>
      <c r="U68" s="6"/>
      <c r="V68" s="6" t="s">
        <v>392</v>
      </c>
      <c r="W68" s="6"/>
      <c r="X68" s="6" t="b">
        <v>0</v>
      </c>
      <c r="Y68" s="6" t="b">
        <v>1</v>
      </c>
      <c r="Z68" s="6" t="b">
        <v>0</v>
      </c>
      <c r="AA68" s="6" t="b">
        <v>0</v>
      </c>
      <c r="AB68" s="6" t="b">
        <v>0</v>
      </c>
      <c r="AC68" s="6" t="b">
        <v>0</v>
      </c>
      <c r="AD68" s="6" t="b">
        <v>0</v>
      </c>
      <c r="AE68" s="6" t="b">
        <v>0</v>
      </c>
      <c r="AF68" s="6" t="b">
        <v>0</v>
      </c>
      <c r="AG68" s="6" t="b">
        <v>0</v>
      </c>
    </row>
    <row r="69" spans="1:33" x14ac:dyDescent="0.25">
      <c r="A69" s="6" t="s">
        <v>0</v>
      </c>
      <c r="B69" s="6" t="s">
        <v>8</v>
      </c>
      <c r="C69" s="6" t="s">
        <v>128</v>
      </c>
      <c r="D69" s="6" t="s">
        <v>129</v>
      </c>
      <c r="E69" s="6" t="s">
        <v>97</v>
      </c>
      <c r="F69" s="6" t="s">
        <v>125</v>
      </c>
      <c r="G69" s="6">
        <v>46</v>
      </c>
      <c r="H69" s="6">
        <v>272</v>
      </c>
      <c r="I69" s="6">
        <v>45</v>
      </c>
      <c r="J69" s="6">
        <v>257</v>
      </c>
      <c r="K69" s="6">
        <v>45</v>
      </c>
      <c r="L69" s="6">
        <v>269</v>
      </c>
      <c r="M69" s="6" t="s">
        <v>389</v>
      </c>
      <c r="N69" s="6" t="s">
        <v>325</v>
      </c>
      <c r="O69" s="6" t="s">
        <v>390</v>
      </c>
      <c r="P69" s="6" t="s">
        <v>323</v>
      </c>
      <c r="Q69" s="6">
        <v>2</v>
      </c>
      <c r="R69" s="6">
        <v>90</v>
      </c>
      <c r="S69" s="6">
        <v>30</v>
      </c>
      <c r="T69" s="6">
        <v>25</v>
      </c>
      <c r="U69" s="6"/>
      <c r="V69" s="6" t="s">
        <v>393</v>
      </c>
      <c r="W69" s="6"/>
      <c r="X69" s="6" t="b">
        <v>1</v>
      </c>
      <c r="Y69" s="6" t="b">
        <v>1</v>
      </c>
      <c r="Z69" s="6" t="b">
        <v>0</v>
      </c>
      <c r="AA69" s="6" t="b">
        <v>0</v>
      </c>
      <c r="AB69" s="6" t="b">
        <v>1</v>
      </c>
      <c r="AC69" s="6" t="b">
        <v>1</v>
      </c>
      <c r="AD69" s="6" t="b">
        <v>0</v>
      </c>
      <c r="AE69" s="6" t="b">
        <v>1</v>
      </c>
      <c r="AF69" s="6" t="b">
        <v>0</v>
      </c>
      <c r="AG69" s="6" t="b">
        <v>0</v>
      </c>
    </row>
    <row r="70" spans="1:33" x14ac:dyDescent="0.25">
      <c r="A70" s="6" t="s">
        <v>3</v>
      </c>
      <c r="B70" s="6" t="s">
        <v>15</v>
      </c>
      <c r="C70" s="6" t="s">
        <v>800</v>
      </c>
      <c r="D70" s="6" t="s">
        <v>801</v>
      </c>
      <c r="E70" s="6" t="s">
        <v>97</v>
      </c>
      <c r="F70" s="6" t="s">
        <v>125</v>
      </c>
      <c r="G70" s="6">
        <v>70</v>
      </c>
      <c r="H70" s="6">
        <v>273</v>
      </c>
      <c r="I70" s="6">
        <v>71</v>
      </c>
      <c r="J70" s="6">
        <v>278</v>
      </c>
      <c r="K70" s="6">
        <v>71</v>
      </c>
      <c r="L70" s="6">
        <v>278</v>
      </c>
      <c r="M70" s="6" t="s">
        <v>389</v>
      </c>
      <c r="N70" s="6" t="s">
        <v>323</v>
      </c>
      <c r="O70" s="6" t="s">
        <v>390</v>
      </c>
      <c r="P70" s="6" t="s">
        <v>100</v>
      </c>
      <c r="Q70" s="6">
        <v>0</v>
      </c>
      <c r="R70" s="6"/>
      <c r="S70" s="6"/>
      <c r="T70" s="6"/>
      <c r="U70" s="6"/>
      <c r="V70" s="6" t="s">
        <v>394</v>
      </c>
      <c r="W70" s="6"/>
      <c r="X70" s="6" t="b">
        <v>1</v>
      </c>
      <c r="Y70" s="6" t="b">
        <v>1</v>
      </c>
      <c r="Z70" s="6" t="b">
        <v>0</v>
      </c>
      <c r="AA70" s="6" t="b">
        <v>0</v>
      </c>
      <c r="AB70" s="6" t="b">
        <v>1</v>
      </c>
      <c r="AC70" s="6" t="b">
        <v>1</v>
      </c>
      <c r="AD70" s="6" t="b">
        <v>0</v>
      </c>
      <c r="AE70" s="6" t="b">
        <v>1</v>
      </c>
      <c r="AF70" s="6" t="b">
        <v>1</v>
      </c>
      <c r="AG70" s="6" t="b">
        <v>1</v>
      </c>
    </row>
    <row r="71" spans="1:33" x14ac:dyDescent="0.25">
      <c r="A71" s="6" t="s">
        <v>3</v>
      </c>
      <c r="B71" s="6" t="s">
        <v>15</v>
      </c>
      <c r="C71" s="6" t="s">
        <v>791</v>
      </c>
      <c r="D71" s="6" t="s">
        <v>792</v>
      </c>
      <c r="E71" s="6" t="s">
        <v>97</v>
      </c>
      <c r="F71" s="6" t="s">
        <v>98</v>
      </c>
      <c r="G71" s="6">
        <v>64</v>
      </c>
      <c r="H71" s="6">
        <v>305</v>
      </c>
      <c r="I71" s="6">
        <v>63</v>
      </c>
      <c r="J71" s="6">
        <v>304</v>
      </c>
      <c r="K71" s="6">
        <v>63</v>
      </c>
      <c r="L71" s="6">
        <v>304</v>
      </c>
      <c r="M71" s="6" t="s">
        <v>389</v>
      </c>
      <c r="N71" s="6" t="s">
        <v>323</v>
      </c>
      <c r="O71" s="6" t="s">
        <v>390</v>
      </c>
      <c r="P71" s="6" t="s">
        <v>100</v>
      </c>
      <c r="Q71" s="6">
        <v>0</v>
      </c>
      <c r="R71" s="6"/>
      <c r="S71" s="6"/>
      <c r="T71" s="6"/>
      <c r="U71" s="6"/>
      <c r="V71" s="6" t="s">
        <v>392</v>
      </c>
      <c r="W71" s="6"/>
      <c r="X71" s="6" t="b">
        <v>1</v>
      </c>
      <c r="Y71" s="6" t="b">
        <v>1</v>
      </c>
      <c r="Z71" s="6" t="b">
        <v>0</v>
      </c>
      <c r="AA71" s="6" t="b">
        <v>0</v>
      </c>
      <c r="AB71" s="6" t="b">
        <v>1</v>
      </c>
      <c r="AC71" s="6" t="b">
        <v>0</v>
      </c>
      <c r="AD71" s="6" t="b">
        <v>0</v>
      </c>
      <c r="AE71" s="6" t="b">
        <v>0</v>
      </c>
      <c r="AF71" s="6" t="b">
        <v>0</v>
      </c>
      <c r="AG71" s="6" t="b">
        <v>0</v>
      </c>
    </row>
    <row r="72" spans="1:33" x14ac:dyDescent="0.25">
      <c r="A72" s="6" t="s">
        <v>3</v>
      </c>
      <c r="B72" s="6" t="s">
        <v>17</v>
      </c>
      <c r="C72" s="6" t="s">
        <v>761</v>
      </c>
      <c r="D72" s="6" t="s">
        <v>762</v>
      </c>
      <c r="E72" s="6" t="s">
        <v>209</v>
      </c>
      <c r="F72" s="6" t="s">
        <v>125</v>
      </c>
      <c r="G72" s="6">
        <v>32</v>
      </c>
      <c r="H72" s="6">
        <v>156</v>
      </c>
      <c r="I72" s="6">
        <v>9</v>
      </c>
      <c r="J72" s="6">
        <v>58</v>
      </c>
      <c r="K72" s="6">
        <v>9</v>
      </c>
      <c r="L72" s="6">
        <v>58</v>
      </c>
      <c r="M72" s="6" t="s">
        <v>389</v>
      </c>
      <c r="N72" s="6" t="s">
        <v>99</v>
      </c>
      <c r="O72" s="6" t="s">
        <v>390</v>
      </c>
      <c r="P72" s="6" t="s">
        <v>323</v>
      </c>
      <c r="Q72" s="6">
        <v>2.500000037252903E-2</v>
      </c>
      <c r="R72" s="6">
        <v>15</v>
      </c>
      <c r="S72" s="6"/>
      <c r="T72" s="6"/>
      <c r="U72" s="6"/>
      <c r="V72" s="6" t="s">
        <v>393</v>
      </c>
      <c r="W72" s="6"/>
      <c r="X72" s="6" t="b">
        <v>0</v>
      </c>
      <c r="Y72" s="6" t="b">
        <v>0</v>
      </c>
      <c r="Z72" s="6" t="b">
        <v>0</v>
      </c>
      <c r="AA72" s="6" t="b">
        <v>0</v>
      </c>
      <c r="AB72" s="6" t="b">
        <v>1</v>
      </c>
      <c r="AC72" s="6" t="b">
        <v>0</v>
      </c>
      <c r="AD72" s="6" t="b">
        <v>0</v>
      </c>
      <c r="AE72" s="6" t="b">
        <v>0</v>
      </c>
      <c r="AF72" s="6" t="b">
        <v>1</v>
      </c>
      <c r="AG72" s="6" t="b">
        <v>0</v>
      </c>
    </row>
    <row r="73" spans="1:33" x14ac:dyDescent="0.25">
      <c r="A73" s="6" t="s">
        <v>3</v>
      </c>
      <c r="B73" s="6" t="s">
        <v>16</v>
      </c>
      <c r="C73" s="6" t="s">
        <v>813</v>
      </c>
      <c r="D73" s="6" t="s">
        <v>814</v>
      </c>
      <c r="E73" s="6" t="s">
        <v>97</v>
      </c>
      <c r="F73" s="6" t="s">
        <v>98</v>
      </c>
      <c r="G73" s="6">
        <v>38</v>
      </c>
      <c r="H73" s="6">
        <v>164</v>
      </c>
      <c r="I73" s="6">
        <v>37</v>
      </c>
      <c r="J73" s="6">
        <v>155</v>
      </c>
      <c r="K73" s="6">
        <v>38</v>
      </c>
      <c r="L73" s="6">
        <v>4</v>
      </c>
      <c r="M73" s="6" t="s">
        <v>389</v>
      </c>
      <c r="N73" s="6" t="s">
        <v>99</v>
      </c>
      <c r="O73" s="6" t="s">
        <v>390</v>
      </c>
      <c r="P73" s="6" t="s">
        <v>323</v>
      </c>
      <c r="Q73" s="6">
        <v>0.25</v>
      </c>
      <c r="R73" s="6">
        <v>10</v>
      </c>
      <c r="S73" s="6">
        <v>5</v>
      </c>
      <c r="T73" s="6">
        <v>5</v>
      </c>
      <c r="U73" s="6"/>
      <c r="V73" s="6" t="s">
        <v>393</v>
      </c>
      <c r="W73" s="6"/>
      <c r="X73" s="6" t="b">
        <v>1</v>
      </c>
      <c r="Y73" s="6" t="b">
        <v>1</v>
      </c>
      <c r="Z73" s="6" t="b">
        <v>0</v>
      </c>
      <c r="AA73" s="6" t="b">
        <v>0</v>
      </c>
      <c r="AB73" s="6" t="b">
        <v>0</v>
      </c>
      <c r="AC73" s="6" t="b">
        <v>0</v>
      </c>
      <c r="AD73" s="6" t="b">
        <v>0</v>
      </c>
      <c r="AE73" s="6" t="b">
        <v>0</v>
      </c>
      <c r="AF73" s="6" t="b">
        <v>0</v>
      </c>
      <c r="AG73" s="6" t="b">
        <v>0</v>
      </c>
    </row>
    <row r="74" spans="1:33" x14ac:dyDescent="0.25">
      <c r="A74" s="6" t="s">
        <v>0</v>
      </c>
      <c r="B74" s="6" t="s">
        <v>12</v>
      </c>
      <c r="C74" s="6" t="s">
        <v>197</v>
      </c>
      <c r="D74" s="6" t="s">
        <v>198</v>
      </c>
      <c r="E74" s="6" t="s">
        <v>97</v>
      </c>
      <c r="F74" s="6" t="s">
        <v>125</v>
      </c>
      <c r="G74" s="6">
        <v>20</v>
      </c>
      <c r="H74" s="6">
        <v>106</v>
      </c>
      <c r="I74" s="6">
        <v>13</v>
      </c>
      <c r="J74" s="6">
        <v>94</v>
      </c>
      <c r="K74" s="6">
        <v>18</v>
      </c>
      <c r="L74" s="6">
        <v>94</v>
      </c>
      <c r="M74" s="6" t="s">
        <v>389</v>
      </c>
      <c r="N74" s="6" t="s">
        <v>99</v>
      </c>
      <c r="O74" s="6" t="s">
        <v>390</v>
      </c>
      <c r="P74" s="6" t="s">
        <v>323</v>
      </c>
      <c r="Q74" s="6">
        <v>0.5</v>
      </c>
      <c r="R74" s="6">
        <v>10</v>
      </c>
      <c r="S74" s="6"/>
      <c r="T74" s="6"/>
      <c r="U74" s="6"/>
      <c r="V74" s="6" t="s">
        <v>394</v>
      </c>
      <c r="W74" s="6"/>
      <c r="X74" s="6" t="b">
        <v>0</v>
      </c>
      <c r="Y74" s="6" t="b">
        <v>1</v>
      </c>
      <c r="Z74" s="6" t="b">
        <v>0</v>
      </c>
      <c r="AA74" s="6" t="b">
        <v>0</v>
      </c>
      <c r="AB74" s="6" t="b">
        <v>1</v>
      </c>
      <c r="AC74" s="6" t="b">
        <v>0</v>
      </c>
      <c r="AD74" s="6" t="b">
        <v>0</v>
      </c>
      <c r="AE74" s="6" t="b">
        <v>0</v>
      </c>
      <c r="AF74" s="6" t="b">
        <v>0</v>
      </c>
      <c r="AG74" s="6" t="b">
        <v>0</v>
      </c>
    </row>
    <row r="75" spans="1:33" x14ac:dyDescent="0.25">
      <c r="A75" s="6" t="s">
        <v>0</v>
      </c>
      <c r="B75" s="6" t="s">
        <v>4</v>
      </c>
      <c r="C75" s="6" t="s">
        <v>95</v>
      </c>
      <c r="D75" s="6" t="s">
        <v>96</v>
      </c>
      <c r="E75" s="6" t="s">
        <v>97</v>
      </c>
      <c r="F75" s="6" t="s">
        <v>98</v>
      </c>
      <c r="G75" s="6">
        <v>69</v>
      </c>
      <c r="H75" s="6">
        <v>349</v>
      </c>
      <c r="I75" s="6">
        <v>43</v>
      </c>
      <c r="J75" s="6">
        <v>361</v>
      </c>
      <c r="K75" s="6">
        <v>43</v>
      </c>
      <c r="L75" s="6">
        <v>361</v>
      </c>
      <c r="M75" s="6" t="s">
        <v>389</v>
      </c>
      <c r="N75" s="6" t="s">
        <v>99</v>
      </c>
      <c r="O75" s="6" t="s">
        <v>390</v>
      </c>
      <c r="P75" s="6" t="s">
        <v>323</v>
      </c>
      <c r="Q75" s="6">
        <v>2.5</v>
      </c>
      <c r="R75" s="6">
        <v>120</v>
      </c>
      <c r="S75" s="6">
        <v>60</v>
      </c>
      <c r="T75" s="6"/>
      <c r="U75" s="6"/>
      <c r="V75" s="6" t="s">
        <v>394</v>
      </c>
      <c r="W75" s="6"/>
      <c r="X75" s="6" t="b">
        <v>0</v>
      </c>
      <c r="Y75" s="6" t="b">
        <v>0</v>
      </c>
      <c r="Z75" s="6" t="b">
        <v>0</v>
      </c>
      <c r="AA75" s="6" t="b">
        <v>0</v>
      </c>
      <c r="AB75" s="6" t="b">
        <v>1</v>
      </c>
      <c r="AC75" s="6" t="b">
        <v>0</v>
      </c>
      <c r="AD75" s="6" t="b">
        <v>0</v>
      </c>
      <c r="AE75" s="6" t="b">
        <v>0</v>
      </c>
      <c r="AF75" s="6" t="b">
        <v>0</v>
      </c>
      <c r="AG75" s="6" t="b">
        <v>0</v>
      </c>
    </row>
    <row r="76" spans="1:33" x14ac:dyDescent="0.25">
      <c r="A76" s="6" t="s">
        <v>0</v>
      </c>
      <c r="B76" s="6" t="s">
        <v>8</v>
      </c>
      <c r="C76" s="6" t="s">
        <v>121</v>
      </c>
      <c r="D76" s="6" t="s">
        <v>122</v>
      </c>
      <c r="E76" s="6" t="s">
        <v>97</v>
      </c>
      <c r="F76" s="6" t="s">
        <v>98</v>
      </c>
      <c r="G76" s="6">
        <v>413</v>
      </c>
      <c r="H76" s="6">
        <v>1835</v>
      </c>
      <c r="I76" s="6">
        <v>407</v>
      </c>
      <c r="J76" s="6">
        <v>1858</v>
      </c>
      <c r="K76" s="6">
        <v>407</v>
      </c>
      <c r="L76" s="6">
        <v>1858</v>
      </c>
      <c r="M76" s="6" t="s">
        <v>389</v>
      </c>
      <c r="N76" s="6" t="s">
        <v>325</v>
      </c>
      <c r="O76" s="6" t="s">
        <v>390</v>
      </c>
      <c r="P76" s="6" t="s">
        <v>100</v>
      </c>
      <c r="Q76" s="6">
        <v>0</v>
      </c>
      <c r="R76" s="6"/>
      <c r="S76" s="6"/>
      <c r="T76" s="6"/>
      <c r="U76" s="6"/>
      <c r="V76" s="6" t="s">
        <v>393</v>
      </c>
      <c r="W76" s="6"/>
      <c r="X76" s="6" t="b">
        <v>1</v>
      </c>
      <c r="Y76" s="6" t="b">
        <v>1</v>
      </c>
      <c r="Z76" s="6" t="b">
        <v>0</v>
      </c>
      <c r="AA76" s="6" t="b">
        <v>0</v>
      </c>
      <c r="AB76" s="6" t="b">
        <v>1</v>
      </c>
      <c r="AC76" s="6" t="b">
        <v>0</v>
      </c>
      <c r="AD76" s="6" t="b">
        <v>1</v>
      </c>
      <c r="AE76" s="6" t="b">
        <v>0</v>
      </c>
      <c r="AF76" s="6" t="b">
        <v>0</v>
      </c>
      <c r="AG76" s="6" t="b">
        <v>0</v>
      </c>
    </row>
    <row r="77" spans="1:33" x14ac:dyDescent="0.25">
      <c r="A77" s="6" t="s">
        <v>0</v>
      </c>
      <c r="B77" s="6" t="s">
        <v>11</v>
      </c>
      <c r="C77" s="6" t="s">
        <v>191</v>
      </c>
      <c r="D77" s="6" t="s">
        <v>192</v>
      </c>
      <c r="E77" s="6" t="s">
        <v>97</v>
      </c>
      <c r="F77" s="6" t="s">
        <v>98</v>
      </c>
      <c r="G77" s="6">
        <v>14</v>
      </c>
      <c r="H77" s="6">
        <v>44</v>
      </c>
      <c r="I77" s="6">
        <v>14</v>
      </c>
      <c r="J77" s="6">
        <v>44</v>
      </c>
      <c r="K77" s="6">
        <v>14</v>
      </c>
      <c r="L77" s="6">
        <v>44</v>
      </c>
      <c r="M77" s="6" t="s">
        <v>389</v>
      </c>
      <c r="N77" s="6" t="s">
        <v>99</v>
      </c>
      <c r="O77" s="6" t="s">
        <v>390</v>
      </c>
      <c r="P77" s="6" t="s">
        <v>100</v>
      </c>
      <c r="Q77" s="6">
        <v>0</v>
      </c>
      <c r="R77" s="6"/>
      <c r="S77" s="6"/>
      <c r="T77" s="6"/>
      <c r="U77" s="6"/>
      <c r="V77" s="6" t="s">
        <v>393</v>
      </c>
      <c r="W77" s="6"/>
      <c r="X77" s="6" t="b">
        <v>0</v>
      </c>
      <c r="Y77" s="6" t="b">
        <v>0</v>
      </c>
      <c r="Z77" s="6" t="b">
        <v>0</v>
      </c>
      <c r="AA77" s="6" t="b">
        <v>0</v>
      </c>
      <c r="AB77" s="6" t="b">
        <v>1</v>
      </c>
      <c r="AC77" s="6" t="b">
        <v>0</v>
      </c>
      <c r="AD77" s="6" t="b">
        <v>0</v>
      </c>
      <c r="AE77" s="6" t="b">
        <v>1</v>
      </c>
      <c r="AF77" s="6" t="b">
        <v>0</v>
      </c>
      <c r="AG77" s="6" t="b">
        <v>0</v>
      </c>
    </row>
    <row r="78" spans="1:33" x14ac:dyDescent="0.25">
      <c r="A78" s="6" t="s">
        <v>0</v>
      </c>
      <c r="B78" s="6" t="s">
        <v>5</v>
      </c>
      <c r="C78" s="6" t="s">
        <v>716</v>
      </c>
      <c r="D78" s="6" t="s">
        <v>717</v>
      </c>
      <c r="E78" s="6" t="s">
        <v>209</v>
      </c>
      <c r="F78" s="6" t="s">
        <v>98</v>
      </c>
      <c r="G78" s="6">
        <v>1295</v>
      </c>
      <c r="H78" s="6">
        <v>6509</v>
      </c>
      <c r="I78" s="6"/>
      <c r="J78" s="6">
        <v>6258</v>
      </c>
      <c r="K78" s="6">
        <v>1351</v>
      </c>
      <c r="L78" s="6">
        <v>6868</v>
      </c>
      <c r="M78" s="6" t="s">
        <v>389</v>
      </c>
      <c r="N78" s="6" t="s">
        <v>99</v>
      </c>
      <c r="O78" s="6" t="s">
        <v>390</v>
      </c>
      <c r="P78" s="6" t="s">
        <v>100</v>
      </c>
      <c r="Q78" s="6">
        <v>0</v>
      </c>
      <c r="R78" s="6"/>
      <c r="S78" s="6"/>
      <c r="T78" s="6"/>
      <c r="U78" s="6"/>
      <c r="V78" s="6" t="s">
        <v>393</v>
      </c>
      <c r="W78" s="6"/>
      <c r="X78" s="6" t="b">
        <v>1</v>
      </c>
      <c r="Y78" s="6" t="b">
        <v>1</v>
      </c>
      <c r="Z78" s="6" t="b">
        <v>0</v>
      </c>
      <c r="AA78" s="6" t="b">
        <v>0</v>
      </c>
      <c r="AB78" s="6" t="b">
        <v>0</v>
      </c>
      <c r="AC78" s="6" t="b">
        <v>1</v>
      </c>
      <c r="AD78" s="6" t="b">
        <v>0</v>
      </c>
      <c r="AE78" s="6" t="b">
        <v>0</v>
      </c>
      <c r="AF78" s="6" t="b">
        <v>0</v>
      </c>
      <c r="AG78" s="6" t="b">
        <v>1</v>
      </c>
    </row>
    <row r="79" spans="1:33" x14ac:dyDescent="0.25">
      <c r="A79" s="6" t="s">
        <v>0</v>
      </c>
      <c r="B79" s="6" t="s">
        <v>11</v>
      </c>
      <c r="C79" s="6" t="s">
        <v>187</v>
      </c>
      <c r="D79" s="6" t="s">
        <v>188</v>
      </c>
      <c r="E79" s="6" t="s">
        <v>97</v>
      </c>
      <c r="F79" s="6" t="s">
        <v>132</v>
      </c>
      <c r="G79" s="6">
        <v>18</v>
      </c>
      <c r="H79" s="6">
        <v>78</v>
      </c>
      <c r="I79" s="6">
        <v>18</v>
      </c>
      <c r="J79" s="6">
        <v>79</v>
      </c>
      <c r="K79" s="6">
        <v>18</v>
      </c>
      <c r="L79" s="6">
        <v>77</v>
      </c>
      <c r="M79" s="6" t="s">
        <v>389</v>
      </c>
      <c r="N79" s="6" t="s">
        <v>99</v>
      </c>
      <c r="O79" s="6" t="s">
        <v>390</v>
      </c>
      <c r="P79" s="6" t="s">
        <v>100</v>
      </c>
      <c r="Q79" s="6">
        <v>0</v>
      </c>
      <c r="R79" s="6"/>
      <c r="S79" s="6"/>
      <c r="T79" s="6"/>
      <c r="U79" s="6"/>
      <c r="V79" s="6" t="s">
        <v>392</v>
      </c>
      <c r="W79" s="6"/>
      <c r="X79" s="6" t="b">
        <v>0</v>
      </c>
      <c r="Y79" s="6" t="b">
        <v>1</v>
      </c>
      <c r="Z79" s="6" t="b">
        <v>0</v>
      </c>
      <c r="AA79" s="6" t="b">
        <v>0</v>
      </c>
      <c r="AB79" s="6" t="b">
        <v>0</v>
      </c>
      <c r="AC79" s="6" t="b">
        <v>0</v>
      </c>
      <c r="AD79" s="6" t="b">
        <v>0</v>
      </c>
      <c r="AE79" s="6" t="b">
        <v>1</v>
      </c>
      <c r="AF79" s="6" t="b">
        <v>0</v>
      </c>
      <c r="AG79" s="6" t="b">
        <v>0</v>
      </c>
    </row>
    <row r="80" spans="1:33" x14ac:dyDescent="0.25">
      <c r="A80" s="6" t="s">
        <v>0</v>
      </c>
      <c r="B80" s="6" t="s">
        <v>8</v>
      </c>
      <c r="C80" s="6" t="s">
        <v>218</v>
      </c>
      <c r="D80" s="6" t="s">
        <v>219</v>
      </c>
      <c r="E80" s="6" t="s">
        <v>97</v>
      </c>
      <c r="F80" s="6" t="s">
        <v>98</v>
      </c>
      <c r="G80" s="6">
        <v>70</v>
      </c>
      <c r="H80" s="6">
        <v>609</v>
      </c>
      <c r="I80" s="6">
        <v>124</v>
      </c>
      <c r="J80" s="6">
        <v>644</v>
      </c>
      <c r="K80" s="6">
        <v>124</v>
      </c>
      <c r="L80" s="6">
        <v>644</v>
      </c>
      <c r="M80" s="6" t="s">
        <v>389</v>
      </c>
      <c r="N80" s="6" t="s">
        <v>99</v>
      </c>
      <c r="O80" s="6" t="s">
        <v>390</v>
      </c>
      <c r="P80" s="6" t="s">
        <v>100</v>
      </c>
      <c r="Q80" s="6">
        <v>0</v>
      </c>
      <c r="R80" s="6"/>
      <c r="S80" s="6"/>
      <c r="T80" s="6"/>
      <c r="U80" s="6"/>
      <c r="V80" s="6" t="s">
        <v>392</v>
      </c>
      <c r="W80" s="6"/>
      <c r="X80" s="6" t="b">
        <v>0</v>
      </c>
      <c r="Y80" s="6" t="b">
        <v>1</v>
      </c>
      <c r="Z80" s="6" t="b">
        <v>0</v>
      </c>
      <c r="AA80" s="6" t="b">
        <v>0</v>
      </c>
      <c r="AB80" s="6" t="b">
        <v>0</v>
      </c>
      <c r="AC80" s="6" t="b">
        <v>0</v>
      </c>
      <c r="AD80" s="6" t="b">
        <v>0</v>
      </c>
      <c r="AE80" s="6" t="b">
        <v>0</v>
      </c>
      <c r="AF80" s="6" t="b">
        <v>0</v>
      </c>
      <c r="AG80" s="6" t="b">
        <v>0</v>
      </c>
    </row>
    <row r="81" spans="1:33" x14ac:dyDescent="0.25">
      <c r="A81" s="6" t="s">
        <v>0</v>
      </c>
      <c r="B81" s="6" t="s">
        <v>10</v>
      </c>
      <c r="C81" s="6" t="s">
        <v>216</v>
      </c>
      <c r="D81" s="6" t="s">
        <v>217</v>
      </c>
      <c r="E81" s="6" t="s">
        <v>97</v>
      </c>
      <c r="F81" s="6" t="s">
        <v>98</v>
      </c>
      <c r="G81" s="6">
        <v>40</v>
      </c>
      <c r="H81" s="6">
        <v>208</v>
      </c>
      <c r="I81" s="6">
        <v>41</v>
      </c>
      <c r="J81" s="6">
        <v>208</v>
      </c>
      <c r="K81" s="6">
        <v>51</v>
      </c>
      <c r="L81" s="6">
        <v>208</v>
      </c>
      <c r="M81" s="6" t="s">
        <v>389</v>
      </c>
      <c r="N81" s="6" t="s">
        <v>99</v>
      </c>
      <c r="O81" s="6" t="s">
        <v>390</v>
      </c>
      <c r="P81" s="6" t="s">
        <v>323</v>
      </c>
      <c r="Q81" s="6">
        <v>0.20000000298023224</v>
      </c>
      <c r="R81" s="6">
        <v>30</v>
      </c>
      <c r="S81" s="6">
        <v>3</v>
      </c>
      <c r="T81" s="6">
        <v>3</v>
      </c>
      <c r="U81" s="6"/>
      <c r="V81" s="6" t="s">
        <v>392</v>
      </c>
      <c r="W81" s="6"/>
      <c r="X81" s="6" t="b">
        <v>0</v>
      </c>
      <c r="Y81" s="6" t="b">
        <v>0</v>
      </c>
      <c r="Z81" s="6" t="b">
        <v>0</v>
      </c>
      <c r="AA81" s="6" t="b">
        <v>0</v>
      </c>
      <c r="AB81" s="6" t="b">
        <v>0</v>
      </c>
      <c r="AC81" s="6" t="b">
        <v>0</v>
      </c>
      <c r="AD81" s="6" t="b">
        <v>0</v>
      </c>
      <c r="AE81" s="6" t="b">
        <v>0</v>
      </c>
      <c r="AF81" s="6" t="b">
        <v>0</v>
      </c>
      <c r="AG81" s="6" t="b">
        <v>0</v>
      </c>
    </row>
    <row r="82" spans="1:33" x14ac:dyDescent="0.25">
      <c r="A82" s="6" t="s">
        <v>0</v>
      </c>
      <c r="B82" s="6" t="s">
        <v>4</v>
      </c>
      <c r="C82" s="6" t="s">
        <v>149</v>
      </c>
      <c r="D82" s="6" t="s">
        <v>150</v>
      </c>
      <c r="E82" s="6" t="s">
        <v>97</v>
      </c>
      <c r="F82" s="6" t="s">
        <v>98</v>
      </c>
      <c r="G82" s="6">
        <v>6</v>
      </c>
      <c r="H82" s="6">
        <v>39</v>
      </c>
      <c r="I82" s="6">
        <v>6</v>
      </c>
      <c r="J82" s="6">
        <v>39</v>
      </c>
      <c r="K82" s="6">
        <v>6</v>
      </c>
      <c r="L82" s="6">
        <v>39</v>
      </c>
      <c r="M82" s="6" t="s">
        <v>389</v>
      </c>
      <c r="N82" s="6" t="s">
        <v>99</v>
      </c>
      <c r="O82" s="6" t="s">
        <v>390</v>
      </c>
      <c r="P82" s="6" t="s">
        <v>323</v>
      </c>
      <c r="Q82" s="6">
        <v>1</v>
      </c>
      <c r="R82" s="6">
        <v>50</v>
      </c>
      <c r="S82" s="6">
        <v>30</v>
      </c>
      <c r="T82" s="6"/>
      <c r="U82" s="6"/>
      <c r="V82" s="6" t="s">
        <v>391</v>
      </c>
      <c r="W82" s="6"/>
      <c r="X82" s="6" t="b">
        <v>0</v>
      </c>
      <c r="Y82" s="6" t="b">
        <v>0</v>
      </c>
      <c r="Z82" s="6" t="b">
        <v>1</v>
      </c>
      <c r="AA82" s="6" t="b">
        <v>0</v>
      </c>
      <c r="AB82" s="6" t="b">
        <v>0</v>
      </c>
      <c r="AC82" s="6" t="b">
        <v>0</v>
      </c>
      <c r="AD82" s="6" t="b">
        <v>0</v>
      </c>
      <c r="AE82" s="6" t="b">
        <v>0</v>
      </c>
      <c r="AF82" s="6" t="b">
        <v>0</v>
      </c>
      <c r="AG82" s="6" t="b">
        <v>0</v>
      </c>
    </row>
    <row r="83" spans="1:33" x14ac:dyDescent="0.25">
      <c r="A83" s="6" t="s">
        <v>3</v>
      </c>
      <c r="B83" s="6" t="s">
        <v>15</v>
      </c>
      <c r="C83" s="6" t="s">
        <v>798</v>
      </c>
      <c r="D83" s="6" t="s">
        <v>799</v>
      </c>
      <c r="E83" s="6" t="s">
        <v>97</v>
      </c>
      <c r="F83" s="6" t="s">
        <v>125</v>
      </c>
      <c r="G83" s="6">
        <v>51</v>
      </c>
      <c r="H83" s="6">
        <v>260</v>
      </c>
      <c r="I83" s="6">
        <v>51</v>
      </c>
      <c r="J83" s="6">
        <v>263</v>
      </c>
      <c r="K83" s="6">
        <v>51</v>
      </c>
      <c r="L83" s="6">
        <v>263</v>
      </c>
      <c r="M83" s="6" t="s">
        <v>389</v>
      </c>
      <c r="N83" s="6" t="s">
        <v>99</v>
      </c>
      <c r="O83" s="6" t="s">
        <v>390</v>
      </c>
      <c r="P83" s="6" t="s">
        <v>323</v>
      </c>
      <c r="Q83" s="6">
        <v>1</v>
      </c>
      <c r="R83" s="6">
        <v>10</v>
      </c>
      <c r="S83" s="6">
        <v>5</v>
      </c>
      <c r="T83" s="6">
        <v>5</v>
      </c>
      <c r="U83" s="6"/>
      <c r="V83" s="6" t="s">
        <v>393</v>
      </c>
      <c r="W83" s="6"/>
      <c r="X83" s="6" t="b">
        <v>0</v>
      </c>
      <c r="Y83" s="6" t="b">
        <v>1</v>
      </c>
      <c r="Z83" s="6" t="b">
        <v>1</v>
      </c>
      <c r="AA83" s="6" t="b">
        <v>0</v>
      </c>
      <c r="AB83" s="6" t="b">
        <v>1</v>
      </c>
      <c r="AC83" s="6" t="b">
        <v>1</v>
      </c>
      <c r="AD83" s="6" t="b">
        <v>0</v>
      </c>
      <c r="AE83" s="6" t="b">
        <v>1</v>
      </c>
      <c r="AF83" s="6" t="b">
        <v>0</v>
      </c>
      <c r="AG83" s="6" t="b">
        <v>0</v>
      </c>
    </row>
    <row r="84" spans="1:33" x14ac:dyDescent="0.25">
      <c r="A84" s="6" t="s">
        <v>0</v>
      </c>
      <c r="B84" s="6" t="s">
        <v>4</v>
      </c>
      <c r="C84" s="6" t="s">
        <v>263</v>
      </c>
      <c r="D84" s="6" t="s">
        <v>264</v>
      </c>
      <c r="E84" s="6" t="s">
        <v>97</v>
      </c>
      <c r="F84" s="6" t="s">
        <v>125</v>
      </c>
      <c r="G84" s="6">
        <v>22</v>
      </c>
      <c r="H84" s="6">
        <v>101</v>
      </c>
      <c r="I84" s="6">
        <v>18</v>
      </c>
      <c r="J84" s="6">
        <v>91</v>
      </c>
      <c r="K84" s="6">
        <v>22</v>
      </c>
      <c r="L84" s="6">
        <v>103</v>
      </c>
      <c r="M84" s="6" t="s">
        <v>389</v>
      </c>
      <c r="N84" s="6" t="s">
        <v>325</v>
      </c>
      <c r="O84" s="6" t="s">
        <v>390</v>
      </c>
      <c r="P84" s="6" t="s">
        <v>100</v>
      </c>
      <c r="Q84" s="6">
        <v>0</v>
      </c>
      <c r="R84" s="6"/>
      <c r="S84" s="6"/>
      <c r="T84" s="6"/>
      <c r="U84" s="6"/>
      <c r="V84" s="6" t="s">
        <v>391</v>
      </c>
      <c r="W84" s="6"/>
      <c r="X84" s="6" t="b">
        <v>0</v>
      </c>
      <c r="Y84" s="6" t="b">
        <v>1</v>
      </c>
      <c r="Z84" s="6" t="b">
        <v>0</v>
      </c>
      <c r="AA84" s="6" t="b">
        <v>0</v>
      </c>
      <c r="AB84" s="6" t="b">
        <v>1</v>
      </c>
      <c r="AC84" s="6" t="b">
        <v>0</v>
      </c>
      <c r="AD84" s="6" t="b">
        <v>0</v>
      </c>
      <c r="AE84" s="6" t="b">
        <v>0</v>
      </c>
      <c r="AF84" s="6" t="b">
        <v>1</v>
      </c>
      <c r="AG84" s="6" t="b">
        <v>0</v>
      </c>
    </row>
    <row r="85" spans="1:33" x14ac:dyDescent="0.25">
      <c r="A85" s="6" t="s">
        <v>3</v>
      </c>
      <c r="B85" s="6" t="s">
        <v>14</v>
      </c>
      <c r="C85" s="6" t="s">
        <v>780</v>
      </c>
      <c r="D85" s="6" t="s">
        <v>781</v>
      </c>
      <c r="E85" s="6" t="s">
        <v>97</v>
      </c>
      <c r="F85" s="6" t="s">
        <v>98</v>
      </c>
      <c r="G85" s="6">
        <v>73</v>
      </c>
      <c r="H85" s="6">
        <v>393</v>
      </c>
      <c r="I85" s="6">
        <v>73</v>
      </c>
      <c r="J85" s="6">
        <v>393</v>
      </c>
      <c r="K85" s="6">
        <v>73</v>
      </c>
      <c r="L85" s="6">
        <v>393</v>
      </c>
      <c r="M85" s="6" t="s">
        <v>389</v>
      </c>
      <c r="N85" s="6" t="s">
        <v>282</v>
      </c>
      <c r="O85" s="6" t="s">
        <v>390</v>
      </c>
      <c r="P85" s="6" t="s">
        <v>100</v>
      </c>
      <c r="Q85" s="6">
        <v>0</v>
      </c>
      <c r="R85" s="6"/>
      <c r="S85" s="6"/>
      <c r="T85" s="6"/>
      <c r="U85" s="6"/>
      <c r="V85" s="6" t="s">
        <v>392</v>
      </c>
      <c r="W85" s="6"/>
      <c r="X85" s="6" t="b">
        <v>0</v>
      </c>
      <c r="Y85" s="6" t="b">
        <v>0</v>
      </c>
      <c r="Z85" s="6" t="b">
        <v>1</v>
      </c>
      <c r="AA85" s="6" t="b">
        <v>0</v>
      </c>
      <c r="AB85" s="6" t="b">
        <v>0</v>
      </c>
      <c r="AC85" s="6" t="b">
        <v>0</v>
      </c>
      <c r="AD85" s="6" t="b">
        <v>0</v>
      </c>
      <c r="AE85" s="6" t="b">
        <v>0</v>
      </c>
      <c r="AF85" s="6" t="b">
        <v>0</v>
      </c>
      <c r="AG85" s="6" t="b">
        <v>0</v>
      </c>
    </row>
    <row r="86" spans="1:33" x14ac:dyDescent="0.25">
      <c r="A86" s="6" t="s">
        <v>3</v>
      </c>
      <c r="B86" s="6" t="s">
        <v>14</v>
      </c>
      <c r="C86" s="6" t="s">
        <v>785</v>
      </c>
      <c r="D86" s="6" t="s">
        <v>786</v>
      </c>
      <c r="E86" s="6" t="s">
        <v>97</v>
      </c>
      <c r="F86" s="6" t="s">
        <v>98</v>
      </c>
      <c r="G86" s="6">
        <v>140</v>
      </c>
      <c r="H86" s="6">
        <v>613</v>
      </c>
      <c r="I86" s="6">
        <v>137</v>
      </c>
      <c r="J86" s="6">
        <v>622</v>
      </c>
      <c r="K86" s="6">
        <v>137</v>
      </c>
      <c r="L86" s="6">
        <v>622</v>
      </c>
      <c r="M86" s="6" t="s">
        <v>389</v>
      </c>
      <c r="N86" s="6" t="s">
        <v>282</v>
      </c>
      <c r="O86" s="6" t="s">
        <v>390</v>
      </c>
      <c r="P86" s="6" t="s">
        <v>100</v>
      </c>
      <c r="Q86" s="6">
        <v>0</v>
      </c>
      <c r="R86" s="6"/>
      <c r="S86" s="6"/>
      <c r="T86" s="6"/>
      <c r="U86" s="6"/>
      <c r="V86" s="6" t="s">
        <v>393</v>
      </c>
      <c r="W86" s="6"/>
      <c r="X86" s="6" t="b">
        <v>0</v>
      </c>
      <c r="Y86" s="6" t="b">
        <v>1</v>
      </c>
      <c r="Z86" s="6" t="b">
        <v>0</v>
      </c>
      <c r="AA86" s="6" t="b">
        <v>0</v>
      </c>
      <c r="AB86" s="6" t="b">
        <v>0</v>
      </c>
      <c r="AC86" s="6" t="b">
        <v>0</v>
      </c>
      <c r="AD86" s="6" t="b">
        <v>0</v>
      </c>
      <c r="AE86" s="6" t="b">
        <v>1</v>
      </c>
      <c r="AF86" s="6" t="b">
        <v>0</v>
      </c>
      <c r="AG86" s="6" t="b">
        <v>0</v>
      </c>
    </row>
    <row r="87" spans="1:33" x14ac:dyDescent="0.25">
      <c r="A87" s="6" t="s">
        <v>0</v>
      </c>
      <c r="B87" s="6" t="s">
        <v>13</v>
      </c>
      <c r="C87" s="6" t="s">
        <v>203</v>
      </c>
      <c r="D87" s="6" t="s">
        <v>204</v>
      </c>
      <c r="E87" s="6" t="s">
        <v>97</v>
      </c>
      <c r="F87" s="6" t="s">
        <v>125</v>
      </c>
      <c r="G87" s="6">
        <v>41</v>
      </c>
      <c r="H87" s="6">
        <v>199</v>
      </c>
      <c r="I87" s="6">
        <v>41</v>
      </c>
      <c r="J87" s="6">
        <v>196</v>
      </c>
      <c r="K87" s="6">
        <v>41</v>
      </c>
      <c r="L87" s="6">
        <v>201</v>
      </c>
      <c r="M87" s="6" t="s">
        <v>389</v>
      </c>
      <c r="N87" s="6" t="s">
        <v>282</v>
      </c>
      <c r="O87" s="6" t="s">
        <v>390</v>
      </c>
      <c r="P87" s="6" t="s">
        <v>100</v>
      </c>
      <c r="Q87" s="6">
        <v>0</v>
      </c>
      <c r="R87" s="6"/>
      <c r="S87" s="6"/>
      <c r="T87" s="6"/>
      <c r="U87" s="6"/>
      <c r="V87" s="6" t="s">
        <v>392</v>
      </c>
      <c r="W87" s="6"/>
      <c r="X87" s="6" t="b">
        <v>0</v>
      </c>
      <c r="Y87" s="6" t="b">
        <v>1</v>
      </c>
      <c r="Z87" s="6" t="b">
        <v>0</v>
      </c>
      <c r="AA87" s="6" t="b">
        <v>0</v>
      </c>
      <c r="AB87" s="6" t="b">
        <v>0</v>
      </c>
      <c r="AC87" s="6" t="b">
        <v>1</v>
      </c>
      <c r="AD87" s="6" t="b">
        <v>0</v>
      </c>
      <c r="AE87" s="6" t="b">
        <v>1</v>
      </c>
      <c r="AF87" s="6" t="b">
        <v>0</v>
      </c>
      <c r="AG87" s="6" t="b">
        <v>0</v>
      </c>
    </row>
    <row r="88" spans="1:33" x14ac:dyDescent="0.25">
      <c r="A88" s="6" t="s">
        <v>3</v>
      </c>
      <c r="B88" s="6" t="s">
        <v>15</v>
      </c>
      <c r="C88" s="6" t="s">
        <v>794</v>
      </c>
      <c r="D88" s="6" t="s">
        <v>795</v>
      </c>
      <c r="E88" s="6" t="s">
        <v>97</v>
      </c>
      <c r="F88" s="6" t="s">
        <v>125</v>
      </c>
      <c r="G88" s="6">
        <v>78</v>
      </c>
      <c r="H88" s="6">
        <v>390</v>
      </c>
      <c r="I88" s="6">
        <v>77</v>
      </c>
      <c r="J88" s="6">
        <v>384</v>
      </c>
      <c r="K88" s="6">
        <v>77</v>
      </c>
      <c r="L88" s="6">
        <v>384</v>
      </c>
      <c r="M88" s="6" t="s">
        <v>389</v>
      </c>
      <c r="N88" s="6" t="s">
        <v>282</v>
      </c>
      <c r="O88" s="6" t="s">
        <v>390</v>
      </c>
      <c r="P88" s="6" t="s">
        <v>100</v>
      </c>
      <c r="Q88" s="6">
        <v>0</v>
      </c>
      <c r="R88" s="6"/>
      <c r="S88" s="6"/>
      <c r="T88" s="6"/>
      <c r="U88" s="6"/>
      <c r="V88" s="6" t="s">
        <v>392</v>
      </c>
      <c r="W88" s="6"/>
      <c r="X88" s="6" t="b">
        <v>0</v>
      </c>
      <c r="Y88" s="6" t="b">
        <v>1</v>
      </c>
      <c r="Z88" s="6" t="b">
        <v>0</v>
      </c>
      <c r="AA88" s="6" t="b">
        <v>0</v>
      </c>
      <c r="AB88" s="6" t="b">
        <v>1</v>
      </c>
      <c r="AC88" s="6" t="b">
        <v>0</v>
      </c>
      <c r="AD88" s="6" t="b">
        <v>0</v>
      </c>
      <c r="AE88" s="6" t="b">
        <v>0</v>
      </c>
      <c r="AF88" s="6" t="b">
        <v>0</v>
      </c>
      <c r="AG88" s="6" t="b">
        <v>0</v>
      </c>
    </row>
    <row r="89" spans="1:33" x14ac:dyDescent="0.25">
      <c r="A89" s="6" t="s">
        <v>3</v>
      </c>
      <c r="B89" s="6" t="s">
        <v>14</v>
      </c>
      <c r="C89" s="6" t="s">
        <v>783</v>
      </c>
      <c r="D89" s="6" t="s">
        <v>784</v>
      </c>
      <c r="E89" s="6" t="s">
        <v>97</v>
      </c>
      <c r="F89" s="6" t="s">
        <v>98</v>
      </c>
      <c r="G89" s="6">
        <v>41</v>
      </c>
      <c r="H89" s="6">
        <v>214</v>
      </c>
      <c r="I89" s="6">
        <v>41</v>
      </c>
      <c r="J89" s="6">
        <v>214</v>
      </c>
      <c r="K89" s="6">
        <v>41</v>
      </c>
      <c r="L89" s="6">
        <v>214</v>
      </c>
      <c r="M89" s="6" t="s">
        <v>389</v>
      </c>
      <c r="N89" s="6" t="s">
        <v>282</v>
      </c>
      <c r="O89" s="6" t="s">
        <v>390</v>
      </c>
      <c r="P89" s="6" t="s">
        <v>100</v>
      </c>
      <c r="Q89" s="6">
        <v>0</v>
      </c>
      <c r="R89" s="6"/>
      <c r="S89" s="6"/>
      <c r="T89" s="6"/>
      <c r="U89" s="6"/>
      <c r="V89" s="6" t="s">
        <v>393</v>
      </c>
      <c r="W89" s="6"/>
      <c r="X89" s="6" t="b">
        <v>1</v>
      </c>
      <c r="Y89" s="6" t="b">
        <v>1</v>
      </c>
      <c r="Z89" s="6" t="b">
        <v>0</v>
      </c>
      <c r="AA89" s="6" t="b">
        <v>0</v>
      </c>
      <c r="AB89" s="6" t="b">
        <v>0</v>
      </c>
      <c r="AC89" s="6" t="b">
        <v>0</v>
      </c>
      <c r="AD89" s="6" t="b">
        <v>0</v>
      </c>
      <c r="AE89" s="6" t="b">
        <v>0</v>
      </c>
      <c r="AF89" s="6" t="b">
        <v>0</v>
      </c>
      <c r="AG89" s="6" t="b">
        <v>0</v>
      </c>
    </row>
    <row r="90" spans="1:33" x14ac:dyDescent="0.25">
      <c r="A90" s="6" t="s">
        <v>3</v>
      </c>
      <c r="B90" s="6" t="s">
        <v>15</v>
      </c>
      <c r="C90" s="6" t="s">
        <v>787</v>
      </c>
      <c r="D90" s="6" t="s">
        <v>788</v>
      </c>
      <c r="E90" s="6" t="s">
        <v>97</v>
      </c>
      <c r="F90" s="6" t="s">
        <v>125</v>
      </c>
      <c r="G90" s="6">
        <v>87</v>
      </c>
      <c r="H90" s="6">
        <v>488</v>
      </c>
      <c r="I90" s="6">
        <v>86</v>
      </c>
      <c r="J90" s="6">
        <v>472</v>
      </c>
      <c r="K90" s="6">
        <v>86</v>
      </c>
      <c r="L90" s="6">
        <v>472</v>
      </c>
      <c r="M90" s="6" t="s">
        <v>389</v>
      </c>
      <c r="N90" s="6" t="s">
        <v>325</v>
      </c>
      <c r="O90" s="6" t="s">
        <v>390</v>
      </c>
      <c r="P90" s="6" t="s">
        <v>100</v>
      </c>
      <c r="Q90" s="6">
        <v>0</v>
      </c>
      <c r="R90" s="6"/>
      <c r="S90" s="6"/>
      <c r="T90" s="6"/>
      <c r="U90" s="6"/>
      <c r="V90" s="6" t="s">
        <v>391</v>
      </c>
      <c r="W90" s="6"/>
      <c r="X90" s="6" t="b">
        <v>0</v>
      </c>
      <c r="Y90" s="6" t="b">
        <v>0</v>
      </c>
      <c r="Z90" s="6" t="b">
        <v>0</v>
      </c>
      <c r="AA90" s="6" t="b">
        <v>0</v>
      </c>
      <c r="AB90" s="6" t="b">
        <v>1</v>
      </c>
      <c r="AC90" s="6" t="b">
        <v>0</v>
      </c>
      <c r="AD90" s="6" t="b">
        <v>0</v>
      </c>
      <c r="AE90" s="6" t="b">
        <v>1</v>
      </c>
      <c r="AF90" s="6" t="b">
        <v>0</v>
      </c>
      <c r="AG90" s="6" t="b">
        <v>0</v>
      </c>
    </row>
    <row r="91" spans="1:33" x14ac:dyDescent="0.25">
      <c r="A91" s="6" t="s">
        <v>0</v>
      </c>
      <c r="B91" s="6" t="s">
        <v>7</v>
      </c>
      <c r="C91" s="6" t="s">
        <v>143</v>
      </c>
      <c r="D91" s="6" t="s">
        <v>144</v>
      </c>
      <c r="E91" s="6" t="s">
        <v>97</v>
      </c>
      <c r="F91" s="6" t="s">
        <v>132</v>
      </c>
      <c r="G91" s="6">
        <v>12</v>
      </c>
      <c r="H91" s="6">
        <v>51</v>
      </c>
      <c r="I91" s="6">
        <v>4</v>
      </c>
      <c r="J91" s="6">
        <v>20</v>
      </c>
      <c r="K91" s="6">
        <v>12</v>
      </c>
      <c r="L91" s="6">
        <v>52</v>
      </c>
      <c r="M91" s="6" t="s">
        <v>389</v>
      </c>
      <c r="N91" s="6" t="s">
        <v>325</v>
      </c>
      <c r="O91" s="6" t="s">
        <v>390</v>
      </c>
      <c r="P91" s="6" t="s">
        <v>323</v>
      </c>
      <c r="Q91" s="6">
        <v>2</v>
      </c>
      <c r="R91" s="6">
        <v>70</v>
      </c>
      <c r="S91" s="6">
        <v>40</v>
      </c>
      <c r="T91" s="6">
        <v>40</v>
      </c>
      <c r="U91" s="6"/>
      <c r="V91" s="6" t="s">
        <v>393</v>
      </c>
      <c r="W91" s="6"/>
      <c r="X91" s="6" t="b">
        <v>1</v>
      </c>
      <c r="Y91" s="6" t="b">
        <v>1</v>
      </c>
      <c r="Z91" s="6" t="b">
        <v>0</v>
      </c>
      <c r="AA91" s="6" t="b">
        <v>0</v>
      </c>
      <c r="AB91" s="6" t="b">
        <v>1</v>
      </c>
      <c r="AC91" s="6" t="b">
        <v>0</v>
      </c>
      <c r="AD91" s="6" t="b">
        <v>0</v>
      </c>
      <c r="AE91" s="6" t="b">
        <v>0</v>
      </c>
      <c r="AF91" s="6" t="b">
        <v>0</v>
      </c>
      <c r="AG91" s="6" t="b">
        <v>0</v>
      </c>
    </row>
    <row r="92" spans="1:33" x14ac:dyDescent="0.25">
      <c r="A92" s="6" t="s">
        <v>0</v>
      </c>
      <c r="B92" s="6" t="s">
        <v>7</v>
      </c>
      <c r="C92" s="6" t="s">
        <v>133</v>
      </c>
      <c r="D92" s="6" t="s">
        <v>134</v>
      </c>
      <c r="E92" s="6" t="s">
        <v>97</v>
      </c>
      <c r="F92" s="6" t="s">
        <v>98</v>
      </c>
      <c r="G92" s="6">
        <v>631</v>
      </c>
      <c r="H92" s="6">
        <v>3758</v>
      </c>
      <c r="I92" s="6">
        <v>613</v>
      </c>
      <c r="J92" s="6">
        <v>3721</v>
      </c>
      <c r="K92" s="6">
        <v>626</v>
      </c>
      <c r="L92" s="6">
        <v>3786</v>
      </c>
      <c r="M92" s="6" t="s">
        <v>389</v>
      </c>
      <c r="N92" s="6" t="s">
        <v>325</v>
      </c>
      <c r="O92" s="6" t="s">
        <v>390</v>
      </c>
      <c r="P92" s="6" t="s">
        <v>100</v>
      </c>
      <c r="Q92" s="6">
        <v>0</v>
      </c>
      <c r="R92" s="6"/>
      <c r="S92" s="6"/>
      <c r="T92" s="6"/>
      <c r="U92" s="6"/>
      <c r="V92" s="6" t="s">
        <v>393</v>
      </c>
      <c r="W92" s="6"/>
      <c r="X92" s="6" t="b">
        <v>1</v>
      </c>
      <c r="Y92" s="6" t="b">
        <v>1</v>
      </c>
      <c r="Z92" s="6" t="b">
        <v>0</v>
      </c>
      <c r="AA92" s="6" t="b">
        <v>0</v>
      </c>
      <c r="AB92" s="6" t="b">
        <v>1</v>
      </c>
      <c r="AC92" s="6" t="b">
        <v>0</v>
      </c>
      <c r="AD92" s="6" t="b">
        <v>0</v>
      </c>
      <c r="AE92" s="6" t="b">
        <v>0</v>
      </c>
      <c r="AF92" s="6" t="b">
        <v>0</v>
      </c>
      <c r="AG92" s="6" t="b">
        <v>0</v>
      </c>
    </row>
    <row r="93" spans="1:33" x14ac:dyDescent="0.25">
      <c r="A93" s="6" t="s">
        <v>0</v>
      </c>
      <c r="B93" s="6" t="s">
        <v>13</v>
      </c>
      <c r="C93" s="6" t="s">
        <v>181</v>
      </c>
      <c r="D93" s="6" t="s">
        <v>182</v>
      </c>
      <c r="E93" s="6" t="s">
        <v>97</v>
      </c>
      <c r="F93" s="6" t="s">
        <v>98</v>
      </c>
      <c r="G93" s="6">
        <v>16</v>
      </c>
      <c r="H93" s="6">
        <v>58</v>
      </c>
      <c r="I93" s="6">
        <v>10</v>
      </c>
      <c r="J93" s="6">
        <v>45</v>
      </c>
      <c r="K93" s="6">
        <v>16</v>
      </c>
      <c r="L93" s="6">
        <v>58</v>
      </c>
      <c r="M93" s="6" t="s">
        <v>389</v>
      </c>
      <c r="N93" s="6" t="s">
        <v>325</v>
      </c>
      <c r="O93" s="6" t="s">
        <v>390</v>
      </c>
      <c r="P93" s="6" t="s">
        <v>323</v>
      </c>
      <c r="Q93" s="6">
        <v>0.125</v>
      </c>
      <c r="R93" s="6">
        <v>10</v>
      </c>
      <c r="S93" s="6"/>
      <c r="T93" s="6"/>
      <c r="U93" s="6"/>
      <c r="V93" s="6" t="s">
        <v>392</v>
      </c>
      <c r="W93" s="6"/>
      <c r="X93" s="6" t="b">
        <v>0</v>
      </c>
      <c r="Y93" s="6" t="b">
        <v>0</v>
      </c>
      <c r="Z93" s="6" t="b">
        <v>0</v>
      </c>
      <c r="AA93" s="6" t="b">
        <v>0</v>
      </c>
      <c r="AB93" s="6" t="b">
        <v>0</v>
      </c>
      <c r="AC93" s="6" t="b">
        <v>0</v>
      </c>
      <c r="AD93" s="6" t="b">
        <v>0</v>
      </c>
      <c r="AE93" s="6" t="b">
        <v>1</v>
      </c>
      <c r="AF93" s="6" t="b">
        <v>0</v>
      </c>
      <c r="AG93" s="6" t="b">
        <v>0</v>
      </c>
    </row>
    <row r="94" spans="1:33" x14ac:dyDescent="0.25">
      <c r="A94" s="6" t="s">
        <v>0</v>
      </c>
      <c r="B94" s="6" t="s">
        <v>937</v>
      </c>
      <c r="C94" s="6" t="s">
        <v>1082</v>
      </c>
      <c r="D94" s="6" t="s">
        <v>1083</v>
      </c>
      <c r="E94" s="6" t="s">
        <v>97</v>
      </c>
      <c r="F94" s="6" t="s">
        <v>98</v>
      </c>
      <c r="G94" s="6">
        <v>91</v>
      </c>
      <c r="H94" s="6">
        <v>400</v>
      </c>
      <c r="I94" s="6">
        <v>60</v>
      </c>
      <c r="J94" s="6">
        <v>228</v>
      </c>
      <c r="K94" s="6">
        <v>74</v>
      </c>
      <c r="L94" s="6">
        <v>228</v>
      </c>
      <c r="M94" s="6" t="s">
        <v>389</v>
      </c>
      <c r="N94" s="6" t="s">
        <v>325</v>
      </c>
      <c r="O94" s="6" t="s">
        <v>390</v>
      </c>
      <c r="P94" s="6" t="s">
        <v>100</v>
      </c>
      <c r="Q94" s="6">
        <v>0</v>
      </c>
      <c r="R94" s="6"/>
      <c r="S94" s="6"/>
      <c r="T94" s="6"/>
      <c r="U94" s="6"/>
      <c r="V94" s="6" t="s">
        <v>394</v>
      </c>
      <c r="W94" s="6"/>
      <c r="X94" s="6" t="b">
        <v>0</v>
      </c>
      <c r="Y94" s="6" t="b">
        <v>1</v>
      </c>
      <c r="Z94" s="6" t="b">
        <v>1</v>
      </c>
      <c r="AA94" s="6" t="b">
        <v>0</v>
      </c>
      <c r="AB94" s="6" t="b">
        <v>1</v>
      </c>
      <c r="AC94" s="6" t="b">
        <v>0</v>
      </c>
      <c r="AD94" s="6" t="b">
        <v>0</v>
      </c>
      <c r="AE94" s="6" t="b">
        <v>0</v>
      </c>
      <c r="AF94" s="6" t="b">
        <v>0</v>
      </c>
      <c r="AG94" s="6" t="b">
        <v>0</v>
      </c>
    </row>
    <row r="95" spans="1:33" x14ac:dyDescent="0.25">
      <c r="A95" s="6" t="s">
        <v>0</v>
      </c>
      <c r="B95" s="6" t="s">
        <v>4</v>
      </c>
      <c r="C95" s="6" t="s">
        <v>161</v>
      </c>
      <c r="D95" s="6" t="s">
        <v>162</v>
      </c>
      <c r="E95" s="6" t="s">
        <v>97</v>
      </c>
      <c r="F95" s="6" t="s">
        <v>98</v>
      </c>
      <c r="G95" s="6">
        <v>163</v>
      </c>
      <c r="H95" s="6">
        <v>712</v>
      </c>
      <c r="I95" s="6">
        <v>84</v>
      </c>
      <c r="J95" s="6">
        <v>452</v>
      </c>
      <c r="K95" s="6">
        <v>140</v>
      </c>
      <c r="L95" s="6">
        <v>707</v>
      </c>
      <c r="M95" s="6" t="s">
        <v>389</v>
      </c>
      <c r="N95" s="6" t="s">
        <v>325</v>
      </c>
      <c r="O95" s="6" t="s">
        <v>390</v>
      </c>
      <c r="P95" s="6" t="s">
        <v>323</v>
      </c>
      <c r="Q95" s="6">
        <v>0.20000000298023224</v>
      </c>
      <c r="R95" s="6">
        <v>10</v>
      </c>
      <c r="S95" s="6">
        <v>4</v>
      </c>
      <c r="T95" s="6"/>
      <c r="U95" s="6"/>
      <c r="V95" s="6" t="s">
        <v>391</v>
      </c>
      <c r="W95" s="6"/>
      <c r="X95" s="6" t="b">
        <v>1</v>
      </c>
      <c r="Y95" s="6" t="b">
        <v>1</v>
      </c>
      <c r="Z95" s="6" t="b">
        <v>1</v>
      </c>
      <c r="AA95" s="6" t="b">
        <v>1</v>
      </c>
      <c r="AB95" s="6" t="b">
        <v>1</v>
      </c>
      <c r="AC95" s="6" t="b">
        <v>0</v>
      </c>
      <c r="AD95" s="6" t="b">
        <v>0</v>
      </c>
      <c r="AE95" s="6" t="b">
        <v>1</v>
      </c>
      <c r="AF95" s="6" t="b">
        <v>0</v>
      </c>
      <c r="AG95" s="6" t="b">
        <v>1</v>
      </c>
    </row>
    <row r="96" spans="1:33" x14ac:dyDescent="0.25">
      <c r="A96" s="6" t="s">
        <v>0</v>
      </c>
      <c r="B96" s="6" t="s">
        <v>7</v>
      </c>
      <c r="C96" s="6" t="s">
        <v>735</v>
      </c>
      <c r="D96" s="6" t="s">
        <v>736</v>
      </c>
      <c r="E96" s="6" t="s">
        <v>97</v>
      </c>
      <c r="F96" s="6" t="s">
        <v>98</v>
      </c>
      <c r="G96" s="6">
        <v>14</v>
      </c>
      <c r="H96" s="6">
        <v>74</v>
      </c>
      <c r="I96" s="6">
        <v>14</v>
      </c>
      <c r="J96" s="6">
        <v>68</v>
      </c>
      <c r="K96" s="6">
        <v>14</v>
      </c>
      <c r="L96" s="6">
        <v>68</v>
      </c>
      <c r="M96" s="6" t="s">
        <v>389</v>
      </c>
      <c r="N96" s="6" t="s">
        <v>325</v>
      </c>
      <c r="O96" s="6" t="s">
        <v>390</v>
      </c>
      <c r="P96" s="6" t="s">
        <v>100</v>
      </c>
      <c r="Q96" s="6">
        <v>0</v>
      </c>
      <c r="R96" s="6">
        <v>0</v>
      </c>
      <c r="S96" s="6">
        <v>0</v>
      </c>
      <c r="T96" s="6">
        <v>0</v>
      </c>
      <c r="U96" s="6"/>
      <c r="V96" s="6" t="s">
        <v>392</v>
      </c>
      <c r="W96" s="6"/>
      <c r="X96" s="6" t="b">
        <v>1</v>
      </c>
      <c r="Y96" s="6" t="b">
        <v>1</v>
      </c>
      <c r="Z96" s="6" t="b">
        <v>0</v>
      </c>
      <c r="AA96" s="6" t="b">
        <v>0</v>
      </c>
      <c r="AB96" s="6" t="b">
        <v>0</v>
      </c>
      <c r="AC96" s="6" t="b">
        <v>1</v>
      </c>
      <c r="AD96" s="6" t="b">
        <v>0</v>
      </c>
      <c r="AE96" s="6" t="b">
        <v>0</v>
      </c>
      <c r="AF96" s="6" t="b">
        <v>0</v>
      </c>
      <c r="AG96" s="6" t="b">
        <v>0</v>
      </c>
    </row>
    <row r="97" spans="1:33" x14ac:dyDescent="0.25">
      <c r="A97" s="6" t="s">
        <v>0</v>
      </c>
      <c r="B97" s="6" t="s">
        <v>9</v>
      </c>
      <c r="C97" s="6" t="s">
        <v>759</v>
      </c>
      <c r="D97" s="6" t="s">
        <v>760</v>
      </c>
      <c r="E97" s="6" t="s">
        <v>97</v>
      </c>
      <c r="F97" s="6" t="s">
        <v>125</v>
      </c>
      <c r="G97" s="6">
        <v>319</v>
      </c>
      <c r="H97" s="6">
        <v>1567</v>
      </c>
      <c r="I97" s="6">
        <v>133</v>
      </c>
      <c r="J97" s="6">
        <v>499</v>
      </c>
      <c r="K97" s="6">
        <v>133</v>
      </c>
      <c r="L97" s="6">
        <v>499</v>
      </c>
      <c r="M97" s="6" t="s">
        <v>389</v>
      </c>
      <c r="N97" s="6" t="s">
        <v>325</v>
      </c>
      <c r="O97" s="6" t="s">
        <v>390</v>
      </c>
      <c r="P97" s="6" t="s">
        <v>100</v>
      </c>
      <c r="Q97" s="6">
        <v>0</v>
      </c>
      <c r="R97" s="6"/>
      <c r="S97" s="6"/>
      <c r="T97" s="6"/>
      <c r="U97" s="6"/>
      <c r="V97" s="6" t="s">
        <v>392</v>
      </c>
      <c r="W97" s="6"/>
      <c r="X97" s="6" t="b">
        <v>0</v>
      </c>
      <c r="Y97" s="6" t="b">
        <v>1</v>
      </c>
      <c r="Z97" s="6" t="b">
        <v>1</v>
      </c>
      <c r="AA97" s="6" t="b">
        <v>0</v>
      </c>
      <c r="AB97" s="6" t="b">
        <v>0</v>
      </c>
      <c r="AC97" s="6" t="b">
        <v>0</v>
      </c>
      <c r="AD97" s="6" t="b">
        <v>0</v>
      </c>
      <c r="AE97" s="6" t="b">
        <v>0</v>
      </c>
      <c r="AF97" s="6" t="b">
        <v>0</v>
      </c>
      <c r="AG97" s="6" t="b">
        <v>0</v>
      </c>
    </row>
    <row r="98" spans="1:33" x14ac:dyDescent="0.25">
      <c r="A98" s="6" t="s">
        <v>0</v>
      </c>
      <c r="B98" s="6" t="s">
        <v>8</v>
      </c>
      <c r="C98" s="6" t="s">
        <v>123</v>
      </c>
      <c r="D98" s="6" t="s">
        <v>124</v>
      </c>
      <c r="E98" s="6" t="s">
        <v>97</v>
      </c>
      <c r="F98" s="6" t="s">
        <v>98</v>
      </c>
      <c r="G98" s="6">
        <v>30</v>
      </c>
      <c r="H98" s="6">
        <v>175</v>
      </c>
      <c r="I98" s="6">
        <v>18</v>
      </c>
      <c r="J98" s="6">
        <v>120</v>
      </c>
      <c r="K98" s="6">
        <v>29</v>
      </c>
      <c r="L98" s="6">
        <v>182</v>
      </c>
      <c r="M98" s="6" t="s">
        <v>389</v>
      </c>
      <c r="N98" s="6" t="s">
        <v>325</v>
      </c>
      <c r="O98" s="6" t="s">
        <v>390</v>
      </c>
      <c r="P98" s="6" t="s">
        <v>100</v>
      </c>
      <c r="Q98" s="6">
        <v>0</v>
      </c>
      <c r="R98" s="6"/>
      <c r="S98" s="6"/>
      <c r="T98" s="6"/>
      <c r="U98" s="6"/>
      <c r="V98" s="6" t="s">
        <v>392</v>
      </c>
      <c r="W98" s="6"/>
      <c r="X98" s="6" t="b">
        <v>0</v>
      </c>
      <c r="Y98" s="6" t="b">
        <v>1</v>
      </c>
      <c r="Z98" s="6" t="b">
        <v>0</v>
      </c>
      <c r="AA98" s="6" t="b">
        <v>0</v>
      </c>
      <c r="AB98" s="6" t="b">
        <v>0</v>
      </c>
      <c r="AC98" s="6" t="b">
        <v>0</v>
      </c>
      <c r="AD98" s="6" t="b">
        <v>0</v>
      </c>
      <c r="AE98" s="6" t="b">
        <v>1</v>
      </c>
      <c r="AF98" s="6" t="b">
        <v>1</v>
      </c>
      <c r="AG98" s="6" t="b">
        <v>0</v>
      </c>
    </row>
    <row r="99" spans="1:33" x14ac:dyDescent="0.25">
      <c r="A99" s="6" t="s">
        <v>0</v>
      </c>
      <c r="B99" s="6" t="s">
        <v>9</v>
      </c>
      <c r="C99" s="6" t="s">
        <v>135</v>
      </c>
      <c r="D99" s="6" t="s">
        <v>136</v>
      </c>
      <c r="E99" s="6" t="s">
        <v>97</v>
      </c>
      <c r="F99" s="6" t="s">
        <v>125</v>
      </c>
      <c r="G99" s="6">
        <v>207</v>
      </c>
      <c r="H99" s="6">
        <v>1141</v>
      </c>
      <c r="I99" s="6">
        <v>352</v>
      </c>
      <c r="J99" s="6">
        <v>1386</v>
      </c>
      <c r="K99" s="6">
        <v>352</v>
      </c>
      <c r="L99" s="6">
        <v>1386</v>
      </c>
      <c r="M99" s="6" t="s">
        <v>389</v>
      </c>
      <c r="N99" s="6" t="s">
        <v>99</v>
      </c>
      <c r="O99" s="6" t="s">
        <v>390</v>
      </c>
      <c r="P99" s="6" t="s">
        <v>100</v>
      </c>
      <c r="Q99" s="6">
        <v>0</v>
      </c>
      <c r="R99" s="6"/>
      <c r="S99" s="6"/>
      <c r="T99" s="6"/>
      <c r="U99" s="6"/>
      <c r="V99" s="6" t="s">
        <v>392</v>
      </c>
      <c r="W99" s="6"/>
      <c r="X99" s="6" t="b">
        <v>0</v>
      </c>
      <c r="Y99" s="6" t="b">
        <v>1</v>
      </c>
      <c r="Z99" s="6" t="b">
        <v>1</v>
      </c>
      <c r="AA99" s="6" t="b">
        <v>0</v>
      </c>
      <c r="AB99" s="6" t="b">
        <v>0</v>
      </c>
      <c r="AC99" s="6" t="b">
        <v>1</v>
      </c>
      <c r="AD99" s="6" t="b">
        <v>0</v>
      </c>
      <c r="AE99" s="6" t="b">
        <v>0</v>
      </c>
      <c r="AF99" s="6" t="b">
        <v>0</v>
      </c>
      <c r="AG99" s="6" t="b">
        <v>0</v>
      </c>
    </row>
    <row r="100" spans="1:33" x14ac:dyDescent="0.25">
      <c r="A100" s="6" t="s">
        <v>3</v>
      </c>
      <c r="B100" s="6" t="s">
        <v>1084</v>
      </c>
      <c r="C100" s="6" t="s">
        <v>1085</v>
      </c>
      <c r="D100" s="6" t="s">
        <v>1086</v>
      </c>
      <c r="E100" s="6" t="s">
        <v>97</v>
      </c>
      <c r="F100" s="6" t="s">
        <v>125</v>
      </c>
      <c r="G100" s="6">
        <v>44</v>
      </c>
      <c r="H100" s="6">
        <v>273</v>
      </c>
      <c r="I100" s="6">
        <v>40</v>
      </c>
      <c r="J100" s="6">
        <v>208</v>
      </c>
      <c r="K100" s="6">
        <v>40</v>
      </c>
      <c r="L100" s="6">
        <v>208</v>
      </c>
      <c r="M100" s="6" t="s">
        <v>389</v>
      </c>
      <c r="N100" s="6" t="s">
        <v>325</v>
      </c>
      <c r="O100" s="6" t="s">
        <v>390</v>
      </c>
      <c r="P100" s="6" t="s">
        <v>323</v>
      </c>
      <c r="Q100" s="6">
        <v>1</v>
      </c>
      <c r="R100" s="6">
        <v>35</v>
      </c>
      <c r="S100" s="6">
        <v>6</v>
      </c>
      <c r="T100" s="6">
        <v>6</v>
      </c>
      <c r="U100" s="6"/>
      <c r="V100" s="6" t="s">
        <v>393</v>
      </c>
      <c r="W100" s="6"/>
      <c r="X100" s="6" t="b">
        <v>1</v>
      </c>
      <c r="Y100" s="6" t="b">
        <v>1</v>
      </c>
      <c r="Z100" s="6" t="b">
        <v>0</v>
      </c>
      <c r="AA100" s="6" t="b">
        <v>0</v>
      </c>
      <c r="AB100" s="6" t="b">
        <v>0</v>
      </c>
      <c r="AC100" s="6" t="b">
        <v>0</v>
      </c>
      <c r="AD100" s="6" t="b">
        <v>0</v>
      </c>
      <c r="AE100" s="6" t="b">
        <v>0</v>
      </c>
      <c r="AF100" s="6" t="b">
        <v>0</v>
      </c>
      <c r="AG100" s="6" t="b">
        <v>0</v>
      </c>
    </row>
    <row r="101" spans="1:33" x14ac:dyDescent="0.25">
      <c r="A101" s="6" t="s">
        <v>0</v>
      </c>
      <c r="B101" s="6" t="s">
        <v>4</v>
      </c>
      <c r="C101" s="6" t="s">
        <v>832</v>
      </c>
      <c r="D101" s="6" t="s">
        <v>833</v>
      </c>
      <c r="E101" s="6" t="s">
        <v>97</v>
      </c>
      <c r="F101" s="6" t="s">
        <v>98</v>
      </c>
      <c r="G101" s="6">
        <v>68</v>
      </c>
      <c r="H101" s="6">
        <v>340</v>
      </c>
      <c r="I101" s="6">
        <v>61</v>
      </c>
      <c r="J101" s="6">
        <v>315</v>
      </c>
      <c r="K101" s="6">
        <v>68</v>
      </c>
      <c r="L101" s="6">
        <v>340</v>
      </c>
      <c r="M101" s="6" t="s">
        <v>389</v>
      </c>
      <c r="N101" s="6" t="s">
        <v>99</v>
      </c>
      <c r="O101" s="6" t="s">
        <v>390</v>
      </c>
      <c r="P101" s="6" t="s">
        <v>100</v>
      </c>
      <c r="Q101" s="6">
        <v>0</v>
      </c>
      <c r="R101" s="6"/>
      <c r="S101" s="6"/>
      <c r="T101" s="6"/>
      <c r="U101" s="6"/>
      <c r="V101" s="6" t="s">
        <v>394</v>
      </c>
      <c r="W101" s="6"/>
      <c r="X101" s="6" t="b">
        <v>0</v>
      </c>
      <c r="Y101" s="6" t="b">
        <v>1</v>
      </c>
      <c r="Z101" s="6" t="b">
        <v>0</v>
      </c>
      <c r="AA101" s="6" t="b">
        <v>0</v>
      </c>
      <c r="AB101" s="6" t="b">
        <v>1</v>
      </c>
      <c r="AC101" s="6" t="b">
        <v>1</v>
      </c>
      <c r="AD101" s="6" t="b">
        <v>0</v>
      </c>
      <c r="AE101" s="6" t="b">
        <v>0</v>
      </c>
      <c r="AF101" s="6" t="b">
        <v>0</v>
      </c>
      <c r="AG101" s="6" t="b">
        <v>0</v>
      </c>
    </row>
    <row r="102" spans="1:33" x14ac:dyDescent="0.25">
      <c r="A102" s="6" t="s">
        <v>3</v>
      </c>
      <c r="B102" s="6" t="s">
        <v>15</v>
      </c>
      <c r="C102" s="6" t="s">
        <v>228</v>
      </c>
      <c r="D102" s="6" t="s">
        <v>229</v>
      </c>
      <c r="E102" s="6" t="s">
        <v>97</v>
      </c>
      <c r="F102" s="6" t="s">
        <v>98</v>
      </c>
      <c r="G102" s="6">
        <v>30</v>
      </c>
      <c r="H102" s="6">
        <v>139</v>
      </c>
      <c r="I102" s="6">
        <v>31</v>
      </c>
      <c r="J102" s="6">
        <v>140</v>
      </c>
      <c r="K102" s="6">
        <v>31</v>
      </c>
      <c r="L102" s="6">
        <v>140</v>
      </c>
      <c r="M102" s="6" t="s">
        <v>389</v>
      </c>
      <c r="N102" s="6" t="s">
        <v>99</v>
      </c>
      <c r="O102" s="6" t="s">
        <v>390</v>
      </c>
      <c r="P102" s="6" t="s">
        <v>100</v>
      </c>
      <c r="Q102" s="6">
        <v>0</v>
      </c>
      <c r="R102" s="6"/>
      <c r="S102" s="6"/>
      <c r="T102" s="6"/>
      <c r="U102" s="6"/>
      <c r="V102" s="6" t="s">
        <v>392</v>
      </c>
      <c r="W102" s="6"/>
      <c r="X102" s="6" t="b">
        <v>0</v>
      </c>
      <c r="Y102" s="6" t="b">
        <v>0</v>
      </c>
      <c r="Z102" s="6" t="b">
        <v>1</v>
      </c>
      <c r="AA102" s="6" t="b">
        <v>0</v>
      </c>
      <c r="AB102" s="6" t="b">
        <v>0</v>
      </c>
      <c r="AC102" s="6" t="b">
        <v>0</v>
      </c>
      <c r="AD102" s="6" t="b">
        <v>0</v>
      </c>
      <c r="AE102" s="6" t="b">
        <v>0</v>
      </c>
      <c r="AF102" s="6" t="b">
        <v>0</v>
      </c>
      <c r="AG102" s="6" t="b">
        <v>0</v>
      </c>
    </row>
    <row r="103" spans="1:33" x14ac:dyDescent="0.25">
      <c r="A103" s="6" t="s">
        <v>3</v>
      </c>
      <c r="B103" s="6" t="s">
        <v>14</v>
      </c>
      <c r="C103" s="6" t="s">
        <v>226</v>
      </c>
      <c r="D103" s="6" t="s">
        <v>227</v>
      </c>
      <c r="E103" s="6" t="s">
        <v>97</v>
      </c>
      <c r="F103" s="6" t="s">
        <v>98</v>
      </c>
      <c r="G103" s="6">
        <v>50</v>
      </c>
      <c r="H103" s="6">
        <v>218</v>
      </c>
      <c r="I103" s="6">
        <v>53</v>
      </c>
      <c r="J103" s="6">
        <v>217</v>
      </c>
      <c r="K103" s="6">
        <v>53</v>
      </c>
      <c r="L103" s="6">
        <v>217</v>
      </c>
      <c r="M103" s="6" t="s">
        <v>389</v>
      </c>
      <c r="N103" s="6" t="s">
        <v>99</v>
      </c>
      <c r="O103" s="6" t="s">
        <v>390</v>
      </c>
      <c r="P103" s="6" t="s">
        <v>100</v>
      </c>
      <c r="Q103" s="6">
        <v>0</v>
      </c>
      <c r="R103" s="6"/>
      <c r="S103" s="6"/>
      <c r="T103" s="6"/>
      <c r="U103" s="6"/>
      <c r="V103" s="6" t="s">
        <v>392</v>
      </c>
      <c r="W103" s="6"/>
      <c r="X103" s="6" t="b">
        <v>0</v>
      </c>
      <c r="Y103" s="6" t="b">
        <v>0</v>
      </c>
      <c r="Z103" s="6" t="b">
        <v>1</v>
      </c>
      <c r="AA103" s="6" t="b">
        <v>0</v>
      </c>
      <c r="AB103" s="6" t="b">
        <v>0</v>
      </c>
      <c r="AC103" s="6" t="b">
        <v>0</v>
      </c>
      <c r="AD103" s="6" t="b">
        <v>0</v>
      </c>
      <c r="AE103" s="6" t="b">
        <v>1</v>
      </c>
      <c r="AF103" s="6" t="b">
        <v>0</v>
      </c>
      <c r="AG103" s="6" t="b">
        <v>0</v>
      </c>
    </row>
    <row r="104" spans="1:33" x14ac:dyDescent="0.25">
      <c r="A104" s="6" t="s">
        <v>0</v>
      </c>
      <c r="B104" s="6" t="s">
        <v>13</v>
      </c>
      <c r="C104" s="6" t="s">
        <v>175</v>
      </c>
      <c r="D104" s="6" t="s">
        <v>176</v>
      </c>
      <c r="E104" s="6" t="s">
        <v>97</v>
      </c>
      <c r="F104" s="6" t="s">
        <v>125</v>
      </c>
      <c r="G104" s="6">
        <v>35</v>
      </c>
      <c r="H104" s="6">
        <v>215</v>
      </c>
      <c r="I104" s="6">
        <v>35</v>
      </c>
      <c r="J104" s="6">
        <v>211</v>
      </c>
      <c r="K104" s="6">
        <v>35</v>
      </c>
      <c r="L104" s="6">
        <v>212</v>
      </c>
      <c r="M104" s="6" t="s">
        <v>389</v>
      </c>
      <c r="N104" s="6" t="s">
        <v>99</v>
      </c>
      <c r="O104" s="6" t="s">
        <v>390</v>
      </c>
      <c r="P104" s="6" t="s">
        <v>100</v>
      </c>
      <c r="Q104" s="6">
        <v>0.5</v>
      </c>
      <c r="R104" s="6">
        <v>20</v>
      </c>
      <c r="S104" s="6">
        <v>15</v>
      </c>
      <c r="T104" s="6">
        <v>15</v>
      </c>
      <c r="U104" s="6"/>
      <c r="V104" s="6" t="s">
        <v>393</v>
      </c>
      <c r="W104" s="6"/>
      <c r="X104" s="6" t="b">
        <v>0</v>
      </c>
      <c r="Y104" s="6" t="b">
        <v>1</v>
      </c>
      <c r="Z104" s="6" t="b">
        <v>0</v>
      </c>
      <c r="AA104" s="6" t="b">
        <v>0</v>
      </c>
      <c r="AB104" s="6" t="b">
        <v>1</v>
      </c>
      <c r="AC104" s="6" t="b">
        <v>1</v>
      </c>
      <c r="AD104" s="6" t="b">
        <v>0</v>
      </c>
      <c r="AE104" s="6" t="b">
        <v>0</v>
      </c>
      <c r="AF104" s="6" t="b">
        <v>0</v>
      </c>
      <c r="AG104" s="6" t="b">
        <v>0</v>
      </c>
    </row>
    <row r="105" spans="1:33" x14ac:dyDescent="0.25">
      <c r="A105" s="6" t="s">
        <v>0</v>
      </c>
      <c r="B105" s="6" t="s">
        <v>4</v>
      </c>
      <c r="C105" s="6" t="s">
        <v>151</v>
      </c>
      <c r="D105" s="6" t="s">
        <v>152</v>
      </c>
      <c r="E105" s="6" t="s">
        <v>97</v>
      </c>
      <c r="F105" s="6" t="s">
        <v>98</v>
      </c>
      <c r="G105" s="6">
        <v>8</v>
      </c>
      <c r="H105" s="6">
        <v>30</v>
      </c>
      <c r="I105" s="6">
        <v>8</v>
      </c>
      <c r="J105" s="6">
        <v>32</v>
      </c>
      <c r="K105" s="6">
        <v>8</v>
      </c>
      <c r="L105" s="6">
        <v>32</v>
      </c>
      <c r="M105" s="6" t="s">
        <v>389</v>
      </c>
      <c r="N105" s="6" t="s">
        <v>99</v>
      </c>
      <c r="O105" s="6" t="s">
        <v>390</v>
      </c>
      <c r="P105" s="6" t="s">
        <v>323</v>
      </c>
      <c r="Q105" s="6">
        <v>1</v>
      </c>
      <c r="R105" s="6">
        <v>50</v>
      </c>
      <c r="S105" s="6">
        <v>30</v>
      </c>
      <c r="T105" s="6"/>
      <c r="U105" s="6"/>
      <c r="V105" s="6" t="s">
        <v>391</v>
      </c>
      <c r="W105" s="6"/>
      <c r="X105" s="6" t="b">
        <v>0</v>
      </c>
      <c r="Y105" s="6" t="b">
        <v>1</v>
      </c>
      <c r="Z105" s="6" t="b">
        <v>0</v>
      </c>
      <c r="AA105" s="6" t="b">
        <v>1</v>
      </c>
      <c r="AB105" s="6" t="b">
        <v>0</v>
      </c>
      <c r="AC105" s="6" t="b">
        <v>0</v>
      </c>
      <c r="AD105" s="6" t="b">
        <v>0</v>
      </c>
      <c r="AE105" s="6" t="b">
        <v>0</v>
      </c>
      <c r="AF105" s="6" t="b">
        <v>0</v>
      </c>
      <c r="AG105" s="6" t="b">
        <v>0</v>
      </c>
    </row>
    <row r="106" spans="1:33" x14ac:dyDescent="0.25">
      <c r="A106" s="6" t="s">
        <v>0</v>
      </c>
      <c r="B106" s="6" t="s">
        <v>5</v>
      </c>
      <c r="C106" s="6" t="s">
        <v>255</v>
      </c>
      <c r="D106" s="6" t="s">
        <v>256</v>
      </c>
      <c r="E106" s="6" t="s">
        <v>97</v>
      </c>
      <c r="F106" s="6" t="s">
        <v>98</v>
      </c>
      <c r="G106" s="6">
        <v>89</v>
      </c>
      <c r="H106" s="6">
        <v>478</v>
      </c>
      <c r="I106" s="6">
        <v>78</v>
      </c>
      <c r="J106" s="6">
        <v>415</v>
      </c>
      <c r="K106" s="6">
        <v>89</v>
      </c>
      <c r="L106" s="6">
        <v>465</v>
      </c>
      <c r="M106" s="6" t="s">
        <v>389</v>
      </c>
      <c r="N106" s="6" t="s">
        <v>99</v>
      </c>
      <c r="O106" s="6" t="s">
        <v>390</v>
      </c>
      <c r="P106" s="6" t="s">
        <v>100</v>
      </c>
      <c r="Q106" s="6">
        <v>0</v>
      </c>
      <c r="R106" s="6"/>
      <c r="S106" s="6"/>
      <c r="T106" s="6"/>
      <c r="U106" s="6"/>
      <c r="V106" s="6" t="s">
        <v>392</v>
      </c>
      <c r="W106" s="6"/>
      <c r="X106" s="6" t="b">
        <v>0</v>
      </c>
      <c r="Y106" s="6" t="b">
        <v>1</v>
      </c>
      <c r="Z106" s="6" t="b">
        <v>0</v>
      </c>
      <c r="AA106" s="6" t="b">
        <v>0</v>
      </c>
      <c r="AB106" s="6" t="b">
        <v>1</v>
      </c>
      <c r="AC106" s="6" t="b">
        <v>0</v>
      </c>
      <c r="AD106" s="6" t="b">
        <v>0</v>
      </c>
      <c r="AE106" s="6" t="b">
        <v>0</v>
      </c>
      <c r="AF106" s="6" t="b">
        <v>1</v>
      </c>
      <c r="AG106" s="6" t="b">
        <v>1</v>
      </c>
    </row>
    <row r="107" spans="1:33" x14ac:dyDescent="0.25">
      <c r="A107" s="6" t="s">
        <v>0</v>
      </c>
      <c r="B107" s="6" t="s">
        <v>11</v>
      </c>
      <c r="C107" s="6" t="s">
        <v>189</v>
      </c>
      <c r="D107" s="6" t="s">
        <v>190</v>
      </c>
      <c r="E107" s="6" t="s">
        <v>97</v>
      </c>
      <c r="F107" s="6" t="s">
        <v>132</v>
      </c>
      <c r="G107" s="6">
        <v>12</v>
      </c>
      <c r="H107" s="6">
        <v>47</v>
      </c>
      <c r="I107" s="6">
        <v>15</v>
      </c>
      <c r="J107" s="6">
        <v>69</v>
      </c>
      <c r="K107" s="6">
        <v>15</v>
      </c>
      <c r="L107" s="6">
        <v>69</v>
      </c>
      <c r="M107" s="6" t="s">
        <v>389</v>
      </c>
      <c r="N107" s="6" t="s">
        <v>99</v>
      </c>
      <c r="O107" s="6" t="s">
        <v>390</v>
      </c>
      <c r="P107" s="6" t="s">
        <v>100</v>
      </c>
      <c r="Q107" s="6">
        <v>0</v>
      </c>
      <c r="R107" s="6"/>
      <c r="S107" s="6"/>
      <c r="T107" s="6"/>
      <c r="U107" s="6"/>
      <c r="V107" s="6" t="s">
        <v>393</v>
      </c>
      <c r="W107" s="6"/>
      <c r="X107" s="6" t="b">
        <v>0</v>
      </c>
      <c r="Y107" s="6" t="b">
        <v>0</v>
      </c>
      <c r="Z107" s="6" t="b">
        <v>0</v>
      </c>
      <c r="AA107" s="6" t="b">
        <v>0</v>
      </c>
      <c r="AB107" s="6" t="b">
        <v>0</v>
      </c>
      <c r="AC107" s="6" t="b">
        <v>0</v>
      </c>
      <c r="AD107" s="6" t="b">
        <v>0</v>
      </c>
      <c r="AE107" s="6" t="b">
        <v>1</v>
      </c>
      <c r="AF107" s="6" t="b">
        <v>0</v>
      </c>
      <c r="AG107" s="6" t="b">
        <v>0</v>
      </c>
    </row>
    <row r="108" spans="1:33" x14ac:dyDescent="0.25">
      <c r="A108" s="6" t="s">
        <v>0</v>
      </c>
      <c r="B108" s="6" t="s">
        <v>4</v>
      </c>
      <c r="C108" s="6" t="s">
        <v>692</v>
      </c>
      <c r="D108" s="6" t="s">
        <v>693</v>
      </c>
      <c r="E108" s="6" t="s">
        <v>97</v>
      </c>
      <c r="F108" s="6" t="s">
        <v>125</v>
      </c>
      <c r="G108" s="6">
        <v>69</v>
      </c>
      <c r="H108" s="6">
        <v>325</v>
      </c>
      <c r="I108" s="6">
        <v>65</v>
      </c>
      <c r="J108" s="6">
        <v>325</v>
      </c>
      <c r="K108" s="6">
        <v>71</v>
      </c>
      <c r="L108" s="6">
        <v>322</v>
      </c>
      <c r="M108" s="6" t="s">
        <v>389</v>
      </c>
      <c r="N108" s="6" t="s">
        <v>99</v>
      </c>
      <c r="O108" s="6" t="s">
        <v>390</v>
      </c>
      <c r="P108" s="6" t="s">
        <v>323</v>
      </c>
      <c r="Q108" s="6">
        <v>5</v>
      </c>
      <c r="R108" s="6">
        <v>45</v>
      </c>
      <c r="S108" s="6">
        <v>15</v>
      </c>
      <c r="T108" s="6">
        <v>15</v>
      </c>
      <c r="U108" s="6"/>
      <c r="V108" s="6" t="s">
        <v>392</v>
      </c>
      <c r="W108" s="6"/>
      <c r="X108" s="6" t="b">
        <v>0</v>
      </c>
      <c r="Y108" s="6" t="b">
        <v>0</v>
      </c>
      <c r="Z108" s="6" t="b">
        <v>0</v>
      </c>
      <c r="AA108" s="6" t="b">
        <v>0</v>
      </c>
      <c r="AB108" s="6" t="b">
        <v>1</v>
      </c>
      <c r="AC108" s="6" t="b">
        <v>1</v>
      </c>
      <c r="AD108" s="6" t="b">
        <v>0</v>
      </c>
      <c r="AE108" s="6" t="b">
        <v>0</v>
      </c>
      <c r="AF108" s="6" t="b">
        <v>0</v>
      </c>
      <c r="AG108" s="6" t="b">
        <v>1</v>
      </c>
    </row>
    <row r="109" spans="1:33" x14ac:dyDescent="0.25">
      <c r="A109" s="6" t="s">
        <v>0</v>
      </c>
      <c r="B109" s="6" t="s">
        <v>9</v>
      </c>
      <c r="C109" s="6" t="s">
        <v>207</v>
      </c>
      <c r="D109" s="6" t="s">
        <v>208</v>
      </c>
      <c r="E109" s="6" t="s">
        <v>209</v>
      </c>
      <c r="F109" s="6" t="s">
        <v>125</v>
      </c>
      <c r="G109" s="6">
        <v>541</v>
      </c>
      <c r="H109" s="6">
        <v>2607</v>
      </c>
      <c r="I109" s="6">
        <v>545</v>
      </c>
      <c r="J109" s="6">
        <v>2544</v>
      </c>
      <c r="K109" s="6">
        <v>545</v>
      </c>
      <c r="L109" s="6">
        <v>2545</v>
      </c>
      <c r="M109" s="6" t="s">
        <v>389</v>
      </c>
      <c r="N109" s="6" t="s">
        <v>99</v>
      </c>
      <c r="O109" s="6" t="s">
        <v>390</v>
      </c>
      <c r="P109" s="6" t="s">
        <v>100</v>
      </c>
      <c r="Q109" s="6"/>
      <c r="R109" s="6"/>
      <c r="S109" s="6"/>
      <c r="T109" s="6"/>
      <c r="U109" s="6"/>
      <c r="V109" s="6" t="s">
        <v>392</v>
      </c>
      <c r="W109" s="6"/>
      <c r="X109" s="6" t="b">
        <v>0</v>
      </c>
      <c r="Y109" s="6" t="b">
        <v>1</v>
      </c>
      <c r="Z109" s="6" t="b">
        <v>0</v>
      </c>
      <c r="AA109" s="6" t="b">
        <v>0</v>
      </c>
      <c r="AB109" s="6" t="b">
        <v>0</v>
      </c>
      <c r="AC109" s="6" t="b">
        <v>1</v>
      </c>
      <c r="AD109" s="6" t="b">
        <v>0</v>
      </c>
      <c r="AE109" s="6" t="b">
        <v>0</v>
      </c>
      <c r="AF109" s="6" t="b">
        <v>0</v>
      </c>
      <c r="AG109" s="6" t="b">
        <v>0</v>
      </c>
    </row>
    <row r="110" spans="1:33" x14ac:dyDescent="0.25">
      <c r="A110" s="6" t="s">
        <v>0</v>
      </c>
      <c r="B110" s="6" t="s">
        <v>4</v>
      </c>
      <c r="C110" s="6" t="s">
        <v>253</v>
      </c>
      <c r="D110" s="6" t="s">
        <v>254</v>
      </c>
      <c r="E110" s="6" t="s">
        <v>97</v>
      </c>
      <c r="F110" s="6" t="s">
        <v>98</v>
      </c>
      <c r="G110" s="6">
        <v>6</v>
      </c>
      <c r="H110" s="6">
        <v>36</v>
      </c>
      <c r="I110" s="6">
        <v>6</v>
      </c>
      <c r="J110" s="6">
        <v>36</v>
      </c>
      <c r="K110" s="6">
        <v>6</v>
      </c>
      <c r="L110" s="6">
        <v>36</v>
      </c>
      <c r="M110" s="6" t="s">
        <v>389</v>
      </c>
      <c r="N110" s="6" t="s">
        <v>99</v>
      </c>
      <c r="O110" s="6" t="s">
        <v>390</v>
      </c>
      <c r="P110" s="6" t="s">
        <v>323</v>
      </c>
      <c r="Q110" s="6">
        <v>1</v>
      </c>
      <c r="R110" s="6">
        <v>20</v>
      </c>
      <c r="S110" s="6"/>
      <c r="T110" s="6"/>
      <c r="U110" s="6"/>
      <c r="V110" s="6" t="s">
        <v>393</v>
      </c>
      <c r="W110" s="6"/>
      <c r="X110" s="6" t="b">
        <v>0</v>
      </c>
      <c r="Y110" s="6" t="b">
        <v>0</v>
      </c>
      <c r="Z110" s="6" t="b">
        <v>0</v>
      </c>
      <c r="AA110" s="6" t="b">
        <v>0</v>
      </c>
      <c r="AB110" s="6" t="b">
        <v>0</v>
      </c>
      <c r="AC110" s="6" t="b">
        <v>1</v>
      </c>
      <c r="AD110" s="6" t="b">
        <v>0</v>
      </c>
      <c r="AE110" s="6" t="b">
        <v>0</v>
      </c>
      <c r="AF110" s="6" t="b">
        <v>0</v>
      </c>
      <c r="AG110" s="6" t="b">
        <v>0</v>
      </c>
    </row>
    <row r="111" spans="1:33" x14ac:dyDescent="0.25">
      <c r="A111" s="6" t="s">
        <v>0</v>
      </c>
      <c r="B111" s="6" t="s">
        <v>4</v>
      </c>
      <c r="C111" s="6" t="s">
        <v>688</v>
      </c>
      <c r="D111" s="6" t="s">
        <v>689</v>
      </c>
      <c r="E111" s="6" t="s">
        <v>97</v>
      </c>
      <c r="F111" s="6" t="s">
        <v>98</v>
      </c>
      <c r="G111" s="6">
        <v>107</v>
      </c>
      <c r="H111" s="6">
        <v>501</v>
      </c>
      <c r="I111" s="6">
        <v>107</v>
      </c>
      <c r="J111" s="6">
        <v>503</v>
      </c>
      <c r="K111" s="6">
        <v>107</v>
      </c>
      <c r="L111" s="6">
        <v>497</v>
      </c>
      <c r="M111" s="6" t="s">
        <v>389</v>
      </c>
      <c r="N111" s="6" t="s">
        <v>99</v>
      </c>
      <c r="O111" s="6" t="s">
        <v>390</v>
      </c>
      <c r="P111" s="6" t="s">
        <v>323</v>
      </c>
      <c r="Q111" s="6">
        <v>1</v>
      </c>
      <c r="R111" s="6">
        <v>50</v>
      </c>
      <c r="S111" s="6">
        <v>15</v>
      </c>
      <c r="T111" s="6">
        <v>15</v>
      </c>
      <c r="U111" s="6"/>
      <c r="V111" s="6" t="s">
        <v>393</v>
      </c>
      <c r="W111" s="6"/>
      <c r="X111" s="6" t="b">
        <v>0</v>
      </c>
      <c r="Y111" s="6" t="b">
        <v>0</v>
      </c>
      <c r="Z111" s="6" t="b">
        <v>0</v>
      </c>
      <c r="AA111" s="6" t="b">
        <v>0</v>
      </c>
      <c r="AB111" s="6" t="b">
        <v>1</v>
      </c>
      <c r="AC111" s="6" t="b">
        <v>1</v>
      </c>
      <c r="AD111" s="6" t="b">
        <v>0</v>
      </c>
      <c r="AE111" s="6" t="b">
        <v>0</v>
      </c>
      <c r="AF111" s="6" t="b">
        <v>0</v>
      </c>
      <c r="AG111" s="6" t="b">
        <v>1</v>
      </c>
    </row>
    <row r="112" spans="1:33" x14ac:dyDescent="0.25">
      <c r="A112" s="6" t="s">
        <v>0</v>
      </c>
      <c r="B112" s="6" t="s">
        <v>4</v>
      </c>
      <c r="C112" s="6" t="s">
        <v>167</v>
      </c>
      <c r="D112" s="6" t="s">
        <v>168</v>
      </c>
      <c r="E112" s="6" t="s">
        <v>97</v>
      </c>
      <c r="F112" s="6" t="s">
        <v>98</v>
      </c>
      <c r="G112" s="6">
        <v>190</v>
      </c>
      <c r="H112" s="6">
        <v>1047</v>
      </c>
      <c r="I112" s="6">
        <v>205</v>
      </c>
      <c r="J112" s="6">
        <v>1072</v>
      </c>
      <c r="K112" s="6"/>
      <c r="L112" s="6">
        <v>1072</v>
      </c>
      <c r="M112" s="6" t="s">
        <v>389</v>
      </c>
      <c r="N112" s="6" t="s">
        <v>99</v>
      </c>
      <c r="O112" s="6" t="s">
        <v>390</v>
      </c>
      <c r="P112" s="6" t="s">
        <v>100</v>
      </c>
      <c r="Q112" s="6">
        <v>0</v>
      </c>
      <c r="R112" s="6"/>
      <c r="S112" s="6"/>
      <c r="T112" s="6"/>
      <c r="U112" s="6"/>
      <c r="V112" s="6" t="s">
        <v>393</v>
      </c>
      <c r="W112" s="6"/>
      <c r="X112" s="6" t="b">
        <v>0</v>
      </c>
      <c r="Y112" s="6" t="b">
        <v>1</v>
      </c>
      <c r="Z112" s="6" t="b">
        <v>1</v>
      </c>
      <c r="AA112" s="6" t="b">
        <v>1</v>
      </c>
      <c r="AB112" s="6" t="b">
        <v>0</v>
      </c>
      <c r="AC112" s="6" t="b">
        <v>1</v>
      </c>
      <c r="AD112" s="6" t="b">
        <v>0</v>
      </c>
      <c r="AE112" s="6" t="b">
        <v>0</v>
      </c>
      <c r="AF112" s="6" t="b">
        <v>0</v>
      </c>
      <c r="AG112" s="6" t="b">
        <v>0</v>
      </c>
    </row>
    <row r="113" spans="1:33" x14ac:dyDescent="0.25">
      <c r="A113" s="6" t="s">
        <v>0</v>
      </c>
      <c r="B113" s="6" t="s">
        <v>4</v>
      </c>
      <c r="C113" s="6" t="s">
        <v>165</v>
      </c>
      <c r="D113" s="6" t="s">
        <v>166</v>
      </c>
      <c r="E113" s="6" t="s">
        <v>97</v>
      </c>
      <c r="F113" s="6" t="s">
        <v>98</v>
      </c>
      <c r="G113" s="6">
        <v>72</v>
      </c>
      <c r="H113" s="6">
        <v>333</v>
      </c>
      <c r="I113" s="6">
        <v>72</v>
      </c>
      <c r="J113" s="6">
        <v>332</v>
      </c>
      <c r="K113" s="6">
        <v>72</v>
      </c>
      <c r="L113" s="6">
        <v>332</v>
      </c>
      <c r="M113" s="6" t="s">
        <v>389</v>
      </c>
      <c r="N113" s="6" t="s">
        <v>99</v>
      </c>
      <c r="O113" s="6" t="s">
        <v>390</v>
      </c>
      <c r="P113" s="6" t="s">
        <v>323</v>
      </c>
      <c r="Q113" s="6">
        <v>1.0000000474974513E-3</v>
      </c>
      <c r="R113" s="6"/>
      <c r="S113" s="6"/>
      <c r="T113" s="6"/>
      <c r="U113" s="6"/>
      <c r="V113" s="6" t="s">
        <v>391</v>
      </c>
      <c r="W113" s="6"/>
      <c r="X113" s="6" t="b">
        <v>0</v>
      </c>
      <c r="Y113" s="6" t="b">
        <v>1</v>
      </c>
      <c r="Z113" s="6" t="b">
        <v>1</v>
      </c>
      <c r="AA113" s="6" t="b">
        <v>1</v>
      </c>
      <c r="AB113" s="6" t="b">
        <v>1</v>
      </c>
      <c r="AC113" s="6" t="b">
        <v>0</v>
      </c>
      <c r="AD113" s="6" t="b">
        <v>0</v>
      </c>
      <c r="AE113" s="6" t="b">
        <v>1</v>
      </c>
      <c r="AF113" s="6" t="b">
        <v>0</v>
      </c>
      <c r="AG113" s="6" t="b">
        <v>1</v>
      </c>
    </row>
    <row r="114" spans="1:33" x14ac:dyDescent="0.25">
      <c r="A114" s="6" t="s">
        <v>0</v>
      </c>
      <c r="B114" s="6" t="s">
        <v>4</v>
      </c>
      <c r="C114" s="6" t="s">
        <v>163</v>
      </c>
      <c r="D114" s="6" t="s">
        <v>164</v>
      </c>
      <c r="E114" s="6" t="s">
        <v>97</v>
      </c>
      <c r="F114" s="6" t="s">
        <v>98</v>
      </c>
      <c r="G114" s="6">
        <v>107</v>
      </c>
      <c r="H114" s="6">
        <v>584</v>
      </c>
      <c r="I114" s="6">
        <v>30</v>
      </c>
      <c r="J114" s="6">
        <v>174</v>
      </c>
      <c r="K114" s="6">
        <v>108</v>
      </c>
      <c r="L114" s="6">
        <v>605</v>
      </c>
      <c r="M114" s="6" t="s">
        <v>389</v>
      </c>
      <c r="N114" s="6" t="s">
        <v>99</v>
      </c>
      <c r="O114" s="6" t="s">
        <v>390</v>
      </c>
      <c r="P114" s="6" t="s">
        <v>323</v>
      </c>
      <c r="Q114" s="6">
        <v>0.40000000596046448</v>
      </c>
      <c r="R114" s="6"/>
      <c r="S114" s="6"/>
      <c r="T114" s="6"/>
      <c r="U114" s="6"/>
      <c r="V114" s="6" t="s">
        <v>392</v>
      </c>
      <c r="W114" s="6"/>
      <c r="X114" s="6" t="b">
        <v>0</v>
      </c>
      <c r="Y114" s="6" t="b">
        <v>0</v>
      </c>
      <c r="Z114" s="6" t="b">
        <v>0</v>
      </c>
      <c r="AA114" s="6" t="b">
        <v>0</v>
      </c>
      <c r="AB114" s="6" t="b">
        <v>1</v>
      </c>
      <c r="AC114" s="6" t="b">
        <v>1</v>
      </c>
      <c r="AD114" s="6" t="b">
        <v>0</v>
      </c>
      <c r="AE114" s="6" t="b">
        <v>1</v>
      </c>
      <c r="AF114" s="6" t="b">
        <v>0</v>
      </c>
      <c r="AG114" s="6" t="b">
        <v>0</v>
      </c>
    </row>
    <row r="115" spans="1:33" x14ac:dyDescent="0.25">
      <c r="A115" s="6" t="s">
        <v>0</v>
      </c>
      <c r="B115" s="6" t="s">
        <v>5</v>
      </c>
      <c r="C115" s="6" t="s">
        <v>267</v>
      </c>
      <c r="D115" s="6" t="s">
        <v>268</v>
      </c>
      <c r="E115" s="6" t="s">
        <v>97</v>
      </c>
      <c r="F115" s="6" t="s">
        <v>125</v>
      </c>
      <c r="G115" s="6">
        <v>110</v>
      </c>
      <c r="H115" s="6">
        <v>509</v>
      </c>
      <c r="I115" s="6">
        <v>80</v>
      </c>
      <c r="J115" s="6">
        <v>324</v>
      </c>
      <c r="K115" s="6">
        <v>110</v>
      </c>
      <c r="L115" s="6">
        <v>506</v>
      </c>
      <c r="M115" s="6" t="s">
        <v>389</v>
      </c>
      <c r="N115" s="6" t="s">
        <v>99</v>
      </c>
      <c r="O115" s="6" t="s">
        <v>390</v>
      </c>
      <c r="P115" s="6" t="s">
        <v>323</v>
      </c>
      <c r="Q115" s="6">
        <v>4</v>
      </c>
      <c r="R115" s="6"/>
      <c r="S115" s="6">
        <v>50</v>
      </c>
      <c r="T115" s="6"/>
      <c r="U115" s="6"/>
      <c r="V115" s="6" t="s">
        <v>394</v>
      </c>
      <c r="W115" s="6"/>
      <c r="X115" s="6" t="b">
        <v>0</v>
      </c>
      <c r="Y115" s="6" t="b">
        <v>1</v>
      </c>
      <c r="Z115" s="6" t="b">
        <v>0</v>
      </c>
      <c r="AA115" s="6" t="b">
        <v>0</v>
      </c>
      <c r="AB115" s="6" t="b">
        <v>1</v>
      </c>
      <c r="AC115" s="6" t="b">
        <v>1</v>
      </c>
      <c r="AD115" s="6" t="b">
        <v>0</v>
      </c>
      <c r="AE115" s="6" t="b">
        <v>1</v>
      </c>
      <c r="AF115" s="6" t="b">
        <v>1</v>
      </c>
      <c r="AG115" s="6" t="b">
        <v>1</v>
      </c>
    </row>
    <row r="116" spans="1:33" x14ac:dyDescent="0.25">
      <c r="A116" s="6" t="s">
        <v>0</v>
      </c>
      <c r="B116" s="6" t="s">
        <v>9</v>
      </c>
      <c r="C116" s="6" t="s">
        <v>137</v>
      </c>
      <c r="D116" s="6" t="s">
        <v>138</v>
      </c>
      <c r="E116" s="6" t="s">
        <v>97</v>
      </c>
      <c r="F116" s="6" t="s">
        <v>98</v>
      </c>
      <c r="G116" s="6">
        <v>135</v>
      </c>
      <c r="H116" s="6">
        <v>672</v>
      </c>
      <c r="I116" s="6">
        <v>156</v>
      </c>
      <c r="J116" s="6">
        <v>704</v>
      </c>
      <c r="K116" s="6">
        <v>156</v>
      </c>
      <c r="L116" s="6">
        <v>704</v>
      </c>
      <c r="M116" s="6" t="s">
        <v>389</v>
      </c>
      <c r="N116" s="6" t="s">
        <v>99</v>
      </c>
      <c r="O116" s="6" t="s">
        <v>390</v>
      </c>
      <c r="P116" s="6" t="s">
        <v>100</v>
      </c>
      <c r="Q116" s="6">
        <v>0</v>
      </c>
      <c r="R116" s="6"/>
      <c r="S116" s="6"/>
      <c r="T116" s="6"/>
      <c r="U116" s="6"/>
      <c r="V116" s="6" t="s">
        <v>392</v>
      </c>
      <c r="W116" s="6"/>
      <c r="X116" s="6" t="b">
        <v>1</v>
      </c>
      <c r="Y116" s="6" t="b">
        <v>1</v>
      </c>
      <c r="Z116" s="6" t="b">
        <v>1</v>
      </c>
      <c r="AA116" s="6" t="b">
        <v>0</v>
      </c>
      <c r="AB116" s="6" t="b">
        <v>1</v>
      </c>
      <c r="AC116" s="6" t="b">
        <v>1</v>
      </c>
      <c r="AD116" s="6" t="b">
        <v>0</v>
      </c>
      <c r="AE116" s="6" t="b">
        <v>1</v>
      </c>
      <c r="AF116" s="6" t="b">
        <v>0</v>
      </c>
      <c r="AG116" s="6" t="b">
        <v>0</v>
      </c>
    </row>
    <row r="117" spans="1:33" x14ac:dyDescent="0.25">
      <c r="A117" s="6" t="s">
        <v>0</v>
      </c>
      <c r="B117" s="6" t="s">
        <v>8</v>
      </c>
      <c r="C117" s="6" t="s">
        <v>739</v>
      </c>
      <c r="D117" s="6" t="s">
        <v>740</v>
      </c>
      <c r="E117" s="6" t="s">
        <v>209</v>
      </c>
      <c r="F117" s="6" t="s">
        <v>125</v>
      </c>
      <c r="G117" s="6">
        <v>115</v>
      </c>
      <c r="H117" s="6">
        <v>602</v>
      </c>
      <c r="I117" s="6">
        <v>115</v>
      </c>
      <c r="J117" s="6">
        <v>594</v>
      </c>
      <c r="K117" s="6">
        <v>115</v>
      </c>
      <c r="L117" s="6">
        <v>88</v>
      </c>
      <c r="M117" s="6" t="s">
        <v>389</v>
      </c>
      <c r="N117" s="6" t="s">
        <v>99</v>
      </c>
      <c r="O117" s="6" t="s">
        <v>390</v>
      </c>
      <c r="P117" s="6" t="s">
        <v>100</v>
      </c>
      <c r="Q117" s="6">
        <v>0</v>
      </c>
      <c r="R117" s="6"/>
      <c r="S117" s="6"/>
      <c r="T117" s="6"/>
      <c r="U117" s="6"/>
      <c r="V117" s="6" t="s">
        <v>392</v>
      </c>
      <c r="W117" s="6"/>
      <c r="X117" s="6" t="b">
        <v>1</v>
      </c>
      <c r="Y117" s="6" t="b">
        <v>1</v>
      </c>
      <c r="Z117" s="6" t="b">
        <v>1</v>
      </c>
      <c r="AA117" s="6" t="b">
        <v>0</v>
      </c>
      <c r="AB117" s="6" t="b">
        <v>1</v>
      </c>
      <c r="AC117" s="6" t="b">
        <v>1</v>
      </c>
      <c r="AD117" s="6" t="b">
        <v>0</v>
      </c>
      <c r="AE117" s="6" t="b">
        <v>0</v>
      </c>
      <c r="AF117" s="6" t="b">
        <v>0</v>
      </c>
      <c r="AG117" s="6" t="b">
        <v>1</v>
      </c>
    </row>
    <row r="118" spans="1:33" x14ac:dyDescent="0.25">
      <c r="A118" s="6" t="s">
        <v>0</v>
      </c>
      <c r="B118" s="6" t="s">
        <v>13</v>
      </c>
      <c r="C118" s="6" t="s">
        <v>179</v>
      </c>
      <c r="D118" s="6" t="s">
        <v>180</v>
      </c>
      <c r="E118" s="6" t="s">
        <v>97</v>
      </c>
      <c r="F118" s="6" t="s">
        <v>125</v>
      </c>
      <c r="G118" s="6">
        <v>13</v>
      </c>
      <c r="H118" s="6">
        <v>70</v>
      </c>
      <c r="I118" s="6">
        <v>8</v>
      </c>
      <c r="J118" s="6">
        <v>49</v>
      </c>
      <c r="K118" s="6">
        <v>12</v>
      </c>
      <c r="L118" s="6">
        <v>70</v>
      </c>
      <c r="M118" s="6" t="s">
        <v>389</v>
      </c>
      <c r="N118" s="6" t="s">
        <v>99</v>
      </c>
      <c r="O118" s="6" t="s">
        <v>390</v>
      </c>
      <c r="P118" s="6" t="s">
        <v>100</v>
      </c>
      <c r="Q118" s="6">
        <v>0.25</v>
      </c>
      <c r="R118" s="6"/>
      <c r="S118" s="6">
        <v>3</v>
      </c>
      <c r="T118" s="6"/>
      <c r="U118" s="6"/>
      <c r="V118" s="6" t="s">
        <v>392</v>
      </c>
      <c r="W118" s="6"/>
      <c r="X118" s="6" t="b">
        <v>0</v>
      </c>
      <c r="Y118" s="6" t="b">
        <v>0</v>
      </c>
      <c r="Z118" s="6" t="b">
        <v>0</v>
      </c>
      <c r="AA118" s="6" t="b">
        <v>0</v>
      </c>
      <c r="AB118" s="6" t="b">
        <v>1</v>
      </c>
      <c r="AC118" s="6" t="b">
        <v>0</v>
      </c>
      <c r="AD118" s="6" t="b">
        <v>0</v>
      </c>
      <c r="AE118" s="6" t="b">
        <v>0</v>
      </c>
      <c r="AF118" s="6" t="b">
        <v>0</v>
      </c>
      <c r="AG118" s="6" t="b">
        <v>0</v>
      </c>
    </row>
    <row r="119" spans="1:33" x14ac:dyDescent="0.25">
      <c r="A119" s="6" t="s">
        <v>0</v>
      </c>
      <c r="B119" s="6" t="s">
        <v>13</v>
      </c>
      <c r="C119" s="6" t="s">
        <v>249</v>
      </c>
      <c r="D119" s="6" t="s">
        <v>250</v>
      </c>
      <c r="E119" s="6" t="s">
        <v>97</v>
      </c>
      <c r="F119" s="6" t="s">
        <v>98</v>
      </c>
      <c r="G119" s="6">
        <v>14</v>
      </c>
      <c r="H119" s="6">
        <v>83</v>
      </c>
      <c r="I119" s="6">
        <v>8</v>
      </c>
      <c r="J119" s="6">
        <v>35</v>
      </c>
      <c r="K119" s="6">
        <v>13</v>
      </c>
      <c r="L119" s="6">
        <v>82</v>
      </c>
      <c r="M119" s="6" t="s">
        <v>389</v>
      </c>
      <c r="N119" s="6" t="s">
        <v>99</v>
      </c>
      <c r="O119" s="6" t="s">
        <v>390</v>
      </c>
      <c r="P119" s="6" t="s">
        <v>323</v>
      </c>
      <c r="Q119" s="6">
        <v>0</v>
      </c>
      <c r="R119" s="6">
        <v>5</v>
      </c>
      <c r="S119" s="6"/>
      <c r="T119" s="6"/>
      <c r="U119" s="6"/>
      <c r="V119" s="6" t="s">
        <v>392</v>
      </c>
      <c r="W119" s="6"/>
      <c r="X119" s="6" t="b">
        <v>0</v>
      </c>
      <c r="Y119" s="6" t="b">
        <v>0</v>
      </c>
      <c r="Z119" s="6" t="b">
        <v>0</v>
      </c>
      <c r="AA119" s="6" t="b">
        <v>0</v>
      </c>
      <c r="AB119" s="6" t="b">
        <v>0</v>
      </c>
      <c r="AC119" s="6" t="b">
        <v>0</v>
      </c>
      <c r="AD119" s="6" t="b">
        <v>0</v>
      </c>
      <c r="AE119" s="6" t="b">
        <v>1</v>
      </c>
      <c r="AF119" s="6" t="b">
        <v>0</v>
      </c>
      <c r="AG119" s="6" t="b">
        <v>0</v>
      </c>
    </row>
    <row r="120" spans="1:33" x14ac:dyDescent="0.25">
      <c r="A120" s="6" t="s">
        <v>0</v>
      </c>
      <c r="B120" s="6" t="s">
        <v>13</v>
      </c>
      <c r="C120" s="6" t="s">
        <v>201</v>
      </c>
      <c r="D120" s="6" t="s">
        <v>202</v>
      </c>
      <c r="E120" s="6" t="s">
        <v>97</v>
      </c>
      <c r="F120" s="6" t="s">
        <v>132</v>
      </c>
      <c r="G120" s="6">
        <v>8</v>
      </c>
      <c r="H120" s="6">
        <v>40</v>
      </c>
      <c r="I120" s="6">
        <v>8</v>
      </c>
      <c r="J120" s="6">
        <v>28</v>
      </c>
      <c r="K120" s="6">
        <v>8</v>
      </c>
      <c r="L120" s="6">
        <v>40</v>
      </c>
      <c r="M120" s="6" t="s">
        <v>389</v>
      </c>
      <c r="N120" s="6" t="s">
        <v>99</v>
      </c>
      <c r="O120" s="6" t="s">
        <v>390</v>
      </c>
      <c r="P120" s="6" t="s">
        <v>323</v>
      </c>
      <c r="Q120" s="6">
        <v>0</v>
      </c>
      <c r="R120" s="6">
        <v>15</v>
      </c>
      <c r="S120" s="6">
        <v>5</v>
      </c>
      <c r="T120" s="6">
        <v>5</v>
      </c>
      <c r="U120" s="6"/>
      <c r="V120" s="6" t="s">
        <v>392</v>
      </c>
      <c r="W120" s="6"/>
      <c r="X120" s="6" t="b">
        <v>0</v>
      </c>
      <c r="Y120" s="6" t="b">
        <v>1</v>
      </c>
      <c r="Z120" s="6" t="b">
        <v>0</v>
      </c>
      <c r="AA120" s="6" t="b">
        <v>0</v>
      </c>
      <c r="AB120" s="6" t="b">
        <v>0</v>
      </c>
      <c r="AC120" s="6" t="b">
        <v>1</v>
      </c>
      <c r="AD120" s="6" t="b">
        <v>0</v>
      </c>
      <c r="AE120" s="6" t="b">
        <v>1</v>
      </c>
      <c r="AF120" s="6" t="b">
        <v>0</v>
      </c>
      <c r="AG120" s="6" t="b">
        <v>0</v>
      </c>
    </row>
    <row r="121" spans="1:33" x14ac:dyDescent="0.25">
      <c r="A121" s="6" t="s">
        <v>0</v>
      </c>
      <c r="B121" s="6" t="s">
        <v>13</v>
      </c>
      <c r="C121" s="6" t="s">
        <v>247</v>
      </c>
      <c r="D121" s="6" t="s">
        <v>248</v>
      </c>
      <c r="E121" s="6" t="s">
        <v>97</v>
      </c>
      <c r="F121" s="6" t="s">
        <v>98</v>
      </c>
      <c r="G121" s="6">
        <v>10</v>
      </c>
      <c r="H121" s="6">
        <v>39</v>
      </c>
      <c r="I121" s="6">
        <v>7</v>
      </c>
      <c r="J121" s="6">
        <v>25</v>
      </c>
      <c r="K121" s="6">
        <v>10</v>
      </c>
      <c r="L121" s="6">
        <v>39</v>
      </c>
      <c r="M121" s="6" t="s">
        <v>389</v>
      </c>
      <c r="N121" s="6" t="s">
        <v>99</v>
      </c>
      <c r="O121" s="6" t="s">
        <v>390</v>
      </c>
      <c r="P121" s="6" t="s">
        <v>323</v>
      </c>
      <c r="Q121" s="6">
        <v>1</v>
      </c>
      <c r="R121" s="6">
        <v>50</v>
      </c>
      <c r="S121" s="6"/>
      <c r="T121" s="6"/>
      <c r="U121" s="6"/>
      <c r="V121" s="6" t="s">
        <v>392</v>
      </c>
      <c r="W121" s="6"/>
      <c r="X121" s="6" t="b">
        <v>1</v>
      </c>
      <c r="Y121" s="6" t="b">
        <v>0</v>
      </c>
      <c r="Z121" s="6" t="b">
        <v>0</v>
      </c>
      <c r="AA121" s="6" t="b">
        <v>0</v>
      </c>
      <c r="AB121" s="6" t="b">
        <v>0</v>
      </c>
      <c r="AC121" s="6" t="b">
        <v>0</v>
      </c>
      <c r="AD121" s="6" t="b">
        <v>0</v>
      </c>
      <c r="AE121" s="6" t="b">
        <v>0</v>
      </c>
      <c r="AF121" s="6" t="b">
        <v>0</v>
      </c>
      <c r="AG121" s="6" t="b">
        <v>0</v>
      </c>
    </row>
    <row r="122" spans="1:33" x14ac:dyDescent="0.25">
      <c r="A122" s="6" t="s">
        <v>0</v>
      </c>
      <c r="B122" s="6" t="s">
        <v>9</v>
      </c>
      <c r="C122" s="6" t="s">
        <v>220</v>
      </c>
      <c r="D122" s="6" t="s">
        <v>221</v>
      </c>
      <c r="E122" s="6" t="s">
        <v>97</v>
      </c>
      <c r="F122" s="6" t="s">
        <v>125</v>
      </c>
      <c r="G122" s="6">
        <v>121</v>
      </c>
      <c r="H122" s="6">
        <v>596</v>
      </c>
      <c r="I122" s="6">
        <v>129</v>
      </c>
      <c r="J122" s="6">
        <v>575</v>
      </c>
      <c r="K122" s="6">
        <v>129</v>
      </c>
      <c r="L122" s="6">
        <v>575</v>
      </c>
      <c r="M122" s="6" t="s">
        <v>389</v>
      </c>
      <c r="N122" s="6" t="s">
        <v>99</v>
      </c>
      <c r="O122" s="6" t="s">
        <v>390</v>
      </c>
      <c r="P122" s="6" t="s">
        <v>100</v>
      </c>
      <c r="Q122" s="6">
        <v>0</v>
      </c>
      <c r="R122" s="6"/>
      <c r="S122" s="6"/>
      <c r="T122" s="6"/>
      <c r="U122" s="6"/>
      <c r="V122" s="6" t="s">
        <v>392</v>
      </c>
      <c r="W122" s="6"/>
      <c r="X122" s="6" t="b">
        <v>0</v>
      </c>
      <c r="Y122" s="6" t="b">
        <v>0</v>
      </c>
      <c r="Z122" s="6" t="b">
        <v>1</v>
      </c>
      <c r="AA122" s="6" t="b">
        <v>0</v>
      </c>
      <c r="AB122" s="6" t="b">
        <v>0</v>
      </c>
      <c r="AC122" s="6" t="b">
        <v>0</v>
      </c>
      <c r="AD122" s="6" t="b">
        <v>0</v>
      </c>
      <c r="AE122" s="6" t="b">
        <v>0</v>
      </c>
      <c r="AF122" s="6" t="b">
        <v>0</v>
      </c>
      <c r="AG122" s="6" t="b">
        <v>0</v>
      </c>
    </row>
    <row r="123" spans="1:33" x14ac:dyDescent="0.25">
      <c r="A123" s="6" t="s">
        <v>0</v>
      </c>
      <c r="B123" s="6" t="s">
        <v>6</v>
      </c>
      <c r="C123" s="6" t="s">
        <v>721</v>
      </c>
      <c r="D123" s="6" t="s">
        <v>722</v>
      </c>
      <c r="E123" s="6" t="s">
        <v>97</v>
      </c>
      <c r="F123" s="6" t="s">
        <v>125</v>
      </c>
      <c r="G123" s="6">
        <v>30</v>
      </c>
      <c r="H123" s="6">
        <v>181</v>
      </c>
      <c r="I123" s="6">
        <v>30</v>
      </c>
      <c r="J123" s="6">
        <v>181</v>
      </c>
      <c r="K123" s="6">
        <v>30</v>
      </c>
      <c r="L123" s="6">
        <v>181</v>
      </c>
      <c r="M123" s="6" t="s">
        <v>389</v>
      </c>
      <c r="N123" s="6" t="s">
        <v>99</v>
      </c>
      <c r="O123" s="6" t="s">
        <v>390</v>
      </c>
      <c r="P123" s="6" t="s">
        <v>323</v>
      </c>
      <c r="Q123" s="6">
        <v>5</v>
      </c>
      <c r="R123" s="6">
        <v>120</v>
      </c>
      <c r="S123" s="6">
        <v>30</v>
      </c>
      <c r="T123" s="6">
        <v>30</v>
      </c>
      <c r="U123" s="6"/>
      <c r="V123" s="6" t="s">
        <v>391</v>
      </c>
      <c r="W123" s="6"/>
      <c r="X123" s="6" t="b">
        <v>0</v>
      </c>
      <c r="Y123" s="6" t="b">
        <v>1</v>
      </c>
      <c r="Z123" s="6" t="b">
        <v>0</v>
      </c>
      <c r="AA123" s="6" t="b">
        <v>0</v>
      </c>
      <c r="AB123" s="6" t="b">
        <v>1</v>
      </c>
      <c r="AC123" s="6" t="b">
        <v>1</v>
      </c>
      <c r="AD123" s="6" t="b">
        <v>0</v>
      </c>
      <c r="AE123" s="6" t="b">
        <v>1</v>
      </c>
      <c r="AF123" s="6" t="b">
        <v>0</v>
      </c>
      <c r="AG123" s="6" t="b">
        <v>0</v>
      </c>
    </row>
    <row r="124" spans="1:33" x14ac:dyDescent="0.25">
      <c r="A124" s="6" t="s">
        <v>0</v>
      </c>
      <c r="B124" s="6" t="s">
        <v>8</v>
      </c>
      <c r="C124" s="6" t="s">
        <v>210</v>
      </c>
      <c r="D124" s="6" t="s">
        <v>211</v>
      </c>
      <c r="E124" s="6" t="s">
        <v>209</v>
      </c>
      <c r="F124" s="6" t="s">
        <v>132</v>
      </c>
      <c r="G124" s="6">
        <v>840</v>
      </c>
      <c r="H124" s="6">
        <v>3249</v>
      </c>
      <c r="I124" s="6">
        <v>667</v>
      </c>
      <c r="J124" s="6">
        <v>3657</v>
      </c>
      <c r="K124" s="6">
        <v>667</v>
      </c>
      <c r="L124" s="6">
        <v>3657</v>
      </c>
      <c r="M124" s="6" t="s">
        <v>389</v>
      </c>
      <c r="N124" s="6" t="s">
        <v>99</v>
      </c>
      <c r="O124" s="6" t="s">
        <v>390</v>
      </c>
      <c r="P124" s="6" t="s">
        <v>100</v>
      </c>
      <c r="Q124" s="6">
        <v>0</v>
      </c>
      <c r="R124" s="6"/>
      <c r="S124" s="6"/>
      <c r="T124" s="6"/>
      <c r="U124" s="6"/>
      <c r="V124" s="6" t="s">
        <v>392</v>
      </c>
      <c r="W124" s="6"/>
      <c r="X124" s="6" t="b">
        <v>0</v>
      </c>
      <c r="Y124" s="6" t="b">
        <v>1</v>
      </c>
      <c r="Z124" s="6" t="b">
        <v>0</v>
      </c>
      <c r="AA124" s="6" t="b">
        <v>0</v>
      </c>
      <c r="AB124" s="6" t="b">
        <v>0</v>
      </c>
      <c r="AC124" s="6" t="b">
        <v>0</v>
      </c>
      <c r="AD124" s="6" t="b">
        <v>0</v>
      </c>
      <c r="AE124" s="6" t="b">
        <v>1</v>
      </c>
      <c r="AF124" s="6" t="b">
        <v>0</v>
      </c>
      <c r="AG124" s="6" t="b">
        <v>0</v>
      </c>
    </row>
    <row r="125" spans="1:33" x14ac:dyDescent="0.25">
      <c r="A125" s="6" t="s">
        <v>0</v>
      </c>
      <c r="B125" s="6" t="s">
        <v>13</v>
      </c>
      <c r="C125" s="6" t="s">
        <v>241</v>
      </c>
      <c r="D125" s="6" t="s">
        <v>242</v>
      </c>
      <c r="E125" s="6" t="s">
        <v>97</v>
      </c>
      <c r="F125" s="6" t="s">
        <v>98</v>
      </c>
      <c r="G125" s="6">
        <v>65</v>
      </c>
      <c r="H125" s="6">
        <v>347</v>
      </c>
      <c r="I125" s="6">
        <v>65</v>
      </c>
      <c r="J125" s="6">
        <v>347</v>
      </c>
      <c r="K125" s="6">
        <v>65</v>
      </c>
      <c r="L125" s="6">
        <v>347</v>
      </c>
      <c r="M125" s="6" t="s">
        <v>389</v>
      </c>
      <c r="N125" s="6" t="s">
        <v>99</v>
      </c>
      <c r="O125" s="6" t="s">
        <v>390</v>
      </c>
      <c r="P125" s="6" t="s">
        <v>323</v>
      </c>
      <c r="Q125" s="6">
        <v>1</v>
      </c>
      <c r="R125" s="6">
        <v>50</v>
      </c>
      <c r="S125" s="6">
        <v>20</v>
      </c>
      <c r="T125" s="6">
        <v>15</v>
      </c>
      <c r="U125" s="6"/>
      <c r="V125" s="6" t="s">
        <v>394</v>
      </c>
      <c r="W125" s="6"/>
      <c r="X125" s="6" t="b">
        <v>0</v>
      </c>
      <c r="Y125" s="6" t="b">
        <v>0</v>
      </c>
      <c r="Z125" s="6" t="b">
        <v>0</v>
      </c>
      <c r="AA125" s="6" t="b">
        <v>0</v>
      </c>
      <c r="AB125" s="6" t="b">
        <v>0</v>
      </c>
      <c r="AC125" s="6" t="b">
        <v>1</v>
      </c>
      <c r="AD125" s="6" t="b">
        <v>0</v>
      </c>
      <c r="AE125" s="6" t="b">
        <v>0</v>
      </c>
      <c r="AF125" s="6" t="b">
        <v>0</v>
      </c>
      <c r="AG125" s="6" t="b">
        <v>0</v>
      </c>
    </row>
    <row r="126" spans="1:33" x14ac:dyDescent="0.25">
      <c r="A126" s="6" t="s">
        <v>0</v>
      </c>
      <c r="B126" s="6" t="s">
        <v>8</v>
      </c>
      <c r="C126" s="6" t="s">
        <v>752</v>
      </c>
      <c r="D126" s="6" t="s">
        <v>753</v>
      </c>
      <c r="E126" s="6" t="s">
        <v>97</v>
      </c>
      <c r="F126" s="6" t="s">
        <v>98</v>
      </c>
      <c r="G126" s="6">
        <v>25</v>
      </c>
      <c r="H126" s="6">
        <v>92</v>
      </c>
      <c r="I126" s="6">
        <v>24</v>
      </c>
      <c r="J126" s="6">
        <v>89</v>
      </c>
      <c r="K126" s="6">
        <v>24</v>
      </c>
      <c r="L126" s="6">
        <v>89</v>
      </c>
      <c r="M126" s="6" t="s">
        <v>389</v>
      </c>
      <c r="N126" s="6" t="s">
        <v>99</v>
      </c>
      <c r="O126" s="6" t="s">
        <v>390</v>
      </c>
      <c r="P126" s="6" t="s">
        <v>100</v>
      </c>
      <c r="Q126" s="6">
        <v>0</v>
      </c>
      <c r="R126" s="6">
        <v>5</v>
      </c>
      <c r="S126" s="6">
        <v>2</v>
      </c>
      <c r="T126" s="6">
        <v>2</v>
      </c>
      <c r="U126" s="6"/>
      <c r="V126" s="6" t="s">
        <v>393</v>
      </c>
      <c r="W126" s="6"/>
      <c r="X126" s="6" t="b">
        <v>1</v>
      </c>
      <c r="Y126" s="6" t="b">
        <v>1</v>
      </c>
      <c r="Z126" s="6" t="b">
        <v>0</v>
      </c>
      <c r="AA126" s="6" t="b">
        <v>0</v>
      </c>
      <c r="AB126" s="6" t="b">
        <v>1</v>
      </c>
      <c r="AC126" s="6" t="b">
        <v>0</v>
      </c>
      <c r="AD126" s="6" t="b">
        <v>0</v>
      </c>
      <c r="AE126" s="6" t="b">
        <v>1</v>
      </c>
      <c r="AF126" s="6" t="b">
        <v>0</v>
      </c>
      <c r="AG126" s="6" t="b">
        <v>0</v>
      </c>
    </row>
    <row r="127" spans="1:33" x14ac:dyDescent="0.25">
      <c r="A127" s="6" t="s">
        <v>0</v>
      </c>
      <c r="B127" s="6" t="s">
        <v>13</v>
      </c>
      <c r="C127" s="6" t="s">
        <v>239</v>
      </c>
      <c r="D127" s="6" t="s">
        <v>240</v>
      </c>
      <c r="E127" s="6" t="s">
        <v>97</v>
      </c>
      <c r="F127" s="6" t="s">
        <v>98</v>
      </c>
      <c r="G127" s="6">
        <v>15</v>
      </c>
      <c r="H127" s="6">
        <v>74</v>
      </c>
      <c r="I127" s="6">
        <v>12</v>
      </c>
      <c r="J127" s="6">
        <v>60</v>
      </c>
      <c r="K127" s="6">
        <v>16</v>
      </c>
      <c r="L127" s="6">
        <v>74</v>
      </c>
      <c r="M127" s="6" t="s">
        <v>389</v>
      </c>
      <c r="N127" s="6" t="s">
        <v>99</v>
      </c>
      <c r="O127" s="6" t="s">
        <v>390</v>
      </c>
      <c r="P127" s="6" t="s">
        <v>323</v>
      </c>
      <c r="Q127" s="6">
        <v>1.5</v>
      </c>
      <c r="R127" s="6">
        <v>50</v>
      </c>
      <c r="S127" s="6"/>
      <c r="T127" s="6"/>
      <c r="U127" s="6"/>
      <c r="V127" s="6" t="s">
        <v>391</v>
      </c>
      <c r="W127" s="6"/>
      <c r="X127" s="6" t="b">
        <v>0</v>
      </c>
      <c r="Y127" s="6" t="b">
        <v>0</v>
      </c>
      <c r="Z127" s="6" t="b">
        <v>0</v>
      </c>
      <c r="AA127" s="6" t="b">
        <v>0</v>
      </c>
      <c r="AB127" s="6" t="b">
        <v>0</v>
      </c>
      <c r="AC127" s="6" t="b">
        <v>0</v>
      </c>
      <c r="AD127" s="6" t="b">
        <v>0</v>
      </c>
      <c r="AE127" s="6" t="b">
        <v>1</v>
      </c>
      <c r="AF127" s="6" t="b">
        <v>0</v>
      </c>
      <c r="AG127" s="6" t="b">
        <v>0</v>
      </c>
    </row>
    <row r="128" spans="1:33" x14ac:dyDescent="0.25">
      <c r="A128" s="6" t="s">
        <v>3</v>
      </c>
      <c r="B128" s="6" t="s">
        <v>14</v>
      </c>
      <c r="C128" s="6" t="s">
        <v>776</v>
      </c>
      <c r="D128" s="6" t="s">
        <v>777</v>
      </c>
      <c r="E128" s="6" t="s">
        <v>97</v>
      </c>
      <c r="F128" s="6" t="s">
        <v>98</v>
      </c>
      <c r="G128" s="6">
        <v>77</v>
      </c>
      <c r="H128" s="6">
        <v>384</v>
      </c>
      <c r="I128" s="6">
        <v>79</v>
      </c>
      <c r="J128" s="6">
        <v>394</v>
      </c>
      <c r="K128" s="6">
        <v>79</v>
      </c>
      <c r="L128" s="6">
        <v>394</v>
      </c>
      <c r="M128" s="6" t="s">
        <v>389</v>
      </c>
      <c r="N128" s="6" t="s">
        <v>99</v>
      </c>
      <c r="O128" s="6" t="s">
        <v>390</v>
      </c>
      <c r="P128" s="6" t="s">
        <v>323</v>
      </c>
      <c r="Q128" s="6">
        <v>0.25</v>
      </c>
      <c r="R128" s="6"/>
      <c r="S128" s="6">
        <v>5</v>
      </c>
      <c r="T128" s="6">
        <v>5</v>
      </c>
      <c r="U128" s="6"/>
      <c r="V128" s="6" t="s">
        <v>392</v>
      </c>
      <c r="W128" s="6"/>
      <c r="X128" s="6" t="b">
        <v>0</v>
      </c>
      <c r="Y128" s="6" t="b">
        <v>1</v>
      </c>
      <c r="Z128" s="6" t="b">
        <v>0</v>
      </c>
      <c r="AA128" s="6" t="b">
        <v>0</v>
      </c>
      <c r="AB128" s="6" t="b">
        <v>0</v>
      </c>
      <c r="AC128" s="6" t="b">
        <v>0</v>
      </c>
      <c r="AD128" s="6" t="b">
        <v>0</v>
      </c>
      <c r="AE128" s="6" t="b">
        <v>0</v>
      </c>
      <c r="AF128" s="6" t="b">
        <v>0</v>
      </c>
      <c r="AG128" s="6" t="b">
        <v>0</v>
      </c>
    </row>
    <row r="129" spans="1:33" x14ac:dyDescent="0.25">
      <c r="A129" s="6" t="s">
        <v>0</v>
      </c>
      <c r="B129" s="6" t="s">
        <v>13</v>
      </c>
      <c r="C129" s="6" t="s">
        <v>195</v>
      </c>
      <c r="D129" s="6" t="s">
        <v>196</v>
      </c>
      <c r="E129" s="6" t="s">
        <v>97</v>
      </c>
      <c r="F129" s="6" t="s">
        <v>132</v>
      </c>
      <c r="G129" s="6">
        <v>20</v>
      </c>
      <c r="H129" s="6">
        <v>64</v>
      </c>
      <c r="I129" s="6">
        <v>14</v>
      </c>
      <c r="J129" s="6">
        <v>52</v>
      </c>
      <c r="K129" s="6">
        <v>14</v>
      </c>
      <c r="L129" s="6">
        <v>52</v>
      </c>
      <c r="M129" s="6" t="s">
        <v>389</v>
      </c>
      <c r="N129" s="6" t="s">
        <v>99</v>
      </c>
      <c r="O129" s="6" t="s">
        <v>390</v>
      </c>
      <c r="P129" s="6" t="s">
        <v>100</v>
      </c>
      <c r="Q129" s="6">
        <v>0</v>
      </c>
      <c r="R129" s="6"/>
      <c r="S129" s="6"/>
      <c r="T129" s="6"/>
      <c r="U129" s="6"/>
      <c r="V129" s="6" t="s">
        <v>393</v>
      </c>
      <c r="W129" s="6"/>
      <c r="X129" s="6" t="b">
        <v>0</v>
      </c>
      <c r="Y129" s="6" t="b">
        <v>0</v>
      </c>
      <c r="Z129" s="6" t="b">
        <v>0</v>
      </c>
      <c r="AA129" s="6" t="b">
        <v>0</v>
      </c>
      <c r="AB129" s="6" t="b">
        <v>1</v>
      </c>
      <c r="AC129" s="6" t="b">
        <v>0</v>
      </c>
      <c r="AD129" s="6" t="b">
        <v>0</v>
      </c>
      <c r="AE129" s="6" t="b">
        <v>1</v>
      </c>
      <c r="AF129" s="6" t="b">
        <v>0</v>
      </c>
      <c r="AG129" s="6" t="b">
        <v>0</v>
      </c>
    </row>
    <row r="130" spans="1:33" x14ac:dyDescent="0.25">
      <c r="A130" s="6" t="s">
        <v>0</v>
      </c>
      <c r="B130" s="6" t="s">
        <v>8</v>
      </c>
      <c r="C130" s="6" t="s">
        <v>224</v>
      </c>
      <c r="D130" s="6" t="s">
        <v>225</v>
      </c>
      <c r="E130" s="6" t="s">
        <v>209</v>
      </c>
      <c r="F130" s="6" t="s">
        <v>125</v>
      </c>
      <c r="G130" s="6">
        <v>412</v>
      </c>
      <c r="H130" s="6">
        <v>1700</v>
      </c>
      <c r="I130" s="6">
        <v>375</v>
      </c>
      <c r="J130" s="6">
        <v>1598</v>
      </c>
      <c r="K130" s="6">
        <v>375</v>
      </c>
      <c r="L130" s="6">
        <v>1598</v>
      </c>
      <c r="M130" s="6" t="s">
        <v>389</v>
      </c>
      <c r="N130" s="6" t="s">
        <v>99</v>
      </c>
      <c r="O130" s="6" t="s">
        <v>390</v>
      </c>
      <c r="P130" s="6" t="s">
        <v>100</v>
      </c>
      <c r="Q130" s="6"/>
      <c r="R130" s="6"/>
      <c r="S130" s="6"/>
      <c r="T130" s="6"/>
      <c r="U130" s="6"/>
      <c r="V130" s="6" t="s">
        <v>392</v>
      </c>
      <c r="W130" s="6"/>
      <c r="X130" s="6" t="b">
        <v>1</v>
      </c>
      <c r="Y130" s="6" t="b">
        <v>1</v>
      </c>
      <c r="Z130" s="6" t="b">
        <v>0</v>
      </c>
      <c r="AA130" s="6" t="b">
        <v>0</v>
      </c>
      <c r="AB130" s="6" t="b">
        <v>0</v>
      </c>
      <c r="AC130" s="6" t="b">
        <v>0</v>
      </c>
      <c r="AD130" s="6" t="b">
        <v>0</v>
      </c>
      <c r="AE130" s="6" t="b">
        <v>0</v>
      </c>
      <c r="AF130" s="6" t="b">
        <v>0</v>
      </c>
      <c r="AG130" s="6" t="b">
        <v>0</v>
      </c>
    </row>
    <row r="131" spans="1:33" x14ac:dyDescent="0.25">
      <c r="A131" s="6" t="s">
        <v>0</v>
      </c>
      <c r="B131" s="6" t="s">
        <v>9</v>
      </c>
      <c r="C131" s="6" t="s">
        <v>212</v>
      </c>
      <c r="D131" s="6" t="s">
        <v>213</v>
      </c>
      <c r="E131" s="6" t="s">
        <v>209</v>
      </c>
      <c r="F131" s="6" t="s">
        <v>125</v>
      </c>
      <c r="G131" s="6">
        <v>174</v>
      </c>
      <c r="H131" s="6">
        <v>1185</v>
      </c>
      <c r="I131" s="6">
        <v>463</v>
      </c>
      <c r="J131" s="6">
        <v>2123</v>
      </c>
      <c r="K131" s="6">
        <v>463</v>
      </c>
      <c r="L131" s="6">
        <v>2114</v>
      </c>
      <c r="M131" s="6" t="s">
        <v>389</v>
      </c>
      <c r="N131" s="6" t="s">
        <v>99</v>
      </c>
      <c r="O131" s="6" t="s">
        <v>390</v>
      </c>
      <c r="P131" s="6" t="s">
        <v>100</v>
      </c>
      <c r="Q131" s="6">
        <v>0</v>
      </c>
      <c r="R131" s="6"/>
      <c r="S131" s="6"/>
      <c r="T131" s="6"/>
      <c r="U131" s="6"/>
      <c r="V131" s="6" t="s">
        <v>392</v>
      </c>
      <c r="W131" s="6"/>
      <c r="X131" s="6" t="b">
        <v>0</v>
      </c>
      <c r="Y131" s="6" t="b">
        <v>1</v>
      </c>
      <c r="Z131" s="6" t="b">
        <v>1</v>
      </c>
      <c r="AA131" s="6" t="b">
        <v>1</v>
      </c>
      <c r="AB131" s="6" t="b">
        <v>1</v>
      </c>
      <c r="AC131" s="6" t="b">
        <v>1</v>
      </c>
      <c r="AD131" s="6" t="b">
        <v>1</v>
      </c>
      <c r="AE131" s="6" t="b">
        <v>1</v>
      </c>
      <c r="AF131" s="6" t="b">
        <v>0</v>
      </c>
      <c r="AG131" s="6" t="b">
        <v>1</v>
      </c>
    </row>
    <row r="132" spans="1:33" x14ac:dyDescent="0.25">
      <c r="A132" s="6" t="s">
        <v>0</v>
      </c>
      <c r="B132" s="6" t="s">
        <v>9</v>
      </c>
      <c r="C132" s="6" t="s">
        <v>756</v>
      </c>
      <c r="D132" s="6" t="s">
        <v>757</v>
      </c>
      <c r="E132" s="6" t="s">
        <v>97</v>
      </c>
      <c r="F132" s="6" t="s">
        <v>125</v>
      </c>
      <c r="G132" s="6">
        <v>115</v>
      </c>
      <c r="H132" s="6">
        <v>532</v>
      </c>
      <c r="I132" s="6">
        <v>115</v>
      </c>
      <c r="J132" s="6">
        <v>537</v>
      </c>
      <c r="K132" s="6">
        <v>115</v>
      </c>
      <c r="L132" s="6">
        <v>537</v>
      </c>
      <c r="M132" s="6" t="s">
        <v>389</v>
      </c>
      <c r="N132" s="6" t="s">
        <v>282</v>
      </c>
      <c r="O132" s="6" t="s">
        <v>390</v>
      </c>
      <c r="P132" s="6" t="s">
        <v>100</v>
      </c>
      <c r="Q132" s="6">
        <v>0</v>
      </c>
      <c r="R132" s="6"/>
      <c r="S132" s="6"/>
      <c r="T132" s="6"/>
      <c r="U132" s="6"/>
      <c r="V132" s="6" t="s">
        <v>392</v>
      </c>
      <c r="W132" s="6"/>
      <c r="X132" s="6" t="b">
        <v>0</v>
      </c>
      <c r="Y132" s="6" t="b">
        <v>1</v>
      </c>
      <c r="Z132" s="6" t="b">
        <v>0</v>
      </c>
      <c r="AA132" s="6" t="b">
        <v>0</v>
      </c>
      <c r="AB132" s="6" t="b">
        <v>0</v>
      </c>
      <c r="AC132" s="6" t="b">
        <v>0</v>
      </c>
      <c r="AD132" s="6" t="b">
        <v>0</v>
      </c>
      <c r="AE132" s="6" t="b">
        <v>0</v>
      </c>
      <c r="AF132" s="6" t="b">
        <v>0</v>
      </c>
      <c r="AG132" s="6" t="b">
        <v>0</v>
      </c>
    </row>
    <row r="133" spans="1:33" x14ac:dyDescent="0.25">
      <c r="A133" s="6" t="s">
        <v>0</v>
      </c>
      <c r="B133" s="6" t="s">
        <v>13</v>
      </c>
      <c r="C133" s="6" t="s">
        <v>243</v>
      </c>
      <c r="D133" s="6" t="s">
        <v>244</v>
      </c>
      <c r="E133" s="6" t="s">
        <v>97</v>
      </c>
      <c r="F133" s="6" t="s">
        <v>98</v>
      </c>
      <c r="G133" s="6">
        <v>67</v>
      </c>
      <c r="H133" s="6">
        <v>350</v>
      </c>
      <c r="I133" s="6">
        <v>67</v>
      </c>
      <c r="J133" s="6">
        <v>350</v>
      </c>
      <c r="K133" s="6">
        <v>67</v>
      </c>
      <c r="L133" s="6">
        <v>350</v>
      </c>
      <c r="M133" s="6" t="s">
        <v>389</v>
      </c>
      <c r="N133" s="6" t="s">
        <v>99</v>
      </c>
      <c r="O133" s="6" t="s">
        <v>390</v>
      </c>
      <c r="P133" s="6" t="s">
        <v>323</v>
      </c>
      <c r="Q133" s="6">
        <v>2</v>
      </c>
      <c r="R133" s="6">
        <v>60</v>
      </c>
      <c r="S133" s="6">
        <v>20</v>
      </c>
      <c r="T133" s="6"/>
      <c r="U133" s="6"/>
      <c r="V133" s="6" t="s">
        <v>393</v>
      </c>
      <c r="W133" s="6"/>
      <c r="X133" s="6" t="b">
        <v>1</v>
      </c>
      <c r="Y133" s="6" t="b">
        <v>1</v>
      </c>
      <c r="Z133" s="6" t="b">
        <v>0</v>
      </c>
      <c r="AA133" s="6" t="b">
        <v>0</v>
      </c>
      <c r="AB133" s="6" t="b">
        <v>1</v>
      </c>
      <c r="AC133" s="6" t="b">
        <v>0</v>
      </c>
      <c r="AD133" s="6" t="b">
        <v>0</v>
      </c>
      <c r="AE133" s="6" t="b">
        <v>1</v>
      </c>
      <c r="AF133" s="6" t="b">
        <v>0</v>
      </c>
      <c r="AG133" s="6" t="b">
        <v>0</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67"/>
  <sheetViews>
    <sheetView workbookViewId="0">
      <selection activeCell="G17" sqref="G17"/>
    </sheetView>
  </sheetViews>
  <sheetFormatPr defaultRowHeight="15" x14ac:dyDescent="0.25"/>
  <cols>
    <col min="1" max="1" width="17.7109375" customWidth="1"/>
    <col min="2" max="2" width="15.5703125" customWidth="1"/>
    <col min="3" max="3" width="5.42578125" customWidth="1"/>
    <col min="4" max="4" width="10.7109375" customWidth="1"/>
    <col min="5" max="5" width="11.140625" bestFit="1" customWidth="1"/>
    <col min="6" max="6" width="17.7109375" customWidth="1"/>
    <col min="7" max="7" width="15.5703125" customWidth="1"/>
    <col min="8" max="8" width="5.42578125" customWidth="1"/>
    <col min="9" max="9" width="10.7109375" customWidth="1"/>
    <col min="10" max="10" width="7.7109375" customWidth="1"/>
    <col min="11" max="11" width="12.85546875" bestFit="1" customWidth="1"/>
    <col min="12" max="12" width="11.140625" bestFit="1" customWidth="1"/>
    <col min="13" max="13" width="14.7109375" bestFit="1" customWidth="1"/>
    <col min="14" max="14" width="8.42578125" customWidth="1"/>
    <col min="15" max="15" width="10.7109375" bestFit="1" customWidth="1"/>
  </cols>
  <sheetData>
    <row r="1" spans="1:4" ht="21" x14ac:dyDescent="0.35">
      <c r="A1" s="37" t="s">
        <v>1926</v>
      </c>
    </row>
    <row r="3" spans="1:4" x14ac:dyDescent="0.25">
      <c r="A3" s="9" t="s">
        <v>32</v>
      </c>
      <c r="B3" s="9" t="s">
        <v>33</v>
      </c>
    </row>
    <row r="4" spans="1:4" x14ac:dyDescent="0.25">
      <c r="A4" s="9" t="s">
        <v>83</v>
      </c>
      <c r="B4" s="6" t="s">
        <v>323</v>
      </c>
      <c r="C4" s="6" t="s">
        <v>100</v>
      </c>
      <c r="D4" s="6" t="s">
        <v>31</v>
      </c>
    </row>
    <row r="5" spans="1:4" x14ac:dyDescent="0.25">
      <c r="A5" s="10" t="s">
        <v>0</v>
      </c>
      <c r="B5" s="11">
        <v>46</v>
      </c>
      <c r="C5" s="11">
        <v>65</v>
      </c>
      <c r="D5" s="11">
        <v>111</v>
      </c>
    </row>
    <row r="6" spans="1:4" x14ac:dyDescent="0.25">
      <c r="A6" s="10" t="s">
        <v>3</v>
      </c>
      <c r="B6" s="11">
        <v>9</v>
      </c>
      <c r="C6" s="11">
        <v>12</v>
      </c>
      <c r="D6" s="11">
        <v>21</v>
      </c>
    </row>
    <row r="7" spans="1:4" x14ac:dyDescent="0.25">
      <c r="A7" s="10" t="s">
        <v>31</v>
      </c>
      <c r="B7" s="11">
        <v>55</v>
      </c>
      <c r="C7" s="11">
        <v>77</v>
      </c>
      <c r="D7" s="11">
        <v>132</v>
      </c>
    </row>
    <row r="8" spans="1:4" x14ac:dyDescent="0.25">
      <c r="A8" s="53" t="s">
        <v>1766</v>
      </c>
      <c r="B8" s="53">
        <f>GETPIVOTDATA("CP_PCode",$A$3,"Avaibility","No")/GETPIVOTDATA("CP_PCode",$A$3)</f>
        <v>0.41666666666666669</v>
      </c>
      <c r="C8" s="53">
        <f>GETPIVOTDATA("CP_PCode",$A$3,"Avaibility","Yes")/GETPIVOTDATA("CP_PCode",$A$3)</f>
        <v>0.58333333333333337</v>
      </c>
      <c r="D8" s="53">
        <f>SUM(B8:C8)</f>
        <v>1</v>
      </c>
    </row>
    <row r="9" spans="1:4" s="6" customFormat="1" x14ac:dyDescent="0.25"/>
    <row r="10" spans="1:4" ht="21" x14ac:dyDescent="0.35">
      <c r="A10" s="37" t="s">
        <v>1918</v>
      </c>
    </row>
    <row r="12" spans="1:4" x14ac:dyDescent="0.25">
      <c r="A12" s="9" t="s">
        <v>32</v>
      </c>
      <c r="B12" s="9" t="s">
        <v>33</v>
      </c>
    </row>
    <row r="13" spans="1:4" x14ac:dyDescent="0.25">
      <c r="A13" s="9" t="s">
        <v>390</v>
      </c>
      <c r="B13" s="6" t="s">
        <v>0</v>
      </c>
      <c r="C13" s="6" t="s">
        <v>3</v>
      </c>
      <c r="D13" s="6" t="s">
        <v>31</v>
      </c>
    </row>
    <row r="14" spans="1:4" x14ac:dyDescent="0.25">
      <c r="A14" s="10" t="s">
        <v>392</v>
      </c>
      <c r="B14" s="11">
        <v>50</v>
      </c>
      <c r="C14" s="11">
        <v>7</v>
      </c>
      <c r="D14" s="11">
        <v>57</v>
      </c>
    </row>
    <row r="15" spans="1:4" x14ac:dyDescent="0.25">
      <c r="A15" s="10" t="s">
        <v>393</v>
      </c>
      <c r="B15" s="11">
        <v>35</v>
      </c>
      <c r="C15" s="11">
        <v>10</v>
      </c>
      <c r="D15" s="11">
        <v>45</v>
      </c>
    </row>
    <row r="16" spans="1:4" x14ac:dyDescent="0.25">
      <c r="A16" s="10" t="s">
        <v>395</v>
      </c>
      <c r="B16" s="11">
        <v>1</v>
      </c>
      <c r="C16" s="11">
        <v>1</v>
      </c>
      <c r="D16" s="11">
        <v>2</v>
      </c>
    </row>
    <row r="17" spans="1:9" x14ac:dyDescent="0.25">
      <c r="A17" s="10" t="s">
        <v>394</v>
      </c>
      <c r="B17" s="11">
        <v>15</v>
      </c>
      <c r="C17" s="11">
        <v>1</v>
      </c>
      <c r="D17" s="11">
        <v>16</v>
      </c>
    </row>
    <row r="18" spans="1:9" x14ac:dyDescent="0.25">
      <c r="A18" s="10" t="s">
        <v>391</v>
      </c>
      <c r="B18" s="11">
        <v>9</v>
      </c>
      <c r="C18" s="11">
        <v>2</v>
      </c>
      <c r="D18" s="11">
        <v>11</v>
      </c>
    </row>
    <row r="19" spans="1:9" x14ac:dyDescent="0.25">
      <c r="A19" s="10" t="s">
        <v>34</v>
      </c>
      <c r="B19" s="11">
        <v>1</v>
      </c>
      <c r="C19" s="11"/>
      <c r="D19" s="11">
        <v>1</v>
      </c>
      <c r="F19" t="s">
        <v>1080</v>
      </c>
    </row>
    <row r="20" spans="1:9" x14ac:dyDescent="0.25">
      <c r="A20" s="10" t="s">
        <v>31</v>
      </c>
      <c r="B20" s="11">
        <v>111</v>
      </c>
      <c r="C20" s="11">
        <v>21</v>
      </c>
      <c r="D20" s="11">
        <v>132</v>
      </c>
    </row>
    <row r="22" spans="1:9" ht="21" x14ac:dyDescent="0.35">
      <c r="A22" s="37" t="s">
        <v>1916</v>
      </c>
    </row>
    <row r="23" spans="1:9" s="6" customFormat="1" ht="21" x14ac:dyDescent="0.35">
      <c r="A23" s="37"/>
    </row>
    <row r="24" spans="1:9" x14ac:dyDescent="0.25">
      <c r="A24" s="83" t="s">
        <v>379</v>
      </c>
      <c r="F24" s="83" t="s">
        <v>380</v>
      </c>
    </row>
    <row r="26" spans="1:9" x14ac:dyDescent="0.25">
      <c r="A26" s="9" t="s">
        <v>32</v>
      </c>
      <c r="B26" s="9" t="s">
        <v>33</v>
      </c>
      <c r="F26" s="9" t="s">
        <v>32</v>
      </c>
      <c r="G26" s="9" t="s">
        <v>33</v>
      </c>
    </row>
    <row r="27" spans="1:9" x14ac:dyDescent="0.25">
      <c r="A27" s="9" t="s">
        <v>83</v>
      </c>
      <c r="B27" s="6" t="s">
        <v>1907</v>
      </c>
      <c r="C27" s="6" t="s">
        <v>1908</v>
      </c>
      <c r="D27" s="6" t="s">
        <v>31</v>
      </c>
      <c r="F27" s="9" t="s">
        <v>83</v>
      </c>
      <c r="G27" s="6" t="s">
        <v>1907</v>
      </c>
      <c r="H27" s="6" t="s">
        <v>1908</v>
      </c>
      <c r="I27" s="6" t="s">
        <v>31</v>
      </c>
    </row>
    <row r="28" spans="1:9" x14ac:dyDescent="0.25">
      <c r="A28" s="10" t="s">
        <v>0</v>
      </c>
      <c r="B28" s="11">
        <v>27</v>
      </c>
      <c r="C28" s="11">
        <v>84</v>
      </c>
      <c r="D28" s="11">
        <v>111</v>
      </c>
      <c r="F28" s="10" t="s">
        <v>0</v>
      </c>
      <c r="G28" s="11">
        <v>27</v>
      </c>
      <c r="H28" s="11">
        <v>84</v>
      </c>
      <c r="I28" s="11">
        <v>111</v>
      </c>
    </row>
    <row r="29" spans="1:9" x14ac:dyDescent="0.25">
      <c r="A29" s="10" t="s">
        <v>3</v>
      </c>
      <c r="B29" s="11">
        <v>8</v>
      </c>
      <c r="C29" s="11">
        <v>13</v>
      </c>
      <c r="D29" s="11">
        <v>21</v>
      </c>
      <c r="F29" s="10" t="s">
        <v>3</v>
      </c>
      <c r="G29" s="11">
        <v>8</v>
      </c>
      <c r="H29" s="11">
        <v>13</v>
      </c>
      <c r="I29" s="11">
        <v>21</v>
      </c>
    </row>
    <row r="30" spans="1:9" x14ac:dyDescent="0.25">
      <c r="A30" s="10" t="s">
        <v>31</v>
      </c>
      <c r="B30" s="11">
        <v>35</v>
      </c>
      <c r="C30" s="11">
        <v>97</v>
      </c>
      <c r="D30" s="11">
        <v>132</v>
      </c>
      <c r="F30" s="10" t="s">
        <v>31</v>
      </c>
      <c r="G30" s="11">
        <v>35</v>
      </c>
      <c r="H30" s="11">
        <v>97</v>
      </c>
      <c r="I30" s="11">
        <v>132</v>
      </c>
    </row>
    <row r="31" spans="1:9" s="6" customFormat="1" x14ac:dyDescent="0.25">
      <c r="A31" s="53" t="s">
        <v>1766</v>
      </c>
      <c r="B31" s="53">
        <f>GETPIVOTDATA("CP_PCode",$A$26,"Nurses",FALSE)/GETPIVOTDATA("CP_PCode",$A$26)</f>
        <v>0.26515151515151514</v>
      </c>
      <c r="C31" s="53">
        <f>GETPIVOTDATA("CP_PCode",$A$26,"Nurses",TRUE)/GETPIVOTDATA("CP_PCode",$A$26)</f>
        <v>0.73484848484848486</v>
      </c>
      <c r="D31" s="53">
        <f>SUM(B31:C31)</f>
        <v>1</v>
      </c>
      <c r="F31" s="53" t="s">
        <v>1766</v>
      </c>
      <c r="G31" s="53">
        <f>GETPIVOTDATA("CP_PCode",$F$26,"Nurses",FALSE)/GETPIVOTDATA("CP_PCode",$F$26)</f>
        <v>0.26515151515151514</v>
      </c>
      <c r="H31" s="53">
        <f>GETPIVOTDATA("CP_PCode",$F$26,"Nurses",TRUE)/GETPIVOTDATA("CP_PCode",$F$26)</f>
        <v>0.73484848484848486</v>
      </c>
      <c r="I31" s="53">
        <f>SUM(G31:H31)</f>
        <v>1</v>
      </c>
    </row>
    <row r="33" spans="1:9" x14ac:dyDescent="0.25">
      <c r="A33" s="83" t="s">
        <v>1909</v>
      </c>
      <c r="B33" s="6"/>
      <c r="C33" s="6"/>
      <c r="D33" s="6"/>
      <c r="F33" s="83" t="s">
        <v>1910</v>
      </c>
      <c r="G33" s="6"/>
      <c r="H33" s="6"/>
      <c r="I33" s="6"/>
    </row>
    <row r="34" spans="1:9" x14ac:dyDescent="0.25">
      <c r="A34" s="6"/>
      <c r="B34" s="6"/>
      <c r="C34" s="6"/>
      <c r="D34" s="6"/>
      <c r="F34" s="6"/>
      <c r="G34" s="6"/>
      <c r="H34" s="6"/>
      <c r="I34" s="6"/>
    </row>
    <row r="35" spans="1:9" x14ac:dyDescent="0.25">
      <c r="A35" s="9" t="s">
        <v>32</v>
      </c>
      <c r="B35" s="9" t="s">
        <v>33</v>
      </c>
      <c r="F35" s="9" t="s">
        <v>32</v>
      </c>
      <c r="G35" s="9" t="s">
        <v>33</v>
      </c>
    </row>
    <row r="36" spans="1:9" x14ac:dyDescent="0.25">
      <c r="A36" s="9" t="s">
        <v>83</v>
      </c>
      <c r="B36" s="6" t="s">
        <v>1907</v>
      </c>
      <c r="C36" s="6" t="s">
        <v>1908</v>
      </c>
      <c r="D36" s="6" t="s">
        <v>31</v>
      </c>
      <c r="F36" s="9" t="s">
        <v>83</v>
      </c>
      <c r="G36" s="6" t="s">
        <v>1907</v>
      </c>
      <c r="H36" s="6" t="s">
        <v>1908</v>
      </c>
      <c r="I36" s="6" t="s">
        <v>31</v>
      </c>
    </row>
    <row r="37" spans="1:9" x14ac:dyDescent="0.25">
      <c r="A37" s="10" t="s">
        <v>0</v>
      </c>
      <c r="B37" s="11">
        <v>92</v>
      </c>
      <c r="C37" s="11">
        <v>19</v>
      </c>
      <c r="D37" s="11">
        <v>111</v>
      </c>
      <c r="F37" s="10" t="s">
        <v>0</v>
      </c>
      <c r="G37" s="11">
        <v>104</v>
      </c>
      <c r="H37" s="11">
        <v>7</v>
      </c>
      <c r="I37" s="11">
        <v>111</v>
      </c>
    </row>
    <row r="38" spans="1:9" x14ac:dyDescent="0.25">
      <c r="A38" s="10" t="s">
        <v>3</v>
      </c>
      <c r="B38" s="11">
        <v>16</v>
      </c>
      <c r="C38" s="11">
        <v>5</v>
      </c>
      <c r="D38" s="11">
        <v>21</v>
      </c>
      <c r="F38" s="10" t="s">
        <v>3</v>
      </c>
      <c r="G38" s="11">
        <v>21</v>
      </c>
      <c r="H38" s="11"/>
      <c r="I38" s="11">
        <v>21</v>
      </c>
    </row>
    <row r="39" spans="1:9" x14ac:dyDescent="0.25">
      <c r="A39" s="10" t="s">
        <v>31</v>
      </c>
      <c r="B39" s="11">
        <v>108</v>
      </c>
      <c r="C39" s="11">
        <v>24</v>
      </c>
      <c r="D39" s="11">
        <v>132</v>
      </c>
      <c r="F39" s="10" t="s">
        <v>31</v>
      </c>
      <c r="G39" s="11">
        <v>125</v>
      </c>
      <c r="H39" s="11">
        <v>7</v>
      </c>
      <c r="I39" s="11">
        <v>132</v>
      </c>
    </row>
    <row r="40" spans="1:9" s="6" customFormat="1" x14ac:dyDescent="0.25">
      <c r="A40" s="53" t="s">
        <v>1766</v>
      </c>
      <c r="B40" s="53">
        <f>GETPIVOTDATA("CP_PCode",$A$35,"Community_Workers",FALSE)/GETPIVOTDATA("CP_PCode",$A$35)</f>
        <v>0.81818181818181823</v>
      </c>
      <c r="C40" s="53">
        <f>GETPIVOTDATA("CP_PCode",$A$35,"Community_Workers",TRUE)/GETPIVOTDATA("CP_PCode",$A$35)</f>
        <v>0.18181818181818182</v>
      </c>
      <c r="D40" s="53">
        <f>SUM(B40:C40)</f>
        <v>1</v>
      </c>
      <c r="F40" s="53" t="s">
        <v>1766</v>
      </c>
      <c r="G40" s="53">
        <f>GETPIVOTDATA("CP_PCode",$F$35,"Pychological_Support_Services",FALSE)/GETPIVOTDATA("CP_PCode",$F$35)</f>
        <v>0.94696969696969702</v>
      </c>
      <c r="H40" s="53">
        <f>GETPIVOTDATA("CP_PCode",$F$35,"Pychological_Support_Services",TRUE)/GETPIVOTDATA("CP_PCode",$F$35)</f>
        <v>5.3030303030303032E-2</v>
      </c>
      <c r="I40" s="53">
        <f>SUM(G40:H40)</f>
        <v>1</v>
      </c>
    </row>
    <row r="42" spans="1:9" x14ac:dyDescent="0.25">
      <c r="A42" s="83" t="s">
        <v>1911</v>
      </c>
      <c r="B42" s="6"/>
      <c r="C42" s="6"/>
      <c r="D42" s="6"/>
      <c r="F42" s="83" t="s">
        <v>384</v>
      </c>
      <c r="H42" s="6"/>
      <c r="I42" s="6"/>
    </row>
    <row r="43" spans="1:9" x14ac:dyDescent="0.25">
      <c r="A43" s="6"/>
      <c r="B43" s="6"/>
      <c r="C43" s="6"/>
      <c r="D43" s="6"/>
      <c r="F43" s="84"/>
      <c r="G43" s="6"/>
      <c r="H43" s="6"/>
      <c r="I43" s="6"/>
    </row>
    <row r="44" spans="1:9" x14ac:dyDescent="0.25">
      <c r="A44" s="9" t="s">
        <v>32</v>
      </c>
      <c r="B44" s="9" t="s">
        <v>33</v>
      </c>
      <c r="F44" s="9" t="s">
        <v>32</v>
      </c>
      <c r="G44" s="9" t="s">
        <v>33</v>
      </c>
    </row>
    <row r="45" spans="1:9" x14ac:dyDescent="0.25">
      <c r="A45" s="9" t="s">
        <v>83</v>
      </c>
      <c r="B45" s="6" t="s">
        <v>1907</v>
      </c>
      <c r="C45" s="6" t="s">
        <v>1908</v>
      </c>
      <c r="D45" s="6" t="s">
        <v>31</v>
      </c>
      <c r="F45" s="9" t="s">
        <v>83</v>
      </c>
      <c r="G45" s="6" t="s">
        <v>1907</v>
      </c>
      <c r="H45" s="6" t="s">
        <v>1908</v>
      </c>
      <c r="I45" s="6" t="s">
        <v>31</v>
      </c>
    </row>
    <row r="46" spans="1:9" x14ac:dyDescent="0.25">
      <c r="A46" s="10" t="s">
        <v>0</v>
      </c>
      <c r="B46" s="11">
        <v>58</v>
      </c>
      <c r="C46" s="11">
        <v>53</v>
      </c>
      <c r="D46" s="11">
        <v>111</v>
      </c>
      <c r="F46" s="10" t="s">
        <v>0</v>
      </c>
      <c r="G46" s="11">
        <v>56</v>
      </c>
      <c r="H46" s="11">
        <v>55</v>
      </c>
      <c r="I46" s="11">
        <v>111</v>
      </c>
    </row>
    <row r="47" spans="1:9" x14ac:dyDescent="0.25">
      <c r="A47" s="10" t="s">
        <v>3</v>
      </c>
      <c r="B47" s="11">
        <v>13</v>
      </c>
      <c r="C47" s="11">
        <v>8</v>
      </c>
      <c r="D47" s="11">
        <v>21</v>
      </c>
      <c r="F47" s="10" t="s">
        <v>3</v>
      </c>
      <c r="G47" s="11">
        <v>19</v>
      </c>
      <c r="H47" s="11">
        <v>2</v>
      </c>
      <c r="I47" s="11">
        <v>21</v>
      </c>
    </row>
    <row r="48" spans="1:9" x14ac:dyDescent="0.25">
      <c r="A48" s="10" t="s">
        <v>31</v>
      </c>
      <c r="B48" s="11">
        <v>71</v>
      </c>
      <c r="C48" s="11">
        <v>61</v>
      </c>
      <c r="D48" s="11">
        <v>132</v>
      </c>
      <c r="F48" s="10" t="s">
        <v>31</v>
      </c>
      <c r="G48" s="11">
        <v>75</v>
      </c>
      <c r="H48" s="11">
        <v>57</v>
      </c>
      <c r="I48" s="11">
        <v>132</v>
      </c>
    </row>
    <row r="49" spans="1:9" s="6" customFormat="1" x14ac:dyDescent="0.25">
      <c r="A49" s="53" t="s">
        <v>1766</v>
      </c>
      <c r="B49" s="53">
        <f>GETPIVOTDATA("CP_PCode",$A$44,"Mid_Wives",FALSE)/GETPIVOTDATA("CP_PCode",$A$44)</f>
        <v>0.53787878787878785</v>
      </c>
      <c r="C49" s="53">
        <f>GETPIVOTDATA("CP_PCode",$A$44,"Mid_Wives",TRUE)/GETPIVOTDATA("CP_PCode",$A$44)</f>
        <v>0.4621212121212121</v>
      </c>
      <c r="D49" s="53">
        <f>SUM(B49:C49)</f>
        <v>1</v>
      </c>
      <c r="F49" s="53" t="s">
        <v>1766</v>
      </c>
      <c r="G49" s="53">
        <f>GETPIVOTDATA("CP_PCode",$F$44,"Vaccination",FALSE)/GETPIVOTDATA("CP_PCode",$F$44)</f>
        <v>0.56818181818181823</v>
      </c>
      <c r="H49" s="53">
        <f>GETPIVOTDATA("CP_PCode",$F$44,"Vaccination",TRUE)/GETPIVOTDATA("CP_PCode",$F$44)</f>
        <v>0.43181818181818182</v>
      </c>
      <c r="I49" s="53">
        <f>SUM(G49:H49)</f>
        <v>1</v>
      </c>
    </row>
    <row r="51" spans="1:9" x14ac:dyDescent="0.25">
      <c r="A51" s="83" t="s">
        <v>1912</v>
      </c>
      <c r="C51" s="6"/>
      <c r="D51" s="6"/>
      <c r="F51" s="83" t="s">
        <v>1913</v>
      </c>
      <c r="G51" s="6"/>
      <c r="H51" s="6"/>
      <c r="I51" s="6"/>
    </row>
    <row r="52" spans="1:9" x14ac:dyDescent="0.25">
      <c r="C52" s="6"/>
      <c r="D52" s="6"/>
      <c r="F52" s="6"/>
      <c r="G52" s="6"/>
      <c r="H52" s="6"/>
      <c r="I52" s="6"/>
    </row>
    <row r="53" spans="1:9" x14ac:dyDescent="0.25">
      <c r="A53" s="9" t="s">
        <v>32</v>
      </c>
      <c r="B53" s="9" t="s">
        <v>33</v>
      </c>
      <c r="F53" s="9" t="s">
        <v>32</v>
      </c>
      <c r="G53" s="9" t="s">
        <v>33</v>
      </c>
    </row>
    <row r="54" spans="1:9" x14ac:dyDescent="0.25">
      <c r="A54" s="9" t="s">
        <v>83</v>
      </c>
      <c r="B54" s="6" t="s">
        <v>1907</v>
      </c>
      <c r="C54" s="6" t="s">
        <v>1908</v>
      </c>
      <c r="D54" s="6" t="s">
        <v>31</v>
      </c>
      <c r="F54" s="9" t="s">
        <v>83</v>
      </c>
      <c r="G54" s="6" t="s">
        <v>1907</v>
      </c>
      <c r="H54" s="6" t="s">
        <v>1908</v>
      </c>
      <c r="I54" s="6" t="s">
        <v>31</v>
      </c>
    </row>
    <row r="55" spans="1:9" x14ac:dyDescent="0.25">
      <c r="A55" s="10" t="s">
        <v>0</v>
      </c>
      <c r="B55" s="11">
        <v>107</v>
      </c>
      <c r="C55" s="11">
        <v>4</v>
      </c>
      <c r="D55" s="11">
        <v>111</v>
      </c>
      <c r="F55" s="10" t="s">
        <v>0</v>
      </c>
      <c r="G55" s="11">
        <v>65</v>
      </c>
      <c r="H55" s="11">
        <v>46</v>
      </c>
      <c r="I55" s="11">
        <v>111</v>
      </c>
    </row>
    <row r="56" spans="1:9" x14ac:dyDescent="0.25">
      <c r="A56" s="10" t="s">
        <v>3</v>
      </c>
      <c r="B56" s="11">
        <v>21</v>
      </c>
      <c r="C56" s="11"/>
      <c r="D56" s="11">
        <v>21</v>
      </c>
      <c r="F56" s="10" t="s">
        <v>3</v>
      </c>
      <c r="G56" s="11">
        <v>15</v>
      </c>
      <c r="H56" s="11">
        <v>6</v>
      </c>
      <c r="I56" s="11">
        <v>21</v>
      </c>
    </row>
    <row r="57" spans="1:9" x14ac:dyDescent="0.25">
      <c r="A57" s="10" t="s">
        <v>31</v>
      </c>
      <c r="B57" s="11">
        <v>128</v>
      </c>
      <c r="C57" s="11">
        <v>4</v>
      </c>
      <c r="D57" s="11">
        <v>132</v>
      </c>
      <c r="F57" s="10" t="s">
        <v>31</v>
      </c>
      <c r="G57" s="11">
        <v>80</v>
      </c>
      <c r="H57" s="11">
        <v>52</v>
      </c>
      <c r="I57" s="11">
        <v>132</v>
      </c>
    </row>
    <row r="58" spans="1:9" s="6" customFormat="1" x14ac:dyDescent="0.25">
      <c r="A58" s="53" t="s">
        <v>1766</v>
      </c>
      <c r="B58" s="53">
        <f>GETPIVOTDATA("CP_PCode",$A$53,"Preventive_Health_Care",FALSE)/GETPIVOTDATA("CP_PCode",$A$53)</f>
        <v>0.96969696969696972</v>
      </c>
      <c r="C58" s="53">
        <f>GETPIVOTDATA("CP_PCode",$A$53,"Preventive_Health_Care",TRUE)/GETPIVOTDATA("CP_PCode",$A$53)</f>
        <v>3.0303030303030304E-2</v>
      </c>
      <c r="D58" s="53">
        <f>SUM(B58:C58)</f>
        <v>1</v>
      </c>
      <c r="F58" s="53" t="s">
        <v>1766</v>
      </c>
      <c r="G58" s="53">
        <f>GETPIVOTDATA("CP_PCode",$F$53,"Pre&amp;Post Natal_Care",FALSE)/GETPIVOTDATA("CP_PCode",$F$53)</f>
        <v>0.60606060606060608</v>
      </c>
      <c r="H58" s="53">
        <f>GETPIVOTDATA("CP_PCode",$F$53,"Pre&amp;Post Natal_Care",TRUE)/GETPIVOTDATA("CP_PCode",$F$53)</f>
        <v>0.39393939393939392</v>
      </c>
      <c r="I58" s="53">
        <f>SUM(G58:H58)</f>
        <v>1</v>
      </c>
    </row>
    <row r="60" spans="1:9" x14ac:dyDescent="0.25">
      <c r="A60" s="83" t="s">
        <v>1914</v>
      </c>
      <c r="B60" s="6"/>
      <c r="C60" s="6"/>
      <c r="D60" s="6"/>
      <c r="F60" s="83" t="s">
        <v>1915</v>
      </c>
      <c r="G60" s="6"/>
      <c r="H60" s="6"/>
      <c r="I60" s="6"/>
    </row>
    <row r="61" spans="1:9" x14ac:dyDescent="0.25">
      <c r="A61" s="6"/>
      <c r="B61" s="6"/>
      <c r="C61" s="6"/>
      <c r="D61" s="6"/>
      <c r="F61" s="6"/>
      <c r="G61" s="6"/>
      <c r="H61" s="6"/>
      <c r="I61" s="6"/>
    </row>
    <row r="62" spans="1:9" x14ac:dyDescent="0.25">
      <c r="A62" s="9" t="s">
        <v>32</v>
      </c>
      <c r="B62" s="9" t="s">
        <v>33</v>
      </c>
      <c r="F62" s="9" t="s">
        <v>32</v>
      </c>
      <c r="G62" s="9" t="s">
        <v>33</v>
      </c>
    </row>
    <row r="63" spans="1:9" x14ac:dyDescent="0.25">
      <c r="A63" s="9" t="s">
        <v>83</v>
      </c>
      <c r="B63" s="6" t="s">
        <v>1907</v>
      </c>
      <c r="C63" s="6" t="s">
        <v>1908</v>
      </c>
      <c r="D63" s="6" t="s">
        <v>31</v>
      </c>
      <c r="F63" s="9" t="s">
        <v>83</v>
      </c>
      <c r="G63" s="6" t="s">
        <v>1907</v>
      </c>
      <c r="H63" s="6" t="s">
        <v>1908</v>
      </c>
      <c r="I63" s="6" t="s">
        <v>31</v>
      </c>
    </row>
    <row r="64" spans="1:9" x14ac:dyDescent="0.25">
      <c r="A64" s="10" t="s">
        <v>0</v>
      </c>
      <c r="B64" s="11">
        <v>99</v>
      </c>
      <c r="C64" s="11">
        <v>12</v>
      </c>
      <c r="D64" s="11">
        <v>111</v>
      </c>
      <c r="F64" s="10" t="s">
        <v>0</v>
      </c>
      <c r="G64" s="11">
        <v>85</v>
      </c>
      <c r="H64" s="11">
        <v>26</v>
      </c>
      <c r="I64" s="11">
        <v>111</v>
      </c>
    </row>
    <row r="65" spans="1:9" x14ac:dyDescent="0.25">
      <c r="A65" s="10" t="s">
        <v>3</v>
      </c>
      <c r="B65" s="11">
        <v>19</v>
      </c>
      <c r="C65" s="11">
        <v>2</v>
      </c>
      <c r="D65" s="11">
        <v>21</v>
      </c>
      <c r="F65" s="10" t="s">
        <v>3</v>
      </c>
      <c r="G65" s="11">
        <v>20</v>
      </c>
      <c r="H65" s="11">
        <v>1</v>
      </c>
      <c r="I65" s="11">
        <v>21</v>
      </c>
    </row>
    <row r="66" spans="1:9" x14ac:dyDescent="0.25">
      <c r="A66" s="10" t="s">
        <v>31</v>
      </c>
      <c r="B66" s="11">
        <v>118</v>
      </c>
      <c r="C66" s="11">
        <v>14</v>
      </c>
      <c r="D66" s="11">
        <v>132</v>
      </c>
      <c r="F66" s="10" t="s">
        <v>31</v>
      </c>
      <c r="G66" s="11">
        <v>105</v>
      </c>
      <c r="H66" s="11">
        <v>27</v>
      </c>
      <c r="I66" s="11">
        <v>132</v>
      </c>
    </row>
    <row r="67" spans="1:9" x14ac:dyDescent="0.25">
      <c r="A67" s="53" t="s">
        <v>1766</v>
      </c>
      <c r="B67" s="53">
        <f>GETPIVOTDATA("CP_PCode",$A$62,"Reproductive_Heath_Care",FALSE)/GETPIVOTDATA("CP_PCode",$A$62)</f>
        <v>0.89393939393939392</v>
      </c>
      <c r="C67" s="53">
        <f>GETPIVOTDATA("CP_PCode",$A$62,"Reproductive_Heath_Care",TRUE)/GETPIVOTDATA("CP_PCode",$A$62)</f>
        <v>0.10606060606060606</v>
      </c>
      <c r="D67" s="53">
        <f>SUM(B67:C67)</f>
        <v>1</v>
      </c>
      <c r="F67" s="53" t="s">
        <v>1766</v>
      </c>
      <c r="G67" s="53">
        <f>GETPIVOTDATA("CP_PCode",$F$62,"GBV related health care",FALSE)/GETPIVOTDATA("CP_PCode",$F$62)</f>
        <v>0.79545454545454541</v>
      </c>
      <c r="H67" s="53">
        <f>GETPIVOTDATA("CP_PCode",$F$62,"GBV related health care",TRUE)/GETPIVOTDATA("CP_PCode",$F$62)</f>
        <v>0.20454545454545456</v>
      </c>
      <c r="I67" s="53">
        <f>SUM(G67:H67)</f>
        <v>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Q133"/>
  <sheetViews>
    <sheetView topLeftCell="A2" workbookViewId="0">
      <selection activeCell="N17" sqref="N17"/>
    </sheetView>
  </sheetViews>
  <sheetFormatPr defaultRowHeight="15" x14ac:dyDescent="0.25"/>
  <cols>
    <col min="1" max="1" width="10.7109375" bestFit="1" customWidth="1"/>
    <col min="2" max="2" width="10.140625" bestFit="1" customWidth="1"/>
    <col min="3" max="3" width="43.42578125" bestFit="1" customWidth="1"/>
    <col min="4" max="4" width="32.42578125" bestFit="1" customWidth="1"/>
    <col min="5" max="5" width="11.140625" bestFit="1" customWidth="1"/>
    <col min="6" max="6" width="13.42578125" bestFit="1" customWidth="1"/>
    <col min="7" max="7" width="10" bestFit="1" customWidth="1"/>
    <col min="8" max="8" width="10.5703125" bestFit="1" customWidth="1"/>
    <col min="9" max="9" width="9.140625" bestFit="1" customWidth="1"/>
    <col min="10" max="10" width="9.7109375" bestFit="1" customWidth="1"/>
    <col min="11" max="11" width="13.140625" bestFit="1" customWidth="1"/>
    <col min="12" max="12" width="13.7109375" bestFit="1" customWidth="1"/>
    <col min="13" max="13" width="39.28515625" bestFit="1" customWidth="1"/>
    <col min="14" max="14" width="21.28515625" bestFit="1" customWidth="1"/>
    <col min="15" max="15" width="15.7109375" bestFit="1" customWidth="1"/>
    <col min="16" max="16" width="17.28515625" bestFit="1" customWidth="1"/>
    <col min="17" max="17" width="10.7109375" bestFit="1" customWidth="1"/>
    <col min="18" max="18" width="20.42578125" bestFit="1" customWidth="1"/>
    <col min="19" max="19" width="27.85546875" bestFit="1" customWidth="1"/>
    <col min="20" max="20" width="32.28515625" bestFit="1" customWidth="1"/>
    <col min="21" max="21" width="31.28515625" bestFit="1" customWidth="1"/>
    <col min="22" max="22" width="13.7109375" bestFit="1" customWidth="1"/>
  </cols>
  <sheetData>
    <row r="1" spans="1:17" x14ac:dyDescent="0.25">
      <c r="A1" t="s">
        <v>83</v>
      </c>
      <c r="B1" t="s">
        <v>84</v>
      </c>
      <c r="C1" t="s">
        <v>85</v>
      </c>
      <c r="D1" t="s">
        <v>396</v>
      </c>
      <c r="E1" t="s">
        <v>87</v>
      </c>
      <c r="F1" t="s">
        <v>88</v>
      </c>
      <c r="G1" t="s">
        <v>89</v>
      </c>
      <c r="H1" t="s">
        <v>90</v>
      </c>
      <c r="I1" t="s">
        <v>91</v>
      </c>
      <c r="J1" t="s">
        <v>92</v>
      </c>
      <c r="K1" t="s">
        <v>93</v>
      </c>
      <c r="L1" t="s">
        <v>94</v>
      </c>
      <c r="M1" t="s">
        <v>397</v>
      </c>
      <c r="N1" t="s">
        <v>398</v>
      </c>
      <c r="O1" t="s">
        <v>399</v>
      </c>
      <c r="P1" t="s">
        <v>400</v>
      </c>
      <c r="Q1" t="s">
        <v>401</v>
      </c>
    </row>
    <row r="2" spans="1:17" x14ac:dyDescent="0.25">
      <c r="A2" t="s">
        <v>0</v>
      </c>
      <c r="B2" t="s">
        <v>13</v>
      </c>
      <c r="C2" t="s">
        <v>199</v>
      </c>
      <c r="D2" t="s">
        <v>200</v>
      </c>
      <c r="E2" t="s">
        <v>97</v>
      </c>
      <c r="F2" t="s">
        <v>125</v>
      </c>
      <c r="G2">
        <v>77</v>
      </c>
      <c r="H2">
        <v>380</v>
      </c>
      <c r="I2">
        <v>76</v>
      </c>
      <c r="J2">
        <v>342</v>
      </c>
      <c r="K2">
        <v>76</v>
      </c>
      <c r="L2">
        <v>344</v>
      </c>
      <c r="M2" t="s">
        <v>200</v>
      </c>
      <c r="Q2">
        <v>20</v>
      </c>
    </row>
    <row r="3" spans="1:17" x14ac:dyDescent="0.25">
      <c r="A3" s="6" t="s">
        <v>0</v>
      </c>
      <c r="B3" s="6" t="s">
        <v>13</v>
      </c>
      <c r="C3" s="6" t="s">
        <v>173</v>
      </c>
      <c r="D3" s="6" t="s">
        <v>174</v>
      </c>
      <c r="E3" s="6" t="s">
        <v>97</v>
      </c>
      <c r="F3" s="6" t="s">
        <v>125</v>
      </c>
      <c r="G3" s="6">
        <v>74</v>
      </c>
      <c r="H3" s="6">
        <v>404</v>
      </c>
      <c r="I3" s="6">
        <v>60</v>
      </c>
      <c r="J3" s="6">
        <v>330</v>
      </c>
      <c r="K3" s="6">
        <v>74</v>
      </c>
      <c r="L3" s="6">
        <v>369</v>
      </c>
      <c r="M3" s="6" t="s">
        <v>174</v>
      </c>
      <c r="N3" s="6"/>
      <c r="O3" s="6"/>
      <c r="P3" s="6"/>
      <c r="Q3" s="6"/>
    </row>
    <row r="4" spans="1:17" x14ac:dyDescent="0.25">
      <c r="A4" s="6" t="s">
        <v>0</v>
      </c>
      <c r="B4" s="6" t="s">
        <v>7</v>
      </c>
      <c r="C4" s="6" t="s">
        <v>214</v>
      </c>
      <c r="D4" s="6" t="s">
        <v>215</v>
      </c>
      <c r="E4" s="6" t="s">
        <v>97</v>
      </c>
      <c r="F4" s="6" t="s">
        <v>98</v>
      </c>
      <c r="G4" s="6">
        <v>301</v>
      </c>
      <c r="H4" s="6">
        <v>1404</v>
      </c>
      <c r="I4" s="6">
        <v>274</v>
      </c>
      <c r="J4" s="6">
        <v>1347</v>
      </c>
      <c r="K4" s="6">
        <v>274</v>
      </c>
      <c r="L4" s="6">
        <v>1347</v>
      </c>
      <c r="M4" s="6" t="s">
        <v>215</v>
      </c>
      <c r="N4" s="6"/>
      <c r="O4" s="6"/>
      <c r="P4" s="6"/>
      <c r="Q4" s="6">
        <v>170</v>
      </c>
    </row>
    <row r="5" spans="1:17" x14ac:dyDescent="0.25">
      <c r="A5" s="6" t="s">
        <v>0</v>
      </c>
      <c r="B5" s="6" t="s">
        <v>13</v>
      </c>
      <c r="C5" s="6" t="s">
        <v>243</v>
      </c>
      <c r="D5" s="6" t="s">
        <v>244</v>
      </c>
      <c r="E5" s="6" t="s">
        <v>97</v>
      </c>
      <c r="F5" s="6" t="s">
        <v>98</v>
      </c>
      <c r="G5" s="6">
        <v>67</v>
      </c>
      <c r="H5" s="6">
        <v>350</v>
      </c>
      <c r="I5" s="6">
        <v>67</v>
      </c>
      <c r="J5" s="6">
        <v>350</v>
      </c>
      <c r="K5" s="6">
        <v>67</v>
      </c>
      <c r="L5" s="6">
        <v>350</v>
      </c>
      <c r="M5" s="6" t="s">
        <v>244</v>
      </c>
      <c r="N5" s="6"/>
      <c r="O5" s="6"/>
      <c r="P5" s="6"/>
      <c r="Q5" s="6">
        <v>15</v>
      </c>
    </row>
    <row r="6" spans="1:17" x14ac:dyDescent="0.25">
      <c r="A6" s="6" t="s">
        <v>0</v>
      </c>
      <c r="B6" s="6" t="s">
        <v>13</v>
      </c>
      <c r="C6" s="6" t="s">
        <v>249</v>
      </c>
      <c r="D6" s="6" t="s">
        <v>250</v>
      </c>
      <c r="E6" s="6" t="s">
        <v>97</v>
      </c>
      <c r="F6" s="6" t="s">
        <v>98</v>
      </c>
      <c r="G6" s="6">
        <v>14</v>
      </c>
      <c r="H6" s="6">
        <v>83</v>
      </c>
      <c r="I6" s="6">
        <v>8</v>
      </c>
      <c r="J6" s="6">
        <v>35</v>
      </c>
      <c r="K6" s="6">
        <v>13</v>
      </c>
      <c r="L6" s="6">
        <v>82</v>
      </c>
      <c r="M6" s="6" t="s">
        <v>250</v>
      </c>
      <c r="N6" s="6"/>
      <c r="O6" s="6"/>
      <c r="P6" s="6"/>
      <c r="Q6" s="6">
        <v>0</v>
      </c>
    </row>
    <row r="7" spans="1:17" x14ac:dyDescent="0.25">
      <c r="A7" s="6" t="s">
        <v>0</v>
      </c>
      <c r="B7" s="6" t="s">
        <v>7</v>
      </c>
      <c r="C7" s="6" t="s">
        <v>143</v>
      </c>
      <c r="D7" s="6" t="s">
        <v>144</v>
      </c>
      <c r="E7" s="6" t="s">
        <v>97</v>
      </c>
      <c r="F7" s="6" t="s">
        <v>132</v>
      </c>
      <c r="G7" s="6">
        <v>12</v>
      </c>
      <c r="H7" s="6">
        <v>51</v>
      </c>
      <c r="I7" s="6">
        <v>4</v>
      </c>
      <c r="J7" s="6">
        <v>20</v>
      </c>
      <c r="K7" s="6">
        <v>12</v>
      </c>
      <c r="L7" s="6">
        <v>52</v>
      </c>
      <c r="M7" s="6" t="s">
        <v>144</v>
      </c>
      <c r="N7" s="6"/>
      <c r="O7" s="6"/>
      <c r="P7" s="6"/>
      <c r="Q7" s="6">
        <v>42</v>
      </c>
    </row>
    <row r="8" spans="1:17" x14ac:dyDescent="0.25">
      <c r="A8" s="6" t="s">
        <v>0</v>
      </c>
      <c r="B8" s="6" t="s">
        <v>13</v>
      </c>
      <c r="C8" s="6" t="s">
        <v>175</v>
      </c>
      <c r="D8" s="6" t="s">
        <v>176</v>
      </c>
      <c r="E8" s="6" t="s">
        <v>97</v>
      </c>
      <c r="F8" s="6" t="s">
        <v>125</v>
      </c>
      <c r="G8" s="6">
        <v>35</v>
      </c>
      <c r="H8" s="6">
        <v>215</v>
      </c>
      <c r="I8" s="6">
        <v>35</v>
      </c>
      <c r="J8" s="6">
        <v>211</v>
      </c>
      <c r="K8" s="6">
        <v>35</v>
      </c>
      <c r="L8" s="6">
        <v>212</v>
      </c>
      <c r="M8" s="6" t="s">
        <v>176</v>
      </c>
      <c r="N8" s="6"/>
      <c r="O8" s="6"/>
      <c r="P8" s="6"/>
      <c r="Q8" s="6">
        <v>20</v>
      </c>
    </row>
    <row r="9" spans="1:17" x14ac:dyDescent="0.25">
      <c r="A9" s="6" t="s">
        <v>0</v>
      </c>
      <c r="B9" s="6" t="s">
        <v>5</v>
      </c>
      <c r="C9" s="6" t="s">
        <v>701</v>
      </c>
      <c r="D9" s="6" t="s">
        <v>702</v>
      </c>
      <c r="E9" s="6" t="s">
        <v>209</v>
      </c>
      <c r="F9" s="6" t="s">
        <v>125</v>
      </c>
      <c r="G9" s="6">
        <v>155</v>
      </c>
      <c r="H9" s="6">
        <v>664</v>
      </c>
      <c r="I9" s="6">
        <v>156</v>
      </c>
      <c r="J9" s="6">
        <v>641</v>
      </c>
      <c r="K9" s="6">
        <v>273</v>
      </c>
      <c r="L9" s="6">
        <v>0</v>
      </c>
      <c r="M9" s="6" t="s">
        <v>702</v>
      </c>
      <c r="N9" s="6"/>
      <c r="O9" s="6"/>
      <c r="P9" s="6"/>
      <c r="Q9" s="6">
        <v>237</v>
      </c>
    </row>
    <row r="10" spans="1:17" x14ac:dyDescent="0.25">
      <c r="A10" s="6" t="s">
        <v>0</v>
      </c>
      <c r="B10" s="6" t="s">
        <v>9</v>
      </c>
      <c r="C10" s="6" t="s">
        <v>212</v>
      </c>
      <c r="D10" s="6" t="s">
        <v>213</v>
      </c>
      <c r="E10" s="6" t="s">
        <v>209</v>
      </c>
      <c r="F10" s="6" t="s">
        <v>125</v>
      </c>
      <c r="G10" s="6">
        <v>174</v>
      </c>
      <c r="H10" s="6">
        <v>1185</v>
      </c>
      <c r="I10" s="6">
        <v>463</v>
      </c>
      <c r="J10" s="6">
        <v>2123</v>
      </c>
      <c r="K10" s="6">
        <v>463</v>
      </c>
      <c r="L10" s="6">
        <v>2114</v>
      </c>
      <c r="M10" s="6" t="s">
        <v>213</v>
      </c>
      <c r="N10" s="6">
        <v>463</v>
      </c>
      <c r="O10" s="6"/>
      <c r="P10" s="6"/>
      <c r="Q10" s="6">
        <v>100</v>
      </c>
    </row>
    <row r="11" spans="1:17" x14ac:dyDescent="0.25">
      <c r="A11" s="6" t="s">
        <v>0</v>
      </c>
      <c r="B11" s="6" t="s">
        <v>13</v>
      </c>
      <c r="C11" s="6" t="s">
        <v>237</v>
      </c>
      <c r="D11" s="6" t="s">
        <v>238</v>
      </c>
      <c r="E11" s="6" t="s">
        <v>97</v>
      </c>
      <c r="F11" s="6" t="s">
        <v>98</v>
      </c>
      <c r="G11" s="6">
        <v>6</v>
      </c>
      <c r="H11" s="6">
        <v>30</v>
      </c>
      <c r="I11" s="6">
        <v>6</v>
      </c>
      <c r="J11" s="6">
        <v>30</v>
      </c>
      <c r="K11" s="6">
        <v>6</v>
      </c>
      <c r="L11" s="6">
        <v>30</v>
      </c>
      <c r="M11" s="6" t="s">
        <v>238</v>
      </c>
      <c r="N11" s="6"/>
      <c r="O11" s="6"/>
      <c r="P11" s="6"/>
      <c r="Q11" s="6">
        <v>4</v>
      </c>
    </row>
    <row r="12" spans="1:17" x14ac:dyDescent="0.25">
      <c r="A12" s="6" t="s">
        <v>0</v>
      </c>
      <c r="B12" s="6" t="s">
        <v>6</v>
      </c>
      <c r="C12" s="6" t="s">
        <v>275</v>
      </c>
      <c r="D12" s="6" t="s">
        <v>276</v>
      </c>
      <c r="E12" s="6" t="s">
        <v>97</v>
      </c>
      <c r="F12" s="6" t="s">
        <v>98</v>
      </c>
      <c r="G12" s="6">
        <v>118</v>
      </c>
      <c r="H12" s="6">
        <v>516</v>
      </c>
      <c r="I12" s="6">
        <v>108</v>
      </c>
      <c r="J12" s="6">
        <v>470</v>
      </c>
      <c r="K12" s="6">
        <v>118</v>
      </c>
      <c r="L12" s="6">
        <v>520</v>
      </c>
      <c r="M12" s="6" t="s">
        <v>276</v>
      </c>
      <c r="N12" s="6"/>
      <c r="O12" s="6"/>
      <c r="P12" s="6">
        <v>87</v>
      </c>
      <c r="Q12" s="6">
        <v>82</v>
      </c>
    </row>
    <row r="13" spans="1:17" x14ac:dyDescent="0.25">
      <c r="A13" s="6" t="s">
        <v>0</v>
      </c>
      <c r="B13" s="6" t="s">
        <v>13</v>
      </c>
      <c r="C13" s="6" t="s">
        <v>241</v>
      </c>
      <c r="D13" s="6" t="s">
        <v>242</v>
      </c>
      <c r="E13" s="6" t="s">
        <v>97</v>
      </c>
      <c r="F13" s="6" t="s">
        <v>98</v>
      </c>
      <c r="G13" s="6">
        <v>65</v>
      </c>
      <c r="H13" s="6">
        <v>347</v>
      </c>
      <c r="I13" s="6">
        <v>65</v>
      </c>
      <c r="J13" s="6">
        <v>347</v>
      </c>
      <c r="K13" s="6">
        <v>65</v>
      </c>
      <c r="L13" s="6">
        <v>347</v>
      </c>
      <c r="M13" s="6" t="s">
        <v>242</v>
      </c>
      <c r="N13" s="6"/>
      <c r="O13" s="6"/>
      <c r="P13" s="6"/>
      <c r="Q13" s="6">
        <v>0</v>
      </c>
    </row>
    <row r="14" spans="1:17" x14ac:dyDescent="0.25">
      <c r="A14" s="6" t="s">
        <v>0</v>
      </c>
      <c r="B14" s="6" t="s">
        <v>4</v>
      </c>
      <c r="C14" s="6" t="s">
        <v>157</v>
      </c>
      <c r="D14" s="6" t="s">
        <v>158</v>
      </c>
      <c r="E14" s="6" t="s">
        <v>97</v>
      </c>
      <c r="F14" s="6" t="s">
        <v>98</v>
      </c>
      <c r="G14" s="6">
        <v>6</v>
      </c>
      <c r="H14" s="6">
        <v>28</v>
      </c>
      <c r="I14" s="6">
        <v>6</v>
      </c>
      <c r="J14" s="6">
        <v>30</v>
      </c>
      <c r="K14" s="6">
        <v>6</v>
      </c>
      <c r="L14" s="6">
        <v>30</v>
      </c>
      <c r="M14" s="6" t="s">
        <v>158</v>
      </c>
      <c r="N14" s="6"/>
      <c r="O14" s="6"/>
      <c r="P14" s="6"/>
      <c r="Q14" s="6">
        <v>3</v>
      </c>
    </row>
    <row r="15" spans="1:17" x14ac:dyDescent="0.25">
      <c r="A15" s="6" t="s">
        <v>0</v>
      </c>
      <c r="B15" s="6" t="s">
        <v>4</v>
      </c>
      <c r="C15" s="6" t="s">
        <v>149</v>
      </c>
      <c r="D15" s="6" t="s">
        <v>150</v>
      </c>
      <c r="E15" s="6" t="s">
        <v>97</v>
      </c>
      <c r="F15" s="6" t="s">
        <v>98</v>
      </c>
      <c r="G15" s="6">
        <v>6</v>
      </c>
      <c r="H15" s="6">
        <v>39</v>
      </c>
      <c r="I15" s="6">
        <v>6</v>
      </c>
      <c r="J15" s="6">
        <v>39</v>
      </c>
      <c r="K15" s="6">
        <v>6</v>
      </c>
      <c r="L15" s="6">
        <v>39</v>
      </c>
      <c r="M15" s="6" t="s">
        <v>150</v>
      </c>
      <c r="N15" s="6"/>
      <c r="O15" s="6"/>
      <c r="P15" s="6"/>
      <c r="Q15" s="6">
        <v>6</v>
      </c>
    </row>
    <row r="16" spans="1:17" x14ac:dyDescent="0.25">
      <c r="A16" s="6" t="s">
        <v>0</v>
      </c>
      <c r="B16" s="6" t="s">
        <v>4</v>
      </c>
      <c r="C16" s="6" t="s">
        <v>151</v>
      </c>
      <c r="D16" s="6" t="s">
        <v>152</v>
      </c>
      <c r="E16" s="6" t="s">
        <v>97</v>
      </c>
      <c r="F16" s="6" t="s">
        <v>98</v>
      </c>
      <c r="G16" s="6">
        <v>8</v>
      </c>
      <c r="H16" s="6">
        <v>30</v>
      </c>
      <c r="I16" s="6">
        <v>8</v>
      </c>
      <c r="J16" s="6">
        <v>32</v>
      </c>
      <c r="K16" s="6">
        <v>8</v>
      </c>
      <c r="L16" s="6">
        <v>32</v>
      </c>
      <c r="M16" s="6" t="s">
        <v>152</v>
      </c>
      <c r="N16" s="6"/>
      <c r="O16" s="6"/>
      <c r="P16" s="6"/>
      <c r="Q16" s="6">
        <v>3</v>
      </c>
    </row>
    <row r="17" spans="1:17" x14ac:dyDescent="0.25">
      <c r="A17" s="6" t="s">
        <v>0</v>
      </c>
      <c r="B17" s="6" t="s">
        <v>8</v>
      </c>
      <c r="C17" s="6" t="s">
        <v>739</v>
      </c>
      <c r="D17" s="6" t="s">
        <v>740</v>
      </c>
      <c r="E17" s="6" t="s">
        <v>209</v>
      </c>
      <c r="F17" s="6" t="s">
        <v>125</v>
      </c>
      <c r="G17" s="6">
        <v>115</v>
      </c>
      <c r="H17" s="6">
        <v>602</v>
      </c>
      <c r="I17" s="6">
        <v>115</v>
      </c>
      <c r="J17" s="6">
        <v>594</v>
      </c>
      <c r="K17" s="6">
        <v>115</v>
      </c>
      <c r="L17" s="6">
        <v>88</v>
      </c>
      <c r="M17" s="6" t="s">
        <v>740</v>
      </c>
      <c r="N17" s="6"/>
      <c r="O17" s="6"/>
      <c r="P17" s="6"/>
      <c r="Q17" s="6">
        <v>123</v>
      </c>
    </row>
    <row r="18" spans="1:17" x14ac:dyDescent="0.25">
      <c r="A18" s="6" t="s">
        <v>0</v>
      </c>
      <c r="B18" s="6" t="s">
        <v>5</v>
      </c>
      <c r="C18" s="6" t="s">
        <v>267</v>
      </c>
      <c r="D18" s="6" t="s">
        <v>268</v>
      </c>
      <c r="E18" s="6" t="s">
        <v>97</v>
      </c>
      <c r="F18" s="6" t="s">
        <v>125</v>
      </c>
      <c r="G18" s="6">
        <v>110</v>
      </c>
      <c r="H18" s="6">
        <v>509</v>
      </c>
      <c r="I18" s="6">
        <v>80</v>
      </c>
      <c r="J18" s="6">
        <v>324</v>
      </c>
      <c r="K18" s="6">
        <v>110</v>
      </c>
      <c r="L18" s="6">
        <v>506</v>
      </c>
      <c r="M18" s="6" t="s">
        <v>268</v>
      </c>
      <c r="N18" s="6"/>
      <c r="O18" s="6"/>
      <c r="P18" s="6"/>
      <c r="Q18" s="6">
        <v>105</v>
      </c>
    </row>
    <row r="19" spans="1:17" x14ac:dyDescent="0.25">
      <c r="A19" s="6" t="s">
        <v>0</v>
      </c>
      <c r="B19" s="6" t="s">
        <v>5</v>
      </c>
      <c r="C19" s="6" t="s">
        <v>834</v>
      </c>
      <c r="D19" s="6" t="s">
        <v>835</v>
      </c>
      <c r="E19" s="6" t="s">
        <v>209</v>
      </c>
      <c r="F19" s="6" t="s">
        <v>125</v>
      </c>
      <c r="G19" s="6">
        <v>169</v>
      </c>
      <c r="H19" s="6">
        <v>1216</v>
      </c>
      <c r="I19" s="6">
        <v>176</v>
      </c>
      <c r="J19" s="6">
        <v>1216</v>
      </c>
      <c r="K19" s="6">
        <v>176</v>
      </c>
      <c r="L19" s="6">
        <v>1216</v>
      </c>
      <c r="M19" s="6" t="s">
        <v>835</v>
      </c>
      <c r="N19" s="6"/>
      <c r="O19" s="6"/>
      <c r="P19" s="6"/>
      <c r="Q19" s="6">
        <v>100</v>
      </c>
    </row>
    <row r="20" spans="1:17" x14ac:dyDescent="0.25">
      <c r="A20" s="6" t="s">
        <v>0</v>
      </c>
      <c r="B20" s="6" t="s">
        <v>13</v>
      </c>
      <c r="C20" s="6" t="s">
        <v>195</v>
      </c>
      <c r="D20" s="6" t="s">
        <v>196</v>
      </c>
      <c r="E20" s="6" t="s">
        <v>97</v>
      </c>
      <c r="F20" s="6" t="s">
        <v>132</v>
      </c>
      <c r="G20" s="6">
        <v>20</v>
      </c>
      <c r="H20" s="6">
        <v>64</v>
      </c>
      <c r="I20" s="6">
        <v>14</v>
      </c>
      <c r="J20" s="6">
        <v>52</v>
      </c>
      <c r="K20" s="6">
        <v>14</v>
      </c>
      <c r="L20" s="6">
        <v>52</v>
      </c>
      <c r="M20" s="6" t="s">
        <v>196</v>
      </c>
      <c r="N20" s="6"/>
      <c r="O20" s="6"/>
      <c r="P20" s="6"/>
      <c r="Q20" s="6"/>
    </row>
    <row r="21" spans="1:17" x14ac:dyDescent="0.25">
      <c r="A21" s="6" t="s">
        <v>0</v>
      </c>
      <c r="B21" s="6" t="s">
        <v>13</v>
      </c>
      <c r="C21" s="6" t="s">
        <v>179</v>
      </c>
      <c r="D21" s="6" t="s">
        <v>180</v>
      </c>
      <c r="E21" s="6" t="s">
        <v>97</v>
      </c>
      <c r="F21" s="6" t="s">
        <v>125</v>
      </c>
      <c r="G21" s="6">
        <v>13</v>
      </c>
      <c r="H21" s="6">
        <v>70</v>
      </c>
      <c r="I21" s="6">
        <v>8</v>
      </c>
      <c r="J21" s="6">
        <v>49</v>
      </c>
      <c r="K21" s="6">
        <v>12</v>
      </c>
      <c r="L21" s="6">
        <v>70</v>
      </c>
      <c r="M21" s="6" t="s">
        <v>180</v>
      </c>
      <c r="N21" s="6"/>
      <c r="O21" s="6"/>
      <c r="P21" s="6"/>
      <c r="Q21" s="6">
        <v>5</v>
      </c>
    </row>
    <row r="22" spans="1:17" x14ac:dyDescent="0.25">
      <c r="A22" s="6" t="s">
        <v>0</v>
      </c>
      <c r="B22" s="6" t="s">
        <v>13</v>
      </c>
      <c r="C22" s="6" t="s">
        <v>205</v>
      </c>
      <c r="D22" s="6" t="s">
        <v>206</v>
      </c>
      <c r="E22" s="6" t="s">
        <v>97</v>
      </c>
      <c r="F22" s="6" t="s">
        <v>125</v>
      </c>
      <c r="G22" s="6">
        <v>116</v>
      </c>
      <c r="H22" s="6">
        <v>530</v>
      </c>
      <c r="I22" s="6">
        <v>105</v>
      </c>
      <c r="J22" s="6">
        <v>464</v>
      </c>
      <c r="K22" s="6">
        <v>105</v>
      </c>
      <c r="L22" s="6">
        <v>492</v>
      </c>
      <c r="M22" s="6" t="s">
        <v>206</v>
      </c>
      <c r="N22" s="6"/>
      <c r="O22" s="6"/>
      <c r="P22" s="6"/>
      <c r="Q22" s="6"/>
    </row>
    <row r="23" spans="1:17" x14ac:dyDescent="0.25">
      <c r="A23" s="6" t="s">
        <v>0</v>
      </c>
      <c r="B23" s="6" t="s">
        <v>13</v>
      </c>
      <c r="C23" s="6" t="s">
        <v>235</v>
      </c>
      <c r="D23" s="6" t="s">
        <v>236</v>
      </c>
      <c r="E23" s="6" t="s">
        <v>97</v>
      </c>
      <c r="F23" s="6" t="s">
        <v>98</v>
      </c>
      <c r="G23" s="6">
        <v>5</v>
      </c>
      <c r="H23" s="6">
        <v>26</v>
      </c>
      <c r="I23" s="6">
        <v>5</v>
      </c>
      <c r="J23" s="6">
        <v>27</v>
      </c>
      <c r="K23" s="6">
        <v>5</v>
      </c>
      <c r="L23" s="6">
        <v>27</v>
      </c>
      <c r="M23" s="6" t="s">
        <v>236</v>
      </c>
      <c r="N23" s="6"/>
      <c r="O23" s="6"/>
      <c r="P23" s="6"/>
      <c r="Q23" s="6">
        <v>10</v>
      </c>
    </row>
    <row r="24" spans="1:17" x14ac:dyDescent="0.25">
      <c r="A24" s="6" t="s">
        <v>3</v>
      </c>
      <c r="B24" s="6" t="s">
        <v>15</v>
      </c>
      <c r="C24" s="6" t="s">
        <v>794</v>
      </c>
      <c r="D24" s="6" t="s">
        <v>795</v>
      </c>
      <c r="E24" s="6" t="s">
        <v>97</v>
      </c>
      <c r="F24" s="6" t="s">
        <v>125</v>
      </c>
      <c r="G24" s="6">
        <v>78</v>
      </c>
      <c r="H24" s="6">
        <v>390</v>
      </c>
      <c r="I24" s="6">
        <v>77</v>
      </c>
      <c r="J24" s="6">
        <v>384</v>
      </c>
      <c r="K24" s="6">
        <v>77</v>
      </c>
      <c r="L24" s="6">
        <v>384</v>
      </c>
      <c r="M24" s="6" t="s">
        <v>795</v>
      </c>
      <c r="N24" s="6"/>
      <c r="O24" s="6"/>
      <c r="P24" s="6"/>
      <c r="Q24" s="6">
        <v>63</v>
      </c>
    </row>
    <row r="25" spans="1:17" x14ac:dyDescent="0.25">
      <c r="A25" s="6" t="s">
        <v>0</v>
      </c>
      <c r="B25" s="6" t="s">
        <v>8</v>
      </c>
      <c r="C25" s="6" t="s">
        <v>121</v>
      </c>
      <c r="D25" s="6" t="s">
        <v>122</v>
      </c>
      <c r="E25" s="6" t="s">
        <v>97</v>
      </c>
      <c r="F25" s="6" t="s">
        <v>98</v>
      </c>
      <c r="G25" s="6">
        <v>413</v>
      </c>
      <c r="H25" s="6">
        <v>1835</v>
      </c>
      <c r="I25" s="6">
        <v>407</v>
      </c>
      <c r="J25" s="6">
        <v>1858</v>
      </c>
      <c r="K25" s="6">
        <v>407</v>
      </c>
      <c r="L25" s="6">
        <v>1858</v>
      </c>
      <c r="M25" s="6" t="s">
        <v>122</v>
      </c>
      <c r="N25" s="6"/>
      <c r="O25" s="6"/>
      <c r="P25" s="6"/>
      <c r="Q25" s="6">
        <v>270</v>
      </c>
    </row>
    <row r="26" spans="1:17" x14ac:dyDescent="0.25">
      <c r="A26" s="6" t="s">
        <v>3</v>
      </c>
      <c r="B26" s="6" t="s">
        <v>17</v>
      </c>
      <c r="C26" s="6" t="s">
        <v>761</v>
      </c>
      <c r="D26" s="6" t="s">
        <v>762</v>
      </c>
      <c r="E26" s="6" t="s">
        <v>209</v>
      </c>
      <c r="F26" s="6" t="s">
        <v>125</v>
      </c>
      <c r="G26" s="6">
        <v>32</v>
      </c>
      <c r="H26" s="6">
        <v>156</v>
      </c>
      <c r="I26" s="6">
        <v>9</v>
      </c>
      <c r="J26" s="6">
        <v>58</v>
      </c>
      <c r="K26" s="6">
        <v>9</v>
      </c>
      <c r="L26" s="6">
        <v>58</v>
      </c>
      <c r="M26" s="6" t="s">
        <v>762</v>
      </c>
      <c r="N26" s="6"/>
      <c r="O26" s="6"/>
      <c r="P26" s="6"/>
      <c r="Q26" s="6"/>
    </row>
    <row r="27" spans="1:17" x14ac:dyDescent="0.25">
      <c r="A27" s="6" t="s">
        <v>0</v>
      </c>
      <c r="B27" s="6" t="s">
        <v>4</v>
      </c>
      <c r="C27" s="6" t="s">
        <v>101</v>
      </c>
      <c r="D27" s="6" t="s">
        <v>102</v>
      </c>
      <c r="E27" s="6" t="s">
        <v>97</v>
      </c>
      <c r="F27" s="6" t="s">
        <v>98</v>
      </c>
      <c r="G27" s="6">
        <v>56</v>
      </c>
      <c r="H27" s="6">
        <v>230</v>
      </c>
      <c r="I27" s="6">
        <v>54</v>
      </c>
      <c r="J27" s="6">
        <v>221</v>
      </c>
      <c r="K27" s="6">
        <v>57</v>
      </c>
      <c r="L27" s="6">
        <v>232</v>
      </c>
      <c r="M27" s="6" t="s">
        <v>102</v>
      </c>
      <c r="N27" s="6"/>
      <c r="O27" s="6"/>
      <c r="P27" s="6"/>
      <c r="Q27" s="6">
        <v>52</v>
      </c>
    </row>
    <row r="28" spans="1:17" x14ac:dyDescent="0.25">
      <c r="A28" s="6" t="s">
        <v>0</v>
      </c>
      <c r="B28" s="6" t="s">
        <v>8</v>
      </c>
      <c r="C28" s="6" t="s">
        <v>126</v>
      </c>
      <c r="D28" s="6" t="s">
        <v>127</v>
      </c>
      <c r="E28" s="6" t="s">
        <v>97</v>
      </c>
      <c r="F28" s="6" t="s">
        <v>132</v>
      </c>
      <c r="G28" s="6">
        <v>50</v>
      </c>
      <c r="H28" s="6">
        <v>295</v>
      </c>
      <c r="I28" s="6">
        <v>50</v>
      </c>
      <c r="J28" s="6">
        <v>293</v>
      </c>
      <c r="K28" s="6">
        <v>50</v>
      </c>
      <c r="L28" s="6">
        <v>293</v>
      </c>
      <c r="M28" s="6" t="s">
        <v>127</v>
      </c>
      <c r="N28" s="6"/>
      <c r="O28" s="6"/>
      <c r="P28" s="6"/>
      <c r="Q28" s="6">
        <v>45</v>
      </c>
    </row>
    <row r="29" spans="1:17" x14ac:dyDescent="0.25">
      <c r="A29" s="6" t="s">
        <v>0</v>
      </c>
      <c r="B29" s="6" t="s">
        <v>4</v>
      </c>
      <c r="C29" s="6" t="s">
        <v>696</v>
      </c>
      <c r="D29" s="6" t="s">
        <v>697</v>
      </c>
      <c r="E29" s="6" t="s">
        <v>97</v>
      </c>
      <c r="F29" s="6" t="s">
        <v>125</v>
      </c>
      <c r="G29" s="6">
        <v>43</v>
      </c>
      <c r="H29" s="6">
        <v>247</v>
      </c>
      <c r="I29" s="6">
        <v>41</v>
      </c>
      <c r="J29" s="6">
        <v>232</v>
      </c>
      <c r="K29" s="6">
        <v>41</v>
      </c>
      <c r="L29" s="6">
        <v>9</v>
      </c>
      <c r="M29" s="6" t="s">
        <v>697</v>
      </c>
      <c r="N29" s="6"/>
      <c r="O29" s="6"/>
      <c r="P29" s="6"/>
      <c r="Q29" s="6">
        <v>30</v>
      </c>
    </row>
    <row r="30" spans="1:17" x14ac:dyDescent="0.25">
      <c r="A30" s="6" t="s">
        <v>0</v>
      </c>
      <c r="B30" s="6" t="s">
        <v>8</v>
      </c>
      <c r="C30" s="6" t="s">
        <v>210</v>
      </c>
      <c r="D30" s="6" t="s">
        <v>211</v>
      </c>
      <c r="E30" s="6" t="s">
        <v>209</v>
      </c>
      <c r="F30" s="6" t="s">
        <v>132</v>
      </c>
      <c r="G30" s="6">
        <v>840</v>
      </c>
      <c r="H30" s="6">
        <v>3249</v>
      </c>
      <c r="I30" s="6">
        <v>667</v>
      </c>
      <c r="J30" s="6">
        <v>3657</v>
      </c>
      <c r="K30" s="6">
        <v>667</v>
      </c>
      <c r="L30" s="6">
        <v>3657</v>
      </c>
      <c r="M30" s="6" t="s">
        <v>211</v>
      </c>
      <c r="N30" s="6"/>
      <c r="O30" s="6"/>
      <c r="P30" s="6"/>
      <c r="Q30" s="6">
        <v>681</v>
      </c>
    </row>
    <row r="31" spans="1:17" x14ac:dyDescent="0.25">
      <c r="A31" s="6" t="s">
        <v>0</v>
      </c>
      <c r="B31" s="6" t="s">
        <v>5</v>
      </c>
      <c r="C31" s="6" t="s">
        <v>837</v>
      </c>
      <c r="D31" s="6" t="s">
        <v>838</v>
      </c>
      <c r="E31" s="6" t="s">
        <v>209</v>
      </c>
      <c r="F31" s="6" t="s">
        <v>125</v>
      </c>
      <c r="G31" s="6">
        <v>184</v>
      </c>
      <c r="H31" s="6">
        <v>768</v>
      </c>
      <c r="I31" s="6">
        <v>175</v>
      </c>
      <c r="J31" s="6">
        <v>828</v>
      </c>
      <c r="K31" s="6">
        <v>175</v>
      </c>
      <c r="L31" s="6">
        <v>828</v>
      </c>
      <c r="M31" s="6" t="s">
        <v>838</v>
      </c>
      <c r="N31" s="6"/>
      <c r="O31" s="6"/>
      <c r="P31" s="6"/>
      <c r="Q31" s="6">
        <v>35</v>
      </c>
    </row>
    <row r="32" spans="1:17" x14ac:dyDescent="0.25">
      <c r="A32" s="6" t="s">
        <v>0</v>
      </c>
      <c r="B32" s="6" t="s">
        <v>6</v>
      </c>
      <c r="C32" s="6" t="s">
        <v>718</v>
      </c>
      <c r="D32" s="6" t="s">
        <v>719</v>
      </c>
      <c r="E32" s="6" t="s">
        <v>97</v>
      </c>
      <c r="F32" s="6" t="s">
        <v>132</v>
      </c>
      <c r="G32" s="6">
        <v>68</v>
      </c>
      <c r="H32" s="6">
        <v>327</v>
      </c>
      <c r="I32" s="6">
        <v>10</v>
      </c>
      <c r="J32" s="6">
        <v>20</v>
      </c>
      <c r="K32" s="6">
        <v>63</v>
      </c>
      <c r="L32" s="6">
        <v>307</v>
      </c>
      <c r="M32" s="6" t="s">
        <v>719</v>
      </c>
      <c r="N32" s="6"/>
      <c r="O32" s="6"/>
      <c r="P32" s="6"/>
      <c r="Q32" s="6">
        <v>0</v>
      </c>
    </row>
    <row r="33" spans="1:17" x14ac:dyDescent="0.25">
      <c r="A33" s="6" t="s">
        <v>0</v>
      </c>
      <c r="B33" s="6" t="s">
        <v>7</v>
      </c>
      <c r="C33" s="6" t="s">
        <v>130</v>
      </c>
      <c r="D33" s="6" t="s">
        <v>131</v>
      </c>
      <c r="E33" s="6" t="s">
        <v>97</v>
      </c>
      <c r="F33" s="6" t="s">
        <v>125</v>
      </c>
      <c r="G33" s="6">
        <v>169</v>
      </c>
      <c r="H33" s="6">
        <v>816</v>
      </c>
      <c r="I33" s="6">
        <v>153</v>
      </c>
      <c r="J33" s="6">
        <v>754</v>
      </c>
      <c r="K33" s="6">
        <v>157</v>
      </c>
      <c r="L33" s="6">
        <v>761</v>
      </c>
      <c r="M33" s="6" t="s">
        <v>131</v>
      </c>
      <c r="N33" s="6"/>
      <c r="O33" s="6"/>
      <c r="P33" s="6"/>
      <c r="Q33" s="6">
        <v>116</v>
      </c>
    </row>
    <row r="34" spans="1:17" x14ac:dyDescent="0.25">
      <c r="A34" s="6" t="s">
        <v>0</v>
      </c>
      <c r="B34" s="6" t="s">
        <v>5</v>
      </c>
      <c r="C34" s="6" t="s">
        <v>713</v>
      </c>
      <c r="D34" s="6" t="s">
        <v>714</v>
      </c>
      <c r="E34" s="6" t="s">
        <v>209</v>
      </c>
      <c r="F34" s="6" t="s">
        <v>125</v>
      </c>
      <c r="G34" s="6">
        <v>110</v>
      </c>
      <c r="H34" s="6">
        <v>643</v>
      </c>
      <c r="I34" s="6">
        <v>106</v>
      </c>
      <c r="J34" s="6"/>
      <c r="K34" s="6">
        <v>124</v>
      </c>
      <c r="L34" s="6">
        <v>0</v>
      </c>
      <c r="M34" s="6" t="s">
        <v>714</v>
      </c>
      <c r="N34" s="6"/>
      <c r="O34" s="6"/>
      <c r="P34" s="6"/>
      <c r="Q34" s="6">
        <v>0</v>
      </c>
    </row>
    <row r="35" spans="1:17" x14ac:dyDescent="0.25">
      <c r="A35" s="6" t="s">
        <v>0</v>
      </c>
      <c r="B35" s="6" t="s">
        <v>5</v>
      </c>
      <c r="C35" s="6" t="s">
        <v>259</v>
      </c>
      <c r="D35" s="6" t="s">
        <v>260</v>
      </c>
      <c r="E35" s="6" t="s">
        <v>97</v>
      </c>
      <c r="F35" s="6" t="s">
        <v>98</v>
      </c>
      <c r="G35" s="6">
        <v>94</v>
      </c>
      <c r="H35" s="6">
        <v>341</v>
      </c>
      <c r="I35" s="6">
        <v>65</v>
      </c>
      <c r="J35" s="6">
        <v>240</v>
      </c>
      <c r="K35" s="6">
        <v>95</v>
      </c>
      <c r="L35" s="6">
        <v>343</v>
      </c>
      <c r="M35" s="6" t="s">
        <v>260</v>
      </c>
      <c r="N35" s="6"/>
      <c r="O35" s="6"/>
      <c r="P35" s="6"/>
      <c r="Q35" s="6">
        <v>60</v>
      </c>
    </row>
    <row r="36" spans="1:17" x14ac:dyDescent="0.25">
      <c r="A36" s="6" t="s">
        <v>0</v>
      </c>
      <c r="B36" s="6" t="s">
        <v>5</v>
      </c>
      <c r="C36" s="6" t="s">
        <v>169</v>
      </c>
      <c r="D36" s="6" t="s">
        <v>170</v>
      </c>
      <c r="E36" s="6" t="s">
        <v>97</v>
      </c>
      <c r="F36" s="6" t="s">
        <v>98</v>
      </c>
      <c r="G36" s="6">
        <v>65</v>
      </c>
      <c r="H36" s="6">
        <v>315</v>
      </c>
      <c r="I36" s="6">
        <v>31</v>
      </c>
      <c r="J36" s="6">
        <v>171</v>
      </c>
      <c r="K36" s="6">
        <v>65</v>
      </c>
      <c r="L36" s="6">
        <v>323</v>
      </c>
      <c r="M36" s="6" t="s">
        <v>170</v>
      </c>
      <c r="N36" s="6"/>
      <c r="O36" s="6"/>
      <c r="P36" s="6"/>
      <c r="Q36" s="6">
        <v>38</v>
      </c>
    </row>
    <row r="37" spans="1:17" x14ac:dyDescent="0.25">
      <c r="A37" s="6" t="s">
        <v>0</v>
      </c>
      <c r="B37" s="6" t="s">
        <v>5</v>
      </c>
      <c r="C37" s="6" t="s">
        <v>269</v>
      </c>
      <c r="D37" s="6" t="s">
        <v>270</v>
      </c>
      <c r="E37" s="6" t="s">
        <v>97</v>
      </c>
      <c r="F37" s="6" t="s">
        <v>98</v>
      </c>
      <c r="G37" s="6">
        <v>31</v>
      </c>
      <c r="H37" s="6">
        <v>170</v>
      </c>
      <c r="I37" s="6">
        <v>25</v>
      </c>
      <c r="J37" s="6">
        <v>125</v>
      </c>
      <c r="K37" s="6">
        <v>31</v>
      </c>
      <c r="L37" s="6">
        <v>170</v>
      </c>
      <c r="M37" s="6" t="s">
        <v>270</v>
      </c>
      <c r="N37" s="6"/>
      <c r="O37" s="6"/>
      <c r="P37" s="6"/>
      <c r="Q37" s="6">
        <v>23</v>
      </c>
    </row>
    <row r="38" spans="1:17" x14ac:dyDescent="0.25">
      <c r="A38" s="6" t="s">
        <v>0</v>
      </c>
      <c r="B38" s="6" t="s">
        <v>5</v>
      </c>
      <c r="C38" s="6" t="s">
        <v>255</v>
      </c>
      <c r="D38" s="6" t="s">
        <v>256</v>
      </c>
      <c r="E38" s="6" t="s">
        <v>97</v>
      </c>
      <c r="F38" s="6" t="s">
        <v>98</v>
      </c>
      <c r="G38" s="6">
        <v>89</v>
      </c>
      <c r="H38" s="6">
        <v>478</v>
      </c>
      <c r="I38" s="6">
        <v>78</v>
      </c>
      <c r="J38" s="6">
        <v>415</v>
      </c>
      <c r="K38" s="6">
        <v>89</v>
      </c>
      <c r="L38" s="6">
        <v>465</v>
      </c>
      <c r="M38" s="6" t="s">
        <v>256</v>
      </c>
      <c r="N38" s="6"/>
      <c r="O38" s="6"/>
      <c r="P38" s="6"/>
      <c r="Q38" s="6">
        <v>100</v>
      </c>
    </row>
    <row r="39" spans="1:17" x14ac:dyDescent="0.25">
      <c r="A39" s="6" t="s">
        <v>0</v>
      </c>
      <c r="B39" s="6" t="s">
        <v>13</v>
      </c>
      <c r="C39" s="6" t="s">
        <v>247</v>
      </c>
      <c r="D39" s="6" t="s">
        <v>248</v>
      </c>
      <c r="E39" s="6" t="s">
        <v>97</v>
      </c>
      <c r="F39" s="6" t="s">
        <v>98</v>
      </c>
      <c r="G39" s="6">
        <v>10</v>
      </c>
      <c r="H39" s="6">
        <v>39</v>
      </c>
      <c r="I39" s="6">
        <v>7</v>
      </c>
      <c r="J39" s="6">
        <v>25</v>
      </c>
      <c r="K39" s="6">
        <v>10</v>
      </c>
      <c r="L39" s="6">
        <v>39</v>
      </c>
      <c r="M39" s="6" t="s">
        <v>248</v>
      </c>
      <c r="N39" s="6"/>
      <c r="O39" s="6"/>
      <c r="P39" s="6"/>
      <c r="Q39" s="6">
        <v>5</v>
      </c>
    </row>
    <row r="40" spans="1:17" x14ac:dyDescent="0.25">
      <c r="A40" s="6" t="s">
        <v>0</v>
      </c>
      <c r="B40" s="6" t="s">
        <v>7</v>
      </c>
      <c r="C40" s="6" t="s">
        <v>133</v>
      </c>
      <c r="D40" s="6" t="s">
        <v>134</v>
      </c>
      <c r="E40" s="6" t="s">
        <v>97</v>
      </c>
      <c r="F40" s="6" t="s">
        <v>98</v>
      </c>
      <c r="G40" s="6">
        <v>631</v>
      </c>
      <c r="H40" s="6">
        <v>3758</v>
      </c>
      <c r="I40" s="6">
        <v>613</v>
      </c>
      <c r="J40" s="6">
        <v>3721</v>
      </c>
      <c r="K40" s="6">
        <v>626</v>
      </c>
      <c r="L40" s="6">
        <v>3786</v>
      </c>
      <c r="M40" s="6" t="s">
        <v>134</v>
      </c>
      <c r="N40" s="6"/>
      <c r="O40" s="6"/>
      <c r="P40" s="6"/>
      <c r="Q40" s="6">
        <v>425</v>
      </c>
    </row>
    <row r="41" spans="1:17" x14ac:dyDescent="0.25">
      <c r="A41" s="6" t="s">
        <v>0</v>
      </c>
      <c r="B41" s="6" t="s">
        <v>13</v>
      </c>
      <c r="C41" s="6" t="s">
        <v>201</v>
      </c>
      <c r="D41" s="6" t="s">
        <v>202</v>
      </c>
      <c r="E41" s="6" t="s">
        <v>97</v>
      </c>
      <c r="F41" s="6" t="s">
        <v>132</v>
      </c>
      <c r="G41" s="6">
        <v>8</v>
      </c>
      <c r="H41" s="6">
        <v>40</v>
      </c>
      <c r="I41" s="6">
        <v>8</v>
      </c>
      <c r="J41" s="6">
        <v>28</v>
      </c>
      <c r="K41" s="6">
        <v>8</v>
      </c>
      <c r="L41" s="6">
        <v>40</v>
      </c>
      <c r="M41" s="6" t="s">
        <v>202</v>
      </c>
      <c r="N41" s="6"/>
      <c r="O41" s="6"/>
      <c r="P41" s="6"/>
      <c r="Q41" s="6">
        <v>5</v>
      </c>
    </row>
    <row r="42" spans="1:17" x14ac:dyDescent="0.25">
      <c r="A42" s="6" t="s">
        <v>0</v>
      </c>
      <c r="B42" s="6" t="s">
        <v>6</v>
      </c>
      <c r="C42" s="6" t="s">
        <v>721</v>
      </c>
      <c r="D42" s="6" t="s">
        <v>722</v>
      </c>
      <c r="E42" s="6" t="s">
        <v>97</v>
      </c>
      <c r="F42" s="6" t="s">
        <v>125</v>
      </c>
      <c r="G42" s="6">
        <v>30</v>
      </c>
      <c r="H42" s="6">
        <v>181</v>
      </c>
      <c r="I42" s="6">
        <v>30</v>
      </c>
      <c r="J42" s="6">
        <v>181</v>
      </c>
      <c r="K42" s="6">
        <v>30</v>
      </c>
      <c r="L42" s="6">
        <v>181</v>
      </c>
      <c r="M42" s="6" t="s">
        <v>722</v>
      </c>
      <c r="N42" s="6"/>
      <c r="O42" s="6"/>
      <c r="P42" s="6"/>
      <c r="Q42" s="6"/>
    </row>
    <row r="43" spans="1:17" x14ac:dyDescent="0.25">
      <c r="A43" s="6" t="s">
        <v>0</v>
      </c>
      <c r="B43" s="6" t="s">
        <v>8</v>
      </c>
      <c r="C43" s="6" t="s">
        <v>128</v>
      </c>
      <c r="D43" s="6" t="s">
        <v>129</v>
      </c>
      <c r="E43" s="6" t="s">
        <v>97</v>
      </c>
      <c r="F43" s="6" t="s">
        <v>125</v>
      </c>
      <c r="G43" s="6">
        <v>46</v>
      </c>
      <c r="H43" s="6">
        <v>272</v>
      </c>
      <c r="I43" s="6">
        <v>45</v>
      </c>
      <c r="J43" s="6">
        <v>257</v>
      </c>
      <c r="K43" s="6">
        <v>45</v>
      </c>
      <c r="L43" s="6">
        <v>269</v>
      </c>
      <c r="M43" s="6" t="s">
        <v>129</v>
      </c>
      <c r="N43" s="6"/>
      <c r="O43" s="6"/>
      <c r="P43" s="6"/>
      <c r="Q43" s="6">
        <v>40</v>
      </c>
    </row>
    <row r="44" spans="1:17" x14ac:dyDescent="0.25">
      <c r="A44" s="6" t="s">
        <v>0</v>
      </c>
      <c r="B44" s="6" t="s">
        <v>4</v>
      </c>
      <c r="C44" s="6" t="s">
        <v>155</v>
      </c>
      <c r="D44" s="6" t="s">
        <v>156</v>
      </c>
      <c r="E44" s="6" t="s">
        <v>97</v>
      </c>
      <c r="F44" s="6" t="s">
        <v>98</v>
      </c>
      <c r="G44" s="6">
        <v>97</v>
      </c>
      <c r="H44" s="6">
        <v>382</v>
      </c>
      <c r="I44" s="6">
        <v>95</v>
      </c>
      <c r="J44" s="6">
        <v>386</v>
      </c>
      <c r="K44" s="6">
        <v>95</v>
      </c>
      <c r="L44" s="6">
        <v>386</v>
      </c>
      <c r="M44" s="6" t="s">
        <v>156</v>
      </c>
      <c r="N44" s="6"/>
      <c r="O44" s="6"/>
      <c r="P44" s="6"/>
      <c r="Q44" s="6">
        <v>64</v>
      </c>
    </row>
    <row r="45" spans="1:17" x14ac:dyDescent="0.25">
      <c r="A45" s="6" t="s">
        <v>0</v>
      </c>
      <c r="B45" s="6" t="s">
        <v>4</v>
      </c>
      <c r="C45" s="6" t="s">
        <v>251</v>
      </c>
      <c r="D45" s="6" t="s">
        <v>252</v>
      </c>
      <c r="E45" s="6" t="s">
        <v>97</v>
      </c>
      <c r="F45" s="6" t="s">
        <v>98</v>
      </c>
      <c r="G45" s="6">
        <v>28</v>
      </c>
      <c r="H45" s="6">
        <v>130</v>
      </c>
      <c r="I45" s="6">
        <v>27</v>
      </c>
      <c r="J45" s="6">
        <v>121</v>
      </c>
      <c r="K45" s="6">
        <v>28</v>
      </c>
      <c r="L45" s="6">
        <v>130</v>
      </c>
      <c r="M45" s="6" t="s">
        <v>252</v>
      </c>
      <c r="N45" s="6"/>
      <c r="O45" s="6"/>
      <c r="P45" s="6"/>
      <c r="Q45" s="6"/>
    </row>
    <row r="46" spans="1:17" x14ac:dyDescent="0.25">
      <c r="A46" s="6" t="s">
        <v>0</v>
      </c>
      <c r="B46" s="6" t="s">
        <v>5</v>
      </c>
      <c r="C46" s="6" t="s">
        <v>819</v>
      </c>
      <c r="D46" s="6" t="s">
        <v>820</v>
      </c>
      <c r="E46" s="6" t="s">
        <v>97</v>
      </c>
      <c r="F46" s="6" t="s">
        <v>125</v>
      </c>
      <c r="G46" s="6">
        <v>172</v>
      </c>
      <c r="H46" s="6">
        <v>838</v>
      </c>
      <c r="I46" s="6">
        <v>181</v>
      </c>
      <c r="J46" s="6">
        <v>910</v>
      </c>
      <c r="K46" s="6">
        <v>181</v>
      </c>
      <c r="L46" s="6">
        <v>910</v>
      </c>
      <c r="M46" s="6" t="s">
        <v>820</v>
      </c>
      <c r="N46" s="6"/>
      <c r="O46" s="6"/>
      <c r="P46" s="6"/>
      <c r="Q46" s="6">
        <v>170</v>
      </c>
    </row>
    <row r="47" spans="1:17" x14ac:dyDescent="0.25">
      <c r="A47" s="6" t="s">
        <v>0</v>
      </c>
      <c r="B47" s="6" t="s">
        <v>10</v>
      </c>
      <c r="C47" s="6" t="s">
        <v>139</v>
      </c>
      <c r="D47" s="6" t="s">
        <v>140</v>
      </c>
      <c r="E47" s="6" t="s">
        <v>97</v>
      </c>
      <c r="F47" s="6" t="s">
        <v>98</v>
      </c>
      <c r="G47" s="6">
        <v>80</v>
      </c>
      <c r="H47" s="6">
        <v>278</v>
      </c>
      <c r="I47" s="6">
        <v>50</v>
      </c>
      <c r="J47" s="6">
        <v>200</v>
      </c>
      <c r="K47" s="6">
        <v>83</v>
      </c>
      <c r="L47" s="6">
        <v>293</v>
      </c>
      <c r="M47" s="6" t="s">
        <v>140</v>
      </c>
      <c r="N47" s="6"/>
      <c r="O47" s="6"/>
      <c r="P47" s="6"/>
      <c r="Q47" s="6">
        <v>42</v>
      </c>
    </row>
    <row r="48" spans="1:17" x14ac:dyDescent="0.25">
      <c r="A48" s="6" t="s">
        <v>0</v>
      </c>
      <c r="B48" s="6" t="s">
        <v>10</v>
      </c>
      <c r="C48" s="6" t="s">
        <v>216</v>
      </c>
      <c r="D48" s="6" t="s">
        <v>217</v>
      </c>
      <c r="E48" s="6" t="s">
        <v>97</v>
      </c>
      <c r="F48" s="6" t="s">
        <v>98</v>
      </c>
      <c r="G48" s="6">
        <v>40</v>
      </c>
      <c r="H48" s="6">
        <v>208</v>
      </c>
      <c r="I48" s="6">
        <v>41</v>
      </c>
      <c r="J48" s="6">
        <v>208</v>
      </c>
      <c r="K48" s="6">
        <v>51</v>
      </c>
      <c r="L48" s="6">
        <v>208</v>
      </c>
      <c r="M48" s="6" t="s">
        <v>217</v>
      </c>
      <c r="N48" s="6"/>
      <c r="O48" s="6"/>
      <c r="P48" s="6"/>
      <c r="Q48" s="6">
        <v>46</v>
      </c>
    </row>
    <row r="49" spans="1:17" x14ac:dyDescent="0.25">
      <c r="A49" s="6" t="s">
        <v>0</v>
      </c>
      <c r="B49" s="6" t="s">
        <v>4</v>
      </c>
      <c r="C49" s="6" t="s">
        <v>147</v>
      </c>
      <c r="D49" s="6" t="s">
        <v>148</v>
      </c>
      <c r="E49" s="6" t="s">
        <v>97</v>
      </c>
      <c r="F49" s="6" t="s">
        <v>98</v>
      </c>
      <c r="G49" s="6">
        <v>87</v>
      </c>
      <c r="H49" s="6">
        <v>461</v>
      </c>
      <c r="I49" s="6">
        <v>90</v>
      </c>
      <c r="J49" s="6">
        <v>489</v>
      </c>
      <c r="K49" s="6">
        <v>90</v>
      </c>
      <c r="L49" s="6">
        <v>489</v>
      </c>
      <c r="M49" s="6" t="s">
        <v>148</v>
      </c>
      <c r="N49" s="6"/>
      <c r="O49" s="6"/>
      <c r="P49" s="6"/>
      <c r="Q49" s="6">
        <v>50</v>
      </c>
    </row>
    <row r="50" spans="1:17" x14ac:dyDescent="0.25">
      <c r="A50" s="6" t="s">
        <v>0</v>
      </c>
      <c r="B50" s="6" t="s">
        <v>12</v>
      </c>
      <c r="C50" s="6" t="s">
        <v>723</v>
      </c>
      <c r="D50" s="6" t="s">
        <v>724</v>
      </c>
      <c r="E50" s="6" t="s">
        <v>97</v>
      </c>
      <c r="F50" s="6" t="s">
        <v>98</v>
      </c>
      <c r="G50" s="6">
        <v>12</v>
      </c>
      <c r="H50" s="6">
        <v>61</v>
      </c>
      <c r="I50" s="6">
        <v>12</v>
      </c>
      <c r="J50" s="6">
        <v>62</v>
      </c>
      <c r="K50" s="6">
        <v>12</v>
      </c>
      <c r="L50" s="6">
        <v>61</v>
      </c>
      <c r="M50" s="6" t="s">
        <v>724</v>
      </c>
      <c r="N50" s="6"/>
      <c r="O50" s="6"/>
      <c r="P50" s="6"/>
      <c r="Q50" s="6">
        <v>12</v>
      </c>
    </row>
    <row r="51" spans="1:17" x14ac:dyDescent="0.25">
      <c r="A51" s="6" t="s">
        <v>0</v>
      </c>
      <c r="B51" s="6" t="s">
        <v>7</v>
      </c>
      <c r="C51" s="6" t="s">
        <v>733</v>
      </c>
      <c r="D51" s="6" t="s">
        <v>734</v>
      </c>
      <c r="E51" s="6" t="s">
        <v>97</v>
      </c>
      <c r="F51" s="6" t="s">
        <v>98</v>
      </c>
      <c r="G51" s="6">
        <v>27</v>
      </c>
      <c r="H51" s="6">
        <v>111</v>
      </c>
      <c r="I51" s="6">
        <v>25</v>
      </c>
      <c r="J51" s="6">
        <v>104</v>
      </c>
      <c r="K51" s="6">
        <v>25</v>
      </c>
      <c r="L51" s="6">
        <v>104</v>
      </c>
      <c r="M51" s="6" t="s">
        <v>734</v>
      </c>
      <c r="N51" s="6"/>
      <c r="O51" s="6"/>
      <c r="P51" s="6"/>
      <c r="Q51" s="6">
        <v>40</v>
      </c>
    </row>
    <row r="52" spans="1:17" x14ac:dyDescent="0.25">
      <c r="A52" s="6" t="s">
        <v>0</v>
      </c>
      <c r="B52" s="6" t="s">
        <v>4</v>
      </c>
      <c r="C52" s="6" t="s">
        <v>95</v>
      </c>
      <c r="D52" s="6" t="s">
        <v>96</v>
      </c>
      <c r="E52" s="6" t="s">
        <v>97</v>
      </c>
      <c r="F52" s="6" t="s">
        <v>98</v>
      </c>
      <c r="G52" s="6">
        <v>69</v>
      </c>
      <c r="H52" s="6">
        <v>349</v>
      </c>
      <c r="I52" s="6">
        <v>43</v>
      </c>
      <c r="J52" s="6">
        <v>361</v>
      </c>
      <c r="K52" s="6">
        <v>43</v>
      </c>
      <c r="L52" s="6">
        <v>361</v>
      </c>
      <c r="M52" s="6" t="s">
        <v>96</v>
      </c>
      <c r="N52" s="6"/>
      <c r="O52" s="6"/>
      <c r="P52" s="6"/>
      <c r="Q52" s="6">
        <v>60</v>
      </c>
    </row>
    <row r="53" spans="1:17" x14ac:dyDescent="0.25">
      <c r="A53" s="6" t="s">
        <v>0</v>
      </c>
      <c r="B53" s="6" t="s">
        <v>4</v>
      </c>
      <c r="C53" s="6" t="s">
        <v>832</v>
      </c>
      <c r="D53" s="6" t="s">
        <v>833</v>
      </c>
      <c r="E53" s="6" t="s">
        <v>97</v>
      </c>
      <c r="F53" s="6" t="s">
        <v>98</v>
      </c>
      <c r="G53" s="6">
        <v>68</v>
      </c>
      <c r="H53" s="6">
        <v>340</v>
      </c>
      <c r="I53" s="6">
        <v>61</v>
      </c>
      <c r="J53" s="6">
        <v>315</v>
      </c>
      <c r="K53" s="6">
        <v>68</v>
      </c>
      <c r="L53" s="6">
        <v>340</v>
      </c>
      <c r="M53" s="6" t="s">
        <v>833</v>
      </c>
      <c r="N53" s="6"/>
      <c r="O53" s="6"/>
      <c r="P53" s="6"/>
      <c r="Q53" s="6">
        <v>52</v>
      </c>
    </row>
    <row r="54" spans="1:17" x14ac:dyDescent="0.25">
      <c r="A54" s="6" t="s">
        <v>0</v>
      </c>
      <c r="B54" s="6" t="s">
        <v>4</v>
      </c>
      <c r="C54" s="6" t="s">
        <v>106</v>
      </c>
      <c r="D54" s="6" t="s">
        <v>107</v>
      </c>
      <c r="E54" s="6" t="s">
        <v>97</v>
      </c>
      <c r="F54" s="6" t="s">
        <v>98</v>
      </c>
      <c r="G54" s="6">
        <v>7</v>
      </c>
      <c r="H54" s="6">
        <v>41</v>
      </c>
      <c r="I54" s="6">
        <v>10</v>
      </c>
      <c r="J54" s="6">
        <v>47</v>
      </c>
      <c r="K54" s="6">
        <v>12</v>
      </c>
      <c r="L54" s="6">
        <v>56</v>
      </c>
      <c r="M54" s="6" t="s">
        <v>107</v>
      </c>
      <c r="N54" s="6"/>
      <c r="O54" s="6"/>
      <c r="P54" s="6"/>
      <c r="Q54" s="6">
        <v>15</v>
      </c>
    </row>
    <row r="55" spans="1:17" x14ac:dyDescent="0.25">
      <c r="A55" s="6" t="s">
        <v>0</v>
      </c>
      <c r="B55" s="6" t="s">
        <v>4</v>
      </c>
      <c r="C55" s="6" t="s">
        <v>104</v>
      </c>
      <c r="D55" s="6" t="s">
        <v>105</v>
      </c>
      <c r="E55" s="6" t="s">
        <v>97</v>
      </c>
      <c r="F55" s="6" t="s">
        <v>98</v>
      </c>
      <c r="G55" s="6">
        <v>32</v>
      </c>
      <c r="H55" s="6">
        <v>146</v>
      </c>
      <c r="I55" s="6">
        <v>28</v>
      </c>
      <c r="J55" s="6">
        <v>131</v>
      </c>
      <c r="K55" s="6">
        <v>32</v>
      </c>
      <c r="L55" s="6">
        <v>148</v>
      </c>
      <c r="M55" s="6" t="s">
        <v>105</v>
      </c>
      <c r="N55" s="6"/>
      <c r="O55" s="6"/>
      <c r="P55" s="6"/>
      <c r="Q55" s="6">
        <v>20</v>
      </c>
    </row>
    <row r="56" spans="1:17" x14ac:dyDescent="0.25">
      <c r="A56" s="6" t="s">
        <v>0</v>
      </c>
      <c r="B56" s="6" t="s">
        <v>4</v>
      </c>
      <c r="C56" s="6" t="s">
        <v>153</v>
      </c>
      <c r="D56" s="6" t="s">
        <v>154</v>
      </c>
      <c r="E56" s="6" t="s">
        <v>97</v>
      </c>
      <c r="F56" s="6" t="s">
        <v>98</v>
      </c>
      <c r="G56" s="6">
        <v>35</v>
      </c>
      <c r="H56" s="6">
        <v>175</v>
      </c>
      <c r="I56" s="6">
        <v>32</v>
      </c>
      <c r="J56" s="6">
        <v>173</v>
      </c>
      <c r="K56" s="6">
        <v>43</v>
      </c>
      <c r="L56" s="6">
        <v>212</v>
      </c>
      <c r="M56" s="6" t="s">
        <v>154</v>
      </c>
      <c r="N56" s="6"/>
      <c r="O56" s="6"/>
      <c r="P56" s="6"/>
      <c r="Q56" s="6">
        <v>24</v>
      </c>
    </row>
    <row r="57" spans="1:17" x14ac:dyDescent="0.25">
      <c r="A57" s="6" t="s">
        <v>0</v>
      </c>
      <c r="B57" s="6" t="s">
        <v>5</v>
      </c>
      <c r="C57" s="6" t="s">
        <v>261</v>
      </c>
      <c r="D57" s="6" t="s">
        <v>262</v>
      </c>
      <c r="E57" s="6" t="s">
        <v>97</v>
      </c>
      <c r="F57" s="6" t="s">
        <v>98</v>
      </c>
      <c r="G57" s="6">
        <v>42</v>
      </c>
      <c r="H57" s="6">
        <v>175</v>
      </c>
      <c r="I57" s="6">
        <v>27</v>
      </c>
      <c r="J57" s="6">
        <v>131</v>
      </c>
      <c r="K57" s="6">
        <v>42</v>
      </c>
      <c r="L57" s="6">
        <v>175</v>
      </c>
      <c r="M57" s="6" t="s">
        <v>262</v>
      </c>
      <c r="N57" s="6"/>
      <c r="O57" s="6"/>
      <c r="P57" s="6"/>
      <c r="Q57" s="6">
        <v>69</v>
      </c>
    </row>
    <row r="58" spans="1:17" x14ac:dyDescent="0.25">
      <c r="A58" s="6" t="s">
        <v>0</v>
      </c>
      <c r="B58" s="6" t="s">
        <v>5</v>
      </c>
      <c r="C58" s="6" t="s">
        <v>273</v>
      </c>
      <c r="D58" s="6" t="s">
        <v>274</v>
      </c>
      <c r="E58" s="6" t="s">
        <v>97</v>
      </c>
      <c r="F58" s="6" t="s">
        <v>98</v>
      </c>
      <c r="G58" s="6">
        <v>85</v>
      </c>
      <c r="H58" s="6">
        <v>367</v>
      </c>
      <c r="I58" s="6">
        <v>80</v>
      </c>
      <c r="J58" s="6">
        <v>337</v>
      </c>
      <c r="K58" s="6">
        <v>85</v>
      </c>
      <c r="L58" s="6">
        <v>367</v>
      </c>
      <c r="M58" s="6" t="s">
        <v>274</v>
      </c>
      <c r="N58" s="6"/>
      <c r="O58" s="6"/>
      <c r="P58" s="6"/>
      <c r="Q58" s="6">
        <v>49</v>
      </c>
    </row>
    <row r="59" spans="1:17" x14ac:dyDescent="0.25">
      <c r="A59" s="6" t="s">
        <v>0</v>
      </c>
      <c r="B59" s="6" t="s">
        <v>13</v>
      </c>
      <c r="C59" s="6" t="s">
        <v>203</v>
      </c>
      <c r="D59" s="6" t="s">
        <v>204</v>
      </c>
      <c r="E59" s="6" t="s">
        <v>97</v>
      </c>
      <c r="F59" s="6" t="s">
        <v>125</v>
      </c>
      <c r="G59" s="6">
        <v>41</v>
      </c>
      <c r="H59" s="6">
        <v>199</v>
      </c>
      <c r="I59" s="6">
        <v>41</v>
      </c>
      <c r="J59" s="6">
        <v>196</v>
      </c>
      <c r="K59" s="6">
        <v>41</v>
      </c>
      <c r="L59" s="6">
        <v>201</v>
      </c>
      <c r="M59" s="6" t="s">
        <v>204</v>
      </c>
      <c r="N59" s="6"/>
      <c r="O59" s="6"/>
      <c r="P59" s="6"/>
      <c r="Q59" s="6">
        <v>15</v>
      </c>
    </row>
    <row r="60" spans="1:17" x14ac:dyDescent="0.25">
      <c r="A60" s="6" t="s">
        <v>0</v>
      </c>
      <c r="B60" s="6" t="s">
        <v>5</v>
      </c>
      <c r="C60" s="6" t="s">
        <v>716</v>
      </c>
      <c r="D60" s="6" t="s">
        <v>717</v>
      </c>
      <c r="E60" s="6" t="s">
        <v>209</v>
      </c>
      <c r="F60" s="6" t="s">
        <v>98</v>
      </c>
      <c r="G60" s="6">
        <v>1295</v>
      </c>
      <c r="H60" s="6">
        <v>6509</v>
      </c>
      <c r="I60" s="6"/>
      <c r="J60" s="6">
        <v>6258</v>
      </c>
      <c r="K60" s="6">
        <v>1351</v>
      </c>
      <c r="L60" s="6">
        <v>6868</v>
      </c>
      <c r="M60" s="6" t="s">
        <v>717</v>
      </c>
      <c r="N60" s="6">
        <v>425</v>
      </c>
      <c r="O60" s="6">
        <v>54</v>
      </c>
      <c r="P60" s="6">
        <v>276</v>
      </c>
      <c r="Q60" s="6">
        <v>160</v>
      </c>
    </row>
    <row r="61" spans="1:17" x14ac:dyDescent="0.25">
      <c r="A61" s="6" t="s">
        <v>0</v>
      </c>
      <c r="B61" s="6" t="s">
        <v>4</v>
      </c>
      <c r="C61" s="6" t="s">
        <v>253</v>
      </c>
      <c r="D61" s="6" t="s">
        <v>254</v>
      </c>
      <c r="E61" s="6" t="s">
        <v>97</v>
      </c>
      <c r="F61" s="6" t="s">
        <v>98</v>
      </c>
      <c r="G61" s="6">
        <v>6</v>
      </c>
      <c r="H61" s="6">
        <v>36</v>
      </c>
      <c r="I61" s="6">
        <v>6</v>
      </c>
      <c r="J61" s="6">
        <v>36</v>
      </c>
      <c r="K61" s="6">
        <v>6</v>
      </c>
      <c r="L61" s="6">
        <v>36</v>
      </c>
      <c r="M61" s="6" t="s">
        <v>254</v>
      </c>
      <c r="N61" s="6"/>
      <c r="O61" s="6"/>
      <c r="P61" s="6"/>
      <c r="Q61" s="6">
        <v>24</v>
      </c>
    </row>
    <row r="62" spans="1:17" x14ac:dyDescent="0.25">
      <c r="A62" s="6" t="s">
        <v>0</v>
      </c>
      <c r="B62" s="6" t="s">
        <v>7</v>
      </c>
      <c r="C62" s="6" t="s">
        <v>735</v>
      </c>
      <c r="D62" s="6" t="s">
        <v>736</v>
      </c>
      <c r="E62" s="6" t="s">
        <v>97</v>
      </c>
      <c r="F62" s="6" t="s">
        <v>98</v>
      </c>
      <c r="G62" s="6">
        <v>14</v>
      </c>
      <c r="H62" s="6">
        <v>74</v>
      </c>
      <c r="I62" s="6">
        <v>14</v>
      </c>
      <c r="J62" s="6">
        <v>68</v>
      </c>
      <c r="K62" s="6">
        <v>14</v>
      </c>
      <c r="L62" s="6">
        <v>68</v>
      </c>
      <c r="M62" s="6" t="s">
        <v>736</v>
      </c>
      <c r="N62" s="6"/>
      <c r="O62" s="6"/>
      <c r="P62" s="6"/>
      <c r="Q62" s="6">
        <v>52</v>
      </c>
    </row>
    <row r="63" spans="1:17" x14ac:dyDescent="0.25">
      <c r="A63" s="6" t="s">
        <v>0</v>
      </c>
      <c r="B63" s="6" t="s">
        <v>13</v>
      </c>
      <c r="C63" s="6" t="s">
        <v>193</v>
      </c>
      <c r="D63" s="6" t="s">
        <v>194</v>
      </c>
      <c r="E63" s="6" t="s">
        <v>97</v>
      </c>
      <c r="F63" s="6" t="s">
        <v>125</v>
      </c>
      <c r="G63" s="6">
        <v>21</v>
      </c>
      <c r="H63" s="6">
        <v>93</v>
      </c>
      <c r="I63" s="6">
        <v>20</v>
      </c>
      <c r="J63" s="6">
        <v>78</v>
      </c>
      <c r="K63" s="6">
        <v>20</v>
      </c>
      <c r="L63" s="6">
        <v>80</v>
      </c>
      <c r="M63" s="6" t="s">
        <v>194</v>
      </c>
      <c r="N63" s="6"/>
      <c r="O63" s="6"/>
      <c r="P63" s="6"/>
      <c r="Q63" s="6">
        <v>10</v>
      </c>
    </row>
    <row r="64" spans="1:17" x14ac:dyDescent="0.25">
      <c r="A64" s="6" t="s">
        <v>0</v>
      </c>
      <c r="B64" s="6" t="s">
        <v>5</v>
      </c>
      <c r="C64" s="6" t="s">
        <v>840</v>
      </c>
      <c r="D64" s="6" t="s">
        <v>841</v>
      </c>
      <c r="E64" s="6" t="s">
        <v>209</v>
      </c>
      <c r="F64" s="6" t="s">
        <v>125</v>
      </c>
      <c r="G64" s="6">
        <v>640</v>
      </c>
      <c r="H64" s="6">
        <v>2600</v>
      </c>
      <c r="I64" s="6">
        <v>623</v>
      </c>
      <c r="J64" s="6">
        <v>2635</v>
      </c>
      <c r="K64" s="6">
        <v>623</v>
      </c>
      <c r="L64" s="6">
        <v>2635</v>
      </c>
      <c r="M64" s="6" t="s">
        <v>841</v>
      </c>
      <c r="N64" s="6"/>
      <c r="O64" s="6"/>
      <c r="P64" s="6"/>
      <c r="Q64" s="6">
        <v>545</v>
      </c>
    </row>
    <row r="65" spans="1:17" x14ac:dyDescent="0.25">
      <c r="A65" s="6" t="s">
        <v>3</v>
      </c>
      <c r="B65" s="6" t="s">
        <v>15</v>
      </c>
      <c r="C65" s="6" t="s">
        <v>806</v>
      </c>
      <c r="D65" s="6" t="s">
        <v>807</v>
      </c>
      <c r="E65" s="6" t="s">
        <v>97</v>
      </c>
      <c r="F65" s="6" t="s">
        <v>125</v>
      </c>
      <c r="G65" s="6">
        <v>178</v>
      </c>
      <c r="H65" s="6">
        <v>827</v>
      </c>
      <c r="I65" s="6">
        <v>194</v>
      </c>
      <c r="J65" s="6">
        <v>890</v>
      </c>
      <c r="K65" s="6">
        <v>194</v>
      </c>
      <c r="L65" s="6">
        <v>890</v>
      </c>
      <c r="M65" s="6" t="s">
        <v>807</v>
      </c>
      <c r="N65" s="6"/>
      <c r="O65" s="6"/>
      <c r="P65" s="6"/>
      <c r="Q65" s="6">
        <v>85</v>
      </c>
    </row>
    <row r="66" spans="1:17" x14ac:dyDescent="0.25">
      <c r="A66" s="6" t="s">
        <v>0</v>
      </c>
      <c r="B66" s="6" t="s">
        <v>6</v>
      </c>
      <c r="C66" s="6" t="s">
        <v>824</v>
      </c>
      <c r="D66" s="6" t="s">
        <v>825</v>
      </c>
      <c r="E66" s="6" t="s">
        <v>209</v>
      </c>
      <c r="F66" s="6" t="s">
        <v>132</v>
      </c>
      <c r="G66" s="6">
        <v>153</v>
      </c>
      <c r="H66" s="6">
        <v>873</v>
      </c>
      <c r="I66" s="6">
        <v>153</v>
      </c>
      <c r="J66" s="6">
        <v>922</v>
      </c>
      <c r="K66" s="6">
        <v>153</v>
      </c>
      <c r="L66" s="6">
        <v>922</v>
      </c>
      <c r="M66" s="6" t="s">
        <v>825</v>
      </c>
      <c r="N66" s="6"/>
      <c r="O66" s="6"/>
      <c r="P66" s="6"/>
      <c r="Q66" s="6"/>
    </row>
    <row r="67" spans="1:17" x14ac:dyDescent="0.25">
      <c r="A67" s="6" t="s">
        <v>0</v>
      </c>
      <c r="B67" s="6" t="s">
        <v>8</v>
      </c>
      <c r="C67" s="6" t="s">
        <v>743</v>
      </c>
      <c r="D67" s="6" t="s">
        <v>744</v>
      </c>
      <c r="E67" s="6" t="s">
        <v>209</v>
      </c>
      <c r="F67" s="6" t="s">
        <v>125</v>
      </c>
      <c r="G67" s="6">
        <v>612</v>
      </c>
      <c r="H67" s="6">
        <v>2944</v>
      </c>
      <c r="I67" s="6">
        <v>608</v>
      </c>
      <c r="J67" s="6">
        <v>2914</v>
      </c>
      <c r="K67" s="6">
        <v>608</v>
      </c>
      <c r="L67" s="6">
        <v>2944</v>
      </c>
      <c r="M67" s="6" t="s">
        <v>744</v>
      </c>
      <c r="N67" s="6"/>
      <c r="O67" s="6"/>
      <c r="P67" s="6"/>
      <c r="Q67" s="6">
        <v>338</v>
      </c>
    </row>
    <row r="68" spans="1:17" x14ac:dyDescent="0.25">
      <c r="A68" s="6" t="s">
        <v>0</v>
      </c>
      <c r="B68" s="6" t="s">
        <v>7</v>
      </c>
      <c r="C68" s="6" t="s">
        <v>109</v>
      </c>
      <c r="D68" s="6" t="s">
        <v>110</v>
      </c>
      <c r="E68" s="6" t="s">
        <v>97</v>
      </c>
      <c r="F68" s="6" t="s">
        <v>98</v>
      </c>
      <c r="G68" s="6">
        <v>44</v>
      </c>
      <c r="H68" s="6">
        <v>235</v>
      </c>
      <c r="I68" s="6">
        <v>36</v>
      </c>
      <c r="J68" s="6">
        <v>194</v>
      </c>
      <c r="K68" s="6">
        <v>43</v>
      </c>
      <c r="L68" s="6">
        <v>242</v>
      </c>
      <c r="M68" s="6" t="s">
        <v>110</v>
      </c>
      <c r="N68" s="6"/>
      <c r="O68" s="6"/>
      <c r="P68" s="6"/>
      <c r="Q68" s="6">
        <v>38</v>
      </c>
    </row>
    <row r="69" spans="1:17" x14ac:dyDescent="0.25">
      <c r="A69" s="6" t="s">
        <v>0</v>
      </c>
      <c r="B69" s="6" t="s">
        <v>4</v>
      </c>
      <c r="C69" s="6" t="s">
        <v>167</v>
      </c>
      <c r="D69" s="6" t="s">
        <v>168</v>
      </c>
      <c r="E69" s="6" t="s">
        <v>97</v>
      </c>
      <c r="F69" s="6" t="s">
        <v>98</v>
      </c>
      <c r="G69" s="6">
        <v>190</v>
      </c>
      <c r="H69" s="6">
        <v>1047</v>
      </c>
      <c r="I69" s="6">
        <v>205</v>
      </c>
      <c r="J69" s="6">
        <v>1072</v>
      </c>
      <c r="K69" s="6"/>
      <c r="L69" s="6">
        <v>1072</v>
      </c>
      <c r="M69" s="6" t="s">
        <v>168</v>
      </c>
      <c r="N69" s="6"/>
      <c r="O69" s="6"/>
      <c r="P69" s="6"/>
      <c r="Q69" s="6">
        <v>150</v>
      </c>
    </row>
    <row r="70" spans="1:17" x14ac:dyDescent="0.25">
      <c r="A70" s="6" t="s">
        <v>0</v>
      </c>
      <c r="B70" s="6" t="s">
        <v>4</v>
      </c>
      <c r="C70" s="6" t="s">
        <v>688</v>
      </c>
      <c r="D70" s="6" t="s">
        <v>689</v>
      </c>
      <c r="E70" s="6" t="s">
        <v>97</v>
      </c>
      <c r="F70" s="6" t="s">
        <v>98</v>
      </c>
      <c r="G70" s="6">
        <v>107</v>
      </c>
      <c r="H70" s="6">
        <v>501</v>
      </c>
      <c r="I70" s="6">
        <v>107</v>
      </c>
      <c r="J70" s="6">
        <v>503</v>
      </c>
      <c r="K70" s="6">
        <v>107</v>
      </c>
      <c r="L70" s="6">
        <v>497</v>
      </c>
      <c r="M70" s="6" t="s">
        <v>689</v>
      </c>
      <c r="N70" s="6"/>
      <c r="O70" s="6"/>
      <c r="P70" s="6"/>
      <c r="Q70" s="6">
        <v>80</v>
      </c>
    </row>
    <row r="71" spans="1:17" x14ac:dyDescent="0.25">
      <c r="A71" s="6" t="s">
        <v>0</v>
      </c>
      <c r="B71" s="6" t="s">
        <v>8</v>
      </c>
      <c r="C71" s="6" t="s">
        <v>748</v>
      </c>
      <c r="D71" s="6" t="s">
        <v>749</v>
      </c>
      <c r="E71" s="6" t="s">
        <v>209</v>
      </c>
      <c r="F71" s="6" t="s">
        <v>125</v>
      </c>
      <c r="G71" s="6">
        <v>1694</v>
      </c>
      <c r="H71" s="6">
        <v>8805</v>
      </c>
      <c r="I71" s="6">
        <v>1693</v>
      </c>
      <c r="J71" s="6">
        <v>8805</v>
      </c>
      <c r="K71" s="6">
        <v>1693</v>
      </c>
      <c r="L71" s="6">
        <v>9062</v>
      </c>
      <c r="M71" s="6" t="s">
        <v>749</v>
      </c>
      <c r="N71" s="6"/>
      <c r="O71" s="6"/>
      <c r="P71" s="6"/>
      <c r="Q71" s="6">
        <v>949</v>
      </c>
    </row>
    <row r="72" spans="1:17" x14ac:dyDescent="0.25">
      <c r="A72" s="6" t="s">
        <v>3</v>
      </c>
      <c r="B72" s="6" t="s">
        <v>15</v>
      </c>
      <c r="C72" s="6" t="s">
        <v>787</v>
      </c>
      <c r="D72" s="6" t="s">
        <v>788</v>
      </c>
      <c r="E72" s="6" t="s">
        <v>97</v>
      </c>
      <c r="F72" s="6" t="s">
        <v>125</v>
      </c>
      <c r="G72" s="6">
        <v>87</v>
      </c>
      <c r="H72" s="6">
        <v>488</v>
      </c>
      <c r="I72" s="6">
        <v>86</v>
      </c>
      <c r="J72" s="6">
        <v>472</v>
      </c>
      <c r="K72" s="6">
        <v>86</v>
      </c>
      <c r="L72" s="6">
        <v>472</v>
      </c>
      <c r="M72" s="6" t="s">
        <v>788</v>
      </c>
      <c r="N72" s="6"/>
      <c r="O72" s="6"/>
      <c r="P72" s="6"/>
      <c r="Q72" s="6">
        <v>121</v>
      </c>
    </row>
    <row r="73" spans="1:17" x14ac:dyDescent="0.25">
      <c r="A73" s="6" t="s">
        <v>0</v>
      </c>
      <c r="B73" s="6" t="s">
        <v>13</v>
      </c>
      <c r="C73" s="6" t="s">
        <v>1080</v>
      </c>
      <c r="D73" s="6" t="s">
        <v>1081</v>
      </c>
      <c r="E73" s="6" t="s">
        <v>97</v>
      </c>
      <c r="F73" s="6" t="s">
        <v>125</v>
      </c>
      <c r="G73" s="6">
        <v>54</v>
      </c>
      <c r="H73" s="6">
        <v>242</v>
      </c>
      <c r="I73" s="6">
        <v>50</v>
      </c>
      <c r="J73" s="6">
        <v>219</v>
      </c>
      <c r="K73" s="6">
        <v>50</v>
      </c>
      <c r="L73" s="6">
        <v>227</v>
      </c>
      <c r="M73" s="6" t="s">
        <v>1081</v>
      </c>
      <c r="N73" s="6"/>
      <c r="O73" s="6"/>
      <c r="P73" s="6"/>
      <c r="Q73" s="6"/>
    </row>
    <row r="74" spans="1:17" x14ac:dyDescent="0.25">
      <c r="A74" s="6" t="s">
        <v>3</v>
      </c>
      <c r="B74" s="6" t="s">
        <v>15</v>
      </c>
      <c r="C74" s="6" t="s">
        <v>791</v>
      </c>
      <c r="D74" s="6" t="s">
        <v>792</v>
      </c>
      <c r="E74" s="6" t="s">
        <v>97</v>
      </c>
      <c r="F74" s="6" t="s">
        <v>98</v>
      </c>
      <c r="G74" s="6">
        <v>64</v>
      </c>
      <c r="H74" s="6">
        <v>305</v>
      </c>
      <c r="I74" s="6">
        <v>63</v>
      </c>
      <c r="J74" s="6">
        <v>304</v>
      </c>
      <c r="K74" s="6">
        <v>63</v>
      </c>
      <c r="L74" s="6">
        <v>304</v>
      </c>
      <c r="M74" s="6" t="s">
        <v>792</v>
      </c>
      <c r="N74" s="6"/>
      <c r="O74" s="6"/>
      <c r="P74" s="6"/>
      <c r="Q74" s="6">
        <v>80</v>
      </c>
    </row>
    <row r="75" spans="1:17" x14ac:dyDescent="0.25">
      <c r="A75" s="6" t="s">
        <v>3</v>
      </c>
      <c r="B75" s="6" t="s">
        <v>15</v>
      </c>
      <c r="C75" s="6" t="s">
        <v>228</v>
      </c>
      <c r="D75" s="6" t="s">
        <v>229</v>
      </c>
      <c r="E75" s="6" t="s">
        <v>97</v>
      </c>
      <c r="F75" s="6" t="s">
        <v>98</v>
      </c>
      <c r="G75" s="6">
        <v>30</v>
      </c>
      <c r="H75" s="6">
        <v>139</v>
      </c>
      <c r="I75" s="6">
        <v>31</v>
      </c>
      <c r="J75" s="6">
        <v>140</v>
      </c>
      <c r="K75" s="6">
        <v>31</v>
      </c>
      <c r="L75" s="6">
        <v>140</v>
      </c>
      <c r="M75" s="6" t="s">
        <v>229</v>
      </c>
      <c r="N75" s="6"/>
      <c r="O75" s="6"/>
      <c r="P75" s="6">
        <v>0</v>
      </c>
      <c r="Q75" s="6">
        <v>48</v>
      </c>
    </row>
    <row r="76" spans="1:17" x14ac:dyDescent="0.25">
      <c r="A76" s="6" t="s">
        <v>0</v>
      </c>
      <c r="B76" s="6" t="s">
        <v>4</v>
      </c>
      <c r="C76" s="6" t="s">
        <v>159</v>
      </c>
      <c r="D76" s="6" t="s">
        <v>160</v>
      </c>
      <c r="E76" s="6" t="s">
        <v>97</v>
      </c>
      <c r="F76" s="6" t="s">
        <v>98</v>
      </c>
      <c r="G76" s="6">
        <v>44</v>
      </c>
      <c r="H76" s="6">
        <v>180</v>
      </c>
      <c r="I76" s="6">
        <v>18</v>
      </c>
      <c r="J76" s="6">
        <v>68</v>
      </c>
      <c r="K76" s="6">
        <v>45</v>
      </c>
      <c r="L76" s="6">
        <v>194</v>
      </c>
      <c r="M76" s="6" t="s">
        <v>160</v>
      </c>
      <c r="N76" s="6"/>
      <c r="O76" s="6"/>
      <c r="P76" s="6"/>
      <c r="Q76" s="6">
        <v>5</v>
      </c>
    </row>
    <row r="77" spans="1:17" x14ac:dyDescent="0.25">
      <c r="A77" s="6" t="s">
        <v>0</v>
      </c>
      <c r="B77" s="6" t="s">
        <v>11</v>
      </c>
      <c r="C77" s="6" t="s">
        <v>189</v>
      </c>
      <c r="D77" s="6" t="s">
        <v>190</v>
      </c>
      <c r="E77" s="6" t="s">
        <v>97</v>
      </c>
      <c r="F77" s="6" t="s">
        <v>132</v>
      </c>
      <c r="G77" s="6">
        <v>12</v>
      </c>
      <c r="H77" s="6">
        <v>47</v>
      </c>
      <c r="I77" s="6">
        <v>15</v>
      </c>
      <c r="J77" s="6">
        <v>69</v>
      </c>
      <c r="K77" s="6">
        <v>15</v>
      </c>
      <c r="L77" s="6">
        <v>69</v>
      </c>
      <c r="M77" s="6" t="s">
        <v>190</v>
      </c>
      <c r="N77" s="6"/>
      <c r="O77" s="6"/>
      <c r="P77" s="6"/>
      <c r="Q77" s="6">
        <v>15</v>
      </c>
    </row>
    <row r="78" spans="1:17" x14ac:dyDescent="0.25">
      <c r="A78" s="6" t="s">
        <v>0</v>
      </c>
      <c r="B78" s="6" t="s">
        <v>9</v>
      </c>
      <c r="C78" s="6" t="s">
        <v>207</v>
      </c>
      <c r="D78" s="6" t="s">
        <v>208</v>
      </c>
      <c r="E78" s="6" t="s">
        <v>209</v>
      </c>
      <c r="F78" s="6" t="s">
        <v>125</v>
      </c>
      <c r="G78" s="6">
        <v>541</v>
      </c>
      <c r="H78" s="6">
        <v>2607</v>
      </c>
      <c r="I78" s="6">
        <v>545</v>
      </c>
      <c r="J78" s="6">
        <v>2544</v>
      </c>
      <c r="K78" s="6">
        <v>545</v>
      </c>
      <c r="L78" s="6">
        <v>2545</v>
      </c>
      <c r="M78" s="6" t="s">
        <v>208</v>
      </c>
      <c r="N78" s="6"/>
      <c r="O78" s="6"/>
      <c r="P78" s="6"/>
      <c r="Q78" s="6">
        <v>376</v>
      </c>
    </row>
    <row r="79" spans="1:17" x14ac:dyDescent="0.25">
      <c r="A79" s="6" t="s">
        <v>0</v>
      </c>
      <c r="B79" s="6" t="s">
        <v>4</v>
      </c>
      <c r="C79" s="6" t="s">
        <v>163</v>
      </c>
      <c r="D79" s="6" t="s">
        <v>164</v>
      </c>
      <c r="E79" s="6" t="s">
        <v>97</v>
      </c>
      <c r="F79" s="6" t="s">
        <v>98</v>
      </c>
      <c r="G79" s="6">
        <v>107</v>
      </c>
      <c r="H79" s="6">
        <v>584</v>
      </c>
      <c r="I79" s="6">
        <v>30</v>
      </c>
      <c r="J79" s="6">
        <v>174</v>
      </c>
      <c r="K79" s="6">
        <v>108</v>
      </c>
      <c r="L79" s="6">
        <v>605</v>
      </c>
      <c r="M79" s="6" t="s">
        <v>164</v>
      </c>
      <c r="N79" s="6"/>
      <c r="O79" s="6"/>
      <c r="P79" s="6"/>
      <c r="Q79" s="6">
        <v>24</v>
      </c>
    </row>
    <row r="80" spans="1:17" x14ac:dyDescent="0.25">
      <c r="A80" s="6" t="s">
        <v>0</v>
      </c>
      <c r="B80" s="6" t="s">
        <v>4</v>
      </c>
      <c r="C80" s="6" t="s">
        <v>161</v>
      </c>
      <c r="D80" s="6" t="s">
        <v>162</v>
      </c>
      <c r="E80" s="6" t="s">
        <v>97</v>
      </c>
      <c r="F80" s="6" t="s">
        <v>98</v>
      </c>
      <c r="G80" s="6">
        <v>163</v>
      </c>
      <c r="H80" s="6">
        <v>712</v>
      </c>
      <c r="I80" s="6">
        <v>84</v>
      </c>
      <c r="J80" s="6">
        <v>452</v>
      </c>
      <c r="K80" s="6">
        <v>140</v>
      </c>
      <c r="L80" s="6">
        <v>707</v>
      </c>
      <c r="M80" s="6" t="s">
        <v>162</v>
      </c>
      <c r="N80" s="6"/>
      <c r="O80" s="6"/>
      <c r="P80" s="6">
        <v>9</v>
      </c>
      <c r="Q80" s="6">
        <v>125</v>
      </c>
    </row>
    <row r="81" spans="1:17" x14ac:dyDescent="0.25">
      <c r="A81" s="6" t="s">
        <v>0</v>
      </c>
      <c r="B81" s="6" t="s">
        <v>6</v>
      </c>
      <c r="C81" s="6" t="s">
        <v>277</v>
      </c>
      <c r="D81" s="6" t="s">
        <v>278</v>
      </c>
      <c r="E81" s="6" t="s">
        <v>97</v>
      </c>
      <c r="F81" s="6" t="s">
        <v>98</v>
      </c>
      <c r="G81" s="6">
        <v>139</v>
      </c>
      <c r="H81" s="6">
        <v>640</v>
      </c>
      <c r="I81" s="6">
        <v>127</v>
      </c>
      <c r="J81" s="6">
        <v>578</v>
      </c>
      <c r="K81" s="6">
        <v>146</v>
      </c>
      <c r="L81" s="6">
        <v>640</v>
      </c>
      <c r="M81" s="6" t="s">
        <v>278</v>
      </c>
      <c r="N81" s="6"/>
      <c r="O81" s="6"/>
      <c r="P81" s="6"/>
      <c r="Q81" s="6">
        <v>70</v>
      </c>
    </row>
    <row r="82" spans="1:17" x14ac:dyDescent="0.25">
      <c r="A82" s="6" t="s">
        <v>0</v>
      </c>
      <c r="B82" s="6" t="s">
        <v>13</v>
      </c>
      <c r="C82" s="6" t="s">
        <v>245</v>
      </c>
      <c r="D82" s="6" t="s">
        <v>246</v>
      </c>
      <c r="E82" s="6" t="s">
        <v>97</v>
      </c>
      <c r="F82" s="6" t="s">
        <v>98</v>
      </c>
      <c r="G82" s="6">
        <v>25</v>
      </c>
      <c r="H82" s="6">
        <v>133</v>
      </c>
      <c r="I82" s="6">
        <v>22</v>
      </c>
      <c r="J82" s="6">
        <v>95</v>
      </c>
      <c r="K82" s="6">
        <v>25</v>
      </c>
      <c r="L82" s="6">
        <v>134</v>
      </c>
      <c r="M82" s="6" t="s">
        <v>246</v>
      </c>
      <c r="N82" s="6"/>
      <c r="O82" s="6"/>
      <c r="P82" s="6"/>
      <c r="Q82" s="6">
        <v>5</v>
      </c>
    </row>
    <row r="83" spans="1:17" x14ac:dyDescent="0.25">
      <c r="A83" s="6" t="s">
        <v>0</v>
      </c>
      <c r="B83" s="6" t="s">
        <v>13</v>
      </c>
      <c r="C83" s="6" t="s">
        <v>239</v>
      </c>
      <c r="D83" s="6" t="s">
        <v>240</v>
      </c>
      <c r="E83" s="6" t="s">
        <v>97</v>
      </c>
      <c r="F83" s="6" t="s">
        <v>98</v>
      </c>
      <c r="G83" s="6">
        <v>15</v>
      </c>
      <c r="H83" s="6">
        <v>74</v>
      </c>
      <c r="I83" s="6">
        <v>12</v>
      </c>
      <c r="J83" s="6">
        <v>60</v>
      </c>
      <c r="K83" s="6">
        <v>16</v>
      </c>
      <c r="L83" s="6">
        <v>74</v>
      </c>
      <c r="M83" s="6" t="s">
        <v>240</v>
      </c>
      <c r="N83" s="6"/>
      <c r="O83" s="6"/>
      <c r="P83" s="6"/>
      <c r="Q83" s="6">
        <v>0</v>
      </c>
    </row>
    <row r="84" spans="1:17" x14ac:dyDescent="0.25">
      <c r="A84" s="6" t="s">
        <v>0</v>
      </c>
      <c r="B84" s="6" t="s">
        <v>7</v>
      </c>
      <c r="C84" s="6" t="s">
        <v>727</v>
      </c>
      <c r="D84" s="6" t="s">
        <v>728</v>
      </c>
      <c r="E84" s="6" t="s">
        <v>97</v>
      </c>
      <c r="F84" s="6" t="s">
        <v>98</v>
      </c>
      <c r="G84" s="6">
        <v>116</v>
      </c>
      <c r="H84" s="6">
        <v>659</v>
      </c>
      <c r="I84" s="6">
        <v>116</v>
      </c>
      <c r="J84" s="6">
        <v>659</v>
      </c>
      <c r="K84" s="6">
        <v>116</v>
      </c>
      <c r="L84" s="6">
        <v>659</v>
      </c>
      <c r="M84" s="6" t="s">
        <v>728</v>
      </c>
      <c r="N84" s="6"/>
      <c r="O84" s="6"/>
      <c r="P84" s="6"/>
      <c r="Q84" s="6">
        <v>67</v>
      </c>
    </row>
    <row r="85" spans="1:17" x14ac:dyDescent="0.25">
      <c r="A85" s="6" t="s">
        <v>0</v>
      </c>
      <c r="B85" s="6" t="s">
        <v>8</v>
      </c>
      <c r="C85" s="6" t="s">
        <v>123</v>
      </c>
      <c r="D85" s="6" t="s">
        <v>124</v>
      </c>
      <c r="E85" s="6" t="s">
        <v>97</v>
      </c>
      <c r="F85" s="6" t="s">
        <v>98</v>
      </c>
      <c r="G85" s="6">
        <v>30</v>
      </c>
      <c r="H85" s="6">
        <v>175</v>
      </c>
      <c r="I85" s="6">
        <v>18</v>
      </c>
      <c r="J85" s="6">
        <v>120</v>
      </c>
      <c r="K85" s="6">
        <v>29</v>
      </c>
      <c r="L85" s="6">
        <v>182</v>
      </c>
      <c r="M85" s="6" t="s">
        <v>124</v>
      </c>
      <c r="N85" s="6"/>
      <c r="O85" s="6"/>
      <c r="P85" s="6"/>
      <c r="Q85" s="6">
        <v>12</v>
      </c>
    </row>
    <row r="86" spans="1:17" x14ac:dyDescent="0.25">
      <c r="A86" s="6" t="s">
        <v>0</v>
      </c>
      <c r="B86" s="6" t="s">
        <v>8</v>
      </c>
      <c r="C86" s="6" t="s">
        <v>218</v>
      </c>
      <c r="D86" s="6" t="s">
        <v>219</v>
      </c>
      <c r="E86" s="6" t="s">
        <v>97</v>
      </c>
      <c r="F86" s="6" t="s">
        <v>98</v>
      </c>
      <c r="G86" s="6">
        <v>70</v>
      </c>
      <c r="H86" s="6">
        <v>609</v>
      </c>
      <c r="I86" s="6">
        <v>124</v>
      </c>
      <c r="J86" s="6">
        <v>644</v>
      </c>
      <c r="K86" s="6">
        <v>124</v>
      </c>
      <c r="L86" s="6">
        <v>644</v>
      </c>
      <c r="M86" s="6" t="s">
        <v>219</v>
      </c>
      <c r="N86" s="6"/>
      <c r="O86" s="6"/>
      <c r="P86" s="6"/>
      <c r="Q86" s="6">
        <v>46</v>
      </c>
    </row>
    <row r="87" spans="1:17" x14ac:dyDescent="0.25">
      <c r="A87" s="6" t="s">
        <v>0</v>
      </c>
      <c r="B87" s="6" t="s">
        <v>8</v>
      </c>
      <c r="C87" s="6" t="s">
        <v>141</v>
      </c>
      <c r="D87" s="6" t="s">
        <v>142</v>
      </c>
      <c r="E87" s="6" t="s">
        <v>97</v>
      </c>
      <c r="F87" s="6" t="s">
        <v>98</v>
      </c>
      <c r="G87" s="6">
        <v>186</v>
      </c>
      <c r="H87" s="6">
        <v>1002</v>
      </c>
      <c r="I87" s="6">
        <v>183</v>
      </c>
      <c r="J87" s="6">
        <v>971</v>
      </c>
      <c r="K87" s="6">
        <v>188</v>
      </c>
      <c r="L87" s="6">
        <v>1003</v>
      </c>
      <c r="M87" s="6" t="s">
        <v>142</v>
      </c>
      <c r="N87" s="6"/>
      <c r="O87" s="6"/>
      <c r="P87" s="6"/>
      <c r="Q87" s="6">
        <v>57</v>
      </c>
    </row>
    <row r="88" spans="1:17" x14ac:dyDescent="0.25">
      <c r="A88" s="6" t="s">
        <v>0</v>
      </c>
      <c r="B88" s="6" t="s">
        <v>937</v>
      </c>
      <c r="C88" s="6" t="s">
        <v>1082</v>
      </c>
      <c r="D88" s="6" t="s">
        <v>1083</v>
      </c>
      <c r="E88" s="6" t="s">
        <v>97</v>
      </c>
      <c r="F88" s="6" t="s">
        <v>98</v>
      </c>
      <c r="G88" s="6">
        <v>91</v>
      </c>
      <c r="H88" s="6">
        <v>400</v>
      </c>
      <c r="I88" s="6">
        <v>60</v>
      </c>
      <c r="J88" s="6">
        <v>228</v>
      </c>
      <c r="K88" s="6">
        <v>74</v>
      </c>
      <c r="L88" s="6">
        <v>228</v>
      </c>
      <c r="M88" s="6" t="s">
        <v>1083</v>
      </c>
      <c r="N88" s="6"/>
      <c r="O88" s="6"/>
      <c r="P88" s="6"/>
      <c r="Q88" s="6"/>
    </row>
    <row r="89" spans="1:17" x14ac:dyDescent="0.25">
      <c r="A89" s="6" t="s">
        <v>0</v>
      </c>
      <c r="B89" s="6" t="s">
        <v>5</v>
      </c>
      <c r="C89" s="6" t="s">
        <v>171</v>
      </c>
      <c r="D89" s="6" t="s">
        <v>172</v>
      </c>
      <c r="E89" s="6" t="s">
        <v>97</v>
      </c>
      <c r="F89" s="6" t="s">
        <v>132</v>
      </c>
      <c r="G89" s="6">
        <v>21</v>
      </c>
      <c r="H89" s="6">
        <v>111</v>
      </c>
      <c r="I89" s="6">
        <v>22</v>
      </c>
      <c r="J89" s="6">
        <v>116</v>
      </c>
      <c r="K89" s="6">
        <v>26</v>
      </c>
      <c r="L89" s="6">
        <v>116</v>
      </c>
      <c r="M89" s="6" t="s">
        <v>172</v>
      </c>
      <c r="N89" s="6"/>
      <c r="O89" s="6"/>
      <c r="P89" s="6"/>
      <c r="Q89" s="6">
        <v>25</v>
      </c>
    </row>
    <row r="90" spans="1:17" x14ac:dyDescent="0.25">
      <c r="A90" s="6" t="s">
        <v>0</v>
      </c>
      <c r="B90" s="6" t="s">
        <v>5</v>
      </c>
      <c r="C90" s="6" t="s">
        <v>709</v>
      </c>
      <c r="D90" s="6" t="s">
        <v>710</v>
      </c>
      <c r="E90" s="6" t="s">
        <v>209</v>
      </c>
      <c r="F90" s="6" t="s">
        <v>132</v>
      </c>
      <c r="G90" s="6">
        <v>610</v>
      </c>
      <c r="H90" s="6">
        <v>2750</v>
      </c>
      <c r="I90" s="6">
        <v>609</v>
      </c>
      <c r="J90" s="6">
        <v>2630</v>
      </c>
      <c r="K90" s="6">
        <v>609</v>
      </c>
      <c r="L90" s="6">
        <v>2630</v>
      </c>
      <c r="M90" s="6" t="s">
        <v>710</v>
      </c>
      <c r="N90" s="6"/>
      <c r="O90" s="6"/>
      <c r="P90" s="6"/>
      <c r="Q90" s="6">
        <v>604</v>
      </c>
    </row>
    <row r="91" spans="1:17" x14ac:dyDescent="0.25">
      <c r="A91" s="6" t="s">
        <v>0</v>
      </c>
      <c r="B91" s="6" t="s">
        <v>5</v>
      </c>
      <c r="C91" s="6" t="s">
        <v>257</v>
      </c>
      <c r="D91" s="6" t="s">
        <v>258</v>
      </c>
      <c r="E91" s="6" t="s">
        <v>97</v>
      </c>
      <c r="F91" s="6" t="s">
        <v>98</v>
      </c>
      <c r="G91" s="6">
        <v>128</v>
      </c>
      <c r="H91" s="6">
        <v>725</v>
      </c>
      <c r="I91" s="6">
        <v>100</v>
      </c>
      <c r="J91" s="6">
        <v>608</v>
      </c>
      <c r="K91" s="6">
        <v>128</v>
      </c>
      <c r="L91" s="6">
        <v>746</v>
      </c>
      <c r="M91" s="6" t="s">
        <v>258</v>
      </c>
      <c r="N91" s="6"/>
      <c r="O91" s="6"/>
      <c r="P91" s="6"/>
      <c r="Q91" s="6">
        <v>72</v>
      </c>
    </row>
    <row r="92" spans="1:17" x14ac:dyDescent="0.25">
      <c r="A92" s="6" t="s">
        <v>0</v>
      </c>
      <c r="B92" s="6" t="s">
        <v>5</v>
      </c>
      <c r="C92" s="6" t="s">
        <v>846</v>
      </c>
      <c r="D92" s="6" t="s">
        <v>847</v>
      </c>
      <c r="E92" s="6" t="s">
        <v>97</v>
      </c>
      <c r="F92" s="6" t="s">
        <v>132</v>
      </c>
      <c r="G92" s="6">
        <v>243</v>
      </c>
      <c r="H92" s="6">
        <v>1307</v>
      </c>
      <c r="I92" s="6">
        <v>227</v>
      </c>
      <c r="J92" s="6">
        <v>1227</v>
      </c>
      <c r="K92" s="6">
        <v>227</v>
      </c>
      <c r="L92" s="6">
        <v>1227</v>
      </c>
      <c r="M92" s="6" t="s">
        <v>847</v>
      </c>
      <c r="N92" s="6"/>
      <c r="O92" s="6"/>
      <c r="P92" s="6"/>
      <c r="Q92" s="6">
        <v>210</v>
      </c>
    </row>
    <row r="93" spans="1:17" x14ac:dyDescent="0.25">
      <c r="A93" s="6" t="s">
        <v>0</v>
      </c>
      <c r="B93" s="6" t="s">
        <v>5</v>
      </c>
      <c r="C93" s="6" t="s">
        <v>185</v>
      </c>
      <c r="D93" s="6" t="s">
        <v>186</v>
      </c>
      <c r="E93" s="6" t="s">
        <v>97</v>
      </c>
      <c r="F93" s="6" t="s">
        <v>125</v>
      </c>
      <c r="G93" s="6">
        <v>429</v>
      </c>
      <c r="H93" s="6">
        <v>2237</v>
      </c>
      <c r="I93" s="6">
        <v>429</v>
      </c>
      <c r="J93" s="6">
        <v>2221</v>
      </c>
      <c r="K93" s="6">
        <v>429</v>
      </c>
      <c r="L93" s="6">
        <v>2221</v>
      </c>
      <c r="M93" s="6" t="s">
        <v>186</v>
      </c>
      <c r="N93" s="6"/>
      <c r="O93" s="6"/>
      <c r="P93" s="6"/>
      <c r="Q93" s="6">
        <v>460</v>
      </c>
    </row>
    <row r="94" spans="1:17" x14ac:dyDescent="0.25">
      <c r="A94" s="6" t="s">
        <v>0</v>
      </c>
      <c r="B94" s="6" t="s">
        <v>5</v>
      </c>
      <c r="C94" s="6" t="s">
        <v>183</v>
      </c>
      <c r="D94" s="6" t="s">
        <v>184</v>
      </c>
      <c r="E94" s="6" t="s">
        <v>97</v>
      </c>
      <c r="F94" s="6" t="s">
        <v>125</v>
      </c>
      <c r="G94" s="6">
        <v>45</v>
      </c>
      <c r="H94" s="6">
        <v>193</v>
      </c>
      <c r="I94" s="6">
        <v>48</v>
      </c>
      <c r="J94" s="6">
        <v>196</v>
      </c>
      <c r="K94" s="6">
        <v>48</v>
      </c>
      <c r="L94" s="6">
        <v>196</v>
      </c>
      <c r="M94" s="6" t="s">
        <v>184</v>
      </c>
      <c r="N94" s="6"/>
      <c r="O94" s="6"/>
      <c r="P94" s="6"/>
      <c r="Q94" s="6">
        <v>40</v>
      </c>
    </row>
    <row r="95" spans="1:17" x14ac:dyDescent="0.25">
      <c r="A95" s="6" t="s">
        <v>0</v>
      </c>
      <c r="B95" s="6" t="s">
        <v>9</v>
      </c>
      <c r="C95" s="6" t="s">
        <v>135</v>
      </c>
      <c r="D95" s="6" t="s">
        <v>136</v>
      </c>
      <c r="E95" s="6" t="s">
        <v>97</v>
      </c>
      <c r="F95" s="6" t="s">
        <v>125</v>
      </c>
      <c r="G95" s="6">
        <v>207</v>
      </c>
      <c r="H95" s="6">
        <v>1141</v>
      </c>
      <c r="I95" s="6">
        <v>352</v>
      </c>
      <c r="J95" s="6">
        <v>1386</v>
      </c>
      <c r="K95" s="6">
        <v>352</v>
      </c>
      <c r="L95" s="6">
        <v>1386</v>
      </c>
      <c r="M95" s="6" t="s">
        <v>136</v>
      </c>
      <c r="N95" s="6"/>
      <c r="O95" s="6"/>
      <c r="P95" s="6"/>
      <c r="Q95" s="6">
        <v>219</v>
      </c>
    </row>
    <row r="96" spans="1:17" x14ac:dyDescent="0.25">
      <c r="A96" s="6" t="s">
        <v>0</v>
      </c>
      <c r="B96" s="6" t="s">
        <v>9</v>
      </c>
      <c r="C96" s="6" t="s">
        <v>220</v>
      </c>
      <c r="D96" s="6" t="s">
        <v>221</v>
      </c>
      <c r="E96" s="6" t="s">
        <v>97</v>
      </c>
      <c r="F96" s="6" t="s">
        <v>125</v>
      </c>
      <c r="G96" s="6">
        <v>121</v>
      </c>
      <c r="H96" s="6">
        <v>596</v>
      </c>
      <c r="I96" s="6">
        <v>129</v>
      </c>
      <c r="J96" s="6">
        <v>575</v>
      </c>
      <c r="K96" s="6">
        <v>129</v>
      </c>
      <c r="L96" s="6">
        <v>575</v>
      </c>
      <c r="M96" s="6" t="s">
        <v>221</v>
      </c>
      <c r="N96" s="6"/>
      <c r="O96" s="6"/>
      <c r="P96" s="6"/>
      <c r="Q96" s="6">
        <v>50</v>
      </c>
    </row>
    <row r="97" spans="1:17" x14ac:dyDescent="0.25">
      <c r="A97" s="6" t="s">
        <v>0</v>
      </c>
      <c r="B97" s="6" t="s">
        <v>4</v>
      </c>
      <c r="C97" s="6" t="s">
        <v>165</v>
      </c>
      <c r="D97" s="6" t="s">
        <v>166</v>
      </c>
      <c r="E97" s="6" t="s">
        <v>97</v>
      </c>
      <c r="F97" s="6" t="s">
        <v>98</v>
      </c>
      <c r="G97" s="6">
        <v>72</v>
      </c>
      <c r="H97" s="6">
        <v>333</v>
      </c>
      <c r="I97" s="6">
        <v>72</v>
      </c>
      <c r="J97" s="6">
        <v>332</v>
      </c>
      <c r="K97" s="6">
        <v>72</v>
      </c>
      <c r="L97" s="6">
        <v>332</v>
      </c>
      <c r="M97" s="6" t="s">
        <v>166</v>
      </c>
      <c r="N97" s="6"/>
      <c r="O97" s="6"/>
      <c r="P97" s="6"/>
      <c r="Q97" s="6">
        <v>20</v>
      </c>
    </row>
    <row r="98" spans="1:17" x14ac:dyDescent="0.25">
      <c r="A98" s="6" t="s">
        <v>0</v>
      </c>
      <c r="B98" s="6" t="s">
        <v>8</v>
      </c>
      <c r="C98" s="6" t="s">
        <v>828</v>
      </c>
      <c r="D98" s="6" t="s">
        <v>829</v>
      </c>
      <c r="E98" s="6" t="s">
        <v>97</v>
      </c>
      <c r="F98" s="6" t="s">
        <v>98</v>
      </c>
      <c r="G98" s="6">
        <v>265</v>
      </c>
      <c r="H98" s="6">
        <v>1084</v>
      </c>
      <c r="I98" s="6">
        <v>260</v>
      </c>
      <c r="J98" s="6">
        <v>1140</v>
      </c>
      <c r="K98" s="6">
        <v>260</v>
      </c>
      <c r="L98" s="6">
        <v>1140</v>
      </c>
      <c r="M98" s="6" t="s">
        <v>829</v>
      </c>
      <c r="N98" s="6"/>
      <c r="O98" s="6"/>
      <c r="P98" s="6"/>
      <c r="Q98" s="6">
        <v>78</v>
      </c>
    </row>
    <row r="99" spans="1:17" x14ac:dyDescent="0.25">
      <c r="A99" s="6" t="s">
        <v>0</v>
      </c>
      <c r="B99" s="6" t="s">
        <v>4</v>
      </c>
      <c r="C99" s="6" t="s">
        <v>145</v>
      </c>
      <c r="D99" s="6" t="s">
        <v>146</v>
      </c>
      <c r="E99" s="6" t="s">
        <v>97</v>
      </c>
      <c r="F99" s="6" t="s">
        <v>98</v>
      </c>
      <c r="G99" s="6">
        <v>93</v>
      </c>
      <c r="H99" s="6">
        <v>446</v>
      </c>
      <c r="I99" s="6">
        <v>91</v>
      </c>
      <c r="J99" s="6">
        <v>482</v>
      </c>
      <c r="K99" s="6">
        <v>100</v>
      </c>
      <c r="L99" s="6">
        <v>523</v>
      </c>
      <c r="M99" s="6" t="s">
        <v>146</v>
      </c>
      <c r="N99" s="6"/>
      <c r="O99" s="6"/>
      <c r="P99" s="6">
        <v>13</v>
      </c>
      <c r="Q99" s="6">
        <v>80</v>
      </c>
    </row>
    <row r="100" spans="1:17" x14ac:dyDescent="0.25">
      <c r="A100" s="6" t="s">
        <v>0</v>
      </c>
      <c r="B100" s="6" t="s">
        <v>9</v>
      </c>
      <c r="C100" s="6" t="s">
        <v>756</v>
      </c>
      <c r="D100" s="6" t="s">
        <v>757</v>
      </c>
      <c r="E100" s="6" t="s">
        <v>97</v>
      </c>
      <c r="F100" s="6" t="s">
        <v>125</v>
      </c>
      <c r="G100" s="6">
        <v>115</v>
      </c>
      <c r="H100" s="6">
        <v>532</v>
      </c>
      <c r="I100" s="6">
        <v>115</v>
      </c>
      <c r="J100" s="6">
        <v>537</v>
      </c>
      <c r="K100" s="6">
        <v>115</v>
      </c>
      <c r="L100" s="6">
        <v>537</v>
      </c>
      <c r="M100" s="6" t="s">
        <v>757</v>
      </c>
      <c r="N100" s="6"/>
      <c r="O100" s="6"/>
      <c r="P100" s="6"/>
      <c r="Q100" s="6">
        <v>54</v>
      </c>
    </row>
    <row r="101" spans="1:17" x14ac:dyDescent="0.25">
      <c r="A101" s="6" t="s">
        <v>0</v>
      </c>
      <c r="B101" s="6" t="s">
        <v>9</v>
      </c>
      <c r="C101" s="6" t="s">
        <v>759</v>
      </c>
      <c r="D101" s="6" t="s">
        <v>760</v>
      </c>
      <c r="E101" s="6" t="s">
        <v>97</v>
      </c>
      <c r="F101" s="6" t="s">
        <v>125</v>
      </c>
      <c r="G101" s="6">
        <v>319</v>
      </c>
      <c r="H101" s="6">
        <v>1567</v>
      </c>
      <c r="I101" s="6">
        <v>133</v>
      </c>
      <c r="J101" s="6">
        <v>499</v>
      </c>
      <c r="K101" s="6">
        <v>133</v>
      </c>
      <c r="L101" s="6">
        <v>499</v>
      </c>
      <c r="M101" s="6" t="s">
        <v>760</v>
      </c>
      <c r="N101" s="6"/>
      <c r="O101" s="6"/>
      <c r="P101" s="6"/>
      <c r="Q101" s="6"/>
    </row>
    <row r="102" spans="1:17" x14ac:dyDescent="0.25">
      <c r="A102" s="6" t="s">
        <v>0</v>
      </c>
      <c r="B102" s="6" t="s">
        <v>9</v>
      </c>
      <c r="C102" s="6" t="s">
        <v>1077</v>
      </c>
      <c r="D102" s="6" t="s">
        <v>223</v>
      </c>
      <c r="E102" s="6" t="s">
        <v>97</v>
      </c>
      <c r="F102" s="6" t="s">
        <v>125</v>
      </c>
      <c r="G102" s="6">
        <v>486</v>
      </c>
      <c r="H102" s="6">
        <v>2371</v>
      </c>
      <c r="I102" s="6">
        <v>488</v>
      </c>
      <c r="J102" s="6">
        <v>2325</v>
      </c>
      <c r="K102" s="6">
        <v>488</v>
      </c>
      <c r="L102" s="6">
        <v>2325</v>
      </c>
      <c r="M102" s="6" t="s">
        <v>223</v>
      </c>
      <c r="N102" s="6"/>
      <c r="O102" s="6"/>
      <c r="P102" s="6"/>
      <c r="Q102" s="6">
        <v>200</v>
      </c>
    </row>
    <row r="103" spans="1:17" x14ac:dyDescent="0.25">
      <c r="A103" s="6" t="s">
        <v>0</v>
      </c>
      <c r="B103" s="6" t="s">
        <v>9</v>
      </c>
      <c r="C103" s="6" t="s">
        <v>1078</v>
      </c>
      <c r="D103" s="6" t="s">
        <v>1079</v>
      </c>
      <c r="E103" s="6" t="s">
        <v>97</v>
      </c>
      <c r="F103" s="6" t="s">
        <v>125</v>
      </c>
      <c r="G103" s="6">
        <v>115</v>
      </c>
      <c r="H103" s="6">
        <v>502</v>
      </c>
      <c r="I103" s="6">
        <v>123</v>
      </c>
      <c r="J103" s="6">
        <v>555</v>
      </c>
      <c r="K103" s="6">
        <v>123</v>
      </c>
      <c r="L103" s="6">
        <v>555</v>
      </c>
      <c r="M103" s="6" t="s">
        <v>1079</v>
      </c>
      <c r="N103" s="6"/>
      <c r="O103" s="6"/>
      <c r="P103" s="6"/>
      <c r="Q103" s="6"/>
    </row>
    <row r="104" spans="1:17" x14ac:dyDescent="0.25">
      <c r="A104" s="6" t="s">
        <v>0</v>
      </c>
      <c r="B104" s="6" t="s">
        <v>8</v>
      </c>
      <c r="C104" s="6" t="s">
        <v>750</v>
      </c>
      <c r="D104" s="6" t="s">
        <v>751</v>
      </c>
      <c r="E104" s="6" t="s">
        <v>97</v>
      </c>
      <c r="F104" s="6" t="s">
        <v>98</v>
      </c>
      <c r="G104" s="6">
        <v>3</v>
      </c>
      <c r="H104" s="6">
        <v>13</v>
      </c>
      <c r="I104" s="6">
        <v>3</v>
      </c>
      <c r="J104" s="6">
        <v>13</v>
      </c>
      <c r="K104" s="6">
        <v>3</v>
      </c>
      <c r="L104" s="6">
        <v>13</v>
      </c>
      <c r="M104" s="6" t="s">
        <v>751</v>
      </c>
      <c r="N104" s="6"/>
      <c r="O104" s="6"/>
      <c r="P104" s="6"/>
      <c r="Q104" s="6">
        <v>6</v>
      </c>
    </row>
    <row r="105" spans="1:17" x14ac:dyDescent="0.25">
      <c r="A105" s="6" t="s">
        <v>3</v>
      </c>
      <c r="B105" s="6" t="s">
        <v>16</v>
      </c>
      <c r="C105" s="6" t="s">
        <v>813</v>
      </c>
      <c r="D105" s="6" t="s">
        <v>814</v>
      </c>
      <c r="E105" s="6" t="s">
        <v>97</v>
      </c>
      <c r="F105" s="6" t="s">
        <v>98</v>
      </c>
      <c r="G105" s="6">
        <v>38</v>
      </c>
      <c r="H105" s="6">
        <v>164</v>
      </c>
      <c r="I105" s="6">
        <v>37</v>
      </c>
      <c r="J105" s="6">
        <v>155</v>
      </c>
      <c r="K105" s="6">
        <v>38</v>
      </c>
      <c r="L105" s="6">
        <v>4</v>
      </c>
      <c r="M105" s="6" t="s">
        <v>814</v>
      </c>
      <c r="N105" s="6"/>
      <c r="O105" s="6"/>
      <c r="P105" s="6"/>
      <c r="Q105" s="6">
        <v>10</v>
      </c>
    </row>
    <row r="106" spans="1:17" x14ac:dyDescent="0.25">
      <c r="A106" s="6" t="s">
        <v>3</v>
      </c>
      <c r="B106" s="6" t="s">
        <v>16</v>
      </c>
      <c r="C106" s="6" t="s">
        <v>230</v>
      </c>
      <c r="D106" s="6" t="s">
        <v>231</v>
      </c>
      <c r="E106" s="6" t="s">
        <v>97</v>
      </c>
      <c r="F106" s="6" t="s">
        <v>98</v>
      </c>
      <c r="G106" s="6">
        <v>31</v>
      </c>
      <c r="H106" s="6">
        <v>191</v>
      </c>
      <c r="I106" s="6">
        <v>31</v>
      </c>
      <c r="J106" s="6">
        <v>183</v>
      </c>
      <c r="K106" s="6">
        <v>31</v>
      </c>
      <c r="L106" s="6">
        <v>183</v>
      </c>
      <c r="M106" s="6" t="s">
        <v>231</v>
      </c>
      <c r="N106" s="6"/>
      <c r="O106" s="6">
        <v>31</v>
      </c>
      <c r="P106" s="6"/>
      <c r="Q106" s="6"/>
    </row>
    <row r="107" spans="1:17" x14ac:dyDescent="0.25">
      <c r="A107" s="6" t="s">
        <v>0</v>
      </c>
      <c r="B107" s="6" t="s">
        <v>11</v>
      </c>
      <c r="C107" s="6" t="s">
        <v>187</v>
      </c>
      <c r="D107" s="6" t="s">
        <v>188</v>
      </c>
      <c r="E107" s="6" t="s">
        <v>97</v>
      </c>
      <c r="F107" s="6" t="s">
        <v>132</v>
      </c>
      <c r="G107" s="6">
        <v>18</v>
      </c>
      <c r="H107" s="6">
        <v>78</v>
      </c>
      <c r="I107" s="6">
        <v>18</v>
      </c>
      <c r="J107" s="6">
        <v>79</v>
      </c>
      <c r="K107" s="6">
        <v>18</v>
      </c>
      <c r="L107" s="6">
        <v>77</v>
      </c>
      <c r="M107" s="6" t="s">
        <v>188</v>
      </c>
      <c r="N107" s="6"/>
      <c r="O107" s="6"/>
      <c r="P107" s="6"/>
      <c r="Q107" s="6">
        <v>10</v>
      </c>
    </row>
    <row r="108" spans="1:17" x14ac:dyDescent="0.25">
      <c r="A108" s="6" t="s">
        <v>0</v>
      </c>
      <c r="B108" s="6" t="s">
        <v>9</v>
      </c>
      <c r="C108" s="6" t="s">
        <v>137</v>
      </c>
      <c r="D108" s="6" t="s">
        <v>138</v>
      </c>
      <c r="E108" s="6" t="s">
        <v>97</v>
      </c>
      <c r="F108" s="6" t="s">
        <v>98</v>
      </c>
      <c r="G108" s="6">
        <v>135</v>
      </c>
      <c r="H108" s="6">
        <v>672</v>
      </c>
      <c r="I108" s="6">
        <v>156</v>
      </c>
      <c r="J108" s="6">
        <v>704</v>
      </c>
      <c r="K108" s="6">
        <v>156</v>
      </c>
      <c r="L108" s="6">
        <v>704</v>
      </c>
      <c r="M108" s="6" t="s">
        <v>138</v>
      </c>
      <c r="N108" s="6"/>
      <c r="O108" s="6"/>
      <c r="P108" s="6"/>
      <c r="Q108" s="6">
        <v>105</v>
      </c>
    </row>
    <row r="109" spans="1:17" x14ac:dyDescent="0.25">
      <c r="A109" s="6" t="s">
        <v>0</v>
      </c>
      <c r="B109" s="6" t="s">
        <v>4</v>
      </c>
      <c r="C109" s="6" t="s">
        <v>263</v>
      </c>
      <c r="D109" s="6" t="s">
        <v>264</v>
      </c>
      <c r="E109" s="6" t="s">
        <v>97</v>
      </c>
      <c r="F109" s="6" t="s">
        <v>125</v>
      </c>
      <c r="G109" s="6">
        <v>22</v>
      </c>
      <c r="H109" s="6">
        <v>101</v>
      </c>
      <c r="I109" s="6">
        <v>18</v>
      </c>
      <c r="J109" s="6">
        <v>91</v>
      </c>
      <c r="K109" s="6">
        <v>22</v>
      </c>
      <c r="L109" s="6">
        <v>103</v>
      </c>
      <c r="M109" s="6" t="s">
        <v>264</v>
      </c>
      <c r="N109" s="6"/>
      <c r="O109" s="6"/>
      <c r="P109" s="6"/>
      <c r="Q109" s="6">
        <v>27</v>
      </c>
    </row>
    <row r="110" spans="1:17" x14ac:dyDescent="0.25">
      <c r="A110" s="6" t="s">
        <v>0</v>
      </c>
      <c r="B110" s="6" t="s">
        <v>4</v>
      </c>
      <c r="C110" s="6" t="s">
        <v>265</v>
      </c>
      <c r="D110" s="6" t="s">
        <v>266</v>
      </c>
      <c r="E110" s="6" t="s">
        <v>97</v>
      </c>
      <c r="F110" s="6" t="s">
        <v>125</v>
      </c>
      <c r="G110" s="6">
        <v>14</v>
      </c>
      <c r="H110" s="6">
        <v>73</v>
      </c>
      <c r="I110" s="6">
        <v>12</v>
      </c>
      <c r="J110" s="6">
        <v>61</v>
      </c>
      <c r="K110" s="6">
        <v>14</v>
      </c>
      <c r="L110" s="6">
        <v>72</v>
      </c>
      <c r="M110" s="6" t="s">
        <v>266</v>
      </c>
      <c r="N110" s="6"/>
      <c r="O110" s="6"/>
      <c r="P110" s="6"/>
      <c r="Q110" s="6">
        <v>19</v>
      </c>
    </row>
    <row r="111" spans="1:17" x14ac:dyDescent="0.25">
      <c r="A111" s="6" t="s">
        <v>3</v>
      </c>
      <c r="B111" s="6" t="s">
        <v>15</v>
      </c>
      <c r="C111" s="6" t="s">
        <v>798</v>
      </c>
      <c r="D111" s="6" t="s">
        <v>799</v>
      </c>
      <c r="E111" s="6" t="s">
        <v>97</v>
      </c>
      <c r="F111" s="6" t="s">
        <v>125</v>
      </c>
      <c r="G111" s="6">
        <v>51</v>
      </c>
      <c r="H111" s="6">
        <v>260</v>
      </c>
      <c r="I111" s="6">
        <v>51</v>
      </c>
      <c r="J111" s="6">
        <v>263</v>
      </c>
      <c r="K111" s="6">
        <v>51</v>
      </c>
      <c r="L111" s="6">
        <v>263</v>
      </c>
      <c r="M111" s="6" t="s">
        <v>799</v>
      </c>
      <c r="N111" s="6"/>
      <c r="O111" s="6"/>
      <c r="P111" s="6"/>
      <c r="Q111" s="6"/>
    </row>
    <row r="112" spans="1:17" x14ac:dyDescent="0.25">
      <c r="A112" s="6" t="s">
        <v>3</v>
      </c>
      <c r="B112" s="6" t="s">
        <v>15</v>
      </c>
      <c r="C112" s="6" t="s">
        <v>234</v>
      </c>
      <c r="D112" s="6" t="s">
        <v>1060</v>
      </c>
      <c r="E112" s="6" t="s">
        <v>97</v>
      </c>
      <c r="F112" s="6" t="s">
        <v>132</v>
      </c>
      <c r="G112" s="6">
        <v>21</v>
      </c>
      <c r="H112" s="6">
        <v>107</v>
      </c>
      <c r="I112" s="6">
        <v>22</v>
      </c>
      <c r="J112" s="6">
        <v>108</v>
      </c>
      <c r="K112" s="6">
        <v>22</v>
      </c>
      <c r="L112" s="6">
        <v>0</v>
      </c>
      <c r="M112" s="6" t="s">
        <v>1060</v>
      </c>
      <c r="N112" s="6"/>
      <c r="O112" s="6"/>
      <c r="P112" s="6"/>
      <c r="Q112" s="6"/>
    </row>
    <row r="113" spans="1:17" x14ac:dyDescent="0.25">
      <c r="A113" s="6" t="s">
        <v>3</v>
      </c>
      <c r="B113" s="6" t="s">
        <v>17</v>
      </c>
      <c r="C113" s="6" t="s">
        <v>767</v>
      </c>
      <c r="D113" s="6" t="s">
        <v>768</v>
      </c>
      <c r="E113" s="6" t="s">
        <v>97</v>
      </c>
      <c r="F113" s="6" t="s">
        <v>98</v>
      </c>
      <c r="G113" s="6">
        <v>61</v>
      </c>
      <c r="H113" s="6">
        <v>264</v>
      </c>
      <c r="I113" s="6">
        <v>55</v>
      </c>
      <c r="J113" s="6">
        <v>251</v>
      </c>
      <c r="K113" s="6">
        <v>55</v>
      </c>
      <c r="L113" s="6">
        <v>251</v>
      </c>
      <c r="M113" s="6" t="s">
        <v>768</v>
      </c>
      <c r="N113" s="6"/>
      <c r="O113" s="6"/>
      <c r="P113" s="6"/>
      <c r="Q113" s="6">
        <v>20</v>
      </c>
    </row>
    <row r="114" spans="1:17" x14ac:dyDescent="0.25">
      <c r="A114" s="6" t="s">
        <v>3</v>
      </c>
      <c r="B114" s="6" t="s">
        <v>17</v>
      </c>
      <c r="C114" s="6" t="s">
        <v>232</v>
      </c>
      <c r="D114" s="6" t="s">
        <v>233</v>
      </c>
      <c r="E114" s="6" t="s">
        <v>97</v>
      </c>
      <c r="F114" s="6" t="s">
        <v>98</v>
      </c>
      <c r="G114" s="6">
        <v>30</v>
      </c>
      <c r="H114" s="6">
        <v>188</v>
      </c>
      <c r="I114" s="6">
        <v>24</v>
      </c>
      <c r="J114" s="6">
        <v>112</v>
      </c>
      <c r="K114" s="6">
        <v>24</v>
      </c>
      <c r="L114" s="6">
        <v>112</v>
      </c>
      <c r="M114" s="6" t="s">
        <v>233</v>
      </c>
      <c r="N114" s="6"/>
      <c r="O114" s="6"/>
      <c r="P114" s="6"/>
      <c r="Q114" s="6">
        <v>0</v>
      </c>
    </row>
    <row r="115" spans="1:17" x14ac:dyDescent="0.25">
      <c r="A115" s="6" t="s">
        <v>0</v>
      </c>
      <c r="B115" s="6" t="s">
        <v>7</v>
      </c>
      <c r="C115" s="6" t="s">
        <v>730</v>
      </c>
      <c r="D115" s="6" t="s">
        <v>731</v>
      </c>
      <c r="E115" s="6" t="s">
        <v>97</v>
      </c>
      <c r="F115" s="6" t="s">
        <v>98</v>
      </c>
      <c r="G115" s="6">
        <v>23</v>
      </c>
      <c r="H115" s="6">
        <v>83</v>
      </c>
      <c r="I115" s="6">
        <v>23</v>
      </c>
      <c r="J115" s="6">
        <v>85</v>
      </c>
      <c r="K115" s="6">
        <v>23</v>
      </c>
      <c r="L115" s="6">
        <v>78</v>
      </c>
      <c r="M115" s="6" t="s">
        <v>731</v>
      </c>
      <c r="N115" s="6"/>
      <c r="O115" s="6"/>
      <c r="P115" s="6"/>
      <c r="Q115" s="6">
        <v>13</v>
      </c>
    </row>
    <row r="116" spans="1:17" x14ac:dyDescent="0.25">
      <c r="A116" s="6" t="s">
        <v>3</v>
      </c>
      <c r="B116" s="6" t="s">
        <v>14</v>
      </c>
      <c r="C116" s="6" t="s">
        <v>776</v>
      </c>
      <c r="D116" s="6" t="s">
        <v>777</v>
      </c>
      <c r="E116" s="6" t="s">
        <v>97</v>
      </c>
      <c r="F116" s="6" t="s">
        <v>98</v>
      </c>
      <c r="G116" s="6">
        <v>77</v>
      </c>
      <c r="H116" s="6">
        <v>384</v>
      </c>
      <c r="I116" s="6">
        <v>79</v>
      </c>
      <c r="J116" s="6">
        <v>394</v>
      </c>
      <c r="K116" s="6">
        <v>79</v>
      </c>
      <c r="L116" s="6">
        <v>394</v>
      </c>
      <c r="M116" s="6" t="s">
        <v>777</v>
      </c>
      <c r="N116" s="6"/>
      <c r="O116" s="6"/>
      <c r="P116" s="6"/>
      <c r="Q116" s="6">
        <v>98</v>
      </c>
    </row>
    <row r="117" spans="1:17" x14ac:dyDescent="0.25">
      <c r="A117" s="6" t="s">
        <v>3</v>
      </c>
      <c r="B117" s="6" t="s">
        <v>14</v>
      </c>
      <c r="C117" s="6" t="s">
        <v>780</v>
      </c>
      <c r="D117" s="6" t="s">
        <v>781</v>
      </c>
      <c r="E117" s="6" t="s">
        <v>97</v>
      </c>
      <c r="F117" s="6" t="s">
        <v>98</v>
      </c>
      <c r="G117" s="6">
        <v>73</v>
      </c>
      <c r="H117" s="6">
        <v>393</v>
      </c>
      <c r="I117" s="6">
        <v>73</v>
      </c>
      <c r="J117" s="6">
        <v>393</v>
      </c>
      <c r="K117" s="6">
        <v>73</v>
      </c>
      <c r="L117" s="6">
        <v>393</v>
      </c>
      <c r="M117" s="6" t="s">
        <v>781</v>
      </c>
      <c r="N117" s="6"/>
      <c r="O117" s="6"/>
      <c r="P117" s="6"/>
      <c r="Q117" s="6">
        <v>30</v>
      </c>
    </row>
    <row r="118" spans="1:17" x14ac:dyDescent="0.25">
      <c r="A118" s="6" t="s">
        <v>3</v>
      </c>
      <c r="B118" s="6" t="s">
        <v>14</v>
      </c>
      <c r="C118" s="6" t="s">
        <v>783</v>
      </c>
      <c r="D118" s="6" t="s">
        <v>784</v>
      </c>
      <c r="E118" s="6" t="s">
        <v>97</v>
      </c>
      <c r="F118" s="6" t="s">
        <v>98</v>
      </c>
      <c r="G118" s="6">
        <v>41</v>
      </c>
      <c r="H118" s="6">
        <v>214</v>
      </c>
      <c r="I118" s="6">
        <v>41</v>
      </c>
      <c r="J118" s="6">
        <v>214</v>
      </c>
      <c r="K118" s="6">
        <v>41</v>
      </c>
      <c r="L118" s="6">
        <v>214</v>
      </c>
      <c r="M118" s="6" t="s">
        <v>784</v>
      </c>
      <c r="N118" s="6"/>
      <c r="O118" s="6"/>
      <c r="P118" s="6"/>
      <c r="Q118" s="6">
        <v>5</v>
      </c>
    </row>
    <row r="119" spans="1:17" x14ac:dyDescent="0.25">
      <c r="A119" s="6" t="s">
        <v>3</v>
      </c>
      <c r="B119" s="6" t="s">
        <v>14</v>
      </c>
      <c r="C119" s="6" t="s">
        <v>226</v>
      </c>
      <c r="D119" s="6" t="s">
        <v>227</v>
      </c>
      <c r="E119" s="6" t="s">
        <v>97</v>
      </c>
      <c r="F119" s="6" t="s">
        <v>98</v>
      </c>
      <c r="G119" s="6">
        <v>50</v>
      </c>
      <c r="H119" s="6">
        <v>218</v>
      </c>
      <c r="I119" s="6">
        <v>53</v>
      </c>
      <c r="J119" s="6">
        <v>217</v>
      </c>
      <c r="K119" s="6">
        <v>53</v>
      </c>
      <c r="L119" s="6">
        <v>217</v>
      </c>
      <c r="M119" s="6" t="s">
        <v>227</v>
      </c>
      <c r="N119" s="6"/>
      <c r="O119" s="6"/>
      <c r="P119" s="6"/>
      <c r="Q119" s="6"/>
    </row>
    <row r="120" spans="1:17" x14ac:dyDescent="0.25">
      <c r="A120" s="6" t="s">
        <v>3</v>
      </c>
      <c r="B120" s="6" t="s">
        <v>17</v>
      </c>
      <c r="C120" s="6" t="s">
        <v>771</v>
      </c>
      <c r="D120" s="6" t="s">
        <v>772</v>
      </c>
      <c r="E120" s="6" t="s">
        <v>209</v>
      </c>
      <c r="F120" s="6" t="s">
        <v>125</v>
      </c>
      <c r="G120" s="6">
        <v>9</v>
      </c>
      <c r="H120" s="6">
        <v>40</v>
      </c>
      <c r="I120" s="6">
        <v>9</v>
      </c>
      <c r="J120" s="6">
        <v>43</v>
      </c>
      <c r="K120" s="6">
        <v>9</v>
      </c>
      <c r="L120" s="6">
        <v>43</v>
      </c>
      <c r="M120" s="6" t="s">
        <v>772</v>
      </c>
      <c r="N120" s="6"/>
      <c r="O120" s="6"/>
      <c r="P120" s="6"/>
      <c r="Q120" s="6"/>
    </row>
    <row r="121" spans="1:17" x14ac:dyDescent="0.25">
      <c r="A121" s="6" t="s">
        <v>3</v>
      </c>
      <c r="B121" s="6" t="s">
        <v>15</v>
      </c>
      <c r="C121" s="6" t="s">
        <v>800</v>
      </c>
      <c r="D121" s="6" t="s">
        <v>801</v>
      </c>
      <c r="E121" s="6" t="s">
        <v>97</v>
      </c>
      <c r="F121" s="6" t="s">
        <v>125</v>
      </c>
      <c r="G121" s="6">
        <v>70</v>
      </c>
      <c r="H121" s="6">
        <v>273</v>
      </c>
      <c r="I121" s="6">
        <v>71</v>
      </c>
      <c r="J121" s="6">
        <v>278</v>
      </c>
      <c r="K121" s="6">
        <v>71</v>
      </c>
      <c r="L121" s="6">
        <v>278</v>
      </c>
      <c r="M121" s="6" t="s">
        <v>801</v>
      </c>
      <c r="N121" s="6"/>
      <c r="O121" s="6"/>
      <c r="P121" s="6"/>
      <c r="Q121" s="6">
        <v>26</v>
      </c>
    </row>
    <row r="122" spans="1:17" x14ac:dyDescent="0.25">
      <c r="A122" s="6" t="s">
        <v>0</v>
      </c>
      <c r="B122" s="6" t="s">
        <v>13</v>
      </c>
      <c r="C122" s="6" t="s">
        <v>181</v>
      </c>
      <c r="D122" s="6" t="s">
        <v>182</v>
      </c>
      <c r="E122" s="6" t="s">
        <v>97</v>
      </c>
      <c r="F122" s="6" t="s">
        <v>98</v>
      </c>
      <c r="G122" s="6">
        <v>16</v>
      </c>
      <c r="H122" s="6">
        <v>58</v>
      </c>
      <c r="I122" s="6">
        <v>10</v>
      </c>
      <c r="J122" s="6">
        <v>45</v>
      </c>
      <c r="K122" s="6">
        <v>16</v>
      </c>
      <c r="L122" s="6">
        <v>58</v>
      </c>
      <c r="M122" s="6" t="s">
        <v>182</v>
      </c>
      <c r="N122" s="6"/>
      <c r="O122" s="6"/>
      <c r="P122" s="6"/>
      <c r="Q122" s="6">
        <v>10</v>
      </c>
    </row>
    <row r="123" spans="1:17" x14ac:dyDescent="0.25">
      <c r="A123" s="6" t="s">
        <v>3</v>
      </c>
      <c r="B123" s="6" t="s">
        <v>1084</v>
      </c>
      <c r="C123" s="6" t="s">
        <v>1085</v>
      </c>
      <c r="D123" s="6" t="s">
        <v>1086</v>
      </c>
      <c r="E123" s="6" t="s">
        <v>97</v>
      </c>
      <c r="F123" s="6" t="s">
        <v>125</v>
      </c>
      <c r="G123" s="6">
        <v>44</v>
      </c>
      <c r="H123" s="6">
        <v>273</v>
      </c>
      <c r="I123" s="6">
        <v>40</v>
      </c>
      <c r="J123" s="6">
        <v>208</v>
      </c>
      <c r="K123" s="6">
        <v>40</v>
      </c>
      <c r="L123" s="6">
        <v>208</v>
      </c>
      <c r="M123" s="6" t="s">
        <v>1086</v>
      </c>
      <c r="N123" s="6"/>
      <c r="O123" s="6"/>
      <c r="P123" s="6"/>
      <c r="Q123" s="6"/>
    </row>
    <row r="124" spans="1:17" x14ac:dyDescent="0.25">
      <c r="A124" s="6" t="s">
        <v>3</v>
      </c>
      <c r="B124" s="6" t="s">
        <v>18</v>
      </c>
      <c r="C124" s="6" t="s">
        <v>809</v>
      </c>
      <c r="D124" s="6" t="s">
        <v>810</v>
      </c>
      <c r="E124" s="6" t="s">
        <v>97</v>
      </c>
      <c r="F124" s="6" t="s">
        <v>98</v>
      </c>
      <c r="G124" s="6">
        <v>12</v>
      </c>
      <c r="H124" s="6">
        <v>52</v>
      </c>
      <c r="I124" s="6">
        <v>10</v>
      </c>
      <c r="J124" s="6">
        <v>44</v>
      </c>
      <c r="K124" s="6">
        <v>10</v>
      </c>
      <c r="L124" s="6">
        <v>44</v>
      </c>
      <c r="M124" s="6" t="s">
        <v>810</v>
      </c>
      <c r="N124" s="6"/>
      <c r="O124" s="6"/>
      <c r="P124" s="6"/>
      <c r="Q124" s="6">
        <v>10</v>
      </c>
    </row>
    <row r="125" spans="1:17" x14ac:dyDescent="0.25">
      <c r="A125" s="6" t="s">
        <v>3</v>
      </c>
      <c r="B125" s="6" t="s">
        <v>14</v>
      </c>
      <c r="C125" s="6" t="s">
        <v>785</v>
      </c>
      <c r="D125" s="6" t="s">
        <v>786</v>
      </c>
      <c r="E125" s="6" t="s">
        <v>97</v>
      </c>
      <c r="F125" s="6" t="s">
        <v>98</v>
      </c>
      <c r="G125" s="6">
        <v>140</v>
      </c>
      <c r="H125" s="6">
        <v>613</v>
      </c>
      <c r="I125" s="6">
        <v>137</v>
      </c>
      <c r="J125" s="6">
        <v>622</v>
      </c>
      <c r="K125" s="6">
        <v>137</v>
      </c>
      <c r="L125" s="6">
        <v>622</v>
      </c>
      <c r="M125" s="6" t="s">
        <v>786</v>
      </c>
      <c r="N125" s="6"/>
      <c r="O125" s="6"/>
      <c r="P125" s="6"/>
      <c r="Q125" s="6">
        <v>30</v>
      </c>
    </row>
    <row r="126" spans="1:17" x14ac:dyDescent="0.25">
      <c r="A126" s="6" t="s">
        <v>0</v>
      </c>
      <c r="B126" s="6" t="s">
        <v>4</v>
      </c>
      <c r="C126" s="6" t="s">
        <v>692</v>
      </c>
      <c r="D126" s="6" t="s">
        <v>693</v>
      </c>
      <c r="E126" s="6" t="s">
        <v>97</v>
      </c>
      <c r="F126" s="6" t="s">
        <v>125</v>
      </c>
      <c r="G126" s="6">
        <v>69</v>
      </c>
      <c r="H126" s="6">
        <v>325</v>
      </c>
      <c r="I126" s="6">
        <v>65</v>
      </c>
      <c r="J126" s="6">
        <v>325</v>
      </c>
      <c r="K126" s="6">
        <v>71</v>
      </c>
      <c r="L126" s="6">
        <v>322</v>
      </c>
      <c r="M126" s="6" t="s">
        <v>693</v>
      </c>
      <c r="N126" s="6"/>
      <c r="O126" s="6"/>
      <c r="P126" s="6"/>
      <c r="Q126" s="6">
        <v>67</v>
      </c>
    </row>
    <row r="127" spans="1:17" x14ac:dyDescent="0.25">
      <c r="A127" s="6" t="s">
        <v>0</v>
      </c>
      <c r="B127" s="6" t="s">
        <v>7</v>
      </c>
      <c r="C127" s="6" t="s">
        <v>177</v>
      </c>
      <c r="D127" s="6" t="s">
        <v>178</v>
      </c>
      <c r="E127" s="6" t="s">
        <v>97</v>
      </c>
      <c r="F127" s="6" t="s">
        <v>125</v>
      </c>
      <c r="G127" s="6">
        <v>23</v>
      </c>
      <c r="H127" s="6">
        <v>124</v>
      </c>
      <c r="I127" s="6">
        <v>20</v>
      </c>
      <c r="J127" s="6">
        <v>110</v>
      </c>
      <c r="K127" s="6">
        <v>20</v>
      </c>
      <c r="L127" s="6">
        <v>110</v>
      </c>
      <c r="M127" s="6" t="s">
        <v>178</v>
      </c>
      <c r="N127" s="6"/>
      <c r="O127" s="6"/>
      <c r="P127" s="6"/>
      <c r="Q127" s="6">
        <v>10</v>
      </c>
    </row>
    <row r="128" spans="1:17" x14ac:dyDescent="0.25">
      <c r="A128" s="6" t="s">
        <v>0</v>
      </c>
      <c r="B128" s="6" t="s">
        <v>13</v>
      </c>
      <c r="C128" s="6" t="s">
        <v>725</v>
      </c>
      <c r="D128" s="6" t="s">
        <v>726</v>
      </c>
      <c r="E128" s="6" t="s">
        <v>97</v>
      </c>
      <c r="F128" s="6" t="s">
        <v>125</v>
      </c>
      <c r="G128" s="6">
        <v>57</v>
      </c>
      <c r="H128" s="6">
        <v>284</v>
      </c>
      <c r="I128" s="6">
        <v>54</v>
      </c>
      <c r="J128" s="6">
        <v>262</v>
      </c>
      <c r="K128" s="6">
        <v>54</v>
      </c>
      <c r="L128" s="6">
        <v>262</v>
      </c>
      <c r="M128" s="6" t="s">
        <v>726</v>
      </c>
      <c r="N128" s="6"/>
      <c r="O128" s="6"/>
      <c r="P128" s="6"/>
      <c r="Q128" s="6">
        <v>40</v>
      </c>
    </row>
    <row r="129" spans="1:17" x14ac:dyDescent="0.25">
      <c r="A129" s="6" t="s">
        <v>0</v>
      </c>
      <c r="B129" s="6" t="s">
        <v>11</v>
      </c>
      <c r="C129" s="6" t="s">
        <v>191</v>
      </c>
      <c r="D129" s="6" t="s">
        <v>192</v>
      </c>
      <c r="E129" s="6" t="s">
        <v>97</v>
      </c>
      <c r="F129" s="6" t="s">
        <v>98</v>
      </c>
      <c r="G129" s="6">
        <v>14</v>
      </c>
      <c r="H129" s="6">
        <v>44</v>
      </c>
      <c r="I129" s="6">
        <v>14</v>
      </c>
      <c r="J129" s="6">
        <v>44</v>
      </c>
      <c r="K129" s="6">
        <v>14</v>
      </c>
      <c r="L129" s="6">
        <v>44</v>
      </c>
      <c r="M129" s="6" t="s">
        <v>192</v>
      </c>
      <c r="N129" s="6"/>
      <c r="O129" s="6"/>
      <c r="P129" s="6"/>
      <c r="Q129" s="6">
        <v>15</v>
      </c>
    </row>
    <row r="130" spans="1:17" x14ac:dyDescent="0.25">
      <c r="A130" s="6" t="s">
        <v>0</v>
      </c>
      <c r="B130" s="6" t="s">
        <v>5</v>
      </c>
      <c r="C130" s="6" t="s">
        <v>271</v>
      </c>
      <c r="D130" s="6" t="s">
        <v>272</v>
      </c>
      <c r="E130" s="6" t="s">
        <v>97</v>
      </c>
      <c r="F130" s="6" t="s">
        <v>125</v>
      </c>
      <c r="G130" s="6">
        <v>18</v>
      </c>
      <c r="H130" s="6">
        <v>82</v>
      </c>
      <c r="I130" s="6">
        <v>18</v>
      </c>
      <c r="J130" s="6">
        <v>82</v>
      </c>
      <c r="K130" s="6">
        <v>18</v>
      </c>
      <c r="L130" s="6">
        <v>80</v>
      </c>
      <c r="M130" s="6" t="s">
        <v>272</v>
      </c>
      <c r="N130" s="6"/>
      <c r="O130" s="6"/>
      <c r="P130" s="6"/>
      <c r="Q130" s="6">
        <v>0</v>
      </c>
    </row>
    <row r="131" spans="1:17" x14ac:dyDescent="0.25">
      <c r="A131" s="6" t="s">
        <v>0</v>
      </c>
      <c r="B131" s="6" t="s">
        <v>12</v>
      </c>
      <c r="C131" s="6" t="s">
        <v>197</v>
      </c>
      <c r="D131" s="6" t="s">
        <v>198</v>
      </c>
      <c r="E131" s="6" t="s">
        <v>97</v>
      </c>
      <c r="F131" s="6" t="s">
        <v>125</v>
      </c>
      <c r="G131" s="6">
        <v>20</v>
      </c>
      <c r="H131" s="6">
        <v>106</v>
      </c>
      <c r="I131" s="6">
        <v>13</v>
      </c>
      <c r="J131" s="6">
        <v>94</v>
      </c>
      <c r="K131" s="6">
        <v>18</v>
      </c>
      <c r="L131" s="6">
        <v>94</v>
      </c>
      <c r="M131" s="6" t="s">
        <v>198</v>
      </c>
      <c r="N131" s="6"/>
      <c r="O131" s="6"/>
      <c r="P131" s="6"/>
      <c r="Q131" s="6">
        <v>30</v>
      </c>
    </row>
    <row r="132" spans="1:17" x14ac:dyDescent="0.25">
      <c r="A132" s="6" t="s">
        <v>0</v>
      </c>
      <c r="B132" s="6" t="s">
        <v>8</v>
      </c>
      <c r="C132" s="6" t="s">
        <v>224</v>
      </c>
      <c r="D132" s="6" t="s">
        <v>225</v>
      </c>
      <c r="E132" s="6" t="s">
        <v>209</v>
      </c>
      <c r="F132" s="6" t="s">
        <v>125</v>
      </c>
      <c r="G132" s="6">
        <v>412</v>
      </c>
      <c r="H132" s="6">
        <v>1700</v>
      </c>
      <c r="I132" s="6">
        <v>375</v>
      </c>
      <c r="J132" s="6">
        <v>1598</v>
      </c>
      <c r="K132" s="6">
        <v>375</v>
      </c>
      <c r="L132" s="6">
        <v>1598</v>
      </c>
      <c r="M132" s="6" t="s">
        <v>225</v>
      </c>
      <c r="N132" s="6"/>
      <c r="O132" s="6"/>
      <c r="P132" s="6"/>
      <c r="Q132" s="6">
        <v>450</v>
      </c>
    </row>
    <row r="133" spans="1:17" x14ac:dyDescent="0.25">
      <c r="A133" s="6" t="s">
        <v>0</v>
      </c>
      <c r="B133" s="6" t="s">
        <v>8</v>
      </c>
      <c r="C133" s="6" t="s">
        <v>752</v>
      </c>
      <c r="D133" s="6" t="s">
        <v>753</v>
      </c>
      <c r="E133" s="6" t="s">
        <v>97</v>
      </c>
      <c r="F133" s="6" t="s">
        <v>98</v>
      </c>
      <c r="G133" s="6">
        <v>25</v>
      </c>
      <c r="H133" s="6">
        <v>92</v>
      </c>
      <c r="I133" s="6">
        <v>24</v>
      </c>
      <c r="J133" s="6">
        <v>89</v>
      </c>
      <c r="K133" s="6">
        <v>24</v>
      </c>
      <c r="L133" s="6">
        <v>89</v>
      </c>
      <c r="M133" s="6" t="s">
        <v>753</v>
      </c>
      <c r="N133" s="6"/>
      <c r="O133" s="6"/>
      <c r="P133" s="6"/>
      <c r="Q133" s="6">
        <v>27</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23"/>
  <sheetViews>
    <sheetView workbookViewId="0">
      <selection activeCell="G13" sqref="G13"/>
    </sheetView>
  </sheetViews>
  <sheetFormatPr defaultRowHeight="15" x14ac:dyDescent="0.25"/>
  <cols>
    <col min="1" max="1" width="14.140625" customWidth="1"/>
    <col min="2" max="2" width="27.85546875" customWidth="1"/>
    <col min="3" max="3" width="22.42578125" customWidth="1"/>
    <col min="4" max="4" width="23.85546875" customWidth="1"/>
    <col min="5" max="5" width="21.7109375" bestFit="1" customWidth="1"/>
    <col min="6" max="6" width="15.7109375" customWidth="1"/>
  </cols>
  <sheetData>
    <row r="1" spans="1:5" ht="21" x14ac:dyDescent="0.35">
      <c r="A1" s="37" t="s">
        <v>1924</v>
      </c>
    </row>
    <row r="3" spans="1:5" x14ac:dyDescent="0.25">
      <c r="A3" s="9" t="s">
        <v>1693</v>
      </c>
      <c r="B3" s="6" t="s">
        <v>1920</v>
      </c>
      <c r="C3" s="6" t="s">
        <v>1921</v>
      </c>
      <c r="D3" s="6" t="s">
        <v>1922</v>
      </c>
      <c r="E3" s="6" t="s">
        <v>1923</v>
      </c>
    </row>
    <row r="4" spans="1:5" x14ac:dyDescent="0.25">
      <c r="A4" s="10" t="s">
        <v>0</v>
      </c>
      <c r="B4" s="11">
        <v>888</v>
      </c>
      <c r="C4" s="11">
        <v>54</v>
      </c>
      <c r="D4" s="11">
        <v>385</v>
      </c>
      <c r="E4" s="11">
        <v>14143</v>
      </c>
    </row>
    <row r="5" spans="1:5" x14ac:dyDescent="0.25">
      <c r="A5" s="12" t="s">
        <v>7</v>
      </c>
      <c r="B5" s="11"/>
      <c r="C5" s="11"/>
      <c r="D5" s="11"/>
      <c r="E5" s="11">
        <v>1278</v>
      </c>
    </row>
    <row r="6" spans="1:5" x14ac:dyDescent="0.25">
      <c r="A6" s="12" t="s">
        <v>6</v>
      </c>
      <c r="B6" s="11"/>
      <c r="C6" s="11"/>
      <c r="D6" s="11">
        <v>87</v>
      </c>
      <c r="E6" s="11">
        <v>428</v>
      </c>
    </row>
    <row r="7" spans="1:5" x14ac:dyDescent="0.25">
      <c r="A7" s="12" t="s">
        <v>13</v>
      </c>
      <c r="B7" s="11"/>
      <c r="C7" s="11"/>
      <c r="D7" s="11"/>
      <c r="E7" s="11">
        <v>673</v>
      </c>
    </row>
    <row r="8" spans="1:5" x14ac:dyDescent="0.25">
      <c r="A8" s="12" t="s">
        <v>9</v>
      </c>
      <c r="B8" s="11">
        <v>463</v>
      </c>
      <c r="C8" s="11"/>
      <c r="D8" s="11"/>
      <c r="E8" s="11">
        <v>2504</v>
      </c>
    </row>
    <row r="9" spans="1:5" x14ac:dyDescent="0.25">
      <c r="A9" s="12" t="s">
        <v>11</v>
      </c>
      <c r="B9" s="11"/>
      <c r="C9" s="11"/>
      <c r="D9" s="11"/>
      <c r="E9" s="11">
        <v>47</v>
      </c>
    </row>
    <row r="10" spans="1:5" x14ac:dyDescent="0.25">
      <c r="A10" s="12" t="s">
        <v>12</v>
      </c>
      <c r="B10" s="11"/>
      <c r="C10" s="11"/>
      <c r="D10" s="11"/>
      <c r="E10" s="11">
        <v>25</v>
      </c>
    </row>
    <row r="11" spans="1:5" x14ac:dyDescent="0.25">
      <c r="A11" s="12" t="s">
        <v>8</v>
      </c>
      <c r="B11" s="11"/>
      <c r="C11" s="11"/>
      <c r="D11" s="11"/>
      <c r="E11" s="11">
        <v>4572</v>
      </c>
    </row>
    <row r="12" spans="1:5" x14ac:dyDescent="0.25">
      <c r="A12" s="12" t="s">
        <v>4</v>
      </c>
      <c r="B12" s="11"/>
      <c r="C12" s="11"/>
      <c r="D12" s="11">
        <v>22</v>
      </c>
      <c r="E12" s="11">
        <v>1209</v>
      </c>
    </row>
    <row r="13" spans="1:5" x14ac:dyDescent="0.25">
      <c r="A13" s="12" t="s">
        <v>937</v>
      </c>
      <c r="B13" s="11"/>
      <c r="C13" s="11"/>
      <c r="D13" s="11"/>
      <c r="E13" s="11">
        <v>60</v>
      </c>
    </row>
    <row r="14" spans="1:5" x14ac:dyDescent="0.25">
      <c r="A14" s="12" t="s">
        <v>10</v>
      </c>
      <c r="B14" s="11"/>
      <c r="C14" s="11"/>
      <c r="D14" s="11"/>
      <c r="E14" s="11">
        <v>91</v>
      </c>
    </row>
    <row r="15" spans="1:5" x14ac:dyDescent="0.25">
      <c r="A15" s="12" t="s">
        <v>5</v>
      </c>
      <c r="B15" s="11">
        <v>425</v>
      </c>
      <c r="C15" s="11">
        <v>54</v>
      </c>
      <c r="D15" s="11">
        <v>276</v>
      </c>
      <c r="E15" s="11">
        <v>3256</v>
      </c>
    </row>
    <row r="16" spans="1:5" x14ac:dyDescent="0.25">
      <c r="A16" s="10" t="s">
        <v>3</v>
      </c>
      <c r="B16" s="11"/>
      <c r="C16" s="11">
        <v>31</v>
      </c>
      <c r="D16" s="11">
        <v>0</v>
      </c>
      <c r="E16" s="11">
        <v>1193</v>
      </c>
    </row>
    <row r="17" spans="1:5" x14ac:dyDescent="0.25">
      <c r="A17" s="12" t="s">
        <v>15</v>
      </c>
      <c r="B17" s="11"/>
      <c r="C17" s="11"/>
      <c r="D17" s="11">
        <v>0</v>
      </c>
      <c r="E17" s="11">
        <v>595</v>
      </c>
    </row>
    <row r="18" spans="1:5" x14ac:dyDescent="0.25">
      <c r="A18" s="12" t="s">
        <v>16</v>
      </c>
      <c r="B18" s="11"/>
      <c r="C18" s="11">
        <v>31</v>
      </c>
      <c r="D18" s="11"/>
      <c r="E18" s="11">
        <v>68</v>
      </c>
    </row>
    <row r="19" spans="1:5" x14ac:dyDescent="0.25">
      <c r="A19" s="12" t="s">
        <v>17</v>
      </c>
      <c r="B19" s="11"/>
      <c r="C19" s="11"/>
      <c r="D19" s="11"/>
      <c r="E19" s="11">
        <v>97</v>
      </c>
    </row>
    <row r="20" spans="1:5" x14ac:dyDescent="0.25">
      <c r="A20" s="12" t="s">
        <v>14</v>
      </c>
      <c r="B20" s="11"/>
      <c r="C20" s="11"/>
      <c r="D20" s="11"/>
      <c r="E20" s="11">
        <v>383</v>
      </c>
    </row>
    <row r="21" spans="1:5" x14ac:dyDescent="0.25">
      <c r="A21" s="12" t="s">
        <v>18</v>
      </c>
      <c r="B21" s="11"/>
      <c r="C21" s="11"/>
      <c r="D21" s="11"/>
      <c r="E21" s="11">
        <v>10</v>
      </c>
    </row>
    <row r="22" spans="1:5" x14ac:dyDescent="0.25">
      <c r="A22" s="12" t="s">
        <v>1084</v>
      </c>
      <c r="B22" s="11"/>
      <c r="C22" s="11"/>
      <c r="D22" s="11"/>
      <c r="E22" s="11">
        <v>40</v>
      </c>
    </row>
    <row r="23" spans="1:5" x14ac:dyDescent="0.25">
      <c r="A23" s="10" t="s">
        <v>31</v>
      </c>
      <c r="B23" s="11">
        <v>888</v>
      </c>
      <c r="C23" s="11">
        <v>85</v>
      </c>
      <c r="D23" s="11">
        <v>385</v>
      </c>
      <c r="E23" s="11">
        <v>15336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B133"/>
  <sheetViews>
    <sheetView topLeftCell="R1" workbookViewId="0">
      <selection activeCell="AC12" sqref="AC12"/>
    </sheetView>
  </sheetViews>
  <sheetFormatPr defaultRowHeight="15" x14ac:dyDescent="0.25"/>
  <cols>
    <col min="1" max="1" width="10.7109375" bestFit="1" customWidth="1"/>
    <col min="2" max="2" width="10.140625" bestFit="1" customWidth="1"/>
    <col min="3" max="3" width="43.42578125" bestFit="1" customWidth="1"/>
    <col min="4" max="4" width="15.28515625" bestFit="1" customWidth="1"/>
    <col min="5" max="5" width="11.140625" bestFit="1" customWidth="1"/>
    <col min="6" max="6" width="13.42578125" bestFit="1" customWidth="1"/>
    <col min="7" max="7" width="10" bestFit="1" customWidth="1"/>
    <col min="8" max="8" width="10.5703125" bestFit="1" customWidth="1"/>
    <col min="9" max="9" width="9.140625" bestFit="1" customWidth="1"/>
    <col min="10" max="10" width="9.7109375" bestFit="1" customWidth="1"/>
    <col min="11" max="11" width="13.140625" bestFit="1" customWidth="1"/>
    <col min="12" max="12" width="13.7109375" bestFit="1" customWidth="1"/>
    <col min="13" max="13" width="27.140625" bestFit="1" customWidth="1"/>
    <col min="14" max="14" width="29.140625" bestFit="1" customWidth="1"/>
    <col min="15" max="15" width="18.85546875" bestFit="1" customWidth="1"/>
    <col min="16" max="16" width="8.7109375" bestFit="1" customWidth="1"/>
    <col min="17" max="17" width="8.140625" bestFit="1" customWidth="1"/>
    <col min="18" max="18" width="4.7109375" bestFit="1" customWidth="1"/>
    <col min="19" max="19" width="6.28515625" bestFit="1" customWidth="1"/>
    <col min="20" max="20" width="3.7109375" bestFit="1" customWidth="1"/>
    <col min="21" max="21" width="6.140625" bestFit="1" customWidth="1"/>
    <col min="22" max="22" width="20.42578125" bestFit="1" customWidth="1"/>
    <col min="23" max="23" width="21.7109375" bestFit="1" customWidth="1"/>
    <col min="24" max="24" width="32.28515625" bestFit="1" customWidth="1"/>
    <col min="25" max="25" width="24.42578125" bestFit="1" customWidth="1"/>
    <col min="26" max="26" width="30.85546875" bestFit="1" customWidth="1"/>
    <col min="27" max="27" width="19.85546875" bestFit="1" customWidth="1"/>
    <col min="28" max="28" width="11.5703125" bestFit="1" customWidth="1"/>
    <col min="29" max="29" width="14.5703125" bestFit="1" customWidth="1"/>
  </cols>
  <sheetData>
    <row r="1" spans="1:28" x14ac:dyDescent="0.25">
      <c r="A1" t="s">
        <v>83</v>
      </c>
      <c r="B1" t="s">
        <v>84</v>
      </c>
      <c r="C1" t="s">
        <v>85</v>
      </c>
      <c r="D1" t="s">
        <v>86</v>
      </c>
      <c r="E1" t="s">
        <v>87</v>
      </c>
      <c r="F1" t="s">
        <v>88</v>
      </c>
      <c r="G1" t="s">
        <v>89</v>
      </c>
      <c r="H1" t="s">
        <v>90</v>
      </c>
      <c r="I1" t="s">
        <v>91</v>
      </c>
      <c r="J1" t="s">
        <v>92</v>
      </c>
      <c r="K1" t="s">
        <v>93</v>
      </c>
      <c r="L1" t="s">
        <v>94</v>
      </c>
      <c r="M1" t="s">
        <v>361</v>
      </c>
      <c r="N1" t="s">
        <v>402</v>
      </c>
      <c r="O1" t="s">
        <v>362</v>
      </c>
      <c r="P1" t="s">
        <v>363</v>
      </c>
      <c r="Q1" t="s">
        <v>364</v>
      </c>
      <c r="R1" t="s">
        <v>365</v>
      </c>
      <c r="S1" t="s">
        <v>366</v>
      </c>
      <c r="T1" t="s">
        <v>367</v>
      </c>
      <c r="U1" t="s">
        <v>368</v>
      </c>
      <c r="V1" t="s">
        <v>403</v>
      </c>
      <c r="W1" t="s">
        <v>404</v>
      </c>
      <c r="X1" t="s">
        <v>405</v>
      </c>
      <c r="Y1" t="s">
        <v>406</v>
      </c>
      <c r="Z1" t="s">
        <v>407</v>
      </c>
      <c r="AA1" t="s">
        <v>408</v>
      </c>
      <c r="AB1" t="s">
        <v>409</v>
      </c>
    </row>
    <row r="2" spans="1:28" x14ac:dyDescent="0.25">
      <c r="A2" t="s">
        <v>0</v>
      </c>
      <c r="B2" t="s">
        <v>9</v>
      </c>
      <c r="C2" t="s">
        <v>1078</v>
      </c>
      <c r="D2" t="s">
        <v>1079</v>
      </c>
      <c r="E2" t="s">
        <v>97</v>
      </c>
      <c r="F2" t="s">
        <v>125</v>
      </c>
      <c r="G2">
        <v>115</v>
      </c>
      <c r="H2">
        <v>502</v>
      </c>
      <c r="I2">
        <v>123</v>
      </c>
      <c r="J2">
        <v>555</v>
      </c>
      <c r="K2">
        <v>123</v>
      </c>
      <c r="L2">
        <v>555</v>
      </c>
      <c r="M2" t="s">
        <v>103</v>
      </c>
      <c r="N2" t="s">
        <v>103</v>
      </c>
      <c r="O2" t="s">
        <v>410</v>
      </c>
      <c r="P2" t="s">
        <v>100</v>
      </c>
      <c r="Q2">
        <v>0</v>
      </c>
      <c r="V2">
        <v>1</v>
      </c>
      <c r="W2">
        <v>0.58287795992714031</v>
      </c>
      <c r="X2">
        <v>0.14571948998178508</v>
      </c>
      <c r="Y2">
        <v>0.36429872495446264</v>
      </c>
      <c r="Z2">
        <v>0.36429872495446264</v>
      </c>
      <c r="AA2">
        <v>1</v>
      </c>
      <c r="AB2">
        <v>42277</v>
      </c>
    </row>
    <row r="3" spans="1:28" x14ac:dyDescent="0.25">
      <c r="A3" s="6" t="s">
        <v>0</v>
      </c>
      <c r="B3" s="6" t="s">
        <v>5</v>
      </c>
      <c r="C3" s="6" t="s">
        <v>819</v>
      </c>
      <c r="D3" s="6" t="s">
        <v>820</v>
      </c>
      <c r="E3" s="6" t="s">
        <v>97</v>
      </c>
      <c r="F3" s="6" t="s">
        <v>125</v>
      </c>
      <c r="G3" s="6">
        <v>172</v>
      </c>
      <c r="H3" s="6">
        <v>838</v>
      </c>
      <c r="I3" s="6">
        <v>181</v>
      </c>
      <c r="J3" s="6">
        <v>910</v>
      </c>
      <c r="K3" s="6">
        <v>181</v>
      </c>
      <c r="L3" s="6">
        <v>910</v>
      </c>
      <c r="M3" s="6" t="s">
        <v>99</v>
      </c>
      <c r="N3" s="6" t="s">
        <v>99</v>
      </c>
      <c r="O3" s="6" t="s">
        <v>410</v>
      </c>
      <c r="P3" s="6" t="s">
        <v>100</v>
      </c>
      <c r="Q3" s="6">
        <v>0</v>
      </c>
      <c r="R3" s="6"/>
      <c r="S3" s="6"/>
      <c r="T3" s="6"/>
      <c r="U3" s="6"/>
      <c r="V3" s="6">
        <v>1</v>
      </c>
      <c r="W3" s="6">
        <v>0.87042532146389717</v>
      </c>
      <c r="X3" s="6">
        <v>0</v>
      </c>
      <c r="Y3" s="6">
        <v>0.59347181008902072</v>
      </c>
      <c r="Z3" s="6">
        <v>0</v>
      </c>
      <c r="AA3" s="6">
        <v>1</v>
      </c>
      <c r="AB3" s="6">
        <v>42277</v>
      </c>
    </row>
    <row r="4" spans="1:28" x14ac:dyDescent="0.25">
      <c r="A4" s="6" t="s">
        <v>0</v>
      </c>
      <c r="B4" s="6" t="s">
        <v>5</v>
      </c>
      <c r="C4" s="6" t="s">
        <v>185</v>
      </c>
      <c r="D4" s="6" t="s">
        <v>186</v>
      </c>
      <c r="E4" s="6" t="s">
        <v>97</v>
      </c>
      <c r="F4" s="6" t="s">
        <v>125</v>
      </c>
      <c r="G4" s="6">
        <v>429</v>
      </c>
      <c r="H4" s="6">
        <v>2237</v>
      </c>
      <c r="I4" s="6">
        <v>429</v>
      </c>
      <c r="J4" s="6">
        <v>2221</v>
      </c>
      <c r="K4" s="6">
        <v>429</v>
      </c>
      <c r="L4" s="6">
        <v>2221</v>
      </c>
      <c r="M4" s="6" t="s">
        <v>99</v>
      </c>
      <c r="N4" s="6" t="s">
        <v>99</v>
      </c>
      <c r="O4" s="6" t="s">
        <v>410</v>
      </c>
      <c r="P4" s="6" t="s">
        <v>100</v>
      </c>
      <c r="Q4" s="6">
        <v>0</v>
      </c>
      <c r="R4" s="6"/>
      <c r="S4" s="6"/>
      <c r="T4" s="6"/>
      <c r="U4" s="6"/>
      <c r="V4" s="6">
        <v>1</v>
      </c>
      <c r="W4" s="6">
        <v>1</v>
      </c>
      <c r="X4" s="6">
        <v>1</v>
      </c>
      <c r="Y4" s="6">
        <v>0.28971511347175277</v>
      </c>
      <c r="Z4" s="6">
        <v>0</v>
      </c>
      <c r="AA4" s="6">
        <v>0.98574821852731587</v>
      </c>
      <c r="AB4" s="6">
        <v>42277</v>
      </c>
    </row>
    <row r="5" spans="1:28" x14ac:dyDescent="0.25">
      <c r="A5" s="6" t="s">
        <v>0</v>
      </c>
      <c r="B5" s="6" t="s">
        <v>8</v>
      </c>
      <c r="C5" s="6" t="s">
        <v>750</v>
      </c>
      <c r="D5" s="6" t="s">
        <v>751</v>
      </c>
      <c r="E5" s="6" t="s">
        <v>97</v>
      </c>
      <c r="F5" s="6" t="s">
        <v>98</v>
      </c>
      <c r="G5" s="6">
        <v>3</v>
      </c>
      <c r="H5" s="6">
        <v>13</v>
      </c>
      <c r="I5" s="6">
        <v>3</v>
      </c>
      <c r="J5" s="6">
        <v>13</v>
      </c>
      <c r="K5" s="6">
        <v>3</v>
      </c>
      <c r="L5" s="6">
        <v>13</v>
      </c>
      <c r="M5" s="6" t="s">
        <v>99</v>
      </c>
      <c r="N5" s="6" t="s">
        <v>99</v>
      </c>
      <c r="O5" s="6" t="s">
        <v>410</v>
      </c>
      <c r="P5" s="6" t="s">
        <v>100</v>
      </c>
      <c r="Q5" s="6">
        <v>0</v>
      </c>
      <c r="R5" s="6"/>
      <c r="S5" s="6"/>
      <c r="T5" s="6"/>
      <c r="U5" s="6"/>
      <c r="V5" s="6">
        <v>1</v>
      </c>
      <c r="W5" s="6">
        <v>1</v>
      </c>
      <c r="X5" s="6">
        <v>1</v>
      </c>
      <c r="Y5" s="6">
        <v>1</v>
      </c>
      <c r="Z5" s="6">
        <v>1</v>
      </c>
      <c r="AA5" s="6">
        <v>0</v>
      </c>
      <c r="AB5" s="6">
        <v>42277</v>
      </c>
    </row>
    <row r="6" spans="1:28" x14ac:dyDescent="0.25">
      <c r="A6" s="6" t="s">
        <v>0</v>
      </c>
      <c r="B6" s="6" t="s">
        <v>8</v>
      </c>
      <c r="C6" s="6" t="s">
        <v>752</v>
      </c>
      <c r="D6" s="6" t="s">
        <v>753</v>
      </c>
      <c r="E6" s="6" t="s">
        <v>97</v>
      </c>
      <c r="F6" s="6" t="s">
        <v>98</v>
      </c>
      <c r="G6" s="6">
        <v>25</v>
      </c>
      <c r="H6" s="6">
        <v>92</v>
      </c>
      <c r="I6" s="6">
        <v>24</v>
      </c>
      <c r="J6" s="6">
        <v>89</v>
      </c>
      <c r="K6" s="6">
        <v>24</v>
      </c>
      <c r="L6" s="6">
        <v>89</v>
      </c>
      <c r="M6" s="6" t="s">
        <v>99</v>
      </c>
      <c r="N6" s="6" t="s">
        <v>103</v>
      </c>
      <c r="O6" s="6" t="s">
        <v>410</v>
      </c>
      <c r="P6" s="6" t="s">
        <v>100</v>
      </c>
      <c r="Q6" s="6">
        <v>0</v>
      </c>
      <c r="R6" s="6">
        <v>5</v>
      </c>
      <c r="S6" s="6">
        <v>2</v>
      </c>
      <c r="T6" s="6">
        <v>2</v>
      </c>
      <c r="U6" s="6"/>
      <c r="V6" s="6">
        <v>1</v>
      </c>
      <c r="W6" s="6">
        <v>0.86956521739130432</v>
      </c>
      <c r="X6" s="6">
        <v>0.65217391304347827</v>
      </c>
      <c r="Y6" s="6">
        <v>1</v>
      </c>
      <c r="Z6" s="6">
        <v>1</v>
      </c>
      <c r="AA6" s="6">
        <v>0</v>
      </c>
      <c r="AB6" s="6">
        <v>42277</v>
      </c>
    </row>
    <row r="7" spans="1:28" x14ac:dyDescent="0.25">
      <c r="A7" s="6" t="s">
        <v>0</v>
      </c>
      <c r="B7" s="6" t="s">
        <v>4</v>
      </c>
      <c r="C7" s="6" t="s">
        <v>155</v>
      </c>
      <c r="D7" s="6" t="s">
        <v>156</v>
      </c>
      <c r="E7" s="6" t="s">
        <v>97</v>
      </c>
      <c r="F7" s="6" t="s">
        <v>98</v>
      </c>
      <c r="G7" s="6">
        <v>97</v>
      </c>
      <c r="H7" s="6">
        <v>382</v>
      </c>
      <c r="I7" s="6">
        <v>95</v>
      </c>
      <c r="J7" s="6">
        <v>386</v>
      </c>
      <c r="K7" s="6">
        <v>95</v>
      </c>
      <c r="L7" s="6">
        <v>386</v>
      </c>
      <c r="M7" s="6" t="s">
        <v>99</v>
      </c>
      <c r="N7" s="6" t="s">
        <v>99</v>
      </c>
      <c r="O7" s="6" t="s">
        <v>410</v>
      </c>
      <c r="P7" s="6" t="s">
        <v>100</v>
      </c>
      <c r="Q7" s="6">
        <v>0</v>
      </c>
      <c r="R7" s="6"/>
      <c r="S7" s="6"/>
      <c r="T7" s="6"/>
      <c r="U7" s="6"/>
      <c r="V7" s="6">
        <v>1</v>
      </c>
      <c r="W7" s="6">
        <v>0.75376884422110557</v>
      </c>
      <c r="X7" s="6">
        <v>0.75376884422110557</v>
      </c>
      <c r="Y7" s="6">
        <v>0.50251256281407031</v>
      </c>
      <c r="Z7" s="6">
        <v>0</v>
      </c>
      <c r="AA7" s="6">
        <v>1</v>
      </c>
      <c r="AB7" s="6">
        <v>42277</v>
      </c>
    </row>
    <row r="8" spans="1:28" x14ac:dyDescent="0.25">
      <c r="A8" s="6" t="s">
        <v>0</v>
      </c>
      <c r="B8" s="6" t="s">
        <v>4</v>
      </c>
      <c r="C8" s="6" t="s">
        <v>106</v>
      </c>
      <c r="D8" s="6" t="s">
        <v>107</v>
      </c>
      <c r="E8" s="6" t="s">
        <v>97</v>
      </c>
      <c r="F8" s="6" t="s">
        <v>98</v>
      </c>
      <c r="G8" s="6">
        <v>7</v>
      </c>
      <c r="H8" s="6">
        <v>41</v>
      </c>
      <c r="I8" s="6">
        <v>10</v>
      </c>
      <c r="J8" s="6">
        <v>47</v>
      </c>
      <c r="K8" s="6">
        <v>12</v>
      </c>
      <c r="L8" s="6">
        <v>56</v>
      </c>
      <c r="M8" s="6" t="s">
        <v>103</v>
      </c>
      <c r="N8" s="6" t="s">
        <v>99</v>
      </c>
      <c r="O8" s="6" t="s">
        <v>410</v>
      </c>
      <c r="P8" s="6" t="s">
        <v>100</v>
      </c>
      <c r="Q8" s="6">
        <v>0</v>
      </c>
      <c r="R8" s="6"/>
      <c r="S8" s="6"/>
      <c r="T8" s="6"/>
      <c r="U8" s="6"/>
      <c r="V8" s="6">
        <v>1</v>
      </c>
      <c r="W8" s="6">
        <v>0.70175438596491224</v>
      </c>
      <c r="X8" s="6">
        <v>0.70175438596491224</v>
      </c>
      <c r="Y8" s="6">
        <v>1</v>
      </c>
      <c r="Z8" s="6">
        <v>1</v>
      </c>
      <c r="AA8" s="6">
        <v>0.58333333333333337</v>
      </c>
      <c r="AB8" s="6">
        <v>42277</v>
      </c>
    </row>
    <row r="9" spans="1:28" x14ac:dyDescent="0.25">
      <c r="A9" s="6" t="s">
        <v>0</v>
      </c>
      <c r="B9" s="6" t="s">
        <v>6</v>
      </c>
      <c r="C9" s="6" t="s">
        <v>721</v>
      </c>
      <c r="D9" s="6" t="s">
        <v>722</v>
      </c>
      <c r="E9" s="6" t="s">
        <v>97</v>
      </c>
      <c r="F9" s="6" t="s">
        <v>125</v>
      </c>
      <c r="G9" s="6">
        <v>30</v>
      </c>
      <c r="H9" s="6">
        <v>181</v>
      </c>
      <c r="I9" s="6">
        <v>30</v>
      </c>
      <c r="J9" s="6">
        <v>181</v>
      </c>
      <c r="K9" s="6">
        <v>30</v>
      </c>
      <c r="L9" s="6">
        <v>181</v>
      </c>
      <c r="M9" s="6" t="s">
        <v>103</v>
      </c>
      <c r="N9" s="6" t="s">
        <v>99</v>
      </c>
      <c r="O9" s="6" t="s">
        <v>410</v>
      </c>
      <c r="P9" s="6" t="s">
        <v>100</v>
      </c>
      <c r="Q9" s="6">
        <v>0</v>
      </c>
      <c r="R9" s="6"/>
      <c r="S9" s="6"/>
      <c r="T9" s="6"/>
      <c r="U9" s="6"/>
      <c r="V9" s="6">
        <v>1</v>
      </c>
      <c r="W9" s="6">
        <v>0.48484848484848486</v>
      </c>
      <c r="X9" s="6">
        <v>0</v>
      </c>
      <c r="Y9" s="6">
        <v>0</v>
      </c>
      <c r="Z9" s="6">
        <v>0</v>
      </c>
      <c r="AA9" s="6">
        <v>0</v>
      </c>
      <c r="AB9" s="6">
        <v>42277</v>
      </c>
    </row>
    <row r="10" spans="1:28" x14ac:dyDescent="0.25">
      <c r="A10" s="6" t="s">
        <v>0</v>
      </c>
      <c r="B10" s="6" t="s">
        <v>6</v>
      </c>
      <c r="C10" s="6" t="s">
        <v>824</v>
      </c>
      <c r="D10" s="6" t="s">
        <v>825</v>
      </c>
      <c r="E10" s="6" t="s">
        <v>209</v>
      </c>
      <c r="F10" s="6" t="s">
        <v>132</v>
      </c>
      <c r="G10" s="6">
        <v>153</v>
      </c>
      <c r="H10" s="6">
        <v>873</v>
      </c>
      <c r="I10" s="6">
        <v>153</v>
      </c>
      <c r="J10" s="6">
        <v>922</v>
      </c>
      <c r="K10" s="6">
        <v>153</v>
      </c>
      <c r="L10" s="6">
        <v>922</v>
      </c>
      <c r="M10" s="6" t="s">
        <v>99</v>
      </c>
      <c r="N10" s="6" t="s">
        <v>99</v>
      </c>
      <c r="O10" s="6" t="s">
        <v>410</v>
      </c>
      <c r="P10" s="6" t="s">
        <v>323</v>
      </c>
      <c r="Q10" s="6">
        <v>5</v>
      </c>
      <c r="R10" s="6"/>
      <c r="S10" s="6">
        <v>20</v>
      </c>
      <c r="T10" s="6"/>
      <c r="U10" s="6"/>
      <c r="V10" s="6">
        <v>1</v>
      </c>
      <c r="W10" s="6">
        <v>1</v>
      </c>
      <c r="X10" s="6">
        <v>0</v>
      </c>
      <c r="Y10" s="6">
        <v>0.45819014891179838</v>
      </c>
      <c r="Z10" s="6">
        <v>0</v>
      </c>
      <c r="AA10" s="6">
        <v>1</v>
      </c>
      <c r="AB10" s="6">
        <v>42277</v>
      </c>
    </row>
    <row r="11" spans="1:28" x14ac:dyDescent="0.25">
      <c r="A11" s="6" t="s">
        <v>3</v>
      </c>
      <c r="B11" s="6" t="s">
        <v>14</v>
      </c>
      <c r="C11" s="6" t="s">
        <v>785</v>
      </c>
      <c r="D11" s="6" t="s">
        <v>786</v>
      </c>
      <c r="E11" s="6" t="s">
        <v>97</v>
      </c>
      <c r="F11" s="6" t="s">
        <v>98</v>
      </c>
      <c r="G11" s="6">
        <v>140</v>
      </c>
      <c r="H11" s="6">
        <v>613</v>
      </c>
      <c r="I11" s="6">
        <v>137</v>
      </c>
      <c r="J11" s="6">
        <v>622</v>
      </c>
      <c r="K11" s="6">
        <v>137</v>
      </c>
      <c r="L11" s="6">
        <v>622</v>
      </c>
      <c r="M11" s="6" t="s">
        <v>103</v>
      </c>
      <c r="N11" s="6" t="s">
        <v>103</v>
      </c>
      <c r="O11" s="6" t="s">
        <v>410</v>
      </c>
      <c r="P11" s="6" t="s">
        <v>100</v>
      </c>
      <c r="Q11" s="6">
        <v>0</v>
      </c>
      <c r="R11" s="6"/>
      <c r="S11" s="6"/>
      <c r="T11" s="6"/>
      <c r="U11" s="6"/>
      <c r="V11" s="6">
        <v>1</v>
      </c>
      <c r="W11" s="6">
        <v>0.77834179357021993</v>
      </c>
      <c r="X11" s="6">
        <v>0.40609137055837563</v>
      </c>
      <c r="Y11" s="6">
        <v>1</v>
      </c>
      <c r="Z11" s="6">
        <v>0.84602368866328259</v>
      </c>
      <c r="AA11" s="6">
        <v>1</v>
      </c>
      <c r="AB11" s="6">
        <v>42277</v>
      </c>
    </row>
    <row r="12" spans="1:28" x14ac:dyDescent="0.25">
      <c r="A12" s="6" t="s">
        <v>0</v>
      </c>
      <c r="B12" s="6" t="s">
        <v>9</v>
      </c>
      <c r="C12" s="6" t="s">
        <v>759</v>
      </c>
      <c r="D12" s="6" t="s">
        <v>760</v>
      </c>
      <c r="E12" s="6" t="s">
        <v>97</v>
      </c>
      <c r="F12" s="6" t="s">
        <v>125</v>
      </c>
      <c r="G12" s="6">
        <v>319</v>
      </c>
      <c r="H12" s="6">
        <v>1567</v>
      </c>
      <c r="I12" s="6">
        <v>133</v>
      </c>
      <c r="J12" s="6">
        <v>499</v>
      </c>
      <c r="K12" s="6">
        <v>133</v>
      </c>
      <c r="L12" s="6">
        <v>499</v>
      </c>
      <c r="M12" s="6" t="s">
        <v>103</v>
      </c>
      <c r="N12" s="6" t="s">
        <v>103</v>
      </c>
      <c r="O12" s="6" t="s">
        <v>410</v>
      </c>
      <c r="P12" s="6" t="s">
        <v>100</v>
      </c>
      <c r="Q12" s="6">
        <v>0</v>
      </c>
      <c r="R12" s="6"/>
      <c r="S12" s="6"/>
      <c r="T12" s="6"/>
      <c r="U12" s="6"/>
      <c r="V12" s="6">
        <v>1</v>
      </c>
      <c r="W12" s="6">
        <v>0.36072144288577157</v>
      </c>
      <c r="X12" s="6">
        <v>0.36072144288577157</v>
      </c>
      <c r="Y12" s="6">
        <v>1</v>
      </c>
      <c r="Z12" s="6">
        <v>0.80160320641282568</v>
      </c>
      <c r="AA12" s="6">
        <v>0</v>
      </c>
      <c r="AB12" s="6">
        <v>42277</v>
      </c>
    </row>
    <row r="13" spans="1:28" x14ac:dyDescent="0.25">
      <c r="A13" s="6" t="s">
        <v>3</v>
      </c>
      <c r="B13" s="6" t="s">
        <v>14</v>
      </c>
      <c r="C13" s="6" t="s">
        <v>783</v>
      </c>
      <c r="D13" s="6" t="s">
        <v>784</v>
      </c>
      <c r="E13" s="6" t="s">
        <v>97</v>
      </c>
      <c r="F13" s="6" t="s">
        <v>98</v>
      </c>
      <c r="G13" s="6">
        <v>41</v>
      </c>
      <c r="H13" s="6">
        <v>214</v>
      </c>
      <c r="I13" s="6">
        <v>41</v>
      </c>
      <c r="J13" s="6">
        <v>214</v>
      </c>
      <c r="K13" s="6">
        <v>41</v>
      </c>
      <c r="L13" s="6">
        <v>214</v>
      </c>
      <c r="M13" s="6" t="s">
        <v>103</v>
      </c>
      <c r="N13" s="6" t="s">
        <v>103</v>
      </c>
      <c r="O13" s="6" t="s">
        <v>410</v>
      </c>
      <c r="P13" s="6" t="s">
        <v>100</v>
      </c>
      <c r="Q13" s="6">
        <v>0</v>
      </c>
      <c r="R13" s="6"/>
      <c r="S13" s="6"/>
      <c r="T13" s="6"/>
      <c r="U13" s="6"/>
      <c r="V13" s="6">
        <v>1</v>
      </c>
      <c r="W13" s="6">
        <v>0.58536585365853655</v>
      </c>
      <c r="X13" s="6">
        <v>0</v>
      </c>
      <c r="Y13" s="6">
        <v>1</v>
      </c>
      <c r="Z13" s="6">
        <v>1</v>
      </c>
      <c r="AA13" s="6">
        <v>1</v>
      </c>
      <c r="AB13" s="6">
        <v>42277</v>
      </c>
    </row>
    <row r="14" spans="1:28" x14ac:dyDescent="0.25">
      <c r="A14" s="6" t="s">
        <v>3</v>
      </c>
      <c r="B14" s="6" t="s">
        <v>15</v>
      </c>
      <c r="C14" s="6" t="s">
        <v>787</v>
      </c>
      <c r="D14" s="6" t="s">
        <v>788</v>
      </c>
      <c r="E14" s="6" t="s">
        <v>97</v>
      </c>
      <c r="F14" s="6" t="s">
        <v>125</v>
      </c>
      <c r="G14" s="6">
        <v>87</v>
      </c>
      <c r="H14" s="6">
        <v>488</v>
      </c>
      <c r="I14" s="6">
        <v>86</v>
      </c>
      <c r="J14" s="6">
        <v>472</v>
      </c>
      <c r="K14" s="6">
        <v>86</v>
      </c>
      <c r="L14" s="6">
        <v>472</v>
      </c>
      <c r="M14" s="6" t="s">
        <v>103</v>
      </c>
      <c r="N14" s="6" t="s">
        <v>103</v>
      </c>
      <c r="O14" s="6" t="s">
        <v>410</v>
      </c>
      <c r="P14" s="6" t="s">
        <v>100</v>
      </c>
      <c r="Q14" s="6">
        <v>0</v>
      </c>
      <c r="R14" s="6"/>
      <c r="S14" s="6"/>
      <c r="T14" s="6"/>
      <c r="U14" s="6"/>
      <c r="V14" s="6">
        <v>1</v>
      </c>
      <c r="W14" s="6">
        <v>1</v>
      </c>
      <c r="X14" s="6">
        <v>0</v>
      </c>
      <c r="Y14" s="6">
        <v>0.21367521367521367</v>
      </c>
      <c r="Z14" s="6">
        <v>0</v>
      </c>
      <c r="AA14" s="6">
        <v>0.95348837209302328</v>
      </c>
      <c r="AB14" s="6">
        <v>42277</v>
      </c>
    </row>
    <row r="15" spans="1:28" x14ac:dyDescent="0.25">
      <c r="A15" s="6" t="s">
        <v>3</v>
      </c>
      <c r="B15" s="6" t="s">
        <v>14</v>
      </c>
      <c r="C15" s="6" t="s">
        <v>780</v>
      </c>
      <c r="D15" s="6" t="s">
        <v>781</v>
      </c>
      <c r="E15" s="6" t="s">
        <v>97</v>
      </c>
      <c r="F15" s="6" t="s">
        <v>98</v>
      </c>
      <c r="G15" s="6">
        <v>73</v>
      </c>
      <c r="H15" s="6">
        <v>393</v>
      </c>
      <c r="I15" s="6">
        <v>73</v>
      </c>
      <c r="J15" s="6">
        <v>393</v>
      </c>
      <c r="K15" s="6">
        <v>73</v>
      </c>
      <c r="L15" s="6">
        <v>393</v>
      </c>
      <c r="M15" s="6" t="s">
        <v>103</v>
      </c>
      <c r="N15" s="6" t="s">
        <v>103</v>
      </c>
      <c r="O15" s="6" t="s">
        <v>410</v>
      </c>
      <c r="P15" s="6" t="s">
        <v>100</v>
      </c>
      <c r="Q15" s="6">
        <v>0</v>
      </c>
      <c r="R15" s="6"/>
      <c r="S15" s="6"/>
      <c r="T15" s="6"/>
      <c r="U15" s="6"/>
      <c r="V15" s="6">
        <v>1</v>
      </c>
      <c r="W15" s="6">
        <v>0.6872852233676976</v>
      </c>
      <c r="X15" s="6">
        <v>0.6872852233676976</v>
      </c>
      <c r="Y15" s="6">
        <v>0.6872852233676976</v>
      </c>
      <c r="Z15" s="6">
        <v>1</v>
      </c>
      <c r="AA15" s="6">
        <v>1</v>
      </c>
      <c r="AB15" s="6">
        <v>42277</v>
      </c>
    </row>
    <row r="16" spans="1:28" x14ac:dyDescent="0.25">
      <c r="A16" s="6" t="s">
        <v>0</v>
      </c>
      <c r="B16" s="6" t="s">
        <v>5</v>
      </c>
      <c r="C16" s="6" t="s">
        <v>171</v>
      </c>
      <c r="D16" s="6" t="s">
        <v>172</v>
      </c>
      <c r="E16" s="6" t="s">
        <v>97</v>
      </c>
      <c r="F16" s="6" t="s">
        <v>132</v>
      </c>
      <c r="G16" s="6">
        <v>21</v>
      </c>
      <c r="H16" s="6">
        <v>111</v>
      </c>
      <c r="I16" s="6">
        <v>22</v>
      </c>
      <c r="J16" s="6">
        <v>116</v>
      </c>
      <c r="K16" s="6">
        <v>26</v>
      </c>
      <c r="L16" s="6">
        <v>116</v>
      </c>
      <c r="M16" s="6" t="s">
        <v>99</v>
      </c>
      <c r="N16" s="6" t="s">
        <v>103</v>
      </c>
      <c r="O16" s="6" t="s">
        <v>410</v>
      </c>
      <c r="P16" s="6" t="s">
        <v>100</v>
      </c>
      <c r="Q16" s="6">
        <v>0</v>
      </c>
      <c r="R16" s="6"/>
      <c r="S16" s="6"/>
      <c r="T16" s="6"/>
      <c r="U16" s="6"/>
      <c r="V16" s="6">
        <v>1</v>
      </c>
      <c r="W16" s="6">
        <v>1</v>
      </c>
      <c r="X16" s="6">
        <v>1</v>
      </c>
      <c r="Y16" s="6">
        <v>1</v>
      </c>
      <c r="Z16" s="6">
        <v>0</v>
      </c>
      <c r="AA16" s="6">
        <v>0.95454545454545459</v>
      </c>
      <c r="AB16" s="6">
        <v>42277</v>
      </c>
    </row>
    <row r="17" spans="1:28" x14ac:dyDescent="0.25">
      <c r="A17" s="6" t="s">
        <v>0</v>
      </c>
      <c r="B17" s="6" t="s">
        <v>4</v>
      </c>
      <c r="C17" s="6" t="s">
        <v>167</v>
      </c>
      <c r="D17" s="6" t="s">
        <v>168</v>
      </c>
      <c r="E17" s="6" t="s">
        <v>97</v>
      </c>
      <c r="F17" s="6" t="s">
        <v>98</v>
      </c>
      <c r="G17" s="6">
        <v>190</v>
      </c>
      <c r="H17" s="6">
        <v>1047</v>
      </c>
      <c r="I17" s="6">
        <v>205</v>
      </c>
      <c r="J17" s="6">
        <v>1072</v>
      </c>
      <c r="K17" s="6"/>
      <c r="L17" s="6">
        <v>1072</v>
      </c>
      <c r="M17" s="6" t="s">
        <v>103</v>
      </c>
      <c r="N17" s="6" t="s">
        <v>103</v>
      </c>
      <c r="O17" s="6" t="s">
        <v>410</v>
      </c>
      <c r="P17" s="6" t="s">
        <v>100</v>
      </c>
      <c r="Q17" s="6">
        <v>0</v>
      </c>
      <c r="R17" s="6"/>
      <c r="S17" s="6"/>
      <c r="T17" s="6"/>
      <c r="U17" s="6"/>
      <c r="V17" s="6">
        <v>1</v>
      </c>
      <c r="W17" s="6">
        <v>1</v>
      </c>
      <c r="X17" s="6">
        <v>1</v>
      </c>
      <c r="Y17" s="6">
        <v>0.43149946062567424</v>
      </c>
      <c r="Z17" s="6">
        <v>0</v>
      </c>
      <c r="AA17" s="6">
        <v>1</v>
      </c>
      <c r="AB17" s="6">
        <v>42277</v>
      </c>
    </row>
    <row r="18" spans="1:28" x14ac:dyDescent="0.25">
      <c r="A18" s="6" t="s">
        <v>0</v>
      </c>
      <c r="B18" s="6" t="s">
        <v>4</v>
      </c>
      <c r="C18" s="6" t="s">
        <v>104</v>
      </c>
      <c r="D18" s="6" t="s">
        <v>105</v>
      </c>
      <c r="E18" s="6" t="s">
        <v>97</v>
      </c>
      <c r="F18" s="6" t="s">
        <v>98</v>
      </c>
      <c r="G18" s="6">
        <v>32</v>
      </c>
      <c r="H18" s="6">
        <v>146</v>
      </c>
      <c r="I18" s="6">
        <v>28</v>
      </c>
      <c r="J18" s="6">
        <v>131</v>
      </c>
      <c r="K18" s="6">
        <v>32</v>
      </c>
      <c r="L18" s="6">
        <v>148</v>
      </c>
      <c r="M18" s="6" t="s">
        <v>99</v>
      </c>
      <c r="N18" s="6" t="s">
        <v>99</v>
      </c>
      <c r="O18" s="6" t="s">
        <v>410</v>
      </c>
      <c r="P18" s="6" t="s">
        <v>100</v>
      </c>
      <c r="Q18" s="6">
        <v>0</v>
      </c>
      <c r="R18" s="6"/>
      <c r="S18" s="6"/>
      <c r="T18" s="6"/>
      <c r="U18" s="6"/>
      <c r="V18" s="6">
        <v>1</v>
      </c>
      <c r="W18" s="6">
        <v>0.92715231788079466</v>
      </c>
      <c r="X18" s="6">
        <v>0.92715231788079466</v>
      </c>
      <c r="Y18" s="6">
        <v>1</v>
      </c>
      <c r="Z18" s="6">
        <v>0</v>
      </c>
      <c r="AA18" s="6">
        <v>1</v>
      </c>
      <c r="AB18" s="6">
        <v>42277</v>
      </c>
    </row>
    <row r="19" spans="1:28" x14ac:dyDescent="0.25">
      <c r="A19" s="6" t="s">
        <v>0</v>
      </c>
      <c r="B19" s="6" t="s">
        <v>8</v>
      </c>
      <c r="C19" s="6" t="s">
        <v>210</v>
      </c>
      <c r="D19" s="6" t="s">
        <v>211</v>
      </c>
      <c r="E19" s="6" t="s">
        <v>209</v>
      </c>
      <c r="F19" s="6" t="s">
        <v>132</v>
      </c>
      <c r="G19" s="6">
        <v>840</v>
      </c>
      <c r="H19" s="6">
        <v>3249</v>
      </c>
      <c r="I19" s="6">
        <v>667</v>
      </c>
      <c r="J19" s="6">
        <v>3657</v>
      </c>
      <c r="K19" s="6">
        <v>667</v>
      </c>
      <c r="L19" s="6">
        <v>3657</v>
      </c>
      <c r="M19" s="6" t="s">
        <v>103</v>
      </c>
      <c r="N19" s="6" t="s">
        <v>99</v>
      </c>
      <c r="O19" s="6" t="s">
        <v>410</v>
      </c>
      <c r="P19" s="6" t="s">
        <v>100</v>
      </c>
      <c r="Q19" s="6">
        <v>0</v>
      </c>
      <c r="R19" s="6"/>
      <c r="S19" s="6"/>
      <c r="T19" s="6"/>
      <c r="U19" s="6"/>
      <c r="V19" s="6">
        <v>1</v>
      </c>
      <c r="W19" s="6">
        <v>1</v>
      </c>
      <c r="X19" s="6">
        <v>1</v>
      </c>
      <c r="Y19" s="6">
        <v>0.63084190678803387</v>
      </c>
      <c r="Z19" s="6">
        <v>1</v>
      </c>
      <c r="AA19" s="6">
        <v>1</v>
      </c>
      <c r="AB19" s="6">
        <v>42277</v>
      </c>
    </row>
    <row r="20" spans="1:28" x14ac:dyDescent="0.25">
      <c r="A20" s="6" t="s">
        <v>0</v>
      </c>
      <c r="B20" s="6" t="s">
        <v>5</v>
      </c>
      <c r="C20" s="6" t="s">
        <v>169</v>
      </c>
      <c r="D20" s="6" t="s">
        <v>170</v>
      </c>
      <c r="E20" s="6" t="s">
        <v>97</v>
      </c>
      <c r="F20" s="6" t="s">
        <v>98</v>
      </c>
      <c r="G20" s="6">
        <v>65</v>
      </c>
      <c r="H20" s="6">
        <v>315</v>
      </c>
      <c r="I20" s="6">
        <v>31</v>
      </c>
      <c r="J20" s="6">
        <v>171</v>
      </c>
      <c r="K20" s="6">
        <v>65</v>
      </c>
      <c r="L20" s="6">
        <v>323</v>
      </c>
      <c r="M20" s="6" t="s">
        <v>99</v>
      </c>
      <c r="N20" s="6" t="s">
        <v>99</v>
      </c>
      <c r="O20" s="6" t="s">
        <v>410</v>
      </c>
      <c r="P20" s="6" t="s">
        <v>100</v>
      </c>
      <c r="Q20" s="6">
        <v>0</v>
      </c>
      <c r="R20" s="6"/>
      <c r="S20" s="6"/>
      <c r="T20" s="6"/>
      <c r="U20" s="6"/>
      <c r="V20" s="6">
        <v>1</v>
      </c>
      <c r="W20" s="6">
        <v>0.77922077922077926</v>
      </c>
      <c r="X20" s="6">
        <v>0.77922077922077926</v>
      </c>
      <c r="Y20" s="6">
        <v>0.64935064935064934</v>
      </c>
      <c r="Z20" s="6">
        <v>0</v>
      </c>
      <c r="AA20" s="6">
        <v>0.95714285714285718</v>
      </c>
      <c r="AB20" s="6">
        <v>42277</v>
      </c>
    </row>
    <row r="21" spans="1:28" x14ac:dyDescent="0.25">
      <c r="A21" s="6" t="s">
        <v>0</v>
      </c>
      <c r="B21" s="6" t="s">
        <v>4</v>
      </c>
      <c r="C21" s="6" t="s">
        <v>832</v>
      </c>
      <c r="D21" s="6" t="s">
        <v>833</v>
      </c>
      <c r="E21" s="6" t="s">
        <v>97</v>
      </c>
      <c r="F21" s="6" t="s">
        <v>98</v>
      </c>
      <c r="G21" s="6">
        <v>68</v>
      </c>
      <c r="H21" s="6">
        <v>340</v>
      </c>
      <c r="I21" s="6">
        <v>61</v>
      </c>
      <c r="J21" s="6">
        <v>315</v>
      </c>
      <c r="K21" s="6">
        <v>68</v>
      </c>
      <c r="L21" s="6">
        <v>340</v>
      </c>
      <c r="M21" s="6" t="s">
        <v>99</v>
      </c>
      <c r="N21" s="6" t="s">
        <v>99</v>
      </c>
      <c r="O21" s="6" t="s">
        <v>410</v>
      </c>
      <c r="P21" s="6" t="s">
        <v>100</v>
      </c>
      <c r="Q21" s="6">
        <v>0</v>
      </c>
      <c r="R21" s="6"/>
      <c r="S21" s="6"/>
      <c r="T21" s="6"/>
      <c r="U21" s="6"/>
      <c r="V21" s="6">
        <v>1</v>
      </c>
      <c r="W21" s="6">
        <v>0.91322314049586772</v>
      </c>
      <c r="X21" s="6">
        <v>0.83057851239669422</v>
      </c>
      <c r="Y21" s="6">
        <v>0.91322314049586772</v>
      </c>
      <c r="Z21" s="6">
        <v>0.91322314049586772</v>
      </c>
      <c r="AA21" s="6">
        <v>0.83333333333333326</v>
      </c>
      <c r="AB21" s="6">
        <v>42277</v>
      </c>
    </row>
    <row r="22" spans="1:28" x14ac:dyDescent="0.25">
      <c r="A22" s="6" t="s">
        <v>0</v>
      </c>
      <c r="B22" s="6" t="s">
        <v>4</v>
      </c>
      <c r="C22" s="6" t="s">
        <v>253</v>
      </c>
      <c r="D22" s="6" t="s">
        <v>254</v>
      </c>
      <c r="E22" s="6" t="s">
        <v>97</v>
      </c>
      <c r="F22" s="6" t="s">
        <v>98</v>
      </c>
      <c r="G22" s="6">
        <v>6</v>
      </c>
      <c r="H22" s="6">
        <v>36</v>
      </c>
      <c r="I22" s="6">
        <v>6</v>
      </c>
      <c r="J22" s="6">
        <v>36</v>
      </c>
      <c r="K22" s="6">
        <v>6</v>
      </c>
      <c r="L22" s="6">
        <v>36</v>
      </c>
      <c r="M22" s="6" t="s">
        <v>99</v>
      </c>
      <c r="N22" s="6" t="s">
        <v>99</v>
      </c>
      <c r="O22" s="6" t="s">
        <v>410</v>
      </c>
      <c r="P22" s="6" t="s">
        <v>100</v>
      </c>
      <c r="Q22" s="6">
        <v>0</v>
      </c>
      <c r="R22" s="6"/>
      <c r="S22" s="6"/>
      <c r="T22" s="6"/>
      <c r="U22" s="6"/>
      <c r="V22" s="6">
        <v>1</v>
      </c>
      <c r="W22" s="6">
        <v>1</v>
      </c>
      <c r="X22" s="6">
        <v>1</v>
      </c>
      <c r="Y22" s="6">
        <v>1</v>
      </c>
      <c r="Z22" s="6">
        <v>1</v>
      </c>
      <c r="AA22" s="6">
        <v>0.8571428571428571</v>
      </c>
      <c r="AB22" s="6">
        <v>42277</v>
      </c>
    </row>
    <row r="23" spans="1:28" x14ac:dyDescent="0.25">
      <c r="A23" s="6" t="s">
        <v>0</v>
      </c>
      <c r="B23" s="6" t="s">
        <v>4</v>
      </c>
      <c r="C23" s="6" t="s">
        <v>688</v>
      </c>
      <c r="D23" s="6" t="s">
        <v>689</v>
      </c>
      <c r="E23" s="6" t="s">
        <v>97</v>
      </c>
      <c r="F23" s="6" t="s">
        <v>98</v>
      </c>
      <c r="G23" s="6">
        <v>107</v>
      </c>
      <c r="H23" s="6">
        <v>501</v>
      </c>
      <c r="I23" s="6">
        <v>107</v>
      </c>
      <c r="J23" s="6">
        <v>503</v>
      </c>
      <c r="K23" s="6">
        <v>107</v>
      </c>
      <c r="L23" s="6">
        <v>497</v>
      </c>
      <c r="M23" s="6" t="s">
        <v>99</v>
      </c>
      <c r="N23" s="6" t="s">
        <v>99</v>
      </c>
      <c r="O23" s="6" t="s">
        <v>410</v>
      </c>
      <c r="P23" s="6" t="s">
        <v>100</v>
      </c>
      <c r="Q23" s="6">
        <v>0</v>
      </c>
      <c r="R23" s="6"/>
      <c r="S23" s="6"/>
      <c r="T23" s="6"/>
      <c r="U23" s="6"/>
      <c r="V23" s="6">
        <v>1</v>
      </c>
      <c r="W23" s="6">
        <v>0.85470085470085466</v>
      </c>
      <c r="X23" s="6">
        <v>0.85470085470085466</v>
      </c>
      <c r="Y23" s="6">
        <v>0.21367521367521367</v>
      </c>
      <c r="Z23" s="6">
        <v>0.85470085470085466</v>
      </c>
      <c r="AA23" s="6">
        <v>0</v>
      </c>
      <c r="AB23" s="6">
        <v>42277</v>
      </c>
    </row>
    <row r="24" spans="1:28" x14ac:dyDescent="0.25">
      <c r="A24" s="6" t="s">
        <v>0</v>
      </c>
      <c r="B24" s="6" t="s">
        <v>4</v>
      </c>
      <c r="C24" s="6" t="s">
        <v>163</v>
      </c>
      <c r="D24" s="6" t="s">
        <v>164</v>
      </c>
      <c r="E24" s="6" t="s">
        <v>97</v>
      </c>
      <c r="F24" s="6" t="s">
        <v>98</v>
      </c>
      <c r="G24" s="6">
        <v>107</v>
      </c>
      <c r="H24" s="6">
        <v>584</v>
      </c>
      <c r="I24" s="6">
        <v>30</v>
      </c>
      <c r="J24" s="6">
        <v>174</v>
      </c>
      <c r="K24" s="6">
        <v>108</v>
      </c>
      <c r="L24" s="6">
        <v>605</v>
      </c>
      <c r="M24" s="6" t="s">
        <v>99</v>
      </c>
      <c r="N24" s="6" t="s">
        <v>99</v>
      </c>
      <c r="O24" s="6" t="s">
        <v>410</v>
      </c>
      <c r="P24" s="6" t="s">
        <v>100</v>
      </c>
      <c r="Q24" s="6">
        <v>0</v>
      </c>
      <c r="R24" s="6"/>
      <c r="S24" s="6"/>
      <c r="T24" s="6"/>
      <c r="U24" s="6"/>
      <c r="V24" s="6">
        <v>1</v>
      </c>
      <c r="W24" s="6">
        <v>0.6097560975609756</v>
      </c>
      <c r="X24" s="6">
        <v>0.6097560975609756</v>
      </c>
      <c r="Y24" s="6">
        <v>0.3048780487804878</v>
      </c>
      <c r="Z24" s="6">
        <v>0</v>
      </c>
      <c r="AA24" s="6">
        <v>1</v>
      </c>
      <c r="AB24" s="6">
        <v>42277</v>
      </c>
    </row>
    <row r="25" spans="1:28" x14ac:dyDescent="0.25">
      <c r="A25" s="6" t="s">
        <v>0</v>
      </c>
      <c r="B25" s="6" t="s">
        <v>4</v>
      </c>
      <c r="C25" s="6" t="s">
        <v>251</v>
      </c>
      <c r="D25" s="6" t="s">
        <v>252</v>
      </c>
      <c r="E25" s="6" t="s">
        <v>97</v>
      </c>
      <c r="F25" s="6" t="s">
        <v>98</v>
      </c>
      <c r="G25" s="6">
        <v>28</v>
      </c>
      <c r="H25" s="6">
        <v>130</v>
      </c>
      <c r="I25" s="6">
        <v>27</v>
      </c>
      <c r="J25" s="6">
        <v>121</v>
      </c>
      <c r="K25" s="6">
        <v>28</v>
      </c>
      <c r="L25" s="6">
        <v>130</v>
      </c>
      <c r="M25" s="6" t="s">
        <v>99</v>
      </c>
      <c r="N25" s="6" t="s">
        <v>103</v>
      </c>
      <c r="O25" s="6" t="s">
        <v>410</v>
      </c>
      <c r="P25" s="6" t="s">
        <v>100</v>
      </c>
      <c r="Q25" s="6">
        <v>0</v>
      </c>
      <c r="R25" s="6"/>
      <c r="S25" s="6"/>
      <c r="T25" s="6"/>
      <c r="U25" s="6"/>
      <c r="V25" s="6">
        <v>1</v>
      </c>
      <c r="W25" s="6">
        <v>1</v>
      </c>
      <c r="X25" s="6">
        <v>1</v>
      </c>
      <c r="Y25" s="6">
        <v>1</v>
      </c>
      <c r="Z25" s="6">
        <v>1</v>
      </c>
      <c r="AA25" s="6">
        <v>1</v>
      </c>
      <c r="AB25" s="6">
        <v>42277</v>
      </c>
    </row>
    <row r="26" spans="1:28" x14ac:dyDescent="0.25">
      <c r="A26" s="6" t="s">
        <v>0</v>
      </c>
      <c r="B26" s="6" t="s">
        <v>7</v>
      </c>
      <c r="C26" s="6" t="s">
        <v>735</v>
      </c>
      <c r="D26" s="6" t="s">
        <v>736</v>
      </c>
      <c r="E26" s="6" t="s">
        <v>97</v>
      </c>
      <c r="F26" s="6" t="s">
        <v>98</v>
      </c>
      <c r="G26" s="6">
        <v>14</v>
      </c>
      <c r="H26" s="6">
        <v>74</v>
      </c>
      <c r="I26" s="6">
        <v>14</v>
      </c>
      <c r="J26" s="6">
        <v>68</v>
      </c>
      <c r="K26" s="6">
        <v>14</v>
      </c>
      <c r="L26" s="6">
        <v>68</v>
      </c>
      <c r="M26" s="6" t="s">
        <v>99</v>
      </c>
      <c r="N26" s="6" t="s">
        <v>99</v>
      </c>
      <c r="O26" s="6" t="s">
        <v>410</v>
      </c>
      <c r="P26" s="6" t="s">
        <v>100</v>
      </c>
      <c r="Q26" s="6">
        <v>0</v>
      </c>
      <c r="R26" s="6">
        <v>0</v>
      </c>
      <c r="S26" s="6">
        <v>0</v>
      </c>
      <c r="T26" s="6">
        <v>0</v>
      </c>
      <c r="U26" s="6"/>
      <c r="V26" s="6">
        <v>1</v>
      </c>
      <c r="W26" s="6">
        <v>1</v>
      </c>
      <c r="X26" s="6">
        <v>1</v>
      </c>
      <c r="Y26" s="6">
        <v>1</v>
      </c>
      <c r="Z26" s="6">
        <v>1</v>
      </c>
      <c r="AA26" s="6">
        <v>0</v>
      </c>
      <c r="AB26" s="6">
        <v>42277</v>
      </c>
    </row>
    <row r="27" spans="1:28" x14ac:dyDescent="0.25">
      <c r="A27" s="6" t="s">
        <v>0</v>
      </c>
      <c r="B27" s="6" t="s">
        <v>6</v>
      </c>
      <c r="C27" s="6" t="s">
        <v>275</v>
      </c>
      <c r="D27" s="6" t="s">
        <v>276</v>
      </c>
      <c r="E27" s="6" t="s">
        <v>97</v>
      </c>
      <c r="F27" s="6" t="s">
        <v>98</v>
      </c>
      <c r="G27" s="6">
        <v>118</v>
      </c>
      <c r="H27" s="6">
        <v>516</v>
      </c>
      <c r="I27" s="6">
        <v>108</v>
      </c>
      <c r="J27" s="6">
        <v>470</v>
      </c>
      <c r="K27" s="6">
        <v>118</v>
      </c>
      <c r="L27" s="6">
        <v>520</v>
      </c>
      <c r="M27" s="6" t="s">
        <v>99</v>
      </c>
      <c r="N27" s="6" t="s">
        <v>103</v>
      </c>
      <c r="O27" s="6" t="s">
        <v>410</v>
      </c>
      <c r="P27" s="6" t="s">
        <v>100</v>
      </c>
      <c r="Q27" s="6">
        <v>0</v>
      </c>
      <c r="R27" s="6"/>
      <c r="S27" s="6"/>
      <c r="T27" s="6"/>
      <c r="U27" s="6"/>
      <c r="V27" s="6">
        <v>1</v>
      </c>
      <c r="W27" s="6">
        <v>0.69498069498069504</v>
      </c>
      <c r="X27" s="6">
        <v>0.27027027027027029</v>
      </c>
      <c r="Y27" s="6">
        <v>0.77220077220077221</v>
      </c>
      <c r="Z27" s="6">
        <v>0.5791505791505791</v>
      </c>
      <c r="AA27" s="6">
        <v>1</v>
      </c>
      <c r="AB27" s="6">
        <v>42277</v>
      </c>
    </row>
    <row r="28" spans="1:28" x14ac:dyDescent="0.25">
      <c r="A28" s="6" t="s">
        <v>0</v>
      </c>
      <c r="B28" s="6" t="s">
        <v>7</v>
      </c>
      <c r="C28" s="6" t="s">
        <v>733</v>
      </c>
      <c r="D28" s="6" t="s">
        <v>734</v>
      </c>
      <c r="E28" s="6" t="s">
        <v>97</v>
      </c>
      <c r="F28" s="6" t="s">
        <v>98</v>
      </c>
      <c r="G28" s="6">
        <v>27</v>
      </c>
      <c r="H28" s="6">
        <v>111</v>
      </c>
      <c r="I28" s="6">
        <v>25</v>
      </c>
      <c r="J28" s="6">
        <v>104</v>
      </c>
      <c r="K28" s="6">
        <v>25</v>
      </c>
      <c r="L28" s="6">
        <v>104</v>
      </c>
      <c r="M28" s="6" t="s">
        <v>99</v>
      </c>
      <c r="N28" s="6" t="s">
        <v>99</v>
      </c>
      <c r="O28" s="6" t="s">
        <v>410</v>
      </c>
      <c r="P28" s="6" t="s">
        <v>100</v>
      </c>
      <c r="Q28" s="6">
        <v>0</v>
      </c>
      <c r="R28" s="6"/>
      <c r="S28" s="6"/>
      <c r="T28" s="6"/>
      <c r="U28" s="6"/>
      <c r="V28" s="6">
        <v>1</v>
      </c>
      <c r="W28" s="6">
        <v>1</v>
      </c>
      <c r="X28" s="6">
        <v>1</v>
      </c>
      <c r="Y28" s="6">
        <v>1</v>
      </c>
      <c r="Z28" s="6">
        <v>1</v>
      </c>
      <c r="AA28" s="6">
        <v>0</v>
      </c>
      <c r="AB28" s="6">
        <v>42277</v>
      </c>
    </row>
    <row r="29" spans="1:28" x14ac:dyDescent="0.25">
      <c r="A29" s="6" t="s">
        <v>0</v>
      </c>
      <c r="B29" s="6" t="s">
        <v>4</v>
      </c>
      <c r="C29" s="6" t="s">
        <v>101</v>
      </c>
      <c r="D29" s="6" t="s">
        <v>102</v>
      </c>
      <c r="E29" s="6" t="s">
        <v>97</v>
      </c>
      <c r="F29" s="6" t="s">
        <v>98</v>
      </c>
      <c r="G29" s="6">
        <v>56</v>
      </c>
      <c r="H29" s="6">
        <v>230</v>
      </c>
      <c r="I29" s="6">
        <v>54</v>
      </c>
      <c r="J29" s="6">
        <v>221</v>
      </c>
      <c r="K29" s="6">
        <v>57</v>
      </c>
      <c r="L29" s="6">
        <v>232</v>
      </c>
      <c r="M29" s="6" t="s">
        <v>99</v>
      </c>
      <c r="N29" s="6" t="s">
        <v>99</v>
      </c>
      <c r="O29" s="6" t="s">
        <v>410</v>
      </c>
      <c r="P29" s="6" t="s">
        <v>100</v>
      </c>
      <c r="Q29" s="6">
        <v>0</v>
      </c>
      <c r="R29" s="6"/>
      <c r="S29" s="6"/>
      <c r="T29" s="6"/>
      <c r="U29" s="6"/>
      <c r="V29" s="6">
        <v>1</v>
      </c>
      <c r="W29" s="6">
        <v>0.72398190045248867</v>
      </c>
      <c r="X29" s="6">
        <v>0.72398190045248867</v>
      </c>
      <c r="Y29" s="6">
        <v>0.90497737556561086</v>
      </c>
      <c r="Z29" s="6">
        <v>0</v>
      </c>
      <c r="AA29" s="6">
        <v>1</v>
      </c>
      <c r="AB29" s="6">
        <v>42277</v>
      </c>
    </row>
    <row r="30" spans="1:28" x14ac:dyDescent="0.25">
      <c r="A30" s="6" t="s">
        <v>0</v>
      </c>
      <c r="B30" s="6" t="s">
        <v>8</v>
      </c>
      <c r="C30" s="6" t="s">
        <v>121</v>
      </c>
      <c r="D30" s="6" t="s">
        <v>122</v>
      </c>
      <c r="E30" s="6" t="s">
        <v>97</v>
      </c>
      <c r="F30" s="6" t="s">
        <v>98</v>
      </c>
      <c r="G30" s="6">
        <v>413</v>
      </c>
      <c r="H30" s="6">
        <v>1835</v>
      </c>
      <c r="I30" s="6">
        <v>407</v>
      </c>
      <c r="J30" s="6">
        <v>1858</v>
      </c>
      <c r="K30" s="6">
        <v>407</v>
      </c>
      <c r="L30" s="6">
        <v>1858</v>
      </c>
      <c r="M30" s="6" t="s">
        <v>99</v>
      </c>
      <c r="N30" s="6" t="s">
        <v>103</v>
      </c>
      <c r="O30" s="6" t="s">
        <v>410</v>
      </c>
      <c r="P30" s="6" t="s">
        <v>100</v>
      </c>
      <c r="Q30" s="6">
        <v>0</v>
      </c>
      <c r="R30" s="6"/>
      <c r="S30" s="6"/>
      <c r="T30" s="6"/>
      <c r="U30" s="6"/>
      <c r="V30" s="6">
        <v>1</v>
      </c>
      <c r="W30" s="6">
        <v>0.89588735677356846</v>
      </c>
      <c r="X30" s="6">
        <v>0.63732463677921147</v>
      </c>
      <c r="Y30" s="6">
        <v>0.78582451670608011</v>
      </c>
      <c r="Z30" s="6">
        <v>0.96506189821182942</v>
      </c>
      <c r="AA30" s="6">
        <v>0</v>
      </c>
      <c r="AB30" s="6">
        <v>42277</v>
      </c>
    </row>
    <row r="31" spans="1:28" x14ac:dyDescent="0.25">
      <c r="A31" s="6" t="s">
        <v>0</v>
      </c>
      <c r="B31" s="6" t="s">
        <v>7</v>
      </c>
      <c r="C31" s="6" t="s">
        <v>727</v>
      </c>
      <c r="D31" s="6" t="s">
        <v>728</v>
      </c>
      <c r="E31" s="6" t="s">
        <v>97</v>
      </c>
      <c r="F31" s="6" t="s">
        <v>98</v>
      </c>
      <c r="G31" s="6">
        <v>116</v>
      </c>
      <c r="H31" s="6">
        <v>659</v>
      </c>
      <c r="I31" s="6">
        <v>116</v>
      </c>
      <c r="J31" s="6">
        <v>659</v>
      </c>
      <c r="K31" s="6">
        <v>116</v>
      </c>
      <c r="L31" s="6">
        <v>659</v>
      </c>
      <c r="M31" s="6" t="s">
        <v>99</v>
      </c>
      <c r="N31" s="6" t="s">
        <v>99</v>
      </c>
      <c r="O31" s="6" t="s">
        <v>410</v>
      </c>
      <c r="P31" s="6" t="s">
        <v>100</v>
      </c>
      <c r="Q31" s="6">
        <v>0</v>
      </c>
      <c r="R31" s="6"/>
      <c r="S31" s="6"/>
      <c r="T31" s="6"/>
      <c r="U31" s="6"/>
      <c r="V31" s="6">
        <v>1</v>
      </c>
      <c r="W31" s="6">
        <v>0.65522620904836193</v>
      </c>
      <c r="X31" s="6">
        <v>0.43681747269890797</v>
      </c>
      <c r="Y31" s="6">
        <v>0.78003120124804992</v>
      </c>
      <c r="Z31" s="6">
        <v>1</v>
      </c>
      <c r="AA31" s="6">
        <v>0</v>
      </c>
      <c r="AB31" s="6">
        <v>42277</v>
      </c>
    </row>
    <row r="32" spans="1:28" x14ac:dyDescent="0.25">
      <c r="A32" s="6" t="s">
        <v>0</v>
      </c>
      <c r="B32" s="6" t="s">
        <v>7</v>
      </c>
      <c r="C32" s="6" t="s">
        <v>109</v>
      </c>
      <c r="D32" s="6" t="s">
        <v>110</v>
      </c>
      <c r="E32" s="6" t="s">
        <v>97</v>
      </c>
      <c r="F32" s="6" t="s">
        <v>98</v>
      </c>
      <c r="G32" s="6">
        <v>44</v>
      </c>
      <c r="H32" s="6">
        <v>235</v>
      </c>
      <c r="I32" s="6">
        <v>36</v>
      </c>
      <c r="J32" s="6">
        <v>194</v>
      </c>
      <c r="K32" s="6">
        <v>43</v>
      </c>
      <c r="L32" s="6">
        <v>242</v>
      </c>
      <c r="M32" s="6" t="s">
        <v>99</v>
      </c>
      <c r="N32" s="6" t="s">
        <v>103</v>
      </c>
      <c r="O32" s="6" t="s">
        <v>410</v>
      </c>
      <c r="P32" s="6" t="s">
        <v>100</v>
      </c>
      <c r="Q32" s="6">
        <v>0</v>
      </c>
      <c r="R32" s="6"/>
      <c r="S32" s="6"/>
      <c r="T32" s="6"/>
      <c r="U32" s="6"/>
      <c r="V32" s="6">
        <v>1</v>
      </c>
      <c r="W32" s="6">
        <v>0.58091286307053946</v>
      </c>
      <c r="X32" s="6">
        <v>0.58091286307053946</v>
      </c>
      <c r="Y32" s="6">
        <v>0.82987551867219922</v>
      </c>
      <c r="Z32" s="6">
        <v>0.82987551867219922</v>
      </c>
      <c r="AA32" s="6">
        <v>0</v>
      </c>
      <c r="AB32" s="6">
        <v>42277</v>
      </c>
    </row>
    <row r="33" spans="1:28" x14ac:dyDescent="0.25">
      <c r="A33" s="6" t="s">
        <v>0</v>
      </c>
      <c r="B33" s="6" t="s">
        <v>4</v>
      </c>
      <c r="C33" s="6" t="s">
        <v>153</v>
      </c>
      <c r="D33" s="6" t="s">
        <v>154</v>
      </c>
      <c r="E33" s="6" t="s">
        <v>97</v>
      </c>
      <c r="F33" s="6" t="s">
        <v>98</v>
      </c>
      <c r="G33" s="6">
        <v>35</v>
      </c>
      <c r="H33" s="6">
        <v>175</v>
      </c>
      <c r="I33" s="6">
        <v>32</v>
      </c>
      <c r="J33" s="6">
        <v>173</v>
      </c>
      <c r="K33" s="6">
        <v>43</v>
      </c>
      <c r="L33" s="6">
        <v>212</v>
      </c>
      <c r="M33" s="6" t="s">
        <v>103</v>
      </c>
      <c r="N33" s="6" t="s">
        <v>99</v>
      </c>
      <c r="O33" s="6" t="s">
        <v>410</v>
      </c>
      <c r="P33" s="6" t="s">
        <v>100</v>
      </c>
      <c r="Q33" s="6">
        <v>0</v>
      </c>
      <c r="R33" s="6"/>
      <c r="S33" s="6"/>
      <c r="T33" s="6"/>
      <c r="U33" s="6"/>
      <c r="V33" s="6">
        <v>1</v>
      </c>
      <c r="W33" s="6">
        <v>0.898876404494382</v>
      </c>
      <c r="X33" s="6">
        <v>0.898876404494382</v>
      </c>
      <c r="Y33" s="6">
        <v>0.5617977528089888</v>
      </c>
      <c r="Z33" s="6">
        <v>0</v>
      </c>
      <c r="AA33" s="6">
        <v>0.97058823529411764</v>
      </c>
      <c r="AB33" s="6">
        <v>42277</v>
      </c>
    </row>
    <row r="34" spans="1:28" x14ac:dyDescent="0.25">
      <c r="A34" s="6" t="s">
        <v>0</v>
      </c>
      <c r="B34" s="6" t="s">
        <v>7</v>
      </c>
      <c r="C34" s="6" t="s">
        <v>133</v>
      </c>
      <c r="D34" s="6" t="s">
        <v>134</v>
      </c>
      <c r="E34" s="6" t="s">
        <v>97</v>
      </c>
      <c r="F34" s="6" t="s">
        <v>98</v>
      </c>
      <c r="G34" s="6">
        <v>631</v>
      </c>
      <c r="H34" s="6">
        <v>3758</v>
      </c>
      <c r="I34" s="6">
        <v>613</v>
      </c>
      <c r="J34" s="6">
        <v>3721</v>
      </c>
      <c r="K34" s="6">
        <v>626</v>
      </c>
      <c r="L34" s="6">
        <v>3786</v>
      </c>
      <c r="M34" s="6" t="s">
        <v>99</v>
      </c>
      <c r="N34" s="6" t="s">
        <v>99</v>
      </c>
      <c r="O34" s="6" t="s">
        <v>410</v>
      </c>
      <c r="P34" s="6" t="s">
        <v>100</v>
      </c>
      <c r="Q34" s="6">
        <v>0</v>
      </c>
      <c r="R34" s="6"/>
      <c r="S34" s="6"/>
      <c r="T34" s="6"/>
      <c r="U34" s="6"/>
      <c r="V34" s="6">
        <v>1</v>
      </c>
      <c r="W34" s="6">
        <v>0.79873049457815393</v>
      </c>
      <c r="X34" s="6">
        <v>0.5606982279820153</v>
      </c>
      <c r="Y34" s="6">
        <v>0.26448029621793179</v>
      </c>
      <c r="Z34" s="6">
        <v>0.89923300714096799</v>
      </c>
      <c r="AA34" s="6">
        <v>0</v>
      </c>
      <c r="AB34" s="6">
        <v>42277</v>
      </c>
    </row>
    <row r="35" spans="1:28" x14ac:dyDescent="0.25">
      <c r="A35" s="6" t="s">
        <v>0</v>
      </c>
      <c r="B35" s="6" t="s">
        <v>13</v>
      </c>
      <c r="C35" s="6" t="s">
        <v>173</v>
      </c>
      <c r="D35" s="6" t="s">
        <v>174</v>
      </c>
      <c r="E35" s="6" t="s">
        <v>97</v>
      </c>
      <c r="F35" s="6" t="s">
        <v>125</v>
      </c>
      <c r="G35" s="6">
        <v>74</v>
      </c>
      <c r="H35" s="6">
        <v>404</v>
      </c>
      <c r="I35" s="6">
        <v>60</v>
      </c>
      <c r="J35" s="6">
        <v>330</v>
      </c>
      <c r="K35" s="6">
        <v>74</v>
      </c>
      <c r="L35" s="6">
        <v>369</v>
      </c>
      <c r="M35" s="6" t="s">
        <v>103</v>
      </c>
      <c r="N35" s="6" t="s">
        <v>99</v>
      </c>
      <c r="O35" s="6" t="s">
        <v>410</v>
      </c>
      <c r="P35" s="6" t="s">
        <v>100</v>
      </c>
      <c r="Q35" s="6">
        <v>0</v>
      </c>
      <c r="R35" s="6"/>
      <c r="S35" s="6"/>
      <c r="T35" s="6"/>
      <c r="U35" s="6"/>
      <c r="V35" s="6">
        <v>1</v>
      </c>
      <c r="W35" s="6">
        <v>0.47058823529411764</v>
      </c>
      <c r="X35" s="6">
        <v>0.47058823529411764</v>
      </c>
      <c r="Y35" s="6">
        <v>0.47058823529411764</v>
      </c>
      <c r="Z35" s="6">
        <v>0.47058823529411764</v>
      </c>
      <c r="AA35" s="6">
        <v>0</v>
      </c>
      <c r="AB35" s="6">
        <v>42277</v>
      </c>
    </row>
    <row r="36" spans="1:28" x14ac:dyDescent="0.25">
      <c r="A36" s="6" t="s">
        <v>0</v>
      </c>
      <c r="B36" s="6" t="s">
        <v>5</v>
      </c>
      <c r="C36" s="6" t="s">
        <v>269</v>
      </c>
      <c r="D36" s="6" t="s">
        <v>270</v>
      </c>
      <c r="E36" s="6" t="s">
        <v>97</v>
      </c>
      <c r="F36" s="6" t="s">
        <v>98</v>
      </c>
      <c r="G36" s="6">
        <v>31</v>
      </c>
      <c r="H36" s="6">
        <v>170</v>
      </c>
      <c r="I36" s="6">
        <v>25</v>
      </c>
      <c r="J36" s="6">
        <v>125</v>
      </c>
      <c r="K36" s="6">
        <v>31</v>
      </c>
      <c r="L36" s="6">
        <v>170</v>
      </c>
      <c r="M36" s="6" t="s">
        <v>103</v>
      </c>
      <c r="N36" s="6" t="s">
        <v>103</v>
      </c>
      <c r="O36" s="6" t="s">
        <v>410</v>
      </c>
      <c r="P36" s="6" t="s">
        <v>100</v>
      </c>
      <c r="Q36" s="6">
        <v>0</v>
      </c>
      <c r="R36" s="6"/>
      <c r="S36" s="6"/>
      <c r="T36" s="6"/>
      <c r="U36" s="6"/>
      <c r="V36" s="6">
        <v>1</v>
      </c>
      <c r="W36" s="6">
        <v>0.94117647058823528</v>
      </c>
      <c r="X36" s="6">
        <v>0.70588235294117652</v>
      </c>
      <c r="Y36" s="6">
        <v>1</v>
      </c>
      <c r="Z36" s="6">
        <v>1</v>
      </c>
      <c r="AA36" s="6">
        <v>1</v>
      </c>
      <c r="AB36" s="6">
        <v>42277</v>
      </c>
    </row>
    <row r="37" spans="1:28" x14ac:dyDescent="0.25">
      <c r="A37" s="6" t="s">
        <v>0</v>
      </c>
      <c r="B37" s="6" t="s">
        <v>9</v>
      </c>
      <c r="C37" s="6" t="s">
        <v>212</v>
      </c>
      <c r="D37" s="6" t="s">
        <v>213</v>
      </c>
      <c r="E37" s="6" t="s">
        <v>209</v>
      </c>
      <c r="F37" s="6" t="s">
        <v>125</v>
      </c>
      <c r="G37" s="6">
        <v>174</v>
      </c>
      <c r="H37" s="6">
        <v>1185</v>
      </c>
      <c r="I37" s="6">
        <v>463</v>
      </c>
      <c r="J37" s="6">
        <v>2123</v>
      </c>
      <c r="K37" s="6">
        <v>463</v>
      </c>
      <c r="L37" s="6">
        <v>2114</v>
      </c>
      <c r="M37" s="6" t="s">
        <v>103</v>
      </c>
      <c r="N37" s="6" t="s">
        <v>99</v>
      </c>
      <c r="O37" s="6" t="s">
        <v>410</v>
      </c>
      <c r="P37" s="6" t="s">
        <v>323</v>
      </c>
      <c r="Q37" s="6">
        <v>4</v>
      </c>
      <c r="R37" s="6">
        <v>2</v>
      </c>
      <c r="S37" s="6">
        <v>30</v>
      </c>
      <c r="T37" s="6">
        <v>30</v>
      </c>
      <c r="U37" s="6"/>
      <c r="V37" s="6">
        <v>1</v>
      </c>
      <c r="W37" s="6">
        <v>1</v>
      </c>
      <c r="X37" s="6">
        <v>0.68867924528301883</v>
      </c>
      <c r="Y37" s="6">
        <v>0.76954177897574128</v>
      </c>
      <c r="Z37" s="6">
        <v>0.56738544474393526</v>
      </c>
      <c r="AA37" s="6">
        <v>0.44339622641509435</v>
      </c>
      <c r="AB37" s="6">
        <v>42277</v>
      </c>
    </row>
    <row r="38" spans="1:28" x14ac:dyDescent="0.25">
      <c r="A38" s="6" t="s">
        <v>0</v>
      </c>
      <c r="B38" s="6" t="s">
        <v>6</v>
      </c>
      <c r="C38" s="6" t="s">
        <v>718</v>
      </c>
      <c r="D38" s="6" t="s">
        <v>719</v>
      </c>
      <c r="E38" s="6" t="s">
        <v>97</v>
      </c>
      <c r="F38" s="6" t="s">
        <v>132</v>
      </c>
      <c r="G38" s="6">
        <v>68</v>
      </c>
      <c r="H38" s="6">
        <v>327</v>
      </c>
      <c r="I38" s="6">
        <v>10</v>
      </c>
      <c r="J38" s="6">
        <v>20</v>
      </c>
      <c r="K38" s="6">
        <v>63</v>
      </c>
      <c r="L38" s="6">
        <v>307</v>
      </c>
      <c r="M38" s="6" t="s">
        <v>103</v>
      </c>
      <c r="N38" s="6" t="s">
        <v>99</v>
      </c>
      <c r="O38" s="6" t="s">
        <v>410</v>
      </c>
      <c r="P38" s="6" t="s">
        <v>100</v>
      </c>
      <c r="Q38" s="6">
        <v>0</v>
      </c>
      <c r="R38" s="6"/>
      <c r="S38" s="6"/>
      <c r="T38" s="6"/>
      <c r="U38" s="6"/>
      <c r="V38" s="6">
        <v>1</v>
      </c>
      <c r="W38" s="6">
        <v>0.99071207430340558</v>
      </c>
      <c r="X38" s="6">
        <v>0.99071207430340558</v>
      </c>
      <c r="Y38" s="6">
        <v>0.61919504643962853</v>
      </c>
      <c r="Z38" s="6">
        <v>0.61919504643962853</v>
      </c>
      <c r="AA38" s="6">
        <v>0</v>
      </c>
      <c r="AB38" s="6">
        <v>42277</v>
      </c>
    </row>
    <row r="39" spans="1:28" x14ac:dyDescent="0.25">
      <c r="A39" s="6" t="s">
        <v>0</v>
      </c>
      <c r="B39" s="6" t="s">
        <v>9</v>
      </c>
      <c r="C39" s="6" t="s">
        <v>756</v>
      </c>
      <c r="D39" s="6" t="s">
        <v>757</v>
      </c>
      <c r="E39" s="6" t="s">
        <v>97</v>
      </c>
      <c r="F39" s="6" t="s">
        <v>125</v>
      </c>
      <c r="G39" s="6">
        <v>115</v>
      </c>
      <c r="H39" s="6">
        <v>532</v>
      </c>
      <c r="I39" s="6">
        <v>115</v>
      </c>
      <c r="J39" s="6">
        <v>537</v>
      </c>
      <c r="K39" s="6">
        <v>115</v>
      </c>
      <c r="L39" s="6">
        <v>537</v>
      </c>
      <c r="M39" s="6" t="s">
        <v>103</v>
      </c>
      <c r="N39" s="6" t="s">
        <v>103</v>
      </c>
      <c r="O39" s="6" t="s">
        <v>410</v>
      </c>
      <c r="P39" s="6" t="s">
        <v>100</v>
      </c>
      <c r="Q39" s="6">
        <v>0</v>
      </c>
      <c r="R39" s="6"/>
      <c r="S39" s="6"/>
      <c r="T39" s="6"/>
      <c r="U39" s="6"/>
      <c r="V39" s="6">
        <v>1</v>
      </c>
      <c r="W39" s="6">
        <v>0.41176470588235292</v>
      </c>
      <c r="X39" s="6">
        <v>0.41176470588235292</v>
      </c>
      <c r="Y39" s="6">
        <v>0.29411764705882354</v>
      </c>
      <c r="Z39" s="6">
        <v>0.29411764705882354</v>
      </c>
      <c r="AA39" s="6">
        <v>1</v>
      </c>
      <c r="AB39" s="6">
        <v>42277</v>
      </c>
    </row>
    <row r="40" spans="1:28" x14ac:dyDescent="0.25">
      <c r="A40" s="6" t="s">
        <v>0</v>
      </c>
      <c r="B40" s="6" t="s">
        <v>12</v>
      </c>
      <c r="C40" s="6" t="s">
        <v>197</v>
      </c>
      <c r="D40" s="6" t="s">
        <v>198</v>
      </c>
      <c r="E40" s="6" t="s">
        <v>97</v>
      </c>
      <c r="F40" s="6" t="s">
        <v>125</v>
      </c>
      <c r="G40" s="6">
        <v>20</v>
      </c>
      <c r="H40" s="6">
        <v>106</v>
      </c>
      <c r="I40" s="6">
        <v>13</v>
      </c>
      <c r="J40" s="6">
        <v>94</v>
      </c>
      <c r="K40" s="6">
        <v>18</v>
      </c>
      <c r="L40" s="6">
        <v>94</v>
      </c>
      <c r="M40" s="6" t="s">
        <v>103</v>
      </c>
      <c r="N40" s="6" t="s">
        <v>103</v>
      </c>
      <c r="O40" s="6" t="s">
        <v>410</v>
      </c>
      <c r="P40" s="6" t="s">
        <v>100</v>
      </c>
      <c r="Q40" s="6">
        <v>0</v>
      </c>
      <c r="R40" s="6"/>
      <c r="S40" s="6"/>
      <c r="T40" s="6"/>
      <c r="U40" s="6"/>
      <c r="V40" s="6">
        <v>1</v>
      </c>
      <c r="W40" s="6">
        <v>1</v>
      </c>
      <c r="X40" s="6">
        <v>1</v>
      </c>
      <c r="Y40" s="6">
        <v>1</v>
      </c>
      <c r="Z40" s="6">
        <v>0</v>
      </c>
      <c r="AA40" s="6">
        <v>1</v>
      </c>
      <c r="AB40" s="6">
        <v>42277</v>
      </c>
    </row>
    <row r="41" spans="1:28" x14ac:dyDescent="0.25">
      <c r="A41" s="6" t="s">
        <v>3</v>
      </c>
      <c r="B41" s="6" t="s">
        <v>15</v>
      </c>
      <c r="C41" s="6" t="s">
        <v>794</v>
      </c>
      <c r="D41" s="6" t="s">
        <v>795</v>
      </c>
      <c r="E41" s="6" t="s">
        <v>97</v>
      </c>
      <c r="F41" s="6" t="s">
        <v>125</v>
      </c>
      <c r="G41" s="6">
        <v>78</v>
      </c>
      <c r="H41" s="6">
        <v>390</v>
      </c>
      <c r="I41" s="6">
        <v>77</v>
      </c>
      <c r="J41" s="6">
        <v>384</v>
      </c>
      <c r="K41" s="6">
        <v>77</v>
      </c>
      <c r="L41" s="6">
        <v>384</v>
      </c>
      <c r="M41" s="6" t="s">
        <v>103</v>
      </c>
      <c r="N41" s="6" t="s">
        <v>103</v>
      </c>
      <c r="O41" s="6" t="s">
        <v>410</v>
      </c>
      <c r="P41" s="6" t="s">
        <v>100</v>
      </c>
      <c r="Q41" s="6">
        <v>0</v>
      </c>
      <c r="R41" s="6"/>
      <c r="S41" s="6"/>
      <c r="T41" s="6"/>
      <c r="U41" s="6"/>
      <c r="V41" s="6">
        <v>1</v>
      </c>
      <c r="W41" s="6">
        <v>1</v>
      </c>
      <c r="X41" s="6">
        <v>0</v>
      </c>
      <c r="Y41" s="6">
        <v>1</v>
      </c>
      <c r="Z41" s="6">
        <v>0</v>
      </c>
      <c r="AA41" s="6">
        <v>1</v>
      </c>
      <c r="AB41" s="6">
        <v>42277</v>
      </c>
    </row>
    <row r="42" spans="1:28" x14ac:dyDescent="0.25">
      <c r="A42" s="6" t="s">
        <v>0</v>
      </c>
      <c r="B42" s="6" t="s">
        <v>4</v>
      </c>
      <c r="C42" s="6" t="s">
        <v>696</v>
      </c>
      <c r="D42" s="6" t="s">
        <v>697</v>
      </c>
      <c r="E42" s="6" t="s">
        <v>97</v>
      </c>
      <c r="F42" s="6" t="s">
        <v>125</v>
      </c>
      <c r="G42" s="6">
        <v>43</v>
      </c>
      <c r="H42" s="6">
        <v>247</v>
      </c>
      <c r="I42" s="6">
        <v>41</v>
      </c>
      <c r="J42" s="6">
        <v>232</v>
      </c>
      <c r="K42" s="6">
        <v>41</v>
      </c>
      <c r="L42" s="6">
        <v>9</v>
      </c>
      <c r="M42" s="6" t="s">
        <v>103</v>
      </c>
      <c r="N42" s="6" t="s">
        <v>99</v>
      </c>
      <c r="O42" s="6" t="s">
        <v>410</v>
      </c>
      <c r="P42" s="6" t="s">
        <v>100</v>
      </c>
      <c r="Q42" s="6"/>
      <c r="R42" s="6"/>
      <c r="S42" s="6"/>
      <c r="T42" s="6"/>
      <c r="U42" s="6"/>
      <c r="V42" s="6">
        <v>1</v>
      </c>
      <c r="W42" s="6">
        <v>1</v>
      </c>
      <c r="X42" s="6">
        <v>1</v>
      </c>
      <c r="Y42" s="6">
        <v>1</v>
      </c>
      <c r="Z42" s="6">
        <v>1</v>
      </c>
      <c r="AA42" s="6">
        <v>0</v>
      </c>
      <c r="AB42" s="6">
        <v>42277</v>
      </c>
    </row>
    <row r="43" spans="1:28" x14ac:dyDescent="0.25">
      <c r="A43" s="6" t="s">
        <v>0</v>
      </c>
      <c r="B43" s="6" t="s">
        <v>5</v>
      </c>
      <c r="C43" s="6" t="s">
        <v>183</v>
      </c>
      <c r="D43" s="6" t="s">
        <v>184</v>
      </c>
      <c r="E43" s="6" t="s">
        <v>97</v>
      </c>
      <c r="F43" s="6" t="s">
        <v>125</v>
      </c>
      <c r="G43" s="6">
        <v>45</v>
      </c>
      <c r="H43" s="6">
        <v>193</v>
      </c>
      <c r="I43" s="6">
        <v>48</v>
      </c>
      <c r="J43" s="6">
        <v>196</v>
      </c>
      <c r="K43" s="6">
        <v>48</v>
      </c>
      <c r="L43" s="6">
        <v>196</v>
      </c>
      <c r="M43" s="6" t="s">
        <v>103</v>
      </c>
      <c r="N43" s="6" t="s">
        <v>103</v>
      </c>
      <c r="O43" s="6" t="s">
        <v>410</v>
      </c>
      <c r="P43" s="6" t="s">
        <v>100</v>
      </c>
      <c r="Q43" s="6">
        <v>0</v>
      </c>
      <c r="R43" s="6"/>
      <c r="S43" s="6"/>
      <c r="T43" s="6"/>
      <c r="U43" s="6"/>
      <c r="V43" s="6">
        <v>1</v>
      </c>
      <c r="W43" s="6">
        <v>1</v>
      </c>
      <c r="X43" s="6">
        <v>1</v>
      </c>
      <c r="Y43" s="6">
        <v>1</v>
      </c>
      <c r="Z43" s="6">
        <v>0</v>
      </c>
      <c r="AA43" s="6">
        <v>0.95652173913043481</v>
      </c>
      <c r="AB43" s="6">
        <v>42277</v>
      </c>
    </row>
    <row r="44" spans="1:28" x14ac:dyDescent="0.25">
      <c r="A44" s="6" t="s">
        <v>0</v>
      </c>
      <c r="B44" s="6" t="s">
        <v>8</v>
      </c>
      <c r="C44" s="6" t="s">
        <v>828</v>
      </c>
      <c r="D44" s="6" t="s">
        <v>829</v>
      </c>
      <c r="E44" s="6" t="s">
        <v>97</v>
      </c>
      <c r="F44" s="6" t="s">
        <v>98</v>
      </c>
      <c r="G44" s="6">
        <v>265</v>
      </c>
      <c r="H44" s="6">
        <v>1084</v>
      </c>
      <c r="I44" s="6">
        <v>260</v>
      </c>
      <c r="J44" s="6">
        <v>1140</v>
      </c>
      <c r="K44" s="6">
        <v>260</v>
      </c>
      <c r="L44" s="6">
        <v>1140</v>
      </c>
      <c r="M44" s="6" t="s">
        <v>103</v>
      </c>
      <c r="N44" s="6" t="s">
        <v>99</v>
      </c>
      <c r="O44" s="6" t="s">
        <v>410</v>
      </c>
      <c r="P44" s="6" t="s">
        <v>100</v>
      </c>
      <c r="Q44" s="6">
        <v>0</v>
      </c>
      <c r="R44" s="6"/>
      <c r="S44" s="6"/>
      <c r="T44" s="6"/>
      <c r="U44" s="6"/>
      <c r="V44" s="6">
        <v>1</v>
      </c>
      <c r="W44" s="6">
        <v>1</v>
      </c>
      <c r="X44" s="6">
        <v>0.96385542168674698</v>
      </c>
      <c r="Y44" s="6">
        <v>0.64874884151992585</v>
      </c>
      <c r="Z44" s="6">
        <v>1</v>
      </c>
      <c r="AA44" s="6">
        <v>0</v>
      </c>
      <c r="AB44" s="6">
        <v>42277</v>
      </c>
    </row>
    <row r="45" spans="1:28" x14ac:dyDescent="0.25">
      <c r="A45" s="6" t="s">
        <v>0</v>
      </c>
      <c r="B45" s="6" t="s">
        <v>13</v>
      </c>
      <c r="C45" s="6" t="s">
        <v>243</v>
      </c>
      <c r="D45" s="6" t="s">
        <v>244</v>
      </c>
      <c r="E45" s="6" t="s">
        <v>97</v>
      </c>
      <c r="F45" s="6" t="s">
        <v>98</v>
      </c>
      <c r="G45" s="6">
        <v>67</v>
      </c>
      <c r="H45" s="6">
        <v>350</v>
      </c>
      <c r="I45" s="6">
        <v>67</v>
      </c>
      <c r="J45" s="6">
        <v>350</v>
      </c>
      <c r="K45" s="6">
        <v>67</v>
      </c>
      <c r="L45" s="6">
        <v>350</v>
      </c>
      <c r="M45" s="6" t="s">
        <v>103</v>
      </c>
      <c r="N45" s="6" t="s">
        <v>99</v>
      </c>
      <c r="O45" s="6" t="s">
        <v>410</v>
      </c>
      <c r="P45" s="6" t="s">
        <v>100</v>
      </c>
      <c r="Q45" s="6">
        <v>0</v>
      </c>
      <c r="R45" s="6"/>
      <c r="S45" s="6"/>
      <c r="T45" s="6"/>
      <c r="U45" s="6"/>
      <c r="V45" s="6">
        <v>1</v>
      </c>
      <c r="W45" s="6">
        <v>0.8571428571428571</v>
      </c>
      <c r="X45" s="6">
        <v>0.8571428571428571</v>
      </c>
      <c r="Y45" s="6">
        <v>0.5714285714285714</v>
      </c>
      <c r="Z45" s="6">
        <v>0.8571428571428571</v>
      </c>
      <c r="AA45" s="6">
        <v>0</v>
      </c>
      <c r="AB45" s="6">
        <v>42277</v>
      </c>
    </row>
    <row r="46" spans="1:28" x14ac:dyDescent="0.25">
      <c r="A46" s="6" t="s">
        <v>0</v>
      </c>
      <c r="B46" s="6" t="s">
        <v>13</v>
      </c>
      <c r="C46" s="6" t="s">
        <v>725</v>
      </c>
      <c r="D46" s="6" t="s">
        <v>726</v>
      </c>
      <c r="E46" s="6" t="s">
        <v>97</v>
      </c>
      <c r="F46" s="6" t="s">
        <v>125</v>
      </c>
      <c r="G46" s="6">
        <v>57</v>
      </c>
      <c r="H46" s="6">
        <v>284</v>
      </c>
      <c r="I46" s="6">
        <v>54</v>
      </c>
      <c r="J46" s="6">
        <v>262</v>
      </c>
      <c r="K46" s="6">
        <v>54</v>
      </c>
      <c r="L46" s="6">
        <v>262</v>
      </c>
      <c r="M46" s="6" t="s">
        <v>103</v>
      </c>
      <c r="N46" s="6" t="s">
        <v>99</v>
      </c>
      <c r="O46" s="6" t="s">
        <v>410</v>
      </c>
      <c r="P46" s="6" t="s">
        <v>100</v>
      </c>
      <c r="Q46" s="6">
        <v>0</v>
      </c>
      <c r="R46" s="6"/>
      <c r="S46" s="6"/>
      <c r="T46" s="6"/>
      <c r="U46" s="6"/>
      <c r="V46" s="6">
        <v>1</v>
      </c>
      <c r="W46" s="6">
        <v>0.73529411764705888</v>
      </c>
      <c r="X46" s="6">
        <v>0.73529411764705888</v>
      </c>
      <c r="Y46" s="6">
        <v>0.73529411764705888</v>
      </c>
      <c r="Z46" s="6">
        <v>1</v>
      </c>
      <c r="AA46" s="6">
        <v>0</v>
      </c>
      <c r="AB46" s="6">
        <v>42277</v>
      </c>
    </row>
    <row r="47" spans="1:28" x14ac:dyDescent="0.25">
      <c r="A47" s="6" t="s">
        <v>0</v>
      </c>
      <c r="B47" s="6" t="s">
        <v>13</v>
      </c>
      <c r="C47" s="6" t="s">
        <v>245</v>
      </c>
      <c r="D47" s="6" t="s">
        <v>246</v>
      </c>
      <c r="E47" s="6" t="s">
        <v>97</v>
      </c>
      <c r="F47" s="6" t="s">
        <v>98</v>
      </c>
      <c r="G47" s="6">
        <v>25</v>
      </c>
      <c r="H47" s="6">
        <v>133</v>
      </c>
      <c r="I47" s="6">
        <v>22</v>
      </c>
      <c r="J47" s="6">
        <v>95</v>
      </c>
      <c r="K47" s="6">
        <v>25</v>
      </c>
      <c r="L47" s="6">
        <v>134</v>
      </c>
      <c r="M47" s="6" t="s">
        <v>103</v>
      </c>
      <c r="N47" s="6" t="s">
        <v>99</v>
      </c>
      <c r="O47" s="6" t="s">
        <v>410</v>
      </c>
      <c r="P47" s="6" t="s">
        <v>100</v>
      </c>
      <c r="Q47" s="6">
        <v>0</v>
      </c>
      <c r="R47" s="6"/>
      <c r="S47" s="6"/>
      <c r="T47" s="6"/>
      <c r="U47" s="6"/>
      <c r="V47" s="6">
        <v>1</v>
      </c>
      <c r="W47" s="6">
        <v>1</v>
      </c>
      <c r="X47" s="6">
        <v>0.90225563909774431</v>
      </c>
      <c r="Y47" s="6">
        <v>1</v>
      </c>
      <c r="Z47" s="6">
        <v>1</v>
      </c>
      <c r="AA47" s="6">
        <v>0</v>
      </c>
      <c r="AB47" s="6">
        <v>42277</v>
      </c>
    </row>
    <row r="48" spans="1:28" x14ac:dyDescent="0.25">
      <c r="A48" s="6" t="s">
        <v>0</v>
      </c>
      <c r="B48" s="6" t="s">
        <v>13</v>
      </c>
      <c r="C48" s="6" t="s">
        <v>179</v>
      </c>
      <c r="D48" s="6" t="s">
        <v>180</v>
      </c>
      <c r="E48" s="6" t="s">
        <v>97</v>
      </c>
      <c r="F48" s="6" t="s">
        <v>125</v>
      </c>
      <c r="G48" s="6">
        <v>13</v>
      </c>
      <c r="H48" s="6">
        <v>70</v>
      </c>
      <c r="I48" s="6">
        <v>8</v>
      </c>
      <c r="J48" s="6">
        <v>49</v>
      </c>
      <c r="K48" s="6">
        <v>12</v>
      </c>
      <c r="L48" s="6">
        <v>70</v>
      </c>
      <c r="M48" s="6" t="s">
        <v>103</v>
      </c>
      <c r="N48" s="6" t="s">
        <v>99</v>
      </c>
      <c r="O48" s="6" t="s">
        <v>410</v>
      </c>
      <c r="P48" s="6" t="s">
        <v>100</v>
      </c>
      <c r="Q48" s="6">
        <v>0</v>
      </c>
      <c r="R48" s="6"/>
      <c r="S48" s="6"/>
      <c r="T48" s="6"/>
      <c r="U48" s="6"/>
      <c r="V48" s="6">
        <v>1</v>
      </c>
      <c r="W48" s="6">
        <v>1</v>
      </c>
      <c r="X48" s="6">
        <v>1</v>
      </c>
      <c r="Y48" s="6">
        <v>1</v>
      </c>
      <c r="Z48" s="6">
        <v>1</v>
      </c>
      <c r="AA48" s="6">
        <v>0</v>
      </c>
      <c r="AB48" s="6">
        <v>42277</v>
      </c>
    </row>
    <row r="49" spans="1:28" x14ac:dyDescent="0.25">
      <c r="A49" s="6" t="s">
        <v>0</v>
      </c>
      <c r="B49" s="6" t="s">
        <v>4</v>
      </c>
      <c r="C49" s="6" t="s">
        <v>692</v>
      </c>
      <c r="D49" s="6" t="s">
        <v>693</v>
      </c>
      <c r="E49" s="6" t="s">
        <v>97</v>
      </c>
      <c r="F49" s="6" t="s">
        <v>125</v>
      </c>
      <c r="G49" s="6">
        <v>69</v>
      </c>
      <c r="H49" s="6">
        <v>325</v>
      </c>
      <c r="I49" s="6">
        <v>65</v>
      </c>
      <c r="J49" s="6">
        <v>325</v>
      </c>
      <c r="K49" s="6">
        <v>71</v>
      </c>
      <c r="L49" s="6">
        <v>322</v>
      </c>
      <c r="M49" s="6" t="s">
        <v>103</v>
      </c>
      <c r="N49" s="6" t="s">
        <v>99</v>
      </c>
      <c r="O49" s="6" t="s">
        <v>410</v>
      </c>
      <c r="P49" s="6" t="s">
        <v>100</v>
      </c>
      <c r="Q49" s="6">
        <v>0</v>
      </c>
      <c r="R49" s="6"/>
      <c r="S49" s="6"/>
      <c r="T49" s="6"/>
      <c r="U49" s="6"/>
      <c r="V49" s="6">
        <v>1</v>
      </c>
      <c r="W49" s="6">
        <v>1</v>
      </c>
      <c r="X49" s="6">
        <v>0.38961038961038963</v>
      </c>
      <c r="Y49" s="6">
        <v>0.97402597402597402</v>
      </c>
      <c r="Z49" s="6">
        <v>1</v>
      </c>
      <c r="AA49" s="6">
        <v>0</v>
      </c>
      <c r="AB49" s="6">
        <v>42277</v>
      </c>
    </row>
    <row r="50" spans="1:28" x14ac:dyDescent="0.25">
      <c r="A50" s="6" t="s">
        <v>0</v>
      </c>
      <c r="B50" s="6" t="s">
        <v>5</v>
      </c>
      <c r="C50" s="6" t="s">
        <v>713</v>
      </c>
      <c r="D50" s="6" t="s">
        <v>714</v>
      </c>
      <c r="E50" s="6" t="s">
        <v>209</v>
      </c>
      <c r="F50" s="6" t="s">
        <v>125</v>
      </c>
      <c r="G50" s="6">
        <v>110</v>
      </c>
      <c r="H50" s="6">
        <v>643</v>
      </c>
      <c r="I50" s="6">
        <v>106</v>
      </c>
      <c r="J50" s="6"/>
      <c r="K50" s="6">
        <v>124</v>
      </c>
      <c r="L50" s="6">
        <v>0</v>
      </c>
      <c r="M50" s="6" t="s">
        <v>103</v>
      </c>
      <c r="N50" s="6" t="s">
        <v>99</v>
      </c>
      <c r="O50" s="6" t="s">
        <v>410</v>
      </c>
      <c r="P50" s="6" t="s">
        <v>100</v>
      </c>
      <c r="Q50" s="6">
        <v>0</v>
      </c>
      <c r="R50" s="6"/>
      <c r="S50" s="6"/>
      <c r="T50" s="6"/>
      <c r="U50" s="6"/>
      <c r="V50" s="6">
        <v>1</v>
      </c>
      <c r="W50" s="6">
        <v>1</v>
      </c>
      <c r="X50" s="6">
        <v>0.4375</v>
      </c>
      <c r="Y50" s="6">
        <v>0.3125</v>
      </c>
      <c r="Z50" s="6">
        <v>0.625</v>
      </c>
      <c r="AA50" s="6">
        <v>1</v>
      </c>
      <c r="AB50" s="6">
        <v>42277</v>
      </c>
    </row>
    <row r="51" spans="1:28" x14ac:dyDescent="0.25">
      <c r="A51" s="6" t="s">
        <v>0</v>
      </c>
      <c r="B51" s="6" t="s">
        <v>11</v>
      </c>
      <c r="C51" s="6" t="s">
        <v>187</v>
      </c>
      <c r="D51" s="6" t="s">
        <v>188</v>
      </c>
      <c r="E51" s="6" t="s">
        <v>97</v>
      </c>
      <c r="F51" s="6" t="s">
        <v>132</v>
      </c>
      <c r="G51" s="6">
        <v>18</v>
      </c>
      <c r="H51" s="6">
        <v>78</v>
      </c>
      <c r="I51" s="6">
        <v>18</v>
      </c>
      <c r="J51" s="6">
        <v>79</v>
      </c>
      <c r="K51" s="6">
        <v>18</v>
      </c>
      <c r="L51" s="6">
        <v>77</v>
      </c>
      <c r="M51" s="6" t="s">
        <v>103</v>
      </c>
      <c r="N51" s="6" t="s">
        <v>103</v>
      </c>
      <c r="O51" s="6" t="s">
        <v>410</v>
      </c>
      <c r="P51" s="6" t="s">
        <v>100</v>
      </c>
      <c r="Q51" s="6">
        <v>0</v>
      </c>
      <c r="R51" s="6"/>
      <c r="S51" s="6"/>
      <c r="T51" s="6"/>
      <c r="U51" s="6"/>
      <c r="V51" s="6">
        <v>1</v>
      </c>
      <c r="W51" s="6">
        <v>1</v>
      </c>
      <c r="X51" s="6">
        <v>1</v>
      </c>
      <c r="Y51" s="6">
        <v>1</v>
      </c>
      <c r="Z51" s="6">
        <v>0</v>
      </c>
      <c r="AA51" s="6">
        <v>0.92307692307692313</v>
      </c>
      <c r="AB51" s="6">
        <v>42277</v>
      </c>
    </row>
    <row r="52" spans="1:28" x14ac:dyDescent="0.25">
      <c r="A52" s="6" t="s">
        <v>0</v>
      </c>
      <c r="B52" s="6" t="s">
        <v>4</v>
      </c>
      <c r="C52" s="6" t="s">
        <v>161</v>
      </c>
      <c r="D52" s="6" t="s">
        <v>162</v>
      </c>
      <c r="E52" s="6" t="s">
        <v>97</v>
      </c>
      <c r="F52" s="6" t="s">
        <v>98</v>
      </c>
      <c r="G52" s="6">
        <v>163</v>
      </c>
      <c r="H52" s="6">
        <v>712</v>
      </c>
      <c r="I52" s="6">
        <v>84</v>
      </c>
      <c r="J52" s="6">
        <v>452</v>
      </c>
      <c r="K52" s="6">
        <v>140</v>
      </c>
      <c r="L52" s="6">
        <v>707</v>
      </c>
      <c r="M52" s="6" t="s">
        <v>103</v>
      </c>
      <c r="N52" s="6" t="s">
        <v>103</v>
      </c>
      <c r="O52" s="6" t="s">
        <v>410</v>
      </c>
      <c r="P52" s="6" t="s">
        <v>100</v>
      </c>
      <c r="Q52" s="6">
        <v>0</v>
      </c>
      <c r="R52" s="6"/>
      <c r="S52" s="6"/>
      <c r="T52" s="6"/>
      <c r="U52" s="6"/>
      <c r="V52" s="6">
        <v>1</v>
      </c>
      <c r="W52" s="6">
        <v>1</v>
      </c>
      <c r="X52" s="6">
        <v>1</v>
      </c>
      <c r="Y52" s="6">
        <v>0.64935064935064934</v>
      </c>
      <c r="Z52" s="6">
        <v>0</v>
      </c>
      <c r="AA52" s="6">
        <v>0.97945205479452058</v>
      </c>
      <c r="AB52" s="6">
        <v>42277</v>
      </c>
    </row>
    <row r="53" spans="1:28" x14ac:dyDescent="0.25">
      <c r="A53" s="6" t="s">
        <v>0</v>
      </c>
      <c r="B53" s="6" t="s">
        <v>13</v>
      </c>
      <c r="C53" s="6" t="s">
        <v>241</v>
      </c>
      <c r="D53" s="6" t="s">
        <v>242</v>
      </c>
      <c r="E53" s="6" t="s">
        <v>97</v>
      </c>
      <c r="F53" s="6" t="s">
        <v>98</v>
      </c>
      <c r="G53" s="6">
        <v>65</v>
      </c>
      <c r="H53" s="6">
        <v>347</v>
      </c>
      <c r="I53" s="6">
        <v>65</v>
      </c>
      <c r="J53" s="6">
        <v>347</v>
      </c>
      <c r="K53" s="6">
        <v>65</v>
      </c>
      <c r="L53" s="6">
        <v>347</v>
      </c>
      <c r="M53" s="6" t="s">
        <v>103</v>
      </c>
      <c r="N53" s="6" t="s">
        <v>103</v>
      </c>
      <c r="O53" s="6" t="s">
        <v>410</v>
      </c>
      <c r="P53" s="6" t="s">
        <v>323</v>
      </c>
      <c r="Q53" s="6">
        <v>0.25</v>
      </c>
      <c r="R53" s="6">
        <v>10</v>
      </c>
      <c r="S53" s="6">
        <v>5</v>
      </c>
      <c r="T53" s="6"/>
      <c r="U53" s="6"/>
      <c r="V53" s="6">
        <v>1</v>
      </c>
      <c r="W53" s="6">
        <v>0.97982708933717577</v>
      </c>
      <c r="X53" s="6">
        <v>0.97982708933717577</v>
      </c>
      <c r="Y53" s="6">
        <v>0.86455331412103742</v>
      </c>
      <c r="Z53" s="6">
        <v>1</v>
      </c>
      <c r="AA53" s="6">
        <v>0</v>
      </c>
      <c r="AB53" s="6">
        <v>42277</v>
      </c>
    </row>
    <row r="54" spans="1:28" x14ac:dyDescent="0.25">
      <c r="A54" s="6" t="s">
        <v>3</v>
      </c>
      <c r="B54" s="6" t="s">
        <v>15</v>
      </c>
      <c r="C54" s="6" t="s">
        <v>791</v>
      </c>
      <c r="D54" s="6" t="s">
        <v>792</v>
      </c>
      <c r="E54" s="6" t="s">
        <v>97</v>
      </c>
      <c r="F54" s="6" t="s">
        <v>98</v>
      </c>
      <c r="G54" s="6">
        <v>64</v>
      </c>
      <c r="H54" s="6">
        <v>305</v>
      </c>
      <c r="I54" s="6">
        <v>63</v>
      </c>
      <c r="J54" s="6">
        <v>304</v>
      </c>
      <c r="K54" s="6">
        <v>63</v>
      </c>
      <c r="L54" s="6">
        <v>304</v>
      </c>
      <c r="M54" s="6" t="s">
        <v>103</v>
      </c>
      <c r="N54" s="6" t="s">
        <v>103</v>
      </c>
      <c r="O54" s="6" t="s">
        <v>410</v>
      </c>
      <c r="P54" s="6" t="s">
        <v>100</v>
      </c>
      <c r="Q54" s="6">
        <v>0</v>
      </c>
      <c r="R54" s="6"/>
      <c r="S54" s="6"/>
      <c r="T54" s="6"/>
      <c r="U54" s="6"/>
      <c r="V54" s="6">
        <v>0.43715846994535523</v>
      </c>
      <c r="W54" s="6">
        <v>0.39344262295081966</v>
      </c>
      <c r="X54" s="6">
        <v>0</v>
      </c>
      <c r="Y54" s="6">
        <v>0.65573770491803274</v>
      </c>
      <c r="Z54" s="6">
        <v>0.65573770491803274</v>
      </c>
      <c r="AA54" s="6">
        <v>0</v>
      </c>
      <c r="AB54" s="6">
        <v>42277</v>
      </c>
    </row>
    <row r="55" spans="1:28" x14ac:dyDescent="0.25">
      <c r="A55" s="6" t="s">
        <v>0</v>
      </c>
      <c r="B55" s="6" t="s">
        <v>937</v>
      </c>
      <c r="C55" s="6" t="s">
        <v>1082</v>
      </c>
      <c r="D55" s="6" t="s">
        <v>1083</v>
      </c>
      <c r="E55" s="6" t="s">
        <v>97</v>
      </c>
      <c r="F55" s="6" t="s">
        <v>98</v>
      </c>
      <c r="G55" s="6">
        <v>91</v>
      </c>
      <c r="H55" s="6">
        <v>400</v>
      </c>
      <c r="I55" s="6">
        <v>60</v>
      </c>
      <c r="J55" s="6">
        <v>228</v>
      </c>
      <c r="K55" s="6">
        <v>74</v>
      </c>
      <c r="L55" s="6">
        <v>228</v>
      </c>
      <c r="M55" s="6" t="s">
        <v>103</v>
      </c>
      <c r="N55" s="6" t="s">
        <v>103</v>
      </c>
      <c r="O55" s="6" t="s">
        <v>410</v>
      </c>
      <c r="P55" s="6" t="s">
        <v>100</v>
      </c>
      <c r="Q55" s="6">
        <v>0</v>
      </c>
      <c r="R55" s="6"/>
      <c r="S55" s="6"/>
      <c r="T55" s="6"/>
      <c r="U55" s="6"/>
      <c r="V55" s="6">
        <v>1</v>
      </c>
      <c r="W55" s="6">
        <v>0.5161290322580645</v>
      </c>
      <c r="X55" s="6">
        <v>0</v>
      </c>
      <c r="Y55" s="6">
        <v>0</v>
      </c>
      <c r="Z55" s="6">
        <v>0</v>
      </c>
      <c r="AA55" s="6">
        <v>1</v>
      </c>
      <c r="AB55" s="6">
        <v>42277</v>
      </c>
    </row>
    <row r="56" spans="1:28" x14ac:dyDescent="0.25">
      <c r="A56" s="6" t="s">
        <v>0</v>
      </c>
      <c r="B56" s="6" t="s">
        <v>8</v>
      </c>
      <c r="C56" s="6" t="s">
        <v>224</v>
      </c>
      <c r="D56" s="6" t="s">
        <v>225</v>
      </c>
      <c r="E56" s="6" t="s">
        <v>209</v>
      </c>
      <c r="F56" s="6" t="s">
        <v>125</v>
      </c>
      <c r="G56" s="6">
        <v>412</v>
      </c>
      <c r="H56" s="6">
        <v>1700</v>
      </c>
      <c r="I56" s="6">
        <v>375</v>
      </c>
      <c r="J56" s="6">
        <v>1598</v>
      </c>
      <c r="K56" s="6">
        <v>375</v>
      </c>
      <c r="L56" s="6">
        <v>1598</v>
      </c>
      <c r="M56" s="6" t="s">
        <v>103</v>
      </c>
      <c r="N56" s="6" t="s">
        <v>99</v>
      </c>
      <c r="O56" s="6" t="s">
        <v>410</v>
      </c>
      <c r="P56" s="6" t="s">
        <v>100</v>
      </c>
      <c r="Q56" s="6">
        <v>0</v>
      </c>
      <c r="R56" s="6"/>
      <c r="S56" s="6"/>
      <c r="T56" s="6"/>
      <c r="U56" s="6"/>
      <c r="V56" s="6">
        <v>1</v>
      </c>
      <c r="W56" s="6">
        <v>1</v>
      </c>
      <c r="X56" s="6">
        <v>0.66135946111451316</v>
      </c>
      <c r="Y56" s="6">
        <v>0.42865890998162892</v>
      </c>
      <c r="Z56" s="6">
        <v>0.61236987140232702</v>
      </c>
      <c r="AA56" s="6">
        <v>1</v>
      </c>
      <c r="AB56" s="6">
        <v>42277</v>
      </c>
    </row>
    <row r="57" spans="1:28" x14ac:dyDescent="0.25">
      <c r="A57" s="6" t="s">
        <v>0</v>
      </c>
      <c r="B57" s="6" t="s">
        <v>8</v>
      </c>
      <c r="C57" s="6" t="s">
        <v>218</v>
      </c>
      <c r="D57" s="6" t="s">
        <v>219</v>
      </c>
      <c r="E57" s="6" t="s">
        <v>97</v>
      </c>
      <c r="F57" s="6" t="s">
        <v>98</v>
      </c>
      <c r="G57" s="6">
        <v>70</v>
      </c>
      <c r="H57" s="6">
        <v>609</v>
      </c>
      <c r="I57" s="6">
        <v>124</v>
      </c>
      <c r="J57" s="6">
        <v>644</v>
      </c>
      <c r="K57" s="6">
        <v>124</v>
      </c>
      <c r="L57" s="6">
        <v>644</v>
      </c>
      <c r="M57" s="6" t="s">
        <v>103</v>
      </c>
      <c r="N57" s="6" t="s">
        <v>103</v>
      </c>
      <c r="O57" s="6" t="s">
        <v>410</v>
      </c>
      <c r="P57" s="6" t="s">
        <v>100</v>
      </c>
      <c r="Q57" s="6">
        <v>0</v>
      </c>
      <c r="R57" s="6"/>
      <c r="S57" s="6"/>
      <c r="T57" s="6"/>
      <c r="U57" s="6"/>
      <c r="V57" s="6">
        <v>1</v>
      </c>
      <c r="W57" s="6">
        <v>1</v>
      </c>
      <c r="X57" s="6">
        <v>1</v>
      </c>
      <c r="Y57" s="6">
        <v>1</v>
      </c>
      <c r="Z57" s="6">
        <v>1</v>
      </c>
      <c r="AA57" s="6">
        <v>0</v>
      </c>
      <c r="AB57" s="6">
        <v>42277</v>
      </c>
    </row>
    <row r="58" spans="1:28" x14ac:dyDescent="0.25">
      <c r="A58" s="6" t="s">
        <v>0</v>
      </c>
      <c r="B58" s="6" t="s">
        <v>8</v>
      </c>
      <c r="C58" s="6" t="s">
        <v>739</v>
      </c>
      <c r="D58" s="6" t="s">
        <v>740</v>
      </c>
      <c r="E58" s="6" t="s">
        <v>209</v>
      </c>
      <c r="F58" s="6" t="s">
        <v>125</v>
      </c>
      <c r="G58" s="6">
        <v>115</v>
      </c>
      <c r="H58" s="6">
        <v>602</v>
      </c>
      <c r="I58" s="6">
        <v>115</v>
      </c>
      <c r="J58" s="6">
        <v>594</v>
      </c>
      <c r="K58" s="6">
        <v>115</v>
      </c>
      <c r="L58" s="6">
        <v>88</v>
      </c>
      <c r="M58" s="6" t="s">
        <v>103</v>
      </c>
      <c r="N58" s="6" t="s">
        <v>99</v>
      </c>
      <c r="O58" s="6" t="s">
        <v>410</v>
      </c>
      <c r="P58" s="6" t="s">
        <v>100</v>
      </c>
      <c r="Q58" s="6">
        <v>0</v>
      </c>
      <c r="R58" s="6"/>
      <c r="S58" s="6"/>
      <c r="T58" s="6"/>
      <c r="U58" s="6"/>
      <c r="V58" s="6">
        <v>1</v>
      </c>
      <c r="W58" s="6">
        <v>1</v>
      </c>
      <c r="X58" s="6">
        <v>1</v>
      </c>
      <c r="Y58" s="6">
        <v>0.64516129032258063</v>
      </c>
      <c r="Z58" s="6">
        <v>1</v>
      </c>
      <c r="AA58" s="6">
        <v>1</v>
      </c>
      <c r="AB58" s="6">
        <v>42277</v>
      </c>
    </row>
    <row r="59" spans="1:28" x14ac:dyDescent="0.25">
      <c r="A59" s="6" t="s">
        <v>0</v>
      </c>
      <c r="B59" s="6" t="s">
        <v>8</v>
      </c>
      <c r="C59" s="6" t="s">
        <v>126</v>
      </c>
      <c r="D59" s="6" t="s">
        <v>127</v>
      </c>
      <c r="E59" s="6" t="s">
        <v>97</v>
      </c>
      <c r="F59" s="6" t="s">
        <v>132</v>
      </c>
      <c r="G59" s="6">
        <v>50</v>
      </c>
      <c r="H59" s="6">
        <v>295</v>
      </c>
      <c r="I59" s="6">
        <v>50</v>
      </c>
      <c r="J59" s="6">
        <v>293</v>
      </c>
      <c r="K59" s="6">
        <v>50</v>
      </c>
      <c r="L59" s="6">
        <v>293</v>
      </c>
      <c r="M59" s="6" t="s">
        <v>103</v>
      </c>
      <c r="N59" s="6" t="s">
        <v>103</v>
      </c>
      <c r="O59" s="6" t="s">
        <v>410</v>
      </c>
      <c r="P59" s="6" t="s">
        <v>100</v>
      </c>
      <c r="Q59" s="6">
        <v>0</v>
      </c>
      <c r="R59" s="6"/>
      <c r="S59" s="6"/>
      <c r="T59" s="6"/>
      <c r="U59" s="6"/>
      <c r="V59" s="6">
        <v>1</v>
      </c>
      <c r="W59" s="6">
        <v>1</v>
      </c>
      <c r="X59" s="6">
        <v>0.81355932203389836</v>
      </c>
      <c r="Y59" s="6">
        <v>1</v>
      </c>
      <c r="Z59" s="6">
        <v>1</v>
      </c>
      <c r="AA59" s="6">
        <v>0</v>
      </c>
      <c r="AB59" s="6">
        <v>42277</v>
      </c>
    </row>
    <row r="60" spans="1:28" x14ac:dyDescent="0.25">
      <c r="A60" s="6" t="s">
        <v>0</v>
      </c>
      <c r="B60" s="6" t="s">
        <v>8</v>
      </c>
      <c r="C60" s="6" t="s">
        <v>743</v>
      </c>
      <c r="D60" s="6" t="s">
        <v>744</v>
      </c>
      <c r="E60" s="6" t="s">
        <v>209</v>
      </c>
      <c r="F60" s="6" t="s">
        <v>125</v>
      </c>
      <c r="G60" s="6">
        <v>612</v>
      </c>
      <c r="H60" s="6">
        <v>2944</v>
      </c>
      <c r="I60" s="6">
        <v>608</v>
      </c>
      <c r="J60" s="6">
        <v>2914</v>
      </c>
      <c r="K60" s="6">
        <v>608</v>
      </c>
      <c r="L60" s="6">
        <v>2944</v>
      </c>
      <c r="M60" s="6" t="s">
        <v>103</v>
      </c>
      <c r="N60" s="6" t="s">
        <v>99</v>
      </c>
      <c r="O60" s="6" t="s">
        <v>410</v>
      </c>
      <c r="P60" s="6" t="s">
        <v>100</v>
      </c>
      <c r="Q60" s="6">
        <v>0</v>
      </c>
      <c r="R60" s="6"/>
      <c r="S60" s="6"/>
      <c r="T60" s="6"/>
      <c r="U60" s="6"/>
      <c r="V60" s="6">
        <v>1</v>
      </c>
      <c r="W60" s="6">
        <v>1</v>
      </c>
      <c r="X60" s="6">
        <v>1</v>
      </c>
      <c r="Y60" s="6">
        <v>0.26223776223776224</v>
      </c>
      <c r="Z60" s="6">
        <v>1</v>
      </c>
      <c r="AA60" s="6">
        <v>0</v>
      </c>
      <c r="AB60" s="6">
        <v>42277</v>
      </c>
    </row>
    <row r="61" spans="1:28" x14ac:dyDescent="0.25">
      <c r="A61" s="6" t="s">
        <v>0</v>
      </c>
      <c r="B61" s="6" t="s">
        <v>7</v>
      </c>
      <c r="C61" s="6" t="s">
        <v>730</v>
      </c>
      <c r="D61" s="6" t="s">
        <v>731</v>
      </c>
      <c r="E61" s="6" t="s">
        <v>97</v>
      </c>
      <c r="F61" s="6" t="s">
        <v>98</v>
      </c>
      <c r="G61" s="6">
        <v>23</v>
      </c>
      <c r="H61" s="6">
        <v>83</v>
      </c>
      <c r="I61" s="6">
        <v>23</v>
      </c>
      <c r="J61" s="6">
        <v>85</v>
      </c>
      <c r="K61" s="6">
        <v>23</v>
      </c>
      <c r="L61" s="6">
        <v>78</v>
      </c>
      <c r="M61" s="6" t="s">
        <v>103</v>
      </c>
      <c r="N61" s="6" t="s">
        <v>103</v>
      </c>
      <c r="O61" s="6" t="s">
        <v>410</v>
      </c>
      <c r="P61" s="6" t="s">
        <v>100</v>
      </c>
      <c r="Q61" s="6">
        <v>0</v>
      </c>
      <c r="R61" s="6"/>
      <c r="S61" s="6"/>
      <c r="T61" s="6"/>
      <c r="U61" s="6"/>
      <c r="V61" s="6">
        <v>1</v>
      </c>
      <c r="W61" s="6">
        <v>0.86021505376344087</v>
      </c>
      <c r="X61" s="6">
        <v>0.86021505376344087</v>
      </c>
      <c r="Y61" s="6">
        <v>1</v>
      </c>
      <c r="Z61" s="6">
        <v>1</v>
      </c>
      <c r="AA61" s="6">
        <v>0</v>
      </c>
      <c r="AB61" s="6">
        <v>42277</v>
      </c>
    </row>
    <row r="62" spans="1:28" x14ac:dyDescent="0.25">
      <c r="A62" s="6" t="s">
        <v>0</v>
      </c>
      <c r="B62" s="6" t="s">
        <v>12</v>
      </c>
      <c r="C62" s="6" t="s">
        <v>723</v>
      </c>
      <c r="D62" s="6" t="s">
        <v>724</v>
      </c>
      <c r="E62" s="6" t="s">
        <v>97</v>
      </c>
      <c r="F62" s="6" t="s">
        <v>98</v>
      </c>
      <c r="G62" s="6">
        <v>12</v>
      </c>
      <c r="H62" s="6">
        <v>61</v>
      </c>
      <c r="I62" s="6">
        <v>12</v>
      </c>
      <c r="J62" s="6">
        <v>62</v>
      </c>
      <c r="K62" s="6">
        <v>12</v>
      </c>
      <c r="L62" s="6">
        <v>61</v>
      </c>
      <c r="M62" s="6" t="s">
        <v>103</v>
      </c>
      <c r="N62" s="6" t="s">
        <v>99</v>
      </c>
      <c r="O62" s="6" t="s">
        <v>410</v>
      </c>
      <c r="P62" s="6" t="s">
        <v>100</v>
      </c>
      <c r="Q62" s="6"/>
      <c r="R62" s="6"/>
      <c r="S62" s="6"/>
      <c r="T62" s="6"/>
      <c r="U62" s="6"/>
      <c r="V62" s="6">
        <v>1</v>
      </c>
      <c r="W62" s="6">
        <v>1</v>
      </c>
      <c r="X62" s="6">
        <v>1</v>
      </c>
      <c r="Y62" s="6">
        <v>1</v>
      </c>
      <c r="Z62" s="6">
        <v>1</v>
      </c>
      <c r="AA62" s="6">
        <v>0</v>
      </c>
      <c r="AB62" s="6">
        <v>42277</v>
      </c>
    </row>
    <row r="63" spans="1:28" x14ac:dyDescent="0.25">
      <c r="A63" s="6" t="s">
        <v>0</v>
      </c>
      <c r="B63" s="6" t="s">
        <v>7</v>
      </c>
      <c r="C63" s="6" t="s">
        <v>214</v>
      </c>
      <c r="D63" s="6" t="s">
        <v>215</v>
      </c>
      <c r="E63" s="6" t="s">
        <v>97</v>
      </c>
      <c r="F63" s="6" t="s">
        <v>98</v>
      </c>
      <c r="G63" s="6">
        <v>301</v>
      </c>
      <c r="H63" s="6">
        <v>1404</v>
      </c>
      <c r="I63" s="6">
        <v>274</v>
      </c>
      <c r="J63" s="6">
        <v>1347</v>
      </c>
      <c r="K63" s="6">
        <v>274</v>
      </c>
      <c r="L63" s="6">
        <v>1347</v>
      </c>
      <c r="M63" s="6" t="s">
        <v>103</v>
      </c>
      <c r="N63" s="6" t="s">
        <v>103</v>
      </c>
      <c r="O63" s="6" t="s">
        <v>410</v>
      </c>
      <c r="P63" s="6" t="s">
        <v>100</v>
      </c>
      <c r="Q63" s="6">
        <v>0</v>
      </c>
      <c r="R63" s="6"/>
      <c r="S63" s="6"/>
      <c r="T63" s="6"/>
      <c r="U63" s="6"/>
      <c r="V63" s="6">
        <v>1</v>
      </c>
      <c r="W63" s="6">
        <v>0.63114538812349275</v>
      </c>
      <c r="X63" s="6">
        <v>0.50557532055108523</v>
      </c>
      <c r="Y63" s="6">
        <v>0.38585516105155082</v>
      </c>
      <c r="Z63" s="6">
        <v>0.82352379360569228</v>
      </c>
      <c r="AA63" s="6">
        <v>0</v>
      </c>
      <c r="AB63" s="6">
        <v>42277</v>
      </c>
    </row>
    <row r="64" spans="1:28" x14ac:dyDescent="0.25">
      <c r="A64" s="6" t="s">
        <v>0</v>
      </c>
      <c r="B64" s="6" t="s">
        <v>5</v>
      </c>
      <c r="C64" s="6" t="s">
        <v>701</v>
      </c>
      <c r="D64" s="6" t="s">
        <v>702</v>
      </c>
      <c r="E64" s="6" t="s">
        <v>209</v>
      </c>
      <c r="F64" s="6" t="s">
        <v>125</v>
      </c>
      <c r="G64" s="6">
        <v>155</v>
      </c>
      <c r="H64" s="6">
        <v>664</v>
      </c>
      <c r="I64" s="6">
        <v>156</v>
      </c>
      <c r="J64" s="6">
        <v>641</v>
      </c>
      <c r="K64" s="6">
        <v>273</v>
      </c>
      <c r="L64" s="6">
        <v>0</v>
      </c>
      <c r="M64" s="6" t="s">
        <v>103</v>
      </c>
      <c r="N64" s="6" t="s">
        <v>99</v>
      </c>
      <c r="O64" s="6" t="s">
        <v>410</v>
      </c>
      <c r="P64" s="6" t="s">
        <v>100</v>
      </c>
      <c r="Q64" s="6">
        <v>0</v>
      </c>
      <c r="R64" s="6"/>
      <c r="S64" s="6"/>
      <c r="T64" s="6"/>
      <c r="U64" s="6"/>
      <c r="V64" s="6">
        <v>1</v>
      </c>
      <c r="W64" s="6">
        <v>1</v>
      </c>
      <c r="X64" s="6">
        <v>0.24806201550387597</v>
      </c>
      <c r="Y64" s="6">
        <v>0.15503875968992248</v>
      </c>
      <c r="Z64" s="6">
        <v>0.62015503875968991</v>
      </c>
      <c r="AA64" s="6">
        <v>1</v>
      </c>
      <c r="AB64" s="6">
        <v>42277</v>
      </c>
    </row>
    <row r="65" spans="1:28" x14ac:dyDescent="0.25">
      <c r="A65" s="6" t="s">
        <v>0</v>
      </c>
      <c r="B65" s="6" t="s">
        <v>5</v>
      </c>
      <c r="C65" s="6" t="s">
        <v>709</v>
      </c>
      <c r="D65" s="6" t="s">
        <v>710</v>
      </c>
      <c r="E65" s="6" t="s">
        <v>209</v>
      </c>
      <c r="F65" s="6" t="s">
        <v>132</v>
      </c>
      <c r="G65" s="6">
        <v>610</v>
      </c>
      <c r="H65" s="6">
        <v>2750</v>
      </c>
      <c r="I65" s="6">
        <v>609</v>
      </c>
      <c r="J65" s="6">
        <v>2630</v>
      </c>
      <c r="K65" s="6">
        <v>609</v>
      </c>
      <c r="L65" s="6">
        <v>2630</v>
      </c>
      <c r="M65" s="6" t="s">
        <v>103</v>
      </c>
      <c r="N65" s="6" t="s">
        <v>99</v>
      </c>
      <c r="O65" s="6" t="s">
        <v>410</v>
      </c>
      <c r="P65" s="6" t="s">
        <v>100</v>
      </c>
      <c r="Q65" s="6">
        <v>0</v>
      </c>
      <c r="R65" s="6"/>
      <c r="S65" s="6"/>
      <c r="T65" s="6"/>
      <c r="U65" s="6"/>
      <c r="V65" s="6">
        <v>1</v>
      </c>
      <c r="W65" s="6">
        <v>1</v>
      </c>
      <c r="X65" s="6">
        <v>0</v>
      </c>
      <c r="Y65" s="6">
        <v>0.99274532264222981</v>
      </c>
      <c r="Z65" s="6">
        <v>0</v>
      </c>
      <c r="AA65" s="6">
        <v>0.9817351598173516</v>
      </c>
      <c r="AB65" s="6">
        <v>42277</v>
      </c>
    </row>
    <row r="66" spans="1:28" x14ac:dyDescent="0.25">
      <c r="A66" s="6" t="s">
        <v>0</v>
      </c>
      <c r="B66" s="6" t="s">
        <v>5</v>
      </c>
      <c r="C66" s="6" t="s">
        <v>267</v>
      </c>
      <c r="D66" s="6" t="s">
        <v>268</v>
      </c>
      <c r="E66" s="6" t="s">
        <v>97</v>
      </c>
      <c r="F66" s="6" t="s">
        <v>125</v>
      </c>
      <c r="G66" s="6">
        <v>110</v>
      </c>
      <c r="H66" s="6">
        <v>509</v>
      </c>
      <c r="I66" s="6">
        <v>80</v>
      </c>
      <c r="J66" s="6">
        <v>324</v>
      </c>
      <c r="K66" s="6">
        <v>110</v>
      </c>
      <c r="L66" s="6">
        <v>506</v>
      </c>
      <c r="M66" s="6" t="s">
        <v>99</v>
      </c>
      <c r="N66" s="6" t="s">
        <v>103</v>
      </c>
      <c r="O66" s="6" t="s">
        <v>410</v>
      </c>
      <c r="P66" s="6" t="s">
        <v>100</v>
      </c>
      <c r="Q66" s="6">
        <v>0</v>
      </c>
      <c r="R66" s="6"/>
      <c r="S66" s="6"/>
      <c r="T66" s="6"/>
      <c r="U66" s="6"/>
      <c r="V66" s="6">
        <v>1</v>
      </c>
      <c r="W66" s="6">
        <v>0.94488188976377951</v>
      </c>
      <c r="X66" s="6">
        <v>0.86614173228346458</v>
      </c>
      <c r="Y66" s="6">
        <v>0.78740157480314965</v>
      </c>
      <c r="Z66" s="6">
        <v>1</v>
      </c>
      <c r="AA66" s="6">
        <v>1</v>
      </c>
      <c r="AB66" s="6">
        <v>42277</v>
      </c>
    </row>
    <row r="67" spans="1:28" x14ac:dyDescent="0.25">
      <c r="A67" s="6" t="s">
        <v>0</v>
      </c>
      <c r="B67" s="6" t="s">
        <v>7</v>
      </c>
      <c r="C67" s="6" t="s">
        <v>177</v>
      </c>
      <c r="D67" s="6" t="s">
        <v>178</v>
      </c>
      <c r="E67" s="6" t="s">
        <v>97</v>
      </c>
      <c r="F67" s="6" t="s">
        <v>125</v>
      </c>
      <c r="G67" s="6">
        <v>23</v>
      </c>
      <c r="H67" s="6">
        <v>124</v>
      </c>
      <c r="I67" s="6">
        <v>20</v>
      </c>
      <c r="J67" s="6">
        <v>110</v>
      </c>
      <c r="K67" s="6">
        <v>20</v>
      </c>
      <c r="L67" s="6">
        <v>110</v>
      </c>
      <c r="M67" s="6" t="s">
        <v>103</v>
      </c>
      <c r="N67" s="6" t="s">
        <v>103</v>
      </c>
      <c r="O67" s="6" t="s">
        <v>410</v>
      </c>
      <c r="P67" s="6" t="s">
        <v>100</v>
      </c>
      <c r="Q67" s="6">
        <v>0</v>
      </c>
      <c r="R67" s="6"/>
      <c r="S67" s="6"/>
      <c r="T67" s="6"/>
      <c r="U67" s="6"/>
      <c r="V67" s="6">
        <v>1</v>
      </c>
      <c r="W67" s="6">
        <v>1</v>
      </c>
      <c r="X67" s="6">
        <v>1</v>
      </c>
      <c r="Y67" s="6">
        <v>1</v>
      </c>
      <c r="Z67" s="6">
        <v>0.81300813008130079</v>
      </c>
      <c r="AA67" s="6">
        <v>0</v>
      </c>
      <c r="AB67" s="6">
        <v>42277</v>
      </c>
    </row>
    <row r="68" spans="1:28" x14ac:dyDescent="0.25">
      <c r="A68" s="6" t="s">
        <v>0</v>
      </c>
      <c r="B68" s="6" t="s">
        <v>5</v>
      </c>
      <c r="C68" s="6" t="s">
        <v>834</v>
      </c>
      <c r="D68" s="6" t="s">
        <v>835</v>
      </c>
      <c r="E68" s="6" t="s">
        <v>209</v>
      </c>
      <c r="F68" s="6" t="s">
        <v>125</v>
      </c>
      <c r="G68" s="6">
        <v>169</v>
      </c>
      <c r="H68" s="6">
        <v>1216</v>
      </c>
      <c r="I68" s="6">
        <v>176</v>
      </c>
      <c r="J68" s="6">
        <v>1216</v>
      </c>
      <c r="K68" s="6">
        <v>176</v>
      </c>
      <c r="L68" s="6">
        <v>1216</v>
      </c>
      <c r="M68" s="6" t="s">
        <v>99</v>
      </c>
      <c r="N68" s="6" t="s">
        <v>99</v>
      </c>
      <c r="O68" s="6" t="s">
        <v>410</v>
      </c>
      <c r="P68" s="6" t="s">
        <v>100</v>
      </c>
      <c r="Q68" s="6">
        <v>0</v>
      </c>
      <c r="R68" s="6"/>
      <c r="S68" s="6"/>
      <c r="T68" s="6"/>
      <c r="U68" s="6"/>
      <c r="V68" s="6">
        <v>1</v>
      </c>
      <c r="W68" s="6">
        <v>1</v>
      </c>
      <c r="X68" s="6">
        <v>0</v>
      </c>
      <c r="Y68" s="6">
        <v>0.24752475247524752</v>
      </c>
      <c r="Z68" s="6">
        <v>0</v>
      </c>
      <c r="AA68" s="6">
        <v>0.98837209302325579</v>
      </c>
      <c r="AB68" s="6">
        <v>42277</v>
      </c>
    </row>
    <row r="69" spans="1:28" x14ac:dyDescent="0.25">
      <c r="A69" s="6" t="s">
        <v>0</v>
      </c>
      <c r="B69" s="6" t="s">
        <v>11</v>
      </c>
      <c r="C69" s="6" t="s">
        <v>191</v>
      </c>
      <c r="D69" s="6" t="s">
        <v>192</v>
      </c>
      <c r="E69" s="6" t="s">
        <v>97</v>
      </c>
      <c r="F69" s="6" t="s">
        <v>98</v>
      </c>
      <c r="G69" s="6">
        <v>14</v>
      </c>
      <c r="H69" s="6">
        <v>44</v>
      </c>
      <c r="I69" s="6">
        <v>14</v>
      </c>
      <c r="J69" s="6">
        <v>44</v>
      </c>
      <c r="K69" s="6">
        <v>14</v>
      </c>
      <c r="L69" s="6">
        <v>44</v>
      </c>
      <c r="M69" s="6" t="s">
        <v>99</v>
      </c>
      <c r="N69" s="6" t="s">
        <v>103</v>
      </c>
      <c r="O69" s="6" t="s">
        <v>410</v>
      </c>
      <c r="P69" s="6" t="s">
        <v>100</v>
      </c>
      <c r="Q69" s="6">
        <v>0</v>
      </c>
      <c r="R69" s="6"/>
      <c r="S69" s="6"/>
      <c r="T69" s="6"/>
      <c r="U69" s="6"/>
      <c r="V69" s="6">
        <v>1</v>
      </c>
      <c r="W69" s="6">
        <v>1</v>
      </c>
      <c r="X69" s="6">
        <v>1</v>
      </c>
      <c r="Y69" s="6">
        <v>1</v>
      </c>
      <c r="Z69" s="6">
        <v>1</v>
      </c>
      <c r="AA69" s="6">
        <v>1</v>
      </c>
      <c r="AB69" s="6">
        <v>42277</v>
      </c>
    </row>
    <row r="70" spans="1:28" x14ac:dyDescent="0.25">
      <c r="A70" s="6" t="s">
        <v>0</v>
      </c>
      <c r="B70" s="6" t="s">
        <v>11</v>
      </c>
      <c r="C70" s="6" t="s">
        <v>189</v>
      </c>
      <c r="D70" s="6" t="s">
        <v>190</v>
      </c>
      <c r="E70" s="6" t="s">
        <v>97</v>
      </c>
      <c r="F70" s="6" t="s">
        <v>132</v>
      </c>
      <c r="G70" s="6">
        <v>12</v>
      </c>
      <c r="H70" s="6">
        <v>47</v>
      </c>
      <c r="I70" s="6">
        <v>15</v>
      </c>
      <c r="J70" s="6">
        <v>69</v>
      </c>
      <c r="K70" s="6">
        <v>15</v>
      </c>
      <c r="L70" s="6">
        <v>69</v>
      </c>
      <c r="M70" s="6" t="s">
        <v>99</v>
      </c>
      <c r="N70" s="6" t="s">
        <v>103</v>
      </c>
      <c r="O70" s="6" t="s">
        <v>410</v>
      </c>
      <c r="P70" s="6" t="s">
        <v>100</v>
      </c>
      <c r="Q70" s="6">
        <v>0</v>
      </c>
      <c r="R70" s="6"/>
      <c r="S70" s="6"/>
      <c r="T70" s="6"/>
      <c r="U70" s="6"/>
      <c r="V70" s="6">
        <v>1</v>
      </c>
      <c r="W70" s="6">
        <v>1</v>
      </c>
      <c r="X70" s="6">
        <v>1</v>
      </c>
      <c r="Y70" s="6">
        <v>1</v>
      </c>
      <c r="Z70" s="6">
        <v>0</v>
      </c>
      <c r="AA70" s="6">
        <v>1</v>
      </c>
      <c r="AB70" s="6">
        <v>42277</v>
      </c>
    </row>
    <row r="71" spans="1:28" x14ac:dyDescent="0.25">
      <c r="A71" s="6" t="s">
        <v>0</v>
      </c>
      <c r="B71" s="6" t="s">
        <v>8</v>
      </c>
      <c r="C71" s="6" t="s">
        <v>128</v>
      </c>
      <c r="D71" s="6" t="s">
        <v>129</v>
      </c>
      <c r="E71" s="6" t="s">
        <v>97</v>
      </c>
      <c r="F71" s="6" t="s">
        <v>125</v>
      </c>
      <c r="G71" s="6">
        <v>46</v>
      </c>
      <c r="H71" s="6">
        <v>272</v>
      </c>
      <c r="I71" s="6">
        <v>45</v>
      </c>
      <c r="J71" s="6">
        <v>257</v>
      </c>
      <c r="K71" s="6">
        <v>45</v>
      </c>
      <c r="L71" s="6">
        <v>269</v>
      </c>
      <c r="M71" s="6" t="s">
        <v>99</v>
      </c>
      <c r="N71" s="6" t="s">
        <v>99</v>
      </c>
      <c r="O71" s="6" t="s">
        <v>410</v>
      </c>
      <c r="P71" s="6" t="s">
        <v>100</v>
      </c>
      <c r="Q71" s="6">
        <v>0</v>
      </c>
      <c r="R71" s="6"/>
      <c r="S71" s="6"/>
      <c r="T71" s="6"/>
      <c r="U71" s="6"/>
      <c r="V71" s="6">
        <v>1</v>
      </c>
      <c r="W71" s="6">
        <v>1</v>
      </c>
      <c r="X71" s="6">
        <v>1</v>
      </c>
      <c r="Y71" s="6">
        <v>1</v>
      </c>
      <c r="Z71" s="6">
        <v>1</v>
      </c>
      <c r="AA71" s="6">
        <v>0</v>
      </c>
      <c r="AB71" s="6">
        <v>42277</v>
      </c>
    </row>
    <row r="72" spans="1:28" x14ac:dyDescent="0.25">
      <c r="A72" s="6" t="s">
        <v>0</v>
      </c>
      <c r="B72" s="6" t="s">
        <v>8</v>
      </c>
      <c r="C72" s="6" t="s">
        <v>123</v>
      </c>
      <c r="D72" s="6" t="s">
        <v>124</v>
      </c>
      <c r="E72" s="6" t="s">
        <v>97</v>
      </c>
      <c r="F72" s="6" t="s">
        <v>98</v>
      </c>
      <c r="G72" s="6">
        <v>30</v>
      </c>
      <c r="H72" s="6">
        <v>175</v>
      </c>
      <c r="I72" s="6">
        <v>18</v>
      </c>
      <c r="J72" s="6">
        <v>120</v>
      </c>
      <c r="K72" s="6">
        <v>29</v>
      </c>
      <c r="L72" s="6">
        <v>182</v>
      </c>
      <c r="M72" s="6" t="s">
        <v>99</v>
      </c>
      <c r="N72" s="6" t="s">
        <v>103</v>
      </c>
      <c r="O72" s="6" t="s">
        <v>410</v>
      </c>
      <c r="P72" s="6" t="s">
        <v>100</v>
      </c>
      <c r="Q72" s="6">
        <v>0</v>
      </c>
      <c r="R72" s="6"/>
      <c r="S72" s="6"/>
      <c r="T72" s="6"/>
      <c r="U72" s="6"/>
      <c r="V72" s="6">
        <v>1</v>
      </c>
      <c r="W72" s="6">
        <v>1</v>
      </c>
      <c r="X72" s="6">
        <v>1</v>
      </c>
      <c r="Y72" s="6">
        <v>1</v>
      </c>
      <c r="Z72" s="6">
        <v>1</v>
      </c>
      <c r="AA72" s="6">
        <v>0</v>
      </c>
      <c r="AB72" s="6">
        <v>42277</v>
      </c>
    </row>
    <row r="73" spans="1:28" x14ac:dyDescent="0.25">
      <c r="A73" s="6" t="s">
        <v>0</v>
      </c>
      <c r="B73" s="6" t="s">
        <v>8</v>
      </c>
      <c r="C73" s="6" t="s">
        <v>141</v>
      </c>
      <c r="D73" s="6" t="s">
        <v>142</v>
      </c>
      <c r="E73" s="6" t="s">
        <v>97</v>
      </c>
      <c r="F73" s="6" t="s">
        <v>98</v>
      </c>
      <c r="G73" s="6">
        <v>186</v>
      </c>
      <c r="H73" s="6">
        <v>1002</v>
      </c>
      <c r="I73" s="6">
        <v>183</v>
      </c>
      <c r="J73" s="6">
        <v>971</v>
      </c>
      <c r="K73" s="6">
        <v>188</v>
      </c>
      <c r="L73" s="6">
        <v>1003</v>
      </c>
      <c r="M73" s="6" t="s">
        <v>99</v>
      </c>
      <c r="N73" s="6" t="s">
        <v>103</v>
      </c>
      <c r="O73" s="6" t="s">
        <v>410</v>
      </c>
      <c r="P73" s="6" t="s">
        <v>100</v>
      </c>
      <c r="Q73" s="6"/>
      <c r="R73" s="6"/>
      <c r="S73" s="6"/>
      <c r="T73" s="6"/>
      <c r="U73" s="6"/>
      <c r="V73" s="6">
        <v>1</v>
      </c>
      <c r="W73" s="6">
        <v>0.82451669845969877</v>
      </c>
      <c r="X73" s="6">
        <v>0.74842974193795953</v>
      </c>
      <c r="Y73" s="6">
        <v>0.59332018286048149</v>
      </c>
      <c r="Z73" s="6">
        <v>0.94433134982774813</v>
      </c>
      <c r="AA73" s="6">
        <v>0</v>
      </c>
      <c r="AB73" s="6">
        <v>42277</v>
      </c>
    </row>
    <row r="74" spans="1:28" x14ac:dyDescent="0.25">
      <c r="A74" s="6" t="s">
        <v>3</v>
      </c>
      <c r="B74" s="6" t="s">
        <v>15</v>
      </c>
      <c r="C74" s="6" t="s">
        <v>806</v>
      </c>
      <c r="D74" s="6" t="s">
        <v>807</v>
      </c>
      <c r="E74" s="6" t="s">
        <v>97</v>
      </c>
      <c r="F74" s="6" t="s">
        <v>125</v>
      </c>
      <c r="G74" s="6">
        <v>178</v>
      </c>
      <c r="H74" s="6">
        <v>827</v>
      </c>
      <c r="I74" s="6">
        <v>194</v>
      </c>
      <c r="J74" s="6">
        <v>890</v>
      </c>
      <c r="K74" s="6">
        <v>194</v>
      </c>
      <c r="L74" s="6">
        <v>890</v>
      </c>
      <c r="M74" s="6" t="s">
        <v>99</v>
      </c>
      <c r="N74" s="6" t="s">
        <v>103</v>
      </c>
      <c r="O74" s="6" t="s">
        <v>410</v>
      </c>
      <c r="P74" s="6" t="s">
        <v>323</v>
      </c>
      <c r="Q74" s="6">
        <v>1</v>
      </c>
      <c r="R74" s="6">
        <v>35</v>
      </c>
      <c r="S74" s="6">
        <v>20</v>
      </c>
      <c r="T74" s="6">
        <v>20</v>
      </c>
      <c r="U74" s="6"/>
      <c r="V74" s="6"/>
      <c r="W74" s="6"/>
      <c r="X74" s="6"/>
      <c r="Y74" s="6"/>
      <c r="Z74" s="6"/>
      <c r="AA74" s="6"/>
      <c r="AB74" s="6"/>
    </row>
    <row r="75" spans="1:28" x14ac:dyDescent="0.25">
      <c r="A75" s="6" t="s">
        <v>0</v>
      </c>
      <c r="B75" s="6" t="s">
        <v>10</v>
      </c>
      <c r="C75" s="6" t="s">
        <v>139</v>
      </c>
      <c r="D75" s="6" t="s">
        <v>140</v>
      </c>
      <c r="E75" s="6" t="s">
        <v>97</v>
      </c>
      <c r="F75" s="6" t="s">
        <v>98</v>
      </c>
      <c r="G75" s="6">
        <v>80</v>
      </c>
      <c r="H75" s="6">
        <v>278</v>
      </c>
      <c r="I75" s="6">
        <v>50</v>
      </c>
      <c r="J75" s="6">
        <v>200</v>
      </c>
      <c r="K75" s="6">
        <v>83</v>
      </c>
      <c r="L75" s="6">
        <v>293</v>
      </c>
      <c r="M75" s="6" t="s">
        <v>99</v>
      </c>
      <c r="N75" s="6" t="s">
        <v>103</v>
      </c>
      <c r="O75" s="6" t="s">
        <v>410</v>
      </c>
      <c r="P75" s="6" t="s">
        <v>100</v>
      </c>
      <c r="Q75" s="6">
        <v>0</v>
      </c>
      <c r="R75" s="6"/>
      <c r="S75" s="6"/>
      <c r="T75" s="6"/>
      <c r="U75" s="6"/>
      <c r="V75" s="6">
        <v>1</v>
      </c>
      <c r="W75" s="6">
        <v>1</v>
      </c>
      <c r="X75" s="6">
        <v>0.92436974789915971</v>
      </c>
      <c r="Y75" s="6">
        <v>1</v>
      </c>
      <c r="Z75" s="6">
        <v>1</v>
      </c>
      <c r="AA75" s="6">
        <v>0</v>
      </c>
      <c r="AB75" s="6">
        <v>42277</v>
      </c>
    </row>
    <row r="76" spans="1:28" x14ac:dyDescent="0.25">
      <c r="A76" s="6" t="s">
        <v>0</v>
      </c>
      <c r="B76" s="6" t="s">
        <v>13</v>
      </c>
      <c r="C76" s="6" t="s">
        <v>237</v>
      </c>
      <c r="D76" s="6" t="s">
        <v>238</v>
      </c>
      <c r="E76" s="6" t="s">
        <v>97</v>
      </c>
      <c r="F76" s="6" t="s">
        <v>98</v>
      </c>
      <c r="G76" s="6">
        <v>6</v>
      </c>
      <c r="H76" s="6">
        <v>30</v>
      </c>
      <c r="I76" s="6">
        <v>6</v>
      </c>
      <c r="J76" s="6">
        <v>30</v>
      </c>
      <c r="K76" s="6">
        <v>6</v>
      </c>
      <c r="L76" s="6">
        <v>30</v>
      </c>
      <c r="M76" s="6" t="s">
        <v>99</v>
      </c>
      <c r="N76" s="6" t="s">
        <v>103</v>
      </c>
      <c r="O76" s="6" t="s">
        <v>410</v>
      </c>
      <c r="P76" s="6" t="s">
        <v>323</v>
      </c>
      <c r="Q76" s="6">
        <v>0</v>
      </c>
      <c r="R76" s="6"/>
      <c r="S76" s="6"/>
      <c r="T76" s="6"/>
      <c r="U76" s="6"/>
      <c r="V76" s="6">
        <v>1</v>
      </c>
      <c r="W76" s="6">
        <v>1</v>
      </c>
      <c r="X76" s="6">
        <v>1</v>
      </c>
      <c r="Y76" s="6">
        <v>1</v>
      </c>
      <c r="Z76" s="6">
        <v>1</v>
      </c>
      <c r="AA76" s="6">
        <v>0</v>
      </c>
      <c r="AB76" s="6">
        <v>42277</v>
      </c>
    </row>
    <row r="77" spans="1:28" x14ac:dyDescent="0.25">
      <c r="A77" s="6" t="s">
        <v>3</v>
      </c>
      <c r="B77" s="6" t="s">
        <v>14</v>
      </c>
      <c r="C77" s="6" t="s">
        <v>776</v>
      </c>
      <c r="D77" s="6" t="s">
        <v>777</v>
      </c>
      <c r="E77" s="6" t="s">
        <v>97</v>
      </c>
      <c r="F77" s="6" t="s">
        <v>98</v>
      </c>
      <c r="G77" s="6">
        <v>77</v>
      </c>
      <c r="H77" s="6">
        <v>384</v>
      </c>
      <c r="I77" s="6">
        <v>79</v>
      </c>
      <c r="J77" s="6">
        <v>394</v>
      </c>
      <c r="K77" s="6">
        <v>79</v>
      </c>
      <c r="L77" s="6">
        <v>394</v>
      </c>
      <c r="M77" s="6" t="s">
        <v>99</v>
      </c>
      <c r="N77" s="6" t="s">
        <v>103</v>
      </c>
      <c r="O77" s="6" t="s">
        <v>410</v>
      </c>
      <c r="P77" s="6" t="s">
        <v>100</v>
      </c>
      <c r="Q77" s="6">
        <v>0</v>
      </c>
      <c r="R77" s="6"/>
      <c r="S77" s="6"/>
      <c r="T77" s="6"/>
      <c r="U77" s="6"/>
      <c r="V77" s="6">
        <v>1</v>
      </c>
      <c r="W77" s="6">
        <v>0.95238095238095233</v>
      </c>
      <c r="X77" s="6">
        <v>0</v>
      </c>
      <c r="Y77" s="6">
        <v>0.52910052910052907</v>
      </c>
      <c r="Z77" s="6">
        <v>0.79365079365079361</v>
      </c>
      <c r="AA77" s="6">
        <v>0.98717948717948723</v>
      </c>
      <c r="AB77" s="6">
        <v>42277</v>
      </c>
    </row>
    <row r="78" spans="1:28" x14ac:dyDescent="0.25">
      <c r="A78" s="6" t="s">
        <v>3</v>
      </c>
      <c r="B78" s="6" t="s">
        <v>15</v>
      </c>
      <c r="C78" s="6" t="s">
        <v>234</v>
      </c>
      <c r="D78" s="6" t="s">
        <v>1060</v>
      </c>
      <c r="E78" s="6" t="s">
        <v>97</v>
      </c>
      <c r="F78" s="6" t="s">
        <v>132</v>
      </c>
      <c r="G78" s="6">
        <v>21</v>
      </c>
      <c r="H78" s="6">
        <v>107</v>
      </c>
      <c r="I78" s="6">
        <v>22</v>
      </c>
      <c r="J78" s="6">
        <v>108</v>
      </c>
      <c r="K78" s="6">
        <v>22</v>
      </c>
      <c r="L78" s="6">
        <v>0</v>
      </c>
      <c r="M78" s="6" t="s">
        <v>99</v>
      </c>
      <c r="N78" s="6" t="s">
        <v>99</v>
      </c>
      <c r="O78" s="6" t="s">
        <v>410</v>
      </c>
      <c r="P78" s="6" t="s">
        <v>100</v>
      </c>
      <c r="Q78" s="6">
        <v>0</v>
      </c>
      <c r="R78" s="6"/>
      <c r="S78" s="6"/>
      <c r="T78" s="6"/>
      <c r="U78" s="6"/>
      <c r="V78" s="6"/>
      <c r="W78" s="6"/>
      <c r="X78" s="6"/>
      <c r="Y78" s="6"/>
      <c r="Z78" s="6"/>
      <c r="AA78" s="6"/>
      <c r="AB78" s="6"/>
    </row>
    <row r="79" spans="1:28" x14ac:dyDescent="0.25">
      <c r="A79" s="6" t="s">
        <v>3</v>
      </c>
      <c r="B79" s="6" t="s">
        <v>17</v>
      </c>
      <c r="C79" s="6" t="s">
        <v>232</v>
      </c>
      <c r="D79" s="6" t="s">
        <v>233</v>
      </c>
      <c r="E79" s="6" t="s">
        <v>97</v>
      </c>
      <c r="F79" s="6" t="s">
        <v>98</v>
      </c>
      <c r="G79" s="6">
        <v>30</v>
      </c>
      <c r="H79" s="6">
        <v>188</v>
      </c>
      <c r="I79" s="6">
        <v>24</v>
      </c>
      <c r="J79" s="6">
        <v>112</v>
      </c>
      <c r="K79" s="6">
        <v>24</v>
      </c>
      <c r="L79" s="6">
        <v>112</v>
      </c>
      <c r="M79" s="6" t="s">
        <v>99</v>
      </c>
      <c r="N79" s="6" t="s">
        <v>99</v>
      </c>
      <c r="O79" s="6" t="s">
        <v>410</v>
      </c>
      <c r="P79" s="6" t="s">
        <v>100</v>
      </c>
      <c r="Q79" s="6">
        <v>0</v>
      </c>
      <c r="R79" s="6"/>
      <c r="S79" s="6"/>
      <c r="T79" s="6"/>
      <c r="U79" s="6"/>
      <c r="V79" s="6">
        <v>0.52493438320209973</v>
      </c>
      <c r="W79" s="6">
        <v>1</v>
      </c>
      <c r="X79" s="6">
        <v>0</v>
      </c>
      <c r="Y79" s="6">
        <v>1</v>
      </c>
      <c r="Z79" s="6">
        <v>0</v>
      </c>
      <c r="AA79" s="6">
        <v>0</v>
      </c>
      <c r="AB79" s="6">
        <v>42277</v>
      </c>
    </row>
    <row r="80" spans="1:28" x14ac:dyDescent="0.25">
      <c r="A80" s="6" t="s">
        <v>3</v>
      </c>
      <c r="B80" s="6" t="s">
        <v>17</v>
      </c>
      <c r="C80" s="6" t="s">
        <v>767</v>
      </c>
      <c r="D80" s="6" t="s">
        <v>768</v>
      </c>
      <c r="E80" s="6" t="s">
        <v>97</v>
      </c>
      <c r="F80" s="6" t="s">
        <v>98</v>
      </c>
      <c r="G80" s="6">
        <v>61</v>
      </c>
      <c r="H80" s="6">
        <v>264</v>
      </c>
      <c r="I80" s="6">
        <v>55</v>
      </c>
      <c r="J80" s="6">
        <v>251</v>
      </c>
      <c r="K80" s="6">
        <v>55</v>
      </c>
      <c r="L80" s="6">
        <v>251</v>
      </c>
      <c r="M80" s="6" t="s">
        <v>99</v>
      </c>
      <c r="N80" s="6" t="s">
        <v>103</v>
      </c>
      <c r="O80" s="6" t="s">
        <v>410</v>
      </c>
      <c r="P80" s="6" t="s">
        <v>100</v>
      </c>
      <c r="Q80" s="6">
        <v>0</v>
      </c>
      <c r="R80" s="6"/>
      <c r="S80" s="6"/>
      <c r="T80" s="6"/>
      <c r="U80" s="6"/>
      <c r="V80" s="6">
        <v>1</v>
      </c>
      <c r="W80" s="6">
        <v>0.8</v>
      </c>
      <c r="X80" s="6">
        <v>0</v>
      </c>
      <c r="Y80" s="6">
        <v>1</v>
      </c>
      <c r="Z80" s="6">
        <v>0.8</v>
      </c>
      <c r="AA80" s="6">
        <v>1</v>
      </c>
      <c r="AB80" s="6">
        <v>42277</v>
      </c>
    </row>
    <row r="81" spans="1:28" x14ac:dyDescent="0.25">
      <c r="A81" s="6" t="s">
        <v>3</v>
      </c>
      <c r="B81" s="6" t="s">
        <v>16</v>
      </c>
      <c r="C81" s="6" t="s">
        <v>230</v>
      </c>
      <c r="D81" s="6" t="s">
        <v>231</v>
      </c>
      <c r="E81" s="6" t="s">
        <v>97</v>
      </c>
      <c r="F81" s="6" t="s">
        <v>98</v>
      </c>
      <c r="G81" s="6">
        <v>31</v>
      </c>
      <c r="H81" s="6">
        <v>191</v>
      </c>
      <c r="I81" s="6">
        <v>31</v>
      </c>
      <c r="J81" s="6">
        <v>183</v>
      </c>
      <c r="K81" s="6">
        <v>31</v>
      </c>
      <c r="L81" s="6">
        <v>183</v>
      </c>
      <c r="M81" s="6" t="s">
        <v>99</v>
      </c>
      <c r="N81" s="6" t="s">
        <v>99</v>
      </c>
      <c r="O81" s="6" t="s">
        <v>410</v>
      </c>
      <c r="P81" s="6" t="s">
        <v>100</v>
      </c>
      <c r="Q81" s="6">
        <v>0</v>
      </c>
      <c r="R81" s="6"/>
      <c r="S81" s="6"/>
      <c r="T81" s="6"/>
      <c r="U81" s="6"/>
      <c r="V81" s="6">
        <v>1</v>
      </c>
      <c r="W81" s="6">
        <v>1</v>
      </c>
      <c r="X81" s="6">
        <v>0.43478260869565216</v>
      </c>
      <c r="Y81" s="6">
        <v>1</v>
      </c>
      <c r="Z81" s="6">
        <v>0</v>
      </c>
      <c r="AA81" s="6">
        <v>0</v>
      </c>
      <c r="AB81" s="6">
        <v>42277</v>
      </c>
    </row>
    <row r="82" spans="1:28" x14ac:dyDescent="0.25">
      <c r="A82" s="6" t="s">
        <v>0</v>
      </c>
      <c r="B82" s="6" t="s">
        <v>5</v>
      </c>
      <c r="C82" s="6" t="s">
        <v>255</v>
      </c>
      <c r="D82" s="6" t="s">
        <v>256</v>
      </c>
      <c r="E82" s="6" t="s">
        <v>97</v>
      </c>
      <c r="F82" s="6" t="s">
        <v>98</v>
      </c>
      <c r="G82" s="6">
        <v>89</v>
      </c>
      <c r="H82" s="6">
        <v>478</v>
      </c>
      <c r="I82" s="6">
        <v>78</v>
      </c>
      <c r="J82" s="6">
        <v>415</v>
      </c>
      <c r="K82" s="6">
        <v>89</v>
      </c>
      <c r="L82" s="6">
        <v>465</v>
      </c>
      <c r="M82" s="6" t="s">
        <v>99</v>
      </c>
      <c r="N82" s="6" t="s">
        <v>99</v>
      </c>
      <c r="O82" s="6" t="s">
        <v>410</v>
      </c>
      <c r="P82" s="6" t="s">
        <v>100</v>
      </c>
      <c r="Q82" s="6">
        <v>0</v>
      </c>
      <c r="R82" s="6"/>
      <c r="S82" s="6"/>
      <c r="T82" s="6"/>
      <c r="U82" s="6"/>
      <c r="V82" s="6">
        <v>1</v>
      </c>
      <c r="W82" s="6">
        <v>1</v>
      </c>
      <c r="X82" s="6">
        <v>0.80338266384778012</v>
      </c>
      <c r="Y82" s="6">
        <v>0.63424947145877375</v>
      </c>
      <c r="Z82" s="6">
        <v>0.42283298097251587</v>
      </c>
      <c r="AA82" s="6">
        <v>1</v>
      </c>
      <c r="AB82" s="6">
        <v>42277</v>
      </c>
    </row>
    <row r="83" spans="1:28" x14ac:dyDescent="0.25">
      <c r="A83" s="6" t="s">
        <v>0</v>
      </c>
      <c r="B83" s="6" t="s">
        <v>10</v>
      </c>
      <c r="C83" s="6" t="s">
        <v>216</v>
      </c>
      <c r="D83" s="6" t="s">
        <v>217</v>
      </c>
      <c r="E83" s="6" t="s">
        <v>97</v>
      </c>
      <c r="F83" s="6" t="s">
        <v>98</v>
      </c>
      <c r="G83" s="6">
        <v>40</v>
      </c>
      <c r="H83" s="6">
        <v>208</v>
      </c>
      <c r="I83" s="6">
        <v>41</v>
      </c>
      <c r="J83" s="6">
        <v>208</v>
      </c>
      <c r="K83" s="6">
        <v>51</v>
      </c>
      <c r="L83" s="6">
        <v>208</v>
      </c>
      <c r="M83" s="6" t="s">
        <v>99</v>
      </c>
      <c r="N83" s="6" t="s">
        <v>99</v>
      </c>
      <c r="O83" s="6" t="s">
        <v>410</v>
      </c>
      <c r="P83" s="6" t="s">
        <v>100</v>
      </c>
      <c r="Q83" s="6">
        <v>0</v>
      </c>
      <c r="R83" s="6"/>
      <c r="S83" s="6"/>
      <c r="T83" s="6"/>
      <c r="U83" s="6"/>
      <c r="V83" s="6">
        <v>1</v>
      </c>
      <c r="W83" s="6">
        <v>1</v>
      </c>
      <c r="X83" s="6">
        <v>1</v>
      </c>
      <c r="Y83" s="6">
        <v>1</v>
      </c>
      <c r="Z83" s="6">
        <v>1</v>
      </c>
      <c r="AA83" s="6">
        <v>0</v>
      </c>
      <c r="AB83" s="6">
        <v>42277</v>
      </c>
    </row>
    <row r="84" spans="1:28" x14ac:dyDescent="0.25">
      <c r="A84" s="6" t="s">
        <v>0</v>
      </c>
      <c r="B84" s="6" t="s">
        <v>8</v>
      </c>
      <c r="C84" s="6" t="s">
        <v>748</v>
      </c>
      <c r="D84" s="6" t="s">
        <v>749</v>
      </c>
      <c r="E84" s="6" t="s">
        <v>209</v>
      </c>
      <c r="F84" s="6" t="s">
        <v>125</v>
      </c>
      <c r="G84" s="6">
        <v>1694</v>
      </c>
      <c r="H84" s="6">
        <v>8805</v>
      </c>
      <c r="I84" s="6">
        <v>1693</v>
      </c>
      <c r="J84" s="6">
        <v>8805</v>
      </c>
      <c r="K84" s="6">
        <v>1693</v>
      </c>
      <c r="L84" s="6">
        <v>9062</v>
      </c>
      <c r="M84" s="6" t="s">
        <v>99</v>
      </c>
      <c r="N84" s="6" t="s">
        <v>99</v>
      </c>
      <c r="O84" s="6" t="s">
        <v>410</v>
      </c>
      <c r="P84" s="6" t="s">
        <v>100</v>
      </c>
      <c r="Q84" s="6">
        <v>0</v>
      </c>
      <c r="R84" s="6"/>
      <c r="S84" s="6"/>
      <c r="T84" s="6"/>
      <c r="U84" s="6"/>
      <c r="V84" s="6">
        <v>1</v>
      </c>
      <c r="W84" s="6">
        <v>1</v>
      </c>
      <c r="X84" s="6">
        <v>1</v>
      </c>
      <c r="Y84" s="6">
        <v>0.77273354491513735</v>
      </c>
      <c r="Z84" s="6">
        <v>1</v>
      </c>
      <c r="AA84" s="6">
        <v>0</v>
      </c>
      <c r="AB84" s="6">
        <v>42277</v>
      </c>
    </row>
    <row r="85" spans="1:28" x14ac:dyDescent="0.25">
      <c r="A85" s="6" t="s">
        <v>3</v>
      </c>
      <c r="B85" s="6" t="s">
        <v>1084</v>
      </c>
      <c r="C85" s="6" t="s">
        <v>1085</v>
      </c>
      <c r="D85" s="6" t="s">
        <v>1086</v>
      </c>
      <c r="E85" s="6" t="s">
        <v>97</v>
      </c>
      <c r="F85" s="6" t="s">
        <v>125</v>
      </c>
      <c r="G85" s="6">
        <v>44</v>
      </c>
      <c r="H85" s="6">
        <v>273</v>
      </c>
      <c r="I85" s="6">
        <v>40</v>
      </c>
      <c r="J85" s="6">
        <v>208</v>
      </c>
      <c r="K85" s="6">
        <v>40</v>
      </c>
      <c r="L85" s="6">
        <v>208</v>
      </c>
      <c r="M85" s="6" t="s">
        <v>99</v>
      </c>
      <c r="N85" s="6" t="s">
        <v>99</v>
      </c>
      <c r="O85" s="6" t="s">
        <v>410</v>
      </c>
      <c r="P85" s="6" t="s">
        <v>100</v>
      </c>
      <c r="Q85" s="6">
        <v>0</v>
      </c>
      <c r="R85" s="6"/>
      <c r="S85" s="6"/>
      <c r="T85" s="6"/>
      <c r="U85" s="6"/>
      <c r="V85" s="6">
        <v>1</v>
      </c>
      <c r="W85" s="6">
        <v>0.89686098654708524</v>
      </c>
      <c r="X85" s="6">
        <v>0.89686098654708524</v>
      </c>
      <c r="Y85" s="6">
        <v>0</v>
      </c>
      <c r="Z85" s="6">
        <v>1</v>
      </c>
      <c r="AA85" s="6">
        <v>1</v>
      </c>
      <c r="AB85" s="6">
        <v>42277</v>
      </c>
    </row>
    <row r="86" spans="1:28" x14ac:dyDescent="0.25">
      <c r="A86" s="6" t="s">
        <v>0</v>
      </c>
      <c r="B86" s="6" t="s">
        <v>13</v>
      </c>
      <c r="C86" s="6" t="s">
        <v>247</v>
      </c>
      <c r="D86" s="6" t="s">
        <v>248</v>
      </c>
      <c r="E86" s="6" t="s">
        <v>97</v>
      </c>
      <c r="F86" s="6" t="s">
        <v>98</v>
      </c>
      <c r="G86" s="6">
        <v>10</v>
      </c>
      <c r="H86" s="6">
        <v>39</v>
      </c>
      <c r="I86" s="6">
        <v>7</v>
      </c>
      <c r="J86" s="6">
        <v>25</v>
      </c>
      <c r="K86" s="6">
        <v>10</v>
      </c>
      <c r="L86" s="6">
        <v>39</v>
      </c>
      <c r="M86" s="6" t="s">
        <v>99</v>
      </c>
      <c r="N86" s="6" t="s">
        <v>99</v>
      </c>
      <c r="O86" s="6" t="s">
        <v>410</v>
      </c>
      <c r="P86" s="6" t="s">
        <v>100</v>
      </c>
      <c r="Q86" s="6">
        <v>0</v>
      </c>
      <c r="R86" s="6"/>
      <c r="S86" s="6"/>
      <c r="T86" s="6"/>
      <c r="U86" s="6"/>
      <c r="V86" s="6">
        <v>1</v>
      </c>
      <c r="W86" s="6">
        <v>1</v>
      </c>
      <c r="X86" s="6">
        <v>1</v>
      </c>
      <c r="Y86" s="6">
        <v>1</v>
      </c>
      <c r="Z86" s="6">
        <v>1</v>
      </c>
      <c r="AA86" s="6">
        <v>0</v>
      </c>
      <c r="AB86" s="6">
        <v>42277</v>
      </c>
    </row>
    <row r="87" spans="1:28" x14ac:dyDescent="0.25">
      <c r="A87" s="6" t="s">
        <v>0</v>
      </c>
      <c r="B87" s="6" t="s">
        <v>13</v>
      </c>
      <c r="C87" s="6" t="s">
        <v>199</v>
      </c>
      <c r="D87" s="6" t="s">
        <v>200</v>
      </c>
      <c r="E87" s="6" t="s">
        <v>97</v>
      </c>
      <c r="F87" s="6" t="s">
        <v>125</v>
      </c>
      <c r="G87" s="6">
        <v>77</v>
      </c>
      <c r="H87" s="6">
        <v>380</v>
      </c>
      <c r="I87" s="6">
        <v>76</v>
      </c>
      <c r="J87" s="6">
        <v>342</v>
      </c>
      <c r="K87" s="6">
        <v>76</v>
      </c>
      <c r="L87" s="6">
        <v>344</v>
      </c>
      <c r="M87" s="6" t="s">
        <v>99</v>
      </c>
      <c r="N87" s="6" t="s">
        <v>282</v>
      </c>
      <c r="O87" s="6" t="s">
        <v>410</v>
      </c>
      <c r="P87" s="6" t="s">
        <v>100</v>
      </c>
      <c r="Q87" s="6">
        <v>0</v>
      </c>
      <c r="R87" s="6">
        <v>0</v>
      </c>
      <c r="S87" s="6">
        <v>0</v>
      </c>
      <c r="T87" s="6">
        <v>0</v>
      </c>
      <c r="U87" s="6"/>
      <c r="V87" s="6">
        <v>1</v>
      </c>
      <c r="W87" s="6">
        <v>0.26315789473684209</v>
      </c>
      <c r="X87" s="6">
        <v>0.26315789473684209</v>
      </c>
      <c r="Y87" s="6">
        <v>0.52631578947368418</v>
      </c>
      <c r="Z87" s="6">
        <v>1</v>
      </c>
      <c r="AA87" s="6">
        <v>0</v>
      </c>
      <c r="AB87" s="6">
        <v>42277</v>
      </c>
    </row>
    <row r="88" spans="1:28" x14ac:dyDescent="0.25">
      <c r="A88" s="6" t="s">
        <v>0</v>
      </c>
      <c r="B88" s="6" t="s">
        <v>13</v>
      </c>
      <c r="C88" s="6" t="s">
        <v>175</v>
      </c>
      <c r="D88" s="6" t="s">
        <v>176</v>
      </c>
      <c r="E88" s="6" t="s">
        <v>97</v>
      </c>
      <c r="F88" s="6" t="s">
        <v>125</v>
      </c>
      <c r="G88" s="6">
        <v>35</v>
      </c>
      <c r="H88" s="6">
        <v>215</v>
      </c>
      <c r="I88" s="6">
        <v>35</v>
      </c>
      <c r="J88" s="6">
        <v>211</v>
      </c>
      <c r="K88" s="6">
        <v>35</v>
      </c>
      <c r="L88" s="6">
        <v>212</v>
      </c>
      <c r="M88" s="6" t="s">
        <v>99</v>
      </c>
      <c r="N88" s="6" t="s">
        <v>99</v>
      </c>
      <c r="O88" s="6" t="s">
        <v>410</v>
      </c>
      <c r="P88" s="6" t="s">
        <v>100</v>
      </c>
      <c r="Q88" s="6">
        <v>0</v>
      </c>
      <c r="R88" s="6"/>
      <c r="S88" s="6"/>
      <c r="T88" s="6"/>
      <c r="U88" s="6"/>
      <c r="V88" s="6">
        <v>1</v>
      </c>
      <c r="W88" s="6">
        <v>0.92592592592592593</v>
      </c>
      <c r="X88" s="6">
        <v>0.92592592592592593</v>
      </c>
      <c r="Y88" s="6">
        <v>0.92592592592592593</v>
      </c>
      <c r="Z88" s="6">
        <v>1</v>
      </c>
      <c r="AA88" s="6">
        <v>0</v>
      </c>
      <c r="AB88" s="6">
        <v>42277</v>
      </c>
    </row>
    <row r="89" spans="1:28" x14ac:dyDescent="0.25">
      <c r="A89" s="6" t="s">
        <v>0</v>
      </c>
      <c r="B89" s="6" t="s">
        <v>13</v>
      </c>
      <c r="C89" s="6" t="s">
        <v>239</v>
      </c>
      <c r="D89" s="6" t="s">
        <v>240</v>
      </c>
      <c r="E89" s="6" t="s">
        <v>97</v>
      </c>
      <c r="F89" s="6" t="s">
        <v>98</v>
      </c>
      <c r="G89" s="6">
        <v>15</v>
      </c>
      <c r="H89" s="6">
        <v>74</v>
      </c>
      <c r="I89" s="6">
        <v>12</v>
      </c>
      <c r="J89" s="6">
        <v>60</v>
      </c>
      <c r="K89" s="6">
        <v>16</v>
      </c>
      <c r="L89" s="6">
        <v>74</v>
      </c>
      <c r="M89" s="6" t="s">
        <v>99</v>
      </c>
      <c r="N89" s="6" t="s">
        <v>99</v>
      </c>
      <c r="O89" s="6" t="s">
        <v>410</v>
      </c>
      <c r="P89" s="6" t="s">
        <v>100</v>
      </c>
      <c r="Q89" s="6">
        <v>0</v>
      </c>
      <c r="R89" s="6">
        <v>0</v>
      </c>
      <c r="S89" s="6"/>
      <c r="T89" s="6"/>
      <c r="U89" s="6"/>
      <c r="V89" s="6">
        <v>1</v>
      </c>
      <c r="W89" s="6">
        <v>1</v>
      </c>
      <c r="X89" s="6">
        <v>1</v>
      </c>
      <c r="Y89" s="6">
        <v>1</v>
      </c>
      <c r="Z89" s="6">
        <v>1</v>
      </c>
      <c r="AA89" s="6">
        <v>0</v>
      </c>
      <c r="AB89" s="6">
        <v>42277</v>
      </c>
    </row>
    <row r="90" spans="1:28" x14ac:dyDescent="0.25">
      <c r="A90" s="6" t="s">
        <v>0</v>
      </c>
      <c r="B90" s="6" t="s">
        <v>13</v>
      </c>
      <c r="C90" s="6" t="s">
        <v>195</v>
      </c>
      <c r="D90" s="6" t="s">
        <v>196</v>
      </c>
      <c r="E90" s="6" t="s">
        <v>97</v>
      </c>
      <c r="F90" s="6" t="s">
        <v>132</v>
      </c>
      <c r="G90" s="6">
        <v>20</v>
      </c>
      <c r="H90" s="6">
        <v>64</v>
      </c>
      <c r="I90" s="6">
        <v>14</v>
      </c>
      <c r="J90" s="6">
        <v>52</v>
      </c>
      <c r="K90" s="6">
        <v>14</v>
      </c>
      <c r="L90" s="6">
        <v>52</v>
      </c>
      <c r="M90" s="6" t="s">
        <v>99</v>
      </c>
      <c r="N90" s="6" t="s">
        <v>103</v>
      </c>
      <c r="O90" s="6" t="s">
        <v>410</v>
      </c>
      <c r="P90" s="6" t="s">
        <v>100</v>
      </c>
      <c r="Q90" s="6">
        <v>0</v>
      </c>
      <c r="R90" s="6"/>
      <c r="S90" s="6"/>
      <c r="T90" s="6"/>
      <c r="U90" s="6"/>
      <c r="V90" s="6">
        <v>1</v>
      </c>
      <c r="W90" s="6">
        <v>1</v>
      </c>
      <c r="X90" s="6">
        <v>1</v>
      </c>
      <c r="Y90" s="6">
        <v>1</v>
      </c>
      <c r="Z90" s="6">
        <v>0</v>
      </c>
      <c r="AA90" s="6">
        <v>0.8</v>
      </c>
      <c r="AB90" s="6">
        <v>42277</v>
      </c>
    </row>
    <row r="91" spans="1:28" x14ac:dyDescent="0.25">
      <c r="A91" s="6" t="s">
        <v>0</v>
      </c>
      <c r="B91" s="6" t="s">
        <v>13</v>
      </c>
      <c r="C91" s="6" t="s">
        <v>235</v>
      </c>
      <c r="D91" s="6" t="s">
        <v>236</v>
      </c>
      <c r="E91" s="6" t="s">
        <v>97</v>
      </c>
      <c r="F91" s="6" t="s">
        <v>98</v>
      </c>
      <c r="G91" s="6">
        <v>5</v>
      </c>
      <c r="H91" s="6">
        <v>26</v>
      </c>
      <c r="I91" s="6">
        <v>5</v>
      </c>
      <c r="J91" s="6">
        <v>27</v>
      </c>
      <c r="K91" s="6">
        <v>5</v>
      </c>
      <c r="L91" s="6">
        <v>27</v>
      </c>
      <c r="M91" s="6" t="s">
        <v>99</v>
      </c>
      <c r="N91" s="6" t="s">
        <v>99</v>
      </c>
      <c r="O91" s="6" t="s">
        <v>410</v>
      </c>
      <c r="P91" s="6" t="s">
        <v>323</v>
      </c>
      <c r="Q91" s="6">
        <v>0.125</v>
      </c>
      <c r="R91" s="6">
        <v>10</v>
      </c>
      <c r="S91" s="6"/>
      <c r="T91" s="6"/>
      <c r="U91" s="6"/>
      <c r="V91" s="6">
        <v>1</v>
      </c>
      <c r="W91" s="6">
        <v>1</v>
      </c>
      <c r="X91" s="6">
        <v>0.76923076923076927</v>
      </c>
      <c r="Y91" s="6">
        <v>1</v>
      </c>
      <c r="Z91" s="6">
        <v>1</v>
      </c>
      <c r="AA91" s="6">
        <v>0</v>
      </c>
      <c r="AB91" s="6">
        <v>42277</v>
      </c>
    </row>
    <row r="92" spans="1:28" x14ac:dyDescent="0.25">
      <c r="A92" s="6" t="s">
        <v>0</v>
      </c>
      <c r="B92" s="6" t="s">
        <v>9</v>
      </c>
      <c r="C92" s="6" t="s">
        <v>207</v>
      </c>
      <c r="D92" s="6" t="s">
        <v>208</v>
      </c>
      <c r="E92" s="6" t="s">
        <v>209</v>
      </c>
      <c r="F92" s="6" t="s">
        <v>125</v>
      </c>
      <c r="G92" s="6">
        <v>541</v>
      </c>
      <c r="H92" s="6">
        <v>2607</v>
      </c>
      <c r="I92" s="6">
        <v>545</v>
      </c>
      <c r="J92" s="6">
        <v>2544</v>
      </c>
      <c r="K92" s="6">
        <v>545</v>
      </c>
      <c r="L92" s="6">
        <v>2545</v>
      </c>
      <c r="M92" s="6" t="s">
        <v>99</v>
      </c>
      <c r="N92" s="6" t="s">
        <v>99</v>
      </c>
      <c r="O92" s="6" t="s">
        <v>410</v>
      </c>
      <c r="P92" s="6" t="s">
        <v>100</v>
      </c>
      <c r="Q92" s="6">
        <v>0</v>
      </c>
      <c r="R92" s="6"/>
      <c r="S92" s="6"/>
      <c r="T92" s="6"/>
      <c r="U92" s="6"/>
      <c r="V92" s="6">
        <v>1</v>
      </c>
      <c r="W92" s="6">
        <v>0.79656384224912147</v>
      </c>
      <c r="X92" s="6">
        <v>0.64037485357282309</v>
      </c>
      <c r="Y92" s="6">
        <v>0.11714174150722374</v>
      </c>
      <c r="Z92" s="6">
        <v>0</v>
      </c>
      <c r="AA92" s="6">
        <v>1</v>
      </c>
      <c r="AB92" s="6">
        <v>42277</v>
      </c>
    </row>
    <row r="93" spans="1:28" x14ac:dyDescent="0.25">
      <c r="A93" s="6" t="s">
        <v>0</v>
      </c>
      <c r="B93" s="6" t="s">
        <v>4</v>
      </c>
      <c r="C93" s="6" t="s">
        <v>95</v>
      </c>
      <c r="D93" s="6" t="s">
        <v>96</v>
      </c>
      <c r="E93" s="6" t="s">
        <v>97</v>
      </c>
      <c r="F93" s="6" t="s">
        <v>98</v>
      </c>
      <c r="G93" s="6">
        <v>69</v>
      </c>
      <c r="H93" s="6">
        <v>349</v>
      </c>
      <c r="I93" s="6">
        <v>43</v>
      </c>
      <c r="J93" s="6">
        <v>361</v>
      </c>
      <c r="K93" s="6">
        <v>43</v>
      </c>
      <c r="L93" s="6">
        <v>361</v>
      </c>
      <c r="M93" s="6" t="s">
        <v>99</v>
      </c>
      <c r="N93" s="6" t="s">
        <v>99</v>
      </c>
      <c r="O93" s="6" t="s">
        <v>410</v>
      </c>
      <c r="P93" s="6" t="s">
        <v>100</v>
      </c>
      <c r="Q93" s="6">
        <v>0</v>
      </c>
      <c r="R93" s="6"/>
      <c r="S93" s="6"/>
      <c r="T93" s="6"/>
      <c r="U93" s="6"/>
      <c r="V93" s="6">
        <v>1</v>
      </c>
      <c r="W93" s="6">
        <v>0.69620253164556967</v>
      </c>
      <c r="X93" s="6">
        <v>0.69620253164556967</v>
      </c>
      <c r="Y93" s="6">
        <v>0.63291139240506333</v>
      </c>
      <c r="Z93" s="6">
        <v>0</v>
      </c>
      <c r="AA93" s="6">
        <v>1</v>
      </c>
      <c r="AB93" s="6">
        <v>42277</v>
      </c>
    </row>
    <row r="94" spans="1:28" x14ac:dyDescent="0.25">
      <c r="A94" s="6" t="s">
        <v>0</v>
      </c>
      <c r="B94" s="6" t="s">
        <v>5</v>
      </c>
      <c r="C94" s="6" t="s">
        <v>837</v>
      </c>
      <c r="D94" s="6" t="s">
        <v>838</v>
      </c>
      <c r="E94" s="6" t="s">
        <v>209</v>
      </c>
      <c r="F94" s="6" t="s">
        <v>125</v>
      </c>
      <c r="G94" s="6">
        <v>184</v>
      </c>
      <c r="H94" s="6">
        <v>768</v>
      </c>
      <c r="I94" s="6">
        <v>175</v>
      </c>
      <c r="J94" s="6">
        <v>828</v>
      </c>
      <c r="K94" s="6">
        <v>175</v>
      </c>
      <c r="L94" s="6">
        <v>828</v>
      </c>
      <c r="M94" s="6" t="s">
        <v>99</v>
      </c>
      <c r="N94" s="6" t="s">
        <v>99</v>
      </c>
      <c r="O94" s="6" t="s">
        <v>410</v>
      </c>
      <c r="P94" s="6" t="s">
        <v>100</v>
      </c>
      <c r="Q94" s="6">
        <v>0</v>
      </c>
      <c r="R94" s="6"/>
      <c r="S94" s="6"/>
      <c r="T94" s="6"/>
      <c r="U94" s="6"/>
      <c r="V94" s="6">
        <v>1</v>
      </c>
      <c r="W94" s="6">
        <v>1</v>
      </c>
      <c r="X94" s="6">
        <v>0</v>
      </c>
      <c r="Y94" s="6">
        <v>0.78534031413612571</v>
      </c>
      <c r="Z94" s="6">
        <v>0</v>
      </c>
      <c r="AA94" s="6">
        <v>1</v>
      </c>
      <c r="AB94" s="6">
        <v>42277</v>
      </c>
    </row>
    <row r="95" spans="1:28" x14ac:dyDescent="0.25">
      <c r="A95" s="6" t="s">
        <v>0</v>
      </c>
      <c r="B95" s="6" t="s">
        <v>5</v>
      </c>
      <c r="C95" s="6" t="s">
        <v>716</v>
      </c>
      <c r="D95" s="6" t="s">
        <v>717</v>
      </c>
      <c r="E95" s="6" t="s">
        <v>209</v>
      </c>
      <c r="F95" s="6" t="s">
        <v>98</v>
      </c>
      <c r="G95" s="6">
        <v>1295</v>
      </c>
      <c r="H95" s="6">
        <v>6509</v>
      </c>
      <c r="I95" s="6"/>
      <c r="J95" s="6">
        <v>6258</v>
      </c>
      <c r="K95" s="6">
        <v>1351</v>
      </c>
      <c r="L95" s="6">
        <v>6868</v>
      </c>
      <c r="M95" s="6" t="s">
        <v>99</v>
      </c>
      <c r="N95" s="6" t="s">
        <v>99</v>
      </c>
      <c r="O95" s="6" t="s">
        <v>410</v>
      </c>
      <c r="P95" s="6" t="s">
        <v>100</v>
      </c>
      <c r="Q95" s="6">
        <v>0</v>
      </c>
      <c r="R95" s="6"/>
      <c r="S95" s="6"/>
      <c r="T95" s="6"/>
      <c r="U95" s="6"/>
      <c r="V95" s="6">
        <v>1</v>
      </c>
      <c r="W95" s="6">
        <v>1</v>
      </c>
      <c r="X95" s="6">
        <v>0.84550195567144715</v>
      </c>
      <c r="Y95" s="6">
        <v>1</v>
      </c>
      <c r="Z95" s="6">
        <v>0.72816166883963496</v>
      </c>
      <c r="AA95" s="6">
        <v>0</v>
      </c>
      <c r="AB95" s="6">
        <v>42277</v>
      </c>
    </row>
    <row r="96" spans="1:28" x14ac:dyDescent="0.25">
      <c r="A96" s="6" t="s">
        <v>0</v>
      </c>
      <c r="B96" s="6" t="s">
        <v>9</v>
      </c>
      <c r="C96" s="6" t="s">
        <v>137</v>
      </c>
      <c r="D96" s="6" t="s">
        <v>138</v>
      </c>
      <c r="E96" s="6" t="s">
        <v>97</v>
      </c>
      <c r="F96" s="6" t="s">
        <v>98</v>
      </c>
      <c r="G96" s="6">
        <v>135</v>
      </c>
      <c r="H96" s="6">
        <v>672</v>
      </c>
      <c r="I96" s="6">
        <v>156</v>
      </c>
      <c r="J96" s="6">
        <v>704</v>
      </c>
      <c r="K96" s="6">
        <v>156</v>
      </c>
      <c r="L96" s="6">
        <v>704</v>
      </c>
      <c r="M96" s="6" t="s">
        <v>99</v>
      </c>
      <c r="N96" s="6" t="s">
        <v>99</v>
      </c>
      <c r="O96" s="6" t="s">
        <v>410</v>
      </c>
      <c r="P96" s="6" t="s">
        <v>100</v>
      </c>
      <c r="Q96" s="6">
        <v>0</v>
      </c>
      <c r="R96" s="6"/>
      <c r="S96" s="6"/>
      <c r="T96" s="6"/>
      <c r="U96" s="6"/>
      <c r="V96" s="6">
        <v>1</v>
      </c>
      <c r="W96" s="6">
        <v>0.97701149425287359</v>
      </c>
      <c r="X96" s="6">
        <v>0.68965517241379315</v>
      </c>
      <c r="Y96" s="6">
        <v>0.86206896551724133</v>
      </c>
      <c r="Z96" s="6">
        <v>1</v>
      </c>
      <c r="AA96" s="6">
        <v>0</v>
      </c>
      <c r="AB96" s="6">
        <v>42277</v>
      </c>
    </row>
    <row r="97" spans="1:28" x14ac:dyDescent="0.25">
      <c r="A97" s="6" t="s">
        <v>0</v>
      </c>
      <c r="B97" s="6" t="s">
        <v>5</v>
      </c>
      <c r="C97" s="6" t="s">
        <v>840</v>
      </c>
      <c r="D97" s="6" t="s">
        <v>841</v>
      </c>
      <c r="E97" s="6" t="s">
        <v>209</v>
      </c>
      <c r="F97" s="6" t="s">
        <v>125</v>
      </c>
      <c r="G97" s="6">
        <v>640</v>
      </c>
      <c r="H97" s="6">
        <v>2600</v>
      </c>
      <c r="I97" s="6">
        <v>623</v>
      </c>
      <c r="J97" s="6">
        <v>2635</v>
      </c>
      <c r="K97" s="6">
        <v>623</v>
      </c>
      <c r="L97" s="6">
        <v>2635</v>
      </c>
      <c r="M97" s="6" t="s">
        <v>99</v>
      </c>
      <c r="N97" s="6" t="s">
        <v>99</v>
      </c>
      <c r="O97" s="6" t="s">
        <v>410</v>
      </c>
      <c r="P97" s="6" t="s">
        <v>100</v>
      </c>
      <c r="Q97" s="6">
        <v>0</v>
      </c>
      <c r="R97" s="6"/>
      <c r="S97" s="6"/>
      <c r="T97" s="6"/>
      <c r="U97" s="6"/>
      <c r="V97" s="6">
        <v>1</v>
      </c>
      <c r="W97" s="6">
        <v>1</v>
      </c>
      <c r="X97" s="6">
        <v>0</v>
      </c>
      <c r="Y97" s="6">
        <v>0.46403712296983757</v>
      </c>
      <c r="Z97" s="6">
        <v>1</v>
      </c>
      <c r="AA97" s="6">
        <v>0.96851574212893554</v>
      </c>
      <c r="AB97" s="6">
        <v>42277</v>
      </c>
    </row>
    <row r="98" spans="1:28" x14ac:dyDescent="0.25">
      <c r="A98" s="6" t="s">
        <v>0</v>
      </c>
      <c r="B98" s="6" t="s">
        <v>13</v>
      </c>
      <c r="C98" s="6" t="s">
        <v>249</v>
      </c>
      <c r="D98" s="6" t="s">
        <v>250</v>
      </c>
      <c r="E98" s="6" t="s">
        <v>97</v>
      </c>
      <c r="F98" s="6" t="s">
        <v>98</v>
      </c>
      <c r="G98" s="6">
        <v>14</v>
      </c>
      <c r="H98" s="6">
        <v>83</v>
      </c>
      <c r="I98" s="6">
        <v>8</v>
      </c>
      <c r="J98" s="6">
        <v>35</v>
      </c>
      <c r="K98" s="6">
        <v>13</v>
      </c>
      <c r="L98" s="6">
        <v>82</v>
      </c>
      <c r="M98" s="6" t="s">
        <v>99</v>
      </c>
      <c r="N98" s="6" t="s">
        <v>103</v>
      </c>
      <c r="O98" s="6" t="s">
        <v>410</v>
      </c>
      <c r="P98" s="6" t="s">
        <v>100</v>
      </c>
      <c r="Q98" s="6">
        <v>0</v>
      </c>
      <c r="R98" s="6"/>
      <c r="S98" s="6"/>
      <c r="T98" s="6"/>
      <c r="U98" s="6"/>
      <c r="V98" s="6">
        <v>1</v>
      </c>
      <c r="W98" s="6">
        <v>0.96385542168674698</v>
      </c>
      <c r="X98" s="6">
        <v>0.96385542168674698</v>
      </c>
      <c r="Y98" s="6">
        <v>1</v>
      </c>
      <c r="Z98" s="6">
        <v>1</v>
      </c>
      <c r="AA98" s="6">
        <v>0</v>
      </c>
      <c r="AB98" s="6">
        <v>42277</v>
      </c>
    </row>
    <row r="99" spans="1:28" x14ac:dyDescent="0.25">
      <c r="A99" s="6" t="s">
        <v>3</v>
      </c>
      <c r="B99" s="6" t="s">
        <v>15</v>
      </c>
      <c r="C99" s="6" t="s">
        <v>228</v>
      </c>
      <c r="D99" s="6" t="s">
        <v>229</v>
      </c>
      <c r="E99" s="6" t="s">
        <v>97</v>
      </c>
      <c r="F99" s="6" t="s">
        <v>98</v>
      </c>
      <c r="G99" s="6">
        <v>30</v>
      </c>
      <c r="H99" s="6">
        <v>139</v>
      </c>
      <c r="I99" s="6">
        <v>31</v>
      </c>
      <c r="J99" s="6">
        <v>140</v>
      </c>
      <c r="K99" s="6">
        <v>31</v>
      </c>
      <c r="L99" s="6">
        <v>140</v>
      </c>
      <c r="M99" s="6" t="s">
        <v>99</v>
      </c>
      <c r="N99" s="6" t="s">
        <v>99</v>
      </c>
      <c r="O99" s="6" t="s">
        <v>410</v>
      </c>
      <c r="P99" s="6" t="s">
        <v>100</v>
      </c>
      <c r="Q99" s="6">
        <v>0</v>
      </c>
      <c r="R99" s="6"/>
      <c r="S99" s="6"/>
      <c r="T99" s="6"/>
      <c r="U99" s="6"/>
      <c r="V99" s="6">
        <v>1</v>
      </c>
      <c r="W99" s="6">
        <v>1</v>
      </c>
      <c r="X99" s="6">
        <v>1</v>
      </c>
      <c r="Y99" s="6">
        <v>1</v>
      </c>
      <c r="Z99" s="6">
        <v>0</v>
      </c>
      <c r="AA99" s="6">
        <v>0</v>
      </c>
      <c r="AB99" s="6">
        <v>42277</v>
      </c>
    </row>
    <row r="100" spans="1:28" x14ac:dyDescent="0.25">
      <c r="A100" s="6" t="s">
        <v>0</v>
      </c>
      <c r="B100" s="6" t="s">
        <v>9</v>
      </c>
      <c r="C100" s="6" t="s">
        <v>1077</v>
      </c>
      <c r="D100" s="6" t="s">
        <v>223</v>
      </c>
      <c r="E100" s="6" t="s">
        <v>97</v>
      </c>
      <c r="F100" s="6" t="s">
        <v>125</v>
      </c>
      <c r="G100" s="6">
        <v>486</v>
      </c>
      <c r="H100" s="6">
        <v>2371</v>
      </c>
      <c r="I100" s="6">
        <v>488</v>
      </c>
      <c r="J100" s="6">
        <v>2325</v>
      </c>
      <c r="K100" s="6">
        <v>488</v>
      </c>
      <c r="L100" s="6">
        <v>2325</v>
      </c>
      <c r="M100" s="6" t="s">
        <v>99</v>
      </c>
      <c r="N100" s="6" t="s">
        <v>99</v>
      </c>
      <c r="O100" s="6" t="s">
        <v>410</v>
      </c>
      <c r="P100" s="6" t="s">
        <v>323</v>
      </c>
      <c r="Q100" s="6">
        <v>9.9999997764825821E-3</v>
      </c>
      <c r="R100" s="6">
        <v>10</v>
      </c>
      <c r="S100" s="6"/>
      <c r="T100" s="6"/>
      <c r="U100" s="6"/>
      <c r="V100" s="6">
        <v>1</v>
      </c>
      <c r="W100" s="6">
        <v>1</v>
      </c>
      <c r="X100" s="6">
        <v>0.96144693003331749</v>
      </c>
      <c r="Y100" s="6">
        <v>0.38077106139933364</v>
      </c>
      <c r="Z100" s="6">
        <v>0.19038553069966682</v>
      </c>
      <c r="AA100" s="6">
        <v>0.94268774703557312</v>
      </c>
      <c r="AB100" s="6">
        <v>42277</v>
      </c>
    </row>
    <row r="101" spans="1:28" x14ac:dyDescent="0.25">
      <c r="A101" s="6" t="s">
        <v>0</v>
      </c>
      <c r="B101" s="6" t="s">
        <v>5</v>
      </c>
      <c r="C101" s="6" t="s">
        <v>271</v>
      </c>
      <c r="D101" s="6" t="s">
        <v>272</v>
      </c>
      <c r="E101" s="6" t="s">
        <v>97</v>
      </c>
      <c r="F101" s="6" t="s">
        <v>125</v>
      </c>
      <c r="G101" s="6">
        <v>18</v>
      </c>
      <c r="H101" s="6">
        <v>82</v>
      </c>
      <c r="I101" s="6">
        <v>18</v>
      </c>
      <c r="J101" s="6">
        <v>82</v>
      </c>
      <c r="K101" s="6">
        <v>18</v>
      </c>
      <c r="L101" s="6">
        <v>80</v>
      </c>
      <c r="M101" s="6" t="s">
        <v>99</v>
      </c>
      <c r="N101" s="6" t="s">
        <v>103</v>
      </c>
      <c r="O101" s="6" t="s">
        <v>410</v>
      </c>
      <c r="P101" s="6" t="s">
        <v>100</v>
      </c>
      <c r="Q101" s="6">
        <v>0</v>
      </c>
      <c r="R101" s="6"/>
      <c r="S101" s="6"/>
      <c r="T101" s="6"/>
      <c r="U101" s="6"/>
      <c r="V101" s="6">
        <v>1</v>
      </c>
      <c r="W101" s="6">
        <v>1</v>
      </c>
      <c r="X101" s="6">
        <v>0.73170731707317072</v>
      </c>
      <c r="Y101" s="6">
        <v>1</v>
      </c>
      <c r="Z101" s="6">
        <v>1</v>
      </c>
      <c r="AA101" s="6">
        <v>1</v>
      </c>
      <c r="AB101" s="6">
        <v>42277</v>
      </c>
    </row>
    <row r="102" spans="1:28" x14ac:dyDescent="0.25">
      <c r="A102" s="6" t="s">
        <v>0</v>
      </c>
      <c r="B102" s="6" t="s">
        <v>5</v>
      </c>
      <c r="C102" s="6" t="s">
        <v>257</v>
      </c>
      <c r="D102" s="6" t="s">
        <v>258</v>
      </c>
      <c r="E102" s="6" t="s">
        <v>97</v>
      </c>
      <c r="F102" s="6" t="s">
        <v>98</v>
      </c>
      <c r="G102" s="6">
        <v>128</v>
      </c>
      <c r="H102" s="6">
        <v>725</v>
      </c>
      <c r="I102" s="6">
        <v>100</v>
      </c>
      <c r="J102" s="6">
        <v>608</v>
      </c>
      <c r="K102" s="6">
        <v>128</v>
      </c>
      <c r="L102" s="6">
        <v>746</v>
      </c>
      <c r="M102" s="6" t="s">
        <v>99</v>
      </c>
      <c r="N102" s="6" t="s">
        <v>103</v>
      </c>
      <c r="O102" s="6" t="s">
        <v>410</v>
      </c>
      <c r="P102" s="6" t="s">
        <v>100</v>
      </c>
      <c r="Q102" s="6">
        <v>0</v>
      </c>
      <c r="R102" s="6"/>
      <c r="S102" s="6"/>
      <c r="T102" s="6"/>
      <c r="U102" s="6"/>
      <c r="V102" s="6">
        <v>1</v>
      </c>
      <c r="W102" s="6">
        <v>0.65934065934065933</v>
      </c>
      <c r="X102" s="6">
        <v>0.60439560439560436</v>
      </c>
      <c r="Y102" s="6">
        <v>0.5494505494505495</v>
      </c>
      <c r="Z102" s="6">
        <v>0.5494505494505495</v>
      </c>
      <c r="AA102" s="6">
        <v>1</v>
      </c>
      <c r="AB102" s="6">
        <v>42277</v>
      </c>
    </row>
    <row r="103" spans="1:28" x14ac:dyDescent="0.25">
      <c r="A103" s="6" t="s">
        <v>0</v>
      </c>
      <c r="B103" s="6" t="s">
        <v>5</v>
      </c>
      <c r="C103" s="6" t="s">
        <v>273</v>
      </c>
      <c r="D103" s="6" t="s">
        <v>274</v>
      </c>
      <c r="E103" s="6" t="s">
        <v>97</v>
      </c>
      <c r="F103" s="6" t="s">
        <v>98</v>
      </c>
      <c r="G103" s="6">
        <v>85</v>
      </c>
      <c r="H103" s="6">
        <v>367</v>
      </c>
      <c r="I103" s="6">
        <v>80</v>
      </c>
      <c r="J103" s="6">
        <v>337</v>
      </c>
      <c r="K103" s="6">
        <v>85</v>
      </c>
      <c r="L103" s="6">
        <v>367</v>
      </c>
      <c r="M103" s="6" t="s">
        <v>99</v>
      </c>
      <c r="N103" s="6" t="s">
        <v>103</v>
      </c>
      <c r="O103" s="6" t="s">
        <v>410</v>
      </c>
      <c r="P103" s="6" t="s">
        <v>100</v>
      </c>
      <c r="Q103" s="6">
        <v>0</v>
      </c>
      <c r="R103" s="6"/>
      <c r="S103" s="6"/>
      <c r="T103" s="6"/>
      <c r="U103" s="6"/>
      <c r="V103" s="6">
        <v>1</v>
      </c>
      <c r="W103" s="6">
        <v>0.59945504087193457</v>
      </c>
      <c r="X103" s="6">
        <v>0.59945504087193457</v>
      </c>
      <c r="Y103" s="6">
        <v>1</v>
      </c>
      <c r="Z103" s="6">
        <v>0.54495912806539515</v>
      </c>
      <c r="AA103" s="6">
        <v>1</v>
      </c>
      <c r="AB103" s="6">
        <v>42277</v>
      </c>
    </row>
    <row r="104" spans="1:28" x14ac:dyDescent="0.25">
      <c r="A104" s="6" t="s">
        <v>0</v>
      </c>
      <c r="B104" s="6" t="s">
        <v>5</v>
      </c>
      <c r="C104" s="6" t="s">
        <v>261</v>
      </c>
      <c r="D104" s="6" t="s">
        <v>262</v>
      </c>
      <c r="E104" s="6" t="s">
        <v>97</v>
      </c>
      <c r="F104" s="6" t="s">
        <v>98</v>
      </c>
      <c r="G104" s="6">
        <v>42</v>
      </c>
      <c r="H104" s="6">
        <v>175</v>
      </c>
      <c r="I104" s="6">
        <v>27</v>
      </c>
      <c r="J104" s="6">
        <v>131</v>
      </c>
      <c r="K104" s="6">
        <v>42</v>
      </c>
      <c r="L104" s="6">
        <v>175</v>
      </c>
      <c r="M104" s="6" t="s">
        <v>99</v>
      </c>
      <c r="N104" s="6" t="s">
        <v>99</v>
      </c>
      <c r="O104" s="6" t="s">
        <v>410</v>
      </c>
      <c r="P104" s="6" t="s">
        <v>100</v>
      </c>
      <c r="Q104" s="6">
        <v>0</v>
      </c>
      <c r="R104" s="6"/>
      <c r="S104" s="6"/>
      <c r="T104" s="6"/>
      <c r="U104" s="6"/>
      <c r="V104" s="6">
        <v>1</v>
      </c>
      <c r="W104" s="6">
        <v>1</v>
      </c>
      <c r="X104" s="6">
        <v>1</v>
      </c>
      <c r="Y104" s="6">
        <v>1</v>
      </c>
      <c r="Z104" s="6">
        <v>1</v>
      </c>
      <c r="AA104" s="6">
        <v>1</v>
      </c>
      <c r="AB104" s="6">
        <v>42277</v>
      </c>
    </row>
    <row r="105" spans="1:28" x14ac:dyDescent="0.25">
      <c r="A105" s="6" t="s">
        <v>0</v>
      </c>
      <c r="B105" s="6" t="s">
        <v>4</v>
      </c>
      <c r="C105" s="6" t="s">
        <v>265</v>
      </c>
      <c r="D105" s="6" t="s">
        <v>266</v>
      </c>
      <c r="E105" s="6" t="s">
        <v>97</v>
      </c>
      <c r="F105" s="6" t="s">
        <v>125</v>
      </c>
      <c r="G105" s="6">
        <v>14</v>
      </c>
      <c r="H105" s="6">
        <v>73</v>
      </c>
      <c r="I105" s="6">
        <v>12</v>
      </c>
      <c r="J105" s="6">
        <v>61</v>
      </c>
      <c r="K105" s="6">
        <v>14</v>
      </c>
      <c r="L105" s="6">
        <v>72</v>
      </c>
      <c r="M105" s="6" t="s">
        <v>99</v>
      </c>
      <c r="N105" s="6" t="s">
        <v>99</v>
      </c>
      <c r="O105" s="6" t="s">
        <v>410</v>
      </c>
      <c r="P105" s="6" t="s">
        <v>100</v>
      </c>
      <c r="Q105" s="6">
        <v>0</v>
      </c>
      <c r="R105" s="6"/>
      <c r="S105" s="6"/>
      <c r="T105" s="6"/>
      <c r="U105" s="6"/>
      <c r="V105" s="6">
        <v>1</v>
      </c>
      <c r="W105" s="6">
        <v>1</v>
      </c>
      <c r="X105" s="6">
        <v>1</v>
      </c>
      <c r="Y105" s="6">
        <v>1</v>
      </c>
      <c r="Z105" s="6">
        <v>1</v>
      </c>
      <c r="AA105" s="6">
        <v>1</v>
      </c>
      <c r="AB105" s="6">
        <v>42277</v>
      </c>
    </row>
    <row r="106" spans="1:28" x14ac:dyDescent="0.25">
      <c r="A106" s="6" t="s">
        <v>0</v>
      </c>
      <c r="B106" s="6" t="s">
        <v>4</v>
      </c>
      <c r="C106" s="6" t="s">
        <v>149</v>
      </c>
      <c r="D106" s="6" t="s">
        <v>150</v>
      </c>
      <c r="E106" s="6" t="s">
        <v>97</v>
      </c>
      <c r="F106" s="6" t="s">
        <v>98</v>
      </c>
      <c r="G106" s="6">
        <v>6</v>
      </c>
      <c r="H106" s="6">
        <v>39</v>
      </c>
      <c r="I106" s="6">
        <v>6</v>
      </c>
      <c r="J106" s="6">
        <v>39</v>
      </c>
      <c r="K106" s="6">
        <v>6</v>
      </c>
      <c r="L106" s="6">
        <v>39</v>
      </c>
      <c r="M106" s="6" t="s">
        <v>99</v>
      </c>
      <c r="N106" s="6" t="s">
        <v>99</v>
      </c>
      <c r="O106" s="6" t="s">
        <v>410</v>
      </c>
      <c r="P106" s="6" t="s">
        <v>100</v>
      </c>
      <c r="Q106" s="6">
        <v>0</v>
      </c>
      <c r="R106" s="6"/>
      <c r="S106" s="6"/>
      <c r="T106" s="6"/>
      <c r="U106" s="6"/>
      <c r="V106" s="6">
        <v>1</v>
      </c>
      <c r="W106" s="6">
        <v>1</v>
      </c>
      <c r="X106" s="6">
        <v>1</v>
      </c>
      <c r="Y106" s="6">
        <v>1</v>
      </c>
      <c r="Z106" s="6">
        <v>0</v>
      </c>
      <c r="AA106" s="6">
        <v>1</v>
      </c>
      <c r="AB106" s="6">
        <v>42277</v>
      </c>
    </row>
    <row r="107" spans="1:28" x14ac:dyDescent="0.25">
      <c r="A107" s="6" t="s">
        <v>3</v>
      </c>
      <c r="B107" s="6" t="s">
        <v>17</v>
      </c>
      <c r="C107" s="6" t="s">
        <v>771</v>
      </c>
      <c r="D107" s="6" t="s">
        <v>772</v>
      </c>
      <c r="E107" s="6" t="s">
        <v>209</v>
      </c>
      <c r="F107" s="6" t="s">
        <v>125</v>
      </c>
      <c r="G107" s="6">
        <v>9</v>
      </c>
      <c r="H107" s="6">
        <v>40</v>
      </c>
      <c r="I107" s="6">
        <v>9</v>
      </c>
      <c r="J107" s="6">
        <v>43</v>
      </c>
      <c r="K107" s="6">
        <v>9</v>
      </c>
      <c r="L107" s="6">
        <v>43</v>
      </c>
      <c r="M107" s="6" t="s">
        <v>99</v>
      </c>
      <c r="N107" s="6" t="s">
        <v>103</v>
      </c>
      <c r="O107" s="6" t="s">
        <v>410</v>
      </c>
      <c r="P107" s="6" t="s">
        <v>100</v>
      </c>
      <c r="Q107" s="6">
        <v>0</v>
      </c>
      <c r="R107" s="6"/>
      <c r="S107" s="6"/>
      <c r="T107" s="6"/>
      <c r="U107" s="6"/>
      <c r="V107" s="6">
        <v>1</v>
      </c>
      <c r="W107" s="6">
        <v>1</v>
      </c>
      <c r="X107" s="6">
        <v>0</v>
      </c>
      <c r="Y107" s="6">
        <v>1</v>
      </c>
      <c r="Z107" s="6">
        <v>0</v>
      </c>
      <c r="AA107" s="6">
        <v>1</v>
      </c>
      <c r="AB107" s="6">
        <v>42277</v>
      </c>
    </row>
    <row r="108" spans="1:28" x14ac:dyDescent="0.25">
      <c r="A108" s="6" t="s">
        <v>0</v>
      </c>
      <c r="B108" s="6" t="s">
        <v>4</v>
      </c>
      <c r="C108" s="6" t="s">
        <v>157</v>
      </c>
      <c r="D108" s="6" t="s">
        <v>158</v>
      </c>
      <c r="E108" s="6" t="s">
        <v>97</v>
      </c>
      <c r="F108" s="6" t="s">
        <v>98</v>
      </c>
      <c r="G108" s="6">
        <v>6</v>
      </c>
      <c r="H108" s="6">
        <v>28</v>
      </c>
      <c r="I108" s="6">
        <v>6</v>
      </c>
      <c r="J108" s="6">
        <v>30</v>
      </c>
      <c r="K108" s="6">
        <v>6</v>
      </c>
      <c r="L108" s="6">
        <v>30</v>
      </c>
      <c r="M108" s="6" t="s">
        <v>99</v>
      </c>
      <c r="N108" s="6" t="s">
        <v>99</v>
      </c>
      <c r="O108" s="6" t="s">
        <v>410</v>
      </c>
      <c r="P108" s="6" t="s">
        <v>100</v>
      </c>
      <c r="Q108" s="6">
        <v>0</v>
      </c>
      <c r="R108" s="6"/>
      <c r="S108" s="6"/>
      <c r="T108" s="6"/>
      <c r="U108" s="6"/>
      <c r="V108" s="6">
        <v>1</v>
      </c>
      <c r="W108" s="6">
        <v>0.7407407407407407</v>
      </c>
      <c r="X108" s="6">
        <v>0.7407407407407407</v>
      </c>
      <c r="Y108" s="6">
        <v>1</v>
      </c>
      <c r="Z108" s="6">
        <v>0</v>
      </c>
      <c r="AA108" s="6">
        <v>1</v>
      </c>
      <c r="AB108" s="6">
        <v>42277</v>
      </c>
    </row>
    <row r="109" spans="1:28" x14ac:dyDescent="0.25">
      <c r="A109" s="6" t="s">
        <v>0</v>
      </c>
      <c r="B109" s="6" t="s">
        <v>13</v>
      </c>
      <c r="C109" s="6" t="s">
        <v>181</v>
      </c>
      <c r="D109" s="6" t="s">
        <v>182</v>
      </c>
      <c r="E109" s="6" t="s">
        <v>97</v>
      </c>
      <c r="F109" s="6" t="s">
        <v>98</v>
      </c>
      <c r="G109" s="6">
        <v>16</v>
      </c>
      <c r="H109" s="6">
        <v>58</v>
      </c>
      <c r="I109" s="6">
        <v>10</v>
      </c>
      <c r="J109" s="6">
        <v>45</v>
      </c>
      <c r="K109" s="6">
        <v>16</v>
      </c>
      <c r="L109" s="6">
        <v>58</v>
      </c>
      <c r="M109" s="6" t="s">
        <v>99</v>
      </c>
      <c r="N109" s="6" t="s">
        <v>99</v>
      </c>
      <c r="O109" s="6" t="s">
        <v>410</v>
      </c>
      <c r="P109" s="6" t="s">
        <v>323</v>
      </c>
      <c r="Q109" s="6">
        <v>1.25</v>
      </c>
      <c r="R109" s="6">
        <v>45</v>
      </c>
      <c r="S109" s="6"/>
      <c r="T109" s="6"/>
      <c r="U109" s="6"/>
      <c r="V109" s="6">
        <v>1</v>
      </c>
      <c r="W109" s="6">
        <v>1</v>
      </c>
      <c r="X109" s="6">
        <v>0.9375</v>
      </c>
      <c r="Y109" s="6">
        <v>1</v>
      </c>
      <c r="Z109" s="6">
        <v>1</v>
      </c>
      <c r="AA109" s="6">
        <v>0</v>
      </c>
      <c r="AB109" s="6">
        <v>42277</v>
      </c>
    </row>
    <row r="110" spans="1:28" x14ac:dyDescent="0.25">
      <c r="A110" s="6" t="s">
        <v>0</v>
      </c>
      <c r="B110" s="6" t="s">
        <v>4</v>
      </c>
      <c r="C110" s="6" t="s">
        <v>159</v>
      </c>
      <c r="D110" s="6" t="s">
        <v>160</v>
      </c>
      <c r="E110" s="6" t="s">
        <v>97</v>
      </c>
      <c r="F110" s="6" t="s">
        <v>98</v>
      </c>
      <c r="G110" s="6">
        <v>44</v>
      </c>
      <c r="H110" s="6">
        <v>180</v>
      </c>
      <c r="I110" s="6">
        <v>18</v>
      </c>
      <c r="J110" s="6">
        <v>68</v>
      </c>
      <c r="K110" s="6">
        <v>45</v>
      </c>
      <c r="L110" s="6">
        <v>194</v>
      </c>
      <c r="M110" s="6" t="s">
        <v>99</v>
      </c>
      <c r="N110" s="6" t="s">
        <v>99</v>
      </c>
      <c r="O110" s="6" t="s">
        <v>410</v>
      </c>
      <c r="P110" s="6" t="s">
        <v>100</v>
      </c>
      <c r="Q110" s="6">
        <v>0</v>
      </c>
      <c r="R110" s="6"/>
      <c r="S110" s="6"/>
      <c r="T110" s="6"/>
      <c r="U110" s="6"/>
      <c r="V110" s="6">
        <v>1</v>
      </c>
      <c r="W110" s="6">
        <v>0.82901554404145072</v>
      </c>
      <c r="X110" s="6">
        <v>0.82901554404145072</v>
      </c>
      <c r="Y110" s="6">
        <v>1</v>
      </c>
      <c r="Z110" s="6">
        <v>0</v>
      </c>
      <c r="AA110" s="6">
        <v>0.95652173913043481</v>
      </c>
      <c r="AB110" s="6">
        <v>42277</v>
      </c>
    </row>
    <row r="111" spans="1:28" x14ac:dyDescent="0.25">
      <c r="A111" s="6" t="s">
        <v>0</v>
      </c>
      <c r="B111" s="6" t="s">
        <v>4</v>
      </c>
      <c r="C111" s="6" t="s">
        <v>145</v>
      </c>
      <c r="D111" s="6" t="s">
        <v>146</v>
      </c>
      <c r="E111" s="6" t="s">
        <v>97</v>
      </c>
      <c r="F111" s="6" t="s">
        <v>98</v>
      </c>
      <c r="G111" s="6">
        <v>93</v>
      </c>
      <c r="H111" s="6">
        <v>446</v>
      </c>
      <c r="I111" s="6">
        <v>91</v>
      </c>
      <c r="J111" s="6">
        <v>482</v>
      </c>
      <c r="K111" s="6">
        <v>100</v>
      </c>
      <c r="L111" s="6">
        <v>523</v>
      </c>
      <c r="M111" s="6" t="s">
        <v>99</v>
      </c>
      <c r="N111" s="6" t="s">
        <v>99</v>
      </c>
      <c r="O111" s="6" t="s">
        <v>410</v>
      </c>
      <c r="P111" s="6" t="s">
        <v>100</v>
      </c>
      <c r="Q111" s="6">
        <v>0</v>
      </c>
      <c r="R111" s="6"/>
      <c r="S111" s="6"/>
      <c r="T111" s="6"/>
      <c r="U111" s="6"/>
      <c r="V111" s="6">
        <v>1</v>
      </c>
      <c r="W111" s="6">
        <v>1</v>
      </c>
      <c r="X111" s="6">
        <v>1</v>
      </c>
      <c r="Y111" s="6">
        <v>0.54347826086956519</v>
      </c>
      <c r="Z111" s="6">
        <v>0</v>
      </c>
      <c r="AA111" s="6">
        <v>1</v>
      </c>
      <c r="AB111" s="6">
        <v>42277</v>
      </c>
    </row>
    <row r="112" spans="1:28" x14ac:dyDescent="0.25">
      <c r="A112" s="6" t="s">
        <v>0</v>
      </c>
      <c r="B112" s="6" t="s">
        <v>5</v>
      </c>
      <c r="C112" s="6" t="s">
        <v>259</v>
      </c>
      <c r="D112" s="6" t="s">
        <v>260</v>
      </c>
      <c r="E112" s="6" t="s">
        <v>97</v>
      </c>
      <c r="F112" s="6" t="s">
        <v>98</v>
      </c>
      <c r="G112" s="6">
        <v>94</v>
      </c>
      <c r="H112" s="6">
        <v>341</v>
      </c>
      <c r="I112" s="6">
        <v>65</v>
      </c>
      <c r="J112" s="6">
        <v>240</v>
      </c>
      <c r="K112" s="6">
        <v>95</v>
      </c>
      <c r="L112" s="6">
        <v>343</v>
      </c>
      <c r="M112" s="6" t="s">
        <v>99</v>
      </c>
      <c r="N112" s="6" t="s">
        <v>103</v>
      </c>
      <c r="O112" s="6" t="s">
        <v>410</v>
      </c>
      <c r="P112" s="6" t="s">
        <v>100</v>
      </c>
      <c r="Q112" s="6">
        <v>0</v>
      </c>
      <c r="R112" s="6"/>
      <c r="S112" s="6"/>
      <c r="T112" s="6"/>
      <c r="U112" s="6"/>
      <c r="V112" s="6">
        <v>1</v>
      </c>
      <c r="W112" s="6">
        <v>0.5865102639296188</v>
      </c>
      <c r="X112" s="6">
        <v>0.5865102639296188</v>
      </c>
      <c r="Y112" s="6">
        <v>0.87976539589442815</v>
      </c>
      <c r="Z112" s="6">
        <v>0.87976539589442815</v>
      </c>
      <c r="AA112" s="6">
        <v>1</v>
      </c>
      <c r="AB112" s="6">
        <v>42277</v>
      </c>
    </row>
    <row r="113" spans="1:28" x14ac:dyDescent="0.25">
      <c r="A113" s="6" t="s">
        <v>0</v>
      </c>
      <c r="B113" s="6" t="s">
        <v>4</v>
      </c>
      <c r="C113" s="6" t="s">
        <v>147</v>
      </c>
      <c r="D113" s="6" t="s">
        <v>148</v>
      </c>
      <c r="E113" s="6" t="s">
        <v>97</v>
      </c>
      <c r="F113" s="6" t="s">
        <v>98</v>
      </c>
      <c r="G113" s="6">
        <v>87</v>
      </c>
      <c r="H113" s="6">
        <v>461</v>
      </c>
      <c r="I113" s="6">
        <v>90</v>
      </c>
      <c r="J113" s="6">
        <v>489</v>
      </c>
      <c r="K113" s="6">
        <v>90</v>
      </c>
      <c r="L113" s="6">
        <v>489</v>
      </c>
      <c r="M113" s="6" t="s">
        <v>99</v>
      </c>
      <c r="N113" s="6" t="s">
        <v>99</v>
      </c>
      <c r="O113" s="6" t="s">
        <v>410</v>
      </c>
      <c r="P113" s="6" t="s">
        <v>100</v>
      </c>
      <c r="Q113" s="6">
        <v>0</v>
      </c>
      <c r="R113" s="6"/>
      <c r="S113" s="6"/>
      <c r="T113" s="6"/>
      <c r="U113" s="6"/>
      <c r="V113" s="6">
        <v>1</v>
      </c>
      <c r="W113" s="6">
        <v>0.76555023923444976</v>
      </c>
      <c r="X113" s="6">
        <v>0.76555023923444976</v>
      </c>
      <c r="Y113" s="6">
        <v>0.4784688995215311</v>
      </c>
      <c r="Z113" s="6">
        <v>0</v>
      </c>
      <c r="AA113" s="6">
        <v>1</v>
      </c>
      <c r="AB113" s="6">
        <v>42277</v>
      </c>
    </row>
    <row r="114" spans="1:28" x14ac:dyDescent="0.25">
      <c r="A114" s="6" t="s">
        <v>0</v>
      </c>
      <c r="B114" s="6" t="s">
        <v>4</v>
      </c>
      <c r="C114" s="6" t="s">
        <v>165</v>
      </c>
      <c r="D114" s="6" t="s">
        <v>166</v>
      </c>
      <c r="E114" s="6" t="s">
        <v>97</v>
      </c>
      <c r="F114" s="6" t="s">
        <v>98</v>
      </c>
      <c r="G114" s="6">
        <v>72</v>
      </c>
      <c r="H114" s="6">
        <v>333</v>
      </c>
      <c r="I114" s="6">
        <v>72</v>
      </c>
      <c r="J114" s="6">
        <v>332</v>
      </c>
      <c r="K114" s="6">
        <v>72</v>
      </c>
      <c r="L114" s="6">
        <v>332</v>
      </c>
      <c r="M114" s="6" t="s">
        <v>99</v>
      </c>
      <c r="N114" s="6" t="s">
        <v>99</v>
      </c>
      <c r="O114" s="6" t="s">
        <v>410</v>
      </c>
      <c r="P114" s="6" t="s">
        <v>100</v>
      </c>
      <c r="Q114" s="6">
        <v>0</v>
      </c>
      <c r="R114" s="6"/>
      <c r="S114" s="6"/>
      <c r="T114" s="6"/>
      <c r="U114" s="6"/>
      <c r="V114" s="6">
        <v>1</v>
      </c>
      <c r="W114" s="6">
        <v>0.75471698113207553</v>
      </c>
      <c r="X114" s="6">
        <v>0.75471698113207553</v>
      </c>
      <c r="Y114" s="6">
        <v>0.62893081761006286</v>
      </c>
      <c r="Z114" s="6">
        <v>0</v>
      </c>
      <c r="AA114" s="6">
        <v>0.9726027397260274</v>
      </c>
      <c r="AB114" s="6">
        <v>42277</v>
      </c>
    </row>
    <row r="115" spans="1:28" x14ac:dyDescent="0.25">
      <c r="A115" s="6" t="s">
        <v>0</v>
      </c>
      <c r="B115" s="6" t="s">
        <v>5</v>
      </c>
      <c r="C115" s="6" t="s">
        <v>846</v>
      </c>
      <c r="D115" s="6" t="s">
        <v>847</v>
      </c>
      <c r="E115" s="6" t="s">
        <v>97</v>
      </c>
      <c r="F115" s="6" t="s">
        <v>132</v>
      </c>
      <c r="G115" s="6">
        <v>243</v>
      </c>
      <c r="H115" s="6">
        <v>1307</v>
      </c>
      <c r="I115" s="6">
        <v>227</v>
      </c>
      <c r="J115" s="6">
        <v>1227</v>
      </c>
      <c r="K115" s="6">
        <v>227</v>
      </c>
      <c r="L115" s="6">
        <v>1227</v>
      </c>
      <c r="M115" s="6" t="s">
        <v>99</v>
      </c>
      <c r="N115" s="6" t="s">
        <v>99</v>
      </c>
      <c r="O115" s="6" t="s">
        <v>410</v>
      </c>
      <c r="P115" s="6" t="s">
        <v>100</v>
      </c>
      <c r="Q115" s="6">
        <v>0</v>
      </c>
      <c r="R115" s="6"/>
      <c r="S115" s="6"/>
      <c r="T115" s="6"/>
      <c r="U115" s="6"/>
      <c r="V115" s="6">
        <v>1</v>
      </c>
      <c r="W115" s="6">
        <v>0.77795786061588335</v>
      </c>
      <c r="X115" s="6">
        <v>0.2593192868719611</v>
      </c>
      <c r="Y115" s="6">
        <v>0.32414910858995138</v>
      </c>
      <c r="Z115" s="6">
        <v>0</v>
      </c>
      <c r="AA115" s="6">
        <v>0</v>
      </c>
      <c r="AB115" s="6">
        <v>42277</v>
      </c>
    </row>
    <row r="116" spans="1:28" x14ac:dyDescent="0.25">
      <c r="A116" s="6" t="s">
        <v>0</v>
      </c>
      <c r="B116" s="6" t="s">
        <v>4</v>
      </c>
      <c r="C116" s="6" t="s">
        <v>151</v>
      </c>
      <c r="D116" s="6" t="s">
        <v>152</v>
      </c>
      <c r="E116" s="6" t="s">
        <v>97</v>
      </c>
      <c r="F116" s="6" t="s">
        <v>98</v>
      </c>
      <c r="G116" s="6">
        <v>8</v>
      </c>
      <c r="H116" s="6">
        <v>30</v>
      </c>
      <c r="I116" s="6">
        <v>8</v>
      </c>
      <c r="J116" s="6">
        <v>32</v>
      </c>
      <c r="K116" s="6">
        <v>8</v>
      </c>
      <c r="L116" s="6">
        <v>32</v>
      </c>
      <c r="M116" s="6" t="s">
        <v>99</v>
      </c>
      <c r="N116" s="6" t="s">
        <v>99</v>
      </c>
      <c r="O116" s="6" t="s">
        <v>410</v>
      </c>
      <c r="P116" s="6" t="s">
        <v>100</v>
      </c>
      <c r="Q116" s="6">
        <v>0</v>
      </c>
      <c r="R116" s="6"/>
      <c r="S116" s="6"/>
      <c r="T116" s="6"/>
      <c r="U116" s="6"/>
      <c r="V116" s="6">
        <v>1</v>
      </c>
      <c r="W116" s="6">
        <v>0.76923076923076927</v>
      </c>
      <c r="X116" s="6">
        <v>0.76923076923076927</v>
      </c>
      <c r="Y116" s="6">
        <v>1</v>
      </c>
      <c r="Z116" s="6">
        <v>0</v>
      </c>
      <c r="AA116" s="6">
        <v>1</v>
      </c>
      <c r="AB116" s="6">
        <v>42277</v>
      </c>
    </row>
    <row r="117" spans="1:28" x14ac:dyDescent="0.25">
      <c r="A117" s="6" t="s">
        <v>0</v>
      </c>
      <c r="B117" s="6" t="s">
        <v>13</v>
      </c>
      <c r="C117" s="6" t="s">
        <v>205</v>
      </c>
      <c r="D117" s="6" t="s">
        <v>206</v>
      </c>
      <c r="E117" s="6" t="s">
        <v>97</v>
      </c>
      <c r="F117" s="6" t="s">
        <v>125</v>
      </c>
      <c r="G117" s="6">
        <v>116</v>
      </c>
      <c r="H117" s="6">
        <v>530</v>
      </c>
      <c r="I117" s="6">
        <v>105</v>
      </c>
      <c r="J117" s="6">
        <v>464</v>
      </c>
      <c r="K117" s="6">
        <v>105</v>
      </c>
      <c r="L117" s="6">
        <v>492</v>
      </c>
      <c r="M117" s="6" t="s">
        <v>99</v>
      </c>
      <c r="N117" s="6" t="s">
        <v>282</v>
      </c>
      <c r="O117" s="6" t="s">
        <v>410</v>
      </c>
      <c r="P117" s="6" t="s">
        <v>323</v>
      </c>
      <c r="Q117" s="6">
        <v>0</v>
      </c>
      <c r="R117" s="6"/>
      <c r="S117" s="6"/>
      <c r="T117" s="6"/>
      <c r="U117" s="6"/>
      <c r="V117" s="6">
        <v>1</v>
      </c>
      <c r="W117" s="6">
        <v>0.61538461538461542</v>
      </c>
      <c r="X117" s="6">
        <v>0.61538461538461542</v>
      </c>
      <c r="Y117" s="6">
        <v>0.57692307692307687</v>
      </c>
      <c r="Z117" s="6">
        <v>0.57692307692307687</v>
      </c>
      <c r="AA117" s="6">
        <v>0</v>
      </c>
      <c r="AB117" s="6">
        <v>42277</v>
      </c>
    </row>
    <row r="118" spans="1:28" x14ac:dyDescent="0.25">
      <c r="A118" s="6" t="s">
        <v>3</v>
      </c>
      <c r="B118" s="6" t="s">
        <v>18</v>
      </c>
      <c r="C118" s="6" t="s">
        <v>809</v>
      </c>
      <c r="D118" s="6" t="s">
        <v>810</v>
      </c>
      <c r="E118" s="6" t="s">
        <v>97</v>
      </c>
      <c r="F118" s="6" t="s">
        <v>98</v>
      </c>
      <c r="G118" s="6">
        <v>12</v>
      </c>
      <c r="H118" s="6">
        <v>52</v>
      </c>
      <c r="I118" s="6">
        <v>10</v>
      </c>
      <c r="J118" s="6">
        <v>44</v>
      </c>
      <c r="K118" s="6">
        <v>10</v>
      </c>
      <c r="L118" s="6">
        <v>44</v>
      </c>
      <c r="M118" s="6" t="s">
        <v>99</v>
      </c>
      <c r="N118" s="6" t="s">
        <v>103</v>
      </c>
      <c r="O118" s="6" t="s">
        <v>410</v>
      </c>
      <c r="P118" s="6" t="s">
        <v>100</v>
      </c>
      <c r="Q118" s="6">
        <v>0</v>
      </c>
      <c r="R118" s="6"/>
      <c r="S118" s="6"/>
      <c r="T118" s="6"/>
      <c r="U118" s="6"/>
      <c r="V118" s="6"/>
      <c r="W118" s="6"/>
      <c r="X118" s="6"/>
      <c r="Y118" s="6"/>
      <c r="Z118" s="6"/>
      <c r="AA118" s="6"/>
      <c r="AB118" s="6"/>
    </row>
    <row r="119" spans="1:28" x14ac:dyDescent="0.25">
      <c r="A119" s="6" t="s">
        <v>3</v>
      </c>
      <c r="B119" s="6" t="s">
        <v>17</v>
      </c>
      <c r="C119" s="6" t="s">
        <v>761</v>
      </c>
      <c r="D119" s="6" t="s">
        <v>762</v>
      </c>
      <c r="E119" s="6" t="s">
        <v>209</v>
      </c>
      <c r="F119" s="6" t="s">
        <v>125</v>
      </c>
      <c r="G119" s="6">
        <v>32</v>
      </c>
      <c r="H119" s="6">
        <v>156</v>
      </c>
      <c r="I119" s="6">
        <v>9</v>
      </c>
      <c r="J119" s="6">
        <v>58</v>
      </c>
      <c r="K119" s="6">
        <v>9</v>
      </c>
      <c r="L119" s="6">
        <v>58</v>
      </c>
      <c r="M119" s="6" t="s">
        <v>99</v>
      </c>
      <c r="N119" s="6" t="s">
        <v>99</v>
      </c>
      <c r="O119" s="6" t="s">
        <v>410</v>
      </c>
      <c r="P119" s="6" t="s">
        <v>100</v>
      </c>
      <c r="Q119" s="6">
        <v>0</v>
      </c>
      <c r="R119" s="6"/>
      <c r="S119" s="6"/>
      <c r="T119" s="6"/>
      <c r="U119" s="6"/>
      <c r="V119" s="6"/>
      <c r="W119" s="6"/>
      <c r="X119" s="6"/>
      <c r="Y119" s="6"/>
      <c r="Z119" s="6"/>
      <c r="AA119" s="6"/>
      <c r="AB119" s="6"/>
    </row>
    <row r="120" spans="1:28" x14ac:dyDescent="0.25">
      <c r="A120" s="6" t="s">
        <v>3</v>
      </c>
      <c r="B120" s="6" t="s">
        <v>16</v>
      </c>
      <c r="C120" s="6" t="s">
        <v>813</v>
      </c>
      <c r="D120" s="6" t="s">
        <v>814</v>
      </c>
      <c r="E120" s="6" t="s">
        <v>97</v>
      </c>
      <c r="F120" s="6" t="s">
        <v>98</v>
      </c>
      <c r="G120" s="6">
        <v>38</v>
      </c>
      <c r="H120" s="6">
        <v>164</v>
      </c>
      <c r="I120" s="6">
        <v>37</v>
      </c>
      <c r="J120" s="6">
        <v>155</v>
      </c>
      <c r="K120" s="6">
        <v>38</v>
      </c>
      <c r="L120" s="6">
        <v>4</v>
      </c>
      <c r="M120" s="6" t="s">
        <v>99</v>
      </c>
      <c r="N120" s="6" t="s">
        <v>103</v>
      </c>
      <c r="O120" s="6" t="s">
        <v>410</v>
      </c>
      <c r="P120" s="6" t="s">
        <v>100</v>
      </c>
      <c r="Q120" s="6">
        <v>0</v>
      </c>
      <c r="R120" s="6"/>
      <c r="S120" s="6"/>
      <c r="T120" s="6"/>
      <c r="U120" s="6"/>
      <c r="V120" s="6">
        <v>1</v>
      </c>
      <c r="W120" s="6">
        <v>1</v>
      </c>
      <c r="X120" s="6">
        <v>0</v>
      </c>
      <c r="Y120" s="6">
        <v>1</v>
      </c>
      <c r="Z120" s="6">
        <v>0.63694267515923564</v>
      </c>
      <c r="AA120" s="6">
        <v>1</v>
      </c>
      <c r="AB120" s="6">
        <v>42277</v>
      </c>
    </row>
    <row r="121" spans="1:28" x14ac:dyDescent="0.25">
      <c r="A121" s="6" t="s">
        <v>0</v>
      </c>
      <c r="B121" s="6" t="s">
        <v>13</v>
      </c>
      <c r="C121" s="6" t="s">
        <v>201</v>
      </c>
      <c r="D121" s="6" t="s">
        <v>202</v>
      </c>
      <c r="E121" s="6" t="s">
        <v>97</v>
      </c>
      <c r="F121" s="6" t="s">
        <v>132</v>
      </c>
      <c r="G121" s="6">
        <v>8</v>
      </c>
      <c r="H121" s="6">
        <v>40</v>
      </c>
      <c r="I121" s="6">
        <v>8</v>
      </c>
      <c r="J121" s="6">
        <v>28</v>
      </c>
      <c r="K121" s="6">
        <v>8</v>
      </c>
      <c r="L121" s="6">
        <v>40</v>
      </c>
      <c r="M121" s="6" t="s">
        <v>99</v>
      </c>
      <c r="N121" s="6"/>
      <c r="O121" s="6" t="s">
        <v>410</v>
      </c>
      <c r="P121" s="6" t="s">
        <v>100</v>
      </c>
      <c r="Q121" s="6">
        <v>0</v>
      </c>
      <c r="R121" s="6">
        <v>5</v>
      </c>
      <c r="S121" s="6">
        <v>2</v>
      </c>
      <c r="T121" s="6">
        <v>2</v>
      </c>
      <c r="U121" s="6"/>
      <c r="V121" s="6">
        <v>1</v>
      </c>
      <c r="W121" s="6">
        <v>1</v>
      </c>
      <c r="X121" s="6">
        <v>1</v>
      </c>
      <c r="Y121" s="6">
        <v>1</v>
      </c>
      <c r="Z121" s="6">
        <v>1</v>
      </c>
      <c r="AA121" s="6">
        <v>0</v>
      </c>
      <c r="AB121" s="6">
        <v>42277</v>
      </c>
    </row>
    <row r="122" spans="1:28" x14ac:dyDescent="0.25">
      <c r="A122" s="6" t="s">
        <v>3</v>
      </c>
      <c r="B122" s="6" t="s">
        <v>15</v>
      </c>
      <c r="C122" s="6" t="s">
        <v>798</v>
      </c>
      <c r="D122" s="6" t="s">
        <v>799</v>
      </c>
      <c r="E122" s="6" t="s">
        <v>97</v>
      </c>
      <c r="F122" s="6" t="s">
        <v>125</v>
      </c>
      <c r="G122" s="6">
        <v>51</v>
      </c>
      <c r="H122" s="6">
        <v>260</v>
      </c>
      <c r="I122" s="6">
        <v>51</v>
      </c>
      <c r="J122" s="6">
        <v>263</v>
      </c>
      <c r="K122" s="6">
        <v>51</v>
      </c>
      <c r="L122" s="6">
        <v>263</v>
      </c>
      <c r="M122" s="6" t="s">
        <v>99</v>
      </c>
      <c r="N122" s="6" t="s">
        <v>103</v>
      </c>
      <c r="O122" s="6" t="s">
        <v>410</v>
      </c>
      <c r="P122" s="6" t="s">
        <v>100</v>
      </c>
      <c r="Q122" s="6">
        <v>0</v>
      </c>
      <c r="R122" s="6"/>
      <c r="S122" s="6"/>
      <c r="T122" s="6"/>
      <c r="U122" s="6"/>
      <c r="V122" s="6">
        <v>0.92961487383798147</v>
      </c>
      <c r="W122" s="6">
        <v>1</v>
      </c>
      <c r="X122" s="6">
        <v>0</v>
      </c>
      <c r="Y122" s="6">
        <v>1</v>
      </c>
      <c r="Z122" s="6">
        <v>0</v>
      </c>
      <c r="AA122" s="6">
        <v>0.96078431372549022</v>
      </c>
      <c r="AB122" s="6">
        <v>42277</v>
      </c>
    </row>
    <row r="123" spans="1:28" x14ac:dyDescent="0.25">
      <c r="A123" s="6" t="s">
        <v>0</v>
      </c>
      <c r="B123" s="6" t="s">
        <v>13</v>
      </c>
      <c r="C123" s="6" t="s">
        <v>203</v>
      </c>
      <c r="D123" s="6" t="s">
        <v>204</v>
      </c>
      <c r="E123" s="6" t="s">
        <v>97</v>
      </c>
      <c r="F123" s="6" t="s">
        <v>125</v>
      </c>
      <c r="G123" s="6">
        <v>41</v>
      </c>
      <c r="H123" s="6">
        <v>199</v>
      </c>
      <c r="I123" s="6">
        <v>41</v>
      </c>
      <c r="J123" s="6">
        <v>196</v>
      </c>
      <c r="K123" s="6">
        <v>41</v>
      </c>
      <c r="L123" s="6">
        <v>201</v>
      </c>
      <c r="M123" s="6" t="s">
        <v>99</v>
      </c>
      <c r="N123" s="6"/>
      <c r="O123" s="6" t="s">
        <v>410</v>
      </c>
      <c r="P123" s="6" t="s">
        <v>323</v>
      </c>
      <c r="Q123" s="6">
        <v>4</v>
      </c>
      <c r="R123" s="6">
        <v>80</v>
      </c>
      <c r="S123" s="6">
        <v>30</v>
      </c>
      <c r="T123" s="6">
        <v>30</v>
      </c>
      <c r="U123" s="6"/>
      <c r="V123" s="6">
        <v>1</v>
      </c>
      <c r="W123" s="6">
        <v>0.90452261306532666</v>
      </c>
      <c r="X123" s="6">
        <v>0.4020100502512563</v>
      </c>
      <c r="Y123" s="6">
        <v>1</v>
      </c>
      <c r="Z123" s="6">
        <v>1</v>
      </c>
      <c r="AA123" s="6">
        <v>0</v>
      </c>
      <c r="AB123" s="6">
        <v>42277</v>
      </c>
    </row>
    <row r="124" spans="1:28" x14ac:dyDescent="0.25">
      <c r="A124" s="6" t="s">
        <v>3</v>
      </c>
      <c r="B124" s="6" t="s">
        <v>15</v>
      </c>
      <c r="C124" s="6" t="s">
        <v>800</v>
      </c>
      <c r="D124" s="6" t="s">
        <v>801</v>
      </c>
      <c r="E124" s="6" t="s">
        <v>97</v>
      </c>
      <c r="F124" s="6" t="s">
        <v>125</v>
      </c>
      <c r="G124" s="6">
        <v>70</v>
      </c>
      <c r="H124" s="6">
        <v>273</v>
      </c>
      <c r="I124" s="6">
        <v>71</v>
      </c>
      <c r="J124" s="6">
        <v>278</v>
      </c>
      <c r="K124" s="6">
        <v>71</v>
      </c>
      <c r="L124" s="6">
        <v>278</v>
      </c>
      <c r="M124" s="6" t="s">
        <v>99</v>
      </c>
      <c r="N124" s="6" t="s">
        <v>103</v>
      </c>
      <c r="O124" s="6" t="s">
        <v>410</v>
      </c>
      <c r="P124" s="6" t="s">
        <v>100</v>
      </c>
      <c r="Q124" s="6">
        <v>0</v>
      </c>
      <c r="R124" s="6"/>
      <c r="S124" s="6"/>
      <c r="T124" s="6"/>
      <c r="U124" s="6"/>
      <c r="V124" s="6"/>
      <c r="W124" s="6"/>
      <c r="X124" s="6"/>
      <c r="Y124" s="6"/>
      <c r="Z124" s="6"/>
      <c r="AA124" s="6"/>
      <c r="AB124" s="6"/>
    </row>
    <row r="125" spans="1:28" x14ac:dyDescent="0.25">
      <c r="A125" s="6" t="s">
        <v>0</v>
      </c>
      <c r="B125" s="6" t="s">
        <v>13</v>
      </c>
      <c r="C125" s="6" t="s">
        <v>1080</v>
      </c>
      <c r="D125" s="6" t="s">
        <v>1081</v>
      </c>
      <c r="E125" s="6" t="s">
        <v>97</v>
      </c>
      <c r="F125" s="6" t="s">
        <v>125</v>
      </c>
      <c r="G125" s="6">
        <v>54</v>
      </c>
      <c r="H125" s="6">
        <v>242</v>
      </c>
      <c r="I125" s="6">
        <v>50</v>
      </c>
      <c r="J125" s="6">
        <v>219</v>
      </c>
      <c r="K125" s="6">
        <v>50</v>
      </c>
      <c r="L125" s="6">
        <v>227</v>
      </c>
      <c r="M125" s="6" t="s">
        <v>99</v>
      </c>
      <c r="N125" s="6" t="s">
        <v>99</v>
      </c>
      <c r="O125" s="6" t="s">
        <v>410</v>
      </c>
      <c r="P125" s="6" t="s">
        <v>323</v>
      </c>
      <c r="Q125" s="6">
        <v>1.5</v>
      </c>
      <c r="R125" s="6">
        <v>30</v>
      </c>
      <c r="S125" s="6">
        <v>8</v>
      </c>
      <c r="T125" s="6">
        <v>8</v>
      </c>
      <c r="U125" s="6"/>
      <c r="V125" s="6">
        <v>1</v>
      </c>
      <c r="W125" s="6">
        <v>0.51502145922746778</v>
      </c>
      <c r="X125" s="6">
        <v>0.51502145922746778</v>
      </c>
      <c r="Y125" s="6">
        <v>0.42918454935622319</v>
      </c>
      <c r="Z125" s="6">
        <v>0</v>
      </c>
      <c r="AA125" s="6">
        <v>0</v>
      </c>
      <c r="AB125" s="6">
        <v>42277</v>
      </c>
    </row>
    <row r="126" spans="1:28" x14ac:dyDescent="0.25">
      <c r="A126" s="6" t="s">
        <v>0</v>
      </c>
      <c r="B126" s="6" t="s">
        <v>13</v>
      </c>
      <c r="C126" s="6" t="s">
        <v>193</v>
      </c>
      <c r="D126" s="6" t="s">
        <v>194</v>
      </c>
      <c r="E126" s="6" t="s">
        <v>97</v>
      </c>
      <c r="F126" s="6" t="s">
        <v>125</v>
      </c>
      <c r="G126" s="6">
        <v>21</v>
      </c>
      <c r="H126" s="6">
        <v>93</v>
      </c>
      <c r="I126" s="6">
        <v>20</v>
      </c>
      <c r="J126" s="6">
        <v>78</v>
      </c>
      <c r="K126" s="6">
        <v>20</v>
      </c>
      <c r="L126" s="6">
        <v>80</v>
      </c>
      <c r="M126" s="6" t="s">
        <v>99</v>
      </c>
      <c r="N126" s="6" t="s">
        <v>103</v>
      </c>
      <c r="O126" s="6" t="s">
        <v>410</v>
      </c>
      <c r="P126" s="6" t="s">
        <v>323</v>
      </c>
      <c r="Q126" s="6">
        <v>1.5</v>
      </c>
      <c r="R126" s="6">
        <v>45</v>
      </c>
      <c r="S126" s="6">
        <v>15</v>
      </c>
      <c r="T126" s="6">
        <v>10</v>
      </c>
      <c r="U126" s="6"/>
      <c r="V126" s="6">
        <v>1</v>
      </c>
      <c r="W126" s="6">
        <v>1</v>
      </c>
      <c r="X126" s="6">
        <v>0.25974025974025972</v>
      </c>
      <c r="Y126" s="6">
        <v>1</v>
      </c>
      <c r="Z126" s="6">
        <v>1</v>
      </c>
      <c r="AA126" s="6">
        <v>0</v>
      </c>
      <c r="AB126" s="6">
        <v>42277</v>
      </c>
    </row>
    <row r="127" spans="1:28" x14ac:dyDescent="0.25">
      <c r="A127" s="6" t="s">
        <v>0</v>
      </c>
      <c r="B127" s="6" t="s">
        <v>9</v>
      </c>
      <c r="C127" s="6" t="s">
        <v>220</v>
      </c>
      <c r="D127" s="6" t="s">
        <v>221</v>
      </c>
      <c r="E127" s="6" t="s">
        <v>97</v>
      </c>
      <c r="F127" s="6" t="s">
        <v>125</v>
      </c>
      <c r="G127" s="6">
        <v>121</v>
      </c>
      <c r="H127" s="6">
        <v>596</v>
      </c>
      <c r="I127" s="6">
        <v>129</v>
      </c>
      <c r="J127" s="6">
        <v>575</v>
      </c>
      <c r="K127" s="6">
        <v>129</v>
      </c>
      <c r="L127" s="6">
        <v>575</v>
      </c>
      <c r="M127" s="6" t="s">
        <v>99</v>
      </c>
      <c r="N127" s="6" t="s">
        <v>103</v>
      </c>
      <c r="O127" s="6" t="s">
        <v>410</v>
      </c>
      <c r="P127" s="6" t="s">
        <v>100</v>
      </c>
      <c r="Q127" s="6">
        <v>0</v>
      </c>
      <c r="R127" s="6"/>
      <c r="S127" s="6"/>
      <c r="T127" s="6"/>
      <c r="U127" s="6"/>
      <c r="V127" s="6"/>
      <c r="W127" s="6"/>
      <c r="X127" s="6"/>
      <c r="Y127" s="6"/>
      <c r="Z127" s="6"/>
      <c r="AA127" s="6"/>
      <c r="AB127" s="6"/>
    </row>
    <row r="128" spans="1:28" x14ac:dyDescent="0.25">
      <c r="A128" s="6" t="s">
        <v>0</v>
      </c>
      <c r="B128" s="6" t="s">
        <v>9</v>
      </c>
      <c r="C128" s="6" t="s">
        <v>135</v>
      </c>
      <c r="D128" s="6" t="s">
        <v>136</v>
      </c>
      <c r="E128" s="6" t="s">
        <v>97</v>
      </c>
      <c r="F128" s="6" t="s">
        <v>125</v>
      </c>
      <c r="G128" s="6">
        <v>207</v>
      </c>
      <c r="H128" s="6">
        <v>1141</v>
      </c>
      <c r="I128" s="6">
        <v>352</v>
      </c>
      <c r="J128" s="6">
        <v>1386</v>
      </c>
      <c r="K128" s="6">
        <v>352</v>
      </c>
      <c r="L128" s="6">
        <v>1386</v>
      </c>
      <c r="M128" s="6" t="s">
        <v>99</v>
      </c>
      <c r="N128" s="6" t="s">
        <v>103</v>
      </c>
      <c r="O128" s="6" t="s">
        <v>410</v>
      </c>
      <c r="P128" s="6" t="s">
        <v>100</v>
      </c>
      <c r="Q128" s="6">
        <v>0</v>
      </c>
      <c r="R128" s="6"/>
      <c r="S128" s="6"/>
      <c r="T128" s="6"/>
      <c r="U128" s="6"/>
      <c r="V128" s="6"/>
      <c r="W128" s="6"/>
      <c r="X128" s="6"/>
      <c r="Y128" s="6"/>
      <c r="Z128" s="6"/>
      <c r="AA128" s="6"/>
      <c r="AB128" s="6"/>
    </row>
    <row r="129" spans="1:28" x14ac:dyDescent="0.25">
      <c r="A129" s="6" t="s">
        <v>0</v>
      </c>
      <c r="B129" s="6" t="s">
        <v>6</v>
      </c>
      <c r="C129" s="6" t="s">
        <v>277</v>
      </c>
      <c r="D129" s="6" t="s">
        <v>278</v>
      </c>
      <c r="E129" s="6" t="s">
        <v>97</v>
      </c>
      <c r="F129" s="6" t="s">
        <v>98</v>
      </c>
      <c r="G129" s="6">
        <v>139</v>
      </c>
      <c r="H129" s="6">
        <v>640</v>
      </c>
      <c r="I129" s="6">
        <v>127</v>
      </c>
      <c r="J129" s="6">
        <v>578</v>
      </c>
      <c r="K129" s="6">
        <v>146</v>
      </c>
      <c r="L129" s="6">
        <v>640</v>
      </c>
      <c r="M129" s="6" t="s">
        <v>99</v>
      </c>
      <c r="N129" s="6" t="s">
        <v>103</v>
      </c>
      <c r="O129" s="6" t="s">
        <v>410</v>
      </c>
      <c r="P129" s="6" t="s">
        <v>100</v>
      </c>
      <c r="Q129" s="6">
        <v>0</v>
      </c>
      <c r="R129" s="6"/>
      <c r="S129" s="6"/>
      <c r="T129" s="6"/>
      <c r="U129" s="6"/>
      <c r="V129" s="6">
        <v>1</v>
      </c>
      <c r="W129" s="6">
        <v>1</v>
      </c>
      <c r="X129" s="6">
        <v>0.875</v>
      </c>
      <c r="Y129" s="6">
        <v>0.9375</v>
      </c>
      <c r="Z129" s="6">
        <v>1</v>
      </c>
      <c r="AA129" s="6">
        <v>1</v>
      </c>
      <c r="AB129" s="6">
        <v>42277</v>
      </c>
    </row>
    <row r="130" spans="1:28" x14ac:dyDescent="0.25">
      <c r="A130" s="6" t="s">
        <v>0</v>
      </c>
      <c r="B130" s="6" t="s">
        <v>7</v>
      </c>
      <c r="C130" s="6" t="s">
        <v>143</v>
      </c>
      <c r="D130" s="6" t="s">
        <v>144</v>
      </c>
      <c r="E130" s="6" t="s">
        <v>97</v>
      </c>
      <c r="F130" s="6" t="s">
        <v>132</v>
      </c>
      <c r="G130" s="6">
        <v>12</v>
      </c>
      <c r="H130" s="6">
        <v>51</v>
      </c>
      <c r="I130" s="6">
        <v>4</v>
      </c>
      <c r="J130" s="6">
        <v>20</v>
      </c>
      <c r="K130" s="6">
        <v>12</v>
      </c>
      <c r="L130" s="6">
        <v>52</v>
      </c>
      <c r="M130" s="6" t="s">
        <v>99</v>
      </c>
      <c r="N130" s="6" t="s">
        <v>99</v>
      </c>
      <c r="O130" s="6" t="s">
        <v>410</v>
      </c>
      <c r="P130" s="6" t="s">
        <v>100</v>
      </c>
      <c r="Q130" s="6">
        <v>0</v>
      </c>
      <c r="R130" s="6"/>
      <c r="S130" s="6"/>
      <c r="T130" s="6"/>
      <c r="U130" s="6"/>
      <c r="V130" s="6">
        <v>1</v>
      </c>
      <c r="W130" s="6">
        <v>1</v>
      </c>
      <c r="X130" s="6">
        <v>0</v>
      </c>
      <c r="Y130" s="6">
        <v>0</v>
      </c>
      <c r="Z130" s="6">
        <v>1</v>
      </c>
      <c r="AA130" s="6">
        <v>0</v>
      </c>
      <c r="AB130" s="6">
        <v>42277</v>
      </c>
    </row>
    <row r="131" spans="1:28" x14ac:dyDescent="0.25">
      <c r="A131" s="6" t="s">
        <v>0</v>
      </c>
      <c r="B131" s="6" t="s">
        <v>7</v>
      </c>
      <c r="C131" s="6" t="s">
        <v>130</v>
      </c>
      <c r="D131" s="6" t="s">
        <v>131</v>
      </c>
      <c r="E131" s="6" t="s">
        <v>97</v>
      </c>
      <c r="F131" s="6" t="s">
        <v>125</v>
      </c>
      <c r="G131" s="6">
        <v>169</v>
      </c>
      <c r="H131" s="6">
        <v>816</v>
      </c>
      <c r="I131" s="6">
        <v>153</v>
      </c>
      <c r="J131" s="6">
        <v>754</v>
      </c>
      <c r="K131" s="6">
        <v>157</v>
      </c>
      <c r="L131" s="6">
        <v>761</v>
      </c>
      <c r="M131" s="6" t="s">
        <v>99</v>
      </c>
      <c r="N131" s="6" t="s">
        <v>99</v>
      </c>
      <c r="O131" s="6" t="s">
        <v>410</v>
      </c>
      <c r="P131" s="6" t="s">
        <v>100</v>
      </c>
      <c r="Q131" s="6">
        <v>0</v>
      </c>
      <c r="R131" s="6"/>
      <c r="S131" s="6"/>
      <c r="T131" s="6"/>
      <c r="U131" s="6"/>
      <c r="V131" s="6">
        <v>1</v>
      </c>
      <c r="W131" s="6">
        <v>1</v>
      </c>
      <c r="X131" s="6">
        <v>0.58744993324432582</v>
      </c>
      <c r="Y131" s="6">
        <v>1</v>
      </c>
      <c r="Z131" s="6">
        <v>1</v>
      </c>
      <c r="AA131" s="6">
        <v>0</v>
      </c>
      <c r="AB131" s="6">
        <v>42277</v>
      </c>
    </row>
    <row r="132" spans="1:28" x14ac:dyDescent="0.25">
      <c r="A132" s="6" t="s">
        <v>0</v>
      </c>
      <c r="B132" s="6" t="s">
        <v>4</v>
      </c>
      <c r="C132" s="6" t="s">
        <v>263</v>
      </c>
      <c r="D132" s="6" t="s">
        <v>264</v>
      </c>
      <c r="E132" s="6" t="s">
        <v>97</v>
      </c>
      <c r="F132" s="6" t="s">
        <v>125</v>
      </c>
      <c r="G132" s="6">
        <v>22</v>
      </c>
      <c r="H132" s="6">
        <v>101</v>
      </c>
      <c r="I132" s="6">
        <v>18</v>
      </c>
      <c r="J132" s="6">
        <v>91</v>
      </c>
      <c r="K132" s="6">
        <v>22</v>
      </c>
      <c r="L132" s="6">
        <v>103</v>
      </c>
      <c r="M132" s="6" t="s">
        <v>325</v>
      </c>
      <c r="N132" s="6" t="s">
        <v>99</v>
      </c>
      <c r="O132" s="6" t="s">
        <v>410</v>
      </c>
      <c r="P132" s="6" t="s">
        <v>100</v>
      </c>
      <c r="Q132" s="6">
        <v>0</v>
      </c>
      <c r="R132" s="6"/>
      <c r="S132" s="6"/>
      <c r="T132" s="6"/>
      <c r="U132" s="6"/>
      <c r="V132" s="6">
        <v>1</v>
      </c>
      <c r="W132" s="6">
        <v>1</v>
      </c>
      <c r="X132" s="6">
        <v>0.970873786407767</v>
      </c>
      <c r="Y132" s="6">
        <v>1</v>
      </c>
      <c r="Z132" s="6">
        <v>1</v>
      </c>
      <c r="AA132" s="6">
        <v>1</v>
      </c>
      <c r="AB132" s="6">
        <v>42277</v>
      </c>
    </row>
    <row r="133" spans="1:28" x14ac:dyDescent="0.25">
      <c r="A133" s="6" t="s">
        <v>3</v>
      </c>
      <c r="B133" s="6" t="s">
        <v>14</v>
      </c>
      <c r="C133" s="6" t="s">
        <v>226</v>
      </c>
      <c r="D133" s="6" t="s">
        <v>227</v>
      </c>
      <c r="E133" s="6" t="s">
        <v>97</v>
      </c>
      <c r="F133" s="6" t="s">
        <v>98</v>
      </c>
      <c r="G133" s="6">
        <v>50</v>
      </c>
      <c r="H133" s="6">
        <v>218</v>
      </c>
      <c r="I133" s="6">
        <v>53</v>
      </c>
      <c r="J133" s="6">
        <v>217</v>
      </c>
      <c r="K133" s="6">
        <v>53</v>
      </c>
      <c r="L133" s="6">
        <v>217</v>
      </c>
      <c r="M133" s="6" t="s">
        <v>99</v>
      </c>
      <c r="N133" s="6" t="s">
        <v>99</v>
      </c>
      <c r="O133" s="6" t="s">
        <v>410</v>
      </c>
      <c r="P133" s="6" t="s">
        <v>100</v>
      </c>
      <c r="Q133" s="6">
        <v>0</v>
      </c>
      <c r="R133" s="6"/>
      <c r="S133" s="6"/>
      <c r="T133" s="6"/>
      <c r="U133" s="6"/>
      <c r="V133" s="6">
        <v>1</v>
      </c>
      <c r="W133" s="6">
        <v>0.92165898617511521</v>
      </c>
      <c r="X133" s="6">
        <v>0.92165898617511521</v>
      </c>
      <c r="Y133" s="6">
        <v>0.92165898617511521</v>
      </c>
      <c r="Z133" s="6">
        <v>0</v>
      </c>
      <c r="AA133" s="6">
        <v>1</v>
      </c>
      <c r="AB133" s="6">
        <v>42277</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182"/>
  <sheetViews>
    <sheetView topLeftCell="A25" workbookViewId="0">
      <selection activeCell="G24" sqref="G24"/>
    </sheetView>
  </sheetViews>
  <sheetFormatPr defaultRowHeight="15" x14ac:dyDescent="0.25"/>
  <cols>
    <col min="1" max="1" width="49.5703125" customWidth="1"/>
    <col min="2" max="2" width="20.85546875" customWidth="1"/>
    <col min="3" max="3" width="22.28515625" customWidth="1"/>
    <col min="4" max="4" width="33.140625" customWidth="1"/>
    <col min="5" max="5" width="24.85546875" customWidth="1"/>
    <col min="6" max="6" width="17.7109375" customWidth="1"/>
    <col min="7" max="7" width="15.5703125" customWidth="1"/>
    <col min="8" max="8" width="4" customWidth="1"/>
    <col min="9" max="9" width="10.7109375" bestFit="1" customWidth="1"/>
    <col min="11" max="11" width="43.42578125" bestFit="1" customWidth="1"/>
    <col min="12" max="12" width="15.5703125" bestFit="1" customWidth="1"/>
    <col min="13" max="13" width="10.7109375" customWidth="1"/>
    <col min="14" max="14" width="10.7109375" bestFit="1" customWidth="1"/>
  </cols>
  <sheetData>
    <row r="1" spans="1:8" ht="21" x14ac:dyDescent="0.35">
      <c r="A1" s="37" t="s">
        <v>1925</v>
      </c>
    </row>
    <row r="3" spans="1:8" ht="18.75" x14ac:dyDescent="0.3">
      <c r="A3" s="9" t="s">
        <v>32</v>
      </c>
      <c r="B3" s="9" t="s">
        <v>33</v>
      </c>
      <c r="F3" s="27" t="s">
        <v>2924</v>
      </c>
      <c r="G3" s="6"/>
    </row>
    <row r="4" spans="1:8" x14ac:dyDescent="0.25">
      <c r="A4" s="9" t="s">
        <v>1693</v>
      </c>
      <c r="B4" s="6" t="s">
        <v>323</v>
      </c>
      <c r="C4" s="6" t="s">
        <v>100</v>
      </c>
      <c r="D4" s="6" t="s">
        <v>31</v>
      </c>
      <c r="G4" s="10"/>
      <c r="H4" s="11"/>
    </row>
    <row r="5" spans="1:8" x14ac:dyDescent="0.25">
      <c r="A5" s="10" t="s">
        <v>0</v>
      </c>
      <c r="B5" s="11"/>
      <c r="C5" s="11"/>
      <c r="D5" s="11"/>
      <c r="G5" s="9" t="s">
        <v>33</v>
      </c>
    </row>
    <row r="6" spans="1:8" x14ac:dyDescent="0.25">
      <c r="A6" s="12" t="s">
        <v>7</v>
      </c>
      <c r="B6" s="11"/>
      <c r="C6" s="11">
        <v>10</v>
      </c>
      <c r="D6" s="11">
        <v>10</v>
      </c>
      <c r="F6" s="9" t="s">
        <v>1693</v>
      </c>
      <c r="G6" s="6" t="s">
        <v>323</v>
      </c>
      <c r="H6" s="6" t="s">
        <v>31</v>
      </c>
    </row>
    <row r="7" spans="1:8" x14ac:dyDescent="0.25">
      <c r="A7" s="12" t="s">
        <v>6</v>
      </c>
      <c r="B7" s="11">
        <v>1</v>
      </c>
      <c r="C7" s="11">
        <v>4</v>
      </c>
      <c r="D7" s="11">
        <v>5</v>
      </c>
      <c r="F7" s="10" t="s">
        <v>212</v>
      </c>
    </row>
    <row r="8" spans="1:8" x14ac:dyDescent="0.25">
      <c r="A8" s="12" t="s">
        <v>13</v>
      </c>
      <c r="B8" s="11">
        <v>8</v>
      </c>
      <c r="C8" s="11">
        <v>12</v>
      </c>
      <c r="D8" s="11">
        <v>20</v>
      </c>
      <c r="F8" s="10" t="s">
        <v>237</v>
      </c>
    </row>
    <row r="9" spans="1:8" x14ac:dyDescent="0.25">
      <c r="A9" s="12" t="s">
        <v>9</v>
      </c>
      <c r="B9" s="11">
        <v>2</v>
      </c>
      <c r="C9" s="11">
        <v>7</v>
      </c>
      <c r="D9" s="11">
        <v>9</v>
      </c>
      <c r="F9" s="10" t="s">
        <v>241</v>
      </c>
    </row>
    <row r="10" spans="1:8" x14ac:dyDescent="0.25">
      <c r="A10" s="12" t="s">
        <v>11</v>
      </c>
      <c r="B10" s="11"/>
      <c r="C10" s="11">
        <v>3</v>
      </c>
      <c r="D10" s="11">
        <v>3</v>
      </c>
      <c r="F10" s="10" t="s">
        <v>205</v>
      </c>
    </row>
    <row r="11" spans="1:8" x14ac:dyDescent="0.25">
      <c r="A11" s="12" t="s">
        <v>12</v>
      </c>
      <c r="B11" s="11"/>
      <c r="C11" s="11">
        <v>2</v>
      </c>
      <c r="D11" s="11">
        <v>2</v>
      </c>
      <c r="F11" s="10" t="s">
        <v>824</v>
      </c>
    </row>
    <row r="12" spans="1:8" x14ac:dyDescent="0.25">
      <c r="A12" s="12" t="s">
        <v>8</v>
      </c>
      <c r="B12" s="11"/>
      <c r="C12" s="11">
        <v>14</v>
      </c>
      <c r="D12" s="11">
        <v>14</v>
      </c>
      <c r="F12" s="10" t="s">
        <v>1080</v>
      </c>
    </row>
    <row r="13" spans="1:8" x14ac:dyDescent="0.25">
      <c r="A13" s="12" t="s">
        <v>4</v>
      </c>
      <c r="B13" s="11"/>
      <c r="C13" s="11">
        <v>24</v>
      </c>
      <c r="D13" s="11">
        <v>24</v>
      </c>
      <c r="F13" s="10" t="s">
        <v>1077</v>
      </c>
    </row>
    <row r="14" spans="1:8" x14ac:dyDescent="0.25">
      <c r="A14" s="12" t="s">
        <v>10</v>
      </c>
      <c r="B14" s="11"/>
      <c r="C14" s="11">
        <v>2</v>
      </c>
      <c r="D14" s="11">
        <v>2</v>
      </c>
      <c r="F14" s="10" t="s">
        <v>235</v>
      </c>
    </row>
    <row r="15" spans="1:8" x14ac:dyDescent="0.25">
      <c r="A15" s="12" t="s">
        <v>5</v>
      </c>
      <c r="B15" s="11"/>
      <c r="C15" s="11">
        <v>21</v>
      </c>
      <c r="D15" s="11">
        <v>21</v>
      </c>
      <c r="F15" s="10" t="s">
        <v>181</v>
      </c>
    </row>
    <row r="16" spans="1:8" x14ac:dyDescent="0.25">
      <c r="A16" s="12" t="s">
        <v>937</v>
      </c>
      <c r="B16" s="11"/>
      <c r="C16" s="11">
        <v>1</v>
      </c>
      <c r="D16" s="11">
        <v>1</v>
      </c>
      <c r="F16" s="10" t="s">
        <v>203</v>
      </c>
    </row>
    <row r="17" spans="1:14" x14ac:dyDescent="0.25">
      <c r="A17" s="10" t="s">
        <v>3</v>
      </c>
      <c r="B17" s="11"/>
      <c r="C17" s="11"/>
      <c r="D17" s="11"/>
      <c r="F17" s="10" t="s">
        <v>193</v>
      </c>
    </row>
    <row r="18" spans="1:14" x14ac:dyDescent="0.25">
      <c r="A18" s="12" t="s">
        <v>15</v>
      </c>
      <c r="B18" s="11">
        <v>1</v>
      </c>
      <c r="C18" s="11">
        <v>7</v>
      </c>
      <c r="D18" s="11">
        <v>8</v>
      </c>
      <c r="F18" s="10" t="s">
        <v>806</v>
      </c>
    </row>
    <row r="19" spans="1:14" x14ac:dyDescent="0.25">
      <c r="A19" s="12" t="s">
        <v>16</v>
      </c>
      <c r="B19" s="11"/>
      <c r="C19" s="11">
        <v>2</v>
      </c>
      <c r="D19" s="11">
        <v>2</v>
      </c>
      <c r="F19" s="10" t="s">
        <v>31</v>
      </c>
    </row>
    <row r="20" spans="1:14" x14ac:dyDescent="0.25">
      <c r="A20" s="12" t="s">
        <v>17</v>
      </c>
      <c r="B20" s="11"/>
      <c r="C20" s="11">
        <v>4</v>
      </c>
      <c r="D20" s="11">
        <v>4</v>
      </c>
    </row>
    <row r="21" spans="1:14" x14ac:dyDescent="0.25">
      <c r="A21" s="12" t="s">
        <v>14</v>
      </c>
      <c r="B21" s="11"/>
      <c r="C21" s="11">
        <v>5</v>
      </c>
      <c r="D21" s="11">
        <v>5</v>
      </c>
    </row>
    <row r="22" spans="1:14" x14ac:dyDescent="0.25">
      <c r="A22" s="12" t="s">
        <v>18</v>
      </c>
      <c r="B22" s="11"/>
      <c r="C22" s="11">
        <v>1</v>
      </c>
      <c r="D22" s="11">
        <v>1</v>
      </c>
    </row>
    <row r="23" spans="1:14" x14ac:dyDescent="0.25">
      <c r="A23" s="12" t="s">
        <v>1084</v>
      </c>
      <c r="B23" s="11"/>
      <c r="C23" s="11">
        <v>1</v>
      </c>
      <c r="D23" s="11">
        <v>1</v>
      </c>
    </row>
    <row r="24" spans="1:14" x14ac:dyDescent="0.25">
      <c r="A24" s="10" t="s">
        <v>31</v>
      </c>
      <c r="B24" s="11">
        <v>12</v>
      </c>
      <c r="C24" s="11">
        <v>120</v>
      </c>
      <c r="D24" s="11">
        <v>132</v>
      </c>
    </row>
    <row r="25" spans="1:14" x14ac:dyDescent="0.25">
      <c r="A25" s="53" t="s">
        <v>1766</v>
      </c>
      <c r="B25" s="53">
        <f>GETPIVOTDATA("CP_PCode",$A$3,"Avaibility","No")/GETPIVOTDATA("CP_PCode",$A$3)</f>
        <v>9.0909090909090912E-2</v>
      </c>
      <c r="C25" s="53">
        <f>GETPIVOTDATA("CP_PCode",$A$3,"Avaibility","Yes")/GETPIVOTDATA("CP_PCode",$A$3)</f>
        <v>0.90909090909090906</v>
      </c>
      <c r="D25" s="53">
        <f>SUM(B25:C25)</f>
        <v>1</v>
      </c>
    </row>
    <row r="27" spans="1:14" s="6" customFormat="1" ht="21" x14ac:dyDescent="0.35">
      <c r="A27" s="37" t="s">
        <v>1933</v>
      </c>
      <c r="K27"/>
      <c r="L27"/>
      <c r="M27"/>
      <c r="N27"/>
    </row>
    <row r="28" spans="1:14" s="6" customFormat="1" x14ac:dyDescent="0.25">
      <c r="K28"/>
      <c r="L28"/>
      <c r="M28"/>
      <c r="N28"/>
    </row>
    <row r="30" spans="1:14" x14ac:dyDescent="0.25">
      <c r="A30" s="9" t="s">
        <v>1693</v>
      </c>
      <c r="B30" s="6" t="s">
        <v>1927</v>
      </c>
      <c r="C30" s="6" t="s">
        <v>1928</v>
      </c>
      <c r="D30" s="6" t="s">
        <v>1929</v>
      </c>
      <c r="E30" s="6" t="s">
        <v>1930</v>
      </c>
      <c r="F30" s="6" t="s">
        <v>1931</v>
      </c>
      <c r="G30" s="6" t="s">
        <v>1932</v>
      </c>
    </row>
    <row r="31" spans="1:14" x14ac:dyDescent="0.25">
      <c r="A31" s="10" t="s">
        <v>0</v>
      </c>
      <c r="B31" s="82"/>
      <c r="C31" s="82"/>
      <c r="D31" s="82"/>
      <c r="E31" s="82"/>
      <c r="F31" s="82"/>
      <c r="G31" s="82"/>
    </row>
    <row r="32" spans="1:14" x14ac:dyDescent="0.25">
      <c r="A32" s="12" t="s">
        <v>7</v>
      </c>
      <c r="B32" s="82"/>
      <c r="C32" s="82"/>
      <c r="D32" s="82"/>
      <c r="E32" s="82"/>
      <c r="F32" s="82"/>
      <c r="G32" s="82"/>
    </row>
    <row r="33" spans="1:7" x14ac:dyDescent="0.25">
      <c r="A33" s="86" t="s">
        <v>214</v>
      </c>
      <c r="B33" s="82">
        <v>1</v>
      </c>
      <c r="C33" s="82">
        <v>0.63114538812349275</v>
      </c>
      <c r="D33" s="82">
        <v>0.50557532055108523</v>
      </c>
      <c r="E33" s="82">
        <v>0.38585516105155082</v>
      </c>
      <c r="F33" s="82">
        <v>0.82352379360569228</v>
      </c>
      <c r="G33" s="82">
        <v>0</v>
      </c>
    </row>
    <row r="34" spans="1:7" x14ac:dyDescent="0.25">
      <c r="A34" s="86" t="s">
        <v>143</v>
      </c>
      <c r="B34" s="82">
        <v>1</v>
      </c>
      <c r="C34" s="82">
        <v>1</v>
      </c>
      <c r="D34" s="82">
        <v>0</v>
      </c>
      <c r="E34" s="82">
        <v>0</v>
      </c>
      <c r="F34" s="82">
        <v>1</v>
      </c>
      <c r="G34" s="82">
        <v>0</v>
      </c>
    </row>
    <row r="35" spans="1:7" x14ac:dyDescent="0.25">
      <c r="A35" s="86" t="s">
        <v>109</v>
      </c>
      <c r="B35" s="82">
        <v>1</v>
      </c>
      <c r="C35" s="82">
        <v>0.58091286307053946</v>
      </c>
      <c r="D35" s="82">
        <v>0.58091286307053946</v>
      </c>
      <c r="E35" s="82">
        <v>0.82987551867219922</v>
      </c>
      <c r="F35" s="82">
        <v>0.82987551867219922</v>
      </c>
      <c r="G35" s="82">
        <v>0</v>
      </c>
    </row>
    <row r="36" spans="1:7" x14ac:dyDescent="0.25">
      <c r="A36" s="86" t="s">
        <v>727</v>
      </c>
      <c r="B36" s="82">
        <v>1</v>
      </c>
      <c r="C36" s="82">
        <v>0.65522620904836193</v>
      </c>
      <c r="D36" s="82">
        <v>0.43681747269890797</v>
      </c>
      <c r="E36" s="82">
        <v>0.78003120124804992</v>
      </c>
      <c r="F36" s="82">
        <v>1</v>
      </c>
      <c r="G36" s="82">
        <v>0</v>
      </c>
    </row>
    <row r="37" spans="1:7" x14ac:dyDescent="0.25">
      <c r="A37" s="86" t="s">
        <v>730</v>
      </c>
      <c r="B37" s="82">
        <v>1</v>
      </c>
      <c r="C37" s="82">
        <v>0.86021505376344087</v>
      </c>
      <c r="D37" s="82">
        <v>0.86021505376344087</v>
      </c>
      <c r="E37" s="82">
        <v>1</v>
      </c>
      <c r="F37" s="82">
        <v>1</v>
      </c>
      <c r="G37" s="82">
        <v>0</v>
      </c>
    </row>
    <row r="38" spans="1:7" x14ac:dyDescent="0.25">
      <c r="A38" s="86" t="s">
        <v>177</v>
      </c>
      <c r="B38" s="82">
        <v>1</v>
      </c>
      <c r="C38" s="82">
        <v>1</v>
      </c>
      <c r="D38" s="82">
        <v>1</v>
      </c>
      <c r="E38" s="82">
        <v>1</v>
      </c>
      <c r="F38" s="82">
        <v>0.81300813008130079</v>
      </c>
      <c r="G38" s="82">
        <v>0</v>
      </c>
    </row>
    <row r="39" spans="1:7" x14ac:dyDescent="0.25">
      <c r="A39" s="86" t="s">
        <v>130</v>
      </c>
      <c r="B39" s="82">
        <v>1</v>
      </c>
      <c r="C39" s="82">
        <v>1</v>
      </c>
      <c r="D39" s="82">
        <v>0.58744993324432582</v>
      </c>
      <c r="E39" s="82">
        <v>1</v>
      </c>
      <c r="F39" s="82">
        <v>1</v>
      </c>
      <c r="G39" s="82">
        <v>0</v>
      </c>
    </row>
    <row r="40" spans="1:7" x14ac:dyDescent="0.25">
      <c r="A40" s="86" t="s">
        <v>133</v>
      </c>
      <c r="B40" s="82">
        <v>1</v>
      </c>
      <c r="C40" s="82">
        <v>0.79873049457815393</v>
      </c>
      <c r="D40" s="82">
        <v>0.5606982279820153</v>
      </c>
      <c r="E40" s="82">
        <v>0.26448029621793179</v>
      </c>
      <c r="F40" s="82">
        <v>0.89923300714096799</v>
      </c>
      <c r="G40" s="82">
        <v>0</v>
      </c>
    </row>
    <row r="41" spans="1:7" x14ac:dyDescent="0.25">
      <c r="A41" s="86" t="s">
        <v>733</v>
      </c>
      <c r="B41" s="82">
        <v>1</v>
      </c>
      <c r="C41" s="82">
        <v>1</v>
      </c>
      <c r="D41" s="82">
        <v>1</v>
      </c>
      <c r="E41" s="82">
        <v>1</v>
      </c>
      <c r="F41" s="82">
        <v>1</v>
      </c>
      <c r="G41" s="82">
        <v>0</v>
      </c>
    </row>
    <row r="42" spans="1:7" x14ac:dyDescent="0.25">
      <c r="A42" s="86" t="s">
        <v>735</v>
      </c>
      <c r="B42" s="82">
        <v>1</v>
      </c>
      <c r="C42" s="82">
        <v>1</v>
      </c>
      <c r="D42" s="82">
        <v>1</v>
      </c>
      <c r="E42" s="82">
        <v>1</v>
      </c>
      <c r="F42" s="82">
        <v>1</v>
      </c>
      <c r="G42" s="82">
        <v>0</v>
      </c>
    </row>
    <row r="43" spans="1:7" x14ac:dyDescent="0.25">
      <c r="A43" s="12" t="s">
        <v>6</v>
      </c>
      <c r="B43" s="82"/>
      <c r="C43" s="82"/>
      <c r="D43" s="82"/>
      <c r="E43" s="82"/>
      <c r="F43" s="82"/>
      <c r="G43" s="82"/>
    </row>
    <row r="44" spans="1:7" x14ac:dyDescent="0.25">
      <c r="A44" s="86" t="s">
        <v>275</v>
      </c>
      <c r="B44" s="82">
        <v>1</v>
      </c>
      <c r="C44" s="82">
        <v>0.69498069498069504</v>
      </c>
      <c r="D44" s="82">
        <v>0.27027027027027029</v>
      </c>
      <c r="E44" s="82">
        <v>0.77220077220077221</v>
      </c>
      <c r="F44" s="82">
        <v>0.5791505791505791</v>
      </c>
      <c r="G44" s="82">
        <v>1</v>
      </c>
    </row>
    <row r="45" spans="1:7" x14ac:dyDescent="0.25">
      <c r="A45" s="86" t="s">
        <v>824</v>
      </c>
      <c r="B45" s="82">
        <v>1</v>
      </c>
      <c r="C45" s="82">
        <v>1</v>
      </c>
      <c r="D45" s="82">
        <v>0</v>
      </c>
      <c r="E45" s="82">
        <v>0.45819014891179838</v>
      </c>
      <c r="F45" s="82">
        <v>0</v>
      </c>
      <c r="G45" s="82">
        <v>1</v>
      </c>
    </row>
    <row r="46" spans="1:7" x14ac:dyDescent="0.25">
      <c r="A46" s="86" t="s">
        <v>277</v>
      </c>
      <c r="B46" s="82">
        <v>1</v>
      </c>
      <c r="C46" s="82">
        <v>1</v>
      </c>
      <c r="D46" s="82">
        <v>0.875</v>
      </c>
      <c r="E46" s="82">
        <v>0.9375</v>
      </c>
      <c r="F46" s="82">
        <v>1</v>
      </c>
      <c r="G46" s="82">
        <v>1</v>
      </c>
    </row>
    <row r="47" spans="1:7" x14ac:dyDescent="0.25">
      <c r="A47" s="86" t="s">
        <v>718</v>
      </c>
      <c r="B47" s="82">
        <v>1</v>
      </c>
      <c r="C47" s="82">
        <v>0.99071207430340558</v>
      </c>
      <c r="D47" s="82">
        <v>0.99071207430340558</v>
      </c>
      <c r="E47" s="82">
        <v>0.61919504643962853</v>
      </c>
      <c r="F47" s="82">
        <v>0.61919504643962853</v>
      </c>
      <c r="G47" s="82">
        <v>0</v>
      </c>
    </row>
    <row r="48" spans="1:7" x14ac:dyDescent="0.25">
      <c r="A48" s="86" t="s">
        <v>721</v>
      </c>
      <c r="B48" s="82">
        <v>1</v>
      </c>
      <c r="C48" s="82">
        <v>0.48484848484848486</v>
      </c>
      <c r="D48" s="82">
        <v>0</v>
      </c>
      <c r="E48" s="82">
        <v>0</v>
      </c>
      <c r="F48" s="82">
        <v>0</v>
      </c>
      <c r="G48" s="82">
        <v>0</v>
      </c>
    </row>
    <row r="49" spans="1:7" x14ac:dyDescent="0.25">
      <c r="A49" s="12" t="s">
        <v>13</v>
      </c>
      <c r="B49" s="82"/>
      <c r="C49" s="82"/>
      <c r="D49" s="82"/>
      <c r="E49" s="82"/>
      <c r="F49" s="82"/>
      <c r="G49" s="82"/>
    </row>
    <row r="50" spans="1:7" x14ac:dyDescent="0.25">
      <c r="A50" s="86" t="s">
        <v>199</v>
      </c>
      <c r="B50" s="82">
        <v>1</v>
      </c>
      <c r="C50" s="82">
        <v>0.26315789473684209</v>
      </c>
      <c r="D50" s="82">
        <v>0.26315789473684209</v>
      </c>
      <c r="E50" s="82">
        <v>0.52631578947368418</v>
      </c>
      <c r="F50" s="82">
        <v>1</v>
      </c>
      <c r="G50" s="82">
        <v>0</v>
      </c>
    </row>
    <row r="51" spans="1:7" x14ac:dyDescent="0.25">
      <c r="A51" s="86" t="s">
        <v>173</v>
      </c>
      <c r="B51" s="82">
        <v>1</v>
      </c>
      <c r="C51" s="82">
        <v>0.47058823529411764</v>
      </c>
      <c r="D51" s="82">
        <v>0.47058823529411764</v>
      </c>
      <c r="E51" s="82">
        <v>0.47058823529411764</v>
      </c>
      <c r="F51" s="82">
        <v>0.47058823529411764</v>
      </c>
      <c r="G51" s="82">
        <v>0</v>
      </c>
    </row>
    <row r="52" spans="1:7" x14ac:dyDescent="0.25">
      <c r="A52" s="86" t="s">
        <v>243</v>
      </c>
      <c r="B52" s="82">
        <v>1</v>
      </c>
      <c r="C52" s="82">
        <v>0.8571428571428571</v>
      </c>
      <c r="D52" s="82">
        <v>0.8571428571428571</v>
      </c>
      <c r="E52" s="82">
        <v>0.5714285714285714</v>
      </c>
      <c r="F52" s="82">
        <v>0.8571428571428571</v>
      </c>
      <c r="G52" s="82">
        <v>0</v>
      </c>
    </row>
    <row r="53" spans="1:7" x14ac:dyDescent="0.25">
      <c r="A53" s="86" t="s">
        <v>249</v>
      </c>
      <c r="B53" s="82">
        <v>1</v>
      </c>
      <c r="C53" s="82">
        <v>0.96385542168674698</v>
      </c>
      <c r="D53" s="82">
        <v>0.96385542168674698</v>
      </c>
      <c r="E53" s="82">
        <v>1</v>
      </c>
      <c r="F53" s="82">
        <v>1</v>
      </c>
      <c r="G53" s="82">
        <v>0</v>
      </c>
    </row>
    <row r="54" spans="1:7" x14ac:dyDescent="0.25">
      <c r="A54" s="86" t="s">
        <v>175</v>
      </c>
      <c r="B54" s="82">
        <v>1</v>
      </c>
      <c r="C54" s="82">
        <v>0.92592592592592593</v>
      </c>
      <c r="D54" s="82">
        <v>0.92592592592592593</v>
      </c>
      <c r="E54" s="82">
        <v>0.92592592592592593</v>
      </c>
      <c r="F54" s="82">
        <v>1</v>
      </c>
      <c r="G54" s="82">
        <v>0</v>
      </c>
    </row>
    <row r="55" spans="1:7" x14ac:dyDescent="0.25">
      <c r="A55" s="86" t="s">
        <v>237</v>
      </c>
      <c r="B55" s="82">
        <v>1</v>
      </c>
      <c r="C55" s="82">
        <v>1</v>
      </c>
      <c r="D55" s="82">
        <v>1</v>
      </c>
      <c r="E55" s="82">
        <v>1</v>
      </c>
      <c r="F55" s="82">
        <v>1</v>
      </c>
      <c r="G55" s="82">
        <v>0</v>
      </c>
    </row>
    <row r="56" spans="1:7" x14ac:dyDescent="0.25">
      <c r="A56" s="86" t="s">
        <v>241</v>
      </c>
      <c r="B56" s="82">
        <v>1</v>
      </c>
      <c r="C56" s="82">
        <v>0.97982708933717577</v>
      </c>
      <c r="D56" s="82">
        <v>0.97982708933717577</v>
      </c>
      <c r="E56" s="82">
        <v>0.86455331412103742</v>
      </c>
      <c r="F56" s="82">
        <v>1</v>
      </c>
      <c r="G56" s="82">
        <v>0</v>
      </c>
    </row>
    <row r="57" spans="1:7" x14ac:dyDescent="0.25">
      <c r="A57" s="86" t="s">
        <v>195</v>
      </c>
      <c r="B57" s="82">
        <v>1</v>
      </c>
      <c r="C57" s="82">
        <v>1</v>
      </c>
      <c r="D57" s="82">
        <v>1</v>
      </c>
      <c r="E57" s="82">
        <v>1</v>
      </c>
      <c r="F57" s="82">
        <v>0</v>
      </c>
      <c r="G57" s="82">
        <v>0.8</v>
      </c>
    </row>
    <row r="58" spans="1:7" x14ac:dyDescent="0.25">
      <c r="A58" s="86" t="s">
        <v>179</v>
      </c>
      <c r="B58" s="82">
        <v>1</v>
      </c>
      <c r="C58" s="82">
        <v>1</v>
      </c>
      <c r="D58" s="82">
        <v>1</v>
      </c>
      <c r="E58" s="82">
        <v>1</v>
      </c>
      <c r="F58" s="82">
        <v>1</v>
      </c>
      <c r="G58" s="82">
        <v>0</v>
      </c>
    </row>
    <row r="59" spans="1:7" x14ac:dyDescent="0.25">
      <c r="A59" s="86" t="s">
        <v>205</v>
      </c>
      <c r="B59" s="82">
        <v>1</v>
      </c>
      <c r="C59" s="82">
        <v>0.61538461538461542</v>
      </c>
      <c r="D59" s="82">
        <v>0.61538461538461542</v>
      </c>
      <c r="E59" s="82">
        <v>0.57692307692307687</v>
      </c>
      <c r="F59" s="82">
        <v>0.57692307692307687</v>
      </c>
      <c r="G59" s="82">
        <v>0</v>
      </c>
    </row>
    <row r="60" spans="1:7" x14ac:dyDescent="0.25">
      <c r="A60" s="86" t="s">
        <v>1080</v>
      </c>
      <c r="B60" s="82">
        <v>1</v>
      </c>
      <c r="C60" s="82">
        <v>0.51502145922746778</v>
      </c>
      <c r="D60" s="82">
        <v>0.51502145922746778</v>
      </c>
      <c r="E60" s="82">
        <v>0.42918454935622319</v>
      </c>
      <c r="F60" s="82">
        <v>0</v>
      </c>
      <c r="G60" s="82">
        <v>0</v>
      </c>
    </row>
    <row r="61" spans="1:7" x14ac:dyDescent="0.25">
      <c r="A61" s="86" t="s">
        <v>245</v>
      </c>
      <c r="B61" s="82">
        <v>1</v>
      </c>
      <c r="C61" s="82">
        <v>1</v>
      </c>
      <c r="D61" s="82">
        <v>0.90225563909774431</v>
      </c>
      <c r="E61" s="82">
        <v>1</v>
      </c>
      <c r="F61" s="82">
        <v>1</v>
      </c>
      <c r="G61" s="82">
        <v>0</v>
      </c>
    </row>
    <row r="62" spans="1:7" x14ac:dyDescent="0.25">
      <c r="A62" s="86" t="s">
        <v>239</v>
      </c>
      <c r="B62" s="82">
        <v>1</v>
      </c>
      <c r="C62" s="82">
        <v>1</v>
      </c>
      <c r="D62" s="82">
        <v>1</v>
      </c>
      <c r="E62" s="82">
        <v>1</v>
      </c>
      <c r="F62" s="82">
        <v>1</v>
      </c>
      <c r="G62" s="82">
        <v>0</v>
      </c>
    </row>
    <row r="63" spans="1:7" x14ac:dyDescent="0.25">
      <c r="A63" s="86" t="s">
        <v>235</v>
      </c>
      <c r="B63" s="82">
        <v>1</v>
      </c>
      <c r="C63" s="82">
        <v>1</v>
      </c>
      <c r="D63" s="82">
        <v>0.76923076923076927</v>
      </c>
      <c r="E63" s="82">
        <v>1</v>
      </c>
      <c r="F63" s="82">
        <v>1</v>
      </c>
      <c r="G63" s="82">
        <v>0</v>
      </c>
    </row>
    <row r="64" spans="1:7" x14ac:dyDescent="0.25">
      <c r="A64" s="86" t="s">
        <v>181</v>
      </c>
      <c r="B64" s="82">
        <v>1</v>
      </c>
      <c r="C64" s="82">
        <v>1</v>
      </c>
      <c r="D64" s="82">
        <v>0.9375</v>
      </c>
      <c r="E64" s="82">
        <v>1</v>
      </c>
      <c r="F64" s="82">
        <v>1</v>
      </c>
      <c r="G64" s="82">
        <v>0</v>
      </c>
    </row>
    <row r="65" spans="1:7" x14ac:dyDescent="0.25">
      <c r="A65" s="86" t="s">
        <v>725</v>
      </c>
      <c r="B65" s="82">
        <v>1</v>
      </c>
      <c r="C65" s="82">
        <v>0.73529411764705888</v>
      </c>
      <c r="D65" s="82">
        <v>0.73529411764705888</v>
      </c>
      <c r="E65" s="82">
        <v>0.73529411764705888</v>
      </c>
      <c r="F65" s="82">
        <v>1</v>
      </c>
      <c r="G65" s="82">
        <v>0</v>
      </c>
    </row>
    <row r="66" spans="1:7" x14ac:dyDescent="0.25">
      <c r="A66" s="86" t="s">
        <v>247</v>
      </c>
      <c r="B66" s="82">
        <v>1</v>
      </c>
      <c r="C66" s="82">
        <v>1</v>
      </c>
      <c r="D66" s="82">
        <v>1</v>
      </c>
      <c r="E66" s="82">
        <v>1</v>
      </c>
      <c r="F66" s="82">
        <v>1</v>
      </c>
      <c r="G66" s="82">
        <v>0</v>
      </c>
    </row>
    <row r="67" spans="1:7" x14ac:dyDescent="0.25">
      <c r="A67" s="86" t="s">
        <v>201</v>
      </c>
      <c r="B67" s="82">
        <v>1</v>
      </c>
      <c r="C67" s="82">
        <v>1</v>
      </c>
      <c r="D67" s="82">
        <v>1</v>
      </c>
      <c r="E67" s="82">
        <v>1</v>
      </c>
      <c r="F67" s="82">
        <v>1</v>
      </c>
      <c r="G67" s="82">
        <v>0</v>
      </c>
    </row>
    <row r="68" spans="1:7" x14ac:dyDescent="0.25">
      <c r="A68" s="86" t="s">
        <v>203</v>
      </c>
      <c r="B68" s="82">
        <v>1</v>
      </c>
      <c r="C68" s="82">
        <v>0.90452261306532666</v>
      </c>
      <c r="D68" s="82">
        <v>0.4020100502512563</v>
      </c>
      <c r="E68" s="82">
        <v>1</v>
      </c>
      <c r="F68" s="82">
        <v>1</v>
      </c>
      <c r="G68" s="82">
        <v>0</v>
      </c>
    </row>
    <row r="69" spans="1:7" x14ac:dyDescent="0.25">
      <c r="A69" s="86" t="s">
        <v>193</v>
      </c>
      <c r="B69" s="82">
        <v>1</v>
      </c>
      <c r="C69" s="82">
        <v>1</v>
      </c>
      <c r="D69" s="82">
        <v>0.25974025974025972</v>
      </c>
      <c r="E69" s="82">
        <v>1</v>
      </c>
      <c r="F69" s="82">
        <v>1</v>
      </c>
      <c r="G69" s="82">
        <v>0</v>
      </c>
    </row>
    <row r="70" spans="1:7" x14ac:dyDescent="0.25">
      <c r="A70" s="12" t="s">
        <v>9</v>
      </c>
      <c r="B70" s="82"/>
      <c r="C70" s="82"/>
      <c r="D70" s="82"/>
      <c r="E70" s="82"/>
      <c r="F70" s="82"/>
      <c r="G70" s="82"/>
    </row>
    <row r="71" spans="1:7" x14ac:dyDescent="0.25">
      <c r="A71" s="86" t="s">
        <v>212</v>
      </c>
      <c r="B71" s="82">
        <v>1</v>
      </c>
      <c r="C71" s="82">
        <v>1</v>
      </c>
      <c r="D71" s="82">
        <v>0.68867924528301883</v>
      </c>
      <c r="E71" s="82">
        <v>0.76954177897574128</v>
      </c>
      <c r="F71" s="82">
        <v>0.56738544474393526</v>
      </c>
      <c r="G71" s="82">
        <v>0.44339622641509435</v>
      </c>
    </row>
    <row r="72" spans="1:7" x14ac:dyDescent="0.25">
      <c r="A72" s="86" t="s">
        <v>207</v>
      </c>
      <c r="B72" s="82">
        <v>1</v>
      </c>
      <c r="C72" s="82">
        <v>0.79656384224912147</v>
      </c>
      <c r="D72" s="82">
        <v>0.64037485357282309</v>
      </c>
      <c r="E72" s="82">
        <v>0.11714174150722374</v>
      </c>
      <c r="F72" s="82">
        <v>0</v>
      </c>
      <c r="G72" s="82">
        <v>1</v>
      </c>
    </row>
    <row r="73" spans="1:7" x14ac:dyDescent="0.25">
      <c r="A73" s="86" t="s">
        <v>135</v>
      </c>
      <c r="B73" s="82"/>
      <c r="C73" s="82"/>
      <c r="D73" s="82"/>
      <c r="E73" s="82"/>
      <c r="F73" s="82"/>
      <c r="G73" s="82"/>
    </row>
    <row r="74" spans="1:7" x14ac:dyDescent="0.25">
      <c r="A74" s="86" t="s">
        <v>220</v>
      </c>
      <c r="B74" s="82"/>
      <c r="C74" s="82"/>
      <c r="D74" s="82"/>
      <c r="E74" s="82"/>
      <c r="F74" s="82"/>
      <c r="G74" s="82"/>
    </row>
    <row r="75" spans="1:7" x14ac:dyDescent="0.25">
      <c r="A75" s="86" t="s">
        <v>756</v>
      </c>
      <c r="B75" s="82">
        <v>1</v>
      </c>
      <c r="C75" s="82">
        <v>0.41176470588235292</v>
      </c>
      <c r="D75" s="82">
        <v>0.41176470588235292</v>
      </c>
      <c r="E75" s="82">
        <v>0.29411764705882354</v>
      </c>
      <c r="F75" s="82">
        <v>0.29411764705882354</v>
      </c>
      <c r="G75" s="82">
        <v>1</v>
      </c>
    </row>
    <row r="76" spans="1:7" x14ac:dyDescent="0.25">
      <c r="A76" s="86" t="s">
        <v>759</v>
      </c>
      <c r="B76" s="82">
        <v>1</v>
      </c>
      <c r="C76" s="82">
        <v>0.36072144288577157</v>
      </c>
      <c r="D76" s="82">
        <v>0.36072144288577157</v>
      </c>
      <c r="E76" s="82">
        <v>1</v>
      </c>
      <c r="F76" s="82">
        <v>0.80160320641282568</v>
      </c>
      <c r="G76" s="82">
        <v>0</v>
      </c>
    </row>
    <row r="77" spans="1:7" x14ac:dyDescent="0.25">
      <c r="A77" s="86" t="s">
        <v>1077</v>
      </c>
      <c r="B77" s="82">
        <v>1</v>
      </c>
      <c r="C77" s="82">
        <v>1</v>
      </c>
      <c r="D77" s="82">
        <v>0.96144693003331749</v>
      </c>
      <c r="E77" s="82">
        <v>0.38077106139933364</v>
      </c>
      <c r="F77" s="82">
        <v>0.19038553069966682</v>
      </c>
      <c r="G77" s="82">
        <v>0.94268774703557312</v>
      </c>
    </row>
    <row r="78" spans="1:7" x14ac:dyDescent="0.25">
      <c r="A78" s="86" t="s">
        <v>1078</v>
      </c>
      <c r="B78" s="82">
        <v>1</v>
      </c>
      <c r="C78" s="82">
        <v>0.58287795992714031</v>
      </c>
      <c r="D78" s="82">
        <v>0.14571948998178508</v>
      </c>
      <c r="E78" s="82">
        <v>0.36429872495446264</v>
      </c>
      <c r="F78" s="82">
        <v>0.36429872495446264</v>
      </c>
      <c r="G78" s="82">
        <v>1</v>
      </c>
    </row>
    <row r="79" spans="1:7" x14ac:dyDescent="0.25">
      <c r="A79" s="86" t="s">
        <v>137</v>
      </c>
      <c r="B79" s="82">
        <v>1</v>
      </c>
      <c r="C79" s="82">
        <v>0.97701149425287359</v>
      </c>
      <c r="D79" s="82">
        <v>0.68965517241379315</v>
      </c>
      <c r="E79" s="82">
        <v>0.86206896551724133</v>
      </c>
      <c r="F79" s="82">
        <v>1</v>
      </c>
      <c r="G79" s="82">
        <v>0</v>
      </c>
    </row>
    <row r="80" spans="1:7" x14ac:dyDescent="0.25">
      <c r="A80" s="12" t="s">
        <v>11</v>
      </c>
      <c r="B80" s="82"/>
      <c r="C80" s="82"/>
      <c r="D80" s="82"/>
      <c r="E80" s="82"/>
      <c r="F80" s="82"/>
      <c r="G80" s="82"/>
    </row>
    <row r="81" spans="1:7" x14ac:dyDescent="0.25">
      <c r="A81" s="86" t="s">
        <v>189</v>
      </c>
      <c r="B81" s="82">
        <v>1</v>
      </c>
      <c r="C81" s="82">
        <v>1</v>
      </c>
      <c r="D81" s="82">
        <v>1</v>
      </c>
      <c r="E81" s="82">
        <v>1</v>
      </c>
      <c r="F81" s="82">
        <v>0</v>
      </c>
      <c r="G81" s="82">
        <v>1</v>
      </c>
    </row>
    <row r="82" spans="1:7" x14ac:dyDescent="0.25">
      <c r="A82" s="86" t="s">
        <v>187</v>
      </c>
      <c r="B82" s="82">
        <v>1</v>
      </c>
      <c r="C82" s="82">
        <v>1</v>
      </c>
      <c r="D82" s="82">
        <v>1</v>
      </c>
      <c r="E82" s="82">
        <v>1</v>
      </c>
      <c r="F82" s="82">
        <v>0</v>
      </c>
      <c r="G82" s="82">
        <v>0.92307692307692313</v>
      </c>
    </row>
    <row r="83" spans="1:7" x14ac:dyDescent="0.25">
      <c r="A83" s="86" t="s">
        <v>191</v>
      </c>
      <c r="B83" s="82">
        <v>1</v>
      </c>
      <c r="C83" s="82">
        <v>1</v>
      </c>
      <c r="D83" s="82">
        <v>1</v>
      </c>
      <c r="E83" s="82">
        <v>1</v>
      </c>
      <c r="F83" s="82">
        <v>1</v>
      </c>
      <c r="G83" s="82">
        <v>1</v>
      </c>
    </row>
    <row r="84" spans="1:7" x14ac:dyDescent="0.25">
      <c r="A84" s="12" t="s">
        <v>12</v>
      </c>
      <c r="B84" s="82"/>
      <c r="C84" s="82"/>
      <c r="D84" s="82"/>
      <c r="E84" s="82"/>
      <c r="F84" s="82"/>
      <c r="G84" s="82"/>
    </row>
    <row r="85" spans="1:7" x14ac:dyDescent="0.25">
      <c r="A85" s="86" t="s">
        <v>197</v>
      </c>
      <c r="B85" s="82">
        <v>1</v>
      </c>
      <c r="C85" s="82">
        <v>1</v>
      </c>
      <c r="D85" s="82">
        <v>1</v>
      </c>
      <c r="E85" s="82">
        <v>1</v>
      </c>
      <c r="F85" s="82">
        <v>0</v>
      </c>
      <c r="G85" s="82">
        <v>1</v>
      </c>
    </row>
    <row r="86" spans="1:7" x14ac:dyDescent="0.25">
      <c r="A86" s="86" t="s">
        <v>723</v>
      </c>
      <c r="B86" s="82">
        <v>1</v>
      </c>
      <c r="C86" s="82">
        <v>1</v>
      </c>
      <c r="D86" s="82">
        <v>1</v>
      </c>
      <c r="E86" s="82">
        <v>1</v>
      </c>
      <c r="F86" s="82">
        <v>1</v>
      </c>
      <c r="G86" s="82">
        <v>0</v>
      </c>
    </row>
    <row r="87" spans="1:7" x14ac:dyDescent="0.25">
      <c r="A87" s="12" t="s">
        <v>8</v>
      </c>
      <c r="B87" s="82"/>
      <c r="C87" s="82"/>
      <c r="D87" s="82"/>
      <c r="E87" s="82"/>
      <c r="F87" s="82"/>
      <c r="G87" s="82"/>
    </row>
    <row r="88" spans="1:7" x14ac:dyDescent="0.25">
      <c r="A88" s="86" t="s">
        <v>739</v>
      </c>
      <c r="B88" s="82">
        <v>1</v>
      </c>
      <c r="C88" s="82">
        <v>1</v>
      </c>
      <c r="D88" s="82">
        <v>1</v>
      </c>
      <c r="E88" s="82">
        <v>0.64516129032258063</v>
      </c>
      <c r="F88" s="82">
        <v>1</v>
      </c>
      <c r="G88" s="82">
        <v>1</v>
      </c>
    </row>
    <row r="89" spans="1:7" x14ac:dyDescent="0.25">
      <c r="A89" s="86" t="s">
        <v>743</v>
      </c>
      <c r="B89" s="82">
        <v>1</v>
      </c>
      <c r="C89" s="82">
        <v>1</v>
      </c>
      <c r="D89" s="82">
        <v>1</v>
      </c>
      <c r="E89" s="82">
        <v>0.26223776223776224</v>
      </c>
      <c r="F89" s="82">
        <v>1</v>
      </c>
      <c r="G89" s="82">
        <v>0</v>
      </c>
    </row>
    <row r="90" spans="1:7" x14ac:dyDescent="0.25">
      <c r="A90" s="86" t="s">
        <v>748</v>
      </c>
      <c r="B90" s="82">
        <v>1</v>
      </c>
      <c r="C90" s="82">
        <v>1</v>
      </c>
      <c r="D90" s="82">
        <v>1</v>
      </c>
      <c r="E90" s="82">
        <v>0.77273354491513735</v>
      </c>
      <c r="F90" s="82">
        <v>1</v>
      </c>
      <c r="G90" s="82">
        <v>0</v>
      </c>
    </row>
    <row r="91" spans="1:7" x14ac:dyDescent="0.25">
      <c r="A91" s="86" t="s">
        <v>123</v>
      </c>
      <c r="B91" s="82">
        <v>1</v>
      </c>
      <c r="C91" s="82">
        <v>1</v>
      </c>
      <c r="D91" s="82">
        <v>1</v>
      </c>
      <c r="E91" s="82">
        <v>1</v>
      </c>
      <c r="F91" s="82">
        <v>1</v>
      </c>
      <c r="G91" s="82">
        <v>0</v>
      </c>
    </row>
    <row r="92" spans="1:7" x14ac:dyDescent="0.25">
      <c r="A92" s="86" t="s">
        <v>218</v>
      </c>
      <c r="B92" s="82">
        <v>1</v>
      </c>
      <c r="C92" s="82">
        <v>1</v>
      </c>
      <c r="D92" s="82">
        <v>1</v>
      </c>
      <c r="E92" s="82">
        <v>1</v>
      </c>
      <c r="F92" s="82">
        <v>1</v>
      </c>
      <c r="G92" s="82">
        <v>0</v>
      </c>
    </row>
    <row r="93" spans="1:7" x14ac:dyDescent="0.25">
      <c r="A93" s="86" t="s">
        <v>141</v>
      </c>
      <c r="B93" s="82">
        <v>1</v>
      </c>
      <c r="C93" s="82">
        <v>0.82451669845969877</v>
      </c>
      <c r="D93" s="82">
        <v>0.74842974193795953</v>
      </c>
      <c r="E93" s="82">
        <v>0.59332018286048149</v>
      </c>
      <c r="F93" s="82">
        <v>0.94433134982774813</v>
      </c>
      <c r="G93" s="82">
        <v>0</v>
      </c>
    </row>
    <row r="94" spans="1:7" x14ac:dyDescent="0.25">
      <c r="A94" s="86" t="s">
        <v>828</v>
      </c>
      <c r="B94" s="82">
        <v>1</v>
      </c>
      <c r="C94" s="82">
        <v>1</v>
      </c>
      <c r="D94" s="82">
        <v>0.96385542168674698</v>
      </c>
      <c r="E94" s="82">
        <v>0.64874884151992585</v>
      </c>
      <c r="F94" s="82">
        <v>1</v>
      </c>
      <c r="G94" s="82">
        <v>0</v>
      </c>
    </row>
    <row r="95" spans="1:7" x14ac:dyDescent="0.25">
      <c r="A95" s="86" t="s">
        <v>750</v>
      </c>
      <c r="B95" s="82">
        <v>1</v>
      </c>
      <c r="C95" s="82">
        <v>1</v>
      </c>
      <c r="D95" s="82">
        <v>1</v>
      </c>
      <c r="E95" s="82">
        <v>1</v>
      </c>
      <c r="F95" s="82">
        <v>1</v>
      </c>
      <c r="G95" s="82">
        <v>0</v>
      </c>
    </row>
    <row r="96" spans="1:7" x14ac:dyDescent="0.25">
      <c r="A96" s="86" t="s">
        <v>121</v>
      </c>
      <c r="B96" s="82">
        <v>1</v>
      </c>
      <c r="C96" s="82">
        <v>0.89588735677356846</v>
      </c>
      <c r="D96" s="82">
        <v>0.63732463677921147</v>
      </c>
      <c r="E96" s="82">
        <v>0.78582451670608011</v>
      </c>
      <c r="F96" s="82">
        <v>0.96506189821182942</v>
      </c>
      <c r="G96" s="82">
        <v>0</v>
      </c>
    </row>
    <row r="97" spans="1:7" x14ac:dyDescent="0.25">
      <c r="A97" s="86" t="s">
        <v>224</v>
      </c>
      <c r="B97" s="82">
        <v>1</v>
      </c>
      <c r="C97" s="82">
        <v>1</v>
      </c>
      <c r="D97" s="82">
        <v>0.66135946111451316</v>
      </c>
      <c r="E97" s="82">
        <v>0.42865890998162892</v>
      </c>
      <c r="F97" s="82">
        <v>0.61236987140232702</v>
      </c>
      <c r="G97" s="82">
        <v>1</v>
      </c>
    </row>
    <row r="98" spans="1:7" x14ac:dyDescent="0.25">
      <c r="A98" s="86" t="s">
        <v>752</v>
      </c>
      <c r="B98" s="82">
        <v>1</v>
      </c>
      <c r="C98" s="82">
        <v>0.86956521739130432</v>
      </c>
      <c r="D98" s="82">
        <v>0.65217391304347827</v>
      </c>
      <c r="E98" s="82">
        <v>1</v>
      </c>
      <c r="F98" s="82">
        <v>1</v>
      </c>
      <c r="G98" s="82">
        <v>0</v>
      </c>
    </row>
    <row r="99" spans="1:7" x14ac:dyDescent="0.25">
      <c r="A99" s="86" t="s">
        <v>126</v>
      </c>
      <c r="B99" s="82">
        <v>1</v>
      </c>
      <c r="C99" s="82">
        <v>1</v>
      </c>
      <c r="D99" s="82">
        <v>0.81355932203389836</v>
      </c>
      <c r="E99" s="82">
        <v>1</v>
      </c>
      <c r="F99" s="82">
        <v>1</v>
      </c>
      <c r="G99" s="82">
        <v>0</v>
      </c>
    </row>
    <row r="100" spans="1:7" x14ac:dyDescent="0.25">
      <c r="A100" s="86" t="s">
        <v>210</v>
      </c>
      <c r="B100" s="82">
        <v>1</v>
      </c>
      <c r="C100" s="82">
        <v>1</v>
      </c>
      <c r="D100" s="82">
        <v>1</v>
      </c>
      <c r="E100" s="82">
        <v>0.63084190678803387</v>
      </c>
      <c r="F100" s="82">
        <v>1</v>
      </c>
      <c r="G100" s="82">
        <v>1</v>
      </c>
    </row>
    <row r="101" spans="1:7" x14ac:dyDescent="0.25">
      <c r="A101" s="86" t="s">
        <v>128</v>
      </c>
      <c r="B101" s="82">
        <v>1</v>
      </c>
      <c r="C101" s="82">
        <v>1</v>
      </c>
      <c r="D101" s="82">
        <v>1</v>
      </c>
      <c r="E101" s="82">
        <v>1</v>
      </c>
      <c r="F101" s="82">
        <v>1</v>
      </c>
      <c r="G101" s="82">
        <v>0</v>
      </c>
    </row>
    <row r="102" spans="1:7" x14ac:dyDescent="0.25">
      <c r="A102" s="12" t="s">
        <v>4</v>
      </c>
      <c r="B102" s="82"/>
      <c r="C102" s="82"/>
      <c r="D102" s="82"/>
      <c r="E102" s="82"/>
      <c r="F102" s="82"/>
      <c r="G102" s="82"/>
    </row>
    <row r="103" spans="1:7" x14ac:dyDescent="0.25">
      <c r="A103" s="86" t="s">
        <v>157</v>
      </c>
      <c r="B103" s="82">
        <v>1</v>
      </c>
      <c r="C103" s="82">
        <v>0.7407407407407407</v>
      </c>
      <c r="D103" s="82">
        <v>0.7407407407407407</v>
      </c>
      <c r="E103" s="82">
        <v>1</v>
      </c>
      <c r="F103" s="82">
        <v>0</v>
      </c>
      <c r="G103" s="82">
        <v>1</v>
      </c>
    </row>
    <row r="104" spans="1:7" x14ac:dyDescent="0.25">
      <c r="A104" s="86" t="s">
        <v>149</v>
      </c>
      <c r="B104" s="82">
        <v>1</v>
      </c>
      <c r="C104" s="82">
        <v>1</v>
      </c>
      <c r="D104" s="82">
        <v>1</v>
      </c>
      <c r="E104" s="82">
        <v>1</v>
      </c>
      <c r="F104" s="82">
        <v>0</v>
      </c>
      <c r="G104" s="82">
        <v>1</v>
      </c>
    </row>
    <row r="105" spans="1:7" x14ac:dyDescent="0.25">
      <c r="A105" s="86" t="s">
        <v>151</v>
      </c>
      <c r="B105" s="82">
        <v>1</v>
      </c>
      <c r="C105" s="82">
        <v>0.76923076923076927</v>
      </c>
      <c r="D105" s="82">
        <v>0.76923076923076927</v>
      </c>
      <c r="E105" s="82">
        <v>1</v>
      </c>
      <c r="F105" s="82">
        <v>0</v>
      </c>
      <c r="G105" s="82">
        <v>1</v>
      </c>
    </row>
    <row r="106" spans="1:7" x14ac:dyDescent="0.25">
      <c r="A106" s="86" t="s">
        <v>167</v>
      </c>
      <c r="B106" s="82">
        <v>1</v>
      </c>
      <c r="C106" s="82">
        <v>1</v>
      </c>
      <c r="D106" s="82">
        <v>1</v>
      </c>
      <c r="E106" s="82">
        <v>0.43149946062567424</v>
      </c>
      <c r="F106" s="82">
        <v>0</v>
      </c>
      <c r="G106" s="82">
        <v>1</v>
      </c>
    </row>
    <row r="107" spans="1:7" x14ac:dyDescent="0.25">
      <c r="A107" s="86" t="s">
        <v>688</v>
      </c>
      <c r="B107" s="82">
        <v>1</v>
      </c>
      <c r="C107" s="82">
        <v>0.85470085470085466</v>
      </c>
      <c r="D107" s="82">
        <v>0.85470085470085466</v>
      </c>
      <c r="E107" s="82">
        <v>0.21367521367521367</v>
      </c>
      <c r="F107" s="82">
        <v>0.85470085470085466</v>
      </c>
      <c r="G107" s="82">
        <v>0</v>
      </c>
    </row>
    <row r="108" spans="1:7" x14ac:dyDescent="0.25">
      <c r="A108" s="86" t="s">
        <v>159</v>
      </c>
      <c r="B108" s="82">
        <v>1</v>
      </c>
      <c r="C108" s="82">
        <v>0.82901554404145072</v>
      </c>
      <c r="D108" s="82">
        <v>0.82901554404145072</v>
      </c>
      <c r="E108" s="82">
        <v>1</v>
      </c>
      <c r="F108" s="82">
        <v>0</v>
      </c>
      <c r="G108" s="82">
        <v>0.95652173913043481</v>
      </c>
    </row>
    <row r="109" spans="1:7" x14ac:dyDescent="0.25">
      <c r="A109" s="86" t="s">
        <v>163</v>
      </c>
      <c r="B109" s="82">
        <v>1</v>
      </c>
      <c r="C109" s="82">
        <v>0.6097560975609756</v>
      </c>
      <c r="D109" s="82">
        <v>0.6097560975609756</v>
      </c>
      <c r="E109" s="82">
        <v>0.3048780487804878</v>
      </c>
      <c r="F109" s="82">
        <v>0</v>
      </c>
      <c r="G109" s="82">
        <v>1</v>
      </c>
    </row>
    <row r="110" spans="1:7" x14ac:dyDescent="0.25">
      <c r="A110" s="86" t="s">
        <v>161</v>
      </c>
      <c r="B110" s="82">
        <v>1</v>
      </c>
      <c r="C110" s="82">
        <v>1</v>
      </c>
      <c r="D110" s="82">
        <v>1</v>
      </c>
      <c r="E110" s="82">
        <v>0.64935064935064934</v>
      </c>
      <c r="F110" s="82">
        <v>0</v>
      </c>
      <c r="G110" s="82">
        <v>0.97945205479452058</v>
      </c>
    </row>
    <row r="111" spans="1:7" x14ac:dyDescent="0.25">
      <c r="A111" s="86" t="s">
        <v>165</v>
      </c>
      <c r="B111" s="82">
        <v>1</v>
      </c>
      <c r="C111" s="82">
        <v>0.75471698113207553</v>
      </c>
      <c r="D111" s="82">
        <v>0.75471698113207553</v>
      </c>
      <c r="E111" s="82">
        <v>0.62893081761006286</v>
      </c>
      <c r="F111" s="82">
        <v>0</v>
      </c>
      <c r="G111" s="82">
        <v>0.9726027397260274</v>
      </c>
    </row>
    <row r="112" spans="1:7" x14ac:dyDescent="0.25">
      <c r="A112" s="86" t="s">
        <v>145</v>
      </c>
      <c r="B112" s="82">
        <v>1</v>
      </c>
      <c r="C112" s="82">
        <v>1</v>
      </c>
      <c r="D112" s="82">
        <v>1</v>
      </c>
      <c r="E112" s="82">
        <v>0.54347826086956519</v>
      </c>
      <c r="F112" s="82">
        <v>0</v>
      </c>
      <c r="G112" s="82">
        <v>1</v>
      </c>
    </row>
    <row r="113" spans="1:7" x14ac:dyDescent="0.25">
      <c r="A113" s="86" t="s">
        <v>263</v>
      </c>
      <c r="B113" s="82">
        <v>1</v>
      </c>
      <c r="C113" s="82">
        <v>1</v>
      </c>
      <c r="D113" s="82">
        <v>0.970873786407767</v>
      </c>
      <c r="E113" s="82">
        <v>1</v>
      </c>
      <c r="F113" s="82">
        <v>1</v>
      </c>
      <c r="G113" s="82">
        <v>1</v>
      </c>
    </row>
    <row r="114" spans="1:7" x14ac:dyDescent="0.25">
      <c r="A114" s="86" t="s">
        <v>265</v>
      </c>
      <c r="B114" s="82">
        <v>1</v>
      </c>
      <c r="C114" s="82">
        <v>1</v>
      </c>
      <c r="D114" s="82">
        <v>1</v>
      </c>
      <c r="E114" s="82">
        <v>1</v>
      </c>
      <c r="F114" s="82">
        <v>1</v>
      </c>
      <c r="G114" s="82">
        <v>1</v>
      </c>
    </row>
    <row r="115" spans="1:7" x14ac:dyDescent="0.25">
      <c r="A115" s="86" t="s">
        <v>692</v>
      </c>
      <c r="B115" s="82">
        <v>1</v>
      </c>
      <c r="C115" s="82">
        <v>1</v>
      </c>
      <c r="D115" s="82">
        <v>0.38961038961038963</v>
      </c>
      <c r="E115" s="82">
        <v>0.97402597402597402</v>
      </c>
      <c r="F115" s="82">
        <v>1</v>
      </c>
      <c r="G115" s="82">
        <v>0</v>
      </c>
    </row>
    <row r="116" spans="1:7" x14ac:dyDescent="0.25">
      <c r="A116" s="86" t="s">
        <v>101</v>
      </c>
      <c r="B116" s="82">
        <v>1</v>
      </c>
      <c r="C116" s="82">
        <v>0.72398190045248867</v>
      </c>
      <c r="D116" s="82">
        <v>0.72398190045248867</v>
      </c>
      <c r="E116" s="82">
        <v>0.90497737556561086</v>
      </c>
      <c r="F116" s="82">
        <v>0</v>
      </c>
      <c r="G116" s="82">
        <v>1</v>
      </c>
    </row>
    <row r="117" spans="1:7" x14ac:dyDescent="0.25">
      <c r="A117" s="86" t="s">
        <v>696</v>
      </c>
      <c r="B117" s="82">
        <v>1</v>
      </c>
      <c r="C117" s="82">
        <v>1</v>
      </c>
      <c r="D117" s="82">
        <v>1</v>
      </c>
      <c r="E117" s="82">
        <v>1</v>
      </c>
      <c r="F117" s="82">
        <v>1</v>
      </c>
      <c r="G117" s="82">
        <v>0</v>
      </c>
    </row>
    <row r="118" spans="1:7" x14ac:dyDescent="0.25">
      <c r="A118" s="86" t="s">
        <v>155</v>
      </c>
      <c r="B118" s="82">
        <v>1</v>
      </c>
      <c r="C118" s="82">
        <v>0.75376884422110557</v>
      </c>
      <c r="D118" s="82">
        <v>0.75376884422110557</v>
      </c>
      <c r="E118" s="82">
        <v>0.50251256281407031</v>
      </c>
      <c r="F118" s="82">
        <v>0</v>
      </c>
      <c r="G118" s="82">
        <v>1</v>
      </c>
    </row>
    <row r="119" spans="1:7" x14ac:dyDescent="0.25">
      <c r="A119" s="86" t="s">
        <v>251</v>
      </c>
      <c r="B119" s="82">
        <v>1</v>
      </c>
      <c r="C119" s="82">
        <v>1</v>
      </c>
      <c r="D119" s="82">
        <v>1</v>
      </c>
      <c r="E119" s="82">
        <v>1</v>
      </c>
      <c r="F119" s="82">
        <v>1</v>
      </c>
      <c r="G119" s="82">
        <v>1</v>
      </c>
    </row>
    <row r="120" spans="1:7" x14ac:dyDescent="0.25">
      <c r="A120" s="86" t="s">
        <v>147</v>
      </c>
      <c r="B120" s="82">
        <v>1</v>
      </c>
      <c r="C120" s="82">
        <v>0.76555023923444976</v>
      </c>
      <c r="D120" s="82">
        <v>0.76555023923444976</v>
      </c>
      <c r="E120" s="82">
        <v>0.4784688995215311</v>
      </c>
      <c r="F120" s="82">
        <v>0</v>
      </c>
      <c r="G120" s="82">
        <v>1</v>
      </c>
    </row>
    <row r="121" spans="1:7" x14ac:dyDescent="0.25">
      <c r="A121" s="86" t="s">
        <v>95</v>
      </c>
      <c r="B121" s="82">
        <v>1</v>
      </c>
      <c r="C121" s="82">
        <v>0.69620253164556967</v>
      </c>
      <c r="D121" s="82">
        <v>0.69620253164556967</v>
      </c>
      <c r="E121" s="82">
        <v>0.63291139240506333</v>
      </c>
      <c r="F121" s="82">
        <v>0</v>
      </c>
      <c r="G121" s="82">
        <v>1</v>
      </c>
    </row>
    <row r="122" spans="1:7" x14ac:dyDescent="0.25">
      <c r="A122" s="86" t="s">
        <v>832</v>
      </c>
      <c r="B122" s="82">
        <v>1</v>
      </c>
      <c r="C122" s="82">
        <v>0.91322314049586772</v>
      </c>
      <c r="D122" s="82">
        <v>0.83057851239669422</v>
      </c>
      <c r="E122" s="82">
        <v>0.91322314049586772</v>
      </c>
      <c r="F122" s="82">
        <v>0.91322314049586772</v>
      </c>
      <c r="G122" s="82">
        <v>0.83333333333333326</v>
      </c>
    </row>
    <row r="123" spans="1:7" x14ac:dyDescent="0.25">
      <c r="A123" s="86" t="s">
        <v>106</v>
      </c>
      <c r="B123" s="82">
        <v>1</v>
      </c>
      <c r="C123" s="82">
        <v>0.70175438596491224</v>
      </c>
      <c r="D123" s="82">
        <v>0.70175438596491224</v>
      </c>
      <c r="E123" s="82">
        <v>1</v>
      </c>
      <c r="F123" s="82">
        <v>1</v>
      </c>
      <c r="G123" s="82">
        <v>0.58333333333333337</v>
      </c>
    </row>
    <row r="124" spans="1:7" x14ac:dyDescent="0.25">
      <c r="A124" s="86" t="s">
        <v>104</v>
      </c>
      <c r="B124" s="82">
        <v>1</v>
      </c>
      <c r="C124" s="82">
        <v>0.92715231788079466</v>
      </c>
      <c r="D124" s="82">
        <v>0.92715231788079466</v>
      </c>
      <c r="E124" s="82">
        <v>1</v>
      </c>
      <c r="F124" s="82">
        <v>0</v>
      </c>
      <c r="G124" s="82">
        <v>1</v>
      </c>
    </row>
    <row r="125" spans="1:7" x14ac:dyDescent="0.25">
      <c r="A125" s="86" t="s">
        <v>153</v>
      </c>
      <c r="B125" s="82">
        <v>1</v>
      </c>
      <c r="C125" s="82">
        <v>0.898876404494382</v>
      </c>
      <c r="D125" s="82">
        <v>0.898876404494382</v>
      </c>
      <c r="E125" s="82">
        <v>0.5617977528089888</v>
      </c>
      <c r="F125" s="82">
        <v>0</v>
      </c>
      <c r="G125" s="82">
        <v>0.97058823529411764</v>
      </c>
    </row>
    <row r="126" spans="1:7" x14ac:dyDescent="0.25">
      <c r="A126" s="86" t="s">
        <v>253</v>
      </c>
      <c r="B126" s="82">
        <v>1</v>
      </c>
      <c r="C126" s="82">
        <v>1</v>
      </c>
      <c r="D126" s="82">
        <v>1</v>
      </c>
      <c r="E126" s="82">
        <v>1</v>
      </c>
      <c r="F126" s="82">
        <v>1</v>
      </c>
      <c r="G126" s="82">
        <v>0.8571428571428571</v>
      </c>
    </row>
    <row r="127" spans="1:7" x14ac:dyDescent="0.25">
      <c r="A127" s="12" t="s">
        <v>10</v>
      </c>
      <c r="B127" s="82"/>
      <c r="C127" s="82"/>
      <c r="D127" s="82"/>
      <c r="E127" s="82"/>
      <c r="F127" s="82"/>
      <c r="G127" s="82"/>
    </row>
    <row r="128" spans="1:7" x14ac:dyDescent="0.25">
      <c r="A128" s="86" t="s">
        <v>139</v>
      </c>
      <c r="B128" s="82">
        <v>1</v>
      </c>
      <c r="C128" s="82">
        <v>1</v>
      </c>
      <c r="D128" s="82">
        <v>0.92436974789915971</v>
      </c>
      <c r="E128" s="82">
        <v>1</v>
      </c>
      <c r="F128" s="82">
        <v>1</v>
      </c>
      <c r="G128" s="82">
        <v>0</v>
      </c>
    </row>
    <row r="129" spans="1:7" x14ac:dyDescent="0.25">
      <c r="A129" s="86" t="s">
        <v>216</v>
      </c>
      <c r="B129" s="82">
        <v>1</v>
      </c>
      <c r="C129" s="82">
        <v>1</v>
      </c>
      <c r="D129" s="82">
        <v>1</v>
      </c>
      <c r="E129" s="82">
        <v>1</v>
      </c>
      <c r="F129" s="82">
        <v>1</v>
      </c>
      <c r="G129" s="82">
        <v>0</v>
      </c>
    </row>
    <row r="130" spans="1:7" x14ac:dyDescent="0.25">
      <c r="A130" s="12" t="s">
        <v>5</v>
      </c>
      <c r="B130" s="82"/>
      <c r="C130" s="82"/>
      <c r="D130" s="82"/>
      <c r="E130" s="82"/>
      <c r="F130" s="82"/>
      <c r="G130" s="82"/>
    </row>
    <row r="131" spans="1:7" x14ac:dyDescent="0.25">
      <c r="A131" s="86" t="s">
        <v>701</v>
      </c>
      <c r="B131" s="82">
        <v>1</v>
      </c>
      <c r="C131" s="82">
        <v>1</v>
      </c>
      <c r="D131" s="82">
        <v>0.24806201550387597</v>
      </c>
      <c r="E131" s="82">
        <v>0.15503875968992248</v>
      </c>
      <c r="F131" s="82">
        <v>0.62015503875968991</v>
      </c>
      <c r="G131" s="82">
        <v>1</v>
      </c>
    </row>
    <row r="132" spans="1:7" x14ac:dyDescent="0.25">
      <c r="A132" s="86" t="s">
        <v>267</v>
      </c>
      <c r="B132" s="82">
        <v>1</v>
      </c>
      <c r="C132" s="82">
        <v>0.94488188976377951</v>
      </c>
      <c r="D132" s="82">
        <v>0.86614173228346458</v>
      </c>
      <c r="E132" s="82">
        <v>0.78740157480314965</v>
      </c>
      <c r="F132" s="82">
        <v>1</v>
      </c>
      <c r="G132" s="82">
        <v>1</v>
      </c>
    </row>
    <row r="133" spans="1:7" x14ac:dyDescent="0.25">
      <c r="A133" s="86" t="s">
        <v>834</v>
      </c>
      <c r="B133" s="82">
        <v>1</v>
      </c>
      <c r="C133" s="82">
        <v>1</v>
      </c>
      <c r="D133" s="82">
        <v>0</v>
      </c>
      <c r="E133" s="82">
        <v>0.24752475247524752</v>
      </c>
      <c r="F133" s="82">
        <v>0</v>
      </c>
      <c r="G133" s="82">
        <v>0.98837209302325579</v>
      </c>
    </row>
    <row r="134" spans="1:7" x14ac:dyDescent="0.25">
      <c r="A134" s="86" t="s">
        <v>171</v>
      </c>
      <c r="B134" s="82">
        <v>1</v>
      </c>
      <c r="C134" s="82">
        <v>1</v>
      </c>
      <c r="D134" s="82">
        <v>1</v>
      </c>
      <c r="E134" s="82">
        <v>1</v>
      </c>
      <c r="F134" s="82">
        <v>0</v>
      </c>
      <c r="G134" s="82">
        <v>0.95454545454545459</v>
      </c>
    </row>
    <row r="135" spans="1:7" x14ac:dyDescent="0.25">
      <c r="A135" s="86" t="s">
        <v>709</v>
      </c>
      <c r="B135" s="82">
        <v>1</v>
      </c>
      <c r="C135" s="82">
        <v>1</v>
      </c>
      <c r="D135" s="82">
        <v>0</v>
      </c>
      <c r="E135" s="82">
        <v>0.99274532264222981</v>
      </c>
      <c r="F135" s="82">
        <v>0</v>
      </c>
      <c r="G135" s="82">
        <v>0.9817351598173516</v>
      </c>
    </row>
    <row r="136" spans="1:7" x14ac:dyDescent="0.25">
      <c r="A136" s="86" t="s">
        <v>257</v>
      </c>
      <c r="B136" s="82">
        <v>1</v>
      </c>
      <c r="C136" s="82">
        <v>0.65934065934065933</v>
      </c>
      <c r="D136" s="82">
        <v>0.60439560439560436</v>
      </c>
      <c r="E136" s="82">
        <v>0.5494505494505495</v>
      </c>
      <c r="F136" s="82">
        <v>0.5494505494505495</v>
      </c>
      <c r="G136" s="82">
        <v>1</v>
      </c>
    </row>
    <row r="137" spans="1:7" x14ac:dyDescent="0.25">
      <c r="A137" s="86" t="s">
        <v>846</v>
      </c>
      <c r="B137" s="82">
        <v>1</v>
      </c>
      <c r="C137" s="82">
        <v>0.77795786061588335</v>
      </c>
      <c r="D137" s="82">
        <v>0.2593192868719611</v>
      </c>
      <c r="E137" s="82">
        <v>0.32414910858995138</v>
      </c>
      <c r="F137" s="82">
        <v>0</v>
      </c>
      <c r="G137" s="82">
        <v>0</v>
      </c>
    </row>
    <row r="138" spans="1:7" x14ac:dyDescent="0.25">
      <c r="A138" s="86" t="s">
        <v>185</v>
      </c>
      <c r="B138" s="82">
        <v>1</v>
      </c>
      <c r="C138" s="82">
        <v>1</v>
      </c>
      <c r="D138" s="82">
        <v>1</v>
      </c>
      <c r="E138" s="82">
        <v>0.28971511347175277</v>
      </c>
      <c r="F138" s="82">
        <v>0</v>
      </c>
      <c r="G138" s="82">
        <v>0.98574821852731587</v>
      </c>
    </row>
    <row r="139" spans="1:7" x14ac:dyDescent="0.25">
      <c r="A139" s="86" t="s">
        <v>183</v>
      </c>
      <c r="B139" s="82">
        <v>1</v>
      </c>
      <c r="C139" s="82">
        <v>1</v>
      </c>
      <c r="D139" s="82">
        <v>1</v>
      </c>
      <c r="E139" s="82">
        <v>1</v>
      </c>
      <c r="F139" s="82">
        <v>0</v>
      </c>
      <c r="G139" s="82">
        <v>0.95652173913043481</v>
      </c>
    </row>
    <row r="140" spans="1:7" x14ac:dyDescent="0.25">
      <c r="A140" s="86" t="s">
        <v>271</v>
      </c>
      <c r="B140" s="82">
        <v>1</v>
      </c>
      <c r="C140" s="82">
        <v>1</v>
      </c>
      <c r="D140" s="82">
        <v>0.73170731707317072</v>
      </c>
      <c r="E140" s="82">
        <v>1</v>
      </c>
      <c r="F140" s="82">
        <v>1</v>
      </c>
      <c r="G140" s="82">
        <v>1</v>
      </c>
    </row>
    <row r="141" spans="1:7" x14ac:dyDescent="0.25">
      <c r="A141" s="86" t="s">
        <v>837</v>
      </c>
      <c r="B141" s="82">
        <v>1</v>
      </c>
      <c r="C141" s="82">
        <v>1</v>
      </c>
      <c r="D141" s="82">
        <v>0</v>
      </c>
      <c r="E141" s="82">
        <v>0.78534031413612571</v>
      </c>
      <c r="F141" s="82">
        <v>0</v>
      </c>
      <c r="G141" s="82">
        <v>1</v>
      </c>
    </row>
    <row r="142" spans="1:7" x14ac:dyDescent="0.25">
      <c r="A142" s="86" t="s">
        <v>713</v>
      </c>
      <c r="B142" s="82">
        <v>1</v>
      </c>
      <c r="C142" s="82">
        <v>1</v>
      </c>
      <c r="D142" s="82">
        <v>0.4375</v>
      </c>
      <c r="E142" s="82">
        <v>0.3125</v>
      </c>
      <c r="F142" s="82">
        <v>0.625</v>
      </c>
      <c r="G142" s="82">
        <v>1</v>
      </c>
    </row>
    <row r="143" spans="1:7" x14ac:dyDescent="0.25">
      <c r="A143" s="86" t="s">
        <v>259</v>
      </c>
      <c r="B143" s="82">
        <v>1</v>
      </c>
      <c r="C143" s="82">
        <v>0.5865102639296188</v>
      </c>
      <c r="D143" s="82">
        <v>0.5865102639296188</v>
      </c>
      <c r="E143" s="82">
        <v>0.87976539589442815</v>
      </c>
      <c r="F143" s="82">
        <v>0.87976539589442815</v>
      </c>
      <c r="G143" s="82">
        <v>1</v>
      </c>
    </row>
    <row r="144" spans="1:7" x14ac:dyDescent="0.25">
      <c r="A144" s="86" t="s">
        <v>169</v>
      </c>
      <c r="B144" s="82">
        <v>1</v>
      </c>
      <c r="C144" s="82">
        <v>0.77922077922077926</v>
      </c>
      <c r="D144" s="82">
        <v>0.77922077922077926</v>
      </c>
      <c r="E144" s="82">
        <v>0.64935064935064934</v>
      </c>
      <c r="F144" s="82">
        <v>0</v>
      </c>
      <c r="G144" s="82">
        <v>0.95714285714285718</v>
      </c>
    </row>
    <row r="145" spans="1:7" x14ac:dyDescent="0.25">
      <c r="A145" s="86" t="s">
        <v>269</v>
      </c>
      <c r="B145" s="82">
        <v>1</v>
      </c>
      <c r="C145" s="82">
        <v>0.94117647058823528</v>
      </c>
      <c r="D145" s="82">
        <v>0.70588235294117652</v>
      </c>
      <c r="E145" s="82">
        <v>1</v>
      </c>
      <c r="F145" s="82">
        <v>1</v>
      </c>
      <c r="G145" s="82">
        <v>1</v>
      </c>
    </row>
    <row r="146" spans="1:7" x14ac:dyDescent="0.25">
      <c r="A146" s="86" t="s">
        <v>255</v>
      </c>
      <c r="B146" s="82">
        <v>1</v>
      </c>
      <c r="C146" s="82">
        <v>1</v>
      </c>
      <c r="D146" s="82">
        <v>0.80338266384778012</v>
      </c>
      <c r="E146" s="82">
        <v>0.63424947145877375</v>
      </c>
      <c r="F146" s="82">
        <v>0.42283298097251587</v>
      </c>
      <c r="G146" s="82">
        <v>1</v>
      </c>
    </row>
    <row r="147" spans="1:7" x14ac:dyDescent="0.25">
      <c r="A147" s="86" t="s">
        <v>819</v>
      </c>
      <c r="B147" s="82">
        <v>1</v>
      </c>
      <c r="C147" s="82">
        <v>0.87042532146389717</v>
      </c>
      <c r="D147" s="82">
        <v>0</v>
      </c>
      <c r="E147" s="82">
        <v>0.59347181008902072</v>
      </c>
      <c r="F147" s="82">
        <v>0</v>
      </c>
      <c r="G147" s="82">
        <v>1</v>
      </c>
    </row>
    <row r="148" spans="1:7" x14ac:dyDescent="0.25">
      <c r="A148" s="86" t="s">
        <v>261</v>
      </c>
      <c r="B148" s="82">
        <v>1</v>
      </c>
      <c r="C148" s="82">
        <v>1</v>
      </c>
      <c r="D148" s="82">
        <v>1</v>
      </c>
      <c r="E148" s="82">
        <v>1</v>
      </c>
      <c r="F148" s="82">
        <v>1</v>
      </c>
      <c r="G148" s="82">
        <v>1</v>
      </c>
    </row>
    <row r="149" spans="1:7" x14ac:dyDescent="0.25">
      <c r="A149" s="86" t="s">
        <v>273</v>
      </c>
      <c r="B149" s="82">
        <v>1</v>
      </c>
      <c r="C149" s="82">
        <v>0.59945504087193457</v>
      </c>
      <c r="D149" s="82">
        <v>0.59945504087193457</v>
      </c>
      <c r="E149" s="82">
        <v>1</v>
      </c>
      <c r="F149" s="82">
        <v>0.54495912806539515</v>
      </c>
      <c r="G149" s="82">
        <v>1</v>
      </c>
    </row>
    <row r="150" spans="1:7" x14ac:dyDescent="0.25">
      <c r="A150" s="86" t="s">
        <v>716</v>
      </c>
      <c r="B150" s="82">
        <v>1</v>
      </c>
      <c r="C150" s="82">
        <v>1</v>
      </c>
      <c r="D150" s="82">
        <v>0.84550195567144715</v>
      </c>
      <c r="E150" s="82">
        <v>1</v>
      </c>
      <c r="F150" s="82">
        <v>0.72816166883963496</v>
      </c>
      <c r="G150" s="82">
        <v>0</v>
      </c>
    </row>
    <row r="151" spans="1:7" x14ac:dyDescent="0.25">
      <c r="A151" s="86" t="s">
        <v>840</v>
      </c>
      <c r="B151" s="82">
        <v>1</v>
      </c>
      <c r="C151" s="82">
        <v>1</v>
      </c>
      <c r="D151" s="82">
        <v>0</v>
      </c>
      <c r="E151" s="82">
        <v>0.46403712296983757</v>
      </c>
      <c r="F151" s="82">
        <v>1</v>
      </c>
      <c r="G151" s="82">
        <v>0.96851574212893554</v>
      </c>
    </row>
    <row r="152" spans="1:7" x14ac:dyDescent="0.25">
      <c r="A152" s="12" t="s">
        <v>937</v>
      </c>
      <c r="B152" s="82"/>
      <c r="C152" s="82"/>
      <c r="D152" s="82"/>
      <c r="E152" s="82"/>
      <c r="F152" s="82"/>
      <c r="G152" s="82"/>
    </row>
    <row r="153" spans="1:7" x14ac:dyDescent="0.25">
      <c r="A153" s="86" t="s">
        <v>1082</v>
      </c>
      <c r="B153" s="82">
        <v>1</v>
      </c>
      <c r="C153" s="82">
        <v>0.5161290322580645</v>
      </c>
      <c r="D153" s="82">
        <v>0</v>
      </c>
      <c r="E153" s="82">
        <v>0</v>
      </c>
      <c r="F153" s="82">
        <v>0</v>
      </c>
      <c r="G153" s="82">
        <v>1</v>
      </c>
    </row>
    <row r="154" spans="1:7" x14ac:dyDescent="0.25">
      <c r="A154" s="10" t="s">
        <v>3</v>
      </c>
      <c r="B154" s="82"/>
      <c r="C154" s="82"/>
      <c r="D154" s="82"/>
      <c r="E154" s="82"/>
      <c r="F154" s="82"/>
      <c r="G154" s="82"/>
    </row>
    <row r="155" spans="1:7" x14ac:dyDescent="0.25">
      <c r="A155" s="12" t="s">
        <v>15</v>
      </c>
      <c r="B155" s="82"/>
      <c r="C155" s="82"/>
      <c r="D155" s="82"/>
      <c r="E155" s="82"/>
      <c r="F155" s="82"/>
      <c r="G155" s="82"/>
    </row>
    <row r="156" spans="1:7" x14ac:dyDescent="0.25">
      <c r="A156" s="86" t="s">
        <v>787</v>
      </c>
      <c r="B156" s="82">
        <v>1</v>
      </c>
      <c r="C156" s="82">
        <v>1</v>
      </c>
      <c r="D156" s="82">
        <v>0</v>
      </c>
      <c r="E156" s="82">
        <v>0.21367521367521367</v>
      </c>
      <c r="F156" s="82">
        <v>0</v>
      </c>
      <c r="G156" s="82">
        <v>0.95348837209302328</v>
      </c>
    </row>
    <row r="157" spans="1:7" x14ac:dyDescent="0.25">
      <c r="A157" s="86" t="s">
        <v>791</v>
      </c>
      <c r="B157" s="82">
        <v>0.43715846994535523</v>
      </c>
      <c r="C157" s="82">
        <v>0.39344262295081966</v>
      </c>
      <c r="D157" s="82">
        <v>0</v>
      </c>
      <c r="E157" s="82">
        <v>0.65573770491803274</v>
      </c>
      <c r="F157" s="82">
        <v>0.65573770491803274</v>
      </c>
      <c r="G157" s="82">
        <v>0</v>
      </c>
    </row>
    <row r="158" spans="1:7" x14ac:dyDescent="0.25">
      <c r="A158" s="86" t="s">
        <v>228</v>
      </c>
      <c r="B158" s="82">
        <v>1</v>
      </c>
      <c r="C158" s="82">
        <v>1</v>
      </c>
      <c r="D158" s="82">
        <v>1</v>
      </c>
      <c r="E158" s="82">
        <v>1</v>
      </c>
      <c r="F158" s="82">
        <v>0</v>
      </c>
      <c r="G158" s="82">
        <v>0</v>
      </c>
    </row>
    <row r="159" spans="1:7" x14ac:dyDescent="0.25">
      <c r="A159" s="86" t="s">
        <v>794</v>
      </c>
      <c r="B159" s="82">
        <v>1</v>
      </c>
      <c r="C159" s="82">
        <v>1</v>
      </c>
      <c r="D159" s="82">
        <v>0</v>
      </c>
      <c r="E159" s="82">
        <v>1</v>
      </c>
      <c r="F159" s="82">
        <v>0</v>
      </c>
      <c r="G159" s="82">
        <v>1</v>
      </c>
    </row>
    <row r="160" spans="1:7" x14ac:dyDescent="0.25">
      <c r="A160" s="86" t="s">
        <v>798</v>
      </c>
      <c r="B160" s="82">
        <v>0.92961487383798147</v>
      </c>
      <c r="C160" s="82">
        <v>1</v>
      </c>
      <c r="D160" s="82">
        <v>0</v>
      </c>
      <c r="E160" s="82">
        <v>1</v>
      </c>
      <c r="F160" s="82">
        <v>0</v>
      </c>
      <c r="G160" s="82">
        <v>0.96078431372549022</v>
      </c>
    </row>
    <row r="161" spans="1:7" x14ac:dyDescent="0.25">
      <c r="A161" s="86" t="s">
        <v>234</v>
      </c>
      <c r="B161" s="82"/>
      <c r="C161" s="82"/>
      <c r="D161" s="82"/>
      <c r="E161" s="82"/>
      <c r="F161" s="82"/>
      <c r="G161" s="82"/>
    </row>
    <row r="162" spans="1:7" x14ac:dyDescent="0.25">
      <c r="A162" s="86" t="s">
        <v>800</v>
      </c>
      <c r="B162" s="82"/>
      <c r="C162" s="82"/>
      <c r="D162" s="82"/>
      <c r="E162" s="82"/>
      <c r="F162" s="82"/>
      <c r="G162" s="82"/>
    </row>
    <row r="163" spans="1:7" x14ac:dyDescent="0.25">
      <c r="A163" s="86" t="s">
        <v>806</v>
      </c>
      <c r="B163" s="82"/>
      <c r="C163" s="82"/>
      <c r="D163" s="82"/>
      <c r="E163" s="82"/>
      <c r="F163" s="82"/>
      <c r="G163" s="82"/>
    </row>
    <row r="164" spans="1:7" x14ac:dyDescent="0.25">
      <c r="A164" s="12" t="s">
        <v>16</v>
      </c>
      <c r="B164" s="82"/>
      <c r="C164" s="82"/>
      <c r="D164" s="82"/>
      <c r="E164" s="82"/>
      <c r="F164" s="82"/>
      <c r="G164" s="82"/>
    </row>
    <row r="165" spans="1:7" x14ac:dyDescent="0.25">
      <c r="A165" s="86" t="s">
        <v>813</v>
      </c>
      <c r="B165" s="82">
        <v>1</v>
      </c>
      <c r="C165" s="82">
        <v>1</v>
      </c>
      <c r="D165" s="82">
        <v>0</v>
      </c>
      <c r="E165" s="82">
        <v>1</v>
      </c>
      <c r="F165" s="82">
        <v>0.63694267515923564</v>
      </c>
      <c r="G165" s="82">
        <v>1</v>
      </c>
    </row>
    <row r="166" spans="1:7" x14ac:dyDescent="0.25">
      <c r="A166" s="86" t="s">
        <v>230</v>
      </c>
      <c r="B166" s="82">
        <v>1</v>
      </c>
      <c r="C166" s="82">
        <v>1</v>
      </c>
      <c r="D166" s="82">
        <v>0.43478260869565216</v>
      </c>
      <c r="E166" s="82">
        <v>1</v>
      </c>
      <c r="F166" s="82">
        <v>0</v>
      </c>
      <c r="G166" s="82">
        <v>0</v>
      </c>
    </row>
    <row r="167" spans="1:7" x14ac:dyDescent="0.25">
      <c r="A167" s="12" t="s">
        <v>17</v>
      </c>
      <c r="B167" s="82"/>
      <c r="C167" s="82"/>
      <c r="D167" s="82"/>
      <c r="E167" s="82"/>
      <c r="F167" s="82"/>
      <c r="G167" s="82"/>
    </row>
    <row r="168" spans="1:7" x14ac:dyDescent="0.25">
      <c r="A168" s="86" t="s">
        <v>761</v>
      </c>
      <c r="B168" s="82"/>
      <c r="C168" s="82"/>
      <c r="D168" s="82"/>
      <c r="E168" s="82"/>
      <c r="F168" s="82"/>
      <c r="G168" s="82"/>
    </row>
    <row r="169" spans="1:7" x14ac:dyDescent="0.25">
      <c r="A169" s="86" t="s">
        <v>767</v>
      </c>
      <c r="B169" s="82">
        <v>1</v>
      </c>
      <c r="C169" s="82">
        <v>0.8</v>
      </c>
      <c r="D169" s="82">
        <v>0</v>
      </c>
      <c r="E169" s="82">
        <v>1</v>
      </c>
      <c r="F169" s="82">
        <v>0.8</v>
      </c>
      <c r="G169" s="82">
        <v>1</v>
      </c>
    </row>
    <row r="170" spans="1:7" x14ac:dyDescent="0.25">
      <c r="A170" s="86" t="s">
        <v>232</v>
      </c>
      <c r="B170" s="82">
        <v>0.52493438320209973</v>
      </c>
      <c r="C170" s="82">
        <v>1</v>
      </c>
      <c r="D170" s="82">
        <v>0</v>
      </c>
      <c r="E170" s="82">
        <v>1</v>
      </c>
      <c r="F170" s="82">
        <v>0</v>
      </c>
      <c r="G170" s="82">
        <v>0</v>
      </c>
    </row>
    <row r="171" spans="1:7" x14ac:dyDescent="0.25">
      <c r="A171" s="86" t="s">
        <v>771</v>
      </c>
      <c r="B171" s="82">
        <v>1</v>
      </c>
      <c r="C171" s="82">
        <v>1</v>
      </c>
      <c r="D171" s="82">
        <v>0</v>
      </c>
      <c r="E171" s="82">
        <v>1</v>
      </c>
      <c r="F171" s="82">
        <v>0</v>
      </c>
      <c r="G171" s="82">
        <v>1</v>
      </c>
    </row>
    <row r="172" spans="1:7" x14ac:dyDescent="0.25">
      <c r="A172" s="12" t="s">
        <v>14</v>
      </c>
      <c r="B172" s="82"/>
      <c r="C172" s="82"/>
      <c r="D172" s="82"/>
      <c r="E172" s="82"/>
      <c r="F172" s="82"/>
      <c r="G172" s="82"/>
    </row>
    <row r="173" spans="1:7" x14ac:dyDescent="0.25">
      <c r="A173" s="86" t="s">
        <v>776</v>
      </c>
      <c r="B173" s="82">
        <v>1</v>
      </c>
      <c r="C173" s="82">
        <v>0.95238095238095233</v>
      </c>
      <c r="D173" s="82">
        <v>0</v>
      </c>
      <c r="E173" s="82">
        <v>0.52910052910052907</v>
      </c>
      <c r="F173" s="82">
        <v>0.79365079365079361</v>
      </c>
      <c r="G173" s="82">
        <v>0.98717948717948723</v>
      </c>
    </row>
    <row r="174" spans="1:7" x14ac:dyDescent="0.25">
      <c r="A174" s="86" t="s">
        <v>780</v>
      </c>
      <c r="B174" s="82">
        <v>1</v>
      </c>
      <c r="C174" s="82">
        <v>0.6872852233676976</v>
      </c>
      <c r="D174" s="82">
        <v>0.6872852233676976</v>
      </c>
      <c r="E174" s="82">
        <v>0.6872852233676976</v>
      </c>
      <c r="F174" s="82">
        <v>1</v>
      </c>
      <c r="G174" s="82">
        <v>1</v>
      </c>
    </row>
    <row r="175" spans="1:7" x14ac:dyDescent="0.25">
      <c r="A175" s="86" t="s">
        <v>783</v>
      </c>
      <c r="B175" s="82">
        <v>1</v>
      </c>
      <c r="C175" s="82">
        <v>0.58536585365853655</v>
      </c>
      <c r="D175" s="82">
        <v>0</v>
      </c>
      <c r="E175" s="82">
        <v>1</v>
      </c>
      <c r="F175" s="82">
        <v>1</v>
      </c>
      <c r="G175" s="82">
        <v>1</v>
      </c>
    </row>
    <row r="176" spans="1:7" x14ac:dyDescent="0.25">
      <c r="A176" s="86" t="s">
        <v>226</v>
      </c>
      <c r="B176" s="82">
        <v>1</v>
      </c>
      <c r="C176" s="82">
        <v>0.92165898617511521</v>
      </c>
      <c r="D176" s="82">
        <v>0.92165898617511521</v>
      </c>
      <c r="E176" s="82">
        <v>0.92165898617511521</v>
      </c>
      <c r="F176" s="82">
        <v>0</v>
      </c>
      <c r="G176" s="82">
        <v>1</v>
      </c>
    </row>
    <row r="177" spans="1:7" x14ac:dyDescent="0.25">
      <c r="A177" s="86" t="s">
        <v>785</v>
      </c>
      <c r="B177" s="82">
        <v>1</v>
      </c>
      <c r="C177" s="82">
        <v>0.77834179357021993</v>
      </c>
      <c r="D177" s="82">
        <v>0.40609137055837563</v>
      </c>
      <c r="E177" s="82">
        <v>1</v>
      </c>
      <c r="F177" s="82">
        <v>0.84602368866328259</v>
      </c>
      <c r="G177" s="82">
        <v>1</v>
      </c>
    </row>
    <row r="178" spans="1:7" x14ac:dyDescent="0.25">
      <c r="A178" s="12" t="s">
        <v>18</v>
      </c>
      <c r="B178" s="82"/>
      <c r="C178" s="82"/>
      <c r="D178" s="82"/>
      <c r="E178" s="82"/>
      <c r="F178" s="82"/>
      <c r="G178" s="82"/>
    </row>
    <row r="179" spans="1:7" x14ac:dyDescent="0.25">
      <c r="A179" s="86" t="s">
        <v>809</v>
      </c>
      <c r="B179" s="82"/>
      <c r="C179" s="82"/>
      <c r="D179" s="82"/>
      <c r="E179" s="82"/>
      <c r="F179" s="82"/>
      <c r="G179" s="82"/>
    </row>
    <row r="180" spans="1:7" x14ac:dyDescent="0.25">
      <c r="A180" s="12" t="s">
        <v>1084</v>
      </c>
      <c r="B180" s="82"/>
      <c r="C180" s="82"/>
      <c r="D180" s="82"/>
      <c r="E180" s="82"/>
      <c r="F180" s="82"/>
      <c r="G180" s="82"/>
    </row>
    <row r="181" spans="1:7" x14ac:dyDescent="0.25">
      <c r="A181" s="86" t="s">
        <v>1085</v>
      </c>
      <c r="B181" s="82">
        <v>1</v>
      </c>
      <c r="C181" s="82">
        <v>0.89686098654708524</v>
      </c>
      <c r="D181" s="82">
        <v>0.89686098654708524</v>
      </c>
      <c r="E181" s="82">
        <v>0</v>
      </c>
      <c r="F181" s="82">
        <v>1</v>
      </c>
      <c r="G181" s="82">
        <v>1</v>
      </c>
    </row>
    <row r="182" spans="1:7" x14ac:dyDescent="0.25">
      <c r="A182" s="10" t="s">
        <v>31</v>
      </c>
      <c r="B182" s="82">
        <v>0.99113366181588347</v>
      </c>
      <c r="C182" s="82">
        <v>0.88220403758788979</v>
      </c>
      <c r="D182" s="82">
        <v>0.6687543049824386</v>
      </c>
      <c r="E182" s="82">
        <v>0.76091948600370451</v>
      </c>
      <c r="F182" s="82">
        <v>0.59263038029865855</v>
      </c>
      <c r="G182" s="82">
        <v>0.53564934901276662</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D40"/>
  <sheetViews>
    <sheetView workbookViewId="0">
      <selection activeCell="G24" sqref="G24"/>
    </sheetView>
  </sheetViews>
  <sheetFormatPr defaultRowHeight="15" x14ac:dyDescent="0.25"/>
  <cols>
    <col min="1" max="1" width="37.42578125" customWidth="1"/>
    <col min="2" max="2" width="16.140625" customWidth="1"/>
    <col min="3" max="3" width="5" customWidth="1"/>
    <col min="4" max="4" width="10.7109375" customWidth="1"/>
    <col min="5" max="5" width="26.7109375" customWidth="1"/>
    <col min="6" max="6" width="2.7109375" customWidth="1"/>
    <col min="7" max="7" width="29.5703125" customWidth="1"/>
    <col min="8" max="8" width="18.85546875" customWidth="1"/>
    <col min="9" max="9" width="5.140625" bestFit="1" customWidth="1"/>
    <col min="10" max="10" width="23.7109375" customWidth="1"/>
    <col min="11" max="11" width="22.7109375" customWidth="1"/>
    <col min="12" max="12" width="2.7109375" customWidth="1"/>
    <col min="13" max="13" width="25.7109375" customWidth="1"/>
    <col min="14" max="14" width="21.7109375" customWidth="1"/>
    <col min="15" max="15" width="2.7109375" customWidth="1"/>
    <col min="16" max="16" width="24.42578125" customWidth="1"/>
    <col min="17" max="17" width="18.28515625" customWidth="1"/>
    <col min="18" max="18" width="2.7109375" customWidth="1"/>
    <col min="19" max="19" width="21" customWidth="1"/>
    <col min="20" max="20" width="35.85546875" customWidth="1"/>
    <col min="21" max="21" width="2.7109375" customWidth="1"/>
    <col min="22" max="22" width="38.7109375" bestFit="1" customWidth="1"/>
    <col min="23" max="23" width="14.28515625" customWidth="1"/>
    <col min="24" max="24" width="3" customWidth="1"/>
    <col min="25" max="25" width="17" customWidth="1"/>
    <col min="26" max="26" width="13.28515625" customWidth="1"/>
    <col min="27" max="27" width="4" customWidth="1"/>
    <col min="28" max="28" width="16" customWidth="1"/>
    <col min="29" max="29" width="21.28515625" customWidth="1"/>
    <col min="30" max="30" width="2.7109375" customWidth="1"/>
    <col min="31" max="31" width="24" customWidth="1"/>
    <col min="32" max="32" width="17.7109375" customWidth="1"/>
    <col min="33" max="33" width="2.7109375" customWidth="1"/>
    <col min="34" max="34" width="20.42578125" customWidth="1"/>
    <col min="35" max="35" width="47.28515625" customWidth="1"/>
    <col min="36" max="36" width="2.7109375" customWidth="1"/>
    <col min="37" max="37" width="50.140625" customWidth="1"/>
    <col min="38" max="38" width="20.5703125" customWidth="1"/>
    <col min="39" max="39" width="2.7109375" customWidth="1"/>
    <col min="40" max="40" width="23.28515625" customWidth="1"/>
    <col min="41" max="41" width="19.5703125" bestFit="1" customWidth="1"/>
    <col min="42" max="42" width="2.7109375" customWidth="1"/>
    <col min="43" max="43" width="22.28515625" bestFit="1" customWidth="1"/>
    <col min="44" max="44" width="19.5703125" bestFit="1" customWidth="1"/>
    <col min="45" max="45" width="2.7109375" customWidth="1"/>
    <col min="46" max="46" width="22.28515625" bestFit="1" customWidth="1"/>
    <col min="47" max="47" width="12.28515625" bestFit="1" customWidth="1"/>
    <col min="48" max="48" width="2.7109375" customWidth="1"/>
    <col min="49" max="49" width="15" customWidth="1"/>
    <col min="50" max="50" width="11.140625" customWidth="1"/>
    <col min="51" max="51" width="2.7109375" customWidth="1"/>
    <col min="52" max="52" width="13.85546875" bestFit="1" customWidth="1"/>
    <col min="53" max="53" width="18.5703125" customWidth="1"/>
    <col min="54" max="54" width="3" customWidth="1"/>
    <col min="55" max="55" width="21.42578125" customWidth="1"/>
    <col min="56" max="56" width="20.7109375" customWidth="1"/>
    <col min="57" max="57" width="2.7109375" customWidth="1"/>
    <col min="58" max="58" width="23.42578125" customWidth="1"/>
    <col min="59" max="59" width="21.140625" customWidth="1"/>
    <col min="60" max="60" width="2.7109375" customWidth="1"/>
    <col min="61" max="61" width="23.85546875" bestFit="1" customWidth="1"/>
    <col min="62" max="62" width="35.42578125" bestFit="1" customWidth="1"/>
    <col min="63" max="63" width="2.7109375" customWidth="1"/>
    <col min="64" max="64" width="38.28515625" bestFit="1" customWidth="1"/>
    <col min="65" max="65" width="18.28515625" customWidth="1"/>
    <col min="66" max="66" width="3" customWidth="1"/>
    <col min="67" max="67" width="21" customWidth="1"/>
    <col min="68" max="68" width="16.7109375" customWidth="1"/>
    <col min="69" max="69" width="3" customWidth="1"/>
    <col min="70" max="70" width="19.5703125" customWidth="1"/>
    <col min="71" max="71" width="16.5703125" customWidth="1"/>
    <col min="72" max="72" width="2.7109375" customWidth="1"/>
    <col min="73" max="73" width="19.28515625" customWidth="1"/>
    <col min="74" max="74" width="28.7109375" bestFit="1" customWidth="1"/>
    <col min="75" max="75" width="3" customWidth="1"/>
    <col min="76" max="76" width="31.42578125" bestFit="1" customWidth="1"/>
    <col min="77" max="77" width="29.7109375" customWidth="1"/>
    <col min="78" max="78" width="3" customWidth="1"/>
    <col min="79" max="79" width="32.42578125" bestFit="1" customWidth="1"/>
    <col min="80" max="80" width="13.28515625" customWidth="1"/>
    <col min="81" max="81" width="4" customWidth="1"/>
    <col min="82" max="82" width="16.140625" customWidth="1"/>
    <col min="83" max="83" width="18.140625" bestFit="1" customWidth="1"/>
    <col min="84" max="84" width="2.7109375" customWidth="1"/>
    <col min="85" max="85" width="20.85546875" bestFit="1" customWidth="1"/>
    <col min="86" max="86" width="17.42578125" customWidth="1"/>
    <col min="87" max="87" width="2.7109375" customWidth="1"/>
    <col min="88" max="88" width="20.28515625" bestFit="1" customWidth="1"/>
    <col min="89" max="89" width="29.85546875" bestFit="1" customWidth="1"/>
    <col min="90" max="90" width="2.7109375" customWidth="1"/>
    <col min="91" max="91" width="32.7109375" bestFit="1" customWidth="1"/>
    <col min="92" max="92" width="28.7109375" customWidth="1"/>
    <col min="93" max="93" width="2.7109375" customWidth="1"/>
    <col min="94" max="94" width="31.5703125" bestFit="1" customWidth="1"/>
    <col min="95" max="95" width="27.7109375" bestFit="1" customWidth="1"/>
    <col min="96" max="96" width="2.7109375" customWidth="1"/>
    <col min="97" max="97" width="30.5703125" bestFit="1" customWidth="1"/>
    <col min="98" max="98" width="24.7109375" bestFit="1" customWidth="1"/>
    <col min="99" max="99" width="2.7109375" customWidth="1"/>
    <col min="100" max="100" width="27.42578125" customWidth="1"/>
    <col min="101" max="101" width="13.28515625" customWidth="1"/>
    <col min="102" max="102" width="2.7109375" customWidth="1"/>
    <col min="103" max="103" width="16" customWidth="1"/>
    <col min="104" max="104" width="26" bestFit="1" customWidth="1"/>
    <col min="105" max="105" width="2.7109375" customWidth="1"/>
    <col min="106" max="106" width="28.7109375" customWidth="1"/>
    <col min="107" max="107" width="27.28515625" customWidth="1"/>
    <col min="108" max="108" width="2.7109375" customWidth="1"/>
    <col min="109" max="109" width="30.140625" customWidth="1"/>
    <col min="110" max="110" width="28.28515625" customWidth="1"/>
    <col min="111" max="111" width="2.7109375" customWidth="1"/>
    <col min="112" max="112" width="31" bestFit="1" customWidth="1"/>
    <col min="113" max="113" width="40.42578125" bestFit="1" customWidth="1"/>
    <col min="114" max="114" width="2.7109375" customWidth="1"/>
    <col min="115" max="115" width="43.28515625" bestFit="1" customWidth="1"/>
    <col min="116" max="116" width="34" bestFit="1" customWidth="1"/>
    <col min="117" max="117" width="2.7109375" customWidth="1"/>
    <col min="118" max="118" width="36.7109375" bestFit="1" customWidth="1"/>
    <col min="119" max="119" width="20.28515625" customWidth="1"/>
    <col min="120" max="120" width="2.7109375" customWidth="1"/>
    <col min="121" max="121" width="23.140625" customWidth="1"/>
    <col min="122" max="122" width="20.42578125" customWidth="1"/>
    <col min="123" max="123" width="2.7109375" customWidth="1"/>
    <col min="124" max="124" width="23.28515625" customWidth="1"/>
    <col min="125" max="125" width="21.42578125" customWidth="1"/>
    <col min="126" max="126" width="2.7109375" customWidth="1"/>
    <col min="127" max="127" width="24.28515625" customWidth="1"/>
    <col min="128" max="128" width="16.7109375" bestFit="1" customWidth="1"/>
    <col min="129" max="129" width="3" customWidth="1"/>
    <col min="130" max="130" width="19.42578125" bestFit="1" customWidth="1"/>
    <col min="131" max="131" width="10.28515625" customWidth="1"/>
    <col min="132" max="132" width="2.7109375" customWidth="1"/>
    <col min="133" max="133" width="13.140625" customWidth="1"/>
    <col min="134" max="134" width="22.28515625" customWidth="1"/>
    <col min="135" max="135" width="2.7109375" customWidth="1"/>
    <col min="136" max="136" width="25.140625" bestFit="1" customWidth="1"/>
    <col min="137" max="137" width="12.7109375" customWidth="1"/>
    <col min="138" max="138" width="3" customWidth="1"/>
    <col min="139" max="139" width="15.5703125" customWidth="1"/>
    <col min="140" max="140" width="17.7109375" bestFit="1" customWidth="1"/>
    <col min="141" max="141" width="3" customWidth="1"/>
    <col min="142" max="142" width="20.5703125" bestFit="1" customWidth="1"/>
    <col min="143" max="143" width="32.7109375" bestFit="1" customWidth="1"/>
    <col min="144" max="144" width="2.7109375" customWidth="1"/>
    <col min="145" max="145" width="35.5703125" bestFit="1" customWidth="1"/>
    <col min="146" max="146" width="24" customWidth="1"/>
    <col min="147" max="147" width="3" customWidth="1"/>
    <col min="148" max="148" width="26.7109375" bestFit="1" customWidth="1"/>
    <col min="149" max="149" width="28.28515625" bestFit="1" customWidth="1"/>
    <col min="150" max="150" width="2.7109375" customWidth="1"/>
    <col min="151" max="151" width="31.140625" bestFit="1" customWidth="1"/>
    <col min="152" max="152" width="15.28515625" customWidth="1"/>
    <col min="153" max="153" width="3" customWidth="1"/>
    <col min="154" max="154" width="18.140625" customWidth="1"/>
    <col min="155" max="155" width="29.28515625" customWidth="1"/>
    <col min="156" max="156" width="2.7109375" customWidth="1"/>
    <col min="157" max="157" width="32.140625" bestFit="1" customWidth="1"/>
    <col min="158" max="158" width="23.7109375" bestFit="1" customWidth="1"/>
    <col min="159" max="159" width="2.7109375" customWidth="1"/>
    <col min="160" max="160" width="26.5703125" customWidth="1"/>
    <col min="161" max="161" width="29" bestFit="1" customWidth="1"/>
    <col min="162" max="162" width="3" customWidth="1"/>
    <col min="163" max="163" width="31.7109375" bestFit="1" customWidth="1"/>
    <col min="164" max="164" width="25.7109375" customWidth="1"/>
    <col min="165" max="165" width="3" customWidth="1"/>
    <col min="166" max="166" width="28.5703125" bestFit="1" customWidth="1"/>
    <col min="167" max="167" width="24.7109375" bestFit="1" customWidth="1"/>
    <col min="168" max="168" width="2.7109375" customWidth="1"/>
    <col min="169" max="169" width="27.42578125" bestFit="1" customWidth="1"/>
    <col min="170" max="170" width="42" bestFit="1" customWidth="1"/>
    <col min="171" max="171" width="3" customWidth="1"/>
    <col min="172" max="172" width="44.7109375" bestFit="1" customWidth="1"/>
    <col min="173" max="173" width="26.7109375" customWidth="1"/>
    <col min="174" max="174" width="3" customWidth="1"/>
    <col min="175" max="175" width="29.5703125" bestFit="1" customWidth="1"/>
    <col min="176" max="176" width="27.28515625" bestFit="1" customWidth="1"/>
    <col min="177" max="177" width="3" customWidth="1"/>
    <col min="178" max="178" width="30.140625" customWidth="1"/>
    <col min="179" max="179" width="20.28515625" customWidth="1"/>
    <col min="180" max="180" width="2.7109375" customWidth="1"/>
    <col min="181" max="181" width="23" bestFit="1" customWidth="1"/>
    <col min="182" max="182" width="20.85546875" customWidth="1"/>
    <col min="183" max="183" width="2.7109375" customWidth="1"/>
    <col min="184" max="184" width="23.7109375" customWidth="1"/>
    <col min="185" max="185" width="15.140625" bestFit="1" customWidth="1"/>
    <col min="186" max="186" width="2.7109375" customWidth="1"/>
    <col min="187" max="187" width="17.85546875" customWidth="1"/>
    <col min="188" max="188" width="27.140625" bestFit="1" customWidth="1"/>
    <col min="189" max="189" width="2.7109375" customWidth="1"/>
    <col min="190" max="190" width="30" bestFit="1" customWidth="1"/>
    <col min="191" max="191" width="21" customWidth="1"/>
    <col min="192" max="192" width="3" customWidth="1"/>
    <col min="193" max="193" width="23.7109375" customWidth="1"/>
    <col min="194" max="194" width="35.28515625" bestFit="1" customWidth="1"/>
    <col min="195" max="195" width="2.7109375" customWidth="1"/>
    <col min="196" max="196" width="38.28515625" bestFit="1" customWidth="1"/>
    <col min="197" max="197" width="34.42578125" bestFit="1" customWidth="1"/>
    <col min="198" max="198" width="2.7109375" customWidth="1"/>
    <col min="199" max="199" width="37.28515625" bestFit="1" customWidth="1"/>
    <col min="200" max="200" width="31.85546875" customWidth="1"/>
    <col min="201" max="201" width="2.7109375" customWidth="1"/>
    <col min="202" max="202" width="34.7109375" bestFit="1" customWidth="1"/>
    <col min="203" max="203" width="19.28515625" customWidth="1"/>
    <col min="204" max="204" width="2.7109375" customWidth="1"/>
    <col min="205" max="205" width="22" customWidth="1"/>
    <col min="206" max="206" width="23.7109375" customWidth="1"/>
    <col min="207" max="207" width="3" customWidth="1"/>
    <col min="208" max="208" width="26.42578125" bestFit="1" customWidth="1"/>
    <col min="209" max="209" width="44.7109375" bestFit="1" customWidth="1"/>
    <col min="210" max="210" width="2.7109375" customWidth="1"/>
    <col min="211" max="211" width="47.5703125" bestFit="1" customWidth="1"/>
    <col min="212" max="212" width="37.140625" bestFit="1" customWidth="1"/>
    <col min="213" max="213" width="2.7109375" customWidth="1"/>
    <col min="214" max="214" width="39.85546875" bestFit="1" customWidth="1"/>
    <col min="215" max="215" width="34" bestFit="1" customWidth="1"/>
    <col min="216" max="216" width="2.7109375" customWidth="1"/>
    <col min="217" max="217" width="36.7109375" bestFit="1" customWidth="1"/>
    <col min="218" max="218" width="20.5703125" bestFit="1" customWidth="1"/>
    <col min="219" max="219" width="2.7109375" customWidth="1"/>
    <col min="220" max="220" width="23.28515625" customWidth="1"/>
    <col min="221" max="221" width="21.5703125" bestFit="1" customWidth="1"/>
    <col min="222" max="222" width="2.7109375" customWidth="1"/>
    <col min="223" max="223" width="24.28515625" customWidth="1"/>
    <col min="224" max="224" width="22" bestFit="1" customWidth="1"/>
    <col min="225" max="225" width="2.7109375" customWidth="1"/>
    <col min="226" max="226" width="24.7109375" bestFit="1" customWidth="1"/>
    <col min="227" max="227" width="32.7109375" bestFit="1" customWidth="1"/>
    <col min="228" max="228" width="2.7109375" customWidth="1"/>
    <col min="229" max="229" width="35.42578125" bestFit="1" customWidth="1"/>
    <col min="230" max="230" width="26.7109375" bestFit="1" customWidth="1"/>
    <col min="231" max="231" width="2.7109375" customWidth="1"/>
    <col min="232" max="232" width="29.5703125" bestFit="1" customWidth="1"/>
    <col min="233" max="233" width="28.28515625" customWidth="1"/>
    <col min="234" max="234" width="2.7109375" customWidth="1"/>
    <col min="235" max="235" width="31.140625" bestFit="1" customWidth="1"/>
    <col min="236" max="236" width="39.28515625" bestFit="1" customWidth="1"/>
    <col min="237" max="237" width="2.7109375" customWidth="1"/>
    <col min="238" max="238" width="42.140625" bestFit="1" customWidth="1"/>
    <col min="239" max="239" width="14.28515625" customWidth="1"/>
    <col min="240" max="240" width="2.7109375" customWidth="1"/>
    <col min="241" max="241" width="17" bestFit="1" customWidth="1"/>
    <col min="242" max="242" width="19.85546875" customWidth="1"/>
    <col min="243" max="243" width="2.7109375" customWidth="1"/>
    <col min="244" max="244" width="22.7109375" customWidth="1"/>
    <col min="245" max="245" width="19.7109375" customWidth="1"/>
    <col min="246" max="246" width="2.7109375" customWidth="1"/>
    <col min="247" max="247" width="22.5703125" customWidth="1"/>
    <col min="248" max="248" width="13.5703125" customWidth="1"/>
    <col min="249" max="249" width="2.7109375" customWidth="1"/>
    <col min="250" max="250" width="16.28515625" customWidth="1"/>
    <col min="251" max="251" width="15.85546875" customWidth="1"/>
    <col min="252" max="252" width="2.7109375" customWidth="1"/>
    <col min="253" max="253" width="18.7109375" customWidth="1"/>
    <col min="254" max="254" width="25.7109375" customWidth="1"/>
    <col min="255" max="255" width="2.7109375" customWidth="1"/>
    <col min="256" max="256" width="28.42578125" bestFit="1" customWidth="1"/>
    <col min="257" max="257" width="32.7109375" bestFit="1" customWidth="1"/>
    <col min="258" max="258" width="2.7109375" customWidth="1"/>
    <col min="259" max="259" width="35.5703125" bestFit="1" customWidth="1"/>
    <col min="260" max="260" width="19.42578125" customWidth="1"/>
    <col min="261" max="261" width="2.7109375" customWidth="1"/>
    <col min="262" max="262" width="22.28515625" customWidth="1"/>
    <col min="263" max="263" width="28.28515625" bestFit="1" customWidth="1"/>
    <col min="264" max="264" width="2.7109375" customWidth="1"/>
    <col min="265" max="265" width="31.140625" bestFit="1" customWidth="1"/>
    <col min="266" max="266" width="27.42578125" bestFit="1" customWidth="1"/>
    <col min="267" max="267" width="2.7109375" customWidth="1"/>
    <col min="268" max="268" width="30.28515625" bestFit="1" customWidth="1"/>
    <col min="269" max="269" width="18.7109375" bestFit="1" customWidth="1"/>
    <col min="270" max="270" width="2.7109375" customWidth="1"/>
    <col min="271" max="271" width="21.5703125" bestFit="1" customWidth="1"/>
    <col min="272" max="272" width="35.7109375" bestFit="1" customWidth="1"/>
    <col min="273" max="273" width="2.7109375" customWidth="1"/>
    <col min="274" max="274" width="38.42578125" bestFit="1" customWidth="1"/>
    <col min="275" max="275" width="14" bestFit="1" customWidth="1"/>
    <col min="276" max="276" width="3" customWidth="1"/>
    <col min="277" max="277" width="16.7109375" bestFit="1" customWidth="1"/>
    <col min="278" max="278" width="21.140625" bestFit="1" customWidth="1"/>
    <col min="279" max="279" width="2.7109375" customWidth="1"/>
    <col min="280" max="280" width="23.85546875" bestFit="1" customWidth="1"/>
    <col min="281" max="281" width="26.28515625" bestFit="1" customWidth="1"/>
    <col min="282" max="282" width="2.7109375" customWidth="1"/>
    <col min="283" max="283" width="29.140625" bestFit="1" customWidth="1"/>
    <col min="284" max="284" width="16" bestFit="1" customWidth="1"/>
    <col min="285" max="285" width="2.7109375" customWidth="1"/>
    <col min="286" max="286" width="18.7109375" bestFit="1" customWidth="1"/>
    <col min="287" max="287" width="25.5703125" bestFit="1" customWidth="1"/>
    <col min="288" max="288" width="3" customWidth="1"/>
    <col min="289" max="289" width="28.28515625" bestFit="1" customWidth="1"/>
    <col min="290" max="290" width="14.42578125" bestFit="1" customWidth="1"/>
    <col min="291" max="291" width="3" customWidth="1"/>
    <col min="292" max="292" width="17.28515625" bestFit="1" customWidth="1"/>
    <col min="293" max="293" width="16.140625" bestFit="1" customWidth="1"/>
    <col min="294" max="294" width="3" customWidth="1"/>
    <col min="295" max="295" width="18.85546875" bestFit="1" customWidth="1"/>
    <col min="296" max="296" width="9.42578125" bestFit="1" customWidth="1"/>
    <col min="297" max="297" width="3" customWidth="1"/>
    <col min="298" max="298" width="12.140625" bestFit="1" customWidth="1"/>
    <col min="299" max="299" width="16.5703125" bestFit="1" customWidth="1"/>
    <col min="300" max="300" width="2.7109375" customWidth="1"/>
    <col min="301" max="301" width="19.28515625" bestFit="1" customWidth="1"/>
    <col min="302" max="302" width="13.42578125" bestFit="1" customWidth="1"/>
    <col min="303" max="303" width="2.7109375" customWidth="1"/>
    <col min="304" max="304" width="16.28515625" bestFit="1" customWidth="1"/>
    <col min="305" max="305" width="27.42578125" bestFit="1" customWidth="1"/>
    <col min="306" max="306" width="3" customWidth="1"/>
    <col min="307" max="307" width="30.28515625" bestFit="1" customWidth="1"/>
    <col min="308" max="308" width="27.7109375" bestFit="1" customWidth="1"/>
    <col min="309" max="309" width="2.7109375" customWidth="1"/>
    <col min="310" max="310" width="30.5703125" bestFit="1" customWidth="1"/>
    <col min="311" max="311" width="27.7109375" bestFit="1" customWidth="1"/>
    <col min="312" max="312" width="2.7109375" customWidth="1"/>
    <col min="313" max="313" width="30.5703125" bestFit="1" customWidth="1"/>
    <col min="314" max="314" width="37.28515625" bestFit="1" customWidth="1"/>
    <col min="315" max="315" width="2.7109375" customWidth="1"/>
    <col min="316" max="316" width="40" bestFit="1" customWidth="1"/>
    <col min="317" max="317" width="42.85546875" bestFit="1" customWidth="1"/>
    <col min="318" max="318" width="2.7109375" customWidth="1"/>
    <col min="319" max="319" width="45.7109375" bestFit="1" customWidth="1"/>
    <col min="320" max="320" width="15.28515625" bestFit="1" customWidth="1"/>
    <col min="321" max="321" width="2.7109375" customWidth="1"/>
    <col min="322" max="322" width="18" bestFit="1" customWidth="1"/>
    <col min="323" max="323" width="43.28515625" bestFit="1" customWidth="1"/>
    <col min="324" max="324" width="2.7109375" customWidth="1"/>
    <col min="325" max="325" width="46.28515625" bestFit="1" customWidth="1"/>
    <col min="326" max="326" width="10.5703125" bestFit="1" customWidth="1"/>
    <col min="327" max="327" width="2.7109375" customWidth="1"/>
    <col min="328" max="328" width="13.28515625" bestFit="1" customWidth="1"/>
    <col min="329" max="329" width="9.7109375" bestFit="1" customWidth="1"/>
    <col min="330" max="330" width="2.7109375" customWidth="1"/>
    <col min="331" max="331" width="12.28515625" bestFit="1" customWidth="1"/>
    <col min="332" max="332" width="24.42578125" bestFit="1" customWidth="1"/>
    <col min="333" max="333" width="2.7109375" customWidth="1"/>
    <col min="334" max="334" width="27.28515625" bestFit="1" customWidth="1"/>
    <col min="335" max="335" width="32.7109375" bestFit="1" customWidth="1"/>
    <col min="336" max="336" width="2.7109375" customWidth="1"/>
    <col min="337" max="337" width="35.42578125" bestFit="1" customWidth="1"/>
    <col min="338" max="338" width="10.28515625" bestFit="1" customWidth="1"/>
    <col min="339" max="339" width="2.7109375" customWidth="1"/>
    <col min="340" max="340" width="12.85546875" bestFit="1" customWidth="1"/>
    <col min="341" max="341" width="23.28515625" bestFit="1" customWidth="1"/>
    <col min="342" max="342" width="2.7109375" customWidth="1"/>
    <col min="343" max="343" width="26.140625" bestFit="1" customWidth="1"/>
    <col min="344" max="344" width="24.28515625" bestFit="1" customWidth="1"/>
    <col min="345" max="345" width="2.7109375" customWidth="1"/>
    <col min="346" max="346" width="27.140625" bestFit="1" customWidth="1"/>
    <col min="347" max="347" width="23.7109375" bestFit="1" customWidth="1"/>
    <col min="348" max="348" width="2.7109375" customWidth="1"/>
    <col min="349" max="349" width="26.42578125" bestFit="1" customWidth="1"/>
    <col min="350" max="350" width="25.85546875" bestFit="1" customWidth="1"/>
    <col min="351" max="351" width="2.7109375" customWidth="1"/>
    <col min="352" max="352" width="28.7109375" bestFit="1" customWidth="1"/>
    <col min="353" max="353" width="36.28515625" bestFit="1" customWidth="1"/>
    <col min="354" max="354" width="2.7109375" customWidth="1"/>
    <col min="355" max="355" width="39" bestFit="1" customWidth="1"/>
    <col min="356" max="356" width="23.42578125" bestFit="1" customWidth="1"/>
    <col min="357" max="357" width="2.7109375" customWidth="1"/>
    <col min="358" max="358" width="26.28515625" bestFit="1" customWidth="1"/>
    <col min="359" max="359" width="37.7109375" bestFit="1" customWidth="1"/>
    <col min="360" max="360" width="2.7109375" customWidth="1"/>
    <col min="361" max="361" width="40.5703125" bestFit="1" customWidth="1"/>
    <col min="362" max="362" width="25" bestFit="1" customWidth="1"/>
    <col min="363" max="363" width="2.7109375" customWidth="1"/>
    <col min="364" max="364" width="27.7109375" bestFit="1" customWidth="1"/>
    <col min="365" max="365" width="28.5703125" bestFit="1" customWidth="1"/>
    <col min="366" max="366" width="2.7109375" customWidth="1"/>
    <col min="367" max="367" width="31.28515625" bestFit="1" customWidth="1"/>
    <col min="368" max="368" width="30.7109375" bestFit="1" customWidth="1"/>
    <col min="369" max="369" width="2.7109375" customWidth="1"/>
    <col min="370" max="370" width="33.42578125" bestFit="1" customWidth="1"/>
    <col min="371" max="371" width="27.5703125" bestFit="1" customWidth="1"/>
    <col min="372" max="372" width="2.7109375" customWidth="1"/>
    <col min="373" max="373" width="30.28515625" bestFit="1" customWidth="1"/>
    <col min="374" max="374" width="22" bestFit="1" customWidth="1"/>
    <col min="375" max="375" width="2.7109375" customWidth="1"/>
    <col min="376" max="376" width="24.7109375" bestFit="1" customWidth="1"/>
    <col min="377" max="377" width="39.140625" bestFit="1" customWidth="1"/>
    <col min="378" max="378" width="2.7109375" customWidth="1"/>
    <col min="379" max="379" width="42" bestFit="1" customWidth="1"/>
    <col min="380" max="380" width="11.85546875" bestFit="1" customWidth="1"/>
    <col min="381" max="381" width="3" customWidth="1"/>
    <col min="382" max="382" width="14.7109375" bestFit="1" customWidth="1"/>
    <col min="383" max="383" width="28.5703125" bestFit="1" customWidth="1"/>
    <col min="384" max="384" width="2.7109375" customWidth="1"/>
    <col min="385" max="385" width="31.28515625" bestFit="1" customWidth="1"/>
    <col min="386" max="386" width="18.7109375" bestFit="1" customWidth="1"/>
    <col min="387" max="387" width="2.7109375" customWidth="1"/>
    <col min="388" max="388" width="21.7109375" bestFit="1" customWidth="1"/>
    <col min="389" max="389" width="21.28515625" bestFit="1" customWidth="1"/>
    <col min="390" max="390" width="2.7109375" customWidth="1"/>
    <col min="391" max="392" width="24.140625" bestFit="1" customWidth="1"/>
    <col min="393" max="393" width="3" customWidth="1"/>
    <col min="394" max="394" width="26.85546875" bestFit="1" customWidth="1"/>
    <col min="395" max="395" width="16.5703125" bestFit="1" customWidth="1"/>
    <col min="396" max="396" width="4" customWidth="1"/>
    <col min="397" max="397" width="19.28515625" bestFit="1" customWidth="1"/>
    <col min="398" max="398" width="10.7109375" bestFit="1" customWidth="1"/>
  </cols>
  <sheetData>
    <row r="1" spans="1:4" ht="21" x14ac:dyDescent="0.35">
      <c r="A1" s="37" t="s">
        <v>1936</v>
      </c>
    </row>
    <row r="3" spans="1:4" x14ac:dyDescent="0.25">
      <c r="A3" s="100" t="s">
        <v>1934</v>
      </c>
      <c r="B3" s="100" t="s">
        <v>548</v>
      </c>
      <c r="C3" s="100" t="s">
        <v>541</v>
      </c>
      <c r="D3" s="100" t="s">
        <v>31</v>
      </c>
    </row>
    <row r="4" spans="1:4" x14ac:dyDescent="0.25">
      <c r="A4" t="s">
        <v>29</v>
      </c>
      <c r="B4">
        <v>165</v>
      </c>
      <c r="C4">
        <v>154</v>
      </c>
      <c r="D4">
        <v>319</v>
      </c>
    </row>
    <row r="5" spans="1:4" x14ac:dyDescent="0.25">
      <c r="A5" t="s">
        <v>28</v>
      </c>
      <c r="B5">
        <v>256</v>
      </c>
      <c r="C5">
        <v>324</v>
      </c>
      <c r="D5">
        <v>580</v>
      </c>
    </row>
    <row r="6" spans="1:4" x14ac:dyDescent="0.25">
      <c r="A6" t="s">
        <v>411</v>
      </c>
      <c r="B6">
        <v>0</v>
      </c>
      <c r="C6">
        <v>0</v>
      </c>
      <c r="D6">
        <v>0</v>
      </c>
    </row>
    <row r="7" spans="1:4" x14ac:dyDescent="0.25">
      <c r="A7" t="s">
        <v>412</v>
      </c>
      <c r="B7">
        <v>122</v>
      </c>
      <c r="C7">
        <v>150</v>
      </c>
      <c r="D7">
        <v>272</v>
      </c>
    </row>
    <row r="8" spans="1:4" x14ac:dyDescent="0.25">
      <c r="A8" t="s">
        <v>413</v>
      </c>
      <c r="B8">
        <v>789</v>
      </c>
      <c r="C8">
        <v>0</v>
      </c>
      <c r="D8">
        <v>789</v>
      </c>
    </row>
    <row r="9" spans="1:4" x14ac:dyDescent="0.25">
      <c r="A9" t="s">
        <v>414</v>
      </c>
      <c r="B9">
        <v>2246</v>
      </c>
      <c r="C9">
        <v>0</v>
      </c>
      <c r="D9">
        <v>2246</v>
      </c>
    </row>
    <row r="10" spans="1:4" x14ac:dyDescent="0.25">
      <c r="A10" t="s">
        <v>415</v>
      </c>
      <c r="B10">
        <v>204</v>
      </c>
      <c r="C10">
        <v>166</v>
      </c>
      <c r="D10">
        <v>370</v>
      </c>
    </row>
    <row r="11" spans="1:4" x14ac:dyDescent="0.25">
      <c r="A11" t="s">
        <v>416</v>
      </c>
      <c r="B11">
        <v>193</v>
      </c>
      <c r="C11">
        <v>118</v>
      </c>
      <c r="D11">
        <v>311</v>
      </c>
    </row>
    <row r="12" spans="1:4" x14ac:dyDescent="0.25">
      <c r="A12" t="s">
        <v>417</v>
      </c>
      <c r="B12">
        <v>681</v>
      </c>
      <c r="C12">
        <v>541</v>
      </c>
      <c r="D12">
        <v>1222</v>
      </c>
    </row>
    <row r="13" spans="1:4" ht="15.75" thickBot="1" x14ac:dyDescent="0.3">
      <c r="A13" s="75" t="s">
        <v>31</v>
      </c>
      <c r="B13" s="103">
        <v>4656</v>
      </c>
      <c r="C13" s="103">
        <v>1453</v>
      </c>
      <c r="D13" s="103">
        <v>6109</v>
      </c>
    </row>
    <row r="14" spans="1:4" x14ac:dyDescent="0.25">
      <c r="A14" s="10"/>
      <c r="B14" s="11"/>
      <c r="C14" s="11"/>
      <c r="D14" s="11"/>
    </row>
    <row r="16" spans="1:4" s="6" customFormat="1" ht="21" x14ac:dyDescent="0.35">
      <c r="A16" s="37" t="s">
        <v>1937</v>
      </c>
    </row>
    <row r="17" spans="1:4" s="6" customFormat="1" x14ac:dyDescent="0.25"/>
    <row r="18" spans="1:4" x14ac:dyDescent="0.25">
      <c r="A18" s="100" t="s">
        <v>1935</v>
      </c>
      <c r="B18" s="100" t="s">
        <v>548</v>
      </c>
      <c r="C18" s="100" t="s">
        <v>541</v>
      </c>
      <c r="D18" s="100" t="s">
        <v>31</v>
      </c>
    </row>
    <row r="19" spans="1:4" x14ac:dyDescent="0.25">
      <c r="A19" s="101" t="s">
        <v>0</v>
      </c>
      <c r="B19" s="104">
        <v>4160</v>
      </c>
      <c r="C19" s="104">
        <v>1241</v>
      </c>
      <c r="D19" s="104">
        <v>5401</v>
      </c>
    </row>
    <row r="20" spans="1:4" x14ac:dyDescent="0.25">
      <c r="A20" t="s">
        <v>29</v>
      </c>
      <c r="B20">
        <v>144</v>
      </c>
      <c r="C20">
        <v>140</v>
      </c>
      <c r="D20">
        <v>284</v>
      </c>
    </row>
    <row r="21" spans="1:4" x14ac:dyDescent="0.25">
      <c r="A21" t="s">
        <v>28</v>
      </c>
      <c r="B21">
        <v>237</v>
      </c>
      <c r="C21">
        <v>299</v>
      </c>
      <c r="D21">
        <v>536</v>
      </c>
    </row>
    <row r="22" spans="1:4" x14ac:dyDescent="0.25">
      <c r="A22" t="s">
        <v>412</v>
      </c>
      <c r="B22">
        <v>74</v>
      </c>
      <c r="C22">
        <v>59</v>
      </c>
      <c r="D22">
        <v>133</v>
      </c>
    </row>
    <row r="23" spans="1:4" x14ac:dyDescent="0.25">
      <c r="A23" t="s">
        <v>413</v>
      </c>
      <c r="B23">
        <v>713</v>
      </c>
      <c r="D23">
        <v>713</v>
      </c>
    </row>
    <row r="24" spans="1:4" x14ac:dyDescent="0.25">
      <c r="A24" t="s">
        <v>414</v>
      </c>
      <c r="B24">
        <v>2039</v>
      </c>
      <c r="D24">
        <v>2039</v>
      </c>
    </row>
    <row r="25" spans="1:4" x14ac:dyDescent="0.25">
      <c r="A25" t="s">
        <v>415</v>
      </c>
      <c r="B25">
        <v>166</v>
      </c>
      <c r="C25">
        <v>128</v>
      </c>
      <c r="D25">
        <v>294</v>
      </c>
    </row>
    <row r="26" spans="1:4" x14ac:dyDescent="0.25">
      <c r="A26" t="s">
        <v>416</v>
      </c>
      <c r="B26">
        <v>134</v>
      </c>
      <c r="C26">
        <v>79</v>
      </c>
      <c r="D26">
        <v>213</v>
      </c>
    </row>
    <row r="27" spans="1:4" x14ac:dyDescent="0.25">
      <c r="A27" t="s">
        <v>417</v>
      </c>
      <c r="B27">
        <v>653</v>
      </c>
      <c r="C27">
        <v>536</v>
      </c>
      <c r="D27">
        <v>1189</v>
      </c>
    </row>
    <row r="28" spans="1:4" x14ac:dyDescent="0.25">
      <c r="A28" s="101" t="s">
        <v>3</v>
      </c>
      <c r="B28" s="102">
        <v>496</v>
      </c>
      <c r="C28" s="102">
        <v>212</v>
      </c>
      <c r="D28" s="102">
        <v>708</v>
      </c>
    </row>
    <row r="29" spans="1:4" x14ac:dyDescent="0.25">
      <c r="A29" t="s">
        <v>29</v>
      </c>
      <c r="B29">
        <v>21</v>
      </c>
      <c r="C29">
        <v>14</v>
      </c>
      <c r="D29">
        <v>35</v>
      </c>
    </row>
    <row r="30" spans="1:4" x14ac:dyDescent="0.25">
      <c r="A30" t="s">
        <v>28</v>
      </c>
      <c r="B30">
        <v>19</v>
      </c>
      <c r="C30">
        <v>25</v>
      </c>
      <c r="D30">
        <v>44</v>
      </c>
    </row>
    <row r="31" spans="1:4" x14ac:dyDescent="0.25">
      <c r="A31" t="s">
        <v>412</v>
      </c>
      <c r="B31">
        <v>48</v>
      </c>
      <c r="C31">
        <v>91</v>
      </c>
      <c r="D31">
        <v>139</v>
      </c>
    </row>
    <row r="32" spans="1:4" x14ac:dyDescent="0.25">
      <c r="A32" t="s">
        <v>413</v>
      </c>
      <c r="B32">
        <v>76</v>
      </c>
      <c r="D32">
        <v>76</v>
      </c>
    </row>
    <row r="33" spans="1:4" x14ac:dyDescent="0.25">
      <c r="A33" t="s">
        <v>414</v>
      </c>
      <c r="B33">
        <v>207</v>
      </c>
      <c r="D33">
        <v>207</v>
      </c>
    </row>
    <row r="34" spans="1:4" x14ac:dyDescent="0.25">
      <c r="A34" t="s">
        <v>415</v>
      </c>
      <c r="B34">
        <v>38</v>
      </c>
      <c r="C34">
        <v>38</v>
      </c>
      <c r="D34">
        <v>76</v>
      </c>
    </row>
    <row r="35" spans="1:4" x14ac:dyDescent="0.25">
      <c r="A35" t="s">
        <v>416</v>
      </c>
      <c r="B35">
        <v>59</v>
      </c>
      <c r="C35">
        <v>39</v>
      </c>
      <c r="D35">
        <v>98</v>
      </c>
    </row>
    <row r="36" spans="1:4" x14ac:dyDescent="0.25">
      <c r="A36" t="s">
        <v>417</v>
      </c>
      <c r="B36">
        <v>28</v>
      </c>
      <c r="C36">
        <v>5</v>
      </c>
      <c r="D36">
        <v>33</v>
      </c>
    </row>
    <row r="37" spans="1:4" ht="15.75" thickBot="1" x14ac:dyDescent="0.3">
      <c r="A37" s="75" t="s">
        <v>31</v>
      </c>
      <c r="B37" s="103">
        <v>4656</v>
      </c>
      <c r="C37" s="103">
        <v>1453</v>
      </c>
      <c r="D37" s="103">
        <v>6109</v>
      </c>
    </row>
    <row r="38" spans="1:4" x14ac:dyDescent="0.25">
      <c r="A38" s="12"/>
      <c r="B38" s="11"/>
      <c r="C38" s="11"/>
      <c r="D38" s="11"/>
    </row>
    <row r="39" spans="1:4" x14ac:dyDescent="0.25">
      <c r="A39" s="12"/>
      <c r="B39" s="11"/>
      <c r="C39" s="11"/>
      <c r="D39" s="11"/>
    </row>
    <row r="40" spans="1:4" x14ac:dyDescent="0.25">
      <c r="A40" s="10"/>
      <c r="B40" s="11"/>
      <c r="C40" s="11"/>
      <c r="D40" s="11"/>
    </row>
  </sheetData>
  <conditionalFormatting sqref="D4:D13">
    <cfRule type="dataBar" priority="4">
      <dataBar>
        <cfvo type="min"/>
        <cfvo type="max"/>
        <color rgb="FF0070C0"/>
      </dataBar>
      <extLst>
        <ext xmlns:x14="http://schemas.microsoft.com/office/spreadsheetml/2009/9/main" uri="{B025F937-C7B1-47D3-B67F-A62EFF666E3E}">
          <x14:id>{BB9ECE70-181E-4A68-B1E9-14F6D8D3EC7E}</x14:id>
        </ext>
      </extLst>
    </cfRule>
  </conditionalFormatting>
  <conditionalFormatting sqref="D37">
    <cfRule type="dataBar" priority="3">
      <dataBar>
        <cfvo type="min"/>
        <cfvo type="max"/>
        <color rgb="FF0070C0"/>
      </dataBar>
      <extLst>
        <ext xmlns:x14="http://schemas.microsoft.com/office/spreadsheetml/2009/9/main" uri="{B025F937-C7B1-47D3-B67F-A62EFF666E3E}">
          <x14:id>{DA7B70D5-570D-4751-9932-B26203520197}</x14:id>
        </ext>
      </extLst>
    </cfRule>
  </conditionalFormatting>
  <conditionalFormatting sqref="D28">
    <cfRule type="dataBar" priority="2">
      <dataBar>
        <cfvo type="min"/>
        <cfvo type="max"/>
        <color rgb="FF0070C0"/>
      </dataBar>
      <extLst>
        <ext xmlns:x14="http://schemas.microsoft.com/office/spreadsheetml/2009/9/main" uri="{B025F937-C7B1-47D3-B67F-A62EFF666E3E}">
          <x14:id>{4EC7FFFD-5997-4F7E-AE28-E6E7DBB9A63F}</x14:id>
        </ext>
      </extLst>
    </cfRule>
  </conditionalFormatting>
  <conditionalFormatting sqref="D19:D37">
    <cfRule type="dataBar" priority="1">
      <dataBar>
        <cfvo type="min"/>
        <cfvo type="max"/>
        <color rgb="FF0070C0"/>
      </dataBar>
      <extLst>
        <ext xmlns:x14="http://schemas.microsoft.com/office/spreadsheetml/2009/9/main" uri="{B025F937-C7B1-47D3-B67F-A62EFF666E3E}">
          <x14:id>{8464208B-046E-47DA-818D-1781FA381FDD}</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BB9ECE70-181E-4A68-B1E9-14F6D8D3EC7E}">
            <x14:dataBar minLength="0" maxLength="100" border="1">
              <x14:cfvo type="autoMin"/>
              <x14:cfvo type="autoMax"/>
              <x14:borderColor rgb="FF000000"/>
              <x14:negativeFillColor rgb="FFFF0000"/>
              <x14:axisColor rgb="FF000000"/>
            </x14:dataBar>
          </x14:cfRule>
          <xm:sqref>D4:D13</xm:sqref>
        </x14:conditionalFormatting>
        <x14:conditionalFormatting xmlns:xm="http://schemas.microsoft.com/office/excel/2006/main">
          <x14:cfRule type="dataBar" id="{DA7B70D5-570D-4751-9932-B26203520197}">
            <x14:dataBar minLength="0" maxLength="100">
              <x14:cfvo type="autoMin"/>
              <x14:cfvo type="autoMax"/>
              <x14:negativeFillColor rgb="FFFF0000"/>
              <x14:axisColor rgb="FF000000"/>
            </x14:dataBar>
          </x14:cfRule>
          <xm:sqref>D37</xm:sqref>
        </x14:conditionalFormatting>
        <x14:conditionalFormatting xmlns:xm="http://schemas.microsoft.com/office/excel/2006/main">
          <x14:cfRule type="dataBar" id="{4EC7FFFD-5997-4F7E-AE28-E6E7DBB9A63F}">
            <x14:dataBar minLength="0" maxLength="100">
              <x14:cfvo type="autoMin"/>
              <x14:cfvo type="autoMax"/>
              <x14:negativeFillColor rgb="FFFF0000"/>
              <x14:axisColor rgb="FF000000"/>
            </x14:dataBar>
          </x14:cfRule>
          <xm:sqref>D28</xm:sqref>
        </x14:conditionalFormatting>
        <x14:conditionalFormatting xmlns:xm="http://schemas.microsoft.com/office/excel/2006/main">
          <x14:cfRule type="dataBar" id="{8464208B-046E-47DA-818D-1781FA381FDD}">
            <x14:dataBar minLength="0" maxLength="100" border="1">
              <x14:cfvo type="autoMin"/>
              <x14:cfvo type="autoMax"/>
              <x14:borderColor rgb="FF000000"/>
              <x14:negativeFillColor rgb="FFFF0000"/>
              <x14:axisColor rgb="FF000000"/>
            </x14:dataBar>
          </x14:cfRule>
          <xm:sqref>D19:D37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70C0"/>
  </sheetPr>
  <dimension ref="A1:J138"/>
  <sheetViews>
    <sheetView workbookViewId="0">
      <selection activeCell="C141" sqref="C141"/>
    </sheetView>
  </sheetViews>
  <sheetFormatPr defaultColWidth="8.85546875" defaultRowHeight="15" x14ac:dyDescent="0.25"/>
  <cols>
    <col min="1" max="1" width="11.42578125" style="6" bestFit="1" customWidth="1"/>
    <col min="2" max="2" width="13.85546875" style="6" bestFit="1" customWidth="1"/>
    <col min="3" max="3" width="47" style="6" bestFit="1" customWidth="1"/>
    <col min="4" max="4" width="15.7109375" style="6" bestFit="1" customWidth="1"/>
    <col min="5" max="5" width="11.28515625" style="6" customWidth="1"/>
    <col min="6" max="6" width="19.42578125" style="6" bestFit="1" customWidth="1"/>
    <col min="7" max="7" width="23.42578125" style="6" bestFit="1" customWidth="1"/>
    <col min="8" max="8" width="24.5703125" style="6" bestFit="1" customWidth="1"/>
    <col min="9" max="9" width="25.140625" style="6" bestFit="1" customWidth="1"/>
    <col min="10" max="11" width="39.140625" style="6" bestFit="1" customWidth="1"/>
    <col min="12" max="16384" width="8.85546875" style="6"/>
  </cols>
  <sheetData>
    <row r="1" spans="1:10" s="71" customFormat="1" x14ac:dyDescent="0.25">
      <c r="A1" s="71" t="s">
        <v>83</v>
      </c>
      <c r="B1" s="71" t="s">
        <v>84</v>
      </c>
      <c r="C1" s="71" t="s">
        <v>85</v>
      </c>
      <c r="D1" s="71" t="s">
        <v>859</v>
      </c>
      <c r="E1" s="71" t="s">
        <v>1882</v>
      </c>
      <c r="F1" s="71" t="s">
        <v>1883</v>
      </c>
      <c r="G1" s="71" t="s">
        <v>1884</v>
      </c>
      <c r="H1" s="71" t="s">
        <v>1885</v>
      </c>
      <c r="I1" s="71" t="s">
        <v>1886</v>
      </c>
      <c r="J1" s="71" t="s">
        <v>281</v>
      </c>
    </row>
    <row r="2" spans="1:10" x14ac:dyDescent="0.25">
      <c r="A2" s="6" t="s">
        <v>0</v>
      </c>
      <c r="B2" s="6" t="s">
        <v>4</v>
      </c>
      <c r="C2" s="6" t="s">
        <v>95</v>
      </c>
      <c r="D2" s="6" t="s">
        <v>96</v>
      </c>
      <c r="E2" s="6" t="b">
        <f t="shared" ref="E2:E33" si="0">NOT(ISERROR((MATCH(D2,Profile_Finish,0))))</f>
        <v>1</v>
      </c>
      <c r="F2" s="72" t="str">
        <f t="shared" ref="F2:F65" si="1">IF($E2=TRUE,HYPERLINK(CONCATENATE("Kachin_CampProfile_R4_GeneratedDoc\",$A2,"\",$B2,"\",$D2,".pdf"),CONCATENATE($D2,".pdf")),"No Data")</f>
        <v>MMR001CMP001.pdf</v>
      </c>
      <c r="G2" s="72" t="str">
        <f t="shared" ref="G2:G65" si="2">IF($E2=TRUE,HYPERLINK(CONCATENATE("Kachin_CampProfile_R4_GeneratedDoc\",$A2,"\",$B2,"\",$D2,"_3W.pdf"),CONCATENATE($D2,"_3W.pdf")),"No Data")</f>
        <v>MMR001CMP001_3W.pdf</v>
      </c>
      <c r="H2" s="72" t="str">
        <f t="shared" ref="H2:H65" si="3">IF($E2=TRUE,HYPERLINK(CONCATENATE("Kachin_CampProfile_R4_GeneratedDoc\",$A2,"\",$B2,"\",$D2,"_POO.pdf"),CONCATENATE($D2,"_POO.pdf")),"No Data")</f>
        <v>MMR001CMP001_POO.pdf</v>
      </c>
      <c r="I2" s="72" t="str">
        <f t="shared" ref="I2:I65" si="4">IF($E2=TRUE,HYPERLINK(CONCATENATE("Kachin_CampProfile_R4_GeneratedDoc\",$A2,"\",$B2,"\",$D2,"_Form.pdf"),CONCATENATE($D2,"_Form.pdf")),"No Data")</f>
        <v>MMR001CMP001_Form.pdf</v>
      </c>
      <c r="J2" s="11"/>
    </row>
    <row r="3" spans="1:10" x14ac:dyDescent="0.25">
      <c r="A3" s="6" t="s">
        <v>0</v>
      </c>
      <c r="B3" s="6" t="s">
        <v>4</v>
      </c>
      <c r="C3" s="6" t="s">
        <v>101</v>
      </c>
      <c r="D3" s="6" t="s">
        <v>102</v>
      </c>
      <c r="E3" s="6" t="b">
        <f t="shared" si="0"/>
        <v>1</v>
      </c>
      <c r="F3" s="72" t="str">
        <f t="shared" si="1"/>
        <v>MMR001CMP002.pdf</v>
      </c>
      <c r="G3" s="72" t="str">
        <f t="shared" si="2"/>
        <v>MMR001CMP002_3W.pdf</v>
      </c>
      <c r="H3" s="72" t="str">
        <f t="shared" si="3"/>
        <v>MMR001CMP002_POO.pdf</v>
      </c>
      <c r="I3" s="72" t="str">
        <f t="shared" si="4"/>
        <v>MMR001CMP002_Form.pdf</v>
      </c>
      <c r="J3" s="11"/>
    </row>
    <row r="4" spans="1:10" x14ac:dyDescent="0.25">
      <c r="A4" s="6" t="s">
        <v>0</v>
      </c>
      <c r="B4" s="6" t="s">
        <v>4</v>
      </c>
      <c r="C4" s="6" t="s">
        <v>104</v>
      </c>
      <c r="D4" s="6" t="s">
        <v>105</v>
      </c>
      <c r="E4" s="6" t="b">
        <f t="shared" si="0"/>
        <v>1</v>
      </c>
      <c r="F4" s="72" t="str">
        <f t="shared" si="1"/>
        <v>MMR001CMP003.pdf</v>
      </c>
      <c r="G4" s="72" t="str">
        <f t="shared" si="2"/>
        <v>MMR001CMP003_3W.pdf</v>
      </c>
      <c r="H4" s="72" t="str">
        <f t="shared" si="3"/>
        <v>MMR001CMP003_POO.pdf</v>
      </c>
      <c r="I4" s="72" t="str">
        <f t="shared" si="4"/>
        <v>MMR001CMP003_Form.pdf</v>
      </c>
      <c r="J4" s="11"/>
    </row>
    <row r="5" spans="1:10" x14ac:dyDescent="0.25">
      <c r="A5" s="6" t="s">
        <v>0</v>
      </c>
      <c r="B5" s="6" t="s">
        <v>4</v>
      </c>
      <c r="C5" s="6" t="s">
        <v>106</v>
      </c>
      <c r="D5" s="6" t="s">
        <v>107</v>
      </c>
      <c r="E5" s="6" t="b">
        <f t="shared" si="0"/>
        <v>1</v>
      </c>
      <c r="F5" s="72" t="str">
        <f t="shared" si="1"/>
        <v>MMR001CMP004.pdf</v>
      </c>
      <c r="G5" s="72" t="str">
        <f t="shared" si="2"/>
        <v>MMR001CMP004_3W.pdf</v>
      </c>
      <c r="H5" s="72" t="str">
        <f t="shared" si="3"/>
        <v>MMR001CMP004_POO.pdf</v>
      </c>
      <c r="I5" s="72" t="str">
        <f t="shared" si="4"/>
        <v>MMR001CMP004_Form.pdf</v>
      </c>
      <c r="J5" s="11"/>
    </row>
    <row r="6" spans="1:10" x14ac:dyDescent="0.25">
      <c r="A6" s="6" t="s">
        <v>0</v>
      </c>
      <c r="B6" s="6" t="s">
        <v>4</v>
      </c>
      <c r="C6" s="6" t="s">
        <v>153</v>
      </c>
      <c r="D6" s="6" t="s">
        <v>154</v>
      </c>
      <c r="E6" s="6" t="b">
        <f t="shared" si="0"/>
        <v>1</v>
      </c>
      <c r="F6" s="72" t="str">
        <f t="shared" si="1"/>
        <v>MMR001CMP005.pdf</v>
      </c>
      <c r="G6" s="72" t="str">
        <f t="shared" si="2"/>
        <v>MMR001CMP005_3W.pdf</v>
      </c>
      <c r="H6" s="72" t="str">
        <f t="shared" si="3"/>
        <v>MMR001CMP005_POO.pdf</v>
      </c>
      <c r="I6" s="72" t="str">
        <f t="shared" si="4"/>
        <v>MMR001CMP005_Form.pdf</v>
      </c>
      <c r="J6" s="11"/>
    </row>
    <row r="7" spans="1:10" x14ac:dyDescent="0.25">
      <c r="A7" s="6" t="s">
        <v>0</v>
      </c>
      <c r="B7" s="6" t="s">
        <v>4</v>
      </c>
      <c r="C7" s="6" t="s">
        <v>155</v>
      </c>
      <c r="D7" s="6" t="s">
        <v>156</v>
      </c>
      <c r="E7" s="6" t="b">
        <f t="shared" si="0"/>
        <v>1</v>
      </c>
      <c r="F7" s="72" t="str">
        <f t="shared" si="1"/>
        <v>MMR001CMP006.pdf</v>
      </c>
      <c r="G7" s="72" t="str">
        <f t="shared" si="2"/>
        <v>MMR001CMP006_3W.pdf</v>
      </c>
      <c r="H7" s="72" t="str">
        <f t="shared" si="3"/>
        <v>MMR001CMP006_POO.pdf</v>
      </c>
      <c r="I7" s="72" t="str">
        <f t="shared" si="4"/>
        <v>MMR001CMP006_Form.pdf</v>
      </c>
      <c r="J7" s="11"/>
    </row>
    <row r="8" spans="1:10" x14ac:dyDescent="0.25">
      <c r="A8" s="6" t="s">
        <v>0</v>
      </c>
      <c r="B8" s="6" t="s">
        <v>4</v>
      </c>
      <c r="C8" s="6" t="s">
        <v>251</v>
      </c>
      <c r="D8" s="6" t="s">
        <v>252</v>
      </c>
      <c r="E8" s="6" t="b">
        <f t="shared" si="0"/>
        <v>1</v>
      </c>
      <c r="F8" s="72" t="str">
        <f t="shared" si="1"/>
        <v>MMR001CMP007.pdf</v>
      </c>
      <c r="G8" s="72" t="str">
        <f t="shared" si="2"/>
        <v>MMR001CMP007_3W.pdf</v>
      </c>
      <c r="H8" s="72" t="str">
        <f t="shared" si="3"/>
        <v>MMR001CMP007_POO.pdf</v>
      </c>
      <c r="I8" s="72" t="str">
        <f t="shared" si="4"/>
        <v>MMR001CMP007_Form.pdf</v>
      </c>
      <c r="J8" s="11"/>
    </row>
    <row r="9" spans="1:10" x14ac:dyDescent="0.25">
      <c r="A9" s="6" t="s">
        <v>0</v>
      </c>
      <c r="B9" s="6" t="s">
        <v>4</v>
      </c>
      <c r="C9" s="6" t="s">
        <v>145</v>
      </c>
      <c r="D9" s="6" t="s">
        <v>146</v>
      </c>
      <c r="E9" s="6" t="b">
        <f t="shared" si="0"/>
        <v>1</v>
      </c>
      <c r="F9" s="72" t="str">
        <f t="shared" si="1"/>
        <v>MMR001CMP008.pdf</v>
      </c>
      <c r="G9" s="72" t="str">
        <f t="shared" si="2"/>
        <v>MMR001CMP008_3W.pdf</v>
      </c>
      <c r="H9" s="72" t="str">
        <f t="shared" si="3"/>
        <v>MMR001CMP008_POO.pdf</v>
      </c>
      <c r="I9" s="72" t="str">
        <f t="shared" si="4"/>
        <v>MMR001CMP008_Form.pdf</v>
      </c>
      <c r="J9" s="11"/>
    </row>
    <row r="10" spans="1:10" x14ac:dyDescent="0.25">
      <c r="A10" s="6" t="s">
        <v>0</v>
      </c>
      <c r="B10" s="6" t="s">
        <v>4</v>
      </c>
      <c r="C10" s="6" t="s">
        <v>147</v>
      </c>
      <c r="D10" s="6" t="s">
        <v>148</v>
      </c>
      <c r="E10" s="6" t="b">
        <f t="shared" si="0"/>
        <v>1</v>
      </c>
      <c r="F10" s="72" t="str">
        <f t="shared" si="1"/>
        <v>MMR001CMP009.pdf</v>
      </c>
      <c r="G10" s="72" t="str">
        <f t="shared" si="2"/>
        <v>MMR001CMP009_3W.pdf</v>
      </c>
      <c r="H10" s="72" t="str">
        <f t="shared" si="3"/>
        <v>MMR001CMP009_POO.pdf</v>
      </c>
      <c r="I10" s="72" t="str">
        <f t="shared" si="4"/>
        <v>MMR001CMP009_Form.pdf</v>
      </c>
      <c r="J10" s="11"/>
    </row>
    <row r="11" spans="1:10" x14ac:dyDescent="0.25">
      <c r="A11" s="6" t="s">
        <v>0</v>
      </c>
      <c r="B11" s="6" t="s">
        <v>4</v>
      </c>
      <c r="C11" s="6" t="s">
        <v>149</v>
      </c>
      <c r="D11" s="6" t="s">
        <v>150</v>
      </c>
      <c r="E11" s="6" t="b">
        <f t="shared" si="0"/>
        <v>1</v>
      </c>
      <c r="F11" s="72" t="str">
        <f t="shared" si="1"/>
        <v>MMR001CMP010.pdf</v>
      </c>
      <c r="G11" s="72" t="str">
        <f t="shared" si="2"/>
        <v>MMR001CMP010_3W.pdf</v>
      </c>
      <c r="H11" s="72" t="str">
        <f t="shared" si="3"/>
        <v>MMR001CMP010_POO.pdf</v>
      </c>
      <c r="I11" s="72" t="str">
        <f t="shared" si="4"/>
        <v>MMR001CMP010_Form.pdf</v>
      </c>
      <c r="J11" s="11"/>
    </row>
    <row r="12" spans="1:10" x14ac:dyDescent="0.25">
      <c r="A12" s="6" t="s">
        <v>0</v>
      </c>
      <c r="B12" s="6" t="s">
        <v>4</v>
      </c>
      <c r="C12" s="6" t="s">
        <v>151</v>
      </c>
      <c r="D12" s="6" t="s">
        <v>152</v>
      </c>
      <c r="E12" s="6" t="b">
        <f t="shared" si="0"/>
        <v>1</v>
      </c>
      <c r="F12" s="72" t="str">
        <f t="shared" si="1"/>
        <v>MMR001CMP011.pdf</v>
      </c>
      <c r="G12" s="72" t="str">
        <f t="shared" si="2"/>
        <v>MMR001CMP011_3W.pdf</v>
      </c>
      <c r="H12" s="72" t="str">
        <f t="shared" si="3"/>
        <v>MMR001CMP011_POO.pdf</v>
      </c>
      <c r="I12" s="72" t="str">
        <f t="shared" si="4"/>
        <v>MMR001CMP011_Form.pdf</v>
      </c>
      <c r="J12" s="11"/>
    </row>
    <row r="13" spans="1:10" x14ac:dyDescent="0.25">
      <c r="A13" s="6" t="s">
        <v>0</v>
      </c>
      <c r="B13" s="6" t="s">
        <v>4</v>
      </c>
      <c r="C13" s="6" t="s">
        <v>157</v>
      </c>
      <c r="D13" s="6" t="s">
        <v>158</v>
      </c>
      <c r="E13" s="6" t="b">
        <f t="shared" si="0"/>
        <v>1</v>
      </c>
      <c r="F13" s="72" t="str">
        <f t="shared" si="1"/>
        <v>MMR001CMP012.pdf</v>
      </c>
      <c r="G13" s="72" t="str">
        <f t="shared" si="2"/>
        <v>MMR001CMP012_3W.pdf</v>
      </c>
      <c r="H13" s="72" t="str">
        <f t="shared" si="3"/>
        <v>MMR001CMP012_POO.pdf</v>
      </c>
      <c r="I13" s="72" t="str">
        <f t="shared" si="4"/>
        <v>MMR001CMP012_Form.pdf</v>
      </c>
      <c r="J13" s="11"/>
    </row>
    <row r="14" spans="1:10" x14ac:dyDescent="0.25">
      <c r="A14" s="6" t="s">
        <v>0</v>
      </c>
      <c r="B14" s="6" t="s">
        <v>4</v>
      </c>
      <c r="C14" s="6" t="s">
        <v>159</v>
      </c>
      <c r="D14" s="6" t="s">
        <v>160</v>
      </c>
      <c r="E14" s="6" t="b">
        <f t="shared" si="0"/>
        <v>1</v>
      </c>
      <c r="F14" s="72" t="str">
        <f t="shared" si="1"/>
        <v>MMR001CMP013.pdf</v>
      </c>
      <c r="G14" s="72" t="str">
        <f t="shared" si="2"/>
        <v>MMR001CMP013_3W.pdf</v>
      </c>
      <c r="H14" s="72" t="str">
        <f t="shared" si="3"/>
        <v>MMR001CMP013_POO.pdf</v>
      </c>
      <c r="I14" s="72" t="str">
        <f t="shared" si="4"/>
        <v>MMR001CMP013_Form.pdf</v>
      </c>
      <c r="J14" s="11"/>
    </row>
    <row r="15" spans="1:10" x14ac:dyDescent="0.25">
      <c r="A15" s="6" t="s">
        <v>0</v>
      </c>
      <c r="B15" s="6" t="s">
        <v>4</v>
      </c>
      <c r="C15" s="6" t="s">
        <v>161</v>
      </c>
      <c r="D15" s="6" t="s">
        <v>162</v>
      </c>
      <c r="E15" s="6" t="b">
        <f t="shared" si="0"/>
        <v>1</v>
      </c>
      <c r="F15" s="72" t="str">
        <f t="shared" si="1"/>
        <v>MMR001CMP014.pdf</v>
      </c>
      <c r="G15" s="72" t="str">
        <f t="shared" si="2"/>
        <v>MMR001CMP014_3W.pdf</v>
      </c>
      <c r="H15" s="72" t="str">
        <f t="shared" si="3"/>
        <v>MMR001CMP014_POO.pdf</v>
      </c>
      <c r="I15" s="72" t="str">
        <f t="shared" si="4"/>
        <v>MMR001CMP014_Form.pdf</v>
      </c>
      <c r="J15" s="11"/>
    </row>
    <row r="16" spans="1:10" x14ac:dyDescent="0.25">
      <c r="A16" s="6" t="s">
        <v>0</v>
      </c>
      <c r="B16" s="6" t="s">
        <v>4</v>
      </c>
      <c r="C16" s="6" t="s">
        <v>163</v>
      </c>
      <c r="D16" s="6" t="s">
        <v>164</v>
      </c>
      <c r="E16" s="6" t="b">
        <f t="shared" si="0"/>
        <v>1</v>
      </c>
      <c r="F16" s="72" t="str">
        <f t="shared" si="1"/>
        <v>MMR001CMP015.pdf</v>
      </c>
      <c r="G16" s="72" t="str">
        <f t="shared" si="2"/>
        <v>MMR001CMP015_3W.pdf</v>
      </c>
      <c r="H16" s="72" t="str">
        <f t="shared" si="3"/>
        <v>MMR001CMP015_POO.pdf</v>
      </c>
      <c r="I16" s="72" t="str">
        <f t="shared" si="4"/>
        <v>MMR001CMP015_Form.pdf</v>
      </c>
      <c r="J16" s="11"/>
    </row>
    <row r="17" spans="1:10" x14ac:dyDescent="0.25">
      <c r="A17" s="6" t="s">
        <v>0</v>
      </c>
      <c r="B17" s="6" t="s">
        <v>4</v>
      </c>
      <c r="C17" s="6" t="s">
        <v>165</v>
      </c>
      <c r="D17" s="6" t="s">
        <v>166</v>
      </c>
      <c r="E17" s="6" t="b">
        <f t="shared" si="0"/>
        <v>1</v>
      </c>
      <c r="F17" s="72" t="str">
        <f t="shared" si="1"/>
        <v>MMR001CMP016.pdf</v>
      </c>
      <c r="G17" s="72" t="str">
        <f t="shared" si="2"/>
        <v>MMR001CMP016_3W.pdf</v>
      </c>
      <c r="H17" s="72" t="str">
        <f t="shared" si="3"/>
        <v>MMR001CMP016_POO.pdf</v>
      </c>
      <c r="I17" s="72" t="str">
        <f t="shared" si="4"/>
        <v>MMR001CMP016_Form.pdf</v>
      </c>
      <c r="J17" s="11"/>
    </row>
    <row r="18" spans="1:10" x14ac:dyDescent="0.25">
      <c r="A18" s="6" t="s">
        <v>0</v>
      </c>
      <c r="B18" s="6" t="s">
        <v>4</v>
      </c>
      <c r="C18" s="6" t="s">
        <v>167</v>
      </c>
      <c r="D18" s="6" t="s">
        <v>168</v>
      </c>
      <c r="E18" s="6" t="b">
        <f t="shared" si="0"/>
        <v>1</v>
      </c>
      <c r="F18" s="72" t="str">
        <f t="shared" si="1"/>
        <v>MMR001CMP018.pdf</v>
      </c>
      <c r="G18" s="72" t="str">
        <f t="shared" si="2"/>
        <v>MMR001CMP018_3W.pdf</v>
      </c>
      <c r="H18" s="72" t="str">
        <f t="shared" si="3"/>
        <v>MMR001CMP018_POO.pdf</v>
      </c>
      <c r="I18" s="72" t="str">
        <f t="shared" si="4"/>
        <v>MMR001CMP018_Form.pdf</v>
      </c>
      <c r="J18" s="11"/>
    </row>
    <row r="19" spans="1:10" x14ac:dyDescent="0.25">
      <c r="A19" s="6" t="s">
        <v>0</v>
      </c>
      <c r="B19" s="6" t="s">
        <v>4</v>
      </c>
      <c r="C19" s="6" t="s">
        <v>688</v>
      </c>
      <c r="D19" s="6" t="s">
        <v>689</v>
      </c>
      <c r="E19" s="6" t="b">
        <f t="shared" si="0"/>
        <v>1</v>
      </c>
      <c r="F19" s="72" t="str">
        <f t="shared" si="1"/>
        <v>MMR001CMP019.pdf</v>
      </c>
      <c r="G19" s="72" t="str">
        <f t="shared" si="2"/>
        <v>MMR001CMP019_3W.pdf</v>
      </c>
      <c r="H19" s="72" t="str">
        <f t="shared" si="3"/>
        <v>MMR001CMP019_POO.pdf</v>
      </c>
      <c r="I19" s="72" t="str">
        <f t="shared" si="4"/>
        <v>MMR001CMP019_Form.pdf</v>
      </c>
      <c r="J19" s="11"/>
    </row>
    <row r="20" spans="1:10" x14ac:dyDescent="0.25">
      <c r="A20" s="6" t="s">
        <v>0</v>
      </c>
      <c r="B20" s="6" t="s">
        <v>4</v>
      </c>
      <c r="C20" s="6" t="s">
        <v>263</v>
      </c>
      <c r="D20" s="6" t="s">
        <v>264</v>
      </c>
      <c r="E20" s="6" t="b">
        <f t="shared" si="0"/>
        <v>1</v>
      </c>
      <c r="F20" s="72" t="str">
        <f t="shared" si="1"/>
        <v>MMR001CMP020.pdf</v>
      </c>
      <c r="G20" s="72" t="str">
        <f t="shared" si="2"/>
        <v>MMR001CMP020_3W.pdf</v>
      </c>
      <c r="H20" s="72" t="str">
        <f t="shared" si="3"/>
        <v>MMR001CMP020_POO.pdf</v>
      </c>
      <c r="I20" s="72" t="str">
        <f t="shared" si="4"/>
        <v>MMR001CMP020_Form.pdf</v>
      </c>
      <c r="J20" s="11"/>
    </row>
    <row r="21" spans="1:10" x14ac:dyDescent="0.25">
      <c r="A21" s="6" t="s">
        <v>0</v>
      </c>
      <c r="B21" s="6" t="s">
        <v>4</v>
      </c>
      <c r="C21" s="6" t="s">
        <v>265</v>
      </c>
      <c r="D21" s="6" t="s">
        <v>266</v>
      </c>
      <c r="E21" s="6" t="b">
        <f t="shared" si="0"/>
        <v>1</v>
      </c>
      <c r="F21" s="72" t="str">
        <f t="shared" si="1"/>
        <v>MMR001CMP021.pdf</v>
      </c>
      <c r="G21" s="72" t="str">
        <f t="shared" si="2"/>
        <v>MMR001CMP021_3W.pdf</v>
      </c>
      <c r="H21" s="72" t="str">
        <f t="shared" si="3"/>
        <v>MMR001CMP021_POO.pdf</v>
      </c>
      <c r="I21" s="72" t="str">
        <f t="shared" si="4"/>
        <v>MMR001CMP021_Form.pdf</v>
      </c>
      <c r="J21" s="11"/>
    </row>
    <row r="22" spans="1:10" x14ac:dyDescent="0.25">
      <c r="A22" s="6" t="s">
        <v>0</v>
      </c>
      <c r="B22" s="6" t="s">
        <v>4</v>
      </c>
      <c r="C22" s="6" t="s">
        <v>253</v>
      </c>
      <c r="D22" s="6" t="s">
        <v>254</v>
      </c>
      <c r="E22" s="11" t="b">
        <f t="shared" si="0"/>
        <v>1</v>
      </c>
      <c r="F22" s="72" t="str">
        <f t="shared" si="1"/>
        <v>MMR001CMP022.pdf</v>
      </c>
      <c r="G22" s="72" t="str">
        <f t="shared" si="2"/>
        <v>MMR001CMP022_3W.pdf</v>
      </c>
      <c r="H22" s="72" t="str">
        <f t="shared" si="3"/>
        <v>MMR001CMP022_POO.pdf</v>
      </c>
      <c r="I22" s="72" t="str">
        <f t="shared" si="4"/>
        <v>MMR001CMP022_Form.pdf</v>
      </c>
      <c r="J22" s="11"/>
    </row>
    <row r="23" spans="1:10" x14ac:dyDescent="0.25">
      <c r="A23" s="6" t="s">
        <v>0</v>
      </c>
      <c r="B23" s="6" t="s">
        <v>4</v>
      </c>
      <c r="C23" s="6" t="s">
        <v>832</v>
      </c>
      <c r="D23" s="6" t="s">
        <v>833</v>
      </c>
      <c r="E23" s="6" t="b">
        <f t="shared" si="0"/>
        <v>1</v>
      </c>
      <c r="F23" s="72" t="str">
        <f t="shared" si="1"/>
        <v>MMR001CMP023.pdf</v>
      </c>
      <c r="G23" s="72" t="str">
        <f t="shared" si="2"/>
        <v>MMR001CMP023_3W.pdf</v>
      </c>
      <c r="H23" s="72" t="str">
        <f t="shared" si="3"/>
        <v>MMR001CMP023_POO.pdf</v>
      </c>
      <c r="I23" s="72" t="str">
        <f t="shared" si="4"/>
        <v>MMR001CMP023_Form.pdf</v>
      </c>
      <c r="J23" s="11"/>
    </row>
    <row r="24" spans="1:10" x14ac:dyDescent="0.25">
      <c r="A24" s="6" t="s">
        <v>0</v>
      </c>
      <c r="B24" s="6" t="s">
        <v>4</v>
      </c>
      <c r="C24" s="6" t="s">
        <v>692</v>
      </c>
      <c r="D24" s="6" t="s">
        <v>693</v>
      </c>
      <c r="E24" s="6" t="b">
        <f t="shared" si="0"/>
        <v>1</v>
      </c>
      <c r="F24" s="72" t="str">
        <f t="shared" si="1"/>
        <v>MMR001CMP024.pdf</v>
      </c>
      <c r="G24" s="72" t="str">
        <f t="shared" si="2"/>
        <v>MMR001CMP024_3W.pdf</v>
      </c>
      <c r="H24" s="72" t="str">
        <f t="shared" si="3"/>
        <v>MMR001CMP024_POO.pdf</v>
      </c>
      <c r="I24" s="72" t="str">
        <f t="shared" si="4"/>
        <v>MMR001CMP024_Form.pdf</v>
      </c>
      <c r="J24" s="11"/>
    </row>
    <row r="25" spans="1:10" x14ac:dyDescent="0.25">
      <c r="A25" s="6" t="s">
        <v>0</v>
      </c>
      <c r="B25" s="6" t="s">
        <v>5</v>
      </c>
      <c r="C25" s="6" t="s">
        <v>169</v>
      </c>
      <c r="D25" s="6" t="s">
        <v>170</v>
      </c>
      <c r="E25" s="6" t="b">
        <f t="shared" si="0"/>
        <v>1</v>
      </c>
      <c r="F25" s="72" t="str">
        <f t="shared" si="1"/>
        <v>MMR001CMP025.pdf</v>
      </c>
      <c r="G25" s="72" t="str">
        <f t="shared" si="2"/>
        <v>MMR001CMP025_3W.pdf</v>
      </c>
      <c r="H25" s="72" t="str">
        <f t="shared" si="3"/>
        <v>MMR001CMP025_POO.pdf</v>
      </c>
      <c r="I25" s="72" t="str">
        <f t="shared" si="4"/>
        <v>MMR001CMP025_Form.pdf</v>
      </c>
      <c r="J25" s="11"/>
    </row>
    <row r="26" spans="1:10" x14ac:dyDescent="0.25">
      <c r="A26" s="6" t="s">
        <v>0</v>
      </c>
      <c r="B26" s="6" t="s">
        <v>5</v>
      </c>
      <c r="C26" s="6" t="s">
        <v>255</v>
      </c>
      <c r="D26" s="6" t="s">
        <v>256</v>
      </c>
      <c r="E26" s="6" t="b">
        <f t="shared" si="0"/>
        <v>1</v>
      </c>
      <c r="F26" s="72" t="str">
        <f t="shared" si="1"/>
        <v>MMR001CMP026.pdf</v>
      </c>
      <c r="G26" s="72" t="str">
        <f t="shared" si="2"/>
        <v>MMR001CMP026_3W.pdf</v>
      </c>
      <c r="H26" s="72" t="str">
        <f t="shared" si="3"/>
        <v>MMR001CMP026_POO.pdf</v>
      </c>
      <c r="I26" s="72" t="str">
        <f t="shared" si="4"/>
        <v>MMR001CMP026_Form.pdf</v>
      </c>
      <c r="J26" s="11"/>
    </row>
    <row r="27" spans="1:10" x14ac:dyDescent="0.25">
      <c r="A27" s="6" t="s">
        <v>0</v>
      </c>
      <c r="B27" s="6" t="s">
        <v>5</v>
      </c>
      <c r="C27" s="6" t="s">
        <v>171</v>
      </c>
      <c r="D27" s="6" t="s">
        <v>172</v>
      </c>
      <c r="E27" s="6" t="b">
        <f t="shared" si="0"/>
        <v>1</v>
      </c>
      <c r="F27" s="72" t="str">
        <f t="shared" si="1"/>
        <v>MMR001CMP027.pdf</v>
      </c>
      <c r="G27" s="72" t="str">
        <f t="shared" si="2"/>
        <v>MMR001CMP027_3W.pdf</v>
      </c>
      <c r="H27" s="72" t="str">
        <f t="shared" si="3"/>
        <v>MMR001CMP027_POO.pdf</v>
      </c>
      <c r="I27" s="72" t="str">
        <f t="shared" si="4"/>
        <v>MMR001CMP027_Form.pdf</v>
      </c>
      <c r="J27" s="11"/>
    </row>
    <row r="28" spans="1:10" x14ac:dyDescent="0.25">
      <c r="A28" s="6" t="s">
        <v>0</v>
      </c>
      <c r="B28" s="6" t="s">
        <v>5</v>
      </c>
      <c r="C28" s="6" t="s">
        <v>267</v>
      </c>
      <c r="D28" s="6" t="s">
        <v>268</v>
      </c>
      <c r="E28" s="6" t="b">
        <f t="shared" si="0"/>
        <v>1</v>
      </c>
      <c r="F28" s="72" t="str">
        <f t="shared" si="1"/>
        <v>MMR001CMP028.pdf</v>
      </c>
      <c r="G28" s="72" t="str">
        <f t="shared" si="2"/>
        <v>MMR001CMP028_3W.pdf</v>
      </c>
      <c r="H28" s="72" t="str">
        <f t="shared" si="3"/>
        <v>MMR001CMP028_POO.pdf</v>
      </c>
      <c r="I28" s="72" t="str">
        <f t="shared" si="4"/>
        <v>MMR001CMP028_Form.pdf</v>
      </c>
      <c r="J28" s="11"/>
    </row>
    <row r="29" spans="1:10" x14ac:dyDescent="0.25">
      <c r="A29" s="6" t="s">
        <v>0</v>
      </c>
      <c r="B29" s="6" t="s">
        <v>5</v>
      </c>
      <c r="C29" s="6" t="s">
        <v>846</v>
      </c>
      <c r="D29" s="6" t="s">
        <v>847</v>
      </c>
      <c r="E29" s="6" t="b">
        <f t="shared" si="0"/>
        <v>1</v>
      </c>
      <c r="F29" s="72" t="str">
        <f t="shared" si="1"/>
        <v>MMR001CMP029.pdf</v>
      </c>
      <c r="G29" s="72" t="str">
        <f t="shared" si="2"/>
        <v>MMR001CMP029_3W.pdf</v>
      </c>
      <c r="H29" s="72" t="str">
        <f t="shared" si="3"/>
        <v>MMR001CMP029_POO.pdf</v>
      </c>
      <c r="I29" s="72" t="str">
        <f t="shared" si="4"/>
        <v>MMR001CMP029_Form.pdf</v>
      </c>
      <c r="J29" s="11"/>
    </row>
    <row r="30" spans="1:10" x14ac:dyDescent="0.25">
      <c r="A30" s="6" t="s">
        <v>0</v>
      </c>
      <c r="B30" s="6" t="s">
        <v>5</v>
      </c>
      <c r="C30" s="6" t="s">
        <v>269</v>
      </c>
      <c r="D30" s="6" t="s">
        <v>270</v>
      </c>
      <c r="E30" s="6" t="b">
        <f t="shared" si="0"/>
        <v>1</v>
      </c>
      <c r="F30" s="72" t="str">
        <f t="shared" si="1"/>
        <v>MMR001CMP030.pdf</v>
      </c>
      <c r="G30" s="72" t="str">
        <f t="shared" si="2"/>
        <v>MMR001CMP030_3W.pdf</v>
      </c>
      <c r="H30" s="72" t="str">
        <f t="shared" si="3"/>
        <v>MMR001CMP030_POO.pdf</v>
      </c>
      <c r="I30" s="72" t="str">
        <f t="shared" si="4"/>
        <v>MMR001CMP030_Form.pdf</v>
      </c>
      <c r="J30" s="11"/>
    </row>
    <row r="31" spans="1:10" x14ac:dyDescent="0.25">
      <c r="A31" s="6" t="s">
        <v>0</v>
      </c>
      <c r="B31" s="6" t="s">
        <v>5</v>
      </c>
      <c r="C31" s="6" t="s">
        <v>257</v>
      </c>
      <c r="D31" s="6" t="s">
        <v>258</v>
      </c>
      <c r="E31" s="6" t="b">
        <f t="shared" si="0"/>
        <v>1</v>
      </c>
      <c r="F31" s="72" t="str">
        <f t="shared" si="1"/>
        <v>MMR001CMP031.pdf</v>
      </c>
      <c r="G31" s="72" t="str">
        <f t="shared" si="2"/>
        <v>MMR001CMP031_3W.pdf</v>
      </c>
      <c r="H31" s="72" t="str">
        <f t="shared" si="3"/>
        <v>MMR001CMP031_POO.pdf</v>
      </c>
      <c r="I31" s="72" t="str">
        <f t="shared" si="4"/>
        <v>MMR001CMP031_Form.pdf</v>
      </c>
      <c r="J31" s="11"/>
    </row>
    <row r="32" spans="1:10" x14ac:dyDescent="0.25">
      <c r="A32" s="6" t="s">
        <v>0</v>
      </c>
      <c r="B32" s="6" t="s">
        <v>5</v>
      </c>
      <c r="C32" s="6" t="s">
        <v>259</v>
      </c>
      <c r="D32" s="6" t="s">
        <v>260</v>
      </c>
      <c r="E32" s="6" t="b">
        <f t="shared" si="0"/>
        <v>1</v>
      </c>
      <c r="F32" s="72" t="str">
        <f t="shared" si="1"/>
        <v>MMR001CMP032.pdf</v>
      </c>
      <c r="G32" s="72" t="str">
        <f t="shared" si="2"/>
        <v>MMR001CMP032_3W.pdf</v>
      </c>
      <c r="H32" s="72" t="str">
        <f t="shared" si="3"/>
        <v>MMR001CMP032_POO.pdf</v>
      </c>
      <c r="I32" s="72" t="str">
        <f t="shared" si="4"/>
        <v>MMR001CMP032_Form.pdf</v>
      </c>
      <c r="J32" s="11"/>
    </row>
    <row r="33" spans="1:10" x14ac:dyDescent="0.25">
      <c r="A33" s="6" t="s">
        <v>0</v>
      </c>
      <c r="B33" s="6" t="s">
        <v>5</v>
      </c>
      <c r="C33" s="6" t="s">
        <v>271</v>
      </c>
      <c r="D33" s="6" t="s">
        <v>272</v>
      </c>
      <c r="E33" s="6" t="b">
        <f t="shared" si="0"/>
        <v>1</v>
      </c>
      <c r="F33" s="72" t="str">
        <f t="shared" si="1"/>
        <v>MMR001CMP033.pdf</v>
      </c>
      <c r="G33" s="72" t="str">
        <f t="shared" si="2"/>
        <v>MMR001CMP033_3W.pdf</v>
      </c>
      <c r="H33" s="72" t="str">
        <f t="shared" si="3"/>
        <v>MMR001CMP033_POO.pdf</v>
      </c>
      <c r="I33" s="72" t="str">
        <f t="shared" si="4"/>
        <v>MMR001CMP033_Form.pdf</v>
      </c>
      <c r="J33" s="11"/>
    </row>
    <row r="34" spans="1:10" x14ac:dyDescent="0.25">
      <c r="A34" s="6" t="s">
        <v>0</v>
      </c>
      <c r="B34" s="6" t="s">
        <v>5</v>
      </c>
      <c r="C34" s="6" t="s">
        <v>261</v>
      </c>
      <c r="D34" s="6" t="s">
        <v>262</v>
      </c>
      <c r="E34" s="6" t="b">
        <f t="shared" ref="E34:E65" si="5">NOT(ISERROR((MATCH(D34,Profile_Finish,0))))</f>
        <v>1</v>
      </c>
      <c r="F34" s="72" t="str">
        <f t="shared" si="1"/>
        <v>MMR001CMP037.pdf</v>
      </c>
      <c r="G34" s="72" t="str">
        <f t="shared" si="2"/>
        <v>MMR001CMP037_3W.pdf</v>
      </c>
      <c r="H34" s="72" t="str">
        <f t="shared" si="3"/>
        <v>MMR001CMP037_POO.pdf</v>
      </c>
      <c r="I34" s="72" t="str">
        <f t="shared" si="4"/>
        <v>MMR001CMP037_Form.pdf</v>
      </c>
      <c r="J34" s="11"/>
    </row>
    <row r="35" spans="1:10" x14ac:dyDescent="0.25">
      <c r="A35" s="6" t="s">
        <v>0</v>
      </c>
      <c r="B35" s="6" t="s">
        <v>5</v>
      </c>
      <c r="C35" s="6" t="s">
        <v>273</v>
      </c>
      <c r="D35" s="6" t="s">
        <v>274</v>
      </c>
      <c r="E35" s="6" t="b">
        <f t="shared" si="5"/>
        <v>1</v>
      </c>
      <c r="F35" s="72" t="str">
        <f t="shared" si="1"/>
        <v>MMR001CMP038.pdf</v>
      </c>
      <c r="G35" s="72" t="str">
        <f t="shared" si="2"/>
        <v>MMR001CMP038_3W.pdf</v>
      </c>
      <c r="H35" s="72" t="str">
        <f t="shared" si="3"/>
        <v>MMR001CMP038_POO.pdf</v>
      </c>
      <c r="I35" s="72" t="str">
        <f t="shared" si="4"/>
        <v>MMR001CMP038_Form.pdf</v>
      </c>
      <c r="J35" s="11"/>
    </row>
    <row r="36" spans="1:10" x14ac:dyDescent="0.25">
      <c r="A36" s="6" t="s">
        <v>0</v>
      </c>
      <c r="B36" s="6" t="s">
        <v>5</v>
      </c>
      <c r="C36" s="6" t="s">
        <v>183</v>
      </c>
      <c r="D36" s="6" t="s">
        <v>184</v>
      </c>
      <c r="E36" s="6" t="b">
        <f t="shared" si="5"/>
        <v>1</v>
      </c>
      <c r="F36" s="72" t="str">
        <f t="shared" si="1"/>
        <v>MMR001CMP039.pdf</v>
      </c>
      <c r="G36" s="72" t="str">
        <f t="shared" si="2"/>
        <v>MMR001CMP039_3W.pdf</v>
      </c>
      <c r="H36" s="72" t="str">
        <f t="shared" si="3"/>
        <v>MMR001CMP039_POO.pdf</v>
      </c>
      <c r="I36" s="72" t="str">
        <f t="shared" si="4"/>
        <v>MMR001CMP039_Form.pdf</v>
      </c>
      <c r="J36" s="11"/>
    </row>
    <row r="37" spans="1:10" x14ac:dyDescent="0.25">
      <c r="A37" s="6" t="s">
        <v>0</v>
      </c>
      <c r="B37" s="6" t="s">
        <v>5</v>
      </c>
      <c r="C37" s="6" t="s">
        <v>185</v>
      </c>
      <c r="D37" s="6" t="s">
        <v>186</v>
      </c>
      <c r="E37" s="6" t="b">
        <f t="shared" si="5"/>
        <v>1</v>
      </c>
      <c r="F37" s="72" t="str">
        <f t="shared" si="1"/>
        <v>MMR001CMP040.pdf</v>
      </c>
      <c r="G37" s="72" t="str">
        <f t="shared" si="2"/>
        <v>MMR001CMP040_3W.pdf</v>
      </c>
      <c r="H37" s="72" t="str">
        <f t="shared" si="3"/>
        <v>MMR001CMP040_POO.pdf</v>
      </c>
      <c r="I37" s="72" t="str">
        <f t="shared" si="4"/>
        <v>MMR001CMP040_Form.pdf</v>
      </c>
      <c r="J37" s="11"/>
    </row>
    <row r="38" spans="1:10" x14ac:dyDescent="0.25">
      <c r="A38" s="6" t="s">
        <v>0</v>
      </c>
      <c r="B38" s="6" t="s">
        <v>5</v>
      </c>
      <c r="C38" s="6" t="s">
        <v>819</v>
      </c>
      <c r="D38" s="6" t="s">
        <v>820</v>
      </c>
      <c r="E38" s="6" t="b">
        <f t="shared" si="5"/>
        <v>1</v>
      </c>
      <c r="F38" s="72" t="str">
        <f t="shared" si="1"/>
        <v>MMR001CMP041.pdf</v>
      </c>
      <c r="G38" s="72" t="str">
        <f t="shared" si="2"/>
        <v>MMR001CMP041_3W.pdf</v>
      </c>
      <c r="H38" s="72" t="str">
        <f t="shared" si="3"/>
        <v>MMR001CMP041_POO.pdf</v>
      </c>
      <c r="I38" s="72" t="str">
        <f t="shared" si="4"/>
        <v>MMR001CMP041_Form.pdf</v>
      </c>
      <c r="J38" s="11"/>
    </row>
    <row r="39" spans="1:10" x14ac:dyDescent="0.25">
      <c r="A39" s="6" t="s">
        <v>0</v>
      </c>
      <c r="B39" s="6" t="s">
        <v>6</v>
      </c>
      <c r="C39" s="6" t="s">
        <v>275</v>
      </c>
      <c r="D39" s="6" t="s">
        <v>276</v>
      </c>
      <c r="E39" s="6" t="b">
        <f t="shared" si="5"/>
        <v>1</v>
      </c>
      <c r="F39" s="72" t="str">
        <f t="shared" si="1"/>
        <v>MMR001CMP042.pdf</v>
      </c>
      <c r="G39" s="72" t="str">
        <f t="shared" si="2"/>
        <v>MMR001CMP042_3W.pdf</v>
      </c>
      <c r="H39" s="72" t="str">
        <f t="shared" si="3"/>
        <v>MMR001CMP042_POO.pdf</v>
      </c>
      <c r="I39" s="72" t="str">
        <f t="shared" si="4"/>
        <v>MMR001CMP042_Form.pdf</v>
      </c>
      <c r="J39" s="11"/>
    </row>
    <row r="40" spans="1:10" x14ac:dyDescent="0.25">
      <c r="A40" s="6" t="s">
        <v>0</v>
      </c>
      <c r="B40" s="6" t="s">
        <v>6</v>
      </c>
      <c r="C40" s="6" t="s">
        <v>824</v>
      </c>
      <c r="D40" s="6" t="s">
        <v>825</v>
      </c>
      <c r="E40" s="6" t="b">
        <f t="shared" si="5"/>
        <v>1</v>
      </c>
      <c r="F40" s="72" t="str">
        <f t="shared" si="1"/>
        <v>MMR001CMP043.pdf</v>
      </c>
      <c r="G40" s="72" t="str">
        <f t="shared" si="2"/>
        <v>MMR001CMP043_3W.pdf</v>
      </c>
      <c r="H40" s="72" t="str">
        <f t="shared" si="3"/>
        <v>MMR001CMP043_POO.pdf</v>
      </c>
      <c r="I40" s="72" t="str">
        <f t="shared" si="4"/>
        <v>MMR001CMP043_Form.pdf</v>
      </c>
      <c r="J40" s="11"/>
    </row>
    <row r="41" spans="1:10" x14ac:dyDescent="0.25">
      <c r="A41" s="6" t="s">
        <v>0</v>
      </c>
      <c r="B41" s="6" t="s">
        <v>7</v>
      </c>
      <c r="C41" s="6" t="s">
        <v>133</v>
      </c>
      <c r="D41" s="6" t="s">
        <v>134</v>
      </c>
      <c r="E41" s="6" t="b">
        <f t="shared" si="5"/>
        <v>1</v>
      </c>
      <c r="F41" s="72" t="str">
        <f t="shared" si="1"/>
        <v>MMR001CMP047.pdf</v>
      </c>
      <c r="G41" s="72" t="str">
        <f t="shared" si="2"/>
        <v>MMR001CMP047_3W.pdf</v>
      </c>
      <c r="H41" s="72" t="str">
        <f t="shared" si="3"/>
        <v>MMR001CMP047_POO.pdf</v>
      </c>
      <c r="I41" s="72" t="str">
        <f t="shared" si="4"/>
        <v>MMR001CMP047_Form.pdf</v>
      </c>
      <c r="J41" s="11"/>
    </row>
    <row r="42" spans="1:10" x14ac:dyDescent="0.25">
      <c r="A42" s="6" t="s">
        <v>0</v>
      </c>
      <c r="B42" s="6" t="s">
        <v>7</v>
      </c>
      <c r="C42" s="6" t="s">
        <v>727</v>
      </c>
      <c r="D42" s="6" t="s">
        <v>728</v>
      </c>
      <c r="E42" s="6" t="b">
        <f t="shared" si="5"/>
        <v>1</v>
      </c>
      <c r="F42" s="72" t="str">
        <f t="shared" si="1"/>
        <v>MMR001CMP049.pdf</v>
      </c>
      <c r="G42" s="72" t="str">
        <f t="shared" si="2"/>
        <v>MMR001CMP049_3W.pdf</v>
      </c>
      <c r="H42" s="72" t="str">
        <f t="shared" si="3"/>
        <v>MMR001CMP049_POO.pdf</v>
      </c>
      <c r="I42" s="72" t="str">
        <f t="shared" si="4"/>
        <v>MMR001CMP049_Form.pdf</v>
      </c>
      <c r="J42" s="11"/>
    </row>
    <row r="43" spans="1:10" x14ac:dyDescent="0.25">
      <c r="A43" s="6" t="s">
        <v>0</v>
      </c>
      <c r="B43" s="6" t="s">
        <v>7</v>
      </c>
      <c r="C43" s="6" t="s">
        <v>214</v>
      </c>
      <c r="D43" s="6" t="s">
        <v>215</v>
      </c>
      <c r="E43" s="6" t="b">
        <f t="shared" si="5"/>
        <v>1</v>
      </c>
      <c r="F43" s="72" t="str">
        <f t="shared" si="1"/>
        <v>MMR001CMP050.pdf</v>
      </c>
      <c r="G43" s="72" t="str">
        <f t="shared" si="2"/>
        <v>MMR001CMP050_3W.pdf</v>
      </c>
      <c r="H43" s="72" t="str">
        <f t="shared" si="3"/>
        <v>MMR001CMP050_POO.pdf</v>
      </c>
      <c r="I43" s="72" t="str">
        <f t="shared" si="4"/>
        <v>MMR001CMP050_Form.pdf</v>
      </c>
      <c r="J43" s="11"/>
    </row>
    <row r="44" spans="1:10" x14ac:dyDescent="0.25">
      <c r="A44" s="6" t="s">
        <v>0</v>
      </c>
      <c r="B44" s="6" t="s">
        <v>7</v>
      </c>
      <c r="C44" s="6" t="s">
        <v>730</v>
      </c>
      <c r="D44" s="6" t="s">
        <v>731</v>
      </c>
      <c r="E44" s="6" t="b">
        <f t="shared" si="5"/>
        <v>1</v>
      </c>
      <c r="F44" s="72" t="str">
        <f t="shared" si="1"/>
        <v>MMR001CMP051.pdf</v>
      </c>
      <c r="G44" s="72" t="str">
        <f t="shared" si="2"/>
        <v>MMR001CMP051_3W.pdf</v>
      </c>
      <c r="H44" s="72" t="str">
        <f t="shared" si="3"/>
        <v>MMR001CMP051_POO.pdf</v>
      </c>
      <c r="I44" s="72" t="str">
        <f t="shared" si="4"/>
        <v>MMR001CMP051_Form.pdf</v>
      </c>
      <c r="J44" s="11"/>
    </row>
    <row r="45" spans="1:10" x14ac:dyDescent="0.25">
      <c r="A45" s="6" t="s">
        <v>0</v>
      </c>
      <c r="B45" s="6" t="s">
        <v>7</v>
      </c>
      <c r="C45" s="6" t="s">
        <v>109</v>
      </c>
      <c r="D45" s="6" t="s">
        <v>110</v>
      </c>
      <c r="E45" s="6" t="b">
        <f t="shared" si="5"/>
        <v>1</v>
      </c>
      <c r="F45" s="72" t="str">
        <f t="shared" si="1"/>
        <v>MMR001CMP052.pdf</v>
      </c>
      <c r="G45" s="72" t="str">
        <f t="shared" si="2"/>
        <v>MMR001CMP052_3W.pdf</v>
      </c>
      <c r="H45" s="72" t="str">
        <f t="shared" si="3"/>
        <v>MMR001CMP052_POO.pdf</v>
      </c>
      <c r="I45" s="72" t="str">
        <f t="shared" si="4"/>
        <v>MMR001CMP052_Form.pdf</v>
      </c>
      <c r="J45" s="11"/>
    </row>
    <row r="46" spans="1:10" x14ac:dyDescent="0.25">
      <c r="A46" s="6" t="s">
        <v>0</v>
      </c>
      <c r="B46" s="6" t="s">
        <v>7</v>
      </c>
      <c r="C46" s="6" t="s">
        <v>735</v>
      </c>
      <c r="D46" s="6" t="s">
        <v>736</v>
      </c>
      <c r="E46" s="11" t="b">
        <f t="shared" si="5"/>
        <v>1</v>
      </c>
      <c r="F46" s="72" t="str">
        <f t="shared" si="1"/>
        <v>MMR001CMP053.pdf</v>
      </c>
      <c r="G46" s="72" t="str">
        <f t="shared" si="2"/>
        <v>MMR001CMP053_3W.pdf</v>
      </c>
      <c r="H46" s="72" t="str">
        <f t="shared" si="3"/>
        <v>MMR001CMP053_POO.pdf</v>
      </c>
      <c r="I46" s="72" t="str">
        <f t="shared" si="4"/>
        <v>MMR001CMP053_Form.pdf</v>
      </c>
      <c r="J46" s="11"/>
    </row>
    <row r="47" spans="1:10" x14ac:dyDescent="0.25">
      <c r="A47" s="6" t="s">
        <v>0</v>
      </c>
      <c r="B47" s="6" t="s">
        <v>7</v>
      </c>
      <c r="C47" s="6" t="s">
        <v>177</v>
      </c>
      <c r="D47" s="6" t="s">
        <v>178</v>
      </c>
      <c r="E47" s="6" t="b">
        <f t="shared" si="5"/>
        <v>1</v>
      </c>
      <c r="F47" s="72" t="str">
        <f t="shared" si="1"/>
        <v>MMR001CMP054.pdf</v>
      </c>
      <c r="G47" s="72" t="str">
        <f t="shared" si="2"/>
        <v>MMR001CMP054_3W.pdf</v>
      </c>
      <c r="H47" s="72" t="str">
        <f t="shared" si="3"/>
        <v>MMR001CMP054_POO.pdf</v>
      </c>
      <c r="I47" s="72" t="str">
        <f t="shared" si="4"/>
        <v>MMR001CMP054_Form.pdf</v>
      </c>
      <c r="J47" s="11"/>
    </row>
    <row r="48" spans="1:10" x14ac:dyDescent="0.25">
      <c r="A48" s="6" t="s">
        <v>0</v>
      </c>
      <c r="B48" s="6" t="s">
        <v>7</v>
      </c>
      <c r="C48" s="6" t="s">
        <v>733</v>
      </c>
      <c r="D48" s="6" t="s">
        <v>734</v>
      </c>
      <c r="E48" s="6" t="b">
        <f t="shared" si="5"/>
        <v>1</v>
      </c>
      <c r="F48" s="72" t="str">
        <f t="shared" si="1"/>
        <v>MMR001CMP055.pdf</v>
      </c>
      <c r="G48" s="72" t="str">
        <f t="shared" si="2"/>
        <v>MMR001CMP055_3W.pdf</v>
      </c>
      <c r="H48" s="72" t="str">
        <f t="shared" si="3"/>
        <v>MMR001CMP055_POO.pdf</v>
      </c>
      <c r="I48" s="72" t="str">
        <f t="shared" si="4"/>
        <v>MMR001CMP055_Form.pdf</v>
      </c>
      <c r="J48" s="11"/>
    </row>
    <row r="49" spans="1:10" x14ac:dyDescent="0.25">
      <c r="A49" s="6" t="s">
        <v>0</v>
      </c>
      <c r="B49" s="6" t="s">
        <v>8</v>
      </c>
      <c r="C49" s="6" t="s">
        <v>121</v>
      </c>
      <c r="D49" s="6" t="s">
        <v>122</v>
      </c>
      <c r="E49" s="6" t="b">
        <f t="shared" si="5"/>
        <v>1</v>
      </c>
      <c r="F49" s="72" t="str">
        <f t="shared" si="1"/>
        <v>MMR001CMP056.pdf</v>
      </c>
      <c r="G49" s="72" t="str">
        <f t="shared" si="2"/>
        <v>MMR001CMP056_3W.pdf</v>
      </c>
      <c r="H49" s="72" t="str">
        <f t="shared" si="3"/>
        <v>MMR001CMP056_POO.pdf</v>
      </c>
      <c r="I49" s="72" t="str">
        <f t="shared" si="4"/>
        <v>MMR001CMP056_Form.pdf</v>
      </c>
      <c r="J49" s="11"/>
    </row>
    <row r="50" spans="1:10" x14ac:dyDescent="0.25">
      <c r="A50" s="6" t="s">
        <v>0</v>
      </c>
      <c r="B50" s="6" t="s">
        <v>8</v>
      </c>
      <c r="C50" s="6" t="s">
        <v>750</v>
      </c>
      <c r="D50" s="6" t="s">
        <v>751</v>
      </c>
      <c r="E50" s="11" t="b">
        <f t="shared" si="5"/>
        <v>1</v>
      </c>
      <c r="F50" s="72" t="str">
        <f t="shared" si="1"/>
        <v>MMR001CMP058.pdf</v>
      </c>
      <c r="G50" s="72" t="str">
        <f t="shared" si="2"/>
        <v>MMR001CMP058_3W.pdf</v>
      </c>
      <c r="H50" s="72" t="str">
        <f t="shared" si="3"/>
        <v>MMR001CMP058_POO.pdf</v>
      </c>
      <c r="I50" s="72" t="str">
        <f t="shared" si="4"/>
        <v>MMR001CMP058_Form.pdf</v>
      </c>
      <c r="J50" s="11"/>
    </row>
    <row r="51" spans="1:10" x14ac:dyDescent="0.25">
      <c r="A51" s="6" t="s">
        <v>0</v>
      </c>
      <c r="B51" s="6" t="s">
        <v>8</v>
      </c>
      <c r="C51" s="6" t="s">
        <v>752</v>
      </c>
      <c r="D51" s="6" t="s">
        <v>753</v>
      </c>
      <c r="E51" s="6" t="b">
        <f t="shared" si="5"/>
        <v>1</v>
      </c>
      <c r="F51" s="72" t="str">
        <f t="shared" si="1"/>
        <v>MMR001CMP059.pdf</v>
      </c>
      <c r="G51" s="72" t="str">
        <f t="shared" si="2"/>
        <v>MMR001CMP059_3W.pdf</v>
      </c>
      <c r="H51" s="72" t="str">
        <f t="shared" si="3"/>
        <v>MMR001CMP059_POO.pdf</v>
      </c>
      <c r="I51" s="72" t="str">
        <f t="shared" si="4"/>
        <v>MMR001CMP059_Form.pdf</v>
      </c>
      <c r="J51" s="11"/>
    </row>
    <row r="52" spans="1:10" x14ac:dyDescent="0.25">
      <c r="A52" s="6" t="s">
        <v>0</v>
      </c>
      <c r="B52" s="6" t="s">
        <v>8</v>
      </c>
      <c r="C52" s="6" t="s">
        <v>828</v>
      </c>
      <c r="D52" s="6" t="s">
        <v>829</v>
      </c>
      <c r="E52" s="6" t="b">
        <f t="shared" si="5"/>
        <v>1</v>
      </c>
      <c r="F52" s="72" t="str">
        <f t="shared" si="1"/>
        <v>MMR001CMP062.pdf</v>
      </c>
      <c r="G52" s="72" t="str">
        <f t="shared" si="2"/>
        <v>MMR001CMP062_3W.pdf</v>
      </c>
      <c r="H52" s="72" t="str">
        <f t="shared" si="3"/>
        <v>MMR001CMP062_POO.pdf</v>
      </c>
      <c r="I52" s="72" t="str">
        <f t="shared" si="4"/>
        <v>MMR001CMP062_Form.pdf</v>
      </c>
      <c r="J52" s="11"/>
    </row>
    <row r="53" spans="1:10" x14ac:dyDescent="0.25">
      <c r="A53" s="6" t="s">
        <v>0</v>
      </c>
      <c r="B53" s="6" t="s">
        <v>9</v>
      </c>
      <c r="C53" s="6" t="s">
        <v>137</v>
      </c>
      <c r="D53" s="6" t="s">
        <v>138</v>
      </c>
      <c r="E53" s="6" t="b">
        <f t="shared" si="5"/>
        <v>1</v>
      </c>
      <c r="F53" s="72" t="str">
        <f t="shared" si="1"/>
        <v>MMR001CMP066.pdf</v>
      </c>
      <c r="G53" s="72" t="str">
        <f t="shared" si="2"/>
        <v>MMR001CMP066_3W.pdf</v>
      </c>
      <c r="H53" s="72" t="str">
        <f t="shared" si="3"/>
        <v>MMR001CMP066_POO.pdf</v>
      </c>
      <c r="I53" s="72" t="str">
        <f t="shared" si="4"/>
        <v>MMR001CMP066_Form.pdf</v>
      </c>
      <c r="J53" s="11"/>
    </row>
    <row r="54" spans="1:10" x14ac:dyDescent="0.25">
      <c r="A54" s="6" t="s">
        <v>0</v>
      </c>
      <c r="B54" s="6" t="s">
        <v>10</v>
      </c>
      <c r="C54" s="6" t="s">
        <v>139</v>
      </c>
      <c r="D54" s="6" t="s">
        <v>140</v>
      </c>
      <c r="E54" s="6" t="b">
        <f t="shared" si="5"/>
        <v>1</v>
      </c>
      <c r="F54" s="72" t="str">
        <f t="shared" si="1"/>
        <v>MMR001CMP067.pdf</v>
      </c>
      <c r="G54" s="72" t="str">
        <f t="shared" si="2"/>
        <v>MMR001CMP067_3W.pdf</v>
      </c>
      <c r="H54" s="72" t="str">
        <f t="shared" si="3"/>
        <v>MMR001CMP067_POO.pdf</v>
      </c>
      <c r="I54" s="72" t="str">
        <f t="shared" si="4"/>
        <v>MMR001CMP067_Form.pdf</v>
      </c>
      <c r="J54" s="11"/>
    </row>
    <row r="55" spans="1:10" x14ac:dyDescent="0.25">
      <c r="A55" s="6" t="s">
        <v>0</v>
      </c>
      <c r="B55" s="6" t="s">
        <v>10</v>
      </c>
      <c r="C55" s="6" t="s">
        <v>216</v>
      </c>
      <c r="D55" s="6" t="s">
        <v>217</v>
      </c>
      <c r="E55" s="6" t="b">
        <f t="shared" si="5"/>
        <v>1</v>
      </c>
      <c r="F55" s="72" t="str">
        <f t="shared" si="1"/>
        <v>MMR001CMP068.pdf</v>
      </c>
      <c r="G55" s="72" t="str">
        <f t="shared" si="2"/>
        <v>MMR001CMP068_3W.pdf</v>
      </c>
      <c r="H55" s="72" t="str">
        <f t="shared" si="3"/>
        <v>MMR001CMP068_POO.pdf</v>
      </c>
      <c r="I55" s="72" t="str">
        <f t="shared" si="4"/>
        <v>MMR001CMP068_Form.pdf</v>
      </c>
      <c r="J55" s="11"/>
    </row>
    <row r="56" spans="1:10" x14ac:dyDescent="0.25">
      <c r="A56" s="6" t="s">
        <v>0</v>
      </c>
      <c r="B56" s="6" t="s">
        <v>8</v>
      </c>
      <c r="C56" s="6" t="s">
        <v>218</v>
      </c>
      <c r="D56" s="6" t="s">
        <v>219</v>
      </c>
      <c r="E56" s="6" t="b">
        <f t="shared" si="5"/>
        <v>1</v>
      </c>
      <c r="F56" s="72" t="str">
        <f t="shared" si="1"/>
        <v>MMR001CMP069.pdf</v>
      </c>
      <c r="G56" s="72" t="str">
        <f t="shared" si="2"/>
        <v>MMR001CMP069_3W.pdf</v>
      </c>
      <c r="H56" s="72" t="str">
        <f t="shared" si="3"/>
        <v>MMR001CMP069_POO.pdf</v>
      </c>
      <c r="I56" s="72" t="str">
        <f t="shared" si="4"/>
        <v>MMR001CMP069_Form.pdf</v>
      </c>
      <c r="J56" s="11"/>
    </row>
    <row r="57" spans="1:10" x14ac:dyDescent="0.25">
      <c r="A57" s="6" t="s">
        <v>0</v>
      </c>
      <c r="B57" s="6" t="s">
        <v>8</v>
      </c>
      <c r="C57" s="6" t="s">
        <v>141</v>
      </c>
      <c r="D57" s="6" t="s">
        <v>142</v>
      </c>
      <c r="E57" s="6" t="b">
        <f t="shared" si="5"/>
        <v>1</v>
      </c>
      <c r="F57" s="72" t="str">
        <f t="shared" si="1"/>
        <v>MMR001CMP070.pdf</v>
      </c>
      <c r="G57" s="72" t="str">
        <f t="shared" si="2"/>
        <v>MMR001CMP070_3W.pdf</v>
      </c>
      <c r="H57" s="72" t="str">
        <f t="shared" si="3"/>
        <v>MMR001CMP070_POO.pdf</v>
      </c>
      <c r="I57" s="72" t="str">
        <f t="shared" si="4"/>
        <v>MMR001CMP070_Form.pdf</v>
      </c>
      <c r="J57" s="11"/>
    </row>
    <row r="58" spans="1:10" x14ac:dyDescent="0.25">
      <c r="A58" s="6" t="s">
        <v>0</v>
      </c>
      <c r="B58" s="6" t="s">
        <v>8</v>
      </c>
      <c r="C58" s="6" t="s">
        <v>123</v>
      </c>
      <c r="D58" s="6" t="s">
        <v>124</v>
      </c>
      <c r="E58" s="6" t="b">
        <f t="shared" si="5"/>
        <v>1</v>
      </c>
      <c r="F58" s="72" t="str">
        <f t="shared" si="1"/>
        <v>MMR001CMP071.pdf</v>
      </c>
      <c r="G58" s="72" t="str">
        <f t="shared" si="2"/>
        <v>MMR001CMP071_3W.pdf</v>
      </c>
      <c r="H58" s="72" t="str">
        <f t="shared" si="3"/>
        <v>MMR001CMP071_POO.pdf</v>
      </c>
      <c r="I58" s="72" t="str">
        <f t="shared" si="4"/>
        <v>MMR001CMP071_Form.pdf</v>
      </c>
      <c r="J58" s="11"/>
    </row>
    <row r="59" spans="1:10" x14ac:dyDescent="0.25">
      <c r="A59" s="6" t="s">
        <v>0</v>
      </c>
      <c r="B59" s="6" t="s">
        <v>8</v>
      </c>
      <c r="C59" s="6" t="s">
        <v>126</v>
      </c>
      <c r="D59" s="6" t="s">
        <v>127</v>
      </c>
      <c r="E59" s="6" t="b">
        <f t="shared" si="5"/>
        <v>1</v>
      </c>
      <c r="F59" s="72" t="str">
        <f t="shared" si="1"/>
        <v>MMR001CMP072.pdf</v>
      </c>
      <c r="G59" s="72" t="str">
        <f t="shared" si="2"/>
        <v>MMR001CMP072_3W.pdf</v>
      </c>
      <c r="H59" s="72" t="str">
        <f t="shared" si="3"/>
        <v>MMR001CMP072_POO.pdf</v>
      </c>
      <c r="I59" s="72" t="str">
        <f t="shared" si="4"/>
        <v>MMR001CMP072_Form.pdf</v>
      </c>
      <c r="J59" s="11"/>
    </row>
    <row r="60" spans="1:10" x14ac:dyDescent="0.25">
      <c r="A60" s="6" t="s">
        <v>0</v>
      </c>
      <c r="B60" s="6" t="s">
        <v>8</v>
      </c>
      <c r="C60" s="6" t="s">
        <v>128</v>
      </c>
      <c r="D60" s="6" t="s">
        <v>129</v>
      </c>
      <c r="E60" s="6" t="b">
        <f t="shared" si="5"/>
        <v>1</v>
      </c>
      <c r="F60" s="72" t="str">
        <f t="shared" si="1"/>
        <v>MMR001CMP073.pdf</v>
      </c>
      <c r="G60" s="72" t="str">
        <f t="shared" si="2"/>
        <v>MMR001CMP073_3W.pdf</v>
      </c>
      <c r="H60" s="72" t="str">
        <f t="shared" si="3"/>
        <v>MMR001CMP073_POO.pdf</v>
      </c>
      <c r="I60" s="72" t="str">
        <f t="shared" si="4"/>
        <v>MMR001CMP073_Form.pdf</v>
      </c>
      <c r="J60" s="11"/>
    </row>
    <row r="61" spans="1:10" x14ac:dyDescent="0.25">
      <c r="A61" s="6" t="s">
        <v>0</v>
      </c>
      <c r="B61" s="6" t="s">
        <v>11</v>
      </c>
      <c r="C61" s="6" t="s">
        <v>187</v>
      </c>
      <c r="D61" s="6" t="s">
        <v>188</v>
      </c>
      <c r="E61" s="6" t="b">
        <f t="shared" si="5"/>
        <v>1</v>
      </c>
      <c r="F61" s="72" t="str">
        <f t="shared" si="1"/>
        <v>MMR001CMP077.pdf</v>
      </c>
      <c r="G61" s="72" t="str">
        <f t="shared" si="2"/>
        <v>MMR001CMP077_3W.pdf</v>
      </c>
      <c r="H61" s="72" t="str">
        <f t="shared" si="3"/>
        <v>MMR001CMP077_POO.pdf</v>
      </c>
      <c r="I61" s="72" t="str">
        <f t="shared" si="4"/>
        <v>MMR001CMP077_Form.pdf</v>
      </c>
      <c r="J61" s="11"/>
    </row>
    <row r="62" spans="1:10" x14ac:dyDescent="0.25">
      <c r="A62" s="6" t="s">
        <v>0</v>
      </c>
      <c r="B62" s="6" t="s">
        <v>11</v>
      </c>
      <c r="C62" s="6" t="s">
        <v>189</v>
      </c>
      <c r="D62" s="6" t="s">
        <v>190</v>
      </c>
      <c r="E62" s="6" t="b">
        <f t="shared" si="5"/>
        <v>1</v>
      </c>
      <c r="F62" s="72" t="str">
        <f t="shared" si="1"/>
        <v>MMR001CMP078.pdf</v>
      </c>
      <c r="G62" s="72" t="str">
        <f t="shared" si="2"/>
        <v>MMR001CMP078_3W.pdf</v>
      </c>
      <c r="H62" s="72" t="str">
        <f t="shared" si="3"/>
        <v>MMR001CMP078_POO.pdf</v>
      </c>
      <c r="I62" s="72" t="str">
        <f t="shared" si="4"/>
        <v>MMR001CMP078_Form.pdf</v>
      </c>
      <c r="J62" s="11"/>
    </row>
    <row r="63" spans="1:10" x14ac:dyDescent="0.25">
      <c r="A63" s="6" t="s">
        <v>0</v>
      </c>
      <c r="B63" s="6" t="s">
        <v>11</v>
      </c>
      <c r="C63" s="6" t="s">
        <v>191</v>
      </c>
      <c r="D63" s="6" t="s">
        <v>192</v>
      </c>
      <c r="E63" s="6" t="b">
        <f t="shared" si="5"/>
        <v>1</v>
      </c>
      <c r="F63" s="72" t="str">
        <f t="shared" si="1"/>
        <v>MMR001CMP079.pdf</v>
      </c>
      <c r="G63" s="72" t="str">
        <f t="shared" si="2"/>
        <v>MMR001CMP079_3W.pdf</v>
      </c>
      <c r="H63" s="72" t="str">
        <f t="shared" si="3"/>
        <v>MMR001CMP079_POO.pdf</v>
      </c>
      <c r="I63" s="72" t="str">
        <f t="shared" si="4"/>
        <v>MMR001CMP079_Form.pdf</v>
      </c>
      <c r="J63" s="11"/>
    </row>
    <row r="64" spans="1:10" x14ac:dyDescent="0.25">
      <c r="A64" s="6" t="s">
        <v>0</v>
      </c>
      <c r="B64" s="6" t="s">
        <v>12</v>
      </c>
      <c r="C64" s="6" t="s">
        <v>723</v>
      </c>
      <c r="D64" s="6" t="s">
        <v>724</v>
      </c>
      <c r="E64" s="6" t="b">
        <f t="shared" si="5"/>
        <v>1</v>
      </c>
      <c r="F64" s="72" t="str">
        <f t="shared" si="1"/>
        <v>MMR001CMP080.pdf</v>
      </c>
      <c r="G64" s="72" t="str">
        <f t="shared" si="2"/>
        <v>MMR001CMP080_3W.pdf</v>
      </c>
      <c r="H64" s="72" t="str">
        <f t="shared" si="3"/>
        <v>MMR001CMP080_POO.pdf</v>
      </c>
      <c r="I64" s="72" t="str">
        <f t="shared" si="4"/>
        <v>MMR001CMP080_Form.pdf</v>
      </c>
      <c r="J64" s="11"/>
    </row>
    <row r="65" spans="1:10" x14ac:dyDescent="0.25">
      <c r="A65" s="6" t="s">
        <v>0</v>
      </c>
      <c r="B65" s="6" t="s">
        <v>13</v>
      </c>
      <c r="C65" s="6" t="s">
        <v>235</v>
      </c>
      <c r="D65" s="6" t="s">
        <v>236</v>
      </c>
      <c r="E65" s="6" t="b">
        <f t="shared" si="5"/>
        <v>1</v>
      </c>
      <c r="F65" s="72" t="str">
        <f t="shared" si="1"/>
        <v>MMR001CMP091.pdf</v>
      </c>
      <c r="G65" s="72" t="str">
        <f t="shared" si="2"/>
        <v>MMR001CMP091_3W.pdf</v>
      </c>
      <c r="H65" s="72" t="str">
        <f t="shared" si="3"/>
        <v>MMR001CMP091_POO.pdf</v>
      </c>
      <c r="I65" s="72" t="str">
        <f t="shared" si="4"/>
        <v>MMR001CMP091_Form.pdf</v>
      </c>
      <c r="J65" s="11"/>
    </row>
    <row r="66" spans="1:10" x14ac:dyDescent="0.25">
      <c r="A66" s="6" t="s">
        <v>0</v>
      </c>
      <c r="B66" s="6" t="s">
        <v>13</v>
      </c>
      <c r="C66" s="6" t="s">
        <v>725</v>
      </c>
      <c r="D66" s="6" t="s">
        <v>726</v>
      </c>
      <c r="E66" s="6" t="b">
        <f t="shared" ref="E66:E97" si="6">NOT(ISERROR((MATCH(D66,Profile_Finish,0))))</f>
        <v>1</v>
      </c>
      <c r="F66" s="72" t="str">
        <f t="shared" ref="F66:F129" si="7">IF($E66=TRUE,HYPERLINK(CONCATENATE("Kachin_CampProfile_R4_GeneratedDoc\",$A66,"\",$B66,"\",$D66,".pdf"),CONCATENATE($D66,".pdf")),"No Data")</f>
        <v>MMR001CMP103.pdf</v>
      </c>
      <c r="G66" s="72" t="str">
        <f t="shared" ref="G66:G129" si="8">IF($E66=TRUE,HYPERLINK(CONCATENATE("Kachin_CampProfile_R4_GeneratedDoc\",$A66,"\",$B66,"\",$D66,"_3W.pdf"),CONCATENATE($D66,"_3W.pdf")),"No Data")</f>
        <v>MMR001CMP103_3W.pdf</v>
      </c>
      <c r="H66" s="72" t="str">
        <f t="shared" ref="H66:H129" si="9">IF($E66=TRUE,HYPERLINK(CONCATENATE("Kachin_CampProfile_R4_GeneratedDoc\",$A66,"\",$B66,"\",$D66,"_POO.pdf"),CONCATENATE($D66,"_POO.pdf")),"No Data")</f>
        <v>MMR001CMP103_POO.pdf</v>
      </c>
      <c r="I66" s="72" t="str">
        <f t="shared" ref="I66:I129" si="10">IF($E66=TRUE,HYPERLINK(CONCATENATE("Kachin_CampProfile_R4_GeneratedDoc\",$A66,"\",$B66,"\",$D66,"_Form.pdf"),CONCATENATE($D66,"_Form.pdf")),"No Data")</f>
        <v>MMR001CMP103_Form.pdf</v>
      </c>
      <c r="J66" s="11"/>
    </row>
    <row r="67" spans="1:10" x14ac:dyDescent="0.25">
      <c r="A67" s="6" t="s">
        <v>0</v>
      </c>
      <c r="B67" s="6" t="s">
        <v>13</v>
      </c>
      <c r="C67" s="6" t="s">
        <v>193</v>
      </c>
      <c r="D67" s="6" t="s">
        <v>194</v>
      </c>
      <c r="E67" s="11" t="b">
        <f t="shared" si="6"/>
        <v>1</v>
      </c>
      <c r="F67" s="72" t="str">
        <f t="shared" si="7"/>
        <v>MMR001CMP105.pdf</v>
      </c>
      <c r="G67" s="72" t="str">
        <f t="shared" si="8"/>
        <v>MMR001CMP105_3W.pdf</v>
      </c>
      <c r="H67" s="72" t="str">
        <f t="shared" si="9"/>
        <v>MMR001CMP105_POO.pdf</v>
      </c>
      <c r="I67" s="72" t="str">
        <f t="shared" si="10"/>
        <v>MMR001CMP105_Form.pdf</v>
      </c>
      <c r="J67" s="11"/>
    </row>
    <row r="68" spans="1:10" x14ac:dyDescent="0.25">
      <c r="A68" s="6" t="s">
        <v>0</v>
      </c>
      <c r="B68" s="6" t="s">
        <v>13</v>
      </c>
      <c r="C68" s="6" t="s">
        <v>237</v>
      </c>
      <c r="D68" s="6" t="s">
        <v>238</v>
      </c>
      <c r="E68" s="6" t="b">
        <f t="shared" si="6"/>
        <v>1</v>
      </c>
      <c r="F68" s="72" t="str">
        <f t="shared" si="7"/>
        <v>MMR001CMP109.pdf</v>
      </c>
      <c r="G68" s="72" t="str">
        <f t="shared" si="8"/>
        <v>MMR001CMP109_3W.pdf</v>
      </c>
      <c r="H68" s="72" t="str">
        <f t="shared" si="9"/>
        <v>MMR001CMP109_POO.pdf</v>
      </c>
      <c r="I68" s="72" t="str">
        <f t="shared" si="10"/>
        <v>MMR001CMP109_Form.pdf</v>
      </c>
      <c r="J68" s="11"/>
    </row>
    <row r="69" spans="1:10" x14ac:dyDescent="0.25">
      <c r="A69" s="6" t="s">
        <v>0</v>
      </c>
      <c r="B69" s="6" t="s">
        <v>5</v>
      </c>
      <c r="C69" s="6" t="s">
        <v>915</v>
      </c>
      <c r="D69" s="6" t="s">
        <v>841</v>
      </c>
      <c r="E69" s="11" t="b">
        <f t="shared" si="6"/>
        <v>1</v>
      </c>
      <c r="F69" s="72" t="str">
        <f t="shared" si="7"/>
        <v>MMR001CMP111.pdf</v>
      </c>
      <c r="G69" s="72" t="str">
        <f t="shared" si="8"/>
        <v>MMR001CMP111_3W.pdf</v>
      </c>
      <c r="H69" s="72" t="str">
        <f t="shared" si="9"/>
        <v>MMR001CMP111_POO.pdf</v>
      </c>
      <c r="I69" s="72" t="str">
        <f t="shared" si="10"/>
        <v>MMR001CMP111_Form.pdf</v>
      </c>
      <c r="J69" s="11"/>
    </row>
    <row r="70" spans="1:10" x14ac:dyDescent="0.25">
      <c r="A70" s="6" t="s">
        <v>0</v>
      </c>
      <c r="B70" s="6" t="s">
        <v>5</v>
      </c>
      <c r="C70" s="6" t="s">
        <v>701</v>
      </c>
      <c r="D70" s="6" t="s">
        <v>702</v>
      </c>
      <c r="E70" s="6" t="b">
        <f t="shared" si="6"/>
        <v>1</v>
      </c>
      <c r="F70" s="72" t="str">
        <f t="shared" si="7"/>
        <v>MMR001CMP113.pdf</v>
      </c>
      <c r="G70" s="72" t="str">
        <f t="shared" si="8"/>
        <v>MMR001CMP113_3W.pdf</v>
      </c>
      <c r="H70" s="72" t="str">
        <f t="shared" si="9"/>
        <v>MMR001CMP113_POO.pdf</v>
      </c>
      <c r="I70" s="72" t="str">
        <f t="shared" si="10"/>
        <v>MMR001CMP113_Form.pdf</v>
      </c>
      <c r="J70" s="11"/>
    </row>
    <row r="71" spans="1:10" x14ac:dyDescent="0.25">
      <c r="A71" s="6" t="s">
        <v>0</v>
      </c>
      <c r="B71" s="6" t="s">
        <v>5</v>
      </c>
      <c r="C71" s="6" t="s">
        <v>834</v>
      </c>
      <c r="D71" s="6" t="s">
        <v>835</v>
      </c>
      <c r="E71" s="6" t="b">
        <f t="shared" si="6"/>
        <v>1</v>
      </c>
      <c r="F71" s="72" t="str">
        <f t="shared" si="7"/>
        <v>MMR001CMP115.pdf</v>
      </c>
      <c r="G71" s="72" t="str">
        <f t="shared" si="8"/>
        <v>MMR001CMP115_3W.pdf</v>
      </c>
      <c r="H71" s="72" t="str">
        <f t="shared" si="9"/>
        <v>MMR001CMP115_POO.pdf</v>
      </c>
      <c r="I71" s="72" t="str">
        <f t="shared" si="10"/>
        <v>MMR001CMP115_Form.pdf</v>
      </c>
      <c r="J71" s="11"/>
    </row>
    <row r="72" spans="1:10" x14ac:dyDescent="0.25">
      <c r="A72" s="6" t="s">
        <v>0</v>
      </c>
      <c r="B72" s="6" t="s">
        <v>5</v>
      </c>
      <c r="C72" s="6" t="s">
        <v>716</v>
      </c>
      <c r="D72" s="6" t="s">
        <v>717</v>
      </c>
      <c r="E72" s="6" t="b">
        <f t="shared" si="6"/>
        <v>1</v>
      </c>
      <c r="F72" s="72" t="str">
        <f t="shared" si="7"/>
        <v>MMR001CMP116.pdf</v>
      </c>
      <c r="G72" s="72" t="str">
        <f t="shared" si="8"/>
        <v>MMR001CMP116_3W.pdf</v>
      </c>
      <c r="H72" s="72" t="str">
        <f t="shared" si="9"/>
        <v>MMR001CMP116_POO.pdf</v>
      </c>
      <c r="I72" s="72" t="str">
        <f t="shared" si="10"/>
        <v>MMR001CMP116_Form.pdf</v>
      </c>
      <c r="J72" s="11"/>
    </row>
    <row r="73" spans="1:10" x14ac:dyDescent="0.25">
      <c r="A73" s="6" t="s">
        <v>0</v>
      </c>
      <c r="B73" s="6" t="s">
        <v>5</v>
      </c>
      <c r="C73" s="6" t="s">
        <v>709</v>
      </c>
      <c r="D73" s="6" t="s">
        <v>710</v>
      </c>
      <c r="E73" s="6" t="b">
        <f t="shared" si="6"/>
        <v>1</v>
      </c>
      <c r="F73" s="72" t="str">
        <f t="shared" si="7"/>
        <v>MMR001CMP119.pdf</v>
      </c>
      <c r="G73" s="72" t="str">
        <f t="shared" si="8"/>
        <v>MMR001CMP119_3W.pdf</v>
      </c>
      <c r="H73" s="72" t="str">
        <f t="shared" si="9"/>
        <v>MMR001CMP119_POO.pdf</v>
      </c>
      <c r="I73" s="72" t="str">
        <f t="shared" si="10"/>
        <v>MMR001CMP119_Form.pdf</v>
      </c>
      <c r="J73" s="11"/>
    </row>
    <row r="74" spans="1:10" x14ac:dyDescent="0.25">
      <c r="A74" s="6" t="s">
        <v>0</v>
      </c>
      <c r="B74" s="6" t="s">
        <v>5</v>
      </c>
      <c r="C74" s="6" t="s">
        <v>954</v>
      </c>
      <c r="D74" s="6" t="s">
        <v>838</v>
      </c>
      <c r="E74" s="6" t="b">
        <f t="shared" si="6"/>
        <v>1</v>
      </c>
      <c r="F74" s="72" t="str">
        <f t="shared" si="7"/>
        <v>MMR001CMP120.pdf</v>
      </c>
      <c r="G74" s="72" t="str">
        <f t="shared" si="8"/>
        <v>MMR001CMP120_3W.pdf</v>
      </c>
      <c r="H74" s="72" t="str">
        <f t="shared" si="9"/>
        <v>MMR001CMP120_POO.pdf</v>
      </c>
      <c r="I74" s="72" t="str">
        <f t="shared" si="10"/>
        <v>MMR001CMP120_Form.pdf</v>
      </c>
      <c r="J74" s="11"/>
    </row>
    <row r="75" spans="1:10" x14ac:dyDescent="0.25">
      <c r="A75" s="6" t="s">
        <v>0</v>
      </c>
      <c r="B75" s="6" t="s">
        <v>8</v>
      </c>
      <c r="C75" s="6" t="s">
        <v>748</v>
      </c>
      <c r="D75" s="6" t="s">
        <v>749</v>
      </c>
      <c r="E75" s="6" t="b">
        <f t="shared" si="6"/>
        <v>1</v>
      </c>
      <c r="F75" s="72" t="str">
        <f t="shared" si="7"/>
        <v>MMR001CMP121.pdf</v>
      </c>
      <c r="G75" s="72" t="str">
        <f t="shared" si="8"/>
        <v>MMR001CMP121_3W.pdf</v>
      </c>
      <c r="H75" s="72" t="str">
        <f t="shared" si="9"/>
        <v>MMR001CMP121_POO.pdf</v>
      </c>
      <c r="I75" s="72" t="str">
        <f t="shared" si="10"/>
        <v>MMR001CMP121_Form.pdf</v>
      </c>
      <c r="J75" s="11"/>
    </row>
    <row r="76" spans="1:10" x14ac:dyDescent="0.25">
      <c r="A76" s="6" t="s">
        <v>0</v>
      </c>
      <c r="B76" s="6" t="s">
        <v>8</v>
      </c>
      <c r="C76" s="6" t="s">
        <v>743</v>
      </c>
      <c r="D76" s="6" t="s">
        <v>744</v>
      </c>
      <c r="E76" s="6" t="b">
        <f t="shared" si="6"/>
        <v>1</v>
      </c>
      <c r="F76" s="72" t="str">
        <f t="shared" si="7"/>
        <v>MMR001CMP122.pdf</v>
      </c>
      <c r="G76" s="72" t="str">
        <f t="shared" si="8"/>
        <v>MMR001CMP122_3W.pdf</v>
      </c>
      <c r="H76" s="72" t="str">
        <f t="shared" si="9"/>
        <v>MMR001CMP122_POO.pdf</v>
      </c>
      <c r="I76" s="72" t="str">
        <f t="shared" si="10"/>
        <v>MMR001CMP122_Form.pdf</v>
      </c>
      <c r="J76" s="11"/>
    </row>
    <row r="77" spans="1:10" x14ac:dyDescent="0.25">
      <c r="A77" s="6" t="s">
        <v>0</v>
      </c>
      <c r="B77" s="6" t="s">
        <v>8</v>
      </c>
      <c r="C77" s="6" t="s">
        <v>739</v>
      </c>
      <c r="D77" s="6" t="s">
        <v>740</v>
      </c>
      <c r="E77" s="6" t="b">
        <f t="shared" si="6"/>
        <v>1</v>
      </c>
      <c r="F77" s="72" t="str">
        <f t="shared" si="7"/>
        <v>MMR001CMP123.pdf</v>
      </c>
      <c r="G77" s="72" t="str">
        <f t="shared" si="8"/>
        <v>MMR001CMP123_3W.pdf</v>
      </c>
      <c r="H77" s="72" t="str">
        <f t="shared" si="9"/>
        <v>MMR001CMP123_POO.pdf</v>
      </c>
      <c r="I77" s="72" t="str">
        <f t="shared" si="10"/>
        <v>MMR001CMP123_Form.pdf</v>
      </c>
      <c r="J77" s="11"/>
    </row>
    <row r="78" spans="1:10" x14ac:dyDescent="0.25">
      <c r="A78" s="6" t="s">
        <v>0</v>
      </c>
      <c r="B78" s="6" t="s">
        <v>8</v>
      </c>
      <c r="C78" s="6" t="s">
        <v>210</v>
      </c>
      <c r="D78" s="6" t="s">
        <v>211</v>
      </c>
      <c r="E78" s="6" t="b">
        <f t="shared" si="6"/>
        <v>1</v>
      </c>
      <c r="F78" s="72" t="str">
        <f t="shared" si="7"/>
        <v>MMR001CMP126.pdf</v>
      </c>
      <c r="G78" s="72" t="str">
        <f t="shared" si="8"/>
        <v>MMR001CMP126_3W.pdf</v>
      </c>
      <c r="H78" s="72" t="str">
        <f t="shared" si="9"/>
        <v>MMR001CMP126_POO.pdf</v>
      </c>
      <c r="I78" s="72" t="str">
        <f t="shared" si="10"/>
        <v>MMR001CMP126_Form.pdf</v>
      </c>
      <c r="J78" s="11"/>
    </row>
    <row r="79" spans="1:10" x14ac:dyDescent="0.25">
      <c r="A79" s="6" t="s">
        <v>0</v>
      </c>
      <c r="B79" s="6" t="s">
        <v>9</v>
      </c>
      <c r="C79" s="6" t="s">
        <v>207</v>
      </c>
      <c r="D79" s="6" t="s">
        <v>208</v>
      </c>
      <c r="E79" s="6" t="b">
        <f t="shared" si="6"/>
        <v>1</v>
      </c>
      <c r="F79" s="72" t="str">
        <f t="shared" si="7"/>
        <v>MMR001CMP128.pdf</v>
      </c>
      <c r="G79" s="72" t="str">
        <f t="shared" si="8"/>
        <v>MMR001CMP128_3W.pdf</v>
      </c>
      <c r="H79" s="72" t="str">
        <f t="shared" si="9"/>
        <v>MMR001CMP128_POO.pdf</v>
      </c>
      <c r="I79" s="72" t="str">
        <f t="shared" si="10"/>
        <v>MMR001CMP128_Form.pdf</v>
      </c>
      <c r="J79" s="11"/>
    </row>
    <row r="80" spans="1:10" x14ac:dyDescent="0.25">
      <c r="A80" s="6" t="s">
        <v>0</v>
      </c>
      <c r="B80" s="6" t="s">
        <v>9</v>
      </c>
      <c r="C80" s="6" t="s">
        <v>212</v>
      </c>
      <c r="D80" s="6" t="s">
        <v>213</v>
      </c>
      <c r="E80" s="6" t="b">
        <f t="shared" si="6"/>
        <v>1</v>
      </c>
      <c r="F80" s="72" t="str">
        <f t="shared" si="7"/>
        <v>MMR001CMP129.pdf</v>
      </c>
      <c r="G80" s="72" t="str">
        <f t="shared" si="8"/>
        <v>MMR001CMP129_3W.pdf</v>
      </c>
      <c r="H80" s="72" t="str">
        <f t="shared" si="9"/>
        <v>MMR001CMP129_POO.pdf</v>
      </c>
      <c r="I80" s="72" t="str">
        <f t="shared" si="10"/>
        <v>MMR001CMP129_Form.pdf</v>
      </c>
      <c r="J80" s="11"/>
    </row>
    <row r="81" spans="1:10" x14ac:dyDescent="0.25">
      <c r="A81" s="6" t="s">
        <v>0</v>
      </c>
      <c r="B81" s="6" t="s">
        <v>8</v>
      </c>
      <c r="C81" s="6" t="s">
        <v>224</v>
      </c>
      <c r="D81" s="6" t="s">
        <v>225</v>
      </c>
      <c r="E81" s="6" t="b">
        <f t="shared" si="6"/>
        <v>1</v>
      </c>
      <c r="F81" s="72" t="str">
        <f t="shared" si="7"/>
        <v>MMR001CMP131.pdf</v>
      </c>
      <c r="G81" s="72" t="str">
        <f t="shared" si="8"/>
        <v>MMR001CMP131_3W.pdf</v>
      </c>
      <c r="H81" s="72" t="str">
        <f t="shared" si="9"/>
        <v>MMR001CMP131_POO.pdf</v>
      </c>
      <c r="I81" s="72" t="str">
        <f t="shared" si="10"/>
        <v>MMR001CMP131_Form.pdf</v>
      </c>
      <c r="J81" s="11"/>
    </row>
    <row r="82" spans="1:10" x14ac:dyDescent="0.25">
      <c r="A82" s="6" t="s">
        <v>0</v>
      </c>
      <c r="B82" s="6" t="s">
        <v>9</v>
      </c>
      <c r="C82" s="6" t="s">
        <v>222</v>
      </c>
      <c r="D82" s="6" t="s">
        <v>223</v>
      </c>
      <c r="E82" s="6" t="b">
        <f t="shared" si="6"/>
        <v>1</v>
      </c>
      <c r="F82" s="72" t="str">
        <f t="shared" si="7"/>
        <v>MMR001CMP132.pdf</v>
      </c>
      <c r="G82" s="72" t="str">
        <f t="shared" si="8"/>
        <v>MMR001CMP132_3W.pdf</v>
      </c>
      <c r="H82" s="72" t="str">
        <f t="shared" si="9"/>
        <v>MMR001CMP132_POO.pdf</v>
      </c>
      <c r="I82" s="72" t="str">
        <f t="shared" si="10"/>
        <v>MMR001CMP132_Form.pdf</v>
      </c>
      <c r="J82" s="11"/>
    </row>
    <row r="83" spans="1:10" x14ac:dyDescent="0.25">
      <c r="A83" s="6" t="s">
        <v>0</v>
      </c>
      <c r="B83" s="6" t="s">
        <v>9</v>
      </c>
      <c r="C83" s="6" t="s">
        <v>756</v>
      </c>
      <c r="D83" s="6" t="s">
        <v>757</v>
      </c>
      <c r="E83" s="6" t="b">
        <f t="shared" si="6"/>
        <v>1</v>
      </c>
      <c r="F83" s="72" t="str">
        <f t="shared" si="7"/>
        <v>MMR001CMP133.pdf</v>
      </c>
      <c r="G83" s="72" t="str">
        <f t="shared" si="8"/>
        <v>MMR001CMP133_3W.pdf</v>
      </c>
      <c r="H83" s="72" t="str">
        <f t="shared" si="9"/>
        <v>MMR001CMP133_POO.pdf</v>
      </c>
      <c r="I83" s="72" t="str">
        <f t="shared" si="10"/>
        <v>MMR001CMP133_Form.pdf</v>
      </c>
      <c r="J83" s="11"/>
    </row>
    <row r="84" spans="1:10" x14ac:dyDescent="0.25">
      <c r="A84" s="6" t="s">
        <v>0</v>
      </c>
      <c r="B84" s="6" t="s">
        <v>13</v>
      </c>
      <c r="C84" s="6" t="s">
        <v>195</v>
      </c>
      <c r="D84" s="6" t="s">
        <v>196</v>
      </c>
      <c r="E84" s="6" t="b">
        <f t="shared" si="6"/>
        <v>1</v>
      </c>
      <c r="F84" s="72" t="str">
        <f t="shared" si="7"/>
        <v>MMR001CMP148.pdf</v>
      </c>
      <c r="G84" s="72" t="str">
        <f t="shared" si="8"/>
        <v>MMR001CMP148_3W.pdf</v>
      </c>
      <c r="H84" s="72" t="str">
        <f t="shared" si="9"/>
        <v>MMR001CMP148_POO.pdf</v>
      </c>
      <c r="I84" s="72" t="str">
        <f t="shared" si="10"/>
        <v>MMR001CMP148_Form.pdf</v>
      </c>
      <c r="J84" s="11"/>
    </row>
    <row r="85" spans="1:10" x14ac:dyDescent="0.25">
      <c r="A85" s="6" t="s">
        <v>0</v>
      </c>
      <c r="B85" s="6" t="s">
        <v>12</v>
      </c>
      <c r="C85" s="6" t="s">
        <v>197</v>
      </c>
      <c r="D85" s="6" t="s">
        <v>198</v>
      </c>
      <c r="E85" s="6" t="b">
        <f t="shared" si="6"/>
        <v>1</v>
      </c>
      <c r="F85" s="72" t="str">
        <f t="shared" si="7"/>
        <v>MMR001CMP152.pdf</v>
      </c>
      <c r="G85" s="72" t="str">
        <f t="shared" si="8"/>
        <v>MMR001CMP152_3W.pdf</v>
      </c>
      <c r="H85" s="72" t="str">
        <f t="shared" si="9"/>
        <v>MMR001CMP152_POO.pdf</v>
      </c>
      <c r="I85" s="72" t="str">
        <f t="shared" si="10"/>
        <v>MMR001CMP152_Form.pdf</v>
      </c>
      <c r="J85" s="11"/>
    </row>
    <row r="86" spans="1:10" x14ac:dyDescent="0.25">
      <c r="A86" s="6" t="s">
        <v>0</v>
      </c>
      <c r="B86" s="6" t="s">
        <v>5</v>
      </c>
      <c r="C86" s="6" t="s">
        <v>713</v>
      </c>
      <c r="D86" s="6" t="s">
        <v>714</v>
      </c>
      <c r="E86" s="6" t="b">
        <f t="shared" si="6"/>
        <v>1</v>
      </c>
      <c r="F86" s="72" t="str">
        <f t="shared" si="7"/>
        <v>MMR001CMP160.pdf</v>
      </c>
      <c r="G86" s="72" t="str">
        <f t="shared" si="8"/>
        <v>MMR001CMP160_3W.pdf</v>
      </c>
      <c r="H86" s="72" t="str">
        <f t="shared" si="9"/>
        <v>MMR001CMP160_POO.pdf</v>
      </c>
      <c r="I86" s="72" t="str">
        <f t="shared" si="10"/>
        <v>MMR001CMP160_Form.pdf</v>
      </c>
      <c r="J86" s="11"/>
    </row>
    <row r="87" spans="1:10" x14ac:dyDescent="0.25">
      <c r="A87" s="6" t="s">
        <v>0</v>
      </c>
      <c r="B87" s="6" t="s">
        <v>4</v>
      </c>
      <c r="C87" s="6" t="s">
        <v>696</v>
      </c>
      <c r="D87" s="6" t="s">
        <v>697</v>
      </c>
      <c r="E87" s="6" t="b">
        <f t="shared" si="6"/>
        <v>1</v>
      </c>
      <c r="F87" s="72" t="str">
        <f t="shared" si="7"/>
        <v>MMR001CMP162.pdf</v>
      </c>
      <c r="G87" s="72" t="str">
        <f t="shared" si="8"/>
        <v>MMR001CMP162_3W.pdf</v>
      </c>
      <c r="H87" s="72" t="str">
        <f t="shared" si="9"/>
        <v>MMR001CMP162_POO.pdf</v>
      </c>
      <c r="I87" s="72" t="str">
        <f t="shared" si="10"/>
        <v>MMR001CMP162_Form.pdf</v>
      </c>
      <c r="J87" s="11"/>
    </row>
    <row r="88" spans="1:10" x14ac:dyDescent="0.25">
      <c r="A88" s="6" t="s">
        <v>0</v>
      </c>
      <c r="B88" s="6" t="s">
        <v>13</v>
      </c>
      <c r="C88" s="6" t="s">
        <v>239</v>
      </c>
      <c r="D88" s="6" t="s">
        <v>240</v>
      </c>
      <c r="E88" s="6" t="b">
        <f t="shared" si="6"/>
        <v>1</v>
      </c>
      <c r="F88" s="72" t="str">
        <f t="shared" si="7"/>
        <v>MMR001CMP167.pdf</v>
      </c>
      <c r="G88" s="72" t="str">
        <f t="shared" si="8"/>
        <v>MMR001CMP167_3W.pdf</v>
      </c>
      <c r="H88" s="72" t="str">
        <f t="shared" si="9"/>
        <v>MMR001CMP167_POO.pdf</v>
      </c>
      <c r="I88" s="72" t="str">
        <f t="shared" si="10"/>
        <v>MMR001CMP167_Form.pdf</v>
      </c>
      <c r="J88" s="11"/>
    </row>
    <row r="89" spans="1:10" x14ac:dyDescent="0.25">
      <c r="A89" s="6" t="s">
        <v>0</v>
      </c>
      <c r="B89" s="6" t="s">
        <v>13</v>
      </c>
      <c r="C89" s="6" t="s">
        <v>173</v>
      </c>
      <c r="D89" s="6" t="s">
        <v>174</v>
      </c>
      <c r="E89" s="6" t="b">
        <f t="shared" si="6"/>
        <v>1</v>
      </c>
      <c r="F89" s="72" t="str">
        <f t="shared" si="7"/>
        <v>MMR001CMP168.pdf</v>
      </c>
      <c r="G89" s="72" t="str">
        <f t="shared" si="8"/>
        <v>MMR001CMP168_3W.pdf</v>
      </c>
      <c r="H89" s="72" t="str">
        <f t="shared" si="9"/>
        <v>MMR001CMP168_POO.pdf</v>
      </c>
      <c r="I89" s="72" t="str">
        <f t="shared" si="10"/>
        <v>MMR001CMP168_Form.pdf</v>
      </c>
      <c r="J89" s="11"/>
    </row>
    <row r="90" spans="1:10" x14ac:dyDescent="0.25">
      <c r="A90" s="6" t="s">
        <v>0</v>
      </c>
      <c r="B90" s="6" t="s">
        <v>13</v>
      </c>
      <c r="C90" s="6" t="s">
        <v>175</v>
      </c>
      <c r="D90" s="6" t="s">
        <v>176</v>
      </c>
      <c r="E90" s="6" t="b">
        <f t="shared" si="6"/>
        <v>1</v>
      </c>
      <c r="F90" s="72" t="str">
        <f t="shared" si="7"/>
        <v>MMR001CMP169.pdf</v>
      </c>
      <c r="G90" s="72" t="str">
        <f t="shared" si="8"/>
        <v>MMR001CMP169_3W.pdf</v>
      </c>
      <c r="H90" s="72" t="str">
        <f t="shared" si="9"/>
        <v>MMR001CMP169_POO.pdf</v>
      </c>
      <c r="I90" s="72" t="str">
        <f t="shared" si="10"/>
        <v>MMR001CMP169_Form.pdf</v>
      </c>
      <c r="J90" s="11"/>
    </row>
    <row r="91" spans="1:10" x14ac:dyDescent="0.25">
      <c r="A91" s="6" t="s">
        <v>0</v>
      </c>
      <c r="B91" s="6" t="s">
        <v>13</v>
      </c>
      <c r="C91" s="6" t="s">
        <v>241</v>
      </c>
      <c r="D91" s="6" t="s">
        <v>242</v>
      </c>
      <c r="E91" s="6" t="b">
        <f t="shared" si="6"/>
        <v>1</v>
      </c>
      <c r="F91" s="72" t="str">
        <f t="shared" si="7"/>
        <v>MMR001CMP174.pdf</v>
      </c>
      <c r="G91" s="72" t="str">
        <f t="shared" si="8"/>
        <v>MMR001CMP174_3W.pdf</v>
      </c>
      <c r="H91" s="72" t="str">
        <f t="shared" si="9"/>
        <v>MMR001CMP174_POO.pdf</v>
      </c>
      <c r="I91" s="72" t="str">
        <f t="shared" si="10"/>
        <v>MMR001CMP174_Form.pdf</v>
      </c>
      <c r="J91" s="11"/>
    </row>
    <row r="92" spans="1:10" x14ac:dyDescent="0.25">
      <c r="A92" s="6" t="s">
        <v>0</v>
      </c>
      <c r="B92" s="6" t="s">
        <v>13</v>
      </c>
      <c r="C92" s="6" t="s">
        <v>243</v>
      </c>
      <c r="D92" s="6" t="s">
        <v>244</v>
      </c>
      <c r="E92" s="6" t="b">
        <f t="shared" si="6"/>
        <v>1</v>
      </c>
      <c r="F92" s="72" t="str">
        <f t="shared" si="7"/>
        <v>MMR001CMP176.pdf</v>
      </c>
      <c r="G92" s="72" t="str">
        <f t="shared" si="8"/>
        <v>MMR001CMP176_3W.pdf</v>
      </c>
      <c r="H92" s="72" t="str">
        <f t="shared" si="9"/>
        <v>MMR001CMP176_POO.pdf</v>
      </c>
      <c r="I92" s="72" t="str">
        <f t="shared" si="10"/>
        <v>MMR001CMP176_Form.pdf</v>
      </c>
      <c r="J92" s="11"/>
    </row>
    <row r="93" spans="1:10" x14ac:dyDescent="0.25">
      <c r="A93" s="6" t="s">
        <v>0</v>
      </c>
      <c r="B93" s="6" t="s">
        <v>13</v>
      </c>
      <c r="C93" s="6" t="s">
        <v>199</v>
      </c>
      <c r="D93" s="6" t="s">
        <v>200</v>
      </c>
      <c r="E93" s="6" t="b">
        <f t="shared" si="6"/>
        <v>1</v>
      </c>
      <c r="F93" s="72" t="str">
        <f t="shared" si="7"/>
        <v>MMR001CMP179.pdf</v>
      </c>
      <c r="G93" s="72" t="str">
        <f t="shared" si="8"/>
        <v>MMR001CMP179_3W.pdf</v>
      </c>
      <c r="H93" s="72" t="str">
        <f t="shared" si="9"/>
        <v>MMR001CMP179_POO.pdf</v>
      </c>
      <c r="I93" s="72" t="str">
        <f t="shared" si="10"/>
        <v>MMR001CMP179_Form.pdf</v>
      </c>
      <c r="J93" s="11"/>
    </row>
    <row r="94" spans="1:10" x14ac:dyDescent="0.25">
      <c r="A94" s="6" t="s">
        <v>0</v>
      </c>
      <c r="B94" s="6" t="s">
        <v>13</v>
      </c>
      <c r="C94" s="6" t="s">
        <v>245</v>
      </c>
      <c r="D94" s="6" t="s">
        <v>246</v>
      </c>
      <c r="E94" s="6" t="b">
        <f t="shared" si="6"/>
        <v>1</v>
      </c>
      <c r="F94" s="72" t="str">
        <f t="shared" si="7"/>
        <v>MMR001CMP181.pdf</v>
      </c>
      <c r="G94" s="72" t="str">
        <f t="shared" si="8"/>
        <v>MMR001CMP181_3W.pdf</v>
      </c>
      <c r="H94" s="72" t="str">
        <f t="shared" si="9"/>
        <v>MMR001CMP181_POO.pdf</v>
      </c>
      <c r="I94" s="72" t="str">
        <f t="shared" si="10"/>
        <v>MMR001CMP181_Form.pdf</v>
      </c>
      <c r="J94" s="11"/>
    </row>
    <row r="95" spans="1:10" x14ac:dyDescent="0.25">
      <c r="A95" s="6" t="s">
        <v>0</v>
      </c>
      <c r="B95" s="6" t="s">
        <v>13</v>
      </c>
      <c r="C95" s="6" t="s">
        <v>247</v>
      </c>
      <c r="D95" s="6" t="s">
        <v>248</v>
      </c>
      <c r="E95" s="6" t="b">
        <f t="shared" si="6"/>
        <v>1</v>
      </c>
      <c r="F95" s="72" t="str">
        <f t="shared" si="7"/>
        <v>MMR001CMP182.pdf</v>
      </c>
      <c r="G95" s="72" t="str">
        <f t="shared" si="8"/>
        <v>MMR001CMP182_3W.pdf</v>
      </c>
      <c r="H95" s="72" t="str">
        <f t="shared" si="9"/>
        <v>MMR001CMP182_POO.pdf</v>
      </c>
      <c r="I95" s="72" t="str">
        <f t="shared" si="10"/>
        <v>MMR001CMP182_Form.pdf</v>
      </c>
      <c r="J95" s="11"/>
    </row>
    <row r="96" spans="1:10" x14ac:dyDescent="0.25">
      <c r="A96" s="6" t="s">
        <v>0</v>
      </c>
      <c r="B96" s="6" t="s">
        <v>13</v>
      </c>
      <c r="C96" s="6" t="s">
        <v>201</v>
      </c>
      <c r="D96" s="6" t="s">
        <v>202</v>
      </c>
      <c r="E96" s="6" t="b">
        <f t="shared" si="6"/>
        <v>1</v>
      </c>
      <c r="F96" s="72" t="str">
        <f t="shared" si="7"/>
        <v>MMR001CMP183.pdf</v>
      </c>
      <c r="G96" s="72" t="str">
        <f t="shared" si="8"/>
        <v>MMR001CMP183_3W.pdf</v>
      </c>
      <c r="H96" s="72" t="str">
        <f t="shared" si="9"/>
        <v>MMR001CMP183_POO.pdf</v>
      </c>
      <c r="I96" s="72" t="str">
        <f t="shared" si="10"/>
        <v>MMR001CMP183_Form.pdf</v>
      </c>
      <c r="J96" s="11"/>
    </row>
    <row r="97" spans="1:10" x14ac:dyDescent="0.25">
      <c r="A97" s="6" t="s">
        <v>0</v>
      </c>
      <c r="B97" s="6" t="s">
        <v>13</v>
      </c>
      <c r="C97" s="6" t="s">
        <v>203</v>
      </c>
      <c r="D97" s="6" t="s">
        <v>204</v>
      </c>
      <c r="E97" s="6" t="b">
        <f t="shared" si="6"/>
        <v>1</v>
      </c>
      <c r="F97" s="72" t="str">
        <f t="shared" si="7"/>
        <v>MMR001CMP184.pdf</v>
      </c>
      <c r="G97" s="72" t="str">
        <f t="shared" si="8"/>
        <v>MMR001CMP184_3W.pdf</v>
      </c>
      <c r="H97" s="72" t="str">
        <f t="shared" si="9"/>
        <v>MMR001CMP184_POO.pdf</v>
      </c>
      <c r="I97" s="72" t="str">
        <f t="shared" si="10"/>
        <v>MMR001CMP184_Form.pdf</v>
      </c>
      <c r="J97" s="11"/>
    </row>
    <row r="98" spans="1:10" x14ac:dyDescent="0.25">
      <c r="A98" s="6" t="s">
        <v>0</v>
      </c>
      <c r="B98" s="6" t="s">
        <v>13</v>
      </c>
      <c r="C98" s="6" t="s">
        <v>249</v>
      </c>
      <c r="D98" s="6" t="s">
        <v>250</v>
      </c>
      <c r="E98" s="6" t="b">
        <f t="shared" ref="E98:E129" si="11">NOT(ISERROR((MATCH(D98,Profile_Finish,0))))</f>
        <v>1</v>
      </c>
      <c r="F98" s="72" t="str">
        <f t="shared" si="7"/>
        <v>MMR001CMP190.pdf</v>
      </c>
      <c r="G98" s="72" t="str">
        <f t="shared" si="8"/>
        <v>MMR001CMP190_3W.pdf</v>
      </c>
      <c r="H98" s="72" t="str">
        <f t="shared" si="9"/>
        <v>MMR001CMP190_POO.pdf</v>
      </c>
      <c r="I98" s="72" t="str">
        <f t="shared" si="10"/>
        <v>MMR001CMP190_Form.pdf</v>
      </c>
      <c r="J98" s="11"/>
    </row>
    <row r="99" spans="1:10" x14ac:dyDescent="0.25">
      <c r="A99" s="6" t="s">
        <v>0</v>
      </c>
      <c r="B99" s="6" t="s">
        <v>13</v>
      </c>
      <c r="C99" s="6" t="s">
        <v>179</v>
      </c>
      <c r="D99" s="6" t="s">
        <v>180</v>
      </c>
      <c r="E99" s="6" t="b">
        <f t="shared" si="11"/>
        <v>1</v>
      </c>
      <c r="F99" s="72" t="str">
        <f t="shared" si="7"/>
        <v>MMR001CMP191.pdf</v>
      </c>
      <c r="G99" s="72" t="str">
        <f t="shared" si="8"/>
        <v>MMR001CMP191_3W.pdf</v>
      </c>
      <c r="H99" s="72" t="str">
        <f t="shared" si="9"/>
        <v>MMR001CMP191_POO.pdf</v>
      </c>
      <c r="I99" s="72" t="str">
        <f t="shared" si="10"/>
        <v>MMR001CMP191_Form.pdf</v>
      </c>
      <c r="J99" s="11"/>
    </row>
    <row r="100" spans="1:10" x14ac:dyDescent="0.25">
      <c r="A100" s="6" t="s">
        <v>0</v>
      </c>
      <c r="B100" s="6" t="s">
        <v>13</v>
      </c>
      <c r="C100" s="6" t="s">
        <v>181</v>
      </c>
      <c r="D100" s="6" t="s">
        <v>182</v>
      </c>
      <c r="E100" s="6" t="b">
        <f t="shared" si="11"/>
        <v>1</v>
      </c>
      <c r="F100" s="72" t="str">
        <f t="shared" si="7"/>
        <v>MMR001CMP192.pdf</v>
      </c>
      <c r="G100" s="72" t="str">
        <f t="shared" si="8"/>
        <v>MMR001CMP192_3W.pdf</v>
      </c>
      <c r="H100" s="72" t="str">
        <f t="shared" si="9"/>
        <v>MMR001CMP192_POO.pdf</v>
      </c>
      <c r="I100" s="72" t="str">
        <f t="shared" si="10"/>
        <v>MMR001CMP192_Form.pdf</v>
      </c>
      <c r="J100" s="11"/>
    </row>
    <row r="101" spans="1:10" x14ac:dyDescent="0.25">
      <c r="A101" s="6" t="s">
        <v>0</v>
      </c>
      <c r="B101" s="6" t="s">
        <v>7</v>
      </c>
      <c r="C101" s="6" t="s">
        <v>130</v>
      </c>
      <c r="D101" s="6" t="s">
        <v>131</v>
      </c>
      <c r="E101" s="6" t="b">
        <f t="shared" si="11"/>
        <v>1</v>
      </c>
      <c r="F101" s="72" t="str">
        <f t="shared" si="7"/>
        <v>MMR001CMP193.pdf</v>
      </c>
      <c r="G101" s="72" t="str">
        <f t="shared" si="8"/>
        <v>MMR001CMP193_3W.pdf</v>
      </c>
      <c r="H101" s="72" t="str">
        <f t="shared" si="9"/>
        <v>MMR001CMP193_POO.pdf</v>
      </c>
      <c r="I101" s="72" t="str">
        <f t="shared" si="10"/>
        <v>MMR001CMP193_Form.pdf</v>
      </c>
      <c r="J101" s="11"/>
    </row>
    <row r="102" spans="1:10" x14ac:dyDescent="0.25">
      <c r="A102" s="6" t="s">
        <v>0</v>
      </c>
      <c r="B102" s="6" t="s">
        <v>7</v>
      </c>
      <c r="C102" s="6" t="s">
        <v>143</v>
      </c>
      <c r="D102" s="6" t="s">
        <v>144</v>
      </c>
      <c r="E102" s="6" t="b">
        <f t="shared" si="11"/>
        <v>1</v>
      </c>
      <c r="F102" s="72" t="str">
        <f t="shared" si="7"/>
        <v>MMR001CMP194.pdf</v>
      </c>
      <c r="G102" s="72" t="str">
        <f t="shared" si="8"/>
        <v>MMR001CMP194_3W.pdf</v>
      </c>
      <c r="H102" s="72" t="str">
        <f t="shared" si="9"/>
        <v>MMR001CMP194_POO.pdf</v>
      </c>
      <c r="I102" s="72" t="str">
        <f t="shared" si="10"/>
        <v>MMR001CMP194_Form.pdf</v>
      </c>
      <c r="J102" s="11"/>
    </row>
    <row r="103" spans="1:10" x14ac:dyDescent="0.25">
      <c r="A103" s="6" t="s">
        <v>0</v>
      </c>
      <c r="B103" s="6" t="s">
        <v>6</v>
      </c>
      <c r="C103" s="6" t="s">
        <v>277</v>
      </c>
      <c r="D103" s="6" t="s">
        <v>278</v>
      </c>
      <c r="E103" s="6" t="b">
        <f t="shared" si="11"/>
        <v>1</v>
      </c>
      <c r="F103" s="72" t="str">
        <f t="shared" si="7"/>
        <v>MMR001CMP195.pdf</v>
      </c>
      <c r="G103" s="72" t="str">
        <f t="shared" si="8"/>
        <v>MMR001CMP195_3W.pdf</v>
      </c>
      <c r="H103" s="72" t="str">
        <f t="shared" si="9"/>
        <v>MMR001CMP195_POO.pdf</v>
      </c>
      <c r="I103" s="72" t="str">
        <f t="shared" si="10"/>
        <v>MMR001CMP195_Form.pdf</v>
      </c>
      <c r="J103" s="11"/>
    </row>
    <row r="104" spans="1:10" x14ac:dyDescent="0.25">
      <c r="A104" s="6" t="s">
        <v>0</v>
      </c>
      <c r="B104" s="6" t="s">
        <v>6</v>
      </c>
      <c r="C104" s="6" t="s">
        <v>718</v>
      </c>
      <c r="D104" s="6" t="s">
        <v>719</v>
      </c>
      <c r="E104" s="6" t="b">
        <f t="shared" si="11"/>
        <v>1</v>
      </c>
      <c r="F104" s="72" t="str">
        <f t="shared" si="7"/>
        <v>MMR001CMP210.pdf</v>
      </c>
      <c r="G104" s="72" t="str">
        <f t="shared" si="8"/>
        <v>MMR001CMP210_3W.pdf</v>
      </c>
      <c r="H104" s="72" t="str">
        <f t="shared" si="9"/>
        <v>MMR001CMP210_POO.pdf</v>
      </c>
      <c r="I104" s="72" t="str">
        <f t="shared" si="10"/>
        <v>MMR001CMP210_Form.pdf</v>
      </c>
      <c r="J104" s="11"/>
    </row>
    <row r="105" spans="1:10" x14ac:dyDescent="0.25">
      <c r="A105" s="6" t="s">
        <v>0</v>
      </c>
      <c r="B105" s="6" t="s">
        <v>9</v>
      </c>
      <c r="C105" s="6" t="s">
        <v>135</v>
      </c>
      <c r="D105" s="6" t="s">
        <v>136</v>
      </c>
      <c r="E105" s="6" t="b">
        <f t="shared" si="11"/>
        <v>1</v>
      </c>
      <c r="F105" s="72" t="str">
        <f t="shared" si="7"/>
        <v>MMR001CMP218.pdf</v>
      </c>
      <c r="G105" s="72" t="str">
        <f t="shared" si="8"/>
        <v>MMR001CMP218_3W.pdf</v>
      </c>
      <c r="H105" s="72" t="str">
        <f t="shared" si="9"/>
        <v>MMR001CMP218_POO.pdf</v>
      </c>
      <c r="I105" s="72" t="str">
        <f t="shared" si="10"/>
        <v>MMR001CMP218_Form.pdf</v>
      </c>
      <c r="J105" s="11"/>
    </row>
    <row r="106" spans="1:10" x14ac:dyDescent="0.25">
      <c r="A106" s="6" t="s">
        <v>0</v>
      </c>
      <c r="B106" s="6" t="s">
        <v>9</v>
      </c>
      <c r="C106" s="6" t="s">
        <v>220</v>
      </c>
      <c r="D106" s="6" t="s">
        <v>221</v>
      </c>
      <c r="E106" s="6" t="b">
        <f t="shared" si="11"/>
        <v>1</v>
      </c>
      <c r="F106" s="72" t="str">
        <f t="shared" si="7"/>
        <v>MMR001CMP223.pdf</v>
      </c>
      <c r="G106" s="72" t="str">
        <f t="shared" si="8"/>
        <v>MMR001CMP223_3W.pdf</v>
      </c>
      <c r="H106" s="72" t="str">
        <f t="shared" si="9"/>
        <v>MMR001CMP223_POO.pdf</v>
      </c>
      <c r="I106" s="72" t="str">
        <f t="shared" si="10"/>
        <v>MMR001CMP223_Form.pdf</v>
      </c>
      <c r="J106" s="11"/>
    </row>
    <row r="107" spans="1:10" x14ac:dyDescent="0.25">
      <c r="A107" s="6" t="s">
        <v>0</v>
      </c>
      <c r="B107" s="6" t="s">
        <v>6</v>
      </c>
      <c r="C107" s="6" t="s">
        <v>721</v>
      </c>
      <c r="D107" s="6" t="s">
        <v>722</v>
      </c>
      <c r="E107" s="6" t="b">
        <f t="shared" si="11"/>
        <v>1</v>
      </c>
      <c r="F107" s="72" t="str">
        <f t="shared" si="7"/>
        <v>MMR001CMP225.pdf</v>
      </c>
      <c r="G107" s="72" t="str">
        <f t="shared" si="8"/>
        <v>MMR001CMP225_3W.pdf</v>
      </c>
      <c r="H107" s="72" t="str">
        <f t="shared" si="9"/>
        <v>MMR001CMP225_POO.pdf</v>
      </c>
      <c r="I107" s="72" t="str">
        <f t="shared" si="10"/>
        <v>MMR001CMP225_Form.pdf</v>
      </c>
      <c r="J107" s="11"/>
    </row>
    <row r="108" spans="1:10" x14ac:dyDescent="0.25">
      <c r="A108" s="6" t="s">
        <v>0</v>
      </c>
      <c r="B108" s="6" t="s">
        <v>9</v>
      </c>
      <c r="C108" s="6" t="s">
        <v>1078</v>
      </c>
      <c r="D108" s="6" t="s">
        <v>1079</v>
      </c>
      <c r="E108" s="6" t="b">
        <f t="shared" si="11"/>
        <v>1</v>
      </c>
      <c r="F108" s="72" t="str">
        <f t="shared" si="7"/>
        <v>MMR001CMP228.pdf</v>
      </c>
      <c r="G108" s="72" t="str">
        <f t="shared" si="8"/>
        <v>MMR001CMP228_3W.pdf</v>
      </c>
      <c r="H108" s="72" t="str">
        <f t="shared" si="9"/>
        <v>MMR001CMP228_POO.pdf</v>
      </c>
      <c r="I108" s="72" t="str">
        <f t="shared" si="10"/>
        <v>MMR001CMP228_Form.pdf</v>
      </c>
      <c r="J108" s="11"/>
    </row>
    <row r="109" spans="1:10" x14ac:dyDescent="0.25">
      <c r="A109" s="6" t="s">
        <v>0</v>
      </c>
      <c r="B109" s="6" t="s">
        <v>13</v>
      </c>
      <c r="C109" s="6" t="s">
        <v>205</v>
      </c>
      <c r="D109" s="6" t="s">
        <v>206</v>
      </c>
      <c r="E109" s="6" t="b">
        <f t="shared" si="11"/>
        <v>1</v>
      </c>
      <c r="F109" s="72" t="str">
        <f t="shared" si="7"/>
        <v>MMR001CMP229.pdf</v>
      </c>
      <c r="G109" s="72" t="str">
        <f t="shared" si="8"/>
        <v>MMR001CMP229_3W.pdf</v>
      </c>
      <c r="H109" s="72" t="str">
        <f t="shared" si="9"/>
        <v>MMR001CMP229_POO.pdf</v>
      </c>
      <c r="I109" s="72" t="str">
        <f t="shared" si="10"/>
        <v>MMR001CMP229_Form.pdf</v>
      </c>
      <c r="J109" s="11"/>
    </row>
    <row r="110" spans="1:10" x14ac:dyDescent="0.25">
      <c r="A110" s="6" t="s">
        <v>0</v>
      </c>
      <c r="B110" s="6" t="s">
        <v>9</v>
      </c>
      <c r="C110" s="6" t="s">
        <v>759</v>
      </c>
      <c r="D110" s="6" t="s">
        <v>760</v>
      </c>
      <c r="E110" s="6" t="b">
        <f t="shared" si="11"/>
        <v>1</v>
      </c>
      <c r="F110" s="72" t="str">
        <f t="shared" si="7"/>
        <v>MMR001CMP230.pdf</v>
      </c>
      <c r="G110" s="72" t="str">
        <f t="shared" si="8"/>
        <v>MMR001CMP230_3W.pdf</v>
      </c>
      <c r="H110" s="72" t="str">
        <f t="shared" si="9"/>
        <v>MMR001CMP230_POO.pdf</v>
      </c>
      <c r="I110" s="72" t="str">
        <f t="shared" si="10"/>
        <v>MMR001CMP230_Form.pdf</v>
      </c>
      <c r="J110" s="11"/>
    </row>
    <row r="111" spans="1:10" x14ac:dyDescent="0.25">
      <c r="A111" s="6" t="s">
        <v>0</v>
      </c>
      <c r="B111" s="6" t="s">
        <v>13</v>
      </c>
      <c r="C111" s="6" t="s">
        <v>1080</v>
      </c>
      <c r="D111" s="6" t="s">
        <v>1081</v>
      </c>
      <c r="E111" s="6" t="b">
        <f t="shared" si="11"/>
        <v>1</v>
      </c>
      <c r="F111" s="72" t="str">
        <f t="shared" si="7"/>
        <v>MMR001CMP231.pdf</v>
      </c>
      <c r="G111" s="72" t="str">
        <f t="shared" si="8"/>
        <v>MMR001CMP231_3W.pdf</v>
      </c>
      <c r="H111" s="72" t="str">
        <f t="shared" si="9"/>
        <v>MMR001CMP231_POO.pdf</v>
      </c>
      <c r="I111" s="72" t="str">
        <f t="shared" si="10"/>
        <v>MMR001CMP231_Form.pdf</v>
      </c>
      <c r="J111" s="11"/>
    </row>
    <row r="112" spans="1:10" x14ac:dyDescent="0.25">
      <c r="A112" s="6" t="s">
        <v>0</v>
      </c>
      <c r="B112" s="6" t="s">
        <v>937</v>
      </c>
      <c r="C112" s="6" t="s">
        <v>1082</v>
      </c>
      <c r="D112" s="6" t="s">
        <v>1083</v>
      </c>
      <c r="E112" s="6" t="b">
        <f t="shared" si="11"/>
        <v>1</v>
      </c>
      <c r="F112" s="72" t="str">
        <f t="shared" si="7"/>
        <v>MMR001CMP234.pdf</v>
      </c>
      <c r="G112" s="72" t="str">
        <f t="shared" si="8"/>
        <v>MMR001CMP234_3W.pdf</v>
      </c>
      <c r="H112" s="72" t="str">
        <f t="shared" si="9"/>
        <v>MMR001CMP234_POO.pdf</v>
      </c>
      <c r="I112" s="72" t="str">
        <f t="shared" si="10"/>
        <v>MMR001CMP234_Form.pdf</v>
      </c>
      <c r="J112" s="11"/>
    </row>
    <row r="113" spans="1:10" x14ac:dyDescent="0.25">
      <c r="A113" s="6" t="s">
        <v>3</v>
      </c>
      <c r="B113" s="6" t="s">
        <v>14</v>
      </c>
      <c r="C113" s="6" t="s">
        <v>780</v>
      </c>
      <c r="D113" s="6" t="s">
        <v>781</v>
      </c>
      <c r="E113" s="6" t="b">
        <f t="shared" si="11"/>
        <v>1</v>
      </c>
      <c r="F113" s="72" t="str">
        <f t="shared" si="7"/>
        <v>MMR015CMP001.pdf</v>
      </c>
      <c r="G113" s="72" t="str">
        <f t="shared" si="8"/>
        <v>MMR015CMP001_3W.pdf</v>
      </c>
      <c r="H113" s="72" t="str">
        <f t="shared" si="9"/>
        <v>MMR015CMP001_POO.pdf</v>
      </c>
      <c r="I113" s="72" t="str">
        <f t="shared" si="10"/>
        <v>MMR015CMP001_Form.pdf</v>
      </c>
      <c r="J113" s="11"/>
    </row>
    <row r="114" spans="1:10" x14ac:dyDescent="0.25">
      <c r="A114" s="6" t="s">
        <v>3</v>
      </c>
      <c r="B114" s="6" t="s">
        <v>14</v>
      </c>
      <c r="C114" s="6" t="s">
        <v>226</v>
      </c>
      <c r="D114" s="6" t="s">
        <v>227</v>
      </c>
      <c r="E114" s="6" t="b">
        <f t="shared" si="11"/>
        <v>1</v>
      </c>
      <c r="F114" s="72" t="str">
        <f t="shared" si="7"/>
        <v>MMR015CMP003.pdf</v>
      </c>
      <c r="G114" s="72" t="str">
        <f t="shared" si="8"/>
        <v>MMR015CMP003_3W.pdf</v>
      </c>
      <c r="H114" s="72" t="str">
        <f t="shared" si="9"/>
        <v>MMR015CMP003_POO.pdf</v>
      </c>
      <c r="I114" s="72" t="str">
        <f t="shared" si="10"/>
        <v>MMR015CMP003_Form.pdf</v>
      </c>
      <c r="J114" s="11"/>
    </row>
    <row r="115" spans="1:10" x14ac:dyDescent="0.25">
      <c r="A115" s="6" t="s">
        <v>3</v>
      </c>
      <c r="B115" s="6" t="s">
        <v>14</v>
      </c>
      <c r="C115" s="6" t="s">
        <v>776</v>
      </c>
      <c r="D115" s="6" t="s">
        <v>777</v>
      </c>
      <c r="E115" s="6" t="b">
        <f t="shared" si="11"/>
        <v>1</v>
      </c>
      <c r="F115" s="72" t="str">
        <f t="shared" si="7"/>
        <v>MMR015CMP004.pdf</v>
      </c>
      <c r="G115" s="72" t="str">
        <f t="shared" si="8"/>
        <v>MMR015CMP004_3W.pdf</v>
      </c>
      <c r="H115" s="72" t="str">
        <f t="shared" si="9"/>
        <v>MMR015CMP004_POO.pdf</v>
      </c>
      <c r="I115" s="72" t="str">
        <f t="shared" si="10"/>
        <v>MMR015CMP004_Form.pdf</v>
      </c>
      <c r="J115" s="11"/>
    </row>
    <row r="116" spans="1:10" x14ac:dyDescent="0.25">
      <c r="A116" s="6" t="s">
        <v>3</v>
      </c>
      <c r="B116" s="6" t="s">
        <v>15</v>
      </c>
      <c r="C116" s="6" t="s">
        <v>798</v>
      </c>
      <c r="D116" s="6" t="s">
        <v>799</v>
      </c>
      <c r="E116" s="6" t="b">
        <f t="shared" si="11"/>
        <v>1</v>
      </c>
      <c r="F116" s="72" t="str">
        <f t="shared" si="7"/>
        <v>MMR015CMP006.pdf</v>
      </c>
      <c r="G116" s="72" t="str">
        <f t="shared" si="8"/>
        <v>MMR015CMP006_3W.pdf</v>
      </c>
      <c r="H116" s="72" t="str">
        <f t="shared" si="9"/>
        <v>MMR015CMP006_POO.pdf</v>
      </c>
      <c r="I116" s="72" t="str">
        <f t="shared" si="10"/>
        <v>MMR015CMP006_Form.pdf</v>
      </c>
      <c r="J116" s="11"/>
    </row>
    <row r="117" spans="1:10" x14ac:dyDescent="0.25">
      <c r="A117" s="6" t="s">
        <v>3</v>
      </c>
      <c r="B117" s="6" t="s">
        <v>15</v>
      </c>
      <c r="C117" s="6" t="s">
        <v>800</v>
      </c>
      <c r="D117" s="6" t="s">
        <v>801</v>
      </c>
      <c r="E117" s="6" t="b">
        <f t="shared" si="11"/>
        <v>1</v>
      </c>
      <c r="F117" s="72" t="str">
        <f t="shared" si="7"/>
        <v>MMR015CMP007.pdf</v>
      </c>
      <c r="G117" s="72" t="str">
        <f t="shared" si="8"/>
        <v>MMR015CMP007_3W.pdf</v>
      </c>
      <c r="H117" s="72" t="str">
        <f t="shared" si="9"/>
        <v>MMR015CMP007_POO.pdf</v>
      </c>
      <c r="I117" s="72" t="str">
        <f t="shared" si="10"/>
        <v>MMR015CMP007_Form.pdf</v>
      </c>
      <c r="J117" s="11"/>
    </row>
    <row r="118" spans="1:10" x14ac:dyDescent="0.25">
      <c r="A118" s="6" t="s">
        <v>3</v>
      </c>
      <c r="B118" s="6" t="s">
        <v>16</v>
      </c>
      <c r="C118" s="6" t="s">
        <v>813</v>
      </c>
      <c r="D118" s="6" t="s">
        <v>814</v>
      </c>
      <c r="E118" s="6" t="b">
        <f t="shared" si="11"/>
        <v>1</v>
      </c>
      <c r="F118" s="72" t="str">
        <f t="shared" si="7"/>
        <v>MMR015CMP009.pdf</v>
      </c>
      <c r="G118" s="72" t="str">
        <f t="shared" si="8"/>
        <v>MMR015CMP009_3W.pdf</v>
      </c>
      <c r="H118" s="72" t="str">
        <f t="shared" si="9"/>
        <v>MMR015CMP009_POO.pdf</v>
      </c>
      <c r="I118" s="72" t="str">
        <f t="shared" si="10"/>
        <v>MMR015CMP009_Form.pdf</v>
      </c>
      <c r="J118" s="11"/>
    </row>
    <row r="119" spans="1:10" x14ac:dyDescent="0.25">
      <c r="A119" s="6" t="s">
        <v>3</v>
      </c>
      <c r="B119" s="6" t="s">
        <v>17</v>
      </c>
      <c r="C119" s="6" t="s">
        <v>761</v>
      </c>
      <c r="D119" s="6" t="s">
        <v>762</v>
      </c>
      <c r="E119" s="6" t="b">
        <f t="shared" si="11"/>
        <v>1</v>
      </c>
      <c r="F119" s="72" t="str">
        <f t="shared" si="7"/>
        <v>MMR015CMP012.pdf</v>
      </c>
      <c r="G119" s="72" t="str">
        <f t="shared" si="8"/>
        <v>MMR015CMP012_3W.pdf</v>
      </c>
      <c r="H119" s="72" t="str">
        <f t="shared" si="9"/>
        <v>MMR015CMP012_POO.pdf</v>
      </c>
      <c r="I119" s="72" t="str">
        <f t="shared" si="10"/>
        <v>MMR015CMP012_Form.pdf</v>
      </c>
      <c r="J119" s="11"/>
    </row>
    <row r="120" spans="1:10" x14ac:dyDescent="0.25">
      <c r="A120" s="6" t="s">
        <v>3</v>
      </c>
      <c r="B120" s="6" t="s">
        <v>18</v>
      </c>
      <c r="C120" s="6" t="s">
        <v>809</v>
      </c>
      <c r="D120" s="6" t="s">
        <v>810</v>
      </c>
      <c r="E120" s="6" t="b">
        <f t="shared" si="11"/>
        <v>1</v>
      </c>
      <c r="F120" s="72" t="str">
        <f t="shared" si="7"/>
        <v>MMR015CMP014.pdf</v>
      </c>
      <c r="G120" s="72" t="str">
        <f t="shared" si="8"/>
        <v>MMR015CMP014_3W.pdf</v>
      </c>
      <c r="H120" s="72" t="str">
        <f t="shared" si="9"/>
        <v>MMR015CMP014_POO.pdf</v>
      </c>
      <c r="I120" s="72" t="str">
        <f t="shared" si="10"/>
        <v>MMR015CMP014_Form.pdf</v>
      </c>
      <c r="J120" s="11"/>
    </row>
    <row r="121" spans="1:10" x14ac:dyDescent="0.25">
      <c r="A121" s="6" t="s">
        <v>3</v>
      </c>
      <c r="B121" s="6" t="s">
        <v>15</v>
      </c>
      <c r="C121" s="6" t="s">
        <v>787</v>
      </c>
      <c r="D121" s="6" t="s">
        <v>788</v>
      </c>
      <c r="E121" s="6" t="b">
        <f t="shared" si="11"/>
        <v>1</v>
      </c>
      <c r="F121" s="72" t="str">
        <f t="shared" si="7"/>
        <v>MMR015CMP015.pdf</v>
      </c>
      <c r="G121" s="72" t="str">
        <f t="shared" si="8"/>
        <v>MMR015CMP015_3W.pdf</v>
      </c>
      <c r="H121" s="72" t="str">
        <f t="shared" si="9"/>
        <v>MMR015CMP015_POO.pdf</v>
      </c>
      <c r="I121" s="72" t="str">
        <f t="shared" si="10"/>
        <v>MMR015CMP015_Form.pdf</v>
      </c>
      <c r="J121" s="11"/>
    </row>
    <row r="122" spans="1:10" x14ac:dyDescent="0.25">
      <c r="A122" s="6" t="s">
        <v>3</v>
      </c>
      <c r="B122" s="6" t="s">
        <v>15</v>
      </c>
      <c r="C122" s="6" t="s">
        <v>791</v>
      </c>
      <c r="D122" s="6" t="s">
        <v>792</v>
      </c>
      <c r="E122" s="6" t="b">
        <f t="shared" si="11"/>
        <v>1</v>
      </c>
      <c r="F122" s="72" t="str">
        <f t="shared" si="7"/>
        <v>MMR015CMP016.pdf</v>
      </c>
      <c r="G122" s="72" t="str">
        <f t="shared" si="8"/>
        <v>MMR015CMP016_3W.pdf</v>
      </c>
      <c r="H122" s="72" t="str">
        <f t="shared" si="9"/>
        <v>MMR015CMP016_POO.pdf</v>
      </c>
      <c r="I122" s="72" t="str">
        <f t="shared" si="10"/>
        <v>MMR015CMP016_Form.pdf</v>
      </c>
      <c r="J122" s="11"/>
    </row>
    <row r="123" spans="1:10" x14ac:dyDescent="0.25">
      <c r="A123" s="6" t="s">
        <v>3</v>
      </c>
      <c r="B123" s="6" t="s">
        <v>15</v>
      </c>
      <c r="C123" s="6" t="s">
        <v>228</v>
      </c>
      <c r="D123" s="6" t="s">
        <v>229</v>
      </c>
      <c r="E123" s="6" t="b">
        <f t="shared" si="11"/>
        <v>1</v>
      </c>
      <c r="F123" s="72" t="str">
        <f t="shared" si="7"/>
        <v>MMR015CMP017.pdf</v>
      </c>
      <c r="G123" s="72" t="str">
        <f t="shared" si="8"/>
        <v>MMR015CMP017_3W.pdf</v>
      </c>
      <c r="H123" s="72" t="str">
        <f t="shared" si="9"/>
        <v>MMR015CMP017_POO.pdf</v>
      </c>
      <c r="I123" s="72" t="str">
        <f t="shared" si="10"/>
        <v>MMR015CMP017_Form.pdf</v>
      </c>
      <c r="J123" s="11"/>
    </row>
    <row r="124" spans="1:10" x14ac:dyDescent="0.25">
      <c r="A124" s="6" t="s">
        <v>3</v>
      </c>
      <c r="B124" s="6" t="s">
        <v>15</v>
      </c>
      <c r="C124" s="6" t="s">
        <v>794</v>
      </c>
      <c r="D124" s="6" t="s">
        <v>795</v>
      </c>
      <c r="E124" s="6" t="b">
        <f t="shared" si="11"/>
        <v>1</v>
      </c>
      <c r="F124" s="72" t="str">
        <f t="shared" si="7"/>
        <v>MMR015CMP018.pdf</v>
      </c>
      <c r="G124" s="72" t="str">
        <f t="shared" si="8"/>
        <v>MMR015CMP018_3W.pdf</v>
      </c>
      <c r="H124" s="72" t="str">
        <f t="shared" si="9"/>
        <v>MMR015CMP018_POO.pdf</v>
      </c>
      <c r="I124" s="72" t="str">
        <f t="shared" si="10"/>
        <v>MMR015CMP018_Form.pdf</v>
      </c>
      <c r="J124" s="11"/>
    </row>
    <row r="125" spans="1:10" x14ac:dyDescent="0.25">
      <c r="A125" s="6" t="s">
        <v>3</v>
      </c>
      <c r="B125" s="6" t="s">
        <v>15</v>
      </c>
      <c r="C125" s="6" t="s">
        <v>806</v>
      </c>
      <c r="D125" s="6" t="s">
        <v>807</v>
      </c>
      <c r="E125" s="11" t="b">
        <f t="shared" si="11"/>
        <v>1</v>
      </c>
      <c r="F125" s="72" t="str">
        <f t="shared" si="7"/>
        <v>MMR015CMP020.pdf</v>
      </c>
      <c r="G125" s="72" t="str">
        <f t="shared" si="8"/>
        <v>MMR015CMP020_3W.pdf</v>
      </c>
      <c r="H125" s="72" t="str">
        <f t="shared" si="9"/>
        <v>MMR015CMP020_POO.pdf</v>
      </c>
      <c r="I125" s="72" t="str">
        <f t="shared" si="10"/>
        <v>MMR015CMP020_Form.pdf</v>
      </c>
      <c r="J125" s="11"/>
    </row>
    <row r="126" spans="1:10" x14ac:dyDescent="0.25">
      <c r="A126" s="6" t="s">
        <v>3</v>
      </c>
      <c r="B126" s="6" t="s">
        <v>17</v>
      </c>
      <c r="C126" s="6" t="s">
        <v>771</v>
      </c>
      <c r="D126" s="6" t="s">
        <v>772</v>
      </c>
      <c r="E126" s="6" t="b">
        <f t="shared" si="11"/>
        <v>1</v>
      </c>
      <c r="F126" s="72" t="str">
        <f t="shared" si="7"/>
        <v>MMR015CMP139.pdf</v>
      </c>
      <c r="G126" s="72" t="str">
        <f t="shared" si="8"/>
        <v>MMR015CMP139_3W.pdf</v>
      </c>
      <c r="H126" s="72" t="str">
        <f t="shared" si="9"/>
        <v>MMR015CMP139_POO.pdf</v>
      </c>
      <c r="I126" s="72" t="str">
        <f t="shared" si="10"/>
        <v>MMR015CMP139_Form.pdf</v>
      </c>
      <c r="J126" s="11"/>
    </row>
    <row r="127" spans="1:10" x14ac:dyDescent="0.25">
      <c r="A127" s="6" t="s">
        <v>3</v>
      </c>
      <c r="B127" s="6" t="s">
        <v>16</v>
      </c>
      <c r="C127" s="6" t="s">
        <v>230</v>
      </c>
      <c r="D127" s="6" t="s">
        <v>231</v>
      </c>
      <c r="E127" s="6" t="b">
        <f t="shared" si="11"/>
        <v>1</v>
      </c>
      <c r="F127" s="72" t="str">
        <f t="shared" si="7"/>
        <v>MMR015CMP209.pdf</v>
      </c>
      <c r="G127" s="72" t="str">
        <f t="shared" si="8"/>
        <v>MMR015CMP209_3W.pdf</v>
      </c>
      <c r="H127" s="72" t="str">
        <f t="shared" si="9"/>
        <v>MMR015CMP209_POO.pdf</v>
      </c>
      <c r="I127" s="72" t="str">
        <f t="shared" si="10"/>
        <v>MMR015CMP209_Form.pdf</v>
      </c>
      <c r="J127" s="11"/>
    </row>
    <row r="128" spans="1:10" x14ac:dyDescent="0.25">
      <c r="A128" s="6" t="s">
        <v>3</v>
      </c>
      <c r="B128" s="6" t="s">
        <v>17</v>
      </c>
      <c r="C128" s="6" t="s">
        <v>767</v>
      </c>
      <c r="D128" s="6" t="s">
        <v>768</v>
      </c>
      <c r="E128" s="6" t="b">
        <f t="shared" si="11"/>
        <v>1</v>
      </c>
      <c r="F128" s="72" t="str">
        <f t="shared" si="7"/>
        <v>MMR015CMP213.pdf</v>
      </c>
      <c r="G128" s="72" t="str">
        <f t="shared" si="8"/>
        <v>MMR015CMP213_3W.pdf</v>
      </c>
      <c r="H128" s="72" t="str">
        <f t="shared" si="9"/>
        <v>MMR015CMP213_POO.pdf</v>
      </c>
      <c r="I128" s="72" t="str">
        <f t="shared" si="10"/>
        <v>MMR015CMP213_Form.pdf</v>
      </c>
      <c r="J128" s="11"/>
    </row>
    <row r="129" spans="1:10" x14ac:dyDescent="0.25">
      <c r="A129" s="6" t="s">
        <v>3</v>
      </c>
      <c r="B129" s="6" t="s">
        <v>14</v>
      </c>
      <c r="C129" s="6" t="s">
        <v>783</v>
      </c>
      <c r="D129" s="6" t="s">
        <v>784</v>
      </c>
      <c r="E129" s="6" t="b">
        <f t="shared" si="11"/>
        <v>1</v>
      </c>
      <c r="F129" s="72" t="str">
        <f t="shared" si="7"/>
        <v>MMR015CMP214.pdf</v>
      </c>
      <c r="G129" s="72" t="str">
        <f t="shared" si="8"/>
        <v>MMR015CMP214_3W.pdf</v>
      </c>
      <c r="H129" s="72" t="str">
        <f t="shared" si="9"/>
        <v>MMR015CMP214_POO.pdf</v>
      </c>
      <c r="I129" s="72" t="str">
        <f t="shared" si="10"/>
        <v>MMR015CMP214_Form.pdf</v>
      </c>
      <c r="J129" s="11"/>
    </row>
    <row r="130" spans="1:10" x14ac:dyDescent="0.25">
      <c r="A130" s="6" t="s">
        <v>3</v>
      </c>
      <c r="B130" s="6" t="s">
        <v>14</v>
      </c>
      <c r="C130" s="6" t="s">
        <v>785</v>
      </c>
      <c r="D130" s="6" t="s">
        <v>786</v>
      </c>
      <c r="E130" s="6" t="b">
        <f t="shared" ref="E130:E138" si="12">NOT(ISERROR((MATCH(D130,Profile_Finish,0))))</f>
        <v>1</v>
      </c>
      <c r="F130" s="72" t="str">
        <f t="shared" ref="F130:F138" si="13">IF($E130=TRUE,HYPERLINK(CONCATENATE("Kachin_CampProfile_R4_GeneratedDoc\",$A130,"\",$B130,"\",$D130,".pdf"),CONCATENATE($D130,".pdf")),"No Data")</f>
        <v>MMR015CMP215.pdf</v>
      </c>
      <c r="G130" s="72" t="str">
        <f t="shared" ref="G130:G138" si="14">IF($E130=TRUE,HYPERLINK(CONCATENATE("Kachin_CampProfile_R4_GeneratedDoc\",$A130,"\",$B130,"\",$D130,"_3W.pdf"),CONCATENATE($D130,"_3W.pdf")),"No Data")</f>
        <v>MMR015CMP215_3W.pdf</v>
      </c>
      <c r="H130" s="72" t="str">
        <f t="shared" ref="H130:H138" si="15">IF($E130=TRUE,HYPERLINK(CONCATENATE("Kachin_CampProfile_R4_GeneratedDoc\",$A130,"\",$B130,"\",$D130,"_POO.pdf"),CONCATENATE($D130,"_POO.pdf")),"No Data")</f>
        <v>MMR015CMP215_POO.pdf</v>
      </c>
      <c r="I130" s="72" t="str">
        <f t="shared" ref="I130:I138" si="16">IF($E130=TRUE,HYPERLINK(CONCATENATE("Kachin_CampProfile_R4_GeneratedDoc\",$A130,"\",$B130,"\",$D130,"_Form.pdf"),CONCATENATE($D130,"_Form.pdf")),"No Data")</f>
        <v>MMR015CMP215_Form.pdf</v>
      </c>
      <c r="J130" s="11"/>
    </row>
    <row r="131" spans="1:10" x14ac:dyDescent="0.25">
      <c r="A131" s="6" t="s">
        <v>3</v>
      </c>
      <c r="B131" s="6" t="s">
        <v>17</v>
      </c>
      <c r="C131" s="6" t="s">
        <v>232</v>
      </c>
      <c r="D131" s="6" t="s">
        <v>233</v>
      </c>
      <c r="E131" s="6" t="b">
        <f t="shared" si="12"/>
        <v>1</v>
      </c>
      <c r="F131" s="72" t="str">
        <f t="shared" si="13"/>
        <v>MMR015CMP216.pdf</v>
      </c>
      <c r="G131" s="72" t="str">
        <f t="shared" si="14"/>
        <v>MMR015CMP216_3W.pdf</v>
      </c>
      <c r="H131" s="72" t="str">
        <f t="shared" si="15"/>
        <v>MMR015CMP216_POO.pdf</v>
      </c>
      <c r="I131" s="72" t="str">
        <f t="shared" si="16"/>
        <v>MMR015CMP216_Form.pdf</v>
      </c>
      <c r="J131" s="11"/>
    </row>
    <row r="132" spans="1:10" x14ac:dyDescent="0.25">
      <c r="A132" s="6" t="s">
        <v>3</v>
      </c>
      <c r="B132" s="6" t="s">
        <v>15</v>
      </c>
      <c r="C132" s="6" t="s">
        <v>234</v>
      </c>
      <c r="D132" s="6" t="s">
        <v>1060</v>
      </c>
      <c r="E132" s="6" t="b">
        <f t="shared" si="12"/>
        <v>1</v>
      </c>
      <c r="F132" s="72" t="str">
        <f t="shared" si="13"/>
        <v>MMR015CMP217.pdf</v>
      </c>
      <c r="G132" s="72" t="str">
        <f t="shared" si="14"/>
        <v>MMR015CMP217_3W.pdf</v>
      </c>
      <c r="H132" s="72" t="str">
        <f t="shared" si="15"/>
        <v>MMR015CMP217_POO.pdf</v>
      </c>
      <c r="I132" s="72" t="str">
        <f t="shared" si="16"/>
        <v>MMR015CMP217_Form.pdf</v>
      </c>
      <c r="J132" s="11"/>
    </row>
    <row r="133" spans="1:10" x14ac:dyDescent="0.25">
      <c r="A133" s="6" t="s">
        <v>3</v>
      </c>
      <c r="B133" s="6" t="s">
        <v>1084</v>
      </c>
      <c r="C133" s="6" t="s">
        <v>1085</v>
      </c>
      <c r="D133" s="6" t="s">
        <v>1086</v>
      </c>
      <c r="E133" s="6" t="b">
        <f t="shared" si="12"/>
        <v>1</v>
      </c>
      <c r="F133" s="72" t="str">
        <f t="shared" si="13"/>
        <v>MMR015CMP218.pdf</v>
      </c>
      <c r="G133" s="72" t="str">
        <f t="shared" si="14"/>
        <v>MMR015CMP218_3W.pdf</v>
      </c>
      <c r="H133" s="72" t="str">
        <f t="shared" si="15"/>
        <v>MMR015CMP218_POO.pdf</v>
      </c>
      <c r="I133" s="72" t="str">
        <f t="shared" si="16"/>
        <v>MMR015CMP218_Form.pdf</v>
      </c>
      <c r="J133" s="11"/>
    </row>
    <row r="134" spans="1:10" x14ac:dyDescent="0.25">
      <c r="A134" s="6" t="s">
        <v>0</v>
      </c>
      <c r="B134" s="6" t="s">
        <v>1024</v>
      </c>
      <c r="C134" s="6" t="s">
        <v>1823</v>
      </c>
      <c r="D134" s="6" t="s">
        <v>1824</v>
      </c>
      <c r="E134" s="6" t="b">
        <f t="shared" si="12"/>
        <v>0</v>
      </c>
      <c r="F134" s="6" t="str">
        <f t="shared" si="13"/>
        <v>No Data</v>
      </c>
      <c r="G134" s="6" t="str">
        <f t="shared" si="14"/>
        <v>No Data</v>
      </c>
      <c r="H134" s="6" t="str">
        <f t="shared" si="15"/>
        <v>No Data</v>
      </c>
      <c r="I134" s="6" t="str">
        <f t="shared" si="16"/>
        <v>No Data</v>
      </c>
      <c r="J134" s="11"/>
    </row>
    <row r="135" spans="1:10" x14ac:dyDescent="0.25">
      <c r="A135" s="6" t="s">
        <v>0</v>
      </c>
      <c r="B135" s="6" t="s">
        <v>1019</v>
      </c>
      <c r="C135" s="6" t="s">
        <v>1019</v>
      </c>
      <c r="D135" s="6" t="s">
        <v>1877</v>
      </c>
      <c r="E135" s="6" t="b">
        <f t="shared" si="12"/>
        <v>0</v>
      </c>
      <c r="F135" s="6" t="str">
        <f t="shared" si="13"/>
        <v>No Data</v>
      </c>
      <c r="G135" s="6" t="str">
        <f t="shared" si="14"/>
        <v>No Data</v>
      </c>
      <c r="H135" s="6" t="str">
        <f t="shared" si="15"/>
        <v>No Data</v>
      </c>
      <c r="I135" s="6" t="str">
        <f t="shared" si="16"/>
        <v>No Data</v>
      </c>
      <c r="J135" s="11"/>
    </row>
    <row r="136" spans="1:10" x14ac:dyDescent="0.25">
      <c r="A136" s="6" t="s">
        <v>0</v>
      </c>
      <c r="B136" s="6" t="s">
        <v>9</v>
      </c>
      <c r="C136" s="6" t="s">
        <v>1795</v>
      </c>
      <c r="D136" s="6" t="s">
        <v>1796</v>
      </c>
      <c r="E136" s="6" t="b">
        <f t="shared" si="12"/>
        <v>0</v>
      </c>
      <c r="F136" s="6" t="str">
        <f t="shared" si="13"/>
        <v>No Data</v>
      </c>
      <c r="G136" s="6" t="str">
        <f t="shared" si="14"/>
        <v>No Data</v>
      </c>
      <c r="H136" s="6" t="str">
        <f t="shared" si="15"/>
        <v>No Data</v>
      </c>
      <c r="I136" s="6" t="str">
        <f t="shared" si="16"/>
        <v>No Data</v>
      </c>
      <c r="J136" s="11"/>
    </row>
    <row r="137" spans="1:10" x14ac:dyDescent="0.25">
      <c r="A137" s="6" t="s">
        <v>0</v>
      </c>
      <c r="B137" s="6" t="s">
        <v>11</v>
      </c>
      <c r="C137" s="6" t="s">
        <v>1832</v>
      </c>
      <c r="D137" s="6" t="s">
        <v>1833</v>
      </c>
      <c r="E137" s="6" t="b">
        <f t="shared" si="12"/>
        <v>0</v>
      </c>
      <c r="F137" s="6" t="str">
        <f t="shared" si="13"/>
        <v>No Data</v>
      </c>
      <c r="G137" s="6" t="str">
        <f t="shared" si="14"/>
        <v>No Data</v>
      </c>
      <c r="H137" s="6" t="str">
        <f t="shared" si="15"/>
        <v>No Data</v>
      </c>
      <c r="I137" s="6" t="str">
        <f t="shared" si="16"/>
        <v>No Data</v>
      </c>
      <c r="J137" s="11"/>
    </row>
    <row r="138" spans="1:10" x14ac:dyDescent="0.25">
      <c r="A138" s="6" t="s">
        <v>0</v>
      </c>
      <c r="B138" s="6" t="s">
        <v>1019</v>
      </c>
      <c r="C138" s="6" t="s">
        <v>1864</v>
      </c>
      <c r="D138" s="6" t="s">
        <v>1865</v>
      </c>
      <c r="E138" s="6" t="b">
        <f t="shared" si="12"/>
        <v>0</v>
      </c>
      <c r="F138" s="6" t="str">
        <f t="shared" si="13"/>
        <v>No Data</v>
      </c>
      <c r="G138" s="6" t="str">
        <f t="shared" si="14"/>
        <v>No Data</v>
      </c>
      <c r="H138" s="6" t="str">
        <f t="shared" si="15"/>
        <v>No Data</v>
      </c>
      <c r="I138" s="6" t="str">
        <f t="shared" si="16"/>
        <v>No Data</v>
      </c>
      <c r="J138" s="11"/>
    </row>
  </sheetData>
  <conditionalFormatting sqref="F1:I1 F22:I46 F60:I60 F67:I67 F69:I69 F104:I104 F109:I109 F115:I117 G139:J1048576">
    <cfRule type="containsText" dxfId="85" priority="11" operator="containsText" text="No Data">
      <formula>NOT(ISERROR(SEARCH("No Data",F1)))</formula>
    </cfRule>
  </conditionalFormatting>
  <conditionalFormatting sqref="F2:I21">
    <cfRule type="containsText" dxfId="84" priority="10" operator="containsText" text="No Data">
      <formula>NOT(ISERROR(SEARCH("No Data",F2)))</formula>
    </cfRule>
  </conditionalFormatting>
  <conditionalFormatting sqref="F47:I59">
    <cfRule type="containsText" dxfId="83" priority="9" operator="containsText" text="No Data">
      <formula>NOT(ISERROR(SEARCH("No Data",F47)))</formula>
    </cfRule>
  </conditionalFormatting>
  <conditionalFormatting sqref="F61:I66">
    <cfRule type="containsText" dxfId="82" priority="8" operator="containsText" text="No Data">
      <formula>NOT(ISERROR(SEARCH("No Data",F61)))</formula>
    </cfRule>
  </conditionalFormatting>
  <conditionalFormatting sqref="F68:I68">
    <cfRule type="containsText" dxfId="81" priority="7" operator="containsText" text="No Data">
      <formula>NOT(ISERROR(SEARCH("No Data",F68)))</formula>
    </cfRule>
  </conditionalFormatting>
  <conditionalFormatting sqref="F70:I96">
    <cfRule type="containsText" dxfId="80" priority="6" operator="containsText" text="No Data">
      <formula>NOT(ISERROR(SEARCH("No Data",F70)))</formula>
    </cfRule>
  </conditionalFormatting>
  <conditionalFormatting sqref="F97:I103">
    <cfRule type="containsText" dxfId="79" priority="5" operator="containsText" text="No Data">
      <formula>NOT(ISERROR(SEARCH("No Data",F97)))</formula>
    </cfRule>
  </conditionalFormatting>
  <conditionalFormatting sqref="F105:I108">
    <cfRule type="containsText" dxfId="78" priority="4" operator="containsText" text="No Data">
      <formula>NOT(ISERROR(SEARCH("No Data",F105)))</formula>
    </cfRule>
  </conditionalFormatting>
  <conditionalFormatting sqref="F110:I114">
    <cfRule type="containsText" dxfId="77" priority="3" operator="containsText" text="No Data">
      <formula>NOT(ISERROR(SEARCH("No Data",F110)))</formula>
    </cfRule>
  </conditionalFormatting>
  <conditionalFormatting sqref="F118:I138">
    <cfRule type="containsText" dxfId="76" priority="2" operator="containsText" text="No Data">
      <formula>NOT(ISERROR(SEARCH("No Data",F118)))</formula>
    </cfRule>
  </conditionalFormatting>
  <pageMargins left="0.7" right="0.7" top="0.75" bottom="0.75" header="0.3" footer="0.3"/>
  <pageSetup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42"/>
  <sheetViews>
    <sheetView topLeftCell="G1" workbookViewId="0">
      <selection activeCell="G17" sqref="G17"/>
    </sheetView>
  </sheetViews>
  <sheetFormatPr defaultRowHeight="15" x14ac:dyDescent="0.25"/>
  <cols>
    <col min="1" max="1" width="6.42578125" bestFit="1" customWidth="1"/>
    <col min="2" max="2" width="10.7109375" bestFit="1" customWidth="1"/>
    <col min="3" max="3" width="8.42578125" bestFit="1" customWidth="1"/>
    <col min="5" max="5" width="12.7109375" bestFit="1" customWidth="1"/>
    <col min="6" max="6" width="12.28515625" bestFit="1" customWidth="1"/>
    <col min="7" max="7" width="11.42578125" bestFit="1" customWidth="1"/>
    <col min="8" max="8" width="54.85546875" bestFit="1" customWidth="1"/>
    <col min="9" max="9" width="14.5703125" bestFit="1" customWidth="1"/>
    <col min="10" max="10" width="32.5703125" bestFit="1" customWidth="1"/>
    <col min="11" max="11" width="17.7109375" bestFit="1" customWidth="1"/>
    <col min="12" max="12" width="51.7109375" bestFit="1" customWidth="1"/>
    <col min="13" max="13" width="15.28515625" bestFit="1" customWidth="1"/>
    <col min="14" max="15" width="16.7109375" bestFit="1" customWidth="1"/>
    <col min="16" max="16" width="7.7109375" bestFit="1" customWidth="1"/>
    <col min="17" max="17" width="5" bestFit="1" customWidth="1"/>
    <col min="18" max="18" width="12" customWidth="1"/>
    <col min="19" max="19" width="16.7109375" bestFit="1" customWidth="1"/>
    <col min="20" max="20" width="11.140625" bestFit="1" customWidth="1"/>
    <col min="21" max="21" width="18.140625" bestFit="1" customWidth="1"/>
    <col min="22" max="22" width="20.28515625" bestFit="1" customWidth="1"/>
    <col min="23" max="23" width="15.140625" bestFit="1" customWidth="1"/>
    <col min="24" max="24" width="12.42578125" bestFit="1" customWidth="1"/>
    <col min="25" max="25" width="6.7109375" bestFit="1" customWidth="1"/>
    <col min="26" max="26" width="17.85546875" bestFit="1" customWidth="1"/>
    <col min="27" max="27" width="6.7109375" bestFit="1" customWidth="1"/>
    <col min="28" max="28" width="9.7109375" bestFit="1" customWidth="1"/>
    <col min="29" max="29" width="11.5703125" bestFit="1" customWidth="1"/>
    <col min="30" max="30" width="80.85546875" bestFit="1" customWidth="1"/>
    <col min="31" max="31" width="7.140625" bestFit="1" customWidth="1"/>
    <col min="32" max="33" width="10.7109375" bestFit="1" customWidth="1"/>
    <col min="34" max="34" width="14.28515625" bestFit="1" customWidth="1"/>
    <col min="35" max="35" width="24.42578125" bestFit="1" customWidth="1"/>
    <col min="36" max="36" width="17.7109375" bestFit="1" customWidth="1"/>
    <col min="37" max="37" width="11.85546875" bestFit="1" customWidth="1"/>
    <col min="40" max="40" width="17.85546875" customWidth="1"/>
    <col min="41" max="41" width="16.140625" customWidth="1"/>
    <col min="42" max="42" width="12.7109375" customWidth="1"/>
    <col min="43" max="43" width="15.28515625" customWidth="1"/>
  </cols>
  <sheetData>
    <row r="1" spans="1:47" x14ac:dyDescent="0.25">
      <c r="A1" t="s">
        <v>853</v>
      </c>
      <c r="B1" t="s">
        <v>83</v>
      </c>
      <c r="C1" t="s">
        <v>852</v>
      </c>
      <c r="D1" t="s">
        <v>1941</v>
      </c>
      <c r="E1" t="s">
        <v>1942</v>
      </c>
      <c r="F1" t="s">
        <v>84</v>
      </c>
      <c r="G1" t="s">
        <v>854</v>
      </c>
      <c r="H1" t="s">
        <v>855</v>
      </c>
      <c r="I1" t="s">
        <v>856</v>
      </c>
      <c r="J1" t="s">
        <v>857</v>
      </c>
      <c r="K1" t="s">
        <v>858</v>
      </c>
      <c r="L1" t="s">
        <v>85</v>
      </c>
      <c r="M1" t="s">
        <v>859</v>
      </c>
      <c r="N1" t="s">
        <v>860</v>
      </c>
      <c r="O1" t="s">
        <v>861</v>
      </c>
      <c r="P1" t="s">
        <v>1943</v>
      </c>
      <c r="Q1" t="s">
        <v>1787</v>
      </c>
      <c r="R1" t="s">
        <v>108</v>
      </c>
      <c r="S1" t="s">
        <v>1944</v>
      </c>
      <c r="T1" t="s">
        <v>87</v>
      </c>
      <c r="U1" t="s">
        <v>1945</v>
      </c>
      <c r="V1" t="s">
        <v>862</v>
      </c>
      <c r="W1" t="s">
        <v>863</v>
      </c>
      <c r="X1" t="s">
        <v>864</v>
      </c>
      <c r="Y1" t="s">
        <v>1946</v>
      </c>
      <c r="Z1" t="s">
        <v>865</v>
      </c>
      <c r="AA1" t="s">
        <v>1947</v>
      </c>
      <c r="AB1" t="s">
        <v>1948</v>
      </c>
      <c r="AC1" t="s">
        <v>409</v>
      </c>
      <c r="AD1" t="s">
        <v>281</v>
      </c>
      <c r="AE1" t="s">
        <v>279</v>
      </c>
      <c r="AF1" t="s">
        <v>1150</v>
      </c>
      <c r="AG1" t="s">
        <v>1949</v>
      </c>
      <c r="AH1" t="s">
        <v>1950</v>
      </c>
      <c r="AI1" t="s">
        <v>1951</v>
      </c>
      <c r="AJ1" t="s">
        <v>364</v>
      </c>
      <c r="AK1" t="s">
        <v>1952</v>
      </c>
      <c r="AL1" s="6" t="s">
        <v>2905</v>
      </c>
      <c r="AM1" s="6" t="s">
        <v>866</v>
      </c>
      <c r="AN1" s="6" t="s">
        <v>2906</v>
      </c>
      <c r="AO1" s="6" t="s">
        <v>2907</v>
      </c>
      <c r="AP1" s="6" t="s">
        <v>2908</v>
      </c>
      <c r="AQ1" s="6" t="s">
        <v>2909</v>
      </c>
    </row>
    <row r="2" spans="1:47" x14ac:dyDescent="0.25">
      <c r="A2" t="s">
        <v>1953</v>
      </c>
      <c r="B2" t="s">
        <v>0</v>
      </c>
      <c r="C2" t="s">
        <v>869</v>
      </c>
      <c r="D2" t="s">
        <v>12</v>
      </c>
      <c r="E2" t="s">
        <v>1954</v>
      </c>
      <c r="F2" t="s">
        <v>13</v>
      </c>
      <c r="G2" t="s">
        <v>911</v>
      </c>
      <c r="H2" t="s">
        <v>633</v>
      </c>
      <c r="I2" t="s">
        <v>983</v>
      </c>
      <c r="J2" t="s">
        <v>633</v>
      </c>
      <c r="K2" t="s">
        <v>670</v>
      </c>
      <c r="L2" t="s">
        <v>1955</v>
      </c>
      <c r="M2" t="s">
        <v>1956</v>
      </c>
      <c r="N2" t="s">
        <v>1957</v>
      </c>
      <c r="O2" t="s">
        <v>1958</v>
      </c>
      <c r="Q2">
        <v>0</v>
      </c>
      <c r="R2">
        <v>0</v>
      </c>
      <c r="T2" t="s">
        <v>97</v>
      </c>
      <c r="U2" t="s">
        <v>1959</v>
      </c>
      <c r="V2" t="s">
        <v>85</v>
      </c>
      <c r="AD2" t="s">
        <v>1960</v>
      </c>
      <c r="AF2" t="s">
        <v>1961</v>
      </c>
      <c r="AH2" t="s">
        <v>1961</v>
      </c>
      <c r="AL2" t="e">
        <f>SUMIF(#REF!,Camp_List_t[[#This Row],[CP_Pcode]],#REF!)</f>
        <v>#REF!</v>
      </c>
      <c r="AM2" t="e">
        <f>SUMIFS(#REF!,#REF!,Camp_List_t[[#This Row],[CP_Pcode]],#REF!,-1)</f>
        <v>#REF!</v>
      </c>
      <c r="AN2" t="e">
        <f>SUMIFS(#REF!,#REF!,Camp_List_t[[#This Row],[CP_Pcode]],#REF!,-1)</f>
        <v>#REF!</v>
      </c>
      <c r="AO2" t="e">
        <f>SUMIFS(#REF!,#REF!,Camp_List_t[[#This Row],[CP_Pcode]],#REF!,-1)</f>
        <v>#REF!</v>
      </c>
      <c r="AP2" t="e">
        <f>SUMIFS(#REF!,#REF!,Camp_List_t[[#This Row],[CP_Pcode]],#REF!,-1)</f>
        <v>#REF!</v>
      </c>
      <c r="AQ2" t="e">
        <f>SUMIFS(#REF!,#REF!,Camp_List_t[[#This Row],[CP_Pcode]],#REF!,-1)</f>
        <v>#REF!</v>
      </c>
    </row>
    <row r="3" spans="1:47" x14ac:dyDescent="0.25">
      <c r="A3" s="6" t="s">
        <v>870</v>
      </c>
      <c r="B3" s="6" t="s">
        <v>0</v>
      </c>
      <c r="C3" s="6" t="s">
        <v>869</v>
      </c>
      <c r="D3" s="6" t="s">
        <v>12</v>
      </c>
      <c r="E3" s="6" t="s">
        <v>1954</v>
      </c>
      <c r="F3" s="6" t="s">
        <v>13</v>
      </c>
      <c r="G3" s="6" t="s">
        <v>911</v>
      </c>
      <c r="H3" s="6" t="s">
        <v>633</v>
      </c>
      <c r="I3" s="6" t="s">
        <v>983</v>
      </c>
      <c r="J3" s="6" t="s">
        <v>633</v>
      </c>
      <c r="K3" s="6" t="s">
        <v>670</v>
      </c>
      <c r="L3" s="6" t="s">
        <v>199</v>
      </c>
      <c r="M3" s="6" t="s">
        <v>200</v>
      </c>
      <c r="N3" s="6" t="s">
        <v>1596</v>
      </c>
      <c r="O3" s="6" t="s">
        <v>1597</v>
      </c>
      <c r="P3" s="6" t="s">
        <v>1961</v>
      </c>
      <c r="Q3" s="6">
        <v>77</v>
      </c>
      <c r="R3" s="6">
        <v>380</v>
      </c>
      <c r="S3" s="6" t="s">
        <v>1962</v>
      </c>
      <c r="T3" s="6" t="s">
        <v>97</v>
      </c>
      <c r="U3" s="6" t="s">
        <v>1959</v>
      </c>
      <c r="V3" s="6" t="s">
        <v>85</v>
      </c>
      <c r="W3" s="6" t="s">
        <v>125</v>
      </c>
      <c r="X3" s="6" t="s">
        <v>1423</v>
      </c>
      <c r="Y3" s="6" t="s">
        <v>116</v>
      </c>
      <c r="Z3" s="6" t="s">
        <v>538</v>
      </c>
      <c r="AA3" s="6" t="s">
        <v>1963</v>
      </c>
      <c r="AB3" s="6"/>
      <c r="AC3" s="6" t="s">
        <v>1964</v>
      </c>
      <c r="AD3" s="6" t="s">
        <v>1965</v>
      </c>
      <c r="AE3" s="6" t="s">
        <v>1966</v>
      </c>
      <c r="AF3" s="6" t="s">
        <v>1737</v>
      </c>
      <c r="AG3" s="6"/>
      <c r="AH3" s="6" t="s">
        <v>1737</v>
      </c>
      <c r="AI3" s="6" t="s">
        <v>991</v>
      </c>
      <c r="AJ3" s="6" t="s">
        <v>1967</v>
      </c>
      <c r="AK3" s="6" t="s">
        <v>116</v>
      </c>
      <c r="AL3" t="e">
        <f>SUMIF(#REF!,Camp_List_t[[#This Row],[CP_Pcode]],#REF!)</f>
        <v>#REF!</v>
      </c>
      <c r="AM3" t="e">
        <f>SUMIFS(#REF!,#REF!,Camp_List_t[[#This Row],[CP_Pcode]],#REF!,-1)</f>
        <v>#REF!</v>
      </c>
      <c r="AN3" t="e">
        <f>SUMIFS(#REF!,#REF!,Camp_List_t[[#This Row],[CP_Pcode]],#REF!,-1)</f>
        <v>#REF!</v>
      </c>
      <c r="AO3" t="e">
        <f>SUMIFS(#REF!,#REF!,Camp_List_t[[#This Row],[CP_Pcode]],#REF!,-1)</f>
        <v>#REF!</v>
      </c>
      <c r="AP3" t="e">
        <f>SUMIFS(#REF!,#REF!,Camp_List_t[[#This Row],[CP_Pcode]],#REF!,-1)</f>
        <v>#REF!</v>
      </c>
      <c r="AQ3" t="e">
        <f>SUMIFS(#REF!,#REF!,Camp_List_t[[#This Row],[CP_Pcode]],#REF!,-1)</f>
        <v>#REF!</v>
      </c>
    </row>
    <row r="4" spans="1:47" x14ac:dyDescent="0.25">
      <c r="A4" s="6" t="s">
        <v>870</v>
      </c>
      <c r="B4" s="6" t="s">
        <v>0</v>
      </c>
      <c r="C4" s="6" t="s">
        <v>869</v>
      </c>
      <c r="D4" s="6" t="s">
        <v>12</v>
      </c>
      <c r="E4" s="6" t="s">
        <v>1954</v>
      </c>
      <c r="F4" s="6" t="s">
        <v>13</v>
      </c>
      <c r="G4" s="6" t="s">
        <v>911</v>
      </c>
      <c r="H4" s="6" t="s">
        <v>633</v>
      </c>
      <c r="I4" s="6" t="s">
        <v>983</v>
      </c>
      <c r="J4" s="6" t="s">
        <v>633</v>
      </c>
      <c r="K4" s="6" t="s">
        <v>670</v>
      </c>
      <c r="L4" s="6" t="s">
        <v>173</v>
      </c>
      <c r="M4" s="6" t="s">
        <v>174</v>
      </c>
      <c r="N4" s="6" t="s">
        <v>1594</v>
      </c>
      <c r="O4" s="6" t="s">
        <v>1595</v>
      </c>
      <c r="P4" s="6" t="s">
        <v>1968</v>
      </c>
      <c r="Q4" s="6">
        <v>74</v>
      </c>
      <c r="R4" s="6">
        <v>404</v>
      </c>
      <c r="S4" s="6" t="s">
        <v>1969</v>
      </c>
      <c r="T4" s="6" t="s">
        <v>97</v>
      </c>
      <c r="U4" s="6" t="s">
        <v>1959</v>
      </c>
      <c r="V4" s="6" t="s">
        <v>85</v>
      </c>
      <c r="W4" s="6" t="s">
        <v>125</v>
      </c>
      <c r="X4" s="6" t="s">
        <v>1423</v>
      </c>
      <c r="Y4" s="6"/>
      <c r="Z4" s="6" t="s">
        <v>691</v>
      </c>
      <c r="AA4" s="6" t="s">
        <v>1963</v>
      </c>
      <c r="AB4" s="6"/>
      <c r="AC4" s="6" t="s">
        <v>1964</v>
      </c>
      <c r="AD4" s="6" t="s">
        <v>1970</v>
      </c>
      <c r="AE4" s="6" t="s">
        <v>1966</v>
      </c>
      <c r="AF4" s="6" t="s">
        <v>1971</v>
      </c>
      <c r="AG4" s="6"/>
      <c r="AH4" s="6" t="s">
        <v>1971</v>
      </c>
      <c r="AI4" s="6" t="s">
        <v>991</v>
      </c>
      <c r="AJ4" s="6" t="s">
        <v>1972</v>
      </c>
      <c r="AK4" s="6" t="s">
        <v>116</v>
      </c>
      <c r="AL4" t="e">
        <f>SUMIF(#REF!,Camp_List_t[[#This Row],[CP_Pcode]],#REF!)</f>
        <v>#REF!</v>
      </c>
      <c r="AM4" t="e">
        <f>SUMIFS(#REF!,#REF!,Camp_List_t[[#This Row],[CP_Pcode]],#REF!,-1)</f>
        <v>#REF!</v>
      </c>
      <c r="AN4" t="e">
        <f>SUMIFS(#REF!,#REF!,Camp_List_t[[#This Row],[CP_Pcode]],#REF!,-1)</f>
        <v>#REF!</v>
      </c>
      <c r="AO4" t="e">
        <f>SUMIFS(#REF!,#REF!,Camp_List_t[[#This Row],[CP_Pcode]],#REF!,-1)</f>
        <v>#REF!</v>
      </c>
      <c r="AP4" t="e">
        <f>SUMIFS(#REF!,#REF!,Camp_List_t[[#This Row],[CP_Pcode]],#REF!,-1)</f>
        <v>#REF!</v>
      </c>
      <c r="AQ4" t="e">
        <f>SUMIFS(#REF!,#REF!,Camp_List_t[[#This Row],[CP_Pcode]],#REF!,-1)</f>
        <v>#REF!</v>
      </c>
    </row>
    <row r="5" spans="1:47" x14ac:dyDescent="0.25">
      <c r="A5" s="6" t="s">
        <v>870</v>
      </c>
      <c r="B5" s="6" t="s">
        <v>0</v>
      </c>
      <c r="C5" s="6" t="s">
        <v>869</v>
      </c>
      <c r="D5" s="6" t="s">
        <v>7</v>
      </c>
      <c r="E5" s="6" t="s">
        <v>1973</v>
      </c>
      <c r="F5" s="6" t="s">
        <v>7</v>
      </c>
      <c r="G5" s="6" t="s">
        <v>898</v>
      </c>
      <c r="H5" s="6" t="s">
        <v>577</v>
      </c>
      <c r="I5" s="6" t="s">
        <v>934</v>
      </c>
      <c r="J5" s="6"/>
      <c r="K5" s="6"/>
      <c r="L5" s="6" t="s">
        <v>214</v>
      </c>
      <c r="M5" s="6" t="s">
        <v>215</v>
      </c>
      <c r="N5" s="6" t="s">
        <v>1628</v>
      </c>
      <c r="O5" s="6" t="s">
        <v>1629</v>
      </c>
      <c r="P5" s="6"/>
      <c r="Q5" s="6">
        <v>301</v>
      </c>
      <c r="R5" s="6">
        <v>1404</v>
      </c>
      <c r="S5" s="6" t="s">
        <v>1974</v>
      </c>
      <c r="T5" s="6" t="s">
        <v>97</v>
      </c>
      <c r="U5" s="6" t="s">
        <v>1959</v>
      </c>
      <c r="V5" s="6" t="s">
        <v>85</v>
      </c>
      <c r="W5" s="6" t="s">
        <v>98</v>
      </c>
      <c r="X5" s="6" t="s">
        <v>1473</v>
      </c>
      <c r="Y5" s="6" t="s">
        <v>116</v>
      </c>
      <c r="Z5" s="6" t="s">
        <v>581</v>
      </c>
      <c r="AA5" s="6" t="s">
        <v>1963</v>
      </c>
      <c r="AB5" s="6"/>
      <c r="AC5" s="6" t="s">
        <v>1975</v>
      </c>
      <c r="AD5" s="6" t="s">
        <v>1976</v>
      </c>
      <c r="AE5" s="6" t="s">
        <v>1966</v>
      </c>
      <c r="AF5" s="6" t="s">
        <v>1977</v>
      </c>
      <c r="AG5" s="6" t="s">
        <v>1736</v>
      </c>
      <c r="AH5" s="6" t="s">
        <v>1736</v>
      </c>
      <c r="AI5" s="6" t="s">
        <v>577</v>
      </c>
      <c r="AJ5" s="6" t="s">
        <v>1978</v>
      </c>
      <c r="AK5" s="6" t="s">
        <v>115</v>
      </c>
      <c r="AL5" t="e">
        <f>SUMIF(#REF!,Camp_List_t[[#This Row],[CP_Pcode]],#REF!)</f>
        <v>#REF!</v>
      </c>
      <c r="AM5" t="e">
        <f>SUMIFS(#REF!,#REF!,Camp_List_t[[#This Row],[CP_Pcode]],#REF!,-1)</f>
        <v>#REF!</v>
      </c>
      <c r="AN5" t="e">
        <f>SUMIFS(#REF!,#REF!,Camp_List_t[[#This Row],[CP_Pcode]],#REF!,-1)</f>
        <v>#REF!</v>
      </c>
      <c r="AO5" t="e">
        <f>SUMIFS(#REF!,#REF!,Camp_List_t[[#This Row],[CP_Pcode]],#REF!,-1)</f>
        <v>#REF!</v>
      </c>
      <c r="AP5" t="e">
        <f>SUMIFS(#REF!,#REF!,Camp_List_t[[#This Row],[CP_Pcode]],#REF!,-1)</f>
        <v>#REF!</v>
      </c>
      <c r="AQ5" t="e">
        <f>SUMIFS(#REF!,#REF!,Camp_List_t[[#This Row],[CP_Pcode]],#REF!,-1)</f>
        <v>#REF!</v>
      </c>
      <c r="AS5" s="87" t="s">
        <v>1823</v>
      </c>
      <c r="AU5">
        <v>17</v>
      </c>
    </row>
    <row r="6" spans="1:47" x14ac:dyDescent="0.25">
      <c r="A6" s="6" t="s">
        <v>870</v>
      </c>
      <c r="B6" s="6" t="s">
        <v>0</v>
      </c>
      <c r="C6" s="6" t="s">
        <v>869</v>
      </c>
      <c r="D6" s="6" t="s">
        <v>12</v>
      </c>
      <c r="E6" s="6" t="s">
        <v>1954</v>
      </c>
      <c r="F6" s="6" t="s">
        <v>13</v>
      </c>
      <c r="G6" s="6" t="s">
        <v>911</v>
      </c>
      <c r="H6" s="6" t="s">
        <v>608</v>
      </c>
      <c r="I6" s="6" t="s">
        <v>912</v>
      </c>
      <c r="J6" s="6"/>
      <c r="K6" s="6"/>
      <c r="L6" s="6" t="s">
        <v>243</v>
      </c>
      <c r="M6" s="6" t="s">
        <v>244</v>
      </c>
      <c r="N6" s="6" t="s">
        <v>1598</v>
      </c>
      <c r="O6" s="6" t="s">
        <v>1599</v>
      </c>
      <c r="P6" s="6" t="s">
        <v>1961</v>
      </c>
      <c r="Q6" s="6">
        <v>67</v>
      </c>
      <c r="R6" s="6">
        <v>350</v>
      </c>
      <c r="S6" s="6" t="s">
        <v>1979</v>
      </c>
      <c r="T6" s="6" t="s">
        <v>97</v>
      </c>
      <c r="U6" s="6" t="s">
        <v>1959</v>
      </c>
      <c r="V6" s="6" t="s">
        <v>85</v>
      </c>
      <c r="W6" s="6" t="s">
        <v>98</v>
      </c>
      <c r="X6" s="6" t="s">
        <v>1423</v>
      </c>
      <c r="Y6" s="6" t="s">
        <v>115</v>
      </c>
      <c r="Z6" s="6" t="s">
        <v>545</v>
      </c>
      <c r="AA6" s="6" t="s">
        <v>1963</v>
      </c>
      <c r="AB6" s="6"/>
      <c r="AC6" s="6" t="s">
        <v>1964</v>
      </c>
      <c r="AD6" s="6" t="s">
        <v>1980</v>
      </c>
      <c r="AE6" s="6" t="s">
        <v>1966</v>
      </c>
      <c r="AF6" s="6" t="s">
        <v>1755</v>
      </c>
      <c r="AG6" s="6"/>
      <c r="AH6" s="6" t="s">
        <v>1755</v>
      </c>
      <c r="AI6" s="6" t="s">
        <v>991</v>
      </c>
      <c r="AJ6" s="6" t="s">
        <v>1981</v>
      </c>
      <c r="AK6" s="6" t="s">
        <v>115</v>
      </c>
      <c r="AL6" t="e">
        <f>SUMIF(#REF!,Camp_List_t[[#This Row],[CP_Pcode]],#REF!)</f>
        <v>#REF!</v>
      </c>
      <c r="AM6" t="e">
        <f>SUMIFS(#REF!,#REF!,Camp_List_t[[#This Row],[CP_Pcode]],#REF!,-1)</f>
        <v>#REF!</v>
      </c>
      <c r="AN6" t="e">
        <f>SUMIFS(#REF!,#REF!,Camp_List_t[[#This Row],[CP_Pcode]],#REF!,-1)</f>
        <v>#REF!</v>
      </c>
      <c r="AO6" t="e">
        <f>SUMIFS(#REF!,#REF!,Camp_List_t[[#This Row],[CP_Pcode]],#REF!,-1)</f>
        <v>#REF!</v>
      </c>
      <c r="AP6" t="e">
        <f>SUMIFS(#REF!,#REF!,Camp_List_t[[#This Row],[CP_Pcode]],#REF!,-1)</f>
        <v>#REF!</v>
      </c>
      <c r="AQ6" t="e">
        <f>SUMIFS(#REF!,#REF!,Camp_List_t[[#This Row],[CP_Pcode]],#REF!,-1)</f>
        <v>#REF!</v>
      </c>
      <c r="AS6" s="88" t="s">
        <v>1019</v>
      </c>
      <c r="AU6">
        <v>489</v>
      </c>
    </row>
    <row r="7" spans="1:47" x14ac:dyDescent="0.25">
      <c r="A7" s="6" t="s">
        <v>870</v>
      </c>
      <c r="B7" s="6" t="s">
        <v>0</v>
      </c>
      <c r="C7" s="6" t="s">
        <v>869</v>
      </c>
      <c r="D7" s="6" t="s">
        <v>12</v>
      </c>
      <c r="E7" s="6" t="s">
        <v>1954</v>
      </c>
      <c r="F7" s="6" t="s">
        <v>13</v>
      </c>
      <c r="G7" s="6" t="s">
        <v>911</v>
      </c>
      <c r="H7" s="6" t="s">
        <v>608</v>
      </c>
      <c r="I7" s="6" t="s">
        <v>912</v>
      </c>
      <c r="J7" s="6" t="s">
        <v>609</v>
      </c>
      <c r="K7" s="6" t="s">
        <v>673</v>
      </c>
      <c r="L7" s="6" t="s">
        <v>249</v>
      </c>
      <c r="M7" s="6" t="s">
        <v>250</v>
      </c>
      <c r="N7" s="6" t="s">
        <v>1456</v>
      </c>
      <c r="O7" s="6" t="s">
        <v>1457</v>
      </c>
      <c r="P7" s="6" t="s">
        <v>1982</v>
      </c>
      <c r="Q7" s="6">
        <v>14</v>
      </c>
      <c r="R7" s="6">
        <v>83</v>
      </c>
      <c r="S7" s="6" t="s">
        <v>1983</v>
      </c>
      <c r="T7" s="6" t="s">
        <v>97</v>
      </c>
      <c r="U7" s="6" t="s">
        <v>1959</v>
      </c>
      <c r="V7" s="6" t="s">
        <v>85</v>
      </c>
      <c r="W7" s="6" t="s">
        <v>98</v>
      </c>
      <c r="X7" s="6" t="s">
        <v>1423</v>
      </c>
      <c r="Y7" s="6" t="s">
        <v>115</v>
      </c>
      <c r="Z7" s="6" t="s">
        <v>545</v>
      </c>
      <c r="AA7" s="6" t="s">
        <v>1963</v>
      </c>
      <c r="AB7" s="6"/>
      <c r="AC7" s="6" t="s">
        <v>1964</v>
      </c>
      <c r="AD7" s="6" t="s">
        <v>1980</v>
      </c>
      <c r="AE7" s="6" t="s">
        <v>1966</v>
      </c>
      <c r="AF7" s="6" t="s">
        <v>1984</v>
      </c>
      <c r="AG7" s="6"/>
      <c r="AH7" s="6" t="s">
        <v>1984</v>
      </c>
      <c r="AI7" s="6" t="s">
        <v>991</v>
      </c>
      <c r="AJ7" s="6" t="s">
        <v>1985</v>
      </c>
      <c r="AK7" s="6" t="s">
        <v>115</v>
      </c>
      <c r="AL7" t="e">
        <f>SUMIF(#REF!,Camp_List_t[[#This Row],[CP_Pcode]],#REF!)</f>
        <v>#REF!</v>
      </c>
      <c r="AM7" t="e">
        <f>SUMIFS(#REF!,#REF!,Camp_List_t[[#This Row],[CP_Pcode]],#REF!,-1)</f>
        <v>#REF!</v>
      </c>
      <c r="AN7" t="e">
        <f>SUMIFS(#REF!,#REF!,Camp_List_t[[#This Row],[CP_Pcode]],#REF!,-1)</f>
        <v>#REF!</v>
      </c>
      <c r="AO7" t="e">
        <f>SUMIFS(#REF!,#REF!,Camp_List_t[[#This Row],[CP_Pcode]],#REF!,-1)</f>
        <v>#REF!</v>
      </c>
      <c r="AP7" t="e">
        <f>SUMIFS(#REF!,#REF!,Camp_List_t[[#This Row],[CP_Pcode]],#REF!,-1)</f>
        <v>#REF!</v>
      </c>
      <c r="AQ7" t="e">
        <f>SUMIFS(#REF!,#REF!,Camp_List_t[[#This Row],[CP_Pcode]],#REF!,-1)</f>
        <v>#REF!</v>
      </c>
      <c r="AS7" s="87" t="s">
        <v>1795</v>
      </c>
      <c r="AU7">
        <v>891</v>
      </c>
    </row>
    <row r="8" spans="1:47" x14ac:dyDescent="0.25">
      <c r="A8" s="6" t="s">
        <v>1953</v>
      </c>
      <c r="B8" s="6" t="s">
        <v>0</v>
      </c>
      <c r="C8" s="6" t="s">
        <v>869</v>
      </c>
      <c r="D8" s="6" t="s">
        <v>12</v>
      </c>
      <c r="E8" s="6" t="s">
        <v>1954</v>
      </c>
      <c r="F8" s="6" t="s">
        <v>13</v>
      </c>
      <c r="G8" s="6" t="s">
        <v>911</v>
      </c>
      <c r="H8" s="6" t="s">
        <v>633</v>
      </c>
      <c r="I8" s="6" t="s">
        <v>983</v>
      </c>
      <c r="J8" s="6" t="s">
        <v>634</v>
      </c>
      <c r="K8" s="6" t="s">
        <v>988</v>
      </c>
      <c r="L8" s="6" t="s">
        <v>1986</v>
      </c>
      <c r="M8" s="6" t="s">
        <v>1987</v>
      </c>
      <c r="N8" s="6"/>
      <c r="O8" s="6"/>
      <c r="P8" s="6"/>
      <c r="Q8" s="6">
        <v>0</v>
      </c>
      <c r="R8" s="6">
        <v>0</v>
      </c>
      <c r="S8" s="6"/>
      <c r="T8" s="6" t="s">
        <v>97</v>
      </c>
      <c r="U8" s="6" t="s">
        <v>1959</v>
      </c>
      <c r="V8" s="6" t="s">
        <v>85</v>
      </c>
      <c r="W8" s="6"/>
      <c r="X8" s="6"/>
      <c r="Y8" s="6"/>
      <c r="Z8" s="6"/>
      <c r="AA8" s="6"/>
      <c r="AB8" s="6"/>
      <c r="AC8" s="6"/>
      <c r="AD8" s="6" t="s">
        <v>1960</v>
      </c>
      <c r="AE8" s="6"/>
      <c r="AF8" s="6" t="s">
        <v>1961</v>
      </c>
      <c r="AG8" s="6"/>
      <c r="AH8" s="6" t="s">
        <v>1961</v>
      </c>
      <c r="AI8" s="6"/>
      <c r="AJ8" s="6"/>
      <c r="AK8" s="6"/>
      <c r="AL8" t="e">
        <f>SUMIF(#REF!,Camp_List_t[[#This Row],[CP_Pcode]],#REF!)</f>
        <v>#REF!</v>
      </c>
      <c r="AM8" t="e">
        <f>SUMIFS(#REF!,#REF!,Camp_List_t[[#This Row],[CP_Pcode]],#REF!,-1)</f>
        <v>#REF!</v>
      </c>
      <c r="AN8" t="e">
        <f>SUMIFS(#REF!,#REF!,Camp_List_t[[#This Row],[CP_Pcode]],#REF!,-1)</f>
        <v>#REF!</v>
      </c>
      <c r="AO8" t="e">
        <f>SUMIFS(#REF!,#REF!,Camp_List_t[[#This Row],[CP_Pcode]],#REF!,-1)</f>
        <v>#REF!</v>
      </c>
      <c r="AP8" t="e">
        <f>SUMIFS(#REF!,#REF!,Camp_List_t[[#This Row],[CP_Pcode]],#REF!,-1)</f>
        <v>#REF!</v>
      </c>
      <c r="AQ8" t="e">
        <f>SUMIFS(#REF!,#REF!,Camp_List_t[[#This Row],[CP_Pcode]],#REF!,-1)</f>
        <v>#REF!</v>
      </c>
      <c r="AS8" s="88" t="s">
        <v>1832</v>
      </c>
      <c r="AU8">
        <v>39</v>
      </c>
    </row>
    <row r="9" spans="1:47" x14ac:dyDescent="0.25">
      <c r="A9" s="6" t="s">
        <v>870</v>
      </c>
      <c r="B9" s="6" t="s">
        <v>0</v>
      </c>
      <c r="C9" s="6" t="s">
        <v>869</v>
      </c>
      <c r="D9" s="6" t="s">
        <v>7</v>
      </c>
      <c r="E9" s="6" t="s">
        <v>1973</v>
      </c>
      <c r="F9" s="6" t="s">
        <v>7</v>
      </c>
      <c r="G9" s="6" t="s">
        <v>898</v>
      </c>
      <c r="H9" s="6" t="s">
        <v>577</v>
      </c>
      <c r="I9" s="6" t="s">
        <v>934</v>
      </c>
      <c r="J9" s="6"/>
      <c r="K9" s="6"/>
      <c r="L9" s="6" t="s">
        <v>143</v>
      </c>
      <c r="M9" s="6" t="s">
        <v>144</v>
      </c>
      <c r="N9" s="6" t="s">
        <v>1587</v>
      </c>
      <c r="O9" s="6" t="s">
        <v>1588</v>
      </c>
      <c r="P9" s="6" t="s">
        <v>1961</v>
      </c>
      <c r="Q9" s="6">
        <v>12</v>
      </c>
      <c r="R9" s="6">
        <v>51</v>
      </c>
      <c r="S9" s="6" t="s">
        <v>1988</v>
      </c>
      <c r="T9" s="6" t="s">
        <v>97</v>
      </c>
      <c r="U9" s="6" t="s">
        <v>1959</v>
      </c>
      <c r="V9" s="6" t="s">
        <v>85</v>
      </c>
      <c r="W9" s="6" t="s">
        <v>98</v>
      </c>
      <c r="X9" s="6" t="s">
        <v>1407</v>
      </c>
      <c r="Y9" s="6" t="s">
        <v>115</v>
      </c>
      <c r="Z9" s="6" t="s">
        <v>538</v>
      </c>
      <c r="AA9" s="6" t="s">
        <v>1963</v>
      </c>
      <c r="AB9" s="6"/>
      <c r="AC9" s="6" t="s">
        <v>1989</v>
      </c>
      <c r="AD9" s="6" t="s">
        <v>1990</v>
      </c>
      <c r="AE9" s="6" t="s">
        <v>1966</v>
      </c>
      <c r="AF9" s="6" t="s">
        <v>1961</v>
      </c>
      <c r="AG9" s="6"/>
      <c r="AH9" s="6" t="s">
        <v>1961</v>
      </c>
      <c r="AI9" s="6" t="s">
        <v>577</v>
      </c>
      <c r="AJ9" s="6" t="s">
        <v>1991</v>
      </c>
      <c r="AK9" s="6" t="s">
        <v>115</v>
      </c>
      <c r="AL9" t="e">
        <f>SUMIF(#REF!,Camp_List_t[[#This Row],[CP_Pcode]],#REF!)</f>
        <v>#REF!</v>
      </c>
      <c r="AM9" t="e">
        <f>SUMIFS(#REF!,#REF!,Camp_List_t[[#This Row],[CP_Pcode]],#REF!,-1)</f>
        <v>#REF!</v>
      </c>
      <c r="AN9" t="e">
        <f>SUMIFS(#REF!,#REF!,Camp_List_t[[#This Row],[CP_Pcode]],#REF!,-1)</f>
        <v>#REF!</v>
      </c>
      <c r="AO9" t="e">
        <f>SUMIFS(#REF!,#REF!,Camp_List_t[[#This Row],[CP_Pcode]],#REF!,-1)</f>
        <v>#REF!</v>
      </c>
      <c r="AP9" t="e">
        <f>SUMIFS(#REF!,#REF!,Camp_List_t[[#This Row],[CP_Pcode]],#REF!,-1)</f>
        <v>#REF!</v>
      </c>
      <c r="AQ9" t="e">
        <f>SUMIFS(#REF!,#REF!,Camp_List_t[[#This Row],[CP_Pcode]],#REF!,-1)</f>
        <v>#REF!</v>
      </c>
      <c r="AS9" s="87" t="s">
        <v>1864</v>
      </c>
      <c r="AU9">
        <v>711</v>
      </c>
    </row>
    <row r="10" spans="1:47" x14ac:dyDescent="0.25">
      <c r="A10" s="6" t="s">
        <v>1953</v>
      </c>
      <c r="B10" s="6" t="s">
        <v>0</v>
      </c>
      <c r="C10" s="6" t="s">
        <v>869</v>
      </c>
      <c r="D10" s="6" t="s">
        <v>12</v>
      </c>
      <c r="E10" s="6" t="s">
        <v>1954</v>
      </c>
      <c r="F10" s="6" t="s">
        <v>13</v>
      </c>
      <c r="G10" s="6" t="s">
        <v>911</v>
      </c>
      <c r="H10" s="6" t="s">
        <v>633</v>
      </c>
      <c r="I10" s="6" t="s">
        <v>983</v>
      </c>
      <c r="J10" s="6" t="s">
        <v>1188</v>
      </c>
      <c r="K10" s="6" t="s">
        <v>1610</v>
      </c>
      <c r="L10" s="6" t="s">
        <v>1992</v>
      </c>
      <c r="M10" s="6" t="s">
        <v>1993</v>
      </c>
      <c r="N10" s="6" t="s">
        <v>1994</v>
      </c>
      <c r="O10" s="6" t="s">
        <v>1995</v>
      </c>
      <c r="P10" s="6"/>
      <c r="Q10" s="6">
        <v>0</v>
      </c>
      <c r="R10" s="6">
        <v>0</v>
      </c>
      <c r="S10" s="6"/>
      <c r="T10" s="6" t="s">
        <v>97</v>
      </c>
      <c r="U10" s="6" t="s">
        <v>1959</v>
      </c>
      <c r="V10" s="6" t="s">
        <v>85</v>
      </c>
      <c r="W10" s="6"/>
      <c r="X10" s="6"/>
      <c r="Y10" s="6"/>
      <c r="Z10" s="6"/>
      <c r="AA10" s="6"/>
      <c r="AB10" s="6"/>
      <c r="AC10" s="6"/>
      <c r="AD10" s="6" t="s">
        <v>1960</v>
      </c>
      <c r="AE10" s="6"/>
      <c r="AF10" s="6" t="s">
        <v>1961</v>
      </c>
      <c r="AG10" s="6"/>
      <c r="AH10" s="6" t="s">
        <v>1961</v>
      </c>
      <c r="AI10" s="6"/>
      <c r="AJ10" s="6"/>
      <c r="AK10" s="6"/>
      <c r="AL10" t="e">
        <f>SUMIF(#REF!,Camp_List_t[[#This Row],[CP_Pcode]],#REF!)</f>
        <v>#REF!</v>
      </c>
      <c r="AM10" t="e">
        <f>SUMIFS(#REF!,#REF!,Camp_List_t[[#This Row],[CP_Pcode]],#REF!,-1)</f>
        <v>#REF!</v>
      </c>
      <c r="AN10" t="e">
        <f>SUMIFS(#REF!,#REF!,Camp_List_t[[#This Row],[CP_Pcode]],#REF!,-1)</f>
        <v>#REF!</v>
      </c>
      <c r="AO10" t="e">
        <f>SUMIFS(#REF!,#REF!,Camp_List_t[[#This Row],[CP_Pcode]],#REF!,-1)</f>
        <v>#REF!</v>
      </c>
      <c r="AP10" t="e">
        <f>SUMIFS(#REF!,#REF!,Camp_List_t[[#This Row],[CP_Pcode]],#REF!,-1)</f>
        <v>#REF!</v>
      </c>
      <c r="AQ10" t="e">
        <f>SUMIFS(#REF!,#REF!,Camp_List_t[[#This Row],[CP_Pcode]],#REF!,-1)</f>
        <v>#REF!</v>
      </c>
      <c r="AS10" s="88" t="s">
        <v>1871</v>
      </c>
      <c r="AU10">
        <v>489</v>
      </c>
    </row>
    <row r="11" spans="1:47" x14ac:dyDescent="0.25">
      <c r="A11" s="6" t="s">
        <v>1953</v>
      </c>
      <c r="B11" s="6" t="s">
        <v>0</v>
      </c>
      <c r="C11" s="6" t="s">
        <v>869</v>
      </c>
      <c r="D11" s="6" t="s">
        <v>12</v>
      </c>
      <c r="E11" s="6" t="s">
        <v>1954</v>
      </c>
      <c r="F11" s="6" t="s">
        <v>13</v>
      </c>
      <c r="G11" s="6" t="s">
        <v>911</v>
      </c>
      <c r="H11" s="6" t="s">
        <v>608</v>
      </c>
      <c r="I11" s="6" t="s">
        <v>912</v>
      </c>
      <c r="J11" s="6" t="s">
        <v>992</v>
      </c>
      <c r="K11" s="6" t="s">
        <v>669</v>
      </c>
      <c r="L11" s="6" t="s">
        <v>1996</v>
      </c>
      <c r="M11" s="6" t="s">
        <v>1997</v>
      </c>
      <c r="N11" s="6"/>
      <c r="O11" s="6"/>
      <c r="P11" s="6"/>
      <c r="Q11" s="6">
        <v>0</v>
      </c>
      <c r="R11" s="6">
        <v>0</v>
      </c>
      <c r="S11" s="6"/>
      <c r="T11" s="6" t="s">
        <v>97</v>
      </c>
      <c r="U11" s="6" t="s">
        <v>1959</v>
      </c>
      <c r="V11" s="6" t="s">
        <v>85</v>
      </c>
      <c r="W11" s="6"/>
      <c r="X11" s="6"/>
      <c r="Y11" s="6"/>
      <c r="Z11" s="6"/>
      <c r="AA11" s="6"/>
      <c r="AB11" s="6"/>
      <c r="AC11" s="6"/>
      <c r="AD11" s="6" t="s">
        <v>1960</v>
      </c>
      <c r="AE11" s="6"/>
      <c r="AF11" s="6" t="s">
        <v>1961</v>
      </c>
      <c r="AG11" s="6"/>
      <c r="AH11" s="6" t="s">
        <v>1961</v>
      </c>
      <c r="AI11" s="6"/>
      <c r="AJ11" s="6"/>
      <c r="AK11" s="6"/>
      <c r="AL11" t="e">
        <f>SUMIF(#REF!,Camp_List_t[[#This Row],[CP_Pcode]],#REF!)</f>
        <v>#REF!</v>
      </c>
      <c r="AM11" t="e">
        <f>SUMIFS(#REF!,#REF!,Camp_List_t[[#This Row],[CP_Pcode]],#REF!,-1)</f>
        <v>#REF!</v>
      </c>
      <c r="AN11" t="e">
        <f>SUMIFS(#REF!,#REF!,Camp_List_t[[#This Row],[CP_Pcode]],#REF!,-1)</f>
        <v>#REF!</v>
      </c>
      <c r="AO11" t="e">
        <f>SUMIFS(#REF!,#REF!,Camp_List_t[[#This Row],[CP_Pcode]],#REF!,-1)</f>
        <v>#REF!</v>
      </c>
      <c r="AP11" t="e">
        <f>SUMIFS(#REF!,#REF!,Camp_List_t[[#This Row],[CP_Pcode]],#REF!,-1)</f>
        <v>#REF!</v>
      </c>
      <c r="AQ11" t="e">
        <f>SUMIFS(#REF!,#REF!,Camp_List_t[[#This Row],[CP_Pcode]],#REF!,-1)</f>
        <v>#REF!</v>
      </c>
      <c r="AS11" s="87" t="s">
        <v>1866</v>
      </c>
    </row>
    <row r="12" spans="1:47" x14ac:dyDescent="0.25">
      <c r="A12" s="6" t="s">
        <v>1953</v>
      </c>
      <c r="B12" s="6" t="s">
        <v>0</v>
      </c>
      <c r="C12" s="6" t="s">
        <v>869</v>
      </c>
      <c r="D12" s="6" t="s">
        <v>7</v>
      </c>
      <c r="E12" s="6" t="s">
        <v>1973</v>
      </c>
      <c r="F12" s="6" t="s">
        <v>9</v>
      </c>
      <c r="G12" s="6" t="s">
        <v>871</v>
      </c>
      <c r="H12" s="6"/>
      <c r="I12" s="6"/>
      <c r="J12" s="6"/>
      <c r="K12" s="6"/>
      <c r="L12" s="6" t="s">
        <v>1998</v>
      </c>
      <c r="M12" s="6" t="s">
        <v>1999</v>
      </c>
      <c r="N12" s="6"/>
      <c r="O12" s="6"/>
      <c r="P12" s="6"/>
      <c r="Q12" s="6">
        <v>0</v>
      </c>
      <c r="R12" s="6">
        <v>0</v>
      </c>
      <c r="S12" s="6"/>
      <c r="T12" s="6" t="s">
        <v>97</v>
      </c>
      <c r="U12" s="6" t="s">
        <v>1959</v>
      </c>
      <c r="V12" s="6" t="s">
        <v>85</v>
      </c>
      <c r="W12" s="6"/>
      <c r="X12" s="6"/>
      <c r="Y12" s="6"/>
      <c r="Z12" s="6"/>
      <c r="AA12" s="6" t="s">
        <v>1963</v>
      </c>
      <c r="AB12" s="6"/>
      <c r="AC12" s="6" t="s">
        <v>2000</v>
      </c>
      <c r="AD12" s="6" t="s">
        <v>2001</v>
      </c>
      <c r="AE12" s="6"/>
      <c r="AF12" s="6" t="s">
        <v>1961</v>
      </c>
      <c r="AG12" s="6"/>
      <c r="AH12" s="6" t="s">
        <v>1961</v>
      </c>
      <c r="AI12" s="6"/>
      <c r="AJ12" s="6"/>
      <c r="AK12" s="6"/>
      <c r="AL12" t="e">
        <f>SUMIF(#REF!,Camp_List_t[[#This Row],[CP_Pcode]],#REF!)</f>
        <v>#REF!</v>
      </c>
      <c r="AM12" t="e">
        <f>SUMIFS(#REF!,#REF!,Camp_List_t[[#This Row],[CP_Pcode]],#REF!,-1)</f>
        <v>#REF!</v>
      </c>
      <c r="AN12" t="e">
        <f>SUMIFS(#REF!,#REF!,Camp_List_t[[#This Row],[CP_Pcode]],#REF!,-1)</f>
        <v>#REF!</v>
      </c>
      <c r="AO12" t="e">
        <f>SUMIFS(#REF!,#REF!,Camp_List_t[[#This Row],[CP_Pcode]],#REF!,-1)</f>
        <v>#REF!</v>
      </c>
      <c r="AP12" t="e">
        <f>SUMIFS(#REF!,#REF!,Camp_List_t[[#This Row],[CP_Pcode]],#REF!,-1)</f>
        <v>#REF!</v>
      </c>
      <c r="AQ12" t="e">
        <f>SUMIFS(#REF!,#REF!,Camp_List_t[[#This Row],[CP_Pcode]],#REF!,-1)</f>
        <v>#REF!</v>
      </c>
    </row>
    <row r="13" spans="1:47" x14ac:dyDescent="0.25">
      <c r="A13" s="6" t="s">
        <v>1953</v>
      </c>
      <c r="B13" s="6" t="s">
        <v>0</v>
      </c>
      <c r="C13" s="6" t="s">
        <v>869</v>
      </c>
      <c r="D13" s="6" t="s">
        <v>7</v>
      </c>
      <c r="E13" s="6" t="s">
        <v>1973</v>
      </c>
      <c r="F13" s="6" t="s">
        <v>9</v>
      </c>
      <c r="G13" s="6" t="s">
        <v>871</v>
      </c>
      <c r="H13" s="6"/>
      <c r="I13" s="6"/>
      <c r="J13" s="6"/>
      <c r="K13" s="6"/>
      <c r="L13" s="6" t="s">
        <v>2002</v>
      </c>
      <c r="M13" s="6" t="s">
        <v>2003</v>
      </c>
      <c r="N13" s="6"/>
      <c r="O13" s="6"/>
      <c r="P13" s="6"/>
      <c r="Q13" s="6">
        <v>0</v>
      </c>
      <c r="R13" s="6">
        <v>0</v>
      </c>
      <c r="S13" s="6"/>
      <c r="T13" s="6" t="s">
        <v>97</v>
      </c>
      <c r="U13" s="6" t="s">
        <v>1959</v>
      </c>
      <c r="V13" s="6" t="s">
        <v>1803</v>
      </c>
      <c r="W13" s="6" t="s">
        <v>125</v>
      </c>
      <c r="X13" s="6"/>
      <c r="Y13" s="6"/>
      <c r="Z13" s="6"/>
      <c r="AA13" s="6" t="s">
        <v>1963</v>
      </c>
      <c r="AB13" s="6"/>
      <c r="AC13" s="6" t="s">
        <v>2004</v>
      </c>
      <c r="AD13" s="6" t="s">
        <v>2005</v>
      </c>
      <c r="AE13" s="6" t="s">
        <v>1966</v>
      </c>
      <c r="AF13" s="6" t="s">
        <v>1961</v>
      </c>
      <c r="AG13" s="6"/>
      <c r="AH13" s="6" t="s">
        <v>1961</v>
      </c>
      <c r="AI13" s="6"/>
      <c r="AJ13" s="6"/>
      <c r="AK13" s="6"/>
      <c r="AL13" t="e">
        <f>SUMIF(#REF!,Camp_List_t[[#This Row],[CP_Pcode]],#REF!)</f>
        <v>#REF!</v>
      </c>
      <c r="AM13" t="e">
        <f>SUMIFS(#REF!,#REF!,Camp_List_t[[#This Row],[CP_Pcode]],#REF!,-1)</f>
        <v>#REF!</v>
      </c>
      <c r="AN13" t="e">
        <f>SUMIFS(#REF!,#REF!,Camp_List_t[[#This Row],[CP_Pcode]],#REF!,-1)</f>
        <v>#REF!</v>
      </c>
      <c r="AO13" t="e">
        <f>SUMIFS(#REF!,#REF!,Camp_List_t[[#This Row],[CP_Pcode]],#REF!,-1)</f>
        <v>#REF!</v>
      </c>
      <c r="AP13" t="e">
        <f>SUMIFS(#REF!,#REF!,Camp_List_t[[#This Row],[CP_Pcode]],#REF!,-1)</f>
        <v>#REF!</v>
      </c>
      <c r="AQ13" t="e">
        <f>SUMIFS(#REF!,#REF!,Camp_List_t[[#This Row],[CP_Pcode]],#REF!,-1)</f>
        <v>#REF!</v>
      </c>
    </row>
    <row r="14" spans="1:47" x14ac:dyDescent="0.25">
      <c r="A14" s="6" t="s">
        <v>1953</v>
      </c>
      <c r="B14" s="6" t="s">
        <v>0</v>
      </c>
      <c r="C14" s="6" t="s">
        <v>869</v>
      </c>
      <c r="D14" s="6" t="s">
        <v>7</v>
      </c>
      <c r="E14" s="6" t="s">
        <v>1973</v>
      </c>
      <c r="F14" s="6" t="s">
        <v>9</v>
      </c>
      <c r="G14" s="6" t="s">
        <v>871</v>
      </c>
      <c r="H14" s="6"/>
      <c r="I14" s="6"/>
      <c r="J14" s="6"/>
      <c r="K14" s="6"/>
      <c r="L14" s="6" t="s">
        <v>2006</v>
      </c>
      <c r="M14" s="6" t="s">
        <v>2007</v>
      </c>
      <c r="N14" s="6"/>
      <c r="O14" s="6"/>
      <c r="P14" s="6"/>
      <c r="Q14" s="6">
        <v>0</v>
      </c>
      <c r="R14" s="6">
        <v>0</v>
      </c>
      <c r="S14" s="6"/>
      <c r="T14" s="6" t="s">
        <v>97</v>
      </c>
      <c r="U14" s="6" t="s">
        <v>1959</v>
      </c>
      <c r="V14" s="6" t="s">
        <v>85</v>
      </c>
      <c r="W14" s="6"/>
      <c r="X14" s="6"/>
      <c r="Y14" s="6"/>
      <c r="Z14" s="6"/>
      <c r="AA14" s="6" t="s">
        <v>1963</v>
      </c>
      <c r="AB14" s="6"/>
      <c r="AC14" s="6" t="s">
        <v>2000</v>
      </c>
      <c r="AD14" s="6" t="s">
        <v>2001</v>
      </c>
      <c r="AE14" s="6"/>
      <c r="AF14" s="6" t="s">
        <v>1961</v>
      </c>
      <c r="AG14" s="6"/>
      <c r="AH14" s="6" t="s">
        <v>1961</v>
      </c>
      <c r="AI14" s="6"/>
      <c r="AJ14" s="6"/>
      <c r="AK14" s="6"/>
      <c r="AL14" t="e">
        <f>SUMIF(#REF!,Camp_List_t[[#This Row],[CP_Pcode]],#REF!)</f>
        <v>#REF!</v>
      </c>
      <c r="AM14" t="e">
        <f>SUMIFS(#REF!,#REF!,Camp_List_t[[#This Row],[CP_Pcode]],#REF!,-1)</f>
        <v>#REF!</v>
      </c>
      <c r="AN14" t="e">
        <f>SUMIFS(#REF!,#REF!,Camp_List_t[[#This Row],[CP_Pcode]],#REF!,-1)</f>
        <v>#REF!</v>
      </c>
      <c r="AO14" t="e">
        <f>SUMIFS(#REF!,#REF!,Camp_List_t[[#This Row],[CP_Pcode]],#REF!,-1)</f>
        <v>#REF!</v>
      </c>
      <c r="AP14" t="e">
        <f>SUMIFS(#REF!,#REF!,Camp_List_t[[#This Row],[CP_Pcode]],#REF!,-1)</f>
        <v>#REF!</v>
      </c>
      <c r="AQ14" t="e">
        <f>SUMIFS(#REF!,#REF!,Camp_List_t[[#This Row],[CP_Pcode]],#REF!,-1)</f>
        <v>#REF!</v>
      </c>
    </row>
    <row r="15" spans="1:47" x14ac:dyDescent="0.25">
      <c r="A15" s="6" t="s">
        <v>870</v>
      </c>
      <c r="B15" s="6" t="s">
        <v>0</v>
      </c>
      <c r="C15" s="6" t="s">
        <v>869</v>
      </c>
      <c r="D15" s="6" t="s">
        <v>12</v>
      </c>
      <c r="E15" s="6" t="s">
        <v>1954</v>
      </c>
      <c r="F15" s="6" t="s">
        <v>13</v>
      </c>
      <c r="G15" s="6" t="s">
        <v>911</v>
      </c>
      <c r="H15" s="6" t="s">
        <v>633</v>
      </c>
      <c r="I15" s="6" t="s">
        <v>983</v>
      </c>
      <c r="J15" s="6" t="s">
        <v>634</v>
      </c>
      <c r="K15" s="6" t="s">
        <v>988</v>
      </c>
      <c r="L15" s="6" t="s">
        <v>175</v>
      </c>
      <c r="M15" s="6" t="s">
        <v>176</v>
      </c>
      <c r="N15" s="6" t="s">
        <v>1614</v>
      </c>
      <c r="O15" s="6" t="s">
        <v>1615</v>
      </c>
      <c r="P15" s="6" t="s">
        <v>1961</v>
      </c>
      <c r="Q15" s="6">
        <v>35</v>
      </c>
      <c r="R15" s="6">
        <v>215</v>
      </c>
      <c r="S15" s="6" t="s">
        <v>2008</v>
      </c>
      <c r="T15" s="6" t="s">
        <v>97</v>
      </c>
      <c r="U15" s="6" t="s">
        <v>1959</v>
      </c>
      <c r="V15" s="6" t="s">
        <v>85</v>
      </c>
      <c r="W15" s="6" t="s">
        <v>125</v>
      </c>
      <c r="X15" s="6" t="s">
        <v>1423</v>
      </c>
      <c r="Y15" s="6" t="s">
        <v>116</v>
      </c>
      <c r="Z15" s="6" t="s">
        <v>538</v>
      </c>
      <c r="AA15" s="6" t="s">
        <v>1963</v>
      </c>
      <c r="AB15" s="6"/>
      <c r="AC15" s="6" t="s">
        <v>1989</v>
      </c>
      <c r="AD15" s="6" t="s">
        <v>2009</v>
      </c>
      <c r="AE15" s="6" t="s">
        <v>1966</v>
      </c>
      <c r="AF15" s="6" t="s">
        <v>2010</v>
      </c>
      <c r="AG15" s="6"/>
      <c r="AH15" s="6" t="s">
        <v>2010</v>
      </c>
      <c r="AI15" s="6" t="s">
        <v>991</v>
      </c>
      <c r="AJ15" s="6" t="s">
        <v>2011</v>
      </c>
      <c r="AK15" s="6" t="s">
        <v>116</v>
      </c>
      <c r="AL15" t="e">
        <f>SUMIF(#REF!,Camp_List_t[[#This Row],[CP_Pcode]],#REF!)</f>
        <v>#REF!</v>
      </c>
      <c r="AM15" t="e">
        <f>SUMIFS(#REF!,#REF!,Camp_List_t[[#This Row],[CP_Pcode]],#REF!,-1)</f>
        <v>#REF!</v>
      </c>
      <c r="AN15" t="e">
        <f>SUMIFS(#REF!,#REF!,Camp_List_t[[#This Row],[CP_Pcode]],#REF!,-1)</f>
        <v>#REF!</v>
      </c>
      <c r="AO15" t="e">
        <f>SUMIFS(#REF!,#REF!,Camp_List_t[[#This Row],[CP_Pcode]],#REF!,-1)</f>
        <v>#REF!</v>
      </c>
      <c r="AP15" t="e">
        <f>SUMIFS(#REF!,#REF!,Camp_List_t[[#This Row],[CP_Pcode]],#REF!,-1)</f>
        <v>#REF!</v>
      </c>
      <c r="AQ15" t="e">
        <f>SUMIFS(#REF!,#REF!,Camp_List_t[[#This Row],[CP_Pcode]],#REF!,-1)</f>
        <v>#REF!</v>
      </c>
    </row>
    <row r="16" spans="1:47" x14ac:dyDescent="0.25">
      <c r="A16" s="6" t="s">
        <v>1953</v>
      </c>
      <c r="B16" s="6" t="s">
        <v>0</v>
      </c>
      <c r="C16" s="6" t="s">
        <v>869</v>
      </c>
      <c r="D16" s="6" t="s">
        <v>12</v>
      </c>
      <c r="E16" s="6" t="s">
        <v>1954</v>
      </c>
      <c r="F16" s="6" t="s">
        <v>13</v>
      </c>
      <c r="G16" s="6" t="s">
        <v>911</v>
      </c>
      <c r="H16" s="6" t="s">
        <v>2012</v>
      </c>
      <c r="I16" s="6" t="s">
        <v>2013</v>
      </c>
      <c r="J16" s="6" t="s">
        <v>2014</v>
      </c>
      <c r="K16" s="6" t="s">
        <v>2015</v>
      </c>
      <c r="L16" s="6" t="s">
        <v>2016</v>
      </c>
      <c r="M16" s="6" t="s">
        <v>2017</v>
      </c>
      <c r="N16" s="6" t="s">
        <v>2018</v>
      </c>
      <c r="O16" s="6" t="s">
        <v>2019</v>
      </c>
      <c r="P16" s="6"/>
      <c r="Q16" s="6">
        <v>0</v>
      </c>
      <c r="R16" s="6">
        <v>0</v>
      </c>
      <c r="S16" s="6"/>
      <c r="T16" s="6" t="s">
        <v>97</v>
      </c>
      <c r="U16" s="6" t="s">
        <v>1959</v>
      </c>
      <c r="V16" s="6" t="s">
        <v>85</v>
      </c>
      <c r="W16" s="6" t="s">
        <v>125</v>
      </c>
      <c r="X16" s="6"/>
      <c r="Y16" s="6" t="s">
        <v>115</v>
      </c>
      <c r="Z16" s="6" t="s">
        <v>545</v>
      </c>
      <c r="AA16" s="6" t="s">
        <v>1963</v>
      </c>
      <c r="AB16" s="6"/>
      <c r="AC16" s="6" t="s">
        <v>2020</v>
      </c>
      <c r="AD16" s="6" t="s">
        <v>2021</v>
      </c>
      <c r="AE16" s="6" t="s">
        <v>1966</v>
      </c>
      <c r="AF16" s="6" t="s">
        <v>1961</v>
      </c>
      <c r="AG16" s="6"/>
      <c r="AH16" s="6" t="s">
        <v>1961</v>
      </c>
      <c r="AI16" s="6" t="s">
        <v>626</v>
      </c>
      <c r="AJ16" s="6" t="s">
        <v>2022</v>
      </c>
      <c r="AK16" s="6" t="s">
        <v>2023</v>
      </c>
      <c r="AL16" t="e">
        <f>SUMIF(#REF!,Camp_List_t[[#This Row],[CP_Pcode]],#REF!)</f>
        <v>#REF!</v>
      </c>
      <c r="AM16" t="e">
        <f>SUMIFS(#REF!,#REF!,Camp_List_t[[#This Row],[CP_Pcode]],#REF!,-1)</f>
        <v>#REF!</v>
      </c>
      <c r="AN16" t="e">
        <f>SUMIFS(#REF!,#REF!,Camp_List_t[[#This Row],[CP_Pcode]],#REF!,-1)</f>
        <v>#REF!</v>
      </c>
      <c r="AO16" t="e">
        <f>SUMIFS(#REF!,#REF!,Camp_List_t[[#This Row],[CP_Pcode]],#REF!,-1)</f>
        <v>#REF!</v>
      </c>
      <c r="AP16" t="e">
        <f>SUMIFS(#REF!,#REF!,Camp_List_t[[#This Row],[CP_Pcode]],#REF!,-1)</f>
        <v>#REF!</v>
      </c>
      <c r="AQ16" t="e">
        <f>SUMIFS(#REF!,#REF!,Camp_List_t[[#This Row],[CP_Pcode]],#REF!,-1)</f>
        <v>#REF!</v>
      </c>
    </row>
    <row r="17" spans="1:43" x14ac:dyDescent="0.25">
      <c r="A17" s="6" t="s">
        <v>1953</v>
      </c>
      <c r="B17" s="6" t="s">
        <v>0</v>
      </c>
      <c r="C17" s="6" t="s">
        <v>869</v>
      </c>
      <c r="D17" s="6" t="s">
        <v>12</v>
      </c>
      <c r="E17" s="6" t="s">
        <v>1954</v>
      </c>
      <c r="F17" s="6" t="s">
        <v>13</v>
      </c>
      <c r="G17" s="6" t="s">
        <v>911</v>
      </c>
      <c r="H17" s="6" t="s">
        <v>633</v>
      </c>
      <c r="I17" s="6" t="s">
        <v>983</v>
      </c>
      <c r="J17" s="6" t="s">
        <v>2024</v>
      </c>
      <c r="K17" s="6" t="s">
        <v>2025</v>
      </c>
      <c r="L17" s="6" t="s">
        <v>2026</v>
      </c>
      <c r="M17" s="6" t="s">
        <v>2027</v>
      </c>
      <c r="N17" s="6" t="s">
        <v>1594</v>
      </c>
      <c r="O17" s="6" t="s">
        <v>2028</v>
      </c>
      <c r="P17" s="6" t="s">
        <v>2029</v>
      </c>
      <c r="Q17" s="6">
        <v>0</v>
      </c>
      <c r="R17" s="6">
        <v>0</v>
      </c>
      <c r="S17" s="6"/>
      <c r="T17" s="6" t="s">
        <v>97</v>
      </c>
      <c r="U17" s="6" t="s">
        <v>1959</v>
      </c>
      <c r="V17" s="6" t="s">
        <v>85</v>
      </c>
      <c r="W17" s="6" t="s">
        <v>125</v>
      </c>
      <c r="X17" s="6" t="s">
        <v>1423</v>
      </c>
      <c r="Y17" s="6"/>
      <c r="Z17" s="6"/>
      <c r="AA17" s="6" t="s">
        <v>2030</v>
      </c>
      <c r="AB17" s="6"/>
      <c r="AC17" s="6" t="s">
        <v>2031</v>
      </c>
      <c r="AD17" s="6" t="s">
        <v>2032</v>
      </c>
      <c r="AE17" s="6"/>
      <c r="AF17" s="6" t="s">
        <v>1961</v>
      </c>
      <c r="AG17" s="6"/>
      <c r="AH17" s="6" t="s">
        <v>1961</v>
      </c>
      <c r="AI17" s="6"/>
      <c r="AJ17" s="6"/>
      <c r="AK17" s="6"/>
      <c r="AL17" t="e">
        <f>SUMIF(#REF!,Camp_List_t[[#This Row],[CP_Pcode]],#REF!)</f>
        <v>#REF!</v>
      </c>
      <c r="AM17" t="e">
        <f>SUMIFS(#REF!,#REF!,Camp_List_t[[#This Row],[CP_Pcode]],#REF!,-1)</f>
        <v>#REF!</v>
      </c>
      <c r="AN17" t="e">
        <f>SUMIFS(#REF!,#REF!,Camp_List_t[[#This Row],[CP_Pcode]],#REF!,-1)</f>
        <v>#REF!</v>
      </c>
      <c r="AO17" t="e">
        <f>SUMIFS(#REF!,#REF!,Camp_List_t[[#This Row],[CP_Pcode]],#REF!,-1)</f>
        <v>#REF!</v>
      </c>
      <c r="AP17" t="e">
        <f>SUMIFS(#REF!,#REF!,Camp_List_t[[#This Row],[CP_Pcode]],#REF!,-1)</f>
        <v>#REF!</v>
      </c>
      <c r="AQ17" t="e">
        <f>SUMIFS(#REF!,#REF!,Camp_List_t[[#This Row],[CP_Pcode]],#REF!,-1)</f>
        <v>#REF!</v>
      </c>
    </row>
    <row r="18" spans="1:43" x14ac:dyDescent="0.25">
      <c r="A18" s="6" t="s">
        <v>1953</v>
      </c>
      <c r="B18" s="6" t="s">
        <v>0</v>
      </c>
      <c r="C18" s="6" t="s">
        <v>869</v>
      </c>
      <c r="D18" s="6" t="s">
        <v>4</v>
      </c>
      <c r="E18" s="6" t="s">
        <v>2033</v>
      </c>
      <c r="F18" s="6" t="s">
        <v>5</v>
      </c>
      <c r="G18" s="6" t="s">
        <v>879</v>
      </c>
      <c r="H18" s="6" t="s">
        <v>703</v>
      </c>
      <c r="I18" s="6"/>
      <c r="J18" s="6"/>
      <c r="K18" s="6"/>
      <c r="L18" s="6" t="s">
        <v>2034</v>
      </c>
      <c r="M18" s="6" t="s">
        <v>2035</v>
      </c>
      <c r="N18" s="6" t="s">
        <v>2036</v>
      </c>
      <c r="O18" s="6" t="s">
        <v>2037</v>
      </c>
      <c r="P18" s="6"/>
      <c r="Q18" s="6">
        <v>0</v>
      </c>
      <c r="R18" s="6">
        <v>0</v>
      </c>
      <c r="S18" s="6"/>
      <c r="T18" s="6" t="s">
        <v>209</v>
      </c>
      <c r="U18" s="6" t="s">
        <v>1959</v>
      </c>
      <c r="V18" s="6" t="s">
        <v>85</v>
      </c>
      <c r="W18" s="6"/>
      <c r="X18" s="6"/>
      <c r="Y18" s="6"/>
      <c r="Z18" s="6"/>
      <c r="AA18" s="6"/>
      <c r="AB18" s="6"/>
      <c r="AC18" s="6"/>
      <c r="AD18" s="6"/>
      <c r="AE18" s="6"/>
      <c r="AF18" s="6" t="s">
        <v>1961</v>
      </c>
      <c r="AG18" s="6"/>
      <c r="AH18" s="6" t="s">
        <v>1961</v>
      </c>
      <c r="AI18" s="6"/>
      <c r="AJ18" s="6"/>
      <c r="AK18" s="6"/>
      <c r="AL18" t="e">
        <f>SUMIF(#REF!,Camp_List_t[[#This Row],[CP_Pcode]],#REF!)</f>
        <v>#REF!</v>
      </c>
      <c r="AM18" t="e">
        <f>SUMIFS(#REF!,#REF!,Camp_List_t[[#This Row],[CP_Pcode]],#REF!,-1)</f>
        <v>#REF!</v>
      </c>
      <c r="AN18" t="e">
        <f>SUMIFS(#REF!,#REF!,Camp_List_t[[#This Row],[CP_Pcode]],#REF!,-1)</f>
        <v>#REF!</v>
      </c>
      <c r="AO18" t="e">
        <f>SUMIFS(#REF!,#REF!,Camp_List_t[[#This Row],[CP_Pcode]],#REF!,-1)</f>
        <v>#REF!</v>
      </c>
      <c r="AP18" t="e">
        <f>SUMIFS(#REF!,#REF!,Camp_List_t[[#This Row],[CP_Pcode]],#REF!,-1)</f>
        <v>#REF!</v>
      </c>
      <c r="AQ18" t="e">
        <f>SUMIFS(#REF!,#REF!,Camp_List_t[[#This Row],[CP_Pcode]],#REF!,-1)</f>
        <v>#REF!</v>
      </c>
    </row>
    <row r="19" spans="1:43" x14ac:dyDescent="0.25">
      <c r="A19" s="6" t="s">
        <v>870</v>
      </c>
      <c r="B19" s="6" t="s">
        <v>0</v>
      </c>
      <c r="C19" s="6" t="s">
        <v>869</v>
      </c>
      <c r="D19" s="6" t="s">
        <v>4</v>
      </c>
      <c r="E19" s="6" t="s">
        <v>2033</v>
      </c>
      <c r="F19" s="6" t="s">
        <v>5</v>
      </c>
      <c r="G19" s="6" t="s">
        <v>879</v>
      </c>
      <c r="H19" s="6" t="s">
        <v>703</v>
      </c>
      <c r="I19" s="6" t="s">
        <v>905</v>
      </c>
      <c r="J19" s="6" t="s">
        <v>704</v>
      </c>
      <c r="K19" s="6"/>
      <c r="L19" s="6" t="s">
        <v>701</v>
      </c>
      <c r="M19" s="6" t="s">
        <v>702</v>
      </c>
      <c r="N19" s="6" t="s">
        <v>1526</v>
      </c>
      <c r="O19" s="6" t="s">
        <v>1527</v>
      </c>
      <c r="P19" s="6" t="s">
        <v>2038</v>
      </c>
      <c r="Q19" s="6">
        <v>155</v>
      </c>
      <c r="R19" s="6">
        <v>664</v>
      </c>
      <c r="S19" s="6" t="s">
        <v>2039</v>
      </c>
      <c r="T19" s="6" t="s">
        <v>209</v>
      </c>
      <c r="U19" s="6" t="s">
        <v>1959</v>
      </c>
      <c r="V19" s="6" t="s">
        <v>85</v>
      </c>
      <c r="W19" s="6" t="s">
        <v>885</v>
      </c>
      <c r="X19" s="6" t="s">
        <v>1473</v>
      </c>
      <c r="Y19" s="6" t="s">
        <v>2040</v>
      </c>
      <c r="Z19" s="6" t="s">
        <v>691</v>
      </c>
      <c r="AA19" s="6" t="s">
        <v>1963</v>
      </c>
      <c r="AB19" s="6"/>
      <c r="AC19" s="6" t="s">
        <v>2041</v>
      </c>
      <c r="AD19" s="6" t="s">
        <v>2042</v>
      </c>
      <c r="AE19" s="6" t="s">
        <v>287</v>
      </c>
      <c r="AF19" s="6" t="s">
        <v>1961</v>
      </c>
      <c r="AG19" s="6"/>
      <c r="AH19" s="6" t="s">
        <v>1961</v>
      </c>
      <c r="AI19" s="6" t="s">
        <v>970</v>
      </c>
      <c r="AJ19" s="6" t="s">
        <v>2043</v>
      </c>
      <c r="AK19" s="6" t="s">
        <v>1984</v>
      </c>
      <c r="AL19" t="e">
        <f>SUMIF(#REF!,Camp_List_t[[#This Row],[CP_Pcode]],#REF!)</f>
        <v>#REF!</v>
      </c>
      <c r="AM19" t="e">
        <f>SUMIFS(#REF!,#REF!,Camp_List_t[[#This Row],[CP_Pcode]],#REF!,-1)</f>
        <v>#REF!</v>
      </c>
      <c r="AN19" t="e">
        <f>SUMIFS(#REF!,#REF!,Camp_List_t[[#This Row],[CP_Pcode]],#REF!,-1)</f>
        <v>#REF!</v>
      </c>
      <c r="AO19" t="e">
        <f>SUMIFS(#REF!,#REF!,Camp_List_t[[#This Row],[CP_Pcode]],#REF!,-1)</f>
        <v>#REF!</v>
      </c>
      <c r="AP19" t="e">
        <f>SUMIFS(#REF!,#REF!,Camp_List_t[[#This Row],[CP_Pcode]],#REF!,-1)</f>
        <v>#REF!</v>
      </c>
      <c r="AQ19" t="e">
        <f>SUMIFS(#REF!,#REF!,Camp_List_t[[#This Row],[CP_Pcode]],#REF!,-1)</f>
        <v>#REF!</v>
      </c>
    </row>
    <row r="20" spans="1:43" x14ac:dyDescent="0.25">
      <c r="A20" s="6" t="s">
        <v>870</v>
      </c>
      <c r="B20" s="6" t="s">
        <v>0</v>
      </c>
      <c r="C20" s="6" t="s">
        <v>869</v>
      </c>
      <c r="D20" s="6" t="s">
        <v>7</v>
      </c>
      <c r="E20" s="6" t="s">
        <v>1973</v>
      </c>
      <c r="F20" s="6" t="s">
        <v>9</v>
      </c>
      <c r="G20" s="6" t="s">
        <v>871</v>
      </c>
      <c r="H20" s="6" t="s">
        <v>619</v>
      </c>
      <c r="I20" s="6" t="s">
        <v>1011</v>
      </c>
      <c r="J20" s="6" t="s">
        <v>619</v>
      </c>
      <c r="K20" s="6" t="s">
        <v>619</v>
      </c>
      <c r="L20" s="6" t="s">
        <v>212</v>
      </c>
      <c r="M20" s="6" t="s">
        <v>213</v>
      </c>
      <c r="N20" s="6" t="s">
        <v>1555</v>
      </c>
      <c r="O20" s="6" t="s">
        <v>1556</v>
      </c>
      <c r="P20" s="6" t="s">
        <v>2044</v>
      </c>
      <c r="Q20" s="6">
        <v>174</v>
      </c>
      <c r="R20" s="6">
        <v>1185</v>
      </c>
      <c r="S20" s="6" t="s">
        <v>2045</v>
      </c>
      <c r="T20" s="6" t="s">
        <v>209</v>
      </c>
      <c r="U20" s="6" t="s">
        <v>1959</v>
      </c>
      <c r="V20" s="6" t="s">
        <v>85</v>
      </c>
      <c r="W20" s="6" t="s">
        <v>125</v>
      </c>
      <c r="X20" s="6" t="s">
        <v>1500</v>
      </c>
      <c r="Y20" s="6" t="s">
        <v>116</v>
      </c>
      <c r="Z20" s="6" t="s">
        <v>581</v>
      </c>
      <c r="AA20" s="6" t="s">
        <v>1963</v>
      </c>
      <c r="AB20" s="6"/>
      <c r="AC20" s="6" t="s">
        <v>1975</v>
      </c>
      <c r="AD20" s="6" t="s">
        <v>2046</v>
      </c>
      <c r="AE20" s="6" t="s">
        <v>284</v>
      </c>
      <c r="AF20" s="6" t="s">
        <v>1961</v>
      </c>
      <c r="AG20" s="6"/>
      <c r="AH20" s="6" t="s">
        <v>1961</v>
      </c>
      <c r="AI20" s="6" t="s">
        <v>2047</v>
      </c>
      <c r="AJ20" s="6" t="s">
        <v>2048</v>
      </c>
      <c r="AK20" s="6" t="s">
        <v>1984</v>
      </c>
      <c r="AL20" t="e">
        <f>SUMIF(#REF!,Camp_List_t[[#This Row],[CP_Pcode]],#REF!)</f>
        <v>#REF!</v>
      </c>
      <c r="AM20" t="e">
        <f>SUMIFS(#REF!,#REF!,Camp_List_t[[#This Row],[CP_Pcode]],#REF!,-1)</f>
        <v>#REF!</v>
      </c>
      <c r="AN20" t="e">
        <f>SUMIFS(#REF!,#REF!,Camp_List_t[[#This Row],[CP_Pcode]],#REF!,-1)</f>
        <v>#REF!</v>
      </c>
      <c r="AO20" t="e">
        <f>SUMIFS(#REF!,#REF!,Camp_List_t[[#This Row],[CP_Pcode]],#REF!,-1)</f>
        <v>#REF!</v>
      </c>
      <c r="AP20" t="e">
        <f>SUMIFS(#REF!,#REF!,Camp_List_t[[#This Row],[CP_Pcode]],#REF!,-1)</f>
        <v>#REF!</v>
      </c>
      <c r="AQ20" t="e">
        <f>SUMIFS(#REF!,#REF!,Camp_List_t[[#This Row],[CP_Pcode]],#REF!,-1)</f>
        <v>#REF!</v>
      </c>
    </row>
    <row r="21" spans="1:43" x14ac:dyDescent="0.25">
      <c r="A21" s="6" t="s">
        <v>870</v>
      </c>
      <c r="B21" s="6" t="s">
        <v>0</v>
      </c>
      <c r="C21" s="6" t="s">
        <v>869</v>
      </c>
      <c r="D21" s="6" t="s">
        <v>7</v>
      </c>
      <c r="E21" s="6" t="s">
        <v>1973</v>
      </c>
      <c r="F21" s="6" t="s">
        <v>9</v>
      </c>
      <c r="G21" s="6" t="s">
        <v>871</v>
      </c>
      <c r="H21" s="6" t="s">
        <v>619</v>
      </c>
      <c r="I21" s="6" t="s">
        <v>1011</v>
      </c>
      <c r="J21" s="6" t="s">
        <v>619</v>
      </c>
      <c r="K21" s="6" t="s">
        <v>619</v>
      </c>
      <c r="L21" s="6" t="s">
        <v>1795</v>
      </c>
      <c r="M21" s="6" t="s">
        <v>1796</v>
      </c>
      <c r="N21" s="6" t="s">
        <v>2049</v>
      </c>
      <c r="O21" s="6" t="s">
        <v>2050</v>
      </c>
      <c r="P21" s="6"/>
      <c r="Q21" s="6">
        <v>219</v>
      </c>
      <c r="R21" s="6">
        <v>891</v>
      </c>
      <c r="S21" s="6" t="s">
        <v>2051</v>
      </c>
      <c r="T21" s="6" t="s">
        <v>209</v>
      </c>
      <c r="U21" s="6" t="s">
        <v>1959</v>
      </c>
      <c r="V21" s="6" t="s">
        <v>85</v>
      </c>
      <c r="W21" s="6" t="s">
        <v>125</v>
      </c>
      <c r="X21" s="6"/>
      <c r="Y21" s="6"/>
      <c r="Z21" s="6" t="s">
        <v>581</v>
      </c>
      <c r="AA21" s="6" t="s">
        <v>1963</v>
      </c>
      <c r="AB21" s="6"/>
      <c r="AC21" s="6" t="s">
        <v>2052</v>
      </c>
      <c r="AD21" s="6" t="s">
        <v>2053</v>
      </c>
      <c r="AE21" s="6" t="s">
        <v>284</v>
      </c>
      <c r="AF21" s="6" t="s">
        <v>2054</v>
      </c>
      <c r="AG21" s="6"/>
      <c r="AH21" s="6" t="s">
        <v>2054</v>
      </c>
      <c r="AI21" s="6" t="s">
        <v>2047</v>
      </c>
      <c r="AJ21" s="6" t="s">
        <v>2055</v>
      </c>
      <c r="AK21" s="6" t="s">
        <v>1984</v>
      </c>
      <c r="AL21" t="e">
        <f>SUMIF(#REF!,Camp_List_t[[#This Row],[CP_Pcode]],#REF!)</f>
        <v>#REF!</v>
      </c>
      <c r="AM21" t="e">
        <f>SUMIFS(#REF!,#REF!,Camp_List_t[[#This Row],[CP_Pcode]],#REF!,-1)</f>
        <v>#REF!</v>
      </c>
      <c r="AN21" t="e">
        <f>SUMIFS(#REF!,#REF!,Camp_List_t[[#This Row],[CP_Pcode]],#REF!,-1)</f>
        <v>#REF!</v>
      </c>
      <c r="AO21" t="e">
        <f>SUMIFS(#REF!,#REF!,Camp_List_t[[#This Row],[CP_Pcode]],#REF!,-1)</f>
        <v>#REF!</v>
      </c>
      <c r="AP21" t="e">
        <f>SUMIFS(#REF!,#REF!,Camp_List_t[[#This Row],[CP_Pcode]],#REF!,-1)</f>
        <v>#REF!</v>
      </c>
      <c r="AQ21" t="e">
        <f>SUMIFS(#REF!,#REF!,Camp_List_t[[#This Row],[CP_Pcode]],#REF!,-1)</f>
        <v>#REF!</v>
      </c>
    </row>
    <row r="22" spans="1:43" x14ac:dyDescent="0.25">
      <c r="A22" s="6" t="s">
        <v>870</v>
      </c>
      <c r="B22" s="6" t="s">
        <v>0</v>
      </c>
      <c r="C22" s="6" t="s">
        <v>869</v>
      </c>
      <c r="D22" s="6" t="s">
        <v>12</v>
      </c>
      <c r="E22" s="6" t="s">
        <v>1954</v>
      </c>
      <c r="F22" s="6" t="s">
        <v>13</v>
      </c>
      <c r="G22" s="6" t="s">
        <v>911</v>
      </c>
      <c r="H22" s="6" t="s">
        <v>612</v>
      </c>
      <c r="I22" s="6" t="s">
        <v>964</v>
      </c>
      <c r="J22" s="6" t="s">
        <v>612</v>
      </c>
      <c r="K22" s="6" t="s">
        <v>986</v>
      </c>
      <c r="L22" s="6" t="s">
        <v>237</v>
      </c>
      <c r="M22" s="6" t="s">
        <v>238</v>
      </c>
      <c r="N22" s="6" t="s">
        <v>1442</v>
      </c>
      <c r="O22" s="6" t="s">
        <v>1443</v>
      </c>
      <c r="P22" s="6" t="s">
        <v>1961</v>
      </c>
      <c r="Q22" s="6">
        <v>6</v>
      </c>
      <c r="R22" s="6">
        <v>30</v>
      </c>
      <c r="S22" s="6" t="s">
        <v>2023</v>
      </c>
      <c r="T22" s="6" t="s">
        <v>97</v>
      </c>
      <c r="U22" s="6" t="s">
        <v>1959</v>
      </c>
      <c r="V22" s="6" t="s">
        <v>85</v>
      </c>
      <c r="W22" s="6" t="s">
        <v>98</v>
      </c>
      <c r="X22" s="6" t="s">
        <v>1444</v>
      </c>
      <c r="Y22" s="6" t="s">
        <v>115</v>
      </c>
      <c r="Z22" s="6" t="s">
        <v>545</v>
      </c>
      <c r="AA22" s="6" t="s">
        <v>1963</v>
      </c>
      <c r="AB22" s="6"/>
      <c r="AC22" s="6" t="s">
        <v>1964</v>
      </c>
      <c r="AD22" s="6" t="s">
        <v>2056</v>
      </c>
      <c r="AE22" s="6" t="s">
        <v>1966</v>
      </c>
      <c r="AF22" s="6" t="s">
        <v>1961</v>
      </c>
      <c r="AG22" s="6"/>
      <c r="AH22" s="6" t="s">
        <v>1961</v>
      </c>
      <c r="AI22" s="6" t="s">
        <v>991</v>
      </c>
      <c r="AJ22" s="6" t="s">
        <v>2057</v>
      </c>
      <c r="AK22" s="6" t="s">
        <v>115</v>
      </c>
      <c r="AL22" t="e">
        <f>SUMIF(#REF!,Camp_List_t[[#This Row],[CP_Pcode]],#REF!)</f>
        <v>#REF!</v>
      </c>
      <c r="AM22" t="e">
        <f>SUMIFS(#REF!,#REF!,Camp_List_t[[#This Row],[CP_Pcode]],#REF!,-1)</f>
        <v>#REF!</v>
      </c>
      <c r="AN22" t="e">
        <f>SUMIFS(#REF!,#REF!,Camp_List_t[[#This Row],[CP_Pcode]],#REF!,-1)</f>
        <v>#REF!</v>
      </c>
      <c r="AO22" t="e">
        <f>SUMIFS(#REF!,#REF!,Camp_List_t[[#This Row],[CP_Pcode]],#REF!,-1)</f>
        <v>#REF!</v>
      </c>
      <c r="AP22" t="e">
        <f>SUMIFS(#REF!,#REF!,Camp_List_t[[#This Row],[CP_Pcode]],#REF!,-1)</f>
        <v>#REF!</v>
      </c>
      <c r="AQ22" t="e">
        <f>SUMIFS(#REF!,#REF!,Camp_List_t[[#This Row],[CP_Pcode]],#REF!,-1)</f>
        <v>#REF!</v>
      </c>
    </row>
    <row r="23" spans="1:43" x14ac:dyDescent="0.25">
      <c r="A23" s="6" t="s">
        <v>1953</v>
      </c>
      <c r="B23" s="6" t="s">
        <v>0</v>
      </c>
      <c r="C23" s="6" t="s">
        <v>869</v>
      </c>
      <c r="D23" s="6" t="s">
        <v>12</v>
      </c>
      <c r="E23" s="6" t="s">
        <v>1954</v>
      </c>
      <c r="F23" s="6" t="s">
        <v>13</v>
      </c>
      <c r="G23" s="6" t="s">
        <v>911</v>
      </c>
      <c r="H23" s="6"/>
      <c r="I23" s="6"/>
      <c r="J23" s="6"/>
      <c r="K23" s="6"/>
      <c r="L23" s="6" t="s">
        <v>2058</v>
      </c>
      <c r="M23" s="6" t="s">
        <v>2059</v>
      </c>
      <c r="N23" s="6"/>
      <c r="O23" s="6"/>
      <c r="P23" s="6"/>
      <c r="Q23" s="6">
        <v>0</v>
      </c>
      <c r="R23" s="6">
        <v>0</v>
      </c>
      <c r="S23" s="6"/>
      <c r="T23" s="6" t="s">
        <v>97</v>
      </c>
      <c r="U23" s="6" t="s">
        <v>1959</v>
      </c>
      <c r="V23" s="6" t="s">
        <v>85</v>
      </c>
      <c r="W23" s="6"/>
      <c r="X23" s="6"/>
      <c r="Y23" s="6"/>
      <c r="Z23" s="6"/>
      <c r="AA23" s="6"/>
      <c r="AB23" s="6"/>
      <c r="AC23" s="6"/>
      <c r="AD23" s="6" t="s">
        <v>1960</v>
      </c>
      <c r="AE23" s="6"/>
      <c r="AF23" s="6" t="s">
        <v>1961</v>
      </c>
      <c r="AG23" s="6"/>
      <c r="AH23" s="6" t="s">
        <v>1961</v>
      </c>
      <c r="AI23" s="6"/>
      <c r="AJ23" s="6"/>
      <c r="AK23" s="6"/>
      <c r="AL23" t="e">
        <f>SUMIF(#REF!,Camp_List_t[[#This Row],[CP_Pcode]],#REF!)</f>
        <v>#REF!</v>
      </c>
      <c r="AM23" t="e">
        <f>SUMIFS(#REF!,#REF!,Camp_List_t[[#This Row],[CP_Pcode]],#REF!,-1)</f>
        <v>#REF!</v>
      </c>
      <c r="AN23" t="e">
        <f>SUMIFS(#REF!,#REF!,Camp_List_t[[#This Row],[CP_Pcode]],#REF!,-1)</f>
        <v>#REF!</v>
      </c>
      <c r="AO23" t="e">
        <f>SUMIFS(#REF!,#REF!,Camp_List_t[[#This Row],[CP_Pcode]],#REF!,-1)</f>
        <v>#REF!</v>
      </c>
      <c r="AP23" t="e">
        <f>SUMIFS(#REF!,#REF!,Camp_List_t[[#This Row],[CP_Pcode]],#REF!,-1)</f>
        <v>#REF!</v>
      </c>
      <c r="AQ23" t="e">
        <f>SUMIFS(#REF!,#REF!,Camp_List_t[[#This Row],[CP_Pcode]],#REF!,-1)</f>
        <v>#REF!</v>
      </c>
    </row>
    <row r="24" spans="1:43" x14ac:dyDescent="0.25">
      <c r="A24" s="6" t="s">
        <v>870</v>
      </c>
      <c r="B24" s="6" t="s">
        <v>0</v>
      </c>
      <c r="C24" s="6" t="s">
        <v>869</v>
      </c>
      <c r="D24" s="6" t="s">
        <v>4</v>
      </c>
      <c r="E24" s="6" t="s">
        <v>2033</v>
      </c>
      <c r="F24" s="6" t="s">
        <v>6</v>
      </c>
      <c r="G24" s="6" t="s">
        <v>875</v>
      </c>
      <c r="H24" s="6" t="s">
        <v>576</v>
      </c>
      <c r="I24" s="6" t="s">
        <v>908</v>
      </c>
      <c r="J24" s="6"/>
      <c r="K24" s="6"/>
      <c r="L24" s="6" t="s">
        <v>275</v>
      </c>
      <c r="M24" s="6" t="s">
        <v>276</v>
      </c>
      <c r="N24" s="6" t="s">
        <v>1578</v>
      </c>
      <c r="O24" s="6" t="s">
        <v>1579</v>
      </c>
      <c r="P24" s="6" t="s">
        <v>2060</v>
      </c>
      <c r="Q24" s="6">
        <v>118</v>
      </c>
      <c r="R24" s="6">
        <v>516</v>
      </c>
      <c r="S24" s="6" t="s">
        <v>2061</v>
      </c>
      <c r="T24" s="6" t="s">
        <v>97</v>
      </c>
      <c r="U24" s="6" t="s">
        <v>1959</v>
      </c>
      <c r="V24" s="6" t="s">
        <v>85</v>
      </c>
      <c r="W24" s="6" t="s">
        <v>98</v>
      </c>
      <c r="X24" s="6" t="s">
        <v>1415</v>
      </c>
      <c r="Y24" s="6" t="s">
        <v>115</v>
      </c>
      <c r="Z24" s="6" t="s">
        <v>545</v>
      </c>
      <c r="AA24" s="6" t="s">
        <v>1963</v>
      </c>
      <c r="AB24" s="6"/>
      <c r="AC24" s="6" t="s">
        <v>1975</v>
      </c>
      <c r="AD24" s="6" t="s">
        <v>2062</v>
      </c>
      <c r="AE24" s="6" t="s">
        <v>287</v>
      </c>
      <c r="AF24" s="6" t="s">
        <v>2063</v>
      </c>
      <c r="AG24" s="6"/>
      <c r="AH24" s="6" t="s">
        <v>2063</v>
      </c>
      <c r="AI24" s="6" t="s">
        <v>576</v>
      </c>
      <c r="AJ24" s="6" t="s">
        <v>2064</v>
      </c>
      <c r="AK24" s="6" t="s">
        <v>115</v>
      </c>
      <c r="AL24" t="e">
        <f>SUMIF(#REF!,Camp_List_t[[#This Row],[CP_Pcode]],#REF!)</f>
        <v>#REF!</v>
      </c>
      <c r="AM24" t="e">
        <f>SUMIFS(#REF!,#REF!,Camp_List_t[[#This Row],[CP_Pcode]],#REF!,-1)</f>
        <v>#REF!</v>
      </c>
      <c r="AN24" t="e">
        <f>SUMIFS(#REF!,#REF!,Camp_List_t[[#This Row],[CP_Pcode]],#REF!,-1)</f>
        <v>#REF!</v>
      </c>
      <c r="AO24" t="e">
        <f>SUMIFS(#REF!,#REF!,Camp_List_t[[#This Row],[CP_Pcode]],#REF!,-1)</f>
        <v>#REF!</v>
      </c>
      <c r="AP24" t="e">
        <f>SUMIFS(#REF!,#REF!,Camp_List_t[[#This Row],[CP_Pcode]],#REF!,-1)</f>
        <v>#REF!</v>
      </c>
      <c r="AQ24" t="e">
        <f>SUMIFS(#REF!,#REF!,Camp_List_t[[#This Row],[CP_Pcode]],#REF!,-1)</f>
        <v>#REF!</v>
      </c>
    </row>
    <row r="25" spans="1:43" x14ac:dyDescent="0.25">
      <c r="A25" s="6" t="s">
        <v>1953</v>
      </c>
      <c r="B25" s="6" t="s">
        <v>0</v>
      </c>
      <c r="C25" s="6" t="s">
        <v>869</v>
      </c>
      <c r="D25" s="6" t="s">
        <v>7</v>
      </c>
      <c r="E25" s="6" t="s">
        <v>1973</v>
      </c>
      <c r="F25" s="6" t="s">
        <v>7</v>
      </c>
      <c r="G25" s="6" t="s">
        <v>898</v>
      </c>
      <c r="H25" s="6"/>
      <c r="I25" s="6"/>
      <c r="J25" s="6"/>
      <c r="K25" s="6"/>
      <c r="L25" s="6" t="s">
        <v>2065</v>
      </c>
      <c r="M25" s="6" t="s">
        <v>2066</v>
      </c>
      <c r="N25" s="6"/>
      <c r="O25" s="6"/>
      <c r="P25" s="6"/>
      <c r="Q25" s="6">
        <v>0</v>
      </c>
      <c r="R25" s="6">
        <v>0</v>
      </c>
      <c r="S25" s="6"/>
      <c r="T25" s="6" t="s">
        <v>97</v>
      </c>
      <c r="U25" s="6" t="s">
        <v>1959</v>
      </c>
      <c r="V25" s="6" t="s">
        <v>1803</v>
      </c>
      <c r="W25" s="6"/>
      <c r="X25" s="6"/>
      <c r="Y25" s="6"/>
      <c r="Z25" s="6"/>
      <c r="AA25" s="6"/>
      <c r="AB25" s="6" t="s">
        <v>2067</v>
      </c>
      <c r="AC25" s="6" t="s">
        <v>2068</v>
      </c>
      <c r="AD25" s="6" t="s">
        <v>2069</v>
      </c>
      <c r="AE25" s="6"/>
      <c r="AF25" s="6" t="s">
        <v>1961</v>
      </c>
      <c r="AG25" s="6"/>
      <c r="AH25" s="6" t="s">
        <v>1961</v>
      </c>
      <c r="AI25" s="6"/>
      <c r="AJ25" s="6"/>
      <c r="AK25" s="6"/>
      <c r="AL25" t="e">
        <f>SUMIF(#REF!,Camp_List_t[[#This Row],[CP_Pcode]],#REF!)</f>
        <v>#REF!</v>
      </c>
      <c r="AM25" t="e">
        <f>SUMIFS(#REF!,#REF!,Camp_List_t[[#This Row],[CP_Pcode]],#REF!,-1)</f>
        <v>#REF!</v>
      </c>
      <c r="AN25" t="e">
        <f>SUMIFS(#REF!,#REF!,Camp_List_t[[#This Row],[CP_Pcode]],#REF!,-1)</f>
        <v>#REF!</v>
      </c>
      <c r="AO25" t="e">
        <f>SUMIFS(#REF!,#REF!,Camp_List_t[[#This Row],[CP_Pcode]],#REF!,-1)</f>
        <v>#REF!</v>
      </c>
      <c r="AP25" t="e">
        <f>SUMIFS(#REF!,#REF!,Camp_List_t[[#This Row],[CP_Pcode]],#REF!,-1)</f>
        <v>#REF!</v>
      </c>
      <c r="AQ25" t="e">
        <f>SUMIFS(#REF!,#REF!,Camp_List_t[[#This Row],[CP_Pcode]],#REF!,-1)</f>
        <v>#REF!</v>
      </c>
    </row>
    <row r="26" spans="1:43" x14ac:dyDescent="0.25">
      <c r="A26" s="6" t="s">
        <v>870</v>
      </c>
      <c r="B26" s="6" t="s">
        <v>0</v>
      </c>
      <c r="C26" s="6" t="s">
        <v>869</v>
      </c>
      <c r="D26" s="6" t="s">
        <v>12</v>
      </c>
      <c r="E26" s="6" t="s">
        <v>1954</v>
      </c>
      <c r="F26" s="6" t="s">
        <v>13</v>
      </c>
      <c r="G26" s="6" t="s">
        <v>911</v>
      </c>
      <c r="H26" s="6" t="s">
        <v>608</v>
      </c>
      <c r="I26" s="6" t="s">
        <v>912</v>
      </c>
      <c r="J26" s="6"/>
      <c r="K26" s="6"/>
      <c r="L26" s="6" t="s">
        <v>241</v>
      </c>
      <c r="M26" s="6" t="s">
        <v>242</v>
      </c>
      <c r="N26" s="6" t="s">
        <v>1606</v>
      </c>
      <c r="O26" s="6" t="s">
        <v>1607</v>
      </c>
      <c r="P26" s="6" t="s">
        <v>2070</v>
      </c>
      <c r="Q26" s="6">
        <v>65</v>
      </c>
      <c r="R26" s="6">
        <v>347</v>
      </c>
      <c r="S26" s="6" t="s">
        <v>2071</v>
      </c>
      <c r="T26" s="6" t="s">
        <v>97</v>
      </c>
      <c r="U26" s="6" t="s">
        <v>1959</v>
      </c>
      <c r="V26" s="6" t="s">
        <v>85</v>
      </c>
      <c r="W26" s="6" t="s">
        <v>98</v>
      </c>
      <c r="X26" s="6" t="s">
        <v>1423</v>
      </c>
      <c r="Y26" s="6" t="s">
        <v>115</v>
      </c>
      <c r="Z26" s="6" t="s">
        <v>545</v>
      </c>
      <c r="AA26" s="6" t="s">
        <v>1963</v>
      </c>
      <c r="AB26" s="6"/>
      <c r="AC26" s="6" t="s">
        <v>1964</v>
      </c>
      <c r="AD26" s="6" t="s">
        <v>2072</v>
      </c>
      <c r="AE26" s="6" t="s">
        <v>1966</v>
      </c>
      <c r="AF26" s="6" t="s">
        <v>1961</v>
      </c>
      <c r="AG26" s="6"/>
      <c r="AH26" s="6" t="s">
        <v>1961</v>
      </c>
      <c r="AI26" s="6" t="s">
        <v>991</v>
      </c>
      <c r="AJ26" s="6" t="s">
        <v>2073</v>
      </c>
      <c r="AK26" s="6" t="s">
        <v>115</v>
      </c>
      <c r="AL26" t="e">
        <f>SUMIF(#REF!,Camp_List_t[[#This Row],[CP_Pcode]],#REF!)</f>
        <v>#REF!</v>
      </c>
      <c r="AM26" t="e">
        <f>SUMIFS(#REF!,#REF!,Camp_List_t[[#This Row],[CP_Pcode]],#REF!,-1)</f>
        <v>#REF!</v>
      </c>
      <c r="AN26" t="e">
        <f>SUMIFS(#REF!,#REF!,Camp_List_t[[#This Row],[CP_Pcode]],#REF!,-1)</f>
        <v>#REF!</v>
      </c>
      <c r="AO26" t="e">
        <f>SUMIFS(#REF!,#REF!,Camp_List_t[[#This Row],[CP_Pcode]],#REF!,-1)</f>
        <v>#REF!</v>
      </c>
      <c r="AP26" t="e">
        <f>SUMIFS(#REF!,#REF!,Camp_List_t[[#This Row],[CP_Pcode]],#REF!,-1)</f>
        <v>#REF!</v>
      </c>
      <c r="AQ26" t="e">
        <f>SUMIFS(#REF!,#REF!,Camp_List_t[[#This Row],[CP_Pcode]],#REF!,-1)</f>
        <v>#REF!</v>
      </c>
    </row>
    <row r="27" spans="1:43" x14ac:dyDescent="0.25">
      <c r="A27" s="6" t="s">
        <v>870</v>
      </c>
      <c r="B27" s="6" t="s">
        <v>0</v>
      </c>
      <c r="C27" s="6" t="s">
        <v>869</v>
      </c>
      <c r="D27" s="6" t="s">
        <v>4</v>
      </c>
      <c r="E27" s="6" t="s">
        <v>2033</v>
      </c>
      <c r="F27" s="6" t="s">
        <v>4</v>
      </c>
      <c r="G27" s="6" t="s">
        <v>876</v>
      </c>
      <c r="H27" s="6" t="s">
        <v>536</v>
      </c>
      <c r="I27" s="6" t="s">
        <v>877</v>
      </c>
      <c r="J27" s="6" t="s">
        <v>551</v>
      </c>
      <c r="K27" s="6" t="s">
        <v>921</v>
      </c>
      <c r="L27" s="6" t="s">
        <v>157</v>
      </c>
      <c r="M27" s="6" t="s">
        <v>158</v>
      </c>
      <c r="N27" s="6" t="s">
        <v>1544</v>
      </c>
      <c r="O27" s="6" t="s">
        <v>1545</v>
      </c>
      <c r="P27" s="6" t="s">
        <v>1961</v>
      </c>
      <c r="Q27" s="6">
        <v>6</v>
      </c>
      <c r="R27" s="6">
        <v>28</v>
      </c>
      <c r="S27" s="6" t="s">
        <v>2074</v>
      </c>
      <c r="T27" s="6" t="s">
        <v>97</v>
      </c>
      <c r="U27" s="6" t="s">
        <v>1959</v>
      </c>
      <c r="V27" s="6" t="s">
        <v>85</v>
      </c>
      <c r="W27" s="6" t="s">
        <v>98</v>
      </c>
      <c r="X27" s="6" t="s">
        <v>1420</v>
      </c>
      <c r="Y27" s="6"/>
      <c r="Z27" s="6" t="s">
        <v>538</v>
      </c>
      <c r="AA27" s="6" t="s">
        <v>2030</v>
      </c>
      <c r="AB27" s="6"/>
      <c r="AC27" s="6"/>
      <c r="AD27" s="6" t="s">
        <v>1960</v>
      </c>
      <c r="AE27" s="6" t="s">
        <v>1966</v>
      </c>
      <c r="AF27" s="6" t="s">
        <v>2040</v>
      </c>
      <c r="AG27" s="6"/>
      <c r="AH27" s="6" t="s">
        <v>2040</v>
      </c>
      <c r="AI27" s="6" t="s">
        <v>536</v>
      </c>
      <c r="AJ27" s="6" t="s">
        <v>2075</v>
      </c>
      <c r="AK27" s="6" t="s">
        <v>115</v>
      </c>
      <c r="AL27" t="e">
        <f>SUMIF(#REF!,Camp_List_t[[#This Row],[CP_Pcode]],#REF!)</f>
        <v>#REF!</v>
      </c>
      <c r="AM27" t="e">
        <f>SUMIFS(#REF!,#REF!,Camp_List_t[[#This Row],[CP_Pcode]],#REF!,-1)</f>
        <v>#REF!</v>
      </c>
      <c r="AN27" t="e">
        <f>SUMIFS(#REF!,#REF!,Camp_List_t[[#This Row],[CP_Pcode]],#REF!,-1)</f>
        <v>#REF!</v>
      </c>
      <c r="AO27" t="e">
        <f>SUMIFS(#REF!,#REF!,Camp_List_t[[#This Row],[CP_Pcode]],#REF!,-1)</f>
        <v>#REF!</v>
      </c>
      <c r="AP27" t="e">
        <f>SUMIFS(#REF!,#REF!,Camp_List_t[[#This Row],[CP_Pcode]],#REF!,-1)</f>
        <v>#REF!</v>
      </c>
      <c r="AQ27" t="e">
        <f>SUMIFS(#REF!,#REF!,Camp_List_t[[#This Row],[CP_Pcode]],#REF!,-1)</f>
        <v>#REF!</v>
      </c>
    </row>
    <row r="28" spans="1:43" x14ac:dyDescent="0.25">
      <c r="A28" s="6" t="s">
        <v>870</v>
      </c>
      <c r="B28" s="6" t="s">
        <v>0</v>
      </c>
      <c r="C28" s="6" t="s">
        <v>869</v>
      </c>
      <c r="D28" s="6" t="s">
        <v>4</v>
      </c>
      <c r="E28" s="6" t="s">
        <v>2033</v>
      </c>
      <c r="F28" s="6" t="s">
        <v>4</v>
      </c>
      <c r="G28" s="6" t="s">
        <v>876</v>
      </c>
      <c r="H28" s="6" t="s">
        <v>536</v>
      </c>
      <c r="I28" s="6" t="s">
        <v>877</v>
      </c>
      <c r="J28" s="6" t="s">
        <v>551</v>
      </c>
      <c r="K28" s="6" t="s">
        <v>921</v>
      </c>
      <c r="L28" s="6" t="s">
        <v>149</v>
      </c>
      <c r="M28" s="6" t="s">
        <v>150</v>
      </c>
      <c r="N28" s="6" t="s">
        <v>1480</v>
      </c>
      <c r="O28" s="6" t="s">
        <v>1481</v>
      </c>
      <c r="P28" s="6" t="s">
        <v>1961</v>
      </c>
      <c r="Q28" s="6">
        <v>6</v>
      </c>
      <c r="R28" s="6">
        <v>39</v>
      </c>
      <c r="S28" s="6" t="s">
        <v>2076</v>
      </c>
      <c r="T28" s="6" t="s">
        <v>97</v>
      </c>
      <c r="U28" s="6" t="s">
        <v>1959</v>
      </c>
      <c r="V28" s="6" t="s">
        <v>85</v>
      </c>
      <c r="W28" s="6" t="s">
        <v>98</v>
      </c>
      <c r="X28" s="6" t="s">
        <v>1420</v>
      </c>
      <c r="Y28" s="6"/>
      <c r="Z28" s="6" t="s">
        <v>538</v>
      </c>
      <c r="AA28" s="6" t="s">
        <v>2030</v>
      </c>
      <c r="AB28" s="6"/>
      <c r="AC28" s="6"/>
      <c r="AD28" s="6" t="s">
        <v>1960</v>
      </c>
      <c r="AE28" s="6" t="s">
        <v>1966</v>
      </c>
      <c r="AF28" s="6" t="s">
        <v>1961</v>
      </c>
      <c r="AG28" s="6"/>
      <c r="AH28" s="6" t="s">
        <v>1961</v>
      </c>
      <c r="AI28" s="6" t="s">
        <v>536</v>
      </c>
      <c r="AJ28" s="6" t="s">
        <v>2077</v>
      </c>
      <c r="AK28" s="6" t="s">
        <v>115</v>
      </c>
      <c r="AL28" t="e">
        <f>SUMIF(#REF!,Camp_List_t[[#This Row],[CP_Pcode]],#REF!)</f>
        <v>#REF!</v>
      </c>
      <c r="AM28" t="e">
        <f>SUMIFS(#REF!,#REF!,Camp_List_t[[#This Row],[CP_Pcode]],#REF!,-1)</f>
        <v>#REF!</v>
      </c>
      <c r="AN28" t="e">
        <f>SUMIFS(#REF!,#REF!,Camp_List_t[[#This Row],[CP_Pcode]],#REF!,-1)</f>
        <v>#REF!</v>
      </c>
      <c r="AO28" t="e">
        <f>SUMIFS(#REF!,#REF!,Camp_List_t[[#This Row],[CP_Pcode]],#REF!,-1)</f>
        <v>#REF!</v>
      </c>
      <c r="AP28" t="e">
        <f>SUMIFS(#REF!,#REF!,Camp_List_t[[#This Row],[CP_Pcode]],#REF!,-1)</f>
        <v>#REF!</v>
      </c>
      <c r="AQ28" t="e">
        <f>SUMIFS(#REF!,#REF!,Camp_List_t[[#This Row],[CP_Pcode]],#REF!,-1)</f>
        <v>#REF!</v>
      </c>
    </row>
    <row r="29" spans="1:43" x14ac:dyDescent="0.25">
      <c r="A29" s="6" t="s">
        <v>870</v>
      </c>
      <c r="B29" s="6" t="s">
        <v>0</v>
      </c>
      <c r="C29" s="6" t="s">
        <v>869</v>
      </c>
      <c r="D29" s="6" t="s">
        <v>4</v>
      </c>
      <c r="E29" s="6" t="s">
        <v>2033</v>
      </c>
      <c r="F29" s="6" t="s">
        <v>4</v>
      </c>
      <c r="G29" s="6" t="s">
        <v>876</v>
      </c>
      <c r="H29" s="6" t="s">
        <v>536</v>
      </c>
      <c r="I29" s="6" t="s">
        <v>877</v>
      </c>
      <c r="J29" s="6" t="s">
        <v>551</v>
      </c>
      <c r="K29" s="6" t="s">
        <v>921</v>
      </c>
      <c r="L29" s="6" t="s">
        <v>151</v>
      </c>
      <c r="M29" s="6" t="s">
        <v>152</v>
      </c>
      <c r="N29" s="6" t="s">
        <v>1563</v>
      </c>
      <c r="O29" s="6" t="s">
        <v>1564</v>
      </c>
      <c r="P29" s="6" t="s">
        <v>1961</v>
      </c>
      <c r="Q29" s="6">
        <v>8</v>
      </c>
      <c r="R29" s="6">
        <v>30</v>
      </c>
      <c r="S29" s="6" t="s">
        <v>2078</v>
      </c>
      <c r="T29" s="6" t="s">
        <v>97</v>
      </c>
      <c r="U29" s="6" t="s">
        <v>1959</v>
      </c>
      <c r="V29" s="6" t="s">
        <v>85</v>
      </c>
      <c r="W29" s="6" t="s">
        <v>98</v>
      </c>
      <c r="X29" s="6" t="s">
        <v>1420</v>
      </c>
      <c r="Y29" s="6" t="s">
        <v>116</v>
      </c>
      <c r="Z29" s="6" t="s">
        <v>538</v>
      </c>
      <c r="AA29" s="6" t="s">
        <v>1963</v>
      </c>
      <c r="AB29" s="6"/>
      <c r="AC29" s="6" t="s">
        <v>2079</v>
      </c>
      <c r="AD29" s="6" t="s">
        <v>2080</v>
      </c>
      <c r="AE29" s="6" t="s">
        <v>1966</v>
      </c>
      <c r="AF29" s="6" t="s">
        <v>2023</v>
      </c>
      <c r="AG29" s="6"/>
      <c r="AH29" s="6" t="s">
        <v>2023</v>
      </c>
      <c r="AI29" s="6" t="s">
        <v>536</v>
      </c>
      <c r="AJ29" s="6" t="s">
        <v>2081</v>
      </c>
      <c r="AK29" s="6" t="s">
        <v>115</v>
      </c>
      <c r="AL29" t="e">
        <f>SUMIF(#REF!,Camp_List_t[[#This Row],[CP_Pcode]],#REF!)</f>
        <v>#REF!</v>
      </c>
      <c r="AM29" t="e">
        <f>SUMIFS(#REF!,#REF!,Camp_List_t[[#This Row],[CP_Pcode]],#REF!,-1)</f>
        <v>#REF!</v>
      </c>
      <c r="AN29" t="e">
        <f>SUMIFS(#REF!,#REF!,Camp_List_t[[#This Row],[CP_Pcode]],#REF!,-1)</f>
        <v>#REF!</v>
      </c>
      <c r="AO29" t="e">
        <f>SUMIFS(#REF!,#REF!,Camp_List_t[[#This Row],[CP_Pcode]],#REF!,-1)</f>
        <v>#REF!</v>
      </c>
      <c r="AP29" t="e">
        <f>SUMIFS(#REF!,#REF!,Camp_List_t[[#This Row],[CP_Pcode]],#REF!,-1)</f>
        <v>#REF!</v>
      </c>
      <c r="AQ29" t="e">
        <f>SUMIFS(#REF!,#REF!,Camp_List_t[[#This Row],[CP_Pcode]],#REF!,-1)</f>
        <v>#REF!</v>
      </c>
    </row>
    <row r="30" spans="1:43" x14ac:dyDescent="0.25">
      <c r="A30" s="6" t="s">
        <v>870</v>
      </c>
      <c r="B30" s="6" t="s">
        <v>0</v>
      </c>
      <c r="C30" s="6" t="s">
        <v>869</v>
      </c>
      <c r="D30" s="6" t="s">
        <v>7</v>
      </c>
      <c r="E30" s="6" t="s">
        <v>1973</v>
      </c>
      <c r="F30" s="6" t="s">
        <v>8</v>
      </c>
      <c r="G30" s="6" t="s">
        <v>883</v>
      </c>
      <c r="H30" s="6" t="s">
        <v>741</v>
      </c>
      <c r="I30" s="6" t="s">
        <v>884</v>
      </c>
      <c r="J30" s="6" t="s">
        <v>742</v>
      </c>
      <c r="K30" s="6"/>
      <c r="L30" s="6" t="s">
        <v>739</v>
      </c>
      <c r="M30" s="6" t="s">
        <v>740</v>
      </c>
      <c r="N30" s="6" t="s">
        <v>1536</v>
      </c>
      <c r="O30" s="6" t="s">
        <v>1537</v>
      </c>
      <c r="P30" s="6" t="s">
        <v>2082</v>
      </c>
      <c r="Q30" s="6">
        <v>115</v>
      </c>
      <c r="R30" s="6">
        <v>602</v>
      </c>
      <c r="S30" s="6" t="s">
        <v>2083</v>
      </c>
      <c r="T30" s="6" t="s">
        <v>209</v>
      </c>
      <c r="U30" s="6" t="s">
        <v>1959</v>
      </c>
      <c r="V30" s="6" t="s">
        <v>85</v>
      </c>
      <c r="W30" s="6" t="s">
        <v>885</v>
      </c>
      <c r="X30" s="6" t="s">
        <v>1392</v>
      </c>
      <c r="Y30" s="6" t="s">
        <v>1984</v>
      </c>
      <c r="Z30" s="6" t="s">
        <v>691</v>
      </c>
      <c r="AA30" s="6" t="s">
        <v>1963</v>
      </c>
      <c r="AB30" s="6"/>
      <c r="AC30" s="6" t="s">
        <v>2041</v>
      </c>
      <c r="AD30" s="6" t="s">
        <v>2084</v>
      </c>
      <c r="AE30" s="6" t="s">
        <v>284</v>
      </c>
      <c r="AF30" s="6" t="s">
        <v>1961</v>
      </c>
      <c r="AG30" s="6"/>
      <c r="AH30" s="6" t="s">
        <v>1961</v>
      </c>
      <c r="AI30" s="6" t="s">
        <v>687</v>
      </c>
      <c r="AJ30" s="6" t="s">
        <v>2085</v>
      </c>
      <c r="AK30" s="6" t="s">
        <v>1984</v>
      </c>
      <c r="AL30" t="e">
        <f>SUMIF(#REF!,Camp_List_t[[#This Row],[CP_Pcode]],#REF!)</f>
        <v>#REF!</v>
      </c>
      <c r="AM30" t="e">
        <f>SUMIFS(#REF!,#REF!,Camp_List_t[[#This Row],[CP_Pcode]],#REF!,-1)</f>
        <v>#REF!</v>
      </c>
      <c r="AN30" t="e">
        <f>SUMIFS(#REF!,#REF!,Camp_List_t[[#This Row],[CP_Pcode]],#REF!,-1)</f>
        <v>#REF!</v>
      </c>
      <c r="AO30" t="e">
        <f>SUMIFS(#REF!,#REF!,Camp_List_t[[#This Row],[CP_Pcode]],#REF!,-1)</f>
        <v>#REF!</v>
      </c>
      <c r="AP30" t="e">
        <f>SUMIFS(#REF!,#REF!,Camp_List_t[[#This Row],[CP_Pcode]],#REF!,-1)</f>
        <v>#REF!</v>
      </c>
      <c r="AQ30" t="e">
        <f>SUMIFS(#REF!,#REF!,Camp_List_t[[#This Row],[CP_Pcode]],#REF!,-1)</f>
        <v>#REF!</v>
      </c>
    </row>
    <row r="31" spans="1:43" x14ac:dyDescent="0.25">
      <c r="A31" s="6" t="s">
        <v>1953</v>
      </c>
      <c r="B31" s="6" t="s">
        <v>0</v>
      </c>
      <c r="C31" s="6" t="s">
        <v>869</v>
      </c>
      <c r="D31" s="6" t="s">
        <v>12</v>
      </c>
      <c r="E31" s="6" t="s">
        <v>1954</v>
      </c>
      <c r="F31" s="6" t="s">
        <v>13</v>
      </c>
      <c r="G31" s="6" t="s">
        <v>911</v>
      </c>
      <c r="H31" s="6" t="s">
        <v>612</v>
      </c>
      <c r="I31" s="6" t="s">
        <v>964</v>
      </c>
      <c r="J31" s="6" t="s">
        <v>612</v>
      </c>
      <c r="K31" s="6" t="s">
        <v>986</v>
      </c>
      <c r="L31" s="6" t="s">
        <v>2086</v>
      </c>
      <c r="M31" s="6" t="s">
        <v>2087</v>
      </c>
      <c r="N31" s="6"/>
      <c r="O31" s="6"/>
      <c r="P31" s="6"/>
      <c r="Q31" s="6">
        <v>0</v>
      </c>
      <c r="R31" s="6">
        <v>0</v>
      </c>
      <c r="S31" s="6"/>
      <c r="T31" s="6" t="s">
        <v>97</v>
      </c>
      <c r="U31" s="6" t="s">
        <v>1959</v>
      </c>
      <c r="V31" s="6" t="s">
        <v>85</v>
      </c>
      <c r="W31" s="6" t="s">
        <v>125</v>
      </c>
      <c r="X31" s="6"/>
      <c r="Y31" s="6"/>
      <c r="Z31" s="6"/>
      <c r="AA31" s="6" t="s">
        <v>1963</v>
      </c>
      <c r="AB31" s="6"/>
      <c r="AC31" s="6" t="s">
        <v>2031</v>
      </c>
      <c r="AD31" s="6" t="s">
        <v>2088</v>
      </c>
      <c r="AE31" s="6"/>
      <c r="AF31" s="6" t="s">
        <v>1961</v>
      </c>
      <c r="AG31" s="6"/>
      <c r="AH31" s="6" t="s">
        <v>1961</v>
      </c>
      <c r="AI31" s="6"/>
      <c r="AJ31" s="6"/>
      <c r="AK31" s="6"/>
      <c r="AL31" t="e">
        <f>SUMIF(#REF!,Camp_List_t[[#This Row],[CP_Pcode]],#REF!)</f>
        <v>#REF!</v>
      </c>
      <c r="AM31" t="e">
        <f>SUMIFS(#REF!,#REF!,Camp_List_t[[#This Row],[CP_Pcode]],#REF!,-1)</f>
        <v>#REF!</v>
      </c>
      <c r="AN31" t="e">
        <f>SUMIFS(#REF!,#REF!,Camp_List_t[[#This Row],[CP_Pcode]],#REF!,-1)</f>
        <v>#REF!</v>
      </c>
      <c r="AO31" t="e">
        <f>SUMIFS(#REF!,#REF!,Camp_List_t[[#This Row],[CP_Pcode]],#REF!,-1)</f>
        <v>#REF!</v>
      </c>
      <c r="AP31" t="e">
        <f>SUMIFS(#REF!,#REF!,Camp_List_t[[#This Row],[CP_Pcode]],#REF!,-1)</f>
        <v>#REF!</v>
      </c>
      <c r="AQ31" t="e">
        <f>SUMIFS(#REF!,#REF!,Camp_List_t[[#This Row],[CP_Pcode]],#REF!,-1)</f>
        <v>#REF!</v>
      </c>
    </row>
    <row r="32" spans="1:43" x14ac:dyDescent="0.25">
      <c r="A32" s="6" t="s">
        <v>1953</v>
      </c>
      <c r="B32" s="6" t="s">
        <v>0</v>
      </c>
      <c r="C32" s="6" t="s">
        <v>869</v>
      </c>
      <c r="D32" s="6" t="s">
        <v>12</v>
      </c>
      <c r="E32" s="6" t="s">
        <v>1954</v>
      </c>
      <c r="F32" s="6" t="s">
        <v>13</v>
      </c>
      <c r="G32" s="6" t="s">
        <v>911</v>
      </c>
      <c r="H32" s="6" t="s">
        <v>612</v>
      </c>
      <c r="I32" s="6" t="s">
        <v>964</v>
      </c>
      <c r="J32" s="6" t="s">
        <v>612</v>
      </c>
      <c r="K32" s="6" t="s">
        <v>986</v>
      </c>
      <c r="L32" s="6" t="s">
        <v>2089</v>
      </c>
      <c r="M32" s="6" t="s">
        <v>2090</v>
      </c>
      <c r="N32" s="6"/>
      <c r="O32" s="6"/>
      <c r="P32" s="6"/>
      <c r="Q32" s="6">
        <v>0</v>
      </c>
      <c r="R32" s="6">
        <v>0</v>
      </c>
      <c r="S32" s="6"/>
      <c r="T32" s="6" t="s">
        <v>97</v>
      </c>
      <c r="U32" s="6" t="s">
        <v>1959</v>
      </c>
      <c r="V32" s="6" t="s">
        <v>85</v>
      </c>
      <c r="W32" s="6"/>
      <c r="X32" s="6"/>
      <c r="Y32" s="6"/>
      <c r="Z32" s="6"/>
      <c r="AA32" s="6" t="s">
        <v>2030</v>
      </c>
      <c r="AB32" s="6"/>
      <c r="AC32" s="6" t="s">
        <v>2091</v>
      </c>
      <c r="AD32" s="6" t="s">
        <v>2092</v>
      </c>
      <c r="AE32" s="6"/>
      <c r="AF32" s="6" t="s">
        <v>1961</v>
      </c>
      <c r="AG32" s="6"/>
      <c r="AH32" s="6" t="s">
        <v>1961</v>
      </c>
      <c r="AI32" s="6"/>
      <c r="AJ32" s="6"/>
      <c r="AK32" s="6"/>
      <c r="AL32" t="e">
        <f>SUMIF(#REF!,Camp_List_t[[#This Row],[CP_Pcode]],#REF!)</f>
        <v>#REF!</v>
      </c>
      <c r="AM32" t="e">
        <f>SUMIFS(#REF!,#REF!,Camp_List_t[[#This Row],[CP_Pcode]],#REF!,-1)</f>
        <v>#REF!</v>
      </c>
      <c r="AN32" t="e">
        <f>SUMIFS(#REF!,#REF!,Camp_List_t[[#This Row],[CP_Pcode]],#REF!,-1)</f>
        <v>#REF!</v>
      </c>
      <c r="AO32" t="e">
        <f>SUMIFS(#REF!,#REF!,Camp_List_t[[#This Row],[CP_Pcode]],#REF!,-1)</f>
        <v>#REF!</v>
      </c>
      <c r="AP32" t="e">
        <f>SUMIFS(#REF!,#REF!,Camp_List_t[[#This Row],[CP_Pcode]],#REF!,-1)</f>
        <v>#REF!</v>
      </c>
      <c r="AQ32" t="e">
        <f>SUMIFS(#REF!,#REF!,Camp_List_t[[#This Row],[CP_Pcode]],#REF!,-1)</f>
        <v>#REF!</v>
      </c>
    </row>
    <row r="33" spans="1:43" x14ac:dyDescent="0.25">
      <c r="A33" s="6" t="s">
        <v>1953</v>
      </c>
      <c r="B33" s="6" t="s">
        <v>3</v>
      </c>
      <c r="C33" s="6" t="s">
        <v>867</v>
      </c>
      <c r="D33" s="6" t="s">
        <v>17</v>
      </c>
      <c r="E33" s="6" t="s">
        <v>2093</v>
      </c>
      <c r="F33" s="6" t="s">
        <v>15</v>
      </c>
      <c r="G33" s="6" t="s">
        <v>890</v>
      </c>
      <c r="H33" s="6" t="s">
        <v>2094</v>
      </c>
      <c r="I33" s="6"/>
      <c r="J33" s="6" t="s">
        <v>2094</v>
      </c>
      <c r="K33" s="6"/>
      <c r="L33" s="6" t="s">
        <v>2095</v>
      </c>
      <c r="M33" s="6" t="s">
        <v>2096</v>
      </c>
      <c r="N33" s="6"/>
      <c r="O33" s="6"/>
      <c r="P33" s="6"/>
      <c r="Q33" s="6">
        <v>0</v>
      </c>
      <c r="R33" s="6">
        <v>0</v>
      </c>
      <c r="S33" s="6"/>
      <c r="T33" s="6" t="s">
        <v>209</v>
      </c>
      <c r="U33" s="6" t="s">
        <v>1959</v>
      </c>
      <c r="V33" s="6" t="s">
        <v>85</v>
      </c>
      <c r="W33" s="6" t="s">
        <v>125</v>
      </c>
      <c r="X33" s="6"/>
      <c r="Y33" s="6"/>
      <c r="Z33" s="6"/>
      <c r="AA33" s="6" t="s">
        <v>1963</v>
      </c>
      <c r="AB33" s="6"/>
      <c r="AC33" s="6" t="s">
        <v>2097</v>
      </c>
      <c r="AD33" s="6" t="s">
        <v>2098</v>
      </c>
      <c r="AE33" s="6"/>
      <c r="AF33" s="6" t="s">
        <v>1961</v>
      </c>
      <c r="AG33" s="6"/>
      <c r="AH33" s="6" t="s">
        <v>1961</v>
      </c>
      <c r="AI33" s="6"/>
      <c r="AJ33" s="6"/>
      <c r="AK33" s="6"/>
      <c r="AL33" t="e">
        <f>SUMIF(#REF!,Camp_List_t[[#This Row],[CP_Pcode]],#REF!)</f>
        <v>#REF!</v>
      </c>
      <c r="AM33" t="e">
        <f>SUMIFS(#REF!,#REF!,Camp_List_t[[#This Row],[CP_Pcode]],#REF!,-1)</f>
        <v>#REF!</v>
      </c>
      <c r="AN33" t="e">
        <f>SUMIFS(#REF!,#REF!,Camp_List_t[[#This Row],[CP_Pcode]],#REF!,-1)</f>
        <v>#REF!</v>
      </c>
      <c r="AO33" t="e">
        <f>SUMIFS(#REF!,#REF!,Camp_List_t[[#This Row],[CP_Pcode]],#REF!,-1)</f>
        <v>#REF!</v>
      </c>
      <c r="AP33" t="e">
        <f>SUMIFS(#REF!,#REF!,Camp_List_t[[#This Row],[CP_Pcode]],#REF!,-1)</f>
        <v>#REF!</v>
      </c>
      <c r="AQ33" t="e">
        <f>SUMIFS(#REF!,#REF!,Camp_List_t[[#This Row],[CP_Pcode]],#REF!,-1)</f>
        <v>#REF!</v>
      </c>
    </row>
    <row r="34" spans="1:43" x14ac:dyDescent="0.25">
      <c r="A34" s="6" t="s">
        <v>1953</v>
      </c>
      <c r="B34" s="6" t="s">
        <v>3</v>
      </c>
      <c r="C34" s="6" t="s">
        <v>867</v>
      </c>
      <c r="D34" s="6" t="s">
        <v>17</v>
      </c>
      <c r="E34" s="6" t="s">
        <v>2093</v>
      </c>
      <c r="F34" s="6" t="s">
        <v>15</v>
      </c>
      <c r="G34" s="6" t="s">
        <v>890</v>
      </c>
      <c r="H34" s="6" t="s">
        <v>2094</v>
      </c>
      <c r="I34" s="6"/>
      <c r="J34" s="6" t="s">
        <v>2094</v>
      </c>
      <c r="K34" s="6"/>
      <c r="L34" s="6" t="s">
        <v>2099</v>
      </c>
      <c r="M34" s="6" t="s">
        <v>2100</v>
      </c>
      <c r="N34" s="6"/>
      <c r="O34" s="6"/>
      <c r="P34" s="6"/>
      <c r="Q34" s="6">
        <v>0</v>
      </c>
      <c r="R34" s="6">
        <v>0</v>
      </c>
      <c r="S34" s="6"/>
      <c r="T34" s="6" t="s">
        <v>209</v>
      </c>
      <c r="U34" s="6" t="s">
        <v>1959</v>
      </c>
      <c r="V34" s="6" t="s">
        <v>85</v>
      </c>
      <c r="W34" s="6" t="s">
        <v>125</v>
      </c>
      <c r="X34" s="6"/>
      <c r="Y34" s="6"/>
      <c r="Z34" s="6"/>
      <c r="AA34" s="6" t="s">
        <v>1963</v>
      </c>
      <c r="AB34" s="6"/>
      <c r="AC34" s="6" t="s">
        <v>2097</v>
      </c>
      <c r="AD34" s="6" t="s">
        <v>2101</v>
      </c>
      <c r="AE34" s="6"/>
      <c r="AF34" s="6" t="s">
        <v>1961</v>
      </c>
      <c r="AG34" s="6"/>
      <c r="AH34" s="6" t="s">
        <v>1961</v>
      </c>
      <c r="AI34" s="6"/>
      <c r="AJ34" s="6"/>
      <c r="AK34" s="6"/>
      <c r="AL34" t="e">
        <f>SUMIF(#REF!,Camp_List_t[[#This Row],[CP_Pcode]],#REF!)</f>
        <v>#REF!</v>
      </c>
      <c r="AM34" t="e">
        <f>SUMIFS(#REF!,#REF!,Camp_List_t[[#This Row],[CP_Pcode]],#REF!,-1)</f>
        <v>#REF!</v>
      </c>
      <c r="AN34" t="e">
        <f>SUMIFS(#REF!,#REF!,Camp_List_t[[#This Row],[CP_Pcode]],#REF!,-1)</f>
        <v>#REF!</v>
      </c>
      <c r="AO34" t="e">
        <f>SUMIFS(#REF!,#REF!,Camp_List_t[[#This Row],[CP_Pcode]],#REF!,-1)</f>
        <v>#REF!</v>
      </c>
      <c r="AP34" t="e">
        <f>SUMIFS(#REF!,#REF!,Camp_List_t[[#This Row],[CP_Pcode]],#REF!,-1)</f>
        <v>#REF!</v>
      </c>
      <c r="AQ34" t="e">
        <f>SUMIFS(#REF!,#REF!,Camp_List_t[[#This Row],[CP_Pcode]],#REF!,-1)</f>
        <v>#REF!</v>
      </c>
    </row>
    <row r="35" spans="1:43" x14ac:dyDescent="0.25">
      <c r="A35" s="6" t="s">
        <v>1953</v>
      </c>
      <c r="B35" s="6" t="s">
        <v>0</v>
      </c>
      <c r="C35" s="6" t="s">
        <v>869</v>
      </c>
      <c r="D35" s="6" t="s">
        <v>4</v>
      </c>
      <c r="E35" s="6" t="s">
        <v>2033</v>
      </c>
      <c r="F35" s="6" t="s">
        <v>6</v>
      </c>
      <c r="G35" s="6" t="s">
        <v>875</v>
      </c>
      <c r="H35" s="6"/>
      <c r="I35" s="6"/>
      <c r="J35" s="6"/>
      <c r="K35" s="6"/>
      <c r="L35" s="6" t="s">
        <v>2102</v>
      </c>
      <c r="M35" s="6" t="s">
        <v>2103</v>
      </c>
      <c r="N35" s="6"/>
      <c r="O35" s="6"/>
      <c r="P35" s="6"/>
      <c r="Q35" s="6"/>
      <c r="R35" s="6"/>
      <c r="S35" s="6"/>
      <c r="T35" s="6" t="s">
        <v>97</v>
      </c>
      <c r="U35" s="6" t="s">
        <v>1959</v>
      </c>
      <c r="V35" s="6" t="s">
        <v>85</v>
      </c>
      <c r="W35" s="6" t="s">
        <v>125</v>
      </c>
      <c r="X35" s="6"/>
      <c r="Y35" s="6"/>
      <c r="Z35" s="6" t="s">
        <v>691</v>
      </c>
      <c r="AA35" s="6" t="s">
        <v>1963</v>
      </c>
      <c r="AB35" s="6"/>
      <c r="AC35" s="6" t="s">
        <v>2020</v>
      </c>
      <c r="AD35" s="6" t="s">
        <v>2104</v>
      </c>
      <c r="AE35" s="6" t="s">
        <v>287</v>
      </c>
      <c r="AF35" s="6" t="s">
        <v>1961</v>
      </c>
      <c r="AG35" s="6"/>
      <c r="AH35" s="6" t="s">
        <v>1961</v>
      </c>
      <c r="AI35" s="6"/>
      <c r="AJ35" s="6"/>
      <c r="AK35" s="6"/>
      <c r="AL35" t="e">
        <f>SUMIF(#REF!,Camp_List_t[[#This Row],[CP_Pcode]],#REF!)</f>
        <v>#REF!</v>
      </c>
      <c r="AM35" t="e">
        <f>SUMIFS(#REF!,#REF!,Camp_List_t[[#This Row],[CP_Pcode]],#REF!,-1)</f>
        <v>#REF!</v>
      </c>
      <c r="AN35" t="e">
        <f>SUMIFS(#REF!,#REF!,Camp_List_t[[#This Row],[CP_Pcode]],#REF!,-1)</f>
        <v>#REF!</v>
      </c>
      <c r="AO35" t="e">
        <f>SUMIFS(#REF!,#REF!,Camp_List_t[[#This Row],[CP_Pcode]],#REF!,-1)</f>
        <v>#REF!</v>
      </c>
      <c r="AP35" t="e">
        <f>SUMIFS(#REF!,#REF!,Camp_List_t[[#This Row],[CP_Pcode]],#REF!,-1)</f>
        <v>#REF!</v>
      </c>
      <c r="AQ35" t="e">
        <f>SUMIFS(#REF!,#REF!,Camp_List_t[[#This Row],[CP_Pcode]],#REF!,-1)</f>
        <v>#REF!</v>
      </c>
    </row>
    <row r="36" spans="1:43" x14ac:dyDescent="0.25">
      <c r="A36" s="6" t="s">
        <v>870</v>
      </c>
      <c r="B36" s="6" t="s">
        <v>0</v>
      </c>
      <c r="C36" s="6" t="s">
        <v>869</v>
      </c>
      <c r="D36" s="6" t="s">
        <v>4</v>
      </c>
      <c r="E36" s="6" t="s">
        <v>2033</v>
      </c>
      <c r="F36" s="6" t="s">
        <v>5</v>
      </c>
      <c r="G36" s="6" t="s">
        <v>879</v>
      </c>
      <c r="H36" s="6" t="s">
        <v>567</v>
      </c>
      <c r="I36" s="6" t="s">
        <v>949</v>
      </c>
      <c r="J36" s="6" t="s">
        <v>567</v>
      </c>
      <c r="K36" s="6" t="s">
        <v>950</v>
      </c>
      <c r="L36" s="6" t="s">
        <v>267</v>
      </c>
      <c r="M36" s="6" t="s">
        <v>268</v>
      </c>
      <c r="N36" s="6" t="s">
        <v>1469</v>
      </c>
      <c r="O36" s="6" t="s">
        <v>1470</v>
      </c>
      <c r="P36" s="6" t="s">
        <v>1961</v>
      </c>
      <c r="Q36" s="6">
        <v>110</v>
      </c>
      <c r="R36" s="6">
        <v>509</v>
      </c>
      <c r="S36" s="6" t="s">
        <v>2105</v>
      </c>
      <c r="T36" s="6" t="s">
        <v>97</v>
      </c>
      <c r="U36" s="6" t="s">
        <v>1959</v>
      </c>
      <c r="V36" s="6" t="s">
        <v>85</v>
      </c>
      <c r="W36" s="6" t="s">
        <v>125</v>
      </c>
      <c r="X36" s="6" t="s">
        <v>1420</v>
      </c>
      <c r="Y36" s="6" t="s">
        <v>116</v>
      </c>
      <c r="Z36" s="6" t="s">
        <v>545</v>
      </c>
      <c r="AA36" s="6" t="s">
        <v>1963</v>
      </c>
      <c r="AB36" s="6"/>
      <c r="AC36" s="6" t="s">
        <v>1975</v>
      </c>
      <c r="AD36" s="6" t="s">
        <v>2106</v>
      </c>
      <c r="AE36" s="6" t="s">
        <v>1966</v>
      </c>
      <c r="AF36" s="6" t="s">
        <v>2023</v>
      </c>
      <c r="AG36" s="6"/>
      <c r="AH36" s="6" t="s">
        <v>2023</v>
      </c>
      <c r="AI36" s="6" t="s">
        <v>562</v>
      </c>
      <c r="AJ36" s="6" t="s">
        <v>2107</v>
      </c>
      <c r="AK36" s="6" t="s">
        <v>116</v>
      </c>
      <c r="AL36" t="e">
        <f>SUMIF(#REF!,Camp_List_t[[#This Row],[CP_Pcode]],#REF!)</f>
        <v>#REF!</v>
      </c>
      <c r="AM36" t="e">
        <f>SUMIFS(#REF!,#REF!,Camp_List_t[[#This Row],[CP_Pcode]],#REF!,-1)</f>
        <v>#REF!</v>
      </c>
      <c r="AN36" t="e">
        <f>SUMIFS(#REF!,#REF!,Camp_List_t[[#This Row],[CP_Pcode]],#REF!,-1)</f>
        <v>#REF!</v>
      </c>
      <c r="AO36" t="e">
        <f>SUMIFS(#REF!,#REF!,Camp_List_t[[#This Row],[CP_Pcode]],#REF!,-1)</f>
        <v>#REF!</v>
      </c>
      <c r="AP36" t="e">
        <f>SUMIFS(#REF!,#REF!,Camp_List_t[[#This Row],[CP_Pcode]],#REF!,-1)</f>
        <v>#REF!</v>
      </c>
      <c r="AQ36" t="e">
        <f>SUMIFS(#REF!,#REF!,Camp_List_t[[#This Row],[CP_Pcode]],#REF!,-1)</f>
        <v>#REF!</v>
      </c>
    </row>
    <row r="37" spans="1:43" x14ac:dyDescent="0.25">
      <c r="A37" s="6" t="s">
        <v>870</v>
      </c>
      <c r="B37" s="6" t="s">
        <v>0</v>
      </c>
      <c r="C37" s="6" t="s">
        <v>869</v>
      </c>
      <c r="D37" s="6" t="s">
        <v>4</v>
      </c>
      <c r="E37" s="6" t="s">
        <v>2033</v>
      </c>
      <c r="F37" s="6" t="s">
        <v>5</v>
      </c>
      <c r="G37" s="6" t="s">
        <v>879</v>
      </c>
      <c r="H37" s="6" t="s">
        <v>967</v>
      </c>
      <c r="I37" s="6" t="s">
        <v>966</v>
      </c>
      <c r="J37" s="6"/>
      <c r="K37" s="6"/>
      <c r="L37" s="6" t="s">
        <v>834</v>
      </c>
      <c r="M37" s="6" t="s">
        <v>835</v>
      </c>
      <c r="N37" s="6" t="s">
        <v>1567</v>
      </c>
      <c r="O37" s="6" t="s">
        <v>1568</v>
      </c>
      <c r="P37" s="6" t="s">
        <v>2108</v>
      </c>
      <c r="Q37" s="6">
        <v>169</v>
      </c>
      <c r="R37" s="6">
        <v>1216</v>
      </c>
      <c r="S37" s="6" t="s">
        <v>2109</v>
      </c>
      <c r="T37" s="6" t="s">
        <v>209</v>
      </c>
      <c r="U37" s="6" t="s">
        <v>1959</v>
      </c>
      <c r="V37" s="6" t="s">
        <v>85</v>
      </c>
      <c r="W37" s="6" t="s">
        <v>125</v>
      </c>
      <c r="X37" s="6" t="s">
        <v>1395</v>
      </c>
      <c r="Y37" s="6" t="s">
        <v>2040</v>
      </c>
      <c r="Z37" s="6" t="s">
        <v>538</v>
      </c>
      <c r="AA37" s="6" t="s">
        <v>1963</v>
      </c>
      <c r="AB37" s="6"/>
      <c r="AC37" s="6" t="s">
        <v>1989</v>
      </c>
      <c r="AD37" s="6" t="s">
        <v>2110</v>
      </c>
      <c r="AE37" s="6" t="s">
        <v>287</v>
      </c>
      <c r="AF37" s="6" t="s">
        <v>2111</v>
      </c>
      <c r="AG37" s="6"/>
      <c r="AH37" s="6" t="s">
        <v>2111</v>
      </c>
      <c r="AI37" s="6" t="s">
        <v>970</v>
      </c>
      <c r="AJ37" s="6" t="s">
        <v>2112</v>
      </c>
      <c r="AK37" s="6" t="s">
        <v>2023</v>
      </c>
      <c r="AL37" t="e">
        <f>SUMIF(#REF!,Camp_List_t[[#This Row],[CP_Pcode]],#REF!)</f>
        <v>#REF!</v>
      </c>
      <c r="AM37" t="e">
        <f>SUMIFS(#REF!,#REF!,Camp_List_t[[#This Row],[CP_Pcode]],#REF!,-1)</f>
        <v>#REF!</v>
      </c>
      <c r="AN37" t="e">
        <f>SUMIFS(#REF!,#REF!,Camp_List_t[[#This Row],[CP_Pcode]],#REF!,-1)</f>
        <v>#REF!</v>
      </c>
      <c r="AO37" t="e">
        <f>SUMIFS(#REF!,#REF!,Camp_List_t[[#This Row],[CP_Pcode]],#REF!,-1)</f>
        <v>#REF!</v>
      </c>
      <c r="AP37" t="e">
        <f>SUMIFS(#REF!,#REF!,Camp_List_t[[#This Row],[CP_Pcode]],#REF!,-1)</f>
        <v>#REF!</v>
      </c>
      <c r="AQ37" t="e">
        <f>SUMIFS(#REF!,#REF!,Camp_List_t[[#This Row],[CP_Pcode]],#REF!,-1)</f>
        <v>#REF!</v>
      </c>
    </row>
    <row r="38" spans="1:43" x14ac:dyDescent="0.25">
      <c r="A38" s="6" t="s">
        <v>870</v>
      </c>
      <c r="B38" s="6" t="s">
        <v>0</v>
      </c>
      <c r="C38" s="6" t="s">
        <v>869</v>
      </c>
      <c r="D38" s="6" t="s">
        <v>12</v>
      </c>
      <c r="E38" s="6" t="s">
        <v>1954</v>
      </c>
      <c r="F38" s="6" t="s">
        <v>13</v>
      </c>
      <c r="G38" s="6" t="s">
        <v>911</v>
      </c>
      <c r="H38" s="6" t="s">
        <v>984</v>
      </c>
      <c r="I38" s="6" t="s">
        <v>985</v>
      </c>
      <c r="J38" s="6"/>
      <c r="K38" s="6"/>
      <c r="L38" s="6" t="s">
        <v>195</v>
      </c>
      <c r="M38" s="6" t="s">
        <v>196</v>
      </c>
      <c r="N38" s="6" t="s">
        <v>1616</v>
      </c>
      <c r="O38" s="6" t="s">
        <v>1617</v>
      </c>
      <c r="P38" s="6" t="s">
        <v>1961</v>
      </c>
      <c r="Q38" s="6">
        <v>20</v>
      </c>
      <c r="R38" s="6">
        <v>64</v>
      </c>
      <c r="S38" s="6" t="s">
        <v>2113</v>
      </c>
      <c r="T38" s="6" t="s">
        <v>97</v>
      </c>
      <c r="U38" s="6" t="s">
        <v>1959</v>
      </c>
      <c r="V38" s="6" t="s">
        <v>85</v>
      </c>
      <c r="W38" s="6" t="s">
        <v>98</v>
      </c>
      <c r="X38" s="6" t="s">
        <v>1618</v>
      </c>
      <c r="Y38" s="6" t="s">
        <v>115</v>
      </c>
      <c r="Z38" s="6" t="s">
        <v>538</v>
      </c>
      <c r="AA38" s="6" t="s">
        <v>1963</v>
      </c>
      <c r="AB38" s="6"/>
      <c r="AC38" s="6" t="s">
        <v>1975</v>
      </c>
      <c r="AD38" s="6" t="s">
        <v>2114</v>
      </c>
      <c r="AE38" s="6" t="s">
        <v>1966</v>
      </c>
      <c r="AF38" s="6" t="s">
        <v>1736</v>
      </c>
      <c r="AG38" s="6"/>
      <c r="AH38" s="6" t="s">
        <v>1736</v>
      </c>
      <c r="AI38" s="6" t="s">
        <v>626</v>
      </c>
      <c r="AJ38" s="6" t="s">
        <v>2115</v>
      </c>
      <c r="AK38" s="6" t="s">
        <v>115</v>
      </c>
      <c r="AL38" t="e">
        <f>SUMIF(#REF!,Camp_List_t[[#This Row],[CP_Pcode]],#REF!)</f>
        <v>#REF!</v>
      </c>
      <c r="AM38" t="e">
        <f>SUMIFS(#REF!,#REF!,Camp_List_t[[#This Row],[CP_Pcode]],#REF!,-1)</f>
        <v>#REF!</v>
      </c>
      <c r="AN38" t="e">
        <f>SUMIFS(#REF!,#REF!,Camp_List_t[[#This Row],[CP_Pcode]],#REF!,-1)</f>
        <v>#REF!</v>
      </c>
      <c r="AO38" t="e">
        <f>SUMIFS(#REF!,#REF!,Camp_List_t[[#This Row],[CP_Pcode]],#REF!,-1)</f>
        <v>#REF!</v>
      </c>
      <c r="AP38" t="e">
        <f>SUMIFS(#REF!,#REF!,Camp_List_t[[#This Row],[CP_Pcode]],#REF!,-1)</f>
        <v>#REF!</v>
      </c>
      <c r="AQ38" t="e">
        <f>SUMIFS(#REF!,#REF!,Camp_List_t[[#This Row],[CP_Pcode]],#REF!,-1)</f>
        <v>#REF!</v>
      </c>
    </row>
    <row r="39" spans="1:43" x14ac:dyDescent="0.25">
      <c r="A39" s="6" t="s">
        <v>870</v>
      </c>
      <c r="B39" s="6" t="s">
        <v>0</v>
      </c>
      <c r="C39" s="6" t="s">
        <v>869</v>
      </c>
      <c r="D39" s="6" t="s">
        <v>12</v>
      </c>
      <c r="E39" s="6" t="s">
        <v>1954</v>
      </c>
      <c r="F39" s="6" t="s">
        <v>13</v>
      </c>
      <c r="G39" s="6" t="s">
        <v>911</v>
      </c>
      <c r="H39" s="6" t="s">
        <v>608</v>
      </c>
      <c r="I39" s="6" t="s">
        <v>912</v>
      </c>
      <c r="J39" s="6" t="s">
        <v>609</v>
      </c>
      <c r="K39" s="6" t="s">
        <v>673</v>
      </c>
      <c r="L39" s="6" t="s">
        <v>179</v>
      </c>
      <c r="M39" s="6" t="s">
        <v>180</v>
      </c>
      <c r="N39" s="6" t="s">
        <v>1439</v>
      </c>
      <c r="O39" s="6" t="s">
        <v>1440</v>
      </c>
      <c r="P39" s="6" t="s">
        <v>2116</v>
      </c>
      <c r="Q39" s="6">
        <v>13</v>
      </c>
      <c r="R39" s="6">
        <v>70</v>
      </c>
      <c r="S39" s="6" t="s">
        <v>2117</v>
      </c>
      <c r="T39" s="6" t="s">
        <v>97</v>
      </c>
      <c r="U39" s="6" t="s">
        <v>1959</v>
      </c>
      <c r="V39" s="6" t="s">
        <v>85</v>
      </c>
      <c r="W39" s="6" t="s">
        <v>98</v>
      </c>
      <c r="X39" s="6" t="s">
        <v>1441</v>
      </c>
      <c r="Y39" s="6" t="s">
        <v>115</v>
      </c>
      <c r="Z39" s="6" t="s">
        <v>545</v>
      </c>
      <c r="AA39" s="6" t="s">
        <v>1963</v>
      </c>
      <c r="AB39" s="6"/>
      <c r="AC39" s="6" t="s">
        <v>1964</v>
      </c>
      <c r="AD39" s="6" t="s">
        <v>2118</v>
      </c>
      <c r="AE39" s="6" t="s">
        <v>1966</v>
      </c>
      <c r="AF39" s="6" t="s">
        <v>1961</v>
      </c>
      <c r="AG39" s="6"/>
      <c r="AH39" s="6" t="s">
        <v>1961</v>
      </c>
      <c r="AI39" s="6" t="s">
        <v>991</v>
      </c>
      <c r="AJ39" s="6" t="s">
        <v>2119</v>
      </c>
      <c r="AK39" s="6" t="s">
        <v>115</v>
      </c>
      <c r="AL39" t="e">
        <f>SUMIF(#REF!,Camp_List_t[[#This Row],[CP_Pcode]],#REF!)</f>
        <v>#REF!</v>
      </c>
      <c r="AM39" t="e">
        <f>SUMIFS(#REF!,#REF!,Camp_List_t[[#This Row],[CP_Pcode]],#REF!,-1)</f>
        <v>#REF!</v>
      </c>
      <c r="AN39" t="e">
        <f>SUMIFS(#REF!,#REF!,Camp_List_t[[#This Row],[CP_Pcode]],#REF!,-1)</f>
        <v>#REF!</v>
      </c>
      <c r="AO39" t="e">
        <f>SUMIFS(#REF!,#REF!,Camp_List_t[[#This Row],[CP_Pcode]],#REF!,-1)</f>
        <v>#REF!</v>
      </c>
      <c r="AP39" t="e">
        <f>SUMIFS(#REF!,#REF!,Camp_List_t[[#This Row],[CP_Pcode]],#REF!,-1)</f>
        <v>#REF!</v>
      </c>
      <c r="AQ39" t="e">
        <f>SUMIFS(#REF!,#REF!,Camp_List_t[[#This Row],[CP_Pcode]],#REF!,-1)</f>
        <v>#REF!</v>
      </c>
    </row>
    <row r="40" spans="1:43" x14ac:dyDescent="0.25">
      <c r="A40" s="6" t="s">
        <v>1953</v>
      </c>
      <c r="B40" s="6" t="s">
        <v>0</v>
      </c>
      <c r="C40" s="6" t="s">
        <v>869</v>
      </c>
      <c r="D40" s="6" t="s">
        <v>12</v>
      </c>
      <c r="E40" s="6" t="s">
        <v>1954</v>
      </c>
      <c r="F40" s="6" t="s">
        <v>13</v>
      </c>
      <c r="G40" s="6" t="s">
        <v>911</v>
      </c>
      <c r="H40" s="6" t="s">
        <v>608</v>
      </c>
      <c r="I40" s="6" t="s">
        <v>912</v>
      </c>
      <c r="J40" s="6" t="s">
        <v>609</v>
      </c>
      <c r="K40" s="6" t="s">
        <v>673</v>
      </c>
      <c r="L40" s="6" t="s">
        <v>2120</v>
      </c>
      <c r="M40" s="6" t="s">
        <v>2121</v>
      </c>
      <c r="N40" s="6"/>
      <c r="O40" s="6"/>
      <c r="P40" s="6"/>
      <c r="Q40" s="6">
        <v>0</v>
      </c>
      <c r="R40" s="6">
        <v>0</v>
      </c>
      <c r="S40" s="6"/>
      <c r="T40" s="6" t="s">
        <v>97</v>
      </c>
      <c r="U40" s="6" t="s">
        <v>1959</v>
      </c>
      <c r="V40" s="6" t="s">
        <v>85</v>
      </c>
      <c r="W40" s="6"/>
      <c r="X40" s="6"/>
      <c r="Y40" s="6"/>
      <c r="Z40" s="6"/>
      <c r="AA40" s="6"/>
      <c r="AB40" s="6"/>
      <c r="AC40" s="6"/>
      <c r="AD40" s="6"/>
      <c r="AE40" s="6"/>
      <c r="AF40" s="6" t="s">
        <v>1961</v>
      </c>
      <c r="AG40" s="6"/>
      <c r="AH40" s="6" t="s">
        <v>1961</v>
      </c>
      <c r="AI40" s="6"/>
      <c r="AJ40" s="6"/>
      <c r="AK40" s="6"/>
      <c r="AL40" t="e">
        <f>SUMIF(#REF!,Camp_List_t[[#This Row],[CP_Pcode]],#REF!)</f>
        <v>#REF!</v>
      </c>
      <c r="AM40" t="e">
        <f>SUMIFS(#REF!,#REF!,Camp_List_t[[#This Row],[CP_Pcode]],#REF!,-1)</f>
        <v>#REF!</v>
      </c>
      <c r="AN40" t="e">
        <f>SUMIFS(#REF!,#REF!,Camp_List_t[[#This Row],[CP_Pcode]],#REF!,-1)</f>
        <v>#REF!</v>
      </c>
      <c r="AO40" t="e">
        <f>SUMIFS(#REF!,#REF!,Camp_List_t[[#This Row],[CP_Pcode]],#REF!,-1)</f>
        <v>#REF!</v>
      </c>
      <c r="AP40" t="e">
        <f>SUMIFS(#REF!,#REF!,Camp_List_t[[#This Row],[CP_Pcode]],#REF!,-1)</f>
        <v>#REF!</v>
      </c>
      <c r="AQ40" t="e">
        <f>SUMIFS(#REF!,#REF!,Camp_List_t[[#This Row],[CP_Pcode]],#REF!,-1)</f>
        <v>#REF!</v>
      </c>
    </row>
    <row r="41" spans="1:43" x14ac:dyDescent="0.25">
      <c r="A41" s="6" t="s">
        <v>870</v>
      </c>
      <c r="B41" s="6" t="s">
        <v>0</v>
      </c>
      <c r="C41" s="6" t="s">
        <v>869</v>
      </c>
      <c r="D41" s="6" t="s">
        <v>12</v>
      </c>
      <c r="E41" s="6" t="s">
        <v>1954</v>
      </c>
      <c r="F41" s="6" t="s">
        <v>12</v>
      </c>
      <c r="G41" s="6" t="s">
        <v>930</v>
      </c>
      <c r="H41" s="6" t="s">
        <v>941</v>
      </c>
      <c r="I41" s="6" t="s">
        <v>942</v>
      </c>
      <c r="J41" s="6"/>
      <c r="K41" s="6"/>
      <c r="L41" s="6" t="s">
        <v>1801</v>
      </c>
      <c r="M41" s="6" t="s">
        <v>1802</v>
      </c>
      <c r="N41" s="6" t="s">
        <v>2122</v>
      </c>
      <c r="O41" s="6" t="s">
        <v>2123</v>
      </c>
      <c r="P41" s="6"/>
      <c r="Q41" s="6">
        <v>36</v>
      </c>
      <c r="R41" s="6">
        <v>153</v>
      </c>
      <c r="S41" s="6" t="s">
        <v>1988</v>
      </c>
      <c r="T41" s="6" t="s">
        <v>97</v>
      </c>
      <c r="U41" s="6" t="s">
        <v>1959</v>
      </c>
      <c r="V41" s="6" t="s">
        <v>1803</v>
      </c>
      <c r="W41" s="6"/>
      <c r="X41" s="6"/>
      <c r="Y41" s="6"/>
      <c r="Z41" s="6"/>
      <c r="AA41" s="6" t="s">
        <v>1963</v>
      </c>
      <c r="AB41" s="6"/>
      <c r="AC41" s="6" t="s">
        <v>2124</v>
      </c>
      <c r="AD41" s="6" t="s">
        <v>2125</v>
      </c>
      <c r="AE41" s="6"/>
      <c r="AF41" s="6" t="s">
        <v>1961</v>
      </c>
      <c r="AG41" s="6"/>
      <c r="AH41" s="6" t="s">
        <v>1961</v>
      </c>
      <c r="AI41" s="6"/>
      <c r="AJ41" s="6"/>
      <c r="AK41" s="6"/>
      <c r="AL41" t="e">
        <f>SUMIF(#REF!,Camp_List_t[[#This Row],[CP_Pcode]],#REF!)</f>
        <v>#REF!</v>
      </c>
      <c r="AM41" t="e">
        <f>SUMIFS(#REF!,#REF!,Camp_List_t[[#This Row],[CP_Pcode]],#REF!,-1)</f>
        <v>#REF!</v>
      </c>
      <c r="AN41" t="e">
        <f>SUMIFS(#REF!,#REF!,Camp_List_t[[#This Row],[CP_Pcode]],#REF!,-1)</f>
        <v>#REF!</v>
      </c>
      <c r="AO41" t="e">
        <f>SUMIFS(#REF!,#REF!,Camp_List_t[[#This Row],[CP_Pcode]],#REF!,-1)</f>
        <v>#REF!</v>
      </c>
      <c r="AP41" t="e">
        <f>SUMIFS(#REF!,#REF!,Camp_List_t[[#This Row],[CP_Pcode]],#REF!,-1)</f>
        <v>#REF!</v>
      </c>
      <c r="AQ41" t="e">
        <f>SUMIFS(#REF!,#REF!,Camp_List_t[[#This Row],[CP_Pcode]],#REF!,-1)</f>
        <v>#REF!</v>
      </c>
    </row>
    <row r="42" spans="1:43" x14ac:dyDescent="0.25">
      <c r="A42" s="6" t="s">
        <v>870</v>
      </c>
      <c r="B42" s="6" t="s">
        <v>0</v>
      </c>
      <c r="C42" s="6" t="s">
        <v>869</v>
      </c>
      <c r="D42" s="6" t="s">
        <v>7</v>
      </c>
      <c r="E42" s="6" t="s">
        <v>1973</v>
      </c>
      <c r="F42" s="6" t="s">
        <v>7</v>
      </c>
      <c r="G42" s="6" t="s">
        <v>898</v>
      </c>
      <c r="H42" s="6" t="s">
        <v>577</v>
      </c>
      <c r="I42" s="6" t="s">
        <v>934</v>
      </c>
      <c r="J42" s="6"/>
      <c r="K42" s="6"/>
      <c r="L42" s="6" t="s">
        <v>1803</v>
      </c>
      <c r="M42" s="6" t="s">
        <v>1804</v>
      </c>
      <c r="N42" s="6" t="s">
        <v>2126</v>
      </c>
      <c r="O42" s="6" t="s">
        <v>2127</v>
      </c>
      <c r="P42" s="6"/>
      <c r="Q42" s="6">
        <v>335</v>
      </c>
      <c r="R42" s="6">
        <v>1475</v>
      </c>
      <c r="S42" s="6" t="s">
        <v>2128</v>
      </c>
      <c r="T42" s="6" t="s">
        <v>97</v>
      </c>
      <c r="U42" s="6" t="s">
        <v>1959</v>
      </c>
      <c r="V42" s="6" t="s">
        <v>1803</v>
      </c>
      <c r="W42" s="6" t="s">
        <v>98</v>
      </c>
      <c r="X42" s="6"/>
      <c r="Y42" s="6"/>
      <c r="Z42" s="6"/>
      <c r="AA42" s="6" t="s">
        <v>1963</v>
      </c>
      <c r="AB42" s="6"/>
      <c r="AC42" s="6" t="s">
        <v>2129</v>
      </c>
      <c r="AD42" s="6" t="s">
        <v>2130</v>
      </c>
      <c r="AE42" s="6" t="s">
        <v>1966</v>
      </c>
      <c r="AF42" s="6" t="s">
        <v>1961</v>
      </c>
      <c r="AG42" s="6"/>
      <c r="AH42" s="6" t="s">
        <v>1961</v>
      </c>
      <c r="AI42" s="6" t="s">
        <v>577</v>
      </c>
      <c r="AJ42" s="6" t="s">
        <v>2131</v>
      </c>
      <c r="AK42" s="6" t="s">
        <v>115</v>
      </c>
      <c r="AL42" t="e">
        <f>SUMIF(#REF!,Camp_List_t[[#This Row],[CP_Pcode]],#REF!)</f>
        <v>#REF!</v>
      </c>
      <c r="AM42" t="e">
        <f>SUMIFS(#REF!,#REF!,Camp_List_t[[#This Row],[CP_Pcode]],#REF!,-1)</f>
        <v>#REF!</v>
      </c>
      <c r="AN42" t="e">
        <f>SUMIFS(#REF!,#REF!,Camp_List_t[[#This Row],[CP_Pcode]],#REF!,-1)</f>
        <v>#REF!</v>
      </c>
      <c r="AO42" t="e">
        <f>SUMIFS(#REF!,#REF!,Camp_List_t[[#This Row],[CP_Pcode]],#REF!,-1)</f>
        <v>#REF!</v>
      </c>
      <c r="AP42" t="e">
        <f>SUMIFS(#REF!,#REF!,Camp_List_t[[#This Row],[CP_Pcode]],#REF!,-1)</f>
        <v>#REF!</v>
      </c>
      <c r="AQ42" t="e">
        <f>SUMIFS(#REF!,#REF!,Camp_List_t[[#This Row],[CP_Pcode]],#REF!,-1)</f>
        <v>#REF!</v>
      </c>
    </row>
    <row r="43" spans="1:43" x14ac:dyDescent="0.25">
      <c r="A43" s="6" t="s">
        <v>870</v>
      </c>
      <c r="B43" s="6" t="s">
        <v>0</v>
      </c>
      <c r="C43" s="6" t="s">
        <v>869</v>
      </c>
      <c r="D43" s="6" t="s">
        <v>7</v>
      </c>
      <c r="E43" s="6" t="s">
        <v>1973</v>
      </c>
      <c r="F43" s="6" t="s">
        <v>9</v>
      </c>
      <c r="G43" s="6" t="s">
        <v>871</v>
      </c>
      <c r="H43" s="6" t="s">
        <v>590</v>
      </c>
      <c r="I43" s="6" t="s">
        <v>977</v>
      </c>
      <c r="J43" s="6"/>
      <c r="K43" s="6"/>
      <c r="L43" s="6" t="s">
        <v>1803</v>
      </c>
      <c r="M43" s="6" t="s">
        <v>1805</v>
      </c>
      <c r="N43" s="6" t="s">
        <v>2132</v>
      </c>
      <c r="O43" s="6" t="s">
        <v>2133</v>
      </c>
      <c r="P43" s="6"/>
      <c r="Q43" s="6">
        <v>279</v>
      </c>
      <c r="R43" s="6">
        <v>1031</v>
      </c>
      <c r="S43" s="6" t="s">
        <v>2134</v>
      </c>
      <c r="T43" s="6" t="s">
        <v>97</v>
      </c>
      <c r="U43" s="6" t="s">
        <v>1959</v>
      </c>
      <c r="V43" s="6" t="s">
        <v>1803</v>
      </c>
      <c r="W43" s="6" t="s">
        <v>98</v>
      </c>
      <c r="X43" s="6"/>
      <c r="Y43" s="6"/>
      <c r="Z43" s="6"/>
      <c r="AA43" s="6" t="s">
        <v>1963</v>
      </c>
      <c r="AB43" s="6"/>
      <c r="AC43" s="6" t="s">
        <v>2129</v>
      </c>
      <c r="AD43" s="6" t="s">
        <v>2135</v>
      </c>
      <c r="AE43" s="6" t="s">
        <v>1966</v>
      </c>
      <c r="AF43" s="6" t="s">
        <v>1961</v>
      </c>
      <c r="AG43" s="6"/>
      <c r="AH43" s="6" t="s">
        <v>1961</v>
      </c>
      <c r="AI43" s="6" t="s">
        <v>590</v>
      </c>
      <c r="AJ43" s="6" t="s">
        <v>2136</v>
      </c>
      <c r="AK43" s="6" t="s">
        <v>115</v>
      </c>
      <c r="AL43" t="e">
        <f>SUMIF(#REF!,Camp_List_t[[#This Row],[CP_Pcode]],#REF!)</f>
        <v>#REF!</v>
      </c>
      <c r="AM43" t="e">
        <f>SUMIFS(#REF!,#REF!,Camp_List_t[[#This Row],[CP_Pcode]],#REF!,-1)</f>
        <v>#REF!</v>
      </c>
      <c r="AN43" t="e">
        <f>SUMIFS(#REF!,#REF!,Camp_List_t[[#This Row],[CP_Pcode]],#REF!,-1)</f>
        <v>#REF!</v>
      </c>
      <c r="AO43" t="e">
        <f>SUMIFS(#REF!,#REF!,Camp_List_t[[#This Row],[CP_Pcode]],#REF!,-1)</f>
        <v>#REF!</v>
      </c>
      <c r="AP43" t="e">
        <f>SUMIFS(#REF!,#REF!,Camp_List_t[[#This Row],[CP_Pcode]],#REF!,-1)</f>
        <v>#REF!</v>
      </c>
      <c r="AQ43" t="e">
        <f>SUMIFS(#REF!,#REF!,Camp_List_t[[#This Row],[CP_Pcode]],#REF!,-1)</f>
        <v>#REF!</v>
      </c>
    </row>
    <row r="44" spans="1:43" x14ac:dyDescent="0.25">
      <c r="A44" s="6" t="s">
        <v>870</v>
      </c>
      <c r="B44" s="6" t="s">
        <v>0</v>
      </c>
      <c r="C44" s="6" t="s">
        <v>869</v>
      </c>
      <c r="D44" s="6" t="s">
        <v>7</v>
      </c>
      <c r="E44" s="6" t="s">
        <v>1973</v>
      </c>
      <c r="F44" s="6" t="s">
        <v>8</v>
      </c>
      <c r="G44" s="6" t="s">
        <v>883</v>
      </c>
      <c r="H44" s="6" t="s">
        <v>585</v>
      </c>
      <c r="I44" s="6" t="s">
        <v>939</v>
      </c>
      <c r="J44" s="6"/>
      <c r="K44" s="6"/>
      <c r="L44" s="6" t="s">
        <v>1803</v>
      </c>
      <c r="M44" s="6" t="s">
        <v>1806</v>
      </c>
      <c r="N44" s="6" t="s">
        <v>2137</v>
      </c>
      <c r="O44" s="6" t="s">
        <v>2138</v>
      </c>
      <c r="P44" s="6"/>
      <c r="Q44" s="6">
        <v>278</v>
      </c>
      <c r="R44" s="6">
        <v>1031</v>
      </c>
      <c r="S44" s="6" t="s">
        <v>2139</v>
      </c>
      <c r="T44" s="6" t="s">
        <v>97</v>
      </c>
      <c r="U44" s="6" t="s">
        <v>1959</v>
      </c>
      <c r="V44" s="6" t="s">
        <v>1803</v>
      </c>
      <c r="W44" s="6" t="s">
        <v>98</v>
      </c>
      <c r="X44" s="6"/>
      <c r="Y44" s="6"/>
      <c r="Z44" s="6"/>
      <c r="AA44" s="6" t="s">
        <v>2030</v>
      </c>
      <c r="AB44" s="6"/>
      <c r="AC44" s="6" t="s">
        <v>2140</v>
      </c>
      <c r="AD44" s="6"/>
      <c r="AE44" s="6" t="s">
        <v>1966</v>
      </c>
      <c r="AF44" s="6" t="s">
        <v>1961</v>
      </c>
      <c r="AG44" s="6"/>
      <c r="AH44" s="6" t="s">
        <v>1961</v>
      </c>
      <c r="AI44" s="6" t="s">
        <v>585</v>
      </c>
      <c r="AJ44" s="6" t="s">
        <v>2141</v>
      </c>
      <c r="AK44" s="6" t="s">
        <v>115</v>
      </c>
      <c r="AL44" t="e">
        <f>SUMIF(#REF!,Camp_List_t[[#This Row],[CP_Pcode]],#REF!)</f>
        <v>#REF!</v>
      </c>
      <c r="AM44" t="e">
        <f>SUMIFS(#REF!,#REF!,Camp_List_t[[#This Row],[CP_Pcode]],#REF!,-1)</f>
        <v>#REF!</v>
      </c>
      <c r="AN44" t="e">
        <f>SUMIFS(#REF!,#REF!,Camp_List_t[[#This Row],[CP_Pcode]],#REF!,-1)</f>
        <v>#REF!</v>
      </c>
      <c r="AO44" t="e">
        <f>SUMIFS(#REF!,#REF!,Camp_List_t[[#This Row],[CP_Pcode]],#REF!,-1)</f>
        <v>#REF!</v>
      </c>
      <c r="AP44" t="e">
        <f>SUMIFS(#REF!,#REF!,Camp_List_t[[#This Row],[CP_Pcode]],#REF!,-1)</f>
        <v>#REF!</v>
      </c>
      <c r="AQ44" t="e">
        <f>SUMIFS(#REF!,#REF!,Camp_List_t[[#This Row],[CP_Pcode]],#REF!,-1)</f>
        <v>#REF!</v>
      </c>
    </row>
    <row r="45" spans="1:43" x14ac:dyDescent="0.25">
      <c r="A45" s="6" t="s">
        <v>870</v>
      </c>
      <c r="B45" s="6" t="s">
        <v>0</v>
      </c>
      <c r="C45" s="6" t="s">
        <v>869</v>
      </c>
      <c r="D45" s="6" t="s">
        <v>7</v>
      </c>
      <c r="E45" s="6" t="s">
        <v>1973</v>
      </c>
      <c r="F45" s="6" t="s">
        <v>10</v>
      </c>
      <c r="G45" s="6" t="s">
        <v>994</v>
      </c>
      <c r="H45" s="6" t="s">
        <v>592</v>
      </c>
      <c r="I45" s="6" t="s">
        <v>995</v>
      </c>
      <c r="J45" s="6"/>
      <c r="K45" s="6"/>
      <c r="L45" s="6" t="s">
        <v>1803</v>
      </c>
      <c r="M45" s="6" t="s">
        <v>1807</v>
      </c>
      <c r="N45" s="6" t="s">
        <v>2142</v>
      </c>
      <c r="O45" s="6" t="s">
        <v>2143</v>
      </c>
      <c r="P45" s="6"/>
      <c r="Q45" s="6">
        <v>9</v>
      </c>
      <c r="R45" s="6">
        <v>30</v>
      </c>
      <c r="S45" s="6" t="s">
        <v>2144</v>
      </c>
      <c r="T45" s="6" t="s">
        <v>97</v>
      </c>
      <c r="U45" s="6" t="s">
        <v>1959</v>
      </c>
      <c r="V45" s="6" t="s">
        <v>1803</v>
      </c>
      <c r="W45" s="6" t="s">
        <v>98</v>
      </c>
      <c r="X45" s="6"/>
      <c r="Y45" s="6"/>
      <c r="Z45" s="6"/>
      <c r="AA45" s="6" t="s">
        <v>2030</v>
      </c>
      <c r="AB45" s="6"/>
      <c r="AC45" s="6"/>
      <c r="AD45" s="6"/>
      <c r="AE45" s="6" t="s">
        <v>1966</v>
      </c>
      <c r="AF45" s="6" t="s">
        <v>1961</v>
      </c>
      <c r="AG45" s="6"/>
      <c r="AH45" s="6" t="s">
        <v>1961</v>
      </c>
      <c r="AI45" s="6" t="s">
        <v>592</v>
      </c>
      <c r="AJ45" s="6" t="s">
        <v>2145</v>
      </c>
      <c r="AK45" s="6" t="s">
        <v>115</v>
      </c>
      <c r="AL45" t="e">
        <f>SUMIF(#REF!,Camp_List_t[[#This Row],[CP_Pcode]],#REF!)</f>
        <v>#REF!</v>
      </c>
      <c r="AM45" t="e">
        <f>SUMIFS(#REF!,#REF!,Camp_List_t[[#This Row],[CP_Pcode]],#REF!,-1)</f>
        <v>#REF!</v>
      </c>
      <c r="AN45" t="e">
        <f>SUMIFS(#REF!,#REF!,Camp_List_t[[#This Row],[CP_Pcode]],#REF!,-1)</f>
        <v>#REF!</v>
      </c>
      <c r="AO45" t="e">
        <f>SUMIFS(#REF!,#REF!,Camp_List_t[[#This Row],[CP_Pcode]],#REF!,-1)</f>
        <v>#REF!</v>
      </c>
      <c r="AP45" t="e">
        <f>SUMIFS(#REF!,#REF!,Camp_List_t[[#This Row],[CP_Pcode]],#REF!,-1)</f>
        <v>#REF!</v>
      </c>
      <c r="AQ45" t="e">
        <f>SUMIFS(#REF!,#REF!,Camp_List_t[[#This Row],[CP_Pcode]],#REF!,-1)</f>
        <v>#REF!</v>
      </c>
    </row>
    <row r="46" spans="1:43" x14ac:dyDescent="0.25">
      <c r="A46" s="6" t="s">
        <v>870</v>
      </c>
      <c r="B46" s="6" t="s">
        <v>3</v>
      </c>
      <c r="C46" s="6" t="s">
        <v>867</v>
      </c>
      <c r="D46" s="6" t="s">
        <v>17</v>
      </c>
      <c r="E46" s="6" t="s">
        <v>2146</v>
      </c>
      <c r="F46" s="6" t="s">
        <v>17</v>
      </c>
      <c r="G46" s="6" t="s">
        <v>896</v>
      </c>
      <c r="H46" s="6" t="s">
        <v>1029</v>
      </c>
      <c r="I46" s="6" t="s">
        <v>1028</v>
      </c>
      <c r="J46" s="6" t="s">
        <v>2147</v>
      </c>
      <c r="K46" s="6"/>
      <c r="L46" s="6" t="s">
        <v>1808</v>
      </c>
      <c r="M46" s="6" t="s">
        <v>1809</v>
      </c>
      <c r="N46" s="6" t="s">
        <v>2148</v>
      </c>
      <c r="O46" s="6" t="s">
        <v>2149</v>
      </c>
      <c r="P46" s="6"/>
      <c r="Q46" s="6">
        <v>32</v>
      </c>
      <c r="R46" s="6"/>
      <c r="S46" s="6" t="s">
        <v>1961</v>
      </c>
      <c r="T46" s="6" t="s">
        <v>97</v>
      </c>
      <c r="U46" s="6" t="s">
        <v>1959</v>
      </c>
      <c r="V46" s="6" t="s">
        <v>1803</v>
      </c>
      <c r="W46" s="6" t="s">
        <v>125</v>
      </c>
      <c r="X46" s="6"/>
      <c r="Y46" s="6"/>
      <c r="Z46" s="6"/>
      <c r="AA46" s="6"/>
      <c r="AB46" s="6"/>
      <c r="AC46" s="6" t="s">
        <v>2000</v>
      </c>
      <c r="AD46" s="6" t="s">
        <v>2150</v>
      </c>
      <c r="AE46" s="6" t="s">
        <v>2151</v>
      </c>
      <c r="AF46" s="6" t="s">
        <v>1961</v>
      </c>
      <c r="AG46" s="6"/>
      <c r="AH46" s="6" t="s">
        <v>1961</v>
      </c>
      <c r="AI46" s="6" t="s">
        <v>2152</v>
      </c>
      <c r="AJ46" s="6" t="s">
        <v>2153</v>
      </c>
      <c r="AK46" s="6" t="s">
        <v>1984</v>
      </c>
      <c r="AL46" t="e">
        <f>SUMIF(#REF!,Camp_List_t[[#This Row],[CP_Pcode]],#REF!)</f>
        <v>#REF!</v>
      </c>
      <c r="AM46" t="e">
        <f>SUMIFS(#REF!,#REF!,Camp_List_t[[#This Row],[CP_Pcode]],#REF!,-1)</f>
        <v>#REF!</v>
      </c>
      <c r="AN46" t="e">
        <f>SUMIFS(#REF!,#REF!,Camp_List_t[[#This Row],[CP_Pcode]],#REF!,-1)</f>
        <v>#REF!</v>
      </c>
      <c r="AO46" t="e">
        <f>SUMIFS(#REF!,#REF!,Camp_List_t[[#This Row],[CP_Pcode]],#REF!,-1)</f>
        <v>#REF!</v>
      </c>
      <c r="AP46" t="e">
        <f>SUMIFS(#REF!,#REF!,Camp_List_t[[#This Row],[CP_Pcode]],#REF!,-1)</f>
        <v>#REF!</v>
      </c>
      <c r="AQ46" t="e">
        <f>SUMIFS(#REF!,#REF!,Camp_List_t[[#This Row],[CP_Pcode]],#REF!,-1)</f>
        <v>#REF!</v>
      </c>
    </row>
    <row r="47" spans="1:43" x14ac:dyDescent="0.25">
      <c r="A47" s="6" t="s">
        <v>870</v>
      </c>
      <c r="B47" s="6" t="s">
        <v>3</v>
      </c>
      <c r="C47" s="6" t="s">
        <v>867</v>
      </c>
      <c r="D47" s="6" t="s">
        <v>17</v>
      </c>
      <c r="E47" s="6" t="s">
        <v>2093</v>
      </c>
      <c r="F47" s="6" t="s">
        <v>17</v>
      </c>
      <c r="G47" s="6" t="s">
        <v>886</v>
      </c>
      <c r="H47" s="6" t="s">
        <v>2154</v>
      </c>
      <c r="I47" s="6" t="s">
        <v>2155</v>
      </c>
      <c r="J47" s="6" t="s">
        <v>2156</v>
      </c>
      <c r="K47" s="6" t="s">
        <v>2157</v>
      </c>
      <c r="L47" s="6" t="s">
        <v>1810</v>
      </c>
      <c r="M47" s="6" t="s">
        <v>1811</v>
      </c>
      <c r="N47" s="6" t="s">
        <v>2158</v>
      </c>
      <c r="O47" s="6" t="s">
        <v>2159</v>
      </c>
      <c r="P47" s="6"/>
      <c r="Q47" s="6">
        <v>32</v>
      </c>
      <c r="R47" s="6">
        <v>187</v>
      </c>
      <c r="S47" s="6" t="s">
        <v>2160</v>
      </c>
      <c r="T47" s="6" t="s">
        <v>209</v>
      </c>
      <c r="U47" s="6" t="s">
        <v>1959</v>
      </c>
      <c r="V47" s="6" t="s">
        <v>1803</v>
      </c>
      <c r="W47" s="6" t="s">
        <v>125</v>
      </c>
      <c r="X47" s="6"/>
      <c r="Y47" s="6"/>
      <c r="Z47" s="6"/>
      <c r="AA47" s="6" t="s">
        <v>706</v>
      </c>
      <c r="AB47" s="6"/>
      <c r="AC47" s="6" t="s">
        <v>2000</v>
      </c>
      <c r="AD47" s="6" t="s">
        <v>2150</v>
      </c>
      <c r="AE47" s="6" t="s">
        <v>1966</v>
      </c>
      <c r="AF47" s="6" t="s">
        <v>1961</v>
      </c>
      <c r="AG47" s="6"/>
      <c r="AH47" s="6" t="s">
        <v>1961</v>
      </c>
      <c r="AI47" s="6" t="s">
        <v>2152</v>
      </c>
      <c r="AJ47" s="6" t="s">
        <v>2161</v>
      </c>
      <c r="AK47" s="6" t="s">
        <v>116</v>
      </c>
      <c r="AL47" t="e">
        <f>SUMIF(#REF!,Camp_List_t[[#This Row],[CP_Pcode]],#REF!)</f>
        <v>#REF!</v>
      </c>
      <c r="AM47" t="e">
        <f>SUMIFS(#REF!,#REF!,Camp_List_t[[#This Row],[CP_Pcode]],#REF!,-1)</f>
        <v>#REF!</v>
      </c>
      <c r="AN47" t="e">
        <f>SUMIFS(#REF!,#REF!,Camp_List_t[[#This Row],[CP_Pcode]],#REF!,-1)</f>
        <v>#REF!</v>
      </c>
      <c r="AO47" t="e">
        <f>SUMIFS(#REF!,#REF!,Camp_List_t[[#This Row],[CP_Pcode]],#REF!,-1)</f>
        <v>#REF!</v>
      </c>
      <c r="AP47" t="e">
        <f>SUMIFS(#REF!,#REF!,Camp_List_t[[#This Row],[CP_Pcode]],#REF!,-1)</f>
        <v>#REF!</v>
      </c>
      <c r="AQ47" t="e">
        <f>SUMIFS(#REF!,#REF!,Camp_List_t[[#This Row],[CP_Pcode]],#REF!,-1)</f>
        <v>#REF!</v>
      </c>
    </row>
    <row r="48" spans="1:43" x14ac:dyDescent="0.25">
      <c r="A48" s="6" t="s">
        <v>870</v>
      </c>
      <c r="B48" s="6" t="s">
        <v>0</v>
      </c>
      <c r="C48" s="6" t="s">
        <v>869</v>
      </c>
      <c r="D48" s="6" t="s">
        <v>12</v>
      </c>
      <c r="E48" s="6" t="s">
        <v>1954</v>
      </c>
      <c r="F48" s="6" t="s">
        <v>13</v>
      </c>
      <c r="G48" s="6" t="s">
        <v>911</v>
      </c>
      <c r="H48" s="6" t="s">
        <v>644</v>
      </c>
      <c r="I48" s="6" t="s">
        <v>931</v>
      </c>
      <c r="J48" s="6" t="s">
        <v>644</v>
      </c>
      <c r="K48" s="6" t="s">
        <v>932</v>
      </c>
      <c r="L48" s="6" t="s">
        <v>205</v>
      </c>
      <c r="M48" s="6" t="s">
        <v>206</v>
      </c>
      <c r="N48" s="6" t="s">
        <v>1612</v>
      </c>
      <c r="O48" s="6" t="s">
        <v>1613</v>
      </c>
      <c r="P48" s="6"/>
      <c r="Q48" s="6">
        <v>116</v>
      </c>
      <c r="R48" s="6">
        <v>530</v>
      </c>
      <c r="S48" s="6" t="s">
        <v>2162</v>
      </c>
      <c r="T48" s="6" t="s">
        <v>97</v>
      </c>
      <c r="U48" s="6" t="s">
        <v>1959</v>
      </c>
      <c r="V48" s="6" t="s">
        <v>85</v>
      </c>
      <c r="W48" s="6" t="s">
        <v>98</v>
      </c>
      <c r="X48" s="6"/>
      <c r="Y48" s="6"/>
      <c r="Z48" s="6" t="s">
        <v>538</v>
      </c>
      <c r="AA48" s="6" t="s">
        <v>1963</v>
      </c>
      <c r="AB48" s="6"/>
      <c r="AC48" s="6" t="s">
        <v>1964</v>
      </c>
      <c r="AD48" s="6" t="s">
        <v>2163</v>
      </c>
      <c r="AE48" s="6" t="s">
        <v>1966</v>
      </c>
      <c r="AF48" s="6" t="s">
        <v>2164</v>
      </c>
      <c r="AG48" s="6"/>
      <c r="AH48" s="6" t="s">
        <v>2164</v>
      </c>
      <c r="AI48" s="6" t="s">
        <v>991</v>
      </c>
      <c r="AJ48" s="6" t="s">
        <v>2165</v>
      </c>
      <c r="AK48" s="6" t="s">
        <v>115</v>
      </c>
      <c r="AL48" t="e">
        <f>SUMIF(#REF!,Camp_List_t[[#This Row],[CP_Pcode]],#REF!)</f>
        <v>#REF!</v>
      </c>
      <c r="AM48" t="e">
        <f>SUMIFS(#REF!,#REF!,Camp_List_t[[#This Row],[CP_Pcode]],#REF!,-1)</f>
        <v>#REF!</v>
      </c>
      <c r="AN48" t="e">
        <f>SUMIFS(#REF!,#REF!,Camp_List_t[[#This Row],[CP_Pcode]],#REF!,-1)</f>
        <v>#REF!</v>
      </c>
      <c r="AO48" t="e">
        <f>SUMIFS(#REF!,#REF!,Camp_List_t[[#This Row],[CP_Pcode]],#REF!,-1)</f>
        <v>#REF!</v>
      </c>
      <c r="AP48" t="e">
        <f>SUMIFS(#REF!,#REF!,Camp_List_t[[#This Row],[CP_Pcode]],#REF!,-1)</f>
        <v>#REF!</v>
      </c>
      <c r="AQ48" t="e">
        <f>SUMIFS(#REF!,#REF!,Camp_List_t[[#This Row],[CP_Pcode]],#REF!,-1)</f>
        <v>#REF!</v>
      </c>
    </row>
    <row r="49" spans="1:43" x14ac:dyDescent="0.25">
      <c r="A49" s="6" t="s">
        <v>1953</v>
      </c>
      <c r="B49" s="6" t="s">
        <v>0</v>
      </c>
      <c r="C49" s="6" t="s">
        <v>869</v>
      </c>
      <c r="D49" s="6" t="s">
        <v>12</v>
      </c>
      <c r="E49" s="6" t="s">
        <v>1954</v>
      </c>
      <c r="F49" s="6" t="s">
        <v>13</v>
      </c>
      <c r="G49" s="6" t="s">
        <v>911</v>
      </c>
      <c r="H49" s="6" t="s">
        <v>608</v>
      </c>
      <c r="I49" s="6" t="s">
        <v>912</v>
      </c>
      <c r="J49" s="6" t="s">
        <v>609</v>
      </c>
      <c r="K49" s="6" t="s">
        <v>673</v>
      </c>
      <c r="L49" s="6" t="s">
        <v>2166</v>
      </c>
      <c r="M49" s="6" t="s">
        <v>2167</v>
      </c>
      <c r="N49" s="6"/>
      <c r="O49" s="6"/>
      <c r="P49" s="6"/>
      <c r="Q49" s="6">
        <v>0</v>
      </c>
      <c r="R49" s="6">
        <v>0</v>
      </c>
      <c r="S49" s="6"/>
      <c r="T49" s="6" t="s">
        <v>97</v>
      </c>
      <c r="U49" s="6" t="s">
        <v>1959</v>
      </c>
      <c r="V49" s="6" t="s">
        <v>85</v>
      </c>
      <c r="W49" s="6"/>
      <c r="X49" s="6"/>
      <c r="Y49" s="6"/>
      <c r="Z49" s="6"/>
      <c r="AA49" s="6"/>
      <c r="AB49" s="6"/>
      <c r="AC49" s="6"/>
      <c r="AD49" s="6" t="s">
        <v>1960</v>
      </c>
      <c r="AE49" s="6"/>
      <c r="AF49" s="6" t="s">
        <v>1961</v>
      </c>
      <c r="AG49" s="6"/>
      <c r="AH49" s="6" t="s">
        <v>1961</v>
      </c>
      <c r="AI49" s="6"/>
      <c r="AJ49" s="6"/>
      <c r="AK49" s="6"/>
      <c r="AL49" t="e">
        <f>SUMIF(#REF!,Camp_List_t[[#This Row],[CP_Pcode]],#REF!)</f>
        <v>#REF!</v>
      </c>
      <c r="AM49" t="e">
        <f>SUMIFS(#REF!,#REF!,Camp_List_t[[#This Row],[CP_Pcode]],#REF!,-1)</f>
        <v>#REF!</v>
      </c>
      <c r="AN49" t="e">
        <f>SUMIFS(#REF!,#REF!,Camp_List_t[[#This Row],[CP_Pcode]],#REF!,-1)</f>
        <v>#REF!</v>
      </c>
      <c r="AO49" t="e">
        <f>SUMIFS(#REF!,#REF!,Camp_List_t[[#This Row],[CP_Pcode]],#REF!,-1)</f>
        <v>#REF!</v>
      </c>
      <c r="AP49" t="e">
        <f>SUMIFS(#REF!,#REF!,Camp_List_t[[#This Row],[CP_Pcode]],#REF!,-1)</f>
        <v>#REF!</v>
      </c>
      <c r="AQ49" t="e">
        <f>SUMIFS(#REF!,#REF!,Camp_List_t[[#This Row],[CP_Pcode]],#REF!,-1)</f>
        <v>#REF!</v>
      </c>
    </row>
    <row r="50" spans="1:43" x14ac:dyDescent="0.25">
      <c r="A50" s="6" t="s">
        <v>870</v>
      </c>
      <c r="B50" s="6" t="s">
        <v>0</v>
      </c>
      <c r="C50" s="6" t="s">
        <v>869</v>
      </c>
      <c r="D50" s="6" t="s">
        <v>12</v>
      </c>
      <c r="E50" s="6" t="s">
        <v>1954</v>
      </c>
      <c r="F50" s="6" t="s">
        <v>13</v>
      </c>
      <c r="G50" s="6" t="s">
        <v>911</v>
      </c>
      <c r="H50" s="6" t="s">
        <v>608</v>
      </c>
      <c r="I50" s="6" t="s">
        <v>912</v>
      </c>
      <c r="J50" s="6" t="s">
        <v>609</v>
      </c>
      <c r="K50" s="6" t="s">
        <v>673</v>
      </c>
      <c r="L50" s="6" t="s">
        <v>235</v>
      </c>
      <c r="M50" s="6" t="s">
        <v>236</v>
      </c>
      <c r="N50" s="6" t="s">
        <v>1454</v>
      </c>
      <c r="O50" s="6" t="s">
        <v>1455</v>
      </c>
      <c r="P50" s="6" t="s">
        <v>2168</v>
      </c>
      <c r="Q50" s="6">
        <v>5</v>
      </c>
      <c r="R50" s="6">
        <v>26</v>
      </c>
      <c r="S50" s="6" t="s">
        <v>2169</v>
      </c>
      <c r="T50" s="6" t="s">
        <v>97</v>
      </c>
      <c r="U50" s="6" t="s">
        <v>1959</v>
      </c>
      <c r="V50" s="6" t="s">
        <v>85</v>
      </c>
      <c r="W50" s="6" t="s">
        <v>98</v>
      </c>
      <c r="X50" s="6" t="s">
        <v>1441</v>
      </c>
      <c r="Y50" s="6" t="s">
        <v>115</v>
      </c>
      <c r="Z50" s="6" t="s">
        <v>545</v>
      </c>
      <c r="AA50" s="6" t="s">
        <v>1963</v>
      </c>
      <c r="AB50" s="6"/>
      <c r="AC50" s="6" t="s">
        <v>1989</v>
      </c>
      <c r="AD50" s="6" t="s">
        <v>2170</v>
      </c>
      <c r="AE50" s="6" t="s">
        <v>1966</v>
      </c>
      <c r="AF50" s="6" t="s">
        <v>1961</v>
      </c>
      <c r="AG50" s="6"/>
      <c r="AH50" s="6" t="s">
        <v>1961</v>
      </c>
      <c r="AI50" s="6" t="s">
        <v>991</v>
      </c>
      <c r="AJ50" s="6" t="s">
        <v>2171</v>
      </c>
      <c r="AK50" s="6" t="s">
        <v>115</v>
      </c>
      <c r="AL50" t="e">
        <f>SUMIF(#REF!,Camp_List_t[[#This Row],[CP_Pcode]],#REF!)</f>
        <v>#REF!</v>
      </c>
      <c r="AM50" t="e">
        <f>SUMIFS(#REF!,#REF!,Camp_List_t[[#This Row],[CP_Pcode]],#REF!,-1)</f>
        <v>#REF!</v>
      </c>
      <c r="AN50" t="e">
        <f>SUMIFS(#REF!,#REF!,Camp_List_t[[#This Row],[CP_Pcode]],#REF!,-1)</f>
        <v>#REF!</v>
      </c>
      <c r="AO50" t="e">
        <f>SUMIFS(#REF!,#REF!,Camp_List_t[[#This Row],[CP_Pcode]],#REF!,-1)</f>
        <v>#REF!</v>
      </c>
      <c r="AP50" t="e">
        <f>SUMIFS(#REF!,#REF!,Camp_List_t[[#This Row],[CP_Pcode]],#REF!,-1)</f>
        <v>#REF!</v>
      </c>
      <c r="AQ50" t="e">
        <f>SUMIFS(#REF!,#REF!,Camp_List_t[[#This Row],[CP_Pcode]],#REF!,-1)</f>
        <v>#REF!</v>
      </c>
    </row>
    <row r="51" spans="1:43" x14ac:dyDescent="0.25">
      <c r="A51" s="6" t="s">
        <v>1953</v>
      </c>
      <c r="B51" s="6" t="s">
        <v>0</v>
      </c>
      <c r="C51" s="6" t="s">
        <v>869</v>
      </c>
      <c r="D51" s="6" t="s">
        <v>12</v>
      </c>
      <c r="E51" s="6" t="s">
        <v>1954</v>
      </c>
      <c r="F51" s="6" t="s">
        <v>13</v>
      </c>
      <c r="G51" s="6" t="s">
        <v>911</v>
      </c>
      <c r="H51" s="6" t="s">
        <v>608</v>
      </c>
      <c r="I51" s="6" t="s">
        <v>912</v>
      </c>
      <c r="J51" s="6" t="s">
        <v>609</v>
      </c>
      <c r="K51" s="6" t="s">
        <v>673</v>
      </c>
      <c r="L51" s="6" t="s">
        <v>2172</v>
      </c>
      <c r="M51" s="6" t="s">
        <v>2173</v>
      </c>
      <c r="N51" s="6"/>
      <c r="O51" s="6"/>
      <c r="P51" s="6"/>
      <c r="Q51" s="6">
        <v>0</v>
      </c>
      <c r="R51" s="6">
        <v>0</v>
      </c>
      <c r="S51" s="6"/>
      <c r="T51" s="6" t="s">
        <v>97</v>
      </c>
      <c r="U51" s="6" t="s">
        <v>1959</v>
      </c>
      <c r="V51" s="6" t="s">
        <v>85</v>
      </c>
      <c r="W51" s="6"/>
      <c r="X51" s="6"/>
      <c r="Y51" s="6"/>
      <c r="Z51" s="6"/>
      <c r="AA51" s="6"/>
      <c r="AB51" s="6"/>
      <c r="AC51" s="6"/>
      <c r="AD51" s="6" t="s">
        <v>1960</v>
      </c>
      <c r="AE51" s="6"/>
      <c r="AF51" s="6" t="s">
        <v>1961</v>
      </c>
      <c r="AG51" s="6"/>
      <c r="AH51" s="6" t="s">
        <v>1961</v>
      </c>
      <c r="AI51" s="6"/>
      <c r="AJ51" s="6"/>
      <c r="AK51" s="6"/>
      <c r="AL51" t="e">
        <f>SUMIF(#REF!,Camp_List_t[[#This Row],[CP_Pcode]],#REF!)</f>
        <v>#REF!</v>
      </c>
      <c r="AM51" t="e">
        <f>SUMIFS(#REF!,#REF!,Camp_List_t[[#This Row],[CP_Pcode]],#REF!,-1)</f>
        <v>#REF!</v>
      </c>
      <c r="AN51" t="e">
        <f>SUMIFS(#REF!,#REF!,Camp_List_t[[#This Row],[CP_Pcode]],#REF!,-1)</f>
        <v>#REF!</v>
      </c>
      <c r="AO51" t="e">
        <f>SUMIFS(#REF!,#REF!,Camp_List_t[[#This Row],[CP_Pcode]],#REF!,-1)</f>
        <v>#REF!</v>
      </c>
      <c r="AP51" t="e">
        <f>SUMIFS(#REF!,#REF!,Camp_List_t[[#This Row],[CP_Pcode]],#REF!,-1)</f>
        <v>#REF!</v>
      </c>
      <c r="AQ51" t="e">
        <f>SUMIFS(#REF!,#REF!,Camp_List_t[[#This Row],[CP_Pcode]],#REF!,-1)</f>
        <v>#REF!</v>
      </c>
    </row>
    <row r="52" spans="1:43" x14ac:dyDescent="0.25">
      <c r="A52" s="6" t="s">
        <v>1953</v>
      </c>
      <c r="B52" s="6" t="s">
        <v>0</v>
      </c>
      <c r="C52" s="6" t="s">
        <v>869</v>
      </c>
      <c r="D52" s="6" t="s">
        <v>12</v>
      </c>
      <c r="E52" s="6" t="s">
        <v>1954</v>
      </c>
      <c r="F52" s="6" t="s">
        <v>13</v>
      </c>
      <c r="G52" s="6" t="s">
        <v>911</v>
      </c>
      <c r="H52" s="6" t="s">
        <v>633</v>
      </c>
      <c r="I52" s="6" t="s">
        <v>983</v>
      </c>
      <c r="J52" s="6" t="s">
        <v>633</v>
      </c>
      <c r="K52" s="6" t="s">
        <v>670</v>
      </c>
      <c r="L52" s="6" t="s">
        <v>2174</v>
      </c>
      <c r="M52" s="6" t="s">
        <v>2175</v>
      </c>
      <c r="N52" s="6" t="s">
        <v>2176</v>
      </c>
      <c r="O52" s="6" t="s">
        <v>2177</v>
      </c>
      <c r="P52" s="6"/>
      <c r="Q52" s="6">
        <v>0</v>
      </c>
      <c r="R52" s="6">
        <v>0</v>
      </c>
      <c r="S52" s="6"/>
      <c r="T52" s="6" t="s">
        <v>97</v>
      </c>
      <c r="U52" s="6" t="s">
        <v>1959</v>
      </c>
      <c r="V52" s="6" t="s">
        <v>85</v>
      </c>
      <c r="W52" s="6"/>
      <c r="X52" s="6"/>
      <c r="Y52" s="6"/>
      <c r="Z52" s="6"/>
      <c r="AA52" s="6"/>
      <c r="AB52" s="6"/>
      <c r="AC52" s="6"/>
      <c r="AD52" s="6" t="s">
        <v>1960</v>
      </c>
      <c r="AE52" s="6"/>
      <c r="AF52" s="6" t="s">
        <v>1961</v>
      </c>
      <c r="AG52" s="6"/>
      <c r="AH52" s="6" t="s">
        <v>1961</v>
      </c>
      <c r="AI52" s="6"/>
      <c r="AJ52" s="6"/>
      <c r="AK52" s="6"/>
      <c r="AL52" t="e">
        <f>SUMIF(#REF!,Camp_List_t[[#This Row],[CP_Pcode]],#REF!)</f>
        <v>#REF!</v>
      </c>
      <c r="AM52" t="e">
        <f>SUMIFS(#REF!,#REF!,Camp_List_t[[#This Row],[CP_Pcode]],#REF!,-1)</f>
        <v>#REF!</v>
      </c>
      <c r="AN52" t="e">
        <f>SUMIFS(#REF!,#REF!,Camp_List_t[[#This Row],[CP_Pcode]],#REF!,-1)</f>
        <v>#REF!</v>
      </c>
      <c r="AO52" t="e">
        <f>SUMIFS(#REF!,#REF!,Camp_List_t[[#This Row],[CP_Pcode]],#REF!,-1)</f>
        <v>#REF!</v>
      </c>
      <c r="AP52" t="e">
        <f>SUMIFS(#REF!,#REF!,Camp_List_t[[#This Row],[CP_Pcode]],#REF!,-1)</f>
        <v>#REF!</v>
      </c>
      <c r="AQ52" t="e">
        <f>SUMIFS(#REF!,#REF!,Camp_List_t[[#This Row],[CP_Pcode]],#REF!,-1)</f>
        <v>#REF!</v>
      </c>
    </row>
    <row r="53" spans="1:43" x14ac:dyDescent="0.25">
      <c r="A53" s="6" t="s">
        <v>870</v>
      </c>
      <c r="B53" s="6" t="s">
        <v>3</v>
      </c>
      <c r="C53" s="6" t="s">
        <v>867</v>
      </c>
      <c r="D53" s="6" t="s">
        <v>17</v>
      </c>
      <c r="E53" s="6" t="s">
        <v>2093</v>
      </c>
      <c r="F53" s="6" t="s">
        <v>15</v>
      </c>
      <c r="G53" s="6" t="s">
        <v>890</v>
      </c>
      <c r="H53" s="6" t="s">
        <v>796</v>
      </c>
      <c r="I53" s="6" t="s">
        <v>893</v>
      </c>
      <c r="J53" s="6" t="s">
        <v>796</v>
      </c>
      <c r="K53" s="6"/>
      <c r="L53" s="6" t="s">
        <v>794</v>
      </c>
      <c r="M53" s="6" t="s">
        <v>795</v>
      </c>
      <c r="N53" s="6" t="s">
        <v>1421</v>
      </c>
      <c r="O53" s="6" t="s">
        <v>1422</v>
      </c>
      <c r="P53" s="6" t="s">
        <v>2178</v>
      </c>
      <c r="Q53" s="6">
        <v>78</v>
      </c>
      <c r="R53" s="6">
        <v>390</v>
      </c>
      <c r="S53" s="6" t="s">
        <v>2023</v>
      </c>
      <c r="T53" s="6" t="s">
        <v>97</v>
      </c>
      <c r="U53" s="6" t="s">
        <v>1959</v>
      </c>
      <c r="V53" s="6" t="s">
        <v>85</v>
      </c>
      <c r="W53" s="6" t="s">
        <v>125</v>
      </c>
      <c r="X53" s="6" t="s">
        <v>1423</v>
      </c>
      <c r="Y53" s="6" t="s">
        <v>116</v>
      </c>
      <c r="Z53" s="6" t="s">
        <v>538</v>
      </c>
      <c r="AA53" s="6" t="s">
        <v>1963</v>
      </c>
      <c r="AB53" s="6"/>
      <c r="AC53" s="6" t="s">
        <v>1989</v>
      </c>
      <c r="AD53" s="6" t="s">
        <v>2179</v>
      </c>
      <c r="AE53" s="6" t="s">
        <v>2151</v>
      </c>
      <c r="AF53" s="6" t="s">
        <v>2010</v>
      </c>
      <c r="AG53" s="6"/>
      <c r="AH53" s="6" t="s">
        <v>2010</v>
      </c>
      <c r="AI53" s="6" t="s">
        <v>656</v>
      </c>
      <c r="AJ53" s="6" t="s">
        <v>2180</v>
      </c>
      <c r="AK53" s="6" t="s">
        <v>2023</v>
      </c>
      <c r="AL53" t="e">
        <f>SUMIF(#REF!,Camp_List_t[[#This Row],[CP_Pcode]],#REF!)</f>
        <v>#REF!</v>
      </c>
      <c r="AM53" t="e">
        <f>SUMIFS(#REF!,#REF!,Camp_List_t[[#This Row],[CP_Pcode]],#REF!,-1)</f>
        <v>#REF!</v>
      </c>
      <c r="AN53" t="e">
        <f>SUMIFS(#REF!,#REF!,Camp_List_t[[#This Row],[CP_Pcode]],#REF!,-1)</f>
        <v>#REF!</v>
      </c>
      <c r="AO53" t="e">
        <f>SUMIFS(#REF!,#REF!,Camp_List_t[[#This Row],[CP_Pcode]],#REF!,-1)</f>
        <v>#REF!</v>
      </c>
      <c r="AP53" t="e">
        <f>SUMIFS(#REF!,#REF!,Camp_List_t[[#This Row],[CP_Pcode]],#REF!,-1)</f>
        <v>#REF!</v>
      </c>
      <c r="AQ53" t="e">
        <f>SUMIFS(#REF!,#REF!,Camp_List_t[[#This Row],[CP_Pcode]],#REF!,-1)</f>
        <v>#REF!</v>
      </c>
    </row>
    <row r="54" spans="1:43" x14ac:dyDescent="0.25">
      <c r="A54" s="6" t="s">
        <v>870</v>
      </c>
      <c r="B54" s="6" t="s">
        <v>0</v>
      </c>
      <c r="C54" s="6" t="s">
        <v>869</v>
      </c>
      <c r="D54" s="6" t="s">
        <v>12</v>
      </c>
      <c r="E54" s="6" t="s">
        <v>1954</v>
      </c>
      <c r="F54" s="6" t="s">
        <v>12</v>
      </c>
      <c r="G54" s="6" t="s">
        <v>930</v>
      </c>
      <c r="H54" s="6" t="s">
        <v>941</v>
      </c>
      <c r="I54" s="6" t="s">
        <v>942</v>
      </c>
      <c r="J54" s="6"/>
      <c r="K54" s="6"/>
      <c r="L54" s="6" t="s">
        <v>1849</v>
      </c>
      <c r="M54" s="6" t="s">
        <v>1850</v>
      </c>
      <c r="N54" s="6" t="s">
        <v>2181</v>
      </c>
      <c r="O54" s="6" t="s">
        <v>2182</v>
      </c>
      <c r="P54" s="6"/>
      <c r="Q54" s="6">
        <v>44</v>
      </c>
      <c r="R54" s="6">
        <v>184</v>
      </c>
      <c r="S54" s="6" t="s">
        <v>2183</v>
      </c>
      <c r="T54" s="6" t="s">
        <v>97</v>
      </c>
      <c r="U54" s="6" t="s">
        <v>1959</v>
      </c>
      <c r="V54" s="6" t="s">
        <v>1803</v>
      </c>
      <c r="W54" s="6"/>
      <c r="X54" s="6"/>
      <c r="Y54" s="6"/>
      <c r="Z54" s="6"/>
      <c r="AA54" s="6" t="s">
        <v>1963</v>
      </c>
      <c r="AB54" s="6"/>
      <c r="AC54" s="6" t="s">
        <v>2124</v>
      </c>
      <c r="AD54" s="6" t="s">
        <v>2125</v>
      </c>
      <c r="AE54" s="6"/>
      <c r="AF54" s="6" t="s">
        <v>1961</v>
      </c>
      <c r="AG54" s="6"/>
      <c r="AH54" s="6" t="s">
        <v>1961</v>
      </c>
      <c r="AI54" s="6"/>
      <c r="AJ54" s="6"/>
      <c r="AK54" s="6"/>
      <c r="AL54" t="e">
        <f>SUMIF(#REF!,Camp_List_t[[#This Row],[CP_Pcode]],#REF!)</f>
        <v>#REF!</v>
      </c>
      <c r="AM54" t="e">
        <f>SUMIFS(#REF!,#REF!,Camp_List_t[[#This Row],[CP_Pcode]],#REF!,-1)</f>
        <v>#REF!</v>
      </c>
      <c r="AN54" t="e">
        <f>SUMIFS(#REF!,#REF!,Camp_List_t[[#This Row],[CP_Pcode]],#REF!,-1)</f>
        <v>#REF!</v>
      </c>
      <c r="AO54" t="e">
        <f>SUMIFS(#REF!,#REF!,Camp_List_t[[#This Row],[CP_Pcode]],#REF!,-1)</f>
        <v>#REF!</v>
      </c>
      <c r="AP54" t="e">
        <f>SUMIFS(#REF!,#REF!,Camp_List_t[[#This Row],[CP_Pcode]],#REF!,-1)</f>
        <v>#REF!</v>
      </c>
      <c r="AQ54" t="e">
        <f>SUMIFS(#REF!,#REF!,Camp_List_t[[#This Row],[CP_Pcode]],#REF!,-1)</f>
        <v>#REF!</v>
      </c>
    </row>
    <row r="55" spans="1:43" x14ac:dyDescent="0.25">
      <c r="A55" s="6" t="s">
        <v>1953</v>
      </c>
      <c r="B55" s="6" t="s">
        <v>0</v>
      </c>
      <c r="C55" s="6" t="s">
        <v>869</v>
      </c>
      <c r="D55" s="6" t="s">
        <v>4</v>
      </c>
      <c r="E55" s="6" t="s">
        <v>2033</v>
      </c>
      <c r="F55" s="6" t="s">
        <v>5</v>
      </c>
      <c r="G55" s="6" t="s">
        <v>879</v>
      </c>
      <c r="H55" s="6" t="s">
        <v>567</v>
      </c>
      <c r="I55" s="6" t="s">
        <v>949</v>
      </c>
      <c r="J55" s="6" t="s">
        <v>567</v>
      </c>
      <c r="K55" s="6" t="s">
        <v>950</v>
      </c>
      <c r="L55" s="6" t="s">
        <v>2184</v>
      </c>
      <c r="M55" s="6" t="s">
        <v>2185</v>
      </c>
      <c r="N55" s="6" t="s">
        <v>2186</v>
      </c>
      <c r="O55" s="6" t="s">
        <v>2187</v>
      </c>
      <c r="P55" s="6"/>
      <c r="Q55" s="6">
        <v>0</v>
      </c>
      <c r="R55" s="6">
        <v>0</v>
      </c>
      <c r="S55" s="6"/>
      <c r="T55" s="6" t="s">
        <v>97</v>
      </c>
      <c r="U55" s="6" t="s">
        <v>1959</v>
      </c>
      <c r="V55" s="6" t="s">
        <v>85</v>
      </c>
      <c r="W55" s="6"/>
      <c r="X55" s="6"/>
      <c r="Y55" s="6"/>
      <c r="Z55" s="6"/>
      <c r="AA55" s="6"/>
      <c r="AB55" s="6"/>
      <c r="AC55" s="6"/>
      <c r="AD55" s="6" t="s">
        <v>1960</v>
      </c>
      <c r="AE55" s="6"/>
      <c r="AF55" s="6" t="s">
        <v>1961</v>
      </c>
      <c r="AG55" s="6"/>
      <c r="AH55" s="6" t="s">
        <v>1961</v>
      </c>
      <c r="AI55" s="6"/>
      <c r="AJ55" s="6"/>
      <c r="AK55" s="6"/>
      <c r="AL55" t="e">
        <f>SUMIF(#REF!,Camp_List_t[[#This Row],[CP_Pcode]],#REF!)</f>
        <v>#REF!</v>
      </c>
      <c r="AM55" t="e">
        <f>SUMIFS(#REF!,#REF!,Camp_List_t[[#This Row],[CP_Pcode]],#REF!,-1)</f>
        <v>#REF!</v>
      </c>
      <c r="AN55" t="e">
        <f>SUMIFS(#REF!,#REF!,Camp_List_t[[#This Row],[CP_Pcode]],#REF!,-1)</f>
        <v>#REF!</v>
      </c>
      <c r="AO55" t="e">
        <f>SUMIFS(#REF!,#REF!,Camp_List_t[[#This Row],[CP_Pcode]],#REF!,-1)</f>
        <v>#REF!</v>
      </c>
      <c r="AP55" t="e">
        <f>SUMIFS(#REF!,#REF!,Camp_List_t[[#This Row],[CP_Pcode]],#REF!,-1)</f>
        <v>#REF!</v>
      </c>
      <c r="AQ55" t="e">
        <f>SUMIFS(#REF!,#REF!,Camp_List_t[[#This Row],[CP_Pcode]],#REF!,-1)</f>
        <v>#REF!</v>
      </c>
    </row>
    <row r="56" spans="1:43" x14ac:dyDescent="0.25">
      <c r="A56" s="6" t="s">
        <v>870</v>
      </c>
      <c r="B56" s="6" t="s">
        <v>0</v>
      </c>
      <c r="C56" s="6" t="s">
        <v>869</v>
      </c>
      <c r="D56" s="6" t="s">
        <v>7</v>
      </c>
      <c r="E56" s="6" t="s">
        <v>1973</v>
      </c>
      <c r="F56" s="6" t="s">
        <v>8</v>
      </c>
      <c r="G56" s="6" t="s">
        <v>883</v>
      </c>
      <c r="H56" s="6" t="s">
        <v>585</v>
      </c>
      <c r="I56" s="6" t="s">
        <v>939</v>
      </c>
      <c r="J56" s="6" t="s">
        <v>586</v>
      </c>
      <c r="K56" s="6" t="s">
        <v>997</v>
      </c>
      <c r="L56" s="6" t="s">
        <v>121</v>
      </c>
      <c r="M56" s="6" t="s">
        <v>122</v>
      </c>
      <c r="N56" s="6" t="s">
        <v>1576</v>
      </c>
      <c r="O56" s="6" t="s">
        <v>1577</v>
      </c>
      <c r="P56" s="6" t="s">
        <v>1961</v>
      </c>
      <c r="Q56" s="6">
        <v>413</v>
      </c>
      <c r="R56" s="6">
        <v>1835</v>
      </c>
      <c r="S56" s="6" t="s">
        <v>2188</v>
      </c>
      <c r="T56" s="6" t="s">
        <v>97</v>
      </c>
      <c r="U56" s="6" t="s">
        <v>1959</v>
      </c>
      <c r="V56" s="6" t="s">
        <v>85</v>
      </c>
      <c r="W56" s="6" t="s">
        <v>98</v>
      </c>
      <c r="X56" s="6" t="s">
        <v>1420</v>
      </c>
      <c r="Y56" s="6" t="s">
        <v>2040</v>
      </c>
      <c r="Z56" s="6" t="s">
        <v>538</v>
      </c>
      <c r="AA56" s="6" t="s">
        <v>1963</v>
      </c>
      <c r="AB56" s="6"/>
      <c r="AC56" s="6" t="s">
        <v>1989</v>
      </c>
      <c r="AD56" s="6" t="s">
        <v>2189</v>
      </c>
      <c r="AE56" s="6" t="s">
        <v>1966</v>
      </c>
      <c r="AF56" s="6" t="s">
        <v>2190</v>
      </c>
      <c r="AG56" s="6"/>
      <c r="AH56" s="6" t="s">
        <v>2190</v>
      </c>
      <c r="AI56" s="6" t="s">
        <v>585</v>
      </c>
      <c r="AJ56" s="6" t="s">
        <v>2191</v>
      </c>
      <c r="AK56" s="6" t="s">
        <v>115</v>
      </c>
      <c r="AL56" t="e">
        <f>SUMIF(#REF!,Camp_List_t[[#This Row],[CP_Pcode]],#REF!)</f>
        <v>#REF!</v>
      </c>
      <c r="AM56" t="e">
        <f>SUMIFS(#REF!,#REF!,Camp_List_t[[#This Row],[CP_Pcode]],#REF!,-1)</f>
        <v>#REF!</v>
      </c>
      <c r="AN56" t="e">
        <f>SUMIFS(#REF!,#REF!,Camp_List_t[[#This Row],[CP_Pcode]],#REF!,-1)</f>
        <v>#REF!</v>
      </c>
      <c r="AO56" t="e">
        <f>SUMIFS(#REF!,#REF!,Camp_List_t[[#This Row],[CP_Pcode]],#REF!,-1)</f>
        <v>#REF!</v>
      </c>
      <c r="AP56" t="e">
        <f>SUMIFS(#REF!,#REF!,Camp_List_t[[#This Row],[CP_Pcode]],#REF!,-1)</f>
        <v>#REF!</v>
      </c>
      <c r="AQ56" t="e">
        <f>SUMIFS(#REF!,#REF!,Camp_List_t[[#This Row],[CP_Pcode]],#REF!,-1)</f>
        <v>#REF!</v>
      </c>
    </row>
    <row r="57" spans="1:43" x14ac:dyDescent="0.25">
      <c r="A57" s="6" t="s">
        <v>1953</v>
      </c>
      <c r="B57" s="6" t="s">
        <v>0</v>
      </c>
      <c r="C57" s="6" t="s">
        <v>869</v>
      </c>
      <c r="D57" s="6" t="s">
        <v>7</v>
      </c>
      <c r="E57" s="6" t="s">
        <v>1973</v>
      </c>
      <c r="F57" s="6" t="s">
        <v>8</v>
      </c>
      <c r="G57" s="6" t="s">
        <v>883</v>
      </c>
      <c r="H57" s="6" t="s">
        <v>585</v>
      </c>
      <c r="I57" s="6" t="s">
        <v>939</v>
      </c>
      <c r="J57" s="6" t="s">
        <v>2192</v>
      </c>
      <c r="K57" s="6" t="s">
        <v>2193</v>
      </c>
      <c r="L57" s="6" t="s">
        <v>2194</v>
      </c>
      <c r="M57" s="6" t="s">
        <v>2195</v>
      </c>
      <c r="N57" s="6" t="s">
        <v>2196</v>
      </c>
      <c r="O57" s="6" t="s">
        <v>2197</v>
      </c>
      <c r="P57" s="6" t="s">
        <v>1961</v>
      </c>
      <c r="Q57" s="6"/>
      <c r="R57" s="6"/>
      <c r="S57" s="6"/>
      <c r="T57" s="6" t="s">
        <v>97</v>
      </c>
      <c r="U57" s="6" t="s">
        <v>1959</v>
      </c>
      <c r="V57" s="6" t="s">
        <v>85</v>
      </c>
      <c r="W57" s="6" t="s">
        <v>98</v>
      </c>
      <c r="X57" s="6" t="s">
        <v>1392</v>
      </c>
      <c r="Y57" s="6" t="s">
        <v>116</v>
      </c>
      <c r="Z57" s="6" t="s">
        <v>581</v>
      </c>
      <c r="AA57" s="6" t="s">
        <v>1963</v>
      </c>
      <c r="AB57" s="6"/>
      <c r="AC57" s="6" t="s">
        <v>2198</v>
      </c>
      <c r="AD57" s="6" t="s">
        <v>2199</v>
      </c>
      <c r="AE57" s="6" t="s">
        <v>1966</v>
      </c>
      <c r="AF57" s="6" t="s">
        <v>1961</v>
      </c>
      <c r="AG57" s="6"/>
      <c r="AH57" s="6" t="s">
        <v>1961</v>
      </c>
      <c r="AI57" s="6"/>
      <c r="AJ57" s="6"/>
      <c r="AK57" s="6"/>
      <c r="AL57" t="e">
        <f>SUMIF(#REF!,Camp_List_t[[#This Row],[CP_Pcode]],#REF!)</f>
        <v>#REF!</v>
      </c>
      <c r="AM57" t="e">
        <f>SUMIFS(#REF!,#REF!,Camp_List_t[[#This Row],[CP_Pcode]],#REF!,-1)</f>
        <v>#REF!</v>
      </c>
      <c r="AN57" t="e">
        <f>SUMIFS(#REF!,#REF!,Camp_List_t[[#This Row],[CP_Pcode]],#REF!,-1)</f>
        <v>#REF!</v>
      </c>
      <c r="AO57" t="e">
        <f>SUMIFS(#REF!,#REF!,Camp_List_t[[#This Row],[CP_Pcode]],#REF!,-1)</f>
        <v>#REF!</v>
      </c>
      <c r="AP57" t="e">
        <f>SUMIFS(#REF!,#REF!,Camp_List_t[[#This Row],[CP_Pcode]],#REF!,-1)</f>
        <v>#REF!</v>
      </c>
      <c r="AQ57" t="e">
        <f>SUMIFS(#REF!,#REF!,Camp_List_t[[#This Row],[CP_Pcode]],#REF!,-1)</f>
        <v>#REF!</v>
      </c>
    </row>
    <row r="58" spans="1:43" x14ac:dyDescent="0.25">
      <c r="A58" s="6" t="s">
        <v>870</v>
      </c>
      <c r="B58" s="6" t="s">
        <v>3</v>
      </c>
      <c r="C58" s="6" t="s">
        <v>867</v>
      </c>
      <c r="D58" s="6" t="s">
        <v>17</v>
      </c>
      <c r="E58" s="6" t="s">
        <v>2093</v>
      </c>
      <c r="F58" s="6" t="s">
        <v>17</v>
      </c>
      <c r="G58" s="6" t="s">
        <v>886</v>
      </c>
      <c r="H58" s="6" t="s">
        <v>763</v>
      </c>
      <c r="I58" s="6" t="s">
        <v>897</v>
      </c>
      <c r="J58" s="6" t="s">
        <v>764</v>
      </c>
      <c r="K58" s="6"/>
      <c r="L58" s="6" t="s">
        <v>761</v>
      </c>
      <c r="M58" s="6" t="s">
        <v>762</v>
      </c>
      <c r="N58" s="6" t="s">
        <v>1408</v>
      </c>
      <c r="O58" s="6" t="s">
        <v>1409</v>
      </c>
      <c r="P58" s="6" t="s">
        <v>2200</v>
      </c>
      <c r="Q58" s="6">
        <v>32</v>
      </c>
      <c r="R58" s="6">
        <v>156</v>
      </c>
      <c r="S58" s="6" t="s">
        <v>2201</v>
      </c>
      <c r="T58" s="6" t="s">
        <v>209</v>
      </c>
      <c r="U58" s="6" t="s">
        <v>1959</v>
      </c>
      <c r="V58" s="6" t="s">
        <v>85</v>
      </c>
      <c r="W58" s="6" t="s">
        <v>98</v>
      </c>
      <c r="X58" s="6" t="s">
        <v>1410</v>
      </c>
      <c r="Y58" s="6" t="s">
        <v>115</v>
      </c>
      <c r="Z58" s="6" t="s">
        <v>538</v>
      </c>
      <c r="AA58" s="6" t="s">
        <v>1963</v>
      </c>
      <c r="AB58" s="6"/>
      <c r="AC58" s="6" t="s">
        <v>1989</v>
      </c>
      <c r="AD58" s="6" t="s">
        <v>2179</v>
      </c>
      <c r="AE58" s="6" t="s">
        <v>287</v>
      </c>
      <c r="AF58" s="6" t="s">
        <v>1730</v>
      </c>
      <c r="AG58" s="6"/>
      <c r="AH58" s="6" t="s">
        <v>1730</v>
      </c>
      <c r="AI58" s="6" t="s">
        <v>2202</v>
      </c>
      <c r="AJ58" s="6" t="s">
        <v>2203</v>
      </c>
      <c r="AK58" s="6" t="s">
        <v>115</v>
      </c>
      <c r="AL58" t="e">
        <f>SUMIF(#REF!,Camp_List_t[[#This Row],[CP_Pcode]],#REF!)</f>
        <v>#REF!</v>
      </c>
      <c r="AM58" t="e">
        <f>SUMIFS(#REF!,#REF!,Camp_List_t[[#This Row],[CP_Pcode]],#REF!,-1)</f>
        <v>#REF!</v>
      </c>
      <c r="AN58" t="e">
        <f>SUMIFS(#REF!,#REF!,Camp_List_t[[#This Row],[CP_Pcode]],#REF!,-1)</f>
        <v>#REF!</v>
      </c>
      <c r="AO58" t="e">
        <f>SUMIFS(#REF!,#REF!,Camp_List_t[[#This Row],[CP_Pcode]],#REF!,-1)</f>
        <v>#REF!</v>
      </c>
      <c r="AP58" t="e">
        <f>SUMIFS(#REF!,#REF!,Camp_List_t[[#This Row],[CP_Pcode]],#REF!,-1)</f>
        <v>#REF!</v>
      </c>
      <c r="AQ58" t="e">
        <f>SUMIFS(#REF!,#REF!,Camp_List_t[[#This Row],[CP_Pcode]],#REF!,-1)</f>
        <v>#REF!</v>
      </c>
    </row>
    <row r="59" spans="1:43" x14ac:dyDescent="0.25">
      <c r="A59" s="6" t="s">
        <v>870</v>
      </c>
      <c r="B59" s="6" t="s">
        <v>0</v>
      </c>
      <c r="C59" s="6" t="s">
        <v>869</v>
      </c>
      <c r="D59" s="6" t="s">
        <v>4</v>
      </c>
      <c r="E59" s="6" t="s">
        <v>2033</v>
      </c>
      <c r="F59" s="6" t="s">
        <v>4</v>
      </c>
      <c r="G59" s="6" t="s">
        <v>876</v>
      </c>
      <c r="H59" s="6" t="s">
        <v>536</v>
      </c>
      <c r="I59" s="6" t="s">
        <v>877</v>
      </c>
      <c r="J59" s="6" t="s">
        <v>542</v>
      </c>
      <c r="K59" s="6"/>
      <c r="L59" s="6" t="s">
        <v>101</v>
      </c>
      <c r="M59" s="6" t="s">
        <v>102</v>
      </c>
      <c r="N59" s="6" t="s">
        <v>1489</v>
      </c>
      <c r="O59" s="6" t="s">
        <v>1490</v>
      </c>
      <c r="P59" s="6" t="s">
        <v>1961</v>
      </c>
      <c r="Q59" s="6">
        <v>56</v>
      </c>
      <c r="R59" s="6">
        <v>230</v>
      </c>
      <c r="S59" s="6" t="s">
        <v>2204</v>
      </c>
      <c r="T59" s="6" t="s">
        <v>97</v>
      </c>
      <c r="U59" s="6" t="s">
        <v>1959</v>
      </c>
      <c r="V59" s="6" t="s">
        <v>85</v>
      </c>
      <c r="W59" s="6" t="s">
        <v>98</v>
      </c>
      <c r="X59" s="6" t="s">
        <v>1420</v>
      </c>
      <c r="Y59" s="6" t="s">
        <v>115</v>
      </c>
      <c r="Z59" s="6" t="s">
        <v>538</v>
      </c>
      <c r="AA59" s="6" t="s">
        <v>1963</v>
      </c>
      <c r="AB59" s="6"/>
      <c r="AC59" s="6" t="s">
        <v>1975</v>
      </c>
      <c r="AD59" s="6" t="s">
        <v>2205</v>
      </c>
      <c r="AE59" s="6" t="s">
        <v>1966</v>
      </c>
      <c r="AF59" s="6" t="s">
        <v>1984</v>
      </c>
      <c r="AG59" s="6"/>
      <c r="AH59" s="6" t="s">
        <v>1984</v>
      </c>
      <c r="AI59" s="6" t="s">
        <v>536</v>
      </c>
      <c r="AJ59" s="6" t="s">
        <v>2206</v>
      </c>
      <c r="AK59" s="6" t="s">
        <v>115</v>
      </c>
      <c r="AL59" t="e">
        <f>SUMIF(#REF!,Camp_List_t[[#This Row],[CP_Pcode]],#REF!)</f>
        <v>#REF!</v>
      </c>
      <c r="AM59" t="e">
        <f>SUMIFS(#REF!,#REF!,Camp_List_t[[#This Row],[CP_Pcode]],#REF!,-1)</f>
        <v>#REF!</v>
      </c>
      <c r="AN59" t="e">
        <f>SUMIFS(#REF!,#REF!,Camp_List_t[[#This Row],[CP_Pcode]],#REF!,-1)</f>
        <v>#REF!</v>
      </c>
      <c r="AO59" t="e">
        <f>SUMIFS(#REF!,#REF!,Camp_List_t[[#This Row],[CP_Pcode]],#REF!,-1)</f>
        <v>#REF!</v>
      </c>
      <c r="AP59" t="e">
        <f>SUMIFS(#REF!,#REF!,Camp_List_t[[#This Row],[CP_Pcode]],#REF!,-1)</f>
        <v>#REF!</v>
      </c>
      <c r="AQ59" t="e">
        <f>SUMIFS(#REF!,#REF!,Camp_List_t[[#This Row],[CP_Pcode]],#REF!,-1)</f>
        <v>#REF!</v>
      </c>
    </row>
    <row r="60" spans="1:43" x14ac:dyDescent="0.25">
      <c r="A60" s="6" t="s">
        <v>870</v>
      </c>
      <c r="B60" s="6" t="s">
        <v>0</v>
      </c>
      <c r="C60" s="6" t="s">
        <v>869</v>
      </c>
      <c r="D60" s="6" t="s">
        <v>7</v>
      </c>
      <c r="E60" s="6" t="s">
        <v>1973</v>
      </c>
      <c r="F60" s="6" t="s">
        <v>8</v>
      </c>
      <c r="G60" s="6" t="s">
        <v>883</v>
      </c>
      <c r="H60" s="6" t="s">
        <v>926</v>
      </c>
      <c r="I60" s="6" t="s">
        <v>927</v>
      </c>
      <c r="J60" s="6"/>
      <c r="K60" s="6"/>
      <c r="L60" s="6" t="s">
        <v>126</v>
      </c>
      <c r="M60" s="6" t="s">
        <v>127</v>
      </c>
      <c r="N60" s="6" t="s">
        <v>1542</v>
      </c>
      <c r="O60" s="6" t="s">
        <v>1543</v>
      </c>
      <c r="P60" s="6" t="s">
        <v>1961</v>
      </c>
      <c r="Q60" s="6">
        <v>50</v>
      </c>
      <c r="R60" s="6">
        <v>295</v>
      </c>
      <c r="S60" s="6" t="s">
        <v>2207</v>
      </c>
      <c r="T60" s="6" t="s">
        <v>97</v>
      </c>
      <c r="U60" s="6" t="s">
        <v>1959</v>
      </c>
      <c r="V60" s="6" t="s">
        <v>85</v>
      </c>
      <c r="W60" s="6" t="s">
        <v>98</v>
      </c>
      <c r="X60" s="6" t="s">
        <v>1441</v>
      </c>
      <c r="Y60" s="6" t="s">
        <v>115</v>
      </c>
      <c r="Z60" s="6" t="s">
        <v>538</v>
      </c>
      <c r="AA60" s="6" t="s">
        <v>1963</v>
      </c>
      <c r="AB60" s="6"/>
      <c r="AC60" s="6" t="s">
        <v>1989</v>
      </c>
      <c r="AD60" s="6" t="s">
        <v>2189</v>
      </c>
      <c r="AE60" s="6" t="s">
        <v>2151</v>
      </c>
      <c r="AF60" s="6" t="s">
        <v>2023</v>
      </c>
      <c r="AG60" s="6"/>
      <c r="AH60" s="6" t="s">
        <v>2023</v>
      </c>
      <c r="AI60" s="6" t="s">
        <v>595</v>
      </c>
      <c r="AJ60" s="6" t="s">
        <v>2208</v>
      </c>
      <c r="AK60" s="6" t="s">
        <v>115</v>
      </c>
      <c r="AL60" t="e">
        <f>SUMIF(#REF!,Camp_List_t[[#This Row],[CP_Pcode]],#REF!)</f>
        <v>#REF!</v>
      </c>
      <c r="AM60" t="e">
        <f>SUMIFS(#REF!,#REF!,Camp_List_t[[#This Row],[CP_Pcode]],#REF!,-1)</f>
        <v>#REF!</v>
      </c>
      <c r="AN60" t="e">
        <f>SUMIFS(#REF!,#REF!,Camp_List_t[[#This Row],[CP_Pcode]],#REF!,-1)</f>
        <v>#REF!</v>
      </c>
      <c r="AO60" t="e">
        <f>SUMIFS(#REF!,#REF!,Camp_List_t[[#This Row],[CP_Pcode]],#REF!,-1)</f>
        <v>#REF!</v>
      </c>
      <c r="AP60" t="e">
        <f>SUMIFS(#REF!,#REF!,Camp_List_t[[#This Row],[CP_Pcode]],#REF!,-1)</f>
        <v>#REF!</v>
      </c>
      <c r="AQ60" t="e">
        <f>SUMIFS(#REF!,#REF!,Camp_List_t[[#This Row],[CP_Pcode]],#REF!,-1)</f>
        <v>#REF!</v>
      </c>
    </row>
    <row r="61" spans="1:43" x14ac:dyDescent="0.25">
      <c r="A61" s="6" t="s">
        <v>870</v>
      </c>
      <c r="B61" s="6" t="s">
        <v>0</v>
      </c>
      <c r="C61" s="6" t="s">
        <v>869</v>
      </c>
      <c r="D61" s="6" t="s">
        <v>4</v>
      </c>
      <c r="E61" s="6" t="s">
        <v>2033</v>
      </c>
      <c r="F61" s="6" t="s">
        <v>4</v>
      </c>
      <c r="G61" s="6" t="s">
        <v>876</v>
      </c>
      <c r="H61" s="6" t="s">
        <v>698</v>
      </c>
      <c r="I61" s="6" t="s">
        <v>1433</v>
      </c>
      <c r="J61" s="6" t="s">
        <v>699</v>
      </c>
      <c r="K61" s="6" t="s">
        <v>1434</v>
      </c>
      <c r="L61" s="6" t="s">
        <v>696</v>
      </c>
      <c r="M61" s="6" t="s">
        <v>697</v>
      </c>
      <c r="N61" s="6" t="s">
        <v>1435</v>
      </c>
      <c r="O61" s="6" t="s">
        <v>1436</v>
      </c>
      <c r="P61" s="6"/>
      <c r="Q61" s="6">
        <v>43</v>
      </c>
      <c r="R61" s="6">
        <v>247</v>
      </c>
      <c r="S61" s="6" t="s">
        <v>2209</v>
      </c>
      <c r="T61" s="6" t="s">
        <v>97</v>
      </c>
      <c r="U61" s="6" t="s">
        <v>1959</v>
      </c>
      <c r="V61" s="6" t="s">
        <v>85</v>
      </c>
      <c r="W61" s="6" t="s">
        <v>98</v>
      </c>
      <c r="X61" s="6" t="s">
        <v>1415</v>
      </c>
      <c r="Y61" s="6"/>
      <c r="Z61" s="6" t="s">
        <v>691</v>
      </c>
      <c r="AA61" s="6" t="s">
        <v>1963</v>
      </c>
      <c r="AB61" s="6"/>
      <c r="AC61" s="6" t="s">
        <v>2041</v>
      </c>
      <c r="AD61" s="6" t="s">
        <v>2210</v>
      </c>
      <c r="AE61" s="6" t="s">
        <v>1966</v>
      </c>
      <c r="AF61" s="6" t="s">
        <v>2211</v>
      </c>
      <c r="AG61" s="6"/>
      <c r="AH61" s="6" t="s">
        <v>2211</v>
      </c>
      <c r="AI61" s="6" t="s">
        <v>536</v>
      </c>
      <c r="AJ61" s="6" t="s">
        <v>2212</v>
      </c>
      <c r="AK61" s="6" t="s">
        <v>2040</v>
      </c>
      <c r="AL61" t="e">
        <f>SUMIF(#REF!,Camp_List_t[[#This Row],[CP_Pcode]],#REF!)</f>
        <v>#REF!</v>
      </c>
      <c r="AM61" t="e">
        <f>SUMIFS(#REF!,#REF!,Camp_List_t[[#This Row],[CP_Pcode]],#REF!,-1)</f>
        <v>#REF!</v>
      </c>
      <c r="AN61" t="e">
        <f>SUMIFS(#REF!,#REF!,Camp_List_t[[#This Row],[CP_Pcode]],#REF!,-1)</f>
        <v>#REF!</v>
      </c>
      <c r="AO61" t="e">
        <f>SUMIFS(#REF!,#REF!,Camp_List_t[[#This Row],[CP_Pcode]],#REF!,-1)</f>
        <v>#REF!</v>
      </c>
      <c r="AP61" t="e">
        <f>SUMIFS(#REF!,#REF!,Camp_List_t[[#This Row],[CP_Pcode]],#REF!,-1)</f>
        <v>#REF!</v>
      </c>
      <c r="AQ61" t="e">
        <f>SUMIFS(#REF!,#REF!,Camp_List_t[[#This Row],[CP_Pcode]],#REF!,-1)</f>
        <v>#REF!</v>
      </c>
    </row>
    <row r="62" spans="1:43" x14ac:dyDescent="0.25">
      <c r="A62" s="6" t="s">
        <v>870</v>
      </c>
      <c r="B62" s="6" t="s">
        <v>0</v>
      </c>
      <c r="C62" s="6" t="s">
        <v>869</v>
      </c>
      <c r="D62" s="6" t="s">
        <v>7</v>
      </c>
      <c r="E62" s="6" t="s">
        <v>1973</v>
      </c>
      <c r="F62" s="6" t="s">
        <v>8</v>
      </c>
      <c r="G62" s="6" t="s">
        <v>883</v>
      </c>
      <c r="H62" s="6" t="s">
        <v>614</v>
      </c>
      <c r="I62" s="6" t="s">
        <v>955</v>
      </c>
      <c r="J62" s="6" t="s">
        <v>615</v>
      </c>
      <c r="K62" s="6" t="s">
        <v>956</v>
      </c>
      <c r="L62" s="6" t="s">
        <v>210</v>
      </c>
      <c r="M62" s="6" t="s">
        <v>211</v>
      </c>
      <c r="N62" s="6" t="s">
        <v>1523</v>
      </c>
      <c r="O62" s="6" t="s">
        <v>1524</v>
      </c>
      <c r="P62" s="6" t="s">
        <v>2213</v>
      </c>
      <c r="Q62" s="6">
        <v>840</v>
      </c>
      <c r="R62" s="6">
        <v>3249</v>
      </c>
      <c r="S62" s="6" t="s">
        <v>2214</v>
      </c>
      <c r="T62" s="6" t="s">
        <v>209</v>
      </c>
      <c r="U62" s="6" t="s">
        <v>1959</v>
      </c>
      <c r="V62" s="6" t="s">
        <v>85</v>
      </c>
      <c r="W62" s="6" t="s">
        <v>125</v>
      </c>
      <c r="X62" s="6" t="s">
        <v>1476</v>
      </c>
      <c r="Y62" s="6" t="s">
        <v>116</v>
      </c>
      <c r="Z62" s="6" t="s">
        <v>581</v>
      </c>
      <c r="AA62" s="6" t="s">
        <v>1963</v>
      </c>
      <c r="AB62" s="6"/>
      <c r="AC62" s="6" t="s">
        <v>1975</v>
      </c>
      <c r="AD62" s="6" t="s">
        <v>2215</v>
      </c>
      <c r="AE62" s="6" t="s">
        <v>284</v>
      </c>
      <c r="AF62" s="6" t="s">
        <v>2216</v>
      </c>
      <c r="AG62" s="6"/>
      <c r="AH62" s="6" t="s">
        <v>2216</v>
      </c>
      <c r="AI62" s="6" t="s">
        <v>595</v>
      </c>
      <c r="AJ62" s="6" t="s">
        <v>2217</v>
      </c>
      <c r="AK62" s="6" t="s">
        <v>116</v>
      </c>
      <c r="AL62" t="e">
        <f>SUMIF(#REF!,Camp_List_t[[#This Row],[CP_Pcode]],#REF!)</f>
        <v>#REF!</v>
      </c>
      <c r="AM62" t="e">
        <f>SUMIFS(#REF!,#REF!,Camp_List_t[[#This Row],[CP_Pcode]],#REF!,-1)</f>
        <v>#REF!</v>
      </c>
      <c r="AN62" t="e">
        <f>SUMIFS(#REF!,#REF!,Camp_List_t[[#This Row],[CP_Pcode]],#REF!,-1)</f>
        <v>#REF!</v>
      </c>
      <c r="AO62" t="e">
        <f>SUMIFS(#REF!,#REF!,Camp_List_t[[#This Row],[CP_Pcode]],#REF!,-1)</f>
        <v>#REF!</v>
      </c>
      <c r="AP62" t="e">
        <f>SUMIFS(#REF!,#REF!,Camp_List_t[[#This Row],[CP_Pcode]],#REF!,-1)</f>
        <v>#REF!</v>
      </c>
      <c r="AQ62" t="e">
        <f>SUMIFS(#REF!,#REF!,Camp_List_t[[#This Row],[CP_Pcode]],#REF!,-1)</f>
        <v>#REF!</v>
      </c>
    </row>
    <row r="63" spans="1:43" x14ac:dyDescent="0.25">
      <c r="A63" s="6" t="s">
        <v>870</v>
      </c>
      <c r="B63" s="6" t="s">
        <v>0</v>
      </c>
      <c r="C63" s="6" t="s">
        <v>869</v>
      </c>
      <c r="D63" s="6" t="s">
        <v>4</v>
      </c>
      <c r="E63" s="6" t="s">
        <v>2033</v>
      </c>
      <c r="F63" s="6" t="s">
        <v>5</v>
      </c>
      <c r="G63" s="6" t="s">
        <v>879</v>
      </c>
      <c r="H63" s="6" t="s">
        <v>682</v>
      </c>
      <c r="I63" s="6" t="s">
        <v>901</v>
      </c>
      <c r="J63" s="6" t="s">
        <v>839</v>
      </c>
      <c r="K63" s="6"/>
      <c r="L63" s="6" t="s">
        <v>954</v>
      </c>
      <c r="M63" s="6" t="s">
        <v>838</v>
      </c>
      <c r="N63" s="6" t="s">
        <v>1521</v>
      </c>
      <c r="O63" s="6" t="s">
        <v>1522</v>
      </c>
      <c r="P63" s="6" t="s">
        <v>2218</v>
      </c>
      <c r="Q63" s="6">
        <v>184</v>
      </c>
      <c r="R63" s="6">
        <v>768</v>
      </c>
      <c r="S63" s="6" t="s">
        <v>2219</v>
      </c>
      <c r="T63" s="6" t="s">
        <v>209</v>
      </c>
      <c r="U63" s="6" t="s">
        <v>1959</v>
      </c>
      <c r="V63" s="6" t="s">
        <v>85</v>
      </c>
      <c r="W63" s="6" t="s">
        <v>125</v>
      </c>
      <c r="X63" s="6" t="s">
        <v>1398</v>
      </c>
      <c r="Y63" s="6" t="s">
        <v>2040</v>
      </c>
      <c r="Z63" s="6" t="s">
        <v>538</v>
      </c>
      <c r="AA63" s="6" t="s">
        <v>1963</v>
      </c>
      <c r="AB63" s="6"/>
      <c r="AC63" s="6" t="s">
        <v>1989</v>
      </c>
      <c r="AD63" s="6" t="s">
        <v>2110</v>
      </c>
      <c r="AE63" s="6" t="s">
        <v>287</v>
      </c>
      <c r="AF63" s="6" t="s">
        <v>2220</v>
      </c>
      <c r="AG63" s="6"/>
      <c r="AH63" s="6" t="s">
        <v>2220</v>
      </c>
      <c r="AI63" s="6" t="s">
        <v>2221</v>
      </c>
      <c r="AJ63" s="6" t="s">
        <v>2222</v>
      </c>
      <c r="AK63" s="6" t="s">
        <v>2023</v>
      </c>
      <c r="AL63" t="e">
        <f>SUMIF(#REF!,Camp_List_t[[#This Row],[CP_Pcode]],#REF!)</f>
        <v>#REF!</v>
      </c>
      <c r="AM63" t="e">
        <f>SUMIFS(#REF!,#REF!,Camp_List_t[[#This Row],[CP_Pcode]],#REF!,-1)</f>
        <v>#REF!</v>
      </c>
      <c r="AN63" t="e">
        <f>SUMIFS(#REF!,#REF!,Camp_List_t[[#This Row],[CP_Pcode]],#REF!,-1)</f>
        <v>#REF!</v>
      </c>
      <c r="AO63" t="e">
        <f>SUMIFS(#REF!,#REF!,Camp_List_t[[#This Row],[CP_Pcode]],#REF!,-1)</f>
        <v>#REF!</v>
      </c>
      <c r="AP63" t="e">
        <f>SUMIFS(#REF!,#REF!,Camp_List_t[[#This Row],[CP_Pcode]],#REF!,-1)</f>
        <v>#REF!</v>
      </c>
      <c r="AQ63" t="e">
        <f>SUMIFS(#REF!,#REF!,Camp_List_t[[#This Row],[CP_Pcode]],#REF!,-1)</f>
        <v>#REF!</v>
      </c>
    </row>
    <row r="64" spans="1:43" x14ac:dyDescent="0.25">
      <c r="A64" s="6" t="s">
        <v>870</v>
      </c>
      <c r="B64" s="6" t="s">
        <v>0</v>
      </c>
      <c r="C64" s="6" t="s">
        <v>869</v>
      </c>
      <c r="D64" s="6" t="s">
        <v>4</v>
      </c>
      <c r="E64" s="6" t="s">
        <v>2033</v>
      </c>
      <c r="F64" s="6" t="s">
        <v>6</v>
      </c>
      <c r="G64" s="6" t="s">
        <v>875</v>
      </c>
      <c r="H64" s="6" t="s">
        <v>971</v>
      </c>
      <c r="I64" s="6" t="s">
        <v>972</v>
      </c>
      <c r="J64" s="6"/>
      <c r="K64" s="6"/>
      <c r="L64" s="6" t="s">
        <v>718</v>
      </c>
      <c r="M64" s="6" t="s">
        <v>719</v>
      </c>
      <c r="N64" s="6" t="s">
        <v>1580</v>
      </c>
      <c r="O64" s="6" t="s">
        <v>1581</v>
      </c>
      <c r="P64" s="6" t="s">
        <v>2223</v>
      </c>
      <c r="Q64" s="6">
        <v>68</v>
      </c>
      <c r="R64" s="6">
        <v>327</v>
      </c>
      <c r="S64" s="6" t="s">
        <v>2224</v>
      </c>
      <c r="T64" s="6" t="s">
        <v>97</v>
      </c>
      <c r="U64" s="6" t="s">
        <v>1959</v>
      </c>
      <c r="V64" s="6" t="s">
        <v>85</v>
      </c>
      <c r="W64" s="6" t="s">
        <v>125</v>
      </c>
      <c r="X64" s="6"/>
      <c r="Y64" s="6" t="s">
        <v>115</v>
      </c>
      <c r="Z64" s="6" t="s">
        <v>691</v>
      </c>
      <c r="AA64" s="6" t="s">
        <v>1963</v>
      </c>
      <c r="AB64" s="6"/>
      <c r="AC64" s="6" t="s">
        <v>1975</v>
      </c>
      <c r="AD64" s="6" t="s">
        <v>2225</v>
      </c>
      <c r="AE64" s="6" t="s">
        <v>287</v>
      </c>
      <c r="AF64" s="6" t="s">
        <v>2226</v>
      </c>
      <c r="AG64" s="6"/>
      <c r="AH64" s="6" t="s">
        <v>2226</v>
      </c>
      <c r="AI64" s="6" t="s">
        <v>976</v>
      </c>
      <c r="AJ64" s="6" t="s">
        <v>2227</v>
      </c>
      <c r="AK64" s="6" t="s">
        <v>115</v>
      </c>
      <c r="AL64" t="e">
        <f>SUMIF(#REF!,Camp_List_t[[#This Row],[CP_Pcode]],#REF!)</f>
        <v>#REF!</v>
      </c>
      <c r="AM64" t="e">
        <f>SUMIFS(#REF!,#REF!,Camp_List_t[[#This Row],[CP_Pcode]],#REF!,-1)</f>
        <v>#REF!</v>
      </c>
      <c r="AN64" t="e">
        <f>SUMIFS(#REF!,#REF!,Camp_List_t[[#This Row],[CP_Pcode]],#REF!,-1)</f>
        <v>#REF!</v>
      </c>
      <c r="AO64" t="e">
        <f>SUMIFS(#REF!,#REF!,Camp_List_t[[#This Row],[CP_Pcode]],#REF!,-1)</f>
        <v>#REF!</v>
      </c>
      <c r="AP64" t="e">
        <f>SUMIFS(#REF!,#REF!,Camp_List_t[[#This Row],[CP_Pcode]],#REF!,-1)</f>
        <v>#REF!</v>
      </c>
      <c r="AQ64" t="e">
        <f>SUMIFS(#REF!,#REF!,Camp_List_t[[#This Row],[CP_Pcode]],#REF!,-1)</f>
        <v>#REF!</v>
      </c>
    </row>
    <row r="65" spans="1:43" x14ac:dyDescent="0.25">
      <c r="A65" s="6" t="s">
        <v>1953</v>
      </c>
      <c r="B65" s="6" t="s">
        <v>0</v>
      </c>
      <c r="C65" s="6" t="s">
        <v>869</v>
      </c>
      <c r="D65" s="6" t="s">
        <v>12</v>
      </c>
      <c r="E65" s="6" t="s">
        <v>1954</v>
      </c>
      <c r="F65" s="6" t="s">
        <v>13</v>
      </c>
      <c r="G65" s="6" t="s">
        <v>911</v>
      </c>
      <c r="H65" s="6" t="s">
        <v>608</v>
      </c>
      <c r="I65" s="6" t="s">
        <v>912</v>
      </c>
      <c r="J65" s="6" t="s">
        <v>2228</v>
      </c>
      <c r="K65" s="6" t="s">
        <v>2229</v>
      </c>
      <c r="L65" s="6" t="s">
        <v>2230</v>
      </c>
      <c r="M65" s="6" t="s">
        <v>2231</v>
      </c>
      <c r="N65" s="6"/>
      <c r="O65" s="6"/>
      <c r="P65" s="6"/>
      <c r="Q65" s="6">
        <v>0</v>
      </c>
      <c r="R65" s="6">
        <v>0</v>
      </c>
      <c r="S65" s="6"/>
      <c r="T65" s="6" t="s">
        <v>97</v>
      </c>
      <c r="U65" s="6" t="s">
        <v>1959</v>
      </c>
      <c r="V65" s="6" t="s">
        <v>85</v>
      </c>
      <c r="W65" s="6"/>
      <c r="X65" s="6"/>
      <c r="Y65" s="6"/>
      <c r="Z65" s="6"/>
      <c r="AA65" s="6"/>
      <c r="AB65" s="6"/>
      <c r="AC65" s="6"/>
      <c r="AD65" s="6" t="s">
        <v>1960</v>
      </c>
      <c r="AE65" s="6"/>
      <c r="AF65" s="6" t="s">
        <v>1961</v>
      </c>
      <c r="AG65" s="6"/>
      <c r="AH65" s="6" t="s">
        <v>1961</v>
      </c>
      <c r="AI65" s="6"/>
      <c r="AJ65" s="6"/>
      <c r="AK65" s="6"/>
      <c r="AL65" t="e">
        <f>SUMIF(#REF!,Camp_List_t[[#This Row],[CP_Pcode]],#REF!)</f>
        <v>#REF!</v>
      </c>
      <c r="AM65" t="e">
        <f>SUMIFS(#REF!,#REF!,Camp_List_t[[#This Row],[CP_Pcode]],#REF!,-1)</f>
        <v>#REF!</v>
      </c>
      <c r="AN65" t="e">
        <f>SUMIFS(#REF!,#REF!,Camp_List_t[[#This Row],[CP_Pcode]],#REF!,-1)</f>
        <v>#REF!</v>
      </c>
      <c r="AO65" t="e">
        <f>SUMIFS(#REF!,#REF!,Camp_List_t[[#This Row],[CP_Pcode]],#REF!,-1)</f>
        <v>#REF!</v>
      </c>
      <c r="AP65" t="e">
        <f>SUMIFS(#REF!,#REF!,Camp_List_t[[#This Row],[CP_Pcode]],#REF!,-1)</f>
        <v>#REF!</v>
      </c>
      <c r="AQ65" t="e">
        <f>SUMIFS(#REF!,#REF!,Camp_List_t[[#This Row],[CP_Pcode]],#REF!,-1)</f>
        <v>#REF!</v>
      </c>
    </row>
    <row r="66" spans="1:43" x14ac:dyDescent="0.25">
      <c r="A66" s="6" t="s">
        <v>870</v>
      </c>
      <c r="B66" s="6" t="s">
        <v>0</v>
      </c>
      <c r="C66" s="6" t="s">
        <v>869</v>
      </c>
      <c r="D66" s="6" t="s">
        <v>7</v>
      </c>
      <c r="E66" s="6" t="s">
        <v>1973</v>
      </c>
      <c r="F66" s="6" t="s">
        <v>7</v>
      </c>
      <c r="G66" s="6" t="s">
        <v>898</v>
      </c>
      <c r="H66" s="6" t="s">
        <v>646</v>
      </c>
      <c r="I66" s="6" t="s">
        <v>1009</v>
      </c>
      <c r="J66" s="6" t="s">
        <v>647</v>
      </c>
      <c r="K66" s="6" t="s">
        <v>1010</v>
      </c>
      <c r="L66" s="6" t="s">
        <v>130</v>
      </c>
      <c r="M66" s="6" t="s">
        <v>131</v>
      </c>
      <c r="N66" s="6" t="s">
        <v>1587</v>
      </c>
      <c r="O66" s="6" t="s">
        <v>1644</v>
      </c>
      <c r="P66" s="6" t="s">
        <v>1961</v>
      </c>
      <c r="Q66" s="6">
        <v>169</v>
      </c>
      <c r="R66" s="6">
        <v>816</v>
      </c>
      <c r="S66" s="6" t="s">
        <v>2232</v>
      </c>
      <c r="T66" s="6" t="s">
        <v>97</v>
      </c>
      <c r="U66" s="6" t="s">
        <v>1959</v>
      </c>
      <c r="V66" s="6" t="s">
        <v>85</v>
      </c>
      <c r="W66" s="6" t="s">
        <v>98</v>
      </c>
      <c r="X66" s="6" t="s">
        <v>1423</v>
      </c>
      <c r="Y66" s="6" t="s">
        <v>115</v>
      </c>
      <c r="Z66" s="6" t="s">
        <v>538</v>
      </c>
      <c r="AA66" s="6" t="s">
        <v>1963</v>
      </c>
      <c r="AB66" s="6"/>
      <c r="AC66" s="6" t="s">
        <v>1989</v>
      </c>
      <c r="AD66" s="6" t="s">
        <v>2233</v>
      </c>
      <c r="AE66" s="6" t="s">
        <v>1966</v>
      </c>
      <c r="AF66" s="6" t="s">
        <v>1734</v>
      </c>
      <c r="AG66" s="6"/>
      <c r="AH66" s="6" t="s">
        <v>1734</v>
      </c>
      <c r="AI66" s="6" t="s">
        <v>577</v>
      </c>
      <c r="AJ66" s="6" t="s">
        <v>2234</v>
      </c>
      <c r="AK66" s="6" t="s">
        <v>115</v>
      </c>
      <c r="AL66" t="e">
        <f>SUMIF(#REF!,Camp_List_t[[#This Row],[CP_Pcode]],#REF!)</f>
        <v>#REF!</v>
      </c>
      <c r="AM66" t="e">
        <f>SUMIFS(#REF!,#REF!,Camp_List_t[[#This Row],[CP_Pcode]],#REF!,-1)</f>
        <v>#REF!</v>
      </c>
      <c r="AN66" t="e">
        <f>SUMIFS(#REF!,#REF!,Camp_List_t[[#This Row],[CP_Pcode]],#REF!,-1)</f>
        <v>#REF!</v>
      </c>
      <c r="AO66" t="e">
        <f>SUMIFS(#REF!,#REF!,Camp_List_t[[#This Row],[CP_Pcode]],#REF!,-1)</f>
        <v>#REF!</v>
      </c>
      <c r="AP66" t="e">
        <f>SUMIFS(#REF!,#REF!,Camp_List_t[[#This Row],[CP_Pcode]],#REF!,-1)</f>
        <v>#REF!</v>
      </c>
      <c r="AQ66" t="e">
        <f>SUMIFS(#REF!,#REF!,Camp_List_t[[#This Row],[CP_Pcode]],#REF!,-1)</f>
        <v>#REF!</v>
      </c>
    </row>
    <row r="67" spans="1:43" x14ac:dyDescent="0.25">
      <c r="A67" s="6" t="s">
        <v>870</v>
      </c>
      <c r="B67" s="6" t="s">
        <v>0</v>
      </c>
      <c r="C67" s="6" t="s">
        <v>869</v>
      </c>
      <c r="D67" s="6" t="s">
        <v>7</v>
      </c>
      <c r="E67" s="6" t="s">
        <v>1973</v>
      </c>
      <c r="F67" s="6" t="s">
        <v>8</v>
      </c>
      <c r="G67" s="6" t="s">
        <v>883</v>
      </c>
      <c r="H67" s="6" t="s">
        <v>1004</v>
      </c>
      <c r="I67" s="6" t="s">
        <v>1003</v>
      </c>
      <c r="J67" s="6" t="s">
        <v>2235</v>
      </c>
      <c r="K67" s="6" t="s">
        <v>2236</v>
      </c>
      <c r="L67" s="6" t="s">
        <v>1869</v>
      </c>
      <c r="M67" s="6" t="s">
        <v>1870</v>
      </c>
      <c r="N67" s="6" t="s">
        <v>2237</v>
      </c>
      <c r="O67" s="6" t="s">
        <v>2238</v>
      </c>
      <c r="P67" s="6"/>
      <c r="Q67" s="6">
        <v>39</v>
      </c>
      <c r="R67" s="6">
        <v>176</v>
      </c>
      <c r="S67" s="6" t="s">
        <v>2239</v>
      </c>
      <c r="T67" s="6" t="s">
        <v>97</v>
      </c>
      <c r="U67" s="6" t="s">
        <v>1959</v>
      </c>
      <c r="V67" s="6" t="s">
        <v>1803</v>
      </c>
      <c r="W67" s="6" t="s">
        <v>125</v>
      </c>
      <c r="X67" s="6"/>
      <c r="Y67" s="6"/>
      <c r="Z67" s="6"/>
      <c r="AA67" s="6" t="s">
        <v>2030</v>
      </c>
      <c r="AB67" s="6"/>
      <c r="AC67" s="6" t="s">
        <v>2240</v>
      </c>
      <c r="AD67" s="6" t="s">
        <v>2241</v>
      </c>
      <c r="AE67" s="6" t="s">
        <v>1966</v>
      </c>
      <c r="AF67" s="6" t="s">
        <v>1961</v>
      </c>
      <c r="AG67" s="6"/>
      <c r="AH67" s="6" t="s">
        <v>1961</v>
      </c>
      <c r="AI67" s="6" t="s">
        <v>687</v>
      </c>
      <c r="AJ67" s="6" t="s">
        <v>2242</v>
      </c>
      <c r="AK67" s="6" t="s">
        <v>115</v>
      </c>
      <c r="AL67" t="e">
        <f>SUMIF(#REF!,Camp_List_t[[#This Row],[CP_Pcode]],#REF!)</f>
        <v>#REF!</v>
      </c>
      <c r="AM67" t="e">
        <f>SUMIFS(#REF!,#REF!,Camp_List_t[[#This Row],[CP_Pcode]],#REF!,-1)</f>
        <v>#REF!</v>
      </c>
      <c r="AN67" t="e">
        <f>SUMIFS(#REF!,#REF!,Camp_List_t[[#This Row],[CP_Pcode]],#REF!,-1)</f>
        <v>#REF!</v>
      </c>
      <c r="AO67" t="e">
        <f>SUMIFS(#REF!,#REF!,Camp_List_t[[#This Row],[CP_Pcode]],#REF!,-1)</f>
        <v>#REF!</v>
      </c>
      <c r="AP67" t="e">
        <f>SUMIFS(#REF!,#REF!,Camp_List_t[[#This Row],[CP_Pcode]],#REF!,-1)</f>
        <v>#REF!</v>
      </c>
      <c r="AQ67" t="e">
        <f>SUMIFS(#REF!,#REF!,Camp_List_t[[#This Row],[CP_Pcode]],#REF!,-1)</f>
        <v>#REF!</v>
      </c>
    </row>
    <row r="68" spans="1:43" x14ac:dyDescent="0.25">
      <c r="A68" s="6" t="s">
        <v>870</v>
      </c>
      <c r="B68" s="6" t="s">
        <v>0</v>
      </c>
      <c r="C68" s="6" t="s">
        <v>869</v>
      </c>
      <c r="D68" s="6" t="s">
        <v>4</v>
      </c>
      <c r="E68" s="6" t="s">
        <v>2033</v>
      </c>
      <c r="F68" s="6" t="s">
        <v>5</v>
      </c>
      <c r="G68" s="6" t="s">
        <v>879</v>
      </c>
      <c r="H68" s="6" t="s">
        <v>703</v>
      </c>
      <c r="I68" s="6" t="s">
        <v>905</v>
      </c>
      <c r="J68" s="6"/>
      <c r="K68" s="6"/>
      <c r="L68" s="6" t="s">
        <v>713</v>
      </c>
      <c r="M68" s="6" t="s">
        <v>714</v>
      </c>
      <c r="N68" s="6" t="s">
        <v>1528</v>
      </c>
      <c r="O68" s="6" t="s">
        <v>1529</v>
      </c>
      <c r="P68" s="6" t="s">
        <v>2243</v>
      </c>
      <c r="Q68" s="6">
        <v>110</v>
      </c>
      <c r="R68" s="6">
        <v>643</v>
      </c>
      <c r="S68" s="6" t="s">
        <v>2244</v>
      </c>
      <c r="T68" s="6" t="s">
        <v>209</v>
      </c>
      <c r="U68" s="6" t="s">
        <v>1959</v>
      </c>
      <c r="V68" s="6" t="s">
        <v>85</v>
      </c>
      <c r="W68" s="6" t="s">
        <v>885</v>
      </c>
      <c r="X68" s="6" t="s">
        <v>1473</v>
      </c>
      <c r="Y68" s="6" t="s">
        <v>116</v>
      </c>
      <c r="Z68" s="6" t="s">
        <v>691</v>
      </c>
      <c r="AA68" s="6" t="s">
        <v>1963</v>
      </c>
      <c r="AB68" s="6"/>
      <c r="AC68" s="6" t="s">
        <v>2041</v>
      </c>
      <c r="AD68" s="6" t="s">
        <v>2245</v>
      </c>
      <c r="AE68" s="6" t="s">
        <v>287</v>
      </c>
      <c r="AF68" s="6" t="s">
        <v>2246</v>
      </c>
      <c r="AG68" s="6"/>
      <c r="AH68" s="6" t="s">
        <v>2246</v>
      </c>
      <c r="AI68" s="6" t="s">
        <v>970</v>
      </c>
      <c r="AJ68" s="6" t="s">
        <v>2247</v>
      </c>
      <c r="AK68" s="6" t="s">
        <v>1984</v>
      </c>
      <c r="AL68" t="e">
        <f>SUMIF(#REF!,Camp_List_t[[#This Row],[CP_Pcode]],#REF!)</f>
        <v>#REF!</v>
      </c>
      <c r="AM68" t="e">
        <f>SUMIFS(#REF!,#REF!,Camp_List_t[[#This Row],[CP_Pcode]],#REF!,-1)</f>
        <v>#REF!</v>
      </c>
      <c r="AN68" t="e">
        <f>SUMIFS(#REF!,#REF!,Camp_List_t[[#This Row],[CP_Pcode]],#REF!,-1)</f>
        <v>#REF!</v>
      </c>
      <c r="AO68" t="e">
        <f>SUMIFS(#REF!,#REF!,Camp_List_t[[#This Row],[CP_Pcode]],#REF!,-1)</f>
        <v>#REF!</v>
      </c>
      <c r="AP68" t="e">
        <f>SUMIFS(#REF!,#REF!,Camp_List_t[[#This Row],[CP_Pcode]],#REF!,-1)</f>
        <v>#REF!</v>
      </c>
      <c r="AQ68" t="e">
        <f>SUMIFS(#REF!,#REF!,Camp_List_t[[#This Row],[CP_Pcode]],#REF!,-1)</f>
        <v>#REF!</v>
      </c>
    </row>
    <row r="69" spans="1:43" x14ac:dyDescent="0.25">
      <c r="A69" s="6" t="s">
        <v>870</v>
      </c>
      <c r="B69" s="6" t="s">
        <v>0</v>
      </c>
      <c r="C69" s="6" t="s">
        <v>869</v>
      </c>
      <c r="D69" s="6" t="s">
        <v>4</v>
      </c>
      <c r="E69" s="6" t="s">
        <v>2033</v>
      </c>
      <c r="F69" s="6" t="s">
        <v>5</v>
      </c>
      <c r="G69" s="6" t="s">
        <v>879</v>
      </c>
      <c r="H69" s="6" t="s">
        <v>562</v>
      </c>
      <c r="I69" s="6" t="s">
        <v>903</v>
      </c>
      <c r="J69" s="6" t="s">
        <v>563</v>
      </c>
      <c r="K69" s="6" t="s">
        <v>913</v>
      </c>
      <c r="L69" s="6" t="s">
        <v>259</v>
      </c>
      <c r="M69" s="6" t="s">
        <v>260</v>
      </c>
      <c r="N69" s="6" t="s">
        <v>1411</v>
      </c>
      <c r="O69" s="6" t="s">
        <v>1412</v>
      </c>
      <c r="P69" s="6" t="s">
        <v>1961</v>
      </c>
      <c r="Q69" s="6">
        <v>94</v>
      </c>
      <c r="R69" s="6">
        <v>341</v>
      </c>
      <c r="S69" s="6" t="s">
        <v>2248</v>
      </c>
      <c r="T69" s="6" t="s">
        <v>97</v>
      </c>
      <c r="U69" s="6" t="s">
        <v>1959</v>
      </c>
      <c r="V69" s="6" t="s">
        <v>85</v>
      </c>
      <c r="W69" s="6" t="s">
        <v>98</v>
      </c>
      <c r="X69" s="6" t="s">
        <v>1398</v>
      </c>
      <c r="Y69" s="6" t="s">
        <v>116</v>
      </c>
      <c r="Z69" s="6" t="s">
        <v>545</v>
      </c>
      <c r="AA69" s="6" t="s">
        <v>1963</v>
      </c>
      <c r="AB69" s="6"/>
      <c r="AC69" s="6" t="s">
        <v>1975</v>
      </c>
      <c r="AD69" s="6" t="s">
        <v>2249</v>
      </c>
      <c r="AE69" s="6" t="s">
        <v>1966</v>
      </c>
      <c r="AF69" s="6" t="s">
        <v>1961</v>
      </c>
      <c r="AG69" s="6"/>
      <c r="AH69" s="6" t="s">
        <v>1961</v>
      </c>
      <c r="AI69" s="6" t="s">
        <v>562</v>
      </c>
      <c r="AJ69" s="6" t="s">
        <v>2250</v>
      </c>
      <c r="AK69" s="6" t="s">
        <v>115</v>
      </c>
      <c r="AL69" t="e">
        <f>SUMIF(#REF!,Camp_List_t[[#This Row],[CP_Pcode]],#REF!)</f>
        <v>#REF!</v>
      </c>
      <c r="AM69" t="e">
        <f>SUMIFS(#REF!,#REF!,Camp_List_t[[#This Row],[CP_Pcode]],#REF!,-1)</f>
        <v>#REF!</v>
      </c>
      <c r="AN69" t="e">
        <f>SUMIFS(#REF!,#REF!,Camp_List_t[[#This Row],[CP_Pcode]],#REF!,-1)</f>
        <v>#REF!</v>
      </c>
      <c r="AO69" t="e">
        <f>SUMIFS(#REF!,#REF!,Camp_List_t[[#This Row],[CP_Pcode]],#REF!,-1)</f>
        <v>#REF!</v>
      </c>
      <c r="AP69" t="e">
        <f>SUMIFS(#REF!,#REF!,Camp_List_t[[#This Row],[CP_Pcode]],#REF!,-1)</f>
        <v>#REF!</v>
      </c>
      <c r="AQ69" t="e">
        <f>SUMIFS(#REF!,#REF!,Camp_List_t[[#This Row],[CP_Pcode]],#REF!,-1)</f>
        <v>#REF!</v>
      </c>
    </row>
    <row r="70" spans="1:43" x14ac:dyDescent="0.25">
      <c r="A70" s="6" t="s">
        <v>870</v>
      </c>
      <c r="B70" s="6" t="s">
        <v>0</v>
      </c>
      <c r="C70" s="6" t="s">
        <v>869</v>
      </c>
      <c r="D70" s="6" t="s">
        <v>4</v>
      </c>
      <c r="E70" s="6" t="s">
        <v>2033</v>
      </c>
      <c r="F70" s="6" t="s">
        <v>5</v>
      </c>
      <c r="G70" s="6" t="s">
        <v>879</v>
      </c>
      <c r="H70" s="6" t="s">
        <v>562</v>
      </c>
      <c r="I70" s="6" t="s">
        <v>903</v>
      </c>
      <c r="J70" s="6" t="s">
        <v>563</v>
      </c>
      <c r="K70" s="6" t="s">
        <v>913</v>
      </c>
      <c r="L70" s="6" t="s">
        <v>169</v>
      </c>
      <c r="M70" s="6" t="s">
        <v>170</v>
      </c>
      <c r="N70" s="6" t="s">
        <v>1540</v>
      </c>
      <c r="O70" s="6" t="s">
        <v>1541</v>
      </c>
      <c r="P70" s="6" t="s">
        <v>1961</v>
      </c>
      <c r="Q70" s="6">
        <v>65</v>
      </c>
      <c r="R70" s="6">
        <v>315</v>
      </c>
      <c r="S70" s="6" t="s">
        <v>2251</v>
      </c>
      <c r="T70" s="6" t="s">
        <v>97</v>
      </c>
      <c r="U70" s="6" t="s">
        <v>1959</v>
      </c>
      <c r="V70" s="6" t="s">
        <v>85</v>
      </c>
      <c r="W70" s="6" t="s">
        <v>98</v>
      </c>
      <c r="X70" s="6" t="s">
        <v>1420</v>
      </c>
      <c r="Y70" s="6" t="s">
        <v>116</v>
      </c>
      <c r="Z70" s="6" t="s">
        <v>538</v>
      </c>
      <c r="AA70" s="6" t="s">
        <v>1963</v>
      </c>
      <c r="AB70" s="6"/>
      <c r="AC70" s="6" t="s">
        <v>1975</v>
      </c>
      <c r="AD70" s="6" t="s">
        <v>2252</v>
      </c>
      <c r="AE70" s="6" t="s">
        <v>1966</v>
      </c>
      <c r="AF70" s="6" t="s">
        <v>1317</v>
      </c>
      <c r="AG70" s="6"/>
      <c r="AH70" s="6" t="s">
        <v>1317</v>
      </c>
      <c r="AI70" s="6" t="s">
        <v>562</v>
      </c>
      <c r="AJ70" s="6" t="s">
        <v>2253</v>
      </c>
      <c r="AK70" s="6" t="s">
        <v>115</v>
      </c>
      <c r="AL70" t="e">
        <f>SUMIF(#REF!,Camp_List_t[[#This Row],[CP_Pcode]],#REF!)</f>
        <v>#REF!</v>
      </c>
      <c r="AM70" t="e">
        <f>SUMIFS(#REF!,#REF!,Camp_List_t[[#This Row],[CP_Pcode]],#REF!,-1)</f>
        <v>#REF!</v>
      </c>
      <c r="AN70" t="e">
        <f>SUMIFS(#REF!,#REF!,Camp_List_t[[#This Row],[CP_Pcode]],#REF!,-1)</f>
        <v>#REF!</v>
      </c>
      <c r="AO70" t="e">
        <f>SUMIFS(#REF!,#REF!,Camp_List_t[[#This Row],[CP_Pcode]],#REF!,-1)</f>
        <v>#REF!</v>
      </c>
      <c r="AP70" t="e">
        <f>SUMIFS(#REF!,#REF!,Camp_List_t[[#This Row],[CP_Pcode]],#REF!,-1)</f>
        <v>#REF!</v>
      </c>
      <c r="AQ70" t="e">
        <f>SUMIFS(#REF!,#REF!,Camp_List_t[[#This Row],[CP_Pcode]],#REF!,-1)</f>
        <v>#REF!</v>
      </c>
    </row>
    <row r="71" spans="1:43" x14ac:dyDescent="0.25">
      <c r="A71" s="6" t="s">
        <v>870</v>
      </c>
      <c r="B71" s="6" t="s">
        <v>0</v>
      </c>
      <c r="C71" s="6" t="s">
        <v>869</v>
      </c>
      <c r="D71" s="6" t="s">
        <v>4</v>
      </c>
      <c r="E71" s="6" t="s">
        <v>2033</v>
      </c>
      <c r="F71" s="6" t="s">
        <v>5</v>
      </c>
      <c r="G71" s="6" t="s">
        <v>879</v>
      </c>
      <c r="H71" s="6" t="s">
        <v>562</v>
      </c>
      <c r="I71" s="6" t="s">
        <v>903</v>
      </c>
      <c r="J71" s="6" t="s">
        <v>570</v>
      </c>
      <c r="K71" s="6" t="s">
        <v>906</v>
      </c>
      <c r="L71" s="6" t="s">
        <v>269</v>
      </c>
      <c r="M71" s="6" t="s">
        <v>270</v>
      </c>
      <c r="N71" s="6" t="s">
        <v>1534</v>
      </c>
      <c r="O71" s="6" t="s">
        <v>1535</v>
      </c>
      <c r="P71" s="6"/>
      <c r="Q71" s="6">
        <v>31</v>
      </c>
      <c r="R71" s="6">
        <v>170</v>
      </c>
      <c r="S71" s="6" t="s">
        <v>2254</v>
      </c>
      <c r="T71" s="6" t="s">
        <v>97</v>
      </c>
      <c r="U71" s="6" t="s">
        <v>1959</v>
      </c>
      <c r="V71" s="6" t="s">
        <v>85</v>
      </c>
      <c r="W71" s="6" t="s">
        <v>98</v>
      </c>
      <c r="X71" s="6" t="s">
        <v>1420</v>
      </c>
      <c r="Y71" s="6" t="s">
        <v>115</v>
      </c>
      <c r="Z71" s="6" t="s">
        <v>545</v>
      </c>
      <c r="AA71" s="6" t="s">
        <v>1963</v>
      </c>
      <c r="AB71" s="6"/>
      <c r="AC71" s="6" t="s">
        <v>1989</v>
      </c>
      <c r="AD71" s="6" t="s">
        <v>2255</v>
      </c>
      <c r="AE71" s="6" t="s">
        <v>1966</v>
      </c>
      <c r="AF71" s="6" t="s">
        <v>1961</v>
      </c>
      <c r="AG71" s="6"/>
      <c r="AH71" s="6" t="s">
        <v>1961</v>
      </c>
      <c r="AI71" s="6" t="s">
        <v>562</v>
      </c>
      <c r="AJ71" s="6" t="s">
        <v>2256</v>
      </c>
      <c r="AK71" s="6" t="s">
        <v>115</v>
      </c>
      <c r="AL71" t="e">
        <f>SUMIF(#REF!,Camp_List_t[[#This Row],[CP_Pcode]],#REF!)</f>
        <v>#REF!</v>
      </c>
      <c r="AM71" t="e">
        <f>SUMIFS(#REF!,#REF!,Camp_List_t[[#This Row],[CP_Pcode]],#REF!,-1)</f>
        <v>#REF!</v>
      </c>
      <c r="AN71" t="e">
        <f>SUMIFS(#REF!,#REF!,Camp_List_t[[#This Row],[CP_Pcode]],#REF!,-1)</f>
        <v>#REF!</v>
      </c>
      <c r="AO71" t="e">
        <f>SUMIFS(#REF!,#REF!,Camp_List_t[[#This Row],[CP_Pcode]],#REF!,-1)</f>
        <v>#REF!</v>
      </c>
      <c r="AP71" t="e">
        <f>SUMIFS(#REF!,#REF!,Camp_List_t[[#This Row],[CP_Pcode]],#REF!,-1)</f>
        <v>#REF!</v>
      </c>
      <c r="AQ71" t="e">
        <f>SUMIFS(#REF!,#REF!,Camp_List_t[[#This Row],[CP_Pcode]],#REF!,-1)</f>
        <v>#REF!</v>
      </c>
    </row>
    <row r="72" spans="1:43" x14ac:dyDescent="0.25">
      <c r="A72" s="6" t="s">
        <v>870</v>
      </c>
      <c r="B72" s="6" t="s">
        <v>0</v>
      </c>
      <c r="C72" s="6" t="s">
        <v>869</v>
      </c>
      <c r="D72" s="6" t="s">
        <v>4</v>
      </c>
      <c r="E72" s="6" t="s">
        <v>2033</v>
      </c>
      <c r="F72" s="6" t="s">
        <v>5</v>
      </c>
      <c r="G72" s="6" t="s">
        <v>879</v>
      </c>
      <c r="H72" s="6" t="s">
        <v>562</v>
      </c>
      <c r="I72" s="6" t="s">
        <v>903</v>
      </c>
      <c r="J72" s="6" t="s">
        <v>564</v>
      </c>
      <c r="K72" s="6" t="s">
        <v>904</v>
      </c>
      <c r="L72" s="6" t="s">
        <v>255</v>
      </c>
      <c r="M72" s="6" t="s">
        <v>256</v>
      </c>
      <c r="N72" s="6" t="s">
        <v>1491</v>
      </c>
      <c r="O72" s="6" t="s">
        <v>1492</v>
      </c>
      <c r="P72" s="6" t="s">
        <v>1961</v>
      </c>
      <c r="Q72" s="6">
        <v>89</v>
      </c>
      <c r="R72" s="6">
        <v>478</v>
      </c>
      <c r="S72" s="6" t="s">
        <v>2257</v>
      </c>
      <c r="T72" s="6" t="s">
        <v>97</v>
      </c>
      <c r="U72" s="6" t="s">
        <v>1959</v>
      </c>
      <c r="V72" s="6" t="s">
        <v>85</v>
      </c>
      <c r="W72" s="6" t="s">
        <v>98</v>
      </c>
      <c r="X72" s="6" t="s">
        <v>1404</v>
      </c>
      <c r="Y72" s="6" t="s">
        <v>115</v>
      </c>
      <c r="Z72" s="6" t="s">
        <v>545</v>
      </c>
      <c r="AA72" s="6" t="s">
        <v>1963</v>
      </c>
      <c r="AB72" s="6"/>
      <c r="AC72" s="6" t="s">
        <v>1975</v>
      </c>
      <c r="AD72" s="6" t="s">
        <v>2258</v>
      </c>
      <c r="AE72" s="6" t="s">
        <v>1966</v>
      </c>
      <c r="AF72" s="6" t="s">
        <v>1961</v>
      </c>
      <c r="AG72" s="6"/>
      <c r="AH72" s="6" t="s">
        <v>1961</v>
      </c>
      <c r="AI72" s="6" t="s">
        <v>562</v>
      </c>
      <c r="AJ72" s="6" t="s">
        <v>2259</v>
      </c>
      <c r="AK72" s="6" t="s">
        <v>115</v>
      </c>
      <c r="AL72" t="e">
        <f>SUMIF(#REF!,Camp_List_t[[#This Row],[CP_Pcode]],#REF!)</f>
        <v>#REF!</v>
      </c>
      <c r="AM72" t="e">
        <f>SUMIFS(#REF!,#REF!,Camp_List_t[[#This Row],[CP_Pcode]],#REF!,-1)</f>
        <v>#REF!</v>
      </c>
      <c r="AN72" t="e">
        <f>SUMIFS(#REF!,#REF!,Camp_List_t[[#This Row],[CP_Pcode]],#REF!,-1)</f>
        <v>#REF!</v>
      </c>
      <c r="AO72" t="e">
        <f>SUMIFS(#REF!,#REF!,Camp_List_t[[#This Row],[CP_Pcode]],#REF!,-1)</f>
        <v>#REF!</v>
      </c>
      <c r="AP72" t="e">
        <f>SUMIFS(#REF!,#REF!,Camp_List_t[[#This Row],[CP_Pcode]],#REF!,-1)</f>
        <v>#REF!</v>
      </c>
      <c r="AQ72" t="e">
        <f>SUMIFS(#REF!,#REF!,Camp_List_t[[#This Row],[CP_Pcode]],#REF!,-1)</f>
        <v>#REF!</v>
      </c>
    </row>
    <row r="73" spans="1:43" x14ac:dyDescent="0.25">
      <c r="A73" s="6" t="s">
        <v>870</v>
      </c>
      <c r="B73" s="6" t="s">
        <v>0</v>
      </c>
      <c r="C73" s="6" t="s">
        <v>869</v>
      </c>
      <c r="D73" s="6" t="s">
        <v>12</v>
      </c>
      <c r="E73" s="6" t="s">
        <v>1954</v>
      </c>
      <c r="F73" s="6" t="s">
        <v>13</v>
      </c>
      <c r="G73" s="6" t="s">
        <v>911</v>
      </c>
      <c r="H73" s="6" t="s">
        <v>612</v>
      </c>
      <c r="I73" s="6" t="s">
        <v>964</v>
      </c>
      <c r="J73" s="6" t="s">
        <v>639</v>
      </c>
      <c r="K73" s="6" t="s">
        <v>987</v>
      </c>
      <c r="L73" s="6" t="s">
        <v>247</v>
      </c>
      <c r="M73" s="6" t="s">
        <v>248</v>
      </c>
      <c r="N73" s="6" t="s">
        <v>1604</v>
      </c>
      <c r="O73" s="6" t="s">
        <v>1605</v>
      </c>
      <c r="P73" s="6" t="s">
        <v>2260</v>
      </c>
      <c r="Q73" s="6">
        <v>10</v>
      </c>
      <c r="R73" s="6">
        <v>39</v>
      </c>
      <c r="S73" s="6" t="s">
        <v>2261</v>
      </c>
      <c r="T73" s="6" t="s">
        <v>97</v>
      </c>
      <c r="U73" s="6" t="s">
        <v>1959</v>
      </c>
      <c r="V73" s="6" t="s">
        <v>85</v>
      </c>
      <c r="W73" s="6" t="s">
        <v>125</v>
      </c>
      <c r="X73" s="6" t="s">
        <v>1423</v>
      </c>
      <c r="Y73" s="6" t="s">
        <v>115</v>
      </c>
      <c r="Z73" s="6" t="s">
        <v>545</v>
      </c>
      <c r="AA73" s="6" t="s">
        <v>1963</v>
      </c>
      <c r="AB73" s="6"/>
      <c r="AC73" s="6" t="s">
        <v>1964</v>
      </c>
      <c r="AD73" s="6" t="s">
        <v>2262</v>
      </c>
      <c r="AE73" s="6" t="s">
        <v>1966</v>
      </c>
      <c r="AF73" s="6" t="s">
        <v>1961</v>
      </c>
      <c r="AG73" s="6"/>
      <c r="AH73" s="6" t="s">
        <v>1961</v>
      </c>
      <c r="AI73" s="6" t="s">
        <v>991</v>
      </c>
      <c r="AJ73" s="6" t="s">
        <v>2263</v>
      </c>
      <c r="AK73" s="6" t="s">
        <v>116</v>
      </c>
      <c r="AL73" t="e">
        <f>SUMIF(#REF!,Camp_List_t[[#This Row],[CP_Pcode]],#REF!)</f>
        <v>#REF!</v>
      </c>
      <c r="AM73" t="e">
        <f>SUMIFS(#REF!,#REF!,Camp_List_t[[#This Row],[CP_Pcode]],#REF!,-1)</f>
        <v>#REF!</v>
      </c>
      <c r="AN73" t="e">
        <f>SUMIFS(#REF!,#REF!,Camp_List_t[[#This Row],[CP_Pcode]],#REF!,-1)</f>
        <v>#REF!</v>
      </c>
      <c r="AO73" t="e">
        <f>SUMIFS(#REF!,#REF!,Camp_List_t[[#This Row],[CP_Pcode]],#REF!,-1)</f>
        <v>#REF!</v>
      </c>
      <c r="AP73" t="e">
        <f>SUMIFS(#REF!,#REF!,Camp_List_t[[#This Row],[CP_Pcode]],#REF!,-1)</f>
        <v>#REF!</v>
      </c>
      <c r="AQ73" t="e">
        <f>SUMIFS(#REF!,#REF!,Camp_List_t[[#This Row],[CP_Pcode]],#REF!,-1)</f>
        <v>#REF!</v>
      </c>
    </row>
    <row r="74" spans="1:43" x14ac:dyDescent="0.25">
      <c r="A74" s="6" t="s">
        <v>870</v>
      </c>
      <c r="B74" s="6" t="s">
        <v>0</v>
      </c>
      <c r="C74" s="6" t="s">
        <v>869</v>
      </c>
      <c r="D74" s="6" t="s">
        <v>7</v>
      </c>
      <c r="E74" s="6" t="s">
        <v>1973</v>
      </c>
      <c r="F74" s="6" t="s">
        <v>7</v>
      </c>
      <c r="G74" s="6" t="s">
        <v>898</v>
      </c>
      <c r="H74" s="6" t="s">
        <v>577</v>
      </c>
      <c r="I74" s="6" t="s">
        <v>934</v>
      </c>
      <c r="J74" s="6" t="s">
        <v>578</v>
      </c>
      <c r="K74" s="6" t="s">
        <v>935</v>
      </c>
      <c r="L74" s="6" t="s">
        <v>133</v>
      </c>
      <c r="M74" s="6" t="s">
        <v>134</v>
      </c>
      <c r="N74" s="6" t="s">
        <v>1396</v>
      </c>
      <c r="O74" s="6" t="s">
        <v>1397</v>
      </c>
      <c r="P74" s="6"/>
      <c r="Q74" s="6">
        <v>631</v>
      </c>
      <c r="R74" s="6">
        <v>3758</v>
      </c>
      <c r="S74" s="6" t="s">
        <v>2264</v>
      </c>
      <c r="T74" s="6" t="s">
        <v>97</v>
      </c>
      <c r="U74" s="6" t="s">
        <v>1959</v>
      </c>
      <c r="V74" s="6" t="s">
        <v>85</v>
      </c>
      <c r="W74" s="6" t="s">
        <v>98</v>
      </c>
      <c r="X74" s="6" t="s">
        <v>1398</v>
      </c>
      <c r="Y74" s="6" t="s">
        <v>2040</v>
      </c>
      <c r="Z74" s="6" t="s">
        <v>538</v>
      </c>
      <c r="AA74" s="6" t="s">
        <v>1963</v>
      </c>
      <c r="AB74" s="6"/>
      <c r="AC74" s="6" t="s">
        <v>1989</v>
      </c>
      <c r="AD74" s="6" t="s">
        <v>2189</v>
      </c>
      <c r="AE74" s="6" t="s">
        <v>1966</v>
      </c>
      <c r="AF74" s="6" t="s">
        <v>2265</v>
      </c>
      <c r="AG74" s="6"/>
      <c r="AH74" s="6" t="s">
        <v>2265</v>
      </c>
      <c r="AI74" s="6" t="s">
        <v>577</v>
      </c>
      <c r="AJ74" s="6" t="s">
        <v>2266</v>
      </c>
      <c r="AK74" s="6" t="s">
        <v>115</v>
      </c>
      <c r="AL74" t="e">
        <f>SUMIF(#REF!,Camp_List_t[[#This Row],[CP_Pcode]],#REF!)</f>
        <v>#REF!</v>
      </c>
      <c r="AM74" t="e">
        <f>SUMIFS(#REF!,#REF!,Camp_List_t[[#This Row],[CP_Pcode]],#REF!,-1)</f>
        <v>#REF!</v>
      </c>
      <c r="AN74" t="e">
        <f>SUMIFS(#REF!,#REF!,Camp_List_t[[#This Row],[CP_Pcode]],#REF!,-1)</f>
        <v>#REF!</v>
      </c>
      <c r="AO74" t="e">
        <f>SUMIFS(#REF!,#REF!,Camp_List_t[[#This Row],[CP_Pcode]],#REF!,-1)</f>
        <v>#REF!</v>
      </c>
      <c r="AP74" t="e">
        <f>SUMIFS(#REF!,#REF!,Camp_List_t[[#This Row],[CP_Pcode]],#REF!,-1)</f>
        <v>#REF!</v>
      </c>
      <c r="AQ74" t="e">
        <f>SUMIFS(#REF!,#REF!,Camp_List_t[[#This Row],[CP_Pcode]],#REF!,-1)</f>
        <v>#REF!</v>
      </c>
    </row>
    <row r="75" spans="1:43" x14ac:dyDescent="0.25">
      <c r="A75" s="6" t="s">
        <v>1953</v>
      </c>
      <c r="B75" s="6" t="s">
        <v>0</v>
      </c>
      <c r="C75" s="6" t="s">
        <v>869</v>
      </c>
      <c r="D75" s="6" t="s">
        <v>12</v>
      </c>
      <c r="E75" s="6" t="s">
        <v>1954</v>
      </c>
      <c r="F75" s="6" t="s">
        <v>13</v>
      </c>
      <c r="G75" s="6" t="s">
        <v>911</v>
      </c>
      <c r="H75" s="6"/>
      <c r="I75" s="6"/>
      <c r="J75" s="6"/>
      <c r="K75" s="6"/>
      <c r="L75" s="6" t="s">
        <v>2267</v>
      </c>
      <c r="M75" s="6" t="s">
        <v>2268</v>
      </c>
      <c r="N75" s="6"/>
      <c r="O75" s="6"/>
      <c r="P75" s="6"/>
      <c r="Q75" s="6">
        <v>0</v>
      </c>
      <c r="R75" s="6">
        <v>0</v>
      </c>
      <c r="S75" s="6"/>
      <c r="T75" s="6" t="s">
        <v>97</v>
      </c>
      <c r="U75" s="6" t="s">
        <v>1959</v>
      </c>
      <c r="V75" s="6" t="s">
        <v>85</v>
      </c>
      <c r="W75" s="6"/>
      <c r="X75" s="6"/>
      <c r="Y75" s="6"/>
      <c r="Z75" s="6"/>
      <c r="AA75" s="6"/>
      <c r="AB75" s="6"/>
      <c r="AC75" s="6"/>
      <c r="AD75" s="6"/>
      <c r="AE75" s="6"/>
      <c r="AF75" s="6" t="s">
        <v>1961</v>
      </c>
      <c r="AG75" s="6"/>
      <c r="AH75" s="6" t="s">
        <v>1961</v>
      </c>
      <c r="AI75" s="6"/>
      <c r="AJ75" s="6"/>
      <c r="AK75" s="6"/>
      <c r="AL75" t="e">
        <f>SUMIF(#REF!,Camp_List_t[[#This Row],[CP_Pcode]],#REF!)</f>
        <v>#REF!</v>
      </c>
      <c r="AM75" t="e">
        <f>SUMIFS(#REF!,#REF!,Camp_List_t[[#This Row],[CP_Pcode]],#REF!,-1)</f>
        <v>#REF!</v>
      </c>
      <c r="AN75" t="e">
        <f>SUMIFS(#REF!,#REF!,Camp_List_t[[#This Row],[CP_Pcode]],#REF!,-1)</f>
        <v>#REF!</v>
      </c>
      <c r="AO75" t="e">
        <f>SUMIFS(#REF!,#REF!,Camp_List_t[[#This Row],[CP_Pcode]],#REF!,-1)</f>
        <v>#REF!</v>
      </c>
      <c r="AP75" t="e">
        <f>SUMIFS(#REF!,#REF!,Camp_List_t[[#This Row],[CP_Pcode]],#REF!,-1)</f>
        <v>#REF!</v>
      </c>
      <c r="AQ75" t="e">
        <f>SUMIFS(#REF!,#REF!,Camp_List_t[[#This Row],[CP_Pcode]],#REF!,-1)</f>
        <v>#REF!</v>
      </c>
    </row>
    <row r="76" spans="1:43" x14ac:dyDescent="0.25">
      <c r="A76" s="6" t="s">
        <v>870</v>
      </c>
      <c r="B76" s="6" t="s">
        <v>0</v>
      </c>
      <c r="C76" s="6" t="s">
        <v>869</v>
      </c>
      <c r="D76" s="6" t="s">
        <v>12</v>
      </c>
      <c r="E76" s="6" t="s">
        <v>1954</v>
      </c>
      <c r="F76" s="6" t="s">
        <v>13</v>
      </c>
      <c r="G76" s="6" t="s">
        <v>911</v>
      </c>
      <c r="H76" s="6" t="s">
        <v>633</v>
      </c>
      <c r="I76" s="6" t="s">
        <v>940</v>
      </c>
      <c r="J76" s="6"/>
      <c r="K76" s="6"/>
      <c r="L76" s="6" t="s">
        <v>201</v>
      </c>
      <c r="M76" s="6" t="s">
        <v>202</v>
      </c>
      <c r="N76" s="6" t="s">
        <v>1619</v>
      </c>
      <c r="O76" s="6" t="s">
        <v>1620</v>
      </c>
      <c r="P76" s="6" t="s">
        <v>1961</v>
      </c>
      <c r="Q76" s="6">
        <v>8</v>
      </c>
      <c r="R76" s="6">
        <v>40</v>
      </c>
      <c r="S76" s="6" t="s">
        <v>2023</v>
      </c>
      <c r="T76" s="6" t="s">
        <v>97</v>
      </c>
      <c r="U76" s="6" t="s">
        <v>1959</v>
      </c>
      <c r="V76" s="6" t="s">
        <v>85</v>
      </c>
      <c r="W76" s="6" t="s">
        <v>125</v>
      </c>
      <c r="X76" s="6" t="s">
        <v>1423</v>
      </c>
      <c r="Y76" s="6" t="s">
        <v>115</v>
      </c>
      <c r="Z76" s="6" t="s">
        <v>538</v>
      </c>
      <c r="AA76" s="6" t="s">
        <v>1963</v>
      </c>
      <c r="AB76" s="6"/>
      <c r="AC76" s="6" t="s">
        <v>1964</v>
      </c>
      <c r="AD76" s="6" t="s">
        <v>2269</v>
      </c>
      <c r="AE76" s="6" t="s">
        <v>1966</v>
      </c>
      <c r="AF76" s="6" t="s">
        <v>2040</v>
      </c>
      <c r="AG76" s="6"/>
      <c r="AH76" s="6" t="s">
        <v>2040</v>
      </c>
      <c r="AI76" s="6" t="s">
        <v>991</v>
      </c>
      <c r="AJ76" s="6" t="s">
        <v>2270</v>
      </c>
      <c r="AK76" s="6" t="s">
        <v>116</v>
      </c>
      <c r="AL76" t="e">
        <f>SUMIF(#REF!,Camp_List_t[[#This Row],[CP_Pcode]],#REF!)</f>
        <v>#REF!</v>
      </c>
      <c r="AM76" t="e">
        <f>SUMIFS(#REF!,#REF!,Camp_List_t[[#This Row],[CP_Pcode]],#REF!,-1)</f>
        <v>#REF!</v>
      </c>
      <c r="AN76" t="e">
        <f>SUMIFS(#REF!,#REF!,Camp_List_t[[#This Row],[CP_Pcode]],#REF!,-1)</f>
        <v>#REF!</v>
      </c>
      <c r="AO76" t="e">
        <f>SUMIFS(#REF!,#REF!,Camp_List_t[[#This Row],[CP_Pcode]],#REF!,-1)</f>
        <v>#REF!</v>
      </c>
      <c r="AP76" t="e">
        <f>SUMIFS(#REF!,#REF!,Camp_List_t[[#This Row],[CP_Pcode]],#REF!,-1)</f>
        <v>#REF!</v>
      </c>
      <c r="AQ76" t="e">
        <f>SUMIFS(#REF!,#REF!,Camp_List_t[[#This Row],[CP_Pcode]],#REF!,-1)</f>
        <v>#REF!</v>
      </c>
    </row>
    <row r="77" spans="1:43" x14ac:dyDescent="0.25">
      <c r="A77" s="6" t="s">
        <v>870</v>
      </c>
      <c r="B77" s="6" t="s">
        <v>0</v>
      </c>
      <c r="C77" s="6" t="s">
        <v>869</v>
      </c>
      <c r="D77" s="6" t="s">
        <v>937</v>
      </c>
      <c r="E77" s="6" t="s">
        <v>2271</v>
      </c>
      <c r="F77" s="6" t="s">
        <v>1019</v>
      </c>
      <c r="G77" s="6" t="s">
        <v>1018</v>
      </c>
      <c r="H77" s="6"/>
      <c r="I77" s="6"/>
      <c r="J77" s="6"/>
      <c r="K77" s="6"/>
      <c r="L77" s="6" t="s">
        <v>1871</v>
      </c>
      <c r="M77" s="6" t="s">
        <v>1872</v>
      </c>
      <c r="N77" s="6"/>
      <c r="O77" s="6"/>
      <c r="P77" s="6"/>
      <c r="Q77" s="6"/>
      <c r="R77" s="6">
        <v>489</v>
      </c>
      <c r="S77" s="6"/>
      <c r="T77" s="6" t="s">
        <v>97</v>
      </c>
      <c r="U77" s="6" t="s">
        <v>1959</v>
      </c>
      <c r="V77" s="6" t="s">
        <v>85</v>
      </c>
      <c r="W77" s="6"/>
      <c r="X77" s="6"/>
      <c r="Y77" s="6"/>
      <c r="Z77" s="6"/>
      <c r="AA77" s="6"/>
      <c r="AB77" s="6"/>
      <c r="AC77" s="6" t="s">
        <v>2041</v>
      </c>
      <c r="AD77" s="6" t="s">
        <v>2272</v>
      </c>
      <c r="AE77" s="6"/>
      <c r="AF77" s="6" t="s">
        <v>1961</v>
      </c>
      <c r="AG77" s="6"/>
      <c r="AH77" s="6" t="s">
        <v>1961</v>
      </c>
      <c r="AI77" s="6"/>
      <c r="AJ77" s="6"/>
      <c r="AK77" s="6"/>
      <c r="AL77" t="e">
        <f>SUMIF(#REF!,Camp_List_t[[#This Row],[CP_Pcode]],#REF!)</f>
        <v>#REF!</v>
      </c>
      <c r="AM77" t="e">
        <f>SUMIFS(#REF!,#REF!,Camp_List_t[[#This Row],[CP_Pcode]],#REF!,-1)</f>
        <v>#REF!</v>
      </c>
      <c r="AN77" t="e">
        <f>SUMIFS(#REF!,#REF!,Camp_List_t[[#This Row],[CP_Pcode]],#REF!,-1)</f>
        <v>#REF!</v>
      </c>
      <c r="AO77" t="e">
        <f>SUMIFS(#REF!,#REF!,Camp_List_t[[#This Row],[CP_Pcode]],#REF!,-1)</f>
        <v>#REF!</v>
      </c>
      <c r="AP77" t="e">
        <f>SUMIFS(#REF!,#REF!,Camp_List_t[[#This Row],[CP_Pcode]],#REF!,-1)</f>
        <v>#REF!</v>
      </c>
      <c r="AQ77" t="e">
        <f>SUMIFS(#REF!,#REF!,Camp_List_t[[#This Row],[CP_Pcode]],#REF!,-1)</f>
        <v>#REF!</v>
      </c>
    </row>
    <row r="78" spans="1:43" x14ac:dyDescent="0.25">
      <c r="A78" s="6" t="s">
        <v>1953</v>
      </c>
      <c r="B78" s="6" t="s">
        <v>0</v>
      </c>
      <c r="C78" s="6" t="s">
        <v>869</v>
      </c>
      <c r="D78" s="6" t="s">
        <v>12</v>
      </c>
      <c r="E78" s="6" t="s">
        <v>1954</v>
      </c>
      <c r="F78" s="6" t="s">
        <v>13</v>
      </c>
      <c r="G78" s="6" t="s">
        <v>911</v>
      </c>
      <c r="H78" s="6"/>
      <c r="I78" s="6"/>
      <c r="J78" s="6"/>
      <c r="K78" s="6"/>
      <c r="L78" s="6" t="s">
        <v>2273</v>
      </c>
      <c r="M78" s="6" t="s">
        <v>2274</v>
      </c>
      <c r="N78" s="6"/>
      <c r="O78" s="6"/>
      <c r="P78" s="6"/>
      <c r="Q78" s="6">
        <v>0</v>
      </c>
      <c r="R78" s="6">
        <v>0</v>
      </c>
      <c r="S78" s="6"/>
      <c r="T78" s="6" t="s">
        <v>97</v>
      </c>
      <c r="U78" s="6" t="s">
        <v>1959</v>
      </c>
      <c r="V78" s="6" t="s">
        <v>85</v>
      </c>
      <c r="W78" s="6"/>
      <c r="X78" s="6"/>
      <c r="Y78" s="6"/>
      <c r="Z78" s="6"/>
      <c r="AA78" s="6"/>
      <c r="AB78" s="6"/>
      <c r="AC78" s="6"/>
      <c r="AD78" s="6" t="s">
        <v>1960</v>
      </c>
      <c r="AE78" s="6"/>
      <c r="AF78" s="6" t="s">
        <v>1961</v>
      </c>
      <c r="AG78" s="6"/>
      <c r="AH78" s="6" t="s">
        <v>1961</v>
      </c>
      <c r="AI78" s="6"/>
      <c r="AJ78" s="6"/>
      <c r="AK78" s="6"/>
      <c r="AL78" t="e">
        <f>SUMIF(#REF!,Camp_List_t[[#This Row],[CP_Pcode]],#REF!)</f>
        <v>#REF!</v>
      </c>
      <c r="AM78" t="e">
        <f>SUMIFS(#REF!,#REF!,Camp_List_t[[#This Row],[CP_Pcode]],#REF!,-1)</f>
        <v>#REF!</v>
      </c>
      <c r="AN78" t="e">
        <f>SUMIFS(#REF!,#REF!,Camp_List_t[[#This Row],[CP_Pcode]],#REF!,-1)</f>
        <v>#REF!</v>
      </c>
      <c r="AO78" t="e">
        <f>SUMIFS(#REF!,#REF!,Camp_List_t[[#This Row],[CP_Pcode]],#REF!,-1)</f>
        <v>#REF!</v>
      </c>
      <c r="AP78" t="e">
        <f>SUMIFS(#REF!,#REF!,Camp_List_t[[#This Row],[CP_Pcode]],#REF!,-1)</f>
        <v>#REF!</v>
      </c>
      <c r="AQ78" t="e">
        <f>SUMIFS(#REF!,#REF!,Camp_List_t[[#This Row],[CP_Pcode]],#REF!,-1)</f>
        <v>#REF!</v>
      </c>
    </row>
    <row r="79" spans="1:43" x14ac:dyDescent="0.25">
      <c r="A79" s="6" t="s">
        <v>870</v>
      </c>
      <c r="B79" s="6" t="s">
        <v>0</v>
      </c>
      <c r="C79" s="6"/>
      <c r="D79" s="6"/>
      <c r="E79" s="6"/>
      <c r="F79" s="6" t="s">
        <v>11</v>
      </c>
      <c r="G79" s="6" t="s">
        <v>978</v>
      </c>
      <c r="H79" s="6" t="s">
        <v>2275</v>
      </c>
      <c r="I79" s="6" t="s">
        <v>2276</v>
      </c>
      <c r="J79" s="6" t="s">
        <v>2275</v>
      </c>
      <c r="K79" s="6" t="s">
        <v>2277</v>
      </c>
      <c r="L79" s="6" t="s">
        <v>1873</v>
      </c>
      <c r="M79" s="6" t="s">
        <v>1874</v>
      </c>
      <c r="N79" s="6"/>
      <c r="O79" s="6"/>
      <c r="P79" s="6"/>
      <c r="Q79" s="6">
        <v>24</v>
      </c>
      <c r="R79" s="6">
        <v>83</v>
      </c>
      <c r="S79" s="6" t="s">
        <v>2278</v>
      </c>
      <c r="T79" s="6" t="s">
        <v>97</v>
      </c>
      <c r="U79" s="6" t="s">
        <v>1959</v>
      </c>
      <c r="V79" s="6" t="s">
        <v>1803</v>
      </c>
      <c r="W79" s="6" t="s">
        <v>125</v>
      </c>
      <c r="X79" s="6" t="s">
        <v>2279</v>
      </c>
      <c r="Y79" s="6"/>
      <c r="Z79" s="6"/>
      <c r="AA79" s="6" t="s">
        <v>2030</v>
      </c>
      <c r="AB79" s="6"/>
      <c r="AC79" s="6" t="s">
        <v>1989</v>
      </c>
      <c r="AD79" s="6" t="s">
        <v>2280</v>
      </c>
      <c r="AE79" s="6"/>
      <c r="AF79" s="6" t="s">
        <v>1961</v>
      </c>
      <c r="AG79" s="6"/>
      <c r="AH79" s="6" t="s">
        <v>1961</v>
      </c>
      <c r="AI79" s="6"/>
      <c r="AJ79" s="6"/>
      <c r="AK79" s="6"/>
      <c r="AL79" t="e">
        <f>SUMIF(#REF!,Camp_List_t[[#This Row],[CP_Pcode]],#REF!)</f>
        <v>#REF!</v>
      </c>
      <c r="AM79" t="e">
        <f>SUMIFS(#REF!,#REF!,Camp_List_t[[#This Row],[CP_Pcode]],#REF!,-1)</f>
        <v>#REF!</v>
      </c>
      <c r="AN79" t="e">
        <f>SUMIFS(#REF!,#REF!,Camp_List_t[[#This Row],[CP_Pcode]],#REF!,-1)</f>
        <v>#REF!</v>
      </c>
      <c r="AO79" t="e">
        <f>SUMIFS(#REF!,#REF!,Camp_List_t[[#This Row],[CP_Pcode]],#REF!,-1)</f>
        <v>#REF!</v>
      </c>
      <c r="AP79" t="e">
        <f>SUMIFS(#REF!,#REF!,Camp_List_t[[#This Row],[CP_Pcode]],#REF!,-1)</f>
        <v>#REF!</v>
      </c>
      <c r="AQ79" t="e">
        <f>SUMIFS(#REF!,#REF!,Camp_List_t[[#This Row],[CP_Pcode]],#REF!,-1)</f>
        <v>#REF!</v>
      </c>
    </row>
    <row r="80" spans="1:43" x14ac:dyDescent="0.25">
      <c r="A80" s="6" t="s">
        <v>870</v>
      </c>
      <c r="B80" s="6" t="s">
        <v>0</v>
      </c>
      <c r="C80" s="6"/>
      <c r="D80" s="6"/>
      <c r="E80" s="6"/>
      <c r="F80" s="6" t="s">
        <v>11</v>
      </c>
      <c r="G80" s="6" t="s">
        <v>978</v>
      </c>
      <c r="H80" s="6" t="s">
        <v>2275</v>
      </c>
      <c r="I80" s="6" t="s">
        <v>2276</v>
      </c>
      <c r="J80" s="6" t="s">
        <v>2275</v>
      </c>
      <c r="K80" s="6" t="s">
        <v>2277</v>
      </c>
      <c r="L80" s="6" t="s">
        <v>1875</v>
      </c>
      <c r="M80" s="6" t="s">
        <v>1876</v>
      </c>
      <c r="N80" s="6"/>
      <c r="O80" s="6"/>
      <c r="P80" s="6"/>
      <c r="Q80" s="6">
        <v>20</v>
      </c>
      <c r="R80" s="6">
        <v>82</v>
      </c>
      <c r="S80" s="6" t="s">
        <v>2281</v>
      </c>
      <c r="T80" s="6" t="s">
        <v>97</v>
      </c>
      <c r="U80" s="6" t="s">
        <v>1959</v>
      </c>
      <c r="V80" s="6" t="s">
        <v>1803</v>
      </c>
      <c r="W80" s="6" t="s">
        <v>125</v>
      </c>
      <c r="X80" s="6" t="s">
        <v>2279</v>
      </c>
      <c r="Y80" s="6"/>
      <c r="Z80" s="6"/>
      <c r="AA80" s="6" t="s">
        <v>2030</v>
      </c>
      <c r="AB80" s="6"/>
      <c r="AC80" s="6" t="s">
        <v>1989</v>
      </c>
      <c r="AD80" s="6" t="s">
        <v>2280</v>
      </c>
      <c r="AE80" s="6"/>
      <c r="AF80" s="6" t="s">
        <v>1961</v>
      </c>
      <c r="AG80" s="6"/>
      <c r="AH80" s="6" t="s">
        <v>1961</v>
      </c>
      <c r="AI80" s="6"/>
      <c r="AJ80" s="6"/>
      <c r="AK80" s="6"/>
      <c r="AL80" t="e">
        <f>SUMIF(#REF!,Camp_List_t[[#This Row],[CP_Pcode]],#REF!)</f>
        <v>#REF!</v>
      </c>
      <c r="AM80" t="e">
        <f>SUMIFS(#REF!,#REF!,Camp_List_t[[#This Row],[CP_Pcode]],#REF!,-1)</f>
        <v>#REF!</v>
      </c>
      <c r="AN80" t="e">
        <f>SUMIFS(#REF!,#REF!,Camp_List_t[[#This Row],[CP_Pcode]],#REF!,-1)</f>
        <v>#REF!</v>
      </c>
      <c r="AO80" t="e">
        <f>SUMIFS(#REF!,#REF!,Camp_List_t[[#This Row],[CP_Pcode]],#REF!,-1)</f>
        <v>#REF!</v>
      </c>
      <c r="AP80" t="e">
        <f>SUMIFS(#REF!,#REF!,Camp_List_t[[#This Row],[CP_Pcode]],#REF!,-1)</f>
        <v>#REF!</v>
      </c>
      <c r="AQ80" t="e">
        <f>SUMIFS(#REF!,#REF!,Camp_List_t[[#This Row],[CP_Pcode]],#REF!,-1)</f>
        <v>#REF!</v>
      </c>
    </row>
    <row r="81" spans="1:43" x14ac:dyDescent="0.25">
      <c r="A81" s="6" t="s">
        <v>870</v>
      </c>
      <c r="B81" s="6" t="s">
        <v>0</v>
      </c>
      <c r="C81" s="6" t="s">
        <v>869</v>
      </c>
      <c r="D81" s="6" t="s">
        <v>4</v>
      </c>
      <c r="E81" s="6" t="s">
        <v>2033</v>
      </c>
      <c r="F81" s="6" t="s">
        <v>6</v>
      </c>
      <c r="G81" s="6" t="s">
        <v>875</v>
      </c>
      <c r="H81" s="6"/>
      <c r="I81" s="6"/>
      <c r="J81" s="6"/>
      <c r="K81" s="6"/>
      <c r="L81" s="6" t="s">
        <v>721</v>
      </c>
      <c r="M81" s="6" t="s">
        <v>722</v>
      </c>
      <c r="N81" s="6" t="s">
        <v>1582</v>
      </c>
      <c r="O81" s="6" t="s">
        <v>1583</v>
      </c>
      <c r="P81" s="6" t="s">
        <v>2282</v>
      </c>
      <c r="Q81" s="6">
        <v>30</v>
      </c>
      <c r="R81" s="6">
        <v>181</v>
      </c>
      <c r="S81" s="6" t="s">
        <v>2283</v>
      </c>
      <c r="T81" s="6" t="s">
        <v>97</v>
      </c>
      <c r="U81" s="6" t="s">
        <v>1959</v>
      </c>
      <c r="V81" s="6" t="s">
        <v>85</v>
      </c>
      <c r="W81" s="6" t="s">
        <v>98</v>
      </c>
      <c r="X81" s="6"/>
      <c r="Y81" s="6"/>
      <c r="Z81" s="6" t="s">
        <v>691</v>
      </c>
      <c r="AA81" s="6" t="s">
        <v>1963</v>
      </c>
      <c r="AB81" s="6"/>
      <c r="AC81" s="6" t="s">
        <v>1975</v>
      </c>
      <c r="AD81" s="6" t="s">
        <v>2284</v>
      </c>
      <c r="AE81" s="6" t="s">
        <v>287</v>
      </c>
      <c r="AF81" s="6" t="s">
        <v>1160</v>
      </c>
      <c r="AG81" s="6"/>
      <c r="AH81" s="6" t="s">
        <v>1160</v>
      </c>
      <c r="AI81" s="6" t="s">
        <v>2285</v>
      </c>
      <c r="AJ81" s="6" t="s">
        <v>1961</v>
      </c>
      <c r="AK81" s="6" t="s">
        <v>115</v>
      </c>
      <c r="AL81" t="e">
        <f>SUMIF(#REF!,Camp_List_t[[#This Row],[CP_Pcode]],#REF!)</f>
        <v>#REF!</v>
      </c>
      <c r="AM81" t="e">
        <f>SUMIFS(#REF!,#REF!,Camp_List_t[[#This Row],[CP_Pcode]],#REF!,-1)</f>
        <v>#REF!</v>
      </c>
      <c r="AN81" t="e">
        <f>SUMIFS(#REF!,#REF!,Camp_List_t[[#This Row],[CP_Pcode]],#REF!,-1)</f>
        <v>#REF!</v>
      </c>
      <c r="AO81" t="e">
        <f>SUMIFS(#REF!,#REF!,Camp_List_t[[#This Row],[CP_Pcode]],#REF!,-1)</f>
        <v>#REF!</v>
      </c>
      <c r="AP81" t="e">
        <f>SUMIFS(#REF!,#REF!,Camp_List_t[[#This Row],[CP_Pcode]],#REF!,-1)</f>
        <v>#REF!</v>
      </c>
      <c r="AQ81" t="e">
        <f>SUMIFS(#REF!,#REF!,Camp_List_t[[#This Row],[CP_Pcode]],#REF!,-1)</f>
        <v>#REF!</v>
      </c>
    </row>
    <row r="82" spans="1:43" x14ac:dyDescent="0.25">
      <c r="A82" s="6" t="s">
        <v>870</v>
      </c>
      <c r="B82" s="6" t="s">
        <v>0</v>
      </c>
      <c r="C82" s="6" t="s">
        <v>869</v>
      </c>
      <c r="D82" s="6" t="s">
        <v>7</v>
      </c>
      <c r="E82" s="6" t="s">
        <v>1973</v>
      </c>
      <c r="F82" s="6" t="s">
        <v>8</v>
      </c>
      <c r="G82" s="6" t="s">
        <v>883</v>
      </c>
      <c r="H82" s="6" t="s">
        <v>926</v>
      </c>
      <c r="I82" s="6" t="s">
        <v>927</v>
      </c>
      <c r="J82" s="6"/>
      <c r="K82" s="6"/>
      <c r="L82" s="6" t="s">
        <v>128</v>
      </c>
      <c r="M82" s="6" t="s">
        <v>129</v>
      </c>
      <c r="N82" s="6" t="s">
        <v>1559</v>
      </c>
      <c r="O82" s="6" t="s">
        <v>1560</v>
      </c>
      <c r="P82" s="6" t="s">
        <v>1961</v>
      </c>
      <c r="Q82" s="6">
        <v>46</v>
      </c>
      <c r="R82" s="6">
        <v>272</v>
      </c>
      <c r="S82" s="6" t="s">
        <v>2286</v>
      </c>
      <c r="T82" s="6" t="s">
        <v>97</v>
      </c>
      <c r="U82" s="6" t="s">
        <v>1959</v>
      </c>
      <c r="V82" s="6" t="s">
        <v>85</v>
      </c>
      <c r="W82" s="6" t="s">
        <v>98</v>
      </c>
      <c r="X82" s="6" t="s">
        <v>1441</v>
      </c>
      <c r="Y82" s="6" t="s">
        <v>115</v>
      </c>
      <c r="Z82" s="6" t="s">
        <v>538</v>
      </c>
      <c r="AA82" s="6" t="s">
        <v>1963</v>
      </c>
      <c r="AB82" s="6"/>
      <c r="AC82" s="6" t="s">
        <v>1989</v>
      </c>
      <c r="AD82" s="6" t="s">
        <v>2189</v>
      </c>
      <c r="AE82" s="6" t="s">
        <v>2151</v>
      </c>
      <c r="AF82" s="6" t="s">
        <v>2287</v>
      </c>
      <c r="AG82" s="6"/>
      <c r="AH82" s="6" t="s">
        <v>2287</v>
      </c>
      <c r="AI82" s="6" t="s">
        <v>595</v>
      </c>
      <c r="AJ82" s="6" t="s">
        <v>2288</v>
      </c>
      <c r="AK82" s="6" t="s">
        <v>115</v>
      </c>
      <c r="AL82" t="e">
        <f>SUMIF(#REF!,Camp_List_t[[#This Row],[CP_Pcode]],#REF!)</f>
        <v>#REF!</v>
      </c>
      <c r="AM82" t="e">
        <f>SUMIFS(#REF!,#REF!,Camp_List_t[[#This Row],[CP_Pcode]],#REF!,-1)</f>
        <v>#REF!</v>
      </c>
      <c r="AN82" t="e">
        <f>SUMIFS(#REF!,#REF!,Camp_List_t[[#This Row],[CP_Pcode]],#REF!,-1)</f>
        <v>#REF!</v>
      </c>
      <c r="AO82" t="e">
        <f>SUMIFS(#REF!,#REF!,Camp_List_t[[#This Row],[CP_Pcode]],#REF!,-1)</f>
        <v>#REF!</v>
      </c>
      <c r="AP82" t="e">
        <f>SUMIFS(#REF!,#REF!,Camp_List_t[[#This Row],[CP_Pcode]],#REF!,-1)</f>
        <v>#REF!</v>
      </c>
      <c r="AQ82" t="e">
        <f>SUMIFS(#REF!,#REF!,Camp_List_t[[#This Row],[CP_Pcode]],#REF!,-1)</f>
        <v>#REF!</v>
      </c>
    </row>
    <row r="83" spans="1:43" x14ac:dyDescent="0.25">
      <c r="A83" s="6" t="s">
        <v>870</v>
      </c>
      <c r="B83" s="6" t="s">
        <v>0</v>
      </c>
      <c r="C83" s="6" t="s">
        <v>869</v>
      </c>
      <c r="D83" s="6" t="s">
        <v>4</v>
      </c>
      <c r="E83" s="6" t="s">
        <v>2033</v>
      </c>
      <c r="F83" s="6" t="s">
        <v>4</v>
      </c>
      <c r="G83" s="6" t="s">
        <v>876</v>
      </c>
      <c r="H83" s="6" t="s">
        <v>536</v>
      </c>
      <c r="I83" s="6" t="s">
        <v>877</v>
      </c>
      <c r="J83" s="6" t="s">
        <v>547</v>
      </c>
      <c r="K83" s="6" t="s">
        <v>674</v>
      </c>
      <c r="L83" s="6" t="s">
        <v>155</v>
      </c>
      <c r="M83" s="6" t="s">
        <v>156</v>
      </c>
      <c r="N83" s="6" t="s">
        <v>1493</v>
      </c>
      <c r="O83" s="6" t="s">
        <v>1494</v>
      </c>
      <c r="P83" s="6" t="s">
        <v>1961</v>
      </c>
      <c r="Q83" s="6">
        <v>97</v>
      </c>
      <c r="R83" s="6">
        <v>382</v>
      </c>
      <c r="S83" s="6" t="s">
        <v>2289</v>
      </c>
      <c r="T83" s="6" t="s">
        <v>97</v>
      </c>
      <c r="U83" s="6" t="s">
        <v>1959</v>
      </c>
      <c r="V83" s="6" t="s">
        <v>85</v>
      </c>
      <c r="W83" s="6" t="s">
        <v>98</v>
      </c>
      <c r="X83" s="6" t="s">
        <v>1392</v>
      </c>
      <c r="Y83" s="6" t="s">
        <v>116</v>
      </c>
      <c r="Z83" s="6" t="s">
        <v>538</v>
      </c>
      <c r="AA83" s="6" t="s">
        <v>1963</v>
      </c>
      <c r="AB83" s="6"/>
      <c r="AC83" s="6" t="s">
        <v>1975</v>
      </c>
      <c r="AD83" s="6" t="s">
        <v>2290</v>
      </c>
      <c r="AE83" s="6" t="s">
        <v>1966</v>
      </c>
      <c r="AF83" s="6" t="s">
        <v>1726</v>
      </c>
      <c r="AG83" s="6"/>
      <c r="AH83" s="6" t="s">
        <v>1726</v>
      </c>
      <c r="AI83" s="6" t="s">
        <v>536</v>
      </c>
      <c r="AJ83" s="6" t="s">
        <v>2291</v>
      </c>
      <c r="AK83" s="6" t="s">
        <v>115</v>
      </c>
      <c r="AL83" t="e">
        <f>SUMIF(#REF!,Camp_List_t[[#This Row],[CP_Pcode]],#REF!)</f>
        <v>#REF!</v>
      </c>
      <c r="AM83" t="e">
        <f>SUMIFS(#REF!,#REF!,Camp_List_t[[#This Row],[CP_Pcode]],#REF!,-1)</f>
        <v>#REF!</v>
      </c>
      <c r="AN83" t="e">
        <f>SUMIFS(#REF!,#REF!,Camp_List_t[[#This Row],[CP_Pcode]],#REF!,-1)</f>
        <v>#REF!</v>
      </c>
      <c r="AO83" t="e">
        <f>SUMIFS(#REF!,#REF!,Camp_List_t[[#This Row],[CP_Pcode]],#REF!,-1)</f>
        <v>#REF!</v>
      </c>
      <c r="AP83" t="e">
        <f>SUMIFS(#REF!,#REF!,Camp_List_t[[#This Row],[CP_Pcode]],#REF!,-1)</f>
        <v>#REF!</v>
      </c>
      <c r="AQ83" t="e">
        <f>SUMIFS(#REF!,#REF!,Camp_List_t[[#This Row],[CP_Pcode]],#REF!,-1)</f>
        <v>#REF!</v>
      </c>
    </row>
    <row r="84" spans="1:43" x14ac:dyDescent="0.25">
      <c r="A84" s="6" t="s">
        <v>870</v>
      </c>
      <c r="B84" s="6" t="s">
        <v>0</v>
      </c>
      <c r="C84" s="6" t="s">
        <v>869</v>
      </c>
      <c r="D84" s="6" t="s">
        <v>4</v>
      </c>
      <c r="E84" s="6" t="s">
        <v>2033</v>
      </c>
      <c r="F84" s="6" t="s">
        <v>4</v>
      </c>
      <c r="G84" s="6" t="s">
        <v>876</v>
      </c>
      <c r="H84" s="6" t="s">
        <v>536</v>
      </c>
      <c r="I84" s="6" t="s">
        <v>877</v>
      </c>
      <c r="J84" s="6" t="s">
        <v>547</v>
      </c>
      <c r="K84" s="6" t="s">
        <v>674</v>
      </c>
      <c r="L84" s="6" t="s">
        <v>251</v>
      </c>
      <c r="M84" s="6" t="s">
        <v>252</v>
      </c>
      <c r="N84" s="6" t="s">
        <v>1515</v>
      </c>
      <c r="O84" s="6" t="s">
        <v>1516</v>
      </c>
      <c r="P84" s="6" t="s">
        <v>1961</v>
      </c>
      <c r="Q84" s="6">
        <v>28</v>
      </c>
      <c r="R84" s="6">
        <v>130</v>
      </c>
      <c r="S84" s="6" t="s">
        <v>2292</v>
      </c>
      <c r="T84" s="6" t="s">
        <v>97</v>
      </c>
      <c r="U84" s="6" t="s">
        <v>1959</v>
      </c>
      <c r="V84" s="6" t="s">
        <v>85</v>
      </c>
      <c r="W84" s="6" t="s">
        <v>98</v>
      </c>
      <c r="X84" s="6" t="s">
        <v>1468</v>
      </c>
      <c r="Y84" s="6" t="s">
        <v>115</v>
      </c>
      <c r="Z84" s="6" t="s">
        <v>545</v>
      </c>
      <c r="AA84" s="6" t="s">
        <v>1963</v>
      </c>
      <c r="AB84" s="6"/>
      <c r="AC84" s="6" t="s">
        <v>1975</v>
      </c>
      <c r="AD84" s="6" t="s">
        <v>2293</v>
      </c>
      <c r="AE84" s="6" t="s">
        <v>1966</v>
      </c>
      <c r="AF84" s="6" t="s">
        <v>1754</v>
      </c>
      <c r="AG84" s="6"/>
      <c r="AH84" s="6" t="s">
        <v>1754</v>
      </c>
      <c r="AI84" s="6" t="s">
        <v>536</v>
      </c>
      <c r="AJ84" s="6" t="s">
        <v>2294</v>
      </c>
      <c r="AK84" s="6" t="s">
        <v>115</v>
      </c>
      <c r="AL84" t="e">
        <f>SUMIF(#REF!,Camp_List_t[[#This Row],[CP_Pcode]],#REF!)</f>
        <v>#REF!</v>
      </c>
      <c r="AM84" t="e">
        <f>SUMIFS(#REF!,#REF!,Camp_List_t[[#This Row],[CP_Pcode]],#REF!,-1)</f>
        <v>#REF!</v>
      </c>
      <c r="AN84" t="e">
        <f>SUMIFS(#REF!,#REF!,Camp_List_t[[#This Row],[CP_Pcode]],#REF!,-1)</f>
        <v>#REF!</v>
      </c>
      <c r="AO84" t="e">
        <f>SUMIFS(#REF!,#REF!,Camp_List_t[[#This Row],[CP_Pcode]],#REF!,-1)</f>
        <v>#REF!</v>
      </c>
      <c r="AP84" t="e">
        <f>SUMIFS(#REF!,#REF!,Camp_List_t[[#This Row],[CP_Pcode]],#REF!,-1)</f>
        <v>#REF!</v>
      </c>
      <c r="AQ84" t="e">
        <f>SUMIFS(#REF!,#REF!,Camp_List_t[[#This Row],[CP_Pcode]],#REF!,-1)</f>
        <v>#REF!</v>
      </c>
    </row>
    <row r="85" spans="1:43" x14ac:dyDescent="0.25">
      <c r="A85" s="6" t="s">
        <v>870</v>
      </c>
      <c r="B85" s="6" t="s">
        <v>0</v>
      </c>
      <c r="C85" s="6" t="s">
        <v>869</v>
      </c>
      <c r="D85" s="6" t="s">
        <v>4</v>
      </c>
      <c r="E85" s="6" t="s">
        <v>2033</v>
      </c>
      <c r="F85" s="6" t="s">
        <v>5</v>
      </c>
      <c r="G85" s="6" t="s">
        <v>879</v>
      </c>
      <c r="H85" s="6" t="s">
        <v>684</v>
      </c>
      <c r="I85" s="6" t="s">
        <v>959</v>
      </c>
      <c r="J85" s="6" t="s">
        <v>821</v>
      </c>
      <c r="K85" s="6" t="s">
        <v>960</v>
      </c>
      <c r="L85" s="6" t="s">
        <v>819</v>
      </c>
      <c r="M85" s="6" t="s">
        <v>820</v>
      </c>
      <c r="N85" s="6" t="s">
        <v>1546</v>
      </c>
      <c r="O85" s="6" t="s">
        <v>1547</v>
      </c>
      <c r="P85" s="6"/>
      <c r="Q85" s="6">
        <v>172</v>
      </c>
      <c r="R85" s="6">
        <v>838</v>
      </c>
      <c r="S85" s="6" t="s">
        <v>2295</v>
      </c>
      <c r="T85" s="6" t="s">
        <v>97</v>
      </c>
      <c r="U85" s="6" t="s">
        <v>1959</v>
      </c>
      <c r="V85" s="6" t="s">
        <v>85</v>
      </c>
      <c r="W85" s="6" t="s">
        <v>125</v>
      </c>
      <c r="X85" s="6"/>
      <c r="Y85" s="6" t="s">
        <v>116</v>
      </c>
      <c r="Z85" s="6" t="s">
        <v>538</v>
      </c>
      <c r="AA85" s="6" t="s">
        <v>1963</v>
      </c>
      <c r="AB85" s="6"/>
      <c r="AC85" s="6" t="s">
        <v>1989</v>
      </c>
      <c r="AD85" s="6" t="s">
        <v>2296</v>
      </c>
      <c r="AE85" s="6" t="s">
        <v>287</v>
      </c>
      <c r="AF85" s="6" t="s">
        <v>1961</v>
      </c>
      <c r="AG85" s="6"/>
      <c r="AH85" s="6" t="s">
        <v>1961</v>
      </c>
      <c r="AI85" s="6" t="s">
        <v>2297</v>
      </c>
      <c r="AJ85" s="6" t="s">
        <v>2298</v>
      </c>
      <c r="AK85" s="6" t="s">
        <v>116</v>
      </c>
      <c r="AL85" t="e">
        <f>SUMIF(#REF!,Camp_List_t[[#This Row],[CP_Pcode]],#REF!)</f>
        <v>#REF!</v>
      </c>
      <c r="AM85" t="e">
        <f>SUMIFS(#REF!,#REF!,Camp_List_t[[#This Row],[CP_Pcode]],#REF!,-1)</f>
        <v>#REF!</v>
      </c>
      <c r="AN85" t="e">
        <f>SUMIFS(#REF!,#REF!,Camp_List_t[[#This Row],[CP_Pcode]],#REF!,-1)</f>
        <v>#REF!</v>
      </c>
      <c r="AO85" t="e">
        <f>SUMIFS(#REF!,#REF!,Camp_List_t[[#This Row],[CP_Pcode]],#REF!,-1)</f>
        <v>#REF!</v>
      </c>
      <c r="AP85" t="e">
        <f>SUMIFS(#REF!,#REF!,Camp_List_t[[#This Row],[CP_Pcode]],#REF!,-1)</f>
        <v>#REF!</v>
      </c>
      <c r="AQ85" t="e">
        <f>SUMIFS(#REF!,#REF!,Camp_List_t[[#This Row],[CP_Pcode]],#REF!,-1)</f>
        <v>#REF!</v>
      </c>
    </row>
    <row r="86" spans="1:43" x14ac:dyDescent="0.25">
      <c r="A86" s="6" t="s">
        <v>870</v>
      </c>
      <c r="B86" s="6" t="s">
        <v>0</v>
      </c>
      <c r="C86" s="6" t="s">
        <v>869</v>
      </c>
      <c r="D86" s="6" t="s">
        <v>7</v>
      </c>
      <c r="E86" s="6" t="s">
        <v>1973</v>
      </c>
      <c r="F86" s="6" t="s">
        <v>10</v>
      </c>
      <c r="G86" s="6" t="s">
        <v>994</v>
      </c>
      <c r="H86" s="6" t="s">
        <v>592</v>
      </c>
      <c r="I86" s="6" t="s">
        <v>995</v>
      </c>
      <c r="J86" s="6" t="s">
        <v>592</v>
      </c>
      <c r="K86" s="6" t="s">
        <v>996</v>
      </c>
      <c r="L86" s="6" t="s">
        <v>139</v>
      </c>
      <c r="M86" s="6" t="s">
        <v>140</v>
      </c>
      <c r="N86" s="6" t="s">
        <v>1625</v>
      </c>
      <c r="O86" s="6" t="s">
        <v>1627</v>
      </c>
      <c r="P86" s="6" t="s">
        <v>1961</v>
      </c>
      <c r="Q86" s="6">
        <v>80</v>
      </c>
      <c r="R86" s="6">
        <v>278</v>
      </c>
      <c r="S86" s="6" t="s">
        <v>2299</v>
      </c>
      <c r="T86" s="6" t="s">
        <v>97</v>
      </c>
      <c r="U86" s="6" t="s">
        <v>1959</v>
      </c>
      <c r="V86" s="6" t="s">
        <v>85</v>
      </c>
      <c r="W86" s="6" t="s">
        <v>98</v>
      </c>
      <c r="X86" s="6" t="s">
        <v>1398</v>
      </c>
      <c r="Y86" s="6" t="s">
        <v>115</v>
      </c>
      <c r="Z86" s="6" t="s">
        <v>538</v>
      </c>
      <c r="AA86" s="6" t="s">
        <v>1963</v>
      </c>
      <c r="AB86" s="6"/>
      <c r="AC86" s="6" t="s">
        <v>1989</v>
      </c>
      <c r="AD86" s="6" t="s">
        <v>2300</v>
      </c>
      <c r="AE86" s="6" t="s">
        <v>1966</v>
      </c>
      <c r="AF86" s="6" t="s">
        <v>1721</v>
      </c>
      <c r="AG86" s="6"/>
      <c r="AH86" s="6" t="s">
        <v>1721</v>
      </c>
      <c r="AI86" s="6" t="s">
        <v>592</v>
      </c>
      <c r="AJ86" s="6" t="s">
        <v>2301</v>
      </c>
      <c r="AK86" s="6" t="s">
        <v>115</v>
      </c>
      <c r="AL86" t="e">
        <f>SUMIF(#REF!,Camp_List_t[[#This Row],[CP_Pcode]],#REF!)</f>
        <v>#REF!</v>
      </c>
      <c r="AM86" t="e">
        <f>SUMIFS(#REF!,#REF!,Camp_List_t[[#This Row],[CP_Pcode]],#REF!,-1)</f>
        <v>#REF!</v>
      </c>
      <c r="AN86" t="e">
        <f>SUMIFS(#REF!,#REF!,Camp_List_t[[#This Row],[CP_Pcode]],#REF!,-1)</f>
        <v>#REF!</v>
      </c>
      <c r="AO86" t="e">
        <f>SUMIFS(#REF!,#REF!,Camp_List_t[[#This Row],[CP_Pcode]],#REF!,-1)</f>
        <v>#REF!</v>
      </c>
      <c r="AP86" t="e">
        <f>SUMIFS(#REF!,#REF!,Camp_List_t[[#This Row],[CP_Pcode]],#REF!,-1)</f>
        <v>#REF!</v>
      </c>
      <c r="AQ86" t="e">
        <f>SUMIFS(#REF!,#REF!,Camp_List_t[[#This Row],[CP_Pcode]],#REF!,-1)</f>
        <v>#REF!</v>
      </c>
    </row>
    <row r="87" spans="1:43" x14ac:dyDescent="0.25">
      <c r="A87" s="6" t="s">
        <v>870</v>
      </c>
      <c r="B87" s="6" t="s">
        <v>0</v>
      </c>
      <c r="C87" s="6" t="s">
        <v>869</v>
      </c>
      <c r="D87" s="6" t="s">
        <v>7</v>
      </c>
      <c r="E87" s="6" t="s">
        <v>1973</v>
      </c>
      <c r="F87" s="6" t="s">
        <v>10</v>
      </c>
      <c r="G87" s="6" t="s">
        <v>994</v>
      </c>
      <c r="H87" s="6" t="s">
        <v>592</v>
      </c>
      <c r="I87" s="6" t="s">
        <v>995</v>
      </c>
      <c r="J87" s="6" t="s">
        <v>592</v>
      </c>
      <c r="K87" s="6" t="s">
        <v>996</v>
      </c>
      <c r="L87" s="6" t="s">
        <v>216</v>
      </c>
      <c r="M87" s="6" t="s">
        <v>217</v>
      </c>
      <c r="N87" s="6" t="s">
        <v>1625</v>
      </c>
      <c r="O87" s="6" t="s">
        <v>1626</v>
      </c>
      <c r="P87" s="6"/>
      <c r="Q87" s="6">
        <v>40</v>
      </c>
      <c r="R87" s="6">
        <v>208</v>
      </c>
      <c r="S87" s="6" t="s">
        <v>2169</v>
      </c>
      <c r="T87" s="6" t="s">
        <v>97</v>
      </c>
      <c r="U87" s="6" t="s">
        <v>1959</v>
      </c>
      <c r="V87" s="6" t="s">
        <v>85</v>
      </c>
      <c r="W87" s="6" t="s">
        <v>98</v>
      </c>
      <c r="X87" s="6" t="s">
        <v>1398</v>
      </c>
      <c r="Y87" s="6" t="s">
        <v>116</v>
      </c>
      <c r="Z87" s="6" t="s">
        <v>581</v>
      </c>
      <c r="AA87" s="6" t="s">
        <v>1963</v>
      </c>
      <c r="AB87" s="6"/>
      <c r="AC87" s="6" t="s">
        <v>1975</v>
      </c>
      <c r="AD87" s="6" t="s">
        <v>2302</v>
      </c>
      <c r="AE87" s="6" t="s">
        <v>1966</v>
      </c>
      <c r="AF87" s="6" t="s">
        <v>1961</v>
      </c>
      <c r="AG87" s="6"/>
      <c r="AH87" s="6" t="s">
        <v>1961</v>
      </c>
      <c r="AI87" s="6" t="s">
        <v>592</v>
      </c>
      <c r="AJ87" s="6" t="s">
        <v>2303</v>
      </c>
      <c r="AK87" s="6" t="s">
        <v>115</v>
      </c>
      <c r="AL87" t="e">
        <f>SUMIF(#REF!,Camp_List_t[[#This Row],[CP_Pcode]],#REF!)</f>
        <v>#REF!</v>
      </c>
      <c r="AM87" t="e">
        <f>SUMIFS(#REF!,#REF!,Camp_List_t[[#This Row],[CP_Pcode]],#REF!,-1)</f>
        <v>#REF!</v>
      </c>
      <c r="AN87" t="e">
        <f>SUMIFS(#REF!,#REF!,Camp_List_t[[#This Row],[CP_Pcode]],#REF!,-1)</f>
        <v>#REF!</v>
      </c>
      <c r="AO87" t="e">
        <f>SUMIFS(#REF!,#REF!,Camp_List_t[[#This Row],[CP_Pcode]],#REF!,-1)</f>
        <v>#REF!</v>
      </c>
      <c r="AP87" t="e">
        <f>SUMIFS(#REF!,#REF!,Camp_List_t[[#This Row],[CP_Pcode]],#REF!,-1)</f>
        <v>#REF!</v>
      </c>
      <c r="AQ87" t="e">
        <f>SUMIFS(#REF!,#REF!,Camp_List_t[[#This Row],[CP_Pcode]],#REF!,-1)</f>
        <v>#REF!</v>
      </c>
    </row>
    <row r="88" spans="1:43" x14ac:dyDescent="0.25">
      <c r="A88" s="6" t="s">
        <v>870</v>
      </c>
      <c r="B88" s="6" t="s">
        <v>0</v>
      </c>
      <c r="C88" s="6" t="s">
        <v>869</v>
      </c>
      <c r="D88" s="6" t="s">
        <v>4</v>
      </c>
      <c r="E88" s="6" t="s">
        <v>2033</v>
      </c>
      <c r="F88" s="6" t="s">
        <v>4</v>
      </c>
      <c r="G88" s="6" t="s">
        <v>876</v>
      </c>
      <c r="H88" s="6" t="s">
        <v>536</v>
      </c>
      <c r="I88" s="6" t="s">
        <v>877</v>
      </c>
      <c r="J88" s="6" t="s">
        <v>550</v>
      </c>
      <c r="K88" s="6" t="s">
        <v>916</v>
      </c>
      <c r="L88" s="6" t="s">
        <v>147</v>
      </c>
      <c r="M88" s="6" t="s">
        <v>148</v>
      </c>
      <c r="N88" s="6" t="s">
        <v>1462</v>
      </c>
      <c r="O88" s="6" t="s">
        <v>1463</v>
      </c>
      <c r="P88" s="6" t="s">
        <v>1961</v>
      </c>
      <c r="Q88" s="6">
        <v>87</v>
      </c>
      <c r="R88" s="6">
        <v>461</v>
      </c>
      <c r="S88" s="6" t="s">
        <v>2304</v>
      </c>
      <c r="T88" s="6" t="s">
        <v>97</v>
      </c>
      <c r="U88" s="6" t="s">
        <v>1959</v>
      </c>
      <c r="V88" s="6" t="s">
        <v>85</v>
      </c>
      <c r="W88" s="6" t="s">
        <v>98</v>
      </c>
      <c r="X88" s="6" t="s">
        <v>1398</v>
      </c>
      <c r="Y88" s="6" t="s">
        <v>116</v>
      </c>
      <c r="Z88" s="6" t="s">
        <v>538</v>
      </c>
      <c r="AA88" s="6" t="s">
        <v>1963</v>
      </c>
      <c r="AB88" s="6"/>
      <c r="AC88" s="6" t="s">
        <v>1975</v>
      </c>
      <c r="AD88" s="6" t="s">
        <v>2305</v>
      </c>
      <c r="AE88" s="6" t="s">
        <v>1966</v>
      </c>
      <c r="AF88" s="6" t="s">
        <v>1746</v>
      </c>
      <c r="AG88" s="6"/>
      <c r="AH88" s="6" t="s">
        <v>1746</v>
      </c>
      <c r="AI88" s="6" t="s">
        <v>536</v>
      </c>
      <c r="AJ88" s="6" t="s">
        <v>2306</v>
      </c>
      <c r="AK88" s="6" t="s">
        <v>116</v>
      </c>
      <c r="AL88" t="e">
        <f>SUMIF(#REF!,Camp_List_t[[#This Row],[CP_Pcode]],#REF!)</f>
        <v>#REF!</v>
      </c>
      <c r="AM88" t="e">
        <f>SUMIFS(#REF!,#REF!,Camp_List_t[[#This Row],[CP_Pcode]],#REF!,-1)</f>
        <v>#REF!</v>
      </c>
      <c r="AN88" t="e">
        <f>SUMIFS(#REF!,#REF!,Camp_List_t[[#This Row],[CP_Pcode]],#REF!,-1)</f>
        <v>#REF!</v>
      </c>
      <c r="AO88" t="e">
        <f>SUMIFS(#REF!,#REF!,Camp_List_t[[#This Row],[CP_Pcode]],#REF!,-1)</f>
        <v>#REF!</v>
      </c>
      <c r="AP88" t="e">
        <f>SUMIFS(#REF!,#REF!,Camp_List_t[[#This Row],[CP_Pcode]],#REF!,-1)</f>
        <v>#REF!</v>
      </c>
      <c r="AQ88" t="e">
        <f>SUMIFS(#REF!,#REF!,Camp_List_t[[#This Row],[CP_Pcode]],#REF!,-1)</f>
        <v>#REF!</v>
      </c>
    </row>
    <row r="89" spans="1:43" x14ac:dyDescent="0.25">
      <c r="A89" s="6" t="s">
        <v>1953</v>
      </c>
      <c r="B89" s="6" t="s">
        <v>0</v>
      </c>
      <c r="C89" s="6" t="s">
        <v>869</v>
      </c>
      <c r="D89" s="6" t="s">
        <v>7</v>
      </c>
      <c r="E89" s="6" t="s">
        <v>1973</v>
      </c>
      <c r="F89" s="6" t="s">
        <v>9</v>
      </c>
      <c r="G89" s="6" t="s">
        <v>871</v>
      </c>
      <c r="H89" s="6"/>
      <c r="I89" s="6"/>
      <c r="J89" s="6"/>
      <c r="K89" s="6"/>
      <c r="L89" s="6" t="s">
        <v>2307</v>
      </c>
      <c r="M89" s="6" t="s">
        <v>2308</v>
      </c>
      <c r="N89" s="6"/>
      <c r="O89" s="6"/>
      <c r="P89" s="6"/>
      <c r="Q89" s="6">
        <v>0</v>
      </c>
      <c r="R89" s="6">
        <v>0</v>
      </c>
      <c r="S89" s="6"/>
      <c r="T89" s="6" t="s">
        <v>97</v>
      </c>
      <c r="U89" s="6" t="s">
        <v>1959</v>
      </c>
      <c r="V89" s="6" t="s">
        <v>85</v>
      </c>
      <c r="W89" s="6" t="s">
        <v>125</v>
      </c>
      <c r="X89" s="6"/>
      <c r="Y89" s="6"/>
      <c r="Z89" s="6"/>
      <c r="AA89" s="6" t="s">
        <v>1963</v>
      </c>
      <c r="AB89" s="6"/>
      <c r="AC89" s="6" t="s">
        <v>2309</v>
      </c>
      <c r="AD89" s="6" t="s">
        <v>2310</v>
      </c>
      <c r="AE89" s="6"/>
      <c r="AF89" s="6" t="s">
        <v>1961</v>
      </c>
      <c r="AG89" s="6"/>
      <c r="AH89" s="6" t="s">
        <v>1961</v>
      </c>
      <c r="AI89" s="6"/>
      <c r="AJ89" s="6"/>
      <c r="AK89" s="6"/>
      <c r="AL89" t="e">
        <f>SUMIF(#REF!,Camp_List_t[[#This Row],[CP_Pcode]],#REF!)</f>
        <v>#REF!</v>
      </c>
      <c r="AM89" t="e">
        <f>SUMIFS(#REF!,#REF!,Camp_List_t[[#This Row],[CP_Pcode]],#REF!,-1)</f>
        <v>#REF!</v>
      </c>
      <c r="AN89" t="e">
        <f>SUMIFS(#REF!,#REF!,Camp_List_t[[#This Row],[CP_Pcode]],#REF!,-1)</f>
        <v>#REF!</v>
      </c>
      <c r="AO89" t="e">
        <f>SUMIFS(#REF!,#REF!,Camp_List_t[[#This Row],[CP_Pcode]],#REF!,-1)</f>
        <v>#REF!</v>
      </c>
      <c r="AP89" t="e">
        <f>SUMIFS(#REF!,#REF!,Camp_List_t[[#This Row],[CP_Pcode]],#REF!,-1)</f>
        <v>#REF!</v>
      </c>
      <c r="AQ89" t="e">
        <f>SUMIFS(#REF!,#REF!,Camp_List_t[[#This Row],[CP_Pcode]],#REF!,-1)</f>
        <v>#REF!</v>
      </c>
    </row>
    <row r="90" spans="1:43" x14ac:dyDescent="0.25">
      <c r="A90" s="6" t="s">
        <v>870</v>
      </c>
      <c r="B90" s="6" t="s">
        <v>0</v>
      </c>
      <c r="C90" s="6" t="s">
        <v>869</v>
      </c>
      <c r="D90" s="6" t="s">
        <v>12</v>
      </c>
      <c r="E90" s="6" t="s">
        <v>1954</v>
      </c>
      <c r="F90" s="6" t="s">
        <v>12</v>
      </c>
      <c r="G90" s="6" t="s">
        <v>930</v>
      </c>
      <c r="H90" s="6" t="s">
        <v>941</v>
      </c>
      <c r="I90" s="6" t="s">
        <v>942</v>
      </c>
      <c r="J90" s="6"/>
      <c r="K90" s="6"/>
      <c r="L90" s="6" t="s">
        <v>723</v>
      </c>
      <c r="M90" s="6" t="s">
        <v>724</v>
      </c>
      <c r="N90" s="6" t="s">
        <v>1630</v>
      </c>
      <c r="O90" s="6" t="s">
        <v>1631</v>
      </c>
      <c r="P90" s="6"/>
      <c r="Q90" s="6">
        <v>12</v>
      </c>
      <c r="R90" s="6">
        <v>61</v>
      </c>
      <c r="S90" s="6" t="s">
        <v>2311</v>
      </c>
      <c r="T90" s="6" t="s">
        <v>97</v>
      </c>
      <c r="U90" s="6" t="s">
        <v>1959</v>
      </c>
      <c r="V90" s="6" t="s">
        <v>85</v>
      </c>
      <c r="W90" s="6" t="s">
        <v>98</v>
      </c>
      <c r="X90" s="6"/>
      <c r="Y90" s="6"/>
      <c r="Z90" s="6" t="s">
        <v>691</v>
      </c>
      <c r="AA90" s="6" t="s">
        <v>1963</v>
      </c>
      <c r="AB90" s="6"/>
      <c r="AC90" s="6" t="s">
        <v>2041</v>
      </c>
      <c r="AD90" s="6" t="s">
        <v>2312</v>
      </c>
      <c r="AE90" s="6" t="s">
        <v>1966</v>
      </c>
      <c r="AF90" s="6" t="s">
        <v>1961</v>
      </c>
      <c r="AG90" s="6"/>
      <c r="AH90" s="6" t="s">
        <v>1961</v>
      </c>
      <c r="AI90" s="6" t="s">
        <v>941</v>
      </c>
      <c r="AJ90" s="6" t="s">
        <v>2313</v>
      </c>
      <c r="AK90" s="6" t="s">
        <v>115</v>
      </c>
      <c r="AL90" t="e">
        <f>SUMIF(#REF!,Camp_List_t[[#This Row],[CP_Pcode]],#REF!)</f>
        <v>#REF!</v>
      </c>
      <c r="AM90" t="e">
        <f>SUMIFS(#REF!,#REF!,Camp_List_t[[#This Row],[CP_Pcode]],#REF!,-1)</f>
        <v>#REF!</v>
      </c>
      <c r="AN90" t="e">
        <f>SUMIFS(#REF!,#REF!,Camp_List_t[[#This Row],[CP_Pcode]],#REF!,-1)</f>
        <v>#REF!</v>
      </c>
      <c r="AO90" t="e">
        <f>SUMIFS(#REF!,#REF!,Camp_List_t[[#This Row],[CP_Pcode]],#REF!,-1)</f>
        <v>#REF!</v>
      </c>
      <c r="AP90" t="e">
        <f>SUMIFS(#REF!,#REF!,Camp_List_t[[#This Row],[CP_Pcode]],#REF!,-1)</f>
        <v>#REF!</v>
      </c>
      <c r="AQ90" t="e">
        <f>SUMIFS(#REF!,#REF!,Camp_List_t[[#This Row],[CP_Pcode]],#REF!,-1)</f>
        <v>#REF!</v>
      </c>
    </row>
    <row r="91" spans="1:43" x14ac:dyDescent="0.25">
      <c r="A91" s="6" t="s">
        <v>1953</v>
      </c>
      <c r="B91" s="6" t="s">
        <v>0</v>
      </c>
      <c r="C91" s="6" t="s">
        <v>869</v>
      </c>
      <c r="D91" s="6" t="s">
        <v>7</v>
      </c>
      <c r="E91" s="6" t="s">
        <v>1973</v>
      </c>
      <c r="F91" s="6" t="s">
        <v>7</v>
      </c>
      <c r="G91" s="6" t="s">
        <v>898</v>
      </c>
      <c r="H91" s="6"/>
      <c r="I91" s="6"/>
      <c r="J91" s="6"/>
      <c r="K91" s="6"/>
      <c r="L91" s="6" t="s">
        <v>2314</v>
      </c>
      <c r="M91" s="6" t="s">
        <v>2315</v>
      </c>
      <c r="N91" s="6"/>
      <c r="O91" s="6"/>
      <c r="P91" s="6"/>
      <c r="Q91" s="6">
        <v>0</v>
      </c>
      <c r="R91" s="6">
        <v>0</v>
      </c>
      <c r="S91" s="6"/>
      <c r="T91" s="6" t="s">
        <v>97</v>
      </c>
      <c r="U91" s="6" t="s">
        <v>1959</v>
      </c>
      <c r="V91" s="6" t="s">
        <v>85</v>
      </c>
      <c r="W91" s="6" t="s">
        <v>98</v>
      </c>
      <c r="X91" s="6"/>
      <c r="Y91" s="6"/>
      <c r="Z91" s="6"/>
      <c r="AA91" s="6" t="s">
        <v>1963</v>
      </c>
      <c r="AB91" s="6"/>
      <c r="AC91" s="6" t="s">
        <v>2316</v>
      </c>
      <c r="AD91" s="6" t="s">
        <v>2317</v>
      </c>
      <c r="AE91" s="6"/>
      <c r="AF91" s="6" t="s">
        <v>1961</v>
      </c>
      <c r="AG91" s="6"/>
      <c r="AH91" s="6" t="s">
        <v>1961</v>
      </c>
      <c r="AI91" s="6"/>
      <c r="AJ91" s="6"/>
      <c r="AK91" s="6"/>
      <c r="AL91" t="e">
        <f>SUMIF(#REF!,Camp_List_t[[#This Row],[CP_Pcode]],#REF!)</f>
        <v>#REF!</v>
      </c>
      <c r="AM91" t="e">
        <f>SUMIFS(#REF!,#REF!,Camp_List_t[[#This Row],[CP_Pcode]],#REF!,-1)</f>
        <v>#REF!</v>
      </c>
      <c r="AN91" t="e">
        <f>SUMIFS(#REF!,#REF!,Camp_List_t[[#This Row],[CP_Pcode]],#REF!,-1)</f>
        <v>#REF!</v>
      </c>
      <c r="AO91" t="e">
        <f>SUMIFS(#REF!,#REF!,Camp_List_t[[#This Row],[CP_Pcode]],#REF!,-1)</f>
        <v>#REF!</v>
      </c>
      <c r="AP91" t="e">
        <f>SUMIFS(#REF!,#REF!,Camp_List_t[[#This Row],[CP_Pcode]],#REF!,-1)</f>
        <v>#REF!</v>
      </c>
      <c r="AQ91" t="e">
        <f>SUMIFS(#REF!,#REF!,Camp_List_t[[#This Row],[CP_Pcode]],#REF!,-1)</f>
        <v>#REF!</v>
      </c>
    </row>
    <row r="92" spans="1:43" x14ac:dyDescent="0.25">
      <c r="A92" s="6" t="s">
        <v>870</v>
      </c>
      <c r="B92" s="6" t="s">
        <v>0</v>
      </c>
      <c r="C92" s="6" t="s">
        <v>869</v>
      </c>
      <c r="D92" s="6" t="s">
        <v>937</v>
      </c>
      <c r="E92" s="6" t="s">
        <v>2271</v>
      </c>
      <c r="F92" s="6" t="s">
        <v>1019</v>
      </c>
      <c r="G92" s="6" t="s">
        <v>1018</v>
      </c>
      <c r="H92" s="6" t="s">
        <v>1022</v>
      </c>
      <c r="I92" s="6" t="s">
        <v>1021</v>
      </c>
      <c r="J92" s="6"/>
      <c r="K92" s="6"/>
      <c r="L92" s="6" t="s">
        <v>1019</v>
      </c>
      <c r="M92" s="6" t="s">
        <v>1877</v>
      </c>
      <c r="N92" s="6" t="s">
        <v>2318</v>
      </c>
      <c r="O92" s="6" t="s">
        <v>2319</v>
      </c>
      <c r="P92" s="6" t="s">
        <v>2320</v>
      </c>
      <c r="Q92" s="6">
        <v>5</v>
      </c>
      <c r="R92" s="6">
        <v>32</v>
      </c>
      <c r="S92" s="6" t="s">
        <v>2321</v>
      </c>
      <c r="T92" s="6" t="s">
        <v>97</v>
      </c>
      <c r="U92" s="6" t="s">
        <v>1959</v>
      </c>
      <c r="V92" s="6" t="s">
        <v>85</v>
      </c>
      <c r="W92" s="6" t="s">
        <v>125</v>
      </c>
      <c r="X92" s="6"/>
      <c r="Y92" s="6"/>
      <c r="Z92" s="6"/>
      <c r="AA92" s="6" t="s">
        <v>2030</v>
      </c>
      <c r="AB92" s="6"/>
      <c r="AC92" s="6"/>
      <c r="AD92" s="6" t="s">
        <v>1960</v>
      </c>
      <c r="AE92" s="6" t="s">
        <v>1966</v>
      </c>
      <c r="AF92" s="6" t="s">
        <v>2023</v>
      </c>
      <c r="AG92" s="6"/>
      <c r="AH92" s="6" t="s">
        <v>2023</v>
      </c>
      <c r="AI92" s="6" t="s">
        <v>1022</v>
      </c>
      <c r="AJ92" s="6" t="s">
        <v>2322</v>
      </c>
      <c r="AK92" s="6" t="s">
        <v>115</v>
      </c>
      <c r="AL92" t="e">
        <f>SUMIF(#REF!,Camp_List_t[[#This Row],[CP_Pcode]],#REF!)</f>
        <v>#REF!</v>
      </c>
      <c r="AM92" t="e">
        <f>SUMIFS(#REF!,#REF!,Camp_List_t[[#This Row],[CP_Pcode]],#REF!,-1)</f>
        <v>#REF!</v>
      </c>
      <c r="AN92" t="e">
        <f>SUMIFS(#REF!,#REF!,Camp_List_t[[#This Row],[CP_Pcode]],#REF!,-1)</f>
        <v>#REF!</v>
      </c>
      <c r="AO92" t="e">
        <f>SUMIFS(#REF!,#REF!,Camp_List_t[[#This Row],[CP_Pcode]],#REF!,-1)</f>
        <v>#REF!</v>
      </c>
      <c r="AP92" t="e">
        <f>SUMIFS(#REF!,#REF!,Camp_List_t[[#This Row],[CP_Pcode]],#REF!,-1)</f>
        <v>#REF!</v>
      </c>
      <c r="AQ92" t="e">
        <f>SUMIFS(#REF!,#REF!,Camp_List_t[[#This Row],[CP_Pcode]],#REF!,-1)</f>
        <v>#REF!</v>
      </c>
    </row>
    <row r="93" spans="1:43" x14ac:dyDescent="0.25">
      <c r="A93" s="6" t="s">
        <v>870</v>
      </c>
      <c r="B93" s="6" t="s">
        <v>0</v>
      </c>
      <c r="C93" s="6" t="s">
        <v>869</v>
      </c>
      <c r="D93" s="6" t="s">
        <v>7</v>
      </c>
      <c r="E93" s="6" t="s">
        <v>1973</v>
      </c>
      <c r="F93" s="6" t="s">
        <v>7</v>
      </c>
      <c r="G93" s="6" t="s">
        <v>898</v>
      </c>
      <c r="H93" s="6" t="s">
        <v>577</v>
      </c>
      <c r="I93" s="6" t="s">
        <v>934</v>
      </c>
      <c r="J93" s="6" t="s">
        <v>686</v>
      </c>
      <c r="K93" s="6" t="s">
        <v>676</v>
      </c>
      <c r="L93" s="6" t="s">
        <v>733</v>
      </c>
      <c r="M93" s="6" t="s">
        <v>734</v>
      </c>
      <c r="N93" s="6" t="s">
        <v>1623</v>
      </c>
      <c r="O93" s="6" t="s">
        <v>1624</v>
      </c>
      <c r="P93" s="6" t="s">
        <v>1961</v>
      </c>
      <c r="Q93" s="6">
        <v>27</v>
      </c>
      <c r="R93" s="6">
        <v>111</v>
      </c>
      <c r="S93" s="6" t="s">
        <v>2323</v>
      </c>
      <c r="T93" s="6" t="s">
        <v>97</v>
      </c>
      <c r="U93" s="6" t="s">
        <v>1959</v>
      </c>
      <c r="V93" s="6" t="s">
        <v>85</v>
      </c>
      <c r="W93" s="6" t="s">
        <v>98</v>
      </c>
      <c r="X93" s="6" t="s">
        <v>1432</v>
      </c>
      <c r="Y93" s="6" t="s">
        <v>116</v>
      </c>
      <c r="Z93" s="6" t="s">
        <v>545</v>
      </c>
      <c r="AA93" s="6" t="s">
        <v>1963</v>
      </c>
      <c r="AB93" s="6"/>
      <c r="AC93" s="6" t="s">
        <v>1975</v>
      </c>
      <c r="AD93" s="6" t="s">
        <v>2324</v>
      </c>
      <c r="AE93" s="6" t="s">
        <v>1966</v>
      </c>
      <c r="AF93" s="6" t="s">
        <v>1961</v>
      </c>
      <c r="AG93" s="6" t="s">
        <v>1961</v>
      </c>
      <c r="AH93" s="6" t="s">
        <v>1961</v>
      </c>
      <c r="AI93" s="6" t="s">
        <v>577</v>
      </c>
      <c r="AJ93" s="6" t="s">
        <v>2325</v>
      </c>
      <c r="AK93" s="6" t="s">
        <v>115</v>
      </c>
      <c r="AL93" t="e">
        <f>SUMIF(#REF!,Camp_List_t[[#This Row],[CP_Pcode]],#REF!)</f>
        <v>#REF!</v>
      </c>
      <c r="AM93" t="e">
        <f>SUMIFS(#REF!,#REF!,Camp_List_t[[#This Row],[CP_Pcode]],#REF!,-1)</f>
        <v>#REF!</v>
      </c>
      <c r="AN93" t="e">
        <f>SUMIFS(#REF!,#REF!,Camp_List_t[[#This Row],[CP_Pcode]],#REF!,-1)</f>
        <v>#REF!</v>
      </c>
      <c r="AO93" t="e">
        <f>SUMIFS(#REF!,#REF!,Camp_List_t[[#This Row],[CP_Pcode]],#REF!,-1)</f>
        <v>#REF!</v>
      </c>
      <c r="AP93" t="e">
        <f>SUMIFS(#REF!,#REF!,Camp_List_t[[#This Row],[CP_Pcode]],#REF!,-1)</f>
        <v>#REF!</v>
      </c>
      <c r="AQ93" t="e">
        <f>SUMIFS(#REF!,#REF!,Camp_List_t[[#This Row],[CP_Pcode]],#REF!,-1)</f>
        <v>#REF!</v>
      </c>
    </row>
    <row r="94" spans="1:43" x14ac:dyDescent="0.25">
      <c r="A94" s="6" t="s">
        <v>1953</v>
      </c>
      <c r="B94" s="6" t="s">
        <v>0</v>
      </c>
      <c r="C94" s="6" t="s">
        <v>869</v>
      </c>
      <c r="D94" s="6" t="s">
        <v>12</v>
      </c>
      <c r="E94" s="6" t="s">
        <v>1954</v>
      </c>
      <c r="F94" s="6" t="s">
        <v>13</v>
      </c>
      <c r="G94" s="6" t="s">
        <v>911</v>
      </c>
      <c r="H94" s="6" t="s">
        <v>990</v>
      </c>
      <c r="I94" s="6" t="s">
        <v>989</v>
      </c>
      <c r="J94" s="6" t="s">
        <v>990</v>
      </c>
      <c r="K94" s="6" t="s">
        <v>2326</v>
      </c>
      <c r="L94" s="6" t="s">
        <v>2327</v>
      </c>
      <c r="M94" s="6" t="s">
        <v>2328</v>
      </c>
      <c r="N94" s="6"/>
      <c r="O94" s="6"/>
      <c r="P94" s="6"/>
      <c r="Q94" s="6">
        <v>0</v>
      </c>
      <c r="R94" s="6">
        <v>0</v>
      </c>
      <c r="S94" s="6"/>
      <c r="T94" s="6" t="s">
        <v>97</v>
      </c>
      <c r="U94" s="6" t="s">
        <v>1959</v>
      </c>
      <c r="V94" s="6" t="s">
        <v>85</v>
      </c>
      <c r="W94" s="6"/>
      <c r="X94" s="6"/>
      <c r="Y94" s="6"/>
      <c r="Z94" s="6"/>
      <c r="AA94" s="6"/>
      <c r="AB94" s="6"/>
      <c r="AC94" s="6"/>
      <c r="AD94" s="6"/>
      <c r="AE94" s="6"/>
      <c r="AF94" s="6" t="s">
        <v>1961</v>
      </c>
      <c r="AG94" s="6"/>
      <c r="AH94" s="6" t="s">
        <v>1961</v>
      </c>
      <c r="AI94" s="6"/>
      <c r="AJ94" s="6"/>
      <c r="AK94" s="6"/>
      <c r="AL94" t="e">
        <f>SUMIF(#REF!,Camp_List_t[[#This Row],[CP_Pcode]],#REF!)</f>
        <v>#REF!</v>
      </c>
      <c r="AM94" t="e">
        <f>SUMIFS(#REF!,#REF!,Camp_List_t[[#This Row],[CP_Pcode]],#REF!,-1)</f>
        <v>#REF!</v>
      </c>
      <c r="AN94" t="e">
        <f>SUMIFS(#REF!,#REF!,Camp_List_t[[#This Row],[CP_Pcode]],#REF!,-1)</f>
        <v>#REF!</v>
      </c>
      <c r="AO94" t="e">
        <f>SUMIFS(#REF!,#REF!,Camp_List_t[[#This Row],[CP_Pcode]],#REF!,-1)</f>
        <v>#REF!</v>
      </c>
      <c r="AP94" t="e">
        <f>SUMIFS(#REF!,#REF!,Camp_List_t[[#This Row],[CP_Pcode]],#REF!,-1)</f>
        <v>#REF!</v>
      </c>
      <c r="AQ94" t="e">
        <f>SUMIFS(#REF!,#REF!,Camp_List_t[[#This Row],[CP_Pcode]],#REF!,-1)</f>
        <v>#REF!</v>
      </c>
    </row>
    <row r="95" spans="1:43" x14ac:dyDescent="0.25">
      <c r="A95" s="6" t="s">
        <v>870</v>
      </c>
      <c r="B95" s="6" t="s">
        <v>0</v>
      </c>
      <c r="C95" s="6" t="s">
        <v>869</v>
      </c>
      <c r="D95" s="6" t="s">
        <v>7</v>
      </c>
      <c r="E95" s="6" t="s">
        <v>1973</v>
      </c>
      <c r="F95" s="6" t="s">
        <v>8</v>
      </c>
      <c r="G95" s="6" t="s">
        <v>883</v>
      </c>
      <c r="H95" s="6" t="s">
        <v>1001</v>
      </c>
      <c r="I95" s="6" t="s">
        <v>1000</v>
      </c>
      <c r="J95" s="6" t="s">
        <v>1001</v>
      </c>
      <c r="K95" s="6" t="s">
        <v>818</v>
      </c>
      <c r="L95" s="6" t="s">
        <v>1878</v>
      </c>
      <c r="M95" s="6" t="s">
        <v>1879</v>
      </c>
      <c r="N95" s="6" t="s">
        <v>2329</v>
      </c>
      <c r="O95" s="6" t="s">
        <v>2330</v>
      </c>
      <c r="P95" s="6"/>
      <c r="Q95" s="6">
        <v>10</v>
      </c>
      <c r="R95" s="6">
        <v>38</v>
      </c>
      <c r="S95" s="6" t="s">
        <v>2331</v>
      </c>
      <c r="T95" s="6" t="s">
        <v>97</v>
      </c>
      <c r="U95" s="6" t="s">
        <v>1959</v>
      </c>
      <c r="V95" s="6" t="s">
        <v>1803</v>
      </c>
      <c r="W95" s="6" t="s">
        <v>125</v>
      </c>
      <c r="X95" s="6"/>
      <c r="Y95" s="6"/>
      <c r="Z95" s="6"/>
      <c r="AA95" s="6" t="s">
        <v>2030</v>
      </c>
      <c r="AB95" s="6"/>
      <c r="AC95" s="6" t="s">
        <v>2332</v>
      </c>
      <c r="AD95" s="6" t="s">
        <v>2333</v>
      </c>
      <c r="AE95" s="6" t="s">
        <v>1966</v>
      </c>
      <c r="AF95" s="6" t="s">
        <v>1961</v>
      </c>
      <c r="AG95" s="6"/>
      <c r="AH95" s="6" t="s">
        <v>1961</v>
      </c>
      <c r="AI95" s="6" t="s">
        <v>687</v>
      </c>
      <c r="AJ95" s="6" t="s">
        <v>2334</v>
      </c>
      <c r="AK95" s="6" t="s">
        <v>2040</v>
      </c>
      <c r="AL95" t="e">
        <f>SUMIF(#REF!,Camp_List_t[[#This Row],[CP_Pcode]],#REF!)</f>
        <v>#REF!</v>
      </c>
      <c r="AM95" t="e">
        <f>SUMIFS(#REF!,#REF!,Camp_List_t[[#This Row],[CP_Pcode]],#REF!,-1)</f>
        <v>#REF!</v>
      </c>
      <c r="AN95" t="e">
        <f>SUMIFS(#REF!,#REF!,Camp_List_t[[#This Row],[CP_Pcode]],#REF!,-1)</f>
        <v>#REF!</v>
      </c>
      <c r="AO95" t="e">
        <f>SUMIFS(#REF!,#REF!,Camp_List_t[[#This Row],[CP_Pcode]],#REF!,-1)</f>
        <v>#REF!</v>
      </c>
      <c r="AP95" t="e">
        <f>SUMIFS(#REF!,#REF!,Camp_List_t[[#This Row],[CP_Pcode]],#REF!,-1)</f>
        <v>#REF!</v>
      </c>
      <c r="AQ95" t="e">
        <f>SUMIFS(#REF!,#REF!,Camp_List_t[[#This Row],[CP_Pcode]],#REF!,-1)</f>
        <v>#REF!</v>
      </c>
    </row>
    <row r="96" spans="1:43" x14ac:dyDescent="0.25">
      <c r="A96" s="6" t="s">
        <v>870</v>
      </c>
      <c r="B96" s="6" t="s">
        <v>0</v>
      </c>
      <c r="C96" s="6" t="s">
        <v>869</v>
      </c>
      <c r="D96" s="6" t="s">
        <v>4</v>
      </c>
      <c r="E96" s="6" t="s">
        <v>2033</v>
      </c>
      <c r="F96" s="6" t="s">
        <v>4</v>
      </c>
      <c r="G96" s="6" t="s">
        <v>876</v>
      </c>
      <c r="H96" s="6" t="s">
        <v>536</v>
      </c>
      <c r="I96" s="6" t="s">
        <v>877</v>
      </c>
      <c r="J96" s="6" t="s">
        <v>537</v>
      </c>
      <c r="K96" s="6" t="s">
        <v>878</v>
      </c>
      <c r="L96" s="6" t="s">
        <v>95</v>
      </c>
      <c r="M96" s="6" t="s">
        <v>96</v>
      </c>
      <c r="N96" s="6" t="s">
        <v>1519</v>
      </c>
      <c r="O96" s="6" t="s">
        <v>1520</v>
      </c>
      <c r="P96" s="6" t="s">
        <v>1961</v>
      </c>
      <c r="Q96" s="6">
        <v>69</v>
      </c>
      <c r="R96" s="6">
        <v>349</v>
      </c>
      <c r="S96" s="6" t="s">
        <v>2335</v>
      </c>
      <c r="T96" s="6" t="s">
        <v>97</v>
      </c>
      <c r="U96" s="6" t="s">
        <v>1959</v>
      </c>
      <c r="V96" s="6" t="s">
        <v>85</v>
      </c>
      <c r="W96" s="6" t="s">
        <v>98</v>
      </c>
      <c r="X96" s="6" t="s">
        <v>1420</v>
      </c>
      <c r="Y96" s="6" t="s">
        <v>115</v>
      </c>
      <c r="Z96" s="6" t="s">
        <v>538</v>
      </c>
      <c r="AA96" s="6" t="s">
        <v>1963</v>
      </c>
      <c r="AB96" s="6"/>
      <c r="AC96" s="6" t="s">
        <v>1975</v>
      </c>
      <c r="AD96" s="6" t="s">
        <v>2205</v>
      </c>
      <c r="AE96" s="6" t="s">
        <v>1966</v>
      </c>
      <c r="AF96" s="6" t="s">
        <v>2336</v>
      </c>
      <c r="AG96" s="6"/>
      <c r="AH96" s="6" t="s">
        <v>2336</v>
      </c>
      <c r="AI96" s="6" t="s">
        <v>536</v>
      </c>
      <c r="AJ96" s="6" t="s">
        <v>2337</v>
      </c>
      <c r="AK96" s="6" t="s">
        <v>115</v>
      </c>
      <c r="AL96" t="e">
        <f>SUMIF(#REF!,Camp_List_t[[#This Row],[CP_Pcode]],#REF!)</f>
        <v>#REF!</v>
      </c>
      <c r="AM96" t="e">
        <f>SUMIFS(#REF!,#REF!,Camp_List_t[[#This Row],[CP_Pcode]],#REF!,-1)</f>
        <v>#REF!</v>
      </c>
      <c r="AN96" t="e">
        <f>SUMIFS(#REF!,#REF!,Camp_List_t[[#This Row],[CP_Pcode]],#REF!,-1)</f>
        <v>#REF!</v>
      </c>
      <c r="AO96" t="e">
        <f>SUMIFS(#REF!,#REF!,Camp_List_t[[#This Row],[CP_Pcode]],#REF!,-1)</f>
        <v>#REF!</v>
      </c>
      <c r="AP96" t="e">
        <f>SUMIFS(#REF!,#REF!,Camp_List_t[[#This Row],[CP_Pcode]],#REF!,-1)</f>
        <v>#REF!</v>
      </c>
      <c r="AQ96" t="e">
        <f>SUMIFS(#REF!,#REF!,Camp_List_t[[#This Row],[CP_Pcode]],#REF!,-1)</f>
        <v>#REF!</v>
      </c>
    </row>
    <row r="97" spans="1:43" x14ac:dyDescent="0.25">
      <c r="A97" s="6" t="s">
        <v>870</v>
      </c>
      <c r="B97" s="6" t="s">
        <v>0</v>
      </c>
      <c r="C97" s="6" t="s">
        <v>869</v>
      </c>
      <c r="D97" s="6" t="s">
        <v>4</v>
      </c>
      <c r="E97" s="6" t="s">
        <v>2033</v>
      </c>
      <c r="F97" s="6" t="s">
        <v>4</v>
      </c>
      <c r="G97" s="6" t="s">
        <v>876</v>
      </c>
      <c r="H97" s="6" t="s">
        <v>536</v>
      </c>
      <c r="I97" s="6" t="s">
        <v>877</v>
      </c>
      <c r="J97" s="6" t="s">
        <v>537</v>
      </c>
      <c r="K97" s="6" t="s">
        <v>878</v>
      </c>
      <c r="L97" s="6" t="s">
        <v>832</v>
      </c>
      <c r="M97" s="6" t="s">
        <v>833</v>
      </c>
      <c r="N97" s="6" t="s">
        <v>1589</v>
      </c>
      <c r="O97" s="6" t="s">
        <v>1590</v>
      </c>
      <c r="P97" s="6" t="s">
        <v>1961</v>
      </c>
      <c r="Q97" s="6">
        <v>68</v>
      </c>
      <c r="R97" s="6">
        <v>340</v>
      </c>
      <c r="S97" s="6" t="s">
        <v>2023</v>
      </c>
      <c r="T97" s="6" t="s">
        <v>97</v>
      </c>
      <c r="U97" s="6" t="s">
        <v>1959</v>
      </c>
      <c r="V97" s="6" t="s">
        <v>85</v>
      </c>
      <c r="W97" s="6" t="s">
        <v>98</v>
      </c>
      <c r="X97" s="6" t="s">
        <v>1476</v>
      </c>
      <c r="Y97" s="6" t="s">
        <v>115</v>
      </c>
      <c r="Z97" s="6" t="s">
        <v>545</v>
      </c>
      <c r="AA97" s="6" t="s">
        <v>1963</v>
      </c>
      <c r="AB97" s="6"/>
      <c r="AC97" s="6" t="s">
        <v>1975</v>
      </c>
      <c r="AD97" s="6" t="s">
        <v>2338</v>
      </c>
      <c r="AE97" s="6" t="s">
        <v>1966</v>
      </c>
      <c r="AF97" s="6" t="s">
        <v>1961</v>
      </c>
      <c r="AG97" s="6"/>
      <c r="AH97" s="6" t="s">
        <v>1961</v>
      </c>
      <c r="AI97" s="6" t="s">
        <v>536</v>
      </c>
      <c r="AJ97" s="6" t="s">
        <v>2339</v>
      </c>
      <c r="AK97" s="6" t="s">
        <v>115</v>
      </c>
      <c r="AL97" t="e">
        <f>SUMIF(#REF!,Camp_List_t[[#This Row],[CP_Pcode]],#REF!)</f>
        <v>#REF!</v>
      </c>
      <c r="AM97" t="e">
        <f>SUMIFS(#REF!,#REF!,Camp_List_t[[#This Row],[CP_Pcode]],#REF!,-1)</f>
        <v>#REF!</v>
      </c>
      <c r="AN97" t="e">
        <f>SUMIFS(#REF!,#REF!,Camp_List_t[[#This Row],[CP_Pcode]],#REF!,-1)</f>
        <v>#REF!</v>
      </c>
      <c r="AO97" t="e">
        <f>SUMIFS(#REF!,#REF!,Camp_List_t[[#This Row],[CP_Pcode]],#REF!,-1)</f>
        <v>#REF!</v>
      </c>
      <c r="AP97" t="e">
        <f>SUMIFS(#REF!,#REF!,Camp_List_t[[#This Row],[CP_Pcode]],#REF!,-1)</f>
        <v>#REF!</v>
      </c>
      <c r="AQ97" t="e">
        <f>SUMIFS(#REF!,#REF!,Camp_List_t[[#This Row],[CP_Pcode]],#REF!,-1)</f>
        <v>#REF!</v>
      </c>
    </row>
    <row r="98" spans="1:43" x14ac:dyDescent="0.25">
      <c r="A98" s="6" t="s">
        <v>870</v>
      </c>
      <c r="B98" s="6" t="s">
        <v>0</v>
      </c>
      <c r="C98" s="6" t="s">
        <v>869</v>
      </c>
      <c r="D98" s="6" t="s">
        <v>4</v>
      </c>
      <c r="E98" s="6" t="s">
        <v>2033</v>
      </c>
      <c r="F98" s="6" t="s">
        <v>4</v>
      </c>
      <c r="G98" s="6" t="s">
        <v>876</v>
      </c>
      <c r="H98" s="6" t="s">
        <v>536</v>
      </c>
      <c r="I98" s="6" t="s">
        <v>877</v>
      </c>
      <c r="J98" s="6" t="s">
        <v>537</v>
      </c>
      <c r="K98" s="6" t="s">
        <v>878</v>
      </c>
      <c r="L98" s="6" t="s">
        <v>106</v>
      </c>
      <c r="M98" s="6" t="s">
        <v>107</v>
      </c>
      <c r="N98" s="6" t="s">
        <v>1428</v>
      </c>
      <c r="O98" s="6" t="s">
        <v>1429</v>
      </c>
      <c r="P98" s="6" t="s">
        <v>1961</v>
      </c>
      <c r="Q98" s="6">
        <v>7</v>
      </c>
      <c r="R98" s="6">
        <v>41</v>
      </c>
      <c r="S98" s="6" t="s">
        <v>2340</v>
      </c>
      <c r="T98" s="6" t="s">
        <v>97</v>
      </c>
      <c r="U98" s="6" t="s">
        <v>1959</v>
      </c>
      <c r="V98" s="6" t="s">
        <v>85</v>
      </c>
      <c r="W98" s="6" t="s">
        <v>98</v>
      </c>
      <c r="X98" s="6" t="s">
        <v>1392</v>
      </c>
      <c r="Y98" s="6" t="s">
        <v>115</v>
      </c>
      <c r="Z98" s="6" t="s">
        <v>545</v>
      </c>
      <c r="AA98" s="6" t="s">
        <v>1963</v>
      </c>
      <c r="AB98" s="6"/>
      <c r="AC98" s="6" t="s">
        <v>1975</v>
      </c>
      <c r="AD98" s="6" t="s">
        <v>2341</v>
      </c>
      <c r="AE98" s="6" t="s">
        <v>1966</v>
      </c>
      <c r="AF98" s="6" t="s">
        <v>1961</v>
      </c>
      <c r="AG98" s="6"/>
      <c r="AH98" s="6" t="s">
        <v>1961</v>
      </c>
      <c r="AI98" s="6" t="s">
        <v>536</v>
      </c>
      <c r="AJ98" s="6" t="s">
        <v>2342</v>
      </c>
      <c r="AK98" s="6" t="s">
        <v>115</v>
      </c>
      <c r="AL98" t="e">
        <f>SUMIF(#REF!,Camp_List_t[[#This Row],[CP_Pcode]],#REF!)</f>
        <v>#REF!</v>
      </c>
      <c r="AM98" t="e">
        <f>SUMIFS(#REF!,#REF!,Camp_List_t[[#This Row],[CP_Pcode]],#REF!,-1)</f>
        <v>#REF!</v>
      </c>
      <c r="AN98" t="e">
        <f>SUMIFS(#REF!,#REF!,Camp_List_t[[#This Row],[CP_Pcode]],#REF!,-1)</f>
        <v>#REF!</v>
      </c>
      <c r="AO98" t="e">
        <f>SUMIFS(#REF!,#REF!,Camp_List_t[[#This Row],[CP_Pcode]],#REF!,-1)</f>
        <v>#REF!</v>
      </c>
      <c r="AP98" t="e">
        <f>SUMIFS(#REF!,#REF!,Camp_List_t[[#This Row],[CP_Pcode]],#REF!,-1)</f>
        <v>#REF!</v>
      </c>
      <c r="AQ98" t="e">
        <f>SUMIFS(#REF!,#REF!,Camp_List_t[[#This Row],[CP_Pcode]],#REF!,-1)</f>
        <v>#REF!</v>
      </c>
    </row>
    <row r="99" spans="1:43" x14ac:dyDescent="0.25">
      <c r="A99" s="6" t="s">
        <v>870</v>
      </c>
      <c r="B99" s="6" t="s">
        <v>0</v>
      </c>
      <c r="C99" s="6" t="s">
        <v>869</v>
      </c>
      <c r="D99" s="6" t="s">
        <v>4</v>
      </c>
      <c r="E99" s="6" t="s">
        <v>2033</v>
      </c>
      <c r="F99" s="6" t="s">
        <v>4</v>
      </c>
      <c r="G99" s="6" t="s">
        <v>876</v>
      </c>
      <c r="H99" s="6" t="s">
        <v>536</v>
      </c>
      <c r="I99" s="6" t="s">
        <v>877</v>
      </c>
      <c r="J99" s="6" t="s">
        <v>537</v>
      </c>
      <c r="K99" s="6" t="s">
        <v>878</v>
      </c>
      <c r="L99" s="6" t="s">
        <v>104</v>
      </c>
      <c r="M99" s="6" t="s">
        <v>105</v>
      </c>
      <c r="N99" s="6" t="s">
        <v>1509</v>
      </c>
      <c r="O99" s="6" t="s">
        <v>1510</v>
      </c>
      <c r="P99" s="6" t="s">
        <v>1961</v>
      </c>
      <c r="Q99" s="6">
        <v>32</v>
      </c>
      <c r="R99" s="6">
        <v>146</v>
      </c>
      <c r="S99" s="6" t="s">
        <v>2343</v>
      </c>
      <c r="T99" s="6" t="s">
        <v>97</v>
      </c>
      <c r="U99" s="6" t="s">
        <v>1959</v>
      </c>
      <c r="V99" s="6" t="s">
        <v>85</v>
      </c>
      <c r="W99" s="6" t="s">
        <v>98</v>
      </c>
      <c r="X99" s="6" t="s">
        <v>1398</v>
      </c>
      <c r="Y99" s="6" t="s">
        <v>115</v>
      </c>
      <c r="Z99" s="6" t="s">
        <v>538</v>
      </c>
      <c r="AA99" s="6" t="s">
        <v>1963</v>
      </c>
      <c r="AB99" s="6"/>
      <c r="AC99" s="6" t="s">
        <v>1975</v>
      </c>
      <c r="AD99" s="6" t="s">
        <v>2344</v>
      </c>
      <c r="AE99" s="6" t="s">
        <v>1966</v>
      </c>
      <c r="AF99" s="6" t="s">
        <v>2345</v>
      </c>
      <c r="AG99" s="6"/>
      <c r="AH99" s="6" t="s">
        <v>2345</v>
      </c>
      <c r="AI99" s="6" t="s">
        <v>536</v>
      </c>
      <c r="AJ99" s="6" t="s">
        <v>2346</v>
      </c>
      <c r="AK99" s="6" t="s">
        <v>115</v>
      </c>
      <c r="AL99" t="e">
        <f>SUMIF(#REF!,Camp_List_t[[#This Row],[CP_Pcode]],#REF!)</f>
        <v>#REF!</v>
      </c>
      <c r="AM99" t="e">
        <f>SUMIFS(#REF!,#REF!,Camp_List_t[[#This Row],[CP_Pcode]],#REF!,-1)</f>
        <v>#REF!</v>
      </c>
      <c r="AN99" t="e">
        <f>SUMIFS(#REF!,#REF!,Camp_List_t[[#This Row],[CP_Pcode]],#REF!,-1)</f>
        <v>#REF!</v>
      </c>
      <c r="AO99" t="e">
        <f>SUMIFS(#REF!,#REF!,Camp_List_t[[#This Row],[CP_Pcode]],#REF!,-1)</f>
        <v>#REF!</v>
      </c>
      <c r="AP99" t="e">
        <f>SUMIFS(#REF!,#REF!,Camp_List_t[[#This Row],[CP_Pcode]],#REF!,-1)</f>
        <v>#REF!</v>
      </c>
      <c r="AQ99" t="e">
        <f>SUMIFS(#REF!,#REF!,Camp_List_t[[#This Row],[CP_Pcode]],#REF!,-1)</f>
        <v>#REF!</v>
      </c>
    </row>
    <row r="100" spans="1:43" x14ac:dyDescent="0.25">
      <c r="A100" s="6" t="s">
        <v>870</v>
      </c>
      <c r="B100" s="6" t="s">
        <v>0</v>
      </c>
      <c r="C100" s="6" t="s">
        <v>869</v>
      </c>
      <c r="D100" s="6" t="s">
        <v>4</v>
      </c>
      <c r="E100" s="6" t="s">
        <v>2033</v>
      </c>
      <c r="F100" s="6" t="s">
        <v>4</v>
      </c>
      <c r="G100" s="6" t="s">
        <v>876</v>
      </c>
      <c r="H100" s="6" t="s">
        <v>536</v>
      </c>
      <c r="I100" s="6" t="s">
        <v>877</v>
      </c>
      <c r="J100" s="6" t="s">
        <v>537</v>
      </c>
      <c r="K100" s="6" t="s">
        <v>878</v>
      </c>
      <c r="L100" s="6" t="s">
        <v>153</v>
      </c>
      <c r="M100" s="6" t="s">
        <v>154</v>
      </c>
      <c r="N100" s="6" t="s">
        <v>1485</v>
      </c>
      <c r="O100" s="6" t="s">
        <v>1486</v>
      </c>
      <c r="P100" s="6" t="s">
        <v>1961</v>
      </c>
      <c r="Q100" s="6">
        <v>35</v>
      </c>
      <c r="R100" s="6">
        <v>175</v>
      </c>
      <c r="S100" s="6" t="s">
        <v>2023</v>
      </c>
      <c r="T100" s="6" t="s">
        <v>97</v>
      </c>
      <c r="U100" s="6" t="s">
        <v>1959</v>
      </c>
      <c r="V100" s="6" t="s">
        <v>85</v>
      </c>
      <c r="W100" s="6" t="s">
        <v>98</v>
      </c>
      <c r="X100" s="6"/>
      <c r="Y100" s="6" t="s">
        <v>115</v>
      </c>
      <c r="Z100" s="6" t="s">
        <v>538</v>
      </c>
      <c r="AA100" s="6" t="s">
        <v>1963</v>
      </c>
      <c r="AB100" s="6"/>
      <c r="AC100" s="6" t="s">
        <v>1975</v>
      </c>
      <c r="AD100" s="6" t="s">
        <v>2347</v>
      </c>
      <c r="AE100" s="6" t="s">
        <v>1966</v>
      </c>
      <c r="AF100" s="6" t="s">
        <v>2040</v>
      </c>
      <c r="AG100" s="6"/>
      <c r="AH100" s="6" t="s">
        <v>2040</v>
      </c>
      <c r="AI100" s="6" t="s">
        <v>536</v>
      </c>
      <c r="AJ100" s="6" t="s">
        <v>2348</v>
      </c>
      <c r="AK100" s="6" t="s">
        <v>115</v>
      </c>
      <c r="AL100" t="e">
        <f>SUMIF(#REF!,Camp_List_t[[#This Row],[CP_Pcode]],#REF!)</f>
        <v>#REF!</v>
      </c>
      <c r="AM100" t="e">
        <f>SUMIFS(#REF!,#REF!,Camp_List_t[[#This Row],[CP_Pcode]],#REF!,-1)</f>
        <v>#REF!</v>
      </c>
      <c r="AN100" t="e">
        <f>SUMIFS(#REF!,#REF!,Camp_List_t[[#This Row],[CP_Pcode]],#REF!,-1)</f>
        <v>#REF!</v>
      </c>
      <c r="AO100" t="e">
        <f>SUMIFS(#REF!,#REF!,Camp_List_t[[#This Row],[CP_Pcode]],#REF!,-1)</f>
        <v>#REF!</v>
      </c>
      <c r="AP100" t="e">
        <f>SUMIFS(#REF!,#REF!,Camp_List_t[[#This Row],[CP_Pcode]],#REF!,-1)</f>
        <v>#REF!</v>
      </c>
      <c r="AQ100" t="e">
        <f>SUMIFS(#REF!,#REF!,Camp_List_t[[#This Row],[CP_Pcode]],#REF!,-1)</f>
        <v>#REF!</v>
      </c>
    </row>
    <row r="101" spans="1:43" x14ac:dyDescent="0.25">
      <c r="A101" s="6" t="s">
        <v>870</v>
      </c>
      <c r="B101" s="6" t="s">
        <v>0</v>
      </c>
      <c r="C101" s="6" t="s">
        <v>869</v>
      </c>
      <c r="D101" s="6" t="s">
        <v>4</v>
      </c>
      <c r="E101" s="6" t="s">
        <v>2033</v>
      </c>
      <c r="F101" s="6" t="s">
        <v>5</v>
      </c>
      <c r="G101" s="6" t="s">
        <v>879</v>
      </c>
      <c r="H101" s="6" t="s">
        <v>562</v>
      </c>
      <c r="I101" s="6" t="s">
        <v>903</v>
      </c>
      <c r="J101" s="6" t="s">
        <v>564</v>
      </c>
      <c r="K101" s="6" t="s">
        <v>904</v>
      </c>
      <c r="L101" s="6" t="s">
        <v>261</v>
      </c>
      <c r="M101" s="6" t="s">
        <v>262</v>
      </c>
      <c r="N101" s="6" t="s">
        <v>1532</v>
      </c>
      <c r="O101" s="6" t="s">
        <v>1533</v>
      </c>
      <c r="P101" s="6"/>
      <c r="Q101" s="6">
        <v>42</v>
      </c>
      <c r="R101" s="6">
        <v>175</v>
      </c>
      <c r="S101" s="6" t="s">
        <v>2349</v>
      </c>
      <c r="T101" s="6" t="s">
        <v>97</v>
      </c>
      <c r="U101" s="6" t="s">
        <v>1959</v>
      </c>
      <c r="V101" s="6" t="s">
        <v>85</v>
      </c>
      <c r="W101" s="6" t="s">
        <v>98</v>
      </c>
      <c r="X101" s="6"/>
      <c r="Y101" s="6" t="s">
        <v>115</v>
      </c>
      <c r="Z101" s="6" t="s">
        <v>545</v>
      </c>
      <c r="AA101" s="6" t="s">
        <v>1963</v>
      </c>
      <c r="AB101" s="6"/>
      <c r="AC101" s="6" t="s">
        <v>1975</v>
      </c>
      <c r="AD101" s="6" t="s">
        <v>2258</v>
      </c>
      <c r="AE101" s="6" t="s">
        <v>1966</v>
      </c>
      <c r="AF101" s="6" t="s">
        <v>1961</v>
      </c>
      <c r="AG101" s="6"/>
      <c r="AH101" s="6" t="s">
        <v>1961</v>
      </c>
      <c r="AI101" s="6" t="s">
        <v>562</v>
      </c>
      <c r="AJ101" s="6" t="s">
        <v>2350</v>
      </c>
      <c r="AK101" s="6" t="s">
        <v>115</v>
      </c>
      <c r="AL101" t="e">
        <f>SUMIF(#REF!,Camp_List_t[[#This Row],[CP_Pcode]],#REF!)</f>
        <v>#REF!</v>
      </c>
      <c r="AM101" t="e">
        <f>SUMIFS(#REF!,#REF!,Camp_List_t[[#This Row],[CP_Pcode]],#REF!,-1)</f>
        <v>#REF!</v>
      </c>
      <c r="AN101" t="e">
        <f>SUMIFS(#REF!,#REF!,Camp_List_t[[#This Row],[CP_Pcode]],#REF!,-1)</f>
        <v>#REF!</v>
      </c>
      <c r="AO101" t="e">
        <f>SUMIFS(#REF!,#REF!,Camp_List_t[[#This Row],[CP_Pcode]],#REF!,-1)</f>
        <v>#REF!</v>
      </c>
      <c r="AP101" t="e">
        <f>SUMIFS(#REF!,#REF!,Camp_List_t[[#This Row],[CP_Pcode]],#REF!,-1)</f>
        <v>#REF!</v>
      </c>
      <c r="AQ101" t="e">
        <f>SUMIFS(#REF!,#REF!,Camp_List_t[[#This Row],[CP_Pcode]],#REF!,-1)</f>
        <v>#REF!</v>
      </c>
    </row>
    <row r="102" spans="1:43" x14ac:dyDescent="0.25">
      <c r="A102" s="6" t="s">
        <v>1953</v>
      </c>
      <c r="B102" s="6" t="s">
        <v>0</v>
      </c>
      <c r="C102" s="6" t="s">
        <v>869</v>
      </c>
      <c r="D102" s="6" t="s">
        <v>7</v>
      </c>
      <c r="E102" s="6" t="s">
        <v>1973</v>
      </c>
      <c r="F102" s="6" t="s">
        <v>7</v>
      </c>
      <c r="G102" s="6" t="s">
        <v>898</v>
      </c>
      <c r="H102" s="6" t="s">
        <v>646</v>
      </c>
      <c r="I102" s="6" t="s">
        <v>1009</v>
      </c>
      <c r="J102" s="6"/>
      <c r="K102" s="6"/>
      <c r="L102" s="6" t="s">
        <v>2351</v>
      </c>
      <c r="M102" s="6" t="s">
        <v>2352</v>
      </c>
      <c r="N102" s="6" t="s">
        <v>2353</v>
      </c>
      <c r="O102" s="6" t="s">
        <v>2354</v>
      </c>
      <c r="P102" s="6" t="s">
        <v>2355</v>
      </c>
      <c r="Q102" s="6">
        <v>0</v>
      </c>
      <c r="R102" s="6">
        <v>0</v>
      </c>
      <c r="S102" s="6"/>
      <c r="T102" s="6" t="s">
        <v>97</v>
      </c>
      <c r="U102" s="6" t="s">
        <v>1959</v>
      </c>
      <c r="V102" s="6" t="s">
        <v>85</v>
      </c>
      <c r="W102" s="6" t="s">
        <v>98</v>
      </c>
      <c r="X102" s="6"/>
      <c r="Y102" s="6"/>
      <c r="Z102" s="6" t="s">
        <v>545</v>
      </c>
      <c r="AA102" s="6" t="s">
        <v>1963</v>
      </c>
      <c r="AB102" s="6"/>
      <c r="AC102" s="6" t="s">
        <v>2356</v>
      </c>
      <c r="AD102" s="6" t="s">
        <v>2357</v>
      </c>
      <c r="AE102" s="6" t="s">
        <v>1966</v>
      </c>
      <c r="AF102" s="6" t="s">
        <v>1961</v>
      </c>
      <c r="AG102" s="6"/>
      <c r="AH102" s="6" t="s">
        <v>1961</v>
      </c>
      <c r="AI102" s="6"/>
      <c r="AJ102" s="6"/>
      <c r="AK102" s="6"/>
      <c r="AL102" t="e">
        <f>SUMIF(#REF!,Camp_List_t[[#This Row],[CP_Pcode]],#REF!)</f>
        <v>#REF!</v>
      </c>
      <c r="AM102" t="e">
        <f>SUMIFS(#REF!,#REF!,Camp_List_t[[#This Row],[CP_Pcode]],#REF!,-1)</f>
        <v>#REF!</v>
      </c>
      <c r="AN102" t="e">
        <f>SUMIFS(#REF!,#REF!,Camp_List_t[[#This Row],[CP_Pcode]],#REF!,-1)</f>
        <v>#REF!</v>
      </c>
      <c r="AO102" t="e">
        <f>SUMIFS(#REF!,#REF!,Camp_List_t[[#This Row],[CP_Pcode]],#REF!,-1)</f>
        <v>#REF!</v>
      </c>
      <c r="AP102" t="e">
        <f>SUMIFS(#REF!,#REF!,Camp_List_t[[#This Row],[CP_Pcode]],#REF!,-1)</f>
        <v>#REF!</v>
      </c>
      <c r="AQ102" t="e">
        <f>SUMIFS(#REF!,#REF!,Camp_List_t[[#This Row],[CP_Pcode]],#REF!,-1)</f>
        <v>#REF!</v>
      </c>
    </row>
    <row r="103" spans="1:43" x14ac:dyDescent="0.25">
      <c r="A103" s="6" t="s">
        <v>1953</v>
      </c>
      <c r="B103" s="6" t="s">
        <v>0</v>
      </c>
      <c r="C103" s="6" t="s">
        <v>869</v>
      </c>
      <c r="D103" s="6" t="s">
        <v>12</v>
      </c>
      <c r="E103" s="6" t="s">
        <v>1954</v>
      </c>
      <c r="F103" s="6" t="s">
        <v>13</v>
      </c>
      <c r="G103" s="6" t="s">
        <v>911</v>
      </c>
      <c r="H103" s="6" t="s">
        <v>608</v>
      </c>
      <c r="I103" s="6" t="s">
        <v>912</v>
      </c>
      <c r="J103" s="6" t="s">
        <v>2228</v>
      </c>
      <c r="K103" s="6" t="s">
        <v>2229</v>
      </c>
      <c r="L103" s="6" t="s">
        <v>2358</v>
      </c>
      <c r="M103" s="6" t="s">
        <v>2359</v>
      </c>
      <c r="N103" s="6"/>
      <c r="O103" s="6"/>
      <c r="P103" s="6"/>
      <c r="Q103" s="6">
        <v>0</v>
      </c>
      <c r="R103" s="6">
        <v>0</v>
      </c>
      <c r="S103" s="6"/>
      <c r="T103" s="6" t="s">
        <v>97</v>
      </c>
      <c r="U103" s="6" t="s">
        <v>1959</v>
      </c>
      <c r="V103" s="6" t="s">
        <v>85</v>
      </c>
      <c r="W103" s="6"/>
      <c r="X103" s="6"/>
      <c r="Y103" s="6"/>
      <c r="Z103" s="6"/>
      <c r="AA103" s="6"/>
      <c r="AB103" s="6"/>
      <c r="AC103" s="6"/>
      <c r="AD103" s="6" t="s">
        <v>1960</v>
      </c>
      <c r="AE103" s="6"/>
      <c r="AF103" s="6" t="s">
        <v>1961</v>
      </c>
      <c r="AG103" s="6"/>
      <c r="AH103" s="6" t="s">
        <v>1961</v>
      </c>
      <c r="AI103" s="6"/>
      <c r="AJ103" s="6"/>
      <c r="AK103" s="6"/>
      <c r="AL103" t="e">
        <f>SUMIF(#REF!,Camp_List_t[[#This Row],[CP_Pcode]],#REF!)</f>
        <v>#REF!</v>
      </c>
      <c r="AM103" t="e">
        <f>SUMIFS(#REF!,#REF!,Camp_List_t[[#This Row],[CP_Pcode]],#REF!,-1)</f>
        <v>#REF!</v>
      </c>
      <c r="AN103" t="e">
        <f>SUMIFS(#REF!,#REF!,Camp_List_t[[#This Row],[CP_Pcode]],#REF!,-1)</f>
        <v>#REF!</v>
      </c>
      <c r="AO103" t="e">
        <f>SUMIFS(#REF!,#REF!,Camp_List_t[[#This Row],[CP_Pcode]],#REF!,-1)</f>
        <v>#REF!</v>
      </c>
      <c r="AP103" t="e">
        <f>SUMIFS(#REF!,#REF!,Camp_List_t[[#This Row],[CP_Pcode]],#REF!,-1)</f>
        <v>#REF!</v>
      </c>
      <c r="AQ103" t="e">
        <f>SUMIFS(#REF!,#REF!,Camp_List_t[[#This Row],[CP_Pcode]],#REF!,-1)</f>
        <v>#REF!</v>
      </c>
    </row>
    <row r="104" spans="1:43" x14ac:dyDescent="0.25">
      <c r="A104" s="6" t="s">
        <v>1953</v>
      </c>
      <c r="B104" s="6" t="s">
        <v>0</v>
      </c>
      <c r="C104" s="6" t="s">
        <v>869</v>
      </c>
      <c r="D104" s="6" t="s">
        <v>7</v>
      </c>
      <c r="E104" s="6" t="s">
        <v>1973</v>
      </c>
      <c r="F104" s="6" t="s">
        <v>7</v>
      </c>
      <c r="G104" s="6" t="s">
        <v>898</v>
      </c>
      <c r="H104" s="6"/>
      <c r="I104" s="6"/>
      <c r="J104" s="6"/>
      <c r="K104" s="6"/>
      <c r="L104" s="6" t="s">
        <v>2360</v>
      </c>
      <c r="M104" s="6" t="s">
        <v>2361</v>
      </c>
      <c r="N104" s="6"/>
      <c r="O104" s="6"/>
      <c r="P104" s="6"/>
      <c r="Q104" s="6">
        <v>0</v>
      </c>
      <c r="R104" s="6">
        <v>0</v>
      </c>
      <c r="S104" s="6"/>
      <c r="T104" s="6" t="s">
        <v>97</v>
      </c>
      <c r="U104" s="6" t="s">
        <v>1959</v>
      </c>
      <c r="V104" s="6" t="s">
        <v>85</v>
      </c>
      <c r="W104" s="6" t="s">
        <v>98</v>
      </c>
      <c r="X104" s="6"/>
      <c r="Y104" s="6"/>
      <c r="Z104" s="6"/>
      <c r="AA104" s="6" t="s">
        <v>1963</v>
      </c>
      <c r="AB104" s="6"/>
      <c r="AC104" s="6" t="s">
        <v>2000</v>
      </c>
      <c r="AD104" s="6" t="s">
        <v>2362</v>
      </c>
      <c r="AE104" s="6"/>
      <c r="AF104" s="6" t="s">
        <v>1961</v>
      </c>
      <c r="AG104" s="6"/>
      <c r="AH104" s="6" t="s">
        <v>1961</v>
      </c>
      <c r="AI104" s="6"/>
      <c r="AJ104" s="6"/>
      <c r="AK104" s="6"/>
      <c r="AL104" t="e">
        <f>SUMIF(#REF!,Camp_List_t[[#This Row],[CP_Pcode]],#REF!)</f>
        <v>#REF!</v>
      </c>
      <c r="AM104" t="e">
        <f>SUMIFS(#REF!,#REF!,Camp_List_t[[#This Row],[CP_Pcode]],#REF!,-1)</f>
        <v>#REF!</v>
      </c>
      <c r="AN104" t="e">
        <f>SUMIFS(#REF!,#REF!,Camp_List_t[[#This Row],[CP_Pcode]],#REF!,-1)</f>
        <v>#REF!</v>
      </c>
      <c r="AO104" t="e">
        <f>SUMIFS(#REF!,#REF!,Camp_List_t[[#This Row],[CP_Pcode]],#REF!,-1)</f>
        <v>#REF!</v>
      </c>
      <c r="AP104" t="e">
        <f>SUMIFS(#REF!,#REF!,Camp_List_t[[#This Row],[CP_Pcode]],#REF!,-1)</f>
        <v>#REF!</v>
      </c>
      <c r="AQ104" t="e">
        <f>SUMIFS(#REF!,#REF!,Camp_List_t[[#This Row],[CP_Pcode]],#REF!,-1)</f>
        <v>#REF!</v>
      </c>
    </row>
    <row r="105" spans="1:43" x14ac:dyDescent="0.25">
      <c r="A105" s="6" t="s">
        <v>870</v>
      </c>
      <c r="B105" s="6" t="s">
        <v>0</v>
      </c>
      <c r="C105" s="6" t="s">
        <v>869</v>
      </c>
      <c r="D105" s="6" t="s">
        <v>937</v>
      </c>
      <c r="E105" s="6" t="s">
        <v>2271</v>
      </c>
      <c r="F105" s="6" t="s">
        <v>937</v>
      </c>
      <c r="G105" s="6" t="s">
        <v>936</v>
      </c>
      <c r="H105" s="6" t="s">
        <v>1222</v>
      </c>
      <c r="I105" s="6" t="s">
        <v>1658</v>
      </c>
      <c r="J105" s="6" t="s">
        <v>1660</v>
      </c>
      <c r="K105" s="6" t="s">
        <v>1659</v>
      </c>
      <c r="L105" s="6" t="s">
        <v>1880</v>
      </c>
      <c r="M105" s="6" t="s">
        <v>1881</v>
      </c>
      <c r="N105" s="6" t="s">
        <v>2363</v>
      </c>
      <c r="O105" s="6" t="s">
        <v>2364</v>
      </c>
      <c r="P105" s="6" t="s">
        <v>2365</v>
      </c>
      <c r="Q105" s="6">
        <v>14</v>
      </c>
      <c r="R105" s="6">
        <v>64</v>
      </c>
      <c r="S105" s="6" t="s">
        <v>2366</v>
      </c>
      <c r="T105" s="6" t="s">
        <v>97</v>
      </c>
      <c r="U105" s="6" t="s">
        <v>1959</v>
      </c>
      <c r="V105" s="6" t="s">
        <v>1803</v>
      </c>
      <c r="W105" s="6" t="s">
        <v>125</v>
      </c>
      <c r="X105" s="6"/>
      <c r="Y105" s="6"/>
      <c r="Z105" s="6"/>
      <c r="AA105" s="6" t="s">
        <v>1963</v>
      </c>
      <c r="AB105" s="6"/>
      <c r="AC105" s="6" t="s">
        <v>2367</v>
      </c>
      <c r="AD105" s="6" t="s">
        <v>2368</v>
      </c>
      <c r="AE105" s="6" t="s">
        <v>2151</v>
      </c>
      <c r="AF105" s="6" t="s">
        <v>1961</v>
      </c>
      <c r="AG105" s="6"/>
      <c r="AH105" s="6" t="s">
        <v>1961</v>
      </c>
      <c r="AI105" s="6" t="s">
        <v>1222</v>
      </c>
      <c r="AJ105" s="6" t="s">
        <v>2369</v>
      </c>
      <c r="AK105" s="6" t="s">
        <v>115</v>
      </c>
      <c r="AL105" t="e">
        <f>SUMIF(#REF!,Camp_List_t[[#This Row],[CP_Pcode]],#REF!)</f>
        <v>#REF!</v>
      </c>
      <c r="AM105" t="e">
        <f>SUMIFS(#REF!,#REF!,Camp_List_t[[#This Row],[CP_Pcode]],#REF!,-1)</f>
        <v>#REF!</v>
      </c>
      <c r="AN105" t="e">
        <f>SUMIFS(#REF!,#REF!,Camp_List_t[[#This Row],[CP_Pcode]],#REF!,-1)</f>
        <v>#REF!</v>
      </c>
      <c r="AO105" t="e">
        <f>SUMIFS(#REF!,#REF!,Camp_List_t[[#This Row],[CP_Pcode]],#REF!,-1)</f>
        <v>#REF!</v>
      </c>
      <c r="AP105" t="e">
        <f>SUMIFS(#REF!,#REF!,Camp_List_t[[#This Row],[CP_Pcode]],#REF!,-1)</f>
        <v>#REF!</v>
      </c>
      <c r="AQ105" t="e">
        <f>SUMIFS(#REF!,#REF!,Camp_List_t[[#This Row],[CP_Pcode]],#REF!,-1)</f>
        <v>#REF!</v>
      </c>
    </row>
    <row r="106" spans="1:43" x14ac:dyDescent="0.25">
      <c r="A106" s="6" t="s">
        <v>870</v>
      </c>
      <c r="B106" s="6" t="s">
        <v>0</v>
      </c>
      <c r="C106" s="6" t="s">
        <v>869</v>
      </c>
      <c r="D106" s="6" t="s">
        <v>4</v>
      </c>
      <c r="E106" s="6" t="s">
        <v>2033</v>
      </c>
      <c r="F106" s="6" t="s">
        <v>5</v>
      </c>
      <c r="G106" s="6" t="s">
        <v>879</v>
      </c>
      <c r="H106" s="6" t="s">
        <v>562</v>
      </c>
      <c r="I106" s="6" t="s">
        <v>903</v>
      </c>
      <c r="J106" s="6" t="s">
        <v>570</v>
      </c>
      <c r="K106" s="6" t="s">
        <v>906</v>
      </c>
      <c r="L106" s="6" t="s">
        <v>273</v>
      </c>
      <c r="M106" s="6" t="s">
        <v>274</v>
      </c>
      <c r="N106" s="6" t="s">
        <v>1471</v>
      </c>
      <c r="O106" s="6" t="s">
        <v>1472</v>
      </c>
      <c r="P106" s="6" t="s">
        <v>2370</v>
      </c>
      <c r="Q106" s="6">
        <v>85</v>
      </c>
      <c r="R106" s="6">
        <v>367</v>
      </c>
      <c r="S106" s="6" t="s">
        <v>2371</v>
      </c>
      <c r="T106" s="6" t="s">
        <v>97</v>
      </c>
      <c r="U106" s="6" t="s">
        <v>1959</v>
      </c>
      <c r="V106" s="6" t="s">
        <v>85</v>
      </c>
      <c r="W106" s="6" t="s">
        <v>98</v>
      </c>
      <c r="X106" s="6" t="s">
        <v>1473</v>
      </c>
      <c r="Y106" s="6" t="s">
        <v>115</v>
      </c>
      <c r="Z106" s="6" t="s">
        <v>545</v>
      </c>
      <c r="AA106" s="6" t="s">
        <v>1963</v>
      </c>
      <c r="AB106" s="6"/>
      <c r="AC106" s="6" t="s">
        <v>1975</v>
      </c>
      <c r="AD106" s="6" t="s">
        <v>2258</v>
      </c>
      <c r="AE106" s="6" t="s">
        <v>1966</v>
      </c>
      <c r="AF106" s="6" t="s">
        <v>1160</v>
      </c>
      <c r="AG106" s="6"/>
      <c r="AH106" s="6" t="s">
        <v>1160</v>
      </c>
      <c r="AI106" s="6" t="s">
        <v>562</v>
      </c>
      <c r="AJ106" s="6" t="s">
        <v>2372</v>
      </c>
      <c r="AK106" s="6" t="s">
        <v>115</v>
      </c>
      <c r="AL106" t="e">
        <f>SUMIF(#REF!,Camp_List_t[[#This Row],[CP_Pcode]],#REF!)</f>
        <v>#REF!</v>
      </c>
      <c r="AM106" t="e">
        <f>SUMIFS(#REF!,#REF!,Camp_List_t[[#This Row],[CP_Pcode]],#REF!,-1)</f>
        <v>#REF!</v>
      </c>
      <c r="AN106" t="e">
        <f>SUMIFS(#REF!,#REF!,Camp_List_t[[#This Row],[CP_Pcode]],#REF!,-1)</f>
        <v>#REF!</v>
      </c>
      <c r="AO106" t="e">
        <f>SUMIFS(#REF!,#REF!,Camp_List_t[[#This Row],[CP_Pcode]],#REF!,-1)</f>
        <v>#REF!</v>
      </c>
      <c r="AP106" t="e">
        <f>SUMIFS(#REF!,#REF!,Camp_List_t[[#This Row],[CP_Pcode]],#REF!,-1)</f>
        <v>#REF!</v>
      </c>
      <c r="AQ106" t="e">
        <f>SUMIFS(#REF!,#REF!,Camp_List_t[[#This Row],[CP_Pcode]],#REF!,-1)</f>
        <v>#REF!</v>
      </c>
    </row>
    <row r="107" spans="1:43" x14ac:dyDescent="0.25">
      <c r="A107" s="6" t="s">
        <v>870</v>
      </c>
      <c r="B107" s="6" t="s">
        <v>0</v>
      </c>
      <c r="C107" s="6" t="s">
        <v>869</v>
      </c>
      <c r="D107" s="6" t="s">
        <v>4</v>
      </c>
      <c r="E107" s="6" t="s">
        <v>2033</v>
      </c>
      <c r="F107" s="6" t="s">
        <v>5</v>
      </c>
      <c r="G107" s="6" t="s">
        <v>879</v>
      </c>
      <c r="H107" s="6" t="s">
        <v>562</v>
      </c>
      <c r="I107" s="6" t="s">
        <v>903</v>
      </c>
      <c r="J107" s="6" t="s">
        <v>563</v>
      </c>
      <c r="K107" s="6" t="s">
        <v>913</v>
      </c>
      <c r="L107" s="6" t="s">
        <v>961</v>
      </c>
      <c r="M107" s="6" t="s">
        <v>962</v>
      </c>
      <c r="N107" s="6" t="s">
        <v>2373</v>
      </c>
      <c r="O107" s="6" t="s">
        <v>2374</v>
      </c>
      <c r="P107" s="6" t="s">
        <v>1961</v>
      </c>
      <c r="Q107" s="6">
        <v>0</v>
      </c>
      <c r="R107" s="6">
        <v>83</v>
      </c>
      <c r="S107" s="6"/>
      <c r="T107" s="6" t="s">
        <v>97</v>
      </c>
      <c r="U107" s="6" t="s">
        <v>1959</v>
      </c>
      <c r="V107" s="6" t="s">
        <v>963</v>
      </c>
      <c r="W107" s="6" t="s">
        <v>98</v>
      </c>
      <c r="X107" s="6" t="s">
        <v>1473</v>
      </c>
      <c r="Y107" s="6" t="s">
        <v>115</v>
      </c>
      <c r="Z107" s="6" t="s">
        <v>538</v>
      </c>
      <c r="AA107" s="6" t="s">
        <v>1963</v>
      </c>
      <c r="AB107" s="6"/>
      <c r="AC107" s="6" t="s">
        <v>1989</v>
      </c>
      <c r="AD107" s="6" t="s">
        <v>2375</v>
      </c>
      <c r="AE107" s="6" t="s">
        <v>1966</v>
      </c>
      <c r="AF107" s="6" t="s">
        <v>1961</v>
      </c>
      <c r="AG107" s="6"/>
      <c r="AH107" s="6" t="s">
        <v>1961</v>
      </c>
      <c r="AI107" s="6" t="s">
        <v>562</v>
      </c>
      <c r="AJ107" s="6" t="s">
        <v>2376</v>
      </c>
      <c r="AK107" s="6" t="s">
        <v>115</v>
      </c>
      <c r="AL107" t="e">
        <f>SUMIF(#REF!,Camp_List_t[[#This Row],[CP_Pcode]],#REF!)</f>
        <v>#REF!</v>
      </c>
      <c r="AM107" t="e">
        <f>SUMIFS(#REF!,#REF!,Camp_List_t[[#This Row],[CP_Pcode]],#REF!,-1)</f>
        <v>#REF!</v>
      </c>
      <c r="AN107" t="e">
        <f>SUMIFS(#REF!,#REF!,Camp_List_t[[#This Row],[CP_Pcode]],#REF!,-1)</f>
        <v>#REF!</v>
      </c>
      <c r="AO107" t="e">
        <f>SUMIFS(#REF!,#REF!,Camp_List_t[[#This Row],[CP_Pcode]],#REF!,-1)</f>
        <v>#REF!</v>
      </c>
      <c r="AP107" t="e">
        <f>SUMIFS(#REF!,#REF!,Camp_List_t[[#This Row],[CP_Pcode]],#REF!,-1)</f>
        <v>#REF!</v>
      </c>
      <c r="AQ107" t="e">
        <f>SUMIFS(#REF!,#REF!,Camp_List_t[[#This Row],[CP_Pcode]],#REF!,-1)</f>
        <v>#REF!</v>
      </c>
    </row>
    <row r="108" spans="1:43" x14ac:dyDescent="0.25">
      <c r="A108" s="6" t="s">
        <v>1953</v>
      </c>
      <c r="B108" s="6" t="s">
        <v>0</v>
      </c>
      <c r="C108" s="6" t="s">
        <v>869</v>
      </c>
      <c r="D108" s="6" t="s">
        <v>12</v>
      </c>
      <c r="E108" s="6" t="s">
        <v>1954</v>
      </c>
      <c r="F108" s="6" t="s">
        <v>13</v>
      </c>
      <c r="G108" s="6" t="s">
        <v>911</v>
      </c>
      <c r="H108" s="6" t="s">
        <v>612</v>
      </c>
      <c r="I108" s="6" t="s">
        <v>964</v>
      </c>
      <c r="J108" s="6" t="s">
        <v>612</v>
      </c>
      <c r="K108" s="6" t="s">
        <v>986</v>
      </c>
      <c r="L108" s="6" t="s">
        <v>2377</v>
      </c>
      <c r="M108" s="6" t="s">
        <v>2378</v>
      </c>
      <c r="N108" s="6" t="s">
        <v>2379</v>
      </c>
      <c r="O108" s="6" t="s">
        <v>2380</v>
      </c>
      <c r="P108" s="6" t="s">
        <v>1961</v>
      </c>
      <c r="Q108" s="6">
        <v>0</v>
      </c>
      <c r="R108" s="6">
        <v>0</v>
      </c>
      <c r="S108" s="6"/>
      <c r="T108" s="6" t="s">
        <v>97</v>
      </c>
      <c r="U108" s="6" t="s">
        <v>1959</v>
      </c>
      <c r="V108" s="6" t="s">
        <v>85</v>
      </c>
      <c r="W108" s="6" t="s">
        <v>125</v>
      </c>
      <c r="X108" s="6" t="s">
        <v>1423</v>
      </c>
      <c r="Y108" s="6"/>
      <c r="Z108" s="6" t="s">
        <v>691</v>
      </c>
      <c r="AA108" s="6" t="s">
        <v>2030</v>
      </c>
      <c r="AB108" s="6"/>
      <c r="AC108" s="6" t="s">
        <v>2367</v>
      </c>
      <c r="AD108" s="6" t="s">
        <v>2381</v>
      </c>
      <c r="AE108" s="6"/>
      <c r="AF108" s="6" t="s">
        <v>1961</v>
      </c>
      <c r="AG108" s="6"/>
      <c r="AH108" s="6" t="s">
        <v>1961</v>
      </c>
      <c r="AI108" s="6"/>
      <c r="AJ108" s="6"/>
      <c r="AK108" s="6"/>
      <c r="AL108" t="e">
        <f>SUMIF(#REF!,Camp_List_t[[#This Row],[CP_Pcode]],#REF!)</f>
        <v>#REF!</v>
      </c>
      <c r="AM108" t="e">
        <f>SUMIFS(#REF!,#REF!,Camp_List_t[[#This Row],[CP_Pcode]],#REF!,-1)</f>
        <v>#REF!</v>
      </c>
      <c r="AN108" t="e">
        <f>SUMIFS(#REF!,#REF!,Camp_List_t[[#This Row],[CP_Pcode]],#REF!,-1)</f>
        <v>#REF!</v>
      </c>
      <c r="AO108" t="e">
        <f>SUMIFS(#REF!,#REF!,Camp_List_t[[#This Row],[CP_Pcode]],#REF!,-1)</f>
        <v>#REF!</v>
      </c>
      <c r="AP108" t="e">
        <f>SUMIFS(#REF!,#REF!,Camp_List_t[[#This Row],[CP_Pcode]],#REF!,-1)</f>
        <v>#REF!</v>
      </c>
      <c r="AQ108" t="e">
        <f>SUMIFS(#REF!,#REF!,Camp_List_t[[#This Row],[CP_Pcode]],#REF!,-1)</f>
        <v>#REF!</v>
      </c>
    </row>
    <row r="109" spans="1:43" x14ac:dyDescent="0.25">
      <c r="A109" s="6" t="s">
        <v>870</v>
      </c>
      <c r="B109" s="6" t="s">
        <v>0</v>
      </c>
      <c r="C109" s="6" t="s">
        <v>869</v>
      </c>
      <c r="D109" s="6" t="s">
        <v>12</v>
      </c>
      <c r="E109" s="6" t="s">
        <v>1954</v>
      </c>
      <c r="F109" s="6" t="s">
        <v>13</v>
      </c>
      <c r="G109" s="6" t="s">
        <v>911</v>
      </c>
      <c r="H109" s="6" t="s">
        <v>612</v>
      </c>
      <c r="I109" s="6" t="s">
        <v>964</v>
      </c>
      <c r="J109" s="6" t="s">
        <v>640</v>
      </c>
      <c r="K109" s="6" t="s">
        <v>965</v>
      </c>
      <c r="L109" s="6" t="s">
        <v>203</v>
      </c>
      <c r="M109" s="6" t="s">
        <v>204</v>
      </c>
      <c r="N109" s="6" t="s">
        <v>1548</v>
      </c>
      <c r="O109" s="6" t="s">
        <v>1549</v>
      </c>
      <c r="P109" s="6" t="s">
        <v>1961</v>
      </c>
      <c r="Q109" s="6">
        <v>41</v>
      </c>
      <c r="R109" s="6">
        <v>199</v>
      </c>
      <c r="S109" s="6" t="s">
        <v>2382</v>
      </c>
      <c r="T109" s="6" t="s">
        <v>97</v>
      </c>
      <c r="U109" s="6" t="s">
        <v>1959</v>
      </c>
      <c r="V109" s="6" t="s">
        <v>85</v>
      </c>
      <c r="W109" s="6" t="s">
        <v>98</v>
      </c>
      <c r="X109" s="6" t="s">
        <v>1423</v>
      </c>
      <c r="Y109" s="6" t="s">
        <v>116</v>
      </c>
      <c r="Z109" s="6" t="s">
        <v>538</v>
      </c>
      <c r="AA109" s="6" t="s">
        <v>1963</v>
      </c>
      <c r="AB109" s="6"/>
      <c r="AC109" s="6" t="s">
        <v>1964</v>
      </c>
      <c r="AD109" s="6" t="s">
        <v>2383</v>
      </c>
      <c r="AE109" s="6" t="s">
        <v>1966</v>
      </c>
      <c r="AF109" s="6" t="s">
        <v>1749</v>
      </c>
      <c r="AG109" s="6"/>
      <c r="AH109" s="6" t="s">
        <v>1749</v>
      </c>
      <c r="AI109" s="6" t="s">
        <v>991</v>
      </c>
      <c r="AJ109" s="6" t="s">
        <v>2384</v>
      </c>
      <c r="AK109" s="6" t="s">
        <v>115</v>
      </c>
      <c r="AL109" t="e">
        <f>SUMIF(#REF!,Camp_List_t[[#This Row],[CP_Pcode]],#REF!)</f>
        <v>#REF!</v>
      </c>
      <c r="AM109" t="e">
        <f>SUMIFS(#REF!,#REF!,Camp_List_t[[#This Row],[CP_Pcode]],#REF!,-1)</f>
        <v>#REF!</v>
      </c>
      <c r="AN109" t="e">
        <f>SUMIFS(#REF!,#REF!,Camp_List_t[[#This Row],[CP_Pcode]],#REF!,-1)</f>
        <v>#REF!</v>
      </c>
      <c r="AO109" t="e">
        <f>SUMIFS(#REF!,#REF!,Camp_List_t[[#This Row],[CP_Pcode]],#REF!,-1)</f>
        <v>#REF!</v>
      </c>
      <c r="AP109" t="e">
        <f>SUMIFS(#REF!,#REF!,Camp_List_t[[#This Row],[CP_Pcode]],#REF!,-1)</f>
        <v>#REF!</v>
      </c>
      <c r="AQ109" t="e">
        <f>SUMIFS(#REF!,#REF!,Camp_List_t[[#This Row],[CP_Pcode]],#REF!,-1)</f>
        <v>#REF!</v>
      </c>
    </row>
    <row r="110" spans="1:43" x14ac:dyDescent="0.25">
      <c r="A110" s="6" t="s">
        <v>870</v>
      </c>
      <c r="B110" s="6" t="s">
        <v>0</v>
      </c>
      <c r="C110" s="6" t="s">
        <v>869</v>
      </c>
      <c r="D110" s="6" t="s">
        <v>4</v>
      </c>
      <c r="E110" s="6" t="s">
        <v>2033</v>
      </c>
      <c r="F110" s="6" t="s">
        <v>5</v>
      </c>
      <c r="G110" s="6" t="s">
        <v>879</v>
      </c>
      <c r="H110" s="6" t="s">
        <v>681</v>
      </c>
      <c r="I110" s="6" t="s">
        <v>882</v>
      </c>
      <c r="J110" s="6" t="s">
        <v>681</v>
      </c>
      <c r="K110" s="6" t="s">
        <v>667</v>
      </c>
      <c r="L110" s="6" t="s">
        <v>716</v>
      </c>
      <c r="M110" s="6" t="s">
        <v>717</v>
      </c>
      <c r="N110" s="6" t="s">
        <v>1424</v>
      </c>
      <c r="O110" s="6" t="s">
        <v>1425</v>
      </c>
      <c r="P110" s="6" t="s">
        <v>2385</v>
      </c>
      <c r="Q110" s="6">
        <v>1295</v>
      </c>
      <c r="R110" s="6">
        <v>6509</v>
      </c>
      <c r="S110" s="6" t="s">
        <v>2386</v>
      </c>
      <c r="T110" s="6" t="s">
        <v>209</v>
      </c>
      <c r="U110" s="6" t="s">
        <v>1959</v>
      </c>
      <c r="V110" s="6" t="s">
        <v>85</v>
      </c>
      <c r="W110" s="6" t="s">
        <v>98</v>
      </c>
      <c r="X110" s="6" t="s">
        <v>1420</v>
      </c>
      <c r="Y110" s="6" t="s">
        <v>2023</v>
      </c>
      <c r="Z110" s="6" t="s">
        <v>691</v>
      </c>
      <c r="AA110" s="6" t="s">
        <v>706</v>
      </c>
      <c r="AB110" s="6"/>
      <c r="AC110" s="6" t="s">
        <v>2041</v>
      </c>
      <c r="AD110" s="6" t="s">
        <v>2387</v>
      </c>
      <c r="AE110" s="6" t="s">
        <v>1966</v>
      </c>
      <c r="AF110" s="6" t="s">
        <v>2388</v>
      </c>
      <c r="AG110" s="6"/>
      <c r="AH110" s="6" t="s">
        <v>2388</v>
      </c>
      <c r="AI110" s="6" t="s">
        <v>2221</v>
      </c>
      <c r="AJ110" s="6" t="s">
        <v>2389</v>
      </c>
      <c r="AK110" s="6" t="s">
        <v>115</v>
      </c>
      <c r="AL110" t="e">
        <f>SUMIF(#REF!,Camp_List_t[[#This Row],[CP_Pcode]],#REF!)</f>
        <v>#REF!</v>
      </c>
      <c r="AM110" t="e">
        <f>SUMIFS(#REF!,#REF!,Camp_List_t[[#This Row],[CP_Pcode]],#REF!,-1)</f>
        <v>#REF!</v>
      </c>
      <c r="AN110" t="e">
        <f>SUMIFS(#REF!,#REF!,Camp_List_t[[#This Row],[CP_Pcode]],#REF!,-1)</f>
        <v>#REF!</v>
      </c>
      <c r="AO110" t="e">
        <f>SUMIFS(#REF!,#REF!,Camp_List_t[[#This Row],[CP_Pcode]],#REF!,-1)</f>
        <v>#REF!</v>
      </c>
      <c r="AP110" t="e">
        <f>SUMIFS(#REF!,#REF!,Camp_List_t[[#This Row],[CP_Pcode]],#REF!,-1)</f>
        <v>#REF!</v>
      </c>
      <c r="AQ110" t="e">
        <f>SUMIFS(#REF!,#REF!,Camp_List_t[[#This Row],[CP_Pcode]],#REF!,-1)</f>
        <v>#REF!</v>
      </c>
    </row>
    <row r="111" spans="1:43" x14ac:dyDescent="0.25">
      <c r="A111" s="6" t="s">
        <v>1953</v>
      </c>
      <c r="B111" s="6" t="s">
        <v>0</v>
      </c>
      <c r="C111" s="6" t="s">
        <v>869</v>
      </c>
      <c r="D111" s="6" t="s">
        <v>4</v>
      </c>
      <c r="E111" s="6" t="s">
        <v>2033</v>
      </c>
      <c r="F111" s="6" t="s">
        <v>6</v>
      </c>
      <c r="G111" s="6" t="s">
        <v>875</v>
      </c>
      <c r="H111" s="6"/>
      <c r="I111" s="6"/>
      <c r="J111" s="6"/>
      <c r="K111" s="6"/>
      <c r="L111" s="6" t="s">
        <v>2390</v>
      </c>
      <c r="M111" s="6" t="s">
        <v>2391</v>
      </c>
      <c r="N111" s="6"/>
      <c r="O111" s="6"/>
      <c r="P111" s="6"/>
      <c r="Q111" s="6">
        <v>0</v>
      </c>
      <c r="R111" s="6">
        <v>0</v>
      </c>
      <c r="S111" s="6"/>
      <c r="T111" s="6" t="s">
        <v>97</v>
      </c>
      <c r="U111" s="6" t="s">
        <v>1959</v>
      </c>
      <c r="V111" s="6" t="s">
        <v>85</v>
      </c>
      <c r="W111" s="6"/>
      <c r="X111" s="6"/>
      <c r="Y111" s="6"/>
      <c r="Z111" s="6"/>
      <c r="AA111" s="6"/>
      <c r="AB111" s="6"/>
      <c r="AC111" s="6"/>
      <c r="AD111" s="6" t="s">
        <v>1960</v>
      </c>
      <c r="AE111" s="6"/>
      <c r="AF111" s="6" t="s">
        <v>1961</v>
      </c>
      <c r="AG111" s="6"/>
      <c r="AH111" s="6" t="s">
        <v>1961</v>
      </c>
      <c r="AI111" s="6"/>
      <c r="AJ111" s="6"/>
      <c r="AK111" s="6"/>
      <c r="AL111" t="e">
        <f>SUMIF(#REF!,Camp_List_t[[#This Row],[CP_Pcode]],#REF!)</f>
        <v>#REF!</v>
      </c>
      <c r="AM111" t="e">
        <f>SUMIFS(#REF!,#REF!,Camp_List_t[[#This Row],[CP_Pcode]],#REF!,-1)</f>
        <v>#REF!</v>
      </c>
      <c r="AN111" t="e">
        <f>SUMIFS(#REF!,#REF!,Camp_List_t[[#This Row],[CP_Pcode]],#REF!,-1)</f>
        <v>#REF!</v>
      </c>
      <c r="AO111" t="e">
        <f>SUMIFS(#REF!,#REF!,Camp_List_t[[#This Row],[CP_Pcode]],#REF!,-1)</f>
        <v>#REF!</v>
      </c>
      <c r="AP111" t="e">
        <f>SUMIFS(#REF!,#REF!,Camp_List_t[[#This Row],[CP_Pcode]],#REF!,-1)</f>
        <v>#REF!</v>
      </c>
      <c r="AQ111" t="e">
        <f>SUMIFS(#REF!,#REF!,Camp_List_t[[#This Row],[CP_Pcode]],#REF!,-1)</f>
        <v>#REF!</v>
      </c>
    </row>
    <row r="112" spans="1:43" x14ac:dyDescent="0.25">
      <c r="A112" s="6" t="s">
        <v>1953</v>
      </c>
      <c r="B112" s="6" t="s">
        <v>0</v>
      </c>
      <c r="C112" s="6" t="s">
        <v>869</v>
      </c>
      <c r="D112" s="6" t="s">
        <v>12</v>
      </c>
      <c r="E112" s="6" t="s">
        <v>1954</v>
      </c>
      <c r="F112" s="6" t="s">
        <v>13</v>
      </c>
      <c r="G112" s="6" t="s">
        <v>911</v>
      </c>
      <c r="H112" s="6" t="s">
        <v>608</v>
      </c>
      <c r="I112" s="6" t="s">
        <v>912</v>
      </c>
      <c r="J112" s="6" t="s">
        <v>2392</v>
      </c>
      <c r="K112" s="6" t="s">
        <v>2393</v>
      </c>
      <c r="L112" s="6" t="s">
        <v>2394</v>
      </c>
      <c r="M112" s="6" t="s">
        <v>2395</v>
      </c>
      <c r="N112" s="6"/>
      <c r="O112" s="6"/>
      <c r="P112" s="6"/>
      <c r="Q112" s="6">
        <v>0</v>
      </c>
      <c r="R112" s="6">
        <v>0</v>
      </c>
      <c r="S112" s="6"/>
      <c r="T112" s="6" t="s">
        <v>97</v>
      </c>
      <c r="U112" s="6" t="s">
        <v>1959</v>
      </c>
      <c r="V112" s="6" t="s">
        <v>85</v>
      </c>
      <c r="W112" s="6"/>
      <c r="X112" s="6"/>
      <c r="Y112" s="6"/>
      <c r="Z112" s="6"/>
      <c r="AA112" s="6"/>
      <c r="AB112" s="6"/>
      <c r="AC112" s="6"/>
      <c r="AD112" s="6" t="s">
        <v>1960</v>
      </c>
      <c r="AE112" s="6"/>
      <c r="AF112" s="6" t="s">
        <v>1961</v>
      </c>
      <c r="AG112" s="6"/>
      <c r="AH112" s="6" t="s">
        <v>1961</v>
      </c>
      <c r="AI112" s="6"/>
      <c r="AJ112" s="6"/>
      <c r="AK112" s="6"/>
      <c r="AL112" t="e">
        <f>SUMIF(#REF!,Camp_List_t[[#This Row],[CP_Pcode]],#REF!)</f>
        <v>#REF!</v>
      </c>
      <c r="AM112" t="e">
        <f>SUMIFS(#REF!,#REF!,Camp_List_t[[#This Row],[CP_Pcode]],#REF!,-1)</f>
        <v>#REF!</v>
      </c>
      <c r="AN112" t="e">
        <f>SUMIFS(#REF!,#REF!,Camp_List_t[[#This Row],[CP_Pcode]],#REF!,-1)</f>
        <v>#REF!</v>
      </c>
      <c r="AO112" t="e">
        <f>SUMIFS(#REF!,#REF!,Camp_List_t[[#This Row],[CP_Pcode]],#REF!,-1)</f>
        <v>#REF!</v>
      </c>
      <c r="AP112" t="e">
        <f>SUMIFS(#REF!,#REF!,Camp_List_t[[#This Row],[CP_Pcode]],#REF!,-1)</f>
        <v>#REF!</v>
      </c>
      <c r="AQ112" t="e">
        <f>SUMIFS(#REF!,#REF!,Camp_List_t[[#This Row],[CP_Pcode]],#REF!,-1)</f>
        <v>#REF!</v>
      </c>
    </row>
    <row r="113" spans="1:43" x14ac:dyDescent="0.25">
      <c r="A113" s="6" t="s">
        <v>870</v>
      </c>
      <c r="B113" s="6" t="s">
        <v>0</v>
      </c>
      <c r="C113" s="6" t="s">
        <v>869</v>
      </c>
      <c r="D113" s="6" t="s">
        <v>4</v>
      </c>
      <c r="E113" s="6" t="s">
        <v>2033</v>
      </c>
      <c r="F113" s="6" t="s">
        <v>4</v>
      </c>
      <c r="G113" s="6" t="s">
        <v>876</v>
      </c>
      <c r="H113" s="6" t="s">
        <v>536</v>
      </c>
      <c r="I113" s="6" t="s">
        <v>877</v>
      </c>
      <c r="J113" s="6" t="s">
        <v>560</v>
      </c>
      <c r="K113" s="6" t="s">
        <v>953</v>
      </c>
      <c r="L113" s="6" t="s">
        <v>253</v>
      </c>
      <c r="M113" s="6" t="s">
        <v>254</v>
      </c>
      <c r="N113" s="6" t="s">
        <v>1474</v>
      </c>
      <c r="O113" s="6" t="s">
        <v>1475</v>
      </c>
      <c r="P113" s="6" t="s">
        <v>1961</v>
      </c>
      <c r="Q113" s="6">
        <v>6</v>
      </c>
      <c r="R113" s="6">
        <v>36</v>
      </c>
      <c r="S113" s="6" t="s">
        <v>2287</v>
      </c>
      <c r="T113" s="6" t="s">
        <v>97</v>
      </c>
      <c r="U113" s="6" t="s">
        <v>1959</v>
      </c>
      <c r="V113" s="6" t="s">
        <v>85</v>
      </c>
      <c r="W113" s="6" t="s">
        <v>98</v>
      </c>
      <c r="X113" s="6" t="s">
        <v>1476</v>
      </c>
      <c r="Y113" s="6" t="s">
        <v>115</v>
      </c>
      <c r="Z113" s="6" t="s">
        <v>545</v>
      </c>
      <c r="AA113" s="6" t="s">
        <v>1963</v>
      </c>
      <c r="AB113" s="6"/>
      <c r="AC113" s="6" t="s">
        <v>1989</v>
      </c>
      <c r="AD113" s="6" t="s">
        <v>2255</v>
      </c>
      <c r="AE113" s="6" t="s">
        <v>1966</v>
      </c>
      <c r="AF113" s="6" t="s">
        <v>1961</v>
      </c>
      <c r="AG113" s="6"/>
      <c r="AH113" s="6" t="s">
        <v>1961</v>
      </c>
      <c r="AI113" s="6" t="s">
        <v>536</v>
      </c>
      <c r="AJ113" s="6" t="s">
        <v>2396</v>
      </c>
      <c r="AK113" s="6" t="s">
        <v>115</v>
      </c>
      <c r="AL113" t="e">
        <f>SUMIF(#REF!,Camp_List_t[[#This Row],[CP_Pcode]],#REF!)</f>
        <v>#REF!</v>
      </c>
      <c r="AM113" t="e">
        <f>SUMIFS(#REF!,#REF!,Camp_List_t[[#This Row],[CP_Pcode]],#REF!,-1)</f>
        <v>#REF!</v>
      </c>
      <c r="AN113" t="e">
        <f>SUMIFS(#REF!,#REF!,Camp_List_t[[#This Row],[CP_Pcode]],#REF!,-1)</f>
        <v>#REF!</v>
      </c>
      <c r="AO113" t="e">
        <f>SUMIFS(#REF!,#REF!,Camp_List_t[[#This Row],[CP_Pcode]],#REF!,-1)</f>
        <v>#REF!</v>
      </c>
      <c r="AP113" t="e">
        <f>SUMIFS(#REF!,#REF!,Camp_List_t[[#This Row],[CP_Pcode]],#REF!,-1)</f>
        <v>#REF!</v>
      </c>
      <c r="AQ113" t="e">
        <f>SUMIFS(#REF!,#REF!,Camp_List_t[[#This Row],[CP_Pcode]],#REF!,-1)</f>
        <v>#REF!</v>
      </c>
    </row>
    <row r="114" spans="1:43" x14ac:dyDescent="0.25">
      <c r="A114" s="6" t="s">
        <v>870</v>
      </c>
      <c r="B114" s="6" t="s">
        <v>0</v>
      </c>
      <c r="C114" s="6" t="s">
        <v>869</v>
      </c>
      <c r="D114" s="6" t="s">
        <v>7</v>
      </c>
      <c r="E114" s="6" t="s">
        <v>1973</v>
      </c>
      <c r="F114" s="6" t="s">
        <v>7</v>
      </c>
      <c r="G114" s="6" t="s">
        <v>898</v>
      </c>
      <c r="H114" s="6" t="s">
        <v>577</v>
      </c>
      <c r="I114" s="6" t="s">
        <v>934</v>
      </c>
      <c r="J114" s="6"/>
      <c r="K114" s="6"/>
      <c r="L114" s="6" t="s">
        <v>735</v>
      </c>
      <c r="M114" s="6" t="s">
        <v>736</v>
      </c>
      <c r="N114" s="6" t="s">
        <v>1553</v>
      </c>
      <c r="O114" s="6" t="s">
        <v>1554</v>
      </c>
      <c r="P114" s="6" t="s">
        <v>1961</v>
      </c>
      <c r="Q114" s="6">
        <v>14</v>
      </c>
      <c r="R114" s="6">
        <v>74</v>
      </c>
      <c r="S114" s="6" t="s">
        <v>2397</v>
      </c>
      <c r="T114" s="6" t="s">
        <v>97</v>
      </c>
      <c r="U114" s="6" t="s">
        <v>1959</v>
      </c>
      <c r="V114" s="6" t="s">
        <v>85</v>
      </c>
      <c r="W114" s="6" t="s">
        <v>98</v>
      </c>
      <c r="X114" s="6" t="s">
        <v>1441</v>
      </c>
      <c r="Y114" s="6" t="s">
        <v>115</v>
      </c>
      <c r="Z114" s="6" t="s">
        <v>545</v>
      </c>
      <c r="AA114" s="6" t="s">
        <v>1963</v>
      </c>
      <c r="AB114" s="6"/>
      <c r="AC114" s="6" t="s">
        <v>1975</v>
      </c>
      <c r="AD114" s="6" t="s">
        <v>2398</v>
      </c>
      <c r="AE114" s="6" t="s">
        <v>1966</v>
      </c>
      <c r="AF114" s="6" t="s">
        <v>1961</v>
      </c>
      <c r="AG114" s="6" t="s">
        <v>1961</v>
      </c>
      <c r="AH114" s="6" t="s">
        <v>1961</v>
      </c>
      <c r="AI114" s="6" t="s">
        <v>577</v>
      </c>
      <c r="AJ114" s="6" t="s">
        <v>2399</v>
      </c>
      <c r="AK114" s="6" t="s">
        <v>115</v>
      </c>
      <c r="AL114" t="e">
        <f>SUMIF(#REF!,Camp_List_t[[#This Row],[CP_Pcode]],#REF!)</f>
        <v>#REF!</v>
      </c>
      <c r="AM114" t="e">
        <f>SUMIFS(#REF!,#REF!,Camp_List_t[[#This Row],[CP_Pcode]],#REF!,-1)</f>
        <v>#REF!</v>
      </c>
      <c r="AN114" t="e">
        <f>SUMIFS(#REF!,#REF!,Camp_List_t[[#This Row],[CP_Pcode]],#REF!,-1)</f>
        <v>#REF!</v>
      </c>
      <c r="AO114" t="e">
        <f>SUMIFS(#REF!,#REF!,Camp_List_t[[#This Row],[CP_Pcode]],#REF!,-1)</f>
        <v>#REF!</v>
      </c>
      <c r="AP114" t="e">
        <f>SUMIFS(#REF!,#REF!,Camp_List_t[[#This Row],[CP_Pcode]],#REF!,-1)</f>
        <v>#REF!</v>
      </c>
      <c r="AQ114" t="e">
        <f>SUMIFS(#REF!,#REF!,Camp_List_t[[#This Row],[CP_Pcode]],#REF!,-1)</f>
        <v>#REF!</v>
      </c>
    </row>
    <row r="115" spans="1:43" x14ac:dyDescent="0.25">
      <c r="A115" s="6" t="s">
        <v>870</v>
      </c>
      <c r="B115" s="6" t="s">
        <v>0</v>
      </c>
      <c r="C115" s="6" t="s">
        <v>869</v>
      </c>
      <c r="D115" s="6" t="s">
        <v>12</v>
      </c>
      <c r="E115" s="6" t="s">
        <v>1954</v>
      </c>
      <c r="F115" s="6" t="s">
        <v>13</v>
      </c>
      <c r="G115" s="6" t="s">
        <v>911</v>
      </c>
      <c r="H115" s="6" t="s">
        <v>644</v>
      </c>
      <c r="I115" s="6" t="s">
        <v>931</v>
      </c>
      <c r="J115" s="6"/>
      <c r="K115" s="6"/>
      <c r="L115" s="6" t="s">
        <v>193</v>
      </c>
      <c r="M115" s="6" t="s">
        <v>194</v>
      </c>
      <c r="N115" s="6" t="s">
        <v>1600</v>
      </c>
      <c r="O115" s="6" t="s">
        <v>1601</v>
      </c>
      <c r="P115" s="6" t="s">
        <v>1961</v>
      </c>
      <c r="Q115" s="6">
        <v>21</v>
      </c>
      <c r="R115" s="6">
        <v>93</v>
      </c>
      <c r="S115" s="6" t="s">
        <v>2400</v>
      </c>
      <c r="T115" s="6" t="s">
        <v>97</v>
      </c>
      <c r="U115" s="6" t="s">
        <v>1959</v>
      </c>
      <c r="V115" s="6" t="s">
        <v>85</v>
      </c>
      <c r="W115" s="6" t="s">
        <v>98</v>
      </c>
      <c r="X115" s="6" t="s">
        <v>1441</v>
      </c>
      <c r="Y115" s="6" t="s">
        <v>115</v>
      </c>
      <c r="Z115" s="6" t="s">
        <v>538</v>
      </c>
      <c r="AA115" s="6" t="s">
        <v>1963</v>
      </c>
      <c r="AB115" s="6"/>
      <c r="AC115" s="6" t="s">
        <v>1964</v>
      </c>
      <c r="AD115" s="6" t="s">
        <v>2401</v>
      </c>
      <c r="AE115" s="6" t="s">
        <v>1966</v>
      </c>
      <c r="AF115" s="6" t="s">
        <v>2063</v>
      </c>
      <c r="AG115" s="6"/>
      <c r="AH115" s="6" t="s">
        <v>2063</v>
      </c>
      <c r="AI115" s="6" t="s">
        <v>991</v>
      </c>
      <c r="AJ115" s="6" t="s">
        <v>2402</v>
      </c>
      <c r="AK115" s="6" t="s">
        <v>115</v>
      </c>
      <c r="AL115" t="e">
        <f>SUMIF(#REF!,Camp_List_t[[#This Row],[CP_Pcode]],#REF!)</f>
        <v>#REF!</v>
      </c>
      <c r="AM115" t="e">
        <f>SUMIFS(#REF!,#REF!,Camp_List_t[[#This Row],[CP_Pcode]],#REF!,-1)</f>
        <v>#REF!</v>
      </c>
      <c r="AN115" t="e">
        <f>SUMIFS(#REF!,#REF!,Camp_List_t[[#This Row],[CP_Pcode]],#REF!,-1)</f>
        <v>#REF!</v>
      </c>
      <c r="AO115" t="e">
        <f>SUMIFS(#REF!,#REF!,Camp_List_t[[#This Row],[CP_Pcode]],#REF!,-1)</f>
        <v>#REF!</v>
      </c>
      <c r="AP115" t="e">
        <f>SUMIFS(#REF!,#REF!,Camp_List_t[[#This Row],[CP_Pcode]],#REF!,-1)</f>
        <v>#REF!</v>
      </c>
      <c r="AQ115" t="e">
        <f>SUMIFS(#REF!,#REF!,Camp_List_t[[#This Row],[CP_Pcode]],#REF!,-1)</f>
        <v>#REF!</v>
      </c>
    </row>
    <row r="116" spans="1:43" x14ac:dyDescent="0.25">
      <c r="A116" s="6" t="s">
        <v>870</v>
      </c>
      <c r="B116" s="6" t="s">
        <v>0</v>
      </c>
      <c r="C116" s="6" t="s">
        <v>869</v>
      </c>
      <c r="D116" s="6" t="s">
        <v>4</v>
      </c>
      <c r="E116" s="6" t="s">
        <v>2033</v>
      </c>
      <c r="F116" s="6" t="s">
        <v>5</v>
      </c>
      <c r="G116" s="6" t="s">
        <v>879</v>
      </c>
      <c r="H116" s="6" t="s">
        <v>683</v>
      </c>
      <c r="I116" s="6" t="s">
        <v>914</v>
      </c>
      <c r="J116" s="6" t="s">
        <v>842</v>
      </c>
      <c r="K116" s="6"/>
      <c r="L116" s="6" t="s">
        <v>915</v>
      </c>
      <c r="M116" s="6" t="s">
        <v>841</v>
      </c>
      <c r="N116" s="6" t="s">
        <v>1551</v>
      </c>
      <c r="O116" s="6" t="s">
        <v>1552</v>
      </c>
      <c r="P116" s="6" t="s">
        <v>2403</v>
      </c>
      <c r="Q116" s="6">
        <v>640</v>
      </c>
      <c r="R116" s="6">
        <v>2600</v>
      </c>
      <c r="S116" s="6" t="s">
        <v>2404</v>
      </c>
      <c r="T116" s="6" t="s">
        <v>209</v>
      </c>
      <c r="U116" s="6" t="s">
        <v>1959</v>
      </c>
      <c r="V116" s="6" t="s">
        <v>85</v>
      </c>
      <c r="W116" s="6" t="s">
        <v>125</v>
      </c>
      <c r="X116" s="6" t="s">
        <v>1473</v>
      </c>
      <c r="Y116" s="6" t="s">
        <v>2040</v>
      </c>
      <c r="Z116" s="6" t="s">
        <v>538</v>
      </c>
      <c r="AA116" s="6" t="s">
        <v>1963</v>
      </c>
      <c r="AB116" s="6"/>
      <c r="AC116" s="6" t="s">
        <v>1989</v>
      </c>
      <c r="AD116" s="6" t="s">
        <v>2110</v>
      </c>
      <c r="AE116" s="6" t="s">
        <v>284</v>
      </c>
      <c r="AF116" s="6" t="s">
        <v>2405</v>
      </c>
      <c r="AG116" s="6"/>
      <c r="AH116" s="6" t="s">
        <v>2405</v>
      </c>
      <c r="AI116" s="6" t="s">
        <v>970</v>
      </c>
      <c r="AJ116" s="6" t="s">
        <v>2406</v>
      </c>
      <c r="AK116" s="6" t="s">
        <v>2407</v>
      </c>
      <c r="AL116" t="e">
        <f>SUMIF(#REF!,Camp_List_t[[#This Row],[CP_Pcode]],#REF!)</f>
        <v>#REF!</v>
      </c>
      <c r="AM116" t="e">
        <f>SUMIFS(#REF!,#REF!,Camp_List_t[[#This Row],[CP_Pcode]],#REF!,-1)</f>
        <v>#REF!</v>
      </c>
      <c r="AN116" t="e">
        <f>SUMIFS(#REF!,#REF!,Camp_List_t[[#This Row],[CP_Pcode]],#REF!,-1)</f>
        <v>#REF!</v>
      </c>
      <c r="AO116" t="e">
        <f>SUMIFS(#REF!,#REF!,Camp_List_t[[#This Row],[CP_Pcode]],#REF!,-1)</f>
        <v>#REF!</v>
      </c>
      <c r="AP116" t="e">
        <f>SUMIFS(#REF!,#REF!,Camp_List_t[[#This Row],[CP_Pcode]],#REF!,-1)</f>
        <v>#REF!</v>
      </c>
      <c r="AQ116" t="e">
        <f>SUMIFS(#REF!,#REF!,Camp_List_t[[#This Row],[CP_Pcode]],#REF!,-1)</f>
        <v>#REF!</v>
      </c>
    </row>
    <row r="117" spans="1:43" x14ac:dyDescent="0.25">
      <c r="A117" s="6" t="s">
        <v>1953</v>
      </c>
      <c r="B117" s="6" t="s">
        <v>0</v>
      </c>
      <c r="C117" s="6" t="s">
        <v>869</v>
      </c>
      <c r="D117" s="6" t="s">
        <v>12</v>
      </c>
      <c r="E117" s="6" t="s">
        <v>1954</v>
      </c>
      <c r="F117" s="6" t="s">
        <v>13</v>
      </c>
      <c r="G117" s="6" t="s">
        <v>911</v>
      </c>
      <c r="H117" s="6" t="s">
        <v>608</v>
      </c>
      <c r="I117" s="6" t="s">
        <v>912</v>
      </c>
      <c r="J117" s="6" t="s">
        <v>609</v>
      </c>
      <c r="K117" s="6" t="s">
        <v>673</v>
      </c>
      <c r="L117" s="6" t="s">
        <v>2408</v>
      </c>
      <c r="M117" s="6" t="s">
        <v>2409</v>
      </c>
      <c r="N117" s="6" t="s">
        <v>2410</v>
      </c>
      <c r="O117" s="6" t="s">
        <v>2411</v>
      </c>
      <c r="P117" s="6"/>
      <c r="Q117" s="6">
        <v>0</v>
      </c>
      <c r="R117" s="6">
        <v>0</v>
      </c>
      <c r="S117" s="6"/>
      <c r="T117" s="6" t="s">
        <v>97</v>
      </c>
      <c r="U117" s="6" t="s">
        <v>1959</v>
      </c>
      <c r="V117" s="6" t="s">
        <v>85</v>
      </c>
      <c r="W117" s="6"/>
      <c r="X117" s="6"/>
      <c r="Y117" s="6"/>
      <c r="Z117" s="6"/>
      <c r="AA117" s="6"/>
      <c r="AB117" s="6"/>
      <c r="AC117" s="6"/>
      <c r="AD117" s="6" t="s">
        <v>1960</v>
      </c>
      <c r="AE117" s="6"/>
      <c r="AF117" s="6" t="s">
        <v>1961</v>
      </c>
      <c r="AG117" s="6"/>
      <c r="AH117" s="6" t="s">
        <v>1961</v>
      </c>
      <c r="AI117" s="6"/>
      <c r="AJ117" s="6"/>
      <c r="AK117" s="6"/>
      <c r="AL117" t="e">
        <f>SUMIF(#REF!,Camp_List_t[[#This Row],[CP_Pcode]],#REF!)</f>
        <v>#REF!</v>
      </c>
      <c r="AM117" t="e">
        <f>SUMIFS(#REF!,#REF!,Camp_List_t[[#This Row],[CP_Pcode]],#REF!,-1)</f>
        <v>#REF!</v>
      </c>
      <c r="AN117" t="e">
        <f>SUMIFS(#REF!,#REF!,Camp_List_t[[#This Row],[CP_Pcode]],#REF!,-1)</f>
        <v>#REF!</v>
      </c>
      <c r="AO117" t="e">
        <f>SUMIFS(#REF!,#REF!,Camp_List_t[[#This Row],[CP_Pcode]],#REF!,-1)</f>
        <v>#REF!</v>
      </c>
      <c r="AP117" t="e">
        <f>SUMIFS(#REF!,#REF!,Camp_List_t[[#This Row],[CP_Pcode]],#REF!,-1)</f>
        <v>#REF!</v>
      </c>
      <c r="AQ117" t="e">
        <f>SUMIFS(#REF!,#REF!,Camp_List_t[[#This Row],[CP_Pcode]],#REF!,-1)</f>
        <v>#REF!</v>
      </c>
    </row>
    <row r="118" spans="1:43" x14ac:dyDescent="0.25">
      <c r="A118" s="6" t="s">
        <v>870</v>
      </c>
      <c r="B118" s="6" t="s">
        <v>3</v>
      </c>
      <c r="C118" s="6" t="s">
        <v>867</v>
      </c>
      <c r="D118" s="6" t="s">
        <v>17</v>
      </c>
      <c r="E118" s="6" t="s">
        <v>2093</v>
      </c>
      <c r="F118" s="6" t="s">
        <v>15</v>
      </c>
      <c r="G118" s="6" t="s">
        <v>890</v>
      </c>
      <c r="H118" s="6" t="s">
        <v>789</v>
      </c>
      <c r="I118" s="6" t="s">
        <v>891</v>
      </c>
      <c r="J118" s="6" t="s">
        <v>790</v>
      </c>
      <c r="K118" s="6" t="s">
        <v>892</v>
      </c>
      <c r="L118" s="6" t="s">
        <v>806</v>
      </c>
      <c r="M118" s="6" t="s">
        <v>807</v>
      </c>
      <c r="N118" s="6" t="s">
        <v>1413</v>
      </c>
      <c r="O118" s="6" t="s">
        <v>1414</v>
      </c>
      <c r="P118" s="6" t="s">
        <v>1961</v>
      </c>
      <c r="Q118" s="6">
        <v>178</v>
      </c>
      <c r="R118" s="6">
        <v>827</v>
      </c>
      <c r="S118" s="6" t="s">
        <v>2412</v>
      </c>
      <c r="T118" s="6" t="s">
        <v>97</v>
      </c>
      <c r="U118" s="6" t="s">
        <v>1959</v>
      </c>
      <c r="V118" s="6" t="s">
        <v>85</v>
      </c>
      <c r="W118" s="6" t="s">
        <v>125</v>
      </c>
      <c r="X118" s="6" t="s">
        <v>1415</v>
      </c>
      <c r="Y118" s="6"/>
      <c r="Z118" s="6" t="s">
        <v>538</v>
      </c>
      <c r="AA118" s="6" t="s">
        <v>1963</v>
      </c>
      <c r="AB118" s="6"/>
      <c r="AC118" s="6" t="s">
        <v>1989</v>
      </c>
      <c r="AD118" s="6" t="s">
        <v>2413</v>
      </c>
      <c r="AE118" s="6" t="s">
        <v>2151</v>
      </c>
      <c r="AF118" s="6" t="s">
        <v>2414</v>
      </c>
      <c r="AG118" s="6"/>
      <c r="AH118" s="6" t="s">
        <v>2414</v>
      </c>
      <c r="AI118" s="6" t="s">
        <v>656</v>
      </c>
      <c r="AJ118" s="6" t="s">
        <v>2415</v>
      </c>
      <c r="AK118" s="6" t="s">
        <v>2040</v>
      </c>
      <c r="AL118" t="e">
        <f>SUMIF(#REF!,Camp_List_t[[#This Row],[CP_Pcode]],#REF!)</f>
        <v>#REF!</v>
      </c>
      <c r="AM118" t="e">
        <f>SUMIFS(#REF!,#REF!,Camp_List_t[[#This Row],[CP_Pcode]],#REF!,-1)</f>
        <v>#REF!</v>
      </c>
      <c r="AN118" t="e">
        <f>SUMIFS(#REF!,#REF!,Camp_List_t[[#This Row],[CP_Pcode]],#REF!,-1)</f>
        <v>#REF!</v>
      </c>
      <c r="AO118" t="e">
        <f>SUMIFS(#REF!,#REF!,Camp_List_t[[#This Row],[CP_Pcode]],#REF!,-1)</f>
        <v>#REF!</v>
      </c>
      <c r="AP118" t="e">
        <f>SUMIFS(#REF!,#REF!,Camp_List_t[[#This Row],[CP_Pcode]],#REF!,-1)</f>
        <v>#REF!</v>
      </c>
      <c r="AQ118" t="e">
        <f>SUMIFS(#REF!,#REF!,Camp_List_t[[#This Row],[CP_Pcode]],#REF!,-1)</f>
        <v>#REF!</v>
      </c>
    </row>
    <row r="119" spans="1:43" x14ac:dyDescent="0.25">
      <c r="A119" s="6" t="s">
        <v>870</v>
      </c>
      <c r="B119" s="6" t="s">
        <v>0</v>
      </c>
      <c r="C119" s="6" t="s">
        <v>869</v>
      </c>
      <c r="D119" s="6" t="s">
        <v>4</v>
      </c>
      <c r="E119" s="6" t="s">
        <v>2033</v>
      </c>
      <c r="F119" s="6" t="s">
        <v>6</v>
      </c>
      <c r="G119" s="6" t="s">
        <v>875</v>
      </c>
      <c r="H119" s="6" t="s">
        <v>685</v>
      </c>
      <c r="I119" s="6" t="s">
        <v>975</v>
      </c>
      <c r="J119" s="6" t="s">
        <v>826</v>
      </c>
      <c r="K119" s="6" t="s">
        <v>678</v>
      </c>
      <c r="L119" s="6" t="s">
        <v>824</v>
      </c>
      <c r="M119" s="6" t="s">
        <v>825</v>
      </c>
      <c r="N119" s="6" t="s">
        <v>1585</v>
      </c>
      <c r="O119" s="6" t="s">
        <v>1586</v>
      </c>
      <c r="P119" s="6" t="s">
        <v>2416</v>
      </c>
      <c r="Q119" s="6">
        <v>153</v>
      </c>
      <c r="R119" s="6">
        <v>873</v>
      </c>
      <c r="S119" s="6" t="s">
        <v>2417</v>
      </c>
      <c r="T119" s="6" t="s">
        <v>209</v>
      </c>
      <c r="U119" s="6" t="s">
        <v>1959</v>
      </c>
      <c r="V119" s="6" t="s">
        <v>85</v>
      </c>
      <c r="W119" s="6" t="s">
        <v>885</v>
      </c>
      <c r="X119" s="6" t="s">
        <v>1432</v>
      </c>
      <c r="Y119" s="6" t="s">
        <v>116</v>
      </c>
      <c r="Z119" s="6" t="s">
        <v>538</v>
      </c>
      <c r="AA119" s="6" t="s">
        <v>1963</v>
      </c>
      <c r="AB119" s="6"/>
      <c r="AC119" s="6" t="s">
        <v>1989</v>
      </c>
      <c r="AD119" s="6" t="s">
        <v>2418</v>
      </c>
      <c r="AE119" s="6" t="s">
        <v>287</v>
      </c>
      <c r="AF119" s="6" t="s">
        <v>2419</v>
      </c>
      <c r="AG119" s="6"/>
      <c r="AH119" s="6" t="s">
        <v>2419</v>
      </c>
      <c r="AI119" s="6" t="s">
        <v>976</v>
      </c>
      <c r="AJ119" s="6" t="s">
        <v>2420</v>
      </c>
      <c r="AK119" s="6" t="s">
        <v>1984</v>
      </c>
      <c r="AL119" t="e">
        <f>SUMIF(#REF!,Camp_List_t[[#This Row],[CP_Pcode]],#REF!)</f>
        <v>#REF!</v>
      </c>
      <c r="AM119" t="e">
        <f>SUMIFS(#REF!,#REF!,Camp_List_t[[#This Row],[CP_Pcode]],#REF!,-1)</f>
        <v>#REF!</v>
      </c>
      <c r="AN119" t="e">
        <f>SUMIFS(#REF!,#REF!,Camp_List_t[[#This Row],[CP_Pcode]],#REF!,-1)</f>
        <v>#REF!</v>
      </c>
      <c r="AO119" t="e">
        <f>SUMIFS(#REF!,#REF!,Camp_List_t[[#This Row],[CP_Pcode]],#REF!,-1)</f>
        <v>#REF!</v>
      </c>
      <c r="AP119" t="e">
        <f>SUMIFS(#REF!,#REF!,Camp_List_t[[#This Row],[CP_Pcode]],#REF!,-1)</f>
        <v>#REF!</v>
      </c>
      <c r="AQ119" t="e">
        <f>SUMIFS(#REF!,#REF!,Camp_List_t[[#This Row],[CP_Pcode]],#REF!,-1)</f>
        <v>#REF!</v>
      </c>
    </row>
    <row r="120" spans="1:43" x14ac:dyDescent="0.25">
      <c r="A120" s="6" t="s">
        <v>870</v>
      </c>
      <c r="B120" s="6" t="s">
        <v>0</v>
      </c>
      <c r="C120" s="6" t="s">
        <v>869</v>
      </c>
      <c r="D120" s="6" t="s">
        <v>7</v>
      </c>
      <c r="E120" s="6" t="s">
        <v>1973</v>
      </c>
      <c r="F120" s="6" t="s">
        <v>8</v>
      </c>
      <c r="G120" s="6" t="s">
        <v>883</v>
      </c>
      <c r="H120" s="6" t="s">
        <v>745</v>
      </c>
      <c r="I120" s="6" t="s">
        <v>1416</v>
      </c>
      <c r="J120" s="6" t="s">
        <v>746</v>
      </c>
      <c r="K120" s="6" t="s">
        <v>1417</v>
      </c>
      <c r="L120" s="6" t="s">
        <v>743</v>
      </c>
      <c r="M120" s="6" t="s">
        <v>744</v>
      </c>
      <c r="N120" s="6" t="s">
        <v>1418</v>
      </c>
      <c r="O120" s="6" t="s">
        <v>1419</v>
      </c>
      <c r="P120" s="6" t="s">
        <v>2421</v>
      </c>
      <c r="Q120" s="6">
        <v>612</v>
      </c>
      <c r="R120" s="6">
        <v>2944</v>
      </c>
      <c r="S120" s="6" t="s">
        <v>2422</v>
      </c>
      <c r="T120" s="6" t="s">
        <v>209</v>
      </c>
      <c r="U120" s="6" t="s">
        <v>1959</v>
      </c>
      <c r="V120" s="6" t="s">
        <v>85</v>
      </c>
      <c r="W120" s="6" t="s">
        <v>125</v>
      </c>
      <c r="X120" s="6" t="s">
        <v>1420</v>
      </c>
      <c r="Y120" s="6" t="s">
        <v>2023</v>
      </c>
      <c r="Z120" s="6" t="s">
        <v>691</v>
      </c>
      <c r="AA120" s="6" t="s">
        <v>706</v>
      </c>
      <c r="AB120" s="6"/>
      <c r="AC120" s="6" t="s">
        <v>2041</v>
      </c>
      <c r="AD120" s="6" t="s">
        <v>2423</v>
      </c>
      <c r="AE120" s="6" t="s">
        <v>284</v>
      </c>
      <c r="AF120" s="6" t="s">
        <v>1961</v>
      </c>
      <c r="AG120" s="6"/>
      <c r="AH120" s="6" t="s">
        <v>1961</v>
      </c>
      <c r="AI120" s="6" t="s">
        <v>2221</v>
      </c>
      <c r="AJ120" s="6" t="s">
        <v>2424</v>
      </c>
      <c r="AK120" s="6" t="s">
        <v>2040</v>
      </c>
      <c r="AL120" t="e">
        <f>SUMIF(#REF!,Camp_List_t[[#This Row],[CP_Pcode]],#REF!)</f>
        <v>#REF!</v>
      </c>
      <c r="AM120" t="e">
        <f>SUMIFS(#REF!,#REF!,Camp_List_t[[#This Row],[CP_Pcode]],#REF!,-1)</f>
        <v>#REF!</v>
      </c>
      <c r="AN120" t="e">
        <f>SUMIFS(#REF!,#REF!,Camp_List_t[[#This Row],[CP_Pcode]],#REF!,-1)</f>
        <v>#REF!</v>
      </c>
      <c r="AO120" t="e">
        <f>SUMIFS(#REF!,#REF!,Camp_List_t[[#This Row],[CP_Pcode]],#REF!,-1)</f>
        <v>#REF!</v>
      </c>
      <c r="AP120" t="e">
        <f>SUMIFS(#REF!,#REF!,Camp_List_t[[#This Row],[CP_Pcode]],#REF!,-1)</f>
        <v>#REF!</v>
      </c>
      <c r="AQ120" t="e">
        <f>SUMIFS(#REF!,#REF!,Camp_List_t[[#This Row],[CP_Pcode]],#REF!,-1)</f>
        <v>#REF!</v>
      </c>
    </row>
    <row r="121" spans="1:43" x14ac:dyDescent="0.25">
      <c r="A121" s="6" t="s">
        <v>870</v>
      </c>
      <c r="B121" s="6" t="s">
        <v>0</v>
      </c>
      <c r="C121" s="6" t="s">
        <v>869</v>
      </c>
      <c r="D121" s="6" t="s">
        <v>7</v>
      </c>
      <c r="E121" s="6" t="s">
        <v>1973</v>
      </c>
      <c r="F121" s="6" t="s">
        <v>7</v>
      </c>
      <c r="G121" s="6" t="s">
        <v>898</v>
      </c>
      <c r="H121" s="6" t="s">
        <v>577</v>
      </c>
      <c r="I121" s="6" t="s">
        <v>934</v>
      </c>
      <c r="J121" s="6" t="s">
        <v>582</v>
      </c>
      <c r="K121" s="6" t="s">
        <v>943</v>
      </c>
      <c r="L121" s="6" t="s">
        <v>109</v>
      </c>
      <c r="M121" s="6" t="s">
        <v>110</v>
      </c>
      <c r="N121" s="6" t="s">
        <v>1621</v>
      </c>
      <c r="O121" s="6" t="s">
        <v>1622</v>
      </c>
      <c r="P121" s="6" t="s">
        <v>1961</v>
      </c>
      <c r="Q121" s="6">
        <v>44</v>
      </c>
      <c r="R121" s="6">
        <v>235</v>
      </c>
      <c r="S121" s="6" t="s">
        <v>2425</v>
      </c>
      <c r="T121" s="6" t="s">
        <v>97</v>
      </c>
      <c r="U121" s="6" t="s">
        <v>1959</v>
      </c>
      <c r="V121" s="6" t="s">
        <v>85</v>
      </c>
      <c r="W121" s="6" t="s">
        <v>98</v>
      </c>
      <c r="X121" s="6" t="s">
        <v>1395</v>
      </c>
      <c r="Y121" s="6" t="s">
        <v>115</v>
      </c>
      <c r="Z121" s="6" t="s">
        <v>538</v>
      </c>
      <c r="AA121" s="6" t="s">
        <v>1963</v>
      </c>
      <c r="AB121" s="6"/>
      <c r="AC121" s="6" t="s">
        <v>1989</v>
      </c>
      <c r="AD121" s="6" t="s">
        <v>2189</v>
      </c>
      <c r="AE121" s="6" t="s">
        <v>1966</v>
      </c>
      <c r="AF121" s="6" t="s">
        <v>2287</v>
      </c>
      <c r="AG121" s="6"/>
      <c r="AH121" s="6" t="s">
        <v>2287</v>
      </c>
      <c r="AI121" s="6" t="s">
        <v>577</v>
      </c>
      <c r="AJ121" s="6" t="s">
        <v>2426</v>
      </c>
      <c r="AK121" s="6" t="s">
        <v>115</v>
      </c>
      <c r="AL121" t="e">
        <f>SUMIF(#REF!,Camp_List_t[[#This Row],[CP_Pcode]],#REF!)</f>
        <v>#REF!</v>
      </c>
      <c r="AM121" t="e">
        <f>SUMIFS(#REF!,#REF!,Camp_List_t[[#This Row],[CP_Pcode]],#REF!,-1)</f>
        <v>#REF!</v>
      </c>
      <c r="AN121" t="e">
        <f>SUMIFS(#REF!,#REF!,Camp_List_t[[#This Row],[CP_Pcode]],#REF!,-1)</f>
        <v>#REF!</v>
      </c>
      <c r="AO121" t="e">
        <f>SUMIFS(#REF!,#REF!,Camp_List_t[[#This Row],[CP_Pcode]],#REF!,-1)</f>
        <v>#REF!</v>
      </c>
      <c r="AP121" t="e">
        <f>SUMIFS(#REF!,#REF!,Camp_List_t[[#This Row],[CP_Pcode]],#REF!,-1)</f>
        <v>#REF!</v>
      </c>
      <c r="AQ121" t="e">
        <f>SUMIFS(#REF!,#REF!,Camp_List_t[[#This Row],[CP_Pcode]],#REF!,-1)</f>
        <v>#REF!</v>
      </c>
    </row>
    <row r="122" spans="1:43" x14ac:dyDescent="0.25">
      <c r="A122" s="6" t="s">
        <v>870</v>
      </c>
      <c r="B122" s="6" t="s">
        <v>0</v>
      </c>
      <c r="C122" s="6" t="s">
        <v>869</v>
      </c>
      <c r="D122" s="6" t="s">
        <v>4</v>
      </c>
      <c r="E122" s="6" t="s">
        <v>2033</v>
      </c>
      <c r="F122" s="6" t="s">
        <v>5</v>
      </c>
      <c r="G122" s="6" t="s">
        <v>879</v>
      </c>
      <c r="H122" s="6" t="s">
        <v>681</v>
      </c>
      <c r="I122" s="6" t="s">
        <v>882</v>
      </c>
      <c r="J122" s="6"/>
      <c r="K122" s="6"/>
      <c r="L122" s="6" t="s">
        <v>1814</v>
      </c>
      <c r="M122" s="6" t="s">
        <v>1815</v>
      </c>
      <c r="N122" s="6" t="s">
        <v>2427</v>
      </c>
      <c r="O122" s="6" t="s">
        <v>2428</v>
      </c>
      <c r="P122" s="6"/>
      <c r="Q122" s="6"/>
      <c r="R122" s="6">
        <v>1047</v>
      </c>
      <c r="S122" s="6"/>
      <c r="T122" s="6" t="s">
        <v>209</v>
      </c>
      <c r="U122" s="6" t="s">
        <v>1959</v>
      </c>
      <c r="V122" s="6" t="s">
        <v>963</v>
      </c>
      <c r="W122" s="6" t="s">
        <v>98</v>
      </c>
      <c r="X122" s="6"/>
      <c r="Y122" s="6"/>
      <c r="Z122" s="6"/>
      <c r="AA122" s="6" t="s">
        <v>706</v>
      </c>
      <c r="AB122" s="6"/>
      <c r="AC122" s="6" t="s">
        <v>2429</v>
      </c>
      <c r="AD122" s="6" t="s">
        <v>2430</v>
      </c>
      <c r="AE122" s="6" t="s">
        <v>284</v>
      </c>
      <c r="AF122" s="6" t="s">
        <v>1961</v>
      </c>
      <c r="AG122" s="6"/>
      <c r="AH122" s="6" t="s">
        <v>1961</v>
      </c>
      <c r="AI122" s="6" t="s">
        <v>2221</v>
      </c>
      <c r="AJ122" s="6" t="s">
        <v>2431</v>
      </c>
      <c r="AK122" s="6" t="s">
        <v>115</v>
      </c>
      <c r="AL122" t="e">
        <f>SUMIF(#REF!,Camp_List_t[[#This Row],[CP_Pcode]],#REF!)</f>
        <v>#REF!</v>
      </c>
      <c r="AM122" t="e">
        <f>SUMIFS(#REF!,#REF!,Camp_List_t[[#This Row],[CP_Pcode]],#REF!,-1)</f>
        <v>#REF!</v>
      </c>
      <c r="AN122" t="e">
        <f>SUMIFS(#REF!,#REF!,Camp_List_t[[#This Row],[CP_Pcode]],#REF!,-1)</f>
        <v>#REF!</v>
      </c>
      <c r="AO122" t="e">
        <f>SUMIFS(#REF!,#REF!,Camp_List_t[[#This Row],[CP_Pcode]],#REF!,-1)</f>
        <v>#REF!</v>
      </c>
      <c r="AP122" t="e">
        <f>SUMIFS(#REF!,#REF!,Camp_List_t[[#This Row],[CP_Pcode]],#REF!,-1)</f>
        <v>#REF!</v>
      </c>
      <c r="AQ122" t="e">
        <f>SUMIFS(#REF!,#REF!,Camp_List_t[[#This Row],[CP_Pcode]],#REF!,-1)</f>
        <v>#REF!</v>
      </c>
    </row>
    <row r="123" spans="1:43" x14ac:dyDescent="0.25">
      <c r="A123" s="6" t="s">
        <v>1953</v>
      </c>
      <c r="B123" s="6" t="s">
        <v>0</v>
      </c>
      <c r="C123" s="6" t="s">
        <v>869</v>
      </c>
      <c r="D123" s="6" t="s">
        <v>7</v>
      </c>
      <c r="E123" s="6" t="s">
        <v>1973</v>
      </c>
      <c r="F123" s="6" t="s">
        <v>9</v>
      </c>
      <c r="G123" s="6" t="s">
        <v>871</v>
      </c>
      <c r="H123" s="6"/>
      <c r="I123" s="6"/>
      <c r="J123" s="6"/>
      <c r="K123" s="6"/>
      <c r="L123" s="6" t="s">
        <v>2432</v>
      </c>
      <c r="M123" s="6" t="s">
        <v>2433</v>
      </c>
      <c r="N123" s="6"/>
      <c r="O123" s="6"/>
      <c r="P123" s="6"/>
      <c r="Q123" s="6">
        <v>0</v>
      </c>
      <c r="R123" s="6">
        <v>0</v>
      </c>
      <c r="S123" s="6"/>
      <c r="T123" s="6" t="s">
        <v>97</v>
      </c>
      <c r="U123" s="6" t="s">
        <v>1959</v>
      </c>
      <c r="V123" s="6" t="s">
        <v>125</v>
      </c>
      <c r="W123" s="6"/>
      <c r="X123" s="6"/>
      <c r="Y123" s="6"/>
      <c r="Z123" s="6"/>
      <c r="AA123" s="6" t="s">
        <v>1963</v>
      </c>
      <c r="AB123" s="6"/>
      <c r="AC123" s="6" t="s">
        <v>2434</v>
      </c>
      <c r="AD123" s="6" t="s">
        <v>2435</v>
      </c>
      <c r="AE123" s="6"/>
      <c r="AF123" s="6" t="s">
        <v>1961</v>
      </c>
      <c r="AG123" s="6"/>
      <c r="AH123" s="6" t="s">
        <v>1961</v>
      </c>
      <c r="AI123" s="6"/>
      <c r="AJ123" s="6"/>
      <c r="AK123" s="6"/>
      <c r="AL123" t="e">
        <f>SUMIF(#REF!,Camp_List_t[[#This Row],[CP_Pcode]],#REF!)</f>
        <v>#REF!</v>
      </c>
      <c r="AM123" t="e">
        <f>SUMIFS(#REF!,#REF!,Camp_List_t[[#This Row],[CP_Pcode]],#REF!,-1)</f>
        <v>#REF!</v>
      </c>
      <c r="AN123" t="e">
        <f>SUMIFS(#REF!,#REF!,Camp_List_t[[#This Row],[CP_Pcode]],#REF!,-1)</f>
        <v>#REF!</v>
      </c>
      <c r="AO123" t="e">
        <f>SUMIFS(#REF!,#REF!,Camp_List_t[[#This Row],[CP_Pcode]],#REF!,-1)</f>
        <v>#REF!</v>
      </c>
      <c r="AP123" t="e">
        <f>SUMIFS(#REF!,#REF!,Camp_List_t[[#This Row],[CP_Pcode]],#REF!,-1)</f>
        <v>#REF!</v>
      </c>
      <c r="AQ123" t="e">
        <f>SUMIFS(#REF!,#REF!,Camp_List_t[[#This Row],[CP_Pcode]],#REF!,-1)</f>
        <v>#REF!</v>
      </c>
    </row>
    <row r="124" spans="1:43" x14ac:dyDescent="0.25">
      <c r="A124" s="6" t="s">
        <v>870</v>
      </c>
      <c r="B124" s="6" t="s">
        <v>0</v>
      </c>
      <c r="C124" s="6" t="s">
        <v>869</v>
      </c>
      <c r="D124" s="6" t="s">
        <v>937</v>
      </c>
      <c r="E124" s="6" t="s">
        <v>2271</v>
      </c>
      <c r="F124" s="6" t="s">
        <v>937</v>
      </c>
      <c r="G124" s="6" t="s">
        <v>936</v>
      </c>
      <c r="H124" s="6" t="s">
        <v>2436</v>
      </c>
      <c r="I124" s="6" t="s">
        <v>2437</v>
      </c>
      <c r="J124" s="6" t="s">
        <v>2438</v>
      </c>
      <c r="K124" s="6" t="s">
        <v>2439</v>
      </c>
      <c r="L124" s="6" t="s">
        <v>1817</v>
      </c>
      <c r="M124" s="6" t="s">
        <v>1818</v>
      </c>
      <c r="N124" s="6" t="s">
        <v>2440</v>
      </c>
      <c r="O124" s="6" t="s">
        <v>2441</v>
      </c>
      <c r="P124" s="6" t="s">
        <v>2442</v>
      </c>
      <c r="Q124" s="6">
        <v>10</v>
      </c>
      <c r="R124" s="6">
        <v>56</v>
      </c>
      <c r="S124" s="6" t="s">
        <v>2443</v>
      </c>
      <c r="T124" s="6" t="s">
        <v>97</v>
      </c>
      <c r="U124" s="6" t="s">
        <v>1959</v>
      </c>
      <c r="V124" s="6" t="s">
        <v>1803</v>
      </c>
      <c r="W124" s="6" t="s">
        <v>125</v>
      </c>
      <c r="X124" s="6" t="s">
        <v>1444</v>
      </c>
      <c r="Y124" s="6"/>
      <c r="Z124" s="6"/>
      <c r="AA124" s="6" t="s">
        <v>1963</v>
      </c>
      <c r="AB124" s="6"/>
      <c r="AC124" s="6" t="s">
        <v>2367</v>
      </c>
      <c r="AD124" s="6" t="s">
        <v>2444</v>
      </c>
      <c r="AE124" s="6" t="s">
        <v>2151</v>
      </c>
      <c r="AF124" s="6" t="s">
        <v>1961</v>
      </c>
      <c r="AG124" s="6"/>
      <c r="AH124" s="6" t="s">
        <v>1961</v>
      </c>
      <c r="AI124" s="6" t="s">
        <v>2445</v>
      </c>
      <c r="AJ124" s="6" t="s">
        <v>2446</v>
      </c>
      <c r="AK124" s="6" t="s">
        <v>115</v>
      </c>
      <c r="AL124" t="e">
        <f>SUMIF(#REF!,Camp_List_t[[#This Row],[CP_Pcode]],#REF!)</f>
        <v>#REF!</v>
      </c>
      <c r="AM124" t="e">
        <f>SUMIFS(#REF!,#REF!,Camp_List_t[[#This Row],[CP_Pcode]],#REF!,-1)</f>
        <v>#REF!</v>
      </c>
      <c r="AN124" t="e">
        <f>SUMIFS(#REF!,#REF!,Camp_List_t[[#This Row],[CP_Pcode]],#REF!,-1)</f>
        <v>#REF!</v>
      </c>
      <c r="AO124" t="e">
        <f>SUMIFS(#REF!,#REF!,Camp_List_t[[#This Row],[CP_Pcode]],#REF!,-1)</f>
        <v>#REF!</v>
      </c>
      <c r="AP124" t="e">
        <f>SUMIFS(#REF!,#REF!,Camp_List_t[[#This Row],[CP_Pcode]],#REF!,-1)</f>
        <v>#REF!</v>
      </c>
      <c r="AQ124" t="e">
        <f>SUMIFS(#REF!,#REF!,Camp_List_t[[#This Row],[CP_Pcode]],#REF!,-1)</f>
        <v>#REF!</v>
      </c>
    </row>
    <row r="125" spans="1:43" x14ac:dyDescent="0.25">
      <c r="A125" s="6" t="s">
        <v>870</v>
      </c>
      <c r="B125" s="6" t="s">
        <v>0</v>
      </c>
      <c r="C125" s="6" t="s">
        <v>869</v>
      </c>
      <c r="D125" s="6" t="s">
        <v>4</v>
      </c>
      <c r="E125" s="6" t="s">
        <v>2033</v>
      </c>
      <c r="F125" s="6" t="s">
        <v>4</v>
      </c>
      <c r="G125" s="6" t="s">
        <v>876</v>
      </c>
      <c r="H125" s="6" t="s">
        <v>536</v>
      </c>
      <c r="I125" s="6" t="s">
        <v>877</v>
      </c>
      <c r="J125" s="6"/>
      <c r="K125" s="6"/>
      <c r="L125" s="6" t="s">
        <v>167</v>
      </c>
      <c r="M125" s="6" t="s">
        <v>168</v>
      </c>
      <c r="N125" s="6" t="s">
        <v>1487</v>
      </c>
      <c r="O125" s="6" t="s">
        <v>1488</v>
      </c>
      <c r="P125" s="6" t="s">
        <v>1961</v>
      </c>
      <c r="Q125" s="6">
        <v>190</v>
      </c>
      <c r="R125" s="6">
        <v>1047</v>
      </c>
      <c r="S125" s="6" t="s">
        <v>2447</v>
      </c>
      <c r="T125" s="6" t="s">
        <v>97</v>
      </c>
      <c r="U125" s="6" t="s">
        <v>1959</v>
      </c>
      <c r="V125" s="6" t="s">
        <v>85</v>
      </c>
      <c r="W125" s="6" t="s">
        <v>98</v>
      </c>
      <c r="X125" s="6" t="s">
        <v>1398</v>
      </c>
      <c r="Y125" s="6" t="s">
        <v>116</v>
      </c>
      <c r="Z125" s="6" t="s">
        <v>538</v>
      </c>
      <c r="AA125" s="6" t="s">
        <v>1963</v>
      </c>
      <c r="AB125" s="6"/>
      <c r="AC125" s="6" t="s">
        <v>1975</v>
      </c>
      <c r="AD125" s="6" t="s">
        <v>2347</v>
      </c>
      <c r="AE125" s="6" t="s">
        <v>1966</v>
      </c>
      <c r="AF125" s="6" t="s">
        <v>1160</v>
      </c>
      <c r="AG125" s="6"/>
      <c r="AH125" s="6" t="s">
        <v>1160</v>
      </c>
      <c r="AI125" s="6" t="s">
        <v>536</v>
      </c>
      <c r="AJ125" s="6" t="s">
        <v>2448</v>
      </c>
      <c r="AK125" s="6" t="s">
        <v>115</v>
      </c>
      <c r="AL125" t="e">
        <f>SUMIF(#REF!,Camp_List_t[[#This Row],[CP_Pcode]],#REF!)</f>
        <v>#REF!</v>
      </c>
      <c r="AM125" t="e">
        <f>SUMIFS(#REF!,#REF!,Camp_List_t[[#This Row],[CP_Pcode]],#REF!,-1)</f>
        <v>#REF!</v>
      </c>
      <c r="AN125" t="e">
        <f>SUMIFS(#REF!,#REF!,Camp_List_t[[#This Row],[CP_Pcode]],#REF!,-1)</f>
        <v>#REF!</v>
      </c>
      <c r="AO125" t="e">
        <f>SUMIFS(#REF!,#REF!,Camp_List_t[[#This Row],[CP_Pcode]],#REF!,-1)</f>
        <v>#REF!</v>
      </c>
      <c r="AP125" t="e">
        <f>SUMIFS(#REF!,#REF!,Camp_List_t[[#This Row],[CP_Pcode]],#REF!,-1)</f>
        <v>#REF!</v>
      </c>
      <c r="AQ125" t="e">
        <f>SUMIFS(#REF!,#REF!,Camp_List_t[[#This Row],[CP_Pcode]],#REF!,-1)</f>
        <v>#REF!</v>
      </c>
    </row>
    <row r="126" spans="1:43" x14ac:dyDescent="0.25">
      <c r="A126" s="6" t="s">
        <v>870</v>
      </c>
      <c r="B126" s="6" t="s">
        <v>0</v>
      </c>
      <c r="C126" s="6" t="s">
        <v>869</v>
      </c>
      <c r="D126" s="6" t="s">
        <v>4</v>
      </c>
      <c r="E126" s="6" t="s">
        <v>2033</v>
      </c>
      <c r="F126" s="6" t="s">
        <v>4</v>
      </c>
      <c r="G126" s="6" t="s">
        <v>876</v>
      </c>
      <c r="H126" s="6" t="s">
        <v>536</v>
      </c>
      <c r="I126" s="6" t="s">
        <v>877</v>
      </c>
      <c r="J126" s="6" t="s">
        <v>690</v>
      </c>
      <c r="K126" s="6"/>
      <c r="L126" s="6" t="s">
        <v>688</v>
      </c>
      <c r="M126" s="6" t="s">
        <v>689</v>
      </c>
      <c r="N126" s="6" t="s">
        <v>1505</v>
      </c>
      <c r="O126" s="6" t="s">
        <v>1506</v>
      </c>
      <c r="P126" s="6"/>
      <c r="Q126" s="6">
        <v>107</v>
      </c>
      <c r="R126" s="6">
        <v>501</v>
      </c>
      <c r="S126" s="6" t="s">
        <v>2449</v>
      </c>
      <c r="T126" s="6" t="s">
        <v>97</v>
      </c>
      <c r="U126" s="6" t="s">
        <v>1959</v>
      </c>
      <c r="V126" s="6" t="s">
        <v>85</v>
      </c>
      <c r="W126" s="6" t="s">
        <v>98</v>
      </c>
      <c r="X126" s="6" t="s">
        <v>1398</v>
      </c>
      <c r="Y126" s="6" t="s">
        <v>2040</v>
      </c>
      <c r="Z126" s="6" t="s">
        <v>691</v>
      </c>
      <c r="AA126" s="6" t="s">
        <v>1963</v>
      </c>
      <c r="AB126" s="6"/>
      <c r="AC126" s="6" t="s">
        <v>2041</v>
      </c>
      <c r="AD126" s="6" t="s">
        <v>2450</v>
      </c>
      <c r="AE126" s="6" t="s">
        <v>1966</v>
      </c>
      <c r="AF126" s="6" t="s">
        <v>1317</v>
      </c>
      <c r="AG126" s="6"/>
      <c r="AH126" s="6" t="s">
        <v>1317</v>
      </c>
      <c r="AI126" s="6" t="s">
        <v>536</v>
      </c>
      <c r="AJ126" s="6" t="s">
        <v>2451</v>
      </c>
      <c r="AK126" s="6" t="s">
        <v>115</v>
      </c>
      <c r="AL126" t="e">
        <f>SUMIF(#REF!,Camp_List_t[[#This Row],[CP_Pcode]],#REF!)</f>
        <v>#REF!</v>
      </c>
      <c r="AM126" t="e">
        <f>SUMIFS(#REF!,#REF!,Camp_List_t[[#This Row],[CP_Pcode]],#REF!,-1)</f>
        <v>#REF!</v>
      </c>
      <c r="AN126" t="e">
        <f>SUMIFS(#REF!,#REF!,Camp_List_t[[#This Row],[CP_Pcode]],#REF!,-1)</f>
        <v>#REF!</v>
      </c>
      <c r="AO126" t="e">
        <f>SUMIFS(#REF!,#REF!,Camp_List_t[[#This Row],[CP_Pcode]],#REF!,-1)</f>
        <v>#REF!</v>
      </c>
      <c r="AP126" t="e">
        <f>SUMIFS(#REF!,#REF!,Camp_List_t[[#This Row],[CP_Pcode]],#REF!,-1)</f>
        <v>#REF!</v>
      </c>
      <c r="AQ126" t="e">
        <f>SUMIFS(#REF!,#REF!,Camp_List_t[[#This Row],[CP_Pcode]],#REF!,-1)</f>
        <v>#REF!</v>
      </c>
    </row>
    <row r="127" spans="1:43" x14ac:dyDescent="0.25">
      <c r="A127" s="6" t="s">
        <v>870</v>
      </c>
      <c r="B127" s="6" t="s">
        <v>0</v>
      </c>
      <c r="C127" s="6" t="s">
        <v>869</v>
      </c>
      <c r="D127" s="6" t="s">
        <v>7</v>
      </c>
      <c r="E127" s="6" t="s">
        <v>1973</v>
      </c>
      <c r="F127" s="6" t="s">
        <v>8</v>
      </c>
      <c r="G127" s="6" t="s">
        <v>883</v>
      </c>
      <c r="H127" s="6" t="s">
        <v>1006</v>
      </c>
      <c r="I127" s="6" t="s">
        <v>1005</v>
      </c>
      <c r="J127" s="6"/>
      <c r="K127" s="6"/>
      <c r="L127" s="6" t="s">
        <v>748</v>
      </c>
      <c r="M127" s="6" t="s">
        <v>749</v>
      </c>
      <c r="N127" s="6" t="s">
        <v>1399</v>
      </c>
      <c r="O127" s="6" t="s">
        <v>1400</v>
      </c>
      <c r="P127" s="6" t="s">
        <v>2452</v>
      </c>
      <c r="Q127" s="6">
        <v>1694</v>
      </c>
      <c r="R127" s="6">
        <v>8805</v>
      </c>
      <c r="S127" s="6" t="s">
        <v>2453</v>
      </c>
      <c r="T127" s="6" t="s">
        <v>209</v>
      </c>
      <c r="U127" s="6" t="s">
        <v>1959</v>
      </c>
      <c r="V127" s="6" t="s">
        <v>85</v>
      </c>
      <c r="W127" s="6" t="s">
        <v>125</v>
      </c>
      <c r="X127" s="6" t="s">
        <v>1401</v>
      </c>
      <c r="Y127" s="6" t="s">
        <v>2407</v>
      </c>
      <c r="Z127" s="6" t="s">
        <v>691</v>
      </c>
      <c r="AA127" s="6" t="s">
        <v>1963</v>
      </c>
      <c r="AB127" s="6"/>
      <c r="AC127" s="6" t="s">
        <v>2041</v>
      </c>
      <c r="AD127" s="6" t="s">
        <v>2454</v>
      </c>
      <c r="AE127" s="6" t="s">
        <v>284</v>
      </c>
      <c r="AF127" s="6" t="s">
        <v>2455</v>
      </c>
      <c r="AG127" s="6"/>
      <c r="AH127" s="6" t="s">
        <v>2455</v>
      </c>
      <c r="AI127" s="6" t="s">
        <v>2221</v>
      </c>
      <c r="AJ127" s="6" t="s">
        <v>2456</v>
      </c>
      <c r="AK127" s="6" t="s">
        <v>116</v>
      </c>
      <c r="AL127" t="e">
        <f>SUMIF(#REF!,Camp_List_t[[#This Row],[CP_Pcode]],#REF!)</f>
        <v>#REF!</v>
      </c>
      <c r="AM127" t="e">
        <f>SUMIFS(#REF!,#REF!,Camp_List_t[[#This Row],[CP_Pcode]],#REF!,-1)</f>
        <v>#REF!</v>
      </c>
      <c r="AN127" t="e">
        <f>SUMIFS(#REF!,#REF!,Camp_List_t[[#This Row],[CP_Pcode]],#REF!,-1)</f>
        <v>#REF!</v>
      </c>
      <c r="AO127" t="e">
        <f>SUMIFS(#REF!,#REF!,Camp_List_t[[#This Row],[CP_Pcode]],#REF!,-1)</f>
        <v>#REF!</v>
      </c>
      <c r="AP127" t="e">
        <f>SUMIFS(#REF!,#REF!,Camp_List_t[[#This Row],[CP_Pcode]],#REF!,-1)</f>
        <v>#REF!</v>
      </c>
      <c r="AQ127" t="e">
        <f>SUMIFS(#REF!,#REF!,Camp_List_t[[#This Row],[CP_Pcode]],#REF!,-1)</f>
        <v>#REF!</v>
      </c>
    </row>
    <row r="128" spans="1:43" x14ac:dyDescent="0.25">
      <c r="A128" s="6" t="s">
        <v>1953</v>
      </c>
      <c r="B128" s="6" t="s">
        <v>0</v>
      </c>
      <c r="C128" s="6" t="s">
        <v>869</v>
      </c>
      <c r="D128" s="6" t="s">
        <v>7</v>
      </c>
      <c r="E128" s="6" t="s">
        <v>1973</v>
      </c>
      <c r="F128" s="6" t="s">
        <v>7</v>
      </c>
      <c r="G128" s="6" t="s">
        <v>898</v>
      </c>
      <c r="H128" s="6"/>
      <c r="I128" s="6"/>
      <c r="J128" s="6"/>
      <c r="K128" s="6"/>
      <c r="L128" s="6" t="s">
        <v>2457</v>
      </c>
      <c r="M128" s="6" t="s">
        <v>2458</v>
      </c>
      <c r="N128" s="6" t="s">
        <v>2459</v>
      </c>
      <c r="O128" s="6" t="s">
        <v>2460</v>
      </c>
      <c r="P128" s="6"/>
      <c r="Q128" s="6">
        <v>0</v>
      </c>
      <c r="R128" s="6">
        <v>0</v>
      </c>
      <c r="S128" s="6"/>
      <c r="T128" s="6" t="s">
        <v>97</v>
      </c>
      <c r="U128" s="6" t="s">
        <v>1959</v>
      </c>
      <c r="V128" s="6" t="s">
        <v>85</v>
      </c>
      <c r="W128" s="6"/>
      <c r="X128" s="6"/>
      <c r="Y128" s="6"/>
      <c r="Z128" s="6"/>
      <c r="AA128" s="6" t="s">
        <v>1963</v>
      </c>
      <c r="AB128" s="6"/>
      <c r="AC128" s="6" t="s">
        <v>2461</v>
      </c>
      <c r="AD128" s="6" t="s">
        <v>2462</v>
      </c>
      <c r="AE128" s="6"/>
      <c r="AF128" s="6" t="s">
        <v>1961</v>
      </c>
      <c r="AG128" s="6"/>
      <c r="AH128" s="6" t="s">
        <v>1961</v>
      </c>
      <c r="AI128" s="6"/>
      <c r="AJ128" s="6"/>
      <c r="AK128" s="6"/>
      <c r="AL128" t="e">
        <f>SUMIF(#REF!,Camp_List_t[[#This Row],[CP_Pcode]],#REF!)</f>
        <v>#REF!</v>
      </c>
      <c r="AM128" t="e">
        <f>SUMIFS(#REF!,#REF!,Camp_List_t[[#This Row],[CP_Pcode]],#REF!,-1)</f>
        <v>#REF!</v>
      </c>
      <c r="AN128" t="e">
        <f>SUMIFS(#REF!,#REF!,Camp_List_t[[#This Row],[CP_Pcode]],#REF!,-1)</f>
        <v>#REF!</v>
      </c>
      <c r="AO128" t="e">
        <f>SUMIFS(#REF!,#REF!,Camp_List_t[[#This Row],[CP_Pcode]],#REF!,-1)</f>
        <v>#REF!</v>
      </c>
      <c r="AP128" t="e">
        <f>SUMIFS(#REF!,#REF!,Camp_List_t[[#This Row],[CP_Pcode]],#REF!,-1)</f>
        <v>#REF!</v>
      </c>
      <c r="AQ128" t="e">
        <f>SUMIFS(#REF!,#REF!,Camp_List_t[[#This Row],[CP_Pcode]],#REF!,-1)</f>
        <v>#REF!</v>
      </c>
    </row>
    <row r="129" spans="1:43" x14ac:dyDescent="0.25">
      <c r="A129" s="6" t="s">
        <v>870</v>
      </c>
      <c r="B129" s="6" t="s">
        <v>0</v>
      </c>
      <c r="C129" s="6" t="s">
        <v>869</v>
      </c>
      <c r="D129" s="6" t="s">
        <v>7</v>
      </c>
      <c r="E129" s="6" t="s">
        <v>1973</v>
      </c>
      <c r="F129" s="6" t="s">
        <v>8</v>
      </c>
      <c r="G129" s="6" t="s">
        <v>883</v>
      </c>
      <c r="H129" s="6" t="s">
        <v>2463</v>
      </c>
      <c r="I129" s="6" t="s">
        <v>2464</v>
      </c>
      <c r="J129" s="6" t="s">
        <v>2463</v>
      </c>
      <c r="K129" s="6" t="s">
        <v>2465</v>
      </c>
      <c r="L129" s="6" t="s">
        <v>1819</v>
      </c>
      <c r="M129" s="6" t="s">
        <v>1820</v>
      </c>
      <c r="N129" s="6" t="s">
        <v>2466</v>
      </c>
      <c r="O129" s="6" t="s">
        <v>2467</v>
      </c>
      <c r="P129" s="6"/>
      <c r="Q129" s="6">
        <v>4</v>
      </c>
      <c r="R129" s="6">
        <v>26</v>
      </c>
      <c r="S129" s="6" t="s">
        <v>2076</v>
      </c>
      <c r="T129" s="6" t="s">
        <v>97</v>
      </c>
      <c r="U129" s="6" t="s">
        <v>1959</v>
      </c>
      <c r="V129" s="6" t="s">
        <v>1803</v>
      </c>
      <c r="W129" s="6" t="s">
        <v>125</v>
      </c>
      <c r="X129" s="6"/>
      <c r="Y129" s="6"/>
      <c r="Z129" s="6"/>
      <c r="AA129" s="6" t="s">
        <v>2030</v>
      </c>
      <c r="AB129" s="6"/>
      <c r="AC129" s="6" t="s">
        <v>2000</v>
      </c>
      <c r="AD129" s="6" t="s">
        <v>2150</v>
      </c>
      <c r="AE129" s="6" t="s">
        <v>1966</v>
      </c>
      <c r="AF129" s="6" t="s">
        <v>1961</v>
      </c>
      <c r="AG129" s="6"/>
      <c r="AH129" s="6" t="s">
        <v>1961</v>
      </c>
      <c r="AI129" s="6" t="s">
        <v>585</v>
      </c>
      <c r="AJ129" s="6" t="s">
        <v>2468</v>
      </c>
      <c r="AK129" s="6" t="s">
        <v>2040</v>
      </c>
      <c r="AL129" t="e">
        <f>SUMIF(#REF!,Camp_List_t[[#This Row],[CP_Pcode]],#REF!)</f>
        <v>#REF!</v>
      </c>
      <c r="AM129" t="e">
        <f>SUMIFS(#REF!,#REF!,Camp_List_t[[#This Row],[CP_Pcode]],#REF!,-1)</f>
        <v>#REF!</v>
      </c>
      <c r="AN129" t="e">
        <f>SUMIFS(#REF!,#REF!,Camp_List_t[[#This Row],[CP_Pcode]],#REF!,-1)</f>
        <v>#REF!</v>
      </c>
      <c r="AO129" t="e">
        <f>SUMIFS(#REF!,#REF!,Camp_List_t[[#This Row],[CP_Pcode]],#REF!,-1)</f>
        <v>#REF!</v>
      </c>
      <c r="AP129" t="e">
        <f>SUMIFS(#REF!,#REF!,Camp_List_t[[#This Row],[CP_Pcode]],#REF!,-1)</f>
        <v>#REF!</v>
      </c>
      <c r="AQ129" t="e">
        <f>SUMIFS(#REF!,#REF!,Camp_List_t[[#This Row],[CP_Pcode]],#REF!,-1)</f>
        <v>#REF!</v>
      </c>
    </row>
    <row r="130" spans="1:43" x14ac:dyDescent="0.25">
      <c r="A130" s="6" t="s">
        <v>870</v>
      </c>
      <c r="B130" s="6" t="s">
        <v>3</v>
      </c>
      <c r="C130" s="6" t="s">
        <v>867</v>
      </c>
      <c r="D130" s="6" t="s">
        <v>17</v>
      </c>
      <c r="E130" s="6" t="s">
        <v>2093</v>
      </c>
      <c r="F130" s="6" t="s">
        <v>15</v>
      </c>
      <c r="G130" s="6" t="s">
        <v>890</v>
      </c>
      <c r="H130" s="6" t="s">
        <v>789</v>
      </c>
      <c r="I130" s="6" t="s">
        <v>891</v>
      </c>
      <c r="J130" s="6" t="s">
        <v>790</v>
      </c>
      <c r="K130" s="6" t="s">
        <v>892</v>
      </c>
      <c r="L130" s="6" t="s">
        <v>787</v>
      </c>
      <c r="M130" s="6" t="s">
        <v>788</v>
      </c>
      <c r="N130" s="6" t="s">
        <v>1679</v>
      </c>
      <c r="O130" s="6" t="s">
        <v>1680</v>
      </c>
      <c r="P130" s="6" t="s">
        <v>1961</v>
      </c>
      <c r="Q130" s="6">
        <v>87</v>
      </c>
      <c r="R130" s="6">
        <v>488</v>
      </c>
      <c r="S130" s="6" t="s">
        <v>2469</v>
      </c>
      <c r="T130" s="6" t="s">
        <v>97</v>
      </c>
      <c r="U130" s="6" t="s">
        <v>1959</v>
      </c>
      <c r="V130" s="6" t="s">
        <v>85</v>
      </c>
      <c r="W130" s="6" t="s">
        <v>125</v>
      </c>
      <c r="X130" s="6" t="s">
        <v>1423</v>
      </c>
      <c r="Y130" s="6"/>
      <c r="Z130" s="6" t="s">
        <v>538</v>
      </c>
      <c r="AA130" s="6" t="s">
        <v>1963</v>
      </c>
      <c r="AB130" s="6"/>
      <c r="AC130" s="6" t="s">
        <v>1989</v>
      </c>
      <c r="AD130" s="6" t="s">
        <v>2179</v>
      </c>
      <c r="AE130" s="6" t="s">
        <v>2151</v>
      </c>
      <c r="AF130" s="6" t="s">
        <v>1961</v>
      </c>
      <c r="AG130" s="6"/>
      <c r="AH130" s="6" t="s">
        <v>1961</v>
      </c>
      <c r="AI130" s="6" t="s">
        <v>656</v>
      </c>
      <c r="AJ130" s="6" t="s">
        <v>2470</v>
      </c>
      <c r="AK130" s="6" t="s">
        <v>2040</v>
      </c>
      <c r="AL130" t="e">
        <f>SUMIF(#REF!,Camp_List_t[[#This Row],[CP_Pcode]],#REF!)</f>
        <v>#REF!</v>
      </c>
      <c r="AM130" t="e">
        <f>SUMIFS(#REF!,#REF!,Camp_List_t[[#This Row],[CP_Pcode]],#REF!,-1)</f>
        <v>#REF!</v>
      </c>
      <c r="AN130" t="e">
        <f>SUMIFS(#REF!,#REF!,Camp_List_t[[#This Row],[CP_Pcode]],#REF!,-1)</f>
        <v>#REF!</v>
      </c>
      <c r="AO130" t="e">
        <f>SUMIFS(#REF!,#REF!,Camp_List_t[[#This Row],[CP_Pcode]],#REF!,-1)</f>
        <v>#REF!</v>
      </c>
      <c r="AP130" t="e">
        <f>SUMIFS(#REF!,#REF!,Camp_List_t[[#This Row],[CP_Pcode]],#REF!,-1)</f>
        <v>#REF!</v>
      </c>
      <c r="AQ130" t="e">
        <f>SUMIFS(#REF!,#REF!,Camp_List_t[[#This Row],[CP_Pcode]],#REF!,-1)</f>
        <v>#REF!</v>
      </c>
    </row>
    <row r="131" spans="1:43" x14ac:dyDescent="0.25">
      <c r="A131" s="6" t="s">
        <v>870</v>
      </c>
      <c r="B131" s="6" t="s">
        <v>0</v>
      </c>
      <c r="C131" s="6" t="s">
        <v>869</v>
      </c>
      <c r="D131" s="6" t="s">
        <v>12</v>
      </c>
      <c r="E131" s="6" t="s">
        <v>1954</v>
      </c>
      <c r="F131" s="6" t="s">
        <v>13</v>
      </c>
      <c r="G131" s="6" t="s">
        <v>911</v>
      </c>
      <c r="H131" s="6" t="s">
        <v>633</v>
      </c>
      <c r="I131" s="6" t="s">
        <v>940</v>
      </c>
      <c r="J131" s="6" t="s">
        <v>1188</v>
      </c>
      <c r="K131" s="6" t="s">
        <v>1610</v>
      </c>
      <c r="L131" s="6" t="s">
        <v>1080</v>
      </c>
      <c r="M131" s="6" t="s">
        <v>1081</v>
      </c>
      <c r="N131" s="6"/>
      <c r="O131" s="6"/>
      <c r="P131" s="6"/>
      <c r="Q131" s="6">
        <v>54</v>
      </c>
      <c r="R131" s="6">
        <v>242</v>
      </c>
      <c r="S131" s="6" t="s">
        <v>2471</v>
      </c>
      <c r="T131" s="6" t="s">
        <v>97</v>
      </c>
      <c r="U131" s="6" t="s">
        <v>1959</v>
      </c>
      <c r="V131" s="6" t="s">
        <v>85</v>
      </c>
      <c r="W131" s="6" t="s">
        <v>125</v>
      </c>
      <c r="X131" s="6" t="s">
        <v>1611</v>
      </c>
      <c r="Y131" s="6"/>
      <c r="Z131" s="6" t="s">
        <v>538</v>
      </c>
      <c r="AA131" s="6" t="s">
        <v>1963</v>
      </c>
      <c r="AB131" s="6"/>
      <c r="AC131" s="6" t="s">
        <v>1989</v>
      </c>
      <c r="AD131" s="6" t="s">
        <v>2472</v>
      </c>
      <c r="AE131" s="6"/>
      <c r="AF131" s="6" t="s">
        <v>1984</v>
      </c>
      <c r="AG131" s="6"/>
      <c r="AH131" s="6" t="s">
        <v>1984</v>
      </c>
      <c r="AI131" s="6"/>
      <c r="AJ131" s="6"/>
      <c r="AK131" s="6"/>
      <c r="AL131" t="e">
        <f>SUMIF(#REF!,Camp_List_t[[#This Row],[CP_Pcode]],#REF!)</f>
        <v>#REF!</v>
      </c>
      <c r="AM131" t="e">
        <f>SUMIFS(#REF!,#REF!,Camp_List_t[[#This Row],[CP_Pcode]],#REF!,-1)</f>
        <v>#REF!</v>
      </c>
      <c r="AN131" t="e">
        <f>SUMIFS(#REF!,#REF!,Camp_List_t[[#This Row],[CP_Pcode]],#REF!,-1)</f>
        <v>#REF!</v>
      </c>
      <c r="AO131" t="e">
        <f>SUMIFS(#REF!,#REF!,Camp_List_t[[#This Row],[CP_Pcode]],#REF!,-1)</f>
        <v>#REF!</v>
      </c>
      <c r="AP131" t="e">
        <f>SUMIFS(#REF!,#REF!,Camp_List_t[[#This Row],[CP_Pcode]],#REF!,-1)</f>
        <v>#REF!</v>
      </c>
      <c r="AQ131" t="e">
        <f>SUMIFS(#REF!,#REF!,Camp_List_t[[#This Row],[CP_Pcode]],#REF!,-1)</f>
        <v>#REF!</v>
      </c>
    </row>
    <row r="132" spans="1:43" x14ac:dyDescent="0.25">
      <c r="A132" s="6" t="s">
        <v>870</v>
      </c>
      <c r="B132" s="6" t="s">
        <v>3</v>
      </c>
      <c r="C132" s="6" t="s">
        <v>867</v>
      </c>
      <c r="D132" s="6" t="s">
        <v>17</v>
      </c>
      <c r="E132" s="6" t="s">
        <v>2093</v>
      </c>
      <c r="F132" s="6" t="s">
        <v>15</v>
      </c>
      <c r="G132" s="6" t="s">
        <v>890</v>
      </c>
      <c r="H132" s="6" t="s">
        <v>656</v>
      </c>
      <c r="I132" s="6" t="s">
        <v>894</v>
      </c>
      <c r="J132" s="6" t="s">
        <v>793</v>
      </c>
      <c r="K132" s="6" t="s">
        <v>895</v>
      </c>
      <c r="L132" s="6" t="s">
        <v>791</v>
      </c>
      <c r="M132" s="6" t="s">
        <v>792</v>
      </c>
      <c r="N132" s="6" t="s">
        <v>1677</v>
      </c>
      <c r="O132" s="6" t="s">
        <v>1678</v>
      </c>
      <c r="P132" s="6" t="s">
        <v>2473</v>
      </c>
      <c r="Q132" s="6">
        <v>64</v>
      </c>
      <c r="R132" s="6">
        <v>305</v>
      </c>
      <c r="S132" s="6" t="s">
        <v>2474</v>
      </c>
      <c r="T132" s="6" t="s">
        <v>97</v>
      </c>
      <c r="U132" s="6" t="s">
        <v>1959</v>
      </c>
      <c r="V132" s="6" t="s">
        <v>85</v>
      </c>
      <c r="W132" s="6" t="s">
        <v>98</v>
      </c>
      <c r="X132" s="6" t="s">
        <v>1415</v>
      </c>
      <c r="Y132" s="6" t="s">
        <v>116</v>
      </c>
      <c r="Z132" s="6" t="s">
        <v>538</v>
      </c>
      <c r="AA132" s="6" t="s">
        <v>1963</v>
      </c>
      <c r="AB132" s="6"/>
      <c r="AC132" s="6" t="s">
        <v>1989</v>
      </c>
      <c r="AD132" s="6" t="s">
        <v>2179</v>
      </c>
      <c r="AE132" s="6" t="s">
        <v>2151</v>
      </c>
      <c r="AF132" s="6" t="s">
        <v>1961</v>
      </c>
      <c r="AG132" s="6"/>
      <c r="AH132" s="6" t="s">
        <v>1961</v>
      </c>
      <c r="AI132" s="6" t="s">
        <v>656</v>
      </c>
      <c r="AJ132" s="6" t="s">
        <v>2475</v>
      </c>
      <c r="AK132" s="6" t="s">
        <v>115</v>
      </c>
      <c r="AL132" t="e">
        <f>SUMIF(#REF!,Camp_List_t[[#This Row],[CP_Pcode]],#REF!)</f>
        <v>#REF!</v>
      </c>
      <c r="AM132" t="e">
        <f>SUMIFS(#REF!,#REF!,Camp_List_t[[#This Row],[CP_Pcode]],#REF!,-1)</f>
        <v>#REF!</v>
      </c>
      <c r="AN132" t="e">
        <f>SUMIFS(#REF!,#REF!,Camp_List_t[[#This Row],[CP_Pcode]],#REF!,-1)</f>
        <v>#REF!</v>
      </c>
      <c r="AO132" t="e">
        <f>SUMIFS(#REF!,#REF!,Camp_List_t[[#This Row],[CP_Pcode]],#REF!,-1)</f>
        <v>#REF!</v>
      </c>
      <c r="AP132" t="e">
        <f>SUMIFS(#REF!,#REF!,Camp_List_t[[#This Row],[CP_Pcode]],#REF!,-1)</f>
        <v>#REF!</v>
      </c>
      <c r="AQ132" t="e">
        <f>SUMIFS(#REF!,#REF!,Camp_List_t[[#This Row],[CP_Pcode]],#REF!,-1)</f>
        <v>#REF!</v>
      </c>
    </row>
    <row r="133" spans="1:43" x14ac:dyDescent="0.25">
      <c r="A133" s="6" t="s">
        <v>870</v>
      </c>
      <c r="B133" s="6" t="s">
        <v>3</v>
      </c>
      <c r="C133" s="6" t="s">
        <v>867</v>
      </c>
      <c r="D133" s="6" t="s">
        <v>17</v>
      </c>
      <c r="E133" s="6" t="s">
        <v>2093</v>
      </c>
      <c r="F133" s="6" t="s">
        <v>15</v>
      </c>
      <c r="G133" s="6" t="s">
        <v>890</v>
      </c>
      <c r="H133" s="6" t="s">
        <v>656</v>
      </c>
      <c r="I133" s="6" t="s">
        <v>894</v>
      </c>
      <c r="J133" s="6" t="s">
        <v>570</v>
      </c>
      <c r="K133" s="6" t="s">
        <v>1030</v>
      </c>
      <c r="L133" s="6" t="s">
        <v>228</v>
      </c>
      <c r="M133" s="6" t="s">
        <v>229</v>
      </c>
      <c r="N133" s="6" t="s">
        <v>1664</v>
      </c>
      <c r="O133" s="6" t="s">
        <v>1665</v>
      </c>
      <c r="P133" s="6" t="s">
        <v>2476</v>
      </c>
      <c r="Q133" s="6">
        <v>30</v>
      </c>
      <c r="R133" s="6">
        <v>139</v>
      </c>
      <c r="S133" s="6" t="s">
        <v>2477</v>
      </c>
      <c r="T133" s="6" t="s">
        <v>97</v>
      </c>
      <c r="U133" s="6" t="s">
        <v>1959</v>
      </c>
      <c r="V133" s="6" t="s">
        <v>85</v>
      </c>
      <c r="W133" s="6" t="s">
        <v>98</v>
      </c>
      <c r="X133" s="6" t="s">
        <v>1415</v>
      </c>
      <c r="Y133" s="6"/>
      <c r="Z133" s="6" t="s">
        <v>654</v>
      </c>
      <c r="AA133" s="6" t="s">
        <v>1963</v>
      </c>
      <c r="AB133" s="6"/>
      <c r="AC133" s="6" t="s">
        <v>1975</v>
      </c>
      <c r="AD133" s="6" t="s">
        <v>2478</v>
      </c>
      <c r="AE133" s="6" t="s">
        <v>2151</v>
      </c>
      <c r="AF133" s="6" t="s">
        <v>1961</v>
      </c>
      <c r="AG133" s="6"/>
      <c r="AH133" s="6" t="s">
        <v>1961</v>
      </c>
      <c r="AI133" s="6" t="s">
        <v>656</v>
      </c>
      <c r="AJ133" s="6" t="s">
        <v>2479</v>
      </c>
      <c r="AK133" s="6" t="s">
        <v>115</v>
      </c>
      <c r="AL133" t="e">
        <f>SUMIF(#REF!,Camp_List_t[[#This Row],[CP_Pcode]],#REF!)</f>
        <v>#REF!</v>
      </c>
      <c r="AM133" t="e">
        <f>SUMIFS(#REF!,#REF!,Camp_List_t[[#This Row],[CP_Pcode]],#REF!,-1)</f>
        <v>#REF!</v>
      </c>
      <c r="AN133" t="e">
        <f>SUMIFS(#REF!,#REF!,Camp_List_t[[#This Row],[CP_Pcode]],#REF!,-1)</f>
        <v>#REF!</v>
      </c>
      <c r="AO133" t="e">
        <f>SUMIFS(#REF!,#REF!,Camp_List_t[[#This Row],[CP_Pcode]],#REF!,-1)</f>
        <v>#REF!</v>
      </c>
      <c r="AP133" t="e">
        <f>SUMIFS(#REF!,#REF!,Camp_List_t[[#This Row],[CP_Pcode]],#REF!,-1)</f>
        <v>#REF!</v>
      </c>
      <c r="AQ133" t="e">
        <f>SUMIFS(#REF!,#REF!,Camp_List_t[[#This Row],[CP_Pcode]],#REF!,-1)</f>
        <v>#REF!</v>
      </c>
    </row>
    <row r="134" spans="1:43" x14ac:dyDescent="0.25">
      <c r="A134" s="6" t="s">
        <v>870</v>
      </c>
      <c r="B134" s="6" t="s">
        <v>0</v>
      </c>
      <c r="C134" s="6" t="s">
        <v>869</v>
      </c>
      <c r="D134" s="6" t="s">
        <v>4</v>
      </c>
      <c r="E134" s="6" t="s">
        <v>2033</v>
      </c>
      <c r="F134" s="6" t="s">
        <v>4</v>
      </c>
      <c r="G134" s="6" t="s">
        <v>876</v>
      </c>
      <c r="H134" s="6" t="s">
        <v>536</v>
      </c>
      <c r="I134" s="6" t="s">
        <v>877</v>
      </c>
      <c r="J134" s="6" t="s">
        <v>553</v>
      </c>
      <c r="K134" s="6" t="s">
        <v>907</v>
      </c>
      <c r="L134" s="6" t="s">
        <v>159</v>
      </c>
      <c r="M134" s="6" t="s">
        <v>160</v>
      </c>
      <c r="N134" s="6" t="s">
        <v>1511</v>
      </c>
      <c r="O134" s="6" t="s">
        <v>1512</v>
      </c>
      <c r="P134" s="6" t="s">
        <v>1961</v>
      </c>
      <c r="Q134" s="6">
        <v>44</v>
      </c>
      <c r="R134" s="6">
        <v>180</v>
      </c>
      <c r="S134" s="6" t="s">
        <v>2480</v>
      </c>
      <c r="T134" s="6" t="s">
        <v>97</v>
      </c>
      <c r="U134" s="6" t="s">
        <v>1959</v>
      </c>
      <c r="V134" s="6" t="s">
        <v>85</v>
      </c>
      <c r="W134" s="6" t="s">
        <v>98</v>
      </c>
      <c r="X134" s="6" t="s">
        <v>1468</v>
      </c>
      <c r="Y134" s="6" t="s">
        <v>115</v>
      </c>
      <c r="Z134" s="6" t="s">
        <v>538</v>
      </c>
      <c r="AA134" s="6" t="s">
        <v>1963</v>
      </c>
      <c r="AB134" s="6"/>
      <c r="AC134" s="6" t="s">
        <v>1975</v>
      </c>
      <c r="AD134" s="6" t="s">
        <v>2290</v>
      </c>
      <c r="AE134" s="6" t="s">
        <v>1966</v>
      </c>
      <c r="AF134" s="6" t="s">
        <v>1300</v>
      </c>
      <c r="AG134" s="6"/>
      <c r="AH134" s="6" t="s">
        <v>1300</v>
      </c>
      <c r="AI134" s="6" t="s">
        <v>536</v>
      </c>
      <c r="AJ134" s="6" t="s">
        <v>2481</v>
      </c>
      <c r="AK134" s="6" t="s">
        <v>115</v>
      </c>
      <c r="AL134" t="e">
        <f>SUMIF(#REF!,Camp_List_t[[#This Row],[CP_Pcode]],#REF!)</f>
        <v>#REF!</v>
      </c>
      <c r="AM134" t="e">
        <f>SUMIFS(#REF!,#REF!,Camp_List_t[[#This Row],[CP_Pcode]],#REF!,-1)</f>
        <v>#REF!</v>
      </c>
      <c r="AN134" t="e">
        <f>SUMIFS(#REF!,#REF!,Camp_List_t[[#This Row],[CP_Pcode]],#REF!,-1)</f>
        <v>#REF!</v>
      </c>
      <c r="AO134" t="e">
        <f>SUMIFS(#REF!,#REF!,Camp_List_t[[#This Row],[CP_Pcode]],#REF!,-1)</f>
        <v>#REF!</v>
      </c>
      <c r="AP134" t="e">
        <f>SUMIFS(#REF!,#REF!,Camp_List_t[[#This Row],[CP_Pcode]],#REF!,-1)</f>
        <v>#REF!</v>
      </c>
      <c r="AQ134" t="e">
        <f>SUMIFS(#REF!,#REF!,Camp_List_t[[#This Row],[CP_Pcode]],#REF!,-1)</f>
        <v>#REF!</v>
      </c>
    </row>
    <row r="135" spans="1:43" x14ac:dyDescent="0.25">
      <c r="A135" s="6" t="s">
        <v>870</v>
      </c>
      <c r="B135" s="6" t="s">
        <v>0</v>
      </c>
      <c r="C135" s="6" t="s">
        <v>869</v>
      </c>
      <c r="D135" s="6" t="s">
        <v>12</v>
      </c>
      <c r="E135" s="6" t="s">
        <v>1954</v>
      </c>
      <c r="F135" s="6" t="s">
        <v>11</v>
      </c>
      <c r="G135" s="6" t="s">
        <v>978</v>
      </c>
      <c r="H135" s="6" t="s">
        <v>605</v>
      </c>
      <c r="I135" s="6" t="s">
        <v>979</v>
      </c>
      <c r="J135" s="6"/>
      <c r="K135" s="6"/>
      <c r="L135" s="6" t="s">
        <v>189</v>
      </c>
      <c r="M135" s="6" t="s">
        <v>190</v>
      </c>
      <c r="N135" s="6" t="s">
        <v>1458</v>
      </c>
      <c r="O135" s="6" t="s">
        <v>1459</v>
      </c>
      <c r="P135" s="6" t="s">
        <v>2482</v>
      </c>
      <c r="Q135" s="6">
        <v>12</v>
      </c>
      <c r="R135" s="6">
        <v>47</v>
      </c>
      <c r="S135" s="6" t="s">
        <v>2483</v>
      </c>
      <c r="T135" s="6" t="s">
        <v>97</v>
      </c>
      <c r="U135" s="6" t="s">
        <v>1959</v>
      </c>
      <c r="V135" s="6" t="s">
        <v>85</v>
      </c>
      <c r="W135" s="6" t="s">
        <v>98</v>
      </c>
      <c r="X135" s="6" t="s">
        <v>1432</v>
      </c>
      <c r="Y135" s="6" t="s">
        <v>115</v>
      </c>
      <c r="Z135" s="6" t="s">
        <v>538</v>
      </c>
      <c r="AA135" s="6" t="s">
        <v>1963</v>
      </c>
      <c r="AB135" s="6"/>
      <c r="AC135" s="6" t="s">
        <v>1975</v>
      </c>
      <c r="AD135" s="6" t="s">
        <v>2484</v>
      </c>
      <c r="AE135" s="6" t="s">
        <v>1966</v>
      </c>
      <c r="AF135" s="6" t="s">
        <v>1961</v>
      </c>
      <c r="AG135" s="6"/>
      <c r="AH135" s="6" t="s">
        <v>1961</v>
      </c>
      <c r="AI135" s="6" t="s">
        <v>605</v>
      </c>
      <c r="AJ135" s="6" t="s">
        <v>2485</v>
      </c>
      <c r="AK135" s="6" t="s">
        <v>115</v>
      </c>
      <c r="AL135" t="e">
        <f>SUMIF(#REF!,Camp_List_t[[#This Row],[CP_Pcode]],#REF!)</f>
        <v>#REF!</v>
      </c>
      <c r="AM135" t="e">
        <f>SUMIFS(#REF!,#REF!,Camp_List_t[[#This Row],[CP_Pcode]],#REF!,-1)</f>
        <v>#REF!</v>
      </c>
      <c r="AN135" t="e">
        <f>SUMIFS(#REF!,#REF!,Camp_List_t[[#This Row],[CP_Pcode]],#REF!,-1)</f>
        <v>#REF!</v>
      </c>
      <c r="AO135" t="e">
        <f>SUMIFS(#REF!,#REF!,Camp_List_t[[#This Row],[CP_Pcode]],#REF!,-1)</f>
        <v>#REF!</v>
      </c>
      <c r="AP135" t="e">
        <f>SUMIFS(#REF!,#REF!,Camp_List_t[[#This Row],[CP_Pcode]],#REF!,-1)</f>
        <v>#REF!</v>
      </c>
      <c r="AQ135" t="e">
        <f>SUMIFS(#REF!,#REF!,Camp_List_t[[#This Row],[CP_Pcode]],#REF!,-1)</f>
        <v>#REF!</v>
      </c>
    </row>
    <row r="136" spans="1:43" x14ac:dyDescent="0.25">
      <c r="A136" s="6" t="s">
        <v>870</v>
      </c>
      <c r="B136" s="6" t="s">
        <v>0</v>
      </c>
      <c r="C136" s="6" t="s">
        <v>869</v>
      </c>
      <c r="D136" s="6" t="s">
        <v>937</v>
      </c>
      <c r="E136" s="6" t="s">
        <v>2271</v>
      </c>
      <c r="F136" s="6" t="s">
        <v>1024</v>
      </c>
      <c r="G136" s="6" t="s">
        <v>1023</v>
      </c>
      <c r="H136" s="6" t="s">
        <v>1026</v>
      </c>
      <c r="I136" s="6" t="s">
        <v>1025</v>
      </c>
      <c r="J136" s="6" t="s">
        <v>1823</v>
      </c>
      <c r="K136" s="6" t="s">
        <v>844</v>
      </c>
      <c r="L136" s="6" t="s">
        <v>1823</v>
      </c>
      <c r="M136" s="6" t="s">
        <v>1824</v>
      </c>
      <c r="N136" s="6" t="s">
        <v>2486</v>
      </c>
      <c r="O136" s="6" t="s">
        <v>2487</v>
      </c>
      <c r="P136" s="6" t="s">
        <v>2488</v>
      </c>
      <c r="Q136" s="6">
        <v>11</v>
      </c>
      <c r="R136" s="6">
        <v>17</v>
      </c>
      <c r="S136" s="6" t="s">
        <v>2489</v>
      </c>
      <c r="T136" s="6" t="s">
        <v>97</v>
      </c>
      <c r="U136" s="6" t="s">
        <v>1959</v>
      </c>
      <c r="V136" s="6" t="s">
        <v>85</v>
      </c>
      <c r="W136" s="6" t="s">
        <v>125</v>
      </c>
      <c r="X136" s="6"/>
      <c r="Y136" s="6"/>
      <c r="Z136" s="6"/>
      <c r="AA136" s="6" t="s">
        <v>2030</v>
      </c>
      <c r="AB136" s="6"/>
      <c r="AC136" s="6" t="s">
        <v>2240</v>
      </c>
      <c r="AD136" s="6" t="s">
        <v>2490</v>
      </c>
      <c r="AE136" s="6" t="s">
        <v>1966</v>
      </c>
      <c r="AF136" s="6" t="s">
        <v>2063</v>
      </c>
      <c r="AG136" s="6"/>
      <c r="AH136" s="6" t="s">
        <v>2063</v>
      </c>
      <c r="AI136" s="6" t="s">
        <v>2491</v>
      </c>
      <c r="AJ136" s="6" t="s">
        <v>2492</v>
      </c>
      <c r="AK136" s="6" t="s">
        <v>2287</v>
      </c>
      <c r="AL136" t="e">
        <f>SUMIF(#REF!,Camp_List_t[[#This Row],[CP_Pcode]],#REF!)</f>
        <v>#REF!</v>
      </c>
      <c r="AM136" t="e">
        <f>SUMIFS(#REF!,#REF!,Camp_List_t[[#This Row],[CP_Pcode]],#REF!,-1)</f>
        <v>#REF!</v>
      </c>
      <c r="AN136" t="e">
        <f>SUMIFS(#REF!,#REF!,Camp_List_t[[#This Row],[CP_Pcode]],#REF!,-1)</f>
        <v>#REF!</v>
      </c>
      <c r="AO136" t="e">
        <f>SUMIFS(#REF!,#REF!,Camp_List_t[[#This Row],[CP_Pcode]],#REF!,-1)</f>
        <v>#REF!</v>
      </c>
      <c r="AP136" t="e">
        <f>SUMIFS(#REF!,#REF!,Camp_List_t[[#This Row],[CP_Pcode]],#REF!,-1)</f>
        <v>#REF!</v>
      </c>
      <c r="AQ136" t="e">
        <f>SUMIFS(#REF!,#REF!,Camp_List_t[[#This Row],[CP_Pcode]],#REF!,-1)</f>
        <v>#REF!</v>
      </c>
    </row>
    <row r="137" spans="1:43" x14ac:dyDescent="0.25">
      <c r="A137" s="6" t="s">
        <v>1953</v>
      </c>
      <c r="B137" s="6" t="s">
        <v>0</v>
      </c>
      <c r="C137" s="6" t="s">
        <v>869</v>
      </c>
      <c r="D137" s="6" t="s">
        <v>7</v>
      </c>
      <c r="E137" s="6" t="s">
        <v>1973</v>
      </c>
      <c r="F137" s="6" t="s">
        <v>9</v>
      </c>
      <c r="G137" s="6" t="s">
        <v>871</v>
      </c>
      <c r="H137" s="6" t="s">
        <v>1653</v>
      </c>
      <c r="I137" s="6" t="s">
        <v>1652</v>
      </c>
      <c r="J137" s="6"/>
      <c r="K137" s="6"/>
      <c r="L137" s="6" t="s">
        <v>2493</v>
      </c>
      <c r="M137" s="6" t="s">
        <v>2494</v>
      </c>
      <c r="N137" s="6" t="s">
        <v>2495</v>
      </c>
      <c r="O137" s="6" t="s">
        <v>2496</v>
      </c>
      <c r="P137" s="6" t="s">
        <v>2497</v>
      </c>
      <c r="Q137" s="6">
        <v>0</v>
      </c>
      <c r="R137" s="6">
        <v>0</v>
      </c>
      <c r="S137" s="6"/>
      <c r="T137" s="6" t="s">
        <v>209</v>
      </c>
      <c r="U137" s="6" t="s">
        <v>1959</v>
      </c>
      <c r="V137" s="6" t="s">
        <v>85</v>
      </c>
      <c r="W137" s="6" t="s">
        <v>125</v>
      </c>
      <c r="X137" s="6" t="s">
        <v>2498</v>
      </c>
      <c r="Y137" s="6" t="s">
        <v>116</v>
      </c>
      <c r="Z137" s="6" t="s">
        <v>581</v>
      </c>
      <c r="AA137" s="6" t="s">
        <v>1963</v>
      </c>
      <c r="AB137" s="6"/>
      <c r="AC137" s="6" t="s">
        <v>2499</v>
      </c>
      <c r="AD137" s="6" t="s">
        <v>2500</v>
      </c>
      <c r="AE137" s="6" t="s">
        <v>1966</v>
      </c>
      <c r="AF137" s="6" t="s">
        <v>1961</v>
      </c>
      <c r="AG137" s="6"/>
      <c r="AH137" s="6" t="s">
        <v>1961</v>
      </c>
      <c r="AI137" s="6"/>
      <c r="AJ137" s="6"/>
      <c r="AK137" s="6"/>
      <c r="AL137" t="e">
        <f>SUMIF(#REF!,Camp_List_t[[#This Row],[CP_Pcode]],#REF!)</f>
        <v>#REF!</v>
      </c>
      <c r="AM137" t="e">
        <f>SUMIFS(#REF!,#REF!,Camp_List_t[[#This Row],[CP_Pcode]],#REF!,-1)</f>
        <v>#REF!</v>
      </c>
      <c r="AN137" t="e">
        <f>SUMIFS(#REF!,#REF!,Camp_List_t[[#This Row],[CP_Pcode]],#REF!,-1)</f>
        <v>#REF!</v>
      </c>
      <c r="AO137" t="e">
        <f>SUMIFS(#REF!,#REF!,Camp_List_t[[#This Row],[CP_Pcode]],#REF!,-1)</f>
        <v>#REF!</v>
      </c>
      <c r="AP137" t="e">
        <f>SUMIFS(#REF!,#REF!,Camp_List_t[[#This Row],[CP_Pcode]],#REF!,-1)</f>
        <v>#REF!</v>
      </c>
      <c r="AQ137" t="e">
        <f>SUMIFS(#REF!,#REF!,Camp_List_t[[#This Row],[CP_Pcode]],#REF!,-1)</f>
        <v>#REF!</v>
      </c>
    </row>
    <row r="138" spans="1:43" x14ac:dyDescent="0.25">
      <c r="A138" s="6" t="s">
        <v>1953</v>
      </c>
      <c r="B138" s="6" t="s">
        <v>0</v>
      </c>
      <c r="C138" s="6" t="s">
        <v>869</v>
      </c>
      <c r="D138" s="6" t="s">
        <v>4</v>
      </c>
      <c r="E138" s="6" t="s">
        <v>2033</v>
      </c>
      <c r="F138" s="6" t="s">
        <v>5</v>
      </c>
      <c r="G138" s="6" t="s">
        <v>879</v>
      </c>
      <c r="H138" s="6" t="s">
        <v>681</v>
      </c>
      <c r="I138" s="6" t="s">
        <v>882</v>
      </c>
      <c r="J138" s="6" t="s">
        <v>681</v>
      </c>
      <c r="K138" s="6" t="s">
        <v>667</v>
      </c>
      <c r="L138" s="6" t="s">
        <v>2501</v>
      </c>
      <c r="M138" s="6" t="s">
        <v>2502</v>
      </c>
      <c r="N138" s="6" t="s">
        <v>2503</v>
      </c>
      <c r="O138" s="6" t="s">
        <v>2504</v>
      </c>
      <c r="P138" s="6" t="s">
        <v>2505</v>
      </c>
      <c r="Q138" s="6">
        <v>0</v>
      </c>
      <c r="R138" s="6">
        <v>0</v>
      </c>
      <c r="S138" s="6"/>
      <c r="T138" s="6" t="s">
        <v>209</v>
      </c>
      <c r="U138" s="6" t="s">
        <v>1959</v>
      </c>
      <c r="V138" s="6" t="s">
        <v>85</v>
      </c>
      <c r="W138" s="6" t="s">
        <v>125</v>
      </c>
      <c r="X138" s="6" t="s">
        <v>1420</v>
      </c>
      <c r="Y138" s="6" t="s">
        <v>2040</v>
      </c>
      <c r="Z138" s="6" t="s">
        <v>691</v>
      </c>
      <c r="AA138" s="6" t="s">
        <v>1963</v>
      </c>
      <c r="AB138" s="6"/>
      <c r="AC138" s="6" t="s">
        <v>1989</v>
      </c>
      <c r="AD138" s="6" t="s">
        <v>2506</v>
      </c>
      <c r="AE138" s="6" t="s">
        <v>284</v>
      </c>
      <c r="AF138" s="6" t="s">
        <v>1961</v>
      </c>
      <c r="AG138" s="6" t="s">
        <v>1961</v>
      </c>
      <c r="AH138" s="6" t="s">
        <v>1961</v>
      </c>
      <c r="AI138" s="6" t="s">
        <v>2221</v>
      </c>
      <c r="AJ138" s="6" t="s">
        <v>2507</v>
      </c>
      <c r="AK138" s="6" t="s">
        <v>115</v>
      </c>
      <c r="AL138" t="e">
        <f>SUMIF(#REF!,Camp_List_t[[#This Row],[CP_Pcode]],#REF!)</f>
        <v>#REF!</v>
      </c>
      <c r="AM138" t="e">
        <f>SUMIFS(#REF!,#REF!,Camp_List_t[[#This Row],[CP_Pcode]],#REF!,-1)</f>
        <v>#REF!</v>
      </c>
      <c r="AN138" t="e">
        <f>SUMIFS(#REF!,#REF!,Camp_List_t[[#This Row],[CP_Pcode]],#REF!,-1)</f>
        <v>#REF!</v>
      </c>
      <c r="AO138" t="e">
        <f>SUMIFS(#REF!,#REF!,Camp_List_t[[#This Row],[CP_Pcode]],#REF!,-1)</f>
        <v>#REF!</v>
      </c>
      <c r="AP138" t="e">
        <f>SUMIFS(#REF!,#REF!,Camp_List_t[[#This Row],[CP_Pcode]],#REF!,-1)</f>
        <v>#REF!</v>
      </c>
      <c r="AQ138" t="e">
        <f>SUMIFS(#REF!,#REF!,Camp_List_t[[#This Row],[CP_Pcode]],#REF!,-1)</f>
        <v>#REF!</v>
      </c>
    </row>
    <row r="139" spans="1:43" x14ac:dyDescent="0.25">
      <c r="A139" s="6" t="s">
        <v>870</v>
      </c>
      <c r="B139" s="6" t="s">
        <v>0</v>
      </c>
      <c r="C139" s="6" t="s">
        <v>869</v>
      </c>
      <c r="D139" s="6" t="s">
        <v>4</v>
      </c>
      <c r="E139" s="6" t="s">
        <v>2033</v>
      </c>
      <c r="F139" s="6" t="s">
        <v>5</v>
      </c>
      <c r="G139" s="6" t="s">
        <v>879</v>
      </c>
      <c r="H139" s="6" t="s">
        <v>683</v>
      </c>
      <c r="I139" s="6" t="s">
        <v>914</v>
      </c>
      <c r="J139" s="6" t="s">
        <v>2508</v>
      </c>
      <c r="K139" s="6" t="s">
        <v>666</v>
      </c>
      <c r="L139" s="6" t="s">
        <v>1825</v>
      </c>
      <c r="M139" s="6" t="s">
        <v>1826</v>
      </c>
      <c r="N139" s="6" t="s">
        <v>2509</v>
      </c>
      <c r="O139" s="6" t="s">
        <v>2510</v>
      </c>
      <c r="P139" s="6"/>
      <c r="Q139" s="6">
        <v>355</v>
      </c>
      <c r="R139" s="6">
        <v>4450</v>
      </c>
      <c r="S139" s="6" t="s">
        <v>2511</v>
      </c>
      <c r="T139" s="6" t="s">
        <v>209</v>
      </c>
      <c r="U139" s="6" t="s">
        <v>2512</v>
      </c>
      <c r="V139" s="6" t="s">
        <v>1827</v>
      </c>
      <c r="W139" s="6" t="s">
        <v>98</v>
      </c>
      <c r="X139" s="6"/>
      <c r="Y139" s="6"/>
      <c r="Z139" s="6"/>
      <c r="AA139" s="6" t="s">
        <v>706</v>
      </c>
      <c r="AB139" s="6"/>
      <c r="AC139" s="6" t="s">
        <v>2332</v>
      </c>
      <c r="AD139" s="6" t="s">
        <v>2513</v>
      </c>
      <c r="AE139" s="6" t="s">
        <v>1966</v>
      </c>
      <c r="AF139" s="6" t="s">
        <v>1961</v>
      </c>
      <c r="AG139" s="6"/>
      <c r="AH139" s="6" t="s">
        <v>1961</v>
      </c>
      <c r="AI139" s="6" t="s">
        <v>970</v>
      </c>
      <c r="AJ139" s="6" t="s">
        <v>2514</v>
      </c>
      <c r="AK139" s="6" t="s">
        <v>2407</v>
      </c>
      <c r="AL139" t="e">
        <f>SUMIF(#REF!,Camp_List_t[[#This Row],[CP_Pcode]],#REF!)</f>
        <v>#REF!</v>
      </c>
      <c r="AM139" t="e">
        <f>SUMIFS(#REF!,#REF!,Camp_List_t[[#This Row],[CP_Pcode]],#REF!,-1)</f>
        <v>#REF!</v>
      </c>
      <c r="AN139" t="e">
        <f>SUMIFS(#REF!,#REF!,Camp_List_t[[#This Row],[CP_Pcode]],#REF!,-1)</f>
        <v>#REF!</v>
      </c>
      <c r="AO139" t="e">
        <f>SUMIFS(#REF!,#REF!,Camp_List_t[[#This Row],[CP_Pcode]],#REF!,-1)</f>
        <v>#REF!</v>
      </c>
      <c r="AP139" t="e">
        <f>SUMIFS(#REF!,#REF!,Camp_List_t[[#This Row],[CP_Pcode]],#REF!,-1)</f>
        <v>#REF!</v>
      </c>
      <c r="AQ139" t="e">
        <f>SUMIFS(#REF!,#REF!,Camp_List_t[[#This Row],[CP_Pcode]],#REF!,-1)</f>
        <v>#REF!</v>
      </c>
    </row>
    <row r="140" spans="1:43" x14ac:dyDescent="0.25">
      <c r="A140" s="6" t="s">
        <v>870</v>
      </c>
      <c r="B140" s="6" t="s">
        <v>0</v>
      </c>
      <c r="C140" s="6" t="s">
        <v>869</v>
      </c>
      <c r="D140" s="6" t="s">
        <v>4</v>
      </c>
      <c r="E140" s="6" t="s">
        <v>2033</v>
      </c>
      <c r="F140" s="6" t="s">
        <v>6</v>
      </c>
      <c r="G140" s="6" t="s">
        <v>875</v>
      </c>
      <c r="H140" s="6" t="s">
        <v>974</v>
      </c>
      <c r="I140" s="6" t="s">
        <v>973</v>
      </c>
      <c r="J140" s="6" t="s">
        <v>2515</v>
      </c>
      <c r="K140" s="6" t="s">
        <v>1584</v>
      </c>
      <c r="L140" s="6" t="s">
        <v>1828</v>
      </c>
      <c r="M140" s="6" t="s">
        <v>1829</v>
      </c>
      <c r="N140" s="6" t="s">
        <v>2516</v>
      </c>
      <c r="O140" s="6" t="s">
        <v>2517</v>
      </c>
      <c r="P140" s="6"/>
      <c r="Q140" s="6"/>
      <c r="R140" s="6"/>
      <c r="S140" s="6"/>
      <c r="T140" s="6" t="s">
        <v>97</v>
      </c>
      <c r="U140" s="6" t="s">
        <v>1959</v>
      </c>
      <c r="V140" s="6" t="s">
        <v>1803</v>
      </c>
      <c r="W140" s="6" t="s">
        <v>125</v>
      </c>
      <c r="X140" s="6"/>
      <c r="Y140" s="6"/>
      <c r="Z140" s="6"/>
      <c r="AA140" s="6"/>
      <c r="AB140" s="6"/>
      <c r="AC140" s="6"/>
      <c r="AD140" s="6"/>
      <c r="AE140" s="6" t="s">
        <v>287</v>
      </c>
      <c r="AF140" s="6" t="s">
        <v>1961</v>
      </c>
      <c r="AG140" s="6"/>
      <c r="AH140" s="6" t="s">
        <v>1961</v>
      </c>
      <c r="AI140" s="6" t="s">
        <v>976</v>
      </c>
      <c r="AJ140" s="6" t="s">
        <v>2518</v>
      </c>
      <c r="AK140" s="6" t="s">
        <v>2040</v>
      </c>
      <c r="AL140" t="e">
        <f>SUMIF(#REF!,Camp_List_t[[#This Row],[CP_Pcode]],#REF!)</f>
        <v>#REF!</v>
      </c>
      <c r="AM140" t="e">
        <f>SUMIFS(#REF!,#REF!,Camp_List_t[[#This Row],[CP_Pcode]],#REF!,-1)</f>
        <v>#REF!</v>
      </c>
      <c r="AN140" t="e">
        <f>SUMIFS(#REF!,#REF!,Camp_List_t[[#This Row],[CP_Pcode]],#REF!,-1)</f>
        <v>#REF!</v>
      </c>
      <c r="AO140" t="e">
        <f>SUMIFS(#REF!,#REF!,Camp_List_t[[#This Row],[CP_Pcode]],#REF!,-1)</f>
        <v>#REF!</v>
      </c>
      <c r="AP140" t="e">
        <f>SUMIFS(#REF!,#REF!,Camp_List_t[[#This Row],[CP_Pcode]],#REF!,-1)</f>
        <v>#REF!</v>
      </c>
      <c r="AQ140" t="e">
        <f>SUMIFS(#REF!,#REF!,Camp_List_t[[#This Row],[CP_Pcode]],#REF!,-1)</f>
        <v>#REF!</v>
      </c>
    </row>
    <row r="141" spans="1:43" x14ac:dyDescent="0.25">
      <c r="A141" s="6" t="s">
        <v>870</v>
      </c>
      <c r="B141" s="6" t="s">
        <v>0</v>
      </c>
      <c r="C141" s="6" t="s">
        <v>869</v>
      </c>
      <c r="D141" s="6" t="s">
        <v>7</v>
      </c>
      <c r="E141" s="6" t="s">
        <v>1973</v>
      </c>
      <c r="F141" s="6" t="s">
        <v>9</v>
      </c>
      <c r="G141" s="6" t="s">
        <v>871</v>
      </c>
      <c r="H141" s="6" t="s">
        <v>617</v>
      </c>
      <c r="I141" s="6" t="s">
        <v>922</v>
      </c>
      <c r="J141" s="6" t="s">
        <v>618</v>
      </c>
      <c r="K141" s="6" t="s">
        <v>923</v>
      </c>
      <c r="L141" s="6" t="s">
        <v>207</v>
      </c>
      <c r="M141" s="6" t="s">
        <v>208</v>
      </c>
      <c r="N141" s="6" t="s">
        <v>1538</v>
      </c>
      <c r="O141" s="6" t="s">
        <v>1539</v>
      </c>
      <c r="P141" s="6" t="s">
        <v>2519</v>
      </c>
      <c r="Q141" s="6">
        <v>541</v>
      </c>
      <c r="R141" s="6">
        <v>2607</v>
      </c>
      <c r="S141" s="6" t="s">
        <v>2520</v>
      </c>
      <c r="T141" s="6" t="s">
        <v>209</v>
      </c>
      <c r="U141" s="6" t="s">
        <v>1959</v>
      </c>
      <c r="V141" s="6" t="s">
        <v>85</v>
      </c>
      <c r="W141" s="6" t="s">
        <v>125</v>
      </c>
      <c r="X141" s="6" t="s">
        <v>1500</v>
      </c>
      <c r="Y141" s="6" t="s">
        <v>116</v>
      </c>
      <c r="Z141" s="6" t="s">
        <v>581</v>
      </c>
      <c r="AA141" s="6" t="s">
        <v>1963</v>
      </c>
      <c r="AB141" s="6"/>
      <c r="AC141" s="6" t="s">
        <v>1975</v>
      </c>
      <c r="AD141" s="6" t="s">
        <v>2521</v>
      </c>
      <c r="AE141" s="6" t="s">
        <v>284</v>
      </c>
      <c r="AF141" s="6" t="s">
        <v>1738</v>
      </c>
      <c r="AG141" s="6"/>
      <c r="AH141" s="6" t="s">
        <v>1738</v>
      </c>
      <c r="AI141" s="6" t="s">
        <v>595</v>
      </c>
      <c r="AJ141" s="6" t="s">
        <v>2522</v>
      </c>
      <c r="AK141" s="6" t="s">
        <v>1984</v>
      </c>
      <c r="AL141" t="e">
        <f>SUMIF(#REF!,Camp_List_t[[#This Row],[CP_Pcode]],#REF!)</f>
        <v>#REF!</v>
      </c>
      <c r="AM141" t="e">
        <f>SUMIFS(#REF!,#REF!,Camp_List_t[[#This Row],[CP_Pcode]],#REF!,-1)</f>
        <v>#REF!</v>
      </c>
      <c r="AN141" t="e">
        <f>SUMIFS(#REF!,#REF!,Camp_List_t[[#This Row],[CP_Pcode]],#REF!,-1)</f>
        <v>#REF!</v>
      </c>
      <c r="AO141" t="e">
        <f>SUMIFS(#REF!,#REF!,Camp_List_t[[#This Row],[CP_Pcode]],#REF!,-1)</f>
        <v>#REF!</v>
      </c>
      <c r="AP141" t="e">
        <f>SUMIFS(#REF!,#REF!,Camp_List_t[[#This Row],[CP_Pcode]],#REF!,-1)</f>
        <v>#REF!</v>
      </c>
      <c r="AQ141" t="e">
        <f>SUMIFS(#REF!,#REF!,Camp_List_t[[#This Row],[CP_Pcode]],#REF!,-1)</f>
        <v>#REF!</v>
      </c>
    </row>
    <row r="142" spans="1:43" x14ac:dyDescent="0.25">
      <c r="A142" s="6" t="s">
        <v>870</v>
      </c>
      <c r="B142" s="6" t="s">
        <v>0</v>
      </c>
      <c r="C142" s="6" t="s">
        <v>869</v>
      </c>
      <c r="D142" s="6" t="s">
        <v>7</v>
      </c>
      <c r="E142" s="6" t="s">
        <v>1973</v>
      </c>
      <c r="F142" s="6" t="s">
        <v>10</v>
      </c>
      <c r="G142" s="6" t="s">
        <v>994</v>
      </c>
      <c r="H142" s="6"/>
      <c r="I142" s="6"/>
      <c r="J142" s="6"/>
      <c r="K142" s="6"/>
      <c r="L142" s="6" t="s">
        <v>1830</v>
      </c>
      <c r="M142" s="6" t="s">
        <v>1831</v>
      </c>
      <c r="N142" s="6"/>
      <c r="O142" s="6"/>
      <c r="P142" s="6"/>
      <c r="Q142" s="6">
        <v>375</v>
      </c>
      <c r="R142" s="6">
        <v>1691</v>
      </c>
      <c r="S142" s="6" t="s">
        <v>2523</v>
      </c>
      <c r="T142" s="6" t="s">
        <v>209</v>
      </c>
      <c r="U142" s="6" t="s">
        <v>1959</v>
      </c>
      <c r="V142" s="6" t="s">
        <v>1803</v>
      </c>
      <c r="W142" s="6" t="s">
        <v>125</v>
      </c>
      <c r="X142" s="6"/>
      <c r="Y142" s="6"/>
      <c r="Z142" s="6"/>
      <c r="AA142" s="6" t="s">
        <v>706</v>
      </c>
      <c r="AB142" s="6"/>
      <c r="AC142" s="6" t="s">
        <v>2000</v>
      </c>
      <c r="AD142" s="6" t="s">
        <v>2150</v>
      </c>
      <c r="AE142" s="6" t="s">
        <v>1966</v>
      </c>
      <c r="AF142" s="6" t="s">
        <v>1961</v>
      </c>
      <c r="AG142" s="6"/>
      <c r="AH142" s="6" t="s">
        <v>1961</v>
      </c>
      <c r="AI142" s="6"/>
      <c r="AJ142" s="6"/>
      <c r="AK142" s="6"/>
      <c r="AL142" t="e">
        <f>SUMIF(#REF!,Camp_List_t[[#This Row],[CP_Pcode]],#REF!)</f>
        <v>#REF!</v>
      </c>
      <c r="AM142" t="e">
        <f>SUMIFS(#REF!,#REF!,Camp_List_t[[#This Row],[CP_Pcode]],#REF!,-1)</f>
        <v>#REF!</v>
      </c>
      <c r="AN142" t="e">
        <f>SUMIFS(#REF!,#REF!,Camp_List_t[[#This Row],[CP_Pcode]],#REF!,-1)</f>
        <v>#REF!</v>
      </c>
      <c r="AO142" t="e">
        <f>SUMIFS(#REF!,#REF!,Camp_List_t[[#This Row],[CP_Pcode]],#REF!,-1)</f>
        <v>#REF!</v>
      </c>
      <c r="AP142" t="e">
        <f>SUMIFS(#REF!,#REF!,Camp_List_t[[#This Row],[CP_Pcode]],#REF!,-1)</f>
        <v>#REF!</v>
      </c>
      <c r="AQ142" t="e">
        <f>SUMIFS(#REF!,#REF!,Camp_List_t[[#This Row],[CP_Pcode]],#REF!,-1)</f>
        <v>#REF!</v>
      </c>
    </row>
    <row r="143" spans="1:43" x14ac:dyDescent="0.25">
      <c r="A143" s="6" t="s">
        <v>1953</v>
      </c>
      <c r="B143" s="6" t="s">
        <v>0</v>
      </c>
      <c r="C143" s="6" t="s">
        <v>869</v>
      </c>
      <c r="D143" s="6" t="s">
        <v>4</v>
      </c>
      <c r="E143" s="6" t="s">
        <v>2033</v>
      </c>
      <c r="F143" s="6" t="s">
        <v>929</v>
      </c>
      <c r="G143" s="6" t="s">
        <v>928</v>
      </c>
      <c r="H143" s="6"/>
      <c r="I143" s="6"/>
      <c r="J143" s="6"/>
      <c r="K143" s="6"/>
      <c r="L143" s="6" t="s">
        <v>2524</v>
      </c>
      <c r="M143" s="6" t="s">
        <v>2525</v>
      </c>
      <c r="N143" s="6"/>
      <c r="O143" s="6"/>
      <c r="P143" s="6"/>
      <c r="Q143" s="6">
        <v>0</v>
      </c>
      <c r="R143" s="6">
        <v>0</v>
      </c>
      <c r="S143" s="6"/>
      <c r="T143" s="6" t="s">
        <v>97</v>
      </c>
      <c r="U143" s="6" t="s">
        <v>1959</v>
      </c>
      <c r="V143" s="6" t="s">
        <v>85</v>
      </c>
      <c r="W143" s="6"/>
      <c r="X143" s="6"/>
      <c r="Y143" s="6"/>
      <c r="Z143" s="6"/>
      <c r="AA143" s="6"/>
      <c r="AB143" s="6"/>
      <c r="AC143" s="6" t="s">
        <v>2526</v>
      </c>
      <c r="AD143" s="6" t="s">
        <v>2527</v>
      </c>
      <c r="AE143" s="6"/>
      <c r="AF143" s="6" t="s">
        <v>1961</v>
      </c>
      <c r="AG143" s="6"/>
      <c r="AH143" s="6" t="s">
        <v>1961</v>
      </c>
      <c r="AI143" s="6"/>
      <c r="AJ143" s="6"/>
      <c r="AK143" s="6"/>
      <c r="AL143" t="e">
        <f>SUMIF(#REF!,Camp_List_t[[#This Row],[CP_Pcode]],#REF!)</f>
        <v>#REF!</v>
      </c>
      <c r="AM143" t="e">
        <f>SUMIFS(#REF!,#REF!,Camp_List_t[[#This Row],[CP_Pcode]],#REF!,-1)</f>
        <v>#REF!</v>
      </c>
      <c r="AN143" t="e">
        <f>SUMIFS(#REF!,#REF!,Camp_List_t[[#This Row],[CP_Pcode]],#REF!,-1)</f>
        <v>#REF!</v>
      </c>
      <c r="AO143" t="e">
        <f>SUMIFS(#REF!,#REF!,Camp_List_t[[#This Row],[CP_Pcode]],#REF!,-1)</f>
        <v>#REF!</v>
      </c>
      <c r="AP143" t="e">
        <f>SUMIFS(#REF!,#REF!,Camp_List_t[[#This Row],[CP_Pcode]],#REF!,-1)</f>
        <v>#REF!</v>
      </c>
      <c r="AQ143" t="e">
        <f>SUMIFS(#REF!,#REF!,Camp_List_t[[#This Row],[CP_Pcode]],#REF!,-1)</f>
        <v>#REF!</v>
      </c>
    </row>
    <row r="144" spans="1:43" x14ac:dyDescent="0.25">
      <c r="A144" s="6" t="s">
        <v>870</v>
      </c>
      <c r="B144" s="6" t="s">
        <v>0</v>
      </c>
      <c r="C144" s="6" t="s">
        <v>869</v>
      </c>
      <c r="D144" s="6" t="s">
        <v>4</v>
      </c>
      <c r="E144" s="6" t="s">
        <v>2033</v>
      </c>
      <c r="F144" s="6" t="s">
        <v>4</v>
      </c>
      <c r="G144" s="6" t="s">
        <v>876</v>
      </c>
      <c r="H144" s="6" t="s">
        <v>536</v>
      </c>
      <c r="I144" s="6" t="s">
        <v>877</v>
      </c>
      <c r="J144" s="6" t="s">
        <v>554</v>
      </c>
      <c r="K144" s="6" t="s">
        <v>924</v>
      </c>
      <c r="L144" s="6" t="s">
        <v>163</v>
      </c>
      <c r="M144" s="6" t="s">
        <v>164</v>
      </c>
      <c r="N144" s="6" t="s">
        <v>1477</v>
      </c>
      <c r="O144" s="6" t="s">
        <v>1478</v>
      </c>
      <c r="P144" s="6" t="s">
        <v>1961</v>
      </c>
      <c r="Q144" s="6">
        <v>107</v>
      </c>
      <c r="R144" s="6">
        <v>584</v>
      </c>
      <c r="S144" s="6" t="s">
        <v>2528</v>
      </c>
      <c r="T144" s="6" t="s">
        <v>97</v>
      </c>
      <c r="U144" s="6" t="s">
        <v>1959</v>
      </c>
      <c r="V144" s="6" t="s">
        <v>85</v>
      </c>
      <c r="W144" s="6" t="s">
        <v>98</v>
      </c>
      <c r="X144" s="6" t="s">
        <v>1479</v>
      </c>
      <c r="Y144" s="6" t="s">
        <v>116</v>
      </c>
      <c r="Z144" s="6" t="s">
        <v>538</v>
      </c>
      <c r="AA144" s="6" t="s">
        <v>1963</v>
      </c>
      <c r="AB144" s="6"/>
      <c r="AC144" s="6" t="s">
        <v>1975</v>
      </c>
      <c r="AD144" s="6" t="s">
        <v>2529</v>
      </c>
      <c r="AE144" s="6" t="s">
        <v>1966</v>
      </c>
      <c r="AF144" s="6" t="s">
        <v>2530</v>
      </c>
      <c r="AG144" s="6"/>
      <c r="AH144" s="6" t="s">
        <v>2530</v>
      </c>
      <c r="AI144" s="6" t="s">
        <v>536</v>
      </c>
      <c r="AJ144" s="6" t="s">
        <v>2531</v>
      </c>
      <c r="AK144" s="6" t="s">
        <v>115</v>
      </c>
      <c r="AL144" t="e">
        <f>SUMIF(#REF!,Camp_List_t[[#This Row],[CP_Pcode]],#REF!)</f>
        <v>#REF!</v>
      </c>
      <c r="AM144" t="e">
        <f>SUMIFS(#REF!,#REF!,Camp_List_t[[#This Row],[CP_Pcode]],#REF!,-1)</f>
        <v>#REF!</v>
      </c>
      <c r="AN144" t="e">
        <f>SUMIFS(#REF!,#REF!,Camp_List_t[[#This Row],[CP_Pcode]],#REF!,-1)</f>
        <v>#REF!</v>
      </c>
      <c r="AO144" t="e">
        <f>SUMIFS(#REF!,#REF!,Camp_List_t[[#This Row],[CP_Pcode]],#REF!,-1)</f>
        <v>#REF!</v>
      </c>
      <c r="AP144" t="e">
        <f>SUMIFS(#REF!,#REF!,Camp_List_t[[#This Row],[CP_Pcode]],#REF!,-1)</f>
        <v>#REF!</v>
      </c>
      <c r="AQ144" t="e">
        <f>SUMIFS(#REF!,#REF!,Camp_List_t[[#This Row],[CP_Pcode]],#REF!,-1)</f>
        <v>#REF!</v>
      </c>
    </row>
    <row r="145" spans="1:43" x14ac:dyDescent="0.25">
      <c r="A145" s="6" t="s">
        <v>870</v>
      </c>
      <c r="B145" s="6" t="s">
        <v>0</v>
      </c>
      <c r="C145" s="6" t="s">
        <v>869</v>
      </c>
      <c r="D145" s="6" t="s">
        <v>4</v>
      </c>
      <c r="E145" s="6" t="s">
        <v>2033</v>
      </c>
      <c r="F145" s="6" t="s">
        <v>4</v>
      </c>
      <c r="G145" s="6" t="s">
        <v>876</v>
      </c>
      <c r="H145" s="6" t="s">
        <v>536</v>
      </c>
      <c r="I145" s="6" t="s">
        <v>877</v>
      </c>
      <c r="J145" s="6" t="s">
        <v>554</v>
      </c>
      <c r="K145" s="6" t="s">
        <v>924</v>
      </c>
      <c r="L145" s="6" t="s">
        <v>161</v>
      </c>
      <c r="M145" s="6" t="s">
        <v>162</v>
      </c>
      <c r="N145" s="6" t="s">
        <v>1501</v>
      </c>
      <c r="O145" s="6" t="s">
        <v>1502</v>
      </c>
      <c r="P145" s="6" t="s">
        <v>1961</v>
      </c>
      <c r="Q145" s="6">
        <v>163</v>
      </c>
      <c r="R145" s="6">
        <v>712</v>
      </c>
      <c r="S145" s="6" t="s">
        <v>2532</v>
      </c>
      <c r="T145" s="6" t="s">
        <v>97</v>
      </c>
      <c r="U145" s="6" t="s">
        <v>1959</v>
      </c>
      <c r="V145" s="6" t="s">
        <v>85</v>
      </c>
      <c r="W145" s="6" t="s">
        <v>98</v>
      </c>
      <c r="X145" s="6" t="s">
        <v>1420</v>
      </c>
      <c r="Y145" s="6" t="s">
        <v>116</v>
      </c>
      <c r="Z145" s="6" t="s">
        <v>538</v>
      </c>
      <c r="AA145" s="6" t="s">
        <v>1963</v>
      </c>
      <c r="AB145" s="6"/>
      <c r="AC145" s="6" t="s">
        <v>1975</v>
      </c>
      <c r="AD145" s="6" t="s">
        <v>2533</v>
      </c>
      <c r="AE145" s="6" t="s">
        <v>1966</v>
      </c>
      <c r="AF145" s="6" t="s">
        <v>1721</v>
      </c>
      <c r="AG145" s="6"/>
      <c r="AH145" s="6" t="s">
        <v>1721</v>
      </c>
      <c r="AI145" s="6" t="s">
        <v>536</v>
      </c>
      <c r="AJ145" s="6" t="s">
        <v>2534</v>
      </c>
      <c r="AK145" s="6" t="s">
        <v>115</v>
      </c>
      <c r="AL145" t="e">
        <f>SUMIF(#REF!,Camp_List_t[[#This Row],[CP_Pcode]],#REF!)</f>
        <v>#REF!</v>
      </c>
      <c r="AM145" t="e">
        <f>SUMIFS(#REF!,#REF!,Camp_List_t[[#This Row],[CP_Pcode]],#REF!,-1)</f>
        <v>#REF!</v>
      </c>
      <c r="AN145" t="e">
        <f>SUMIFS(#REF!,#REF!,Camp_List_t[[#This Row],[CP_Pcode]],#REF!,-1)</f>
        <v>#REF!</v>
      </c>
      <c r="AO145" t="e">
        <f>SUMIFS(#REF!,#REF!,Camp_List_t[[#This Row],[CP_Pcode]],#REF!,-1)</f>
        <v>#REF!</v>
      </c>
      <c r="AP145" t="e">
        <f>SUMIFS(#REF!,#REF!,Camp_List_t[[#This Row],[CP_Pcode]],#REF!,-1)</f>
        <v>#REF!</v>
      </c>
      <c r="AQ145" t="e">
        <f>SUMIFS(#REF!,#REF!,Camp_List_t[[#This Row],[CP_Pcode]],#REF!,-1)</f>
        <v>#REF!</v>
      </c>
    </row>
    <row r="146" spans="1:43" x14ac:dyDescent="0.25">
      <c r="A146" s="6" t="s">
        <v>870</v>
      </c>
      <c r="B146" s="6" t="s">
        <v>0</v>
      </c>
      <c r="C146" s="6" t="s">
        <v>869</v>
      </c>
      <c r="D146" s="6" t="s">
        <v>4</v>
      </c>
      <c r="E146" s="6" t="s">
        <v>2033</v>
      </c>
      <c r="F146" s="6" t="s">
        <v>6</v>
      </c>
      <c r="G146" s="6" t="s">
        <v>875</v>
      </c>
      <c r="H146" s="6" t="s">
        <v>98</v>
      </c>
      <c r="I146" s="6" t="s">
        <v>908</v>
      </c>
      <c r="J146" s="6" t="s">
        <v>650</v>
      </c>
      <c r="K146" s="6"/>
      <c r="L146" s="6" t="s">
        <v>277</v>
      </c>
      <c r="M146" s="6" t="s">
        <v>278</v>
      </c>
      <c r="N146" s="6" t="s">
        <v>1460</v>
      </c>
      <c r="O146" s="6" t="s">
        <v>1461</v>
      </c>
      <c r="P146" s="6" t="s">
        <v>2535</v>
      </c>
      <c r="Q146" s="6">
        <v>139</v>
      </c>
      <c r="R146" s="6">
        <v>640</v>
      </c>
      <c r="S146" s="6" t="s">
        <v>2536</v>
      </c>
      <c r="T146" s="6" t="s">
        <v>97</v>
      </c>
      <c r="U146" s="6" t="s">
        <v>1959</v>
      </c>
      <c r="V146" s="6" t="s">
        <v>85</v>
      </c>
      <c r="W146" s="6" t="s">
        <v>125</v>
      </c>
      <c r="X146" s="6" t="s">
        <v>1404</v>
      </c>
      <c r="Y146" s="6" t="s">
        <v>115</v>
      </c>
      <c r="Z146" s="6" t="s">
        <v>545</v>
      </c>
      <c r="AA146" s="6" t="s">
        <v>1963</v>
      </c>
      <c r="AB146" s="6"/>
      <c r="AC146" s="6" t="s">
        <v>1975</v>
      </c>
      <c r="AD146" s="6" t="s">
        <v>2537</v>
      </c>
      <c r="AE146" s="6" t="s">
        <v>287</v>
      </c>
      <c r="AF146" s="6" t="s">
        <v>2538</v>
      </c>
      <c r="AG146" s="6"/>
      <c r="AH146" s="6" t="s">
        <v>2538</v>
      </c>
      <c r="AI146" s="6"/>
      <c r="AJ146" s="6"/>
      <c r="AK146" s="6"/>
      <c r="AL146" t="e">
        <f>SUMIF(#REF!,Camp_List_t[[#This Row],[CP_Pcode]],#REF!)</f>
        <v>#REF!</v>
      </c>
      <c r="AM146" t="e">
        <f>SUMIFS(#REF!,#REF!,Camp_List_t[[#This Row],[CP_Pcode]],#REF!,-1)</f>
        <v>#REF!</v>
      </c>
      <c r="AN146" t="e">
        <f>SUMIFS(#REF!,#REF!,Camp_List_t[[#This Row],[CP_Pcode]],#REF!,-1)</f>
        <v>#REF!</v>
      </c>
      <c r="AO146" t="e">
        <f>SUMIFS(#REF!,#REF!,Camp_List_t[[#This Row],[CP_Pcode]],#REF!,-1)</f>
        <v>#REF!</v>
      </c>
      <c r="AP146" t="e">
        <f>SUMIFS(#REF!,#REF!,Camp_List_t[[#This Row],[CP_Pcode]],#REF!,-1)</f>
        <v>#REF!</v>
      </c>
      <c r="AQ146" t="e">
        <f>SUMIFS(#REF!,#REF!,Camp_List_t[[#This Row],[CP_Pcode]],#REF!,-1)</f>
        <v>#REF!</v>
      </c>
    </row>
    <row r="147" spans="1:43" x14ac:dyDescent="0.25">
      <c r="A147" s="6" t="s">
        <v>870</v>
      </c>
      <c r="B147" s="6" t="s">
        <v>0</v>
      </c>
      <c r="C147" s="6" t="s">
        <v>869</v>
      </c>
      <c r="D147" s="6" t="s">
        <v>12</v>
      </c>
      <c r="E147" s="6" t="s">
        <v>1954</v>
      </c>
      <c r="F147" s="6" t="s">
        <v>13</v>
      </c>
      <c r="G147" s="6" t="s">
        <v>911</v>
      </c>
      <c r="H147" s="6" t="s">
        <v>612</v>
      </c>
      <c r="I147" s="6" t="s">
        <v>964</v>
      </c>
      <c r="J147" s="6" t="s">
        <v>639</v>
      </c>
      <c r="K147" s="6" t="s">
        <v>987</v>
      </c>
      <c r="L147" s="6" t="s">
        <v>245</v>
      </c>
      <c r="M147" s="6" t="s">
        <v>246</v>
      </c>
      <c r="N147" s="6" t="s">
        <v>1602</v>
      </c>
      <c r="O147" s="6" t="s">
        <v>1603</v>
      </c>
      <c r="P147" s="6" t="s">
        <v>2539</v>
      </c>
      <c r="Q147" s="6">
        <v>25</v>
      </c>
      <c r="R147" s="6">
        <v>133</v>
      </c>
      <c r="S147" s="6" t="s">
        <v>2540</v>
      </c>
      <c r="T147" s="6" t="s">
        <v>97</v>
      </c>
      <c r="U147" s="6" t="s">
        <v>1959</v>
      </c>
      <c r="V147" s="6" t="s">
        <v>85</v>
      </c>
      <c r="W147" s="6" t="s">
        <v>125</v>
      </c>
      <c r="X147" s="6" t="s">
        <v>1423</v>
      </c>
      <c r="Y147" s="6" t="s">
        <v>115</v>
      </c>
      <c r="Z147" s="6" t="s">
        <v>545</v>
      </c>
      <c r="AA147" s="6" t="s">
        <v>1963</v>
      </c>
      <c r="AB147" s="6"/>
      <c r="AC147" s="6" t="s">
        <v>1964</v>
      </c>
      <c r="AD147" s="6" t="s">
        <v>2056</v>
      </c>
      <c r="AE147" s="6" t="s">
        <v>1966</v>
      </c>
      <c r="AF147" s="6" t="s">
        <v>1961</v>
      </c>
      <c r="AG147" s="6"/>
      <c r="AH147" s="6" t="s">
        <v>1961</v>
      </c>
      <c r="AI147" s="6" t="s">
        <v>991</v>
      </c>
      <c r="AJ147" s="6" t="s">
        <v>2541</v>
      </c>
      <c r="AK147" s="6" t="s">
        <v>116</v>
      </c>
      <c r="AL147" t="e">
        <f>SUMIF(#REF!,Camp_List_t[[#This Row],[CP_Pcode]],#REF!)</f>
        <v>#REF!</v>
      </c>
      <c r="AM147" t="e">
        <f>SUMIFS(#REF!,#REF!,Camp_List_t[[#This Row],[CP_Pcode]],#REF!,-1)</f>
        <v>#REF!</v>
      </c>
      <c r="AN147" t="e">
        <f>SUMIFS(#REF!,#REF!,Camp_List_t[[#This Row],[CP_Pcode]],#REF!,-1)</f>
        <v>#REF!</v>
      </c>
      <c r="AO147" t="e">
        <f>SUMIFS(#REF!,#REF!,Camp_List_t[[#This Row],[CP_Pcode]],#REF!,-1)</f>
        <v>#REF!</v>
      </c>
      <c r="AP147" t="e">
        <f>SUMIFS(#REF!,#REF!,Camp_List_t[[#This Row],[CP_Pcode]],#REF!,-1)</f>
        <v>#REF!</v>
      </c>
      <c r="AQ147" t="e">
        <f>SUMIFS(#REF!,#REF!,Camp_List_t[[#This Row],[CP_Pcode]],#REF!,-1)</f>
        <v>#REF!</v>
      </c>
    </row>
    <row r="148" spans="1:43" x14ac:dyDescent="0.25">
      <c r="A148" s="6" t="s">
        <v>870</v>
      </c>
      <c r="B148" s="6" t="s">
        <v>0</v>
      </c>
      <c r="C148" s="6" t="s">
        <v>869</v>
      </c>
      <c r="D148" s="6" t="s">
        <v>12</v>
      </c>
      <c r="E148" s="6" t="s">
        <v>1954</v>
      </c>
      <c r="F148" s="6" t="s">
        <v>13</v>
      </c>
      <c r="G148" s="6" t="s">
        <v>911</v>
      </c>
      <c r="H148" s="6" t="s">
        <v>608</v>
      </c>
      <c r="I148" s="6" t="s">
        <v>912</v>
      </c>
      <c r="J148" s="6" t="s">
        <v>609</v>
      </c>
      <c r="K148" s="6" t="s">
        <v>673</v>
      </c>
      <c r="L148" s="6" t="s">
        <v>239</v>
      </c>
      <c r="M148" s="6" t="s">
        <v>240</v>
      </c>
      <c r="N148" s="6" t="s">
        <v>1437</v>
      </c>
      <c r="O148" s="6" t="s">
        <v>1438</v>
      </c>
      <c r="P148" s="6" t="s">
        <v>2542</v>
      </c>
      <c r="Q148" s="6">
        <v>15</v>
      </c>
      <c r="R148" s="6">
        <v>74</v>
      </c>
      <c r="S148" s="6" t="s">
        <v>2543</v>
      </c>
      <c r="T148" s="6" t="s">
        <v>97</v>
      </c>
      <c r="U148" s="6" t="s">
        <v>1959</v>
      </c>
      <c r="V148" s="6" t="s">
        <v>85</v>
      </c>
      <c r="W148" s="6" t="s">
        <v>98</v>
      </c>
      <c r="X148" s="6" t="s">
        <v>1423</v>
      </c>
      <c r="Y148" s="6" t="s">
        <v>115</v>
      </c>
      <c r="Z148" s="6" t="s">
        <v>545</v>
      </c>
      <c r="AA148" s="6" t="s">
        <v>1963</v>
      </c>
      <c r="AB148" s="6"/>
      <c r="AC148" s="6" t="s">
        <v>1975</v>
      </c>
      <c r="AD148" s="6" t="s">
        <v>2544</v>
      </c>
      <c r="AE148" s="6" t="s">
        <v>1966</v>
      </c>
      <c r="AF148" s="6" t="s">
        <v>1961</v>
      </c>
      <c r="AG148" s="6"/>
      <c r="AH148" s="6" t="s">
        <v>1961</v>
      </c>
      <c r="AI148" s="6" t="s">
        <v>991</v>
      </c>
      <c r="AJ148" s="6" t="s">
        <v>2545</v>
      </c>
      <c r="AK148" s="6" t="s">
        <v>115</v>
      </c>
      <c r="AL148" t="e">
        <f>SUMIF(#REF!,Camp_List_t[[#This Row],[CP_Pcode]],#REF!)</f>
        <v>#REF!</v>
      </c>
      <c r="AM148" t="e">
        <f>SUMIFS(#REF!,#REF!,Camp_List_t[[#This Row],[CP_Pcode]],#REF!,-1)</f>
        <v>#REF!</v>
      </c>
      <c r="AN148" t="e">
        <f>SUMIFS(#REF!,#REF!,Camp_List_t[[#This Row],[CP_Pcode]],#REF!,-1)</f>
        <v>#REF!</v>
      </c>
      <c r="AO148" t="e">
        <f>SUMIFS(#REF!,#REF!,Camp_List_t[[#This Row],[CP_Pcode]],#REF!,-1)</f>
        <v>#REF!</v>
      </c>
      <c r="AP148" t="e">
        <f>SUMIFS(#REF!,#REF!,Camp_List_t[[#This Row],[CP_Pcode]],#REF!,-1)</f>
        <v>#REF!</v>
      </c>
      <c r="AQ148" t="e">
        <f>SUMIFS(#REF!,#REF!,Camp_List_t[[#This Row],[CP_Pcode]],#REF!,-1)</f>
        <v>#REF!</v>
      </c>
    </row>
    <row r="149" spans="1:43" x14ac:dyDescent="0.25">
      <c r="A149" s="6" t="s">
        <v>870</v>
      </c>
      <c r="B149" s="6" t="s">
        <v>0</v>
      </c>
      <c r="C149" s="6" t="s">
        <v>869</v>
      </c>
      <c r="D149" s="6" t="s">
        <v>7</v>
      </c>
      <c r="E149" s="6" t="s">
        <v>1973</v>
      </c>
      <c r="F149" s="6" t="s">
        <v>7</v>
      </c>
      <c r="G149" s="6" t="s">
        <v>898</v>
      </c>
      <c r="H149" s="6" t="s">
        <v>577</v>
      </c>
      <c r="I149" s="6" t="s">
        <v>934</v>
      </c>
      <c r="J149" s="6"/>
      <c r="K149" s="6"/>
      <c r="L149" s="6" t="s">
        <v>727</v>
      </c>
      <c r="M149" s="6" t="s">
        <v>728</v>
      </c>
      <c r="N149" s="6" t="s">
        <v>1561</v>
      </c>
      <c r="O149" s="6" t="s">
        <v>1562</v>
      </c>
      <c r="P149" s="6" t="s">
        <v>1961</v>
      </c>
      <c r="Q149" s="6">
        <v>116</v>
      </c>
      <c r="R149" s="6">
        <v>659</v>
      </c>
      <c r="S149" s="6" t="s">
        <v>2546</v>
      </c>
      <c r="T149" s="6" t="s">
        <v>97</v>
      </c>
      <c r="U149" s="6" t="s">
        <v>1959</v>
      </c>
      <c r="V149" s="6" t="s">
        <v>85</v>
      </c>
      <c r="W149" s="6" t="s">
        <v>98</v>
      </c>
      <c r="X149" s="6" t="s">
        <v>1420</v>
      </c>
      <c r="Y149" s="6" t="s">
        <v>116</v>
      </c>
      <c r="Z149" s="6" t="s">
        <v>545</v>
      </c>
      <c r="AA149" s="6" t="s">
        <v>1963</v>
      </c>
      <c r="AB149" s="6"/>
      <c r="AC149" s="6" t="s">
        <v>1975</v>
      </c>
      <c r="AD149" s="6" t="s">
        <v>2547</v>
      </c>
      <c r="AE149" s="6" t="s">
        <v>1966</v>
      </c>
      <c r="AF149" s="6" t="s">
        <v>1727</v>
      </c>
      <c r="AG149" s="6"/>
      <c r="AH149" s="6" t="s">
        <v>1727</v>
      </c>
      <c r="AI149" s="6" t="s">
        <v>577</v>
      </c>
      <c r="AJ149" s="6" t="s">
        <v>2548</v>
      </c>
      <c r="AK149" s="6" t="s">
        <v>115</v>
      </c>
      <c r="AL149" t="e">
        <f>SUMIF(#REF!,Camp_List_t[[#This Row],[CP_Pcode]],#REF!)</f>
        <v>#REF!</v>
      </c>
      <c r="AM149" t="e">
        <f>SUMIFS(#REF!,#REF!,Camp_List_t[[#This Row],[CP_Pcode]],#REF!,-1)</f>
        <v>#REF!</v>
      </c>
      <c r="AN149" t="e">
        <f>SUMIFS(#REF!,#REF!,Camp_List_t[[#This Row],[CP_Pcode]],#REF!,-1)</f>
        <v>#REF!</v>
      </c>
      <c r="AO149" t="e">
        <f>SUMIFS(#REF!,#REF!,Camp_List_t[[#This Row],[CP_Pcode]],#REF!,-1)</f>
        <v>#REF!</v>
      </c>
      <c r="AP149" t="e">
        <f>SUMIFS(#REF!,#REF!,Camp_List_t[[#This Row],[CP_Pcode]],#REF!,-1)</f>
        <v>#REF!</v>
      </c>
      <c r="AQ149" t="e">
        <f>SUMIFS(#REF!,#REF!,Camp_List_t[[#This Row],[CP_Pcode]],#REF!,-1)</f>
        <v>#REF!</v>
      </c>
    </row>
    <row r="150" spans="1:43" x14ac:dyDescent="0.25">
      <c r="A150" s="6" t="s">
        <v>870</v>
      </c>
      <c r="B150" s="6" t="s">
        <v>0</v>
      </c>
      <c r="C150" s="6" t="s">
        <v>869</v>
      </c>
      <c r="D150" s="6" t="s">
        <v>7</v>
      </c>
      <c r="E150" s="6" t="s">
        <v>1973</v>
      </c>
      <c r="F150" s="6" t="s">
        <v>8</v>
      </c>
      <c r="G150" s="6" t="s">
        <v>883</v>
      </c>
      <c r="H150" s="6" t="s">
        <v>595</v>
      </c>
      <c r="I150" s="6" t="s">
        <v>938</v>
      </c>
      <c r="J150" s="6"/>
      <c r="K150" s="6"/>
      <c r="L150" s="6" t="s">
        <v>123</v>
      </c>
      <c r="M150" s="6" t="s">
        <v>124</v>
      </c>
      <c r="N150" s="6" t="s">
        <v>1640</v>
      </c>
      <c r="O150" s="6" t="s">
        <v>1641</v>
      </c>
      <c r="P150" s="6"/>
      <c r="Q150" s="6">
        <v>30</v>
      </c>
      <c r="R150" s="6">
        <v>175</v>
      </c>
      <c r="S150" s="6" t="s">
        <v>2549</v>
      </c>
      <c r="T150" s="6" t="s">
        <v>97</v>
      </c>
      <c r="U150" s="6" t="s">
        <v>1959</v>
      </c>
      <c r="V150" s="6" t="s">
        <v>85</v>
      </c>
      <c r="W150" s="6" t="s">
        <v>98</v>
      </c>
      <c r="X150" s="6"/>
      <c r="Y150" s="6" t="s">
        <v>115</v>
      </c>
      <c r="Z150" s="6" t="s">
        <v>538</v>
      </c>
      <c r="AA150" s="6" t="s">
        <v>1963</v>
      </c>
      <c r="AB150" s="6"/>
      <c r="AC150" s="6" t="s">
        <v>1989</v>
      </c>
      <c r="AD150" s="6" t="s">
        <v>2189</v>
      </c>
      <c r="AE150" s="6" t="s">
        <v>2151</v>
      </c>
      <c r="AF150" s="6" t="s">
        <v>1961</v>
      </c>
      <c r="AG150" s="6"/>
      <c r="AH150" s="6" t="s">
        <v>1961</v>
      </c>
      <c r="AI150" s="6" t="s">
        <v>595</v>
      </c>
      <c r="AJ150" s="6" t="s">
        <v>2550</v>
      </c>
      <c r="AK150" s="6" t="s">
        <v>115</v>
      </c>
      <c r="AL150" t="e">
        <f>SUMIF(#REF!,Camp_List_t[[#This Row],[CP_Pcode]],#REF!)</f>
        <v>#REF!</v>
      </c>
      <c r="AM150" t="e">
        <f>SUMIFS(#REF!,#REF!,Camp_List_t[[#This Row],[CP_Pcode]],#REF!,-1)</f>
        <v>#REF!</v>
      </c>
      <c r="AN150" t="e">
        <f>SUMIFS(#REF!,#REF!,Camp_List_t[[#This Row],[CP_Pcode]],#REF!,-1)</f>
        <v>#REF!</v>
      </c>
      <c r="AO150" t="e">
        <f>SUMIFS(#REF!,#REF!,Camp_List_t[[#This Row],[CP_Pcode]],#REF!,-1)</f>
        <v>#REF!</v>
      </c>
      <c r="AP150" t="e">
        <f>SUMIFS(#REF!,#REF!,Camp_List_t[[#This Row],[CP_Pcode]],#REF!,-1)</f>
        <v>#REF!</v>
      </c>
      <c r="AQ150" t="e">
        <f>SUMIFS(#REF!,#REF!,Camp_List_t[[#This Row],[CP_Pcode]],#REF!,-1)</f>
        <v>#REF!</v>
      </c>
    </row>
    <row r="151" spans="1:43" x14ac:dyDescent="0.25">
      <c r="A151" s="6" t="s">
        <v>870</v>
      </c>
      <c r="B151" s="6" t="s">
        <v>0</v>
      </c>
      <c r="C151" s="6" t="s">
        <v>869</v>
      </c>
      <c r="D151" s="6" t="s">
        <v>7</v>
      </c>
      <c r="E151" s="6" t="s">
        <v>1973</v>
      </c>
      <c r="F151" s="6" t="s">
        <v>8</v>
      </c>
      <c r="G151" s="6" t="s">
        <v>883</v>
      </c>
      <c r="H151" s="6" t="s">
        <v>595</v>
      </c>
      <c r="I151" s="6" t="s">
        <v>938</v>
      </c>
      <c r="J151" s="6" t="s">
        <v>596</v>
      </c>
      <c r="K151" s="6"/>
      <c r="L151" s="6" t="s">
        <v>218</v>
      </c>
      <c r="M151" s="6" t="s">
        <v>219</v>
      </c>
      <c r="N151" s="6" t="s">
        <v>1550</v>
      </c>
      <c r="O151" s="6" t="s">
        <v>1543</v>
      </c>
      <c r="P151" s="6"/>
      <c r="Q151" s="6">
        <v>70</v>
      </c>
      <c r="R151" s="6">
        <v>609</v>
      </c>
      <c r="S151" s="6" t="s">
        <v>2551</v>
      </c>
      <c r="T151" s="6" t="s">
        <v>97</v>
      </c>
      <c r="U151" s="6" t="s">
        <v>1959</v>
      </c>
      <c r="V151" s="6" t="s">
        <v>85</v>
      </c>
      <c r="W151" s="6" t="s">
        <v>98</v>
      </c>
      <c r="X151" s="6" t="s">
        <v>1473</v>
      </c>
      <c r="Y151" s="6" t="s">
        <v>116</v>
      </c>
      <c r="Z151" s="6" t="s">
        <v>581</v>
      </c>
      <c r="AA151" s="6" t="s">
        <v>1963</v>
      </c>
      <c r="AB151" s="6"/>
      <c r="AC151" s="6" t="s">
        <v>1975</v>
      </c>
      <c r="AD151" s="6" t="s">
        <v>2552</v>
      </c>
      <c r="AE151" s="6" t="s">
        <v>2151</v>
      </c>
      <c r="AF151" s="6" t="s">
        <v>2040</v>
      </c>
      <c r="AG151" s="6"/>
      <c r="AH151" s="6" t="s">
        <v>2040</v>
      </c>
      <c r="AI151" s="6" t="s">
        <v>595</v>
      </c>
      <c r="AJ151" s="6" t="s">
        <v>2553</v>
      </c>
      <c r="AK151" s="6" t="s">
        <v>115</v>
      </c>
      <c r="AL151" t="e">
        <f>SUMIF(#REF!,Camp_List_t[[#This Row],[CP_Pcode]],#REF!)</f>
        <v>#REF!</v>
      </c>
      <c r="AM151" t="e">
        <f>SUMIFS(#REF!,#REF!,Camp_List_t[[#This Row],[CP_Pcode]],#REF!,-1)</f>
        <v>#REF!</v>
      </c>
      <c r="AN151" t="e">
        <f>SUMIFS(#REF!,#REF!,Camp_List_t[[#This Row],[CP_Pcode]],#REF!,-1)</f>
        <v>#REF!</v>
      </c>
      <c r="AO151" t="e">
        <f>SUMIFS(#REF!,#REF!,Camp_List_t[[#This Row],[CP_Pcode]],#REF!,-1)</f>
        <v>#REF!</v>
      </c>
      <c r="AP151" t="e">
        <f>SUMIFS(#REF!,#REF!,Camp_List_t[[#This Row],[CP_Pcode]],#REF!,-1)</f>
        <v>#REF!</v>
      </c>
      <c r="AQ151" t="e">
        <f>SUMIFS(#REF!,#REF!,Camp_List_t[[#This Row],[CP_Pcode]],#REF!,-1)</f>
        <v>#REF!</v>
      </c>
    </row>
    <row r="152" spans="1:43" x14ac:dyDescent="0.25">
      <c r="A152" s="6" t="s">
        <v>870</v>
      </c>
      <c r="B152" s="6" t="s">
        <v>0</v>
      </c>
      <c r="C152" s="6" t="s">
        <v>869</v>
      </c>
      <c r="D152" s="6" t="s">
        <v>7</v>
      </c>
      <c r="E152" s="6" t="s">
        <v>1973</v>
      </c>
      <c r="F152" s="6" t="s">
        <v>8</v>
      </c>
      <c r="G152" s="6" t="s">
        <v>883</v>
      </c>
      <c r="H152" s="6" t="s">
        <v>595</v>
      </c>
      <c r="I152" s="6" t="s">
        <v>938</v>
      </c>
      <c r="J152" s="6" t="s">
        <v>597</v>
      </c>
      <c r="K152" s="6" t="s">
        <v>1002</v>
      </c>
      <c r="L152" s="6" t="s">
        <v>141</v>
      </c>
      <c r="M152" s="6" t="s">
        <v>142</v>
      </c>
      <c r="N152" s="6" t="s">
        <v>1574</v>
      </c>
      <c r="O152" s="6" t="s">
        <v>1575</v>
      </c>
      <c r="P152" s="6" t="s">
        <v>1961</v>
      </c>
      <c r="Q152" s="6">
        <v>186</v>
      </c>
      <c r="R152" s="6">
        <v>1002</v>
      </c>
      <c r="S152" s="6" t="s">
        <v>2554</v>
      </c>
      <c r="T152" s="6" t="s">
        <v>97</v>
      </c>
      <c r="U152" s="6" t="s">
        <v>1959</v>
      </c>
      <c r="V152" s="6" t="s">
        <v>85</v>
      </c>
      <c r="W152" s="6" t="s">
        <v>98</v>
      </c>
      <c r="X152" s="6" t="s">
        <v>1476</v>
      </c>
      <c r="Y152" s="6" t="s">
        <v>116</v>
      </c>
      <c r="Z152" s="6" t="s">
        <v>538</v>
      </c>
      <c r="AA152" s="6" t="s">
        <v>1963</v>
      </c>
      <c r="AB152" s="6"/>
      <c r="AC152" s="6" t="s">
        <v>1989</v>
      </c>
      <c r="AD152" s="6" t="s">
        <v>2189</v>
      </c>
      <c r="AE152" s="6" t="s">
        <v>2151</v>
      </c>
      <c r="AF152" s="6" t="s">
        <v>2555</v>
      </c>
      <c r="AG152" s="6"/>
      <c r="AH152" s="6" t="s">
        <v>2555</v>
      </c>
      <c r="AI152" s="6" t="s">
        <v>595</v>
      </c>
      <c r="AJ152" s="6" t="s">
        <v>2556</v>
      </c>
      <c r="AK152" s="6" t="s">
        <v>115</v>
      </c>
      <c r="AL152" t="e">
        <f>SUMIF(#REF!,Camp_List_t[[#This Row],[CP_Pcode]],#REF!)</f>
        <v>#REF!</v>
      </c>
      <c r="AM152" t="e">
        <f>SUMIFS(#REF!,#REF!,Camp_List_t[[#This Row],[CP_Pcode]],#REF!,-1)</f>
        <v>#REF!</v>
      </c>
      <c r="AN152" t="e">
        <f>SUMIFS(#REF!,#REF!,Camp_List_t[[#This Row],[CP_Pcode]],#REF!,-1)</f>
        <v>#REF!</v>
      </c>
      <c r="AO152" t="e">
        <f>SUMIFS(#REF!,#REF!,Camp_List_t[[#This Row],[CP_Pcode]],#REF!,-1)</f>
        <v>#REF!</v>
      </c>
      <c r="AP152" t="e">
        <f>SUMIFS(#REF!,#REF!,Camp_List_t[[#This Row],[CP_Pcode]],#REF!,-1)</f>
        <v>#REF!</v>
      </c>
      <c r="AQ152" t="e">
        <f>SUMIFS(#REF!,#REF!,Camp_List_t[[#This Row],[CP_Pcode]],#REF!,-1)</f>
        <v>#REF!</v>
      </c>
    </row>
    <row r="153" spans="1:43" x14ac:dyDescent="0.25">
      <c r="A153" s="6" t="s">
        <v>1953</v>
      </c>
      <c r="B153" s="6" t="s">
        <v>0</v>
      </c>
      <c r="C153" s="6" t="s">
        <v>869</v>
      </c>
      <c r="D153" s="6" t="s">
        <v>7</v>
      </c>
      <c r="E153" s="6" t="s">
        <v>1973</v>
      </c>
      <c r="F153" s="6" t="s">
        <v>9</v>
      </c>
      <c r="G153" s="6" t="s">
        <v>871</v>
      </c>
      <c r="H153" s="6" t="s">
        <v>625</v>
      </c>
      <c r="I153" s="6" t="s">
        <v>933</v>
      </c>
      <c r="J153" s="6"/>
      <c r="K153" s="6"/>
      <c r="L153" s="6" t="s">
        <v>2557</v>
      </c>
      <c r="M153" s="6" t="s">
        <v>2558</v>
      </c>
      <c r="N153" s="6" t="s">
        <v>2559</v>
      </c>
      <c r="O153" s="6" t="s">
        <v>2560</v>
      </c>
      <c r="P153" s="6" t="s">
        <v>2561</v>
      </c>
      <c r="Q153" s="6">
        <v>0</v>
      </c>
      <c r="R153" s="6">
        <v>0</v>
      </c>
      <c r="S153" s="6"/>
      <c r="T153" s="6" t="s">
        <v>209</v>
      </c>
      <c r="U153" s="6" t="s">
        <v>1959</v>
      </c>
      <c r="V153" s="6" t="s">
        <v>85</v>
      </c>
      <c r="W153" s="6" t="s">
        <v>885</v>
      </c>
      <c r="X153" s="6" t="s">
        <v>1441</v>
      </c>
      <c r="Y153" s="6" t="s">
        <v>116</v>
      </c>
      <c r="Z153" s="6" t="s">
        <v>581</v>
      </c>
      <c r="AA153" s="6" t="s">
        <v>1963</v>
      </c>
      <c r="AB153" s="6"/>
      <c r="AC153" s="6" t="s">
        <v>1975</v>
      </c>
      <c r="AD153" s="6" t="s">
        <v>2562</v>
      </c>
      <c r="AE153" s="6" t="s">
        <v>284</v>
      </c>
      <c r="AF153" s="6" t="s">
        <v>1961</v>
      </c>
      <c r="AG153" s="6"/>
      <c r="AH153" s="6" t="s">
        <v>1961</v>
      </c>
      <c r="AI153" s="6" t="s">
        <v>2047</v>
      </c>
      <c r="AJ153" s="6" t="s">
        <v>2563</v>
      </c>
      <c r="AK153" s="6" t="s">
        <v>2040</v>
      </c>
      <c r="AL153" t="e">
        <f>SUMIF(#REF!,Camp_List_t[[#This Row],[CP_Pcode]],#REF!)</f>
        <v>#REF!</v>
      </c>
      <c r="AM153" t="e">
        <f>SUMIFS(#REF!,#REF!,Camp_List_t[[#This Row],[CP_Pcode]],#REF!,-1)</f>
        <v>#REF!</v>
      </c>
      <c r="AN153" t="e">
        <f>SUMIFS(#REF!,#REF!,Camp_List_t[[#This Row],[CP_Pcode]],#REF!,-1)</f>
        <v>#REF!</v>
      </c>
      <c r="AO153" t="e">
        <f>SUMIFS(#REF!,#REF!,Camp_List_t[[#This Row],[CP_Pcode]],#REF!,-1)</f>
        <v>#REF!</v>
      </c>
      <c r="AP153" t="e">
        <f>SUMIFS(#REF!,#REF!,Camp_List_t[[#This Row],[CP_Pcode]],#REF!,-1)</f>
        <v>#REF!</v>
      </c>
      <c r="AQ153" t="e">
        <f>SUMIFS(#REF!,#REF!,Camp_List_t[[#This Row],[CP_Pcode]],#REF!,-1)</f>
        <v>#REF!</v>
      </c>
    </row>
    <row r="154" spans="1:43" x14ac:dyDescent="0.25">
      <c r="A154" s="6" t="s">
        <v>870</v>
      </c>
      <c r="B154" s="6" t="s">
        <v>0</v>
      </c>
      <c r="C154" s="6" t="s">
        <v>869</v>
      </c>
      <c r="D154" s="6" t="s">
        <v>937</v>
      </c>
      <c r="E154" s="6" t="s">
        <v>2271</v>
      </c>
      <c r="F154" s="6" t="s">
        <v>937</v>
      </c>
      <c r="G154" s="6" t="s">
        <v>936</v>
      </c>
      <c r="H154" s="6" t="s">
        <v>1222</v>
      </c>
      <c r="I154" s="6" t="s">
        <v>1658</v>
      </c>
      <c r="J154" s="6" t="s">
        <v>1223</v>
      </c>
      <c r="K154" s="6" t="s">
        <v>1661</v>
      </c>
      <c r="L154" s="6" t="s">
        <v>1082</v>
      </c>
      <c r="M154" s="6" t="s">
        <v>1083</v>
      </c>
      <c r="N154" s="6"/>
      <c r="O154" s="6"/>
      <c r="P154" s="6"/>
      <c r="Q154" s="6">
        <v>91</v>
      </c>
      <c r="R154" s="6">
        <v>400</v>
      </c>
      <c r="S154" s="6" t="s">
        <v>2564</v>
      </c>
      <c r="T154" s="6" t="s">
        <v>97</v>
      </c>
      <c r="U154" s="6" t="s">
        <v>1959</v>
      </c>
      <c r="V154" s="6" t="s">
        <v>85</v>
      </c>
      <c r="W154" s="6" t="s">
        <v>98</v>
      </c>
      <c r="X154" s="6"/>
      <c r="Y154" s="6"/>
      <c r="Z154" s="6" t="s">
        <v>538</v>
      </c>
      <c r="AA154" s="6" t="s">
        <v>1963</v>
      </c>
      <c r="AB154" s="6"/>
      <c r="AC154" s="6" t="s">
        <v>1975</v>
      </c>
      <c r="AD154" s="6" t="s">
        <v>2565</v>
      </c>
      <c r="AE154" s="6"/>
      <c r="AF154" s="6" t="s">
        <v>2566</v>
      </c>
      <c r="AG154" s="6"/>
      <c r="AH154" s="6" t="s">
        <v>2566</v>
      </c>
      <c r="AI154" s="6"/>
      <c r="AJ154" s="6"/>
      <c r="AK154" s="6"/>
      <c r="AL154" t="e">
        <f>SUMIF(#REF!,Camp_List_t[[#This Row],[CP_Pcode]],#REF!)</f>
        <v>#REF!</v>
      </c>
      <c r="AM154" t="e">
        <f>SUMIFS(#REF!,#REF!,Camp_List_t[[#This Row],[CP_Pcode]],#REF!,-1)</f>
        <v>#REF!</v>
      </c>
      <c r="AN154" t="e">
        <f>SUMIFS(#REF!,#REF!,Camp_List_t[[#This Row],[CP_Pcode]],#REF!,-1)</f>
        <v>#REF!</v>
      </c>
      <c r="AO154" t="e">
        <f>SUMIFS(#REF!,#REF!,Camp_List_t[[#This Row],[CP_Pcode]],#REF!,-1)</f>
        <v>#REF!</v>
      </c>
      <c r="AP154" t="e">
        <f>SUMIFS(#REF!,#REF!,Camp_List_t[[#This Row],[CP_Pcode]],#REF!,-1)</f>
        <v>#REF!</v>
      </c>
      <c r="AQ154" t="e">
        <f>SUMIFS(#REF!,#REF!,Camp_List_t[[#This Row],[CP_Pcode]],#REF!,-1)</f>
        <v>#REF!</v>
      </c>
    </row>
    <row r="155" spans="1:43" x14ac:dyDescent="0.25">
      <c r="A155" s="6" t="s">
        <v>870</v>
      </c>
      <c r="B155" s="6" t="s">
        <v>0</v>
      </c>
      <c r="C155" s="6"/>
      <c r="D155" s="6"/>
      <c r="E155" s="6"/>
      <c r="F155" s="6" t="s">
        <v>11</v>
      </c>
      <c r="G155" s="6" t="s">
        <v>978</v>
      </c>
      <c r="H155" s="6" t="s">
        <v>602</v>
      </c>
      <c r="I155" s="6" t="s">
        <v>981</v>
      </c>
      <c r="J155" s="6" t="s">
        <v>603</v>
      </c>
      <c r="K155" s="6" t="s">
        <v>982</v>
      </c>
      <c r="L155" s="6" t="s">
        <v>1832</v>
      </c>
      <c r="M155" s="6" t="s">
        <v>1833</v>
      </c>
      <c r="N155" s="6"/>
      <c r="O155" s="6"/>
      <c r="P155" s="6"/>
      <c r="Q155" s="6">
        <v>9</v>
      </c>
      <c r="R155" s="6">
        <v>39</v>
      </c>
      <c r="S155" s="6" t="s">
        <v>2567</v>
      </c>
      <c r="T155" s="6" t="s">
        <v>97</v>
      </c>
      <c r="U155" s="6" t="s">
        <v>1959</v>
      </c>
      <c r="V155" s="6" t="s">
        <v>1803</v>
      </c>
      <c r="W155" s="6" t="s">
        <v>125</v>
      </c>
      <c r="X155" s="6" t="s">
        <v>2279</v>
      </c>
      <c r="Y155" s="6"/>
      <c r="Z155" s="6"/>
      <c r="AA155" s="6" t="s">
        <v>2030</v>
      </c>
      <c r="AB155" s="6"/>
      <c r="AC155" s="6" t="s">
        <v>1975</v>
      </c>
      <c r="AD155" s="6" t="s">
        <v>2568</v>
      </c>
      <c r="AE155" s="6"/>
      <c r="AF155" s="6" t="s">
        <v>1961</v>
      </c>
      <c r="AG155" s="6"/>
      <c r="AH155" s="6" t="s">
        <v>1961</v>
      </c>
      <c r="AI155" s="6"/>
      <c r="AJ155" s="6"/>
      <c r="AK155" s="6"/>
      <c r="AL155" t="e">
        <f>SUMIF(#REF!,Camp_List_t[[#This Row],[CP_Pcode]],#REF!)</f>
        <v>#REF!</v>
      </c>
      <c r="AM155" t="e">
        <f>SUMIFS(#REF!,#REF!,Camp_List_t[[#This Row],[CP_Pcode]],#REF!,-1)</f>
        <v>#REF!</v>
      </c>
      <c r="AN155" t="e">
        <f>SUMIFS(#REF!,#REF!,Camp_List_t[[#This Row],[CP_Pcode]],#REF!,-1)</f>
        <v>#REF!</v>
      </c>
      <c r="AO155" t="e">
        <f>SUMIFS(#REF!,#REF!,Camp_List_t[[#This Row],[CP_Pcode]],#REF!,-1)</f>
        <v>#REF!</v>
      </c>
      <c r="AP155" t="e">
        <f>SUMIFS(#REF!,#REF!,Camp_List_t[[#This Row],[CP_Pcode]],#REF!,-1)</f>
        <v>#REF!</v>
      </c>
      <c r="AQ155" t="e">
        <f>SUMIFS(#REF!,#REF!,Camp_List_t[[#This Row],[CP_Pcode]],#REF!,-1)</f>
        <v>#REF!</v>
      </c>
    </row>
    <row r="156" spans="1:43" x14ac:dyDescent="0.25">
      <c r="A156" s="6" t="s">
        <v>1953</v>
      </c>
      <c r="B156" s="6" t="s">
        <v>0</v>
      </c>
      <c r="C156" s="6" t="s">
        <v>869</v>
      </c>
      <c r="D156" s="6" t="s">
        <v>12</v>
      </c>
      <c r="E156" s="6" t="s">
        <v>1954</v>
      </c>
      <c r="F156" s="6" t="s">
        <v>13</v>
      </c>
      <c r="G156" s="6" t="s">
        <v>911</v>
      </c>
      <c r="H156" s="6" t="s">
        <v>612</v>
      </c>
      <c r="I156" s="6" t="s">
        <v>964</v>
      </c>
      <c r="J156" s="6" t="s">
        <v>2569</v>
      </c>
      <c r="K156" s="6" t="s">
        <v>2570</v>
      </c>
      <c r="L156" s="6" t="s">
        <v>2571</v>
      </c>
      <c r="M156" s="6" t="s">
        <v>2572</v>
      </c>
      <c r="N156" s="6"/>
      <c r="O156" s="6"/>
      <c r="P156" s="6"/>
      <c r="Q156" s="6">
        <v>0</v>
      </c>
      <c r="R156" s="6">
        <v>0</v>
      </c>
      <c r="S156" s="6"/>
      <c r="T156" s="6" t="s">
        <v>97</v>
      </c>
      <c r="U156" s="6" t="s">
        <v>1959</v>
      </c>
      <c r="V156" s="6" t="s">
        <v>85</v>
      </c>
      <c r="W156" s="6"/>
      <c r="X156" s="6"/>
      <c r="Y156" s="6"/>
      <c r="Z156" s="6"/>
      <c r="AA156" s="6"/>
      <c r="AB156" s="6"/>
      <c r="AC156" s="6"/>
      <c r="AD156" s="6" t="s">
        <v>1960</v>
      </c>
      <c r="AE156" s="6"/>
      <c r="AF156" s="6" t="s">
        <v>1961</v>
      </c>
      <c r="AG156" s="6"/>
      <c r="AH156" s="6" t="s">
        <v>1961</v>
      </c>
      <c r="AI156" s="6"/>
      <c r="AJ156" s="6"/>
      <c r="AK156" s="6"/>
      <c r="AL156" t="e">
        <f>SUMIF(#REF!,Camp_List_t[[#This Row],[CP_Pcode]],#REF!)</f>
        <v>#REF!</v>
      </c>
      <c r="AM156" t="e">
        <f>SUMIFS(#REF!,#REF!,Camp_List_t[[#This Row],[CP_Pcode]],#REF!,-1)</f>
        <v>#REF!</v>
      </c>
      <c r="AN156" t="e">
        <f>SUMIFS(#REF!,#REF!,Camp_List_t[[#This Row],[CP_Pcode]],#REF!,-1)</f>
        <v>#REF!</v>
      </c>
      <c r="AO156" t="e">
        <f>SUMIFS(#REF!,#REF!,Camp_List_t[[#This Row],[CP_Pcode]],#REF!,-1)</f>
        <v>#REF!</v>
      </c>
      <c r="AP156" t="e">
        <f>SUMIFS(#REF!,#REF!,Camp_List_t[[#This Row],[CP_Pcode]],#REF!,-1)</f>
        <v>#REF!</v>
      </c>
      <c r="AQ156" t="e">
        <f>SUMIFS(#REF!,#REF!,Camp_List_t[[#This Row],[CP_Pcode]],#REF!,-1)</f>
        <v>#REF!</v>
      </c>
    </row>
    <row r="157" spans="1:43" x14ac:dyDescent="0.25">
      <c r="A157" s="6" t="s">
        <v>1953</v>
      </c>
      <c r="B157" s="6" t="s">
        <v>0</v>
      </c>
      <c r="C157" s="6" t="s">
        <v>869</v>
      </c>
      <c r="D157" s="6" t="s">
        <v>937</v>
      </c>
      <c r="E157" s="6" t="s">
        <v>2271</v>
      </c>
      <c r="F157" s="6" t="s">
        <v>1663</v>
      </c>
      <c r="G157" s="6" t="s">
        <v>1662</v>
      </c>
      <c r="H157" s="6"/>
      <c r="I157" s="6"/>
      <c r="J157" s="6"/>
      <c r="K157" s="6"/>
      <c r="L157" s="6" t="s">
        <v>2573</v>
      </c>
      <c r="M157" s="6" t="s">
        <v>2574</v>
      </c>
      <c r="N157" s="6" t="s">
        <v>2575</v>
      </c>
      <c r="O157" s="6" t="s">
        <v>2576</v>
      </c>
      <c r="P157" s="6" t="s">
        <v>2577</v>
      </c>
      <c r="Q157" s="6">
        <v>0</v>
      </c>
      <c r="R157" s="6">
        <v>0</v>
      </c>
      <c r="S157" s="6"/>
      <c r="T157" s="6" t="s">
        <v>97</v>
      </c>
      <c r="U157" s="6" t="s">
        <v>1959</v>
      </c>
      <c r="V157" s="6" t="s">
        <v>85</v>
      </c>
      <c r="W157" s="6" t="s">
        <v>125</v>
      </c>
      <c r="X157" s="6" t="s">
        <v>2578</v>
      </c>
      <c r="Y157" s="6"/>
      <c r="Z157" s="6"/>
      <c r="AA157" s="6" t="s">
        <v>1963</v>
      </c>
      <c r="AB157" s="6"/>
      <c r="AC157" s="6" t="s">
        <v>1989</v>
      </c>
      <c r="AD157" s="6" t="s">
        <v>2579</v>
      </c>
      <c r="AE157" s="6" t="s">
        <v>2151</v>
      </c>
      <c r="AF157" s="6" t="s">
        <v>1961</v>
      </c>
      <c r="AG157" s="6"/>
      <c r="AH157" s="6" t="s">
        <v>1961</v>
      </c>
      <c r="AI157" s="6" t="s">
        <v>2445</v>
      </c>
      <c r="AJ157" s="6" t="s">
        <v>2580</v>
      </c>
      <c r="AK157" s="6" t="s">
        <v>115</v>
      </c>
      <c r="AL157" t="e">
        <f>SUMIF(#REF!,Camp_List_t[[#This Row],[CP_Pcode]],#REF!)</f>
        <v>#REF!</v>
      </c>
      <c r="AM157" t="e">
        <f>SUMIFS(#REF!,#REF!,Camp_List_t[[#This Row],[CP_Pcode]],#REF!,-1)</f>
        <v>#REF!</v>
      </c>
      <c r="AN157" t="e">
        <f>SUMIFS(#REF!,#REF!,Camp_List_t[[#This Row],[CP_Pcode]],#REF!,-1)</f>
        <v>#REF!</v>
      </c>
      <c r="AO157" t="e">
        <f>SUMIFS(#REF!,#REF!,Camp_List_t[[#This Row],[CP_Pcode]],#REF!,-1)</f>
        <v>#REF!</v>
      </c>
      <c r="AP157" t="e">
        <f>SUMIFS(#REF!,#REF!,Camp_List_t[[#This Row],[CP_Pcode]],#REF!,-1)</f>
        <v>#REF!</v>
      </c>
      <c r="AQ157" t="e">
        <f>SUMIFS(#REF!,#REF!,Camp_List_t[[#This Row],[CP_Pcode]],#REF!,-1)</f>
        <v>#REF!</v>
      </c>
    </row>
    <row r="158" spans="1:43" x14ac:dyDescent="0.25">
      <c r="A158" s="6" t="s">
        <v>870</v>
      </c>
      <c r="B158" s="6" t="s">
        <v>0</v>
      </c>
      <c r="C158" s="6" t="s">
        <v>869</v>
      </c>
      <c r="D158" s="6" t="s">
        <v>4</v>
      </c>
      <c r="E158" s="6" t="s">
        <v>2033</v>
      </c>
      <c r="F158" s="6" t="s">
        <v>5</v>
      </c>
      <c r="G158" s="6" t="s">
        <v>879</v>
      </c>
      <c r="H158" s="6" t="s">
        <v>565</v>
      </c>
      <c r="I158" s="6" t="s">
        <v>899</v>
      </c>
      <c r="J158" s="6" t="s">
        <v>900</v>
      </c>
      <c r="K158" s="6" t="s">
        <v>677</v>
      </c>
      <c r="L158" s="6" t="s">
        <v>171</v>
      </c>
      <c r="M158" s="6" t="s">
        <v>172</v>
      </c>
      <c r="N158" s="6" t="s">
        <v>1430</v>
      </c>
      <c r="O158" s="6" t="s">
        <v>1431</v>
      </c>
      <c r="P158" s="6" t="s">
        <v>1961</v>
      </c>
      <c r="Q158" s="6">
        <v>21</v>
      </c>
      <c r="R158" s="6">
        <v>111</v>
      </c>
      <c r="S158" s="6" t="s">
        <v>2397</v>
      </c>
      <c r="T158" s="6" t="s">
        <v>97</v>
      </c>
      <c r="U158" s="6" t="s">
        <v>1959</v>
      </c>
      <c r="V158" s="6" t="s">
        <v>85</v>
      </c>
      <c r="W158" s="6" t="s">
        <v>98</v>
      </c>
      <c r="X158" s="6" t="s">
        <v>1432</v>
      </c>
      <c r="Y158" s="6" t="s">
        <v>115</v>
      </c>
      <c r="Z158" s="6" t="s">
        <v>538</v>
      </c>
      <c r="AA158" s="6" t="s">
        <v>1963</v>
      </c>
      <c r="AB158" s="6"/>
      <c r="AC158" s="6" t="s">
        <v>1975</v>
      </c>
      <c r="AD158" s="6" t="s">
        <v>2581</v>
      </c>
      <c r="AE158" s="6" t="s">
        <v>1966</v>
      </c>
      <c r="AF158" s="6" t="s">
        <v>1961</v>
      </c>
      <c r="AG158" s="6"/>
      <c r="AH158" s="6" t="s">
        <v>1961</v>
      </c>
      <c r="AI158" s="6" t="s">
        <v>562</v>
      </c>
      <c r="AJ158" s="6" t="s">
        <v>2582</v>
      </c>
      <c r="AK158" s="6" t="s">
        <v>115</v>
      </c>
      <c r="AL158" t="e">
        <f>SUMIF(#REF!,Camp_List_t[[#This Row],[CP_Pcode]],#REF!)</f>
        <v>#REF!</v>
      </c>
      <c r="AM158" t="e">
        <f>SUMIFS(#REF!,#REF!,Camp_List_t[[#This Row],[CP_Pcode]],#REF!,-1)</f>
        <v>#REF!</v>
      </c>
      <c r="AN158" t="e">
        <f>SUMIFS(#REF!,#REF!,Camp_List_t[[#This Row],[CP_Pcode]],#REF!,-1)</f>
        <v>#REF!</v>
      </c>
      <c r="AO158" t="e">
        <f>SUMIFS(#REF!,#REF!,Camp_List_t[[#This Row],[CP_Pcode]],#REF!,-1)</f>
        <v>#REF!</v>
      </c>
      <c r="AP158" t="e">
        <f>SUMIFS(#REF!,#REF!,Camp_List_t[[#This Row],[CP_Pcode]],#REF!,-1)</f>
        <v>#REF!</v>
      </c>
      <c r="AQ158" t="e">
        <f>SUMIFS(#REF!,#REF!,Camp_List_t[[#This Row],[CP_Pcode]],#REF!,-1)</f>
        <v>#REF!</v>
      </c>
    </row>
    <row r="159" spans="1:43" x14ac:dyDescent="0.25">
      <c r="A159" s="6" t="s">
        <v>870</v>
      </c>
      <c r="B159" s="6" t="s">
        <v>0</v>
      </c>
      <c r="C159" s="6" t="s">
        <v>869</v>
      </c>
      <c r="D159" s="6" t="s">
        <v>4</v>
      </c>
      <c r="E159" s="6" t="s">
        <v>2033</v>
      </c>
      <c r="F159" s="6" t="s">
        <v>5</v>
      </c>
      <c r="G159" s="6" t="s">
        <v>879</v>
      </c>
      <c r="H159" s="6" t="s">
        <v>682</v>
      </c>
      <c r="I159" s="6" t="s">
        <v>901</v>
      </c>
      <c r="J159" s="6" t="s">
        <v>711</v>
      </c>
      <c r="K159" s="6" t="s">
        <v>902</v>
      </c>
      <c r="L159" s="6" t="s">
        <v>709</v>
      </c>
      <c r="M159" s="6" t="s">
        <v>710</v>
      </c>
      <c r="N159" s="6" t="s">
        <v>1450</v>
      </c>
      <c r="O159" s="6" t="s">
        <v>1451</v>
      </c>
      <c r="P159" s="6" t="s">
        <v>2583</v>
      </c>
      <c r="Q159" s="6">
        <v>610</v>
      </c>
      <c r="R159" s="6">
        <v>2750</v>
      </c>
      <c r="S159" s="6" t="s">
        <v>2584</v>
      </c>
      <c r="T159" s="6" t="s">
        <v>209</v>
      </c>
      <c r="U159" s="6" t="s">
        <v>1959</v>
      </c>
      <c r="V159" s="6" t="s">
        <v>85</v>
      </c>
      <c r="W159" s="6" t="s">
        <v>125</v>
      </c>
      <c r="X159" s="6" t="s">
        <v>1420</v>
      </c>
      <c r="Y159" s="6" t="s">
        <v>2023</v>
      </c>
      <c r="Z159" s="6" t="s">
        <v>691</v>
      </c>
      <c r="AA159" s="6" t="s">
        <v>1963</v>
      </c>
      <c r="AB159" s="6"/>
      <c r="AC159" s="6" t="s">
        <v>2041</v>
      </c>
      <c r="AD159" s="6" t="s">
        <v>2585</v>
      </c>
      <c r="AE159" s="6" t="s">
        <v>284</v>
      </c>
      <c r="AF159" s="6" t="s">
        <v>2287</v>
      </c>
      <c r="AG159" s="6"/>
      <c r="AH159" s="6" t="s">
        <v>2287</v>
      </c>
      <c r="AI159" s="6" t="s">
        <v>2221</v>
      </c>
      <c r="AJ159" s="6" t="s">
        <v>2586</v>
      </c>
      <c r="AK159" s="6" t="s">
        <v>2287</v>
      </c>
      <c r="AL159" t="e">
        <f>SUMIF(#REF!,Camp_List_t[[#This Row],[CP_Pcode]],#REF!)</f>
        <v>#REF!</v>
      </c>
      <c r="AM159" t="e">
        <f>SUMIFS(#REF!,#REF!,Camp_List_t[[#This Row],[CP_Pcode]],#REF!,-1)</f>
        <v>#REF!</v>
      </c>
      <c r="AN159" t="e">
        <f>SUMIFS(#REF!,#REF!,Camp_List_t[[#This Row],[CP_Pcode]],#REF!,-1)</f>
        <v>#REF!</v>
      </c>
      <c r="AO159" t="e">
        <f>SUMIFS(#REF!,#REF!,Camp_List_t[[#This Row],[CP_Pcode]],#REF!,-1)</f>
        <v>#REF!</v>
      </c>
      <c r="AP159" t="e">
        <f>SUMIFS(#REF!,#REF!,Camp_List_t[[#This Row],[CP_Pcode]],#REF!,-1)</f>
        <v>#REF!</v>
      </c>
      <c r="AQ159" t="e">
        <f>SUMIFS(#REF!,#REF!,Camp_List_t[[#This Row],[CP_Pcode]],#REF!,-1)</f>
        <v>#REF!</v>
      </c>
    </row>
    <row r="160" spans="1:43" x14ac:dyDescent="0.25">
      <c r="A160" s="6" t="s">
        <v>870</v>
      </c>
      <c r="B160" s="6" t="s">
        <v>0</v>
      </c>
      <c r="C160" s="6" t="s">
        <v>869</v>
      </c>
      <c r="D160" s="6" t="s">
        <v>7</v>
      </c>
      <c r="E160" s="6" t="s">
        <v>1973</v>
      </c>
      <c r="F160" s="6" t="s">
        <v>8</v>
      </c>
      <c r="G160" s="6" t="s">
        <v>883</v>
      </c>
      <c r="H160" s="6" t="s">
        <v>2587</v>
      </c>
      <c r="I160" s="6" t="s">
        <v>2588</v>
      </c>
      <c r="J160" s="6"/>
      <c r="K160" s="6"/>
      <c r="L160" s="6" t="s">
        <v>1837</v>
      </c>
      <c r="M160" s="6" t="s">
        <v>1838</v>
      </c>
      <c r="N160" s="6" t="s">
        <v>2589</v>
      </c>
      <c r="O160" s="6" t="s">
        <v>2590</v>
      </c>
      <c r="P160" s="6"/>
      <c r="Q160" s="6">
        <v>2</v>
      </c>
      <c r="R160" s="6">
        <v>9</v>
      </c>
      <c r="S160" s="6" t="s">
        <v>2591</v>
      </c>
      <c r="T160" s="6" t="s">
        <v>97</v>
      </c>
      <c r="U160" s="6" t="s">
        <v>1959</v>
      </c>
      <c r="V160" s="6" t="s">
        <v>1803</v>
      </c>
      <c r="W160" s="6" t="s">
        <v>125</v>
      </c>
      <c r="X160" s="6"/>
      <c r="Y160" s="6"/>
      <c r="Z160" s="6"/>
      <c r="AA160" s="6" t="s">
        <v>2030</v>
      </c>
      <c r="AB160" s="6"/>
      <c r="AC160" s="6" t="s">
        <v>2332</v>
      </c>
      <c r="AD160" s="6" t="s">
        <v>2333</v>
      </c>
      <c r="AE160" s="6" t="s">
        <v>1966</v>
      </c>
      <c r="AF160" s="6" t="s">
        <v>1961</v>
      </c>
      <c r="AG160" s="6"/>
      <c r="AH160" s="6" t="s">
        <v>1961</v>
      </c>
      <c r="AI160" s="6" t="s">
        <v>687</v>
      </c>
      <c r="AJ160" s="6" t="s">
        <v>2592</v>
      </c>
      <c r="AK160" s="6" t="s">
        <v>1984</v>
      </c>
      <c r="AL160" t="e">
        <f>SUMIF(#REF!,Camp_List_t[[#This Row],[CP_Pcode]],#REF!)</f>
        <v>#REF!</v>
      </c>
      <c r="AM160" t="e">
        <f>SUMIFS(#REF!,#REF!,Camp_List_t[[#This Row],[CP_Pcode]],#REF!,-1)</f>
        <v>#REF!</v>
      </c>
      <c r="AN160" t="e">
        <f>SUMIFS(#REF!,#REF!,Camp_List_t[[#This Row],[CP_Pcode]],#REF!,-1)</f>
        <v>#REF!</v>
      </c>
      <c r="AO160" t="e">
        <f>SUMIFS(#REF!,#REF!,Camp_List_t[[#This Row],[CP_Pcode]],#REF!,-1)</f>
        <v>#REF!</v>
      </c>
      <c r="AP160" t="e">
        <f>SUMIFS(#REF!,#REF!,Camp_List_t[[#This Row],[CP_Pcode]],#REF!,-1)</f>
        <v>#REF!</v>
      </c>
      <c r="AQ160" t="e">
        <f>SUMIFS(#REF!,#REF!,Camp_List_t[[#This Row],[CP_Pcode]],#REF!,-1)</f>
        <v>#REF!</v>
      </c>
    </row>
    <row r="161" spans="1:43" x14ac:dyDescent="0.25">
      <c r="A161" s="6" t="s">
        <v>870</v>
      </c>
      <c r="B161" s="6" t="s">
        <v>0</v>
      </c>
      <c r="C161" s="6" t="s">
        <v>869</v>
      </c>
      <c r="D161" s="6" t="s">
        <v>4</v>
      </c>
      <c r="E161" s="6" t="s">
        <v>2033</v>
      </c>
      <c r="F161" s="6" t="s">
        <v>5</v>
      </c>
      <c r="G161" s="6" t="s">
        <v>879</v>
      </c>
      <c r="H161" s="6" t="s">
        <v>571</v>
      </c>
      <c r="I161" s="6" t="s">
        <v>880</v>
      </c>
      <c r="J161" s="6" t="s">
        <v>571</v>
      </c>
      <c r="K161" s="6" t="s">
        <v>881</v>
      </c>
      <c r="L161" s="6" t="s">
        <v>257</v>
      </c>
      <c r="M161" s="6" t="s">
        <v>258</v>
      </c>
      <c r="N161" s="6" t="s">
        <v>1482</v>
      </c>
      <c r="O161" s="6" t="s">
        <v>1483</v>
      </c>
      <c r="P161" s="6" t="s">
        <v>1961</v>
      </c>
      <c r="Q161" s="6">
        <v>128</v>
      </c>
      <c r="R161" s="6">
        <v>725</v>
      </c>
      <c r="S161" s="6" t="s">
        <v>2593</v>
      </c>
      <c r="T161" s="6" t="s">
        <v>97</v>
      </c>
      <c r="U161" s="6" t="s">
        <v>1959</v>
      </c>
      <c r="V161" s="6" t="s">
        <v>85</v>
      </c>
      <c r="W161" s="6" t="s">
        <v>125</v>
      </c>
      <c r="X161" s="6" t="s">
        <v>1484</v>
      </c>
      <c r="Y161" s="6" t="s">
        <v>115</v>
      </c>
      <c r="Z161" s="6" t="s">
        <v>545</v>
      </c>
      <c r="AA161" s="6" t="s">
        <v>1963</v>
      </c>
      <c r="AB161" s="6"/>
      <c r="AC161" s="6" t="s">
        <v>1975</v>
      </c>
      <c r="AD161" s="6" t="s">
        <v>2594</v>
      </c>
      <c r="AE161" s="6" t="s">
        <v>1966</v>
      </c>
      <c r="AF161" s="6" t="s">
        <v>2595</v>
      </c>
      <c r="AG161" s="6"/>
      <c r="AH161" s="6" t="s">
        <v>2595</v>
      </c>
      <c r="AI161" s="6" t="s">
        <v>536</v>
      </c>
      <c r="AJ161" s="6" t="s">
        <v>2596</v>
      </c>
      <c r="AK161" s="6" t="s">
        <v>116</v>
      </c>
      <c r="AL161" t="e">
        <f>SUMIF(#REF!,Camp_List_t[[#This Row],[CP_Pcode]],#REF!)</f>
        <v>#REF!</v>
      </c>
      <c r="AM161" t="e">
        <f>SUMIFS(#REF!,#REF!,Camp_List_t[[#This Row],[CP_Pcode]],#REF!,-1)</f>
        <v>#REF!</v>
      </c>
      <c r="AN161" t="e">
        <f>SUMIFS(#REF!,#REF!,Camp_List_t[[#This Row],[CP_Pcode]],#REF!,-1)</f>
        <v>#REF!</v>
      </c>
      <c r="AO161" t="e">
        <f>SUMIFS(#REF!,#REF!,Camp_List_t[[#This Row],[CP_Pcode]],#REF!,-1)</f>
        <v>#REF!</v>
      </c>
      <c r="AP161" t="e">
        <f>SUMIFS(#REF!,#REF!,Camp_List_t[[#This Row],[CP_Pcode]],#REF!,-1)</f>
        <v>#REF!</v>
      </c>
      <c r="AQ161" t="e">
        <f>SUMIFS(#REF!,#REF!,Camp_List_t[[#This Row],[CP_Pcode]],#REF!,-1)</f>
        <v>#REF!</v>
      </c>
    </row>
    <row r="162" spans="1:43" x14ac:dyDescent="0.25">
      <c r="A162" s="6" t="s">
        <v>870</v>
      </c>
      <c r="B162" s="6" t="s">
        <v>0</v>
      </c>
      <c r="C162" s="6" t="s">
        <v>869</v>
      </c>
      <c r="D162" s="6" t="s">
        <v>4</v>
      </c>
      <c r="E162" s="6" t="s">
        <v>2033</v>
      </c>
      <c r="F162" s="6" t="s">
        <v>5</v>
      </c>
      <c r="G162" s="6" t="s">
        <v>879</v>
      </c>
      <c r="H162" s="6" t="s">
        <v>571</v>
      </c>
      <c r="I162" s="6" t="s">
        <v>880</v>
      </c>
      <c r="J162" s="6" t="s">
        <v>571</v>
      </c>
      <c r="K162" s="6" t="s">
        <v>881</v>
      </c>
      <c r="L162" s="6" t="s">
        <v>846</v>
      </c>
      <c r="M162" s="6" t="s">
        <v>847</v>
      </c>
      <c r="N162" s="6" t="s">
        <v>1495</v>
      </c>
      <c r="O162" s="6" t="s">
        <v>1496</v>
      </c>
      <c r="P162" s="6"/>
      <c r="Q162" s="6">
        <v>243</v>
      </c>
      <c r="R162" s="6">
        <v>1307</v>
      </c>
      <c r="S162" s="6" t="s">
        <v>2597</v>
      </c>
      <c r="T162" s="6" t="s">
        <v>97</v>
      </c>
      <c r="U162" s="6" t="s">
        <v>1959</v>
      </c>
      <c r="V162" s="6" t="s">
        <v>85</v>
      </c>
      <c r="W162" s="6" t="s">
        <v>98</v>
      </c>
      <c r="X162" s="6" t="s">
        <v>1497</v>
      </c>
      <c r="Y162" s="6" t="s">
        <v>1984</v>
      </c>
      <c r="Z162" s="6" t="s">
        <v>691</v>
      </c>
      <c r="AA162" s="6" t="s">
        <v>1963</v>
      </c>
      <c r="AB162" s="6"/>
      <c r="AC162" s="6" t="s">
        <v>2041</v>
      </c>
      <c r="AD162" s="6" t="s">
        <v>2598</v>
      </c>
      <c r="AE162" s="6" t="s">
        <v>1966</v>
      </c>
      <c r="AF162" s="6" t="s">
        <v>1726</v>
      </c>
      <c r="AG162" s="6"/>
      <c r="AH162" s="6" t="s">
        <v>1726</v>
      </c>
      <c r="AI162" s="6" t="s">
        <v>536</v>
      </c>
      <c r="AJ162" s="6" t="s">
        <v>2599</v>
      </c>
      <c r="AK162" s="6" t="s">
        <v>116</v>
      </c>
      <c r="AL162" t="e">
        <f>SUMIF(#REF!,Camp_List_t[[#This Row],[CP_Pcode]],#REF!)</f>
        <v>#REF!</v>
      </c>
      <c r="AM162" t="e">
        <f>SUMIFS(#REF!,#REF!,Camp_List_t[[#This Row],[CP_Pcode]],#REF!,-1)</f>
        <v>#REF!</v>
      </c>
      <c r="AN162" t="e">
        <f>SUMIFS(#REF!,#REF!,Camp_List_t[[#This Row],[CP_Pcode]],#REF!,-1)</f>
        <v>#REF!</v>
      </c>
      <c r="AO162" t="e">
        <f>SUMIFS(#REF!,#REF!,Camp_List_t[[#This Row],[CP_Pcode]],#REF!,-1)</f>
        <v>#REF!</v>
      </c>
      <c r="AP162" t="e">
        <f>SUMIFS(#REF!,#REF!,Camp_List_t[[#This Row],[CP_Pcode]],#REF!,-1)</f>
        <v>#REF!</v>
      </c>
      <c r="AQ162" t="e">
        <f>SUMIFS(#REF!,#REF!,Camp_List_t[[#This Row],[CP_Pcode]],#REF!,-1)</f>
        <v>#REF!</v>
      </c>
    </row>
    <row r="163" spans="1:43" x14ac:dyDescent="0.25">
      <c r="A163" s="6" t="s">
        <v>870</v>
      </c>
      <c r="B163" s="6" t="s">
        <v>0</v>
      </c>
      <c r="C163" s="6" t="s">
        <v>869</v>
      </c>
      <c r="D163" s="6" t="s">
        <v>4</v>
      </c>
      <c r="E163" s="6" t="s">
        <v>2033</v>
      </c>
      <c r="F163" s="6" t="s">
        <v>5</v>
      </c>
      <c r="G163" s="6" t="s">
        <v>879</v>
      </c>
      <c r="H163" s="6" t="s">
        <v>571</v>
      </c>
      <c r="I163" s="6" t="s">
        <v>880</v>
      </c>
      <c r="J163" s="6" t="s">
        <v>571</v>
      </c>
      <c r="K163" s="6" t="s">
        <v>881</v>
      </c>
      <c r="L163" s="6" t="s">
        <v>185</v>
      </c>
      <c r="M163" s="6" t="s">
        <v>186</v>
      </c>
      <c r="N163" s="6" t="s">
        <v>1426</v>
      </c>
      <c r="O163" s="6" t="s">
        <v>1427</v>
      </c>
      <c r="P163" s="6" t="s">
        <v>1961</v>
      </c>
      <c r="Q163" s="6">
        <v>429</v>
      </c>
      <c r="R163" s="6">
        <v>2237</v>
      </c>
      <c r="S163" s="6" t="s">
        <v>2600</v>
      </c>
      <c r="T163" s="6" t="s">
        <v>97</v>
      </c>
      <c r="U163" s="6" t="s">
        <v>1959</v>
      </c>
      <c r="V163" s="6" t="s">
        <v>85</v>
      </c>
      <c r="W163" s="6" t="s">
        <v>125</v>
      </c>
      <c r="X163" s="6" t="s">
        <v>1401</v>
      </c>
      <c r="Y163" s="6" t="s">
        <v>2040</v>
      </c>
      <c r="Z163" s="6" t="s">
        <v>538</v>
      </c>
      <c r="AA163" s="6" t="s">
        <v>1963</v>
      </c>
      <c r="AB163" s="6"/>
      <c r="AC163" s="6" t="s">
        <v>1975</v>
      </c>
      <c r="AD163" s="6" t="s">
        <v>2601</v>
      </c>
      <c r="AE163" s="6" t="s">
        <v>1966</v>
      </c>
      <c r="AF163" s="6" t="s">
        <v>1961</v>
      </c>
      <c r="AG163" s="6"/>
      <c r="AH163" s="6" t="s">
        <v>1961</v>
      </c>
      <c r="AI163" s="6" t="s">
        <v>536</v>
      </c>
      <c r="AJ163" s="6" t="s">
        <v>2602</v>
      </c>
      <c r="AK163" s="6" t="s">
        <v>116</v>
      </c>
      <c r="AL163" t="e">
        <f>SUMIF(#REF!,Camp_List_t[[#This Row],[CP_Pcode]],#REF!)</f>
        <v>#REF!</v>
      </c>
      <c r="AM163" t="e">
        <f>SUMIFS(#REF!,#REF!,Camp_List_t[[#This Row],[CP_Pcode]],#REF!,-1)</f>
        <v>#REF!</v>
      </c>
      <c r="AN163" t="e">
        <f>SUMIFS(#REF!,#REF!,Camp_List_t[[#This Row],[CP_Pcode]],#REF!,-1)</f>
        <v>#REF!</v>
      </c>
      <c r="AO163" t="e">
        <f>SUMIFS(#REF!,#REF!,Camp_List_t[[#This Row],[CP_Pcode]],#REF!,-1)</f>
        <v>#REF!</v>
      </c>
      <c r="AP163" t="e">
        <f>SUMIFS(#REF!,#REF!,Camp_List_t[[#This Row],[CP_Pcode]],#REF!,-1)</f>
        <v>#REF!</v>
      </c>
      <c r="AQ163" t="e">
        <f>SUMIFS(#REF!,#REF!,Camp_List_t[[#This Row],[CP_Pcode]],#REF!,-1)</f>
        <v>#REF!</v>
      </c>
    </row>
    <row r="164" spans="1:43" x14ac:dyDescent="0.25">
      <c r="A164" s="6" t="s">
        <v>870</v>
      </c>
      <c r="B164" s="6" t="s">
        <v>0</v>
      </c>
      <c r="C164" s="6" t="s">
        <v>869</v>
      </c>
      <c r="D164" s="6" t="s">
        <v>4</v>
      </c>
      <c r="E164" s="6" t="s">
        <v>2033</v>
      </c>
      <c r="F164" s="6" t="s">
        <v>5</v>
      </c>
      <c r="G164" s="6" t="s">
        <v>879</v>
      </c>
      <c r="H164" s="6" t="s">
        <v>571</v>
      </c>
      <c r="I164" s="6" t="s">
        <v>880</v>
      </c>
      <c r="J164" s="6" t="s">
        <v>571</v>
      </c>
      <c r="K164" s="6" t="s">
        <v>881</v>
      </c>
      <c r="L164" s="6" t="s">
        <v>183</v>
      </c>
      <c r="M164" s="6" t="s">
        <v>184</v>
      </c>
      <c r="N164" s="6" t="s">
        <v>1530</v>
      </c>
      <c r="O164" s="6" t="s">
        <v>1531</v>
      </c>
      <c r="P164" s="6" t="s">
        <v>1961</v>
      </c>
      <c r="Q164" s="6">
        <v>45</v>
      </c>
      <c r="R164" s="6">
        <v>193</v>
      </c>
      <c r="S164" s="6" t="s">
        <v>2603</v>
      </c>
      <c r="T164" s="6" t="s">
        <v>97</v>
      </c>
      <c r="U164" s="6" t="s">
        <v>1959</v>
      </c>
      <c r="V164" s="6" t="s">
        <v>85</v>
      </c>
      <c r="W164" s="6" t="s">
        <v>98</v>
      </c>
      <c r="X164" s="6" t="s">
        <v>1395</v>
      </c>
      <c r="Y164" s="6" t="s">
        <v>115</v>
      </c>
      <c r="Z164" s="6" t="s">
        <v>538</v>
      </c>
      <c r="AA164" s="6" t="s">
        <v>1963</v>
      </c>
      <c r="AB164" s="6"/>
      <c r="AC164" s="6" t="s">
        <v>1975</v>
      </c>
      <c r="AD164" s="6" t="s">
        <v>2601</v>
      </c>
      <c r="AE164" s="6" t="s">
        <v>1966</v>
      </c>
      <c r="AF164" s="6" t="s">
        <v>2023</v>
      </c>
      <c r="AG164" s="6"/>
      <c r="AH164" s="6" t="s">
        <v>2023</v>
      </c>
      <c r="AI164" s="6" t="s">
        <v>536</v>
      </c>
      <c r="AJ164" s="6" t="s">
        <v>2604</v>
      </c>
      <c r="AK164" s="6" t="s">
        <v>115</v>
      </c>
      <c r="AL164" t="e">
        <f>SUMIF(#REF!,Camp_List_t[[#This Row],[CP_Pcode]],#REF!)</f>
        <v>#REF!</v>
      </c>
      <c r="AM164" t="e">
        <f>SUMIFS(#REF!,#REF!,Camp_List_t[[#This Row],[CP_Pcode]],#REF!,-1)</f>
        <v>#REF!</v>
      </c>
      <c r="AN164" t="e">
        <f>SUMIFS(#REF!,#REF!,Camp_List_t[[#This Row],[CP_Pcode]],#REF!,-1)</f>
        <v>#REF!</v>
      </c>
      <c r="AO164" t="e">
        <f>SUMIFS(#REF!,#REF!,Camp_List_t[[#This Row],[CP_Pcode]],#REF!,-1)</f>
        <v>#REF!</v>
      </c>
      <c r="AP164" t="e">
        <f>SUMIFS(#REF!,#REF!,Camp_List_t[[#This Row],[CP_Pcode]],#REF!,-1)</f>
        <v>#REF!</v>
      </c>
      <c r="AQ164" t="e">
        <f>SUMIFS(#REF!,#REF!,Camp_List_t[[#This Row],[CP_Pcode]],#REF!,-1)</f>
        <v>#REF!</v>
      </c>
    </row>
    <row r="165" spans="1:43" x14ac:dyDescent="0.25">
      <c r="A165" s="6" t="s">
        <v>870</v>
      </c>
      <c r="B165" s="6" t="s">
        <v>0</v>
      </c>
      <c r="C165" s="6" t="s">
        <v>869</v>
      </c>
      <c r="D165" s="6" t="s">
        <v>7</v>
      </c>
      <c r="E165" s="6" t="s">
        <v>1973</v>
      </c>
      <c r="F165" s="6" t="s">
        <v>9</v>
      </c>
      <c r="G165" s="6" t="s">
        <v>871</v>
      </c>
      <c r="H165" s="6" t="s">
        <v>135</v>
      </c>
      <c r="I165" s="6" t="s">
        <v>665</v>
      </c>
      <c r="J165" s="6" t="s">
        <v>135</v>
      </c>
      <c r="K165" s="6"/>
      <c r="L165" s="6" t="s">
        <v>135</v>
      </c>
      <c r="M165" s="6" t="s">
        <v>136</v>
      </c>
      <c r="N165" s="6" t="s">
        <v>1645</v>
      </c>
      <c r="O165" s="6" t="s">
        <v>1646</v>
      </c>
      <c r="P165" s="6" t="s">
        <v>2605</v>
      </c>
      <c r="Q165" s="6">
        <v>207</v>
      </c>
      <c r="R165" s="6">
        <v>1141</v>
      </c>
      <c r="S165" s="6" t="s">
        <v>2606</v>
      </c>
      <c r="T165" s="6" t="s">
        <v>97</v>
      </c>
      <c r="U165" s="6" t="s">
        <v>1959</v>
      </c>
      <c r="V165" s="6" t="s">
        <v>85</v>
      </c>
      <c r="W165" s="6" t="s">
        <v>125</v>
      </c>
      <c r="X165" s="6"/>
      <c r="Y165" s="6" t="s">
        <v>116</v>
      </c>
      <c r="Z165" s="6" t="s">
        <v>538</v>
      </c>
      <c r="AA165" s="6" t="s">
        <v>1963</v>
      </c>
      <c r="AB165" s="6"/>
      <c r="AC165" s="6" t="s">
        <v>2041</v>
      </c>
      <c r="AD165" s="6" t="s">
        <v>2607</v>
      </c>
      <c r="AE165" s="6" t="s">
        <v>1966</v>
      </c>
      <c r="AF165" s="6" t="s">
        <v>1961</v>
      </c>
      <c r="AG165" s="6"/>
      <c r="AH165" s="6" t="s">
        <v>1961</v>
      </c>
      <c r="AI165" s="6" t="s">
        <v>590</v>
      </c>
      <c r="AJ165" s="6" t="s">
        <v>2608</v>
      </c>
      <c r="AK165" s="6" t="s">
        <v>1984</v>
      </c>
      <c r="AL165" t="e">
        <f>SUMIF(#REF!,Camp_List_t[[#This Row],[CP_Pcode]],#REF!)</f>
        <v>#REF!</v>
      </c>
      <c r="AM165" t="e">
        <f>SUMIFS(#REF!,#REF!,Camp_List_t[[#This Row],[CP_Pcode]],#REF!,-1)</f>
        <v>#REF!</v>
      </c>
      <c r="AN165" t="e">
        <f>SUMIFS(#REF!,#REF!,Camp_List_t[[#This Row],[CP_Pcode]],#REF!,-1)</f>
        <v>#REF!</v>
      </c>
      <c r="AO165" t="e">
        <f>SUMIFS(#REF!,#REF!,Camp_List_t[[#This Row],[CP_Pcode]],#REF!,-1)</f>
        <v>#REF!</v>
      </c>
      <c r="AP165" t="e">
        <f>SUMIFS(#REF!,#REF!,Camp_List_t[[#This Row],[CP_Pcode]],#REF!,-1)</f>
        <v>#REF!</v>
      </c>
      <c r="AQ165" t="e">
        <f>SUMIFS(#REF!,#REF!,Camp_List_t[[#This Row],[CP_Pcode]],#REF!,-1)</f>
        <v>#REF!</v>
      </c>
    </row>
    <row r="166" spans="1:43" x14ac:dyDescent="0.25">
      <c r="A166" s="6" t="s">
        <v>870</v>
      </c>
      <c r="B166" s="6" t="s">
        <v>0</v>
      </c>
      <c r="C166" s="6" t="s">
        <v>869</v>
      </c>
      <c r="D166" s="6" t="s">
        <v>7</v>
      </c>
      <c r="E166" s="6" t="s">
        <v>1973</v>
      </c>
      <c r="F166" s="6" t="s">
        <v>9</v>
      </c>
      <c r="G166" s="6" t="s">
        <v>871</v>
      </c>
      <c r="H166" s="6" t="s">
        <v>135</v>
      </c>
      <c r="I166" s="6" t="s">
        <v>665</v>
      </c>
      <c r="J166" s="6" t="s">
        <v>135</v>
      </c>
      <c r="K166" s="6"/>
      <c r="L166" s="6" t="s">
        <v>220</v>
      </c>
      <c r="M166" s="6" t="s">
        <v>221</v>
      </c>
      <c r="N166" s="6" t="s">
        <v>1647</v>
      </c>
      <c r="O166" s="6" t="s">
        <v>1648</v>
      </c>
      <c r="P166" s="6" t="s">
        <v>2609</v>
      </c>
      <c r="Q166" s="6">
        <v>121</v>
      </c>
      <c r="R166" s="6">
        <v>596</v>
      </c>
      <c r="S166" s="6" t="s">
        <v>2610</v>
      </c>
      <c r="T166" s="6" t="s">
        <v>97</v>
      </c>
      <c r="U166" s="6" t="s">
        <v>1959</v>
      </c>
      <c r="V166" s="6" t="s">
        <v>85</v>
      </c>
      <c r="W166" s="6" t="s">
        <v>125</v>
      </c>
      <c r="X166" s="6"/>
      <c r="Y166" s="6" t="s">
        <v>116</v>
      </c>
      <c r="Z166" s="6" t="s">
        <v>581</v>
      </c>
      <c r="AA166" s="6" t="s">
        <v>1963</v>
      </c>
      <c r="AB166" s="6"/>
      <c r="AC166" s="6" t="s">
        <v>1975</v>
      </c>
      <c r="AD166" s="6" t="s">
        <v>2611</v>
      </c>
      <c r="AE166" s="6" t="s">
        <v>1966</v>
      </c>
      <c r="AF166" s="6" t="s">
        <v>2612</v>
      </c>
      <c r="AG166" s="6"/>
      <c r="AH166" s="6" t="s">
        <v>2612</v>
      </c>
      <c r="AI166" s="6" t="s">
        <v>626</v>
      </c>
      <c r="AJ166" s="6" t="s">
        <v>2613</v>
      </c>
      <c r="AK166" s="6" t="s">
        <v>2040</v>
      </c>
      <c r="AL166" t="e">
        <f>SUMIF(#REF!,Camp_List_t[[#This Row],[CP_Pcode]],#REF!)</f>
        <v>#REF!</v>
      </c>
      <c r="AM166" t="e">
        <f>SUMIFS(#REF!,#REF!,Camp_List_t[[#This Row],[CP_Pcode]],#REF!,-1)</f>
        <v>#REF!</v>
      </c>
      <c r="AN166" t="e">
        <f>SUMIFS(#REF!,#REF!,Camp_List_t[[#This Row],[CP_Pcode]],#REF!,-1)</f>
        <v>#REF!</v>
      </c>
      <c r="AO166" t="e">
        <f>SUMIFS(#REF!,#REF!,Camp_List_t[[#This Row],[CP_Pcode]],#REF!,-1)</f>
        <v>#REF!</v>
      </c>
      <c r="AP166" t="e">
        <f>SUMIFS(#REF!,#REF!,Camp_List_t[[#This Row],[CP_Pcode]],#REF!,-1)</f>
        <v>#REF!</v>
      </c>
      <c r="AQ166" t="e">
        <f>SUMIFS(#REF!,#REF!,Camp_List_t[[#This Row],[CP_Pcode]],#REF!,-1)</f>
        <v>#REF!</v>
      </c>
    </row>
    <row r="167" spans="1:43" x14ac:dyDescent="0.25">
      <c r="A167" s="6" t="s">
        <v>870</v>
      </c>
      <c r="B167" s="6" t="s">
        <v>0</v>
      </c>
      <c r="C167" s="6" t="s">
        <v>869</v>
      </c>
      <c r="D167" s="6" t="s">
        <v>4</v>
      </c>
      <c r="E167" s="6" t="s">
        <v>2033</v>
      </c>
      <c r="F167" s="6" t="s">
        <v>4</v>
      </c>
      <c r="G167" s="6" t="s">
        <v>876</v>
      </c>
      <c r="H167" s="6" t="s">
        <v>536</v>
      </c>
      <c r="I167" s="6" t="s">
        <v>877</v>
      </c>
      <c r="J167" s="6"/>
      <c r="K167" s="6"/>
      <c r="L167" s="6" t="s">
        <v>165</v>
      </c>
      <c r="M167" s="6" t="s">
        <v>166</v>
      </c>
      <c r="N167" s="6" t="s">
        <v>1390</v>
      </c>
      <c r="O167" s="6" t="s">
        <v>1391</v>
      </c>
      <c r="P167" s="6" t="s">
        <v>1961</v>
      </c>
      <c r="Q167" s="6">
        <v>72</v>
      </c>
      <c r="R167" s="6">
        <v>333</v>
      </c>
      <c r="S167" s="6" t="s">
        <v>2614</v>
      </c>
      <c r="T167" s="6" t="s">
        <v>97</v>
      </c>
      <c r="U167" s="6" t="s">
        <v>1959</v>
      </c>
      <c r="V167" s="6" t="s">
        <v>85</v>
      </c>
      <c r="W167" s="6" t="s">
        <v>98</v>
      </c>
      <c r="X167" s="6" t="s">
        <v>1392</v>
      </c>
      <c r="Y167" s="6" t="s">
        <v>116</v>
      </c>
      <c r="Z167" s="6" t="s">
        <v>538</v>
      </c>
      <c r="AA167" s="6" t="s">
        <v>1963</v>
      </c>
      <c r="AB167" s="6"/>
      <c r="AC167" s="6" t="s">
        <v>1975</v>
      </c>
      <c r="AD167" s="6" t="s">
        <v>2529</v>
      </c>
      <c r="AE167" s="6" t="s">
        <v>1966</v>
      </c>
      <c r="AF167" s="6" t="s">
        <v>1725</v>
      </c>
      <c r="AG167" s="6"/>
      <c r="AH167" s="6" t="s">
        <v>1725</v>
      </c>
      <c r="AI167" s="6" t="s">
        <v>562</v>
      </c>
      <c r="AJ167" s="6" t="s">
        <v>2615</v>
      </c>
      <c r="AK167" s="6" t="s">
        <v>115</v>
      </c>
      <c r="AL167" t="e">
        <f>SUMIF(#REF!,Camp_List_t[[#This Row],[CP_Pcode]],#REF!)</f>
        <v>#REF!</v>
      </c>
      <c r="AM167" t="e">
        <f>SUMIFS(#REF!,#REF!,Camp_List_t[[#This Row],[CP_Pcode]],#REF!,-1)</f>
        <v>#REF!</v>
      </c>
      <c r="AN167" t="e">
        <f>SUMIFS(#REF!,#REF!,Camp_List_t[[#This Row],[CP_Pcode]],#REF!,-1)</f>
        <v>#REF!</v>
      </c>
      <c r="AO167" t="e">
        <f>SUMIFS(#REF!,#REF!,Camp_List_t[[#This Row],[CP_Pcode]],#REF!,-1)</f>
        <v>#REF!</v>
      </c>
      <c r="AP167" t="e">
        <f>SUMIFS(#REF!,#REF!,Camp_List_t[[#This Row],[CP_Pcode]],#REF!,-1)</f>
        <v>#REF!</v>
      </c>
      <c r="AQ167" t="e">
        <f>SUMIFS(#REF!,#REF!,Camp_List_t[[#This Row],[CP_Pcode]],#REF!,-1)</f>
        <v>#REF!</v>
      </c>
    </row>
    <row r="168" spans="1:43" x14ac:dyDescent="0.25">
      <c r="A168" s="6" t="s">
        <v>870</v>
      </c>
      <c r="B168" s="6" t="s">
        <v>0</v>
      </c>
      <c r="C168" s="6" t="s">
        <v>869</v>
      </c>
      <c r="D168" s="6" t="s">
        <v>7</v>
      </c>
      <c r="E168" s="6" t="s">
        <v>1973</v>
      </c>
      <c r="F168" s="6" t="s">
        <v>8</v>
      </c>
      <c r="G168" s="6" t="s">
        <v>883</v>
      </c>
      <c r="H168" s="6" t="s">
        <v>830</v>
      </c>
      <c r="I168" s="6" t="s">
        <v>957</v>
      </c>
      <c r="J168" s="6" t="s">
        <v>830</v>
      </c>
      <c r="K168" s="6" t="s">
        <v>958</v>
      </c>
      <c r="L168" s="6" t="s">
        <v>828</v>
      </c>
      <c r="M168" s="6" t="s">
        <v>829</v>
      </c>
      <c r="N168" s="6" t="s">
        <v>1557</v>
      </c>
      <c r="O168" s="6" t="s">
        <v>1558</v>
      </c>
      <c r="P168" s="6"/>
      <c r="Q168" s="6">
        <v>265</v>
      </c>
      <c r="R168" s="6">
        <v>1084</v>
      </c>
      <c r="S168" s="6" t="s">
        <v>2616</v>
      </c>
      <c r="T168" s="6" t="s">
        <v>97</v>
      </c>
      <c r="U168" s="6" t="s">
        <v>1959</v>
      </c>
      <c r="V168" s="6" t="s">
        <v>85</v>
      </c>
      <c r="W168" s="6" t="s">
        <v>98</v>
      </c>
      <c r="X168" s="6" t="s">
        <v>1432</v>
      </c>
      <c r="Y168" s="6" t="s">
        <v>116</v>
      </c>
      <c r="Z168" s="6" t="s">
        <v>581</v>
      </c>
      <c r="AA168" s="6" t="s">
        <v>1963</v>
      </c>
      <c r="AB168" s="6"/>
      <c r="AC168" s="6" t="s">
        <v>1975</v>
      </c>
      <c r="AD168" s="6" t="s">
        <v>2617</v>
      </c>
      <c r="AE168" s="6" t="s">
        <v>1966</v>
      </c>
      <c r="AF168" s="6" t="s">
        <v>2618</v>
      </c>
      <c r="AG168" s="6"/>
      <c r="AH168" s="6" t="s">
        <v>2618</v>
      </c>
      <c r="AI168" s="6" t="s">
        <v>585</v>
      </c>
      <c r="AJ168" s="6" t="s">
        <v>2619</v>
      </c>
      <c r="AK168" s="6" t="s">
        <v>115</v>
      </c>
      <c r="AL168" t="e">
        <f>SUMIF(#REF!,Camp_List_t[[#This Row],[CP_Pcode]],#REF!)</f>
        <v>#REF!</v>
      </c>
      <c r="AM168" t="e">
        <f>SUMIFS(#REF!,#REF!,Camp_List_t[[#This Row],[CP_Pcode]],#REF!,-1)</f>
        <v>#REF!</v>
      </c>
      <c r="AN168" t="e">
        <f>SUMIFS(#REF!,#REF!,Camp_List_t[[#This Row],[CP_Pcode]],#REF!,-1)</f>
        <v>#REF!</v>
      </c>
      <c r="AO168" t="e">
        <f>SUMIFS(#REF!,#REF!,Camp_List_t[[#This Row],[CP_Pcode]],#REF!,-1)</f>
        <v>#REF!</v>
      </c>
      <c r="AP168" t="e">
        <f>SUMIFS(#REF!,#REF!,Camp_List_t[[#This Row],[CP_Pcode]],#REF!,-1)</f>
        <v>#REF!</v>
      </c>
      <c r="AQ168" t="e">
        <f>SUMIFS(#REF!,#REF!,Camp_List_t[[#This Row],[CP_Pcode]],#REF!,-1)</f>
        <v>#REF!</v>
      </c>
    </row>
    <row r="169" spans="1:43" x14ac:dyDescent="0.25">
      <c r="A169" s="6" t="s">
        <v>870</v>
      </c>
      <c r="B169" s="6" t="s">
        <v>0</v>
      </c>
      <c r="C169" s="6" t="s">
        <v>869</v>
      </c>
      <c r="D169" s="6" t="s">
        <v>4</v>
      </c>
      <c r="E169" s="6" t="s">
        <v>2033</v>
      </c>
      <c r="F169" s="6" t="s">
        <v>4</v>
      </c>
      <c r="G169" s="6" t="s">
        <v>876</v>
      </c>
      <c r="H169" s="6" t="s">
        <v>536</v>
      </c>
      <c r="I169" s="6" t="s">
        <v>877</v>
      </c>
      <c r="J169" s="6" t="s">
        <v>549</v>
      </c>
      <c r="K169" s="6" t="s">
        <v>925</v>
      </c>
      <c r="L169" s="6" t="s">
        <v>145</v>
      </c>
      <c r="M169" s="6" t="s">
        <v>146</v>
      </c>
      <c r="N169" s="6" t="s">
        <v>1513</v>
      </c>
      <c r="O169" s="6" t="s">
        <v>1514</v>
      </c>
      <c r="P169" s="6" t="s">
        <v>1961</v>
      </c>
      <c r="Q169" s="6">
        <v>93</v>
      </c>
      <c r="R169" s="6">
        <v>446</v>
      </c>
      <c r="S169" s="6" t="s">
        <v>2620</v>
      </c>
      <c r="T169" s="6" t="s">
        <v>97</v>
      </c>
      <c r="U169" s="6" t="s">
        <v>1959</v>
      </c>
      <c r="V169" s="6" t="s">
        <v>85</v>
      </c>
      <c r="W169" s="6" t="s">
        <v>98</v>
      </c>
      <c r="X169" s="6" t="s">
        <v>1398</v>
      </c>
      <c r="Y169" s="6" t="s">
        <v>116</v>
      </c>
      <c r="Z169" s="6" t="s">
        <v>538</v>
      </c>
      <c r="AA169" s="6" t="s">
        <v>1963</v>
      </c>
      <c r="AB169" s="6"/>
      <c r="AC169" s="6" t="s">
        <v>1975</v>
      </c>
      <c r="AD169" s="6" t="s">
        <v>2621</v>
      </c>
      <c r="AE169" s="6" t="s">
        <v>1966</v>
      </c>
      <c r="AF169" s="6" t="s">
        <v>2211</v>
      </c>
      <c r="AG169" s="6"/>
      <c r="AH169" s="6" t="s">
        <v>2211</v>
      </c>
      <c r="AI169" s="6" t="s">
        <v>536</v>
      </c>
      <c r="AJ169" s="6" t="s">
        <v>2622</v>
      </c>
      <c r="AK169" s="6" t="s">
        <v>116</v>
      </c>
      <c r="AL169" t="e">
        <f>SUMIF(#REF!,Camp_List_t[[#This Row],[CP_Pcode]],#REF!)</f>
        <v>#REF!</v>
      </c>
      <c r="AM169" t="e">
        <f>SUMIFS(#REF!,#REF!,Camp_List_t[[#This Row],[CP_Pcode]],#REF!,-1)</f>
        <v>#REF!</v>
      </c>
      <c r="AN169" t="e">
        <f>SUMIFS(#REF!,#REF!,Camp_List_t[[#This Row],[CP_Pcode]],#REF!,-1)</f>
        <v>#REF!</v>
      </c>
      <c r="AO169" t="e">
        <f>SUMIFS(#REF!,#REF!,Camp_List_t[[#This Row],[CP_Pcode]],#REF!,-1)</f>
        <v>#REF!</v>
      </c>
      <c r="AP169" t="e">
        <f>SUMIFS(#REF!,#REF!,Camp_List_t[[#This Row],[CP_Pcode]],#REF!,-1)</f>
        <v>#REF!</v>
      </c>
      <c r="AQ169" t="e">
        <f>SUMIFS(#REF!,#REF!,Camp_List_t[[#This Row],[CP_Pcode]],#REF!,-1)</f>
        <v>#REF!</v>
      </c>
    </row>
    <row r="170" spans="1:43" x14ac:dyDescent="0.25">
      <c r="A170" s="6" t="s">
        <v>1953</v>
      </c>
      <c r="B170" s="6" t="s">
        <v>0</v>
      </c>
      <c r="C170" s="6" t="s">
        <v>869</v>
      </c>
      <c r="D170" s="6" t="s">
        <v>7</v>
      </c>
      <c r="E170" s="6" t="s">
        <v>1973</v>
      </c>
      <c r="F170" s="6" t="s">
        <v>9</v>
      </c>
      <c r="G170" s="6" t="s">
        <v>871</v>
      </c>
      <c r="H170" s="6" t="s">
        <v>1013</v>
      </c>
      <c r="I170" s="6" t="s">
        <v>1012</v>
      </c>
      <c r="J170" s="6" t="s">
        <v>2623</v>
      </c>
      <c r="K170" s="6" t="s">
        <v>2624</v>
      </c>
      <c r="L170" s="6" t="s">
        <v>2625</v>
      </c>
      <c r="M170" s="6" t="s">
        <v>2626</v>
      </c>
      <c r="N170" s="6" t="s">
        <v>2627</v>
      </c>
      <c r="O170" s="6" t="s">
        <v>2628</v>
      </c>
      <c r="P170" s="6"/>
      <c r="Q170" s="6">
        <v>0</v>
      </c>
      <c r="R170" s="6">
        <v>0</v>
      </c>
      <c r="S170" s="6"/>
      <c r="T170" s="6" t="s">
        <v>97</v>
      </c>
      <c r="U170" s="6" t="s">
        <v>1959</v>
      </c>
      <c r="V170" s="6" t="s">
        <v>85</v>
      </c>
      <c r="W170" s="6"/>
      <c r="X170" s="6"/>
      <c r="Y170" s="6"/>
      <c r="Z170" s="6"/>
      <c r="AA170" s="6" t="s">
        <v>1963</v>
      </c>
      <c r="AB170" s="6"/>
      <c r="AC170" s="6" t="s">
        <v>2000</v>
      </c>
      <c r="AD170" s="6" t="s">
        <v>2629</v>
      </c>
      <c r="AE170" s="6"/>
      <c r="AF170" s="6" t="s">
        <v>1961</v>
      </c>
      <c r="AG170" s="6"/>
      <c r="AH170" s="6" t="s">
        <v>1961</v>
      </c>
      <c r="AI170" s="6"/>
      <c r="AJ170" s="6"/>
      <c r="AK170" s="6"/>
      <c r="AL170" t="e">
        <f>SUMIF(#REF!,Camp_List_t[[#This Row],[CP_Pcode]],#REF!)</f>
        <v>#REF!</v>
      </c>
      <c r="AM170" t="e">
        <f>SUMIFS(#REF!,#REF!,Camp_List_t[[#This Row],[CP_Pcode]],#REF!,-1)</f>
        <v>#REF!</v>
      </c>
      <c r="AN170" t="e">
        <f>SUMIFS(#REF!,#REF!,Camp_List_t[[#This Row],[CP_Pcode]],#REF!,-1)</f>
        <v>#REF!</v>
      </c>
      <c r="AO170" t="e">
        <f>SUMIFS(#REF!,#REF!,Camp_List_t[[#This Row],[CP_Pcode]],#REF!,-1)</f>
        <v>#REF!</v>
      </c>
      <c r="AP170" t="e">
        <f>SUMIFS(#REF!,#REF!,Camp_List_t[[#This Row],[CP_Pcode]],#REF!,-1)</f>
        <v>#REF!</v>
      </c>
      <c r="AQ170" t="e">
        <f>SUMIFS(#REF!,#REF!,Camp_List_t[[#This Row],[CP_Pcode]],#REF!,-1)</f>
        <v>#REF!</v>
      </c>
    </row>
    <row r="171" spans="1:43" x14ac:dyDescent="0.25">
      <c r="A171" s="6" t="s">
        <v>1953</v>
      </c>
      <c r="B171" s="6" t="s">
        <v>0</v>
      </c>
      <c r="C171" s="6" t="s">
        <v>869</v>
      </c>
      <c r="D171" s="6" t="s">
        <v>7</v>
      </c>
      <c r="E171" s="6" t="s">
        <v>1973</v>
      </c>
      <c r="F171" s="6" t="s">
        <v>9</v>
      </c>
      <c r="G171" s="6" t="s">
        <v>871</v>
      </c>
      <c r="H171" s="6" t="s">
        <v>1013</v>
      </c>
      <c r="I171" s="6" t="s">
        <v>1012</v>
      </c>
      <c r="J171" s="6" t="s">
        <v>2623</v>
      </c>
      <c r="K171" s="6" t="s">
        <v>2624</v>
      </c>
      <c r="L171" s="6" t="s">
        <v>2630</v>
      </c>
      <c r="M171" s="6" t="s">
        <v>2631</v>
      </c>
      <c r="N171" s="6" t="s">
        <v>2627</v>
      </c>
      <c r="O171" s="6" t="s">
        <v>2628</v>
      </c>
      <c r="P171" s="6"/>
      <c r="Q171" s="6">
        <v>0</v>
      </c>
      <c r="R171" s="6">
        <v>0</v>
      </c>
      <c r="S171" s="6"/>
      <c r="T171" s="6" t="s">
        <v>97</v>
      </c>
      <c r="U171" s="6" t="s">
        <v>1959</v>
      </c>
      <c r="V171" s="6" t="s">
        <v>85</v>
      </c>
      <c r="W171" s="6"/>
      <c r="X171" s="6"/>
      <c r="Y171" s="6"/>
      <c r="Z171" s="6"/>
      <c r="AA171" s="6" t="s">
        <v>1963</v>
      </c>
      <c r="AB171" s="6"/>
      <c r="AC171" s="6" t="s">
        <v>2000</v>
      </c>
      <c r="AD171" s="6" t="s">
        <v>2629</v>
      </c>
      <c r="AE171" s="6"/>
      <c r="AF171" s="6" t="s">
        <v>1961</v>
      </c>
      <c r="AG171" s="6"/>
      <c r="AH171" s="6" t="s">
        <v>1961</v>
      </c>
      <c r="AI171" s="6"/>
      <c r="AJ171" s="6"/>
      <c r="AK171" s="6"/>
      <c r="AL171" t="e">
        <f>SUMIF(#REF!,Camp_List_t[[#This Row],[CP_Pcode]],#REF!)</f>
        <v>#REF!</v>
      </c>
      <c r="AM171" t="e">
        <f>SUMIFS(#REF!,#REF!,Camp_List_t[[#This Row],[CP_Pcode]],#REF!,-1)</f>
        <v>#REF!</v>
      </c>
      <c r="AN171" t="e">
        <f>SUMIFS(#REF!,#REF!,Camp_List_t[[#This Row],[CP_Pcode]],#REF!,-1)</f>
        <v>#REF!</v>
      </c>
      <c r="AO171" t="e">
        <f>SUMIFS(#REF!,#REF!,Camp_List_t[[#This Row],[CP_Pcode]],#REF!,-1)</f>
        <v>#REF!</v>
      </c>
      <c r="AP171" t="e">
        <f>SUMIFS(#REF!,#REF!,Camp_List_t[[#This Row],[CP_Pcode]],#REF!,-1)</f>
        <v>#REF!</v>
      </c>
      <c r="AQ171" t="e">
        <f>SUMIFS(#REF!,#REF!,Camp_List_t[[#This Row],[CP_Pcode]],#REF!,-1)</f>
        <v>#REF!</v>
      </c>
    </row>
    <row r="172" spans="1:43" x14ac:dyDescent="0.25">
      <c r="A172" s="6" t="s">
        <v>870</v>
      </c>
      <c r="B172" s="6" t="s">
        <v>0</v>
      </c>
      <c r="C172" s="6" t="s">
        <v>869</v>
      </c>
      <c r="D172" s="6" t="s">
        <v>7</v>
      </c>
      <c r="E172" s="6" t="s">
        <v>1973</v>
      </c>
      <c r="F172" s="6" t="s">
        <v>8</v>
      </c>
      <c r="G172" s="6" t="s">
        <v>883</v>
      </c>
      <c r="H172" s="6" t="s">
        <v>2632</v>
      </c>
      <c r="I172" s="6" t="s">
        <v>2633</v>
      </c>
      <c r="J172" s="6" t="s">
        <v>2632</v>
      </c>
      <c r="K172" s="6" t="s">
        <v>2634</v>
      </c>
      <c r="L172" s="6" t="s">
        <v>1840</v>
      </c>
      <c r="M172" s="6" t="s">
        <v>1841</v>
      </c>
      <c r="N172" s="6" t="s">
        <v>2635</v>
      </c>
      <c r="O172" s="6" t="s">
        <v>2636</v>
      </c>
      <c r="P172" s="6"/>
      <c r="Q172" s="6">
        <v>28</v>
      </c>
      <c r="R172" s="6">
        <v>136</v>
      </c>
      <c r="S172" s="6" t="s">
        <v>2637</v>
      </c>
      <c r="T172" s="6" t="s">
        <v>97</v>
      </c>
      <c r="U172" s="6" t="s">
        <v>1959</v>
      </c>
      <c r="V172" s="6" t="s">
        <v>1803</v>
      </c>
      <c r="W172" s="6" t="s">
        <v>125</v>
      </c>
      <c r="X172" s="6"/>
      <c r="Y172" s="6"/>
      <c r="Z172" s="6"/>
      <c r="AA172" s="6" t="s">
        <v>2030</v>
      </c>
      <c r="AB172" s="6"/>
      <c r="AC172" s="6"/>
      <c r="AD172" s="6"/>
      <c r="AE172" s="6" t="s">
        <v>1966</v>
      </c>
      <c r="AF172" s="6" t="s">
        <v>1961</v>
      </c>
      <c r="AG172" s="6"/>
      <c r="AH172" s="6" t="s">
        <v>1961</v>
      </c>
      <c r="AI172" s="6" t="s">
        <v>585</v>
      </c>
      <c r="AJ172" s="6" t="s">
        <v>2638</v>
      </c>
      <c r="AK172" s="6" t="s">
        <v>1984</v>
      </c>
      <c r="AL172" t="e">
        <f>SUMIF(#REF!,Camp_List_t[[#This Row],[CP_Pcode]],#REF!)</f>
        <v>#REF!</v>
      </c>
      <c r="AM172" t="e">
        <f>SUMIFS(#REF!,#REF!,Camp_List_t[[#This Row],[CP_Pcode]],#REF!,-1)</f>
        <v>#REF!</v>
      </c>
      <c r="AN172" t="e">
        <f>SUMIFS(#REF!,#REF!,Camp_List_t[[#This Row],[CP_Pcode]],#REF!,-1)</f>
        <v>#REF!</v>
      </c>
      <c r="AO172" t="e">
        <f>SUMIFS(#REF!,#REF!,Camp_List_t[[#This Row],[CP_Pcode]],#REF!,-1)</f>
        <v>#REF!</v>
      </c>
      <c r="AP172" t="e">
        <f>SUMIFS(#REF!,#REF!,Camp_List_t[[#This Row],[CP_Pcode]],#REF!,-1)</f>
        <v>#REF!</v>
      </c>
      <c r="AQ172" t="e">
        <f>SUMIFS(#REF!,#REF!,Camp_List_t[[#This Row],[CP_Pcode]],#REF!,-1)</f>
        <v>#REF!</v>
      </c>
    </row>
    <row r="173" spans="1:43" x14ac:dyDescent="0.25">
      <c r="A173" s="6" t="s">
        <v>870</v>
      </c>
      <c r="B173" s="6" t="s">
        <v>0</v>
      </c>
      <c r="C173" s="6" t="s">
        <v>869</v>
      </c>
      <c r="D173" s="6" t="s">
        <v>7</v>
      </c>
      <c r="E173" s="6" t="s">
        <v>1973</v>
      </c>
      <c r="F173" s="6" t="s">
        <v>8</v>
      </c>
      <c r="G173" s="6" t="s">
        <v>883</v>
      </c>
      <c r="H173" s="6" t="s">
        <v>1008</v>
      </c>
      <c r="I173" s="6" t="s">
        <v>1007</v>
      </c>
      <c r="J173" s="6" t="s">
        <v>2639</v>
      </c>
      <c r="K173" s="6" t="s">
        <v>2640</v>
      </c>
      <c r="L173" s="6" t="s">
        <v>1842</v>
      </c>
      <c r="M173" s="6" t="s">
        <v>1843</v>
      </c>
      <c r="N173" s="6" t="s">
        <v>2641</v>
      </c>
      <c r="O173" s="6" t="s">
        <v>2642</v>
      </c>
      <c r="P173" s="6"/>
      <c r="Q173" s="6"/>
      <c r="R173" s="6"/>
      <c r="S173" s="6"/>
      <c r="T173" s="6" t="s">
        <v>97</v>
      </c>
      <c r="U173" s="6" t="s">
        <v>1959</v>
      </c>
      <c r="V173" s="6" t="s">
        <v>1803</v>
      </c>
      <c r="W173" s="6" t="s">
        <v>125</v>
      </c>
      <c r="X173" s="6"/>
      <c r="Y173" s="6"/>
      <c r="Z173" s="6"/>
      <c r="AA173" s="6" t="s">
        <v>2030</v>
      </c>
      <c r="AB173" s="6"/>
      <c r="AC173" s="6" t="s">
        <v>2332</v>
      </c>
      <c r="AD173" s="6" t="s">
        <v>2333</v>
      </c>
      <c r="AE173" s="6" t="s">
        <v>1966</v>
      </c>
      <c r="AF173" s="6" t="s">
        <v>1961</v>
      </c>
      <c r="AG173" s="6"/>
      <c r="AH173" s="6" t="s">
        <v>1961</v>
      </c>
      <c r="AI173" s="6" t="s">
        <v>687</v>
      </c>
      <c r="AJ173" s="6" t="s">
        <v>2643</v>
      </c>
      <c r="AK173" s="6" t="s">
        <v>2023</v>
      </c>
      <c r="AL173" t="e">
        <f>SUMIF(#REF!,Camp_List_t[[#This Row],[CP_Pcode]],#REF!)</f>
        <v>#REF!</v>
      </c>
      <c r="AM173" t="e">
        <f>SUMIFS(#REF!,#REF!,Camp_List_t[[#This Row],[CP_Pcode]],#REF!,-1)</f>
        <v>#REF!</v>
      </c>
      <c r="AN173" t="e">
        <f>SUMIFS(#REF!,#REF!,Camp_List_t[[#This Row],[CP_Pcode]],#REF!,-1)</f>
        <v>#REF!</v>
      </c>
      <c r="AO173" t="e">
        <f>SUMIFS(#REF!,#REF!,Camp_List_t[[#This Row],[CP_Pcode]],#REF!,-1)</f>
        <v>#REF!</v>
      </c>
      <c r="AP173" t="e">
        <f>SUMIFS(#REF!,#REF!,Camp_List_t[[#This Row],[CP_Pcode]],#REF!,-1)</f>
        <v>#REF!</v>
      </c>
      <c r="AQ173" t="e">
        <f>SUMIFS(#REF!,#REF!,Camp_List_t[[#This Row],[CP_Pcode]],#REF!,-1)</f>
        <v>#REF!</v>
      </c>
    </row>
    <row r="174" spans="1:43" x14ac:dyDescent="0.25">
      <c r="A174" s="6" t="s">
        <v>870</v>
      </c>
      <c r="B174" s="6" t="s">
        <v>0</v>
      </c>
      <c r="C174" s="6" t="s">
        <v>869</v>
      </c>
      <c r="D174" s="6" t="s">
        <v>7</v>
      </c>
      <c r="E174" s="6" t="s">
        <v>1973</v>
      </c>
      <c r="F174" s="6" t="s">
        <v>9</v>
      </c>
      <c r="G174" s="6" t="s">
        <v>871</v>
      </c>
      <c r="H174" s="6" t="s">
        <v>623</v>
      </c>
      <c r="I174" s="6" t="s">
        <v>872</v>
      </c>
      <c r="J174" s="6"/>
      <c r="K174" s="6"/>
      <c r="L174" s="6" t="s">
        <v>756</v>
      </c>
      <c r="M174" s="6" t="s">
        <v>757</v>
      </c>
      <c r="N174" s="6" t="s">
        <v>1402</v>
      </c>
      <c r="O174" s="6" t="s">
        <v>1403</v>
      </c>
      <c r="P174" s="6" t="s">
        <v>2644</v>
      </c>
      <c r="Q174" s="6">
        <v>115</v>
      </c>
      <c r="R174" s="6">
        <v>532</v>
      </c>
      <c r="S174" s="6" t="s">
        <v>2645</v>
      </c>
      <c r="T174" s="6" t="s">
        <v>97</v>
      </c>
      <c r="U174" s="6" t="s">
        <v>1959</v>
      </c>
      <c r="V174" s="6" t="s">
        <v>85</v>
      </c>
      <c r="W174" s="6" t="s">
        <v>125</v>
      </c>
      <c r="X174" s="6" t="s">
        <v>1404</v>
      </c>
      <c r="Y174" s="6" t="s">
        <v>116</v>
      </c>
      <c r="Z174" s="6" t="s">
        <v>538</v>
      </c>
      <c r="AA174" s="6" t="s">
        <v>1963</v>
      </c>
      <c r="AB174" s="6"/>
      <c r="AC174" s="6" t="s">
        <v>1989</v>
      </c>
      <c r="AD174" s="6" t="s">
        <v>2646</v>
      </c>
      <c r="AE174" s="6" t="s">
        <v>1966</v>
      </c>
      <c r="AF174" s="6" t="s">
        <v>1170</v>
      </c>
      <c r="AG174" s="6"/>
      <c r="AH174" s="6" t="s">
        <v>1170</v>
      </c>
      <c r="AI174" s="6" t="s">
        <v>2047</v>
      </c>
      <c r="AJ174" s="6" t="s">
        <v>2647</v>
      </c>
      <c r="AK174" s="6" t="s">
        <v>116</v>
      </c>
      <c r="AL174" t="e">
        <f>SUMIF(#REF!,Camp_List_t[[#This Row],[CP_Pcode]],#REF!)</f>
        <v>#REF!</v>
      </c>
      <c r="AM174" t="e">
        <f>SUMIFS(#REF!,#REF!,Camp_List_t[[#This Row],[CP_Pcode]],#REF!,-1)</f>
        <v>#REF!</v>
      </c>
      <c r="AN174" t="e">
        <f>SUMIFS(#REF!,#REF!,Camp_List_t[[#This Row],[CP_Pcode]],#REF!,-1)</f>
        <v>#REF!</v>
      </c>
      <c r="AO174" t="e">
        <f>SUMIFS(#REF!,#REF!,Camp_List_t[[#This Row],[CP_Pcode]],#REF!,-1)</f>
        <v>#REF!</v>
      </c>
      <c r="AP174" t="e">
        <f>SUMIFS(#REF!,#REF!,Camp_List_t[[#This Row],[CP_Pcode]],#REF!,-1)</f>
        <v>#REF!</v>
      </c>
      <c r="AQ174" t="e">
        <f>SUMIFS(#REF!,#REF!,Camp_List_t[[#This Row],[CP_Pcode]],#REF!,-1)</f>
        <v>#REF!</v>
      </c>
    </row>
    <row r="175" spans="1:43" x14ac:dyDescent="0.25">
      <c r="A175" s="6" t="s">
        <v>870</v>
      </c>
      <c r="B175" s="6" t="s">
        <v>0</v>
      </c>
      <c r="C175" s="6" t="s">
        <v>869</v>
      </c>
      <c r="D175" s="6" t="s">
        <v>7</v>
      </c>
      <c r="E175" s="6" t="s">
        <v>1973</v>
      </c>
      <c r="F175" s="6" t="s">
        <v>9</v>
      </c>
      <c r="G175" s="6" t="s">
        <v>871</v>
      </c>
      <c r="H175" s="6" t="s">
        <v>623</v>
      </c>
      <c r="I175" s="6" t="s">
        <v>872</v>
      </c>
      <c r="J175" s="6" t="s">
        <v>623</v>
      </c>
      <c r="K175" s="6" t="s">
        <v>663</v>
      </c>
      <c r="L175" s="6" t="s">
        <v>759</v>
      </c>
      <c r="M175" s="6" t="s">
        <v>760</v>
      </c>
      <c r="N175" s="6" t="s">
        <v>1452</v>
      </c>
      <c r="O175" s="6" t="s">
        <v>1453</v>
      </c>
      <c r="P175" s="6"/>
      <c r="Q175" s="6">
        <v>319</v>
      </c>
      <c r="R175" s="6">
        <v>1567</v>
      </c>
      <c r="S175" s="6" t="s">
        <v>2648</v>
      </c>
      <c r="T175" s="6" t="s">
        <v>97</v>
      </c>
      <c r="U175" s="6" t="s">
        <v>1959</v>
      </c>
      <c r="V175" s="6" t="s">
        <v>85</v>
      </c>
      <c r="W175" s="6" t="s">
        <v>125</v>
      </c>
      <c r="X175" s="6"/>
      <c r="Y175" s="6"/>
      <c r="Z175" s="6" t="s">
        <v>538</v>
      </c>
      <c r="AA175" s="6" t="s">
        <v>1963</v>
      </c>
      <c r="AB175" s="6"/>
      <c r="AC175" s="6" t="s">
        <v>1989</v>
      </c>
      <c r="AD175" s="6" t="s">
        <v>2646</v>
      </c>
      <c r="AE175" s="6"/>
      <c r="AF175" s="6" t="s">
        <v>2649</v>
      </c>
      <c r="AG175" s="6"/>
      <c r="AH175" s="6" t="s">
        <v>2649</v>
      </c>
      <c r="AI175" s="6" t="s">
        <v>2047</v>
      </c>
      <c r="AJ175" s="6" t="s">
        <v>2650</v>
      </c>
      <c r="AK175" s="6" t="s">
        <v>116</v>
      </c>
      <c r="AL175" t="e">
        <f>SUMIF(#REF!,Camp_List_t[[#This Row],[CP_Pcode]],#REF!)</f>
        <v>#REF!</v>
      </c>
      <c r="AM175" t="e">
        <f>SUMIFS(#REF!,#REF!,Camp_List_t[[#This Row],[CP_Pcode]],#REF!,-1)</f>
        <v>#REF!</v>
      </c>
      <c r="AN175" t="e">
        <f>SUMIFS(#REF!,#REF!,Camp_List_t[[#This Row],[CP_Pcode]],#REF!,-1)</f>
        <v>#REF!</v>
      </c>
      <c r="AO175" t="e">
        <f>SUMIFS(#REF!,#REF!,Camp_List_t[[#This Row],[CP_Pcode]],#REF!,-1)</f>
        <v>#REF!</v>
      </c>
      <c r="AP175" t="e">
        <f>SUMIFS(#REF!,#REF!,Camp_List_t[[#This Row],[CP_Pcode]],#REF!,-1)</f>
        <v>#REF!</v>
      </c>
      <c r="AQ175" t="e">
        <f>SUMIFS(#REF!,#REF!,Camp_List_t[[#This Row],[CP_Pcode]],#REF!,-1)</f>
        <v>#REF!</v>
      </c>
    </row>
    <row r="176" spans="1:43" x14ac:dyDescent="0.25">
      <c r="A176" s="6" t="s">
        <v>870</v>
      </c>
      <c r="B176" s="6" t="s">
        <v>0</v>
      </c>
      <c r="C176" s="6" t="s">
        <v>869</v>
      </c>
      <c r="D176" s="6" t="s">
        <v>7</v>
      </c>
      <c r="E176" s="6" t="s">
        <v>1973</v>
      </c>
      <c r="F176" s="6" t="s">
        <v>9</v>
      </c>
      <c r="G176" s="6" t="s">
        <v>871</v>
      </c>
      <c r="H176" s="6" t="s">
        <v>623</v>
      </c>
      <c r="I176" s="6" t="s">
        <v>872</v>
      </c>
      <c r="J176" s="6"/>
      <c r="K176" s="6"/>
      <c r="L176" s="6" t="s">
        <v>222</v>
      </c>
      <c r="M176" s="6" t="s">
        <v>223</v>
      </c>
      <c r="N176" s="6" t="s">
        <v>1565</v>
      </c>
      <c r="O176" s="6" t="s">
        <v>1566</v>
      </c>
      <c r="P176" s="6" t="s">
        <v>2651</v>
      </c>
      <c r="Q176" s="6">
        <v>486</v>
      </c>
      <c r="R176" s="6">
        <v>2371</v>
      </c>
      <c r="S176" s="6" t="s">
        <v>2652</v>
      </c>
      <c r="T176" s="6" t="s">
        <v>97</v>
      </c>
      <c r="U176" s="6" t="s">
        <v>1959</v>
      </c>
      <c r="V176" s="6" t="s">
        <v>85</v>
      </c>
      <c r="W176" s="6" t="s">
        <v>125</v>
      </c>
      <c r="X176" s="6" t="s">
        <v>1473</v>
      </c>
      <c r="Y176" s="6" t="s">
        <v>116</v>
      </c>
      <c r="Z176" s="6" t="s">
        <v>581</v>
      </c>
      <c r="AA176" s="6" t="s">
        <v>1963</v>
      </c>
      <c r="AB176" s="6"/>
      <c r="AC176" s="6" t="s">
        <v>1975</v>
      </c>
      <c r="AD176" s="6" t="s">
        <v>2653</v>
      </c>
      <c r="AE176" s="6" t="s">
        <v>1966</v>
      </c>
      <c r="AF176" s="6" t="s">
        <v>2654</v>
      </c>
      <c r="AG176" s="6"/>
      <c r="AH176" s="6" t="s">
        <v>2654</v>
      </c>
      <c r="AI176" s="6" t="s">
        <v>2047</v>
      </c>
      <c r="AJ176" s="6" t="s">
        <v>2655</v>
      </c>
      <c r="AK176" s="6" t="s">
        <v>2040</v>
      </c>
      <c r="AL176" t="e">
        <f>SUMIF(#REF!,Camp_List_t[[#This Row],[CP_Pcode]],#REF!)</f>
        <v>#REF!</v>
      </c>
      <c r="AM176" t="e">
        <f>SUMIFS(#REF!,#REF!,Camp_List_t[[#This Row],[CP_Pcode]],#REF!,-1)</f>
        <v>#REF!</v>
      </c>
      <c r="AN176" t="e">
        <f>SUMIFS(#REF!,#REF!,Camp_List_t[[#This Row],[CP_Pcode]],#REF!,-1)</f>
        <v>#REF!</v>
      </c>
      <c r="AO176" t="e">
        <f>SUMIFS(#REF!,#REF!,Camp_List_t[[#This Row],[CP_Pcode]],#REF!,-1)</f>
        <v>#REF!</v>
      </c>
      <c r="AP176" t="e">
        <f>SUMIFS(#REF!,#REF!,Camp_List_t[[#This Row],[CP_Pcode]],#REF!,-1)</f>
        <v>#REF!</v>
      </c>
      <c r="AQ176" t="e">
        <f>SUMIFS(#REF!,#REF!,Camp_List_t[[#This Row],[CP_Pcode]],#REF!,-1)</f>
        <v>#REF!</v>
      </c>
    </row>
    <row r="177" spans="1:43" x14ac:dyDescent="0.25">
      <c r="A177" s="6" t="s">
        <v>870</v>
      </c>
      <c r="B177" s="6" t="s">
        <v>0</v>
      </c>
      <c r="C177" s="6" t="s">
        <v>869</v>
      </c>
      <c r="D177" s="6" t="s">
        <v>7</v>
      </c>
      <c r="E177" s="6" t="s">
        <v>1973</v>
      </c>
      <c r="F177" s="6" t="s">
        <v>9</v>
      </c>
      <c r="G177" s="6" t="s">
        <v>871</v>
      </c>
      <c r="H177" s="6" t="s">
        <v>623</v>
      </c>
      <c r="I177" s="6" t="s">
        <v>872</v>
      </c>
      <c r="J177" s="6"/>
      <c r="K177" s="6"/>
      <c r="L177" s="6" t="s">
        <v>1078</v>
      </c>
      <c r="M177" s="6" t="s">
        <v>1079</v>
      </c>
      <c r="N177" s="6" t="s">
        <v>1656</v>
      </c>
      <c r="O177" s="6" t="s">
        <v>1657</v>
      </c>
      <c r="P177" s="6" t="s">
        <v>2656</v>
      </c>
      <c r="Q177" s="6">
        <v>115</v>
      </c>
      <c r="R177" s="6">
        <v>502</v>
      </c>
      <c r="S177" s="6" t="s">
        <v>2657</v>
      </c>
      <c r="T177" s="6" t="s">
        <v>97</v>
      </c>
      <c r="U177" s="6" t="s">
        <v>1959</v>
      </c>
      <c r="V177" s="6" t="s">
        <v>85</v>
      </c>
      <c r="W177" s="6" t="s">
        <v>125</v>
      </c>
      <c r="X177" s="6"/>
      <c r="Y177" s="6"/>
      <c r="Z177" s="6" t="s">
        <v>581</v>
      </c>
      <c r="AA177" s="6" t="s">
        <v>1963</v>
      </c>
      <c r="AB177" s="6"/>
      <c r="AC177" s="6" t="s">
        <v>1975</v>
      </c>
      <c r="AD177" s="6" t="s">
        <v>2658</v>
      </c>
      <c r="AE177" s="6" t="s">
        <v>1966</v>
      </c>
      <c r="AF177" s="6" t="s">
        <v>2659</v>
      </c>
      <c r="AG177" s="6"/>
      <c r="AH177" s="6" t="s">
        <v>2659</v>
      </c>
      <c r="AI177" s="6" t="s">
        <v>2047</v>
      </c>
      <c r="AJ177" s="6" t="s">
        <v>2660</v>
      </c>
      <c r="AK177" s="6" t="s">
        <v>2040</v>
      </c>
      <c r="AL177" t="e">
        <f>SUMIF(#REF!,Camp_List_t[[#This Row],[CP_Pcode]],#REF!)</f>
        <v>#REF!</v>
      </c>
      <c r="AM177" t="e">
        <f>SUMIFS(#REF!,#REF!,Camp_List_t[[#This Row],[CP_Pcode]],#REF!,-1)</f>
        <v>#REF!</v>
      </c>
      <c r="AN177" t="e">
        <f>SUMIFS(#REF!,#REF!,Camp_List_t[[#This Row],[CP_Pcode]],#REF!,-1)</f>
        <v>#REF!</v>
      </c>
      <c r="AO177" t="e">
        <f>SUMIFS(#REF!,#REF!,Camp_List_t[[#This Row],[CP_Pcode]],#REF!,-1)</f>
        <v>#REF!</v>
      </c>
      <c r="AP177" t="e">
        <f>SUMIFS(#REF!,#REF!,Camp_List_t[[#This Row],[CP_Pcode]],#REF!,-1)</f>
        <v>#REF!</v>
      </c>
      <c r="AQ177" t="e">
        <f>SUMIFS(#REF!,#REF!,Camp_List_t[[#This Row],[CP_Pcode]],#REF!,-1)</f>
        <v>#REF!</v>
      </c>
    </row>
    <row r="178" spans="1:43" x14ac:dyDescent="0.25">
      <c r="A178" s="6" t="s">
        <v>870</v>
      </c>
      <c r="B178" s="6" t="s">
        <v>0</v>
      </c>
      <c r="C178" s="6" t="s">
        <v>869</v>
      </c>
      <c r="D178" s="6" t="s">
        <v>7</v>
      </c>
      <c r="E178" s="6" t="s">
        <v>1973</v>
      </c>
      <c r="F178" s="6" t="s">
        <v>9</v>
      </c>
      <c r="G178" s="6" t="s">
        <v>871</v>
      </c>
      <c r="H178" s="6" t="s">
        <v>623</v>
      </c>
      <c r="I178" s="6" t="s">
        <v>872</v>
      </c>
      <c r="J178" s="6" t="s">
        <v>623</v>
      </c>
      <c r="K178" s="6" t="s">
        <v>663</v>
      </c>
      <c r="L178" s="6" t="s">
        <v>1844</v>
      </c>
      <c r="M178" s="6" t="s">
        <v>1845</v>
      </c>
      <c r="N178" s="6" t="s">
        <v>2661</v>
      </c>
      <c r="O178" s="6" t="s">
        <v>2662</v>
      </c>
      <c r="P178" s="6"/>
      <c r="Q178" s="6">
        <v>183</v>
      </c>
      <c r="R178" s="6">
        <v>741</v>
      </c>
      <c r="S178" s="6" t="s">
        <v>2663</v>
      </c>
      <c r="T178" s="6" t="s">
        <v>97</v>
      </c>
      <c r="U178" s="6" t="s">
        <v>1959</v>
      </c>
      <c r="V178" s="6" t="s">
        <v>1803</v>
      </c>
      <c r="W178" s="6" t="s">
        <v>125</v>
      </c>
      <c r="X178" s="6"/>
      <c r="Y178" s="6"/>
      <c r="Z178" s="6"/>
      <c r="AA178" s="6" t="s">
        <v>1963</v>
      </c>
      <c r="AB178" s="6"/>
      <c r="AC178" s="6" t="s">
        <v>2052</v>
      </c>
      <c r="AD178" s="6" t="s">
        <v>2053</v>
      </c>
      <c r="AE178" s="6" t="s">
        <v>1966</v>
      </c>
      <c r="AF178" s="6" t="s">
        <v>1961</v>
      </c>
      <c r="AG178" s="6"/>
      <c r="AH178" s="6" t="s">
        <v>1961</v>
      </c>
      <c r="AI178" s="6" t="s">
        <v>2047</v>
      </c>
      <c r="AJ178" s="6" t="s">
        <v>2664</v>
      </c>
      <c r="AK178" s="6" t="s">
        <v>116</v>
      </c>
      <c r="AL178" t="e">
        <f>SUMIF(#REF!,Camp_List_t[[#This Row],[CP_Pcode]],#REF!)</f>
        <v>#REF!</v>
      </c>
      <c r="AM178" t="e">
        <f>SUMIFS(#REF!,#REF!,Camp_List_t[[#This Row],[CP_Pcode]],#REF!,-1)</f>
        <v>#REF!</v>
      </c>
      <c r="AN178" t="e">
        <f>SUMIFS(#REF!,#REF!,Camp_List_t[[#This Row],[CP_Pcode]],#REF!,-1)</f>
        <v>#REF!</v>
      </c>
      <c r="AO178" t="e">
        <f>SUMIFS(#REF!,#REF!,Camp_List_t[[#This Row],[CP_Pcode]],#REF!,-1)</f>
        <v>#REF!</v>
      </c>
      <c r="AP178" t="e">
        <f>SUMIFS(#REF!,#REF!,Camp_List_t[[#This Row],[CP_Pcode]],#REF!,-1)</f>
        <v>#REF!</v>
      </c>
      <c r="AQ178" t="e">
        <f>SUMIFS(#REF!,#REF!,Camp_List_t[[#This Row],[CP_Pcode]],#REF!,-1)</f>
        <v>#REF!</v>
      </c>
    </row>
    <row r="179" spans="1:43" x14ac:dyDescent="0.25">
      <c r="A179" s="6" t="s">
        <v>1953</v>
      </c>
      <c r="B179" s="6" t="s">
        <v>0</v>
      </c>
      <c r="C179" s="6" t="s">
        <v>869</v>
      </c>
      <c r="D179" s="6" t="s">
        <v>4</v>
      </c>
      <c r="E179" s="6" t="s">
        <v>2033</v>
      </c>
      <c r="F179" s="6" t="s">
        <v>5</v>
      </c>
      <c r="G179" s="6" t="s">
        <v>879</v>
      </c>
      <c r="H179" s="6" t="s">
        <v>681</v>
      </c>
      <c r="I179" s="6" t="s">
        <v>882</v>
      </c>
      <c r="J179" s="6" t="s">
        <v>681</v>
      </c>
      <c r="K179" s="6" t="s">
        <v>667</v>
      </c>
      <c r="L179" s="6" t="s">
        <v>2665</v>
      </c>
      <c r="M179" s="6" t="s">
        <v>2666</v>
      </c>
      <c r="N179" s="6" t="s">
        <v>2667</v>
      </c>
      <c r="O179" s="6" t="s">
        <v>2668</v>
      </c>
      <c r="P179" s="6"/>
      <c r="Q179" s="6">
        <v>0</v>
      </c>
      <c r="R179" s="6">
        <v>0</v>
      </c>
      <c r="S179" s="6"/>
      <c r="T179" s="6" t="s">
        <v>97</v>
      </c>
      <c r="U179" s="6" t="s">
        <v>1959</v>
      </c>
      <c r="V179" s="6" t="s">
        <v>85</v>
      </c>
      <c r="W179" s="6"/>
      <c r="X179" s="6"/>
      <c r="Y179" s="6"/>
      <c r="Z179" s="6"/>
      <c r="AA179" s="6"/>
      <c r="AB179" s="6"/>
      <c r="AC179" s="6"/>
      <c r="AD179" s="6" t="s">
        <v>2669</v>
      </c>
      <c r="AE179" s="6"/>
      <c r="AF179" s="6" t="s">
        <v>1961</v>
      </c>
      <c r="AG179" s="6"/>
      <c r="AH179" s="6" t="s">
        <v>1961</v>
      </c>
      <c r="AI179" s="6"/>
      <c r="AJ179" s="6"/>
      <c r="AK179" s="6"/>
      <c r="AL179" t="e">
        <f>SUMIF(#REF!,Camp_List_t[[#This Row],[CP_Pcode]],#REF!)</f>
        <v>#REF!</v>
      </c>
      <c r="AM179" t="e">
        <f>SUMIFS(#REF!,#REF!,Camp_List_t[[#This Row],[CP_Pcode]],#REF!,-1)</f>
        <v>#REF!</v>
      </c>
      <c r="AN179" t="e">
        <f>SUMIFS(#REF!,#REF!,Camp_List_t[[#This Row],[CP_Pcode]],#REF!,-1)</f>
        <v>#REF!</v>
      </c>
      <c r="AO179" t="e">
        <f>SUMIFS(#REF!,#REF!,Camp_List_t[[#This Row],[CP_Pcode]],#REF!,-1)</f>
        <v>#REF!</v>
      </c>
      <c r="AP179" t="e">
        <f>SUMIFS(#REF!,#REF!,Camp_List_t[[#This Row],[CP_Pcode]],#REF!,-1)</f>
        <v>#REF!</v>
      </c>
      <c r="AQ179" t="e">
        <f>SUMIFS(#REF!,#REF!,Camp_List_t[[#This Row],[CP_Pcode]],#REF!,-1)</f>
        <v>#REF!</v>
      </c>
    </row>
    <row r="180" spans="1:43" x14ac:dyDescent="0.25">
      <c r="A180" s="6" t="s">
        <v>870</v>
      </c>
      <c r="B180" s="6" t="s">
        <v>0</v>
      </c>
      <c r="C180" s="6" t="s">
        <v>869</v>
      </c>
      <c r="D180" s="6" t="s">
        <v>7</v>
      </c>
      <c r="E180" s="6" t="s">
        <v>1973</v>
      </c>
      <c r="F180" s="6" t="s">
        <v>8</v>
      </c>
      <c r="G180" s="6" t="s">
        <v>883</v>
      </c>
      <c r="H180" s="6" t="s">
        <v>585</v>
      </c>
      <c r="I180" s="6" t="s">
        <v>939</v>
      </c>
      <c r="J180" s="6" t="s">
        <v>586</v>
      </c>
      <c r="K180" s="6" t="s">
        <v>997</v>
      </c>
      <c r="L180" s="6" t="s">
        <v>750</v>
      </c>
      <c r="M180" s="6" t="s">
        <v>751</v>
      </c>
      <c r="N180" s="6" t="s">
        <v>1642</v>
      </c>
      <c r="O180" s="6" t="s">
        <v>1643</v>
      </c>
      <c r="P180" s="6" t="s">
        <v>1961</v>
      </c>
      <c r="Q180" s="6">
        <v>3</v>
      </c>
      <c r="R180" s="6">
        <v>13</v>
      </c>
      <c r="S180" s="6" t="s">
        <v>2567</v>
      </c>
      <c r="T180" s="6" t="s">
        <v>97</v>
      </c>
      <c r="U180" s="6" t="s">
        <v>1959</v>
      </c>
      <c r="V180" s="6" t="s">
        <v>85</v>
      </c>
      <c r="W180" s="6" t="s">
        <v>98</v>
      </c>
      <c r="X180" s="6" t="s">
        <v>1500</v>
      </c>
      <c r="Y180" s="6" t="s">
        <v>115</v>
      </c>
      <c r="Z180" s="6" t="s">
        <v>545</v>
      </c>
      <c r="AA180" s="6" t="s">
        <v>1963</v>
      </c>
      <c r="AB180" s="6"/>
      <c r="AC180" s="6" t="s">
        <v>1975</v>
      </c>
      <c r="AD180" s="6" t="s">
        <v>2670</v>
      </c>
      <c r="AE180" s="6" t="s">
        <v>1966</v>
      </c>
      <c r="AF180" s="6" t="s">
        <v>1961</v>
      </c>
      <c r="AG180" s="6"/>
      <c r="AH180" s="6" t="s">
        <v>1961</v>
      </c>
      <c r="AI180" s="6" t="s">
        <v>585</v>
      </c>
      <c r="AJ180" s="6" t="s">
        <v>2671</v>
      </c>
      <c r="AK180" s="6" t="s">
        <v>115</v>
      </c>
      <c r="AL180" t="e">
        <f>SUMIF(#REF!,Camp_List_t[[#This Row],[CP_Pcode]],#REF!)</f>
        <v>#REF!</v>
      </c>
      <c r="AM180" t="e">
        <f>SUMIFS(#REF!,#REF!,Camp_List_t[[#This Row],[CP_Pcode]],#REF!,-1)</f>
        <v>#REF!</v>
      </c>
      <c r="AN180" t="e">
        <f>SUMIFS(#REF!,#REF!,Camp_List_t[[#This Row],[CP_Pcode]],#REF!,-1)</f>
        <v>#REF!</v>
      </c>
      <c r="AO180" t="e">
        <f>SUMIFS(#REF!,#REF!,Camp_List_t[[#This Row],[CP_Pcode]],#REF!,-1)</f>
        <v>#REF!</v>
      </c>
      <c r="AP180" t="e">
        <f>SUMIFS(#REF!,#REF!,Camp_List_t[[#This Row],[CP_Pcode]],#REF!,-1)</f>
        <v>#REF!</v>
      </c>
      <c r="AQ180" t="e">
        <f>SUMIFS(#REF!,#REF!,Camp_List_t[[#This Row],[CP_Pcode]],#REF!,-1)</f>
        <v>#REF!</v>
      </c>
    </row>
    <row r="181" spans="1:43" x14ac:dyDescent="0.25">
      <c r="A181" s="6" t="s">
        <v>870</v>
      </c>
      <c r="B181" s="6" t="s">
        <v>3</v>
      </c>
      <c r="C181" s="6" t="s">
        <v>867</v>
      </c>
      <c r="D181" s="6" t="s">
        <v>2672</v>
      </c>
      <c r="E181" s="6" t="s">
        <v>2146</v>
      </c>
      <c r="F181" s="6" t="s">
        <v>16</v>
      </c>
      <c r="G181" s="6" t="s">
        <v>896</v>
      </c>
      <c r="H181" s="6" t="s">
        <v>98</v>
      </c>
      <c r="I181" s="6" t="s">
        <v>1035</v>
      </c>
      <c r="J181" s="6" t="s">
        <v>815</v>
      </c>
      <c r="K181" s="6"/>
      <c r="L181" s="6" t="s">
        <v>813</v>
      </c>
      <c r="M181" s="6" t="s">
        <v>814</v>
      </c>
      <c r="N181" s="6" t="s">
        <v>2673</v>
      </c>
      <c r="O181" s="6" t="s">
        <v>2674</v>
      </c>
      <c r="P181" s="6" t="s">
        <v>2675</v>
      </c>
      <c r="Q181" s="6">
        <v>38</v>
      </c>
      <c r="R181" s="6">
        <v>164</v>
      </c>
      <c r="S181" s="6" t="s">
        <v>2676</v>
      </c>
      <c r="T181" s="6" t="s">
        <v>97</v>
      </c>
      <c r="U181" s="6" t="s">
        <v>1959</v>
      </c>
      <c r="V181" s="6" t="s">
        <v>85</v>
      </c>
      <c r="W181" s="6" t="s">
        <v>98</v>
      </c>
      <c r="X181" s="6" t="s">
        <v>1476</v>
      </c>
      <c r="Y181" s="6" t="s">
        <v>115</v>
      </c>
      <c r="Z181" s="6" t="s">
        <v>538</v>
      </c>
      <c r="AA181" s="6" t="s">
        <v>1963</v>
      </c>
      <c r="AB181" s="6"/>
      <c r="AC181" s="6" t="s">
        <v>1989</v>
      </c>
      <c r="AD181" s="6" t="s">
        <v>2677</v>
      </c>
      <c r="AE181" s="6" t="s">
        <v>284</v>
      </c>
      <c r="AF181" s="6" t="s">
        <v>1961</v>
      </c>
      <c r="AG181" s="6"/>
      <c r="AH181" s="6" t="s">
        <v>1961</v>
      </c>
      <c r="AI181" s="6" t="s">
        <v>1258</v>
      </c>
      <c r="AJ181" s="6" t="s">
        <v>2678</v>
      </c>
      <c r="AK181" s="6" t="s">
        <v>115</v>
      </c>
      <c r="AL181" t="e">
        <f>SUMIF(#REF!,Camp_List_t[[#This Row],[CP_Pcode]],#REF!)</f>
        <v>#REF!</v>
      </c>
      <c r="AM181" t="e">
        <f>SUMIFS(#REF!,#REF!,Camp_List_t[[#This Row],[CP_Pcode]],#REF!,-1)</f>
        <v>#REF!</v>
      </c>
      <c r="AN181" t="e">
        <f>SUMIFS(#REF!,#REF!,Camp_List_t[[#This Row],[CP_Pcode]],#REF!,-1)</f>
        <v>#REF!</v>
      </c>
      <c r="AO181" t="e">
        <f>SUMIFS(#REF!,#REF!,Camp_List_t[[#This Row],[CP_Pcode]],#REF!,-1)</f>
        <v>#REF!</v>
      </c>
      <c r="AP181" t="e">
        <f>SUMIFS(#REF!,#REF!,Camp_List_t[[#This Row],[CP_Pcode]],#REF!,-1)</f>
        <v>#REF!</v>
      </c>
      <c r="AQ181" t="e">
        <f>SUMIFS(#REF!,#REF!,Camp_List_t[[#This Row],[CP_Pcode]],#REF!,-1)</f>
        <v>#REF!</v>
      </c>
    </row>
    <row r="182" spans="1:43" x14ac:dyDescent="0.25">
      <c r="A182" s="6" t="s">
        <v>870</v>
      </c>
      <c r="B182" s="6" t="s">
        <v>3</v>
      </c>
      <c r="C182" s="6" t="s">
        <v>867</v>
      </c>
      <c r="D182" s="6" t="s">
        <v>2672</v>
      </c>
      <c r="E182" s="6" t="s">
        <v>2146</v>
      </c>
      <c r="F182" s="6" t="s">
        <v>16</v>
      </c>
      <c r="G182" s="6" t="s">
        <v>896</v>
      </c>
      <c r="H182" s="6" t="s">
        <v>98</v>
      </c>
      <c r="I182" s="6" t="s">
        <v>1035</v>
      </c>
      <c r="J182" s="6"/>
      <c r="K182" s="6"/>
      <c r="L182" s="6" t="s">
        <v>230</v>
      </c>
      <c r="M182" s="6" t="s">
        <v>231</v>
      </c>
      <c r="N182" s="6" t="s">
        <v>1685</v>
      </c>
      <c r="O182" s="6" t="s">
        <v>1686</v>
      </c>
      <c r="P182" s="6" t="s">
        <v>2679</v>
      </c>
      <c r="Q182" s="6">
        <v>31</v>
      </c>
      <c r="R182" s="6">
        <v>191</v>
      </c>
      <c r="S182" s="6" t="s">
        <v>2680</v>
      </c>
      <c r="T182" s="6" t="s">
        <v>97</v>
      </c>
      <c r="U182" s="6" t="s">
        <v>1959</v>
      </c>
      <c r="V182" s="6" t="s">
        <v>85</v>
      </c>
      <c r="W182" s="6" t="s">
        <v>98</v>
      </c>
      <c r="X182" s="6"/>
      <c r="Y182" s="6"/>
      <c r="Z182" s="6" t="s">
        <v>654</v>
      </c>
      <c r="AA182" s="6" t="s">
        <v>1963</v>
      </c>
      <c r="AB182" s="6"/>
      <c r="AC182" s="6" t="s">
        <v>1975</v>
      </c>
      <c r="AD182" s="6" t="s">
        <v>2681</v>
      </c>
      <c r="AE182" s="6" t="s">
        <v>2151</v>
      </c>
      <c r="AF182" s="6" t="s">
        <v>115</v>
      </c>
      <c r="AG182" s="6"/>
      <c r="AH182" s="6" t="s">
        <v>115</v>
      </c>
      <c r="AI182" s="6" t="s">
        <v>1258</v>
      </c>
      <c r="AJ182" s="6" t="s">
        <v>2682</v>
      </c>
      <c r="AK182" s="6" t="s">
        <v>115</v>
      </c>
      <c r="AL182" t="e">
        <f>SUMIF(#REF!,Camp_List_t[[#This Row],[CP_Pcode]],#REF!)</f>
        <v>#REF!</v>
      </c>
      <c r="AM182" t="e">
        <f>SUMIFS(#REF!,#REF!,Camp_List_t[[#This Row],[CP_Pcode]],#REF!,-1)</f>
        <v>#REF!</v>
      </c>
      <c r="AN182" t="e">
        <f>SUMIFS(#REF!,#REF!,Camp_List_t[[#This Row],[CP_Pcode]],#REF!,-1)</f>
        <v>#REF!</v>
      </c>
      <c r="AO182" t="e">
        <f>SUMIFS(#REF!,#REF!,Camp_List_t[[#This Row],[CP_Pcode]],#REF!,-1)</f>
        <v>#REF!</v>
      </c>
      <c r="AP182" t="e">
        <f>SUMIFS(#REF!,#REF!,Camp_List_t[[#This Row],[CP_Pcode]],#REF!,-1)</f>
        <v>#REF!</v>
      </c>
      <c r="AQ182" t="e">
        <f>SUMIFS(#REF!,#REF!,Camp_List_t[[#This Row],[CP_Pcode]],#REF!,-1)</f>
        <v>#REF!</v>
      </c>
    </row>
    <row r="183" spans="1:43" x14ac:dyDescent="0.25">
      <c r="A183" s="6" t="s">
        <v>870</v>
      </c>
      <c r="B183" s="6" t="s">
        <v>0</v>
      </c>
      <c r="C183" s="6" t="s">
        <v>869</v>
      </c>
      <c r="D183" s="6" t="s">
        <v>12</v>
      </c>
      <c r="E183" s="6" t="s">
        <v>1954</v>
      </c>
      <c r="F183" s="6" t="s">
        <v>11</v>
      </c>
      <c r="G183" s="6" t="s">
        <v>978</v>
      </c>
      <c r="H183" s="6" t="s">
        <v>602</v>
      </c>
      <c r="I183" s="6" t="s">
        <v>981</v>
      </c>
      <c r="J183" s="6" t="s">
        <v>603</v>
      </c>
      <c r="K183" s="6" t="s">
        <v>982</v>
      </c>
      <c r="L183" s="6" t="s">
        <v>187</v>
      </c>
      <c r="M183" s="6" t="s">
        <v>188</v>
      </c>
      <c r="N183" s="6" t="s">
        <v>1569</v>
      </c>
      <c r="O183" s="6" t="s">
        <v>1570</v>
      </c>
      <c r="P183" s="6" t="s">
        <v>1961</v>
      </c>
      <c r="Q183" s="6">
        <v>18</v>
      </c>
      <c r="R183" s="6">
        <v>78</v>
      </c>
      <c r="S183" s="6" t="s">
        <v>2567</v>
      </c>
      <c r="T183" s="6" t="s">
        <v>97</v>
      </c>
      <c r="U183" s="6" t="s">
        <v>1959</v>
      </c>
      <c r="V183" s="6" t="s">
        <v>85</v>
      </c>
      <c r="W183" s="6" t="s">
        <v>98</v>
      </c>
      <c r="X183" s="6" t="s">
        <v>1432</v>
      </c>
      <c r="Y183" s="6" t="s">
        <v>115</v>
      </c>
      <c r="Z183" s="6" t="s">
        <v>538</v>
      </c>
      <c r="AA183" s="6" t="s">
        <v>1963</v>
      </c>
      <c r="AB183" s="6"/>
      <c r="AC183" s="6" t="s">
        <v>1975</v>
      </c>
      <c r="AD183" s="6" t="s">
        <v>2484</v>
      </c>
      <c r="AE183" s="6" t="s">
        <v>1966</v>
      </c>
      <c r="AF183" s="6" t="s">
        <v>2683</v>
      </c>
      <c r="AG183" s="6"/>
      <c r="AH183" s="6" t="s">
        <v>2683</v>
      </c>
      <c r="AI183" s="6" t="s">
        <v>605</v>
      </c>
      <c r="AJ183" s="6" t="s">
        <v>2684</v>
      </c>
      <c r="AK183" s="6" t="s">
        <v>115</v>
      </c>
      <c r="AL183" t="e">
        <f>SUMIF(#REF!,Camp_List_t[[#This Row],[CP_Pcode]],#REF!)</f>
        <v>#REF!</v>
      </c>
      <c r="AM183" t="e">
        <f>SUMIFS(#REF!,#REF!,Camp_List_t[[#This Row],[CP_Pcode]],#REF!,-1)</f>
        <v>#REF!</v>
      </c>
      <c r="AN183" t="e">
        <f>SUMIFS(#REF!,#REF!,Camp_List_t[[#This Row],[CP_Pcode]],#REF!,-1)</f>
        <v>#REF!</v>
      </c>
      <c r="AO183" t="e">
        <f>SUMIFS(#REF!,#REF!,Camp_List_t[[#This Row],[CP_Pcode]],#REF!,-1)</f>
        <v>#REF!</v>
      </c>
      <c r="AP183" t="e">
        <f>SUMIFS(#REF!,#REF!,Camp_List_t[[#This Row],[CP_Pcode]],#REF!,-1)</f>
        <v>#REF!</v>
      </c>
      <c r="AQ183" t="e">
        <f>SUMIFS(#REF!,#REF!,Camp_List_t[[#This Row],[CP_Pcode]],#REF!,-1)</f>
        <v>#REF!</v>
      </c>
    </row>
    <row r="184" spans="1:43" x14ac:dyDescent="0.25">
      <c r="A184" s="6" t="s">
        <v>870</v>
      </c>
      <c r="B184" s="6" t="s">
        <v>0</v>
      </c>
      <c r="C184" s="6" t="s">
        <v>869</v>
      </c>
      <c r="D184" s="6" t="s">
        <v>7</v>
      </c>
      <c r="E184" s="6" t="s">
        <v>1973</v>
      </c>
      <c r="F184" s="6" t="s">
        <v>9</v>
      </c>
      <c r="G184" s="6" t="s">
        <v>871</v>
      </c>
      <c r="H184" s="6" t="s">
        <v>590</v>
      </c>
      <c r="I184" s="6" t="s">
        <v>977</v>
      </c>
      <c r="J184" s="6" t="s">
        <v>591</v>
      </c>
      <c r="K184" s="6" t="s">
        <v>671</v>
      </c>
      <c r="L184" s="6" t="s">
        <v>137</v>
      </c>
      <c r="M184" s="6" t="s">
        <v>138</v>
      </c>
      <c r="N184" s="6" t="s">
        <v>1591</v>
      </c>
      <c r="O184" s="6" t="s">
        <v>1592</v>
      </c>
      <c r="P184" s="6" t="s">
        <v>1961</v>
      </c>
      <c r="Q184" s="6">
        <v>135</v>
      </c>
      <c r="R184" s="6">
        <v>672</v>
      </c>
      <c r="S184" s="6" t="s">
        <v>2685</v>
      </c>
      <c r="T184" s="6" t="s">
        <v>97</v>
      </c>
      <c r="U184" s="6" t="s">
        <v>1959</v>
      </c>
      <c r="V184" s="6" t="s">
        <v>85</v>
      </c>
      <c r="W184" s="6" t="s">
        <v>98</v>
      </c>
      <c r="X184" s="6" t="s">
        <v>1593</v>
      </c>
      <c r="Y184" s="6" t="s">
        <v>116</v>
      </c>
      <c r="Z184" s="6" t="s">
        <v>538</v>
      </c>
      <c r="AA184" s="6" t="s">
        <v>1963</v>
      </c>
      <c r="AB184" s="6"/>
      <c r="AC184" s="6" t="s">
        <v>1989</v>
      </c>
      <c r="AD184" s="6" t="s">
        <v>2189</v>
      </c>
      <c r="AE184" s="6" t="s">
        <v>1966</v>
      </c>
      <c r="AF184" s="6" t="s">
        <v>1160</v>
      </c>
      <c r="AG184" s="6"/>
      <c r="AH184" s="6" t="s">
        <v>1160</v>
      </c>
      <c r="AI184" s="6" t="s">
        <v>590</v>
      </c>
      <c r="AJ184" s="6" t="s">
        <v>2686</v>
      </c>
      <c r="AK184" s="6" t="s">
        <v>115</v>
      </c>
      <c r="AL184" t="e">
        <f>SUMIF(#REF!,Camp_List_t[[#This Row],[CP_Pcode]],#REF!)</f>
        <v>#REF!</v>
      </c>
      <c r="AM184" t="e">
        <f>SUMIFS(#REF!,#REF!,Camp_List_t[[#This Row],[CP_Pcode]],#REF!,-1)</f>
        <v>#REF!</v>
      </c>
      <c r="AN184" t="e">
        <f>SUMIFS(#REF!,#REF!,Camp_List_t[[#This Row],[CP_Pcode]],#REF!,-1)</f>
        <v>#REF!</v>
      </c>
      <c r="AO184" t="e">
        <f>SUMIFS(#REF!,#REF!,Camp_List_t[[#This Row],[CP_Pcode]],#REF!,-1)</f>
        <v>#REF!</v>
      </c>
      <c r="AP184" t="e">
        <f>SUMIFS(#REF!,#REF!,Camp_List_t[[#This Row],[CP_Pcode]],#REF!,-1)</f>
        <v>#REF!</v>
      </c>
      <c r="AQ184" t="e">
        <f>SUMIFS(#REF!,#REF!,Camp_List_t[[#This Row],[CP_Pcode]],#REF!,-1)</f>
        <v>#REF!</v>
      </c>
    </row>
    <row r="185" spans="1:43" x14ac:dyDescent="0.25">
      <c r="A185" s="6" t="s">
        <v>1953</v>
      </c>
      <c r="B185" s="6" t="s">
        <v>0</v>
      </c>
      <c r="C185" s="6" t="s">
        <v>869</v>
      </c>
      <c r="D185" s="6" t="s">
        <v>12</v>
      </c>
      <c r="E185" s="6" t="s">
        <v>1954</v>
      </c>
      <c r="F185" s="6" t="s">
        <v>13</v>
      </c>
      <c r="G185" s="6" t="s">
        <v>911</v>
      </c>
      <c r="H185" s="6" t="s">
        <v>608</v>
      </c>
      <c r="I185" s="6" t="s">
        <v>912</v>
      </c>
      <c r="J185" s="6" t="s">
        <v>2392</v>
      </c>
      <c r="K185" s="6" t="s">
        <v>2393</v>
      </c>
      <c r="L185" s="6" t="s">
        <v>2687</v>
      </c>
      <c r="M185" s="6" t="s">
        <v>2688</v>
      </c>
      <c r="N185" s="6" t="s">
        <v>2689</v>
      </c>
      <c r="O185" s="6" t="s">
        <v>2690</v>
      </c>
      <c r="P185" s="6"/>
      <c r="Q185" s="6">
        <v>0</v>
      </c>
      <c r="R185" s="6">
        <v>0</v>
      </c>
      <c r="S185" s="6"/>
      <c r="T185" s="6" t="s">
        <v>97</v>
      </c>
      <c r="U185" s="6" t="s">
        <v>1959</v>
      </c>
      <c r="V185" s="6" t="s">
        <v>85</v>
      </c>
      <c r="W185" s="6"/>
      <c r="X185" s="6"/>
      <c r="Y185" s="6"/>
      <c r="Z185" s="6"/>
      <c r="AA185" s="6"/>
      <c r="AB185" s="6"/>
      <c r="AC185" s="6"/>
      <c r="AD185" s="6" t="s">
        <v>1960</v>
      </c>
      <c r="AE185" s="6"/>
      <c r="AF185" s="6" t="s">
        <v>1961</v>
      </c>
      <c r="AG185" s="6"/>
      <c r="AH185" s="6" t="s">
        <v>1961</v>
      </c>
      <c r="AI185" s="6"/>
      <c r="AJ185" s="6"/>
      <c r="AK185" s="6"/>
      <c r="AL185" t="e">
        <f>SUMIF(#REF!,Camp_List_t[[#This Row],[CP_Pcode]],#REF!)</f>
        <v>#REF!</v>
      </c>
      <c r="AM185" t="e">
        <f>SUMIFS(#REF!,#REF!,Camp_List_t[[#This Row],[CP_Pcode]],#REF!,-1)</f>
        <v>#REF!</v>
      </c>
      <c r="AN185" t="e">
        <f>SUMIFS(#REF!,#REF!,Camp_List_t[[#This Row],[CP_Pcode]],#REF!,-1)</f>
        <v>#REF!</v>
      </c>
      <c r="AO185" t="e">
        <f>SUMIFS(#REF!,#REF!,Camp_List_t[[#This Row],[CP_Pcode]],#REF!,-1)</f>
        <v>#REF!</v>
      </c>
      <c r="AP185" t="e">
        <f>SUMIFS(#REF!,#REF!,Camp_List_t[[#This Row],[CP_Pcode]],#REF!,-1)</f>
        <v>#REF!</v>
      </c>
      <c r="AQ185" t="e">
        <f>SUMIFS(#REF!,#REF!,Camp_List_t[[#This Row],[CP_Pcode]],#REF!,-1)</f>
        <v>#REF!</v>
      </c>
    </row>
    <row r="186" spans="1:43" x14ac:dyDescent="0.25">
      <c r="A186" s="6" t="s">
        <v>1953</v>
      </c>
      <c r="B186" s="6" t="s">
        <v>0</v>
      </c>
      <c r="C186" s="6" t="s">
        <v>869</v>
      </c>
      <c r="D186" s="6" t="s">
        <v>12</v>
      </c>
      <c r="E186" s="6" t="s">
        <v>1954</v>
      </c>
      <c r="F186" s="6" t="s">
        <v>13</v>
      </c>
      <c r="G186" s="6" t="s">
        <v>911</v>
      </c>
      <c r="H186" s="6" t="s">
        <v>608</v>
      </c>
      <c r="I186" s="6" t="s">
        <v>912</v>
      </c>
      <c r="J186" s="6" t="s">
        <v>2392</v>
      </c>
      <c r="K186" s="6" t="s">
        <v>2393</v>
      </c>
      <c r="L186" s="6" t="s">
        <v>2691</v>
      </c>
      <c r="M186" s="6" t="s">
        <v>2692</v>
      </c>
      <c r="N186" s="6"/>
      <c r="O186" s="6"/>
      <c r="P186" s="6"/>
      <c r="Q186" s="6">
        <v>0</v>
      </c>
      <c r="R186" s="6">
        <v>0</v>
      </c>
      <c r="S186" s="6"/>
      <c r="T186" s="6" t="s">
        <v>97</v>
      </c>
      <c r="U186" s="6" t="s">
        <v>1959</v>
      </c>
      <c r="V186" s="6" t="s">
        <v>85</v>
      </c>
      <c r="W186" s="6"/>
      <c r="X186" s="6"/>
      <c r="Y186" s="6"/>
      <c r="Z186" s="6"/>
      <c r="AA186" s="6"/>
      <c r="AB186" s="6"/>
      <c r="AC186" s="6"/>
      <c r="AD186" s="6" t="s">
        <v>1960</v>
      </c>
      <c r="AE186" s="6"/>
      <c r="AF186" s="6" t="s">
        <v>1961</v>
      </c>
      <c r="AG186" s="6"/>
      <c r="AH186" s="6" t="s">
        <v>1961</v>
      </c>
      <c r="AI186" s="6"/>
      <c r="AJ186" s="6"/>
      <c r="AK186" s="6"/>
      <c r="AL186" t="e">
        <f>SUMIF(#REF!,Camp_List_t[[#This Row],[CP_Pcode]],#REF!)</f>
        <v>#REF!</v>
      </c>
      <c r="AM186" t="e">
        <f>SUMIFS(#REF!,#REF!,Camp_List_t[[#This Row],[CP_Pcode]],#REF!,-1)</f>
        <v>#REF!</v>
      </c>
      <c r="AN186" t="e">
        <f>SUMIFS(#REF!,#REF!,Camp_List_t[[#This Row],[CP_Pcode]],#REF!,-1)</f>
        <v>#REF!</v>
      </c>
      <c r="AO186" t="e">
        <f>SUMIFS(#REF!,#REF!,Camp_List_t[[#This Row],[CP_Pcode]],#REF!,-1)</f>
        <v>#REF!</v>
      </c>
      <c r="AP186" t="e">
        <f>SUMIFS(#REF!,#REF!,Camp_List_t[[#This Row],[CP_Pcode]],#REF!,-1)</f>
        <v>#REF!</v>
      </c>
      <c r="AQ186" t="e">
        <f>SUMIFS(#REF!,#REF!,Camp_List_t[[#This Row],[CP_Pcode]],#REF!,-1)</f>
        <v>#REF!</v>
      </c>
    </row>
    <row r="187" spans="1:43" x14ac:dyDescent="0.25">
      <c r="A187" s="6" t="s">
        <v>1953</v>
      </c>
      <c r="B187" s="6" t="s">
        <v>0</v>
      </c>
      <c r="C187" s="6" t="s">
        <v>869</v>
      </c>
      <c r="D187" s="6" t="s">
        <v>12</v>
      </c>
      <c r="E187" s="6" t="s">
        <v>1954</v>
      </c>
      <c r="F187" s="6" t="s">
        <v>13</v>
      </c>
      <c r="G187" s="6" t="s">
        <v>911</v>
      </c>
      <c r="H187" s="6" t="s">
        <v>608</v>
      </c>
      <c r="I187" s="6" t="s">
        <v>912</v>
      </c>
      <c r="J187" s="6" t="s">
        <v>2392</v>
      </c>
      <c r="K187" s="6" t="s">
        <v>2393</v>
      </c>
      <c r="L187" s="6" t="s">
        <v>2693</v>
      </c>
      <c r="M187" s="6" t="s">
        <v>2694</v>
      </c>
      <c r="N187" s="6"/>
      <c r="O187" s="6"/>
      <c r="P187" s="6"/>
      <c r="Q187" s="6">
        <v>0</v>
      </c>
      <c r="R187" s="6">
        <v>0</v>
      </c>
      <c r="S187" s="6"/>
      <c r="T187" s="6" t="s">
        <v>97</v>
      </c>
      <c r="U187" s="6" t="s">
        <v>1959</v>
      </c>
      <c r="V187" s="6" t="s">
        <v>85</v>
      </c>
      <c r="W187" s="6"/>
      <c r="X187" s="6"/>
      <c r="Y187" s="6"/>
      <c r="Z187" s="6"/>
      <c r="AA187" s="6"/>
      <c r="AB187" s="6"/>
      <c r="AC187" s="6"/>
      <c r="AD187" s="6" t="s">
        <v>1960</v>
      </c>
      <c r="AE187" s="6"/>
      <c r="AF187" s="6" t="s">
        <v>1961</v>
      </c>
      <c r="AG187" s="6"/>
      <c r="AH187" s="6" t="s">
        <v>1961</v>
      </c>
      <c r="AI187" s="6"/>
      <c r="AJ187" s="6"/>
      <c r="AK187" s="6"/>
      <c r="AL187" t="e">
        <f>SUMIF(#REF!,Camp_List_t[[#This Row],[CP_Pcode]],#REF!)</f>
        <v>#REF!</v>
      </c>
      <c r="AM187" t="e">
        <f>SUMIFS(#REF!,#REF!,Camp_List_t[[#This Row],[CP_Pcode]],#REF!,-1)</f>
        <v>#REF!</v>
      </c>
      <c r="AN187" t="e">
        <f>SUMIFS(#REF!,#REF!,Camp_List_t[[#This Row],[CP_Pcode]],#REF!,-1)</f>
        <v>#REF!</v>
      </c>
      <c r="AO187" t="e">
        <f>SUMIFS(#REF!,#REF!,Camp_List_t[[#This Row],[CP_Pcode]],#REF!,-1)</f>
        <v>#REF!</v>
      </c>
      <c r="AP187" t="e">
        <f>SUMIFS(#REF!,#REF!,Camp_List_t[[#This Row],[CP_Pcode]],#REF!,-1)</f>
        <v>#REF!</v>
      </c>
      <c r="AQ187" t="e">
        <f>SUMIFS(#REF!,#REF!,Camp_List_t[[#This Row],[CP_Pcode]],#REF!,-1)</f>
        <v>#REF!</v>
      </c>
    </row>
    <row r="188" spans="1:43" x14ac:dyDescent="0.25">
      <c r="A188" s="6" t="s">
        <v>1953</v>
      </c>
      <c r="B188" s="6" t="s">
        <v>0</v>
      </c>
      <c r="C188" s="6" t="s">
        <v>869</v>
      </c>
      <c r="D188" s="6" t="s">
        <v>12</v>
      </c>
      <c r="E188" s="6" t="s">
        <v>1954</v>
      </c>
      <c r="F188" s="6" t="s">
        <v>13</v>
      </c>
      <c r="G188" s="6" t="s">
        <v>911</v>
      </c>
      <c r="H188" s="6" t="s">
        <v>608</v>
      </c>
      <c r="I188" s="6" t="s">
        <v>912</v>
      </c>
      <c r="J188" s="6" t="s">
        <v>2392</v>
      </c>
      <c r="K188" s="6" t="s">
        <v>2393</v>
      </c>
      <c r="L188" s="6" t="s">
        <v>2695</v>
      </c>
      <c r="M188" s="6" t="s">
        <v>2696</v>
      </c>
      <c r="N188" s="6"/>
      <c r="O188" s="6"/>
      <c r="P188" s="6"/>
      <c r="Q188" s="6">
        <v>0</v>
      </c>
      <c r="R188" s="6">
        <v>0</v>
      </c>
      <c r="S188" s="6"/>
      <c r="T188" s="6" t="s">
        <v>97</v>
      </c>
      <c r="U188" s="6" t="s">
        <v>1959</v>
      </c>
      <c r="V188" s="6" t="s">
        <v>85</v>
      </c>
      <c r="W188" s="6"/>
      <c r="X188" s="6"/>
      <c r="Y188" s="6"/>
      <c r="Z188" s="6"/>
      <c r="AA188" s="6"/>
      <c r="AB188" s="6"/>
      <c r="AC188" s="6"/>
      <c r="AD188" s="6" t="s">
        <v>1960</v>
      </c>
      <c r="AE188" s="6"/>
      <c r="AF188" s="6" t="s">
        <v>1961</v>
      </c>
      <c r="AG188" s="6"/>
      <c r="AH188" s="6" t="s">
        <v>1961</v>
      </c>
      <c r="AI188" s="6"/>
      <c r="AJ188" s="6"/>
      <c r="AK188" s="6"/>
      <c r="AL188" t="e">
        <f>SUMIF(#REF!,Camp_List_t[[#This Row],[CP_Pcode]],#REF!)</f>
        <v>#REF!</v>
      </c>
      <c r="AM188" t="e">
        <f>SUMIFS(#REF!,#REF!,Camp_List_t[[#This Row],[CP_Pcode]],#REF!,-1)</f>
        <v>#REF!</v>
      </c>
      <c r="AN188" t="e">
        <f>SUMIFS(#REF!,#REF!,Camp_List_t[[#This Row],[CP_Pcode]],#REF!,-1)</f>
        <v>#REF!</v>
      </c>
      <c r="AO188" t="e">
        <f>SUMIFS(#REF!,#REF!,Camp_List_t[[#This Row],[CP_Pcode]],#REF!,-1)</f>
        <v>#REF!</v>
      </c>
      <c r="AP188" t="e">
        <f>SUMIFS(#REF!,#REF!,Camp_List_t[[#This Row],[CP_Pcode]],#REF!,-1)</f>
        <v>#REF!</v>
      </c>
      <c r="AQ188" t="e">
        <f>SUMIFS(#REF!,#REF!,Camp_List_t[[#This Row],[CP_Pcode]],#REF!,-1)</f>
        <v>#REF!</v>
      </c>
    </row>
    <row r="189" spans="1:43" x14ac:dyDescent="0.25">
      <c r="A189" s="6" t="s">
        <v>1953</v>
      </c>
      <c r="B189" s="6" t="s">
        <v>0</v>
      </c>
      <c r="C189" s="6" t="s">
        <v>869</v>
      </c>
      <c r="D189" s="6" t="s">
        <v>12</v>
      </c>
      <c r="E189" s="6" t="s">
        <v>1954</v>
      </c>
      <c r="F189" s="6" t="s">
        <v>13</v>
      </c>
      <c r="G189" s="6" t="s">
        <v>911</v>
      </c>
      <c r="H189" s="6" t="s">
        <v>608</v>
      </c>
      <c r="I189" s="6" t="s">
        <v>912</v>
      </c>
      <c r="J189" s="6" t="s">
        <v>2392</v>
      </c>
      <c r="K189" s="6" t="s">
        <v>2393</v>
      </c>
      <c r="L189" s="6" t="s">
        <v>2697</v>
      </c>
      <c r="M189" s="6" t="s">
        <v>2698</v>
      </c>
      <c r="N189" s="6"/>
      <c r="O189" s="6"/>
      <c r="P189" s="6"/>
      <c r="Q189" s="6">
        <v>0</v>
      </c>
      <c r="R189" s="6">
        <v>0</v>
      </c>
      <c r="S189" s="6"/>
      <c r="T189" s="6" t="s">
        <v>97</v>
      </c>
      <c r="U189" s="6" t="s">
        <v>1959</v>
      </c>
      <c r="V189" s="6" t="s">
        <v>85</v>
      </c>
      <c r="W189" s="6"/>
      <c r="X189" s="6"/>
      <c r="Y189" s="6"/>
      <c r="Z189" s="6"/>
      <c r="AA189" s="6"/>
      <c r="AB189" s="6"/>
      <c r="AC189" s="6"/>
      <c r="AD189" s="6" t="s">
        <v>1960</v>
      </c>
      <c r="AE189" s="6"/>
      <c r="AF189" s="6" t="s">
        <v>1961</v>
      </c>
      <c r="AG189" s="6"/>
      <c r="AH189" s="6" t="s">
        <v>1961</v>
      </c>
      <c r="AI189" s="6"/>
      <c r="AJ189" s="6"/>
      <c r="AK189" s="6"/>
      <c r="AL189" t="e">
        <f>SUMIF(#REF!,Camp_List_t[[#This Row],[CP_Pcode]],#REF!)</f>
        <v>#REF!</v>
      </c>
      <c r="AM189" t="e">
        <f>SUMIFS(#REF!,#REF!,Camp_List_t[[#This Row],[CP_Pcode]],#REF!,-1)</f>
        <v>#REF!</v>
      </c>
      <c r="AN189" t="e">
        <f>SUMIFS(#REF!,#REF!,Camp_List_t[[#This Row],[CP_Pcode]],#REF!,-1)</f>
        <v>#REF!</v>
      </c>
      <c r="AO189" t="e">
        <f>SUMIFS(#REF!,#REF!,Camp_List_t[[#This Row],[CP_Pcode]],#REF!,-1)</f>
        <v>#REF!</v>
      </c>
      <c r="AP189" t="e">
        <f>SUMIFS(#REF!,#REF!,Camp_List_t[[#This Row],[CP_Pcode]],#REF!,-1)</f>
        <v>#REF!</v>
      </c>
      <c r="AQ189" t="e">
        <f>SUMIFS(#REF!,#REF!,Camp_List_t[[#This Row],[CP_Pcode]],#REF!,-1)</f>
        <v>#REF!</v>
      </c>
    </row>
    <row r="190" spans="1:43" x14ac:dyDescent="0.25">
      <c r="A190" s="6" t="s">
        <v>1953</v>
      </c>
      <c r="B190" s="6" t="s">
        <v>0</v>
      </c>
      <c r="C190" s="6" t="s">
        <v>869</v>
      </c>
      <c r="D190" s="6" t="s">
        <v>12</v>
      </c>
      <c r="E190" s="6" t="s">
        <v>1954</v>
      </c>
      <c r="F190" s="6" t="s">
        <v>13</v>
      </c>
      <c r="G190" s="6" t="s">
        <v>911</v>
      </c>
      <c r="H190" s="6" t="s">
        <v>608</v>
      </c>
      <c r="I190" s="6" t="s">
        <v>912</v>
      </c>
      <c r="J190" s="6" t="s">
        <v>2392</v>
      </c>
      <c r="K190" s="6" t="s">
        <v>2393</v>
      </c>
      <c r="L190" s="6" t="s">
        <v>2699</v>
      </c>
      <c r="M190" s="6" t="s">
        <v>2700</v>
      </c>
      <c r="N190" s="6"/>
      <c r="O190" s="6"/>
      <c r="P190" s="6"/>
      <c r="Q190" s="6">
        <v>0</v>
      </c>
      <c r="R190" s="6">
        <v>0</v>
      </c>
      <c r="S190" s="6"/>
      <c r="T190" s="6" t="s">
        <v>97</v>
      </c>
      <c r="U190" s="6" t="s">
        <v>1959</v>
      </c>
      <c r="V190" s="6" t="s">
        <v>85</v>
      </c>
      <c r="W190" s="6"/>
      <c r="X190" s="6"/>
      <c r="Y190" s="6"/>
      <c r="Z190" s="6"/>
      <c r="AA190" s="6"/>
      <c r="AB190" s="6"/>
      <c r="AC190" s="6"/>
      <c r="AD190" s="6" t="s">
        <v>1960</v>
      </c>
      <c r="AE190" s="6"/>
      <c r="AF190" s="6" t="s">
        <v>1961</v>
      </c>
      <c r="AG190" s="6"/>
      <c r="AH190" s="6" t="s">
        <v>1961</v>
      </c>
      <c r="AI190" s="6"/>
      <c r="AJ190" s="6"/>
      <c r="AK190" s="6"/>
      <c r="AL190" t="e">
        <f>SUMIF(#REF!,Camp_List_t[[#This Row],[CP_Pcode]],#REF!)</f>
        <v>#REF!</v>
      </c>
      <c r="AM190" t="e">
        <f>SUMIFS(#REF!,#REF!,Camp_List_t[[#This Row],[CP_Pcode]],#REF!,-1)</f>
        <v>#REF!</v>
      </c>
      <c r="AN190" t="e">
        <f>SUMIFS(#REF!,#REF!,Camp_List_t[[#This Row],[CP_Pcode]],#REF!,-1)</f>
        <v>#REF!</v>
      </c>
      <c r="AO190" t="e">
        <f>SUMIFS(#REF!,#REF!,Camp_List_t[[#This Row],[CP_Pcode]],#REF!,-1)</f>
        <v>#REF!</v>
      </c>
      <c r="AP190" t="e">
        <f>SUMIFS(#REF!,#REF!,Camp_List_t[[#This Row],[CP_Pcode]],#REF!,-1)</f>
        <v>#REF!</v>
      </c>
      <c r="AQ190" t="e">
        <f>SUMIFS(#REF!,#REF!,Camp_List_t[[#This Row],[CP_Pcode]],#REF!,-1)</f>
        <v>#REF!</v>
      </c>
    </row>
    <row r="191" spans="1:43" x14ac:dyDescent="0.25">
      <c r="A191" s="6" t="s">
        <v>1953</v>
      </c>
      <c r="B191" s="6" t="s">
        <v>0</v>
      </c>
      <c r="C191" s="6" t="s">
        <v>869</v>
      </c>
      <c r="D191" s="6" t="s">
        <v>12</v>
      </c>
      <c r="E191" s="6" t="s">
        <v>1954</v>
      </c>
      <c r="F191" s="6" t="s">
        <v>13</v>
      </c>
      <c r="G191" s="6" t="s">
        <v>911</v>
      </c>
      <c r="H191" s="6" t="s">
        <v>608</v>
      </c>
      <c r="I191" s="6" t="s">
        <v>912</v>
      </c>
      <c r="J191" s="6" t="s">
        <v>2392</v>
      </c>
      <c r="K191" s="6" t="s">
        <v>2393</v>
      </c>
      <c r="L191" s="6" t="s">
        <v>2701</v>
      </c>
      <c r="M191" s="6" t="s">
        <v>2702</v>
      </c>
      <c r="N191" s="6"/>
      <c r="O191" s="6"/>
      <c r="P191" s="6"/>
      <c r="Q191" s="6">
        <v>0</v>
      </c>
      <c r="R191" s="6">
        <v>0</v>
      </c>
      <c r="S191" s="6"/>
      <c r="T191" s="6" t="s">
        <v>97</v>
      </c>
      <c r="U191" s="6" t="s">
        <v>1959</v>
      </c>
      <c r="V191" s="6" t="s">
        <v>85</v>
      </c>
      <c r="W191" s="6"/>
      <c r="X191" s="6"/>
      <c r="Y191" s="6"/>
      <c r="Z191" s="6"/>
      <c r="AA191" s="6"/>
      <c r="AB191" s="6"/>
      <c r="AC191" s="6"/>
      <c r="AD191" s="6" t="s">
        <v>1960</v>
      </c>
      <c r="AE191" s="6"/>
      <c r="AF191" s="6" t="s">
        <v>1961</v>
      </c>
      <c r="AG191" s="6"/>
      <c r="AH191" s="6" t="s">
        <v>1961</v>
      </c>
      <c r="AI191" s="6"/>
      <c r="AJ191" s="6"/>
      <c r="AK191" s="6"/>
      <c r="AL191" t="e">
        <f>SUMIF(#REF!,Camp_List_t[[#This Row],[CP_Pcode]],#REF!)</f>
        <v>#REF!</v>
      </c>
      <c r="AM191" t="e">
        <f>SUMIFS(#REF!,#REF!,Camp_List_t[[#This Row],[CP_Pcode]],#REF!,-1)</f>
        <v>#REF!</v>
      </c>
      <c r="AN191" t="e">
        <f>SUMIFS(#REF!,#REF!,Camp_List_t[[#This Row],[CP_Pcode]],#REF!,-1)</f>
        <v>#REF!</v>
      </c>
      <c r="AO191" t="e">
        <f>SUMIFS(#REF!,#REF!,Camp_List_t[[#This Row],[CP_Pcode]],#REF!,-1)</f>
        <v>#REF!</v>
      </c>
      <c r="AP191" t="e">
        <f>SUMIFS(#REF!,#REF!,Camp_List_t[[#This Row],[CP_Pcode]],#REF!,-1)</f>
        <v>#REF!</v>
      </c>
      <c r="AQ191" t="e">
        <f>SUMIFS(#REF!,#REF!,Camp_List_t[[#This Row],[CP_Pcode]],#REF!,-1)</f>
        <v>#REF!</v>
      </c>
    </row>
    <row r="192" spans="1:43" x14ac:dyDescent="0.25">
      <c r="A192" s="6" t="s">
        <v>1953</v>
      </c>
      <c r="B192" s="6" t="s">
        <v>0</v>
      </c>
      <c r="C192" s="6" t="s">
        <v>869</v>
      </c>
      <c r="D192" s="6" t="s">
        <v>12</v>
      </c>
      <c r="E192" s="6" t="s">
        <v>1954</v>
      </c>
      <c r="F192" s="6" t="s">
        <v>13</v>
      </c>
      <c r="G192" s="6" t="s">
        <v>911</v>
      </c>
      <c r="H192" s="6" t="s">
        <v>608</v>
      </c>
      <c r="I192" s="6" t="s">
        <v>912</v>
      </c>
      <c r="J192" s="6" t="s">
        <v>2392</v>
      </c>
      <c r="K192" s="6" t="s">
        <v>2393</v>
      </c>
      <c r="L192" s="6" t="s">
        <v>2703</v>
      </c>
      <c r="M192" s="6" t="s">
        <v>2704</v>
      </c>
      <c r="N192" s="6"/>
      <c r="O192" s="6"/>
      <c r="P192" s="6"/>
      <c r="Q192" s="6">
        <v>0</v>
      </c>
      <c r="R192" s="6">
        <v>0</v>
      </c>
      <c r="S192" s="6"/>
      <c r="T192" s="6" t="s">
        <v>97</v>
      </c>
      <c r="U192" s="6" t="s">
        <v>1959</v>
      </c>
      <c r="V192" s="6" t="s">
        <v>85</v>
      </c>
      <c r="W192" s="6"/>
      <c r="X192" s="6"/>
      <c r="Y192" s="6"/>
      <c r="Z192" s="6"/>
      <c r="AA192" s="6"/>
      <c r="AB192" s="6"/>
      <c r="AC192" s="6"/>
      <c r="AD192" s="6" t="s">
        <v>1960</v>
      </c>
      <c r="AE192" s="6"/>
      <c r="AF192" s="6" t="s">
        <v>1961</v>
      </c>
      <c r="AG192" s="6"/>
      <c r="AH192" s="6" t="s">
        <v>1961</v>
      </c>
      <c r="AI192" s="6"/>
      <c r="AJ192" s="6"/>
      <c r="AK192" s="6"/>
      <c r="AL192" t="e">
        <f>SUMIF(#REF!,Camp_List_t[[#This Row],[CP_Pcode]],#REF!)</f>
        <v>#REF!</v>
      </c>
      <c r="AM192" t="e">
        <f>SUMIFS(#REF!,#REF!,Camp_List_t[[#This Row],[CP_Pcode]],#REF!,-1)</f>
        <v>#REF!</v>
      </c>
      <c r="AN192" t="e">
        <f>SUMIFS(#REF!,#REF!,Camp_List_t[[#This Row],[CP_Pcode]],#REF!,-1)</f>
        <v>#REF!</v>
      </c>
      <c r="AO192" t="e">
        <f>SUMIFS(#REF!,#REF!,Camp_List_t[[#This Row],[CP_Pcode]],#REF!,-1)</f>
        <v>#REF!</v>
      </c>
      <c r="AP192" t="e">
        <f>SUMIFS(#REF!,#REF!,Camp_List_t[[#This Row],[CP_Pcode]],#REF!,-1)</f>
        <v>#REF!</v>
      </c>
      <c r="AQ192" t="e">
        <f>SUMIFS(#REF!,#REF!,Camp_List_t[[#This Row],[CP_Pcode]],#REF!,-1)</f>
        <v>#REF!</v>
      </c>
    </row>
    <row r="193" spans="1:43" x14ac:dyDescent="0.25">
      <c r="A193" s="6" t="s">
        <v>870</v>
      </c>
      <c r="B193" s="6" t="s">
        <v>0</v>
      </c>
      <c r="C193" s="6" t="s">
        <v>869</v>
      </c>
      <c r="D193" s="6" t="s">
        <v>4</v>
      </c>
      <c r="E193" s="6" t="s">
        <v>2033</v>
      </c>
      <c r="F193" s="6" t="s">
        <v>4</v>
      </c>
      <c r="G193" s="6" t="s">
        <v>876</v>
      </c>
      <c r="H193" s="6" t="s">
        <v>558</v>
      </c>
      <c r="I193" s="6" t="s">
        <v>944</v>
      </c>
      <c r="J193" s="6" t="s">
        <v>558</v>
      </c>
      <c r="K193" s="6" t="s">
        <v>945</v>
      </c>
      <c r="L193" s="6" t="s">
        <v>263</v>
      </c>
      <c r="M193" s="6" t="s">
        <v>264</v>
      </c>
      <c r="N193" s="6" t="s">
        <v>1498</v>
      </c>
      <c r="O193" s="6" t="s">
        <v>1499</v>
      </c>
      <c r="P193" s="6" t="s">
        <v>1961</v>
      </c>
      <c r="Q193" s="6">
        <v>22</v>
      </c>
      <c r="R193" s="6">
        <v>101</v>
      </c>
      <c r="S193" s="6" t="s">
        <v>2705</v>
      </c>
      <c r="T193" s="6" t="s">
        <v>97</v>
      </c>
      <c r="U193" s="6" t="s">
        <v>1959</v>
      </c>
      <c r="V193" s="6" t="s">
        <v>85</v>
      </c>
      <c r="W193" s="6" t="s">
        <v>125</v>
      </c>
      <c r="X193" s="6" t="s">
        <v>1500</v>
      </c>
      <c r="Y193" s="6" t="s">
        <v>115</v>
      </c>
      <c r="Z193" s="6" t="s">
        <v>545</v>
      </c>
      <c r="AA193" s="6" t="s">
        <v>1963</v>
      </c>
      <c r="AB193" s="6"/>
      <c r="AC193" s="6" t="s">
        <v>1975</v>
      </c>
      <c r="AD193" s="6" t="s">
        <v>2706</v>
      </c>
      <c r="AE193" s="6" t="s">
        <v>1966</v>
      </c>
      <c r="AF193" s="6" t="s">
        <v>1961</v>
      </c>
      <c r="AG193" s="6"/>
      <c r="AH193" s="6" t="s">
        <v>1961</v>
      </c>
      <c r="AI193" s="6" t="s">
        <v>536</v>
      </c>
      <c r="AJ193" s="6" t="s">
        <v>2707</v>
      </c>
      <c r="AK193" s="6" t="s">
        <v>2040</v>
      </c>
      <c r="AL193" t="e">
        <f>SUMIF(#REF!,Camp_List_t[[#This Row],[CP_Pcode]],#REF!)</f>
        <v>#REF!</v>
      </c>
      <c r="AM193" t="e">
        <f>SUMIFS(#REF!,#REF!,Camp_List_t[[#This Row],[CP_Pcode]],#REF!,-1)</f>
        <v>#REF!</v>
      </c>
      <c r="AN193" t="e">
        <f>SUMIFS(#REF!,#REF!,Camp_List_t[[#This Row],[CP_Pcode]],#REF!,-1)</f>
        <v>#REF!</v>
      </c>
      <c r="AO193" t="e">
        <f>SUMIFS(#REF!,#REF!,Camp_List_t[[#This Row],[CP_Pcode]],#REF!,-1)</f>
        <v>#REF!</v>
      </c>
      <c r="AP193" t="e">
        <f>SUMIFS(#REF!,#REF!,Camp_List_t[[#This Row],[CP_Pcode]],#REF!,-1)</f>
        <v>#REF!</v>
      </c>
      <c r="AQ193" t="e">
        <f>SUMIFS(#REF!,#REF!,Camp_List_t[[#This Row],[CP_Pcode]],#REF!,-1)</f>
        <v>#REF!</v>
      </c>
    </row>
    <row r="194" spans="1:43" x14ac:dyDescent="0.25">
      <c r="A194" s="6" t="s">
        <v>870</v>
      </c>
      <c r="B194" s="6" t="s">
        <v>0</v>
      </c>
      <c r="C194" s="6" t="s">
        <v>869</v>
      </c>
      <c r="D194" s="6" t="s">
        <v>4</v>
      </c>
      <c r="E194" s="6" t="s">
        <v>2033</v>
      </c>
      <c r="F194" s="6" t="s">
        <v>4</v>
      </c>
      <c r="G194" s="6" t="s">
        <v>876</v>
      </c>
      <c r="H194" s="6" t="s">
        <v>558</v>
      </c>
      <c r="I194" s="6" t="s">
        <v>944</v>
      </c>
      <c r="J194" s="6" t="s">
        <v>558</v>
      </c>
      <c r="K194" s="6" t="s">
        <v>945</v>
      </c>
      <c r="L194" s="6" t="s">
        <v>265</v>
      </c>
      <c r="M194" s="6" t="s">
        <v>266</v>
      </c>
      <c r="N194" s="6" t="s">
        <v>1517</v>
      </c>
      <c r="O194" s="6" t="s">
        <v>1518</v>
      </c>
      <c r="P194" s="6" t="s">
        <v>2370</v>
      </c>
      <c r="Q194" s="6">
        <v>14</v>
      </c>
      <c r="R194" s="6">
        <v>73</v>
      </c>
      <c r="S194" s="6" t="s">
        <v>2708</v>
      </c>
      <c r="T194" s="6" t="s">
        <v>97</v>
      </c>
      <c r="U194" s="6" t="s">
        <v>1959</v>
      </c>
      <c r="V194" s="6" t="s">
        <v>85</v>
      </c>
      <c r="W194" s="6" t="s">
        <v>125</v>
      </c>
      <c r="X194" s="6" t="s">
        <v>1500</v>
      </c>
      <c r="Y194" s="6" t="s">
        <v>115</v>
      </c>
      <c r="Z194" s="6" t="s">
        <v>545</v>
      </c>
      <c r="AA194" s="6" t="s">
        <v>1963</v>
      </c>
      <c r="AB194" s="6"/>
      <c r="AC194" s="6" t="s">
        <v>1989</v>
      </c>
      <c r="AD194" s="6" t="s">
        <v>2255</v>
      </c>
      <c r="AE194" s="6" t="s">
        <v>1966</v>
      </c>
      <c r="AF194" s="6" t="s">
        <v>1961</v>
      </c>
      <c r="AG194" s="6"/>
      <c r="AH194" s="6" t="s">
        <v>1961</v>
      </c>
      <c r="AI194" s="6" t="s">
        <v>536</v>
      </c>
      <c r="AJ194" s="6" t="s">
        <v>2709</v>
      </c>
      <c r="AK194" s="6" t="s">
        <v>2040</v>
      </c>
      <c r="AL194" t="e">
        <f>SUMIF(#REF!,Camp_List_t[[#This Row],[CP_Pcode]],#REF!)</f>
        <v>#REF!</v>
      </c>
      <c r="AM194" t="e">
        <f>SUMIFS(#REF!,#REF!,Camp_List_t[[#This Row],[CP_Pcode]],#REF!,-1)</f>
        <v>#REF!</v>
      </c>
      <c r="AN194" t="e">
        <f>SUMIFS(#REF!,#REF!,Camp_List_t[[#This Row],[CP_Pcode]],#REF!,-1)</f>
        <v>#REF!</v>
      </c>
      <c r="AO194" t="e">
        <f>SUMIFS(#REF!,#REF!,Camp_List_t[[#This Row],[CP_Pcode]],#REF!,-1)</f>
        <v>#REF!</v>
      </c>
      <c r="AP194" t="e">
        <f>SUMIFS(#REF!,#REF!,Camp_List_t[[#This Row],[CP_Pcode]],#REF!,-1)</f>
        <v>#REF!</v>
      </c>
      <c r="AQ194" t="e">
        <f>SUMIFS(#REF!,#REF!,Camp_List_t[[#This Row],[CP_Pcode]],#REF!,-1)</f>
        <v>#REF!</v>
      </c>
    </row>
    <row r="195" spans="1:43" x14ac:dyDescent="0.25">
      <c r="A195" s="6" t="s">
        <v>1953</v>
      </c>
      <c r="B195" s="6" t="s">
        <v>0</v>
      </c>
      <c r="C195" s="6" t="s">
        <v>869</v>
      </c>
      <c r="D195" s="6" t="s">
        <v>12</v>
      </c>
      <c r="E195" s="6" t="s">
        <v>1954</v>
      </c>
      <c r="F195" s="6" t="s">
        <v>13</v>
      </c>
      <c r="G195" s="6" t="s">
        <v>911</v>
      </c>
      <c r="H195" s="6"/>
      <c r="I195" s="6"/>
      <c r="J195" s="6"/>
      <c r="K195" s="6"/>
      <c r="L195" s="6" t="s">
        <v>2710</v>
      </c>
      <c r="M195" s="6" t="s">
        <v>2711</v>
      </c>
      <c r="N195" s="6" t="s">
        <v>2712</v>
      </c>
      <c r="O195" s="6" t="s">
        <v>2713</v>
      </c>
      <c r="P195" s="6"/>
      <c r="Q195" s="6">
        <v>0</v>
      </c>
      <c r="R195" s="6">
        <v>0</v>
      </c>
      <c r="S195" s="6"/>
      <c r="T195" s="6" t="s">
        <v>97</v>
      </c>
      <c r="U195" s="6" t="s">
        <v>1959</v>
      </c>
      <c r="V195" s="6" t="s">
        <v>85</v>
      </c>
      <c r="W195" s="6"/>
      <c r="X195" s="6"/>
      <c r="Y195" s="6"/>
      <c r="Z195" s="6"/>
      <c r="AA195" s="6"/>
      <c r="AB195" s="6"/>
      <c r="AC195" s="6"/>
      <c r="AD195" s="6" t="s">
        <v>1960</v>
      </c>
      <c r="AE195" s="6"/>
      <c r="AF195" s="6" t="s">
        <v>1961</v>
      </c>
      <c r="AG195" s="6"/>
      <c r="AH195" s="6" t="s">
        <v>1961</v>
      </c>
      <c r="AI195" s="6"/>
      <c r="AJ195" s="6"/>
      <c r="AK195" s="6"/>
      <c r="AL195" t="e">
        <f>SUMIF(#REF!,Camp_List_t[[#This Row],[CP_Pcode]],#REF!)</f>
        <v>#REF!</v>
      </c>
      <c r="AM195" t="e">
        <f>SUMIFS(#REF!,#REF!,Camp_List_t[[#This Row],[CP_Pcode]],#REF!,-1)</f>
        <v>#REF!</v>
      </c>
      <c r="AN195" t="e">
        <f>SUMIFS(#REF!,#REF!,Camp_List_t[[#This Row],[CP_Pcode]],#REF!,-1)</f>
        <v>#REF!</v>
      </c>
      <c r="AO195" t="e">
        <f>SUMIFS(#REF!,#REF!,Camp_List_t[[#This Row],[CP_Pcode]],#REF!,-1)</f>
        <v>#REF!</v>
      </c>
      <c r="AP195" t="e">
        <f>SUMIFS(#REF!,#REF!,Camp_List_t[[#This Row],[CP_Pcode]],#REF!,-1)</f>
        <v>#REF!</v>
      </c>
      <c r="AQ195" t="e">
        <f>SUMIFS(#REF!,#REF!,Camp_List_t[[#This Row],[CP_Pcode]],#REF!,-1)</f>
        <v>#REF!</v>
      </c>
    </row>
    <row r="196" spans="1:43" x14ac:dyDescent="0.25">
      <c r="A196" s="6" t="s">
        <v>1953</v>
      </c>
      <c r="B196" s="6" t="s">
        <v>0</v>
      </c>
      <c r="C196" s="6" t="s">
        <v>869</v>
      </c>
      <c r="D196" s="6" t="s">
        <v>12</v>
      </c>
      <c r="E196" s="6" t="s">
        <v>1954</v>
      </c>
      <c r="F196" s="6" t="s">
        <v>13</v>
      </c>
      <c r="G196" s="6" t="s">
        <v>911</v>
      </c>
      <c r="H196" s="6" t="s">
        <v>608</v>
      </c>
      <c r="I196" s="6" t="s">
        <v>912</v>
      </c>
      <c r="J196" s="6" t="s">
        <v>609</v>
      </c>
      <c r="K196" s="6" t="s">
        <v>673</v>
      </c>
      <c r="L196" s="6" t="s">
        <v>2714</v>
      </c>
      <c r="M196" s="6" t="s">
        <v>2715</v>
      </c>
      <c r="N196" s="6"/>
      <c r="O196" s="6"/>
      <c r="P196" s="6"/>
      <c r="Q196" s="6">
        <v>0</v>
      </c>
      <c r="R196" s="6">
        <v>0</v>
      </c>
      <c r="S196" s="6"/>
      <c r="T196" s="6" t="s">
        <v>97</v>
      </c>
      <c r="U196" s="6" t="s">
        <v>1959</v>
      </c>
      <c r="V196" s="6" t="s">
        <v>85</v>
      </c>
      <c r="W196" s="6"/>
      <c r="X196" s="6"/>
      <c r="Y196" s="6"/>
      <c r="Z196" s="6"/>
      <c r="AA196" s="6"/>
      <c r="AB196" s="6"/>
      <c r="AC196" s="6"/>
      <c r="AD196" s="6" t="s">
        <v>1960</v>
      </c>
      <c r="AE196" s="6"/>
      <c r="AF196" s="6" t="s">
        <v>1961</v>
      </c>
      <c r="AG196" s="6"/>
      <c r="AH196" s="6" t="s">
        <v>1961</v>
      </c>
      <c r="AI196" s="6"/>
      <c r="AJ196" s="6"/>
      <c r="AK196" s="6"/>
      <c r="AL196" t="e">
        <f>SUMIF(#REF!,Camp_List_t[[#This Row],[CP_Pcode]],#REF!)</f>
        <v>#REF!</v>
      </c>
      <c r="AM196" t="e">
        <f>SUMIFS(#REF!,#REF!,Camp_List_t[[#This Row],[CP_Pcode]],#REF!,-1)</f>
        <v>#REF!</v>
      </c>
      <c r="AN196" t="e">
        <f>SUMIFS(#REF!,#REF!,Camp_List_t[[#This Row],[CP_Pcode]],#REF!,-1)</f>
        <v>#REF!</v>
      </c>
      <c r="AO196" t="e">
        <f>SUMIFS(#REF!,#REF!,Camp_List_t[[#This Row],[CP_Pcode]],#REF!,-1)</f>
        <v>#REF!</v>
      </c>
      <c r="AP196" t="e">
        <f>SUMIFS(#REF!,#REF!,Camp_List_t[[#This Row],[CP_Pcode]],#REF!,-1)</f>
        <v>#REF!</v>
      </c>
      <c r="AQ196" t="e">
        <f>SUMIFS(#REF!,#REF!,Camp_List_t[[#This Row],[CP_Pcode]],#REF!,-1)</f>
        <v>#REF!</v>
      </c>
    </row>
    <row r="197" spans="1:43" x14ac:dyDescent="0.25">
      <c r="A197" s="6" t="s">
        <v>1953</v>
      </c>
      <c r="B197" s="6" t="s">
        <v>0</v>
      </c>
      <c r="C197" s="6" t="s">
        <v>869</v>
      </c>
      <c r="D197" s="6" t="s">
        <v>12</v>
      </c>
      <c r="E197" s="6" t="s">
        <v>1954</v>
      </c>
      <c r="F197" s="6" t="s">
        <v>13</v>
      </c>
      <c r="G197" s="6" t="s">
        <v>911</v>
      </c>
      <c r="H197" s="6" t="s">
        <v>608</v>
      </c>
      <c r="I197" s="6" t="s">
        <v>912</v>
      </c>
      <c r="J197" s="6" t="s">
        <v>609</v>
      </c>
      <c r="K197" s="6" t="s">
        <v>673</v>
      </c>
      <c r="L197" s="6" t="s">
        <v>2716</v>
      </c>
      <c r="M197" s="6" t="s">
        <v>2717</v>
      </c>
      <c r="N197" s="6" t="s">
        <v>2718</v>
      </c>
      <c r="O197" s="6" t="s">
        <v>2719</v>
      </c>
      <c r="P197" s="6"/>
      <c r="Q197" s="6">
        <v>0</v>
      </c>
      <c r="R197" s="6">
        <v>0</v>
      </c>
      <c r="S197" s="6"/>
      <c r="T197" s="6" t="s">
        <v>97</v>
      </c>
      <c r="U197" s="6" t="s">
        <v>1959</v>
      </c>
      <c r="V197" s="6" t="s">
        <v>85</v>
      </c>
      <c r="W197" s="6"/>
      <c r="X197" s="6"/>
      <c r="Y197" s="6"/>
      <c r="Z197" s="6"/>
      <c r="AA197" s="6"/>
      <c r="AB197" s="6"/>
      <c r="AC197" s="6"/>
      <c r="AD197" s="6" t="s">
        <v>1960</v>
      </c>
      <c r="AE197" s="6"/>
      <c r="AF197" s="6" t="s">
        <v>1961</v>
      </c>
      <c r="AG197" s="6"/>
      <c r="AH197" s="6" t="s">
        <v>1961</v>
      </c>
      <c r="AI197" s="6"/>
      <c r="AJ197" s="6"/>
      <c r="AK197" s="6"/>
      <c r="AL197" t="e">
        <f>SUMIF(#REF!,Camp_List_t[[#This Row],[CP_Pcode]],#REF!)</f>
        <v>#REF!</v>
      </c>
      <c r="AM197" t="e">
        <f>SUMIFS(#REF!,#REF!,Camp_List_t[[#This Row],[CP_Pcode]],#REF!,-1)</f>
        <v>#REF!</v>
      </c>
      <c r="AN197" t="e">
        <f>SUMIFS(#REF!,#REF!,Camp_List_t[[#This Row],[CP_Pcode]],#REF!,-1)</f>
        <v>#REF!</v>
      </c>
      <c r="AO197" t="e">
        <f>SUMIFS(#REF!,#REF!,Camp_List_t[[#This Row],[CP_Pcode]],#REF!,-1)</f>
        <v>#REF!</v>
      </c>
      <c r="AP197" t="e">
        <f>SUMIFS(#REF!,#REF!,Camp_List_t[[#This Row],[CP_Pcode]],#REF!,-1)</f>
        <v>#REF!</v>
      </c>
      <c r="AQ197" t="e">
        <f>SUMIFS(#REF!,#REF!,Camp_List_t[[#This Row],[CP_Pcode]],#REF!,-1)</f>
        <v>#REF!</v>
      </c>
    </row>
    <row r="198" spans="1:43" x14ac:dyDescent="0.25">
      <c r="A198" s="6" t="s">
        <v>870</v>
      </c>
      <c r="B198" s="6" t="s">
        <v>3</v>
      </c>
      <c r="C198" s="6" t="s">
        <v>867</v>
      </c>
      <c r="D198" s="6" t="s">
        <v>17</v>
      </c>
      <c r="E198" s="6" t="s">
        <v>2093</v>
      </c>
      <c r="F198" s="6" t="s">
        <v>17</v>
      </c>
      <c r="G198" s="6" t="s">
        <v>886</v>
      </c>
      <c r="H198" s="6" t="s">
        <v>1851</v>
      </c>
      <c r="I198" s="6" t="s">
        <v>2720</v>
      </c>
      <c r="J198" s="6" t="s">
        <v>1851</v>
      </c>
      <c r="K198" s="6"/>
      <c r="L198" s="6" t="s">
        <v>1851</v>
      </c>
      <c r="M198" s="6" t="s">
        <v>1852</v>
      </c>
      <c r="N198" s="6" t="s">
        <v>2721</v>
      </c>
      <c r="O198" s="6" t="s">
        <v>2722</v>
      </c>
      <c r="P198" s="6" t="s">
        <v>2723</v>
      </c>
      <c r="Q198" s="6">
        <v>123</v>
      </c>
      <c r="R198" s="6">
        <v>503</v>
      </c>
      <c r="S198" s="6" t="s">
        <v>2724</v>
      </c>
      <c r="T198" s="6" t="s">
        <v>209</v>
      </c>
      <c r="U198" s="6" t="s">
        <v>1959</v>
      </c>
      <c r="V198" s="6" t="s">
        <v>1803</v>
      </c>
      <c r="W198" s="6" t="s">
        <v>125</v>
      </c>
      <c r="X198" s="6"/>
      <c r="Y198" s="6"/>
      <c r="Z198" s="6"/>
      <c r="AA198" s="6" t="s">
        <v>706</v>
      </c>
      <c r="AB198" s="6"/>
      <c r="AC198" s="6" t="s">
        <v>2000</v>
      </c>
      <c r="AD198" s="6" t="s">
        <v>2150</v>
      </c>
      <c r="AE198" s="6" t="s">
        <v>287</v>
      </c>
      <c r="AF198" s="6" t="s">
        <v>1961</v>
      </c>
      <c r="AG198" s="6"/>
      <c r="AH198" s="6" t="s">
        <v>1961</v>
      </c>
      <c r="AI198" s="6" t="s">
        <v>2152</v>
      </c>
      <c r="AJ198" s="6" t="s">
        <v>2725</v>
      </c>
      <c r="AK198" s="6" t="s">
        <v>116</v>
      </c>
      <c r="AL198" t="e">
        <f>SUMIF(#REF!,Camp_List_t[[#This Row],[CP_Pcode]],#REF!)</f>
        <v>#REF!</v>
      </c>
      <c r="AM198" t="e">
        <f>SUMIFS(#REF!,#REF!,Camp_List_t[[#This Row],[CP_Pcode]],#REF!,-1)</f>
        <v>#REF!</v>
      </c>
      <c r="AN198" t="e">
        <f>SUMIFS(#REF!,#REF!,Camp_List_t[[#This Row],[CP_Pcode]],#REF!,-1)</f>
        <v>#REF!</v>
      </c>
      <c r="AO198" t="e">
        <f>SUMIFS(#REF!,#REF!,Camp_List_t[[#This Row],[CP_Pcode]],#REF!,-1)</f>
        <v>#REF!</v>
      </c>
      <c r="AP198" t="e">
        <f>SUMIFS(#REF!,#REF!,Camp_List_t[[#This Row],[CP_Pcode]],#REF!,-1)</f>
        <v>#REF!</v>
      </c>
      <c r="AQ198" t="e">
        <f>SUMIFS(#REF!,#REF!,Camp_List_t[[#This Row],[CP_Pcode]],#REF!,-1)</f>
        <v>#REF!</v>
      </c>
    </row>
    <row r="199" spans="1:43" x14ac:dyDescent="0.25">
      <c r="A199" s="6" t="s">
        <v>1953</v>
      </c>
      <c r="B199" s="6" t="s">
        <v>0</v>
      </c>
      <c r="C199" s="6" t="s">
        <v>869</v>
      </c>
      <c r="D199" s="6" t="s">
        <v>7</v>
      </c>
      <c r="E199" s="6" t="s">
        <v>1973</v>
      </c>
      <c r="F199" s="6" t="s">
        <v>9</v>
      </c>
      <c r="G199" s="6" t="s">
        <v>871</v>
      </c>
      <c r="H199" s="6" t="s">
        <v>1017</v>
      </c>
      <c r="I199" s="6" t="s">
        <v>1016</v>
      </c>
      <c r="J199" s="6" t="s">
        <v>1017</v>
      </c>
      <c r="K199" s="6" t="s">
        <v>664</v>
      </c>
      <c r="L199" s="6" t="s">
        <v>2726</v>
      </c>
      <c r="M199" s="6" t="s">
        <v>2727</v>
      </c>
      <c r="N199" s="6" t="s">
        <v>2728</v>
      </c>
      <c r="O199" s="6" t="s">
        <v>2729</v>
      </c>
      <c r="P199" s="6"/>
      <c r="Q199" s="6">
        <v>0</v>
      </c>
      <c r="R199" s="6">
        <v>0</v>
      </c>
      <c r="S199" s="6"/>
      <c r="T199" s="6" t="s">
        <v>209</v>
      </c>
      <c r="U199" s="6" t="s">
        <v>1959</v>
      </c>
      <c r="V199" s="6" t="s">
        <v>85</v>
      </c>
      <c r="W199" s="6"/>
      <c r="X199" s="6"/>
      <c r="Y199" s="6"/>
      <c r="Z199" s="6"/>
      <c r="AA199" s="6"/>
      <c r="AB199" s="6"/>
      <c r="AC199" s="6" t="s">
        <v>2000</v>
      </c>
      <c r="AD199" s="6" t="s">
        <v>2730</v>
      </c>
      <c r="AE199" s="6"/>
      <c r="AF199" s="6" t="s">
        <v>1961</v>
      </c>
      <c r="AG199" s="6"/>
      <c r="AH199" s="6" t="s">
        <v>1961</v>
      </c>
      <c r="AI199" s="6"/>
      <c r="AJ199" s="6"/>
      <c r="AK199" s="6"/>
      <c r="AL199" t="e">
        <f>SUMIF(#REF!,Camp_List_t[[#This Row],[CP_Pcode]],#REF!)</f>
        <v>#REF!</v>
      </c>
      <c r="AM199" t="e">
        <f>SUMIFS(#REF!,#REF!,Camp_List_t[[#This Row],[CP_Pcode]],#REF!,-1)</f>
        <v>#REF!</v>
      </c>
      <c r="AN199" t="e">
        <f>SUMIFS(#REF!,#REF!,Camp_List_t[[#This Row],[CP_Pcode]],#REF!,-1)</f>
        <v>#REF!</v>
      </c>
      <c r="AO199" t="e">
        <f>SUMIFS(#REF!,#REF!,Camp_List_t[[#This Row],[CP_Pcode]],#REF!,-1)</f>
        <v>#REF!</v>
      </c>
      <c r="AP199" t="e">
        <f>SUMIFS(#REF!,#REF!,Camp_List_t[[#This Row],[CP_Pcode]],#REF!,-1)</f>
        <v>#REF!</v>
      </c>
      <c r="AQ199" t="e">
        <f>SUMIFS(#REF!,#REF!,Camp_List_t[[#This Row],[CP_Pcode]],#REF!,-1)</f>
        <v>#REF!</v>
      </c>
    </row>
    <row r="200" spans="1:43" x14ac:dyDescent="0.25">
      <c r="A200" s="6" t="s">
        <v>1953</v>
      </c>
      <c r="B200" s="6" t="s">
        <v>0</v>
      </c>
      <c r="C200" s="6" t="s">
        <v>869</v>
      </c>
      <c r="D200" s="6" t="s">
        <v>7</v>
      </c>
      <c r="E200" s="6" t="s">
        <v>1973</v>
      </c>
      <c r="F200" s="6" t="s">
        <v>9</v>
      </c>
      <c r="G200" s="6" t="s">
        <v>871</v>
      </c>
      <c r="H200" s="6" t="s">
        <v>1017</v>
      </c>
      <c r="I200" s="6" t="s">
        <v>1016</v>
      </c>
      <c r="J200" s="6"/>
      <c r="K200" s="6"/>
      <c r="L200" s="6" t="s">
        <v>2731</v>
      </c>
      <c r="M200" s="6" t="s">
        <v>2732</v>
      </c>
      <c r="N200" s="6" t="s">
        <v>2733</v>
      </c>
      <c r="O200" s="6" t="s">
        <v>2734</v>
      </c>
      <c r="P200" s="6" t="s">
        <v>2735</v>
      </c>
      <c r="Q200" s="6">
        <v>0</v>
      </c>
      <c r="R200" s="6">
        <v>0</v>
      </c>
      <c r="S200" s="6"/>
      <c r="T200" s="6" t="s">
        <v>209</v>
      </c>
      <c r="U200" s="6" t="s">
        <v>1959</v>
      </c>
      <c r="V200" s="6" t="s">
        <v>85</v>
      </c>
      <c r="W200" s="6" t="s">
        <v>125</v>
      </c>
      <c r="X200" s="6" t="s">
        <v>1410</v>
      </c>
      <c r="Y200" s="6"/>
      <c r="Z200" s="6"/>
      <c r="AA200" s="6" t="s">
        <v>1963</v>
      </c>
      <c r="AB200" s="6"/>
      <c r="AC200" s="6" t="s">
        <v>2461</v>
      </c>
      <c r="AD200" s="6" t="s">
        <v>2462</v>
      </c>
      <c r="AE200" s="6"/>
      <c r="AF200" s="6" t="s">
        <v>1961</v>
      </c>
      <c r="AG200" s="6"/>
      <c r="AH200" s="6" t="s">
        <v>1961</v>
      </c>
      <c r="AI200" s="6"/>
      <c r="AJ200" s="6"/>
      <c r="AK200" s="6"/>
      <c r="AL200" t="e">
        <f>SUMIF(#REF!,Camp_List_t[[#This Row],[CP_Pcode]],#REF!)</f>
        <v>#REF!</v>
      </c>
      <c r="AM200" t="e">
        <f>SUMIFS(#REF!,#REF!,Camp_List_t[[#This Row],[CP_Pcode]],#REF!,-1)</f>
        <v>#REF!</v>
      </c>
      <c r="AN200" t="e">
        <f>SUMIFS(#REF!,#REF!,Camp_List_t[[#This Row],[CP_Pcode]],#REF!,-1)</f>
        <v>#REF!</v>
      </c>
      <c r="AO200" t="e">
        <f>SUMIFS(#REF!,#REF!,Camp_List_t[[#This Row],[CP_Pcode]],#REF!,-1)</f>
        <v>#REF!</v>
      </c>
      <c r="AP200" t="e">
        <f>SUMIFS(#REF!,#REF!,Camp_List_t[[#This Row],[CP_Pcode]],#REF!,-1)</f>
        <v>#REF!</v>
      </c>
      <c r="AQ200" t="e">
        <f>SUMIFS(#REF!,#REF!,Camp_List_t[[#This Row],[CP_Pcode]],#REF!,-1)</f>
        <v>#REF!</v>
      </c>
    </row>
    <row r="201" spans="1:43" x14ac:dyDescent="0.25">
      <c r="A201" s="6" t="s">
        <v>870</v>
      </c>
      <c r="B201" s="6" t="s">
        <v>3</v>
      </c>
      <c r="C201" s="6" t="s">
        <v>867</v>
      </c>
      <c r="D201" s="6" t="s">
        <v>17</v>
      </c>
      <c r="E201" s="6" t="s">
        <v>2093</v>
      </c>
      <c r="F201" s="6" t="s">
        <v>15</v>
      </c>
      <c r="G201" s="6" t="s">
        <v>890</v>
      </c>
      <c r="H201" s="6" t="s">
        <v>659</v>
      </c>
      <c r="I201" s="6" t="s">
        <v>1031</v>
      </c>
      <c r="J201" s="6" t="s">
        <v>660</v>
      </c>
      <c r="K201" s="6"/>
      <c r="L201" s="6" t="s">
        <v>798</v>
      </c>
      <c r="M201" s="6" t="s">
        <v>799</v>
      </c>
      <c r="N201" s="6" t="s">
        <v>1405</v>
      </c>
      <c r="O201" s="6" t="s">
        <v>1406</v>
      </c>
      <c r="P201" s="6" t="s">
        <v>2736</v>
      </c>
      <c r="Q201" s="6">
        <v>51</v>
      </c>
      <c r="R201" s="6">
        <v>260</v>
      </c>
      <c r="S201" s="6" t="s">
        <v>2737</v>
      </c>
      <c r="T201" s="6" t="s">
        <v>97</v>
      </c>
      <c r="U201" s="6" t="s">
        <v>1959</v>
      </c>
      <c r="V201" s="6" t="s">
        <v>85</v>
      </c>
      <c r="W201" s="6" t="s">
        <v>125</v>
      </c>
      <c r="X201" s="6" t="s">
        <v>1407</v>
      </c>
      <c r="Y201" s="6" t="s">
        <v>115</v>
      </c>
      <c r="Z201" s="6" t="s">
        <v>538</v>
      </c>
      <c r="AA201" s="6" t="s">
        <v>1963</v>
      </c>
      <c r="AB201" s="6"/>
      <c r="AC201" s="6" t="s">
        <v>1989</v>
      </c>
      <c r="AD201" s="6" t="s">
        <v>2738</v>
      </c>
      <c r="AE201" s="6" t="s">
        <v>287</v>
      </c>
      <c r="AF201" s="6" t="s">
        <v>1729</v>
      </c>
      <c r="AG201" s="6"/>
      <c r="AH201" s="6" t="s">
        <v>1729</v>
      </c>
      <c r="AI201" s="6" t="s">
        <v>2739</v>
      </c>
      <c r="AJ201" s="6" t="s">
        <v>2740</v>
      </c>
      <c r="AK201" s="6" t="s">
        <v>2023</v>
      </c>
      <c r="AL201" t="e">
        <f>SUMIF(#REF!,Camp_List_t[[#This Row],[CP_Pcode]],#REF!)</f>
        <v>#REF!</v>
      </c>
      <c r="AM201" t="e">
        <f>SUMIFS(#REF!,#REF!,Camp_List_t[[#This Row],[CP_Pcode]],#REF!,-1)</f>
        <v>#REF!</v>
      </c>
      <c r="AN201" t="e">
        <f>SUMIFS(#REF!,#REF!,Camp_List_t[[#This Row],[CP_Pcode]],#REF!,-1)</f>
        <v>#REF!</v>
      </c>
      <c r="AO201" t="e">
        <f>SUMIFS(#REF!,#REF!,Camp_List_t[[#This Row],[CP_Pcode]],#REF!,-1)</f>
        <v>#REF!</v>
      </c>
      <c r="AP201" t="e">
        <f>SUMIFS(#REF!,#REF!,Camp_List_t[[#This Row],[CP_Pcode]],#REF!,-1)</f>
        <v>#REF!</v>
      </c>
      <c r="AQ201" t="e">
        <f>SUMIFS(#REF!,#REF!,Camp_List_t[[#This Row],[CP_Pcode]],#REF!,-1)</f>
        <v>#REF!</v>
      </c>
    </row>
    <row r="202" spans="1:43" x14ac:dyDescent="0.25">
      <c r="A202" s="6" t="s">
        <v>870</v>
      </c>
      <c r="B202" s="6" t="s">
        <v>3</v>
      </c>
      <c r="C202" s="6" t="s">
        <v>867</v>
      </c>
      <c r="D202" s="6" t="s">
        <v>17</v>
      </c>
      <c r="E202" s="6" t="s">
        <v>2093</v>
      </c>
      <c r="F202" s="6" t="s">
        <v>15</v>
      </c>
      <c r="G202" s="6" t="s">
        <v>890</v>
      </c>
      <c r="H202" s="6" t="s">
        <v>659</v>
      </c>
      <c r="I202" s="6" t="s">
        <v>1031</v>
      </c>
      <c r="J202" s="6" t="s">
        <v>660</v>
      </c>
      <c r="K202" s="6"/>
      <c r="L202" s="6" t="s">
        <v>234</v>
      </c>
      <c r="M202" s="6" t="s">
        <v>1060</v>
      </c>
      <c r="N202" s="6"/>
      <c r="O202" s="6"/>
      <c r="P202" s="6"/>
      <c r="Q202" s="6">
        <v>21</v>
      </c>
      <c r="R202" s="6">
        <v>107</v>
      </c>
      <c r="S202" s="6" t="s">
        <v>2741</v>
      </c>
      <c r="T202" s="6" t="s">
        <v>97</v>
      </c>
      <c r="U202" s="6" t="s">
        <v>1959</v>
      </c>
      <c r="V202" s="6" t="s">
        <v>85</v>
      </c>
      <c r="W202" s="6" t="s">
        <v>125</v>
      </c>
      <c r="X202" s="6"/>
      <c r="Y202" s="6"/>
      <c r="Z202" s="6" t="s">
        <v>654</v>
      </c>
      <c r="AA202" s="6" t="s">
        <v>1963</v>
      </c>
      <c r="AB202" s="6"/>
      <c r="AC202" s="6" t="s">
        <v>1975</v>
      </c>
      <c r="AD202" s="6" t="s">
        <v>2742</v>
      </c>
      <c r="AE202" s="6"/>
      <c r="AF202" s="6" t="s">
        <v>2595</v>
      </c>
      <c r="AG202" s="6"/>
      <c r="AH202" s="6" t="s">
        <v>2595</v>
      </c>
      <c r="AI202" s="6"/>
      <c r="AJ202" s="6"/>
      <c r="AK202" s="6"/>
      <c r="AL202" t="e">
        <f>SUMIF(#REF!,Camp_List_t[[#This Row],[CP_Pcode]],#REF!)</f>
        <v>#REF!</v>
      </c>
      <c r="AM202" t="e">
        <f>SUMIFS(#REF!,#REF!,Camp_List_t[[#This Row],[CP_Pcode]],#REF!,-1)</f>
        <v>#REF!</v>
      </c>
      <c r="AN202" t="e">
        <f>SUMIFS(#REF!,#REF!,Camp_List_t[[#This Row],[CP_Pcode]],#REF!,-1)</f>
        <v>#REF!</v>
      </c>
      <c r="AO202" t="e">
        <f>SUMIFS(#REF!,#REF!,Camp_List_t[[#This Row],[CP_Pcode]],#REF!,-1)</f>
        <v>#REF!</v>
      </c>
      <c r="AP202" t="e">
        <f>SUMIFS(#REF!,#REF!,Camp_List_t[[#This Row],[CP_Pcode]],#REF!,-1)</f>
        <v>#REF!</v>
      </c>
      <c r="AQ202" t="e">
        <f>SUMIFS(#REF!,#REF!,Camp_List_t[[#This Row],[CP_Pcode]],#REF!,-1)</f>
        <v>#REF!</v>
      </c>
    </row>
    <row r="203" spans="1:43" x14ac:dyDescent="0.25">
      <c r="A203" s="6" t="s">
        <v>1953</v>
      </c>
      <c r="B203" s="6" t="s">
        <v>3</v>
      </c>
      <c r="C203" s="6" t="s">
        <v>867</v>
      </c>
      <c r="D203" s="6" t="s">
        <v>17</v>
      </c>
      <c r="E203" s="6" t="s">
        <v>2093</v>
      </c>
      <c r="F203" s="6" t="s">
        <v>15</v>
      </c>
      <c r="G203" s="6" t="s">
        <v>890</v>
      </c>
      <c r="H203" s="6" t="s">
        <v>659</v>
      </c>
      <c r="I203" s="6" t="s">
        <v>1031</v>
      </c>
      <c r="J203" s="6" t="s">
        <v>660</v>
      </c>
      <c r="K203" s="6"/>
      <c r="L203" s="6" t="s">
        <v>2743</v>
      </c>
      <c r="M203" s="6" t="s">
        <v>2744</v>
      </c>
      <c r="N203" s="6" t="s">
        <v>2745</v>
      </c>
      <c r="O203" s="6" t="s">
        <v>2746</v>
      </c>
      <c r="P203" s="6" t="s">
        <v>1961</v>
      </c>
      <c r="Q203" s="6">
        <v>0</v>
      </c>
      <c r="R203" s="6">
        <v>0</v>
      </c>
      <c r="S203" s="6"/>
      <c r="T203" s="6" t="s">
        <v>97</v>
      </c>
      <c r="U203" s="6" t="s">
        <v>1959</v>
      </c>
      <c r="V203" s="6" t="s">
        <v>85</v>
      </c>
      <c r="W203" s="6" t="s">
        <v>125</v>
      </c>
      <c r="X203" s="6" t="s">
        <v>1407</v>
      </c>
      <c r="Y203" s="6"/>
      <c r="Z203" s="6"/>
      <c r="AA203" s="6" t="s">
        <v>1963</v>
      </c>
      <c r="AB203" s="6"/>
      <c r="AC203" s="6" t="s">
        <v>2000</v>
      </c>
      <c r="AD203" s="6" t="s">
        <v>2747</v>
      </c>
      <c r="AE203" s="6"/>
      <c r="AF203" s="6" t="s">
        <v>1961</v>
      </c>
      <c r="AG203" s="6"/>
      <c r="AH203" s="6" t="s">
        <v>1961</v>
      </c>
      <c r="AI203" s="6"/>
      <c r="AJ203" s="6"/>
      <c r="AK203" s="6"/>
      <c r="AL203" t="e">
        <f>SUMIF(#REF!,Camp_List_t[[#This Row],[CP_Pcode]],#REF!)</f>
        <v>#REF!</v>
      </c>
      <c r="AM203" t="e">
        <f>SUMIFS(#REF!,#REF!,Camp_List_t[[#This Row],[CP_Pcode]],#REF!,-1)</f>
        <v>#REF!</v>
      </c>
      <c r="AN203" t="e">
        <f>SUMIFS(#REF!,#REF!,Camp_List_t[[#This Row],[CP_Pcode]],#REF!,-1)</f>
        <v>#REF!</v>
      </c>
      <c r="AO203" t="e">
        <f>SUMIFS(#REF!,#REF!,Camp_List_t[[#This Row],[CP_Pcode]],#REF!,-1)</f>
        <v>#REF!</v>
      </c>
      <c r="AP203" t="e">
        <f>SUMIFS(#REF!,#REF!,Camp_List_t[[#This Row],[CP_Pcode]],#REF!,-1)</f>
        <v>#REF!</v>
      </c>
      <c r="AQ203" t="e">
        <f>SUMIFS(#REF!,#REF!,Camp_List_t[[#This Row],[CP_Pcode]],#REF!,-1)</f>
        <v>#REF!</v>
      </c>
    </row>
    <row r="204" spans="1:43" x14ac:dyDescent="0.25">
      <c r="A204" s="6" t="s">
        <v>1953</v>
      </c>
      <c r="B204" s="6" t="s">
        <v>0</v>
      </c>
      <c r="C204" s="6" t="s">
        <v>869</v>
      </c>
      <c r="D204" s="6" t="s">
        <v>12</v>
      </c>
      <c r="E204" s="6" t="s">
        <v>1954</v>
      </c>
      <c r="F204" s="6" t="s">
        <v>13</v>
      </c>
      <c r="G204" s="6" t="s">
        <v>911</v>
      </c>
      <c r="H204" s="6" t="s">
        <v>633</v>
      </c>
      <c r="I204" s="6" t="s">
        <v>983</v>
      </c>
      <c r="J204" s="6" t="s">
        <v>633</v>
      </c>
      <c r="K204" s="6" t="s">
        <v>670</v>
      </c>
      <c r="L204" s="6" t="s">
        <v>2748</v>
      </c>
      <c r="M204" s="6" t="s">
        <v>2749</v>
      </c>
      <c r="N204" s="6" t="s">
        <v>2750</v>
      </c>
      <c r="O204" s="6" t="s">
        <v>2751</v>
      </c>
      <c r="P204" s="6" t="s">
        <v>1961</v>
      </c>
      <c r="Q204" s="6">
        <v>0</v>
      </c>
      <c r="R204" s="6">
        <v>0</v>
      </c>
      <c r="S204" s="6"/>
      <c r="T204" s="6" t="s">
        <v>97</v>
      </c>
      <c r="U204" s="6" t="s">
        <v>1959</v>
      </c>
      <c r="V204" s="6" t="s">
        <v>85</v>
      </c>
      <c r="W204" s="6" t="s">
        <v>125</v>
      </c>
      <c r="X204" s="6" t="s">
        <v>1423</v>
      </c>
      <c r="Y204" s="6"/>
      <c r="Z204" s="6"/>
      <c r="AA204" s="6" t="s">
        <v>2030</v>
      </c>
      <c r="AB204" s="6"/>
      <c r="AC204" s="6" t="s">
        <v>2031</v>
      </c>
      <c r="AD204" s="6" t="s">
        <v>2088</v>
      </c>
      <c r="AE204" s="6"/>
      <c r="AF204" s="6" t="s">
        <v>1961</v>
      </c>
      <c r="AG204" s="6"/>
      <c r="AH204" s="6" t="s">
        <v>1961</v>
      </c>
      <c r="AI204" s="6"/>
      <c r="AJ204" s="6"/>
      <c r="AK204" s="6"/>
      <c r="AL204" t="e">
        <f>SUMIF(#REF!,Camp_List_t[[#This Row],[CP_Pcode]],#REF!)</f>
        <v>#REF!</v>
      </c>
      <c r="AM204" t="e">
        <f>SUMIFS(#REF!,#REF!,Camp_List_t[[#This Row],[CP_Pcode]],#REF!,-1)</f>
        <v>#REF!</v>
      </c>
      <c r="AN204" t="e">
        <f>SUMIFS(#REF!,#REF!,Camp_List_t[[#This Row],[CP_Pcode]],#REF!,-1)</f>
        <v>#REF!</v>
      </c>
      <c r="AO204" t="e">
        <f>SUMIFS(#REF!,#REF!,Camp_List_t[[#This Row],[CP_Pcode]],#REF!,-1)</f>
        <v>#REF!</v>
      </c>
      <c r="AP204" t="e">
        <f>SUMIFS(#REF!,#REF!,Camp_List_t[[#This Row],[CP_Pcode]],#REF!,-1)</f>
        <v>#REF!</v>
      </c>
      <c r="AQ204" t="e">
        <f>SUMIFS(#REF!,#REF!,Camp_List_t[[#This Row],[CP_Pcode]],#REF!,-1)</f>
        <v>#REF!</v>
      </c>
    </row>
    <row r="205" spans="1:43" x14ac:dyDescent="0.25">
      <c r="A205" s="6" t="s">
        <v>870</v>
      </c>
      <c r="B205" s="6" t="s">
        <v>3</v>
      </c>
      <c r="C205" s="6" t="s">
        <v>867</v>
      </c>
      <c r="D205" s="6" t="s">
        <v>17</v>
      </c>
      <c r="E205" s="6" t="s">
        <v>2093</v>
      </c>
      <c r="F205" s="6" t="s">
        <v>17</v>
      </c>
      <c r="G205" s="6" t="s">
        <v>886</v>
      </c>
      <c r="H205" s="6" t="s">
        <v>657</v>
      </c>
      <c r="I205" s="6" t="s">
        <v>909</v>
      </c>
      <c r="J205" s="6" t="s">
        <v>658</v>
      </c>
      <c r="K205" s="6" t="s">
        <v>910</v>
      </c>
      <c r="L205" s="6" t="s">
        <v>767</v>
      </c>
      <c r="M205" s="6" t="s">
        <v>768</v>
      </c>
      <c r="N205" s="6" t="s">
        <v>1671</v>
      </c>
      <c r="O205" s="6" t="s">
        <v>1672</v>
      </c>
      <c r="P205" s="6" t="s">
        <v>2752</v>
      </c>
      <c r="Q205" s="6">
        <v>61</v>
      </c>
      <c r="R205" s="6">
        <v>264</v>
      </c>
      <c r="S205" s="6" t="s">
        <v>2753</v>
      </c>
      <c r="T205" s="6" t="s">
        <v>97</v>
      </c>
      <c r="U205" s="6" t="s">
        <v>1959</v>
      </c>
      <c r="V205" s="6" t="s">
        <v>85</v>
      </c>
      <c r="W205" s="6" t="s">
        <v>98</v>
      </c>
      <c r="X205" s="6" t="s">
        <v>1673</v>
      </c>
      <c r="Y205" s="6"/>
      <c r="Z205" s="6" t="s">
        <v>538</v>
      </c>
      <c r="AA205" s="6" t="s">
        <v>1963</v>
      </c>
      <c r="AB205" s="6"/>
      <c r="AC205" s="6" t="s">
        <v>1989</v>
      </c>
      <c r="AD205" s="6" t="s">
        <v>2754</v>
      </c>
      <c r="AE205" s="6" t="s">
        <v>1966</v>
      </c>
      <c r="AF205" s="6" t="s">
        <v>2755</v>
      </c>
      <c r="AG205" s="6"/>
      <c r="AH205" s="6" t="s">
        <v>2755</v>
      </c>
      <c r="AI205" s="6" t="s">
        <v>657</v>
      </c>
      <c r="AJ205" s="6" t="s">
        <v>2756</v>
      </c>
      <c r="AK205" s="6" t="s">
        <v>115</v>
      </c>
      <c r="AL205" t="e">
        <f>SUMIF(#REF!,Camp_List_t[[#This Row],[CP_Pcode]],#REF!)</f>
        <v>#REF!</v>
      </c>
      <c r="AM205" t="e">
        <f>SUMIFS(#REF!,#REF!,Camp_List_t[[#This Row],[CP_Pcode]],#REF!,-1)</f>
        <v>#REF!</v>
      </c>
      <c r="AN205" t="e">
        <f>SUMIFS(#REF!,#REF!,Camp_List_t[[#This Row],[CP_Pcode]],#REF!,-1)</f>
        <v>#REF!</v>
      </c>
      <c r="AO205" t="e">
        <f>SUMIFS(#REF!,#REF!,Camp_List_t[[#This Row],[CP_Pcode]],#REF!,-1)</f>
        <v>#REF!</v>
      </c>
      <c r="AP205" t="e">
        <f>SUMIFS(#REF!,#REF!,Camp_List_t[[#This Row],[CP_Pcode]],#REF!,-1)</f>
        <v>#REF!</v>
      </c>
      <c r="AQ205" t="e">
        <f>SUMIFS(#REF!,#REF!,Camp_List_t[[#This Row],[CP_Pcode]],#REF!,-1)</f>
        <v>#REF!</v>
      </c>
    </row>
    <row r="206" spans="1:43" x14ac:dyDescent="0.25">
      <c r="A206" s="6" t="s">
        <v>870</v>
      </c>
      <c r="B206" s="6" t="s">
        <v>3</v>
      </c>
      <c r="C206" s="6" t="s">
        <v>867</v>
      </c>
      <c r="D206" s="6" t="s">
        <v>17</v>
      </c>
      <c r="E206" s="6" t="s">
        <v>2093</v>
      </c>
      <c r="F206" s="6" t="s">
        <v>17</v>
      </c>
      <c r="G206" s="6" t="s">
        <v>886</v>
      </c>
      <c r="H206" s="6" t="s">
        <v>657</v>
      </c>
      <c r="I206" s="6" t="s">
        <v>909</v>
      </c>
      <c r="J206" s="6" t="s">
        <v>658</v>
      </c>
      <c r="K206" s="6" t="s">
        <v>910</v>
      </c>
      <c r="L206" s="6" t="s">
        <v>232</v>
      </c>
      <c r="M206" s="6" t="s">
        <v>233</v>
      </c>
      <c r="N206" s="6" t="s">
        <v>1668</v>
      </c>
      <c r="O206" s="6" t="s">
        <v>1669</v>
      </c>
      <c r="P206" s="6" t="s">
        <v>2757</v>
      </c>
      <c r="Q206" s="6">
        <v>30</v>
      </c>
      <c r="R206" s="6">
        <v>188</v>
      </c>
      <c r="S206" s="6" t="s">
        <v>2758</v>
      </c>
      <c r="T206" s="6" t="s">
        <v>97</v>
      </c>
      <c r="U206" s="6" t="s">
        <v>1959</v>
      </c>
      <c r="V206" s="6" t="s">
        <v>85</v>
      </c>
      <c r="W206" s="6" t="s">
        <v>98</v>
      </c>
      <c r="X206" s="6" t="s">
        <v>1670</v>
      </c>
      <c r="Y206" s="6"/>
      <c r="Z206" s="6" t="s">
        <v>654</v>
      </c>
      <c r="AA206" s="6" t="s">
        <v>1963</v>
      </c>
      <c r="AB206" s="6"/>
      <c r="AC206" s="6" t="s">
        <v>1975</v>
      </c>
      <c r="AD206" s="6" t="s">
        <v>2759</v>
      </c>
      <c r="AE206" s="6" t="s">
        <v>1966</v>
      </c>
      <c r="AF206" s="6" t="s">
        <v>1961</v>
      </c>
      <c r="AG206" s="6"/>
      <c r="AH206" s="6" t="s">
        <v>1961</v>
      </c>
      <c r="AI206" s="6" t="s">
        <v>657</v>
      </c>
      <c r="AJ206" s="6" t="s">
        <v>2760</v>
      </c>
      <c r="AK206" s="6" t="s">
        <v>115</v>
      </c>
      <c r="AL206" t="e">
        <f>SUMIF(#REF!,Camp_List_t[[#This Row],[CP_Pcode]],#REF!)</f>
        <v>#REF!</v>
      </c>
      <c r="AM206" t="e">
        <f>SUMIFS(#REF!,#REF!,Camp_List_t[[#This Row],[CP_Pcode]],#REF!,-1)</f>
        <v>#REF!</v>
      </c>
      <c r="AN206" t="e">
        <f>SUMIFS(#REF!,#REF!,Camp_List_t[[#This Row],[CP_Pcode]],#REF!,-1)</f>
        <v>#REF!</v>
      </c>
      <c r="AO206" t="e">
        <f>SUMIFS(#REF!,#REF!,Camp_List_t[[#This Row],[CP_Pcode]],#REF!,-1)</f>
        <v>#REF!</v>
      </c>
      <c r="AP206" t="e">
        <f>SUMIFS(#REF!,#REF!,Camp_List_t[[#This Row],[CP_Pcode]],#REF!,-1)</f>
        <v>#REF!</v>
      </c>
      <c r="AQ206" t="e">
        <f>SUMIFS(#REF!,#REF!,Camp_List_t[[#This Row],[CP_Pcode]],#REF!,-1)</f>
        <v>#REF!</v>
      </c>
    </row>
    <row r="207" spans="1:43" x14ac:dyDescent="0.25">
      <c r="A207" s="6" t="s">
        <v>870</v>
      </c>
      <c r="B207" s="6" t="s">
        <v>0</v>
      </c>
      <c r="C207" s="6" t="s">
        <v>869</v>
      </c>
      <c r="D207" s="6" t="s">
        <v>7</v>
      </c>
      <c r="E207" s="6" t="s">
        <v>1973</v>
      </c>
      <c r="F207" s="6" t="s">
        <v>7</v>
      </c>
      <c r="G207" s="6" t="s">
        <v>898</v>
      </c>
      <c r="H207" s="6" t="s">
        <v>577</v>
      </c>
      <c r="I207" s="6" t="s">
        <v>934</v>
      </c>
      <c r="J207" s="6" t="s">
        <v>582</v>
      </c>
      <c r="K207" s="6" t="s">
        <v>943</v>
      </c>
      <c r="L207" s="6" t="s">
        <v>730</v>
      </c>
      <c r="M207" s="6" t="s">
        <v>731</v>
      </c>
      <c r="N207" s="6" t="s">
        <v>1638</v>
      </c>
      <c r="O207" s="6" t="s">
        <v>1639</v>
      </c>
      <c r="P207" s="6" t="s">
        <v>1961</v>
      </c>
      <c r="Q207" s="6">
        <v>23</v>
      </c>
      <c r="R207" s="6">
        <v>83</v>
      </c>
      <c r="S207" s="6" t="s">
        <v>2761</v>
      </c>
      <c r="T207" s="6" t="s">
        <v>97</v>
      </c>
      <c r="U207" s="6" t="s">
        <v>1959</v>
      </c>
      <c r="V207" s="6" t="s">
        <v>85</v>
      </c>
      <c r="W207" s="6" t="s">
        <v>98</v>
      </c>
      <c r="X207" s="6" t="s">
        <v>1618</v>
      </c>
      <c r="Y207" s="6" t="s">
        <v>115</v>
      </c>
      <c r="Z207" s="6" t="s">
        <v>545</v>
      </c>
      <c r="AA207" s="6" t="s">
        <v>1963</v>
      </c>
      <c r="AB207" s="6"/>
      <c r="AC207" s="6" t="s">
        <v>1975</v>
      </c>
      <c r="AD207" s="6" t="s">
        <v>2762</v>
      </c>
      <c r="AE207" s="6" t="s">
        <v>1966</v>
      </c>
      <c r="AF207" s="6" t="s">
        <v>2023</v>
      </c>
      <c r="AG207" s="6"/>
      <c r="AH207" s="6" t="s">
        <v>2023</v>
      </c>
      <c r="AI207" s="6" t="s">
        <v>577</v>
      </c>
      <c r="AJ207" s="6" t="s">
        <v>2763</v>
      </c>
      <c r="AK207" s="6" t="s">
        <v>115</v>
      </c>
      <c r="AL207" t="e">
        <f>SUMIF(#REF!,Camp_List_t[[#This Row],[CP_Pcode]],#REF!)</f>
        <v>#REF!</v>
      </c>
      <c r="AM207" t="e">
        <f>SUMIFS(#REF!,#REF!,Camp_List_t[[#This Row],[CP_Pcode]],#REF!,-1)</f>
        <v>#REF!</v>
      </c>
      <c r="AN207" t="e">
        <f>SUMIFS(#REF!,#REF!,Camp_List_t[[#This Row],[CP_Pcode]],#REF!,-1)</f>
        <v>#REF!</v>
      </c>
      <c r="AO207" t="e">
        <f>SUMIFS(#REF!,#REF!,Camp_List_t[[#This Row],[CP_Pcode]],#REF!,-1)</f>
        <v>#REF!</v>
      </c>
      <c r="AP207" t="e">
        <f>SUMIFS(#REF!,#REF!,Camp_List_t[[#This Row],[CP_Pcode]],#REF!,-1)</f>
        <v>#REF!</v>
      </c>
      <c r="AQ207" t="e">
        <f>SUMIFS(#REF!,#REF!,Camp_List_t[[#This Row],[CP_Pcode]],#REF!,-1)</f>
        <v>#REF!</v>
      </c>
    </row>
    <row r="208" spans="1:43" x14ac:dyDescent="0.25">
      <c r="A208" s="6" t="s">
        <v>1953</v>
      </c>
      <c r="B208" s="6" t="s">
        <v>0</v>
      </c>
      <c r="C208" s="6" t="s">
        <v>869</v>
      </c>
      <c r="D208" s="6" t="s">
        <v>4</v>
      </c>
      <c r="E208" s="6" t="s">
        <v>2033</v>
      </c>
      <c r="F208" s="6" t="s">
        <v>4</v>
      </c>
      <c r="G208" s="6" t="s">
        <v>876</v>
      </c>
      <c r="H208" s="6" t="s">
        <v>536</v>
      </c>
      <c r="I208" s="6" t="s">
        <v>877</v>
      </c>
      <c r="J208" s="6" t="s">
        <v>2764</v>
      </c>
      <c r="K208" s="6" t="s">
        <v>2765</v>
      </c>
      <c r="L208" s="6" t="s">
        <v>2766</v>
      </c>
      <c r="M208" s="6" t="s">
        <v>2767</v>
      </c>
      <c r="N208" s="6" t="s">
        <v>2768</v>
      </c>
      <c r="O208" s="6" t="s">
        <v>2769</v>
      </c>
      <c r="P208" s="6" t="s">
        <v>1961</v>
      </c>
      <c r="Q208" s="6">
        <v>0</v>
      </c>
      <c r="R208" s="6">
        <v>0</v>
      </c>
      <c r="S208" s="6"/>
      <c r="T208" s="6" t="s">
        <v>97</v>
      </c>
      <c r="U208" s="6" t="s">
        <v>1959</v>
      </c>
      <c r="V208" s="6" t="s">
        <v>85</v>
      </c>
      <c r="W208" s="6" t="s">
        <v>98</v>
      </c>
      <c r="X208" s="6" t="s">
        <v>1500</v>
      </c>
      <c r="Y208" s="6" t="s">
        <v>115</v>
      </c>
      <c r="Z208" s="6" t="s">
        <v>545</v>
      </c>
      <c r="AA208" s="6" t="s">
        <v>1963</v>
      </c>
      <c r="AB208" s="6"/>
      <c r="AC208" s="6" t="s">
        <v>1989</v>
      </c>
      <c r="AD208" s="6" t="s">
        <v>2770</v>
      </c>
      <c r="AE208" s="6" t="s">
        <v>1966</v>
      </c>
      <c r="AF208" s="6" t="s">
        <v>1961</v>
      </c>
      <c r="AG208" s="6"/>
      <c r="AH208" s="6" t="s">
        <v>1961</v>
      </c>
      <c r="AI208" s="6" t="s">
        <v>536</v>
      </c>
      <c r="AJ208" s="6" t="s">
        <v>2771</v>
      </c>
      <c r="AK208" s="6" t="s">
        <v>115</v>
      </c>
      <c r="AL208" t="e">
        <f>SUMIF(#REF!,Camp_List_t[[#This Row],[CP_Pcode]],#REF!)</f>
        <v>#REF!</v>
      </c>
      <c r="AM208" t="e">
        <f>SUMIFS(#REF!,#REF!,Camp_List_t[[#This Row],[CP_Pcode]],#REF!,-1)</f>
        <v>#REF!</v>
      </c>
      <c r="AN208" t="e">
        <f>SUMIFS(#REF!,#REF!,Camp_List_t[[#This Row],[CP_Pcode]],#REF!,-1)</f>
        <v>#REF!</v>
      </c>
      <c r="AO208" t="e">
        <f>SUMIFS(#REF!,#REF!,Camp_List_t[[#This Row],[CP_Pcode]],#REF!,-1)</f>
        <v>#REF!</v>
      </c>
      <c r="AP208" t="e">
        <f>SUMIFS(#REF!,#REF!,Camp_List_t[[#This Row],[CP_Pcode]],#REF!,-1)</f>
        <v>#REF!</v>
      </c>
      <c r="AQ208" t="e">
        <f>SUMIFS(#REF!,#REF!,Camp_List_t[[#This Row],[CP_Pcode]],#REF!,-1)</f>
        <v>#REF!</v>
      </c>
    </row>
    <row r="209" spans="1:43" x14ac:dyDescent="0.25">
      <c r="A209" s="6" t="s">
        <v>870</v>
      </c>
      <c r="B209" s="6" t="s">
        <v>0</v>
      </c>
      <c r="C209" s="6" t="s">
        <v>869</v>
      </c>
      <c r="D209" s="6" t="s">
        <v>7</v>
      </c>
      <c r="E209" s="6" t="s">
        <v>1973</v>
      </c>
      <c r="F209" s="6" t="s">
        <v>8</v>
      </c>
      <c r="G209" s="6" t="s">
        <v>883</v>
      </c>
      <c r="H209" s="6" t="s">
        <v>999</v>
      </c>
      <c r="I209" s="6" t="s">
        <v>998</v>
      </c>
      <c r="J209" s="6" t="s">
        <v>999</v>
      </c>
      <c r="K209" s="6" t="s">
        <v>672</v>
      </c>
      <c r="L209" s="6" t="s">
        <v>1854</v>
      </c>
      <c r="M209" s="6" t="s">
        <v>1855</v>
      </c>
      <c r="N209" s="6" t="s">
        <v>2772</v>
      </c>
      <c r="O209" s="6" t="s">
        <v>2773</v>
      </c>
      <c r="P209" s="6"/>
      <c r="Q209" s="6">
        <v>13</v>
      </c>
      <c r="R209" s="6">
        <v>53</v>
      </c>
      <c r="S209" s="6" t="s">
        <v>2774</v>
      </c>
      <c r="T209" s="6" t="s">
        <v>97</v>
      </c>
      <c r="U209" s="6" t="s">
        <v>1959</v>
      </c>
      <c r="V209" s="6" t="s">
        <v>1803</v>
      </c>
      <c r="W209" s="6" t="s">
        <v>125</v>
      </c>
      <c r="X209" s="6"/>
      <c r="Y209" s="6"/>
      <c r="Z209" s="6"/>
      <c r="AA209" s="6" t="s">
        <v>2030</v>
      </c>
      <c r="AB209" s="6"/>
      <c r="AC209" s="6" t="s">
        <v>2332</v>
      </c>
      <c r="AD209" s="6" t="s">
        <v>2333</v>
      </c>
      <c r="AE209" s="6" t="s">
        <v>1966</v>
      </c>
      <c r="AF209" s="6" t="s">
        <v>1961</v>
      </c>
      <c r="AG209" s="6"/>
      <c r="AH209" s="6" t="s">
        <v>1961</v>
      </c>
      <c r="AI209" s="6" t="s">
        <v>585</v>
      </c>
      <c r="AJ209" s="6" t="s">
        <v>2775</v>
      </c>
      <c r="AK209" s="6" t="s">
        <v>1984</v>
      </c>
      <c r="AL209" t="e">
        <f>SUMIF(#REF!,Camp_List_t[[#This Row],[CP_Pcode]],#REF!)</f>
        <v>#REF!</v>
      </c>
      <c r="AM209" t="e">
        <f>SUMIFS(#REF!,#REF!,Camp_List_t[[#This Row],[CP_Pcode]],#REF!,-1)</f>
        <v>#REF!</v>
      </c>
      <c r="AN209" t="e">
        <f>SUMIFS(#REF!,#REF!,Camp_List_t[[#This Row],[CP_Pcode]],#REF!,-1)</f>
        <v>#REF!</v>
      </c>
      <c r="AO209" t="e">
        <f>SUMIFS(#REF!,#REF!,Camp_List_t[[#This Row],[CP_Pcode]],#REF!,-1)</f>
        <v>#REF!</v>
      </c>
      <c r="AP209" t="e">
        <f>SUMIFS(#REF!,#REF!,Camp_List_t[[#This Row],[CP_Pcode]],#REF!,-1)</f>
        <v>#REF!</v>
      </c>
      <c r="AQ209" t="e">
        <f>SUMIFS(#REF!,#REF!,Camp_List_t[[#This Row],[CP_Pcode]],#REF!,-1)</f>
        <v>#REF!</v>
      </c>
    </row>
    <row r="210" spans="1:43" x14ac:dyDescent="0.25">
      <c r="A210" s="6" t="s">
        <v>1953</v>
      </c>
      <c r="B210" s="6" t="s">
        <v>0</v>
      </c>
      <c r="C210" s="6" t="s">
        <v>869</v>
      </c>
      <c r="D210" s="6" t="s">
        <v>7</v>
      </c>
      <c r="E210" s="6" t="s">
        <v>1973</v>
      </c>
      <c r="F210" s="6" t="s">
        <v>9</v>
      </c>
      <c r="G210" s="6" t="s">
        <v>871</v>
      </c>
      <c r="H210" s="6" t="s">
        <v>623</v>
      </c>
      <c r="I210" s="6" t="s">
        <v>872</v>
      </c>
      <c r="J210" s="6"/>
      <c r="K210" s="6"/>
      <c r="L210" s="6" t="s">
        <v>2776</v>
      </c>
      <c r="M210" s="6" t="s">
        <v>2777</v>
      </c>
      <c r="N210" s="6"/>
      <c r="O210" s="6"/>
      <c r="P210" s="6"/>
      <c r="Q210" s="6">
        <v>0</v>
      </c>
      <c r="R210" s="6">
        <v>0</v>
      </c>
      <c r="S210" s="6"/>
      <c r="T210" s="6" t="s">
        <v>209</v>
      </c>
      <c r="U210" s="6" t="s">
        <v>1959</v>
      </c>
      <c r="V210" s="6" t="s">
        <v>85</v>
      </c>
      <c r="W210" s="6"/>
      <c r="X210" s="6"/>
      <c r="Y210" s="6"/>
      <c r="Z210" s="6"/>
      <c r="AA210" s="6" t="s">
        <v>1963</v>
      </c>
      <c r="AB210" s="6"/>
      <c r="AC210" s="6" t="s">
        <v>2778</v>
      </c>
      <c r="AD210" s="6" t="s">
        <v>2779</v>
      </c>
      <c r="AE210" s="6"/>
      <c r="AF210" s="6" t="s">
        <v>1961</v>
      </c>
      <c r="AG210" s="6"/>
      <c r="AH210" s="6" t="s">
        <v>1961</v>
      </c>
      <c r="AI210" s="6"/>
      <c r="AJ210" s="6"/>
      <c r="AK210" s="6"/>
      <c r="AL210" t="e">
        <f>SUMIF(#REF!,Camp_List_t[[#This Row],[CP_Pcode]],#REF!)</f>
        <v>#REF!</v>
      </c>
      <c r="AM210" t="e">
        <f>SUMIFS(#REF!,#REF!,Camp_List_t[[#This Row],[CP_Pcode]],#REF!,-1)</f>
        <v>#REF!</v>
      </c>
      <c r="AN210" t="e">
        <f>SUMIFS(#REF!,#REF!,Camp_List_t[[#This Row],[CP_Pcode]],#REF!,-1)</f>
        <v>#REF!</v>
      </c>
      <c r="AO210" t="e">
        <f>SUMIFS(#REF!,#REF!,Camp_List_t[[#This Row],[CP_Pcode]],#REF!,-1)</f>
        <v>#REF!</v>
      </c>
      <c r="AP210" t="e">
        <f>SUMIFS(#REF!,#REF!,Camp_List_t[[#This Row],[CP_Pcode]],#REF!,-1)</f>
        <v>#REF!</v>
      </c>
      <c r="AQ210" t="e">
        <f>SUMIFS(#REF!,#REF!,Camp_List_t[[#This Row],[CP_Pcode]],#REF!,-1)</f>
        <v>#REF!</v>
      </c>
    </row>
    <row r="211" spans="1:43" x14ac:dyDescent="0.25">
      <c r="A211" s="6" t="s">
        <v>870</v>
      </c>
      <c r="B211" s="6" t="s">
        <v>3</v>
      </c>
      <c r="C211" s="6" t="s">
        <v>867</v>
      </c>
      <c r="D211" s="6" t="s">
        <v>17</v>
      </c>
      <c r="E211" s="6" t="s">
        <v>2093</v>
      </c>
      <c r="F211" s="6" t="s">
        <v>14</v>
      </c>
      <c r="G211" s="6" t="s">
        <v>868</v>
      </c>
      <c r="H211" s="6" t="s">
        <v>653</v>
      </c>
      <c r="I211" s="6" t="s">
        <v>873</v>
      </c>
      <c r="J211" s="6" t="s">
        <v>653</v>
      </c>
      <c r="K211" s="6" t="s">
        <v>874</v>
      </c>
      <c r="L211" s="6" t="s">
        <v>776</v>
      </c>
      <c r="M211" s="6" t="s">
        <v>777</v>
      </c>
      <c r="N211" s="6" t="s">
        <v>1649</v>
      </c>
      <c r="O211" s="6" t="s">
        <v>1650</v>
      </c>
      <c r="P211" s="6" t="s">
        <v>2780</v>
      </c>
      <c r="Q211" s="6">
        <v>77</v>
      </c>
      <c r="R211" s="6">
        <v>384</v>
      </c>
      <c r="S211" s="6" t="s">
        <v>2781</v>
      </c>
      <c r="T211" s="6" t="s">
        <v>97</v>
      </c>
      <c r="U211" s="6" t="s">
        <v>1959</v>
      </c>
      <c r="V211" s="6" t="s">
        <v>85</v>
      </c>
      <c r="W211" s="6" t="s">
        <v>98</v>
      </c>
      <c r="X211" s="6" t="s">
        <v>1651</v>
      </c>
      <c r="Y211" s="6" t="s">
        <v>116</v>
      </c>
      <c r="Z211" s="6" t="s">
        <v>538</v>
      </c>
      <c r="AA211" s="6" t="s">
        <v>1963</v>
      </c>
      <c r="AB211" s="6"/>
      <c r="AC211" s="6" t="s">
        <v>1989</v>
      </c>
      <c r="AD211" s="6" t="s">
        <v>2646</v>
      </c>
      <c r="AE211" s="6" t="s">
        <v>2151</v>
      </c>
      <c r="AF211" s="6" t="s">
        <v>1961</v>
      </c>
      <c r="AG211" s="6"/>
      <c r="AH211" s="6" t="s">
        <v>1961</v>
      </c>
      <c r="AI211" s="6" t="s">
        <v>2047</v>
      </c>
      <c r="AJ211" s="6" t="s">
        <v>2782</v>
      </c>
      <c r="AK211" s="6" t="s">
        <v>115</v>
      </c>
      <c r="AL211" t="e">
        <f>SUMIF(#REF!,Camp_List_t[[#This Row],[CP_Pcode]],#REF!)</f>
        <v>#REF!</v>
      </c>
      <c r="AM211" t="e">
        <f>SUMIFS(#REF!,#REF!,Camp_List_t[[#This Row],[CP_Pcode]],#REF!,-1)</f>
        <v>#REF!</v>
      </c>
      <c r="AN211" t="e">
        <f>SUMIFS(#REF!,#REF!,Camp_List_t[[#This Row],[CP_Pcode]],#REF!,-1)</f>
        <v>#REF!</v>
      </c>
      <c r="AO211" t="e">
        <f>SUMIFS(#REF!,#REF!,Camp_List_t[[#This Row],[CP_Pcode]],#REF!,-1)</f>
        <v>#REF!</v>
      </c>
      <c r="AP211" t="e">
        <f>SUMIFS(#REF!,#REF!,Camp_List_t[[#This Row],[CP_Pcode]],#REF!,-1)</f>
        <v>#REF!</v>
      </c>
      <c r="AQ211" t="e">
        <f>SUMIFS(#REF!,#REF!,Camp_List_t[[#This Row],[CP_Pcode]],#REF!,-1)</f>
        <v>#REF!</v>
      </c>
    </row>
    <row r="212" spans="1:43" x14ac:dyDescent="0.25">
      <c r="A212" s="6" t="s">
        <v>870</v>
      </c>
      <c r="B212" s="6" t="s">
        <v>3</v>
      </c>
      <c r="C212" s="6" t="s">
        <v>867</v>
      </c>
      <c r="D212" s="6" t="s">
        <v>17</v>
      </c>
      <c r="E212" s="6" t="s">
        <v>2093</v>
      </c>
      <c r="F212" s="6" t="s">
        <v>14</v>
      </c>
      <c r="G212" s="6" t="s">
        <v>868</v>
      </c>
      <c r="H212" s="6" t="s">
        <v>653</v>
      </c>
      <c r="I212" s="6" t="s">
        <v>873</v>
      </c>
      <c r="J212" s="6" t="s">
        <v>653</v>
      </c>
      <c r="K212" s="6" t="s">
        <v>874</v>
      </c>
      <c r="L212" s="6" t="s">
        <v>780</v>
      </c>
      <c r="M212" s="6" t="s">
        <v>781</v>
      </c>
      <c r="N212" s="6" t="s">
        <v>1393</v>
      </c>
      <c r="O212" s="6" t="s">
        <v>1394</v>
      </c>
      <c r="P212" s="6" t="s">
        <v>2783</v>
      </c>
      <c r="Q212" s="6">
        <v>73</v>
      </c>
      <c r="R212" s="6">
        <v>393</v>
      </c>
      <c r="S212" s="6" t="s">
        <v>2784</v>
      </c>
      <c r="T212" s="6" t="s">
        <v>97</v>
      </c>
      <c r="U212" s="6" t="s">
        <v>1959</v>
      </c>
      <c r="V212" s="6" t="s">
        <v>85</v>
      </c>
      <c r="W212" s="6" t="s">
        <v>98</v>
      </c>
      <c r="X212" s="6" t="s">
        <v>1395</v>
      </c>
      <c r="Y212" s="6" t="s">
        <v>116</v>
      </c>
      <c r="Z212" s="6" t="s">
        <v>538</v>
      </c>
      <c r="AA212" s="6" t="s">
        <v>1963</v>
      </c>
      <c r="AB212" s="6"/>
      <c r="AC212" s="6" t="s">
        <v>1989</v>
      </c>
      <c r="AD212" s="6" t="s">
        <v>2646</v>
      </c>
      <c r="AE212" s="6" t="s">
        <v>2151</v>
      </c>
      <c r="AF212" s="6" t="s">
        <v>1734</v>
      </c>
      <c r="AG212" s="6"/>
      <c r="AH212" s="6" t="s">
        <v>1734</v>
      </c>
      <c r="AI212" s="6" t="s">
        <v>2047</v>
      </c>
      <c r="AJ212" s="6" t="s">
        <v>2785</v>
      </c>
      <c r="AK212" s="6" t="s">
        <v>115</v>
      </c>
      <c r="AL212" t="e">
        <f>SUMIF(#REF!,Camp_List_t[[#This Row],[CP_Pcode]],#REF!)</f>
        <v>#REF!</v>
      </c>
      <c r="AM212" t="e">
        <f>SUMIFS(#REF!,#REF!,Camp_List_t[[#This Row],[CP_Pcode]],#REF!,-1)</f>
        <v>#REF!</v>
      </c>
      <c r="AN212" t="e">
        <f>SUMIFS(#REF!,#REF!,Camp_List_t[[#This Row],[CP_Pcode]],#REF!,-1)</f>
        <v>#REF!</v>
      </c>
      <c r="AO212" t="e">
        <f>SUMIFS(#REF!,#REF!,Camp_List_t[[#This Row],[CP_Pcode]],#REF!,-1)</f>
        <v>#REF!</v>
      </c>
      <c r="AP212" t="e">
        <f>SUMIFS(#REF!,#REF!,Camp_List_t[[#This Row],[CP_Pcode]],#REF!,-1)</f>
        <v>#REF!</v>
      </c>
      <c r="AQ212" t="e">
        <f>SUMIFS(#REF!,#REF!,Camp_List_t[[#This Row],[CP_Pcode]],#REF!,-1)</f>
        <v>#REF!</v>
      </c>
    </row>
    <row r="213" spans="1:43" x14ac:dyDescent="0.25">
      <c r="A213" s="6" t="s">
        <v>870</v>
      </c>
      <c r="B213" s="6" t="s">
        <v>3</v>
      </c>
      <c r="C213" s="6" t="s">
        <v>867</v>
      </c>
      <c r="D213" s="6" t="s">
        <v>17</v>
      </c>
      <c r="E213" s="6" t="s">
        <v>2093</v>
      </c>
      <c r="F213" s="6" t="s">
        <v>14</v>
      </c>
      <c r="G213" s="6" t="s">
        <v>868</v>
      </c>
      <c r="H213" s="6" t="s">
        <v>653</v>
      </c>
      <c r="I213" s="6" t="s">
        <v>873</v>
      </c>
      <c r="J213" s="6" t="s">
        <v>653</v>
      </c>
      <c r="K213" s="6" t="s">
        <v>874</v>
      </c>
      <c r="L213" s="6" t="s">
        <v>783</v>
      </c>
      <c r="M213" s="6" t="s">
        <v>784</v>
      </c>
      <c r="N213" s="6" t="s">
        <v>1445</v>
      </c>
      <c r="O213" s="6" t="s">
        <v>1446</v>
      </c>
      <c r="P213" s="6" t="s">
        <v>2786</v>
      </c>
      <c r="Q213" s="6">
        <v>41</v>
      </c>
      <c r="R213" s="6">
        <v>214</v>
      </c>
      <c r="S213" s="6" t="s">
        <v>2787</v>
      </c>
      <c r="T213" s="6" t="s">
        <v>97</v>
      </c>
      <c r="U213" s="6" t="s">
        <v>1959</v>
      </c>
      <c r="V213" s="6" t="s">
        <v>85</v>
      </c>
      <c r="W213" s="6" t="s">
        <v>98</v>
      </c>
      <c r="X213" s="6" t="s">
        <v>1447</v>
      </c>
      <c r="Y213" s="6"/>
      <c r="Z213" s="6" t="s">
        <v>538</v>
      </c>
      <c r="AA213" s="6" t="s">
        <v>1963</v>
      </c>
      <c r="AB213" s="6"/>
      <c r="AC213" s="6" t="s">
        <v>1989</v>
      </c>
      <c r="AD213" s="6" t="s">
        <v>2646</v>
      </c>
      <c r="AE213" s="6" t="s">
        <v>1966</v>
      </c>
      <c r="AF213" s="6" t="s">
        <v>1727</v>
      </c>
      <c r="AG213" s="6"/>
      <c r="AH213" s="6" t="s">
        <v>1727</v>
      </c>
      <c r="AI213" s="6" t="s">
        <v>2047</v>
      </c>
      <c r="AJ213" s="6" t="s">
        <v>2788</v>
      </c>
      <c r="AK213" s="6" t="s">
        <v>115</v>
      </c>
      <c r="AL213" t="e">
        <f>SUMIF(#REF!,Camp_List_t[[#This Row],[CP_Pcode]],#REF!)</f>
        <v>#REF!</v>
      </c>
      <c r="AM213" t="e">
        <f>SUMIFS(#REF!,#REF!,Camp_List_t[[#This Row],[CP_Pcode]],#REF!,-1)</f>
        <v>#REF!</v>
      </c>
      <c r="AN213" t="e">
        <f>SUMIFS(#REF!,#REF!,Camp_List_t[[#This Row],[CP_Pcode]],#REF!,-1)</f>
        <v>#REF!</v>
      </c>
      <c r="AO213" t="e">
        <f>SUMIFS(#REF!,#REF!,Camp_List_t[[#This Row],[CP_Pcode]],#REF!,-1)</f>
        <v>#REF!</v>
      </c>
      <c r="AP213" t="e">
        <f>SUMIFS(#REF!,#REF!,Camp_List_t[[#This Row],[CP_Pcode]],#REF!,-1)</f>
        <v>#REF!</v>
      </c>
      <c r="AQ213" t="e">
        <f>SUMIFS(#REF!,#REF!,Camp_List_t[[#This Row],[CP_Pcode]],#REF!,-1)</f>
        <v>#REF!</v>
      </c>
    </row>
    <row r="214" spans="1:43" x14ac:dyDescent="0.25">
      <c r="A214" s="6" t="s">
        <v>870</v>
      </c>
      <c r="B214" s="6" t="s">
        <v>3</v>
      </c>
      <c r="C214" s="6" t="s">
        <v>867</v>
      </c>
      <c r="D214" s="6" t="s">
        <v>17</v>
      </c>
      <c r="E214" s="6" t="s">
        <v>2093</v>
      </c>
      <c r="F214" s="6" t="s">
        <v>14</v>
      </c>
      <c r="G214" s="6" t="s">
        <v>868</v>
      </c>
      <c r="H214" s="6" t="s">
        <v>653</v>
      </c>
      <c r="I214" s="6" t="s">
        <v>873</v>
      </c>
      <c r="J214" s="6" t="s">
        <v>653</v>
      </c>
      <c r="K214" s="6" t="s">
        <v>874</v>
      </c>
      <c r="L214" s="6" t="s">
        <v>226</v>
      </c>
      <c r="M214" s="6" t="s">
        <v>227</v>
      </c>
      <c r="N214" s="6" t="s">
        <v>1654</v>
      </c>
      <c r="O214" s="6" t="s">
        <v>1655</v>
      </c>
      <c r="P214" s="6" t="s">
        <v>2789</v>
      </c>
      <c r="Q214" s="6">
        <v>50</v>
      </c>
      <c r="R214" s="6">
        <v>218</v>
      </c>
      <c r="S214" s="6" t="s">
        <v>2790</v>
      </c>
      <c r="T214" s="6" t="s">
        <v>97</v>
      </c>
      <c r="U214" s="6" t="s">
        <v>1959</v>
      </c>
      <c r="V214" s="6" t="s">
        <v>85</v>
      </c>
      <c r="W214" s="6" t="s">
        <v>98</v>
      </c>
      <c r="X214" s="6" t="s">
        <v>1395</v>
      </c>
      <c r="Y214" s="6"/>
      <c r="Z214" s="6" t="s">
        <v>654</v>
      </c>
      <c r="AA214" s="6" t="s">
        <v>1963</v>
      </c>
      <c r="AB214" s="6"/>
      <c r="AC214" s="6" t="s">
        <v>1975</v>
      </c>
      <c r="AD214" s="6" t="s">
        <v>2791</v>
      </c>
      <c r="AE214" s="6" t="s">
        <v>2151</v>
      </c>
      <c r="AF214" s="6" t="s">
        <v>1720</v>
      </c>
      <c r="AG214" s="6"/>
      <c r="AH214" s="6" t="s">
        <v>1720</v>
      </c>
      <c r="AI214" s="6" t="s">
        <v>2047</v>
      </c>
      <c r="AJ214" s="6" t="s">
        <v>2792</v>
      </c>
      <c r="AK214" s="6" t="s">
        <v>115</v>
      </c>
      <c r="AL214" t="e">
        <f>SUMIF(#REF!,Camp_List_t[[#This Row],[CP_Pcode]],#REF!)</f>
        <v>#REF!</v>
      </c>
      <c r="AM214" t="e">
        <f>SUMIFS(#REF!,#REF!,Camp_List_t[[#This Row],[CP_Pcode]],#REF!,-1)</f>
        <v>#REF!</v>
      </c>
      <c r="AN214" t="e">
        <f>SUMIFS(#REF!,#REF!,Camp_List_t[[#This Row],[CP_Pcode]],#REF!,-1)</f>
        <v>#REF!</v>
      </c>
      <c r="AO214" t="e">
        <f>SUMIFS(#REF!,#REF!,Camp_List_t[[#This Row],[CP_Pcode]],#REF!,-1)</f>
        <v>#REF!</v>
      </c>
      <c r="AP214" t="e">
        <f>SUMIFS(#REF!,#REF!,Camp_List_t[[#This Row],[CP_Pcode]],#REF!,-1)</f>
        <v>#REF!</v>
      </c>
      <c r="AQ214" t="e">
        <f>SUMIFS(#REF!,#REF!,Camp_List_t[[#This Row],[CP_Pcode]],#REF!,-1)</f>
        <v>#REF!</v>
      </c>
    </row>
    <row r="215" spans="1:43" x14ac:dyDescent="0.25">
      <c r="A215" s="6" t="s">
        <v>1953</v>
      </c>
      <c r="B215" s="6" t="s">
        <v>3</v>
      </c>
      <c r="C215" s="6" t="s">
        <v>867</v>
      </c>
      <c r="D215" s="6" t="s">
        <v>17</v>
      </c>
      <c r="E215" s="6" t="s">
        <v>2093</v>
      </c>
      <c r="F215" s="6" t="s">
        <v>14</v>
      </c>
      <c r="G215" s="6" t="s">
        <v>868</v>
      </c>
      <c r="H215" s="6" t="s">
        <v>653</v>
      </c>
      <c r="I215" s="6" t="s">
        <v>873</v>
      </c>
      <c r="J215" s="6" t="s">
        <v>653</v>
      </c>
      <c r="K215" s="6" t="s">
        <v>874</v>
      </c>
      <c r="L215" s="6" t="s">
        <v>2793</v>
      </c>
      <c r="M215" s="6" t="s">
        <v>2794</v>
      </c>
      <c r="N215" s="6" t="s">
        <v>2795</v>
      </c>
      <c r="O215" s="6" t="s">
        <v>2796</v>
      </c>
      <c r="P215" s="6" t="s">
        <v>2797</v>
      </c>
      <c r="Q215" s="6">
        <v>0</v>
      </c>
      <c r="R215" s="6">
        <v>0</v>
      </c>
      <c r="S215" s="6"/>
      <c r="T215" s="6" t="s">
        <v>209</v>
      </c>
      <c r="U215" s="6" t="s">
        <v>1959</v>
      </c>
      <c r="V215" s="6" t="s">
        <v>85</v>
      </c>
      <c r="W215" s="6"/>
      <c r="X215" s="6"/>
      <c r="Y215" s="6"/>
      <c r="Z215" s="6" t="s">
        <v>581</v>
      </c>
      <c r="AA215" s="6" t="s">
        <v>1963</v>
      </c>
      <c r="AB215" s="6"/>
      <c r="AC215" s="6" t="s">
        <v>2526</v>
      </c>
      <c r="AD215" s="6" t="s">
        <v>2798</v>
      </c>
      <c r="AE215" s="6"/>
      <c r="AF215" s="6" t="s">
        <v>1961</v>
      </c>
      <c r="AG215" s="6"/>
      <c r="AH215" s="6" t="s">
        <v>1961</v>
      </c>
      <c r="AI215" s="6"/>
      <c r="AJ215" s="6"/>
      <c r="AK215" s="6"/>
      <c r="AL215" t="e">
        <f>SUMIF(#REF!,Camp_List_t[[#This Row],[CP_Pcode]],#REF!)</f>
        <v>#REF!</v>
      </c>
      <c r="AM215" t="e">
        <f>SUMIFS(#REF!,#REF!,Camp_List_t[[#This Row],[CP_Pcode]],#REF!,-1)</f>
        <v>#REF!</v>
      </c>
      <c r="AN215" t="e">
        <f>SUMIFS(#REF!,#REF!,Camp_List_t[[#This Row],[CP_Pcode]],#REF!,-1)</f>
        <v>#REF!</v>
      </c>
      <c r="AO215" t="e">
        <f>SUMIFS(#REF!,#REF!,Camp_List_t[[#This Row],[CP_Pcode]],#REF!,-1)</f>
        <v>#REF!</v>
      </c>
      <c r="AP215" t="e">
        <f>SUMIFS(#REF!,#REF!,Camp_List_t[[#This Row],[CP_Pcode]],#REF!,-1)</f>
        <v>#REF!</v>
      </c>
      <c r="AQ215" t="e">
        <f>SUMIFS(#REF!,#REF!,Camp_List_t[[#This Row],[CP_Pcode]],#REF!,-1)</f>
        <v>#REF!</v>
      </c>
    </row>
    <row r="216" spans="1:43" x14ac:dyDescent="0.25">
      <c r="A216" s="6" t="s">
        <v>1953</v>
      </c>
      <c r="B216" s="6" t="s">
        <v>3</v>
      </c>
      <c r="C216" s="6" t="s">
        <v>867</v>
      </c>
      <c r="D216" s="6" t="s">
        <v>17</v>
      </c>
      <c r="E216" s="6" t="s">
        <v>2093</v>
      </c>
      <c r="F216" s="6" t="s">
        <v>14</v>
      </c>
      <c r="G216" s="6" t="s">
        <v>868</v>
      </c>
      <c r="H216" s="6" t="s">
        <v>653</v>
      </c>
      <c r="I216" s="6" t="s">
        <v>873</v>
      </c>
      <c r="J216" s="6" t="s">
        <v>653</v>
      </c>
      <c r="K216" s="6" t="s">
        <v>874</v>
      </c>
      <c r="L216" s="6" t="s">
        <v>2799</v>
      </c>
      <c r="M216" s="6" t="s">
        <v>2800</v>
      </c>
      <c r="N216" s="6"/>
      <c r="O216" s="6"/>
      <c r="P216" s="6"/>
      <c r="Q216" s="6">
        <v>0</v>
      </c>
      <c r="R216" s="6">
        <v>0</v>
      </c>
      <c r="S216" s="6"/>
      <c r="T216" s="6" t="s">
        <v>209</v>
      </c>
      <c r="U216" s="6" t="s">
        <v>1959</v>
      </c>
      <c r="V216" s="6" t="s">
        <v>85</v>
      </c>
      <c r="W216" s="6"/>
      <c r="X216" s="6"/>
      <c r="Y216" s="6"/>
      <c r="Z216" s="6"/>
      <c r="AA216" s="6" t="s">
        <v>1963</v>
      </c>
      <c r="AB216" s="6"/>
      <c r="AC216" s="6" t="s">
        <v>2000</v>
      </c>
      <c r="AD216" s="6" t="s">
        <v>2801</v>
      </c>
      <c r="AE216" s="6"/>
      <c r="AF216" s="6" t="s">
        <v>1961</v>
      </c>
      <c r="AG216" s="6"/>
      <c r="AH216" s="6" t="s">
        <v>1961</v>
      </c>
      <c r="AI216" s="6"/>
      <c r="AJ216" s="6"/>
      <c r="AK216" s="6"/>
      <c r="AL216" t="e">
        <f>SUMIF(#REF!,Camp_List_t[[#This Row],[CP_Pcode]],#REF!)</f>
        <v>#REF!</v>
      </c>
      <c r="AM216" t="e">
        <f>SUMIFS(#REF!,#REF!,Camp_List_t[[#This Row],[CP_Pcode]],#REF!,-1)</f>
        <v>#REF!</v>
      </c>
      <c r="AN216" t="e">
        <f>SUMIFS(#REF!,#REF!,Camp_List_t[[#This Row],[CP_Pcode]],#REF!,-1)</f>
        <v>#REF!</v>
      </c>
      <c r="AO216" t="e">
        <f>SUMIFS(#REF!,#REF!,Camp_List_t[[#This Row],[CP_Pcode]],#REF!,-1)</f>
        <v>#REF!</v>
      </c>
      <c r="AP216" t="e">
        <f>SUMIFS(#REF!,#REF!,Camp_List_t[[#This Row],[CP_Pcode]],#REF!,-1)</f>
        <v>#REF!</v>
      </c>
      <c r="AQ216" t="e">
        <f>SUMIFS(#REF!,#REF!,Camp_List_t[[#This Row],[CP_Pcode]],#REF!,-1)</f>
        <v>#REF!</v>
      </c>
    </row>
    <row r="217" spans="1:43" x14ac:dyDescent="0.25">
      <c r="A217" s="6" t="s">
        <v>870</v>
      </c>
      <c r="B217" s="6" t="s">
        <v>3</v>
      </c>
      <c r="C217" s="6" t="s">
        <v>867</v>
      </c>
      <c r="D217" s="6" t="s">
        <v>17</v>
      </c>
      <c r="E217" s="6" t="s">
        <v>2093</v>
      </c>
      <c r="F217" s="6" t="s">
        <v>17</v>
      </c>
      <c r="G217" s="6" t="s">
        <v>886</v>
      </c>
      <c r="H217" s="6" t="s">
        <v>773</v>
      </c>
      <c r="I217" s="6" t="s">
        <v>887</v>
      </c>
      <c r="J217" s="6" t="s">
        <v>774</v>
      </c>
      <c r="K217" s="6" t="s">
        <v>888</v>
      </c>
      <c r="L217" s="6" t="s">
        <v>771</v>
      </c>
      <c r="M217" s="6" t="s">
        <v>772</v>
      </c>
      <c r="N217" s="6"/>
      <c r="O217" s="6"/>
      <c r="P217" s="6" t="s">
        <v>1961</v>
      </c>
      <c r="Q217" s="6">
        <v>9</v>
      </c>
      <c r="R217" s="6">
        <v>40</v>
      </c>
      <c r="S217" s="6" t="s">
        <v>2802</v>
      </c>
      <c r="T217" s="6" t="s">
        <v>209</v>
      </c>
      <c r="U217" s="6" t="s">
        <v>1959</v>
      </c>
      <c r="V217" s="6" t="s">
        <v>85</v>
      </c>
      <c r="W217" s="6" t="s">
        <v>125</v>
      </c>
      <c r="X217" s="6" t="s">
        <v>1407</v>
      </c>
      <c r="Y217" s="6" t="s">
        <v>115</v>
      </c>
      <c r="Z217" s="6" t="s">
        <v>538</v>
      </c>
      <c r="AA217" s="6" t="s">
        <v>1963</v>
      </c>
      <c r="AB217" s="6"/>
      <c r="AC217" s="6" t="s">
        <v>1989</v>
      </c>
      <c r="AD217" s="6" t="s">
        <v>2179</v>
      </c>
      <c r="AE217" s="6" t="s">
        <v>284</v>
      </c>
      <c r="AF217" s="6" t="s">
        <v>2336</v>
      </c>
      <c r="AG217" s="6"/>
      <c r="AH217" s="6" t="s">
        <v>2336</v>
      </c>
      <c r="AI217" s="6"/>
      <c r="AJ217" s="6"/>
      <c r="AK217" s="6"/>
      <c r="AL217" t="e">
        <f>SUMIF(#REF!,Camp_List_t[[#This Row],[CP_Pcode]],#REF!)</f>
        <v>#REF!</v>
      </c>
      <c r="AM217" t="e">
        <f>SUMIFS(#REF!,#REF!,Camp_List_t[[#This Row],[CP_Pcode]],#REF!,-1)</f>
        <v>#REF!</v>
      </c>
      <c r="AN217" t="e">
        <f>SUMIFS(#REF!,#REF!,Camp_List_t[[#This Row],[CP_Pcode]],#REF!,-1)</f>
        <v>#REF!</v>
      </c>
      <c r="AO217" t="e">
        <f>SUMIFS(#REF!,#REF!,Camp_List_t[[#This Row],[CP_Pcode]],#REF!,-1)</f>
        <v>#REF!</v>
      </c>
      <c r="AP217" t="e">
        <f>SUMIFS(#REF!,#REF!,Camp_List_t[[#This Row],[CP_Pcode]],#REF!,-1)</f>
        <v>#REF!</v>
      </c>
      <c r="AQ217" t="e">
        <f>SUMIFS(#REF!,#REF!,Camp_List_t[[#This Row],[CP_Pcode]],#REF!,-1)</f>
        <v>#REF!</v>
      </c>
    </row>
    <row r="218" spans="1:43" x14ac:dyDescent="0.25">
      <c r="A218" s="6" t="s">
        <v>870</v>
      </c>
      <c r="B218" s="6" t="s">
        <v>3</v>
      </c>
      <c r="C218" s="6" t="s">
        <v>867</v>
      </c>
      <c r="D218" s="6" t="s">
        <v>17</v>
      </c>
      <c r="E218" s="6" t="s">
        <v>2146</v>
      </c>
      <c r="F218" s="6" t="s">
        <v>17</v>
      </c>
      <c r="G218" s="6" t="s">
        <v>896</v>
      </c>
      <c r="H218" s="6" t="s">
        <v>2803</v>
      </c>
      <c r="I218" s="6" t="s">
        <v>2804</v>
      </c>
      <c r="J218" s="6" t="s">
        <v>2805</v>
      </c>
      <c r="K218" s="6" t="s">
        <v>2806</v>
      </c>
      <c r="L218" s="6" t="s">
        <v>1856</v>
      </c>
      <c r="M218" s="6" t="s">
        <v>1857</v>
      </c>
      <c r="N218" s="6" t="s">
        <v>2807</v>
      </c>
      <c r="O218" s="6" t="s">
        <v>2808</v>
      </c>
      <c r="P218" s="6"/>
      <c r="Q218" s="6">
        <v>6</v>
      </c>
      <c r="R218" s="6"/>
      <c r="S218" s="6" t="s">
        <v>1961</v>
      </c>
      <c r="T218" s="6" t="s">
        <v>97</v>
      </c>
      <c r="U218" s="6" t="s">
        <v>1959</v>
      </c>
      <c r="V218" s="6" t="s">
        <v>1803</v>
      </c>
      <c r="W218" s="6" t="s">
        <v>125</v>
      </c>
      <c r="X218" s="6"/>
      <c r="Y218" s="6"/>
      <c r="Z218" s="6"/>
      <c r="AA218" s="6"/>
      <c r="AB218" s="6"/>
      <c r="AC218" s="6" t="s">
        <v>2000</v>
      </c>
      <c r="AD218" s="6" t="s">
        <v>2150</v>
      </c>
      <c r="AE218" s="6" t="s">
        <v>2151</v>
      </c>
      <c r="AF218" s="6" t="s">
        <v>1961</v>
      </c>
      <c r="AG218" s="6"/>
      <c r="AH218" s="6" t="s">
        <v>1961</v>
      </c>
      <c r="AI218" s="6" t="s">
        <v>2152</v>
      </c>
      <c r="AJ218" s="6" t="s">
        <v>2809</v>
      </c>
      <c r="AK218" s="6" t="s">
        <v>2040</v>
      </c>
      <c r="AL218" t="e">
        <f>SUMIF(#REF!,Camp_List_t[[#This Row],[CP_Pcode]],#REF!)</f>
        <v>#REF!</v>
      </c>
      <c r="AM218" t="e">
        <f>SUMIFS(#REF!,#REF!,Camp_List_t[[#This Row],[CP_Pcode]],#REF!,-1)</f>
        <v>#REF!</v>
      </c>
      <c r="AN218" t="e">
        <f>SUMIFS(#REF!,#REF!,Camp_List_t[[#This Row],[CP_Pcode]],#REF!,-1)</f>
        <v>#REF!</v>
      </c>
      <c r="AO218" t="e">
        <f>SUMIFS(#REF!,#REF!,Camp_List_t[[#This Row],[CP_Pcode]],#REF!,-1)</f>
        <v>#REF!</v>
      </c>
      <c r="AP218" t="e">
        <f>SUMIFS(#REF!,#REF!,Camp_List_t[[#This Row],[CP_Pcode]],#REF!,-1)</f>
        <v>#REF!</v>
      </c>
      <c r="AQ218" t="e">
        <f>SUMIFS(#REF!,#REF!,Camp_List_t[[#This Row],[CP_Pcode]],#REF!,-1)</f>
        <v>#REF!</v>
      </c>
    </row>
    <row r="219" spans="1:43" x14ac:dyDescent="0.25">
      <c r="A219" s="6" t="s">
        <v>870</v>
      </c>
      <c r="B219" s="6" t="s">
        <v>3</v>
      </c>
      <c r="C219" s="6" t="s">
        <v>867</v>
      </c>
      <c r="D219" s="6" t="s">
        <v>17</v>
      </c>
      <c r="E219" s="6" t="s">
        <v>2093</v>
      </c>
      <c r="F219" s="6" t="s">
        <v>15</v>
      </c>
      <c r="G219" s="6" t="s">
        <v>890</v>
      </c>
      <c r="H219" s="6" t="s">
        <v>802</v>
      </c>
      <c r="I219" s="6" t="s">
        <v>1032</v>
      </c>
      <c r="J219" s="6" t="s">
        <v>803</v>
      </c>
      <c r="K219" s="6"/>
      <c r="L219" s="6" t="s">
        <v>800</v>
      </c>
      <c r="M219" s="6" t="s">
        <v>801</v>
      </c>
      <c r="N219" s="6" t="s">
        <v>1681</v>
      </c>
      <c r="O219" s="6" t="s">
        <v>1682</v>
      </c>
      <c r="P219" s="6" t="s">
        <v>2810</v>
      </c>
      <c r="Q219" s="6">
        <v>70</v>
      </c>
      <c r="R219" s="6">
        <v>273</v>
      </c>
      <c r="S219" s="6" t="s">
        <v>2261</v>
      </c>
      <c r="T219" s="6" t="s">
        <v>97</v>
      </c>
      <c r="U219" s="6" t="s">
        <v>1959</v>
      </c>
      <c r="V219" s="6" t="s">
        <v>85</v>
      </c>
      <c r="W219" s="6" t="s">
        <v>125</v>
      </c>
      <c r="X219" s="6" t="s">
        <v>1395</v>
      </c>
      <c r="Y219" s="6" t="s">
        <v>115</v>
      </c>
      <c r="Z219" s="6" t="s">
        <v>538</v>
      </c>
      <c r="AA219" s="6" t="s">
        <v>1963</v>
      </c>
      <c r="AB219" s="6"/>
      <c r="AC219" s="6" t="s">
        <v>1989</v>
      </c>
      <c r="AD219" s="6" t="s">
        <v>2179</v>
      </c>
      <c r="AE219" s="6" t="s">
        <v>2151</v>
      </c>
      <c r="AF219" s="6" t="s">
        <v>1748</v>
      </c>
      <c r="AG219" s="6"/>
      <c r="AH219" s="6" t="s">
        <v>1748</v>
      </c>
      <c r="AI219" s="6" t="s">
        <v>2047</v>
      </c>
      <c r="AJ219" s="6" t="s">
        <v>2811</v>
      </c>
      <c r="AK219" s="6" t="s">
        <v>2023</v>
      </c>
      <c r="AL219" t="e">
        <f>SUMIF(#REF!,Camp_List_t[[#This Row],[CP_Pcode]],#REF!)</f>
        <v>#REF!</v>
      </c>
      <c r="AM219" t="e">
        <f>SUMIFS(#REF!,#REF!,Camp_List_t[[#This Row],[CP_Pcode]],#REF!,-1)</f>
        <v>#REF!</v>
      </c>
      <c r="AN219" t="e">
        <f>SUMIFS(#REF!,#REF!,Camp_List_t[[#This Row],[CP_Pcode]],#REF!,-1)</f>
        <v>#REF!</v>
      </c>
      <c r="AO219" t="e">
        <f>SUMIFS(#REF!,#REF!,Camp_List_t[[#This Row],[CP_Pcode]],#REF!,-1)</f>
        <v>#REF!</v>
      </c>
      <c r="AP219" t="e">
        <f>SUMIFS(#REF!,#REF!,Camp_List_t[[#This Row],[CP_Pcode]],#REF!,-1)</f>
        <v>#REF!</v>
      </c>
      <c r="AQ219" t="e">
        <f>SUMIFS(#REF!,#REF!,Camp_List_t[[#This Row],[CP_Pcode]],#REF!,-1)</f>
        <v>#REF!</v>
      </c>
    </row>
    <row r="220" spans="1:43" x14ac:dyDescent="0.25">
      <c r="A220" s="6" t="s">
        <v>1953</v>
      </c>
      <c r="B220" s="6" t="s">
        <v>0</v>
      </c>
      <c r="C220" s="6" t="s">
        <v>869</v>
      </c>
      <c r="D220" s="6" t="s">
        <v>7</v>
      </c>
      <c r="E220" s="6" t="s">
        <v>1973</v>
      </c>
      <c r="F220" s="6" t="s">
        <v>9</v>
      </c>
      <c r="G220" s="6" t="s">
        <v>871</v>
      </c>
      <c r="H220" s="6" t="s">
        <v>1015</v>
      </c>
      <c r="I220" s="6" t="s">
        <v>1014</v>
      </c>
      <c r="J220" s="6"/>
      <c r="K220" s="6"/>
      <c r="L220" s="6" t="s">
        <v>2812</v>
      </c>
      <c r="M220" s="6" t="s">
        <v>2813</v>
      </c>
      <c r="N220" s="6" t="s">
        <v>2814</v>
      </c>
      <c r="O220" s="6" t="s">
        <v>2815</v>
      </c>
      <c r="P220" s="6" t="s">
        <v>2735</v>
      </c>
      <c r="Q220" s="6">
        <v>0</v>
      </c>
      <c r="R220" s="6">
        <v>0</v>
      </c>
      <c r="S220" s="6"/>
      <c r="T220" s="6" t="s">
        <v>209</v>
      </c>
      <c r="U220" s="6" t="s">
        <v>1959</v>
      </c>
      <c r="V220" s="6" t="s">
        <v>85</v>
      </c>
      <c r="W220" s="6" t="s">
        <v>125</v>
      </c>
      <c r="X220" s="6" t="s">
        <v>1410</v>
      </c>
      <c r="Y220" s="6"/>
      <c r="Z220" s="6"/>
      <c r="AA220" s="6" t="s">
        <v>1963</v>
      </c>
      <c r="AB220" s="6"/>
      <c r="AC220" s="6"/>
      <c r="AD220" s="6" t="s">
        <v>2462</v>
      </c>
      <c r="AE220" s="6"/>
      <c r="AF220" s="6" t="s">
        <v>1961</v>
      </c>
      <c r="AG220" s="6"/>
      <c r="AH220" s="6" t="s">
        <v>1961</v>
      </c>
      <c r="AI220" s="6"/>
      <c r="AJ220" s="6"/>
      <c r="AK220" s="6"/>
      <c r="AL220" t="e">
        <f>SUMIF(#REF!,Camp_List_t[[#This Row],[CP_Pcode]],#REF!)</f>
        <v>#REF!</v>
      </c>
      <c r="AM220" t="e">
        <f>SUMIFS(#REF!,#REF!,Camp_List_t[[#This Row],[CP_Pcode]],#REF!,-1)</f>
        <v>#REF!</v>
      </c>
      <c r="AN220" t="e">
        <f>SUMIFS(#REF!,#REF!,Camp_List_t[[#This Row],[CP_Pcode]],#REF!,-1)</f>
        <v>#REF!</v>
      </c>
      <c r="AO220" t="e">
        <f>SUMIFS(#REF!,#REF!,Camp_List_t[[#This Row],[CP_Pcode]],#REF!,-1)</f>
        <v>#REF!</v>
      </c>
      <c r="AP220" t="e">
        <f>SUMIFS(#REF!,#REF!,Camp_List_t[[#This Row],[CP_Pcode]],#REF!,-1)</f>
        <v>#REF!</v>
      </c>
      <c r="AQ220" t="e">
        <f>SUMIFS(#REF!,#REF!,Camp_List_t[[#This Row],[CP_Pcode]],#REF!,-1)</f>
        <v>#REF!</v>
      </c>
    </row>
    <row r="221" spans="1:43" x14ac:dyDescent="0.25">
      <c r="A221" s="6" t="s">
        <v>1953</v>
      </c>
      <c r="B221" s="6" t="s">
        <v>0</v>
      </c>
      <c r="C221" s="6" t="s">
        <v>869</v>
      </c>
      <c r="D221" s="6" t="s">
        <v>7</v>
      </c>
      <c r="E221" s="6" t="s">
        <v>1973</v>
      </c>
      <c r="F221" s="6" t="s">
        <v>9</v>
      </c>
      <c r="G221" s="6" t="s">
        <v>871</v>
      </c>
      <c r="H221" s="6" t="s">
        <v>1015</v>
      </c>
      <c r="I221" s="6" t="s">
        <v>1014</v>
      </c>
      <c r="J221" s="6"/>
      <c r="K221" s="6"/>
      <c r="L221" s="6" t="s">
        <v>2816</v>
      </c>
      <c r="M221" s="6" t="s">
        <v>2817</v>
      </c>
      <c r="N221" s="6"/>
      <c r="O221" s="6"/>
      <c r="P221" s="6"/>
      <c r="Q221" s="6">
        <v>0</v>
      </c>
      <c r="R221" s="6">
        <v>0</v>
      </c>
      <c r="S221" s="6"/>
      <c r="T221" s="6" t="s">
        <v>209</v>
      </c>
      <c r="U221" s="6" t="s">
        <v>1959</v>
      </c>
      <c r="V221" s="6" t="s">
        <v>85</v>
      </c>
      <c r="W221" s="6"/>
      <c r="X221" s="6"/>
      <c r="Y221" s="6"/>
      <c r="Z221" s="6"/>
      <c r="AA221" s="6" t="s">
        <v>1963</v>
      </c>
      <c r="AB221" s="6"/>
      <c r="AC221" s="6"/>
      <c r="AD221" s="6" t="s">
        <v>2462</v>
      </c>
      <c r="AE221" s="6"/>
      <c r="AF221" s="6" t="s">
        <v>1961</v>
      </c>
      <c r="AG221" s="6"/>
      <c r="AH221" s="6" t="s">
        <v>1961</v>
      </c>
      <c r="AI221" s="6"/>
      <c r="AJ221" s="6"/>
      <c r="AK221" s="6"/>
      <c r="AL221" t="e">
        <f>SUMIF(#REF!,Camp_List_t[[#This Row],[CP_Pcode]],#REF!)</f>
        <v>#REF!</v>
      </c>
      <c r="AM221" t="e">
        <f>SUMIFS(#REF!,#REF!,Camp_List_t[[#This Row],[CP_Pcode]],#REF!,-1)</f>
        <v>#REF!</v>
      </c>
      <c r="AN221" t="e">
        <f>SUMIFS(#REF!,#REF!,Camp_List_t[[#This Row],[CP_Pcode]],#REF!,-1)</f>
        <v>#REF!</v>
      </c>
      <c r="AO221" t="e">
        <f>SUMIFS(#REF!,#REF!,Camp_List_t[[#This Row],[CP_Pcode]],#REF!,-1)</f>
        <v>#REF!</v>
      </c>
      <c r="AP221" t="e">
        <f>SUMIFS(#REF!,#REF!,Camp_List_t[[#This Row],[CP_Pcode]],#REF!,-1)</f>
        <v>#REF!</v>
      </c>
      <c r="AQ221" t="e">
        <f>SUMIFS(#REF!,#REF!,Camp_List_t[[#This Row],[CP_Pcode]],#REF!,-1)</f>
        <v>#REF!</v>
      </c>
    </row>
    <row r="222" spans="1:43" x14ac:dyDescent="0.25">
      <c r="A222" s="6" t="s">
        <v>1953</v>
      </c>
      <c r="B222" s="6" t="s">
        <v>0</v>
      </c>
      <c r="C222" s="6" t="s">
        <v>869</v>
      </c>
      <c r="D222" s="6" t="s">
        <v>7</v>
      </c>
      <c r="E222" s="6" t="s">
        <v>1973</v>
      </c>
      <c r="F222" s="6" t="s">
        <v>9</v>
      </c>
      <c r="G222" s="6" t="s">
        <v>871</v>
      </c>
      <c r="H222" s="6" t="s">
        <v>1015</v>
      </c>
      <c r="I222" s="6" t="s">
        <v>1014</v>
      </c>
      <c r="J222" s="6"/>
      <c r="K222" s="6"/>
      <c r="L222" s="6" t="s">
        <v>2818</v>
      </c>
      <c r="M222" s="6" t="s">
        <v>2819</v>
      </c>
      <c r="N222" s="6" t="s">
        <v>2814</v>
      </c>
      <c r="O222" s="6" t="s">
        <v>2815</v>
      </c>
      <c r="P222" s="6"/>
      <c r="Q222" s="6">
        <v>0</v>
      </c>
      <c r="R222" s="6">
        <v>0</v>
      </c>
      <c r="S222" s="6"/>
      <c r="T222" s="6" t="s">
        <v>209</v>
      </c>
      <c r="U222" s="6" t="s">
        <v>1959</v>
      </c>
      <c r="V222" s="6" t="s">
        <v>85</v>
      </c>
      <c r="W222" s="6"/>
      <c r="X222" s="6"/>
      <c r="Y222" s="6"/>
      <c r="Z222" s="6"/>
      <c r="AA222" s="6" t="s">
        <v>706</v>
      </c>
      <c r="AB222" s="6"/>
      <c r="AC222" s="6"/>
      <c r="AD222" s="6" t="s">
        <v>2820</v>
      </c>
      <c r="AE222" s="6"/>
      <c r="AF222" s="6" t="s">
        <v>1961</v>
      </c>
      <c r="AG222" s="6"/>
      <c r="AH222" s="6" t="s">
        <v>1961</v>
      </c>
      <c r="AI222" s="6"/>
      <c r="AJ222" s="6"/>
      <c r="AK222" s="6"/>
      <c r="AL222" t="e">
        <f>SUMIF(#REF!,Camp_List_t[[#This Row],[CP_Pcode]],#REF!)</f>
        <v>#REF!</v>
      </c>
      <c r="AM222" t="e">
        <f>SUMIFS(#REF!,#REF!,Camp_List_t[[#This Row],[CP_Pcode]],#REF!,-1)</f>
        <v>#REF!</v>
      </c>
      <c r="AN222" t="e">
        <f>SUMIFS(#REF!,#REF!,Camp_List_t[[#This Row],[CP_Pcode]],#REF!,-1)</f>
        <v>#REF!</v>
      </c>
      <c r="AO222" t="e">
        <f>SUMIFS(#REF!,#REF!,Camp_List_t[[#This Row],[CP_Pcode]],#REF!,-1)</f>
        <v>#REF!</v>
      </c>
      <c r="AP222" t="e">
        <f>SUMIFS(#REF!,#REF!,Camp_List_t[[#This Row],[CP_Pcode]],#REF!,-1)</f>
        <v>#REF!</v>
      </c>
      <c r="AQ222" t="e">
        <f>SUMIFS(#REF!,#REF!,Camp_List_t[[#This Row],[CP_Pcode]],#REF!,-1)</f>
        <v>#REF!</v>
      </c>
    </row>
    <row r="223" spans="1:43" x14ac:dyDescent="0.25">
      <c r="A223" s="6" t="s">
        <v>870</v>
      </c>
      <c r="B223" s="6" t="s">
        <v>0</v>
      </c>
      <c r="C223" s="6" t="s">
        <v>869</v>
      </c>
      <c r="D223" s="6" t="s">
        <v>12</v>
      </c>
      <c r="E223" s="6" t="s">
        <v>1954</v>
      </c>
      <c r="F223" s="6" t="s">
        <v>13</v>
      </c>
      <c r="G223" s="6" t="s">
        <v>911</v>
      </c>
      <c r="H223" s="6" t="s">
        <v>644</v>
      </c>
      <c r="I223" s="6" t="s">
        <v>931</v>
      </c>
      <c r="J223" s="6" t="s">
        <v>644</v>
      </c>
      <c r="K223" s="6" t="s">
        <v>932</v>
      </c>
      <c r="L223" s="6" t="s">
        <v>181</v>
      </c>
      <c r="M223" s="6" t="s">
        <v>182</v>
      </c>
      <c r="N223" s="6" t="s">
        <v>1608</v>
      </c>
      <c r="O223" s="6" t="s">
        <v>1609</v>
      </c>
      <c r="P223" s="6"/>
      <c r="Q223" s="6">
        <v>16</v>
      </c>
      <c r="R223" s="6">
        <v>58</v>
      </c>
      <c r="S223" s="6" t="s">
        <v>2821</v>
      </c>
      <c r="T223" s="6" t="s">
        <v>97</v>
      </c>
      <c r="U223" s="6" t="s">
        <v>1959</v>
      </c>
      <c r="V223" s="6" t="s">
        <v>85</v>
      </c>
      <c r="W223" s="6" t="s">
        <v>98</v>
      </c>
      <c r="X223" s="6" t="s">
        <v>1423</v>
      </c>
      <c r="Y223" s="6" t="s">
        <v>115</v>
      </c>
      <c r="Z223" s="6" t="s">
        <v>545</v>
      </c>
      <c r="AA223" s="6" t="s">
        <v>1963</v>
      </c>
      <c r="AB223" s="6"/>
      <c r="AC223" s="6" t="s">
        <v>1964</v>
      </c>
      <c r="AD223" s="6" t="s">
        <v>2822</v>
      </c>
      <c r="AE223" s="6" t="s">
        <v>1966</v>
      </c>
      <c r="AF223" s="6" t="s">
        <v>115</v>
      </c>
      <c r="AG223" s="6"/>
      <c r="AH223" s="6" t="s">
        <v>115</v>
      </c>
      <c r="AI223" s="6" t="s">
        <v>991</v>
      </c>
      <c r="AJ223" s="6" t="s">
        <v>2823</v>
      </c>
      <c r="AK223" s="6" t="s">
        <v>115</v>
      </c>
      <c r="AL223" t="e">
        <f>SUMIF(#REF!,Camp_List_t[[#This Row],[CP_Pcode]],#REF!)</f>
        <v>#REF!</v>
      </c>
      <c r="AM223" t="e">
        <f>SUMIFS(#REF!,#REF!,Camp_List_t[[#This Row],[CP_Pcode]],#REF!,-1)</f>
        <v>#REF!</v>
      </c>
      <c r="AN223" t="e">
        <f>SUMIFS(#REF!,#REF!,Camp_List_t[[#This Row],[CP_Pcode]],#REF!,-1)</f>
        <v>#REF!</v>
      </c>
      <c r="AO223" t="e">
        <f>SUMIFS(#REF!,#REF!,Camp_List_t[[#This Row],[CP_Pcode]],#REF!,-1)</f>
        <v>#REF!</v>
      </c>
      <c r="AP223" t="e">
        <f>SUMIFS(#REF!,#REF!,Camp_List_t[[#This Row],[CP_Pcode]],#REF!,-1)</f>
        <v>#REF!</v>
      </c>
      <c r="AQ223" t="e">
        <f>SUMIFS(#REF!,#REF!,Camp_List_t[[#This Row],[CP_Pcode]],#REF!,-1)</f>
        <v>#REF!</v>
      </c>
    </row>
    <row r="224" spans="1:43" x14ac:dyDescent="0.25">
      <c r="A224" s="6" t="s">
        <v>870</v>
      </c>
      <c r="B224" s="6" t="s">
        <v>3</v>
      </c>
      <c r="C224" s="6" t="s">
        <v>867</v>
      </c>
      <c r="D224" s="6" t="s">
        <v>1027</v>
      </c>
      <c r="E224" s="6" t="s">
        <v>2824</v>
      </c>
      <c r="F224" s="6" t="s">
        <v>1084</v>
      </c>
      <c r="G224" s="6" t="s">
        <v>1666</v>
      </c>
      <c r="H224" s="6" t="s">
        <v>1085</v>
      </c>
      <c r="I224" s="6" t="s">
        <v>1667</v>
      </c>
      <c r="J224" s="6" t="s">
        <v>1085</v>
      </c>
      <c r="K224" s="6" t="s">
        <v>2825</v>
      </c>
      <c r="L224" s="6" t="s">
        <v>1085</v>
      </c>
      <c r="M224" s="6" t="s">
        <v>1086</v>
      </c>
      <c r="N224" s="6"/>
      <c r="O224" s="6"/>
      <c r="P224" s="6"/>
      <c r="Q224" s="6">
        <v>44</v>
      </c>
      <c r="R224" s="6">
        <v>273</v>
      </c>
      <c r="S224" s="6" t="s">
        <v>2826</v>
      </c>
      <c r="T224" s="6" t="s">
        <v>97</v>
      </c>
      <c r="U224" s="6" t="s">
        <v>1959</v>
      </c>
      <c r="V224" s="6" t="s">
        <v>85</v>
      </c>
      <c r="W224" s="6" t="s">
        <v>125</v>
      </c>
      <c r="X224" s="6"/>
      <c r="Y224" s="6"/>
      <c r="Z224" s="6" t="s">
        <v>538</v>
      </c>
      <c r="AA224" s="6" t="s">
        <v>1963</v>
      </c>
      <c r="AB224" s="6"/>
      <c r="AC224" s="6" t="s">
        <v>1975</v>
      </c>
      <c r="AD224" s="6" t="s">
        <v>2565</v>
      </c>
      <c r="AE224" s="6"/>
      <c r="AF224" s="6" t="s">
        <v>1751</v>
      </c>
      <c r="AG224" s="6"/>
      <c r="AH224" s="6" t="s">
        <v>1751</v>
      </c>
      <c r="AI224" s="6"/>
      <c r="AJ224" s="6"/>
      <c r="AK224" s="6"/>
      <c r="AL224" t="e">
        <f>SUMIF(#REF!,Camp_List_t[[#This Row],[CP_Pcode]],#REF!)</f>
        <v>#REF!</v>
      </c>
      <c r="AM224" t="e">
        <f>SUMIFS(#REF!,#REF!,Camp_List_t[[#This Row],[CP_Pcode]],#REF!,-1)</f>
        <v>#REF!</v>
      </c>
      <c r="AN224" t="e">
        <f>SUMIFS(#REF!,#REF!,Camp_List_t[[#This Row],[CP_Pcode]],#REF!,-1)</f>
        <v>#REF!</v>
      </c>
      <c r="AO224" t="e">
        <f>SUMIFS(#REF!,#REF!,Camp_List_t[[#This Row],[CP_Pcode]],#REF!,-1)</f>
        <v>#REF!</v>
      </c>
      <c r="AP224" t="e">
        <f>SUMIFS(#REF!,#REF!,Camp_List_t[[#This Row],[CP_Pcode]],#REF!,-1)</f>
        <v>#REF!</v>
      </c>
      <c r="AQ224" t="e">
        <f>SUMIFS(#REF!,#REF!,Camp_List_t[[#This Row],[CP_Pcode]],#REF!,-1)</f>
        <v>#REF!</v>
      </c>
    </row>
    <row r="225" spans="1:43" x14ac:dyDescent="0.25">
      <c r="A225" s="6" t="s">
        <v>870</v>
      </c>
      <c r="B225" s="6" t="s">
        <v>3</v>
      </c>
      <c r="C225" s="6" t="s">
        <v>867</v>
      </c>
      <c r="D225" s="6" t="s">
        <v>2672</v>
      </c>
      <c r="E225" s="6" t="s">
        <v>2146</v>
      </c>
      <c r="F225" s="6" t="s">
        <v>18</v>
      </c>
      <c r="G225" s="6" t="s">
        <v>889</v>
      </c>
      <c r="H225" s="6" t="s">
        <v>811</v>
      </c>
      <c r="I225" s="6" t="s">
        <v>1033</v>
      </c>
      <c r="J225" s="6" t="s">
        <v>812</v>
      </c>
      <c r="K225" s="6" t="s">
        <v>1034</v>
      </c>
      <c r="L225" s="6" t="s">
        <v>809</v>
      </c>
      <c r="M225" s="6" t="s">
        <v>810</v>
      </c>
      <c r="N225" s="6" t="s">
        <v>1683</v>
      </c>
      <c r="O225" s="6" t="s">
        <v>1684</v>
      </c>
      <c r="P225" s="6" t="s">
        <v>2827</v>
      </c>
      <c r="Q225" s="6">
        <v>12</v>
      </c>
      <c r="R225" s="6">
        <v>52</v>
      </c>
      <c r="S225" s="6" t="s">
        <v>2567</v>
      </c>
      <c r="T225" s="6" t="s">
        <v>97</v>
      </c>
      <c r="U225" s="6" t="s">
        <v>1959</v>
      </c>
      <c r="V225" s="6" t="s">
        <v>85</v>
      </c>
      <c r="W225" s="6" t="s">
        <v>98</v>
      </c>
      <c r="X225" s="6" t="s">
        <v>1476</v>
      </c>
      <c r="Y225" s="6" t="s">
        <v>115</v>
      </c>
      <c r="Z225" s="6" t="s">
        <v>538</v>
      </c>
      <c r="AA225" s="6" t="s">
        <v>1963</v>
      </c>
      <c r="AB225" s="6"/>
      <c r="AC225" s="6" t="s">
        <v>1989</v>
      </c>
      <c r="AD225" s="6" t="s">
        <v>2179</v>
      </c>
      <c r="AE225" s="6" t="s">
        <v>2151</v>
      </c>
      <c r="AF225" s="6" t="s">
        <v>116</v>
      </c>
      <c r="AG225" s="6"/>
      <c r="AH225" s="6" t="s">
        <v>116</v>
      </c>
      <c r="AI225" s="6" t="s">
        <v>811</v>
      </c>
      <c r="AJ225" s="6" t="s">
        <v>2828</v>
      </c>
      <c r="AK225" s="6" t="s">
        <v>115</v>
      </c>
      <c r="AL225" t="e">
        <f>SUMIF(#REF!,Camp_List_t[[#This Row],[CP_Pcode]],#REF!)</f>
        <v>#REF!</v>
      </c>
      <c r="AM225" t="e">
        <f>SUMIFS(#REF!,#REF!,Camp_List_t[[#This Row],[CP_Pcode]],#REF!,-1)</f>
        <v>#REF!</v>
      </c>
      <c r="AN225" t="e">
        <f>SUMIFS(#REF!,#REF!,Camp_List_t[[#This Row],[CP_Pcode]],#REF!,-1)</f>
        <v>#REF!</v>
      </c>
      <c r="AO225" t="e">
        <f>SUMIFS(#REF!,#REF!,Camp_List_t[[#This Row],[CP_Pcode]],#REF!,-1)</f>
        <v>#REF!</v>
      </c>
      <c r="AP225" t="e">
        <f>SUMIFS(#REF!,#REF!,Camp_List_t[[#This Row],[CP_Pcode]],#REF!,-1)</f>
        <v>#REF!</v>
      </c>
      <c r="AQ225" t="e">
        <f>SUMIFS(#REF!,#REF!,Camp_List_t[[#This Row],[CP_Pcode]],#REF!,-1)</f>
        <v>#REF!</v>
      </c>
    </row>
    <row r="226" spans="1:43" x14ac:dyDescent="0.25">
      <c r="A226" s="6" t="s">
        <v>870</v>
      </c>
      <c r="B226" s="6" t="s">
        <v>3</v>
      </c>
      <c r="C226" s="6" t="s">
        <v>867</v>
      </c>
      <c r="D226" s="6" t="s">
        <v>2672</v>
      </c>
      <c r="E226" s="6" t="s">
        <v>2146</v>
      </c>
      <c r="F226" s="6" t="s">
        <v>18</v>
      </c>
      <c r="G226" s="6" t="s">
        <v>889</v>
      </c>
      <c r="H226" s="6" t="s">
        <v>811</v>
      </c>
      <c r="I226" s="6" t="s">
        <v>1033</v>
      </c>
      <c r="J226" s="6" t="s">
        <v>812</v>
      </c>
      <c r="K226" s="6" t="s">
        <v>1034</v>
      </c>
      <c r="L226" s="6" t="s">
        <v>1858</v>
      </c>
      <c r="M226" s="6" t="s">
        <v>1859</v>
      </c>
      <c r="N226" s="6" t="s">
        <v>2829</v>
      </c>
      <c r="O226" s="6" t="s">
        <v>2830</v>
      </c>
      <c r="P226" s="6" t="s">
        <v>2831</v>
      </c>
      <c r="Q226" s="6">
        <v>118</v>
      </c>
      <c r="R226" s="6">
        <v>520</v>
      </c>
      <c r="S226" s="6" t="s">
        <v>2832</v>
      </c>
      <c r="T226" s="6" t="s">
        <v>97</v>
      </c>
      <c r="U226" s="6" t="s">
        <v>1959</v>
      </c>
      <c r="V226" s="6" t="s">
        <v>1803</v>
      </c>
      <c r="W226" s="6" t="s">
        <v>98</v>
      </c>
      <c r="X226" s="6"/>
      <c r="Y226" s="6"/>
      <c r="Z226" s="6"/>
      <c r="AA226" s="6" t="s">
        <v>1963</v>
      </c>
      <c r="AB226" s="6"/>
      <c r="AC226" s="6" t="s">
        <v>2833</v>
      </c>
      <c r="AD226" s="6" t="s">
        <v>2834</v>
      </c>
      <c r="AE226" s="6" t="s">
        <v>2151</v>
      </c>
      <c r="AF226" s="6" t="s">
        <v>1961</v>
      </c>
      <c r="AG226" s="6"/>
      <c r="AH226" s="6" t="s">
        <v>1961</v>
      </c>
      <c r="AI226" s="6" t="s">
        <v>811</v>
      </c>
      <c r="AJ226" s="6" t="s">
        <v>2835</v>
      </c>
      <c r="AK226" s="6" t="s">
        <v>115</v>
      </c>
      <c r="AL226" t="e">
        <f>SUMIF(#REF!,Camp_List_t[[#This Row],[CP_Pcode]],#REF!)</f>
        <v>#REF!</v>
      </c>
      <c r="AM226" t="e">
        <f>SUMIFS(#REF!,#REF!,Camp_List_t[[#This Row],[CP_Pcode]],#REF!,-1)</f>
        <v>#REF!</v>
      </c>
      <c r="AN226" t="e">
        <f>SUMIFS(#REF!,#REF!,Camp_List_t[[#This Row],[CP_Pcode]],#REF!,-1)</f>
        <v>#REF!</v>
      </c>
      <c r="AO226" t="e">
        <f>SUMIFS(#REF!,#REF!,Camp_List_t[[#This Row],[CP_Pcode]],#REF!,-1)</f>
        <v>#REF!</v>
      </c>
      <c r="AP226" t="e">
        <f>SUMIFS(#REF!,#REF!,Camp_List_t[[#This Row],[CP_Pcode]],#REF!,-1)</f>
        <v>#REF!</v>
      </c>
      <c r="AQ226" t="e">
        <f>SUMIFS(#REF!,#REF!,Camp_List_t[[#This Row],[CP_Pcode]],#REF!,-1)</f>
        <v>#REF!</v>
      </c>
    </row>
    <row r="227" spans="1:43" x14ac:dyDescent="0.25">
      <c r="A227" s="6" t="s">
        <v>870</v>
      </c>
      <c r="B227" s="6" t="s">
        <v>3</v>
      </c>
      <c r="C227" s="6" t="s">
        <v>867</v>
      </c>
      <c r="D227" s="6" t="s">
        <v>17</v>
      </c>
      <c r="E227" s="6" t="s">
        <v>2093</v>
      </c>
      <c r="F227" s="6" t="s">
        <v>14</v>
      </c>
      <c r="G227" s="6" t="s">
        <v>868</v>
      </c>
      <c r="H227" s="6" t="s">
        <v>917</v>
      </c>
      <c r="I227" s="6" t="s">
        <v>918</v>
      </c>
      <c r="J227" s="6" t="s">
        <v>919</v>
      </c>
      <c r="K227" s="6" t="s">
        <v>920</v>
      </c>
      <c r="L227" s="6" t="s">
        <v>785</v>
      </c>
      <c r="M227" s="6" t="s">
        <v>786</v>
      </c>
      <c r="N227" s="6" t="s">
        <v>1674</v>
      </c>
      <c r="O227" s="6" t="s">
        <v>1675</v>
      </c>
      <c r="P227" s="6" t="s">
        <v>2836</v>
      </c>
      <c r="Q227" s="6">
        <v>140</v>
      </c>
      <c r="R227" s="6">
        <v>613</v>
      </c>
      <c r="S227" s="6" t="s">
        <v>2837</v>
      </c>
      <c r="T227" s="6" t="s">
        <v>97</v>
      </c>
      <c r="U227" s="6" t="s">
        <v>1959</v>
      </c>
      <c r="V227" s="6" t="s">
        <v>85</v>
      </c>
      <c r="W227" s="6" t="s">
        <v>98</v>
      </c>
      <c r="X227" s="6" t="s">
        <v>1676</v>
      </c>
      <c r="Y227" s="6"/>
      <c r="Z227" s="6" t="s">
        <v>538</v>
      </c>
      <c r="AA227" s="6" t="s">
        <v>1963</v>
      </c>
      <c r="AB227" s="6"/>
      <c r="AC227" s="6" t="s">
        <v>1989</v>
      </c>
      <c r="AD227" s="6" t="s">
        <v>2646</v>
      </c>
      <c r="AE227" s="6" t="s">
        <v>1966</v>
      </c>
      <c r="AF227" s="6" t="s">
        <v>2555</v>
      </c>
      <c r="AG227" s="6"/>
      <c r="AH227" s="6" t="s">
        <v>2555</v>
      </c>
      <c r="AI227" s="6" t="s">
        <v>2047</v>
      </c>
      <c r="AJ227" s="6" t="s">
        <v>2838</v>
      </c>
      <c r="AK227" s="6" t="s">
        <v>115</v>
      </c>
      <c r="AL227" t="e">
        <f>SUMIF(#REF!,Camp_List_t[[#This Row],[CP_Pcode]],#REF!)</f>
        <v>#REF!</v>
      </c>
      <c r="AM227" t="e">
        <f>SUMIFS(#REF!,#REF!,Camp_List_t[[#This Row],[CP_Pcode]],#REF!,-1)</f>
        <v>#REF!</v>
      </c>
      <c r="AN227" t="e">
        <f>SUMIFS(#REF!,#REF!,Camp_List_t[[#This Row],[CP_Pcode]],#REF!,-1)</f>
        <v>#REF!</v>
      </c>
      <c r="AO227" t="e">
        <f>SUMIFS(#REF!,#REF!,Camp_List_t[[#This Row],[CP_Pcode]],#REF!,-1)</f>
        <v>#REF!</v>
      </c>
      <c r="AP227" t="e">
        <f>SUMIFS(#REF!,#REF!,Camp_List_t[[#This Row],[CP_Pcode]],#REF!,-1)</f>
        <v>#REF!</v>
      </c>
      <c r="AQ227" t="e">
        <f>SUMIFS(#REF!,#REF!,Camp_List_t[[#This Row],[CP_Pcode]],#REF!,-1)</f>
        <v>#REF!</v>
      </c>
    </row>
    <row r="228" spans="1:43" x14ac:dyDescent="0.25">
      <c r="A228" s="6" t="s">
        <v>870</v>
      </c>
      <c r="B228" s="6" t="s">
        <v>0</v>
      </c>
      <c r="C228" s="6" t="s">
        <v>869</v>
      </c>
      <c r="D228" s="6" t="s">
        <v>4</v>
      </c>
      <c r="E228" s="6" t="s">
        <v>2033</v>
      </c>
      <c r="F228" s="6" t="s">
        <v>4</v>
      </c>
      <c r="G228" s="6" t="s">
        <v>876</v>
      </c>
      <c r="H228" s="6" t="s">
        <v>694</v>
      </c>
      <c r="I228" s="6" t="s">
        <v>1464</v>
      </c>
      <c r="J228" s="6" t="s">
        <v>694</v>
      </c>
      <c r="K228" s="6" t="s">
        <v>1465</v>
      </c>
      <c r="L228" s="6" t="s">
        <v>692</v>
      </c>
      <c r="M228" s="6" t="s">
        <v>693</v>
      </c>
      <c r="N228" s="6" t="s">
        <v>1466</v>
      </c>
      <c r="O228" s="6" t="s">
        <v>1467</v>
      </c>
      <c r="P228" s="6"/>
      <c r="Q228" s="6">
        <v>69</v>
      </c>
      <c r="R228" s="6">
        <v>325</v>
      </c>
      <c r="S228" s="6" t="s">
        <v>2839</v>
      </c>
      <c r="T228" s="6" t="s">
        <v>97</v>
      </c>
      <c r="U228" s="6" t="s">
        <v>1959</v>
      </c>
      <c r="V228" s="6" t="s">
        <v>85</v>
      </c>
      <c r="W228" s="6" t="s">
        <v>98</v>
      </c>
      <c r="X228" s="6" t="s">
        <v>1468</v>
      </c>
      <c r="Y228" s="6"/>
      <c r="Z228" s="6" t="s">
        <v>691</v>
      </c>
      <c r="AA228" s="6" t="s">
        <v>1963</v>
      </c>
      <c r="AB228" s="6"/>
      <c r="AC228" s="6" t="s">
        <v>1975</v>
      </c>
      <c r="AD228" s="6" t="s">
        <v>2840</v>
      </c>
      <c r="AE228" s="6" t="s">
        <v>1966</v>
      </c>
      <c r="AF228" s="6" t="s">
        <v>116</v>
      </c>
      <c r="AG228" s="6"/>
      <c r="AH228" s="6" t="s">
        <v>116</v>
      </c>
      <c r="AI228" s="6" t="s">
        <v>536</v>
      </c>
      <c r="AJ228" s="6" t="s">
        <v>2841</v>
      </c>
      <c r="AK228" s="6" t="s">
        <v>115</v>
      </c>
      <c r="AL228" t="e">
        <f>SUMIF(#REF!,Camp_List_t[[#This Row],[CP_Pcode]],#REF!)</f>
        <v>#REF!</v>
      </c>
      <c r="AM228" t="e">
        <f>SUMIFS(#REF!,#REF!,Camp_List_t[[#This Row],[CP_Pcode]],#REF!,-1)</f>
        <v>#REF!</v>
      </c>
      <c r="AN228" t="e">
        <f>SUMIFS(#REF!,#REF!,Camp_List_t[[#This Row],[CP_Pcode]],#REF!,-1)</f>
        <v>#REF!</v>
      </c>
      <c r="AO228" t="e">
        <f>SUMIFS(#REF!,#REF!,Camp_List_t[[#This Row],[CP_Pcode]],#REF!,-1)</f>
        <v>#REF!</v>
      </c>
      <c r="AP228" t="e">
        <f>SUMIFS(#REF!,#REF!,Camp_List_t[[#This Row],[CP_Pcode]],#REF!,-1)</f>
        <v>#REF!</v>
      </c>
      <c r="AQ228" t="e">
        <f>SUMIFS(#REF!,#REF!,Camp_List_t[[#This Row],[CP_Pcode]],#REF!,-1)</f>
        <v>#REF!</v>
      </c>
    </row>
    <row r="229" spans="1:43" x14ac:dyDescent="0.25">
      <c r="A229" s="6" t="s">
        <v>870</v>
      </c>
      <c r="B229" s="6" t="s">
        <v>0</v>
      </c>
      <c r="C229" s="6" t="s">
        <v>869</v>
      </c>
      <c r="D229" s="6" t="s">
        <v>7</v>
      </c>
      <c r="E229" s="6" t="s">
        <v>1973</v>
      </c>
      <c r="F229" s="6" t="s">
        <v>7</v>
      </c>
      <c r="G229" s="6" t="s">
        <v>898</v>
      </c>
      <c r="H229" s="6" t="s">
        <v>583</v>
      </c>
      <c r="I229" s="6" t="s">
        <v>993</v>
      </c>
      <c r="J229" s="6" t="s">
        <v>583</v>
      </c>
      <c r="K229" s="6" t="s">
        <v>675</v>
      </c>
      <c r="L229" s="6" t="s">
        <v>177</v>
      </c>
      <c r="M229" s="6" t="s">
        <v>178</v>
      </c>
      <c r="N229" s="6" t="s">
        <v>1636</v>
      </c>
      <c r="O229" s="6" t="s">
        <v>1637</v>
      </c>
      <c r="P229" s="6"/>
      <c r="Q229" s="6">
        <v>23</v>
      </c>
      <c r="R229" s="6">
        <v>124</v>
      </c>
      <c r="S229" s="6" t="s">
        <v>2842</v>
      </c>
      <c r="T229" s="6" t="s">
        <v>97</v>
      </c>
      <c r="U229" s="6" t="s">
        <v>1959</v>
      </c>
      <c r="V229" s="6" t="s">
        <v>85</v>
      </c>
      <c r="W229" s="6" t="s">
        <v>98</v>
      </c>
      <c r="X229" s="6" t="s">
        <v>1473</v>
      </c>
      <c r="Y229" s="6" t="s">
        <v>116</v>
      </c>
      <c r="Z229" s="6" t="s">
        <v>581</v>
      </c>
      <c r="AA229" s="6" t="s">
        <v>1963</v>
      </c>
      <c r="AB229" s="6"/>
      <c r="AC229" s="6" t="s">
        <v>1975</v>
      </c>
      <c r="AD229" s="6" t="s">
        <v>2843</v>
      </c>
      <c r="AE229" s="6" t="s">
        <v>1966</v>
      </c>
      <c r="AF229" s="6" t="s">
        <v>2211</v>
      </c>
      <c r="AG229" s="6"/>
      <c r="AH229" s="6" t="s">
        <v>2211</v>
      </c>
      <c r="AI229" s="6" t="s">
        <v>585</v>
      </c>
      <c r="AJ229" s="6" t="s">
        <v>2844</v>
      </c>
      <c r="AK229" s="6" t="s">
        <v>116</v>
      </c>
      <c r="AL229" t="e">
        <f>SUMIF(#REF!,Camp_List_t[[#This Row],[CP_Pcode]],#REF!)</f>
        <v>#REF!</v>
      </c>
      <c r="AM229" t="e">
        <f>SUMIFS(#REF!,#REF!,Camp_List_t[[#This Row],[CP_Pcode]],#REF!,-1)</f>
        <v>#REF!</v>
      </c>
      <c r="AN229" t="e">
        <f>SUMIFS(#REF!,#REF!,Camp_List_t[[#This Row],[CP_Pcode]],#REF!,-1)</f>
        <v>#REF!</v>
      </c>
      <c r="AO229" t="e">
        <f>SUMIFS(#REF!,#REF!,Camp_List_t[[#This Row],[CP_Pcode]],#REF!,-1)</f>
        <v>#REF!</v>
      </c>
      <c r="AP229" t="e">
        <f>SUMIFS(#REF!,#REF!,Camp_List_t[[#This Row],[CP_Pcode]],#REF!,-1)</f>
        <v>#REF!</v>
      </c>
      <c r="AQ229" t="e">
        <f>SUMIFS(#REF!,#REF!,Camp_List_t[[#This Row],[CP_Pcode]],#REF!,-1)</f>
        <v>#REF!</v>
      </c>
    </row>
    <row r="230" spans="1:43" x14ac:dyDescent="0.25">
      <c r="A230" s="6" t="s">
        <v>870</v>
      </c>
      <c r="B230" s="6" t="s">
        <v>0</v>
      </c>
      <c r="C230" s="6" t="s">
        <v>869</v>
      </c>
      <c r="D230" s="6" t="s">
        <v>12</v>
      </c>
      <c r="E230" s="6" t="s">
        <v>1954</v>
      </c>
      <c r="F230" s="6" t="s">
        <v>13</v>
      </c>
      <c r="G230" s="6" t="s">
        <v>911</v>
      </c>
      <c r="H230" s="6" t="s">
        <v>644</v>
      </c>
      <c r="I230" s="6" t="s">
        <v>931</v>
      </c>
      <c r="J230" s="6" t="s">
        <v>644</v>
      </c>
      <c r="K230" s="6" t="s">
        <v>932</v>
      </c>
      <c r="L230" s="6" t="s">
        <v>725</v>
      </c>
      <c r="M230" s="6" t="s">
        <v>726</v>
      </c>
      <c r="N230" s="6" t="s">
        <v>1448</v>
      </c>
      <c r="O230" s="6" t="s">
        <v>1449</v>
      </c>
      <c r="P230" s="6" t="s">
        <v>2845</v>
      </c>
      <c r="Q230" s="6">
        <v>57</v>
      </c>
      <c r="R230" s="6">
        <v>284</v>
      </c>
      <c r="S230" s="6" t="s">
        <v>2846</v>
      </c>
      <c r="T230" s="6" t="s">
        <v>97</v>
      </c>
      <c r="U230" s="6" t="s">
        <v>1959</v>
      </c>
      <c r="V230" s="6" t="s">
        <v>85</v>
      </c>
      <c r="W230" s="6" t="s">
        <v>98</v>
      </c>
      <c r="X230" s="6" t="s">
        <v>1444</v>
      </c>
      <c r="Y230" s="6" t="s">
        <v>2040</v>
      </c>
      <c r="Z230" s="6" t="s">
        <v>691</v>
      </c>
      <c r="AA230" s="6" t="s">
        <v>1963</v>
      </c>
      <c r="AB230" s="6"/>
      <c r="AC230" s="6" t="s">
        <v>2041</v>
      </c>
      <c r="AD230" s="6" t="s">
        <v>2847</v>
      </c>
      <c r="AE230" s="6" t="s">
        <v>1966</v>
      </c>
      <c r="AF230" s="6" t="s">
        <v>116</v>
      </c>
      <c r="AG230" s="6"/>
      <c r="AH230" s="6" t="s">
        <v>116</v>
      </c>
      <c r="AI230" s="6" t="s">
        <v>991</v>
      </c>
      <c r="AJ230" s="6" t="s">
        <v>2848</v>
      </c>
      <c r="AK230" s="6" t="s">
        <v>115</v>
      </c>
      <c r="AL230" t="e">
        <f>SUMIF(#REF!,Camp_List_t[[#This Row],[CP_Pcode]],#REF!)</f>
        <v>#REF!</v>
      </c>
      <c r="AM230" t="e">
        <f>SUMIFS(#REF!,#REF!,Camp_List_t[[#This Row],[CP_Pcode]],#REF!,-1)</f>
        <v>#REF!</v>
      </c>
      <c r="AN230" t="e">
        <f>SUMIFS(#REF!,#REF!,Camp_List_t[[#This Row],[CP_Pcode]],#REF!,-1)</f>
        <v>#REF!</v>
      </c>
      <c r="AO230" t="e">
        <f>SUMIFS(#REF!,#REF!,Camp_List_t[[#This Row],[CP_Pcode]],#REF!,-1)</f>
        <v>#REF!</v>
      </c>
      <c r="AP230" t="e">
        <f>SUMIFS(#REF!,#REF!,Camp_List_t[[#This Row],[CP_Pcode]],#REF!,-1)</f>
        <v>#REF!</v>
      </c>
      <c r="AQ230" t="e">
        <f>SUMIFS(#REF!,#REF!,Camp_List_t[[#This Row],[CP_Pcode]],#REF!,-1)</f>
        <v>#REF!</v>
      </c>
    </row>
    <row r="231" spans="1:43" x14ac:dyDescent="0.25">
      <c r="A231" s="6" t="s">
        <v>1953</v>
      </c>
      <c r="B231" s="6" t="s">
        <v>0</v>
      </c>
      <c r="C231" s="6" t="s">
        <v>869</v>
      </c>
      <c r="D231" s="6" t="s">
        <v>12</v>
      </c>
      <c r="E231" s="6" t="s">
        <v>1954</v>
      </c>
      <c r="F231" s="6" t="s">
        <v>12</v>
      </c>
      <c r="G231" s="6" t="s">
        <v>930</v>
      </c>
      <c r="H231" s="6" t="s">
        <v>951</v>
      </c>
      <c r="I231" s="6" t="s">
        <v>952</v>
      </c>
      <c r="J231" s="6" t="s">
        <v>951</v>
      </c>
      <c r="K231" s="6" t="s">
        <v>668</v>
      </c>
      <c r="L231" s="6" t="s">
        <v>2849</v>
      </c>
      <c r="M231" s="6" t="s">
        <v>2850</v>
      </c>
      <c r="N231" s="6" t="s">
        <v>1503</v>
      </c>
      <c r="O231" s="6" t="s">
        <v>1504</v>
      </c>
      <c r="P231" s="6" t="s">
        <v>1961</v>
      </c>
      <c r="Q231" s="6">
        <v>0</v>
      </c>
      <c r="R231" s="6">
        <v>0</v>
      </c>
      <c r="S231" s="6"/>
      <c r="T231" s="6" t="s">
        <v>97</v>
      </c>
      <c r="U231" s="6" t="s">
        <v>1959</v>
      </c>
      <c r="V231" s="6" t="s">
        <v>85</v>
      </c>
      <c r="W231" s="6" t="s">
        <v>125</v>
      </c>
      <c r="X231" s="6" t="s">
        <v>1573</v>
      </c>
      <c r="Y231" s="6"/>
      <c r="Z231" s="6" t="s">
        <v>538</v>
      </c>
      <c r="AA231" s="6" t="s">
        <v>2030</v>
      </c>
      <c r="AB231" s="6"/>
      <c r="AC231" s="6" t="s">
        <v>2851</v>
      </c>
      <c r="AD231" s="6" t="s">
        <v>2852</v>
      </c>
      <c r="AE231" s="6" t="s">
        <v>1966</v>
      </c>
      <c r="AF231" s="6" t="s">
        <v>1961</v>
      </c>
      <c r="AG231" s="6"/>
      <c r="AH231" s="6" t="s">
        <v>1961</v>
      </c>
      <c r="AI231" s="6"/>
      <c r="AJ231" s="6"/>
      <c r="AK231" s="6"/>
      <c r="AL231" t="e">
        <f>SUMIF(#REF!,Camp_List_t[[#This Row],[CP_Pcode]],#REF!)</f>
        <v>#REF!</v>
      </c>
      <c r="AM231" t="e">
        <f>SUMIFS(#REF!,#REF!,Camp_List_t[[#This Row],[CP_Pcode]],#REF!,-1)</f>
        <v>#REF!</v>
      </c>
      <c r="AN231" t="e">
        <f>SUMIFS(#REF!,#REF!,Camp_List_t[[#This Row],[CP_Pcode]],#REF!,-1)</f>
        <v>#REF!</v>
      </c>
      <c r="AO231" t="e">
        <f>SUMIFS(#REF!,#REF!,Camp_List_t[[#This Row],[CP_Pcode]],#REF!,-1)</f>
        <v>#REF!</v>
      </c>
      <c r="AP231" t="e">
        <f>SUMIFS(#REF!,#REF!,Camp_List_t[[#This Row],[CP_Pcode]],#REF!,-1)</f>
        <v>#REF!</v>
      </c>
      <c r="AQ231" t="e">
        <f>SUMIFS(#REF!,#REF!,Camp_List_t[[#This Row],[CP_Pcode]],#REF!,-1)</f>
        <v>#REF!</v>
      </c>
    </row>
    <row r="232" spans="1:43" x14ac:dyDescent="0.25">
      <c r="A232" s="6" t="s">
        <v>870</v>
      </c>
      <c r="B232" s="6" t="s">
        <v>3</v>
      </c>
      <c r="C232" s="6" t="s">
        <v>867</v>
      </c>
      <c r="D232" s="6" t="s">
        <v>1027</v>
      </c>
      <c r="E232" s="6" t="s">
        <v>2824</v>
      </c>
      <c r="F232" s="6" t="s">
        <v>1084</v>
      </c>
      <c r="G232" s="6" t="s">
        <v>1666</v>
      </c>
      <c r="H232" s="6" t="s">
        <v>2853</v>
      </c>
      <c r="I232" s="6" t="s">
        <v>2854</v>
      </c>
      <c r="J232" s="6" t="s">
        <v>2853</v>
      </c>
      <c r="K232" s="6" t="s">
        <v>2855</v>
      </c>
      <c r="L232" s="6" t="s">
        <v>1860</v>
      </c>
      <c r="M232" s="6" t="s">
        <v>1861</v>
      </c>
      <c r="N232" s="6" t="s">
        <v>2856</v>
      </c>
      <c r="O232" s="6" t="s">
        <v>2857</v>
      </c>
      <c r="P232" s="6" t="s">
        <v>2858</v>
      </c>
      <c r="Q232" s="6">
        <v>67</v>
      </c>
      <c r="R232" s="6">
        <v>392</v>
      </c>
      <c r="S232" s="6" t="s">
        <v>2859</v>
      </c>
      <c r="T232" s="6" t="s">
        <v>209</v>
      </c>
      <c r="U232" s="6" t="s">
        <v>1959</v>
      </c>
      <c r="V232" s="6" t="s">
        <v>1803</v>
      </c>
      <c r="W232" s="6" t="s">
        <v>125</v>
      </c>
      <c r="X232" s="6" t="s">
        <v>2498</v>
      </c>
      <c r="Y232" s="6"/>
      <c r="Z232" s="6"/>
      <c r="AA232" s="6" t="s">
        <v>1963</v>
      </c>
      <c r="AB232" s="6"/>
      <c r="AC232" s="6" t="s">
        <v>2000</v>
      </c>
      <c r="AD232" s="6" t="s">
        <v>2150</v>
      </c>
      <c r="AE232" s="6" t="s">
        <v>1966</v>
      </c>
      <c r="AF232" s="6" t="s">
        <v>1961</v>
      </c>
      <c r="AG232" s="6"/>
      <c r="AH232" s="6" t="s">
        <v>1961</v>
      </c>
      <c r="AI232" s="6" t="s">
        <v>2860</v>
      </c>
      <c r="AJ232" s="6" t="s">
        <v>2861</v>
      </c>
      <c r="AK232" s="6" t="s">
        <v>2407</v>
      </c>
      <c r="AL232" t="e">
        <f>SUMIF(#REF!,Camp_List_t[[#This Row],[CP_Pcode]],#REF!)</f>
        <v>#REF!</v>
      </c>
      <c r="AM232" t="e">
        <f>SUMIFS(#REF!,#REF!,Camp_List_t[[#This Row],[CP_Pcode]],#REF!,-1)</f>
        <v>#REF!</v>
      </c>
      <c r="AN232" t="e">
        <f>SUMIFS(#REF!,#REF!,Camp_List_t[[#This Row],[CP_Pcode]],#REF!,-1)</f>
        <v>#REF!</v>
      </c>
      <c r="AO232" t="e">
        <f>SUMIFS(#REF!,#REF!,Camp_List_t[[#This Row],[CP_Pcode]],#REF!,-1)</f>
        <v>#REF!</v>
      </c>
      <c r="AP232" t="e">
        <f>SUMIFS(#REF!,#REF!,Camp_List_t[[#This Row],[CP_Pcode]],#REF!,-1)</f>
        <v>#REF!</v>
      </c>
      <c r="AQ232" t="e">
        <f>SUMIFS(#REF!,#REF!,Camp_List_t[[#This Row],[CP_Pcode]],#REF!,-1)</f>
        <v>#REF!</v>
      </c>
    </row>
    <row r="233" spans="1:43" x14ac:dyDescent="0.25">
      <c r="A233" s="6" t="s">
        <v>870</v>
      </c>
      <c r="B233" s="6" t="s">
        <v>0</v>
      </c>
      <c r="C233" s="6" t="s">
        <v>869</v>
      </c>
      <c r="D233" s="6" t="s">
        <v>12</v>
      </c>
      <c r="E233" s="6" t="s">
        <v>1954</v>
      </c>
      <c r="F233" s="6" t="s">
        <v>11</v>
      </c>
      <c r="G233" s="6" t="s">
        <v>978</v>
      </c>
      <c r="H233" s="6" t="s">
        <v>605</v>
      </c>
      <c r="I233" s="6" t="s">
        <v>979</v>
      </c>
      <c r="J233" s="6" t="s">
        <v>607</v>
      </c>
      <c r="K233" s="6" t="s">
        <v>980</v>
      </c>
      <c r="L233" s="6" t="s">
        <v>191</v>
      </c>
      <c r="M233" s="6" t="s">
        <v>192</v>
      </c>
      <c r="N233" s="6" t="s">
        <v>1571</v>
      </c>
      <c r="O233" s="6" t="s">
        <v>1572</v>
      </c>
      <c r="P233" s="6" t="s">
        <v>2862</v>
      </c>
      <c r="Q233" s="6">
        <v>14</v>
      </c>
      <c r="R233" s="6">
        <v>44</v>
      </c>
      <c r="S233" s="6" t="s">
        <v>2863</v>
      </c>
      <c r="T233" s="6" t="s">
        <v>97</v>
      </c>
      <c r="U233" s="6" t="s">
        <v>1959</v>
      </c>
      <c r="V233" s="6" t="s">
        <v>85</v>
      </c>
      <c r="W233" s="6" t="s">
        <v>98</v>
      </c>
      <c r="X233" s="6" t="s">
        <v>1573</v>
      </c>
      <c r="Y233" s="6" t="s">
        <v>115</v>
      </c>
      <c r="Z233" s="6" t="s">
        <v>538</v>
      </c>
      <c r="AA233" s="6" t="s">
        <v>1963</v>
      </c>
      <c r="AB233" s="6"/>
      <c r="AC233" s="6" t="s">
        <v>1975</v>
      </c>
      <c r="AD233" s="6" t="s">
        <v>2864</v>
      </c>
      <c r="AE233" s="6" t="s">
        <v>1966</v>
      </c>
      <c r="AF233" s="6" t="s">
        <v>1961</v>
      </c>
      <c r="AG233" s="6"/>
      <c r="AH233" s="6" t="s">
        <v>1961</v>
      </c>
      <c r="AI233" s="6" t="s">
        <v>605</v>
      </c>
      <c r="AJ233" s="6" t="s">
        <v>2865</v>
      </c>
      <c r="AK233" s="6" t="s">
        <v>115</v>
      </c>
      <c r="AL233" t="e">
        <f>SUMIF(#REF!,Camp_List_t[[#This Row],[CP_Pcode]],#REF!)</f>
        <v>#REF!</v>
      </c>
      <c r="AM233" t="e">
        <f>SUMIFS(#REF!,#REF!,Camp_List_t[[#This Row],[CP_Pcode]],#REF!,-1)</f>
        <v>#REF!</v>
      </c>
      <c r="AN233" t="e">
        <f>SUMIFS(#REF!,#REF!,Camp_List_t[[#This Row],[CP_Pcode]],#REF!,-1)</f>
        <v>#REF!</v>
      </c>
      <c r="AO233" t="e">
        <f>SUMIFS(#REF!,#REF!,Camp_List_t[[#This Row],[CP_Pcode]],#REF!,-1)</f>
        <v>#REF!</v>
      </c>
      <c r="AP233" t="e">
        <f>SUMIFS(#REF!,#REF!,Camp_List_t[[#This Row],[CP_Pcode]],#REF!,-1)</f>
        <v>#REF!</v>
      </c>
      <c r="AQ233" t="e">
        <f>SUMIFS(#REF!,#REF!,Camp_List_t[[#This Row],[CP_Pcode]],#REF!,-1)</f>
        <v>#REF!</v>
      </c>
    </row>
    <row r="234" spans="1:43" x14ac:dyDescent="0.25">
      <c r="A234" s="6" t="s">
        <v>1953</v>
      </c>
      <c r="B234" s="6" t="s">
        <v>0</v>
      </c>
      <c r="C234" s="6" t="s">
        <v>869</v>
      </c>
      <c r="D234" s="6" t="s">
        <v>937</v>
      </c>
      <c r="E234" s="6" t="s">
        <v>2271</v>
      </c>
      <c r="F234" s="6" t="s">
        <v>937</v>
      </c>
      <c r="G234" s="6" t="s">
        <v>936</v>
      </c>
      <c r="H234" s="6" t="s">
        <v>2436</v>
      </c>
      <c r="I234" s="6" t="s">
        <v>2437</v>
      </c>
      <c r="J234" s="6" t="s">
        <v>2866</v>
      </c>
      <c r="K234" s="6" t="s">
        <v>2867</v>
      </c>
      <c r="L234" s="6" t="s">
        <v>2868</v>
      </c>
      <c r="M234" s="6" t="s">
        <v>2869</v>
      </c>
      <c r="N234" s="6" t="s">
        <v>2870</v>
      </c>
      <c r="O234" s="6" t="s">
        <v>2871</v>
      </c>
      <c r="P234" s="6" t="s">
        <v>2872</v>
      </c>
      <c r="Q234" s="6">
        <v>0</v>
      </c>
      <c r="R234" s="6">
        <v>0</v>
      </c>
      <c r="S234" s="6"/>
      <c r="T234" s="6" t="s">
        <v>97</v>
      </c>
      <c r="U234" s="6" t="s">
        <v>1959</v>
      </c>
      <c r="V234" s="6" t="s">
        <v>85</v>
      </c>
      <c r="W234" s="6" t="s">
        <v>125</v>
      </c>
      <c r="X234" s="6" t="s">
        <v>1444</v>
      </c>
      <c r="Y234" s="6"/>
      <c r="Z234" s="6"/>
      <c r="AA234" s="6" t="s">
        <v>1963</v>
      </c>
      <c r="AB234" s="6"/>
      <c r="AC234" s="6" t="s">
        <v>2873</v>
      </c>
      <c r="AD234" s="6" t="s">
        <v>2874</v>
      </c>
      <c r="AE234" s="6" t="s">
        <v>2151</v>
      </c>
      <c r="AF234" s="6" t="s">
        <v>1961</v>
      </c>
      <c r="AG234" s="6"/>
      <c r="AH234" s="6" t="s">
        <v>1961</v>
      </c>
      <c r="AI234" s="6" t="s">
        <v>2445</v>
      </c>
      <c r="AJ234" s="6" t="s">
        <v>2875</v>
      </c>
      <c r="AK234" s="6" t="s">
        <v>115</v>
      </c>
      <c r="AL234" t="e">
        <f>SUMIF(#REF!,Camp_List_t[[#This Row],[CP_Pcode]],#REF!)</f>
        <v>#REF!</v>
      </c>
      <c r="AM234" t="e">
        <f>SUMIFS(#REF!,#REF!,Camp_List_t[[#This Row],[CP_Pcode]],#REF!,-1)</f>
        <v>#REF!</v>
      </c>
      <c r="AN234" t="e">
        <f>SUMIFS(#REF!,#REF!,Camp_List_t[[#This Row],[CP_Pcode]],#REF!,-1)</f>
        <v>#REF!</v>
      </c>
      <c r="AO234" t="e">
        <f>SUMIFS(#REF!,#REF!,Camp_List_t[[#This Row],[CP_Pcode]],#REF!,-1)</f>
        <v>#REF!</v>
      </c>
      <c r="AP234" t="e">
        <f>SUMIFS(#REF!,#REF!,Camp_List_t[[#This Row],[CP_Pcode]],#REF!,-1)</f>
        <v>#REF!</v>
      </c>
      <c r="AQ234" t="e">
        <f>SUMIFS(#REF!,#REF!,Camp_List_t[[#This Row],[CP_Pcode]],#REF!,-1)</f>
        <v>#REF!</v>
      </c>
    </row>
    <row r="235" spans="1:43" x14ac:dyDescent="0.25">
      <c r="A235" s="6" t="s">
        <v>870</v>
      </c>
      <c r="B235" s="6" t="s">
        <v>0</v>
      </c>
      <c r="C235" s="6" t="s">
        <v>869</v>
      </c>
      <c r="D235" s="6" t="s">
        <v>4</v>
      </c>
      <c r="E235" s="6" t="s">
        <v>2033</v>
      </c>
      <c r="F235" s="6" t="s">
        <v>5</v>
      </c>
      <c r="G235" s="6" t="s">
        <v>879</v>
      </c>
      <c r="H235" s="6" t="s">
        <v>946</v>
      </c>
      <c r="I235" s="6" t="s">
        <v>947</v>
      </c>
      <c r="J235" s="6" t="s">
        <v>573</v>
      </c>
      <c r="K235" s="6" t="s">
        <v>948</v>
      </c>
      <c r="L235" s="6" t="s">
        <v>271</v>
      </c>
      <c r="M235" s="6" t="s">
        <v>272</v>
      </c>
      <c r="N235" s="6" t="s">
        <v>1507</v>
      </c>
      <c r="O235" s="6" t="s">
        <v>1508</v>
      </c>
      <c r="P235" s="6"/>
      <c r="Q235" s="6">
        <v>18</v>
      </c>
      <c r="R235" s="6">
        <v>82</v>
      </c>
      <c r="S235" s="6" t="s">
        <v>2876</v>
      </c>
      <c r="T235" s="6" t="s">
        <v>97</v>
      </c>
      <c r="U235" s="6" t="s">
        <v>1959</v>
      </c>
      <c r="V235" s="6" t="s">
        <v>85</v>
      </c>
      <c r="W235" s="6" t="s">
        <v>125</v>
      </c>
      <c r="X235" s="6"/>
      <c r="Y235" s="6" t="s">
        <v>115</v>
      </c>
      <c r="Z235" s="6" t="s">
        <v>545</v>
      </c>
      <c r="AA235" s="6" t="s">
        <v>1963</v>
      </c>
      <c r="AB235" s="6"/>
      <c r="AC235" s="6" t="s">
        <v>1975</v>
      </c>
      <c r="AD235" s="6" t="s">
        <v>2877</v>
      </c>
      <c r="AE235" s="6" t="s">
        <v>1966</v>
      </c>
      <c r="AF235" s="6" t="s">
        <v>1961</v>
      </c>
      <c r="AG235" s="6"/>
      <c r="AH235" s="6" t="s">
        <v>1961</v>
      </c>
      <c r="AI235" s="6" t="s">
        <v>536</v>
      </c>
      <c r="AJ235" s="6" t="s">
        <v>2878</v>
      </c>
      <c r="AK235" s="6" t="s">
        <v>116</v>
      </c>
      <c r="AL235" t="e">
        <f>SUMIF(#REF!,Camp_List_t[[#This Row],[CP_Pcode]],#REF!)</f>
        <v>#REF!</v>
      </c>
      <c r="AM235" t="e">
        <f>SUMIFS(#REF!,#REF!,Camp_List_t[[#This Row],[CP_Pcode]],#REF!,-1)</f>
        <v>#REF!</v>
      </c>
      <c r="AN235" t="e">
        <f>SUMIFS(#REF!,#REF!,Camp_List_t[[#This Row],[CP_Pcode]],#REF!,-1)</f>
        <v>#REF!</v>
      </c>
      <c r="AO235" t="e">
        <f>SUMIFS(#REF!,#REF!,Camp_List_t[[#This Row],[CP_Pcode]],#REF!,-1)</f>
        <v>#REF!</v>
      </c>
      <c r="AP235" t="e">
        <f>SUMIFS(#REF!,#REF!,Camp_List_t[[#This Row],[CP_Pcode]],#REF!,-1)</f>
        <v>#REF!</v>
      </c>
      <c r="AQ235" t="e">
        <f>SUMIFS(#REF!,#REF!,Camp_List_t[[#This Row],[CP_Pcode]],#REF!,-1)</f>
        <v>#REF!</v>
      </c>
    </row>
    <row r="236" spans="1:43" x14ac:dyDescent="0.25">
      <c r="A236" s="6" t="s">
        <v>870</v>
      </c>
      <c r="B236" s="6" t="s">
        <v>0</v>
      </c>
      <c r="C236" s="6" t="s">
        <v>869</v>
      </c>
      <c r="D236" s="6" t="s">
        <v>12</v>
      </c>
      <c r="E236" s="6" t="s">
        <v>1954</v>
      </c>
      <c r="F236" s="6" t="s">
        <v>12</v>
      </c>
      <c r="G236" s="6" t="s">
        <v>930</v>
      </c>
      <c r="H236" s="6" t="s">
        <v>951</v>
      </c>
      <c r="I236" s="6" t="s">
        <v>952</v>
      </c>
      <c r="J236" s="6" t="s">
        <v>630</v>
      </c>
      <c r="K236" s="6"/>
      <c r="L236" s="6" t="s">
        <v>197</v>
      </c>
      <c r="M236" s="6" t="s">
        <v>198</v>
      </c>
      <c r="N236" s="6" t="s">
        <v>1503</v>
      </c>
      <c r="O236" s="6" t="s">
        <v>1504</v>
      </c>
      <c r="P236" s="6"/>
      <c r="Q236" s="6">
        <v>20</v>
      </c>
      <c r="R236" s="6">
        <v>106</v>
      </c>
      <c r="S236" s="6" t="s">
        <v>2879</v>
      </c>
      <c r="T236" s="6" t="s">
        <v>97</v>
      </c>
      <c r="U236" s="6" t="s">
        <v>1959</v>
      </c>
      <c r="V236" s="6" t="s">
        <v>85</v>
      </c>
      <c r="W236" s="6" t="s">
        <v>125</v>
      </c>
      <c r="X236" s="6"/>
      <c r="Y236" s="6" t="s">
        <v>115</v>
      </c>
      <c r="Z236" s="6" t="s">
        <v>538</v>
      </c>
      <c r="AA236" s="6" t="s">
        <v>1963</v>
      </c>
      <c r="AB236" s="6"/>
      <c r="AC236" s="6" t="s">
        <v>1975</v>
      </c>
      <c r="AD236" s="6" t="s">
        <v>2114</v>
      </c>
      <c r="AE236" s="6" t="s">
        <v>1966</v>
      </c>
      <c r="AF236" s="6" t="s">
        <v>1961</v>
      </c>
      <c r="AG236" s="6"/>
      <c r="AH236" s="6" t="s">
        <v>1961</v>
      </c>
      <c r="AI236" s="6" t="s">
        <v>2880</v>
      </c>
      <c r="AJ236" s="6" t="s">
        <v>2881</v>
      </c>
      <c r="AK236" s="6" t="s">
        <v>1984</v>
      </c>
      <c r="AL236" t="e">
        <f>SUMIF(#REF!,Camp_List_t[[#This Row],[CP_Pcode]],#REF!)</f>
        <v>#REF!</v>
      </c>
      <c r="AM236" t="e">
        <f>SUMIFS(#REF!,#REF!,Camp_List_t[[#This Row],[CP_Pcode]],#REF!,-1)</f>
        <v>#REF!</v>
      </c>
      <c r="AN236" t="e">
        <f>SUMIFS(#REF!,#REF!,Camp_List_t[[#This Row],[CP_Pcode]],#REF!,-1)</f>
        <v>#REF!</v>
      </c>
      <c r="AO236" t="e">
        <f>SUMIFS(#REF!,#REF!,Camp_List_t[[#This Row],[CP_Pcode]],#REF!,-1)</f>
        <v>#REF!</v>
      </c>
      <c r="AP236" t="e">
        <f>SUMIFS(#REF!,#REF!,Camp_List_t[[#This Row],[CP_Pcode]],#REF!,-1)</f>
        <v>#REF!</v>
      </c>
      <c r="AQ236" t="e">
        <f>SUMIFS(#REF!,#REF!,Camp_List_t[[#This Row],[CP_Pcode]],#REF!,-1)</f>
        <v>#REF!</v>
      </c>
    </row>
    <row r="237" spans="1:43" x14ac:dyDescent="0.25">
      <c r="A237" s="6" t="s">
        <v>1953</v>
      </c>
      <c r="B237" s="6" t="s">
        <v>0</v>
      </c>
      <c r="C237" s="6" t="s">
        <v>869</v>
      </c>
      <c r="D237" s="6" t="s">
        <v>4</v>
      </c>
      <c r="E237" s="6" t="s">
        <v>2033</v>
      </c>
      <c r="F237" s="6" t="s">
        <v>5</v>
      </c>
      <c r="G237" s="6" t="s">
        <v>879</v>
      </c>
      <c r="H237" s="6" t="s">
        <v>2882</v>
      </c>
      <c r="I237" s="6" t="s">
        <v>2883</v>
      </c>
      <c r="J237" s="6" t="s">
        <v>2882</v>
      </c>
      <c r="K237" s="6" t="s">
        <v>2884</v>
      </c>
      <c r="L237" s="6" t="s">
        <v>2885</v>
      </c>
      <c r="M237" s="6" t="s">
        <v>2886</v>
      </c>
      <c r="N237" s="6"/>
      <c r="O237" s="6"/>
      <c r="P237" s="6"/>
      <c r="Q237" s="6">
        <v>0</v>
      </c>
      <c r="R237" s="6">
        <v>0</v>
      </c>
      <c r="S237" s="6"/>
      <c r="T237" s="6" t="s">
        <v>97</v>
      </c>
      <c r="U237" s="6" t="s">
        <v>1959</v>
      </c>
      <c r="V237" s="6" t="s">
        <v>85</v>
      </c>
      <c r="W237" s="6"/>
      <c r="X237" s="6"/>
      <c r="Y237" s="6"/>
      <c r="Z237" s="6"/>
      <c r="AA237" s="6"/>
      <c r="AB237" s="6"/>
      <c r="AC237" s="6"/>
      <c r="AD237" s="6" t="s">
        <v>1960</v>
      </c>
      <c r="AE237" s="6"/>
      <c r="AF237" s="6" t="s">
        <v>1961</v>
      </c>
      <c r="AG237" s="6"/>
      <c r="AH237" s="6" t="s">
        <v>1961</v>
      </c>
      <c r="AI237" s="6"/>
      <c r="AJ237" s="6"/>
      <c r="AK237" s="6"/>
      <c r="AL237" t="e">
        <f>SUMIF(#REF!,Camp_List_t[[#This Row],[CP_Pcode]],#REF!)</f>
        <v>#REF!</v>
      </c>
      <c r="AM237" t="e">
        <f>SUMIFS(#REF!,#REF!,Camp_List_t[[#This Row],[CP_Pcode]],#REF!,-1)</f>
        <v>#REF!</v>
      </c>
      <c r="AN237" t="e">
        <f>SUMIFS(#REF!,#REF!,Camp_List_t[[#This Row],[CP_Pcode]],#REF!,-1)</f>
        <v>#REF!</v>
      </c>
      <c r="AO237" t="e">
        <f>SUMIFS(#REF!,#REF!,Camp_List_t[[#This Row],[CP_Pcode]],#REF!,-1)</f>
        <v>#REF!</v>
      </c>
      <c r="AP237" t="e">
        <f>SUMIFS(#REF!,#REF!,Camp_List_t[[#This Row],[CP_Pcode]],#REF!,-1)</f>
        <v>#REF!</v>
      </c>
      <c r="AQ237" t="e">
        <f>SUMIFS(#REF!,#REF!,Camp_List_t[[#This Row],[CP_Pcode]],#REF!,-1)</f>
        <v>#REF!</v>
      </c>
    </row>
    <row r="238" spans="1:43" x14ac:dyDescent="0.25">
      <c r="A238" s="6" t="s">
        <v>870</v>
      </c>
      <c r="B238" s="6" t="s">
        <v>0</v>
      </c>
      <c r="C238" s="6" t="s">
        <v>869</v>
      </c>
      <c r="D238" s="6" t="s">
        <v>937</v>
      </c>
      <c r="E238" s="6" t="s">
        <v>2271</v>
      </c>
      <c r="F238" s="6" t="s">
        <v>1019</v>
      </c>
      <c r="G238" s="6" t="s">
        <v>1018</v>
      </c>
      <c r="H238" s="6"/>
      <c r="I238" s="6"/>
      <c r="J238" s="6"/>
      <c r="K238" s="6"/>
      <c r="L238" s="6" t="s">
        <v>1864</v>
      </c>
      <c r="M238" s="6" t="s">
        <v>1865</v>
      </c>
      <c r="N238" s="6"/>
      <c r="O238" s="6"/>
      <c r="P238" s="6"/>
      <c r="Q238" s="6">
        <v>161</v>
      </c>
      <c r="R238" s="6">
        <v>711</v>
      </c>
      <c r="S238" s="6" t="s">
        <v>2887</v>
      </c>
      <c r="T238" s="6" t="s">
        <v>97</v>
      </c>
      <c r="U238" s="6" t="s">
        <v>1959</v>
      </c>
      <c r="V238" s="6" t="s">
        <v>85</v>
      </c>
      <c r="W238" s="6"/>
      <c r="X238" s="6"/>
      <c r="Y238" s="6"/>
      <c r="Z238" s="6"/>
      <c r="AA238" s="6"/>
      <c r="AB238" s="6"/>
      <c r="AC238" s="6" t="s">
        <v>2041</v>
      </c>
      <c r="AD238" s="6" t="s">
        <v>2272</v>
      </c>
      <c r="AE238" s="6"/>
      <c r="AF238" s="6" t="s">
        <v>2888</v>
      </c>
      <c r="AG238" s="6"/>
      <c r="AH238" s="6" t="s">
        <v>2888</v>
      </c>
      <c r="AI238" s="6"/>
      <c r="AJ238" s="6"/>
      <c r="AK238" s="6"/>
      <c r="AL238" t="e">
        <f>SUMIF(#REF!,Camp_List_t[[#This Row],[CP_Pcode]],#REF!)</f>
        <v>#REF!</v>
      </c>
      <c r="AM238" t="e">
        <f>SUMIFS(#REF!,#REF!,Camp_List_t[[#This Row],[CP_Pcode]],#REF!,-1)</f>
        <v>#REF!</v>
      </c>
      <c r="AN238" t="e">
        <f>SUMIFS(#REF!,#REF!,Camp_List_t[[#This Row],[CP_Pcode]],#REF!,-1)</f>
        <v>#REF!</v>
      </c>
      <c r="AO238" t="e">
        <f>SUMIFS(#REF!,#REF!,Camp_List_t[[#This Row],[CP_Pcode]],#REF!,-1)</f>
        <v>#REF!</v>
      </c>
      <c r="AP238" t="e">
        <f>SUMIFS(#REF!,#REF!,Camp_List_t[[#This Row],[CP_Pcode]],#REF!,-1)</f>
        <v>#REF!</v>
      </c>
      <c r="AQ238" t="e">
        <f>SUMIFS(#REF!,#REF!,Camp_List_t[[#This Row],[CP_Pcode]],#REF!,-1)</f>
        <v>#REF!</v>
      </c>
    </row>
    <row r="239" spans="1:43" x14ac:dyDescent="0.25">
      <c r="A239" s="6" t="s">
        <v>1953</v>
      </c>
      <c r="B239" s="6" t="s">
        <v>0</v>
      </c>
      <c r="C239" s="6" t="s">
        <v>869</v>
      </c>
      <c r="D239" s="6" t="s">
        <v>12</v>
      </c>
      <c r="E239" s="6" t="s">
        <v>1954</v>
      </c>
      <c r="F239" s="6" t="s">
        <v>13</v>
      </c>
      <c r="G239" s="6" t="s">
        <v>911</v>
      </c>
      <c r="H239" s="6" t="s">
        <v>608</v>
      </c>
      <c r="I239" s="6" t="s">
        <v>912</v>
      </c>
      <c r="J239" s="6" t="s">
        <v>2889</v>
      </c>
      <c r="K239" s="6" t="s">
        <v>2890</v>
      </c>
      <c r="L239" s="6" t="s">
        <v>2891</v>
      </c>
      <c r="M239" s="6" t="s">
        <v>2892</v>
      </c>
      <c r="N239" s="6" t="s">
        <v>1612</v>
      </c>
      <c r="O239" s="6" t="s">
        <v>1613</v>
      </c>
      <c r="P239" s="6" t="s">
        <v>1961</v>
      </c>
      <c r="Q239" s="6">
        <v>0</v>
      </c>
      <c r="R239" s="6">
        <v>0</v>
      </c>
      <c r="S239" s="6"/>
      <c r="T239" s="6" t="s">
        <v>97</v>
      </c>
      <c r="U239" s="6" t="s">
        <v>1959</v>
      </c>
      <c r="V239" s="6" t="s">
        <v>85</v>
      </c>
      <c r="W239" s="6" t="s">
        <v>98</v>
      </c>
      <c r="X239" s="6" t="s">
        <v>1441</v>
      </c>
      <c r="Y239" s="6" t="s">
        <v>116</v>
      </c>
      <c r="Z239" s="6" t="s">
        <v>538</v>
      </c>
      <c r="AA239" s="6" t="s">
        <v>1963</v>
      </c>
      <c r="AB239" s="6"/>
      <c r="AC239" s="6" t="s">
        <v>2031</v>
      </c>
      <c r="AD239" s="6" t="s">
        <v>2893</v>
      </c>
      <c r="AE239" s="6"/>
      <c r="AF239" s="6" t="s">
        <v>1961</v>
      </c>
      <c r="AG239" s="6"/>
      <c r="AH239" s="6" t="s">
        <v>1961</v>
      </c>
      <c r="AI239" s="6"/>
      <c r="AJ239" s="6"/>
      <c r="AK239" s="6"/>
      <c r="AL239" t="e">
        <f>SUMIF(#REF!,Camp_List_t[[#This Row],[CP_Pcode]],#REF!)</f>
        <v>#REF!</v>
      </c>
      <c r="AM239" t="e">
        <f>SUMIFS(#REF!,#REF!,Camp_List_t[[#This Row],[CP_Pcode]],#REF!,-1)</f>
        <v>#REF!</v>
      </c>
      <c r="AN239" t="e">
        <f>SUMIFS(#REF!,#REF!,Camp_List_t[[#This Row],[CP_Pcode]],#REF!,-1)</f>
        <v>#REF!</v>
      </c>
      <c r="AO239" t="e">
        <f>SUMIFS(#REF!,#REF!,Camp_List_t[[#This Row],[CP_Pcode]],#REF!,-1)</f>
        <v>#REF!</v>
      </c>
      <c r="AP239" t="e">
        <f>SUMIFS(#REF!,#REF!,Camp_List_t[[#This Row],[CP_Pcode]],#REF!,-1)</f>
        <v>#REF!</v>
      </c>
      <c r="AQ239" t="e">
        <f>SUMIFS(#REF!,#REF!,Camp_List_t[[#This Row],[CP_Pcode]],#REF!,-1)</f>
        <v>#REF!</v>
      </c>
    </row>
    <row r="240" spans="1:43" x14ac:dyDescent="0.25">
      <c r="A240" s="6" t="s">
        <v>1953</v>
      </c>
      <c r="B240" s="6" t="s">
        <v>0</v>
      </c>
      <c r="C240" s="6" t="s">
        <v>869</v>
      </c>
      <c r="D240" s="6" t="s">
        <v>12</v>
      </c>
      <c r="E240" s="6" t="s">
        <v>1954</v>
      </c>
      <c r="F240" s="6" t="s">
        <v>13</v>
      </c>
      <c r="G240" s="6" t="s">
        <v>911</v>
      </c>
      <c r="H240" s="6" t="s">
        <v>608</v>
      </c>
      <c r="I240" s="6" t="s">
        <v>912</v>
      </c>
      <c r="J240" s="6" t="s">
        <v>2889</v>
      </c>
      <c r="K240" s="6" t="s">
        <v>2890</v>
      </c>
      <c r="L240" s="6" t="s">
        <v>2894</v>
      </c>
      <c r="M240" s="6" t="s">
        <v>2895</v>
      </c>
      <c r="N240" s="6" t="s">
        <v>2896</v>
      </c>
      <c r="O240" s="6" t="s">
        <v>2897</v>
      </c>
      <c r="P240" s="6"/>
      <c r="Q240" s="6">
        <v>0</v>
      </c>
      <c r="R240" s="6">
        <v>0</v>
      </c>
      <c r="S240" s="6"/>
      <c r="T240" s="6" t="s">
        <v>97</v>
      </c>
      <c r="U240" s="6" t="s">
        <v>1959</v>
      </c>
      <c r="V240" s="6" t="s">
        <v>85</v>
      </c>
      <c r="W240" s="6"/>
      <c r="X240" s="6"/>
      <c r="Y240" s="6"/>
      <c r="Z240" s="6"/>
      <c r="AA240" s="6"/>
      <c r="AB240" s="6"/>
      <c r="AC240" s="6"/>
      <c r="AD240" s="6" t="s">
        <v>1960</v>
      </c>
      <c r="AE240" s="6"/>
      <c r="AF240" s="6" t="s">
        <v>1961</v>
      </c>
      <c r="AG240" s="6"/>
      <c r="AH240" s="6" t="s">
        <v>1961</v>
      </c>
      <c r="AI240" s="6"/>
      <c r="AJ240" s="6"/>
      <c r="AK240" s="6"/>
      <c r="AL240" t="e">
        <f>SUMIF(#REF!,Camp_List_t[[#This Row],[CP_Pcode]],#REF!)</f>
        <v>#REF!</v>
      </c>
      <c r="AM240" t="e">
        <f>SUMIFS(#REF!,#REF!,Camp_List_t[[#This Row],[CP_Pcode]],#REF!,-1)</f>
        <v>#REF!</v>
      </c>
      <c r="AN240" t="e">
        <f>SUMIFS(#REF!,#REF!,Camp_List_t[[#This Row],[CP_Pcode]],#REF!,-1)</f>
        <v>#REF!</v>
      </c>
      <c r="AO240" t="e">
        <f>SUMIFS(#REF!,#REF!,Camp_List_t[[#This Row],[CP_Pcode]],#REF!,-1)</f>
        <v>#REF!</v>
      </c>
      <c r="AP240" t="e">
        <f>SUMIFS(#REF!,#REF!,Camp_List_t[[#This Row],[CP_Pcode]],#REF!,-1)</f>
        <v>#REF!</v>
      </c>
      <c r="AQ240" t="e">
        <f>SUMIFS(#REF!,#REF!,Camp_List_t[[#This Row],[CP_Pcode]],#REF!,-1)</f>
        <v>#REF!</v>
      </c>
    </row>
    <row r="241" spans="1:43" x14ac:dyDescent="0.25">
      <c r="A241" s="6" t="s">
        <v>870</v>
      </c>
      <c r="B241" s="6" t="s">
        <v>0</v>
      </c>
      <c r="C241" s="6" t="s">
        <v>869</v>
      </c>
      <c r="D241" s="6" t="s">
        <v>7</v>
      </c>
      <c r="E241" s="6" t="s">
        <v>1973</v>
      </c>
      <c r="F241" s="6" t="s">
        <v>8</v>
      </c>
      <c r="G241" s="6" t="s">
        <v>883</v>
      </c>
      <c r="H241" s="6" t="s">
        <v>621</v>
      </c>
      <c r="I241" s="6" t="s">
        <v>968</v>
      </c>
      <c r="J241" s="6" t="s">
        <v>622</v>
      </c>
      <c r="K241" s="6" t="s">
        <v>969</v>
      </c>
      <c r="L241" s="6" t="s">
        <v>224</v>
      </c>
      <c r="M241" s="6" t="s">
        <v>225</v>
      </c>
      <c r="N241" s="6" t="s">
        <v>1634</v>
      </c>
      <c r="O241" s="6" t="s">
        <v>1635</v>
      </c>
      <c r="P241" s="6" t="s">
        <v>2898</v>
      </c>
      <c r="Q241" s="6">
        <v>412</v>
      </c>
      <c r="R241" s="6">
        <v>1700</v>
      </c>
      <c r="S241" s="6" t="s">
        <v>2899</v>
      </c>
      <c r="T241" s="6" t="s">
        <v>209</v>
      </c>
      <c r="U241" s="6" t="s">
        <v>1959</v>
      </c>
      <c r="V241" s="6" t="s">
        <v>85</v>
      </c>
      <c r="W241" s="6" t="s">
        <v>125</v>
      </c>
      <c r="X241" s="6" t="s">
        <v>1476</v>
      </c>
      <c r="Y241" s="6" t="s">
        <v>116</v>
      </c>
      <c r="Z241" s="6" t="s">
        <v>581</v>
      </c>
      <c r="AA241" s="6" t="s">
        <v>1963</v>
      </c>
      <c r="AB241" s="6"/>
      <c r="AC241" s="6" t="s">
        <v>1975</v>
      </c>
      <c r="AD241" s="6" t="s">
        <v>2900</v>
      </c>
      <c r="AE241" s="6" t="s">
        <v>287</v>
      </c>
      <c r="AF241" s="6" t="s">
        <v>1961</v>
      </c>
      <c r="AG241" s="6"/>
      <c r="AH241" s="6" t="s">
        <v>1961</v>
      </c>
      <c r="AI241" s="6" t="s">
        <v>595</v>
      </c>
      <c r="AJ241" s="6" t="s">
        <v>2901</v>
      </c>
      <c r="AK241" s="6" t="s">
        <v>2023</v>
      </c>
      <c r="AL241" t="e">
        <f>SUMIF(#REF!,Camp_List_t[[#This Row],[CP_Pcode]],#REF!)</f>
        <v>#REF!</v>
      </c>
      <c r="AM241" t="e">
        <f>SUMIFS(#REF!,#REF!,Camp_List_t[[#This Row],[CP_Pcode]],#REF!,-1)</f>
        <v>#REF!</v>
      </c>
      <c r="AN241" t="e">
        <f>SUMIFS(#REF!,#REF!,Camp_List_t[[#This Row],[CP_Pcode]],#REF!,-1)</f>
        <v>#REF!</v>
      </c>
      <c r="AO241" t="e">
        <f>SUMIFS(#REF!,#REF!,Camp_List_t[[#This Row],[CP_Pcode]],#REF!,-1)</f>
        <v>#REF!</v>
      </c>
      <c r="AP241" t="e">
        <f>SUMIFS(#REF!,#REF!,Camp_List_t[[#This Row],[CP_Pcode]],#REF!,-1)</f>
        <v>#REF!</v>
      </c>
      <c r="AQ241" t="e">
        <f>SUMIFS(#REF!,#REF!,Camp_List_t[[#This Row],[CP_Pcode]],#REF!,-1)</f>
        <v>#REF!</v>
      </c>
    </row>
    <row r="242" spans="1:43" x14ac:dyDescent="0.25">
      <c r="A242" s="6" t="s">
        <v>870</v>
      </c>
      <c r="B242" s="6" t="s">
        <v>0</v>
      </c>
      <c r="C242" s="6" t="s">
        <v>869</v>
      </c>
      <c r="D242" s="6" t="s">
        <v>7</v>
      </c>
      <c r="E242" s="6" t="s">
        <v>1973</v>
      </c>
      <c r="F242" s="6" t="s">
        <v>8</v>
      </c>
      <c r="G242" s="6" t="s">
        <v>883</v>
      </c>
      <c r="H242" s="6" t="s">
        <v>585</v>
      </c>
      <c r="I242" s="6" t="s">
        <v>939</v>
      </c>
      <c r="J242" s="6" t="s">
        <v>586</v>
      </c>
      <c r="K242" s="6" t="s">
        <v>997</v>
      </c>
      <c r="L242" s="6" t="s">
        <v>752</v>
      </c>
      <c r="M242" s="6" t="s">
        <v>753</v>
      </c>
      <c r="N242" s="6" t="s">
        <v>1632</v>
      </c>
      <c r="O242" s="6" t="s">
        <v>1633</v>
      </c>
      <c r="P242" s="6" t="s">
        <v>1961</v>
      </c>
      <c r="Q242" s="6">
        <v>25</v>
      </c>
      <c r="R242" s="6">
        <v>92</v>
      </c>
      <c r="S242" s="6" t="s">
        <v>2902</v>
      </c>
      <c r="T242" s="6" t="s">
        <v>97</v>
      </c>
      <c r="U242" s="6" t="s">
        <v>1959</v>
      </c>
      <c r="V242" s="6" t="s">
        <v>85</v>
      </c>
      <c r="W242" s="6" t="s">
        <v>98</v>
      </c>
      <c r="X242" s="6" t="s">
        <v>1500</v>
      </c>
      <c r="Y242" s="6" t="s">
        <v>115</v>
      </c>
      <c r="Z242" s="6" t="s">
        <v>545</v>
      </c>
      <c r="AA242" s="6" t="s">
        <v>1963</v>
      </c>
      <c r="AB242" s="6"/>
      <c r="AC242" s="6" t="s">
        <v>1975</v>
      </c>
      <c r="AD242" s="6" t="s">
        <v>2903</v>
      </c>
      <c r="AE242" s="6" t="s">
        <v>1966</v>
      </c>
      <c r="AF242" s="6" t="s">
        <v>1961</v>
      </c>
      <c r="AG242" s="6"/>
      <c r="AH242" s="6" t="s">
        <v>1961</v>
      </c>
      <c r="AI242" s="6" t="s">
        <v>585</v>
      </c>
      <c r="AJ242" s="6" t="s">
        <v>2904</v>
      </c>
      <c r="AK242" s="6" t="s">
        <v>115</v>
      </c>
      <c r="AL242" t="e">
        <f>SUMIF(#REF!,Camp_List_t[[#This Row],[CP_Pcode]],#REF!)</f>
        <v>#REF!</v>
      </c>
      <c r="AM242" t="e">
        <f>SUMIFS(#REF!,#REF!,Camp_List_t[[#This Row],[CP_Pcode]],#REF!,-1)</f>
        <v>#REF!</v>
      </c>
      <c r="AN242" t="e">
        <f>SUMIFS(#REF!,#REF!,Camp_List_t[[#This Row],[CP_Pcode]],#REF!,-1)</f>
        <v>#REF!</v>
      </c>
      <c r="AO242" t="e">
        <f>SUMIFS(#REF!,#REF!,Camp_List_t[[#This Row],[CP_Pcode]],#REF!,-1)</f>
        <v>#REF!</v>
      </c>
      <c r="AP242" t="e">
        <f>SUMIFS(#REF!,#REF!,Camp_List_t[[#This Row],[CP_Pcode]],#REF!,-1)</f>
        <v>#REF!</v>
      </c>
      <c r="AQ242" t="e">
        <f>SUMIFS(#REF!,#REF!,Camp_List_t[[#This Row],[CP_Pcode]],#REF!,-1)</f>
        <v>#REF!</v>
      </c>
    </row>
  </sheetData>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33"/>
  <sheetViews>
    <sheetView zoomScale="130" zoomScaleNormal="130" workbookViewId="0">
      <selection activeCell="G32" sqref="G32"/>
    </sheetView>
  </sheetViews>
  <sheetFormatPr defaultRowHeight="15" x14ac:dyDescent="0.25"/>
  <cols>
    <col min="1" max="1" width="19.7109375" customWidth="1"/>
    <col min="2" max="2" width="11.7109375" customWidth="1"/>
    <col min="3" max="3" width="10" customWidth="1"/>
    <col min="4" max="4" width="9" customWidth="1"/>
    <col min="5" max="5" width="12" customWidth="1"/>
    <col min="6" max="6" width="15.5703125" customWidth="1"/>
    <col min="7" max="7" width="10.85546875" bestFit="1" customWidth="1"/>
    <col min="8" max="8" width="11" customWidth="1"/>
    <col min="9" max="9" width="10.28515625" customWidth="1"/>
    <col min="10" max="10" width="22.28515625" customWidth="1"/>
    <col min="11" max="11" width="9.85546875" bestFit="1" customWidth="1"/>
    <col min="12" max="12" width="9.42578125" bestFit="1" customWidth="1"/>
    <col min="13" max="13" width="8" customWidth="1"/>
    <col min="14" max="14" width="11.7109375" bestFit="1" customWidth="1"/>
    <col min="15" max="15" width="5.7109375" customWidth="1"/>
    <col min="16" max="16" width="8.5703125" customWidth="1"/>
    <col min="17" max="17" width="11" bestFit="1" customWidth="1"/>
    <col min="18" max="18" width="7.28515625" customWidth="1"/>
    <col min="19" max="19" width="7" customWidth="1"/>
    <col min="21" max="21" width="7.140625" customWidth="1"/>
    <col min="22" max="22" width="13.85546875" bestFit="1" customWidth="1"/>
    <col min="23" max="23" width="6.5703125" customWidth="1"/>
    <col min="24" max="24" width="11.28515625" bestFit="1" customWidth="1"/>
  </cols>
  <sheetData>
    <row r="1" spans="1:10" ht="21" x14ac:dyDescent="0.35">
      <c r="A1" s="37" t="s">
        <v>2918</v>
      </c>
    </row>
    <row r="3" spans="1:10" x14ac:dyDescent="0.25">
      <c r="A3" s="6"/>
      <c r="B3" s="6"/>
      <c r="C3" s="6"/>
      <c r="D3" s="6"/>
      <c r="E3" s="6"/>
      <c r="F3" s="6"/>
      <c r="G3" s="6"/>
      <c r="H3" s="6"/>
      <c r="I3" s="6"/>
      <c r="J3" s="6"/>
    </row>
    <row r="4" spans="1:10" x14ac:dyDescent="0.25">
      <c r="A4" s="105" t="s">
        <v>1693</v>
      </c>
      <c r="B4" s="105" t="s">
        <v>35</v>
      </c>
      <c r="C4" s="105" t="s">
        <v>2910</v>
      </c>
      <c r="D4" s="105" t="s">
        <v>2911</v>
      </c>
      <c r="E4" s="105" t="s">
        <v>2912</v>
      </c>
      <c r="F4" s="105" t="s">
        <v>2913</v>
      </c>
      <c r="G4" s="105" t="s">
        <v>2914</v>
      </c>
      <c r="H4" s="105" t="s">
        <v>2915</v>
      </c>
      <c r="I4" s="105" t="s">
        <v>2916</v>
      </c>
      <c r="J4" s="105" t="s">
        <v>2917</v>
      </c>
    </row>
    <row r="5" spans="1:10" x14ac:dyDescent="0.25">
      <c r="A5" s="106" t="s">
        <v>0</v>
      </c>
      <c r="B5" s="107">
        <v>80659</v>
      </c>
      <c r="C5" s="107">
        <v>16428</v>
      </c>
      <c r="D5" s="107">
        <v>16396</v>
      </c>
      <c r="E5" s="107">
        <v>16108</v>
      </c>
      <c r="F5" s="107">
        <v>10719</v>
      </c>
      <c r="G5" s="107">
        <v>1016</v>
      </c>
      <c r="H5" s="107">
        <v>15012</v>
      </c>
      <c r="I5" s="107">
        <v>368</v>
      </c>
      <c r="J5" s="107">
        <v>32</v>
      </c>
    </row>
    <row r="6" spans="1:10" x14ac:dyDescent="0.25">
      <c r="A6" t="s">
        <v>7</v>
      </c>
      <c r="B6">
        <v>7315</v>
      </c>
      <c r="C6">
        <v>1360</v>
      </c>
      <c r="D6">
        <v>1377</v>
      </c>
      <c r="E6">
        <v>1337</v>
      </c>
      <c r="F6">
        <v>4</v>
      </c>
      <c r="G6">
        <v>0</v>
      </c>
      <c r="H6">
        <v>1376</v>
      </c>
      <c r="I6">
        <v>1</v>
      </c>
      <c r="J6">
        <v>-17</v>
      </c>
    </row>
    <row r="7" spans="1:10" x14ac:dyDescent="0.25">
      <c r="A7" t="s">
        <v>6</v>
      </c>
      <c r="B7">
        <v>2537</v>
      </c>
      <c r="C7">
        <v>508</v>
      </c>
      <c r="D7">
        <v>541</v>
      </c>
      <c r="E7">
        <v>541</v>
      </c>
      <c r="F7">
        <v>531</v>
      </c>
      <c r="G7">
        <v>219</v>
      </c>
      <c r="H7">
        <v>317</v>
      </c>
      <c r="I7">
        <v>5</v>
      </c>
      <c r="J7">
        <v>-33</v>
      </c>
    </row>
    <row r="8" spans="1:10" x14ac:dyDescent="0.25">
      <c r="A8" t="s">
        <v>13</v>
      </c>
      <c r="B8">
        <v>3661</v>
      </c>
      <c r="C8">
        <v>739</v>
      </c>
      <c r="D8">
        <v>626</v>
      </c>
      <c r="E8">
        <v>626</v>
      </c>
      <c r="F8">
        <v>615</v>
      </c>
      <c r="G8">
        <v>235</v>
      </c>
      <c r="H8">
        <v>370</v>
      </c>
      <c r="I8">
        <v>21</v>
      </c>
      <c r="J8">
        <v>113</v>
      </c>
    </row>
    <row r="9" spans="1:10" x14ac:dyDescent="0.25">
      <c r="A9" t="s">
        <v>1024</v>
      </c>
      <c r="B9">
        <v>17</v>
      </c>
      <c r="C9">
        <v>11</v>
      </c>
      <c r="D9">
        <v>0</v>
      </c>
      <c r="E9">
        <v>0</v>
      </c>
      <c r="F9">
        <v>0</v>
      </c>
      <c r="G9">
        <v>0</v>
      </c>
      <c r="H9">
        <v>0</v>
      </c>
      <c r="I9">
        <v>0</v>
      </c>
      <c r="J9">
        <v>11</v>
      </c>
    </row>
    <row r="10" spans="1:10" x14ac:dyDescent="0.25">
      <c r="A10" t="s">
        <v>9</v>
      </c>
      <c r="B10">
        <v>12064</v>
      </c>
      <c r="C10">
        <v>2432</v>
      </c>
      <c r="D10">
        <v>2489</v>
      </c>
      <c r="E10">
        <v>2438</v>
      </c>
      <c r="F10">
        <v>2401</v>
      </c>
      <c r="G10">
        <v>0</v>
      </c>
      <c r="H10">
        <v>2472</v>
      </c>
      <c r="I10">
        <v>17</v>
      </c>
      <c r="J10">
        <v>-57</v>
      </c>
    </row>
    <row r="11" spans="1:10" x14ac:dyDescent="0.25">
      <c r="A11" t="s">
        <v>11</v>
      </c>
      <c r="B11">
        <v>169</v>
      </c>
      <c r="C11">
        <v>44</v>
      </c>
      <c r="D11">
        <v>47</v>
      </c>
      <c r="E11">
        <v>47</v>
      </c>
      <c r="F11">
        <v>0</v>
      </c>
      <c r="G11">
        <v>0</v>
      </c>
      <c r="H11">
        <v>47</v>
      </c>
      <c r="I11">
        <v>0</v>
      </c>
      <c r="J11">
        <v>-3</v>
      </c>
    </row>
    <row r="12" spans="1:10" x14ac:dyDescent="0.25">
      <c r="A12" t="s">
        <v>12</v>
      </c>
      <c r="B12">
        <v>167</v>
      </c>
      <c r="C12">
        <v>32</v>
      </c>
      <c r="D12">
        <v>30</v>
      </c>
      <c r="E12">
        <v>30</v>
      </c>
      <c r="F12">
        <v>14</v>
      </c>
      <c r="G12">
        <v>0</v>
      </c>
      <c r="H12">
        <v>30</v>
      </c>
      <c r="I12">
        <v>0</v>
      </c>
      <c r="J12">
        <v>2</v>
      </c>
    </row>
    <row r="13" spans="1:10" x14ac:dyDescent="0.25">
      <c r="A13" t="s">
        <v>8</v>
      </c>
      <c r="B13">
        <v>22677</v>
      </c>
      <c r="C13">
        <v>4761</v>
      </c>
      <c r="D13">
        <v>4698</v>
      </c>
      <c r="E13">
        <v>4507</v>
      </c>
      <c r="F13">
        <v>2899</v>
      </c>
      <c r="G13">
        <v>2</v>
      </c>
      <c r="H13">
        <v>4574</v>
      </c>
      <c r="I13">
        <v>122</v>
      </c>
      <c r="J13">
        <v>63</v>
      </c>
    </row>
    <row r="14" spans="1:10" x14ac:dyDescent="0.25">
      <c r="A14" t="s">
        <v>4</v>
      </c>
      <c r="B14">
        <v>6936</v>
      </c>
      <c r="C14">
        <v>1429</v>
      </c>
      <c r="D14">
        <v>1481</v>
      </c>
      <c r="E14">
        <v>1478</v>
      </c>
      <c r="F14">
        <v>511</v>
      </c>
      <c r="G14">
        <v>0</v>
      </c>
      <c r="H14">
        <v>1452</v>
      </c>
      <c r="I14">
        <v>29</v>
      </c>
      <c r="J14">
        <v>-52</v>
      </c>
    </row>
    <row r="15" spans="1:10" x14ac:dyDescent="0.25">
      <c r="A15" t="s">
        <v>937</v>
      </c>
      <c r="B15">
        <v>400</v>
      </c>
      <c r="C15">
        <v>91</v>
      </c>
      <c r="D15">
        <v>60</v>
      </c>
      <c r="E15">
        <v>60</v>
      </c>
      <c r="F15">
        <v>0</v>
      </c>
      <c r="G15">
        <v>0</v>
      </c>
      <c r="H15">
        <v>60</v>
      </c>
      <c r="I15">
        <v>0</v>
      </c>
      <c r="J15">
        <v>31</v>
      </c>
    </row>
    <row r="16" spans="1:10" x14ac:dyDescent="0.25">
      <c r="A16" t="s">
        <v>10</v>
      </c>
      <c r="B16">
        <v>486</v>
      </c>
      <c r="C16">
        <v>120</v>
      </c>
      <c r="D16">
        <v>134</v>
      </c>
      <c r="E16">
        <v>134</v>
      </c>
      <c r="F16">
        <v>134</v>
      </c>
      <c r="G16">
        <v>0</v>
      </c>
      <c r="H16">
        <v>134</v>
      </c>
      <c r="I16">
        <v>0</v>
      </c>
      <c r="J16">
        <v>-14</v>
      </c>
    </row>
    <row r="17" spans="1:10" x14ac:dyDescent="0.25">
      <c r="A17" t="s">
        <v>1019</v>
      </c>
      <c r="B17">
        <v>1232</v>
      </c>
      <c r="C17">
        <v>166</v>
      </c>
      <c r="D17">
        <v>0</v>
      </c>
      <c r="E17">
        <v>0</v>
      </c>
      <c r="F17">
        <v>0</v>
      </c>
      <c r="G17">
        <v>0</v>
      </c>
      <c r="H17">
        <v>0</v>
      </c>
      <c r="I17">
        <v>0</v>
      </c>
      <c r="J17">
        <v>166</v>
      </c>
    </row>
    <row r="18" spans="1:10" x14ac:dyDescent="0.25">
      <c r="A18" t="s">
        <v>5</v>
      </c>
      <c r="B18">
        <v>22998</v>
      </c>
      <c r="C18">
        <v>4735</v>
      </c>
      <c r="D18">
        <v>4913</v>
      </c>
      <c r="E18">
        <v>4910</v>
      </c>
      <c r="F18">
        <v>3610</v>
      </c>
      <c r="G18">
        <v>560</v>
      </c>
      <c r="H18">
        <v>4180</v>
      </c>
      <c r="I18">
        <v>173</v>
      </c>
      <c r="J18">
        <v>-178</v>
      </c>
    </row>
    <row r="19" spans="1:10" x14ac:dyDescent="0.25">
      <c r="A19" s="106" t="s">
        <v>3</v>
      </c>
      <c r="B19" s="107">
        <v>5939</v>
      </c>
      <c r="C19" s="107">
        <v>1217</v>
      </c>
      <c r="D19" s="107">
        <v>1107</v>
      </c>
      <c r="E19" s="107">
        <v>929</v>
      </c>
      <c r="F19" s="107">
        <v>907</v>
      </c>
      <c r="G19" s="107">
        <v>1</v>
      </c>
      <c r="H19" s="107">
        <v>1038</v>
      </c>
      <c r="I19" s="107">
        <v>68</v>
      </c>
      <c r="J19" s="107">
        <v>110</v>
      </c>
    </row>
    <row r="20" spans="1:10" x14ac:dyDescent="0.25">
      <c r="A20" t="s">
        <v>1084</v>
      </c>
      <c r="B20">
        <v>273</v>
      </c>
      <c r="C20">
        <v>44</v>
      </c>
      <c r="D20">
        <v>0</v>
      </c>
      <c r="E20">
        <v>0</v>
      </c>
      <c r="F20">
        <v>0</v>
      </c>
      <c r="G20">
        <v>0</v>
      </c>
      <c r="H20">
        <v>0</v>
      </c>
      <c r="I20">
        <v>0</v>
      </c>
      <c r="J20">
        <v>44</v>
      </c>
    </row>
    <row r="21" spans="1:10" x14ac:dyDescent="0.25">
      <c r="A21" t="s">
        <v>15</v>
      </c>
      <c r="B21">
        <v>2789</v>
      </c>
      <c r="C21">
        <v>579</v>
      </c>
      <c r="D21">
        <v>590</v>
      </c>
      <c r="E21">
        <v>590</v>
      </c>
      <c r="F21">
        <v>584</v>
      </c>
      <c r="G21">
        <v>0</v>
      </c>
      <c r="H21">
        <v>559</v>
      </c>
      <c r="I21">
        <v>31</v>
      </c>
      <c r="J21">
        <v>-11</v>
      </c>
    </row>
    <row r="22" spans="1:10" x14ac:dyDescent="0.25">
      <c r="A22" t="s">
        <v>16</v>
      </c>
      <c r="B22">
        <v>355</v>
      </c>
      <c r="C22">
        <v>69</v>
      </c>
      <c r="D22">
        <v>31</v>
      </c>
      <c r="E22">
        <v>31</v>
      </c>
      <c r="F22">
        <v>31</v>
      </c>
      <c r="G22">
        <v>0</v>
      </c>
      <c r="H22">
        <v>31</v>
      </c>
      <c r="I22">
        <v>0</v>
      </c>
      <c r="J22">
        <v>38</v>
      </c>
    </row>
    <row r="23" spans="1:10" x14ac:dyDescent="0.25">
      <c r="A23" t="s">
        <v>17</v>
      </c>
      <c r="B23">
        <v>648</v>
      </c>
      <c r="C23">
        <v>132</v>
      </c>
      <c r="D23">
        <v>100</v>
      </c>
      <c r="E23">
        <v>100</v>
      </c>
      <c r="F23">
        <v>91</v>
      </c>
      <c r="G23">
        <v>1</v>
      </c>
      <c r="H23">
        <v>91</v>
      </c>
      <c r="I23">
        <v>8</v>
      </c>
      <c r="J23">
        <v>32</v>
      </c>
    </row>
    <row r="24" spans="1:10" x14ac:dyDescent="0.25">
      <c r="A24" t="s">
        <v>14</v>
      </c>
      <c r="B24">
        <v>1822</v>
      </c>
      <c r="C24">
        <v>381</v>
      </c>
      <c r="D24">
        <v>377</v>
      </c>
      <c r="E24">
        <v>199</v>
      </c>
      <c r="F24">
        <v>199</v>
      </c>
      <c r="G24">
        <v>0</v>
      </c>
      <c r="H24">
        <v>348</v>
      </c>
      <c r="I24">
        <v>29</v>
      </c>
      <c r="J24">
        <v>4</v>
      </c>
    </row>
    <row r="25" spans="1:10" x14ac:dyDescent="0.25">
      <c r="A25" t="s">
        <v>18</v>
      </c>
      <c r="B25">
        <v>52</v>
      </c>
      <c r="C25">
        <v>12</v>
      </c>
      <c r="D25">
        <v>9</v>
      </c>
      <c r="E25">
        <v>9</v>
      </c>
      <c r="F25">
        <v>2</v>
      </c>
      <c r="G25">
        <v>0</v>
      </c>
      <c r="H25">
        <v>9</v>
      </c>
      <c r="I25">
        <v>0</v>
      </c>
      <c r="J25">
        <v>3</v>
      </c>
    </row>
    <row r="26" spans="1:10" x14ac:dyDescent="0.25">
      <c r="A26" s="108" t="s">
        <v>31</v>
      </c>
      <c r="B26" s="109">
        <v>86598</v>
      </c>
      <c r="C26" s="109">
        <v>17645</v>
      </c>
      <c r="D26" s="109">
        <v>17503</v>
      </c>
      <c r="E26" s="109">
        <v>17037</v>
      </c>
      <c r="F26" s="109">
        <v>11626</v>
      </c>
      <c r="G26" s="109">
        <v>1017</v>
      </c>
      <c r="H26" s="109">
        <v>16050</v>
      </c>
      <c r="I26" s="109">
        <v>436</v>
      </c>
      <c r="J26" s="109">
        <v>142</v>
      </c>
    </row>
    <row r="27" spans="1:10" x14ac:dyDescent="0.25">
      <c r="A27" s="53" t="s">
        <v>1768</v>
      </c>
      <c r="B27" s="53"/>
      <c r="C27" s="53"/>
      <c r="D27" s="53">
        <v>0.99195239444601868</v>
      </c>
      <c r="E27" s="53">
        <v>0.9655426466421082</v>
      </c>
      <c r="F27" s="53">
        <v>0.65888353641258146</v>
      </c>
      <c r="G27" s="53">
        <v>5.7636724284499861E-2</v>
      </c>
      <c r="H27" s="53">
        <v>0.90960612071408331</v>
      </c>
      <c r="I27" s="53">
        <v>2.4709549447435534E-2</v>
      </c>
      <c r="J27" s="53">
        <v>8.0476055539812977E-3</v>
      </c>
    </row>
    <row r="28" spans="1:10" x14ac:dyDescent="0.25">
      <c r="A28" s="12"/>
      <c r="B28" s="26"/>
      <c r="C28" s="26"/>
      <c r="D28" s="26"/>
      <c r="E28" s="26"/>
      <c r="F28" s="26"/>
      <c r="G28" s="26"/>
      <c r="H28" s="26"/>
      <c r="I28" s="26"/>
      <c r="J28" s="26"/>
    </row>
    <row r="29" spans="1:10" ht="14.45" customHeight="1" x14ac:dyDescent="0.25">
      <c r="A29" s="124" t="s">
        <v>2933</v>
      </c>
      <c r="B29" s="124"/>
      <c r="C29" s="124"/>
      <c r="D29" s="124"/>
      <c r="E29" s="124"/>
      <c r="F29" s="124"/>
      <c r="G29" s="124"/>
      <c r="H29" s="124"/>
      <c r="I29" s="124"/>
      <c r="J29" s="124"/>
    </row>
    <row r="30" spans="1:10" ht="7.9" customHeight="1" x14ac:dyDescent="0.25">
      <c r="A30" s="124"/>
      <c r="B30" s="124"/>
      <c r="C30" s="124"/>
      <c r="D30" s="124"/>
      <c r="E30" s="124"/>
      <c r="F30" s="124"/>
      <c r="G30" s="124"/>
      <c r="H30" s="124"/>
      <c r="I30" s="124"/>
      <c r="J30" s="124"/>
    </row>
    <row r="33" spans="1:1" ht="21" x14ac:dyDescent="0.35">
      <c r="A33" s="110"/>
    </row>
  </sheetData>
  <mergeCells count="1">
    <mergeCell ref="A29:J30"/>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EO5149"/>
  <sheetViews>
    <sheetView zoomScaleNormal="100" workbookViewId="0">
      <selection activeCell="E8" sqref="E8"/>
    </sheetView>
  </sheetViews>
  <sheetFormatPr defaultColWidth="8.85546875" defaultRowHeight="15" x14ac:dyDescent="0.25"/>
  <cols>
    <col min="1" max="1" width="15.7109375" style="6" bestFit="1" customWidth="1"/>
    <col min="2" max="2" width="8.85546875" style="6"/>
    <col min="3" max="3" width="11.42578125" style="6" bestFit="1" customWidth="1"/>
    <col min="4" max="4" width="13.85546875" style="6" bestFit="1" customWidth="1"/>
    <col min="5" max="5" width="47" style="6" bestFit="1" customWidth="1"/>
    <col min="6" max="6" width="15.7109375" style="6" bestFit="1" customWidth="1"/>
    <col min="7" max="7" width="8.140625" style="6" customWidth="1"/>
    <col min="8" max="8" width="5.42578125" style="6" bestFit="1" customWidth="1"/>
    <col min="9" max="9" width="12" style="6" bestFit="1" customWidth="1"/>
    <col min="10" max="10" width="21" style="6" bestFit="1" customWidth="1"/>
    <col min="11" max="11" width="19" style="6" bestFit="1" customWidth="1"/>
    <col min="12" max="13" width="8.85546875" style="6"/>
    <col min="14" max="14" width="12.5703125" style="6" customWidth="1"/>
    <col min="15" max="15" width="19.28515625" style="6" customWidth="1"/>
    <col min="16" max="16" width="14.85546875" style="6" customWidth="1"/>
    <col min="17" max="17" width="47" style="6" bestFit="1" customWidth="1"/>
    <col min="18" max="18" width="17.5703125" style="6" customWidth="1"/>
    <col min="19" max="19" width="11.85546875" style="6" customWidth="1"/>
    <col min="20" max="20" width="10.28515625" style="6" customWidth="1"/>
    <col min="21" max="84" width="8.85546875" style="6"/>
    <col min="85" max="101" width="9.28515625" style="6" customWidth="1"/>
    <col min="102" max="120" width="8.85546875" style="6"/>
    <col min="121" max="128" width="9.28515625" style="6" customWidth="1"/>
    <col min="129" max="129" width="18" style="6" customWidth="1"/>
    <col min="130" max="131" width="8.85546875" style="6"/>
    <col min="132" max="132" width="11.5703125" style="6" customWidth="1"/>
    <col min="133" max="133" width="21.140625" style="6" customWidth="1"/>
    <col min="134" max="134" width="12" style="6" customWidth="1"/>
    <col min="135" max="135" width="14" style="6" customWidth="1"/>
    <col min="136" max="136" width="12.5703125" style="6" customWidth="1"/>
    <col min="137" max="137" width="13.140625" style="6" customWidth="1"/>
    <col min="138" max="138" width="11.42578125" style="6" customWidth="1"/>
    <col min="139" max="139" width="12" style="6" customWidth="1"/>
    <col min="140" max="140" width="15.85546875" style="6" customWidth="1"/>
    <col min="141" max="141" width="16.42578125" style="6" customWidth="1"/>
    <col min="142" max="142" width="8.85546875" style="6"/>
    <col min="143" max="143" width="14.7109375" style="6" customWidth="1"/>
    <col min="144" max="144" width="14" style="6" customWidth="1"/>
    <col min="145" max="16384" width="8.85546875" style="6"/>
  </cols>
  <sheetData>
    <row r="1" spans="1:145" x14ac:dyDescent="0.25">
      <c r="A1" s="59" t="s">
        <v>1786</v>
      </c>
      <c r="C1" s="60" t="s">
        <v>83</v>
      </c>
      <c r="D1" s="61" t="s">
        <v>84</v>
      </c>
      <c r="E1" s="61" t="s">
        <v>85</v>
      </c>
      <c r="F1" s="61" t="s">
        <v>859</v>
      </c>
      <c r="G1" s="61" t="s">
        <v>1787</v>
      </c>
      <c r="H1" s="61" t="s">
        <v>108</v>
      </c>
      <c r="I1" s="61" t="s">
        <v>87</v>
      </c>
      <c r="J1" s="61" t="s">
        <v>862</v>
      </c>
      <c r="K1" s="62" t="s">
        <v>865</v>
      </c>
      <c r="M1" s="6" t="s">
        <v>1788</v>
      </c>
      <c r="N1" s="6" t="s">
        <v>1789</v>
      </c>
      <c r="O1" s="6" t="s">
        <v>1790</v>
      </c>
      <c r="P1" s="6" t="s">
        <v>1791</v>
      </c>
      <c r="Q1" s="6" t="s">
        <v>1792</v>
      </c>
      <c r="R1" s="6" t="s">
        <v>1793</v>
      </c>
      <c r="S1" s="6" t="s">
        <v>860</v>
      </c>
      <c r="T1" s="6" t="s">
        <v>861</v>
      </c>
      <c r="U1" s="6" t="s">
        <v>427</v>
      </c>
      <c r="V1" s="6" t="s">
        <v>428</v>
      </c>
      <c r="W1" s="6" t="s">
        <v>429</v>
      </c>
      <c r="X1" s="6" t="s">
        <v>430</v>
      </c>
      <c r="Y1" s="6" t="s">
        <v>431</v>
      </c>
      <c r="Z1" s="6" t="s">
        <v>432</v>
      </c>
      <c r="AA1" s="6" t="s">
        <v>433</v>
      </c>
      <c r="AB1" s="6" t="s">
        <v>434</v>
      </c>
      <c r="AC1" s="6" t="s">
        <v>435</v>
      </c>
      <c r="AD1" s="6" t="s">
        <v>436</v>
      </c>
      <c r="AE1" s="6" t="s">
        <v>437</v>
      </c>
      <c r="AF1" s="6" t="s">
        <v>438</v>
      </c>
      <c r="AG1" s="6" t="s">
        <v>439</v>
      </c>
      <c r="AH1" s="6" t="s">
        <v>440</v>
      </c>
      <c r="AI1" s="6" t="s">
        <v>441</v>
      </c>
      <c r="AJ1" s="6" t="s">
        <v>442</v>
      </c>
      <c r="AK1" s="6" t="s">
        <v>443</v>
      </c>
      <c r="AL1" s="6" t="s">
        <v>444</v>
      </c>
      <c r="AM1" s="6" t="s">
        <v>445</v>
      </c>
      <c r="AN1" s="6" t="s">
        <v>446</v>
      </c>
      <c r="AO1" s="6" t="s">
        <v>447</v>
      </c>
      <c r="AP1" s="6" t="s">
        <v>448</v>
      </c>
      <c r="AQ1" s="6" t="s">
        <v>449</v>
      </c>
      <c r="AR1" s="6" t="s">
        <v>450</v>
      </c>
      <c r="AS1" s="6" t="s">
        <v>451</v>
      </c>
      <c r="AT1" s="6" t="s">
        <v>452</v>
      </c>
      <c r="AU1" s="6" t="s">
        <v>453</v>
      </c>
      <c r="AV1" s="6" t="s">
        <v>454</v>
      </c>
      <c r="AW1" s="6" t="s">
        <v>455</v>
      </c>
      <c r="AX1" s="6" t="s">
        <v>456</v>
      </c>
      <c r="AY1" s="6" t="s">
        <v>457</v>
      </c>
      <c r="AZ1" s="6" t="s">
        <v>458</v>
      </c>
      <c r="BA1" s="6" t="s">
        <v>459</v>
      </c>
      <c r="BB1" s="6" t="s">
        <v>460</v>
      </c>
      <c r="BC1" s="6" t="s">
        <v>461</v>
      </c>
      <c r="BD1" s="6" t="s">
        <v>462</v>
      </c>
      <c r="BE1" s="6" t="s">
        <v>463</v>
      </c>
      <c r="BF1" s="6" t="s">
        <v>464</v>
      </c>
      <c r="BG1" s="6" t="s">
        <v>465</v>
      </c>
      <c r="BH1" s="6" t="s">
        <v>466</v>
      </c>
      <c r="BI1" s="6" t="s">
        <v>467</v>
      </c>
      <c r="BJ1" s="6" t="s">
        <v>468</v>
      </c>
      <c r="BK1" s="6" t="s">
        <v>469</v>
      </c>
      <c r="BL1" s="6" t="s">
        <v>470</v>
      </c>
      <c r="BM1" s="6" t="s">
        <v>471</v>
      </c>
      <c r="BN1" s="6" t="s">
        <v>472</v>
      </c>
      <c r="BO1" s="6" t="s">
        <v>473</v>
      </c>
      <c r="BP1" s="6" t="s">
        <v>474</v>
      </c>
      <c r="BQ1" s="6" t="s">
        <v>475</v>
      </c>
      <c r="BR1" s="6" t="s">
        <v>476</v>
      </c>
      <c r="BS1" s="6" t="s">
        <v>477</v>
      </c>
      <c r="BT1" s="6" t="s">
        <v>478</v>
      </c>
      <c r="BU1" s="6" t="s">
        <v>479</v>
      </c>
      <c r="BV1" s="6" t="s">
        <v>480</v>
      </c>
      <c r="BW1" s="6" t="s">
        <v>481</v>
      </c>
      <c r="BX1" s="6" t="s">
        <v>482</v>
      </c>
      <c r="BY1" s="6" t="s">
        <v>483</v>
      </c>
      <c r="BZ1" s="6" t="s">
        <v>484</v>
      </c>
      <c r="CA1" s="6" t="s">
        <v>485</v>
      </c>
      <c r="CB1" s="6" t="s">
        <v>486</v>
      </c>
      <c r="CC1" s="6" t="s">
        <v>487</v>
      </c>
      <c r="CD1" s="6" t="s">
        <v>488</v>
      </c>
      <c r="CE1" s="6" t="s">
        <v>489</v>
      </c>
      <c r="CF1" s="6" t="s">
        <v>490</v>
      </c>
      <c r="CG1" s="6" t="s">
        <v>491</v>
      </c>
      <c r="CH1" s="6" t="s">
        <v>492</v>
      </c>
      <c r="CI1" s="6" t="s">
        <v>493</v>
      </c>
      <c r="CJ1" s="6" t="s">
        <v>494</v>
      </c>
      <c r="CK1" s="6" t="s">
        <v>495</v>
      </c>
      <c r="CL1" s="6" t="s">
        <v>496</v>
      </c>
      <c r="CM1" s="6" t="s">
        <v>497</v>
      </c>
      <c r="CN1" s="6" t="s">
        <v>498</v>
      </c>
      <c r="CO1" s="6" t="s">
        <v>499</v>
      </c>
      <c r="CP1" s="6" t="s">
        <v>500</v>
      </c>
      <c r="CQ1" s="6" t="s">
        <v>501</v>
      </c>
      <c r="CR1" s="6" t="s">
        <v>502</v>
      </c>
      <c r="CS1" s="6" t="s">
        <v>503</v>
      </c>
      <c r="CT1" s="6" t="s">
        <v>504</v>
      </c>
      <c r="CU1" s="6" t="s">
        <v>505</v>
      </c>
      <c r="CV1" s="6" t="s">
        <v>506</v>
      </c>
      <c r="CW1" s="6" t="s">
        <v>507</v>
      </c>
      <c r="CX1" s="6" t="s">
        <v>508</v>
      </c>
      <c r="CY1" s="6" t="s">
        <v>509</v>
      </c>
      <c r="CZ1" s="6" t="s">
        <v>510</v>
      </c>
      <c r="DA1" s="6" t="s">
        <v>511</v>
      </c>
      <c r="DB1" s="6" t="s">
        <v>512</v>
      </c>
      <c r="DC1" s="6" t="s">
        <v>513</v>
      </c>
      <c r="DD1" s="6" t="s">
        <v>514</v>
      </c>
      <c r="DE1" s="6" t="s">
        <v>515</v>
      </c>
      <c r="DF1" s="6" t="s">
        <v>516</v>
      </c>
      <c r="DG1" s="6" t="s">
        <v>517</v>
      </c>
      <c r="DH1" s="6" t="s">
        <v>518</v>
      </c>
      <c r="DI1" s="6" t="s">
        <v>519</v>
      </c>
      <c r="DJ1" s="6" t="s">
        <v>520</v>
      </c>
      <c r="DK1" s="6" t="s">
        <v>521</v>
      </c>
      <c r="DL1" s="6" t="s">
        <v>522</v>
      </c>
      <c r="DM1" s="6" t="s">
        <v>523</v>
      </c>
      <c r="DN1" s="6" t="s">
        <v>524</v>
      </c>
      <c r="DO1" s="6" t="s">
        <v>525</v>
      </c>
      <c r="DP1" s="6" t="s">
        <v>526</v>
      </c>
      <c r="DQ1" s="6" t="s">
        <v>527</v>
      </c>
      <c r="DR1" s="6" t="s">
        <v>528</v>
      </c>
      <c r="DS1" s="6" t="s">
        <v>529</v>
      </c>
      <c r="DT1" s="6" t="s">
        <v>530</v>
      </c>
      <c r="DU1" s="6" t="s">
        <v>531</v>
      </c>
      <c r="DV1" s="6" t="s">
        <v>532</v>
      </c>
      <c r="DW1" s="6" t="s">
        <v>533</v>
      </c>
      <c r="DX1" s="6" t="s">
        <v>534</v>
      </c>
      <c r="DY1" s="6" t="s">
        <v>535</v>
      </c>
      <c r="EA1" s="6" t="s">
        <v>83</v>
      </c>
      <c r="EB1" s="6" t="s">
        <v>84</v>
      </c>
      <c r="EC1" s="6" t="s">
        <v>85</v>
      </c>
      <c r="ED1" s="6" t="s">
        <v>86</v>
      </c>
      <c r="EE1" s="6" t="s">
        <v>87</v>
      </c>
      <c r="EF1" s="6" t="s">
        <v>88</v>
      </c>
      <c r="EG1" s="6" t="s">
        <v>89</v>
      </c>
      <c r="EH1" s="6" t="s">
        <v>90</v>
      </c>
      <c r="EI1" s="6" t="s">
        <v>91</v>
      </c>
      <c r="EJ1" s="6" t="s">
        <v>92</v>
      </c>
      <c r="EK1" s="6" t="s">
        <v>93</v>
      </c>
      <c r="EL1" s="6" t="s">
        <v>94</v>
      </c>
      <c r="EM1" s="6" t="s">
        <v>845</v>
      </c>
      <c r="EN1" s="6" t="s">
        <v>2</v>
      </c>
      <c r="EO1" s="6" t="s">
        <v>108</v>
      </c>
    </row>
    <row r="2" spans="1:145" x14ac:dyDescent="0.25">
      <c r="A2" s="63" t="s">
        <v>96</v>
      </c>
      <c r="C2" s="64" t="s">
        <v>0</v>
      </c>
      <c r="D2" s="65" t="s">
        <v>13</v>
      </c>
      <c r="E2" s="65" t="s">
        <v>199</v>
      </c>
      <c r="F2" s="65" t="s">
        <v>200</v>
      </c>
      <c r="G2" s="65">
        <v>76</v>
      </c>
      <c r="H2" s="65">
        <v>344</v>
      </c>
      <c r="I2" s="65" t="s">
        <v>97</v>
      </c>
      <c r="J2" s="65" t="s">
        <v>85</v>
      </c>
      <c r="K2" s="66" t="s">
        <v>538</v>
      </c>
      <c r="M2" s="6" t="s">
        <v>0</v>
      </c>
      <c r="N2" s="6" t="s">
        <v>4</v>
      </c>
      <c r="O2" s="6" t="s">
        <v>536</v>
      </c>
      <c r="P2" s="6" t="s">
        <v>537</v>
      </c>
      <c r="Q2" s="6" t="s">
        <v>95</v>
      </c>
      <c r="R2" s="6" t="s">
        <v>96</v>
      </c>
      <c r="S2" s="6">
        <v>97.386718999999999</v>
      </c>
      <c r="T2" s="6">
        <v>25.415482000000001</v>
      </c>
      <c r="U2" s="6">
        <v>0</v>
      </c>
      <c r="V2" s="6" t="s">
        <v>98</v>
      </c>
      <c r="W2" s="6">
        <v>950</v>
      </c>
      <c r="X2" s="6" t="s">
        <v>538</v>
      </c>
      <c r="Y2" s="6">
        <v>7</v>
      </c>
      <c r="Z2" s="6">
        <v>10</v>
      </c>
      <c r="AA2" s="6">
        <v>2015</v>
      </c>
      <c r="AB2" s="6" t="s">
        <v>538</v>
      </c>
      <c r="AD2" s="6" t="s">
        <v>539</v>
      </c>
      <c r="AF2" s="6">
        <v>26</v>
      </c>
      <c r="AG2" s="6">
        <v>9</v>
      </c>
      <c r="AH2" s="6">
        <v>2015</v>
      </c>
      <c r="AI2" s="6">
        <v>28</v>
      </c>
      <c r="AJ2" s="6">
        <v>9</v>
      </c>
      <c r="AK2" s="6">
        <v>2015</v>
      </c>
      <c r="AM2" s="6" t="s">
        <v>540</v>
      </c>
      <c r="AN2" s="6" t="s">
        <v>541</v>
      </c>
      <c r="AO2" s="6">
        <v>53</v>
      </c>
      <c r="AQ2" s="6" t="s">
        <v>588</v>
      </c>
      <c r="AR2" s="6" t="s">
        <v>548</v>
      </c>
      <c r="AS2" s="6">
        <v>24</v>
      </c>
      <c r="BG2" s="6">
        <v>6</v>
      </c>
      <c r="BH2" s="6">
        <v>2011</v>
      </c>
      <c r="BT2" s="6" t="b">
        <v>0</v>
      </c>
      <c r="BU2" s="6" t="b">
        <v>1</v>
      </c>
      <c r="BV2" s="6" t="s">
        <v>538</v>
      </c>
      <c r="BW2" s="6" t="s">
        <v>1367</v>
      </c>
      <c r="BX2" s="6" t="s">
        <v>1368</v>
      </c>
      <c r="BY2" s="6" t="b">
        <v>1</v>
      </c>
      <c r="BZ2" s="6" t="s">
        <v>321</v>
      </c>
      <c r="CA2" s="6" t="b">
        <v>0</v>
      </c>
      <c r="CB2" s="6" t="b">
        <v>1</v>
      </c>
      <c r="CC2" s="6" t="b">
        <v>0</v>
      </c>
      <c r="CD2" s="6" t="b">
        <v>1</v>
      </c>
      <c r="CE2" s="6" t="b">
        <v>1</v>
      </c>
      <c r="CF2" s="6" t="b">
        <v>1</v>
      </c>
      <c r="CG2" s="6">
        <v>1</v>
      </c>
      <c r="CH2" s="6">
        <v>1</v>
      </c>
      <c r="CI2" s="6">
        <v>2</v>
      </c>
      <c r="CJ2" s="6">
        <v>1</v>
      </c>
      <c r="CK2" s="6">
        <v>1</v>
      </c>
      <c r="CL2" s="6">
        <v>2</v>
      </c>
      <c r="CM2" s="6">
        <v>43</v>
      </c>
      <c r="CN2" s="6">
        <v>361</v>
      </c>
      <c r="CO2" s="6">
        <v>43</v>
      </c>
      <c r="CT2" s="6">
        <v>1</v>
      </c>
      <c r="CU2" s="6">
        <v>5</v>
      </c>
      <c r="CV2" s="6" t="s">
        <v>322</v>
      </c>
      <c r="CX2" s="6" t="b">
        <v>0</v>
      </c>
      <c r="CZ2" s="6" t="b">
        <v>1</v>
      </c>
      <c r="DA2" s="6">
        <v>6</v>
      </c>
      <c r="DB2" s="6">
        <v>2</v>
      </c>
      <c r="DC2" s="6">
        <v>1</v>
      </c>
      <c r="DD2" s="6">
        <v>1</v>
      </c>
      <c r="DE2" s="6">
        <v>7</v>
      </c>
      <c r="DF2" s="6">
        <v>3</v>
      </c>
      <c r="DG2" s="6">
        <v>0</v>
      </c>
      <c r="DH2" s="6">
        <v>0</v>
      </c>
      <c r="DI2" s="6" t="b">
        <v>1</v>
      </c>
      <c r="DJ2" s="6" t="b">
        <v>1</v>
      </c>
      <c r="DK2" s="6" t="b">
        <v>0</v>
      </c>
      <c r="DL2" s="6" t="b">
        <v>0</v>
      </c>
      <c r="DM2" s="6" t="b">
        <v>1</v>
      </c>
      <c r="DN2" s="6" t="b">
        <v>0</v>
      </c>
      <c r="DO2" s="6" t="b">
        <v>0</v>
      </c>
      <c r="DQ2" s="6" t="b">
        <v>0</v>
      </c>
      <c r="DS2" s="6" t="b">
        <v>1</v>
      </c>
      <c r="DT2" s="6">
        <v>4</v>
      </c>
      <c r="DU2" s="6" t="b">
        <v>0</v>
      </c>
      <c r="DW2" s="6" t="b">
        <v>1</v>
      </c>
      <c r="DX2" s="6">
        <v>73</v>
      </c>
      <c r="EA2" s="6" t="s">
        <v>0</v>
      </c>
      <c r="EB2" s="6" t="s">
        <v>8</v>
      </c>
      <c r="EC2" s="6" t="s">
        <v>746</v>
      </c>
      <c r="ED2" s="6" t="s">
        <v>744</v>
      </c>
      <c r="EE2" s="6" t="s">
        <v>209</v>
      </c>
      <c r="EF2" s="6" t="s">
        <v>125</v>
      </c>
      <c r="EG2" s="6">
        <v>612</v>
      </c>
      <c r="EH2" s="6">
        <v>2944</v>
      </c>
      <c r="EI2" s="6">
        <v>608</v>
      </c>
      <c r="EJ2" s="6">
        <v>2914</v>
      </c>
      <c r="EK2" s="6">
        <v>608</v>
      </c>
      <c r="EL2" s="6">
        <v>2944</v>
      </c>
      <c r="EM2" s="6" t="s">
        <v>111</v>
      </c>
      <c r="EN2" s="6" t="s">
        <v>21</v>
      </c>
      <c r="EO2" s="6">
        <v>39</v>
      </c>
    </row>
    <row r="3" spans="1:145" x14ac:dyDescent="0.25">
      <c r="A3" s="63" t="s">
        <v>102</v>
      </c>
      <c r="C3" s="64" t="s">
        <v>0</v>
      </c>
      <c r="D3" s="65" t="s">
        <v>13</v>
      </c>
      <c r="E3" s="65" t="s">
        <v>173</v>
      </c>
      <c r="F3" s="65" t="s">
        <v>174</v>
      </c>
      <c r="G3" s="65">
        <v>75</v>
      </c>
      <c r="H3" s="65">
        <v>404</v>
      </c>
      <c r="I3" s="65" t="s">
        <v>97</v>
      </c>
      <c r="J3" s="65" t="s">
        <v>85</v>
      </c>
      <c r="K3" s="66" t="s">
        <v>691</v>
      </c>
      <c r="M3" s="6" t="s">
        <v>0</v>
      </c>
      <c r="N3" s="6" t="s">
        <v>4</v>
      </c>
      <c r="O3" s="6" t="s">
        <v>536</v>
      </c>
      <c r="P3" s="6" t="s">
        <v>542</v>
      </c>
      <c r="Q3" s="6" t="s">
        <v>1794</v>
      </c>
      <c r="R3" s="6" t="s">
        <v>102</v>
      </c>
      <c r="S3" s="6">
        <v>97.394547000000003</v>
      </c>
      <c r="T3" s="6">
        <v>25.422194000000001</v>
      </c>
      <c r="U3" s="6">
        <v>0</v>
      </c>
      <c r="V3" s="6" t="s">
        <v>98</v>
      </c>
      <c r="W3" s="6">
        <v>947</v>
      </c>
      <c r="X3" s="6" t="s">
        <v>538</v>
      </c>
      <c r="Y3" s="6">
        <v>2</v>
      </c>
      <c r="Z3" s="6">
        <v>10</v>
      </c>
      <c r="AA3" s="6">
        <v>2015</v>
      </c>
      <c r="AB3" s="6" t="s">
        <v>538</v>
      </c>
      <c r="AD3" s="6" t="s">
        <v>539</v>
      </c>
      <c r="AF3" s="6">
        <v>9</v>
      </c>
      <c r="AG3" s="6">
        <v>8</v>
      </c>
      <c r="AH3" s="6">
        <v>2015</v>
      </c>
      <c r="AI3" s="6">
        <v>9</v>
      </c>
      <c r="AJ3" s="6">
        <v>8</v>
      </c>
      <c r="AK3" s="6">
        <v>2015</v>
      </c>
      <c r="AM3" s="6" t="s">
        <v>540</v>
      </c>
      <c r="AN3" s="6" t="s">
        <v>541</v>
      </c>
      <c r="AO3" s="6">
        <v>60</v>
      </c>
      <c r="AQ3" s="6" t="s">
        <v>540</v>
      </c>
      <c r="AR3" s="6" t="s">
        <v>541</v>
      </c>
      <c r="AS3" s="6">
        <v>50</v>
      </c>
      <c r="BG3" s="6">
        <v>6</v>
      </c>
      <c r="BH3" s="6">
        <v>2011</v>
      </c>
      <c r="BT3" s="6" t="b">
        <v>0</v>
      </c>
      <c r="BU3" s="6" t="b">
        <v>1</v>
      </c>
      <c r="BV3" s="6" t="s">
        <v>538</v>
      </c>
      <c r="BW3" s="6" t="s">
        <v>1312</v>
      </c>
      <c r="BX3" s="6" t="s">
        <v>1313</v>
      </c>
      <c r="BY3" s="6" t="b">
        <v>1</v>
      </c>
      <c r="BZ3" s="6" t="s">
        <v>321</v>
      </c>
      <c r="CA3" s="6" t="b">
        <v>0</v>
      </c>
      <c r="CB3" s="6" t="b">
        <v>1</v>
      </c>
      <c r="CC3" s="6" t="b">
        <v>0</v>
      </c>
      <c r="CD3" s="6" t="b">
        <v>1</v>
      </c>
      <c r="CE3" s="6" t="b">
        <v>1</v>
      </c>
      <c r="CF3" s="6" t="b">
        <v>1</v>
      </c>
      <c r="CM3" s="6">
        <v>54</v>
      </c>
      <c r="CN3" s="6">
        <v>221</v>
      </c>
      <c r="CO3" s="6">
        <v>57</v>
      </c>
      <c r="CR3" s="6" t="s">
        <v>327</v>
      </c>
      <c r="CS3" s="6" t="s">
        <v>1314</v>
      </c>
      <c r="CX3" s="6" t="b">
        <v>1</v>
      </c>
      <c r="CZ3" s="6" t="b">
        <v>1</v>
      </c>
      <c r="DA3" s="6">
        <v>8</v>
      </c>
      <c r="DB3" s="6">
        <v>7</v>
      </c>
      <c r="DC3" s="6">
        <v>7</v>
      </c>
      <c r="DD3" s="6">
        <v>3</v>
      </c>
      <c r="DE3" s="6">
        <v>15</v>
      </c>
      <c r="DF3" s="6">
        <v>10</v>
      </c>
      <c r="DG3" s="6">
        <v>1</v>
      </c>
      <c r="DH3" s="6">
        <v>0</v>
      </c>
      <c r="DI3" s="6" t="b">
        <v>0</v>
      </c>
      <c r="DJ3" s="6" t="b">
        <v>1</v>
      </c>
      <c r="DK3" s="6" t="b">
        <v>1</v>
      </c>
      <c r="DL3" s="6" t="b">
        <v>0</v>
      </c>
      <c r="DM3" s="6" t="b">
        <v>1</v>
      </c>
      <c r="DN3" s="6" t="b">
        <v>0</v>
      </c>
      <c r="DO3" s="6" t="b">
        <v>0</v>
      </c>
      <c r="DQ3" s="6" t="b">
        <v>1</v>
      </c>
      <c r="DR3" s="6">
        <v>97</v>
      </c>
      <c r="DS3" s="6" t="b">
        <v>1</v>
      </c>
      <c r="DT3" s="6">
        <v>3</v>
      </c>
      <c r="DU3" s="6" t="b">
        <v>1</v>
      </c>
      <c r="DV3" s="6">
        <v>10</v>
      </c>
      <c r="DW3" s="6" t="b">
        <v>1</v>
      </c>
      <c r="DX3" s="6">
        <v>12</v>
      </c>
      <c r="DY3" s="6" t="s">
        <v>1315</v>
      </c>
      <c r="EA3" s="6" t="s">
        <v>0</v>
      </c>
      <c r="EB3" s="6" t="s">
        <v>7</v>
      </c>
      <c r="EC3" s="6" t="s">
        <v>133</v>
      </c>
      <c r="ED3" s="6" t="s">
        <v>134</v>
      </c>
      <c r="EE3" s="6" t="s">
        <v>97</v>
      </c>
      <c r="EF3" s="6" t="s">
        <v>98</v>
      </c>
      <c r="EG3" s="6">
        <v>631</v>
      </c>
      <c r="EH3" s="6">
        <v>3758</v>
      </c>
      <c r="EI3" s="6">
        <v>613</v>
      </c>
      <c r="EJ3" s="6">
        <v>3721</v>
      </c>
      <c r="EK3" s="6">
        <v>626</v>
      </c>
      <c r="EL3" s="6">
        <v>3786</v>
      </c>
      <c r="EM3" s="6" t="s">
        <v>111</v>
      </c>
      <c r="EN3" s="6" t="s">
        <v>23</v>
      </c>
      <c r="EO3" s="6">
        <v>53</v>
      </c>
    </row>
    <row r="4" spans="1:145" x14ac:dyDescent="0.25">
      <c r="A4" s="63" t="s">
        <v>105</v>
      </c>
      <c r="C4" s="64" t="s">
        <v>0</v>
      </c>
      <c r="D4" s="65" t="s">
        <v>7</v>
      </c>
      <c r="E4" s="65" t="s">
        <v>214</v>
      </c>
      <c r="F4" s="65" t="s">
        <v>215</v>
      </c>
      <c r="G4" s="65">
        <v>301</v>
      </c>
      <c r="H4" s="65">
        <v>1404</v>
      </c>
      <c r="I4" s="65" t="s">
        <v>97</v>
      </c>
      <c r="J4" s="65" t="s">
        <v>85</v>
      </c>
      <c r="K4" s="66" t="s">
        <v>581</v>
      </c>
      <c r="M4" s="6" t="s">
        <v>0</v>
      </c>
      <c r="N4" s="6" t="s">
        <v>4</v>
      </c>
      <c r="O4" s="6" t="s">
        <v>536</v>
      </c>
      <c r="P4" s="6" t="s">
        <v>537</v>
      </c>
      <c r="Q4" s="6" t="s">
        <v>104</v>
      </c>
      <c r="R4" s="6" t="s">
        <v>105</v>
      </c>
      <c r="S4" s="6">
        <v>97.377662999999998</v>
      </c>
      <c r="T4" s="6">
        <v>25.404752999999999</v>
      </c>
      <c r="U4" s="6">
        <v>0</v>
      </c>
      <c r="V4" s="6" t="s">
        <v>98</v>
      </c>
      <c r="W4" s="6">
        <v>952</v>
      </c>
      <c r="X4" s="6" t="s">
        <v>538</v>
      </c>
      <c r="Y4" s="6">
        <v>30</v>
      </c>
      <c r="Z4" s="6">
        <v>9</v>
      </c>
      <c r="AA4" s="6">
        <v>2015</v>
      </c>
      <c r="AB4" s="6" t="s">
        <v>538</v>
      </c>
      <c r="AD4" s="6" t="s">
        <v>539</v>
      </c>
      <c r="AF4" s="6">
        <v>24</v>
      </c>
      <c r="AG4" s="6">
        <v>9</v>
      </c>
      <c r="AH4" s="6">
        <v>2015</v>
      </c>
      <c r="AI4" s="6">
        <v>28</v>
      </c>
      <c r="AJ4" s="6">
        <v>9</v>
      </c>
      <c r="AK4" s="6">
        <v>2015</v>
      </c>
      <c r="AM4" s="6" t="s">
        <v>540</v>
      </c>
      <c r="AN4" s="6" t="s">
        <v>541</v>
      </c>
      <c r="AO4" s="6">
        <v>64</v>
      </c>
      <c r="BG4" s="6">
        <v>7</v>
      </c>
      <c r="BH4" s="6">
        <v>2011</v>
      </c>
      <c r="BT4" s="6" t="b">
        <v>0</v>
      </c>
      <c r="BU4" s="6" t="b">
        <v>1</v>
      </c>
      <c r="BV4" s="6" t="s">
        <v>538</v>
      </c>
      <c r="BW4" s="6" t="s">
        <v>543</v>
      </c>
      <c r="BX4" s="6" t="s">
        <v>1373</v>
      </c>
      <c r="BY4" s="6" t="b">
        <v>1</v>
      </c>
      <c r="BZ4" s="6" t="s">
        <v>329</v>
      </c>
      <c r="CA4" s="6" t="b">
        <v>0</v>
      </c>
      <c r="CB4" s="6" t="b">
        <v>1</v>
      </c>
      <c r="CC4" s="6" t="b">
        <v>0</v>
      </c>
      <c r="CD4" s="6" t="b">
        <v>1</v>
      </c>
      <c r="CE4" s="6" t="b">
        <v>1</v>
      </c>
      <c r="CF4" s="6" t="b">
        <v>1</v>
      </c>
      <c r="CG4" s="6">
        <v>1</v>
      </c>
      <c r="CI4" s="6">
        <v>1</v>
      </c>
      <c r="CM4" s="6">
        <v>28</v>
      </c>
      <c r="CN4" s="6">
        <v>131</v>
      </c>
      <c r="CO4" s="6">
        <v>32</v>
      </c>
      <c r="CU4" s="6">
        <v>2</v>
      </c>
      <c r="CV4" s="6" t="s">
        <v>324</v>
      </c>
      <c r="CX4" s="6" t="b">
        <v>1</v>
      </c>
      <c r="CZ4" s="6" t="b">
        <v>1</v>
      </c>
      <c r="DA4" s="6">
        <v>2</v>
      </c>
      <c r="DB4" s="6">
        <v>1</v>
      </c>
      <c r="DC4" s="6">
        <v>3</v>
      </c>
      <c r="DD4" s="6">
        <v>1</v>
      </c>
      <c r="DE4" s="6">
        <v>5</v>
      </c>
      <c r="DF4" s="6">
        <v>2</v>
      </c>
      <c r="DG4" s="6">
        <v>2</v>
      </c>
      <c r="DH4" s="6">
        <v>0</v>
      </c>
      <c r="DI4" s="6" t="b">
        <v>1</v>
      </c>
      <c r="DJ4" s="6" t="b">
        <v>1</v>
      </c>
      <c r="DK4" s="6" t="b">
        <v>1</v>
      </c>
      <c r="DL4" s="6" t="b">
        <v>1</v>
      </c>
      <c r="DM4" s="6" t="b">
        <v>1</v>
      </c>
      <c r="DN4" s="6" t="b">
        <v>0</v>
      </c>
      <c r="DO4" s="6" t="b">
        <v>0</v>
      </c>
      <c r="DQ4" s="6" t="b">
        <v>0</v>
      </c>
      <c r="DS4" s="6" t="b">
        <v>1</v>
      </c>
      <c r="DT4" s="6">
        <v>3</v>
      </c>
      <c r="DU4" s="6" t="b">
        <v>0</v>
      </c>
      <c r="DW4" s="6" t="b">
        <v>1</v>
      </c>
      <c r="DX4" s="6">
        <v>11</v>
      </c>
      <c r="EA4" s="6" t="s">
        <v>0</v>
      </c>
      <c r="EB4" s="6" t="s">
        <v>5</v>
      </c>
      <c r="EC4" s="6" t="s">
        <v>271</v>
      </c>
      <c r="ED4" s="6" t="s">
        <v>272</v>
      </c>
      <c r="EE4" s="6" t="s">
        <v>97</v>
      </c>
      <c r="EF4" s="6" t="s">
        <v>125</v>
      </c>
      <c r="EG4" s="6">
        <v>18</v>
      </c>
      <c r="EH4" s="6">
        <v>82</v>
      </c>
      <c r="EI4" s="6">
        <v>18</v>
      </c>
      <c r="EJ4" s="6">
        <v>82</v>
      </c>
      <c r="EK4" s="6">
        <v>18</v>
      </c>
      <c r="EL4" s="6">
        <v>80</v>
      </c>
      <c r="EM4" s="6" t="s">
        <v>111</v>
      </c>
      <c r="EN4" s="6" t="s">
        <v>23</v>
      </c>
      <c r="EO4" s="6">
        <v>2</v>
      </c>
    </row>
    <row r="5" spans="1:145" x14ac:dyDescent="0.25">
      <c r="A5" s="63" t="s">
        <v>107</v>
      </c>
      <c r="C5" s="64" t="s">
        <v>0</v>
      </c>
      <c r="D5" s="65" t="s">
        <v>13</v>
      </c>
      <c r="E5" s="65" t="s">
        <v>243</v>
      </c>
      <c r="F5" s="65" t="s">
        <v>244</v>
      </c>
      <c r="G5" s="65">
        <v>67</v>
      </c>
      <c r="H5" s="65">
        <v>350</v>
      </c>
      <c r="I5" s="65" t="s">
        <v>97</v>
      </c>
      <c r="J5" s="65" t="s">
        <v>85</v>
      </c>
      <c r="K5" s="66" t="s">
        <v>545</v>
      </c>
      <c r="M5" s="6" t="s">
        <v>0</v>
      </c>
      <c r="N5" s="6" t="s">
        <v>4</v>
      </c>
      <c r="O5" s="6" t="s">
        <v>536</v>
      </c>
      <c r="P5" s="6" t="s">
        <v>537</v>
      </c>
      <c r="Q5" s="6" t="s">
        <v>106</v>
      </c>
      <c r="R5" s="6" t="s">
        <v>107</v>
      </c>
      <c r="S5" s="6">
        <v>97.389778000000007</v>
      </c>
      <c r="T5" s="6">
        <v>25.417733999999999</v>
      </c>
      <c r="U5" s="6">
        <v>0</v>
      </c>
      <c r="V5" s="6" t="s">
        <v>98</v>
      </c>
      <c r="W5" s="6">
        <v>863</v>
      </c>
      <c r="X5" s="6" t="s">
        <v>545</v>
      </c>
      <c r="Y5" s="6">
        <v>21</v>
      </c>
      <c r="Z5" s="6">
        <v>10</v>
      </c>
      <c r="AA5" s="6">
        <v>2015</v>
      </c>
      <c r="AB5" s="6" t="s">
        <v>544</v>
      </c>
      <c r="AD5" s="6" t="s">
        <v>539</v>
      </c>
      <c r="AF5" s="6">
        <v>17</v>
      </c>
      <c r="AG5" s="6">
        <v>9</v>
      </c>
      <c r="AH5" s="6">
        <v>2015</v>
      </c>
      <c r="AI5" s="6">
        <v>18</v>
      </c>
      <c r="AJ5" s="6">
        <v>9</v>
      </c>
      <c r="AK5" s="6">
        <v>2015</v>
      </c>
      <c r="AM5" s="6" t="s">
        <v>588</v>
      </c>
      <c r="AN5" s="6" t="s">
        <v>541</v>
      </c>
      <c r="AO5" s="6">
        <v>40</v>
      </c>
      <c r="AQ5" s="6" t="s">
        <v>588</v>
      </c>
      <c r="AR5" s="6" t="s">
        <v>548</v>
      </c>
      <c r="AS5" s="6">
        <v>45</v>
      </c>
      <c r="BG5" s="6">
        <v>6</v>
      </c>
      <c r="BH5" s="6">
        <v>2012</v>
      </c>
      <c r="BT5" s="6" t="b">
        <v>0</v>
      </c>
      <c r="BU5" s="6" t="b">
        <v>1</v>
      </c>
      <c r="BV5" s="6" t="s">
        <v>545</v>
      </c>
      <c r="BW5" s="6" t="s">
        <v>1371</v>
      </c>
      <c r="BX5" s="6" t="s">
        <v>1372</v>
      </c>
      <c r="BY5" s="6" t="b">
        <v>1</v>
      </c>
      <c r="BZ5" s="6" t="s">
        <v>321</v>
      </c>
      <c r="CA5" s="6" t="b">
        <v>0</v>
      </c>
      <c r="CB5" s="6" t="b">
        <v>0</v>
      </c>
      <c r="CC5" s="6" t="b">
        <v>1</v>
      </c>
      <c r="CD5" s="6" t="b">
        <v>1</v>
      </c>
      <c r="CE5" s="6" t="b">
        <v>1</v>
      </c>
      <c r="CF5" s="6" t="b">
        <v>1</v>
      </c>
      <c r="CG5" s="6">
        <v>1</v>
      </c>
      <c r="CH5" s="6">
        <v>1</v>
      </c>
      <c r="CI5" s="6">
        <v>2</v>
      </c>
      <c r="CM5" s="6">
        <v>10</v>
      </c>
      <c r="CN5" s="6">
        <v>47</v>
      </c>
      <c r="CO5" s="6">
        <v>12</v>
      </c>
      <c r="CP5" s="6">
        <v>5</v>
      </c>
      <c r="CQ5" s="6">
        <v>16</v>
      </c>
      <c r="CR5" s="6" t="s">
        <v>322</v>
      </c>
      <c r="CX5" s="6" t="b">
        <v>1</v>
      </c>
      <c r="CZ5" s="6" t="b">
        <v>1</v>
      </c>
      <c r="DB5" s="6">
        <v>2</v>
      </c>
      <c r="DC5" s="6">
        <v>5</v>
      </c>
      <c r="DE5" s="6">
        <v>5</v>
      </c>
      <c r="DF5" s="6">
        <v>2</v>
      </c>
      <c r="DI5" s="6" t="b">
        <v>1</v>
      </c>
      <c r="DJ5" s="6" t="b">
        <v>1</v>
      </c>
      <c r="DK5" s="6" t="b">
        <v>0</v>
      </c>
      <c r="DL5" s="6" t="b">
        <v>0</v>
      </c>
      <c r="DM5" s="6" t="b">
        <v>0</v>
      </c>
      <c r="DN5" s="6" t="b">
        <v>0</v>
      </c>
      <c r="DO5" s="6" t="b">
        <v>0</v>
      </c>
      <c r="DQ5" s="6" t="b">
        <v>0</v>
      </c>
      <c r="DS5" s="6" t="b">
        <v>0</v>
      </c>
      <c r="DU5" s="6" t="b">
        <v>0</v>
      </c>
      <c r="DW5" s="6" t="b">
        <v>1</v>
      </c>
      <c r="DX5" s="6">
        <v>9</v>
      </c>
      <c r="EA5" s="6" t="s">
        <v>0</v>
      </c>
      <c r="EB5" s="6" t="s">
        <v>4</v>
      </c>
      <c r="EC5" s="6" t="s">
        <v>151</v>
      </c>
      <c r="ED5" s="6" t="s">
        <v>152</v>
      </c>
      <c r="EE5" s="6" t="s">
        <v>97</v>
      </c>
      <c r="EF5" s="6" t="s">
        <v>98</v>
      </c>
      <c r="EG5" s="6">
        <v>8</v>
      </c>
      <c r="EH5" s="6">
        <v>30</v>
      </c>
      <c r="EI5" s="6">
        <v>8</v>
      </c>
      <c r="EJ5" s="6">
        <v>32</v>
      </c>
      <c r="EK5" s="6">
        <v>8</v>
      </c>
      <c r="EL5" s="6">
        <v>32</v>
      </c>
      <c r="EM5" s="6" t="s">
        <v>111</v>
      </c>
      <c r="EN5" s="6" t="s">
        <v>23</v>
      </c>
      <c r="EO5" s="6">
        <v>0</v>
      </c>
    </row>
    <row r="6" spans="1:145" x14ac:dyDescent="0.25">
      <c r="A6" s="63" t="s">
        <v>154</v>
      </c>
      <c r="C6" s="64" t="s">
        <v>0</v>
      </c>
      <c r="D6" s="65" t="s">
        <v>13</v>
      </c>
      <c r="E6" s="65" t="s">
        <v>249</v>
      </c>
      <c r="F6" s="65" t="s">
        <v>250</v>
      </c>
      <c r="G6" s="65">
        <v>14</v>
      </c>
      <c r="H6" s="65">
        <v>83</v>
      </c>
      <c r="I6" s="65" t="s">
        <v>97</v>
      </c>
      <c r="J6" s="65" t="s">
        <v>85</v>
      </c>
      <c r="K6" s="66" t="s">
        <v>545</v>
      </c>
      <c r="M6" s="6" t="s">
        <v>0</v>
      </c>
      <c r="N6" s="6" t="s">
        <v>4</v>
      </c>
      <c r="O6" s="6" t="s">
        <v>536</v>
      </c>
      <c r="P6" s="6" t="s">
        <v>537</v>
      </c>
      <c r="Q6" s="6" t="s">
        <v>153</v>
      </c>
      <c r="R6" s="6" t="s">
        <v>154</v>
      </c>
      <c r="S6" s="6">
        <v>97.382192000000003</v>
      </c>
      <c r="T6" s="6">
        <v>25.404015000000001</v>
      </c>
      <c r="U6" s="6">
        <v>0</v>
      </c>
      <c r="V6" s="6" t="s">
        <v>98</v>
      </c>
      <c r="W6" s="6">
        <v>951</v>
      </c>
      <c r="X6" s="6" t="s">
        <v>538</v>
      </c>
      <c r="Y6" s="6">
        <v>5</v>
      </c>
      <c r="Z6" s="6">
        <v>10</v>
      </c>
      <c r="AA6" s="6">
        <v>2015</v>
      </c>
      <c r="AB6" s="6" t="s">
        <v>538</v>
      </c>
      <c r="AD6" s="6" t="s">
        <v>539</v>
      </c>
      <c r="AF6" s="6">
        <v>15</v>
      </c>
      <c r="AG6" s="6">
        <v>9</v>
      </c>
      <c r="AH6" s="6">
        <v>2015</v>
      </c>
      <c r="AI6" s="6">
        <v>17</v>
      </c>
      <c r="AJ6" s="6">
        <v>9</v>
      </c>
      <c r="AK6" s="6">
        <v>2015</v>
      </c>
      <c r="AM6" s="6" t="s">
        <v>540</v>
      </c>
      <c r="AN6" s="6" t="s">
        <v>541</v>
      </c>
      <c r="AO6" s="6">
        <v>43</v>
      </c>
      <c r="BG6" s="6">
        <v>10</v>
      </c>
      <c r="BH6" s="6">
        <v>2011</v>
      </c>
      <c r="BT6" s="6" t="b">
        <v>0</v>
      </c>
      <c r="BU6" s="6" t="b">
        <v>1</v>
      </c>
      <c r="BV6" s="6" t="s">
        <v>538</v>
      </c>
      <c r="BW6" s="6" t="s">
        <v>546</v>
      </c>
      <c r="BX6" s="6" t="s">
        <v>1374</v>
      </c>
      <c r="BY6" s="6" t="b">
        <v>1</v>
      </c>
      <c r="BZ6" s="6" t="s">
        <v>321</v>
      </c>
      <c r="CA6" s="6" t="b">
        <v>0</v>
      </c>
      <c r="CB6" s="6" t="b">
        <v>0</v>
      </c>
      <c r="CC6" s="6" t="b">
        <v>1</v>
      </c>
      <c r="CD6" s="6" t="b">
        <v>1</v>
      </c>
      <c r="CE6" s="6" t="b">
        <v>1</v>
      </c>
      <c r="CF6" s="6" t="b">
        <v>1</v>
      </c>
      <c r="CG6" s="6">
        <v>1</v>
      </c>
      <c r="CH6" s="6">
        <v>3</v>
      </c>
      <c r="CI6" s="6">
        <v>4</v>
      </c>
      <c r="CJ6" s="6">
        <v>0</v>
      </c>
      <c r="CK6" s="6">
        <v>0</v>
      </c>
      <c r="CL6" s="6">
        <v>0</v>
      </c>
      <c r="CM6" s="6">
        <v>32</v>
      </c>
      <c r="CN6" s="6">
        <v>173</v>
      </c>
      <c r="CO6" s="6">
        <v>43</v>
      </c>
      <c r="CX6" s="6" t="b">
        <v>1</v>
      </c>
      <c r="CZ6" s="6" t="b">
        <v>1</v>
      </c>
      <c r="DA6" s="6">
        <v>1</v>
      </c>
      <c r="DB6" s="6">
        <v>0</v>
      </c>
      <c r="DC6" s="6">
        <v>5</v>
      </c>
      <c r="DD6" s="6">
        <v>6</v>
      </c>
      <c r="DE6" s="6">
        <v>6</v>
      </c>
      <c r="DF6" s="6">
        <v>6</v>
      </c>
      <c r="DG6" s="6">
        <v>1</v>
      </c>
      <c r="DH6" s="6">
        <v>0</v>
      </c>
      <c r="DI6" s="6" t="b">
        <v>1</v>
      </c>
      <c r="DJ6" s="6" t="b">
        <v>1</v>
      </c>
      <c r="DK6" s="6" t="b">
        <v>1</v>
      </c>
      <c r="DL6" s="6" t="b">
        <v>1</v>
      </c>
      <c r="DM6" s="6" t="b">
        <v>1</v>
      </c>
      <c r="DN6" s="6" t="b">
        <v>0</v>
      </c>
      <c r="DO6" s="6" t="b">
        <v>0</v>
      </c>
      <c r="DQ6" s="6" t="b">
        <v>0</v>
      </c>
      <c r="DS6" s="6" t="b">
        <v>0</v>
      </c>
      <c r="DU6" s="6" t="b">
        <v>0</v>
      </c>
      <c r="DW6" s="6" t="b">
        <v>1</v>
      </c>
      <c r="EA6" s="6" t="s">
        <v>0</v>
      </c>
      <c r="EB6" s="6" t="s">
        <v>13</v>
      </c>
      <c r="EC6" s="6" t="s">
        <v>725</v>
      </c>
      <c r="ED6" s="6" t="s">
        <v>726</v>
      </c>
      <c r="EE6" s="6" t="s">
        <v>97</v>
      </c>
      <c r="EF6" s="6" t="s">
        <v>125</v>
      </c>
      <c r="EG6" s="6">
        <v>57</v>
      </c>
      <c r="EH6" s="6">
        <v>284</v>
      </c>
      <c r="EI6" s="6">
        <v>54</v>
      </c>
      <c r="EJ6" s="6">
        <v>262</v>
      </c>
      <c r="EK6" s="6">
        <v>54</v>
      </c>
      <c r="EL6" s="6">
        <v>262</v>
      </c>
      <c r="EM6" s="6" t="s">
        <v>111</v>
      </c>
      <c r="EN6" s="6" t="s">
        <v>21</v>
      </c>
      <c r="EO6" s="6">
        <v>0</v>
      </c>
    </row>
    <row r="7" spans="1:145" x14ac:dyDescent="0.25">
      <c r="A7" s="63" t="s">
        <v>156</v>
      </c>
      <c r="C7" s="64" t="s">
        <v>0</v>
      </c>
      <c r="D7" s="65" t="s">
        <v>7</v>
      </c>
      <c r="E7" s="65" t="s">
        <v>143</v>
      </c>
      <c r="F7" s="65" t="s">
        <v>144</v>
      </c>
      <c r="G7" s="65"/>
      <c r="H7" s="65"/>
      <c r="I7" s="65" t="s">
        <v>97</v>
      </c>
      <c r="J7" s="65" t="s">
        <v>85</v>
      </c>
      <c r="K7" s="66" t="s">
        <v>538</v>
      </c>
      <c r="M7" s="6" t="s">
        <v>0</v>
      </c>
      <c r="N7" s="6" t="s">
        <v>4</v>
      </c>
      <c r="O7" s="6" t="s">
        <v>536</v>
      </c>
      <c r="P7" s="6" t="s">
        <v>547</v>
      </c>
      <c r="Q7" s="6" t="s">
        <v>155</v>
      </c>
      <c r="R7" s="6" t="s">
        <v>156</v>
      </c>
      <c r="S7" s="6">
        <v>97.399628000000007</v>
      </c>
      <c r="T7" s="6">
        <v>25.412313000000001</v>
      </c>
      <c r="U7" s="6">
        <v>0</v>
      </c>
      <c r="V7" s="6" t="s">
        <v>98</v>
      </c>
      <c r="W7" s="6">
        <v>942</v>
      </c>
      <c r="X7" s="6" t="s">
        <v>538</v>
      </c>
      <c r="Y7" s="6">
        <v>6</v>
      </c>
      <c r="Z7" s="6">
        <v>10</v>
      </c>
      <c r="AA7" s="6">
        <v>2015</v>
      </c>
      <c r="AB7" s="6" t="s">
        <v>538</v>
      </c>
      <c r="AD7" s="6" t="s">
        <v>539</v>
      </c>
      <c r="AF7" s="6">
        <v>21</v>
      </c>
      <c r="AG7" s="6">
        <v>9</v>
      </c>
      <c r="AH7" s="6">
        <v>2015</v>
      </c>
      <c r="AI7" s="6">
        <v>28</v>
      </c>
      <c r="AJ7" s="6">
        <v>9</v>
      </c>
      <c r="AK7" s="6">
        <v>2015</v>
      </c>
      <c r="AM7" s="6" t="s">
        <v>540</v>
      </c>
      <c r="AN7" s="6" t="s">
        <v>541</v>
      </c>
      <c r="AO7" s="6">
        <v>40</v>
      </c>
      <c r="AQ7" s="6" t="s">
        <v>588</v>
      </c>
      <c r="AR7" s="6" t="s">
        <v>541</v>
      </c>
      <c r="AS7" s="6">
        <v>45</v>
      </c>
      <c r="BG7" s="6">
        <v>8</v>
      </c>
      <c r="BH7" s="6">
        <v>2011</v>
      </c>
      <c r="BT7" s="6" t="b">
        <v>0</v>
      </c>
      <c r="BU7" s="6" t="b">
        <v>1</v>
      </c>
      <c r="BV7" s="6" t="s">
        <v>538</v>
      </c>
      <c r="BW7" s="6" t="s">
        <v>1352</v>
      </c>
      <c r="BX7" s="6" t="s">
        <v>1353</v>
      </c>
      <c r="BY7" s="6" t="b">
        <v>1</v>
      </c>
      <c r="BZ7" s="6" t="s">
        <v>330</v>
      </c>
      <c r="CA7" s="6" t="b">
        <v>1</v>
      </c>
      <c r="CB7" s="6" t="b">
        <v>0</v>
      </c>
      <c r="CC7" s="6" t="b">
        <v>0</v>
      </c>
      <c r="CD7" s="6" t="b">
        <v>1</v>
      </c>
      <c r="CE7" s="6" t="b">
        <v>1</v>
      </c>
      <c r="CF7" s="6" t="b">
        <v>1</v>
      </c>
      <c r="CG7" s="6">
        <v>3</v>
      </c>
      <c r="CI7" s="6">
        <v>3</v>
      </c>
      <c r="CM7" s="6">
        <v>95</v>
      </c>
      <c r="CN7" s="6">
        <v>386</v>
      </c>
      <c r="CO7" s="6">
        <v>95</v>
      </c>
      <c r="CP7" s="6">
        <v>4</v>
      </c>
      <c r="CQ7" s="6">
        <v>11</v>
      </c>
      <c r="CR7" s="6" t="s">
        <v>324</v>
      </c>
      <c r="CX7" s="6" t="b">
        <v>1</v>
      </c>
      <c r="CZ7" s="6" t="b">
        <v>1</v>
      </c>
      <c r="DA7" s="6">
        <v>2</v>
      </c>
      <c r="DB7" s="6">
        <v>0</v>
      </c>
      <c r="DC7" s="6">
        <v>2</v>
      </c>
      <c r="DD7" s="6">
        <v>0</v>
      </c>
      <c r="DE7" s="6">
        <v>4</v>
      </c>
      <c r="DF7" s="6">
        <v>0</v>
      </c>
      <c r="DG7" s="6">
        <v>5</v>
      </c>
      <c r="DH7" s="6">
        <v>0</v>
      </c>
      <c r="DI7" s="6" t="b">
        <v>1</v>
      </c>
      <c r="DJ7" s="6" t="b">
        <v>0</v>
      </c>
      <c r="DK7" s="6" t="b">
        <v>0</v>
      </c>
      <c r="DL7" s="6" t="b">
        <v>0</v>
      </c>
      <c r="DM7" s="6" t="b">
        <v>0</v>
      </c>
      <c r="DN7" s="6" t="b">
        <v>0</v>
      </c>
      <c r="DO7" s="6" t="b">
        <v>0</v>
      </c>
      <c r="DQ7" s="6" t="b">
        <v>1</v>
      </c>
      <c r="DR7" s="6">
        <v>169</v>
      </c>
      <c r="DS7" s="6" t="b">
        <v>1</v>
      </c>
      <c r="DT7" s="6">
        <v>14</v>
      </c>
      <c r="DU7" s="6" t="b">
        <v>0</v>
      </c>
      <c r="DW7" s="6" t="b">
        <v>0</v>
      </c>
      <c r="EA7" s="6" t="s">
        <v>0</v>
      </c>
      <c r="EB7" s="6" t="s">
        <v>8</v>
      </c>
      <c r="EC7" s="6" t="s">
        <v>1045</v>
      </c>
      <c r="ED7" s="6" t="s">
        <v>749</v>
      </c>
      <c r="EE7" s="6" t="s">
        <v>209</v>
      </c>
      <c r="EF7" s="6" t="s">
        <v>125</v>
      </c>
      <c r="EG7" s="6">
        <v>1694</v>
      </c>
      <c r="EH7" s="6">
        <v>8805</v>
      </c>
      <c r="EI7" s="6">
        <v>1693</v>
      </c>
      <c r="EJ7" s="6">
        <v>8805</v>
      </c>
      <c r="EK7" s="6">
        <v>1693</v>
      </c>
      <c r="EL7" s="6">
        <v>9062</v>
      </c>
      <c r="EM7" s="6" t="s">
        <v>111</v>
      </c>
      <c r="EN7" s="6" t="s">
        <v>23</v>
      </c>
      <c r="EO7" s="6">
        <v>94</v>
      </c>
    </row>
    <row r="8" spans="1:145" x14ac:dyDescent="0.25">
      <c r="A8" s="63" t="s">
        <v>252</v>
      </c>
      <c r="C8" s="64" t="s">
        <v>0</v>
      </c>
      <c r="D8" s="65" t="s">
        <v>13</v>
      </c>
      <c r="E8" s="65" t="s">
        <v>175</v>
      </c>
      <c r="F8" s="65" t="s">
        <v>176</v>
      </c>
      <c r="G8" s="65">
        <v>35</v>
      </c>
      <c r="H8" s="65">
        <v>214</v>
      </c>
      <c r="I8" s="65" t="s">
        <v>97</v>
      </c>
      <c r="J8" s="65" t="s">
        <v>85</v>
      </c>
      <c r="K8" s="66" t="s">
        <v>538</v>
      </c>
      <c r="M8" s="6" t="s">
        <v>0</v>
      </c>
      <c r="N8" s="6" t="s">
        <v>4</v>
      </c>
      <c r="O8" s="6" t="s">
        <v>536</v>
      </c>
      <c r="P8" s="6" t="s">
        <v>547</v>
      </c>
      <c r="Q8" s="6" t="s">
        <v>251</v>
      </c>
      <c r="R8" s="6" t="s">
        <v>252</v>
      </c>
      <c r="S8" s="6">
        <v>97.418004999999994</v>
      </c>
      <c r="T8" s="6">
        <v>25.423817</v>
      </c>
      <c r="U8" s="6">
        <v>0</v>
      </c>
      <c r="V8" s="6" t="s">
        <v>98</v>
      </c>
      <c r="W8" s="6">
        <v>859</v>
      </c>
      <c r="X8" s="6" t="s">
        <v>545</v>
      </c>
      <c r="Y8" s="6">
        <v>21</v>
      </c>
      <c r="Z8" s="6">
        <v>10</v>
      </c>
      <c r="AA8" s="6">
        <v>2015</v>
      </c>
      <c r="AB8" s="6" t="s">
        <v>544</v>
      </c>
      <c r="AD8" s="6" t="s">
        <v>539</v>
      </c>
      <c r="AF8" s="6">
        <v>19</v>
      </c>
      <c r="AG8" s="6">
        <v>9</v>
      </c>
      <c r="AH8" s="6">
        <v>2015</v>
      </c>
      <c r="AI8" s="6">
        <v>20</v>
      </c>
      <c r="AJ8" s="6">
        <v>9</v>
      </c>
      <c r="AK8" s="6">
        <v>2015</v>
      </c>
      <c r="AM8" s="6" t="s">
        <v>588</v>
      </c>
      <c r="AN8" s="6" t="s">
        <v>541</v>
      </c>
      <c r="AO8" s="6">
        <v>45</v>
      </c>
      <c r="AQ8" s="6" t="s">
        <v>588</v>
      </c>
      <c r="AR8" s="6" t="s">
        <v>541</v>
      </c>
      <c r="AS8" s="6">
        <v>45</v>
      </c>
      <c r="AU8" s="6" t="s">
        <v>588</v>
      </c>
      <c r="AV8" s="6" t="s">
        <v>548</v>
      </c>
      <c r="AW8" s="6">
        <v>45</v>
      </c>
      <c r="AY8" s="6" t="s">
        <v>588</v>
      </c>
      <c r="AZ8" s="6" t="s">
        <v>548</v>
      </c>
      <c r="BA8" s="6">
        <v>45</v>
      </c>
      <c r="BG8" s="6">
        <v>12</v>
      </c>
      <c r="BH8" s="6">
        <v>2012</v>
      </c>
      <c r="BT8" s="6" t="b">
        <v>0</v>
      </c>
      <c r="BU8" s="6" t="b">
        <v>1</v>
      </c>
      <c r="BV8" s="6" t="s">
        <v>545</v>
      </c>
      <c r="BW8" s="6" t="s">
        <v>1354</v>
      </c>
      <c r="BX8" s="6" t="s">
        <v>1355</v>
      </c>
      <c r="BY8" s="6" t="b">
        <v>1</v>
      </c>
      <c r="BZ8" s="6" t="s">
        <v>321</v>
      </c>
      <c r="CA8" s="6" t="b">
        <v>1</v>
      </c>
      <c r="CB8" s="6" t="b">
        <v>0</v>
      </c>
      <c r="CC8" s="6" t="b">
        <v>0</v>
      </c>
      <c r="CD8" s="6" t="b">
        <v>1</v>
      </c>
      <c r="CE8" s="6" t="b">
        <v>1</v>
      </c>
      <c r="CF8" s="6" t="b">
        <v>1</v>
      </c>
      <c r="CG8" s="6">
        <v>1</v>
      </c>
      <c r="CH8" s="6">
        <v>1</v>
      </c>
      <c r="CI8" s="6">
        <v>2</v>
      </c>
      <c r="CM8" s="6">
        <v>27</v>
      </c>
      <c r="CN8" s="6">
        <v>121</v>
      </c>
      <c r="CO8" s="6">
        <v>28</v>
      </c>
      <c r="CX8" s="6" t="b">
        <v>1</v>
      </c>
      <c r="CZ8" s="6" t="b">
        <v>1</v>
      </c>
      <c r="DA8" s="6">
        <v>4</v>
      </c>
      <c r="DB8" s="6">
        <v>2</v>
      </c>
      <c r="DC8" s="6">
        <v>2</v>
      </c>
      <c r="DD8" s="6">
        <v>1</v>
      </c>
      <c r="DE8" s="6">
        <v>6</v>
      </c>
      <c r="DF8" s="6">
        <v>3</v>
      </c>
      <c r="DG8" s="6">
        <v>1</v>
      </c>
      <c r="DI8" s="6" t="b">
        <v>1</v>
      </c>
      <c r="DJ8" s="6" t="b">
        <v>1</v>
      </c>
      <c r="DK8" s="6" t="b">
        <v>0</v>
      </c>
      <c r="DL8" s="6" t="b">
        <v>0</v>
      </c>
      <c r="DM8" s="6" t="b">
        <v>0</v>
      </c>
      <c r="DN8" s="6" t="b">
        <v>0</v>
      </c>
      <c r="DO8" s="6" t="b">
        <v>0</v>
      </c>
      <c r="DQ8" s="6" t="b">
        <v>0</v>
      </c>
      <c r="DS8" s="6" t="b">
        <v>1</v>
      </c>
      <c r="DU8" s="6" t="b">
        <v>0</v>
      </c>
      <c r="DW8" s="6" t="b">
        <v>1</v>
      </c>
      <c r="DX8" s="6">
        <v>9</v>
      </c>
      <c r="EA8" s="6" t="s">
        <v>0</v>
      </c>
      <c r="EB8" s="6" t="s">
        <v>9</v>
      </c>
      <c r="EC8" s="6" t="s">
        <v>137</v>
      </c>
      <c r="ED8" s="6" t="s">
        <v>138</v>
      </c>
      <c r="EE8" s="6" t="s">
        <v>97</v>
      </c>
      <c r="EF8" s="6" t="s">
        <v>98</v>
      </c>
      <c r="EG8" s="6">
        <v>135</v>
      </c>
      <c r="EH8" s="6">
        <v>672</v>
      </c>
      <c r="EI8" s="6">
        <v>156</v>
      </c>
      <c r="EJ8" s="6">
        <v>704</v>
      </c>
      <c r="EK8" s="6">
        <v>156</v>
      </c>
      <c r="EL8" s="6">
        <v>704</v>
      </c>
      <c r="EM8" s="6" t="s">
        <v>111</v>
      </c>
      <c r="EN8" s="6" t="s">
        <v>23</v>
      </c>
      <c r="EO8" s="6">
        <v>8</v>
      </c>
    </row>
    <row r="9" spans="1:145" x14ac:dyDescent="0.25">
      <c r="A9" s="63" t="s">
        <v>146</v>
      </c>
      <c r="C9" s="64" t="s">
        <v>0</v>
      </c>
      <c r="D9" s="65" t="s">
        <v>5</v>
      </c>
      <c r="E9" s="65" t="s">
        <v>701</v>
      </c>
      <c r="F9" s="65" t="s">
        <v>702</v>
      </c>
      <c r="G9" s="65">
        <v>155</v>
      </c>
      <c r="H9" s="65">
        <v>630</v>
      </c>
      <c r="I9" s="65" t="s">
        <v>209</v>
      </c>
      <c r="J9" s="65" t="s">
        <v>85</v>
      </c>
      <c r="K9" s="66" t="s">
        <v>691</v>
      </c>
      <c r="M9" s="6" t="s">
        <v>0</v>
      </c>
      <c r="N9" s="6" t="s">
        <v>4</v>
      </c>
      <c r="O9" s="6" t="s">
        <v>536</v>
      </c>
      <c r="P9" s="6" t="s">
        <v>549</v>
      </c>
      <c r="Q9" s="6" t="s">
        <v>145</v>
      </c>
      <c r="R9" s="6" t="s">
        <v>146</v>
      </c>
      <c r="S9" s="6">
        <v>97.418694000000002</v>
      </c>
      <c r="T9" s="6">
        <v>25.428910999999999</v>
      </c>
      <c r="U9" s="6">
        <v>0</v>
      </c>
      <c r="V9" s="6" t="s">
        <v>98</v>
      </c>
      <c r="W9" s="6">
        <v>941</v>
      </c>
      <c r="X9" s="6" t="s">
        <v>538</v>
      </c>
      <c r="Y9" s="6">
        <v>6</v>
      </c>
      <c r="Z9" s="6">
        <v>10</v>
      </c>
      <c r="AA9" s="6">
        <v>2015</v>
      </c>
      <c r="AB9" s="6" t="s">
        <v>538</v>
      </c>
      <c r="AD9" s="6" t="s">
        <v>539</v>
      </c>
      <c r="AF9" s="6">
        <v>30</v>
      </c>
      <c r="AG9" s="6">
        <v>10</v>
      </c>
      <c r="AH9" s="6">
        <v>2015</v>
      </c>
      <c r="AI9" s="6">
        <v>30</v>
      </c>
      <c r="AJ9" s="6">
        <v>10</v>
      </c>
      <c r="AK9" s="6">
        <v>2015</v>
      </c>
      <c r="AM9" s="6" t="s">
        <v>540</v>
      </c>
      <c r="AN9" s="6" t="s">
        <v>541</v>
      </c>
      <c r="AO9" s="6">
        <v>63</v>
      </c>
      <c r="BG9" s="6">
        <v>8</v>
      </c>
      <c r="BH9" s="6">
        <v>2011</v>
      </c>
      <c r="BT9" s="6" t="b">
        <v>0</v>
      </c>
      <c r="BU9" s="6" t="b">
        <v>1</v>
      </c>
      <c r="BV9" s="6" t="s">
        <v>538</v>
      </c>
      <c r="BW9" s="6" t="s">
        <v>1248</v>
      </c>
      <c r="BX9" s="6" t="s">
        <v>1249</v>
      </c>
      <c r="BY9" s="6" t="b">
        <v>1</v>
      </c>
      <c r="BZ9" s="6" t="s">
        <v>321</v>
      </c>
      <c r="CA9" s="6" t="b">
        <v>0</v>
      </c>
      <c r="CB9" s="6" t="b">
        <v>0</v>
      </c>
      <c r="CC9" s="6" t="b">
        <v>1</v>
      </c>
      <c r="CD9" s="6" t="b">
        <v>1</v>
      </c>
      <c r="CE9" s="6" t="b">
        <v>1</v>
      </c>
      <c r="CF9" s="6" t="b">
        <v>1</v>
      </c>
      <c r="CM9" s="6">
        <v>91</v>
      </c>
      <c r="CN9" s="6">
        <v>482</v>
      </c>
      <c r="CO9" s="6">
        <v>100</v>
      </c>
      <c r="CX9" s="6" t="b">
        <v>1</v>
      </c>
      <c r="CZ9" s="6" t="b">
        <v>1</v>
      </c>
      <c r="DA9" s="6">
        <v>3</v>
      </c>
      <c r="DB9" s="6">
        <v>5</v>
      </c>
      <c r="DC9" s="6">
        <v>5</v>
      </c>
      <c r="DD9" s="6">
        <v>0</v>
      </c>
      <c r="DE9" s="6">
        <v>5</v>
      </c>
      <c r="DF9" s="6">
        <v>5</v>
      </c>
      <c r="DG9" s="6">
        <v>2</v>
      </c>
      <c r="DH9" s="6">
        <v>0</v>
      </c>
      <c r="DI9" s="6" t="b">
        <v>1</v>
      </c>
      <c r="DJ9" s="6" t="b">
        <v>0</v>
      </c>
      <c r="DK9" s="6" t="b">
        <v>1</v>
      </c>
      <c r="DL9" s="6" t="b">
        <v>0</v>
      </c>
      <c r="DM9" s="6" t="b">
        <v>1</v>
      </c>
      <c r="DN9" s="6" t="b">
        <v>0</v>
      </c>
      <c r="DO9" s="6" t="b">
        <v>0</v>
      </c>
      <c r="DQ9" s="6" t="b">
        <v>1</v>
      </c>
      <c r="DR9" s="6">
        <v>253</v>
      </c>
      <c r="DS9" s="6" t="b">
        <v>0</v>
      </c>
      <c r="DU9" s="6" t="b">
        <v>0</v>
      </c>
      <c r="DW9" s="6" t="b">
        <v>1</v>
      </c>
      <c r="EA9" s="6" t="s">
        <v>0</v>
      </c>
      <c r="EB9" s="6" t="s">
        <v>7</v>
      </c>
      <c r="EC9" s="6" t="s">
        <v>727</v>
      </c>
      <c r="ED9" s="6" t="s">
        <v>728</v>
      </c>
      <c r="EE9" s="6" t="s">
        <v>97</v>
      </c>
      <c r="EF9" s="6" t="s">
        <v>98</v>
      </c>
      <c r="EG9" s="6">
        <v>116</v>
      </c>
      <c r="EH9" s="6">
        <v>659</v>
      </c>
      <c r="EI9" s="6">
        <v>116</v>
      </c>
      <c r="EJ9" s="6">
        <v>659</v>
      </c>
      <c r="EK9" s="6">
        <v>116</v>
      </c>
      <c r="EL9" s="6">
        <v>659</v>
      </c>
      <c r="EM9" s="6" t="s">
        <v>111</v>
      </c>
      <c r="EN9" s="6" t="s">
        <v>21</v>
      </c>
      <c r="EO9" s="6">
        <v>17</v>
      </c>
    </row>
    <row r="10" spans="1:145" x14ac:dyDescent="0.25">
      <c r="A10" s="63" t="s">
        <v>148</v>
      </c>
      <c r="C10" s="64" t="s">
        <v>0</v>
      </c>
      <c r="D10" s="65" t="s">
        <v>9</v>
      </c>
      <c r="E10" s="65" t="s">
        <v>212</v>
      </c>
      <c r="F10" s="65" t="s">
        <v>213</v>
      </c>
      <c r="G10" s="65">
        <v>174</v>
      </c>
      <c r="H10" s="65">
        <v>1185</v>
      </c>
      <c r="I10" s="65" t="s">
        <v>209</v>
      </c>
      <c r="J10" s="65" t="s">
        <v>85</v>
      </c>
      <c r="K10" s="66" t="s">
        <v>581</v>
      </c>
      <c r="M10" s="6" t="s">
        <v>0</v>
      </c>
      <c r="N10" s="6" t="s">
        <v>4</v>
      </c>
      <c r="O10" s="6" t="s">
        <v>536</v>
      </c>
      <c r="P10" s="6" t="s">
        <v>550</v>
      </c>
      <c r="Q10" s="6" t="s">
        <v>147</v>
      </c>
      <c r="R10" s="6" t="s">
        <v>148</v>
      </c>
      <c r="S10" s="6">
        <v>97.419403000000003</v>
      </c>
      <c r="T10" s="6">
        <v>25.440928</v>
      </c>
      <c r="U10" s="6">
        <v>0</v>
      </c>
      <c r="V10" s="6" t="s">
        <v>98</v>
      </c>
      <c r="W10" s="6">
        <v>943</v>
      </c>
      <c r="X10" s="6" t="s">
        <v>538</v>
      </c>
      <c r="Y10" s="6">
        <v>28</v>
      </c>
      <c r="Z10" s="6">
        <v>9</v>
      </c>
      <c r="AA10" s="6">
        <v>2015</v>
      </c>
      <c r="AB10" s="6" t="s">
        <v>538</v>
      </c>
      <c r="AD10" s="6" t="s">
        <v>539</v>
      </c>
      <c r="AF10" s="6">
        <v>21</v>
      </c>
      <c r="AG10" s="6">
        <v>9</v>
      </c>
      <c r="AH10" s="6">
        <v>2015</v>
      </c>
      <c r="AI10" s="6">
        <v>28</v>
      </c>
      <c r="AJ10" s="6">
        <v>9</v>
      </c>
      <c r="AK10" s="6">
        <v>2015</v>
      </c>
      <c r="AM10" s="6" t="s">
        <v>540</v>
      </c>
      <c r="AN10" s="6" t="s">
        <v>541</v>
      </c>
      <c r="AO10" s="6">
        <v>52</v>
      </c>
      <c r="AQ10" s="6" t="s">
        <v>588</v>
      </c>
      <c r="AR10" s="6" t="s">
        <v>548</v>
      </c>
      <c r="AS10" s="6">
        <v>35</v>
      </c>
      <c r="AU10" s="6" t="s">
        <v>588</v>
      </c>
      <c r="AV10" s="6" t="s">
        <v>548</v>
      </c>
      <c r="AW10" s="6">
        <v>42</v>
      </c>
      <c r="BG10" s="6">
        <v>11</v>
      </c>
      <c r="BH10" s="6">
        <v>2011</v>
      </c>
      <c r="BT10" s="6" t="b">
        <v>0</v>
      </c>
      <c r="BU10" s="6" t="b">
        <v>1</v>
      </c>
      <c r="BV10" s="6" t="s">
        <v>538</v>
      </c>
      <c r="BW10" s="6" t="s">
        <v>1360</v>
      </c>
      <c r="BX10" s="6" t="s">
        <v>1361</v>
      </c>
      <c r="BY10" s="6" t="b">
        <v>1</v>
      </c>
      <c r="BZ10" s="6" t="s">
        <v>330</v>
      </c>
      <c r="CA10" s="6" t="b">
        <v>0</v>
      </c>
      <c r="CB10" s="6" t="b">
        <v>0</v>
      </c>
      <c r="CC10" s="6" t="b">
        <v>1</v>
      </c>
      <c r="CD10" s="6" t="b">
        <v>1</v>
      </c>
      <c r="CE10" s="6" t="b">
        <v>0</v>
      </c>
      <c r="CF10" s="6" t="b">
        <v>1</v>
      </c>
      <c r="CM10" s="6">
        <v>90</v>
      </c>
      <c r="CN10" s="6">
        <v>489</v>
      </c>
      <c r="CO10" s="6">
        <v>90</v>
      </c>
      <c r="CX10" s="6" t="b">
        <v>0</v>
      </c>
      <c r="CZ10" s="6" t="b">
        <v>1</v>
      </c>
      <c r="DA10" s="6">
        <v>1</v>
      </c>
      <c r="DB10" s="6">
        <v>6</v>
      </c>
      <c r="DC10" s="6">
        <v>1</v>
      </c>
      <c r="DE10" s="6">
        <v>2</v>
      </c>
      <c r="DF10" s="6">
        <v>6</v>
      </c>
      <c r="DG10" s="6">
        <v>1</v>
      </c>
      <c r="DI10" s="6" t="b">
        <v>1</v>
      </c>
      <c r="DJ10" s="6" t="b">
        <v>1</v>
      </c>
      <c r="DK10" s="6" t="b">
        <v>0</v>
      </c>
      <c r="DL10" s="6" t="b">
        <v>0</v>
      </c>
      <c r="DM10" s="6" t="b">
        <v>1</v>
      </c>
      <c r="DN10" s="6" t="b">
        <v>0</v>
      </c>
      <c r="DO10" s="6" t="b">
        <v>0</v>
      </c>
      <c r="DQ10" s="6" t="b">
        <v>0</v>
      </c>
      <c r="DS10" s="6" t="b">
        <v>1</v>
      </c>
      <c r="DT10" s="6">
        <v>4</v>
      </c>
      <c r="DU10" s="6" t="b">
        <v>0</v>
      </c>
      <c r="DW10" s="6" t="b">
        <v>1</v>
      </c>
      <c r="DX10" s="6">
        <v>73</v>
      </c>
      <c r="EA10" s="6" t="s">
        <v>0</v>
      </c>
      <c r="EB10" s="6" t="s">
        <v>4</v>
      </c>
      <c r="EC10" s="6" t="s">
        <v>151</v>
      </c>
      <c r="ED10" s="6" t="s">
        <v>152</v>
      </c>
      <c r="EE10" s="6" t="s">
        <v>97</v>
      </c>
      <c r="EF10" s="6" t="s">
        <v>98</v>
      </c>
      <c r="EG10" s="6">
        <v>8</v>
      </c>
      <c r="EH10" s="6">
        <v>30</v>
      </c>
      <c r="EI10" s="6">
        <v>8</v>
      </c>
      <c r="EJ10" s="6">
        <v>32</v>
      </c>
      <c r="EK10" s="6">
        <v>8</v>
      </c>
      <c r="EL10" s="6">
        <v>32</v>
      </c>
      <c r="EM10" s="6" t="s">
        <v>111</v>
      </c>
      <c r="EN10" s="6" t="s">
        <v>22</v>
      </c>
      <c r="EO10" s="6">
        <v>0</v>
      </c>
    </row>
    <row r="11" spans="1:145" x14ac:dyDescent="0.25">
      <c r="A11" s="63" t="s">
        <v>150</v>
      </c>
      <c r="C11" s="64" t="s">
        <v>0</v>
      </c>
      <c r="D11" s="65" t="s">
        <v>9</v>
      </c>
      <c r="E11" s="65" t="s">
        <v>1795</v>
      </c>
      <c r="F11" s="65" t="s">
        <v>1796</v>
      </c>
      <c r="G11" s="65">
        <v>219</v>
      </c>
      <c r="H11" s="65">
        <v>891</v>
      </c>
      <c r="I11" s="65" t="s">
        <v>209</v>
      </c>
      <c r="J11" s="65" t="s">
        <v>85</v>
      </c>
      <c r="K11" s="66" t="s">
        <v>581</v>
      </c>
      <c r="M11" s="6" t="s">
        <v>0</v>
      </c>
      <c r="N11" s="6" t="s">
        <v>4</v>
      </c>
      <c r="O11" s="6" t="s">
        <v>536</v>
      </c>
      <c r="P11" s="6" t="s">
        <v>551</v>
      </c>
      <c r="Q11" s="6" t="s">
        <v>149</v>
      </c>
      <c r="R11" s="6" t="s">
        <v>150</v>
      </c>
      <c r="S11" s="6">
        <v>97.382997575757599</v>
      </c>
      <c r="T11" s="6">
        <v>25.3959740909091</v>
      </c>
      <c r="U11" s="6">
        <v>0</v>
      </c>
      <c r="V11" s="6" t="s">
        <v>98</v>
      </c>
      <c r="W11" s="6">
        <v>961</v>
      </c>
      <c r="X11" s="6" t="s">
        <v>538</v>
      </c>
      <c r="Y11" s="6">
        <v>5</v>
      </c>
      <c r="Z11" s="6">
        <v>10</v>
      </c>
      <c r="AA11" s="6">
        <v>2015</v>
      </c>
      <c r="AB11" s="6" t="s">
        <v>538</v>
      </c>
      <c r="AD11" s="6" t="s">
        <v>539</v>
      </c>
      <c r="AF11" s="6">
        <v>14</v>
      </c>
      <c r="AG11" s="6">
        <v>9</v>
      </c>
      <c r="AH11" s="6">
        <v>2015</v>
      </c>
      <c r="AI11" s="6">
        <v>22</v>
      </c>
      <c r="AJ11" s="6">
        <v>9</v>
      </c>
      <c r="AK11" s="6">
        <v>2015</v>
      </c>
      <c r="AM11" s="6" t="s">
        <v>540</v>
      </c>
      <c r="AN11" s="6" t="s">
        <v>548</v>
      </c>
      <c r="AO11" s="6">
        <v>47</v>
      </c>
      <c r="BG11" s="6">
        <v>6</v>
      </c>
      <c r="BH11" s="6">
        <v>2011</v>
      </c>
      <c r="BT11" s="6" t="b">
        <v>0</v>
      </c>
      <c r="BU11" s="6" t="b">
        <v>0</v>
      </c>
      <c r="BV11" s="6" t="s">
        <v>538</v>
      </c>
      <c r="BW11" s="6" t="s">
        <v>552</v>
      </c>
      <c r="BX11" s="6" t="s">
        <v>1159</v>
      </c>
      <c r="BY11" s="6" t="b">
        <v>1</v>
      </c>
      <c r="BZ11" s="6" t="s">
        <v>321</v>
      </c>
      <c r="CA11" s="6" t="b">
        <v>0</v>
      </c>
      <c r="CB11" s="6" t="b">
        <v>1</v>
      </c>
      <c r="CC11" s="6" t="b">
        <v>0</v>
      </c>
      <c r="CD11" s="6" t="b">
        <v>1</v>
      </c>
      <c r="CE11" s="6" t="b">
        <v>1</v>
      </c>
      <c r="CF11" s="6" t="b">
        <v>1</v>
      </c>
      <c r="CM11" s="6">
        <v>6</v>
      </c>
      <c r="CN11" s="6">
        <v>39</v>
      </c>
      <c r="CO11" s="6">
        <v>6</v>
      </c>
      <c r="CX11" s="6" t="b">
        <v>1</v>
      </c>
      <c r="CY11" s="6">
        <v>1</v>
      </c>
      <c r="CZ11" s="6" t="b">
        <v>1</v>
      </c>
      <c r="DA11" s="6">
        <v>1</v>
      </c>
      <c r="DB11" s="6">
        <v>2</v>
      </c>
      <c r="DC11" s="6">
        <v>1</v>
      </c>
      <c r="DD11" s="6">
        <v>2</v>
      </c>
      <c r="DE11" s="6">
        <v>2</v>
      </c>
      <c r="DF11" s="6">
        <v>4</v>
      </c>
      <c r="DG11" s="6">
        <v>1</v>
      </c>
      <c r="DH11" s="6">
        <v>1</v>
      </c>
      <c r="DI11" s="6" t="b">
        <v>0</v>
      </c>
      <c r="DJ11" s="6" t="b">
        <v>1</v>
      </c>
      <c r="DK11" s="6" t="b">
        <v>1</v>
      </c>
      <c r="DL11" s="6" t="b">
        <v>1</v>
      </c>
      <c r="DM11" s="6" t="b">
        <v>0</v>
      </c>
      <c r="DN11" s="6" t="b">
        <v>0</v>
      </c>
      <c r="DO11" s="6" t="b">
        <v>0</v>
      </c>
      <c r="DQ11" s="6" t="b">
        <v>0</v>
      </c>
      <c r="DS11" s="6" t="b">
        <v>1</v>
      </c>
      <c r="DU11" s="6" t="b">
        <v>0</v>
      </c>
      <c r="DW11" s="6" t="b">
        <v>1</v>
      </c>
      <c r="DX11" s="6">
        <v>126</v>
      </c>
      <c r="EA11" s="6" t="s">
        <v>0</v>
      </c>
      <c r="EB11" s="6" t="s">
        <v>4</v>
      </c>
      <c r="EC11" s="6" t="s">
        <v>149</v>
      </c>
      <c r="ED11" s="6" t="s">
        <v>150</v>
      </c>
      <c r="EE11" s="6" t="s">
        <v>97</v>
      </c>
      <c r="EF11" s="6" t="s">
        <v>98</v>
      </c>
      <c r="EG11" s="6">
        <v>6</v>
      </c>
      <c r="EH11" s="6">
        <v>39</v>
      </c>
      <c r="EI11" s="6">
        <v>6</v>
      </c>
      <c r="EJ11" s="6">
        <v>39</v>
      </c>
      <c r="EK11" s="6">
        <v>6</v>
      </c>
      <c r="EL11" s="6">
        <v>39</v>
      </c>
      <c r="EM11" s="6" t="s">
        <v>111</v>
      </c>
      <c r="EN11" s="6" t="s">
        <v>22</v>
      </c>
      <c r="EO11" s="6">
        <v>3</v>
      </c>
    </row>
    <row r="12" spans="1:145" x14ac:dyDescent="0.25">
      <c r="A12" s="63" t="s">
        <v>152</v>
      </c>
      <c r="C12" s="64" t="s">
        <v>0</v>
      </c>
      <c r="D12" s="65" t="s">
        <v>13</v>
      </c>
      <c r="E12" s="65" t="s">
        <v>237</v>
      </c>
      <c r="F12" s="65" t="s">
        <v>238</v>
      </c>
      <c r="G12" s="65">
        <v>6</v>
      </c>
      <c r="H12" s="65">
        <v>30</v>
      </c>
      <c r="I12" s="65" t="s">
        <v>97</v>
      </c>
      <c r="J12" s="65" t="s">
        <v>85</v>
      </c>
      <c r="K12" s="66" t="s">
        <v>545</v>
      </c>
      <c r="M12" s="6" t="s">
        <v>0</v>
      </c>
      <c r="N12" s="6" t="s">
        <v>4</v>
      </c>
      <c r="O12" s="6" t="s">
        <v>536</v>
      </c>
      <c r="P12" s="6" t="s">
        <v>551</v>
      </c>
      <c r="Q12" s="6" t="s">
        <v>151</v>
      </c>
      <c r="R12" s="6" t="s">
        <v>152</v>
      </c>
      <c r="S12" s="6">
        <v>97.381325000000004</v>
      </c>
      <c r="T12" s="6">
        <v>25.396492500000001</v>
      </c>
      <c r="U12" s="6">
        <v>0</v>
      </c>
      <c r="V12" s="6" t="s">
        <v>98</v>
      </c>
      <c r="W12" s="6">
        <v>959</v>
      </c>
      <c r="X12" s="6" t="s">
        <v>538</v>
      </c>
      <c r="Y12" s="6">
        <v>5</v>
      </c>
      <c r="Z12" s="6">
        <v>10</v>
      </c>
      <c r="AA12" s="6">
        <v>2015</v>
      </c>
      <c r="AB12" s="6" t="s">
        <v>538</v>
      </c>
      <c r="AD12" s="6" t="s">
        <v>539</v>
      </c>
      <c r="AF12" s="6">
        <v>14</v>
      </c>
      <c r="AG12" s="6">
        <v>9</v>
      </c>
      <c r="AH12" s="6">
        <v>2015</v>
      </c>
      <c r="AI12" s="6">
        <v>22</v>
      </c>
      <c r="AJ12" s="6">
        <v>10</v>
      </c>
      <c r="AK12" s="6">
        <v>2015</v>
      </c>
      <c r="AM12" s="6" t="s">
        <v>540</v>
      </c>
      <c r="AN12" s="6" t="s">
        <v>548</v>
      </c>
      <c r="AO12" s="6">
        <v>47</v>
      </c>
      <c r="BG12" s="6">
        <v>6</v>
      </c>
      <c r="BH12" s="6">
        <v>2011</v>
      </c>
      <c r="BT12" s="6" t="b">
        <v>0</v>
      </c>
      <c r="BU12" s="6" t="b">
        <v>0</v>
      </c>
      <c r="BV12" s="6" t="s">
        <v>538</v>
      </c>
      <c r="BW12" s="6" t="s">
        <v>552</v>
      </c>
      <c r="BX12" s="6" t="s">
        <v>1159</v>
      </c>
      <c r="BY12" s="6" t="b">
        <v>1</v>
      </c>
      <c r="BZ12" s="6" t="s">
        <v>321</v>
      </c>
      <c r="CA12" s="6" t="b">
        <v>0</v>
      </c>
      <c r="CB12" s="6" t="b">
        <v>0</v>
      </c>
      <c r="CC12" s="6" t="b">
        <v>0</v>
      </c>
      <c r="CD12" s="6" t="b">
        <v>1</v>
      </c>
      <c r="CE12" s="6" t="b">
        <v>1</v>
      </c>
      <c r="CF12" s="6" t="b">
        <v>1</v>
      </c>
      <c r="CM12" s="6">
        <v>8</v>
      </c>
      <c r="CN12" s="6">
        <v>32</v>
      </c>
      <c r="CO12" s="6">
        <v>8</v>
      </c>
      <c r="CX12" s="6" t="b">
        <v>1</v>
      </c>
      <c r="CZ12" s="6" t="b">
        <v>1</v>
      </c>
      <c r="DA12" s="6">
        <v>1</v>
      </c>
      <c r="DB12" s="6">
        <v>2</v>
      </c>
      <c r="DC12" s="6">
        <v>1</v>
      </c>
      <c r="DD12" s="6">
        <v>2</v>
      </c>
      <c r="DE12" s="6">
        <v>2</v>
      </c>
      <c r="DF12" s="6">
        <v>4</v>
      </c>
      <c r="DG12" s="6">
        <v>1</v>
      </c>
      <c r="DH12" s="6">
        <v>1</v>
      </c>
      <c r="DI12" s="6" t="b">
        <v>0</v>
      </c>
      <c r="DJ12" s="6" t="b">
        <v>1</v>
      </c>
      <c r="DK12" s="6" t="b">
        <v>1</v>
      </c>
      <c r="DL12" s="6" t="b">
        <v>1</v>
      </c>
      <c r="DM12" s="6" t="b">
        <v>0</v>
      </c>
      <c r="DN12" s="6" t="b">
        <v>0</v>
      </c>
      <c r="DO12" s="6" t="b">
        <v>0</v>
      </c>
      <c r="DQ12" s="6" t="b">
        <v>0</v>
      </c>
      <c r="DS12" s="6" t="b">
        <v>1</v>
      </c>
      <c r="DT12" s="6">
        <v>2</v>
      </c>
      <c r="DU12" s="6" t="b">
        <v>0</v>
      </c>
      <c r="DW12" s="6" t="b">
        <v>1</v>
      </c>
      <c r="EA12" s="6" t="s">
        <v>0</v>
      </c>
      <c r="EB12" s="6" t="s">
        <v>5</v>
      </c>
      <c r="EC12" s="6" t="s">
        <v>169</v>
      </c>
      <c r="ED12" s="6" t="s">
        <v>170</v>
      </c>
      <c r="EE12" s="6" t="s">
        <v>97</v>
      </c>
      <c r="EF12" s="6" t="s">
        <v>98</v>
      </c>
      <c r="EG12" s="6">
        <v>65</v>
      </c>
      <c r="EH12" s="6">
        <v>315</v>
      </c>
      <c r="EI12" s="6">
        <v>31</v>
      </c>
      <c r="EJ12" s="6">
        <v>171</v>
      </c>
      <c r="EK12" s="6">
        <v>65</v>
      </c>
      <c r="EL12" s="6">
        <v>323</v>
      </c>
      <c r="EM12" s="6" t="s">
        <v>111</v>
      </c>
      <c r="EN12" s="6" t="s">
        <v>23</v>
      </c>
      <c r="EO12" s="6">
        <v>2</v>
      </c>
    </row>
    <row r="13" spans="1:145" x14ac:dyDescent="0.25">
      <c r="A13" s="63" t="s">
        <v>158</v>
      </c>
      <c r="C13" s="64" t="s">
        <v>0</v>
      </c>
      <c r="D13" s="65" t="s">
        <v>6</v>
      </c>
      <c r="E13" s="65" t="s">
        <v>275</v>
      </c>
      <c r="F13" s="65" t="s">
        <v>276</v>
      </c>
      <c r="G13" s="65">
        <v>118</v>
      </c>
      <c r="H13" s="65">
        <v>518</v>
      </c>
      <c r="I13" s="65" t="s">
        <v>97</v>
      </c>
      <c r="J13" s="65" t="s">
        <v>85</v>
      </c>
      <c r="K13" s="66" t="s">
        <v>545</v>
      </c>
      <c r="M13" s="6" t="s">
        <v>0</v>
      </c>
      <c r="N13" s="6" t="s">
        <v>4</v>
      </c>
      <c r="O13" s="6" t="s">
        <v>536</v>
      </c>
      <c r="P13" s="6" t="s">
        <v>551</v>
      </c>
      <c r="Q13" s="6" t="s">
        <v>157</v>
      </c>
      <c r="R13" s="6" t="s">
        <v>158</v>
      </c>
      <c r="S13" s="6">
        <v>97.384729629629604</v>
      </c>
      <c r="T13" s="6">
        <v>25.4002701851852</v>
      </c>
      <c r="U13" s="6">
        <v>0</v>
      </c>
      <c r="V13" s="6" t="s">
        <v>98</v>
      </c>
      <c r="W13" s="6">
        <v>960</v>
      </c>
      <c r="X13" s="6" t="s">
        <v>538</v>
      </c>
      <c r="Y13" s="6">
        <v>5</v>
      </c>
      <c r="Z13" s="6">
        <v>10</v>
      </c>
      <c r="AA13" s="6">
        <v>2015</v>
      </c>
      <c r="AB13" s="6" t="s">
        <v>538</v>
      </c>
      <c r="AD13" s="6" t="s">
        <v>539</v>
      </c>
      <c r="AF13" s="6">
        <v>14</v>
      </c>
      <c r="AG13" s="6">
        <v>9</v>
      </c>
      <c r="AH13" s="6">
        <v>2015</v>
      </c>
      <c r="AI13" s="6">
        <v>22</v>
      </c>
      <c r="AJ13" s="6">
        <v>9</v>
      </c>
      <c r="AK13" s="6">
        <v>2015</v>
      </c>
      <c r="AM13" s="6" t="s">
        <v>540</v>
      </c>
      <c r="AN13" s="6" t="s">
        <v>548</v>
      </c>
      <c r="AO13" s="6">
        <v>47</v>
      </c>
      <c r="BG13" s="6">
        <v>6</v>
      </c>
      <c r="BH13" s="6">
        <v>2011</v>
      </c>
      <c r="BT13" s="6" t="b">
        <v>0</v>
      </c>
      <c r="BU13" s="6" t="b">
        <v>1</v>
      </c>
      <c r="BV13" s="6" t="s">
        <v>538</v>
      </c>
      <c r="BW13" s="6" t="s">
        <v>552</v>
      </c>
      <c r="BX13" s="6" t="s">
        <v>1159</v>
      </c>
      <c r="BY13" s="6" t="b">
        <v>1</v>
      </c>
      <c r="BZ13" s="6" t="s">
        <v>321</v>
      </c>
      <c r="CA13" s="6" t="b">
        <v>0</v>
      </c>
      <c r="CB13" s="6" t="b">
        <v>1</v>
      </c>
      <c r="CC13" s="6" t="b">
        <v>0</v>
      </c>
      <c r="CD13" s="6" t="b">
        <v>0</v>
      </c>
      <c r="CE13" s="6" t="b">
        <v>0</v>
      </c>
      <c r="CF13" s="6" t="b">
        <v>0</v>
      </c>
      <c r="CM13" s="6">
        <v>6</v>
      </c>
      <c r="CN13" s="6">
        <v>30</v>
      </c>
      <c r="CO13" s="6">
        <v>6</v>
      </c>
      <c r="CX13" s="6" t="b">
        <v>1</v>
      </c>
      <c r="CZ13" s="6" t="b">
        <v>1</v>
      </c>
      <c r="DA13" s="6">
        <v>1</v>
      </c>
      <c r="DB13" s="6">
        <v>2</v>
      </c>
      <c r="DC13" s="6">
        <v>1</v>
      </c>
      <c r="DD13" s="6">
        <v>2</v>
      </c>
      <c r="DE13" s="6">
        <v>2</v>
      </c>
      <c r="DF13" s="6">
        <v>4</v>
      </c>
      <c r="DG13" s="6">
        <v>1</v>
      </c>
      <c r="DH13" s="6">
        <v>1</v>
      </c>
      <c r="DI13" s="6" t="b">
        <v>0</v>
      </c>
      <c r="DJ13" s="6" t="b">
        <v>1</v>
      </c>
      <c r="DK13" s="6" t="b">
        <v>1</v>
      </c>
      <c r="DL13" s="6" t="b">
        <v>1</v>
      </c>
      <c r="DM13" s="6" t="b">
        <v>0</v>
      </c>
      <c r="DN13" s="6" t="b">
        <v>0</v>
      </c>
      <c r="DO13" s="6" t="b">
        <v>0</v>
      </c>
      <c r="DQ13" s="6" t="b">
        <v>0</v>
      </c>
      <c r="DS13" s="6" t="b">
        <v>1</v>
      </c>
      <c r="DT13" s="6">
        <v>2</v>
      </c>
      <c r="DU13" s="6" t="b">
        <v>0</v>
      </c>
      <c r="DW13" s="6" t="b">
        <v>0</v>
      </c>
      <c r="EA13" s="6" t="s">
        <v>0</v>
      </c>
      <c r="EB13" s="6" t="s">
        <v>5</v>
      </c>
      <c r="EC13" s="6" t="s">
        <v>169</v>
      </c>
      <c r="ED13" s="6" t="s">
        <v>170</v>
      </c>
      <c r="EE13" s="6" t="s">
        <v>97</v>
      </c>
      <c r="EF13" s="6" t="s">
        <v>98</v>
      </c>
      <c r="EG13" s="6">
        <v>65</v>
      </c>
      <c r="EH13" s="6">
        <v>315</v>
      </c>
      <c r="EI13" s="6">
        <v>31</v>
      </c>
      <c r="EJ13" s="6">
        <v>171</v>
      </c>
      <c r="EK13" s="6">
        <v>65</v>
      </c>
      <c r="EL13" s="6">
        <v>323</v>
      </c>
      <c r="EM13" s="6" t="s">
        <v>111</v>
      </c>
      <c r="EN13" s="6" t="s">
        <v>22</v>
      </c>
      <c r="EO13" s="6">
        <v>1</v>
      </c>
    </row>
    <row r="14" spans="1:145" x14ac:dyDescent="0.25">
      <c r="A14" s="63" t="s">
        <v>160</v>
      </c>
      <c r="C14" s="64" t="s">
        <v>0</v>
      </c>
      <c r="D14" s="65" t="s">
        <v>8</v>
      </c>
      <c r="E14" s="65" t="s">
        <v>1797</v>
      </c>
      <c r="F14" s="65" t="s">
        <v>1798</v>
      </c>
      <c r="G14" s="65"/>
      <c r="H14" s="65">
        <v>49</v>
      </c>
      <c r="I14" s="65" t="s">
        <v>97</v>
      </c>
      <c r="J14" s="65" t="s">
        <v>963</v>
      </c>
      <c r="K14" s="66"/>
      <c r="M14" s="6" t="s">
        <v>0</v>
      </c>
      <c r="N14" s="6" t="s">
        <v>4</v>
      </c>
      <c r="O14" s="6" t="s">
        <v>536</v>
      </c>
      <c r="P14" s="6" t="s">
        <v>553</v>
      </c>
      <c r="Q14" s="6" t="s">
        <v>159</v>
      </c>
      <c r="R14" s="6" t="s">
        <v>160</v>
      </c>
      <c r="S14" s="6">
        <v>97.405202777777802</v>
      </c>
      <c r="T14" s="6">
        <v>25.3660036111111</v>
      </c>
      <c r="U14" s="6">
        <v>0</v>
      </c>
      <c r="V14" s="6" t="s">
        <v>98</v>
      </c>
      <c r="W14" s="6">
        <v>949</v>
      </c>
      <c r="X14" s="6" t="s">
        <v>538</v>
      </c>
      <c r="Y14" s="6">
        <v>30</v>
      </c>
      <c r="Z14" s="6">
        <v>10</v>
      </c>
      <c r="AA14" s="6">
        <v>2015</v>
      </c>
      <c r="AB14" s="6" t="s">
        <v>538</v>
      </c>
      <c r="AD14" s="6" t="s">
        <v>539</v>
      </c>
      <c r="AF14" s="6">
        <v>28</v>
      </c>
      <c r="AG14" s="6">
        <v>9</v>
      </c>
      <c r="AH14" s="6">
        <v>2015</v>
      </c>
      <c r="AI14" s="6">
        <v>30</v>
      </c>
      <c r="AJ14" s="6">
        <v>9</v>
      </c>
      <c r="AK14" s="6">
        <v>2015</v>
      </c>
      <c r="AM14" s="6" t="s">
        <v>540</v>
      </c>
      <c r="AN14" s="6" t="s">
        <v>541</v>
      </c>
      <c r="AO14" s="6">
        <v>60</v>
      </c>
      <c r="BG14" s="6">
        <v>8</v>
      </c>
      <c r="BH14" s="6">
        <v>2012</v>
      </c>
      <c r="BT14" s="6" t="b">
        <v>0</v>
      </c>
      <c r="BU14" s="6" t="b">
        <v>1</v>
      </c>
      <c r="BV14" s="6" t="s">
        <v>538</v>
      </c>
      <c r="BW14" s="6" t="s">
        <v>1196</v>
      </c>
      <c r="BX14" s="6" t="s">
        <v>1197</v>
      </c>
      <c r="BY14" s="6" t="b">
        <v>1</v>
      </c>
      <c r="BZ14" s="6" t="s">
        <v>321</v>
      </c>
      <c r="CA14" s="6" t="b">
        <v>0</v>
      </c>
      <c r="CB14" s="6" t="b">
        <v>0</v>
      </c>
      <c r="CC14" s="6" t="b">
        <v>1</v>
      </c>
      <c r="CD14" s="6" t="b">
        <v>1</v>
      </c>
      <c r="CE14" s="6" t="b">
        <v>1</v>
      </c>
      <c r="CF14" s="6" t="b">
        <v>1</v>
      </c>
      <c r="CK14" s="6">
        <v>1</v>
      </c>
      <c r="CL14" s="6">
        <v>1</v>
      </c>
      <c r="CM14" s="6">
        <v>18</v>
      </c>
      <c r="CN14" s="6">
        <v>68</v>
      </c>
      <c r="CO14" s="6">
        <v>45</v>
      </c>
      <c r="CP14" s="6">
        <v>2</v>
      </c>
      <c r="CQ14" s="6">
        <v>11</v>
      </c>
      <c r="CR14" s="6" t="s">
        <v>326</v>
      </c>
      <c r="CT14" s="6">
        <v>1</v>
      </c>
      <c r="CU14" s="6">
        <v>3</v>
      </c>
      <c r="CV14" s="6" t="s">
        <v>324</v>
      </c>
      <c r="CX14" s="6" t="b">
        <v>1</v>
      </c>
      <c r="CY14" s="6">
        <v>1</v>
      </c>
      <c r="CZ14" s="6" t="b">
        <v>1</v>
      </c>
      <c r="DA14" s="6">
        <v>2</v>
      </c>
      <c r="DB14" s="6">
        <v>2</v>
      </c>
      <c r="DC14" s="6">
        <v>5</v>
      </c>
      <c r="DD14" s="6">
        <v>2</v>
      </c>
      <c r="DE14" s="6">
        <v>7</v>
      </c>
      <c r="DF14" s="6">
        <v>4</v>
      </c>
      <c r="DG14" s="6">
        <v>2</v>
      </c>
      <c r="DH14" s="6">
        <v>1</v>
      </c>
      <c r="DI14" s="6" t="b">
        <v>1</v>
      </c>
      <c r="DJ14" s="6" t="b">
        <v>0</v>
      </c>
      <c r="DK14" s="6" t="b">
        <v>1</v>
      </c>
      <c r="DL14" s="6" t="b">
        <v>0</v>
      </c>
      <c r="DM14" s="6" t="b">
        <v>0</v>
      </c>
      <c r="DN14" s="6" t="b">
        <v>0</v>
      </c>
      <c r="DO14" s="6" t="b">
        <v>0</v>
      </c>
      <c r="DQ14" s="6" t="b">
        <v>0</v>
      </c>
      <c r="DS14" s="6" t="b">
        <v>0</v>
      </c>
      <c r="DU14" s="6" t="b">
        <v>0</v>
      </c>
      <c r="DW14" s="6" t="b">
        <v>1</v>
      </c>
      <c r="DX14" s="6">
        <v>127</v>
      </c>
      <c r="DY14" s="6" t="s">
        <v>1198</v>
      </c>
      <c r="EA14" s="6" t="s">
        <v>0</v>
      </c>
      <c r="EB14" s="6" t="s">
        <v>4</v>
      </c>
      <c r="EC14" s="6" t="s">
        <v>151</v>
      </c>
      <c r="ED14" s="6" t="s">
        <v>152</v>
      </c>
      <c r="EE14" s="6" t="s">
        <v>97</v>
      </c>
      <c r="EF14" s="6" t="s">
        <v>98</v>
      </c>
      <c r="EG14" s="6">
        <v>8</v>
      </c>
      <c r="EH14" s="6">
        <v>30</v>
      </c>
      <c r="EI14" s="6">
        <v>8</v>
      </c>
      <c r="EJ14" s="6">
        <v>32</v>
      </c>
      <c r="EK14" s="6">
        <v>8</v>
      </c>
      <c r="EL14" s="6">
        <v>32</v>
      </c>
      <c r="EM14" s="6" t="s">
        <v>111</v>
      </c>
      <c r="EN14" s="6" t="s">
        <v>21</v>
      </c>
      <c r="EO14" s="6">
        <v>0</v>
      </c>
    </row>
    <row r="15" spans="1:145" x14ac:dyDescent="0.25">
      <c r="A15" s="63" t="s">
        <v>162</v>
      </c>
      <c r="C15" s="64" t="s">
        <v>0</v>
      </c>
      <c r="D15" s="65" t="s">
        <v>13</v>
      </c>
      <c r="E15" s="65" t="s">
        <v>241</v>
      </c>
      <c r="F15" s="65" t="s">
        <v>242</v>
      </c>
      <c r="G15" s="65">
        <v>65</v>
      </c>
      <c r="H15" s="65">
        <v>347</v>
      </c>
      <c r="I15" s="65" t="s">
        <v>97</v>
      </c>
      <c r="J15" s="65" t="s">
        <v>85</v>
      </c>
      <c r="K15" s="66" t="s">
        <v>545</v>
      </c>
      <c r="M15" s="6" t="s">
        <v>0</v>
      </c>
      <c r="N15" s="6" t="s">
        <v>4</v>
      </c>
      <c r="O15" s="6" t="s">
        <v>536</v>
      </c>
      <c r="P15" s="6" t="s">
        <v>554</v>
      </c>
      <c r="Q15" s="6" t="s">
        <v>1799</v>
      </c>
      <c r="R15" s="6" t="s">
        <v>162</v>
      </c>
      <c r="S15" s="6">
        <v>97.403402307692303</v>
      </c>
      <c r="T15" s="6">
        <v>25.3510167948718</v>
      </c>
      <c r="U15" s="6">
        <v>0</v>
      </c>
      <c r="V15" s="6" t="s">
        <v>98</v>
      </c>
      <c r="W15" s="6">
        <v>939</v>
      </c>
      <c r="X15" s="6" t="s">
        <v>538</v>
      </c>
      <c r="Y15" s="6">
        <v>6</v>
      </c>
      <c r="Z15" s="6">
        <v>10</v>
      </c>
      <c r="AA15" s="6">
        <v>2015</v>
      </c>
      <c r="AB15" s="6" t="s">
        <v>538</v>
      </c>
      <c r="AD15" s="6" t="s">
        <v>539</v>
      </c>
      <c r="AF15" s="6">
        <v>15</v>
      </c>
      <c r="AG15" s="6">
        <v>9</v>
      </c>
      <c r="AH15" s="6">
        <v>2015</v>
      </c>
      <c r="AI15" s="6">
        <v>17</v>
      </c>
      <c r="AJ15" s="6">
        <v>9</v>
      </c>
      <c r="AK15" s="6">
        <v>2015</v>
      </c>
      <c r="AM15" s="6" t="s">
        <v>540</v>
      </c>
      <c r="AN15" s="6" t="s">
        <v>541</v>
      </c>
      <c r="AO15" s="6">
        <v>63</v>
      </c>
      <c r="BG15" s="6">
        <v>6</v>
      </c>
      <c r="BH15" s="6">
        <v>2011</v>
      </c>
      <c r="BT15" s="6" t="b">
        <v>0</v>
      </c>
      <c r="BU15" s="6" t="b">
        <v>1</v>
      </c>
      <c r="BV15" s="6" t="s">
        <v>538</v>
      </c>
      <c r="BW15" s="6" t="s">
        <v>1205</v>
      </c>
      <c r="BX15" s="6" t="s">
        <v>1206</v>
      </c>
      <c r="BY15" s="6" t="b">
        <v>1</v>
      </c>
      <c r="BZ15" s="6" t="s">
        <v>321</v>
      </c>
      <c r="CA15" s="6" t="b">
        <v>0</v>
      </c>
      <c r="CB15" s="6" t="b">
        <v>1</v>
      </c>
      <c r="CC15" s="6" t="b">
        <v>0</v>
      </c>
      <c r="CD15" s="6" t="b">
        <v>1</v>
      </c>
      <c r="CE15" s="6" t="b">
        <v>1</v>
      </c>
      <c r="CF15" s="6" t="b">
        <v>1</v>
      </c>
      <c r="CG15" s="6">
        <v>3</v>
      </c>
      <c r="CH15" s="6">
        <v>5</v>
      </c>
      <c r="CI15" s="6">
        <v>8</v>
      </c>
      <c r="CJ15" s="6">
        <v>1</v>
      </c>
      <c r="CL15" s="6">
        <v>1</v>
      </c>
      <c r="CM15" s="6">
        <v>84</v>
      </c>
      <c r="CN15" s="6">
        <v>452</v>
      </c>
      <c r="CO15" s="6">
        <v>140</v>
      </c>
      <c r="CX15" s="6" t="b">
        <v>1</v>
      </c>
      <c r="CZ15" s="6" t="b">
        <v>1</v>
      </c>
      <c r="DA15" s="6">
        <v>3</v>
      </c>
      <c r="DB15" s="6">
        <v>2</v>
      </c>
      <c r="DC15" s="6">
        <v>8</v>
      </c>
      <c r="DE15" s="6">
        <v>11</v>
      </c>
      <c r="DF15" s="6">
        <v>2</v>
      </c>
      <c r="DG15" s="6">
        <v>1</v>
      </c>
      <c r="DI15" s="6" t="b">
        <v>1</v>
      </c>
      <c r="DJ15" s="6" t="b">
        <v>1</v>
      </c>
      <c r="DK15" s="6" t="b">
        <v>1</v>
      </c>
      <c r="DL15" s="6" t="b">
        <v>1</v>
      </c>
      <c r="DM15" s="6" t="b">
        <v>1</v>
      </c>
      <c r="DN15" s="6" t="b">
        <v>0</v>
      </c>
      <c r="DO15" s="6" t="b">
        <v>0</v>
      </c>
      <c r="DQ15" s="6" t="b">
        <v>0</v>
      </c>
      <c r="DS15" s="6" t="b">
        <v>1</v>
      </c>
      <c r="DT15" s="6">
        <v>15</v>
      </c>
      <c r="DU15" s="6" t="b">
        <v>0</v>
      </c>
      <c r="DW15" s="6" t="b">
        <v>1</v>
      </c>
      <c r="DX15" s="6">
        <v>255</v>
      </c>
      <c r="DY15" s="6" t="s">
        <v>1207</v>
      </c>
      <c r="EA15" s="6" t="s">
        <v>0</v>
      </c>
      <c r="EB15" s="6" t="s">
        <v>9</v>
      </c>
      <c r="EC15" s="6" t="s">
        <v>137</v>
      </c>
      <c r="ED15" s="6" t="s">
        <v>138</v>
      </c>
      <c r="EE15" s="6" t="s">
        <v>97</v>
      </c>
      <c r="EF15" s="6" t="s">
        <v>98</v>
      </c>
      <c r="EG15" s="6">
        <v>135</v>
      </c>
      <c r="EH15" s="6">
        <v>672</v>
      </c>
      <c r="EI15" s="6">
        <v>156</v>
      </c>
      <c r="EJ15" s="6">
        <v>704</v>
      </c>
      <c r="EK15" s="6">
        <v>156</v>
      </c>
      <c r="EL15" s="6">
        <v>704</v>
      </c>
      <c r="EM15" s="6" t="s">
        <v>111</v>
      </c>
      <c r="EN15" s="6" t="s">
        <v>22</v>
      </c>
      <c r="EO15" s="6">
        <v>2</v>
      </c>
    </row>
    <row r="16" spans="1:145" x14ac:dyDescent="0.25">
      <c r="A16" s="63" t="s">
        <v>164</v>
      </c>
      <c r="C16" s="64" t="s">
        <v>0</v>
      </c>
      <c r="D16" s="65" t="s">
        <v>4</v>
      </c>
      <c r="E16" s="65" t="s">
        <v>157</v>
      </c>
      <c r="F16" s="65" t="s">
        <v>158</v>
      </c>
      <c r="G16" s="65">
        <v>6</v>
      </c>
      <c r="H16" s="65">
        <v>28</v>
      </c>
      <c r="I16" s="65" t="s">
        <v>97</v>
      </c>
      <c r="J16" s="65" t="s">
        <v>85</v>
      </c>
      <c r="K16" s="66" t="s">
        <v>538</v>
      </c>
      <c r="M16" s="6" t="s">
        <v>0</v>
      </c>
      <c r="N16" s="6" t="s">
        <v>4</v>
      </c>
      <c r="O16" s="6" t="s">
        <v>536</v>
      </c>
      <c r="P16" s="6" t="s">
        <v>554</v>
      </c>
      <c r="Q16" s="6" t="s">
        <v>163</v>
      </c>
      <c r="R16" s="6" t="s">
        <v>164</v>
      </c>
      <c r="S16" s="6">
        <v>97.409035000000003</v>
      </c>
      <c r="T16" s="6">
        <v>25.362420757575801</v>
      </c>
      <c r="U16" s="6">
        <v>0</v>
      </c>
      <c r="V16" s="6" t="s">
        <v>98</v>
      </c>
      <c r="W16" s="6">
        <v>940</v>
      </c>
      <c r="X16" s="6" t="s">
        <v>538</v>
      </c>
      <c r="Y16" s="6">
        <v>30</v>
      </c>
      <c r="Z16" s="6">
        <v>9</v>
      </c>
      <c r="AA16" s="6">
        <v>2015</v>
      </c>
      <c r="AB16" s="6" t="s">
        <v>538</v>
      </c>
      <c r="AD16" s="6" t="s">
        <v>539</v>
      </c>
      <c r="AF16" s="6">
        <v>28</v>
      </c>
      <c r="AG16" s="6">
        <v>9</v>
      </c>
      <c r="AH16" s="6">
        <v>2015</v>
      </c>
      <c r="AI16" s="6">
        <v>30</v>
      </c>
      <c r="AJ16" s="6">
        <v>9</v>
      </c>
      <c r="AK16" s="6">
        <v>2015</v>
      </c>
      <c r="AM16" s="6" t="s">
        <v>540</v>
      </c>
      <c r="AN16" s="6" t="s">
        <v>541</v>
      </c>
      <c r="AO16" s="6">
        <v>46</v>
      </c>
      <c r="BG16" s="6">
        <v>8</v>
      </c>
      <c r="BH16" s="6">
        <v>2011</v>
      </c>
      <c r="BT16" s="6" t="b">
        <v>0</v>
      </c>
      <c r="BU16" s="6" t="b">
        <v>1</v>
      </c>
      <c r="BV16" s="6" t="s">
        <v>538</v>
      </c>
      <c r="BW16" s="6" t="s">
        <v>1202</v>
      </c>
      <c r="BX16" s="6" t="s">
        <v>1203</v>
      </c>
      <c r="BY16" s="6" t="b">
        <v>1</v>
      </c>
      <c r="BZ16" s="6" t="s">
        <v>321</v>
      </c>
      <c r="CA16" s="6" t="b">
        <v>1</v>
      </c>
      <c r="CB16" s="6" t="b">
        <v>0</v>
      </c>
      <c r="CC16" s="6" t="b">
        <v>0</v>
      </c>
      <c r="CD16" s="6" t="b">
        <v>1</v>
      </c>
      <c r="CE16" s="6" t="b">
        <v>1</v>
      </c>
      <c r="CF16" s="6" t="b">
        <v>1</v>
      </c>
      <c r="CG16" s="6">
        <v>1</v>
      </c>
      <c r="CH16" s="6">
        <v>1</v>
      </c>
      <c r="CI16" s="6">
        <v>2</v>
      </c>
      <c r="CM16" s="6">
        <v>30</v>
      </c>
      <c r="CN16" s="6">
        <v>174</v>
      </c>
      <c r="CO16" s="6">
        <v>108</v>
      </c>
      <c r="CP16" s="6">
        <v>2</v>
      </c>
      <c r="CQ16" s="6">
        <v>10</v>
      </c>
      <c r="CR16" s="6" t="s">
        <v>322</v>
      </c>
      <c r="CX16" s="6" t="b">
        <v>1</v>
      </c>
      <c r="CZ16" s="6" t="b">
        <v>1</v>
      </c>
      <c r="DA16" s="6">
        <v>1</v>
      </c>
      <c r="DB16" s="6">
        <v>2</v>
      </c>
      <c r="DD16" s="6">
        <v>1</v>
      </c>
      <c r="DE16" s="6">
        <v>1</v>
      </c>
      <c r="DF16" s="6">
        <v>3</v>
      </c>
      <c r="DG16" s="6">
        <v>2</v>
      </c>
      <c r="DI16" s="6" t="b">
        <v>1</v>
      </c>
      <c r="DJ16" s="6" t="b">
        <v>1</v>
      </c>
      <c r="DK16" s="6" t="b">
        <v>0</v>
      </c>
      <c r="DL16" s="6" t="b">
        <v>0</v>
      </c>
      <c r="DM16" s="6" t="b">
        <v>1</v>
      </c>
      <c r="DN16" s="6" t="b">
        <v>0</v>
      </c>
      <c r="DO16" s="6" t="b">
        <v>0</v>
      </c>
      <c r="DQ16" s="6" t="b">
        <v>0</v>
      </c>
      <c r="DS16" s="6" t="b">
        <v>1</v>
      </c>
      <c r="DU16" s="6" t="b">
        <v>0</v>
      </c>
      <c r="DW16" s="6" t="b">
        <v>1</v>
      </c>
      <c r="DY16" s="6" t="s">
        <v>1204</v>
      </c>
      <c r="EA16" s="6" t="s">
        <v>0</v>
      </c>
      <c r="EB16" s="6" t="s">
        <v>7</v>
      </c>
      <c r="EC16" s="6" t="s">
        <v>727</v>
      </c>
      <c r="ED16" s="6" t="s">
        <v>728</v>
      </c>
      <c r="EE16" s="6" t="s">
        <v>97</v>
      </c>
      <c r="EF16" s="6" t="s">
        <v>98</v>
      </c>
      <c r="EG16" s="6">
        <v>116</v>
      </c>
      <c r="EH16" s="6">
        <v>659</v>
      </c>
      <c r="EI16" s="6">
        <v>116</v>
      </c>
      <c r="EJ16" s="6">
        <v>659</v>
      </c>
      <c r="EK16" s="6">
        <v>116</v>
      </c>
      <c r="EL16" s="6">
        <v>659</v>
      </c>
      <c r="EM16" s="6" t="s">
        <v>111</v>
      </c>
      <c r="EN16" s="6" t="s">
        <v>22</v>
      </c>
      <c r="EO16" s="6">
        <v>22</v>
      </c>
    </row>
    <row r="17" spans="1:145" x14ac:dyDescent="0.25">
      <c r="A17" s="63" t="s">
        <v>166</v>
      </c>
      <c r="C17" s="64" t="s">
        <v>0</v>
      </c>
      <c r="D17" s="65" t="s">
        <v>4</v>
      </c>
      <c r="E17" s="65" t="s">
        <v>149</v>
      </c>
      <c r="F17" s="65" t="s">
        <v>150</v>
      </c>
      <c r="G17" s="65">
        <v>6</v>
      </c>
      <c r="H17" s="65">
        <v>39</v>
      </c>
      <c r="I17" s="65" t="s">
        <v>97</v>
      </c>
      <c r="J17" s="65" t="s">
        <v>85</v>
      </c>
      <c r="K17" s="66" t="s">
        <v>538</v>
      </c>
      <c r="M17" s="6" t="s">
        <v>0</v>
      </c>
      <c r="N17" s="6" t="s">
        <v>4</v>
      </c>
      <c r="O17" s="6" t="s">
        <v>536</v>
      </c>
      <c r="P17" s="6" t="s">
        <v>1020</v>
      </c>
      <c r="Q17" s="6" t="s">
        <v>165</v>
      </c>
      <c r="R17" s="6" t="s">
        <v>166</v>
      </c>
      <c r="S17" s="6">
        <v>97.4113064583333</v>
      </c>
      <c r="T17" s="6">
        <v>25.360463124999999</v>
      </c>
      <c r="U17" s="6">
        <v>0</v>
      </c>
      <c r="V17" s="6" t="s">
        <v>98</v>
      </c>
      <c r="W17" s="6">
        <v>945</v>
      </c>
      <c r="X17" s="6" t="s">
        <v>538</v>
      </c>
      <c r="Y17" s="6">
        <v>28</v>
      </c>
      <c r="Z17" s="6">
        <v>9</v>
      </c>
      <c r="AA17" s="6">
        <v>2015</v>
      </c>
      <c r="AB17" s="6" t="s">
        <v>538</v>
      </c>
      <c r="AD17" s="6" t="s">
        <v>539</v>
      </c>
      <c r="AF17" s="6">
        <v>22</v>
      </c>
      <c r="AG17" s="6">
        <v>9</v>
      </c>
      <c r="AH17" s="6">
        <v>2015</v>
      </c>
      <c r="AI17" s="6">
        <v>28</v>
      </c>
      <c r="AJ17" s="6">
        <v>9</v>
      </c>
      <c r="AK17" s="6">
        <v>2015</v>
      </c>
      <c r="AM17" s="6" t="s">
        <v>540</v>
      </c>
      <c r="AN17" s="6" t="s">
        <v>541</v>
      </c>
      <c r="AO17" s="6">
        <v>55</v>
      </c>
      <c r="BG17" s="6">
        <v>8</v>
      </c>
      <c r="BH17" s="6">
        <v>2011</v>
      </c>
      <c r="BT17" s="6" t="b">
        <v>0</v>
      </c>
      <c r="BU17" s="6" t="b">
        <v>1</v>
      </c>
      <c r="BV17" s="6" t="s">
        <v>538</v>
      </c>
      <c r="BW17" s="6" t="s">
        <v>556</v>
      </c>
      <c r="BX17" s="6" t="s">
        <v>1245</v>
      </c>
      <c r="BY17" s="6" t="b">
        <v>1</v>
      </c>
      <c r="BZ17" s="6" t="s">
        <v>330</v>
      </c>
      <c r="CA17" s="6" t="b">
        <v>0</v>
      </c>
      <c r="CB17" s="6" t="b">
        <v>0</v>
      </c>
      <c r="CC17" s="6" t="b">
        <v>1</v>
      </c>
      <c r="CD17" s="6" t="b">
        <v>1</v>
      </c>
      <c r="CE17" s="6" t="b">
        <v>1</v>
      </c>
      <c r="CF17" s="6" t="b">
        <v>0</v>
      </c>
      <c r="CG17" s="6">
        <v>1</v>
      </c>
      <c r="CH17" s="6">
        <v>1</v>
      </c>
      <c r="CI17" s="6">
        <v>2</v>
      </c>
      <c r="CJ17" s="6">
        <v>0</v>
      </c>
      <c r="CK17" s="6">
        <v>0</v>
      </c>
      <c r="CL17" s="6">
        <v>0</v>
      </c>
      <c r="CM17" s="6">
        <v>72</v>
      </c>
      <c r="CN17" s="6">
        <v>332</v>
      </c>
      <c r="CO17" s="6">
        <v>72</v>
      </c>
      <c r="CP17" s="6">
        <v>1</v>
      </c>
      <c r="CQ17" s="6">
        <v>5</v>
      </c>
      <c r="CR17" s="6" t="s">
        <v>326</v>
      </c>
      <c r="CX17" s="6" t="b">
        <v>1</v>
      </c>
      <c r="CZ17" s="6" t="b">
        <v>1</v>
      </c>
      <c r="DB17" s="6">
        <v>1</v>
      </c>
      <c r="DC17" s="6">
        <v>3</v>
      </c>
      <c r="DD17" s="6">
        <v>2</v>
      </c>
      <c r="DE17" s="6">
        <v>3</v>
      </c>
      <c r="DF17" s="6">
        <v>3</v>
      </c>
      <c r="DG17" s="6">
        <v>2</v>
      </c>
      <c r="DI17" s="6" t="b">
        <v>1</v>
      </c>
      <c r="DJ17" s="6" t="b">
        <v>1</v>
      </c>
      <c r="DK17" s="6" t="b">
        <v>0</v>
      </c>
      <c r="DL17" s="6" t="b">
        <v>0</v>
      </c>
      <c r="DM17" s="6" t="b">
        <v>1</v>
      </c>
      <c r="DN17" s="6" t="b">
        <v>0</v>
      </c>
      <c r="DO17" s="6" t="b">
        <v>0</v>
      </c>
      <c r="DQ17" s="6" t="b">
        <v>0</v>
      </c>
      <c r="DS17" s="6" t="b">
        <v>1</v>
      </c>
      <c r="DT17" s="6">
        <v>15</v>
      </c>
      <c r="DU17" s="6" t="b">
        <v>0</v>
      </c>
      <c r="DW17" s="6" t="b">
        <v>0</v>
      </c>
      <c r="EA17" s="6" t="s">
        <v>0</v>
      </c>
      <c r="EB17" s="6" t="s">
        <v>4</v>
      </c>
      <c r="EC17" s="6" t="s">
        <v>149</v>
      </c>
      <c r="ED17" s="6" t="s">
        <v>150</v>
      </c>
      <c r="EE17" s="6" t="s">
        <v>97</v>
      </c>
      <c r="EF17" s="6" t="s">
        <v>98</v>
      </c>
      <c r="EG17" s="6">
        <v>6</v>
      </c>
      <c r="EH17" s="6">
        <v>39</v>
      </c>
      <c r="EI17" s="6">
        <v>6</v>
      </c>
      <c r="EJ17" s="6">
        <v>39</v>
      </c>
      <c r="EK17" s="6">
        <v>6</v>
      </c>
      <c r="EL17" s="6">
        <v>39</v>
      </c>
      <c r="EM17" s="6" t="s">
        <v>111</v>
      </c>
      <c r="EN17" s="6" t="s">
        <v>23</v>
      </c>
      <c r="EO17" s="6">
        <v>3</v>
      </c>
    </row>
    <row r="18" spans="1:145" x14ac:dyDescent="0.25">
      <c r="A18" s="63" t="s">
        <v>168</v>
      </c>
      <c r="C18" s="64" t="s">
        <v>0</v>
      </c>
      <c r="D18" s="65" t="s">
        <v>4</v>
      </c>
      <c r="E18" s="65" t="s">
        <v>151</v>
      </c>
      <c r="F18" s="65" t="s">
        <v>152</v>
      </c>
      <c r="G18" s="65">
        <v>50</v>
      </c>
      <c r="H18" s="65">
        <v>236</v>
      </c>
      <c r="I18" s="65" t="s">
        <v>97</v>
      </c>
      <c r="J18" s="65" t="s">
        <v>85</v>
      </c>
      <c r="K18" s="66" t="s">
        <v>538</v>
      </c>
      <c r="M18" s="6" t="s">
        <v>0</v>
      </c>
      <c r="N18" s="6" t="s">
        <v>4</v>
      </c>
      <c r="O18" s="6" t="s">
        <v>536</v>
      </c>
      <c r="Q18" s="6" t="s">
        <v>167</v>
      </c>
      <c r="R18" s="6" t="s">
        <v>168</v>
      </c>
      <c r="S18" s="6">
        <v>97.373361000000003</v>
      </c>
      <c r="T18" s="6">
        <v>25.403476999999999</v>
      </c>
      <c r="U18" s="6">
        <v>0</v>
      </c>
      <c r="V18" s="6" t="s">
        <v>98</v>
      </c>
      <c r="W18" s="6">
        <v>962</v>
      </c>
      <c r="X18" s="6" t="s">
        <v>538</v>
      </c>
      <c r="Y18" s="6">
        <v>5</v>
      </c>
      <c r="Z18" s="6">
        <v>10</v>
      </c>
      <c r="AA18" s="6">
        <v>15</v>
      </c>
      <c r="AB18" s="6" t="s">
        <v>538</v>
      </c>
      <c r="AD18" s="6" t="s">
        <v>539</v>
      </c>
      <c r="AF18" s="6">
        <v>21</v>
      </c>
      <c r="AG18" s="6">
        <v>9</v>
      </c>
      <c r="AH18" s="6">
        <v>2015</v>
      </c>
      <c r="AI18" s="6">
        <v>29</v>
      </c>
      <c r="AJ18" s="6">
        <v>9</v>
      </c>
      <c r="AK18" s="6">
        <v>2015</v>
      </c>
      <c r="AM18" s="6" t="s">
        <v>540</v>
      </c>
      <c r="AN18" s="6" t="s">
        <v>541</v>
      </c>
      <c r="AO18" s="6">
        <v>47</v>
      </c>
      <c r="AQ18" s="6" t="s">
        <v>588</v>
      </c>
      <c r="AR18" s="6" t="s">
        <v>548</v>
      </c>
      <c r="AS18" s="6">
        <v>40</v>
      </c>
      <c r="AU18" s="6" t="s">
        <v>588</v>
      </c>
      <c r="AV18" s="6" t="s">
        <v>548</v>
      </c>
      <c r="AW18" s="6">
        <v>38</v>
      </c>
      <c r="BG18" s="6">
        <v>7</v>
      </c>
      <c r="BH18" s="6">
        <v>2011</v>
      </c>
      <c r="BT18" s="6" t="b">
        <v>0</v>
      </c>
      <c r="BU18" s="6" t="b">
        <v>1</v>
      </c>
      <c r="BV18" s="6" t="s">
        <v>538</v>
      </c>
      <c r="BW18" s="6" t="s">
        <v>1180</v>
      </c>
      <c r="BX18" s="6" t="s">
        <v>1181</v>
      </c>
      <c r="BY18" s="6" t="b">
        <v>1</v>
      </c>
      <c r="BZ18" s="6" t="s">
        <v>328</v>
      </c>
      <c r="CA18" s="6" t="b">
        <v>0</v>
      </c>
      <c r="CB18" s="6" t="b">
        <v>1</v>
      </c>
      <c r="CC18" s="6" t="b">
        <v>0</v>
      </c>
      <c r="CD18" s="6" t="b">
        <v>1</v>
      </c>
      <c r="CE18" s="6" t="b">
        <v>1</v>
      </c>
      <c r="CF18" s="6" t="b">
        <v>0</v>
      </c>
      <c r="CG18" s="6">
        <v>5</v>
      </c>
      <c r="CH18" s="6">
        <v>1</v>
      </c>
      <c r="CI18" s="6">
        <v>6</v>
      </c>
      <c r="CK18" s="6">
        <v>1</v>
      </c>
      <c r="CL18" s="6">
        <v>1</v>
      </c>
      <c r="CM18" s="6">
        <v>205</v>
      </c>
      <c r="CN18" s="6">
        <v>1072</v>
      </c>
      <c r="CX18" s="6" t="b">
        <v>1</v>
      </c>
      <c r="CZ18" s="6" t="b">
        <v>1</v>
      </c>
      <c r="DB18" s="6">
        <v>1</v>
      </c>
      <c r="DC18" s="6">
        <v>1</v>
      </c>
      <c r="DD18" s="6">
        <v>1</v>
      </c>
      <c r="DE18" s="6">
        <v>1</v>
      </c>
      <c r="DF18" s="6">
        <v>2</v>
      </c>
      <c r="DG18" s="6">
        <v>1</v>
      </c>
      <c r="DH18" s="6">
        <v>2</v>
      </c>
      <c r="DI18" s="6" t="b">
        <v>1</v>
      </c>
      <c r="DJ18" s="6" t="b">
        <v>1</v>
      </c>
      <c r="DK18" s="6" t="b">
        <v>0</v>
      </c>
      <c r="DL18" s="6" t="b">
        <v>0</v>
      </c>
      <c r="DM18" s="6" t="b">
        <v>1</v>
      </c>
      <c r="DN18" s="6" t="b">
        <v>0</v>
      </c>
      <c r="DO18" s="6" t="b">
        <v>0</v>
      </c>
      <c r="DQ18" s="6" t="b">
        <v>0</v>
      </c>
      <c r="DS18" s="6" t="b">
        <v>1</v>
      </c>
      <c r="DT18" s="6">
        <v>20</v>
      </c>
      <c r="DU18" s="6" t="b">
        <v>1</v>
      </c>
      <c r="DV18" s="6">
        <v>60</v>
      </c>
      <c r="DW18" s="6" t="b">
        <v>0</v>
      </c>
      <c r="EA18" s="6" t="s">
        <v>0</v>
      </c>
      <c r="EB18" s="6" t="s">
        <v>13</v>
      </c>
      <c r="EC18" s="6" t="s">
        <v>235</v>
      </c>
      <c r="ED18" s="6" t="s">
        <v>236</v>
      </c>
      <c r="EE18" s="6" t="s">
        <v>97</v>
      </c>
      <c r="EF18" s="6" t="s">
        <v>98</v>
      </c>
      <c r="EG18" s="6">
        <v>5</v>
      </c>
      <c r="EH18" s="6">
        <v>26</v>
      </c>
      <c r="EI18" s="6">
        <v>5</v>
      </c>
      <c r="EJ18" s="6">
        <v>27</v>
      </c>
      <c r="EK18" s="6">
        <v>5</v>
      </c>
      <c r="EL18" s="6">
        <v>27</v>
      </c>
      <c r="EM18" s="6" t="s">
        <v>111</v>
      </c>
      <c r="EN18" s="6" t="s">
        <v>23</v>
      </c>
      <c r="EO18" s="6">
        <v>1</v>
      </c>
    </row>
    <row r="19" spans="1:145" x14ac:dyDescent="0.25">
      <c r="A19" s="63" t="s">
        <v>689</v>
      </c>
      <c r="C19" s="64" t="s">
        <v>0</v>
      </c>
      <c r="D19" s="65" t="s">
        <v>8</v>
      </c>
      <c r="E19" s="65" t="s">
        <v>739</v>
      </c>
      <c r="F19" s="65" t="s">
        <v>740</v>
      </c>
      <c r="G19" s="65">
        <v>115</v>
      </c>
      <c r="H19" s="65">
        <v>596</v>
      </c>
      <c r="I19" s="65" t="s">
        <v>209</v>
      </c>
      <c r="J19" s="65" t="s">
        <v>85</v>
      </c>
      <c r="K19" s="66" t="s">
        <v>691</v>
      </c>
      <c r="M19" s="6" t="s">
        <v>0</v>
      </c>
      <c r="N19" s="6" t="s">
        <v>4</v>
      </c>
      <c r="O19" s="6" t="s">
        <v>536</v>
      </c>
      <c r="P19" s="6" t="s">
        <v>690</v>
      </c>
      <c r="Q19" s="6" t="s">
        <v>688</v>
      </c>
      <c r="R19" s="6" t="s">
        <v>689</v>
      </c>
      <c r="S19" s="6">
        <v>97.379594999999995</v>
      </c>
      <c r="T19" s="6">
        <v>25.401061111111101</v>
      </c>
      <c r="U19" s="6">
        <v>0</v>
      </c>
      <c r="V19" s="6" t="s">
        <v>98</v>
      </c>
      <c r="W19" s="6">
        <v>883</v>
      </c>
      <c r="X19" s="6" t="s">
        <v>1136</v>
      </c>
      <c r="Y19" s="6">
        <v>30</v>
      </c>
      <c r="Z19" s="6">
        <v>10</v>
      </c>
      <c r="AA19" s="6">
        <v>2015</v>
      </c>
      <c r="AB19" s="6" t="s">
        <v>691</v>
      </c>
      <c r="AD19" s="6" t="s">
        <v>539</v>
      </c>
      <c r="AF19" s="6">
        <v>29</v>
      </c>
      <c r="AG19" s="6">
        <v>9</v>
      </c>
      <c r="AH19" s="6">
        <v>2015</v>
      </c>
      <c r="AI19" s="6">
        <v>6</v>
      </c>
      <c r="AJ19" s="6">
        <v>10</v>
      </c>
      <c r="AK19" s="6">
        <v>2015</v>
      </c>
      <c r="AM19" s="6" t="s">
        <v>540</v>
      </c>
      <c r="AN19" s="6" t="s">
        <v>548</v>
      </c>
      <c r="AO19" s="6">
        <v>40</v>
      </c>
      <c r="AQ19" s="6" t="s">
        <v>588</v>
      </c>
      <c r="AR19" s="6" t="s">
        <v>548</v>
      </c>
      <c r="AS19" s="6">
        <v>44</v>
      </c>
      <c r="AU19" s="6" t="s">
        <v>588</v>
      </c>
      <c r="AV19" s="6" t="s">
        <v>541</v>
      </c>
      <c r="AW19" s="6">
        <v>36</v>
      </c>
      <c r="BG19" s="6">
        <v>10</v>
      </c>
      <c r="BH19" s="6">
        <v>2011</v>
      </c>
      <c r="BQ19" s="6" t="s">
        <v>4</v>
      </c>
      <c r="BT19" s="6" t="b">
        <v>0</v>
      </c>
      <c r="BU19" s="6" t="b">
        <v>1</v>
      </c>
      <c r="BV19" s="6" t="s">
        <v>691</v>
      </c>
      <c r="BW19" s="6" t="s">
        <v>1182</v>
      </c>
      <c r="BX19" s="6" t="s">
        <v>1183</v>
      </c>
      <c r="BY19" s="6" t="b">
        <v>1</v>
      </c>
      <c r="BZ19" s="6" t="s">
        <v>321</v>
      </c>
      <c r="CA19" s="6" t="b">
        <v>0</v>
      </c>
      <c r="CB19" s="6" t="b">
        <v>0</v>
      </c>
      <c r="CC19" s="6" t="b">
        <v>1</v>
      </c>
      <c r="CD19" s="6" t="b">
        <v>1</v>
      </c>
      <c r="CE19" s="6" t="b">
        <v>1</v>
      </c>
      <c r="CF19" s="6" t="b">
        <v>1</v>
      </c>
      <c r="CG19" s="6">
        <v>2</v>
      </c>
      <c r="CH19" s="6">
        <v>2</v>
      </c>
      <c r="CI19" s="6">
        <v>4</v>
      </c>
      <c r="CJ19" s="6">
        <v>2</v>
      </c>
      <c r="CK19" s="6">
        <v>1</v>
      </c>
      <c r="CL19" s="6">
        <v>3</v>
      </c>
      <c r="CM19" s="6">
        <v>107</v>
      </c>
      <c r="CN19" s="6">
        <v>503</v>
      </c>
      <c r="CO19" s="6">
        <v>107</v>
      </c>
      <c r="CP19" s="6">
        <v>1</v>
      </c>
      <c r="CQ19" s="6">
        <v>4</v>
      </c>
      <c r="CR19" s="6" t="s">
        <v>326</v>
      </c>
      <c r="CX19" s="6" t="b">
        <v>1</v>
      </c>
      <c r="CZ19" s="6" t="b">
        <v>1</v>
      </c>
      <c r="DA19" s="6">
        <v>5</v>
      </c>
      <c r="DB19" s="6">
        <v>2</v>
      </c>
      <c r="DC19" s="6">
        <v>0</v>
      </c>
      <c r="DD19" s="6">
        <v>1</v>
      </c>
      <c r="DE19" s="6">
        <v>5</v>
      </c>
      <c r="DF19" s="6">
        <v>3</v>
      </c>
      <c r="DG19" s="6">
        <v>2</v>
      </c>
      <c r="DH19" s="6">
        <v>1</v>
      </c>
      <c r="DI19" s="6" t="b">
        <v>0</v>
      </c>
      <c r="DJ19" s="6" t="b">
        <v>1</v>
      </c>
      <c r="DK19" s="6" t="b">
        <v>0</v>
      </c>
      <c r="DL19" s="6" t="b">
        <v>0</v>
      </c>
      <c r="DM19" s="6" t="b">
        <v>1</v>
      </c>
      <c r="DN19" s="6" t="b">
        <v>0</v>
      </c>
      <c r="DO19" s="6" t="b">
        <v>0</v>
      </c>
      <c r="DQ19" s="6" t="b">
        <v>0</v>
      </c>
      <c r="DS19" s="6" t="b">
        <v>1</v>
      </c>
      <c r="DT19" s="6">
        <v>1</v>
      </c>
      <c r="DU19" s="6" t="b">
        <v>0</v>
      </c>
      <c r="DW19" s="6" t="b">
        <v>1</v>
      </c>
      <c r="DX19" s="6">
        <v>99</v>
      </c>
      <c r="EA19" s="6" t="s">
        <v>0</v>
      </c>
      <c r="EB19" s="6" t="s">
        <v>7</v>
      </c>
      <c r="EC19" s="6" t="s">
        <v>727</v>
      </c>
      <c r="ED19" s="6" t="s">
        <v>728</v>
      </c>
      <c r="EE19" s="6" t="s">
        <v>97</v>
      </c>
      <c r="EF19" s="6" t="s">
        <v>98</v>
      </c>
      <c r="EG19" s="6">
        <v>116</v>
      </c>
      <c r="EH19" s="6">
        <v>659</v>
      </c>
      <c r="EI19" s="6">
        <v>116</v>
      </c>
      <c r="EJ19" s="6">
        <v>659</v>
      </c>
      <c r="EK19" s="6">
        <v>116</v>
      </c>
      <c r="EL19" s="6">
        <v>659</v>
      </c>
      <c r="EM19" s="6" t="s">
        <v>111</v>
      </c>
      <c r="EN19" s="6" t="s">
        <v>23</v>
      </c>
      <c r="EO19" s="6">
        <v>39</v>
      </c>
    </row>
    <row r="20" spans="1:145" x14ac:dyDescent="0.25">
      <c r="A20" s="63" t="s">
        <v>264</v>
      </c>
      <c r="C20" s="64" t="s">
        <v>0</v>
      </c>
      <c r="D20" s="65" t="s">
        <v>5</v>
      </c>
      <c r="E20" s="65" t="s">
        <v>267</v>
      </c>
      <c r="F20" s="65" t="s">
        <v>268</v>
      </c>
      <c r="G20" s="65">
        <v>110</v>
      </c>
      <c r="H20" s="65">
        <v>508</v>
      </c>
      <c r="I20" s="65" t="s">
        <v>97</v>
      </c>
      <c r="J20" s="65" t="s">
        <v>85</v>
      </c>
      <c r="K20" s="66" t="s">
        <v>545</v>
      </c>
      <c r="M20" s="6" t="s">
        <v>0</v>
      </c>
      <c r="N20" s="6" t="s">
        <v>4</v>
      </c>
      <c r="O20" s="6" t="s">
        <v>558</v>
      </c>
      <c r="P20" s="6" t="s">
        <v>558</v>
      </c>
      <c r="Q20" s="6" t="s">
        <v>263</v>
      </c>
      <c r="R20" s="6" t="s">
        <v>264</v>
      </c>
      <c r="S20" s="6">
        <v>97.2843958974359</v>
      </c>
      <c r="T20" s="6">
        <v>25.374343974359</v>
      </c>
      <c r="U20" s="6">
        <v>0</v>
      </c>
      <c r="V20" s="6" t="s">
        <v>125</v>
      </c>
      <c r="W20" s="6">
        <v>860</v>
      </c>
      <c r="X20" s="6" t="s">
        <v>545</v>
      </c>
      <c r="Y20" s="6">
        <v>13</v>
      </c>
      <c r="Z20" s="6">
        <v>10</v>
      </c>
      <c r="AA20" s="6">
        <v>2015</v>
      </c>
      <c r="AB20" s="6" t="s">
        <v>544</v>
      </c>
      <c r="AD20" s="6" t="s">
        <v>539</v>
      </c>
      <c r="AF20" s="6">
        <v>16</v>
      </c>
      <c r="AG20" s="6">
        <v>9</v>
      </c>
      <c r="AH20" s="6">
        <v>2015</v>
      </c>
      <c r="AI20" s="6">
        <v>17</v>
      </c>
      <c r="AJ20" s="6">
        <v>9</v>
      </c>
      <c r="AK20" s="6">
        <v>2015</v>
      </c>
      <c r="AM20" s="6" t="s">
        <v>588</v>
      </c>
      <c r="AN20" s="6" t="s">
        <v>548</v>
      </c>
      <c r="BG20" s="6">
        <v>10</v>
      </c>
      <c r="BH20" s="6">
        <v>2011</v>
      </c>
      <c r="BJ20" s="6">
        <v>90</v>
      </c>
      <c r="BN20" s="6">
        <v>90</v>
      </c>
      <c r="BQ20" s="6" t="s">
        <v>4</v>
      </c>
      <c r="BR20" s="6">
        <v>7</v>
      </c>
      <c r="BT20" s="6" t="b">
        <v>0</v>
      </c>
      <c r="BU20" s="6" t="b">
        <v>1</v>
      </c>
      <c r="BV20" s="6" t="s">
        <v>545</v>
      </c>
      <c r="BW20" s="6" t="s">
        <v>1268</v>
      </c>
      <c r="BX20" s="6" t="s">
        <v>1269</v>
      </c>
      <c r="BY20" s="6" t="b">
        <v>1</v>
      </c>
      <c r="BZ20" s="6" t="s">
        <v>330</v>
      </c>
      <c r="CA20" s="6" t="b">
        <v>1</v>
      </c>
      <c r="CB20" s="6" t="b">
        <v>0</v>
      </c>
      <c r="CC20" s="6" t="b">
        <v>1</v>
      </c>
      <c r="CD20" s="6" t="b">
        <v>1</v>
      </c>
      <c r="CE20" s="6" t="b">
        <v>1</v>
      </c>
      <c r="CF20" s="6" t="b">
        <v>1</v>
      </c>
      <c r="CM20" s="6">
        <v>18</v>
      </c>
      <c r="CN20" s="6">
        <v>91</v>
      </c>
      <c r="CO20" s="6">
        <v>22</v>
      </c>
      <c r="CX20" s="6" t="b">
        <v>1</v>
      </c>
      <c r="CZ20" s="6" t="b">
        <v>1</v>
      </c>
      <c r="DA20" s="6">
        <v>2</v>
      </c>
      <c r="DB20" s="6">
        <v>3</v>
      </c>
      <c r="DC20" s="6">
        <v>1</v>
      </c>
      <c r="DE20" s="6">
        <v>3</v>
      </c>
      <c r="DF20" s="6">
        <v>3</v>
      </c>
      <c r="DG20" s="6">
        <v>1</v>
      </c>
      <c r="DI20" s="6" t="b">
        <v>1</v>
      </c>
      <c r="DJ20" s="6" t="b">
        <v>0</v>
      </c>
      <c r="DK20" s="6" t="b">
        <v>1</v>
      </c>
      <c r="DL20" s="6" t="b">
        <v>1</v>
      </c>
      <c r="DM20" s="6" t="b">
        <v>0</v>
      </c>
      <c r="DN20" s="6" t="b">
        <v>1</v>
      </c>
      <c r="DO20" s="6" t="b">
        <v>0</v>
      </c>
      <c r="DQ20" s="6" t="b">
        <v>0</v>
      </c>
      <c r="DS20" s="6" t="b">
        <v>0</v>
      </c>
      <c r="DU20" s="6" t="b">
        <v>0</v>
      </c>
      <c r="DW20" s="6" t="b">
        <v>1</v>
      </c>
      <c r="DX20" s="6">
        <v>12</v>
      </c>
      <c r="EA20" s="6" t="s">
        <v>0</v>
      </c>
      <c r="EB20" s="6" t="s">
        <v>5</v>
      </c>
      <c r="EC20" s="6" t="s">
        <v>271</v>
      </c>
      <c r="ED20" s="6" t="s">
        <v>272</v>
      </c>
      <c r="EE20" s="6" t="s">
        <v>97</v>
      </c>
      <c r="EF20" s="6" t="s">
        <v>125</v>
      </c>
      <c r="EG20" s="6">
        <v>18</v>
      </c>
      <c r="EH20" s="6">
        <v>82</v>
      </c>
      <c r="EI20" s="6">
        <v>18</v>
      </c>
      <c r="EJ20" s="6">
        <v>82</v>
      </c>
      <c r="EK20" s="6">
        <v>18</v>
      </c>
      <c r="EL20" s="6">
        <v>80</v>
      </c>
      <c r="EM20" s="6" t="s">
        <v>111</v>
      </c>
      <c r="EN20" s="6" t="s">
        <v>22</v>
      </c>
      <c r="EO20" s="6">
        <v>1</v>
      </c>
    </row>
    <row r="21" spans="1:145" x14ac:dyDescent="0.25">
      <c r="A21" s="63" t="s">
        <v>266</v>
      </c>
      <c r="C21" s="64" t="s">
        <v>0</v>
      </c>
      <c r="D21" s="65" t="s">
        <v>5</v>
      </c>
      <c r="E21" s="65" t="s">
        <v>834</v>
      </c>
      <c r="F21" s="65" t="s">
        <v>835</v>
      </c>
      <c r="G21" s="65">
        <v>136</v>
      </c>
      <c r="H21" s="65">
        <v>1116</v>
      </c>
      <c r="I21" s="65" t="s">
        <v>209</v>
      </c>
      <c r="J21" s="65" t="s">
        <v>85</v>
      </c>
      <c r="K21" s="66" t="s">
        <v>538</v>
      </c>
      <c r="M21" s="6" t="s">
        <v>0</v>
      </c>
      <c r="N21" s="6" t="s">
        <v>4</v>
      </c>
      <c r="O21" s="6" t="s">
        <v>558</v>
      </c>
      <c r="P21" s="6" t="s">
        <v>558</v>
      </c>
      <c r="Q21" s="6" t="s">
        <v>265</v>
      </c>
      <c r="R21" s="6" t="s">
        <v>266</v>
      </c>
      <c r="S21" s="6">
        <v>97.290952037037002</v>
      </c>
      <c r="T21" s="6">
        <v>25.371049444444399</v>
      </c>
      <c r="U21" s="6">
        <v>476</v>
      </c>
      <c r="V21" s="6" t="s">
        <v>125</v>
      </c>
      <c r="W21" s="6">
        <v>862</v>
      </c>
      <c r="X21" s="6" t="s">
        <v>545</v>
      </c>
      <c r="Y21" s="6">
        <v>19</v>
      </c>
      <c r="Z21" s="6">
        <v>10</v>
      </c>
      <c r="AA21" s="6">
        <v>2015</v>
      </c>
      <c r="AB21" s="6" t="s">
        <v>544</v>
      </c>
      <c r="AD21" s="6" t="s">
        <v>539</v>
      </c>
      <c r="AF21" s="6">
        <v>16</v>
      </c>
      <c r="AG21" s="6">
        <v>9</v>
      </c>
      <c r="AH21" s="6">
        <v>2015</v>
      </c>
      <c r="AI21" s="6">
        <v>18</v>
      </c>
      <c r="AJ21" s="6">
        <v>9</v>
      </c>
      <c r="AK21" s="6">
        <v>2015</v>
      </c>
      <c r="AM21" s="6" t="s">
        <v>588</v>
      </c>
      <c r="AN21" s="6" t="s">
        <v>541</v>
      </c>
      <c r="AO21" s="6">
        <v>50</v>
      </c>
      <c r="BG21" s="6">
        <v>10</v>
      </c>
      <c r="BH21" s="6">
        <v>2011</v>
      </c>
      <c r="BJ21" s="6">
        <v>90</v>
      </c>
      <c r="BN21" s="6">
        <v>90</v>
      </c>
      <c r="BQ21" s="6" t="s">
        <v>559</v>
      </c>
      <c r="BR21" s="6">
        <v>7</v>
      </c>
      <c r="BT21" s="6" t="b">
        <v>0</v>
      </c>
      <c r="BU21" s="6" t="b">
        <v>1</v>
      </c>
      <c r="BV21" s="6" t="s">
        <v>545</v>
      </c>
      <c r="BW21" s="6" t="s">
        <v>1270</v>
      </c>
      <c r="BX21" s="6" t="s">
        <v>1271</v>
      </c>
      <c r="BY21" s="6" t="b">
        <v>1</v>
      </c>
      <c r="BZ21" s="6" t="s">
        <v>321</v>
      </c>
      <c r="CA21" s="6" t="b">
        <v>1</v>
      </c>
      <c r="CB21" s="6" t="b">
        <v>0</v>
      </c>
      <c r="CC21" s="6" t="b">
        <v>0</v>
      </c>
      <c r="CD21" s="6" t="b">
        <v>1</v>
      </c>
      <c r="CE21" s="6" t="b">
        <v>1</v>
      </c>
      <c r="CF21" s="6" t="b">
        <v>1</v>
      </c>
      <c r="CM21" s="6">
        <v>12</v>
      </c>
      <c r="CN21" s="6">
        <v>61</v>
      </c>
      <c r="CO21" s="6">
        <v>14</v>
      </c>
      <c r="CX21" s="6" t="b">
        <v>1</v>
      </c>
      <c r="CZ21" s="6" t="b">
        <v>1</v>
      </c>
      <c r="DA21" s="6">
        <v>1</v>
      </c>
      <c r="DB21" s="6">
        <v>3</v>
      </c>
      <c r="DC21" s="6">
        <v>4</v>
      </c>
      <c r="DD21" s="6">
        <v>1</v>
      </c>
      <c r="DE21" s="6">
        <v>5</v>
      </c>
      <c r="DF21" s="6">
        <v>4</v>
      </c>
      <c r="DG21" s="6">
        <v>2</v>
      </c>
      <c r="DI21" s="6" t="b">
        <v>1</v>
      </c>
      <c r="DJ21" s="6" t="b">
        <v>1</v>
      </c>
      <c r="DK21" s="6" t="b">
        <v>0</v>
      </c>
      <c r="DL21" s="6" t="b">
        <v>0</v>
      </c>
      <c r="DM21" s="6" t="b">
        <v>0</v>
      </c>
      <c r="DN21" s="6" t="b">
        <v>0</v>
      </c>
      <c r="DO21" s="6" t="b">
        <v>0</v>
      </c>
      <c r="DQ21" s="6" t="b">
        <v>0</v>
      </c>
      <c r="DS21" s="6" t="b">
        <v>1</v>
      </c>
      <c r="DT21" s="6">
        <v>1</v>
      </c>
      <c r="DU21" s="6" t="b">
        <v>0</v>
      </c>
      <c r="DW21" s="6" t="b">
        <v>1</v>
      </c>
      <c r="DX21" s="6">
        <v>11</v>
      </c>
      <c r="EA21" s="6" t="s">
        <v>0</v>
      </c>
      <c r="EB21" s="6" t="s">
        <v>4</v>
      </c>
      <c r="EC21" s="6" t="s">
        <v>159</v>
      </c>
      <c r="ED21" s="6" t="s">
        <v>160</v>
      </c>
      <c r="EE21" s="6" t="s">
        <v>97</v>
      </c>
      <c r="EF21" s="6" t="s">
        <v>98</v>
      </c>
      <c r="EG21" s="6">
        <v>44</v>
      </c>
      <c r="EH21" s="6">
        <v>180</v>
      </c>
      <c r="EI21" s="6">
        <v>18</v>
      </c>
      <c r="EJ21" s="6">
        <v>68</v>
      </c>
      <c r="EK21" s="6">
        <v>45</v>
      </c>
      <c r="EL21" s="6">
        <v>194</v>
      </c>
      <c r="EM21" s="6" t="s">
        <v>111</v>
      </c>
      <c r="EN21" s="6" t="s">
        <v>23</v>
      </c>
      <c r="EO21" s="6">
        <v>0</v>
      </c>
    </row>
    <row r="22" spans="1:145" x14ac:dyDescent="0.25">
      <c r="A22" s="63" t="s">
        <v>254</v>
      </c>
      <c r="C22" s="64" t="s">
        <v>0</v>
      </c>
      <c r="D22" s="65" t="s">
        <v>13</v>
      </c>
      <c r="E22" s="65" t="s">
        <v>195</v>
      </c>
      <c r="F22" s="65" t="s">
        <v>196</v>
      </c>
      <c r="G22" s="65">
        <v>12</v>
      </c>
      <c r="H22" s="65">
        <v>52</v>
      </c>
      <c r="I22" s="65" t="s">
        <v>97</v>
      </c>
      <c r="J22" s="65" t="s">
        <v>85</v>
      </c>
      <c r="K22" s="66" t="s">
        <v>538</v>
      </c>
      <c r="M22" s="6" t="s">
        <v>0</v>
      </c>
      <c r="N22" s="6" t="s">
        <v>4</v>
      </c>
      <c r="O22" s="6" t="s">
        <v>536</v>
      </c>
      <c r="P22" s="6" t="s">
        <v>560</v>
      </c>
      <c r="Q22" s="6" t="s">
        <v>253</v>
      </c>
      <c r="R22" s="6" t="s">
        <v>254</v>
      </c>
      <c r="S22" s="6">
        <v>97.403878500000005</v>
      </c>
      <c r="T22" s="6">
        <v>25.377038166666701</v>
      </c>
      <c r="U22" s="6">
        <v>0</v>
      </c>
      <c r="V22" s="6" t="s">
        <v>98</v>
      </c>
      <c r="W22" s="6">
        <v>864</v>
      </c>
      <c r="X22" s="6" t="s">
        <v>545</v>
      </c>
      <c r="Y22" s="6">
        <v>20</v>
      </c>
      <c r="Z22" s="6">
        <v>10</v>
      </c>
      <c r="AA22" s="6">
        <v>2015</v>
      </c>
      <c r="AB22" s="6" t="s">
        <v>544</v>
      </c>
      <c r="AD22" s="6" t="s">
        <v>539</v>
      </c>
      <c r="AF22" s="6">
        <v>17</v>
      </c>
      <c r="AG22" s="6">
        <v>9</v>
      </c>
      <c r="AH22" s="6">
        <v>2015</v>
      </c>
      <c r="AI22" s="6">
        <v>20</v>
      </c>
      <c r="AJ22" s="6">
        <v>9</v>
      </c>
      <c r="AK22" s="6">
        <v>2015</v>
      </c>
      <c r="AM22" s="6" t="s">
        <v>588</v>
      </c>
      <c r="AN22" s="6" t="s">
        <v>541</v>
      </c>
      <c r="AO22" s="6">
        <v>50</v>
      </c>
      <c r="AQ22" s="6" t="s">
        <v>588</v>
      </c>
      <c r="AR22" s="6" t="s">
        <v>548</v>
      </c>
      <c r="AS22" s="6">
        <v>50</v>
      </c>
      <c r="BG22" s="6">
        <v>4</v>
      </c>
      <c r="BH22" s="6">
        <v>2012</v>
      </c>
      <c r="BT22" s="6" t="b">
        <v>0</v>
      </c>
      <c r="BU22" s="6" t="b">
        <v>1</v>
      </c>
      <c r="BV22" s="6" t="s">
        <v>545</v>
      </c>
      <c r="BW22" s="6" t="s">
        <v>561</v>
      </c>
      <c r="BX22" s="6" t="s">
        <v>1385</v>
      </c>
      <c r="BY22" s="6" t="b">
        <v>1</v>
      </c>
      <c r="BZ22" s="6" t="s">
        <v>321</v>
      </c>
      <c r="CA22" s="6" t="b">
        <v>1</v>
      </c>
      <c r="CB22" s="6" t="b">
        <v>0</v>
      </c>
      <c r="CC22" s="6" t="b">
        <v>0</v>
      </c>
      <c r="CD22" s="6" t="b">
        <v>1</v>
      </c>
      <c r="CE22" s="6" t="b">
        <v>1</v>
      </c>
      <c r="CF22" s="6" t="b">
        <v>1</v>
      </c>
      <c r="CM22" s="6">
        <v>6</v>
      </c>
      <c r="CN22" s="6">
        <v>36</v>
      </c>
      <c r="CO22" s="6">
        <v>6</v>
      </c>
      <c r="CX22" s="6" t="b">
        <v>1</v>
      </c>
      <c r="CZ22" s="6" t="b">
        <v>1</v>
      </c>
      <c r="DA22" s="6">
        <v>1</v>
      </c>
      <c r="DB22" s="6">
        <v>2</v>
      </c>
      <c r="DE22" s="6">
        <v>1</v>
      </c>
      <c r="DF22" s="6">
        <v>2</v>
      </c>
      <c r="DG22" s="6">
        <v>1</v>
      </c>
      <c r="DH22" s="6">
        <v>0</v>
      </c>
      <c r="DI22" s="6" t="b">
        <v>1</v>
      </c>
      <c r="DJ22" s="6" t="b">
        <v>1</v>
      </c>
      <c r="DK22" s="6" t="b">
        <v>0</v>
      </c>
      <c r="DL22" s="6" t="b">
        <v>0</v>
      </c>
      <c r="DM22" s="6" t="b">
        <v>0</v>
      </c>
      <c r="DN22" s="6" t="b">
        <v>0</v>
      </c>
      <c r="DO22" s="6" t="b">
        <v>0</v>
      </c>
      <c r="DQ22" s="6" t="b">
        <v>0</v>
      </c>
      <c r="DS22" s="6" t="b">
        <v>0</v>
      </c>
      <c r="DU22" s="6" t="b">
        <v>0</v>
      </c>
      <c r="DW22" s="6" t="b">
        <v>0</v>
      </c>
      <c r="EA22" s="6" t="s">
        <v>0</v>
      </c>
      <c r="EB22" s="6" t="s">
        <v>8</v>
      </c>
      <c r="EC22" s="6" t="s">
        <v>1800</v>
      </c>
      <c r="ED22" s="6" t="s">
        <v>129</v>
      </c>
      <c r="EE22" s="6" t="s">
        <v>97</v>
      </c>
      <c r="EF22" s="6" t="s">
        <v>125</v>
      </c>
      <c r="EG22" s="6">
        <v>46</v>
      </c>
      <c r="EH22" s="6">
        <v>272</v>
      </c>
      <c r="EI22" s="6">
        <v>45</v>
      </c>
      <c r="EJ22" s="6">
        <v>257</v>
      </c>
      <c r="EK22" s="6">
        <v>45</v>
      </c>
      <c r="EL22" s="6">
        <v>269</v>
      </c>
      <c r="EM22" s="6" t="s">
        <v>111</v>
      </c>
      <c r="EN22" s="6" t="s">
        <v>21</v>
      </c>
      <c r="EO22" s="6">
        <v>2</v>
      </c>
    </row>
    <row r="23" spans="1:145" x14ac:dyDescent="0.25">
      <c r="A23" s="63" t="s">
        <v>833</v>
      </c>
      <c r="C23" s="64" t="s">
        <v>0</v>
      </c>
      <c r="D23" s="65" t="s">
        <v>13</v>
      </c>
      <c r="E23" s="65" t="s">
        <v>179</v>
      </c>
      <c r="F23" s="65" t="s">
        <v>180</v>
      </c>
      <c r="G23" s="65">
        <v>13</v>
      </c>
      <c r="H23" s="65">
        <v>75</v>
      </c>
      <c r="I23" s="65" t="s">
        <v>97</v>
      </c>
      <c r="J23" s="65" t="s">
        <v>85</v>
      </c>
      <c r="K23" s="66" t="s">
        <v>545</v>
      </c>
      <c r="M23" s="6" t="s">
        <v>0</v>
      </c>
      <c r="N23" s="6" t="s">
        <v>4</v>
      </c>
      <c r="O23" s="6" t="s">
        <v>536</v>
      </c>
      <c r="P23" s="6" t="s">
        <v>537</v>
      </c>
      <c r="Q23" s="6" t="s">
        <v>832</v>
      </c>
      <c r="R23" s="6" t="s">
        <v>833</v>
      </c>
      <c r="S23" s="6">
        <v>97.387636880000002</v>
      </c>
      <c r="T23" s="6">
        <v>25.410913749999999</v>
      </c>
      <c r="V23" s="6" t="s">
        <v>98</v>
      </c>
      <c r="W23" s="6">
        <v>856</v>
      </c>
      <c r="X23" s="6" t="s">
        <v>545</v>
      </c>
      <c r="Y23" s="6">
        <v>21</v>
      </c>
      <c r="Z23" s="6">
        <v>10</v>
      </c>
      <c r="AA23" s="6">
        <v>2015</v>
      </c>
      <c r="AB23" s="6" t="s">
        <v>544</v>
      </c>
      <c r="AD23" s="6" t="s">
        <v>539</v>
      </c>
      <c r="AF23" s="6">
        <v>18</v>
      </c>
      <c r="AG23" s="6">
        <v>9</v>
      </c>
      <c r="AH23" s="6">
        <v>2015</v>
      </c>
      <c r="AI23" s="6">
        <v>21</v>
      </c>
      <c r="AJ23" s="6">
        <v>9</v>
      </c>
      <c r="AK23" s="6">
        <v>2015</v>
      </c>
      <c r="AM23" s="6" t="s">
        <v>588</v>
      </c>
      <c r="AN23" s="6" t="s">
        <v>541</v>
      </c>
      <c r="AO23" s="6">
        <v>53</v>
      </c>
      <c r="BG23" s="6">
        <v>4</v>
      </c>
      <c r="BH23" s="6">
        <v>2012</v>
      </c>
      <c r="BT23" s="6" t="b">
        <v>0</v>
      </c>
      <c r="BU23" s="6" t="b">
        <v>1</v>
      </c>
      <c r="BV23" s="6" t="s">
        <v>545</v>
      </c>
      <c r="BW23" s="6" t="s">
        <v>1369</v>
      </c>
      <c r="BX23" s="6" t="s">
        <v>1370</v>
      </c>
      <c r="BY23" s="6" t="b">
        <v>1</v>
      </c>
      <c r="BZ23" s="6" t="s">
        <v>321</v>
      </c>
      <c r="CA23" s="6" t="b">
        <v>1</v>
      </c>
      <c r="CB23" s="6" t="b">
        <v>0</v>
      </c>
      <c r="CC23" s="6" t="b">
        <v>0</v>
      </c>
      <c r="CD23" s="6" t="b">
        <v>1</v>
      </c>
      <c r="CE23" s="6" t="b">
        <v>1</v>
      </c>
      <c r="CF23" s="6" t="b">
        <v>1</v>
      </c>
      <c r="CH23" s="6">
        <v>2</v>
      </c>
      <c r="CI23" s="6">
        <v>2</v>
      </c>
      <c r="CM23" s="6">
        <v>61</v>
      </c>
      <c r="CN23" s="6">
        <v>315</v>
      </c>
      <c r="CO23" s="6">
        <v>68</v>
      </c>
      <c r="CX23" s="6" t="b">
        <v>0</v>
      </c>
      <c r="CZ23" s="6" t="b">
        <v>1</v>
      </c>
      <c r="DA23" s="6">
        <v>4</v>
      </c>
      <c r="DB23" s="6">
        <v>3</v>
      </c>
      <c r="DE23" s="6">
        <v>4</v>
      </c>
      <c r="DF23" s="6">
        <v>3</v>
      </c>
      <c r="DG23" s="6">
        <v>2</v>
      </c>
      <c r="DI23" s="6" t="b">
        <v>1</v>
      </c>
      <c r="DJ23" s="6" t="b">
        <v>1</v>
      </c>
      <c r="DK23" s="6" t="b">
        <v>0</v>
      </c>
      <c r="DL23" s="6" t="b">
        <v>0</v>
      </c>
      <c r="DM23" s="6" t="b">
        <v>1</v>
      </c>
      <c r="DN23" s="6" t="b">
        <v>0</v>
      </c>
      <c r="DO23" s="6" t="b">
        <v>0</v>
      </c>
      <c r="DQ23" s="6" t="b">
        <v>0</v>
      </c>
      <c r="DS23" s="6" t="b">
        <v>0</v>
      </c>
      <c r="DU23" s="6" t="b">
        <v>0</v>
      </c>
      <c r="DW23" s="6" t="b">
        <v>1</v>
      </c>
      <c r="DX23" s="6">
        <v>25</v>
      </c>
      <c r="DY23" s="6" t="s">
        <v>1333</v>
      </c>
      <c r="EA23" s="6" t="s">
        <v>0</v>
      </c>
      <c r="EB23" s="6" t="s">
        <v>5</v>
      </c>
      <c r="EC23" s="6" t="s">
        <v>261</v>
      </c>
      <c r="ED23" s="6" t="s">
        <v>262</v>
      </c>
      <c r="EE23" s="6" t="s">
        <v>97</v>
      </c>
      <c r="EF23" s="6" t="s">
        <v>98</v>
      </c>
      <c r="EG23" s="6">
        <v>42</v>
      </c>
      <c r="EH23" s="6">
        <v>175</v>
      </c>
      <c r="EI23" s="6">
        <v>27</v>
      </c>
      <c r="EJ23" s="6">
        <v>131</v>
      </c>
      <c r="EK23" s="6">
        <v>42</v>
      </c>
      <c r="EL23" s="6">
        <v>175</v>
      </c>
      <c r="EM23" s="6" t="s">
        <v>111</v>
      </c>
      <c r="EN23" s="6" t="s">
        <v>21</v>
      </c>
      <c r="EO23" s="6">
        <v>1</v>
      </c>
    </row>
    <row r="24" spans="1:145" x14ac:dyDescent="0.25">
      <c r="A24" s="63" t="s">
        <v>693</v>
      </c>
      <c r="C24" s="64" t="s">
        <v>0</v>
      </c>
      <c r="D24" s="65" t="s">
        <v>12</v>
      </c>
      <c r="E24" s="65" t="s">
        <v>1801</v>
      </c>
      <c r="F24" s="65" t="s">
        <v>1802</v>
      </c>
      <c r="G24" s="65">
        <v>36</v>
      </c>
      <c r="H24" s="65">
        <v>153</v>
      </c>
      <c r="I24" s="65" t="s">
        <v>97</v>
      </c>
      <c r="J24" s="65" t="s">
        <v>1803</v>
      </c>
      <c r="K24" s="66"/>
      <c r="M24" s="6" t="s">
        <v>0</v>
      </c>
      <c r="N24" s="6" t="s">
        <v>4</v>
      </c>
      <c r="O24" s="6" t="s">
        <v>694</v>
      </c>
      <c r="P24" s="6" t="s">
        <v>694</v>
      </c>
      <c r="Q24" s="6" t="s">
        <v>692</v>
      </c>
      <c r="R24" s="6" t="s">
        <v>693</v>
      </c>
      <c r="S24" s="6">
        <v>97.359320175438597</v>
      </c>
      <c r="T24" s="6">
        <v>25.410569298245601</v>
      </c>
      <c r="U24" s="6">
        <v>0</v>
      </c>
      <c r="V24" s="6" t="s">
        <v>125</v>
      </c>
      <c r="W24" s="6">
        <v>885</v>
      </c>
      <c r="X24" s="6" t="s">
        <v>1136</v>
      </c>
      <c r="Y24" s="6">
        <v>30</v>
      </c>
      <c r="Z24" s="6">
        <v>10</v>
      </c>
      <c r="AA24" s="6">
        <v>2015</v>
      </c>
      <c r="AB24" s="6" t="s">
        <v>691</v>
      </c>
      <c r="AD24" s="6" t="s">
        <v>539</v>
      </c>
      <c r="AF24" s="6">
        <v>22</v>
      </c>
      <c r="AG24" s="6">
        <v>9</v>
      </c>
      <c r="AH24" s="6">
        <v>2015</v>
      </c>
      <c r="AI24" s="6">
        <v>6</v>
      </c>
      <c r="AJ24" s="6">
        <v>10</v>
      </c>
      <c r="AK24" s="6">
        <v>2015</v>
      </c>
      <c r="AM24" s="6" t="s">
        <v>540</v>
      </c>
      <c r="AN24" s="6" t="s">
        <v>548</v>
      </c>
      <c r="AO24" s="6">
        <v>43</v>
      </c>
      <c r="AQ24" s="6" t="s">
        <v>587</v>
      </c>
      <c r="AR24" s="6" t="s">
        <v>541</v>
      </c>
      <c r="AS24" s="6">
        <v>39</v>
      </c>
      <c r="AU24" s="6" t="s">
        <v>588</v>
      </c>
      <c r="AV24" s="6" t="s">
        <v>548</v>
      </c>
      <c r="AW24" s="6">
        <v>28</v>
      </c>
      <c r="BG24" s="6">
        <v>1</v>
      </c>
      <c r="BH24" s="6">
        <v>2012</v>
      </c>
      <c r="BI24" s="6">
        <v>120</v>
      </c>
      <c r="BJ24" s="6">
        <v>30</v>
      </c>
      <c r="BK24" s="6">
        <v>10</v>
      </c>
      <c r="BL24" s="6">
        <v>0</v>
      </c>
      <c r="BM24" s="6">
        <v>120</v>
      </c>
      <c r="BN24" s="6">
        <v>30</v>
      </c>
      <c r="BO24" s="6">
        <v>10</v>
      </c>
      <c r="BP24" s="6">
        <v>0</v>
      </c>
      <c r="BQ24" s="6" t="s">
        <v>4</v>
      </c>
      <c r="BR24" s="6">
        <v>5</v>
      </c>
      <c r="BT24" s="6" t="b">
        <v>0</v>
      </c>
      <c r="BU24" s="6" t="b">
        <v>1</v>
      </c>
      <c r="BV24" s="6" t="s">
        <v>691</v>
      </c>
      <c r="BW24" s="6" t="s">
        <v>1296</v>
      </c>
      <c r="BX24" s="6" t="s">
        <v>695</v>
      </c>
      <c r="BY24" s="6" t="b">
        <v>1</v>
      </c>
      <c r="BZ24" s="6" t="s">
        <v>321</v>
      </c>
      <c r="CA24" s="6" t="b">
        <v>0</v>
      </c>
      <c r="CB24" s="6" t="b">
        <v>0</v>
      </c>
      <c r="CC24" s="6" t="b">
        <v>1</v>
      </c>
      <c r="CD24" s="6" t="b">
        <v>1</v>
      </c>
      <c r="CE24" s="6" t="b">
        <v>1</v>
      </c>
      <c r="CF24" s="6" t="b">
        <v>1</v>
      </c>
      <c r="CG24" s="6">
        <v>0</v>
      </c>
      <c r="CH24" s="6">
        <v>1</v>
      </c>
      <c r="CI24" s="6">
        <v>1</v>
      </c>
      <c r="CJ24" s="6">
        <v>1</v>
      </c>
      <c r="CK24" s="6">
        <v>0</v>
      </c>
      <c r="CL24" s="6">
        <v>1</v>
      </c>
      <c r="CM24" s="6">
        <v>65</v>
      </c>
      <c r="CN24" s="6">
        <v>325</v>
      </c>
      <c r="CO24" s="6">
        <v>71</v>
      </c>
      <c r="CX24" s="6" t="b">
        <v>1</v>
      </c>
      <c r="CZ24" s="6" t="b">
        <v>1</v>
      </c>
      <c r="DA24" s="6">
        <v>7</v>
      </c>
      <c r="DB24" s="6">
        <v>5</v>
      </c>
      <c r="DD24" s="6">
        <v>1</v>
      </c>
      <c r="DE24" s="6">
        <v>7</v>
      </c>
      <c r="DF24" s="6">
        <v>6</v>
      </c>
      <c r="DG24" s="6">
        <v>6</v>
      </c>
      <c r="DH24" s="6">
        <v>5</v>
      </c>
      <c r="DI24" s="6" t="b">
        <v>1</v>
      </c>
      <c r="DJ24" s="6" t="b">
        <v>1</v>
      </c>
      <c r="DK24" s="6" t="b">
        <v>0</v>
      </c>
      <c r="DL24" s="6" t="b">
        <v>0</v>
      </c>
      <c r="DM24" s="6" t="b">
        <v>0</v>
      </c>
      <c r="DN24" s="6" t="b">
        <v>0</v>
      </c>
      <c r="DO24" s="6" t="b">
        <v>0</v>
      </c>
      <c r="DQ24" s="6" t="b">
        <v>0</v>
      </c>
      <c r="DS24" s="6" t="b">
        <v>1</v>
      </c>
      <c r="DT24" s="6">
        <v>22</v>
      </c>
      <c r="DU24" s="6" t="b">
        <v>0</v>
      </c>
      <c r="DW24" s="6" t="b">
        <v>1</v>
      </c>
      <c r="DX24" s="6">
        <v>33</v>
      </c>
      <c r="DY24" s="6" t="s">
        <v>1297</v>
      </c>
      <c r="EA24" s="6" t="s">
        <v>0</v>
      </c>
      <c r="EB24" s="6" t="s">
        <v>4</v>
      </c>
      <c r="EC24" s="6" t="s">
        <v>251</v>
      </c>
      <c r="ED24" s="6" t="s">
        <v>252</v>
      </c>
      <c r="EE24" s="6" t="s">
        <v>97</v>
      </c>
      <c r="EF24" s="6" t="s">
        <v>98</v>
      </c>
      <c r="EG24" s="6">
        <v>28</v>
      </c>
      <c r="EH24" s="6">
        <v>130</v>
      </c>
      <c r="EI24" s="6">
        <v>27</v>
      </c>
      <c r="EJ24" s="6">
        <v>121</v>
      </c>
      <c r="EK24" s="6">
        <v>28</v>
      </c>
      <c r="EL24" s="6">
        <v>130</v>
      </c>
      <c r="EM24" s="6" t="s">
        <v>111</v>
      </c>
      <c r="EN24" s="6" t="s">
        <v>21</v>
      </c>
      <c r="EO24" s="6">
        <v>0</v>
      </c>
    </row>
    <row r="25" spans="1:145" x14ac:dyDescent="0.25">
      <c r="A25" s="63" t="s">
        <v>170</v>
      </c>
      <c r="C25" s="64" t="s">
        <v>0</v>
      </c>
      <c r="D25" s="65" t="s">
        <v>7</v>
      </c>
      <c r="E25" s="65" t="s">
        <v>1803</v>
      </c>
      <c r="F25" s="65" t="s">
        <v>1804</v>
      </c>
      <c r="G25" s="65">
        <v>211</v>
      </c>
      <c r="H25" s="65">
        <v>989</v>
      </c>
      <c r="I25" s="65" t="s">
        <v>97</v>
      </c>
      <c r="J25" s="65" t="s">
        <v>1803</v>
      </c>
      <c r="K25" s="66"/>
      <c r="M25" s="6" t="s">
        <v>0</v>
      </c>
      <c r="N25" s="6" t="s">
        <v>5</v>
      </c>
      <c r="O25" s="6" t="s">
        <v>562</v>
      </c>
      <c r="P25" s="6" t="s">
        <v>563</v>
      </c>
      <c r="Q25" s="6" t="s">
        <v>169</v>
      </c>
      <c r="R25" s="6" t="s">
        <v>170</v>
      </c>
      <c r="S25" s="6">
        <v>97.438432380952406</v>
      </c>
      <c r="T25" s="6">
        <v>25.351724999999998</v>
      </c>
      <c r="U25" s="6">
        <v>0</v>
      </c>
      <c r="V25" s="6" t="s">
        <v>98</v>
      </c>
      <c r="W25" s="6">
        <v>946</v>
      </c>
      <c r="X25" s="6" t="s">
        <v>538</v>
      </c>
      <c r="Y25" s="6">
        <v>2</v>
      </c>
      <c r="Z25" s="6">
        <v>10</v>
      </c>
      <c r="AA25" s="6">
        <v>2015</v>
      </c>
      <c r="AB25" s="6" t="s">
        <v>538</v>
      </c>
      <c r="AD25" s="6" t="s">
        <v>539</v>
      </c>
      <c r="AF25" s="6">
        <v>29</v>
      </c>
      <c r="AG25" s="6">
        <v>9</v>
      </c>
      <c r="AH25" s="6">
        <v>2015</v>
      </c>
      <c r="AI25" s="6">
        <v>29</v>
      </c>
      <c r="AJ25" s="6">
        <v>9</v>
      </c>
      <c r="AK25" s="6">
        <v>2015</v>
      </c>
      <c r="AM25" s="6" t="s">
        <v>540</v>
      </c>
      <c r="AN25" s="6" t="s">
        <v>541</v>
      </c>
      <c r="AO25" s="6">
        <v>46</v>
      </c>
      <c r="BG25" s="6">
        <v>6</v>
      </c>
      <c r="BH25" s="6">
        <v>2011</v>
      </c>
      <c r="BT25" s="6" t="b">
        <v>0</v>
      </c>
      <c r="BU25" s="6" t="b">
        <v>1</v>
      </c>
      <c r="BV25" s="6" t="s">
        <v>538</v>
      </c>
      <c r="BW25" s="6" t="s">
        <v>1331</v>
      </c>
      <c r="BX25" s="6" t="s">
        <v>1332</v>
      </c>
      <c r="BY25" s="6" t="b">
        <v>1</v>
      </c>
      <c r="BZ25" s="6" t="s">
        <v>321</v>
      </c>
      <c r="CA25" s="6" t="b">
        <v>0</v>
      </c>
      <c r="CB25" s="6" t="b">
        <v>0</v>
      </c>
      <c r="CC25" s="6" t="b">
        <v>1</v>
      </c>
      <c r="CD25" s="6" t="b">
        <v>1</v>
      </c>
      <c r="CE25" s="6" t="b">
        <v>1</v>
      </c>
      <c r="CF25" s="6" t="b">
        <v>1</v>
      </c>
      <c r="CG25" s="6">
        <v>1</v>
      </c>
      <c r="CH25" s="6">
        <v>1</v>
      </c>
      <c r="CI25" s="6">
        <v>2</v>
      </c>
      <c r="CJ25" s="6">
        <v>1</v>
      </c>
      <c r="CL25" s="6">
        <v>1</v>
      </c>
      <c r="CM25" s="6">
        <v>31</v>
      </c>
      <c r="CN25" s="6">
        <v>171</v>
      </c>
      <c r="CO25" s="6">
        <v>65</v>
      </c>
      <c r="CX25" s="6" t="b">
        <v>1</v>
      </c>
      <c r="CZ25" s="6" t="b">
        <v>1</v>
      </c>
      <c r="DA25" s="6">
        <v>2</v>
      </c>
      <c r="DB25" s="6">
        <v>3</v>
      </c>
      <c r="DC25" s="6">
        <v>2</v>
      </c>
      <c r="DD25" s="6">
        <v>2</v>
      </c>
      <c r="DE25" s="6">
        <v>4</v>
      </c>
      <c r="DF25" s="6">
        <v>5</v>
      </c>
      <c r="DG25" s="6">
        <v>2</v>
      </c>
      <c r="DI25" s="6" t="b">
        <v>1</v>
      </c>
      <c r="DJ25" s="6" t="b">
        <v>1</v>
      </c>
      <c r="DK25" s="6" t="b">
        <v>1</v>
      </c>
      <c r="DL25" s="6" t="b">
        <v>1</v>
      </c>
      <c r="DM25" s="6" t="b">
        <v>1</v>
      </c>
      <c r="DN25" s="6" t="b">
        <v>0</v>
      </c>
      <c r="DO25" s="6" t="b">
        <v>0</v>
      </c>
      <c r="DQ25" s="6" t="b">
        <v>1</v>
      </c>
      <c r="DR25" s="6">
        <v>57</v>
      </c>
      <c r="DS25" s="6" t="b">
        <v>1</v>
      </c>
      <c r="DT25" s="6">
        <v>25</v>
      </c>
      <c r="DU25" s="6" t="b">
        <v>1</v>
      </c>
      <c r="DW25" s="6" t="b">
        <v>1</v>
      </c>
      <c r="DX25" s="6">
        <v>152</v>
      </c>
      <c r="DY25" s="6" t="s">
        <v>1333</v>
      </c>
      <c r="EA25" s="6" t="s">
        <v>0</v>
      </c>
      <c r="EB25" s="6" t="s">
        <v>6</v>
      </c>
      <c r="EC25" s="6" t="s">
        <v>824</v>
      </c>
      <c r="ED25" s="6" t="s">
        <v>825</v>
      </c>
      <c r="EE25" s="6" t="s">
        <v>209</v>
      </c>
      <c r="EF25" s="6" t="s">
        <v>132</v>
      </c>
      <c r="EG25" s="6">
        <v>153</v>
      </c>
      <c r="EH25" s="6">
        <v>873</v>
      </c>
      <c r="EI25" s="6">
        <v>153</v>
      </c>
      <c r="EJ25" s="6">
        <v>922</v>
      </c>
      <c r="EK25" s="6">
        <v>153</v>
      </c>
      <c r="EL25" s="6">
        <v>922</v>
      </c>
      <c r="EM25" s="6" t="s">
        <v>111</v>
      </c>
      <c r="EN25" s="6" t="s">
        <v>23</v>
      </c>
      <c r="EO25" s="6">
        <v>6</v>
      </c>
    </row>
    <row r="26" spans="1:145" x14ac:dyDescent="0.25">
      <c r="A26" s="63" t="s">
        <v>256</v>
      </c>
      <c r="C26" s="64" t="s">
        <v>0</v>
      </c>
      <c r="D26" s="65" t="s">
        <v>9</v>
      </c>
      <c r="E26" s="65" t="s">
        <v>1803</v>
      </c>
      <c r="F26" s="65" t="s">
        <v>1805</v>
      </c>
      <c r="G26" s="65">
        <v>76</v>
      </c>
      <c r="H26" s="65">
        <v>256</v>
      </c>
      <c r="I26" s="65" t="s">
        <v>97</v>
      </c>
      <c r="J26" s="65" t="s">
        <v>1803</v>
      </c>
      <c r="K26" s="66"/>
      <c r="M26" s="6" t="s">
        <v>0</v>
      </c>
      <c r="N26" s="6" t="s">
        <v>5</v>
      </c>
      <c r="O26" s="6" t="s">
        <v>562</v>
      </c>
      <c r="P26" s="6" t="s">
        <v>564</v>
      </c>
      <c r="Q26" s="6" t="s">
        <v>255</v>
      </c>
      <c r="R26" s="6" t="s">
        <v>256</v>
      </c>
      <c r="S26" s="6">
        <v>97.432495000000003</v>
      </c>
      <c r="T26" s="6">
        <v>25.350809000000002</v>
      </c>
      <c r="U26" s="6">
        <v>0</v>
      </c>
      <c r="V26" s="6" t="s">
        <v>98</v>
      </c>
      <c r="W26" s="6">
        <v>854</v>
      </c>
      <c r="X26" s="6" t="s">
        <v>545</v>
      </c>
      <c r="Y26" s="6">
        <v>21</v>
      </c>
      <c r="Z26" s="6">
        <v>10</v>
      </c>
      <c r="AA26" s="6">
        <v>2015</v>
      </c>
      <c r="AB26" s="6" t="s">
        <v>544</v>
      </c>
      <c r="AD26" s="6" t="s">
        <v>539</v>
      </c>
      <c r="AF26" s="6">
        <v>18</v>
      </c>
      <c r="AG26" s="6">
        <v>9</v>
      </c>
      <c r="AH26" s="6">
        <v>2015</v>
      </c>
      <c r="AI26" s="6">
        <v>21</v>
      </c>
      <c r="AJ26" s="6">
        <v>9</v>
      </c>
      <c r="AK26" s="6">
        <v>2015</v>
      </c>
      <c r="AM26" s="6" t="s">
        <v>588</v>
      </c>
      <c r="AN26" s="6" t="s">
        <v>541</v>
      </c>
      <c r="AO26" s="6">
        <v>40</v>
      </c>
      <c r="AQ26" s="6" t="s">
        <v>588</v>
      </c>
      <c r="AR26" s="6" t="s">
        <v>541</v>
      </c>
      <c r="AS26" s="6">
        <v>40</v>
      </c>
      <c r="BG26" s="6">
        <v>6</v>
      </c>
      <c r="BH26" s="6">
        <v>2011</v>
      </c>
      <c r="BT26" s="6" t="b">
        <v>0</v>
      </c>
      <c r="BU26" s="6" t="b">
        <v>1</v>
      </c>
      <c r="BV26" s="6" t="s">
        <v>545</v>
      </c>
      <c r="BW26" s="6" t="s">
        <v>1337</v>
      </c>
      <c r="BX26" s="6" t="s">
        <v>1338</v>
      </c>
      <c r="BY26" s="6" t="b">
        <v>1</v>
      </c>
      <c r="BZ26" s="6" t="s">
        <v>321</v>
      </c>
      <c r="CA26" s="6" t="b">
        <v>1</v>
      </c>
      <c r="CB26" s="6" t="b">
        <v>0</v>
      </c>
      <c r="CC26" s="6" t="b">
        <v>0</v>
      </c>
      <c r="CD26" s="6" t="b">
        <v>1</v>
      </c>
      <c r="CE26" s="6" t="b">
        <v>1</v>
      </c>
      <c r="CF26" s="6" t="b">
        <v>1</v>
      </c>
      <c r="CG26" s="6">
        <v>4</v>
      </c>
      <c r="CI26" s="6">
        <v>4</v>
      </c>
      <c r="CJ26" s="6">
        <v>2</v>
      </c>
      <c r="CL26" s="6">
        <v>2</v>
      </c>
      <c r="CM26" s="6">
        <v>78</v>
      </c>
      <c r="CN26" s="6">
        <v>415</v>
      </c>
      <c r="CO26" s="6">
        <v>89</v>
      </c>
      <c r="CT26" s="6">
        <v>1</v>
      </c>
      <c r="CU26" s="6">
        <v>6</v>
      </c>
      <c r="CV26" s="6" t="s">
        <v>326</v>
      </c>
      <c r="CX26" s="6" t="b">
        <v>1</v>
      </c>
      <c r="CZ26" s="6" t="b">
        <v>1</v>
      </c>
      <c r="DA26" s="6">
        <v>5</v>
      </c>
      <c r="DB26" s="6">
        <v>1</v>
      </c>
      <c r="DE26" s="6">
        <v>5</v>
      </c>
      <c r="DF26" s="6">
        <v>1</v>
      </c>
      <c r="DG26" s="6">
        <v>2</v>
      </c>
      <c r="DI26" s="6" t="b">
        <v>1</v>
      </c>
      <c r="DJ26" s="6" t="b">
        <v>1</v>
      </c>
      <c r="DK26" s="6" t="b">
        <v>0</v>
      </c>
      <c r="DL26" s="6" t="b">
        <v>0</v>
      </c>
      <c r="DM26" s="6" t="b">
        <v>1</v>
      </c>
      <c r="DN26" s="6" t="b">
        <v>0</v>
      </c>
      <c r="DO26" s="6" t="b">
        <v>0</v>
      </c>
      <c r="DQ26" s="6" t="b">
        <v>1</v>
      </c>
      <c r="DS26" s="6" t="b">
        <v>1</v>
      </c>
      <c r="DT26" s="6">
        <v>3</v>
      </c>
      <c r="DU26" s="6" t="b">
        <v>0</v>
      </c>
      <c r="DW26" s="6" t="b">
        <v>1</v>
      </c>
      <c r="DX26" s="6">
        <v>56</v>
      </c>
      <c r="DY26" s="6" t="s">
        <v>1333</v>
      </c>
      <c r="EA26" s="6" t="s">
        <v>0</v>
      </c>
      <c r="EB26" s="6" t="s">
        <v>4</v>
      </c>
      <c r="EC26" s="6" t="s">
        <v>159</v>
      </c>
      <c r="ED26" s="6" t="s">
        <v>160</v>
      </c>
      <c r="EE26" s="6" t="s">
        <v>97</v>
      </c>
      <c r="EF26" s="6" t="s">
        <v>98</v>
      </c>
      <c r="EG26" s="6">
        <v>44</v>
      </c>
      <c r="EH26" s="6">
        <v>180</v>
      </c>
      <c r="EI26" s="6">
        <v>18</v>
      </c>
      <c r="EJ26" s="6">
        <v>68</v>
      </c>
      <c r="EK26" s="6">
        <v>45</v>
      </c>
      <c r="EL26" s="6">
        <v>194</v>
      </c>
      <c r="EM26" s="6" t="s">
        <v>111</v>
      </c>
      <c r="EN26" s="6" t="s">
        <v>22</v>
      </c>
      <c r="EO26" s="6">
        <v>0</v>
      </c>
    </row>
    <row r="27" spans="1:145" x14ac:dyDescent="0.25">
      <c r="A27" s="63" t="s">
        <v>172</v>
      </c>
      <c r="C27" s="64" t="s">
        <v>0</v>
      </c>
      <c r="D27" s="65" t="s">
        <v>8</v>
      </c>
      <c r="E27" s="65" t="s">
        <v>1803</v>
      </c>
      <c r="F27" s="65" t="s">
        <v>1806</v>
      </c>
      <c r="G27" s="65">
        <v>320</v>
      </c>
      <c r="H27" s="65">
        <v>1125</v>
      </c>
      <c r="I27" s="65" t="s">
        <v>97</v>
      </c>
      <c r="J27" s="65" t="s">
        <v>1803</v>
      </c>
      <c r="K27" s="66"/>
      <c r="M27" s="6" t="s">
        <v>0</v>
      </c>
      <c r="N27" s="6" t="s">
        <v>5</v>
      </c>
      <c r="O27" s="6" t="s">
        <v>565</v>
      </c>
      <c r="P27" s="6" t="s">
        <v>566</v>
      </c>
      <c r="Q27" s="6" t="s">
        <v>171</v>
      </c>
      <c r="R27" s="6" t="s">
        <v>172</v>
      </c>
      <c r="S27" s="6">
        <v>97.451965000000001</v>
      </c>
      <c r="T27" s="6">
        <v>25.356632000000001</v>
      </c>
      <c r="U27" s="6">
        <v>0</v>
      </c>
      <c r="V27" s="6" t="s">
        <v>132</v>
      </c>
      <c r="W27" s="6">
        <v>953</v>
      </c>
      <c r="X27" s="6" t="s">
        <v>538</v>
      </c>
      <c r="Y27" s="6">
        <v>2</v>
      </c>
      <c r="Z27" s="6">
        <v>10</v>
      </c>
      <c r="AA27" s="6">
        <v>2015</v>
      </c>
      <c r="AB27" s="6" t="s">
        <v>538</v>
      </c>
      <c r="AD27" s="6" t="s">
        <v>539</v>
      </c>
      <c r="AF27" s="6">
        <v>28</v>
      </c>
      <c r="AG27" s="6">
        <v>9</v>
      </c>
      <c r="AH27" s="6">
        <v>2015</v>
      </c>
      <c r="AI27" s="6">
        <v>28</v>
      </c>
      <c r="AJ27" s="6">
        <v>9</v>
      </c>
      <c r="AK27" s="6">
        <v>2015</v>
      </c>
      <c r="AM27" s="6" t="s">
        <v>540</v>
      </c>
      <c r="AN27" s="6" t="s">
        <v>541</v>
      </c>
      <c r="AO27" s="6">
        <v>46</v>
      </c>
      <c r="BG27" s="6">
        <v>6</v>
      </c>
      <c r="BH27" s="6">
        <v>2012</v>
      </c>
      <c r="BQ27" s="6" t="s">
        <v>5</v>
      </c>
      <c r="BR27" s="6">
        <v>1</v>
      </c>
      <c r="BT27" s="6" t="b">
        <v>0</v>
      </c>
      <c r="BU27" s="6" t="b">
        <v>1</v>
      </c>
      <c r="BV27" s="6" t="s">
        <v>538</v>
      </c>
      <c r="BW27" s="6" t="s">
        <v>1226</v>
      </c>
      <c r="BX27" s="6" t="s">
        <v>1227</v>
      </c>
      <c r="BY27" s="6" t="b">
        <v>1</v>
      </c>
      <c r="BZ27" s="6" t="s">
        <v>321</v>
      </c>
      <c r="CA27" s="6" t="b">
        <v>1</v>
      </c>
      <c r="CB27" s="6" t="b">
        <v>0</v>
      </c>
      <c r="CC27" s="6" t="b">
        <v>0</v>
      </c>
      <c r="CD27" s="6" t="b">
        <v>1</v>
      </c>
      <c r="CE27" s="6" t="b">
        <v>1</v>
      </c>
      <c r="CF27" s="6" t="b">
        <v>1</v>
      </c>
      <c r="CG27" s="6">
        <v>1</v>
      </c>
      <c r="CH27" s="6">
        <v>2</v>
      </c>
      <c r="CI27" s="6">
        <v>3</v>
      </c>
      <c r="CJ27" s="6">
        <v>2</v>
      </c>
      <c r="CL27" s="6">
        <v>2</v>
      </c>
      <c r="CM27" s="6">
        <v>22</v>
      </c>
      <c r="CN27" s="6">
        <v>116</v>
      </c>
      <c r="CO27" s="6">
        <v>26</v>
      </c>
      <c r="CP27" s="6">
        <v>1</v>
      </c>
      <c r="CQ27" s="6">
        <v>6</v>
      </c>
      <c r="CR27" s="6" t="s">
        <v>326</v>
      </c>
      <c r="CX27" s="6" t="b">
        <v>1</v>
      </c>
      <c r="CZ27" s="6" t="b">
        <v>1</v>
      </c>
      <c r="DA27" s="6">
        <v>4</v>
      </c>
      <c r="DB27" s="6">
        <v>2</v>
      </c>
      <c r="DC27" s="6">
        <v>1</v>
      </c>
      <c r="DE27" s="6">
        <v>5</v>
      </c>
      <c r="DF27" s="6">
        <v>2</v>
      </c>
      <c r="DG27" s="6">
        <v>1</v>
      </c>
      <c r="DI27" s="6" t="b">
        <v>0</v>
      </c>
      <c r="DJ27" s="6" t="b">
        <v>1</v>
      </c>
      <c r="DK27" s="6" t="b">
        <v>0</v>
      </c>
      <c r="DL27" s="6" t="b">
        <v>0</v>
      </c>
      <c r="DM27" s="6" t="b">
        <v>1</v>
      </c>
      <c r="DN27" s="6" t="b">
        <v>0</v>
      </c>
      <c r="DO27" s="6" t="b">
        <v>0</v>
      </c>
      <c r="DQ27" s="6" t="b">
        <v>0</v>
      </c>
      <c r="DS27" s="6" t="b">
        <v>1</v>
      </c>
      <c r="DT27" s="6">
        <v>7</v>
      </c>
      <c r="DU27" s="6" t="b">
        <v>0</v>
      </c>
      <c r="DW27" s="6" t="b">
        <v>1</v>
      </c>
      <c r="DX27" s="6">
        <v>24</v>
      </c>
      <c r="EA27" s="6" t="s">
        <v>0</v>
      </c>
      <c r="EB27" s="6" t="s">
        <v>5</v>
      </c>
      <c r="EC27" s="6" t="s">
        <v>837</v>
      </c>
      <c r="ED27" s="6" t="s">
        <v>838</v>
      </c>
      <c r="EE27" s="6" t="s">
        <v>209</v>
      </c>
      <c r="EF27" s="6" t="s">
        <v>125</v>
      </c>
      <c r="EG27" s="6">
        <v>184</v>
      </c>
      <c r="EH27" s="6">
        <v>768</v>
      </c>
      <c r="EI27" s="6">
        <v>175</v>
      </c>
      <c r="EJ27" s="6">
        <v>828</v>
      </c>
      <c r="EK27" s="6">
        <v>175</v>
      </c>
      <c r="EL27" s="6">
        <v>828</v>
      </c>
      <c r="EM27" s="6" t="s">
        <v>111</v>
      </c>
      <c r="EN27" s="6" t="s">
        <v>22</v>
      </c>
      <c r="EO27" s="6">
        <v>2</v>
      </c>
    </row>
    <row r="28" spans="1:145" x14ac:dyDescent="0.25">
      <c r="A28" s="63" t="s">
        <v>268</v>
      </c>
      <c r="C28" s="64" t="s">
        <v>0</v>
      </c>
      <c r="D28" s="65" t="s">
        <v>10</v>
      </c>
      <c r="E28" s="65" t="s">
        <v>1803</v>
      </c>
      <c r="F28" s="65" t="s">
        <v>1807</v>
      </c>
      <c r="G28" s="65">
        <v>9</v>
      </c>
      <c r="H28" s="65">
        <v>30</v>
      </c>
      <c r="I28" s="65" t="s">
        <v>97</v>
      </c>
      <c r="J28" s="65" t="s">
        <v>1803</v>
      </c>
      <c r="K28" s="66"/>
      <c r="M28" s="6" t="s">
        <v>0</v>
      </c>
      <c r="N28" s="6" t="s">
        <v>5</v>
      </c>
      <c r="O28" s="6" t="s">
        <v>567</v>
      </c>
      <c r="P28" s="6" t="s">
        <v>567</v>
      </c>
      <c r="Q28" s="6" t="s">
        <v>1525</v>
      </c>
      <c r="R28" s="6" t="s">
        <v>268</v>
      </c>
      <c r="S28" s="6">
        <v>97.404195925926004</v>
      </c>
      <c r="T28" s="6">
        <v>25.321710740740698</v>
      </c>
      <c r="U28" s="6">
        <v>0</v>
      </c>
      <c r="V28" s="6" t="s">
        <v>125</v>
      </c>
      <c r="W28" s="6">
        <v>852</v>
      </c>
      <c r="X28" s="6" t="s">
        <v>545</v>
      </c>
      <c r="Y28" s="6">
        <v>22</v>
      </c>
      <c r="Z28" s="6">
        <v>10</v>
      </c>
      <c r="AA28" s="6">
        <v>2015</v>
      </c>
      <c r="AB28" s="6" t="s">
        <v>544</v>
      </c>
      <c r="AD28" s="6" t="s">
        <v>539</v>
      </c>
      <c r="AF28" s="6">
        <v>17</v>
      </c>
      <c r="AG28" s="6">
        <v>9</v>
      </c>
      <c r="AH28" s="6">
        <v>2015</v>
      </c>
      <c r="AI28" s="6">
        <v>19</v>
      </c>
      <c r="AJ28" s="6">
        <v>9</v>
      </c>
      <c r="AK28" s="6">
        <v>2015</v>
      </c>
      <c r="AM28" s="6" t="s">
        <v>588</v>
      </c>
      <c r="AN28" s="6" t="s">
        <v>541</v>
      </c>
      <c r="AO28" s="6">
        <v>55</v>
      </c>
      <c r="BG28" s="6">
        <v>5</v>
      </c>
      <c r="BH28" s="6">
        <v>2011</v>
      </c>
      <c r="BJ28" s="6">
        <v>40</v>
      </c>
      <c r="BN28" s="6">
        <v>40</v>
      </c>
      <c r="BQ28" s="6" t="s">
        <v>568</v>
      </c>
      <c r="BR28" s="6">
        <v>4</v>
      </c>
      <c r="BT28" s="6" t="b">
        <v>0</v>
      </c>
      <c r="BU28" s="6" t="b">
        <v>1</v>
      </c>
      <c r="BV28" s="6" t="s">
        <v>545</v>
      </c>
      <c r="BW28" s="6" t="s">
        <v>569</v>
      </c>
      <c r="BX28" s="6" t="s">
        <v>1163</v>
      </c>
      <c r="BY28" s="6" t="b">
        <v>1</v>
      </c>
      <c r="BZ28" s="6" t="s">
        <v>321</v>
      </c>
      <c r="CA28" s="6" t="b">
        <v>1</v>
      </c>
      <c r="CB28" s="6" t="b">
        <v>0</v>
      </c>
      <c r="CC28" s="6" t="b">
        <v>0</v>
      </c>
      <c r="CD28" s="6" t="b">
        <v>1</v>
      </c>
      <c r="CE28" s="6" t="b">
        <v>1</v>
      </c>
      <c r="CF28" s="6" t="b">
        <v>0</v>
      </c>
      <c r="CG28" s="6">
        <v>3</v>
      </c>
      <c r="CH28" s="6">
        <v>2</v>
      </c>
      <c r="CI28" s="6">
        <v>5</v>
      </c>
      <c r="CJ28" s="6">
        <v>1</v>
      </c>
      <c r="CK28" s="6">
        <v>1</v>
      </c>
      <c r="CL28" s="6">
        <v>2</v>
      </c>
      <c r="CM28" s="6">
        <v>80</v>
      </c>
      <c r="CN28" s="6">
        <v>324</v>
      </c>
      <c r="CO28" s="6">
        <v>110</v>
      </c>
      <c r="CP28" s="6">
        <v>1</v>
      </c>
      <c r="CQ28" s="6">
        <v>6</v>
      </c>
      <c r="CR28" s="6" t="s">
        <v>326</v>
      </c>
      <c r="CX28" s="6" t="b">
        <v>1</v>
      </c>
      <c r="CZ28" s="6" t="b">
        <v>1</v>
      </c>
      <c r="DA28" s="6">
        <v>7</v>
      </c>
      <c r="DB28" s="6">
        <v>2</v>
      </c>
      <c r="DC28" s="6">
        <v>1</v>
      </c>
      <c r="DE28" s="6">
        <v>8</v>
      </c>
      <c r="DF28" s="6">
        <v>2</v>
      </c>
      <c r="DG28" s="6">
        <v>1</v>
      </c>
      <c r="DI28" s="6" t="b">
        <v>1</v>
      </c>
      <c r="DJ28" s="6" t="b">
        <v>0</v>
      </c>
      <c r="DK28" s="6" t="b">
        <v>0</v>
      </c>
      <c r="DL28" s="6" t="b">
        <v>0</v>
      </c>
      <c r="DM28" s="6" t="b">
        <v>0</v>
      </c>
      <c r="DN28" s="6" t="b">
        <v>0</v>
      </c>
      <c r="DO28" s="6" t="b">
        <v>0</v>
      </c>
      <c r="DQ28" s="6" t="b">
        <v>0</v>
      </c>
      <c r="DS28" s="6" t="b">
        <v>0</v>
      </c>
      <c r="DU28" s="6" t="b">
        <v>0</v>
      </c>
      <c r="DW28" s="6" t="b">
        <v>1</v>
      </c>
      <c r="DX28" s="6">
        <v>182</v>
      </c>
      <c r="EA28" s="6" t="s">
        <v>0</v>
      </c>
      <c r="EB28" s="6" t="s">
        <v>13</v>
      </c>
      <c r="EC28" s="6" t="s">
        <v>725</v>
      </c>
      <c r="ED28" s="6" t="s">
        <v>726</v>
      </c>
      <c r="EE28" s="6" t="s">
        <v>97</v>
      </c>
      <c r="EF28" s="6" t="s">
        <v>125</v>
      </c>
      <c r="EG28" s="6">
        <v>57</v>
      </c>
      <c r="EH28" s="6">
        <v>284</v>
      </c>
      <c r="EI28" s="6">
        <v>54</v>
      </c>
      <c r="EJ28" s="6">
        <v>262</v>
      </c>
      <c r="EK28" s="6">
        <v>54</v>
      </c>
      <c r="EL28" s="6">
        <v>262</v>
      </c>
      <c r="EM28" s="6" t="s">
        <v>111</v>
      </c>
      <c r="EN28" s="6" t="s">
        <v>23</v>
      </c>
      <c r="EO28" s="6">
        <v>0</v>
      </c>
    </row>
    <row r="29" spans="1:145" x14ac:dyDescent="0.25">
      <c r="A29" s="63" t="s">
        <v>847</v>
      </c>
      <c r="C29" s="64" t="s">
        <v>3</v>
      </c>
      <c r="D29" s="65" t="s">
        <v>17</v>
      </c>
      <c r="E29" s="65" t="s">
        <v>1808</v>
      </c>
      <c r="F29" s="65" t="s">
        <v>1809</v>
      </c>
      <c r="G29" s="65">
        <v>32</v>
      </c>
      <c r="H29" s="65"/>
      <c r="I29" s="65" t="s">
        <v>97</v>
      </c>
      <c r="J29" s="65" t="s">
        <v>1803</v>
      </c>
      <c r="K29" s="66"/>
      <c r="M29" s="6" t="s">
        <v>0</v>
      </c>
      <c r="N29" s="6" t="s">
        <v>5</v>
      </c>
      <c r="O29" s="6" t="s">
        <v>571</v>
      </c>
      <c r="P29" s="6" t="s">
        <v>571</v>
      </c>
      <c r="Q29" s="6" t="s">
        <v>846</v>
      </c>
      <c r="R29" s="6" t="s">
        <v>847</v>
      </c>
      <c r="S29" s="6">
        <v>97.437782499999997</v>
      </c>
      <c r="T29" s="6">
        <v>25.415667500000001</v>
      </c>
      <c r="V29" s="6" t="s">
        <v>132</v>
      </c>
      <c r="W29" s="6">
        <v>880</v>
      </c>
      <c r="X29" s="6" t="s">
        <v>1136</v>
      </c>
      <c r="Y29" s="6">
        <v>30</v>
      </c>
      <c r="Z29" s="6">
        <v>10</v>
      </c>
      <c r="AA29" s="6">
        <v>2015</v>
      </c>
      <c r="AB29" s="6" t="s">
        <v>691</v>
      </c>
      <c r="AD29" s="6" t="s">
        <v>539</v>
      </c>
      <c r="AF29" s="6">
        <v>24</v>
      </c>
      <c r="AG29" s="6">
        <v>9</v>
      </c>
      <c r="AH29" s="6">
        <v>2015</v>
      </c>
      <c r="AI29" s="6">
        <v>26</v>
      </c>
      <c r="AJ29" s="6">
        <v>9</v>
      </c>
      <c r="AK29" s="6">
        <v>2015</v>
      </c>
      <c r="AM29" s="6" t="s">
        <v>540</v>
      </c>
      <c r="AN29" s="6" t="s">
        <v>541</v>
      </c>
      <c r="AO29" s="6">
        <v>43</v>
      </c>
      <c r="AQ29" s="6" t="s">
        <v>587</v>
      </c>
      <c r="AR29" s="6" t="s">
        <v>541</v>
      </c>
      <c r="AS29" s="6">
        <v>39</v>
      </c>
      <c r="AU29" s="6" t="s">
        <v>587</v>
      </c>
      <c r="AV29" s="6" t="s">
        <v>548</v>
      </c>
      <c r="AW29" s="6">
        <v>39</v>
      </c>
      <c r="AY29" s="6" t="s">
        <v>588</v>
      </c>
      <c r="AZ29" s="6" t="s">
        <v>541</v>
      </c>
      <c r="BA29" s="6">
        <v>22</v>
      </c>
      <c r="BC29" s="6" t="s">
        <v>588</v>
      </c>
      <c r="BD29" s="6" t="s">
        <v>548</v>
      </c>
      <c r="BE29" s="6" t="s">
        <v>1234</v>
      </c>
      <c r="BG29" s="6">
        <v>6</v>
      </c>
      <c r="BH29" s="6">
        <v>2011</v>
      </c>
      <c r="BI29" s="6">
        <v>90</v>
      </c>
      <c r="BJ29" s="6">
        <v>30</v>
      </c>
      <c r="BK29" s="6">
        <v>15</v>
      </c>
      <c r="BM29" s="6">
        <v>90</v>
      </c>
      <c r="BN29" s="6">
        <v>30</v>
      </c>
      <c r="BO29" s="6">
        <v>15</v>
      </c>
      <c r="BQ29" s="6" t="s">
        <v>4</v>
      </c>
      <c r="BR29" s="6">
        <v>3</v>
      </c>
      <c r="BT29" s="6" t="b">
        <v>0</v>
      </c>
      <c r="BU29" s="6" t="b">
        <v>1</v>
      </c>
      <c r="BV29" s="6" t="s">
        <v>691</v>
      </c>
      <c r="BW29" s="6" t="s">
        <v>1235</v>
      </c>
      <c r="BX29" s="6" t="s">
        <v>1236</v>
      </c>
      <c r="BY29" s="6" t="b">
        <v>1</v>
      </c>
      <c r="BZ29" s="6" t="s">
        <v>321</v>
      </c>
      <c r="CA29" s="6" t="b">
        <v>0</v>
      </c>
      <c r="CB29" s="6" t="b">
        <v>0</v>
      </c>
      <c r="CC29" s="6" t="b">
        <v>1</v>
      </c>
      <c r="CD29" s="6" t="b">
        <v>1</v>
      </c>
      <c r="CE29" s="6" t="b">
        <v>1</v>
      </c>
      <c r="CF29" s="6" t="b">
        <v>1</v>
      </c>
      <c r="CG29" s="6">
        <v>6</v>
      </c>
      <c r="CH29" s="6">
        <v>6</v>
      </c>
      <c r="CI29" s="6">
        <v>12</v>
      </c>
      <c r="CJ29" s="6">
        <v>1</v>
      </c>
      <c r="CK29" s="6">
        <v>1</v>
      </c>
      <c r="CL29" s="6">
        <v>2</v>
      </c>
      <c r="CM29" s="6">
        <v>227</v>
      </c>
      <c r="CN29" s="6">
        <v>1227</v>
      </c>
      <c r="CO29" s="6">
        <v>227</v>
      </c>
      <c r="CQ29" s="6">
        <v>2</v>
      </c>
      <c r="CR29" s="6" t="s">
        <v>326</v>
      </c>
      <c r="CT29" s="6">
        <v>2</v>
      </c>
      <c r="CU29" s="6">
        <v>11</v>
      </c>
      <c r="CV29" s="6" t="s">
        <v>325</v>
      </c>
      <c r="CX29" s="6" t="b">
        <v>1</v>
      </c>
      <c r="CZ29" s="6" t="b">
        <v>1</v>
      </c>
      <c r="DA29" s="6">
        <v>7</v>
      </c>
      <c r="DB29" s="6">
        <v>5</v>
      </c>
      <c r="DE29" s="6">
        <v>7</v>
      </c>
      <c r="DF29" s="6">
        <v>5</v>
      </c>
      <c r="DG29" s="6">
        <v>2</v>
      </c>
      <c r="DH29" s="6">
        <v>2</v>
      </c>
      <c r="DI29" s="6" t="b">
        <v>1</v>
      </c>
      <c r="DJ29" s="6" t="b">
        <v>1</v>
      </c>
      <c r="DK29" s="6" t="b">
        <v>0</v>
      </c>
      <c r="DL29" s="6" t="b">
        <v>0</v>
      </c>
      <c r="DM29" s="6" t="b">
        <v>1</v>
      </c>
      <c r="DN29" s="6" t="b">
        <v>0</v>
      </c>
      <c r="DO29" s="6" t="b">
        <v>0</v>
      </c>
      <c r="DQ29" s="6" t="b">
        <v>0</v>
      </c>
      <c r="DS29" s="6" t="b">
        <v>1</v>
      </c>
      <c r="DT29" s="6">
        <v>91</v>
      </c>
      <c r="DU29" s="6" t="b">
        <v>0</v>
      </c>
      <c r="DW29" s="6" t="b">
        <v>1</v>
      </c>
      <c r="DX29" s="6">
        <v>47</v>
      </c>
      <c r="EA29" s="6" t="s">
        <v>0</v>
      </c>
      <c r="EB29" s="6" t="s">
        <v>4</v>
      </c>
      <c r="EC29" s="6" t="s">
        <v>692</v>
      </c>
      <c r="ED29" s="6" t="s">
        <v>693</v>
      </c>
      <c r="EE29" s="6" t="s">
        <v>97</v>
      </c>
      <c r="EF29" s="6" t="s">
        <v>125</v>
      </c>
      <c r="EG29" s="6">
        <v>69</v>
      </c>
      <c r="EH29" s="6">
        <v>325</v>
      </c>
      <c r="EI29" s="6">
        <v>65</v>
      </c>
      <c r="EJ29" s="6">
        <v>325</v>
      </c>
      <c r="EK29" s="6">
        <v>71</v>
      </c>
      <c r="EL29" s="6">
        <v>322</v>
      </c>
      <c r="EM29" s="6" t="s">
        <v>111</v>
      </c>
      <c r="EN29" s="6" t="s">
        <v>23</v>
      </c>
      <c r="EO29" s="6">
        <v>1</v>
      </c>
    </row>
    <row r="30" spans="1:145" x14ac:dyDescent="0.25">
      <c r="A30" s="63" t="s">
        <v>270</v>
      </c>
      <c r="C30" s="64" t="s">
        <v>3</v>
      </c>
      <c r="D30" s="65" t="s">
        <v>17</v>
      </c>
      <c r="E30" s="65" t="s">
        <v>1810</v>
      </c>
      <c r="F30" s="65" t="s">
        <v>1811</v>
      </c>
      <c r="G30" s="65">
        <v>32</v>
      </c>
      <c r="H30" s="65">
        <v>187</v>
      </c>
      <c r="I30" s="65" t="s">
        <v>209</v>
      </c>
      <c r="J30" s="65" t="s">
        <v>1803</v>
      </c>
      <c r="K30" s="66"/>
      <c r="M30" s="6" t="s">
        <v>0</v>
      </c>
      <c r="N30" s="6" t="s">
        <v>5</v>
      </c>
      <c r="O30" s="6" t="s">
        <v>562</v>
      </c>
      <c r="P30" s="6" t="s">
        <v>570</v>
      </c>
      <c r="Q30" s="6" t="s">
        <v>269</v>
      </c>
      <c r="R30" s="6" t="s">
        <v>270</v>
      </c>
      <c r="S30" s="6">
        <v>97.437472666666693</v>
      </c>
      <c r="T30" s="6">
        <v>25.345918166666699</v>
      </c>
      <c r="V30" s="6" t="s">
        <v>98</v>
      </c>
      <c r="W30" s="6">
        <v>858</v>
      </c>
      <c r="X30" s="6" t="s">
        <v>545</v>
      </c>
      <c r="Y30" s="6">
        <v>22</v>
      </c>
      <c r="Z30" s="6">
        <v>10</v>
      </c>
      <c r="AA30" s="6">
        <v>2015</v>
      </c>
      <c r="AB30" s="6" t="s">
        <v>544</v>
      </c>
      <c r="AD30" s="6" t="s">
        <v>539</v>
      </c>
      <c r="AF30" s="6">
        <v>18</v>
      </c>
      <c r="AG30" s="6">
        <v>9</v>
      </c>
      <c r="AH30" s="6">
        <v>2015</v>
      </c>
      <c r="AI30" s="6">
        <v>19</v>
      </c>
      <c r="AJ30" s="6">
        <v>9</v>
      </c>
      <c r="AK30" s="6">
        <v>2015</v>
      </c>
      <c r="AM30" s="6" t="s">
        <v>588</v>
      </c>
      <c r="AN30" s="6" t="s">
        <v>548</v>
      </c>
      <c r="AO30" s="6">
        <v>45</v>
      </c>
      <c r="AQ30" s="6" t="s">
        <v>588</v>
      </c>
      <c r="AR30" s="6" t="s">
        <v>541</v>
      </c>
      <c r="AS30" s="6">
        <v>45</v>
      </c>
      <c r="BG30" s="6">
        <v>6</v>
      </c>
      <c r="BH30" s="6">
        <v>2011</v>
      </c>
      <c r="BT30" s="6" t="b">
        <v>0</v>
      </c>
      <c r="BU30" s="6" t="b">
        <v>1</v>
      </c>
      <c r="BV30" s="6" t="s">
        <v>545</v>
      </c>
      <c r="BW30" s="6" t="s">
        <v>1334</v>
      </c>
      <c r="BX30" s="6" t="s">
        <v>1335</v>
      </c>
      <c r="BY30" s="6" t="b">
        <v>1</v>
      </c>
      <c r="BZ30" s="6" t="s">
        <v>330</v>
      </c>
      <c r="CA30" s="6" t="b">
        <v>1</v>
      </c>
      <c r="CB30" s="6" t="b">
        <v>0</v>
      </c>
      <c r="CC30" s="6" t="b">
        <v>0</v>
      </c>
      <c r="CD30" s="6" t="b">
        <v>1</v>
      </c>
      <c r="CE30" s="6" t="b">
        <v>1</v>
      </c>
      <c r="CF30" s="6" t="b">
        <v>1</v>
      </c>
      <c r="CG30" s="6">
        <v>1</v>
      </c>
      <c r="CH30" s="6">
        <v>1</v>
      </c>
      <c r="CI30" s="6">
        <v>2</v>
      </c>
      <c r="CM30" s="6">
        <v>25</v>
      </c>
      <c r="CN30" s="6">
        <v>125</v>
      </c>
      <c r="CO30" s="6">
        <v>31</v>
      </c>
      <c r="CP30" s="6">
        <v>2</v>
      </c>
      <c r="CQ30" s="6">
        <v>7</v>
      </c>
      <c r="CR30" s="6" t="s">
        <v>326</v>
      </c>
      <c r="CX30" s="6" t="b">
        <v>1</v>
      </c>
      <c r="CZ30" s="6" t="b">
        <v>1</v>
      </c>
      <c r="DA30" s="6">
        <v>5</v>
      </c>
      <c r="DB30" s="6">
        <v>2</v>
      </c>
      <c r="DE30" s="6">
        <v>5</v>
      </c>
      <c r="DF30" s="6">
        <v>2</v>
      </c>
      <c r="DG30" s="6">
        <v>1</v>
      </c>
      <c r="DI30" s="6" t="b">
        <v>1</v>
      </c>
      <c r="DJ30" s="6" t="b">
        <v>1</v>
      </c>
      <c r="DK30" s="6" t="b">
        <v>0</v>
      </c>
      <c r="DL30" s="6" t="b">
        <v>0</v>
      </c>
      <c r="DM30" s="6" t="b">
        <v>0</v>
      </c>
      <c r="DN30" s="6" t="b">
        <v>0</v>
      </c>
      <c r="DO30" s="6" t="b">
        <v>0</v>
      </c>
      <c r="DQ30" s="6" t="b">
        <v>1</v>
      </c>
      <c r="DR30" s="6">
        <v>1</v>
      </c>
      <c r="DS30" s="6" t="b">
        <v>1</v>
      </c>
      <c r="DT30" s="6">
        <v>15</v>
      </c>
      <c r="DU30" s="6" t="b">
        <v>0</v>
      </c>
      <c r="DW30" s="6" t="b">
        <v>1</v>
      </c>
      <c r="DX30" s="6">
        <v>30</v>
      </c>
      <c r="DY30" s="6" t="s">
        <v>1336</v>
      </c>
      <c r="EA30" s="6" t="s">
        <v>0</v>
      </c>
      <c r="EB30" s="6" t="s">
        <v>4</v>
      </c>
      <c r="EC30" s="6" t="s">
        <v>159</v>
      </c>
      <c r="ED30" s="6" t="s">
        <v>160</v>
      </c>
      <c r="EE30" s="6" t="s">
        <v>97</v>
      </c>
      <c r="EF30" s="6" t="s">
        <v>98</v>
      </c>
      <c r="EG30" s="6">
        <v>44</v>
      </c>
      <c r="EH30" s="6">
        <v>180</v>
      </c>
      <c r="EI30" s="6">
        <v>18</v>
      </c>
      <c r="EJ30" s="6">
        <v>68</v>
      </c>
      <c r="EK30" s="6">
        <v>45</v>
      </c>
      <c r="EL30" s="6">
        <v>194</v>
      </c>
      <c r="EM30" s="6" t="s">
        <v>111</v>
      </c>
      <c r="EN30" s="6" t="s">
        <v>21</v>
      </c>
      <c r="EO30" s="6">
        <v>0</v>
      </c>
    </row>
    <row r="31" spans="1:145" x14ac:dyDescent="0.25">
      <c r="A31" s="63" t="s">
        <v>258</v>
      </c>
      <c r="C31" s="64" t="s">
        <v>0</v>
      </c>
      <c r="D31" s="65" t="s">
        <v>13</v>
      </c>
      <c r="E31" s="65" t="s">
        <v>205</v>
      </c>
      <c r="F31" s="65" t="s">
        <v>206</v>
      </c>
      <c r="G31" s="65">
        <v>116</v>
      </c>
      <c r="H31" s="65">
        <v>530</v>
      </c>
      <c r="I31" s="65" t="s">
        <v>97</v>
      </c>
      <c r="J31" s="65" t="s">
        <v>85</v>
      </c>
      <c r="K31" s="66" t="s">
        <v>538</v>
      </c>
      <c r="M31" s="6" t="s">
        <v>0</v>
      </c>
      <c r="N31" s="6" t="s">
        <v>5</v>
      </c>
      <c r="O31" s="6" t="s">
        <v>571</v>
      </c>
      <c r="P31" s="6" t="s">
        <v>571</v>
      </c>
      <c r="Q31" s="6" t="s">
        <v>257</v>
      </c>
      <c r="R31" s="6" t="s">
        <v>258</v>
      </c>
      <c r="S31" s="6">
        <v>97.433419259259296</v>
      </c>
      <c r="T31" s="6">
        <v>25.424529444444399</v>
      </c>
      <c r="U31" s="6">
        <v>0</v>
      </c>
      <c r="V31" s="6" t="s">
        <v>98</v>
      </c>
      <c r="W31" s="6">
        <v>850</v>
      </c>
      <c r="X31" s="6" t="s">
        <v>545</v>
      </c>
      <c r="Y31" s="6">
        <v>21</v>
      </c>
      <c r="Z31" s="6">
        <v>10</v>
      </c>
      <c r="AA31" s="6">
        <v>2015</v>
      </c>
      <c r="AB31" s="6" t="s">
        <v>544</v>
      </c>
      <c r="AD31" s="6" t="s">
        <v>539</v>
      </c>
      <c r="AF31" s="6">
        <v>18</v>
      </c>
      <c r="AG31" s="6">
        <v>9</v>
      </c>
      <c r="AH31" s="6">
        <v>2015</v>
      </c>
      <c r="AI31" s="6">
        <v>18</v>
      </c>
      <c r="AJ31" s="6">
        <v>9</v>
      </c>
      <c r="AK31" s="6">
        <v>2015</v>
      </c>
      <c r="AM31" s="6" t="s">
        <v>588</v>
      </c>
      <c r="AN31" s="6" t="s">
        <v>541</v>
      </c>
      <c r="AO31" s="6">
        <v>43</v>
      </c>
      <c r="AQ31" s="6" t="s">
        <v>588</v>
      </c>
      <c r="AR31" s="6" t="s">
        <v>548</v>
      </c>
      <c r="AS31" s="6">
        <v>43</v>
      </c>
      <c r="BG31" s="6">
        <v>11</v>
      </c>
      <c r="BH31" s="6">
        <v>2011</v>
      </c>
      <c r="BT31" s="6" t="b">
        <v>0</v>
      </c>
      <c r="BU31" s="6" t="b">
        <v>1</v>
      </c>
      <c r="BV31" s="6" t="s">
        <v>545</v>
      </c>
      <c r="BW31" s="6" t="s">
        <v>1231</v>
      </c>
      <c r="BX31" s="6" t="s">
        <v>1232</v>
      </c>
      <c r="BY31" s="6" t="b">
        <v>1</v>
      </c>
      <c r="BZ31" s="6" t="s">
        <v>321</v>
      </c>
      <c r="CA31" s="6" t="b">
        <v>0</v>
      </c>
      <c r="CB31" s="6" t="b">
        <v>0</v>
      </c>
      <c r="CC31" s="6" t="b">
        <v>1</v>
      </c>
      <c r="CD31" s="6" t="b">
        <v>1</v>
      </c>
      <c r="CE31" s="6" t="b">
        <v>1</v>
      </c>
      <c r="CF31" s="6" t="b">
        <v>1</v>
      </c>
      <c r="CG31" s="6">
        <v>2</v>
      </c>
      <c r="CH31" s="6">
        <v>3</v>
      </c>
      <c r="CI31" s="6">
        <v>5</v>
      </c>
      <c r="CK31" s="6">
        <v>2</v>
      </c>
      <c r="CL31" s="6">
        <v>2</v>
      </c>
      <c r="CM31" s="6">
        <v>100</v>
      </c>
      <c r="CN31" s="6">
        <v>608</v>
      </c>
      <c r="CO31" s="6">
        <v>128</v>
      </c>
      <c r="CP31" s="6">
        <v>28</v>
      </c>
      <c r="CQ31" s="6">
        <v>168</v>
      </c>
      <c r="CR31" s="6" t="s">
        <v>327</v>
      </c>
      <c r="CT31" s="6">
        <v>1</v>
      </c>
      <c r="CU31" s="6">
        <v>5</v>
      </c>
      <c r="CV31" s="6" t="s">
        <v>324</v>
      </c>
      <c r="CX31" s="6" t="b">
        <v>1</v>
      </c>
      <c r="CZ31" s="6" t="b">
        <v>1</v>
      </c>
      <c r="DA31" s="6">
        <v>5</v>
      </c>
      <c r="DB31" s="6">
        <v>13</v>
      </c>
      <c r="DC31" s="6">
        <v>4</v>
      </c>
      <c r="DE31" s="6">
        <v>9</v>
      </c>
      <c r="DF31" s="6">
        <v>13</v>
      </c>
      <c r="DG31" s="6">
        <v>1</v>
      </c>
      <c r="DH31" s="6">
        <v>1</v>
      </c>
      <c r="DI31" s="6" t="b">
        <v>1</v>
      </c>
      <c r="DJ31" s="6" t="b">
        <v>1</v>
      </c>
      <c r="DK31" s="6" t="b">
        <v>1</v>
      </c>
      <c r="DL31" s="6" t="b">
        <v>0</v>
      </c>
      <c r="DM31" s="6" t="b">
        <v>1</v>
      </c>
      <c r="DN31" s="6" t="b">
        <v>0</v>
      </c>
      <c r="DO31" s="6" t="b">
        <v>0</v>
      </c>
      <c r="DQ31" s="6" t="b">
        <v>0</v>
      </c>
      <c r="DS31" s="6" t="b">
        <v>1</v>
      </c>
      <c r="DT31" s="6">
        <v>10</v>
      </c>
      <c r="DU31" s="6" t="b">
        <v>1</v>
      </c>
      <c r="DV31" s="6">
        <v>420</v>
      </c>
      <c r="DW31" s="6" t="b">
        <v>1</v>
      </c>
      <c r="DX31" s="6">
        <v>120</v>
      </c>
      <c r="DY31" s="6" t="s">
        <v>1233</v>
      </c>
      <c r="EA31" s="6" t="s">
        <v>0</v>
      </c>
      <c r="EB31" s="6" t="s">
        <v>10</v>
      </c>
      <c r="EC31" s="6" t="s">
        <v>139</v>
      </c>
      <c r="ED31" s="6" t="s">
        <v>140</v>
      </c>
      <c r="EE31" s="6" t="s">
        <v>97</v>
      </c>
      <c r="EF31" s="6" t="s">
        <v>98</v>
      </c>
      <c r="EG31" s="6">
        <v>80</v>
      </c>
      <c r="EH31" s="6">
        <v>278</v>
      </c>
      <c r="EI31" s="6">
        <v>50</v>
      </c>
      <c r="EJ31" s="6">
        <v>200</v>
      </c>
      <c r="EK31" s="6">
        <v>83</v>
      </c>
      <c r="EL31" s="6">
        <v>293</v>
      </c>
      <c r="EM31" s="6" t="s">
        <v>111</v>
      </c>
      <c r="EN31" s="6" t="s">
        <v>22</v>
      </c>
      <c r="EO31" s="6">
        <v>1</v>
      </c>
    </row>
    <row r="32" spans="1:145" x14ac:dyDescent="0.25">
      <c r="A32" s="63" t="s">
        <v>260</v>
      </c>
      <c r="C32" s="64" t="s">
        <v>0</v>
      </c>
      <c r="D32" s="65" t="s">
        <v>6</v>
      </c>
      <c r="E32" s="65" t="s">
        <v>824</v>
      </c>
      <c r="F32" s="65" t="s">
        <v>825</v>
      </c>
      <c r="G32" s="65">
        <v>154</v>
      </c>
      <c r="H32" s="65">
        <v>920</v>
      </c>
      <c r="I32" s="65" t="s">
        <v>209</v>
      </c>
      <c r="J32" s="65" t="s">
        <v>85</v>
      </c>
      <c r="K32" s="66" t="s">
        <v>538</v>
      </c>
      <c r="M32" s="6" t="s">
        <v>0</v>
      </c>
      <c r="N32" s="6" t="s">
        <v>5</v>
      </c>
      <c r="O32" s="6" t="s">
        <v>562</v>
      </c>
      <c r="P32" s="6" t="s">
        <v>563</v>
      </c>
      <c r="Q32" s="6" t="s">
        <v>259</v>
      </c>
      <c r="R32" s="6" t="s">
        <v>260</v>
      </c>
      <c r="S32" s="6">
        <v>97.441166388888902</v>
      </c>
      <c r="T32" s="6">
        <v>25.3540362037037</v>
      </c>
      <c r="U32" s="6">
        <v>0</v>
      </c>
      <c r="V32" s="6" t="s">
        <v>98</v>
      </c>
      <c r="W32" s="6">
        <v>853</v>
      </c>
      <c r="X32" s="6" t="s">
        <v>545</v>
      </c>
      <c r="Y32" s="6">
        <v>26</v>
      </c>
      <c r="Z32" s="6">
        <v>10</v>
      </c>
      <c r="AA32" s="6">
        <v>2015</v>
      </c>
      <c r="AB32" s="6" t="s">
        <v>544</v>
      </c>
      <c r="AD32" s="6" t="s">
        <v>539</v>
      </c>
      <c r="AF32" s="6">
        <v>16</v>
      </c>
      <c r="AG32" s="6">
        <v>9</v>
      </c>
      <c r="AH32" s="6">
        <v>2015</v>
      </c>
      <c r="AI32" s="6">
        <v>18</v>
      </c>
      <c r="AJ32" s="6">
        <v>9</v>
      </c>
      <c r="AK32" s="6">
        <v>2015</v>
      </c>
      <c r="AM32" s="6" t="s">
        <v>588</v>
      </c>
      <c r="AN32" s="6" t="s">
        <v>541</v>
      </c>
      <c r="AO32" s="6">
        <v>45</v>
      </c>
      <c r="AQ32" s="6" t="s">
        <v>587</v>
      </c>
      <c r="AR32" s="6" t="s">
        <v>541</v>
      </c>
      <c r="AS32" s="6">
        <v>45</v>
      </c>
      <c r="AU32" s="6" t="s">
        <v>1154</v>
      </c>
      <c r="AV32" s="6" t="s">
        <v>548</v>
      </c>
      <c r="AW32" s="6">
        <v>45</v>
      </c>
      <c r="AY32" s="6" t="s">
        <v>1154</v>
      </c>
      <c r="AZ32" s="6" t="s">
        <v>548</v>
      </c>
      <c r="BA32" s="6">
        <v>45</v>
      </c>
      <c r="BG32" s="6">
        <v>7</v>
      </c>
      <c r="BH32" s="6">
        <v>2011</v>
      </c>
      <c r="BT32" s="6" t="b">
        <v>0</v>
      </c>
      <c r="BU32" s="6" t="b">
        <v>1</v>
      </c>
      <c r="BV32" s="6" t="s">
        <v>545</v>
      </c>
      <c r="BW32" s="6" t="s">
        <v>572</v>
      </c>
      <c r="BX32" s="6" t="s">
        <v>1330</v>
      </c>
      <c r="BY32" s="6" t="b">
        <v>1</v>
      </c>
      <c r="BZ32" s="6" t="s">
        <v>321</v>
      </c>
      <c r="CA32" s="6" t="b">
        <v>1</v>
      </c>
      <c r="CB32" s="6" t="b">
        <v>0</v>
      </c>
      <c r="CC32" s="6" t="b">
        <v>0</v>
      </c>
      <c r="CD32" s="6" t="b">
        <v>1</v>
      </c>
      <c r="CE32" s="6" t="b">
        <v>1</v>
      </c>
      <c r="CF32" s="6" t="b">
        <v>1</v>
      </c>
      <c r="CJ32" s="6">
        <v>1</v>
      </c>
      <c r="CL32" s="6">
        <v>1</v>
      </c>
      <c r="CM32" s="6">
        <v>65</v>
      </c>
      <c r="CN32" s="6">
        <v>240</v>
      </c>
      <c r="CO32" s="6">
        <v>95</v>
      </c>
      <c r="CP32" s="6">
        <v>1</v>
      </c>
      <c r="CQ32" s="6">
        <v>2</v>
      </c>
      <c r="CR32" s="6" t="s">
        <v>324</v>
      </c>
      <c r="CX32" s="6" t="b">
        <v>0</v>
      </c>
      <c r="CZ32" s="6" t="b">
        <v>1</v>
      </c>
      <c r="DA32" s="6">
        <v>5</v>
      </c>
      <c r="DB32" s="6">
        <v>2</v>
      </c>
      <c r="DC32" s="6">
        <v>2</v>
      </c>
      <c r="DD32" s="6">
        <v>2</v>
      </c>
      <c r="DE32" s="6">
        <v>7</v>
      </c>
      <c r="DF32" s="6">
        <v>4</v>
      </c>
      <c r="DG32" s="6">
        <v>2</v>
      </c>
      <c r="DH32" s="6">
        <v>2</v>
      </c>
      <c r="DI32" s="6" t="b">
        <v>0</v>
      </c>
      <c r="DJ32" s="6" t="b">
        <v>1</v>
      </c>
      <c r="DK32" s="6" t="b">
        <v>1</v>
      </c>
      <c r="DL32" s="6" t="b">
        <v>0</v>
      </c>
      <c r="DM32" s="6" t="b">
        <v>1</v>
      </c>
      <c r="DN32" s="6" t="b">
        <v>0</v>
      </c>
      <c r="DO32" s="6" t="b">
        <v>0</v>
      </c>
      <c r="DQ32" s="6" t="b">
        <v>0</v>
      </c>
      <c r="DS32" s="6" t="b">
        <v>0</v>
      </c>
      <c r="DU32" s="6" t="b">
        <v>1</v>
      </c>
      <c r="DV32" s="6">
        <v>5</v>
      </c>
      <c r="DW32" s="6" t="b">
        <v>1</v>
      </c>
      <c r="DX32" s="6">
        <v>103</v>
      </c>
      <c r="EA32" s="6" t="s">
        <v>0</v>
      </c>
      <c r="EB32" s="6" t="s">
        <v>8</v>
      </c>
      <c r="EC32" s="6" t="s">
        <v>1045</v>
      </c>
      <c r="ED32" s="6" t="s">
        <v>749</v>
      </c>
      <c r="EE32" s="6" t="s">
        <v>209</v>
      </c>
      <c r="EF32" s="6" t="s">
        <v>125</v>
      </c>
      <c r="EG32" s="6">
        <v>1694</v>
      </c>
      <c r="EH32" s="6">
        <v>8805</v>
      </c>
      <c r="EI32" s="6">
        <v>1693</v>
      </c>
      <c r="EJ32" s="6">
        <v>8805</v>
      </c>
      <c r="EK32" s="6">
        <v>1693</v>
      </c>
      <c r="EL32" s="6">
        <v>9062</v>
      </c>
      <c r="EM32" s="6" t="s">
        <v>111</v>
      </c>
      <c r="EN32" s="6" t="s">
        <v>22</v>
      </c>
      <c r="EO32" s="6">
        <v>45</v>
      </c>
    </row>
    <row r="33" spans="1:145" x14ac:dyDescent="0.25">
      <c r="A33" s="63" t="s">
        <v>272</v>
      </c>
      <c r="C33" s="64" t="s">
        <v>0</v>
      </c>
      <c r="D33" s="65" t="s">
        <v>8</v>
      </c>
      <c r="E33" s="65" t="s">
        <v>743</v>
      </c>
      <c r="F33" s="65" t="s">
        <v>744</v>
      </c>
      <c r="G33" s="65">
        <v>613</v>
      </c>
      <c r="H33" s="65">
        <v>2969</v>
      </c>
      <c r="I33" s="65" t="s">
        <v>209</v>
      </c>
      <c r="J33" s="65" t="s">
        <v>85</v>
      </c>
      <c r="K33" s="66" t="s">
        <v>691</v>
      </c>
      <c r="M33" s="6" t="s">
        <v>0</v>
      </c>
      <c r="N33" s="6" t="s">
        <v>5</v>
      </c>
      <c r="O33" s="6" t="s">
        <v>573</v>
      </c>
      <c r="P33" s="6" t="s">
        <v>573</v>
      </c>
      <c r="Q33" s="6" t="s">
        <v>271</v>
      </c>
      <c r="R33" s="6" t="s">
        <v>272</v>
      </c>
      <c r="S33" s="6">
        <v>97.345039</v>
      </c>
      <c r="T33" s="6">
        <v>25.351965</v>
      </c>
      <c r="V33" s="6" t="s">
        <v>125</v>
      </c>
      <c r="W33" s="6">
        <v>861</v>
      </c>
      <c r="X33" s="6" t="s">
        <v>545</v>
      </c>
      <c r="Y33" s="6">
        <v>23</v>
      </c>
      <c r="Z33" s="6">
        <v>10</v>
      </c>
      <c r="AA33" s="6">
        <v>2015</v>
      </c>
      <c r="AB33" s="6" t="s">
        <v>544</v>
      </c>
      <c r="AD33" s="6" t="s">
        <v>539</v>
      </c>
      <c r="AF33" s="6">
        <v>16</v>
      </c>
      <c r="AG33" s="6">
        <v>9</v>
      </c>
      <c r="AH33" s="6">
        <v>2015</v>
      </c>
      <c r="AI33" s="6">
        <v>20</v>
      </c>
      <c r="AJ33" s="6">
        <v>9</v>
      </c>
      <c r="AK33" s="6">
        <v>2015</v>
      </c>
      <c r="AM33" s="6" t="s">
        <v>588</v>
      </c>
      <c r="AN33" s="6" t="s">
        <v>541</v>
      </c>
      <c r="AO33" s="6">
        <v>35</v>
      </c>
      <c r="BG33" s="6">
        <v>5</v>
      </c>
      <c r="BH33" s="6">
        <v>2011</v>
      </c>
      <c r="BJ33" s="6">
        <v>80</v>
      </c>
      <c r="BQ33" s="6" t="s">
        <v>568</v>
      </c>
      <c r="BR33" s="6">
        <v>11</v>
      </c>
      <c r="BT33" s="6" t="b">
        <v>0</v>
      </c>
      <c r="BU33" s="6" t="b">
        <v>1</v>
      </c>
      <c r="BV33" s="6" t="s">
        <v>545</v>
      </c>
      <c r="BW33" s="6" t="s">
        <v>574</v>
      </c>
      <c r="BX33" s="6" t="s">
        <v>1305</v>
      </c>
      <c r="BY33" s="6" t="b">
        <v>1</v>
      </c>
      <c r="BZ33" s="6" t="s">
        <v>321</v>
      </c>
      <c r="CA33" s="6" t="b">
        <v>1</v>
      </c>
      <c r="CB33" s="6" t="b">
        <v>0</v>
      </c>
      <c r="CC33" s="6" t="b">
        <v>0</v>
      </c>
      <c r="CD33" s="6" t="b">
        <v>1</v>
      </c>
      <c r="CE33" s="6" t="b">
        <v>1</v>
      </c>
      <c r="CF33" s="6" t="b">
        <v>0</v>
      </c>
      <c r="CG33" s="6">
        <v>2</v>
      </c>
      <c r="CM33" s="6">
        <v>18</v>
      </c>
      <c r="CN33" s="6">
        <v>82</v>
      </c>
      <c r="CO33" s="6">
        <v>18</v>
      </c>
      <c r="CX33" s="6" t="b">
        <v>1</v>
      </c>
      <c r="CZ33" s="6" t="b">
        <v>1</v>
      </c>
      <c r="DA33" s="6">
        <v>3</v>
      </c>
      <c r="DB33" s="6">
        <v>2</v>
      </c>
      <c r="DC33" s="6">
        <v>2</v>
      </c>
      <c r="DE33" s="6">
        <v>5</v>
      </c>
      <c r="DF33" s="6">
        <v>2</v>
      </c>
      <c r="DH33" s="6">
        <v>1</v>
      </c>
      <c r="DI33" s="6" t="b">
        <v>1</v>
      </c>
      <c r="DJ33" s="6" t="b">
        <v>1</v>
      </c>
      <c r="DK33" s="6" t="b">
        <v>0</v>
      </c>
      <c r="DL33" s="6" t="b">
        <v>0</v>
      </c>
      <c r="DM33" s="6" t="b">
        <v>0</v>
      </c>
      <c r="DN33" s="6" t="b">
        <v>1</v>
      </c>
      <c r="DO33" s="6" t="b">
        <v>0</v>
      </c>
      <c r="DQ33" s="6" t="b">
        <v>0</v>
      </c>
      <c r="DS33" s="6" t="b">
        <v>0</v>
      </c>
      <c r="DU33" s="6" t="b">
        <v>0</v>
      </c>
      <c r="DW33" s="6" t="b">
        <v>1</v>
      </c>
      <c r="DX33" s="6">
        <v>2</v>
      </c>
      <c r="EA33" s="6" t="s">
        <v>0</v>
      </c>
      <c r="EB33" s="6" t="s">
        <v>5</v>
      </c>
      <c r="EC33" s="6" t="s">
        <v>837</v>
      </c>
      <c r="ED33" s="6" t="s">
        <v>838</v>
      </c>
      <c r="EE33" s="6" t="s">
        <v>209</v>
      </c>
      <c r="EF33" s="6" t="s">
        <v>125</v>
      </c>
      <c r="EG33" s="6">
        <v>184</v>
      </c>
      <c r="EH33" s="6">
        <v>768</v>
      </c>
      <c r="EI33" s="6">
        <v>175</v>
      </c>
      <c r="EJ33" s="6">
        <v>828</v>
      </c>
      <c r="EK33" s="6">
        <v>175</v>
      </c>
      <c r="EL33" s="6">
        <v>828</v>
      </c>
      <c r="EM33" s="6" t="s">
        <v>111</v>
      </c>
      <c r="EN33" s="6" t="s">
        <v>23</v>
      </c>
      <c r="EO33" s="6">
        <v>3</v>
      </c>
    </row>
    <row r="34" spans="1:145" x14ac:dyDescent="0.25">
      <c r="A34" s="63" t="s">
        <v>962</v>
      </c>
      <c r="C34" s="64" t="s">
        <v>0</v>
      </c>
      <c r="D34" s="65" t="s">
        <v>7</v>
      </c>
      <c r="E34" s="65" t="s">
        <v>109</v>
      </c>
      <c r="F34" s="65" t="s">
        <v>110</v>
      </c>
      <c r="G34" s="65">
        <v>43</v>
      </c>
      <c r="H34" s="65">
        <v>237</v>
      </c>
      <c r="I34" s="65" t="s">
        <v>97</v>
      </c>
      <c r="J34" s="65" t="s">
        <v>85</v>
      </c>
      <c r="K34" s="66" t="s">
        <v>538</v>
      </c>
      <c r="M34" s="6" t="s">
        <v>0</v>
      </c>
      <c r="N34" s="6" t="s">
        <v>5</v>
      </c>
      <c r="O34" s="6" t="s">
        <v>562</v>
      </c>
      <c r="P34" s="6" t="s">
        <v>563</v>
      </c>
      <c r="Q34" s="6" t="s">
        <v>961</v>
      </c>
      <c r="R34" s="6" t="s">
        <v>962</v>
      </c>
      <c r="S34" s="6">
        <v>97.438259000000002</v>
      </c>
      <c r="T34" s="6">
        <v>25.355841999999999</v>
      </c>
      <c r="U34" s="6">
        <v>0</v>
      </c>
      <c r="V34" s="6" t="s">
        <v>132</v>
      </c>
      <c r="W34" s="6">
        <v>963</v>
      </c>
      <c r="X34" s="6" t="s">
        <v>538</v>
      </c>
      <c r="Y34" s="6">
        <v>28</v>
      </c>
      <c r="Z34" s="6">
        <v>9</v>
      </c>
      <c r="AA34" s="6">
        <v>2015</v>
      </c>
      <c r="AB34" s="6" t="s">
        <v>538</v>
      </c>
      <c r="AD34" s="6" t="s">
        <v>539</v>
      </c>
      <c r="AF34" s="6">
        <v>28</v>
      </c>
      <c r="AG34" s="6">
        <v>9</v>
      </c>
      <c r="AH34" s="6">
        <v>2015</v>
      </c>
      <c r="AI34" s="6">
        <v>28</v>
      </c>
      <c r="AJ34" s="6">
        <v>9</v>
      </c>
      <c r="AK34" s="6">
        <v>2015</v>
      </c>
      <c r="AM34" s="6" t="s">
        <v>540</v>
      </c>
      <c r="AN34" s="6" t="s">
        <v>541</v>
      </c>
      <c r="AO34" s="6">
        <v>41</v>
      </c>
      <c r="BG34" s="6">
        <v>11</v>
      </c>
      <c r="BH34" s="6">
        <v>2011</v>
      </c>
      <c r="BI34" s="6">
        <v>15</v>
      </c>
      <c r="BQ34" s="6" t="s">
        <v>1239</v>
      </c>
      <c r="BR34" s="6">
        <v>0.5</v>
      </c>
      <c r="BT34" s="6" t="b">
        <v>0</v>
      </c>
      <c r="BU34" s="6" t="b">
        <v>1</v>
      </c>
      <c r="BV34" s="6" t="s">
        <v>538</v>
      </c>
      <c r="BW34" s="6" t="s">
        <v>1812</v>
      </c>
      <c r="BX34" s="6" t="s">
        <v>1813</v>
      </c>
      <c r="BY34" s="6" t="b">
        <v>1</v>
      </c>
      <c r="BZ34" s="6" t="s">
        <v>321</v>
      </c>
      <c r="CA34" s="6" t="b">
        <v>1</v>
      </c>
      <c r="CB34" s="6" t="b">
        <v>0</v>
      </c>
      <c r="CC34" s="6" t="b">
        <v>0</v>
      </c>
      <c r="CD34" s="6" t="b">
        <v>1</v>
      </c>
      <c r="CE34" s="6" t="b">
        <v>1</v>
      </c>
      <c r="CF34" s="6" t="b">
        <v>1</v>
      </c>
      <c r="CN34" s="6">
        <v>97</v>
      </c>
      <c r="CU34" s="6">
        <v>2</v>
      </c>
      <c r="CV34" s="6" t="s">
        <v>326</v>
      </c>
      <c r="CX34" s="6" t="b">
        <v>1</v>
      </c>
      <c r="CZ34" s="6" t="b">
        <v>1</v>
      </c>
      <c r="DA34" s="6">
        <v>5</v>
      </c>
      <c r="DB34" s="6">
        <v>1</v>
      </c>
      <c r="DC34" s="6">
        <v>2</v>
      </c>
      <c r="DE34" s="6">
        <v>7</v>
      </c>
      <c r="DF34" s="6">
        <v>1</v>
      </c>
      <c r="DG34" s="6">
        <v>1</v>
      </c>
      <c r="DI34" s="6" t="b">
        <v>0</v>
      </c>
      <c r="DJ34" s="6" t="b">
        <v>1</v>
      </c>
      <c r="DK34" s="6" t="b">
        <v>0</v>
      </c>
      <c r="DL34" s="6" t="b">
        <v>0</v>
      </c>
      <c r="DM34" s="6" t="b">
        <v>1</v>
      </c>
      <c r="DN34" s="6" t="b">
        <v>0</v>
      </c>
      <c r="DO34" s="6" t="b">
        <v>0</v>
      </c>
      <c r="DQ34" s="6" t="b">
        <v>0</v>
      </c>
      <c r="DS34" s="6" t="b">
        <v>0</v>
      </c>
      <c r="DU34" s="6" t="b">
        <v>0</v>
      </c>
      <c r="DW34" s="6" t="b">
        <v>0</v>
      </c>
      <c r="EA34" s="6" t="s">
        <v>0</v>
      </c>
      <c r="EB34" s="6" t="s">
        <v>4</v>
      </c>
      <c r="EC34" s="6" t="s">
        <v>157</v>
      </c>
      <c r="ED34" s="6" t="s">
        <v>158</v>
      </c>
      <c r="EE34" s="6" t="s">
        <v>97</v>
      </c>
      <c r="EF34" s="6" t="s">
        <v>98</v>
      </c>
      <c r="EG34" s="6">
        <v>6</v>
      </c>
      <c r="EH34" s="6">
        <v>28</v>
      </c>
      <c r="EI34" s="6">
        <v>6</v>
      </c>
      <c r="EJ34" s="6">
        <v>30</v>
      </c>
      <c r="EK34" s="6">
        <v>6</v>
      </c>
      <c r="EL34" s="6">
        <v>30</v>
      </c>
      <c r="EM34" s="6" t="s">
        <v>111</v>
      </c>
      <c r="EN34" s="6" t="s">
        <v>21</v>
      </c>
      <c r="EO34" s="6">
        <v>1</v>
      </c>
    </row>
    <row r="35" spans="1:145" x14ac:dyDescent="0.25">
      <c r="A35" s="63" t="s">
        <v>262</v>
      </c>
      <c r="C35" s="64" t="s">
        <v>0</v>
      </c>
      <c r="D35" s="65" t="s">
        <v>5</v>
      </c>
      <c r="E35" s="65" t="s">
        <v>1814</v>
      </c>
      <c r="F35" s="65" t="s">
        <v>1815</v>
      </c>
      <c r="G35" s="65"/>
      <c r="H35" s="65">
        <v>1047</v>
      </c>
      <c r="I35" s="65" t="s">
        <v>209</v>
      </c>
      <c r="J35" s="65" t="s">
        <v>963</v>
      </c>
      <c r="K35" s="66"/>
      <c r="M35" s="6" t="s">
        <v>0</v>
      </c>
      <c r="N35" s="6" t="s">
        <v>5</v>
      </c>
      <c r="O35" s="6" t="s">
        <v>562</v>
      </c>
      <c r="P35" s="6" t="s">
        <v>564</v>
      </c>
      <c r="Q35" s="6" t="s">
        <v>261</v>
      </c>
      <c r="R35" s="6" t="s">
        <v>262</v>
      </c>
      <c r="S35" s="6">
        <v>97.428251153846105</v>
      </c>
      <c r="T35" s="6">
        <v>25.333683333333301</v>
      </c>
      <c r="V35" s="6" t="s">
        <v>98</v>
      </c>
      <c r="W35" s="6">
        <v>857</v>
      </c>
      <c r="X35" s="6" t="s">
        <v>545</v>
      </c>
      <c r="Y35" s="6">
        <v>22</v>
      </c>
      <c r="Z35" s="6">
        <v>10</v>
      </c>
      <c r="AA35" s="6">
        <v>2015</v>
      </c>
      <c r="AB35" s="6" t="s">
        <v>544</v>
      </c>
      <c r="AD35" s="6" t="s">
        <v>539</v>
      </c>
      <c r="AF35" s="6">
        <v>16</v>
      </c>
      <c r="AG35" s="6">
        <v>9</v>
      </c>
      <c r="AH35" s="6">
        <v>2015</v>
      </c>
      <c r="AI35" s="6">
        <v>21</v>
      </c>
      <c r="AJ35" s="6">
        <v>9</v>
      </c>
      <c r="AK35" s="6">
        <v>2015</v>
      </c>
      <c r="AM35" s="6" t="s">
        <v>588</v>
      </c>
      <c r="AN35" s="6" t="s">
        <v>541</v>
      </c>
      <c r="AO35" s="6">
        <v>41</v>
      </c>
      <c r="AQ35" s="6" t="s">
        <v>1154</v>
      </c>
      <c r="AR35" s="6" t="s">
        <v>541</v>
      </c>
      <c r="AS35" s="6">
        <v>41</v>
      </c>
      <c r="AU35" s="6" t="s">
        <v>1228</v>
      </c>
      <c r="AV35" s="6" t="s">
        <v>548</v>
      </c>
      <c r="AW35" s="6">
        <v>35</v>
      </c>
      <c r="BG35" s="6">
        <v>11</v>
      </c>
      <c r="BH35" s="6">
        <v>2011</v>
      </c>
      <c r="BT35" s="6" t="b">
        <v>0</v>
      </c>
      <c r="BU35" s="6" t="b">
        <v>1</v>
      </c>
      <c r="BV35" s="6" t="s">
        <v>545</v>
      </c>
      <c r="BW35" s="6" t="s">
        <v>1375</v>
      </c>
      <c r="BX35" s="6" t="s">
        <v>1376</v>
      </c>
      <c r="BY35" s="6" t="b">
        <v>1</v>
      </c>
      <c r="BZ35" s="6" t="s">
        <v>321</v>
      </c>
      <c r="CA35" s="6" t="b">
        <v>1</v>
      </c>
      <c r="CB35" s="6" t="b">
        <v>0</v>
      </c>
      <c r="CC35" s="6" t="b">
        <v>0</v>
      </c>
      <c r="CD35" s="6" t="b">
        <v>1</v>
      </c>
      <c r="CE35" s="6" t="b">
        <v>1</v>
      </c>
      <c r="CF35" s="6" t="b">
        <v>1</v>
      </c>
      <c r="CH35" s="6">
        <v>1</v>
      </c>
      <c r="CI35" s="6">
        <v>1</v>
      </c>
      <c r="CK35" s="6">
        <v>1</v>
      </c>
      <c r="CL35" s="6">
        <v>1</v>
      </c>
      <c r="CM35" s="6">
        <v>27</v>
      </c>
      <c r="CN35" s="6">
        <v>131</v>
      </c>
      <c r="CO35" s="6">
        <v>42</v>
      </c>
      <c r="CX35" s="6" t="b">
        <v>0</v>
      </c>
      <c r="CZ35" s="6" t="b">
        <v>1</v>
      </c>
      <c r="DA35" s="6">
        <v>1</v>
      </c>
      <c r="DB35" s="6">
        <v>1</v>
      </c>
      <c r="DE35" s="6">
        <v>1</v>
      </c>
      <c r="DF35" s="6">
        <v>1</v>
      </c>
      <c r="DG35" s="6">
        <v>1</v>
      </c>
      <c r="DH35" s="6">
        <v>1</v>
      </c>
      <c r="DI35" s="6" t="b">
        <v>1</v>
      </c>
      <c r="DJ35" s="6" t="b">
        <v>1</v>
      </c>
      <c r="DK35" s="6" t="b">
        <v>0</v>
      </c>
      <c r="DL35" s="6" t="b">
        <v>1</v>
      </c>
      <c r="DM35" s="6" t="b">
        <v>1</v>
      </c>
      <c r="DN35" s="6" t="b">
        <v>0</v>
      </c>
      <c r="DO35" s="6" t="b">
        <v>0</v>
      </c>
      <c r="DQ35" s="6" t="b">
        <v>0</v>
      </c>
      <c r="DS35" s="6" t="b">
        <v>1</v>
      </c>
      <c r="DT35" s="6">
        <v>7</v>
      </c>
      <c r="DU35" s="6" t="b">
        <v>0</v>
      </c>
      <c r="DW35" s="6" t="b">
        <v>1</v>
      </c>
      <c r="DX35" s="6">
        <v>37</v>
      </c>
      <c r="EA35" s="6" t="s">
        <v>0</v>
      </c>
      <c r="EB35" s="6" t="s">
        <v>8</v>
      </c>
      <c r="EC35" s="6" t="s">
        <v>1816</v>
      </c>
      <c r="ED35" s="6" t="s">
        <v>127</v>
      </c>
      <c r="EE35" s="6" t="s">
        <v>97</v>
      </c>
      <c r="EF35" s="6" t="s">
        <v>132</v>
      </c>
      <c r="EG35" s="6">
        <v>50</v>
      </c>
      <c r="EH35" s="6">
        <v>295</v>
      </c>
      <c r="EI35" s="6">
        <v>50</v>
      </c>
      <c r="EJ35" s="6">
        <v>293</v>
      </c>
      <c r="EK35" s="6">
        <v>50</v>
      </c>
      <c r="EL35" s="6">
        <v>293</v>
      </c>
      <c r="EM35" s="6" t="s">
        <v>111</v>
      </c>
      <c r="EN35" s="6" t="s">
        <v>23</v>
      </c>
      <c r="EO35" s="6">
        <v>1</v>
      </c>
    </row>
    <row r="36" spans="1:145" x14ac:dyDescent="0.25">
      <c r="A36" s="63" t="s">
        <v>274</v>
      </c>
      <c r="C36" s="64" t="s">
        <v>0</v>
      </c>
      <c r="D36" s="65" t="s">
        <v>937</v>
      </c>
      <c r="E36" s="65" t="s">
        <v>1817</v>
      </c>
      <c r="F36" s="65" t="s">
        <v>1818</v>
      </c>
      <c r="G36" s="65">
        <v>10</v>
      </c>
      <c r="H36" s="65">
        <v>56</v>
      </c>
      <c r="I36" s="65" t="s">
        <v>97</v>
      </c>
      <c r="J36" s="65" t="s">
        <v>1803</v>
      </c>
      <c r="K36" s="66"/>
      <c r="M36" s="6" t="s">
        <v>0</v>
      </c>
      <c r="N36" s="6" t="s">
        <v>5</v>
      </c>
      <c r="O36" s="6" t="s">
        <v>562</v>
      </c>
      <c r="P36" s="6" t="s">
        <v>570</v>
      </c>
      <c r="Q36" s="6" t="s">
        <v>273</v>
      </c>
      <c r="R36" s="6" t="s">
        <v>274</v>
      </c>
      <c r="S36" s="6">
        <v>97.444283730158702</v>
      </c>
      <c r="T36" s="6">
        <v>25.351250396825399</v>
      </c>
      <c r="U36" s="6">
        <v>476</v>
      </c>
      <c r="V36" s="6" t="s">
        <v>98</v>
      </c>
      <c r="W36" s="6">
        <v>855</v>
      </c>
      <c r="X36" s="6" t="s">
        <v>545</v>
      </c>
      <c r="Y36" s="6">
        <v>23</v>
      </c>
      <c r="Z36" s="6">
        <v>10</v>
      </c>
      <c r="AA36" s="6">
        <v>2015</v>
      </c>
      <c r="AB36" s="6" t="s">
        <v>544</v>
      </c>
      <c r="AD36" s="6" t="s">
        <v>539</v>
      </c>
      <c r="AF36" s="6">
        <v>16</v>
      </c>
      <c r="AG36" s="6">
        <v>9</v>
      </c>
      <c r="AH36" s="6">
        <v>2015</v>
      </c>
      <c r="AI36" s="6">
        <v>19</v>
      </c>
      <c r="AJ36" s="6">
        <v>9</v>
      </c>
      <c r="AK36" s="6">
        <v>2015</v>
      </c>
      <c r="AM36" s="6" t="s">
        <v>588</v>
      </c>
      <c r="AN36" s="6" t="s">
        <v>541</v>
      </c>
      <c r="AO36" s="6">
        <v>40</v>
      </c>
      <c r="BG36" s="6">
        <v>11</v>
      </c>
      <c r="BH36" s="6">
        <v>2011</v>
      </c>
      <c r="BT36" s="6" t="b">
        <v>0</v>
      </c>
      <c r="BU36" s="6" t="b">
        <v>1</v>
      </c>
      <c r="BV36" s="6" t="s">
        <v>545</v>
      </c>
      <c r="BW36" s="6" t="s">
        <v>575</v>
      </c>
      <c r="BX36" s="6" t="s">
        <v>1377</v>
      </c>
      <c r="BY36" s="6" t="b">
        <v>1</v>
      </c>
      <c r="BZ36" s="6" t="s">
        <v>321</v>
      </c>
      <c r="CA36" s="6" t="b">
        <v>0</v>
      </c>
      <c r="CB36" s="6" t="b">
        <v>0</v>
      </c>
      <c r="CC36" s="6" t="b">
        <v>1</v>
      </c>
      <c r="CD36" s="6" t="b">
        <v>1</v>
      </c>
      <c r="CE36" s="6" t="b">
        <v>1</v>
      </c>
      <c r="CF36" s="6" t="b">
        <v>1</v>
      </c>
      <c r="CM36" s="6">
        <v>80</v>
      </c>
      <c r="CN36" s="6">
        <v>337</v>
      </c>
      <c r="CO36" s="6">
        <v>85</v>
      </c>
      <c r="CP36" s="6">
        <v>1</v>
      </c>
      <c r="CQ36" s="6">
        <v>3</v>
      </c>
      <c r="CR36" s="6" t="s">
        <v>324</v>
      </c>
      <c r="CT36" s="6">
        <v>1</v>
      </c>
      <c r="CU36" s="6">
        <v>6</v>
      </c>
      <c r="CV36" s="6" t="s">
        <v>324</v>
      </c>
      <c r="CX36" s="6" t="b">
        <v>1</v>
      </c>
      <c r="CZ36" s="6" t="b">
        <v>1</v>
      </c>
      <c r="DA36" s="6">
        <v>2</v>
      </c>
      <c r="DB36" s="6">
        <v>1</v>
      </c>
      <c r="DC36" s="6">
        <v>3</v>
      </c>
      <c r="DD36" s="6">
        <v>1</v>
      </c>
      <c r="DE36" s="6">
        <v>5</v>
      </c>
      <c r="DF36" s="6">
        <v>2</v>
      </c>
      <c r="DG36" s="6">
        <v>1</v>
      </c>
      <c r="DI36" s="6" t="b">
        <v>0</v>
      </c>
      <c r="DJ36" s="6" t="b">
        <v>1</v>
      </c>
      <c r="DK36" s="6" t="b">
        <v>0</v>
      </c>
      <c r="DL36" s="6" t="b">
        <v>0</v>
      </c>
      <c r="DM36" s="6" t="b">
        <v>0</v>
      </c>
      <c r="DN36" s="6" t="b">
        <v>0</v>
      </c>
      <c r="DO36" s="6" t="b">
        <v>0</v>
      </c>
      <c r="DQ36" s="6" t="b">
        <v>0</v>
      </c>
      <c r="DS36" s="6" t="b">
        <v>1</v>
      </c>
      <c r="DT36" s="6">
        <v>5</v>
      </c>
      <c r="DU36" s="6" t="b">
        <v>0</v>
      </c>
      <c r="DW36" s="6" t="b">
        <v>1</v>
      </c>
      <c r="DX36" s="6">
        <v>25</v>
      </c>
      <c r="EA36" s="6" t="s">
        <v>0</v>
      </c>
      <c r="EB36" s="6" t="s">
        <v>4</v>
      </c>
      <c r="EC36" s="6" t="s">
        <v>157</v>
      </c>
      <c r="ED36" s="6" t="s">
        <v>158</v>
      </c>
      <c r="EE36" s="6" t="s">
        <v>97</v>
      </c>
      <c r="EF36" s="6" t="s">
        <v>98</v>
      </c>
      <c r="EG36" s="6">
        <v>6</v>
      </c>
      <c r="EH36" s="6">
        <v>28</v>
      </c>
      <c r="EI36" s="6">
        <v>6</v>
      </c>
      <c r="EJ36" s="6">
        <v>30</v>
      </c>
      <c r="EK36" s="6">
        <v>6</v>
      </c>
      <c r="EL36" s="6">
        <v>30</v>
      </c>
      <c r="EM36" s="6" t="s">
        <v>111</v>
      </c>
      <c r="EN36" s="6" t="s">
        <v>23</v>
      </c>
      <c r="EO36" s="6">
        <v>1</v>
      </c>
    </row>
    <row r="37" spans="1:145" x14ac:dyDescent="0.25">
      <c r="A37" s="63" t="s">
        <v>184</v>
      </c>
      <c r="C37" s="64" t="s">
        <v>0</v>
      </c>
      <c r="D37" s="65" t="s">
        <v>4</v>
      </c>
      <c r="E37" s="65" t="s">
        <v>167</v>
      </c>
      <c r="F37" s="65" t="s">
        <v>168</v>
      </c>
      <c r="G37" s="65">
        <v>203</v>
      </c>
      <c r="H37" s="65">
        <v>1072</v>
      </c>
      <c r="I37" s="65" t="s">
        <v>97</v>
      </c>
      <c r="J37" s="65" t="s">
        <v>85</v>
      </c>
      <c r="K37" s="66" t="s">
        <v>538</v>
      </c>
      <c r="M37" s="6" t="s">
        <v>0</v>
      </c>
      <c r="N37" s="6" t="s">
        <v>5</v>
      </c>
      <c r="O37" s="6" t="s">
        <v>571</v>
      </c>
      <c r="P37" s="6" t="s">
        <v>571</v>
      </c>
      <c r="Q37" s="6" t="s">
        <v>183</v>
      </c>
      <c r="R37" s="6" t="s">
        <v>184</v>
      </c>
      <c r="S37" s="6">
        <v>97.426536944444507</v>
      </c>
      <c r="T37" s="6">
        <v>25.409612685185198</v>
      </c>
      <c r="U37" s="6">
        <v>0</v>
      </c>
      <c r="V37" s="6" t="s">
        <v>125</v>
      </c>
      <c r="W37" s="6">
        <v>948</v>
      </c>
      <c r="X37" s="6" t="s">
        <v>538</v>
      </c>
      <c r="Y37" s="6">
        <v>17</v>
      </c>
      <c r="Z37" s="6">
        <v>9</v>
      </c>
      <c r="AA37" s="6">
        <v>2015</v>
      </c>
      <c r="AB37" s="6" t="s">
        <v>538</v>
      </c>
      <c r="AD37" s="6" t="s">
        <v>539</v>
      </c>
      <c r="AF37" s="6">
        <v>13</v>
      </c>
      <c r="AG37" s="6">
        <v>9</v>
      </c>
      <c r="AH37" s="6">
        <v>2015</v>
      </c>
      <c r="AI37" s="6">
        <v>17</v>
      </c>
      <c r="AJ37" s="6">
        <v>9</v>
      </c>
      <c r="AK37" s="6">
        <v>2015</v>
      </c>
      <c r="AM37" s="6" t="s">
        <v>540</v>
      </c>
      <c r="AN37" s="6" t="s">
        <v>541</v>
      </c>
      <c r="AO37" s="6">
        <v>27</v>
      </c>
      <c r="AQ37" s="6" t="s">
        <v>587</v>
      </c>
      <c r="AR37" s="6" t="s">
        <v>548</v>
      </c>
      <c r="AS37" s="6">
        <v>52</v>
      </c>
      <c r="AU37" s="6" t="s">
        <v>588</v>
      </c>
      <c r="AV37" s="6" t="s">
        <v>541</v>
      </c>
      <c r="AW37" s="6">
        <v>48</v>
      </c>
      <c r="AY37" s="6" t="s">
        <v>1154</v>
      </c>
      <c r="AZ37" s="6" t="s">
        <v>541</v>
      </c>
      <c r="BA37" s="6">
        <v>46</v>
      </c>
      <c r="BG37" s="6">
        <v>12</v>
      </c>
      <c r="BH37" s="6">
        <v>2011</v>
      </c>
      <c r="BI37" s="6">
        <v>50</v>
      </c>
      <c r="BJ37" s="6">
        <v>15</v>
      </c>
      <c r="BK37" s="6">
        <v>15</v>
      </c>
      <c r="BM37" s="6">
        <v>50</v>
      </c>
      <c r="BN37" s="6">
        <v>15</v>
      </c>
      <c r="BO37" s="6">
        <v>15</v>
      </c>
      <c r="BQ37" s="6" t="s">
        <v>1239</v>
      </c>
      <c r="BR37" s="6">
        <v>1</v>
      </c>
      <c r="BT37" s="6" t="b">
        <v>0</v>
      </c>
      <c r="BU37" s="6" t="b">
        <v>1</v>
      </c>
      <c r="BV37" s="6" t="s">
        <v>538</v>
      </c>
      <c r="BW37" s="6" t="s">
        <v>1240</v>
      </c>
      <c r="BX37" s="6" t="s">
        <v>1241</v>
      </c>
      <c r="BY37" s="6" t="b">
        <v>1</v>
      </c>
      <c r="BZ37" s="6" t="s">
        <v>330</v>
      </c>
      <c r="CA37" s="6" t="b">
        <v>1</v>
      </c>
      <c r="CB37" s="6" t="b">
        <v>0</v>
      </c>
      <c r="CC37" s="6" t="b">
        <v>0</v>
      </c>
      <c r="CD37" s="6" t="b">
        <v>0</v>
      </c>
      <c r="CE37" s="6" t="b">
        <v>1</v>
      </c>
      <c r="CF37" s="6" t="b">
        <v>0</v>
      </c>
      <c r="CG37" s="6">
        <v>1</v>
      </c>
      <c r="CH37" s="6">
        <v>2</v>
      </c>
      <c r="CI37" s="6">
        <v>3</v>
      </c>
      <c r="CJ37" s="6">
        <v>0</v>
      </c>
      <c r="CK37" s="6">
        <v>0</v>
      </c>
      <c r="CL37" s="6">
        <v>0</v>
      </c>
      <c r="CM37" s="6">
        <v>48</v>
      </c>
      <c r="CN37" s="6">
        <v>196</v>
      </c>
      <c r="CO37" s="6">
        <v>48</v>
      </c>
      <c r="CX37" s="6" t="b">
        <v>1</v>
      </c>
      <c r="CY37" s="6">
        <v>2</v>
      </c>
      <c r="CZ37" s="6" t="b">
        <v>1</v>
      </c>
      <c r="DA37" s="6">
        <v>3</v>
      </c>
      <c r="DB37" s="6">
        <v>3</v>
      </c>
      <c r="DC37" s="6">
        <v>1</v>
      </c>
      <c r="DD37" s="6">
        <v>0</v>
      </c>
      <c r="DE37" s="6">
        <v>4</v>
      </c>
      <c r="DF37" s="6">
        <v>3</v>
      </c>
      <c r="DG37" s="6">
        <v>1</v>
      </c>
      <c r="DH37" s="6">
        <v>0</v>
      </c>
      <c r="DI37" s="6" t="b">
        <v>1</v>
      </c>
      <c r="DJ37" s="6" t="b">
        <v>1</v>
      </c>
      <c r="DK37" s="6" t="b">
        <v>0</v>
      </c>
      <c r="DL37" s="6" t="b">
        <v>0</v>
      </c>
      <c r="DM37" s="6" t="b">
        <v>1</v>
      </c>
      <c r="DN37" s="6" t="b">
        <v>0</v>
      </c>
      <c r="DO37" s="6" t="b">
        <v>0</v>
      </c>
      <c r="DQ37" s="6" t="b">
        <v>0</v>
      </c>
      <c r="DS37" s="6" t="b">
        <v>1</v>
      </c>
      <c r="DT37" s="6">
        <v>6</v>
      </c>
      <c r="DU37" s="6" t="b">
        <v>0</v>
      </c>
      <c r="DW37" s="6" t="b">
        <v>0</v>
      </c>
      <c r="EA37" s="6" t="s">
        <v>0</v>
      </c>
      <c r="EB37" s="6" t="s">
        <v>7</v>
      </c>
      <c r="EC37" s="6" t="s">
        <v>133</v>
      </c>
      <c r="ED37" s="6" t="s">
        <v>134</v>
      </c>
      <c r="EE37" s="6" t="s">
        <v>97</v>
      </c>
      <c r="EF37" s="6" t="s">
        <v>98</v>
      </c>
      <c r="EG37" s="6">
        <v>631</v>
      </c>
      <c r="EH37" s="6">
        <v>3758</v>
      </c>
      <c r="EI37" s="6">
        <v>613</v>
      </c>
      <c r="EJ37" s="6">
        <v>3721</v>
      </c>
      <c r="EK37" s="6">
        <v>626</v>
      </c>
      <c r="EL37" s="6">
        <v>3786</v>
      </c>
      <c r="EM37" s="6" t="s">
        <v>111</v>
      </c>
      <c r="EN37" s="6" t="s">
        <v>22</v>
      </c>
      <c r="EO37" s="6">
        <v>28</v>
      </c>
    </row>
    <row r="38" spans="1:145" x14ac:dyDescent="0.25">
      <c r="A38" s="63" t="s">
        <v>186</v>
      </c>
      <c r="C38" s="64" t="s">
        <v>0</v>
      </c>
      <c r="D38" s="65" t="s">
        <v>4</v>
      </c>
      <c r="E38" s="65" t="s">
        <v>688</v>
      </c>
      <c r="F38" s="65" t="s">
        <v>689</v>
      </c>
      <c r="G38" s="65">
        <v>109</v>
      </c>
      <c r="H38" s="65">
        <v>493</v>
      </c>
      <c r="I38" s="65" t="s">
        <v>97</v>
      </c>
      <c r="J38" s="65" t="s">
        <v>85</v>
      </c>
      <c r="K38" s="66" t="s">
        <v>691</v>
      </c>
      <c r="M38" s="6" t="s">
        <v>0</v>
      </c>
      <c r="N38" s="6" t="s">
        <v>5</v>
      </c>
      <c r="O38" s="6" t="s">
        <v>571</v>
      </c>
      <c r="P38" s="6" t="s">
        <v>571</v>
      </c>
      <c r="Q38" s="6" t="s">
        <v>185</v>
      </c>
      <c r="R38" s="6" t="s">
        <v>186</v>
      </c>
      <c r="S38" s="6">
        <v>97.434855869565197</v>
      </c>
      <c r="T38" s="6">
        <v>25.4118005797101</v>
      </c>
      <c r="U38" s="6">
        <v>0</v>
      </c>
      <c r="V38" s="6" t="s">
        <v>125</v>
      </c>
      <c r="W38" s="6">
        <v>938</v>
      </c>
      <c r="X38" s="6" t="s">
        <v>538</v>
      </c>
      <c r="Y38" s="6">
        <v>6</v>
      </c>
      <c r="Z38" s="6">
        <v>10</v>
      </c>
      <c r="AA38" s="6">
        <v>2015</v>
      </c>
      <c r="AB38" s="6" t="s">
        <v>538</v>
      </c>
      <c r="AD38" s="6" t="s">
        <v>539</v>
      </c>
      <c r="AF38" s="6">
        <v>25</v>
      </c>
      <c r="AG38" s="6">
        <v>9</v>
      </c>
      <c r="AH38" s="6">
        <v>2015</v>
      </c>
      <c r="AI38" s="6">
        <v>29</v>
      </c>
      <c r="AJ38" s="6">
        <v>9</v>
      </c>
      <c r="AK38" s="6">
        <v>2015</v>
      </c>
      <c r="AM38" s="6" t="s">
        <v>540</v>
      </c>
      <c r="AN38" s="6" t="s">
        <v>541</v>
      </c>
      <c r="AO38" s="6">
        <v>32</v>
      </c>
      <c r="BG38" s="6">
        <v>6</v>
      </c>
      <c r="BH38" s="6">
        <v>2011</v>
      </c>
      <c r="BQ38" s="6" t="s">
        <v>555</v>
      </c>
      <c r="BR38" s="6">
        <v>1</v>
      </c>
      <c r="BT38" s="6" t="b">
        <v>0</v>
      </c>
      <c r="BU38" s="6" t="b">
        <v>1</v>
      </c>
      <c r="BV38" s="6" t="s">
        <v>538</v>
      </c>
      <c r="BW38" s="6" t="s">
        <v>1237</v>
      </c>
      <c r="BX38" s="6" t="s">
        <v>1238</v>
      </c>
      <c r="BY38" s="6" t="b">
        <v>1</v>
      </c>
      <c r="BZ38" s="6" t="s">
        <v>321</v>
      </c>
      <c r="CA38" s="6" t="b">
        <v>1</v>
      </c>
      <c r="CB38" s="6" t="b">
        <v>0</v>
      </c>
      <c r="CC38" s="6" t="b">
        <v>0</v>
      </c>
      <c r="CD38" s="6" t="b">
        <v>1</v>
      </c>
      <c r="CE38" s="6" t="b">
        <v>1</v>
      </c>
      <c r="CF38" s="6" t="b">
        <v>0</v>
      </c>
      <c r="CG38" s="6">
        <v>8</v>
      </c>
      <c r="CH38" s="6">
        <v>14</v>
      </c>
      <c r="CI38" s="6">
        <v>22</v>
      </c>
      <c r="CJ38" s="6">
        <v>3</v>
      </c>
      <c r="CK38" s="6">
        <v>2</v>
      </c>
      <c r="CL38" s="6">
        <v>5</v>
      </c>
      <c r="CM38" s="6">
        <v>429</v>
      </c>
      <c r="CN38" s="6">
        <v>2221</v>
      </c>
      <c r="CO38" s="6">
        <v>429</v>
      </c>
      <c r="CP38" s="6">
        <v>7</v>
      </c>
      <c r="CQ38" s="6">
        <v>40</v>
      </c>
      <c r="CR38" s="6" t="s">
        <v>322</v>
      </c>
      <c r="CT38" s="6">
        <v>4</v>
      </c>
      <c r="CU38" s="6">
        <v>10</v>
      </c>
      <c r="CV38" s="6" t="s">
        <v>322</v>
      </c>
      <c r="CX38" s="6" t="b">
        <v>1</v>
      </c>
      <c r="CZ38" s="6" t="b">
        <v>0</v>
      </c>
      <c r="DA38" s="6">
        <v>19</v>
      </c>
      <c r="DB38" s="6">
        <v>17</v>
      </c>
      <c r="DC38" s="6">
        <v>3</v>
      </c>
      <c r="DE38" s="6">
        <v>22</v>
      </c>
      <c r="DF38" s="6">
        <v>17</v>
      </c>
      <c r="DG38" s="6">
        <v>2</v>
      </c>
      <c r="DI38" s="6" t="b">
        <v>1</v>
      </c>
      <c r="DJ38" s="6" t="b">
        <v>1</v>
      </c>
      <c r="DK38" s="6" t="b">
        <v>1</v>
      </c>
      <c r="DL38" s="6" t="b">
        <v>0</v>
      </c>
      <c r="DM38" s="6" t="b">
        <v>1</v>
      </c>
      <c r="DN38" s="6" t="b">
        <v>0</v>
      </c>
      <c r="DO38" s="6" t="b">
        <v>0</v>
      </c>
      <c r="DQ38" s="6" t="b">
        <v>0</v>
      </c>
      <c r="DS38" s="6" t="b">
        <v>1</v>
      </c>
      <c r="DU38" s="6" t="b">
        <v>0</v>
      </c>
      <c r="DW38" s="6" t="b">
        <v>0</v>
      </c>
      <c r="EA38" s="6" t="s">
        <v>0</v>
      </c>
      <c r="EB38" s="6" t="s">
        <v>13</v>
      </c>
      <c r="EC38" s="6" t="s">
        <v>725</v>
      </c>
      <c r="ED38" s="6" t="s">
        <v>726</v>
      </c>
      <c r="EE38" s="6" t="s">
        <v>97</v>
      </c>
      <c r="EF38" s="6" t="s">
        <v>125</v>
      </c>
      <c r="EG38" s="6">
        <v>57</v>
      </c>
      <c r="EH38" s="6">
        <v>284</v>
      </c>
      <c r="EI38" s="6">
        <v>54</v>
      </c>
      <c r="EJ38" s="6">
        <v>262</v>
      </c>
      <c r="EK38" s="6">
        <v>54</v>
      </c>
      <c r="EL38" s="6">
        <v>262</v>
      </c>
      <c r="EM38" s="6" t="s">
        <v>111</v>
      </c>
      <c r="EN38" s="6" t="s">
        <v>22</v>
      </c>
      <c r="EO38" s="6">
        <v>0</v>
      </c>
    </row>
    <row r="39" spans="1:145" x14ac:dyDescent="0.25">
      <c r="A39" s="63" t="s">
        <v>820</v>
      </c>
      <c r="C39" s="64" t="s">
        <v>0</v>
      </c>
      <c r="D39" s="65" t="s">
        <v>8</v>
      </c>
      <c r="E39" s="65" t="s">
        <v>748</v>
      </c>
      <c r="F39" s="65" t="s">
        <v>749</v>
      </c>
      <c r="G39" s="65">
        <v>1692</v>
      </c>
      <c r="H39" s="65">
        <v>8818</v>
      </c>
      <c r="I39" s="65" t="s">
        <v>209</v>
      </c>
      <c r="J39" s="65" t="s">
        <v>85</v>
      </c>
      <c r="K39" s="66" t="s">
        <v>691</v>
      </c>
      <c r="M39" s="6" t="s">
        <v>0</v>
      </c>
      <c r="N39" s="6" t="s">
        <v>5</v>
      </c>
      <c r="O39" s="6" t="s">
        <v>684</v>
      </c>
      <c r="P39" s="6" t="s">
        <v>821</v>
      </c>
      <c r="Q39" s="6" t="s">
        <v>819</v>
      </c>
      <c r="R39" s="6" t="s">
        <v>820</v>
      </c>
      <c r="S39" s="6">
        <v>98.025662999999994</v>
      </c>
      <c r="T39" s="6">
        <v>25.418084</v>
      </c>
      <c r="V39" s="6" t="s">
        <v>125</v>
      </c>
      <c r="W39" s="6">
        <v>931</v>
      </c>
      <c r="X39" s="6" t="s">
        <v>1164</v>
      </c>
      <c r="Y39" s="6">
        <v>13</v>
      </c>
      <c r="Z39" s="6">
        <v>10</v>
      </c>
      <c r="AA39" s="6">
        <v>2015</v>
      </c>
      <c r="AB39" s="6" t="s">
        <v>538</v>
      </c>
      <c r="AD39" s="6" t="s">
        <v>539</v>
      </c>
      <c r="AF39" s="6">
        <v>25</v>
      </c>
      <c r="AG39" s="6">
        <v>9</v>
      </c>
      <c r="AH39" s="6">
        <v>2015</v>
      </c>
      <c r="AI39" s="6">
        <v>26</v>
      </c>
      <c r="AJ39" s="6">
        <v>9</v>
      </c>
      <c r="AK39" s="6">
        <v>2015</v>
      </c>
      <c r="AM39" s="6" t="s">
        <v>540</v>
      </c>
      <c r="AN39" s="6" t="s">
        <v>541</v>
      </c>
      <c r="AO39" s="6">
        <v>44</v>
      </c>
      <c r="BG39" s="6">
        <v>11</v>
      </c>
      <c r="BH39" s="6">
        <v>2011</v>
      </c>
      <c r="BJ39" s="6">
        <v>45</v>
      </c>
      <c r="BK39" s="6">
        <v>30</v>
      </c>
      <c r="BN39" s="6">
        <v>45</v>
      </c>
      <c r="BO39" s="6">
        <v>30</v>
      </c>
      <c r="BQ39" s="6" t="s">
        <v>822</v>
      </c>
      <c r="BR39" s="6">
        <v>12</v>
      </c>
      <c r="BT39" s="6" t="b">
        <v>1</v>
      </c>
      <c r="BU39" s="6" t="b">
        <v>1</v>
      </c>
      <c r="BV39" s="6" t="s">
        <v>538</v>
      </c>
      <c r="BW39" s="6" t="s">
        <v>1356</v>
      </c>
      <c r="BX39" s="6" t="s">
        <v>823</v>
      </c>
      <c r="BY39" s="6" t="b">
        <v>1</v>
      </c>
      <c r="BZ39" s="6" t="s">
        <v>321</v>
      </c>
      <c r="CA39" s="6" t="b">
        <v>0</v>
      </c>
      <c r="CB39" s="6" t="b">
        <v>1</v>
      </c>
      <c r="CC39" s="6" t="b">
        <v>0</v>
      </c>
      <c r="CD39" s="6" t="b">
        <v>1</v>
      </c>
      <c r="CE39" s="6" t="b">
        <v>1</v>
      </c>
      <c r="CF39" s="6" t="b">
        <v>1</v>
      </c>
      <c r="CG39" s="6">
        <v>10</v>
      </c>
      <c r="CH39" s="6">
        <v>9</v>
      </c>
      <c r="CI39" s="6">
        <v>19</v>
      </c>
      <c r="CJ39" s="6">
        <v>2</v>
      </c>
      <c r="CK39" s="6">
        <v>2</v>
      </c>
      <c r="CL39" s="6">
        <v>4</v>
      </c>
      <c r="CM39" s="6">
        <v>181</v>
      </c>
      <c r="CN39" s="6">
        <v>910</v>
      </c>
      <c r="CO39" s="6">
        <v>181</v>
      </c>
      <c r="CP39" s="6">
        <v>2</v>
      </c>
      <c r="CQ39" s="6">
        <v>13</v>
      </c>
      <c r="CR39" s="6" t="s">
        <v>324</v>
      </c>
      <c r="CX39" s="6" t="b">
        <v>1</v>
      </c>
      <c r="CY39" s="6">
        <v>10</v>
      </c>
      <c r="CZ39" s="6" t="b">
        <v>1</v>
      </c>
      <c r="DA39" s="6">
        <v>18</v>
      </c>
      <c r="DB39" s="6">
        <v>3</v>
      </c>
      <c r="DC39" s="6">
        <v>2</v>
      </c>
      <c r="DE39" s="6">
        <v>20</v>
      </c>
      <c r="DF39" s="6">
        <v>3</v>
      </c>
      <c r="DG39" s="6">
        <v>3</v>
      </c>
      <c r="DI39" s="6" t="b">
        <v>1</v>
      </c>
      <c r="DJ39" s="6" t="b">
        <v>1</v>
      </c>
      <c r="DK39" s="6" t="b">
        <v>0</v>
      </c>
      <c r="DL39" s="6" t="b">
        <v>0</v>
      </c>
      <c r="DM39" s="6" t="b">
        <v>0</v>
      </c>
      <c r="DN39" s="6" t="b">
        <v>0</v>
      </c>
      <c r="DO39" s="6" t="b">
        <v>0</v>
      </c>
      <c r="DQ39" s="6" t="b">
        <v>1</v>
      </c>
      <c r="DR39" s="6">
        <v>45</v>
      </c>
      <c r="DS39" s="6" t="b">
        <v>1</v>
      </c>
      <c r="DT39" s="6">
        <v>45</v>
      </c>
      <c r="DU39" s="6" t="b">
        <v>1</v>
      </c>
      <c r="DV39" s="6">
        <v>45</v>
      </c>
      <c r="DW39" s="6" t="b">
        <v>0</v>
      </c>
      <c r="EA39" s="6" t="s">
        <v>0</v>
      </c>
      <c r="EB39" s="6" t="s">
        <v>8</v>
      </c>
      <c r="EC39" s="6" t="s">
        <v>1045</v>
      </c>
      <c r="ED39" s="6" t="s">
        <v>749</v>
      </c>
      <c r="EE39" s="6" t="s">
        <v>209</v>
      </c>
      <c r="EF39" s="6" t="s">
        <v>125</v>
      </c>
      <c r="EG39" s="6">
        <v>1694</v>
      </c>
      <c r="EH39" s="6">
        <v>8805</v>
      </c>
      <c r="EI39" s="6">
        <v>1693</v>
      </c>
      <c r="EJ39" s="6">
        <v>8805</v>
      </c>
      <c r="EK39" s="6">
        <v>1693</v>
      </c>
      <c r="EL39" s="6">
        <v>9062</v>
      </c>
      <c r="EM39" s="6" t="s">
        <v>111</v>
      </c>
      <c r="EN39" s="6" t="s">
        <v>21</v>
      </c>
      <c r="EO39" s="6">
        <v>49</v>
      </c>
    </row>
    <row r="40" spans="1:145" x14ac:dyDescent="0.25">
      <c r="A40" s="63" t="s">
        <v>276</v>
      </c>
      <c r="C40" s="64" t="s">
        <v>0</v>
      </c>
      <c r="D40" s="65" t="s">
        <v>8</v>
      </c>
      <c r="E40" s="65" t="s">
        <v>1819</v>
      </c>
      <c r="F40" s="65" t="s">
        <v>1820</v>
      </c>
      <c r="G40" s="65">
        <v>4</v>
      </c>
      <c r="H40" s="65">
        <v>26</v>
      </c>
      <c r="I40" s="65" t="s">
        <v>97</v>
      </c>
      <c r="J40" s="65" t="s">
        <v>1803</v>
      </c>
      <c r="K40" s="66"/>
      <c r="M40" s="6" t="s">
        <v>0</v>
      </c>
      <c r="N40" s="6" t="s">
        <v>6</v>
      </c>
      <c r="O40" s="6" t="s">
        <v>576</v>
      </c>
      <c r="Q40" s="6" t="s">
        <v>275</v>
      </c>
      <c r="R40" s="6" t="s">
        <v>276</v>
      </c>
      <c r="S40" s="6">
        <v>98.131264999999999</v>
      </c>
      <c r="T40" s="6">
        <v>25.885922999999998</v>
      </c>
      <c r="U40" s="6">
        <v>271</v>
      </c>
      <c r="V40" s="6" t="s">
        <v>98</v>
      </c>
      <c r="W40" s="6">
        <v>851</v>
      </c>
      <c r="X40" s="6" t="s">
        <v>545</v>
      </c>
      <c r="Y40" s="6">
        <v>30</v>
      </c>
      <c r="Z40" s="6">
        <v>10</v>
      </c>
      <c r="AA40" s="6">
        <v>2015</v>
      </c>
      <c r="AB40" s="6" t="s">
        <v>544</v>
      </c>
      <c r="AD40" s="6" t="s">
        <v>539</v>
      </c>
      <c r="AF40" s="6">
        <v>24</v>
      </c>
      <c r="AG40" s="6">
        <v>9</v>
      </c>
      <c r="AH40" s="6">
        <v>2015</v>
      </c>
      <c r="AI40" s="6">
        <v>26</v>
      </c>
      <c r="AJ40" s="6">
        <v>9</v>
      </c>
      <c r="AK40" s="6">
        <v>2015</v>
      </c>
      <c r="AM40" s="6" t="s">
        <v>540</v>
      </c>
      <c r="AN40" s="6" t="s">
        <v>541</v>
      </c>
      <c r="AO40" s="6">
        <v>70</v>
      </c>
      <c r="AQ40" s="6" t="s">
        <v>588</v>
      </c>
      <c r="AR40" s="6" t="s">
        <v>541</v>
      </c>
      <c r="AS40" s="6">
        <v>50</v>
      </c>
      <c r="AU40" s="6" t="s">
        <v>1154</v>
      </c>
      <c r="AV40" s="6" t="s">
        <v>541</v>
      </c>
      <c r="AW40" s="6">
        <v>50</v>
      </c>
      <c r="AZ40" s="6" t="s">
        <v>541</v>
      </c>
      <c r="BA40" s="6">
        <v>49</v>
      </c>
      <c r="BG40" s="6">
        <v>4</v>
      </c>
      <c r="BH40" s="6">
        <v>2012</v>
      </c>
      <c r="BT40" s="6" t="b">
        <v>0</v>
      </c>
      <c r="BU40" s="6" t="b">
        <v>1</v>
      </c>
      <c r="BV40" s="6" t="s">
        <v>545</v>
      </c>
      <c r="BW40" s="6" t="s">
        <v>1155</v>
      </c>
      <c r="BX40" s="6" t="s">
        <v>1156</v>
      </c>
      <c r="BY40" s="6" t="b">
        <v>1</v>
      </c>
      <c r="BZ40" s="6" t="s">
        <v>321</v>
      </c>
      <c r="CA40" s="6" t="b">
        <v>1</v>
      </c>
      <c r="CB40" s="6" t="b">
        <v>0</v>
      </c>
      <c r="CC40" s="6" t="b">
        <v>0</v>
      </c>
      <c r="CD40" s="6" t="b">
        <v>1</v>
      </c>
      <c r="CE40" s="6" t="b">
        <v>1</v>
      </c>
      <c r="CF40" s="6" t="b">
        <v>1</v>
      </c>
      <c r="CG40" s="6">
        <v>1</v>
      </c>
      <c r="CH40" s="6">
        <v>2</v>
      </c>
      <c r="CI40" s="6">
        <v>3</v>
      </c>
      <c r="CK40" s="6">
        <v>1</v>
      </c>
      <c r="CL40" s="6">
        <v>1</v>
      </c>
      <c r="CM40" s="6">
        <v>108</v>
      </c>
      <c r="CN40" s="6">
        <v>470</v>
      </c>
      <c r="CO40" s="6">
        <v>118</v>
      </c>
      <c r="CX40" s="6" t="b">
        <v>1</v>
      </c>
      <c r="CZ40" s="6" t="b">
        <v>1</v>
      </c>
      <c r="DA40" s="6">
        <v>1</v>
      </c>
      <c r="DC40" s="6">
        <v>6</v>
      </c>
      <c r="DD40" s="6">
        <v>2</v>
      </c>
      <c r="DE40" s="6">
        <v>7</v>
      </c>
      <c r="DF40" s="6">
        <v>2</v>
      </c>
      <c r="DG40" s="6">
        <v>1</v>
      </c>
      <c r="DI40" s="6" t="b">
        <v>1</v>
      </c>
      <c r="DJ40" s="6" t="b">
        <v>1</v>
      </c>
      <c r="DK40" s="6" t="b">
        <v>0</v>
      </c>
      <c r="DL40" s="6" t="b">
        <v>0</v>
      </c>
      <c r="DM40" s="6" t="b">
        <v>1</v>
      </c>
      <c r="DN40" s="6" t="b">
        <v>0</v>
      </c>
      <c r="DO40" s="6" t="b">
        <v>0</v>
      </c>
      <c r="DQ40" s="6" t="b">
        <v>0</v>
      </c>
      <c r="DS40" s="6" t="b">
        <v>1</v>
      </c>
      <c r="DT40" s="6">
        <v>4</v>
      </c>
      <c r="DU40" s="6" t="b">
        <v>0</v>
      </c>
      <c r="DW40" s="6" t="b">
        <v>1</v>
      </c>
      <c r="DX40" s="6">
        <v>44</v>
      </c>
      <c r="DY40" s="6" t="s">
        <v>1157</v>
      </c>
      <c r="EA40" s="6" t="s">
        <v>0</v>
      </c>
      <c r="EB40" s="6" t="s">
        <v>5</v>
      </c>
      <c r="EC40" s="6" t="s">
        <v>169</v>
      </c>
      <c r="ED40" s="6" t="s">
        <v>170</v>
      </c>
      <c r="EE40" s="6" t="s">
        <v>97</v>
      </c>
      <c r="EF40" s="6" t="s">
        <v>98</v>
      </c>
      <c r="EG40" s="6">
        <v>65</v>
      </c>
      <c r="EH40" s="6">
        <v>315</v>
      </c>
      <c r="EI40" s="6">
        <v>31</v>
      </c>
      <c r="EJ40" s="6">
        <v>171</v>
      </c>
      <c r="EK40" s="6">
        <v>65</v>
      </c>
      <c r="EL40" s="6">
        <v>323</v>
      </c>
      <c r="EM40" s="6" t="s">
        <v>111</v>
      </c>
      <c r="EN40" s="6" t="s">
        <v>21</v>
      </c>
      <c r="EO40" s="6">
        <v>1</v>
      </c>
    </row>
    <row r="41" spans="1:145" x14ac:dyDescent="0.25">
      <c r="A41" s="63" t="s">
        <v>825</v>
      </c>
      <c r="C41" s="64" t="s">
        <v>3</v>
      </c>
      <c r="D41" s="65" t="s">
        <v>15</v>
      </c>
      <c r="E41" s="65" t="s">
        <v>787</v>
      </c>
      <c r="F41" s="65" t="s">
        <v>788</v>
      </c>
      <c r="G41" s="65">
        <v>87</v>
      </c>
      <c r="H41" s="65">
        <v>488</v>
      </c>
      <c r="I41" s="65" t="s">
        <v>97</v>
      </c>
      <c r="J41" s="65" t="s">
        <v>85</v>
      </c>
      <c r="K41" s="66" t="s">
        <v>538</v>
      </c>
      <c r="M41" s="6" t="s">
        <v>0</v>
      </c>
      <c r="N41" s="6" t="s">
        <v>6</v>
      </c>
      <c r="O41" s="6" t="s">
        <v>685</v>
      </c>
      <c r="P41" s="6" t="s">
        <v>826</v>
      </c>
      <c r="Q41" s="6" t="s">
        <v>824</v>
      </c>
      <c r="R41" s="6" t="s">
        <v>825</v>
      </c>
      <c r="S41" s="6">
        <v>98.475719999999995</v>
      </c>
      <c r="T41" s="6">
        <v>25.754110000000001</v>
      </c>
      <c r="U41" s="6">
        <v>2785</v>
      </c>
      <c r="V41" s="6" t="s">
        <v>132</v>
      </c>
      <c r="W41" s="6">
        <v>934</v>
      </c>
      <c r="X41" s="6" t="s">
        <v>1164</v>
      </c>
      <c r="Y41" s="6">
        <v>13</v>
      </c>
      <c r="Z41" s="6">
        <v>10</v>
      </c>
      <c r="AA41" s="6">
        <v>2015</v>
      </c>
      <c r="AB41" s="6" t="s">
        <v>538</v>
      </c>
      <c r="AD41" s="6" t="s">
        <v>539</v>
      </c>
      <c r="AF41" s="6">
        <v>25</v>
      </c>
      <c r="AG41" s="6">
        <v>9</v>
      </c>
      <c r="AH41" s="6">
        <v>2015</v>
      </c>
      <c r="AI41" s="6">
        <v>26</v>
      </c>
      <c r="AJ41" s="6">
        <v>9</v>
      </c>
      <c r="AK41" s="6">
        <v>2015</v>
      </c>
      <c r="AM41" s="6" t="s">
        <v>540</v>
      </c>
      <c r="AN41" s="6" t="s">
        <v>541</v>
      </c>
      <c r="AO41" s="6">
        <v>49</v>
      </c>
      <c r="BG41" s="6">
        <v>4</v>
      </c>
      <c r="BH41" s="6">
        <v>2011</v>
      </c>
      <c r="BJ41" s="6">
        <v>60</v>
      </c>
      <c r="BN41" s="6">
        <v>60</v>
      </c>
      <c r="BQ41" s="6" t="s">
        <v>827</v>
      </c>
      <c r="BR41" s="6">
        <v>20</v>
      </c>
      <c r="BT41" s="6" t="b">
        <v>1</v>
      </c>
      <c r="BU41" s="6" t="b">
        <v>1</v>
      </c>
      <c r="BV41" s="6" t="s">
        <v>538</v>
      </c>
      <c r="BW41" s="6" t="s">
        <v>1173</v>
      </c>
      <c r="BY41" s="6" t="b">
        <v>1</v>
      </c>
      <c r="BZ41" s="6" t="s">
        <v>321</v>
      </c>
      <c r="CA41" s="6" t="b">
        <v>0</v>
      </c>
      <c r="CB41" s="6" t="b">
        <v>1</v>
      </c>
      <c r="CC41" s="6" t="b">
        <v>0</v>
      </c>
      <c r="CD41" s="6" t="b">
        <v>1</v>
      </c>
      <c r="CE41" s="6" t="b">
        <v>1</v>
      </c>
      <c r="CF41" s="6" t="b">
        <v>1</v>
      </c>
      <c r="CG41" s="6">
        <v>5</v>
      </c>
      <c r="CH41" s="6">
        <v>6</v>
      </c>
      <c r="CI41" s="6">
        <v>11</v>
      </c>
      <c r="CJ41" s="6">
        <v>2</v>
      </c>
      <c r="CK41" s="6">
        <v>3</v>
      </c>
      <c r="CL41" s="6">
        <v>5</v>
      </c>
      <c r="CM41" s="6">
        <v>153</v>
      </c>
      <c r="CN41" s="6">
        <v>922</v>
      </c>
      <c r="CO41" s="6">
        <v>153</v>
      </c>
      <c r="CX41" s="6" t="b">
        <v>1</v>
      </c>
      <c r="CY41" s="6">
        <v>5</v>
      </c>
      <c r="CZ41" s="6" t="b">
        <v>1</v>
      </c>
      <c r="DA41" s="6">
        <v>5</v>
      </c>
      <c r="DB41" s="6">
        <v>5</v>
      </c>
      <c r="DC41" s="6">
        <v>3</v>
      </c>
      <c r="DD41" s="6">
        <v>1</v>
      </c>
      <c r="DE41" s="6">
        <v>8</v>
      </c>
      <c r="DF41" s="6">
        <v>6</v>
      </c>
      <c r="DG41" s="6">
        <v>2</v>
      </c>
      <c r="DH41" s="6">
        <v>1</v>
      </c>
      <c r="DI41" s="6" t="b">
        <v>1</v>
      </c>
      <c r="DJ41" s="6" t="b">
        <v>1</v>
      </c>
      <c r="DK41" s="6" t="b">
        <v>0</v>
      </c>
      <c r="DL41" s="6" t="b">
        <v>0</v>
      </c>
      <c r="DM41" s="6" t="b">
        <v>0</v>
      </c>
      <c r="DN41" s="6" t="b">
        <v>0</v>
      </c>
      <c r="DO41" s="6" t="b">
        <v>0</v>
      </c>
      <c r="DQ41" s="6" t="b">
        <v>0</v>
      </c>
      <c r="DS41" s="6" t="b">
        <v>1</v>
      </c>
      <c r="DT41" s="6">
        <v>10</v>
      </c>
      <c r="DU41" s="6" t="b">
        <v>0</v>
      </c>
      <c r="DW41" s="6" t="b">
        <v>0</v>
      </c>
      <c r="EA41" s="6" t="s">
        <v>0</v>
      </c>
      <c r="EB41" s="6" t="s">
        <v>4</v>
      </c>
      <c r="EC41" s="6" t="s">
        <v>157</v>
      </c>
      <c r="ED41" s="6" t="s">
        <v>158</v>
      </c>
      <c r="EE41" s="6" t="s">
        <v>97</v>
      </c>
      <c r="EF41" s="6" t="s">
        <v>98</v>
      </c>
      <c r="EG41" s="6">
        <v>6</v>
      </c>
      <c r="EH41" s="6">
        <v>28</v>
      </c>
      <c r="EI41" s="6">
        <v>6</v>
      </c>
      <c r="EJ41" s="6">
        <v>30</v>
      </c>
      <c r="EK41" s="6">
        <v>6</v>
      </c>
      <c r="EL41" s="6">
        <v>30</v>
      </c>
      <c r="EM41" s="6" t="s">
        <v>111</v>
      </c>
      <c r="EN41" s="6" t="s">
        <v>22</v>
      </c>
      <c r="EO41" s="6">
        <v>0</v>
      </c>
    </row>
    <row r="42" spans="1:145" x14ac:dyDescent="0.25">
      <c r="A42" s="63" t="s">
        <v>134</v>
      </c>
      <c r="C42" s="64" t="s">
        <v>0</v>
      </c>
      <c r="D42" s="65" t="s">
        <v>13</v>
      </c>
      <c r="E42" s="65" t="s">
        <v>1080</v>
      </c>
      <c r="F42" s="65" t="s">
        <v>1081</v>
      </c>
      <c r="G42" s="65">
        <v>50</v>
      </c>
      <c r="H42" s="65">
        <v>226</v>
      </c>
      <c r="I42" s="65" t="s">
        <v>97</v>
      </c>
      <c r="J42" s="65" t="s">
        <v>85</v>
      </c>
      <c r="K42" s="66" t="s">
        <v>538</v>
      </c>
      <c r="M42" s="6" t="s">
        <v>0</v>
      </c>
      <c r="N42" s="6" t="s">
        <v>7</v>
      </c>
      <c r="O42" s="6" t="s">
        <v>577</v>
      </c>
      <c r="P42" s="6" t="s">
        <v>578</v>
      </c>
      <c r="Q42" s="6" t="s">
        <v>133</v>
      </c>
      <c r="R42" s="6" t="s">
        <v>134</v>
      </c>
      <c r="S42" s="6">
        <v>97.229116811594196</v>
      </c>
      <c r="T42" s="6">
        <v>24.268292826086999</v>
      </c>
      <c r="U42" s="6">
        <v>0</v>
      </c>
      <c r="V42" s="6" t="s">
        <v>98</v>
      </c>
      <c r="W42" s="6">
        <v>966</v>
      </c>
      <c r="X42" s="6" t="s">
        <v>1176</v>
      </c>
      <c r="Y42" s="6">
        <v>13</v>
      </c>
      <c r="Z42" s="6">
        <v>10</v>
      </c>
      <c r="AA42" s="6">
        <v>2015</v>
      </c>
      <c r="AB42" s="6" t="s">
        <v>538</v>
      </c>
      <c r="AD42" s="6" t="s">
        <v>539</v>
      </c>
      <c r="AF42" s="6">
        <v>8</v>
      </c>
      <c r="AG42" s="6">
        <v>10</v>
      </c>
      <c r="AH42" s="6">
        <v>2015</v>
      </c>
      <c r="AI42" s="6">
        <v>9</v>
      </c>
      <c r="AJ42" s="6">
        <v>10</v>
      </c>
      <c r="AK42" s="6">
        <v>2015</v>
      </c>
      <c r="AM42" s="6" t="s">
        <v>540</v>
      </c>
      <c r="AN42" s="6" t="s">
        <v>541</v>
      </c>
      <c r="AO42" s="6">
        <v>41</v>
      </c>
      <c r="BG42" s="6">
        <v>7</v>
      </c>
      <c r="BH42" s="6">
        <v>2011</v>
      </c>
      <c r="BT42" s="6" t="b">
        <v>0</v>
      </c>
      <c r="BU42" s="6" t="b">
        <v>1</v>
      </c>
      <c r="BV42" s="6" t="s">
        <v>538</v>
      </c>
      <c r="BW42" s="6" t="s">
        <v>1342</v>
      </c>
      <c r="BX42" s="6" t="s">
        <v>1343</v>
      </c>
      <c r="BY42" s="6" t="b">
        <v>1</v>
      </c>
      <c r="BZ42" s="6" t="s">
        <v>321</v>
      </c>
      <c r="CA42" s="6" t="b">
        <v>1</v>
      </c>
      <c r="CB42" s="6" t="b">
        <v>0</v>
      </c>
      <c r="CC42" s="6" t="b">
        <v>0</v>
      </c>
      <c r="CD42" s="6" t="b">
        <v>0</v>
      </c>
      <c r="CE42" s="6" t="b">
        <v>1</v>
      </c>
      <c r="CF42" s="6" t="b">
        <v>1</v>
      </c>
      <c r="CM42" s="6">
        <v>613</v>
      </c>
      <c r="CN42" s="6">
        <v>3721</v>
      </c>
      <c r="CO42" s="6">
        <v>626</v>
      </c>
      <c r="CT42" s="6">
        <v>4</v>
      </c>
      <c r="CU42" s="6">
        <v>16</v>
      </c>
      <c r="CV42" s="6" t="s">
        <v>326</v>
      </c>
      <c r="CX42" s="6" t="b">
        <v>1</v>
      </c>
      <c r="CZ42" s="6" t="b">
        <v>1</v>
      </c>
      <c r="DA42" s="6">
        <v>10</v>
      </c>
      <c r="DB42" s="6">
        <v>8</v>
      </c>
      <c r="DE42" s="6">
        <v>10</v>
      </c>
      <c r="DF42" s="6">
        <v>8</v>
      </c>
      <c r="DG42" s="6">
        <v>2</v>
      </c>
      <c r="DH42" s="6">
        <v>3</v>
      </c>
      <c r="DI42" s="6" t="b">
        <v>1</v>
      </c>
      <c r="DJ42" s="6" t="b">
        <v>0</v>
      </c>
      <c r="DK42" s="6" t="b">
        <v>1</v>
      </c>
      <c r="DL42" s="6" t="b">
        <v>1</v>
      </c>
      <c r="DM42" s="6" t="b">
        <v>0</v>
      </c>
      <c r="DN42" s="6" t="b">
        <v>0</v>
      </c>
      <c r="DO42" s="6" t="b">
        <v>0</v>
      </c>
      <c r="DQ42" s="6" t="b">
        <v>1</v>
      </c>
      <c r="DR42" s="6">
        <v>30</v>
      </c>
      <c r="DS42" s="6" t="b">
        <v>0</v>
      </c>
      <c r="DU42" s="6" t="b">
        <v>1</v>
      </c>
      <c r="DW42" s="6" t="b">
        <v>1</v>
      </c>
      <c r="DX42" s="6">
        <v>13</v>
      </c>
      <c r="DY42" s="6" t="s">
        <v>1344</v>
      </c>
      <c r="EA42" s="6" t="s">
        <v>0</v>
      </c>
      <c r="EB42" s="6" t="s">
        <v>10</v>
      </c>
      <c r="EC42" s="6" t="s">
        <v>139</v>
      </c>
      <c r="ED42" s="6" t="s">
        <v>140</v>
      </c>
      <c r="EE42" s="6" t="s">
        <v>97</v>
      </c>
      <c r="EF42" s="6" t="s">
        <v>98</v>
      </c>
      <c r="EG42" s="6">
        <v>80</v>
      </c>
      <c r="EH42" s="6">
        <v>278</v>
      </c>
      <c r="EI42" s="6">
        <v>50</v>
      </c>
      <c r="EJ42" s="6">
        <v>200</v>
      </c>
      <c r="EK42" s="6">
        <v>83</v>
      </c>
      <c r="EL42" s="6">
        <v>293</v>
      </c>
      <c r="EM42" s="6" t="s">
        <v>111</v>
      </c>
      <c r="EN42" s="6" t="s">
        <v>21</v>
      </c>
      <c r="EO42" s="6">
        <v>4</v>
      </c>
    </row>
    <row r="43" spans="1:145" x14ac:dyDescent="0.25">
      <c r="A43" s="63" t="s">
        <v>728</v>
      </c>
      <c r="C43" s="64" t="s">
        <v>3</v>
      </c>
      <c r="D43" s="65" t="s">
        <v>15</v>
      </c>
      <c r="E43" s="65" t="s">
        <v>791</v>
      </c>
      <c r="F43" s="65" t="s">
        <v>792</v>
      </c>
      <c r="G43" s="65">
        <v>64</v>
      </c>
      <c r="H43" s="65">
        <v>305</v>
      </c>
      <c r="I43" s="65" t="s">
        <v>97</v>
      </c>
      <c r="J43" s="65" t="s">
        <v>85</v>
      </c>
      <c r="K43" s="66" t="s">
        <v>538</v>
      </c>
      <c r="M43" s="6" t="s">
        <v>0</v>
      </c>
      <c r="N43" s="6" t="s">
        <v>7</v>
      </c>
      <c r="O43" s="6" t="s">
        <v>579</v>
      </c>
      <c r="P43" s="6" t="s">
        <v>580</v>
      </c>
      <c r="Q43" s="6" t="s">
        <v>727</v>
      </c>
      <c r="R43" s="6" t="s">
        <v>728</v>
      </c>
      <c r="S43" s="6">
        <v>97.240183461538507</v>
      </c>
      <c r="T43" s="6">
        <v>24.2631743589744</v>
      </c>
      <c r="U43" s="6">
        <v>0</v>
      </c>
      <c r="V43" s="6" t="s">
        <v>98</v>
      </c>
      <c r="W43" s="6">
        <v>811</v>
      </c>
      <c r="X43" s="6" t="s">
        <v>1216</v>
      </c>
      <c r="Y43" s="6">
        <v>18</v>
      </c>
      <c r="Z43" s="6">
        <v>9</v>
      </c>
      <c r="AA43" s="6">
        <v>2015</v>
      </c>
      <c r="AB43" s="6" t="s">
        <v>544</v>
      </c>
      <c r="AD43" s="6" t="s">
        <v>539</v>
      </c>
      <c r="AF43" s="6">
        <v>15</v>
      </c>
      <c r="AG43" s="6">
        <v>9</v>
      </c>
      <c r="AH43" s="6">
        <v>2015</v>
      </c>
      <c r="AI43" s="6">
        <v>18</v>
      </c>
      <c r="AJ43" s="6">
        <v>9</v>
      </c>
      <c r="AK43" s="6">
        <v>2015</v>
      </c>
      <c r="AM43" s="6" t="s">
        <v>540</v>
      </c>
      <c r="AN43" s="6" t="s">
        <v>541</v>
      </c>
      <c r="AO43" s="6">
        <v>50</v>
      </c>
      <c r="BG43" s="6">
        <v>9</v>
      </c>
      <c r="BH43" s="6">
        <v>2011</v>
      </c>
      <c r="BT43" s="6" t="b">
        <v>0</v>
      </c>
      <c r="BU43" s="6" t="b">
        <v>1</v>
      </c>
      <c r="BV43" s="6" t="s">
        <v>545</v>
      </c>
      <c r="BW43" s="6" t="s">
        <v>557</v>
      </c>
      <c r="BX43" s="6" t="s">
        <v>729</v>
      </c>
      <c r="BY43" s="6" t="b">
        <v>1</v>
      </c>
      <c r="BZ43" s="6" t="s">
        <v>321</v>
      </c>
      <c r="CA43" s="6" t="b">
        <v>0</v>
      </c>
      <c r="CB43" s="6" t="b">
        <v>0</v>
      </c>
      <c r="CC43" s="6" t="b">
        <v>0</v>
      </c>
      <c r="CD43" s="6" t="b">
        <v>1</v>
      </c>
      <c r="CE43" s="6" t="b">
        <v>1</v>
      </c>
      <c r="CF43" s="6" t="b">
        <v>1</v>
      </c>
      <c r="CM43" s="6">
        <v>116</v>
      </c>
      <c r="CN43" s="6">
        <v>659</v>
      </c>
      <c r="CO43" s="6">
        <v>116</v>
      </c>
      <c r="CP43" s="6">
        <v>2</v>
      </c>
      <c r="CQ43" s="6">
        <v>13</v>
      </c>
      <c r="CR43" s="6" t="s">
        <v>325</v>
      </c>
      <c r="CT43" s="6">
        <v>1</v>
      </c>
      <c r="CU43" s="6">
        <v>4</v>
      </c>
      <c r="CV43" s="6" t="s">
        <v>325</v>
      </c>
      <c r="CX43" s="6" t="b">
        <v>1</v>
      </c>
      <c r="CZ43" s="6" t="b">
        <v>1</v>
      </c>
      <c r="DA43" s="6">
        <v>5</v>
      </c>
      <c r="DB43" s="6">
        <v>20</v>
      </c>
      <c r="DE43" s="6">
        <v>5</v>
      </c>
      <c r="DF43" s="6">
        <v>20</v>
      </c>
      <c r="DH43" s="6">
        <v>2</v>
      </c>
      <c r="DI43" s="6" t="b">
        <v>1</v>
      </c>
      <c r="DJ43" s="6" t="b">
        <v>0</v>
      </c>
      <c r="DK43" s="6" t="b">
        <v>0</v>
      </c>
      <c r="DL43" s="6" t="b">
        <v>0</v>
      </c>
      <c r="DM43" s="6" t="b">
        <v>0</v>
      </c>
      <c r="DN43" s="6" t="b">
        <v>0</v>
      </c>
      <c r="DO43" s="6" t="b">
        <v>0</v>
      </c>
      <c r="DQ43" s="6" t="b">
        <v>0</v>
      </c>
      <c r="DS43" s="6" t="b">
        <v>1</v>
      </c>
      <c r="DT43" s="6">
        <v>10</v>
      </c>
      <c r="DU43" s="6" t="b">
        <v>0</v>
      </c>
      <c r="DW43" s="6" t="b">
        <v>0</v>
      </c>
      <c r="EA43" s="6" t="s">
        <v>0</v>
      </c>
      <c r="EB43" s="6" t="s">
        <v>8</v>
      </c>
      <c r="EC43" s="6" t="s">
        <v>746</v>
      </c>
      <c r="ED43" s="6" t="s">
        <v>744</v>
      </c>
      <c r="EE43" s="6" t="s">
        <v>209</v>
      </c>
      <c r="EF43" s="6" t="s">
        <v>125</v>
      </c>
      <c r="EG43" s="6">
        <v>612</v>
      </c>
      <c r="EH43" s="6">
        <v>2944</v>
      </c>
      <c r="EI43" s="6">
        <v>608</v>
      </c>
      <c r="EJ43" s="6">
        <v>2914</v>
      </c>
      <c r="EK43" s="6">
        <v>608</v>
      </c>
      <c r="EL43" s="6">
        <v>2944</v>
      </c>
      <c r="EM43" s="6" t="s">
        <v>111</v>
      </c>
      <c r="EN43" s="6" t="s">
        <v>23</v>
      </c>
      <c r="EO43" s="6">
        <v>79</v>
      </c>
    </row>
    <row r="44" spans="1:145" x14ac:dyDescent="0.25">
      <c r="A44" s="63" t="s">
        <v>215</v>
      </c>
      <c r="C44" s="64" t="s">
        <v>3</v>
      </c>
      <c r="D44" s="65" t="s">
        <v>15</v>
      </c>
      <c r="E44" s="65" t="s">
        <v>228</v>
      </c>
      <c r="F44" s="65" t="s">
        <v>229</v>
      </c>
      <c r="G44" s="65">
        <v>30</v>
      </c>
      <c r="H44" s="65">
        <v>139</v>
      </c>
      <c r="I44" s="65" t="s">
        <v>97</v>
      </c>
      <c r="J44" s="65" t="s">
        <v>85</v>
      </c>
      <c r="K44" s="66" t="s">
        <v>654</v>
      </c>
      <c r="M44" s="6" t="s">
        <v>0</v>
      </c>
      <c r="N44" s="6" t="s">
        <v>7</v>
      </c>
      <c r="O44" s="6" t="s">
        <v>579</v>
      </c>
      <c r="P44" s="6" t="s">
        <v>580</v>
      </c>
      <c r="Q44" s="6" t="s">
        <v>214</v>
      </c>
      <c r="R44" s="6" t="s">
        <v>215</v>
      </c>
      <c r="S44" s="6">
        <v>97.238829999999993</v>
      </c>
      <c r="T44" s="6">
        <v>24.260719999999999</v>
      </c>
      <c r="U44" s="6">
        <v>0</v>
      </c>
      <c r="V44" s="6" t="s">
        <v>98</v>
      </c>
      <c r="W44" s="6">
        <v>896</v>
      </c>
      <c r="X44" s="6" t="s">
        <v>1140</v>
      </c>
      <c r="Y44" s="6">
        <v>27</v>
      </c>
      <c r="Z44" s="6">
        <v>10</v>
      </c>
      <c r="AA44" s="6">
        <v>2015</v>
      </c>
      <c r="AB44" s="6" t="s">
        <v>581</v>
      </c>
      <c r="AD44" s="6" t="s">
        <v>539</v>
      </c>
      <c r="AF44" s="6">
        <v>7</v>
      </c>
      <c r="AG44" s="6">
        <v>10</v>
      </c>
      <c r="AH44" s="6">
        <v>2015</v>
      </c>
      <c r="AI44" s="6">
        <v>8</v>
      </c>
      <c r="AJ44" s="6">
        <v>10</v>
      </c>
      <c r="AK44" s="6">
        <v>2015</v>
      </c>
      <c r="AM44" s="6" t="s">
        <v>540</v>
      </c>
      <c r="AN44" s="6" t="s">
        <v>541</v>
      </c>
      <c r="AO44" s="6">
        <v>50</v>
      </c>
      <c r="BG44" s="6">
        <v>11</v>
      </c>
      <c r="BH44" s="6">
        <v>2011</v>
      </c>
      <c r="BT44" s="6" t="b">
        <v>0</v>
      </c>
      <c r="BU44" s="6" t="b">
        <v>1</v>
      </c>
      <c r="BV44" s="6" t="s">
        <v>581</v>
      </c>
      <c r="BW44" s="6" t="s">
        <v>1141</v>
      </c>
      <c r="BX44" s="6" t="s">
        <v>1142</v>
      </c>
      <c r="BY44" s="6" t="b">
        <v>1</v>
      </c>
      <c r="BZ44" s="6" t="s">
        <v>321</v>
      </c>
      <c r="CA44" s="6" t="b">
        <v>1</v>
      </c>
      <c r="CB44" s="6" t="b">
        <v>0</v>
      </c>
      <c r="CC44" s="6" t="b">
        <v>0</v>
      </c>
      <c r="CD44" s="6" t="b">
        <v>1</v>
      </c>
      <c r="CE44" s="6" t="b">
        <v>1</v>
      </c>
      <c r="CF44" s="6" t="b">
        <v>1</v>
      </c>
      <c r="CG44" s="6">
        <v>2</v>
      </c>
      <c r="CH44" s="6">
        <v>4</v>
      </c>
      <c r="CI44" s="6">
        <v>6</v>
      </c>
      <c r="CJ44" s="6">
        <v>1</v>
      </c>
      <c r="CK44" s="6">
        <v>1</v>
      </c>
      <c r="CL44" s="6">
        <v>2</v>
      </c>
      <c r="CM44" s="6">
        <v>274</v>
      </c>
      <c r="CN44" s="6">
        <v>1347</v>
      </c>
      <c r="CO44" s="6">
        <v>274</v>
      </c>
      <c r="CT44" s="6">
        <v>13</v>
      </c>
      <c r="CU44" s="6">
        <v>51</v>
      </c>
      <c r="CV44" s="6" t="s">
        <v>326</v>
      </c>
      <c r="CX44" s="6" t="b">
        <v>1</v>
      </c>
      <c r="CZ44" s="6" t="b">
        <v>1</v>
      </c>
      <c r="DA44" s="6">
        <v>23</v>
      </c>
      <c r="DB44" s="6">
        <v>15</v>
      </c>
      <c r="DE44" s="6">
        <v>23</v>
      </c>
      <c r="DF44" s="6">
        <v>15</v>
      </c>
      <c r="DG44" s="6">
        <v>2</v>
      </c>
      <c r="DI44" s="6" t="b">
        <v>1</v>
      </c>
      <c r="DJ44" s="6" t="b">
        <v>1</v>
      </c>
      <c r="DK44" s="6" t="b">
        <v>1</v>
      </c>
      <c r="DL44" s="6" t="b">
        <v>0</v>
      </c>
      <c r="DM44" s="6" t="b">
        <v>1</v>
      </c>
      <c r="DN44" s="6" t="b">
        <v>0</v>
      </c>
      <c r="DO44" s="6" t="b">
        <v>0</v>
      </c>
      <c r="DQ44" s="6" t="b">
        <v>0</v>
      </c>
      <c r="DS44" s="6" t="b">
        <v>1</v>
      </c>
      <c r="DT44" s="6">
        <v>443</v>
      </c>
      <c r="DU44" s="6" t="b">
        <v>0</v>
      </c>
      <c r="DW44" s="6" t="b">
        <v>0</v>
      </c>
      <c r="EA44" s="6" t="s">
        <v>0</v>
      </c>
      <c r="EB44" s="6" t="s">
        <v>7</v>
      </c>
      <c r="EC44" s="6" t="s">
        <v>133</v>
      </c>
      <c r="ED44" s="6" t="s">
        <v>134</v>
      </c>
      <c r="EE44" s="6" t="s">
        <v>97</v>
      </c>
      <c r="EF44" s="6" t="s">
        <v>98</v>
      </c>
      <c r="EG44" s="6">
        <v>631</v>
      </c>
      <c r="EH44" s="6">
        <v>3758</v>
      </c>
      <c r="EI44" s="6">
        <v>613</v>
      </c>
      <c r="EJ44" s="6">
        <v>3721</v>
      </c>
      <c r="EK44" s="6">
        <v>626</v>
      </c>
      <c r="EL44" s="6">
        <v>3786</v>
      </c>
      <c r="EM44" s="6" t="s">
        <v>111</v>
      </c>
      <c r="EN44" s="6" t="s">
        <v>21</v>
      </c>
      <c r="EO44" s="6">
        <v>25</v>
      </c>
    </row>
    <row r="45" spans="1:145" x14ac:dyDescent="0.25">
      <c r="A45" s="63" t="s">
        <v>731</v>
      </c>
      <c r="C45" s="64" t="s">
        <v>0</v>
      </c>
      <c r="D45" s="65" t="s">
        <v>4</v>
      </c>
      <c r="E45" s="65" t="s">
        <v>159</v>
      </c>
      <c r="F45" s="65" t="s">
        <v>160</v>
      </c>
      <c r="G45" s="65">
        <v>45</v>
      </c>
      <c r="H45" s="65">
        <v>194</v>
      </c>
      <c r="I45" s="65" t="s">
        <v>97</v>
      </c>
      <c r="J45" s="65" t="s">
        <v>85</v>
      </c>
      <c r="K45" s="66" t="s">
        <v>538</v>
      </c>
      <c r="M45" s="6" t="s">
        <v>0</v>
      </c>
      <c r="N45" s="6" t="s">
        <v>7</v>
      </c>
      <c r="O45" s="6" t="s">
        <v>577</v>
      </c>
      <c r="P45" s="6" t="s">
        <v>582</v>
      </c>
      <c r="Q45" s="6" t="s">
        <v>730</v>
      </c>
      <c r="R45" s="6" t="s">
        <v>731</v>
      </c>
      <c r="S45" s="6">
        <v>97.234200000000001</v>
      </c>
      <c r="T45" s="6">
        <v>24.253067000000001</v>
      </c>
      <c r="U45" s="6">
        <v>0</v>
      </c>
      <c r="V45" s="6" t="s">
        <v>98</v>
      </c>
      <c r="W45" s="6">
        <v>814</v>
      </c>
      <c r="X45" s="6" t="s">
        <v>1216</v>
      </c>
      <c r="Y45" s="6">
        <v>15</v>
      </c>
      <c r="Z45" s="6">
        <v>9</v>
      </c>
      <c r="AA45" s="6">
        <v>2015</v>
      </c>
      <c r="AB45" s="6" t="s">
        <v>544</v>
      </c>
      <c r="AD45" s="6" t="s">
        <v>539</v>
      </c>
      <c r="AF45" s="6">
        <v>14</v>
      </c>
      <c r="AG45" s="6">
        <v>9</v>
      </c>
      <c r="AH45" s="6">
        <v>2015</v>
      </c>
      <c r="AI45" s="6">
        <v>15</v>
      </c>
      <c r="AJ45" s="6">
        <v>9</v>
      </c>
      <c r="AK45" s="6">
        <v>2015</v>
      </c>
      <c r="AM45" s="6" t="s">
        <v>540</v>
      </c>
      <c r="AN45" s="6" t="s">
        <v>541</v>
      </c>
      <c r="AO45" s="6">
        <v>54</v>
      </c>
      <c r="BG45" s="6">
        <v>10</v>
      </c>
      <c r="BH45" s="6">
        <v>2011</v>
      </c>
      <c r="BT45" s="6" t="b">
        <v>0</v>
      </c>
      <c r="BU45" s="6" t="b">
        <v>1</v>
      </c>
      <c r="BV45" s="6" t="s">
        <v>545</v>
      </c>
      <c r="BW45" s="6" t="s">
        <v>1282</v>
      </c>
      <c r="BX45" s="6" t="s">
        <v>732</v>
      </c>
      <c r="BY45" s="6" t="b">
        <v>1</v>
      </c>
      <c r="BZ45" s="6" t="s">
        <v>321</v>
      </c>
      <c r="CA45" s="6" t="b">
        <v>1</v>
      </c>
      <c r="CB45" s="6" t="b">
        <v>0</v>
      </c>
      <c r="CC45" s="6" t="b">
        <v>0</v>
      </c>
      <c r="CD45" s="6" t="b">
        <v>1</v>
      </c>
      <c r="CE45" s="6" t="b">
        <v>1</v>
      </c>
      <c r="CF45" s="6" t="b">
        <v>1</v>
      </c>
      <c r="CM45" s="6">
        <v>23</v>
      </c>
      <c r="CN45" s="6">
        <v>85</v>
      </c>
      <c r="CO45" s="6">
        <v>23</v>
      </c>
      <c r="CX45" s="6" t="b">
        <v>1</v>
      </c>
      <c r="CZ45" s="6" t="b">
        <v>1</v>
      </c>
      <c r="DB45" s="6">
        <v>1</v>
      </c>
      <c r="DC45" s="6">
        <v>6</v>
      </c>
      <c r="DD45" s="6">
        <v>2</v>
      </c>
      <c r="DE45" s="6">
        <v>6</v>
      </c>
      <c r="DF45" s="6">
        <v>3</v>
      </c>
      <c r="DI45" s="6" t="b">
        <v>1</v>
      </c>
      <c r="DJ45" s="6" t="b">
        <v>1</v>
      </c>
      <c r="DK45" s="6" t="b">
        <v>0</v>
      </c>
      <c r="DL45" s="6" t="b">
        <v>0</v>
      </c>
      <c r="DM45" s="6" t="b">
        <v>0</v>
      </c>
      <c r="DN45" s="6" t="b">
        <v>0</v>
      </c>
      <c r="DO45" s="6" t="b">
        <v>0</v>
      </c>
      <c r="DQ45" s="6" t="b">
        <v>0</v>
      </c>
      <c r="DS45" s="6" t="b">
        <v>1</v>
      </c>
      <c r="DT45" s="6">
        <v>1</v>
      </c>
      <c r="DU45" s="6" t="b">
        <v>1</v>
      </c>
      <c r="DV45" s="6">
        <v>13</v>
      </c>
      <c r="DW45" s="6" t="b">
        <v>1</v>
      </c>
      <c r="DX45" s="6">
        <v>9</v>
      </c>
      <c r="EA45" s="6" t="s">
        <v>0</v>
      </c>
      <c r="EB45" s="6" t="s">
        <v>12</v>
      </c>
      <c r="EC45" s="6" t="s">
        <v>1821</v>
      </c>
      <c r="ED45" s="6" t="s">
        <v>724</v>
      </c>
      <c r="EE45" s="6" t="s">
        <v>97</v>
      </c>
      <c r="EF45" s="6" t="s">
        <v>98</v>
      </c>
      <c r="EG45" s="6">
        <v>12</v>
      </c>
      <c r="EH45" s="6">
        <v>61</v>
      </c>
      <c r="EI45" s="6">
        <v>12</v>
      </c>
      <c r="EJ45" s="6">
        <v>62</v>
      </c>
      <c r="EK45" s="6">
        <v>12</v>
      </c>
      <c r="EL45" s="6">
        <v>61</v>
      </c>
      <c r="EM45" s="6" t="s">
        <v>111</v>
      </c>
      <c r="EN45" s="6" t="s">
        <v>23</v>
      </c>
      <c r="EO45" s="6">
        <v>1</v>
      </c>
    </row>
    <row r="46" spans="1:145" x14ac:dyDescent="0.25">
      <c r="A46" s="63" t="s">
        <v>110</v>
      </c>
      <c r="C46" s="64" t="s">
        <v>0</v>
      </c>
      <c r="D46" s="65" t="s">
        <v>11</v>
      </c>
      <c r="E46" s="65" t="s">
        <v>189</v>
      </c>
      <c r="F46" s="65" t="s">
        <v>190</v>
      </c>
      <c r="G46" s="65">
        <v>16</v>
      </c>
      <c r="H46" s="65">
        <v>69</v>
      </c>
      <c r="I46" s="65" t="s">
        <v>97</v>
      </c>
      <c r="J46" s="65" t="s">
        <v>85</v>
      </c>
      <c r="K46" s="66" t="s">
        <v>538</v>
      </c>
      <c r="M46" s="6" t="s">
        <v>0</v>
      </c>
      <c r="N46" s="6" t="s">
        <v>7</v>
      </c>
      <c r="O46" s="6" t="s">
        <v>577</v>
      </c>
      <c r="P46" s="6" t="s">
        <v>582</v>
      </c>
      <c r="Q46" s="6" t="s">
        <v>109</v>
      </c>
      <c r="R46" s="6" t="s">
        <v>110</v>
      </c>
      <c r="S46" s="6">
        <v>97.236919999999998</v>
      </c>
      <c r="T46" s="6">
        <v>24.24766</v>
      </c>
      <c r="U46" s="6">
        <v>0</v>
      </c>
      <c r="V46" s="6" t="s">
        <v>98</v>
      </c>
      <c r="W46" s="6">
        <v>921</v>
      </c>
      <c r="X46" s="6" t="s">
        <v>1176</v>
      </c>
      <c r="Y46" s="6">
        <v>13</v>
      </c>
      <c r="Z46" s="6">
        <v>10</v>
      </c>
      <c r="AA46" s="6">
        <v>2015</v>
      </c>
      <c r="AB46" s="6" t="s">
        <v>538</v>
      </c>
      <c r="AD46" s="6" t="s">
        <v>539</v>
      </c>
      <c r="AF46" s="6">
        <v>17</v>
      </c>
      <c r="AG46" s="6">
        <v>9</v>
      </c>
      <c r="AH46" s="6">
        <v>2015</v>
      </c>
      <c r="AI46" s="6">
        <v>20</v>
      </c>
      <c r="AJ46" s="6">
        <v>9</v>
      </c>
      <c r="AK46" s="6">
        <v>2015</v>
      </c>
      <c r="AM46" s="6" t="s">
        <v>540</v>
      </c>
      <c r="AN46" s="6" t="s">
        <v>541</v>
      </c>
      <c r="AO46" s="6">
        <v>52</v>
      </c>
      <c r="BG46" s="6">
        <v>12</v>
      </c>
      <c r="BH46" s="6">
        <v>2011</v>
      </c>
      <c r="BT46" s="6" t="b">
        <v>0</v>
      </c>
      <c r="BU46" s="6" t="b">
        <v>1</v>
      </c>
      <c r="BV46" s="6" t="s">
        <v>538</v>
      </c>
      <c r="BW46" s="6" t="s">
        <v>1177</v>
      </c>
      <c r="BX46" s="6" t="s">
        <v>1178</v>
      </c>
      <c r="BY46" s="6" t="b">
        <v>1</v>
      </c>
      <c r="BZ46" s="6" t="s">
        <v>330</v>
      </c>
      <c r="CA46" s="6" t="b">
        <v>1</v>
      </c>
      <c r="CB46" s="6" t="b">
        <v>0</v>
      </c>
      <c r="CC46" s="6" t="b">
        <v>0</v>
      </c>
      <c r="CD46" s="6" t="b">
        <v>1</v>
      </c>
      <c r="CE46" s="6" t="b">
        <v>1</v>
      </c>
      <c r="CF46" s="6" t="b">
        <v>0</v>
      </c>
      <c r="CG46" s="6">
        <v>2</v>
      </c>
      <c r="CI46" s="6">
        <v>2</v>
      </c>
      <c r="CJ46" s="6">
        <v>1</v>
      </c>
      <c r="CL46" s="6">
        <v>1</v>
      </c>
      <c r="CM46" s="6">
        <v>36</v>
      </c>
      <c r="CN46" s="6">
        <v>194</v>
      </c>
      <c r="CO46" s="6">
        <v>43</v>
      </c>
      <c r="CT46" s="6">
        <v>2</v>
      </c>
      <c r="CU46" s="6">
        <v>7</v>
      </c>
      <c r="CV46" s="6" t="s">
        <v>322</v>
      </c>
      <c r="CX46" s="6" t="b">
        <v>1</v>
      </c>
      <c r="CY46" s="6">
        <v>1</v>
      </c>
      <c r="CZ46" s="6" t="b">
        <v>1</v>
      </c>
      <c r="DA46" s="6">
        <v>3</v>
      </c>
      <c r="DB46" s="6">
        <v>2</v>
      </c>
      <c r="DC46" s="6">
        <v>8</v>
      </c>
      <c r="DD46" s="6">
        <v>2</v>
      </c>
      <c r="DE46" s="6">
        <v>11</v>
      </c>
      <c r="DF46" s="6">
        <v>4</v>
      </c>
      <c r="DG46" s="6">
        <v>1</v>
      </c>
      <c r="DH46" s="6">
        <v>1</v>
      </c>
      <c r="DI46" s="6" t="b">
        <v>0</v>
      </c>
      <c r="DJ46" s="6" t="b">
        <v>1</v>
      </c>
      <c r="DK46" s="6" t="b">
        <v>0</v>
      </c>
      <c r="DL46" s="6" t="b">
        <v>0</v>
      </c>
      <c r="DM46" s="6" t="b">
        <v>1</v>
      </c>
      <c r="DN46" s="6" t="b">
        <v>0</v>
      </c>
      <c r="DO46" s="6" t="b">
        <v>0</v>
      </c>
      <c r="DQ46" s="6" t="b">
        <v>0</v>
      </c>
      <c r="DS46" s="6" t="b">
        <v>1</v>
      </c>
      <c r="DT46" s="6">
        <v>1</v>
      </c>
      <c r="DU46" s="6" t="b">
        <v>0</v>
      </c>
      <c r="DW46" s="6" t="b">
        <v>1</v>
      </c>
      <c r="DX46" s="6">
        <v>48</v>
      </c>
      <c r="DY46" s="6" t="s">
        <v>1179</v>
      </c>
      <c r="EA46" s="6" t="s">
        <v>0</v>
      </c>
      <c r="EB46" s="6" t="s">
        <v>8</v>
      </c>
      <c r="EC46" s="6" t="s">
        <v>1822</v>
      </c>
      <c r="ED46" s="6" t="s">
        <v>211</v>
      </c>
      <c r="EE46" s="6" t="s">
        <v>209</v>
      </c>
      <c r="EF46" s="6" t="s">
        <v>132</v>
      </c>
      <c r="EG46" s="6">
        <v>840</v>
      </c>
      <c r="EH46" s="6">
        <v>3249</v>
      </c>
      <c r="EI46" s="6">
        <v>667</v>
      </c>
      <c r="EJ46" s="6">
        <v>3657</v>
      </c>
      <c r="EK46" s="6">
        <v>667</v>
      </c>
      <c r="EL46" s="6">
        <v>3657</v>
      </c>
      <c r="EM46" s="6" t="s">
        <v>111</v>
      </c>
      <c r="EN46" s="6" t="s">
        <v>21</v>
      </c>
      <c r="EO46" s="6">
        <v>10</v>
      </c>
    </row>
    <row r="47" spans="1:145" x14ac:dyDescent="0.25">
      <c r="A47" s="63" t="s">
        <v>736</v>
      </c>
      <c r="C47" s="64" t="s">
        <v>0</v>
      </c>
      <c r="D47" s="65" t="s">
        <v>1024</v>
      </c>
      <c r="E47" s="65" t="s">
        <v>1823</v>
      </c>
      <c r="F47" s="65" t="s">
        <v>1824</v>
      </c>
      <c r="G47" s="65">
        <v>11</v>
      </c>
      <c r="H47" s="65">
        <v>17</v>
      </c>
      <c r="I47" s="65" t="s">
        <v>97</v>
      </c>
      <c r="J47" s="65" t="s">
        <v>85</v>
      </c>
      <c r="K47" s="66"/>
      <c r="M47" s="6" t="s">
        <v>0</v>
      </c>
      <c r="N47" s="6" t="s">
        <v>7</v>
      </c>
      <c r="O47" s="6" t="s">
        <v>646</v>
      </c>
      <c r="P47" s="6" t="s">
        <v>737</v>
      </c>
      <c r="Q47" s="6" t="s">
        <v>735</v>
      </c>
      <c r="R47" s="6" t="s">
        <v>736</v>
      </c>
      <c r="S47" s="6">
        <v>97.240639999999999</v>
      </c>
      <c r="T47" s="6">
        <v>24.24953</v>
      </c>
      <c r="U47" s="6">
        <v>0</v>
      </c>
      <c r="V47" s="6" t="s">
        <v>98</v>
      </c>
      <c r="W47" s="6">
        <v>815</v>
      </c>
      <c r="X47" s="6" t="s">
        <v>1216</v>
      </c>
      <c r="Y47" s="6">
        <v>16</v>
      </c>
      <c r="Z47" s="6">
        <v>9</v>
      </c>
      <c r="AA47" s="6">
        <v>2015</v>
      </c>
      <c r="AB47" s="6" t="s">
        <v>544</v>
      </c>
      <c r="AD47" s="6" t="s">
        <v>539</v>
      </c>
      <c r="AF47" s="6">
        <v>15</v>
      </c>
      <c r="AG47" s="6">
        <v>9</v>
      </c>
      <c r="AH47" s="6">
        <v>2015</v>
      </c>
      <c r="AI47" s="6">
        <v>16</v>
      </c>
      <c r="AJ47" s="6">
        <v>9</v>
      </c>
      <c r="AK47" s="6">
        <v>2015</v>
      </c>
      <c r="AM47" s="6" t="s">
        <v>540</v>
      </c>
      <c r="AN47" s="6" t="s">
        <v>541</v>
      </c>
      <c r="AO47" s="6">
        <v>45</v>
      </c>
      <c r="BG47" s="6">
        <v>8</v>
      </c>
      <c r="BH47" s="6">
        <v>2011</v>
      </c>
      <c r="BT47" s="6" t="b">
        <v>0</v>
      </c>
      <c r="BU47" s="6" t="b">
        <v>1</v>
      </c>
      <c r="BV47" s="6" t="s">
        <v>545</v>
      </c>
      <c r="BW47" s="6" t="s">
        <v>1386</v>
      </c>
      <c r="BX47" s="6" t="s">
        <v>738</v>
      </c>
      <c r="BY47" s="6" t="b">
        <v>1</v>
      </c>
      <c r="BZ47" s="6" t="s">
        <v>321</v>
      </c>
      <c r="CA47" s="6" t="b">
        <v>0</v>
      </c>
      <c r="CB47" s="6" t="b">
        <v>0</v>
      </c>
      <c r="CC47" s="6" t="b">
        <v>0</v>
      </c>
      <c r="CD47" s="6" t="b">
        <v>1</v>
      </c>
      <c r="CE47" s="6" t="b">
        <v>1</v>
      </c>
      <c r="CF47" s="6" t="b">
        <v>1</v>
      </c>
      <c r="CM47" s="6">
        <v>14</v>
      </c>
      <c r="CN47" s="6">
        <v>68</v>
      </c>
      <c r="CO47" s="6">
        <v>14</v>
      </c>
      <c r="CX47" s="6" t="b">
        <v>1</v>
      </c>
      <c r="CY47" s="6">
        <v>1</v>
      </c>
      <c r="CZ47" s="6" t="b">
        <v>1</v>
      </c>
      <c r="DA47" s="6">
        <v>4</v>
      </c>
      <c r="DC47" s="6">
        <v>1</v>
      </c>
      <c r="DD47" s="6">
        <v>1</v>
      </c>
      <c r="DE47" s="6">
        <v>5</v>
      </c>
      <c r="DF47" s="6">
        <v>1</v>
      </c>
      <c r="DG47" s="6">
        <v>1</v>
      </c>
      <c r="DI47" s="6" t="b">
        <v>1</v>
      </c>
      <c r="DJ47" s="6" t="b">
        <v>0</v>
      </c>
      <c r="DK47" s="6" t="b">
        <v>0</v>
      </c>
      <c r="DL47" s="6" t="b">
        <v>0</v>
      </c>
      <c r="DM47" s="6" t="b">
        <v>0</v>
      </c>
      <c r="DN47" s="6" t="b">
        <v>0</v>
      </c>
      <c r="DO47" s="6" t="b">
        <v>0</v>
      </c>
      <c r="DQ47" s="6" t="b">
        <v>0</v>
      </c>
      <c r="DS47" s="6" t="b">
        <v>0</v>
      </c>
      <c r="DU47" s="6" t="b">
        <v>0</v>
      </c>
      <c r="DW47" s="6" t="b">
        <v>0</v>
      </c>
      <c r="EA47" s="6" t="s">
        <v>0</v>
      </c>
      <c r="EB47" s="6" t="s">
        <v>8</v>
      </c>
      <c r="EC47" s="6" t="s">
        <v>1800</v>
      </c>
      <c r="ED47" s="6" t="s">
        <v>129</v>
      </c>
      <c r="EE47" s="6" t="s">
        <v>97</v>
      </c>
      <c r="EF47" s="6" t="s">
        <v>125</v>
      </c>
      <c r="EG47" s="6">
        <v>46</v>
      </c>
      <c r="EH47" s="6">
        <v>272</v>
      </c>
      <c r="EI47" s="6">
        <v>45</v>
      </c>
      <c r="EJ47" s="6">
        <v>257</v>
      </c>
      <c r="EK47" s="6">
        <v>45</v>
      </c>
      <c r="EL47" s="6">
        <v>269</v>
      </c>
      <c r="EM47" s="6" t="s">
        <v>111</v>
      </c>
      <c r="EN47" s="6" t="s">
        <v>23</v>
      </c>
      <c r="EO47" s="6">
        <v>3</v>
      </c>
    </row>
    <row r="48" spans="1:145" x14ac:dyDescent="0.25">
      <c r="A48" s="63" t="s">
        <v>178</v>
      </c>
      <c r="C48" s="64" t="s">
        <v>0</v>
      </c>
      <c r="D48" s="65" t="s">
        <v>5</v>
      </c>
      <c r="E48" s="65" t="s">
        <v>1825</v>
      </c>
      <c r="F48" s="65" t="s">
        <v>1826</v>
      </c>
      <c r="G48" s="65">
        <v>355</v>
      </c>
      <c r="H48" s="65">
        <v>4450</v>
      </c>
      <c r="I48" s="65" t="s">
        <v>209</v>
      </c>
      <c r="J48" s="65" t="s">
        <v>1827</v>
      </c>
      <c r="K48" s="66"/>
      <c r="M48" s="6" t="s">
        <v>0</v>
      </c>
      <c r="N48" s="6" t="s">
        <v>7</v>
      </c>
      <c r="O48" s="6" t="s">
        <v>583</v>
      </c>
      <c r="P48" s="6" t="s">
        <v>583</v>
      </c>
      <c r="Q48" s="6" t="s">
        <v>177</v>
      </c>
      <c r="R48" s="6" t="s">
        <v>178</v>
      </c>
      <c r="S48" s="6">
        <v>97.315860000000001</v>
      </c>
      <c r="T48" s="6">
        <v>24.32638</v>
      </c>
      <c r="U48" s="6">
        <v>0</v>
      </c>
      <c r="V48" s="6" t="s">
        <v>125</v>
      </c>
      <c r="W48" s="6">
        <v>706</v>
      </c>
      <c r="X48" s="6" t="s">
        <v>1140</v>
      </c>
      <c r="Y48" s="6">
        <v>13</v>
      </c>
      <c r="Z48" s="6">
        <v>10</v>
      </c>
      <c r="AA48" s="6">
        <v>2015</v>
      </c>
      <c r="AB48" s="6" t="s">
        <v>581</v>
      </c>
      <c r="AD48" s="6" t="s">
        <v>539</v>
      </c>
      <c r="AF48" s="6">
        <v>10</v>
      </c>
      <c r="AG48" s="6">
        <v>10</v>
      </c>
      <c r="AH48" s="6">
        <v>2015</v>
      </c>
      <c r="AI48" s="6">
        <v>10</v>
      </c>
      <c r="AJ48" s="6">
        <v>10</v>
      </c>
      <c r="AK48" s="6">
        <v>2015</v>
      </c>
      <c r="AM48" s="6" t="s">
        <v>540</v>
      </c>
      <c r="AN48" s="6" t="s">
        <v>548</v>
      </c>
      <c r="AO48" s="6">
        <v>27</v>
      </c>
      <c r="BG48" s="6">
        <v>11</v>
      </c>
      <c r="BH48" s="6">
        <v>2011</v>
      </c>
      <c r="BJ48" s="6">
        <v>50</v>
      </c>
      <c r="BK48" s="6">
        <v>50</v>
      </c>
      <c r="BN48" s="6">
        <v>50</v>
      </c>
      <c r="BO48" s="6">
        <v>50</v>
      </c>
      <c r="BQ48" s="6" t="s">
        <v>584</v>
      </c>
      <c r="BR48" s="6">
        <v>5</v>
      </c>
      <c r="BT48" s="6" t="b">
        <v>0</v>
      </c>
      <c r="BU48" s="6" t="b">
        <v>1</v>
      </c>
      <c r="BV48" s="6" t="s">
        <v>581</v>
      </c>
      <c r="BW48" s="6" t="s">
        <v>1298</v>
      </c>
      <c r="BX48" s="6" t="s">
        <v>1299</v>
      </c>
      <c r="BY48" s="6" t="b">
        <v>1</v>
      </c>
      <c r="BZ48" s="6" t="s">
        <v>329</v>
      </c>
      <c r="CA48" s="6" t="b">
        <v>1</v>
      </c>
      <c r="CB48" s="6" t="b">
        <v>0</v>
      </c>
      <c r="CC48" s="6" t="b">
        <v>0</v>
      </c>
      <c r="CD48" s="6" t="b">
        <v>1</v>
      </c>
      <c r="CE48" s="6" t="b">
        <v>1</v>
      </c>
      <c r="CF48" s="6" t="b">
        <v>1</v>
      </c>
      <c r="CG48" s="6">
        <v>1</v>
      </c>
      <c r="CH48" s="6">
        <v>1</v>
      </c>
      <c r="CI48" s="6">
        <v>2</v>
      </c>
      <c r="CJ48" s="6">
        <v>2</v>
      </c>
      <c r="CK48" s="6">
        <v>2</v>
      </c>
      <c r="CL48" s="6">
        <v>4</v>
      </c>
      <c r="CM48" s="6">
        <v>20</v>
      </c>
      <c r="CN48" s="6">
        <v>110</v>
      </c>
      <c r="CO48" s="6">
        <v>20</v>
      </c>
      <c r="CT48" s="6">
        <v>3</v>
      </c>
      <c r="CU48" s="6">
        <v>16</v>
      </c>
      <c r="CV48" s="6" t="s">
        <v>325</v>
      </c>
      <c r="CX48" s="6" t="b">
        <v>1</v>
      </c>
      <c r="CY48" s="6">
        <v>2</v>
      </c>
      <c r="CZ48" s="6" t="b">
        <v>1</v>
      </c>
      <c r="DA48" s="6">
        <v>5</v>
      </c>
      <c r="DB48" s="6">
        <v>5</v>
      </c>
      <c r="DE48" s="6">
        <v>5</v>
      </c>
      <c r="DF48" s="6">
        <v>5</v>
      </c>
      <c r="DH48" s="6">
        <v>1</v>
      </c>
      <c r="DI48" s="6" t="b">
        <v>1</v>
      </c>
      <c r="DJ48" s="6" t="b">
        <v>0</v>
      </c>
      <c r="DK48" s="6" t="b">
        <v>0</v>
      </c>
      <c r="DL48" s="6" t="b">
        <v>1</v>
      </c>
      <c r="DM48" s="6" t="b">
        <v>0</v>
      </c>
      <c r="DN48" s="6" t="b">
        <v>0</v>
      </c>
      <c r="DO48" s="6" t="b">
        <v>0</v>
      </c>
      <c r="DQ48" s="6" t="b">
        <v>0</v>
      </c>
      <c r="DS48" s="6" t="b">
        <v>0</v>
      </c>
      <c r="DU48" s="6" t="b">
        <v>0</v>
      </c>
      <c r="DW48" s="6" t="b">
        <v>0</v>
      </c>
      <c r="EA48" s="6" t="s">
        <v>0</v>
      </c>
      <c r="EB48" s="6" t="s">
        <v>7</v>
      </c>
      <c r="EC48" s="6" t="s">
        <v>730</v>
      </c>
      <c r="ED48" s="6" t="s">
        <v>731</v>
      </c>
      <c r="EE48" s="6" t="s">
        <v>97</v>
      </c>
      <c r="EF48" s="6" t="s">
        <v>98</v>
      </c>
      <c r="EG48" s="6">
        <v>23</v>
      </c>
      <c r="EH48" s="6">
        <v>83</v>
      </c>
      <c r="EI48" s="6">
        <v>23</v>
      </c>
      <c r="EJ48" s="6">
        <v>85</v>
      </c>
      <c r="EK48" s="6">
        <v>23</v>
      </c>
      <c r="EL48" s="6">
        <v>78</v>
      </c>
      <c r="EM48" s="6" t="s">
        <v>111</v>
      </c>
      <c r="EN48" s="6" t="s">
        <v>21</v>
      </c>
      <c r="EO48" s="6">
        <v>1</v>
      </c>
    </row>
    <row r="49" spans="1:145" x14ac:dyDescent="0.25">
      <c r="A49" s="63" t="s">
        <v>734</v>
      </c>
      <c r="C49" s="64" t="s">
        <v>0</v>
      </c>
      <c r="D49" s="65" t="s">
        <v>6</v>
      </c>
      <c r="E49" s="65" t="s">
        <v>1828</v>
      </c>
      <c r="F49" s="65" t="s">
        <v>1829</v>
      </c>
      <c r="G49" s="65"/>
      <c r="H49" s="65"/>
      <c r="I49" s="65" t="s">
        <v>97</v>
      </c>
      <c r="J49" s="65" t="s">
        <v>1803</v>
      </c>
      <c r="K49" s="66"/>
      <c r="M49" s="6" t="s">
        <v>0</v>
      </c>
      <c r="N49" s="6" t="s">
        <v>7</v>
      </c>
      <c r="O49" s="6" t="s">
        <v>577</v>
      </c>
      <c r="P49" s="6" t="s">
        <v>686</v>
      </c>
      <c r="Q49" s="6" t="s">
        <v>733</v>
      </c>
      <c r="R49" s="6" t="s">
        <v>734</v>
      </c>
      <c r="S49" s="6">
        <v>97.227789999999999</v>
      </c>
      <c r="T49" s="6">
        <v>24.29138</v>
      </c>
      <c r="U49" s="6">
        <v>0</v>
      </c>
      <c r="V49" s="6" t="s">
        <v>98</v>
      </c>
      <c r="W49" s="6">
        <v>812</v>
      </c>
      <c r="X49" s="6" t="s">
        <v>1216</v>
      </c>
      <c r="Y49" s="6">
        <v>17</v>
      </c>
      <c r="Z49" s="6">
        <v>9</v>
      </c>
      <c r="AA49" s="6">
        <v>2015</v>
      </c>
      <c r="AB49" s="6" t="s">
        <v>544</v>
      </c>
      <c r="AD49" s="6" t="s">
        <v>539</v>
      </c>
      <c r="AF49" s="6">
        <v>14</v>
      </c>
      <c r="AG49" s="6">
        <v>9</v>
      </c>
      <c r="AH49" s="6">
        <v>2015</v>
      </c>
      <c r="AI49" s="6">
        <v>17</v>
      </c>
      <c r="AJ49" s="6">
        <v>9</v>
      </c>
      <c r="AK49" s="6">
        <v>2015</v>
      </c>
      <c r="AM49" s="6" t="s">
        <v>540</v>
      </c>
      <c r="AN49" s="6" t="s">
        <v>541</v>
      </c>
      <c r="AO49" s="6">
        <v>43</v>
      </c>
      <c r="BG49" s="6">
        <v>5</v>
      </c>
      <c r="BH49" s="6">
        <v>2012</v>
      </c>
      <c r="BT49" s="6" t="b">
        <v>0</v>
      </c>
      <c r="BU49" s="6" t="b">
        <v>1</v>
      </c>
      <c r="BV49" s="6" t="s">
        <v>545</v>
      </c>
      <c r="BW49" s="6" t="s">
        <v>1365</v>
      </c>
      <c r="BX49" s="6" t="s">
        <v>1366</v>
      </c>
      <c r="BY49" s="6" t="b">
        <v>1</v>
      </c>
      <c r="BZ49" s="6" t="s">
        <v>321</v>
      </c>
      <c r="CA49" s="6" t="b">
        <v>0</v>
      </c>
      <c r="CB49" s="6" t="b">
        <v>0</v>
      </c>
      <c r="CC49" s="6" t="b">
        <v>0</v>
      </c>
      <c r="CD49" s="6" t="b">
        <v>1</v>
      </c>
      <c r="CE49" s="6" t="b">
        <v>1</v>
      </c>
      <c r="CF49" s="6" t="b">
        <v>1</v>
      </c>
      <c r="CM49" s="6">
        <v>25</v>
      </c>
      <c r="CN49" s="6">
        <v>104</v>
      </c>
      <c r="CO49" s="6">
        <v>25</v>
      </c>
      <c r="CT49" s="6">
        <v>2</v>
      </c>
      <c r="CU49" s="6">
        <v>7</v>
      </c>
      <c r="CV49" s="6" t="s">
        <v>322</v>
      </c>
      <c r="CX49" s="6" t="b">
        <v>0</v>
      </c>
      <c r="CZ49" s="6" t="b">
        <v>1</v>
      </c>
      <c r="DA49" s="6">
        <v>4</v>
      </c>
      <c r="DB49" s="6">
        <v>3</v>
      </c>
      <c r="DE49" s="6">
        <v>4</v>
      </c>
      <c r="DF49" s="6">
        <v>3</v>
      </c>
      <c r="DG49" s="6">
        <v>2</v>
      </c>
      <c r="DH49" s="6">
        <v>1</v>
      </c>
      <c r="DI49" s="6" t="b">
        <v>1</v>
      </c>
      <c r="DJ49" s="6" t="b">
        <v>0</v>
      </c>
      <c r="DK49" s="6" t="b">
        <v>0</v>
      </c>
      <c r="DL49" s="6" t="b">
        <v>0</v>
      </c>
      <c r="DM49" s="6" t="b">
        <v>0</v>
      </c>
      <c r="DN49" s="6" t="b">
        <v>0</v>
      </c>
      <c r="DO49" s="6" t="b">
        <v>0</v>
      </c>
      <c r="DQ49" s="6" t="b">
        <v>0</v>
      </c>
      <c r="DS49" s="6" t="b">
        <v>1</v>
      </c>
      <c r="DT49" s="6">
        <v>2</v>
      </c>
      <c r="DU49" s="6" t="b">
        <v>0</v>
      </c>
      <c r="DW49" s="6" t="b">
        <v>0</v>
      </c>
      <c r="EA49" s="6" t="s">
        <v>0</v>
      </c>
      <c r="EB49" s="6" t="s">
        <v>4</v>
      </c>
      <c r="EC49" s="6" t="s">
        <v>145</v>
      </c>
      <c r="ED49" s="6" t="s">
        <v>146</v>
      </c>
      <c r="EE49" s="6" t="s">
        <v>97</v>
      </c>
      <c r="EF49" s="6" t="s">
        <v>98</v>
      </c>
      <c r="EG49" s="6">
        <v>93</v>
      </c>
      <c r="EH49" s="6">
        <v>446</v>
      </c>
      <c r="EI49" s="6">
        <v>91</v>
      </c>
      <c r="EJ49" s="6">
        <v>482</v>
      </c>
      <c r="EK49" s="6">
        <v>100</v>
      </c>
      <c r="EL49" s="6">
        <v>523</v>
      </c>
      <c r="EM49" s="6" t="s">
        <v>111</v>
      </c>
      <c r="EN49" s="6" t="s">
        <v>22</v>
      </c>
      <c r="EO49" s="6">
        <v>4</v>
      </c>
    </row>
    <row r="50" spans="1:145" x14ac:dyDescent="0.25">
      <c r="A50" s="63" t="s">
        <v>122</v>
      </c>
      <c r="C50" s="64" t="s">
        <v>0</v>
      </c>
      <c r="D50" s="65" t="s">
        <v>9</v>
      </c>
      <c r="E50" s="65" t="s">
        <v>207</v>
      </c>
      <c r="F50" s="65" t="s">
        <v>208</v>
      </c>
      <c r="G50" s="65">
        <v>541</v>
      </c>
      <c r="H50" s="65">
        <v>2607</v>
      </c>
      <c r="I50" s="65" t="s">
        <v>209</v>
      </c>
      <c r="J50" s="65" t="s">
        <v>85</v>
      </c>
      <c r="K50" s="66" t="s">
        <v>581</v>
      </c>
      <c r="M50" s="6" t="s">
        <v>0</v>
      </c>
      <c r="N50" s="6" t="s">
        <v>8</v>
      </c>
      <c r="O50" s="6" t="s">
        <v>585</v>
      </c>
      <c r="P50" s="6" t="s">
        <v>586</v>
      </c>
      <c r="Q50" s="6" t="s">
        <v>121</v>
      </c>
      <c r="R50" s="6" t="s">
        <v>122</v>
      </c>
      <c r="S50" s="6">
        <v>97.344359999999995</v>
      </c>
      <c r="T50" s="6">
        <v>24.250689999999999</v>
      </c>
      <c r="U50" s="6">
        <v>0</v>
      </c>
      <c r="V50" s="6" t="s">
        <v>98</v>
      </c>
      <c r="W50" s="6">
        <v>967</v>
      </c>
      <c r="X50" s="6" t="s">
        <v>1176</v>
      </c>
      <c r="Y50" s="6">
        <v>14</v>
      </c>
      <c r="Z50" s="6">
        <v>10</v>
      </c>
      <c r="AA50" s="6">
        <v>2015</v>
      </c>
      <c r="AB50" s="6" t="s">
        <v>538</v>
      </c>
      <c r="AD50" s="6" t="s">
        <v>539</v>
      </c>
      <c r="AF50" s="6">
        <v>5</v>
      </c>
      <c r="AG50" s="6">
        <v>9</v>
      </c>
      <c r="AH50" s="6">
        <v>2015</v>
      </c>
      <c r="AI50" s="6">
        <v>5</v>
      </c>
      <c r="AJ50" s="6">
        <v>9</v>
      </c>
      <c r="AK50" s="6">
        <v>2015</v>
      </c>
      <c r="AM50" s="6" t="s">
        <v>540</v>
      </c>
      <c r="AN50" s="6" t="s">
        <v>541</v>
      </c>
      <c r="AO50" s="6">
        <v>43</v>
      </c>
      <c r="AQ50" s="6" t="s">
        <v>587</v>
      </c>
      <c r="AR50" s="6" t="s">
        <v>548</v>
      </c>
      <c r="AS50" s="6">
        <v>50</v>
      </c>
      <c r="AU50" s="6" t="s">
        <v>588</v>
      </c>
      <c r="AV50" s="6" t="s">
        <v>541</v>
      </c>
      <c r="AW50" s="6">
        <v>53</v>
      </c>
      <c r="BG50" s="6">
        <v>12</v>
      </c>
      <c r="BH50" s="6">
        <v>2011</v>
      </c>
      <c r="BT50" s="6" t="b">
        <v>0</v>
      </c>
      <c r="BU50" s="6" t="b">
        <v>1</v>
      </c>
      <c r="BV50" s="6" t="s">
        <v>538</v>
      </c>
      <c r="BW50" s="6" t="s">
        <v>638</v>
      </c>
      <c r="BX50" s="6" t="s">
        <v>1273</v>
      </c>
      <c r="BY50" s="6" t="b">
        <v>1</v>
      </c>
      <c r="BZ50" s="6" t="s">
        <v>321</v>
      </c>
      <c r="CA50" s="6" t="b">
        <v>1</v>
      </c>
      <c r="CB50" s="6" t="b">
        <v>0</v>
      </c>
      <c r="CC50" s="6" t="b">
        <v>0</v>
      </c>
      <c r="CD50" s="6" t="b">
        <v>1</v>
      </c>
      <c r="CE50" s="6" t="b">
        <v>1</v>
      </c>
      <c r="CF50" s="6" t="b">
        <v>1</v>
      </c>
      <c r="CG50" s="6">
        <v>15</v>
      </c>
      <c r="CH50" s="6">
        <v>17</v>
      </c>
      <c r="CI50" s="6">
        <v>32</v>
      </c>
      <c r="CJ50" s="6">
        <v>2</v>
      </c>
      <c r="CK50" s="6">
        <v>2</v>
      </c>
      <c r="CL50" s="6">
        <v>4</v>
      </c>
      <c r="CM50" s="6">
        <v>407</v>
      </c>
      <c r="CN50" s="6">
        <v>1858</v>
      </c>
      <c r="CO50" s="6">
        <v>407</v>
      </c>
      <c r="CX50" s="6" t="b">
        <v>1</v>
      </c>
      <c r="CZ50" s="6" t="b">
        <v>1</v>
      </c>
      <c r="DA50" s="6">
        <v>9</v>
      </c>
      <c r="DB50" s="6">
        <v>5</v>
      </c>
      <c r="DC50" s="6">
        <v>1</v>
      </c>
      <c r="DE50" s="6">
        <v>10</v>
      </c>
      <c r="DF50" s="6">
        <v>5</v>
      </c>
      <c r="DG50" s="6">
        <v>2</v>
      </c>
      <c r="DH50" s="6">
        <v>1</v>
      </c>
      <c r="DI50" s="6" t="b">
        <v>1</v>
      </c>
      <c r="DJ50" s="6" t="b">
        <v>0</v>
      </c>
      <c r="DK50" s="6" t="b">
        <v>0</v>
      </c>
      <c r="DL50" s="6" t="b">
        <v>0</v>
      </c>
      <c r="DM50" s="6" t="b">
        <v>1</v>
      </c>
      <c r="DN50" s="6" t="b">
        <v>0</v>
      </c>
      <c r="DO50" s="6" t="b">
        <v>0</v>
      </c>
      <c r="DQ50" s="6" t="b">
        <v>0</v>
      </c>
      <c r="DS50" s="6" t="b">
        <v>0</v>
      </c>
      <c r="DU50" s="6" t="b">
        <v>0</v>
      </c>
      <c r="DW50" s="6" t="b">
        <v>1</v>
      </c>
      <c r="DX50" s="6">
        <v>30</v>
      </c>
      <c r="DY50" s="6" t="s">
        <v>1274</v>
      </c>
      <c r="EA50" s="6" t="s">
        <v>0</v>
      </c>
      <c r="EB50" s="6" t="s">
        <v>5</v>
      </c>
      <c r="EC50" s="6" t="s">
        <v>171</v>
      </c>
      <c r="ED50" s="6" t="s">
        <v>172</v>
      </c>
      <c r="EE50" s="6" t="s">
        <v>97</v>
      </c>
      <c r="EF50" s="6" t="s">
        <v>132</v>
      </c>
      <c r="EG50" s="6">
        <v>21</v>
      </c>
      <c r="EH50" s="6">
        <v>111</v>
      </c>
      <c r="EI50" s="6">
        <v>22</v>
      </c>
      <c r="EJ50" s="6">
        <v>116</v>
      </c>
      <c r="EK50" s="6">
        <v>26</v>
      </c>
      <c r="EL50" s="6">
        <v>116</v>
      </c>
      <c r="EM50" s="6" t="s">
        <v>111</v>
      </c>
      <c r="EN50" s="6" t="s">
        <v>21</v>
      </c>
      <c r="EO50" s="6">
        <v>2</v>
      </c>
    </row>
    <row r="51" spans="1:145" x14ac:dyDescent="0.25">
      <c r="A51" s="63" t="s">
        <v>751</v>
      </c>
      <c r="C51" s="64" t="s">
        <v>0</v>
      </c>
      <c r="D51" s="65" t="s">
        <v>10</v>
      </c>
      <c r="E51" s="65" t="s">
        <v>1830</v>
      </c>
      <c r="F51" s="65" t="s">
        <v>1831</v>
      </c>
      <c r="G51" s="65">
        <v>375</v>
      </c>
      <c r="H51" s="65">
        <v>1691</v>
      </c>
      <c r="I51" s="65" t="s">
        <v>209</v>
      </c>
      <c r="J51" s="65" t="s">
        <v>1803</v>
      </c>
      <c r="K51" s="66"/>
      <c r="M51" s="6" t="s">
        <v>0</v>
      </c>
      <c r="N51" s="6" t="s">
        <v>8</v>
      </c>
      <c r="O51" s="6" t="s">
        <v>585</v>
      </c>
      <c r="P51" s="6" t="s">
        <v>586</v>
      </c>
      <c r="Q51" s="6" t="s">
        <v>750</v>
      </c>
      <c r="R51" s="6" t="s">
        <v>751</v>
      </c>
      <c r="S51" s="6">
        <v>97.346940000000004</v>
      </c>
      <c r="T51" s="6">
        <v>24.251860000000001</v>
      </c>
      <c r="U51" s="6">
        <v>0</v>
      </c>
      <c r="V51" s="6" t="s">
        <v>98</v>
      </c>
      <c r="W51" s="6">
        <v>816</v>
      </c>
      <c r="X51" s="6" t="s">
        <v>1216</v>
      </c>
      <c r="Y51" s="6">
        <v>17</v>
      </c>
      <c r="Z51" s="6">
        <v>9</v>
      </c>
      <c r="AA51" s="6">
        <v>2015</v>
      </c>
      <c r="AB51" s="6" t="s">
        <v>544</v>
      </c>
      <c r="AD51" s="6" t="s">
        <v>539</v>
      </c>
      <c r="AF51" s="6">
        <v>14</v>
      </c>
      <c r="AG51" s="6">
        <v>9</v>
      </c>
      <c r="AH51" s="6">
        <v>2015</v>
      </c>
      <c r="AI51" s="6">
        <v>17</v>
      </c>
      <c r="AJ51" s="6">
        <v>9</v>
      </c>
      <c r="AK51" s="6">
        <v>2015</v>
      </c>
      <c r="AM51" s="6" t="s">
        <v>540</v>
      </c>
      <c r="AN51" s="6" t="s">
        <v>541</v>
      </c>
      <c r="AO51" s="6">
        <v>45</v>
      </c>
      <c r="AQ51" s="6" t="s">
        <v>588</v>
      </c>
      <c r="AR51" s="6" t="s">
        <v>548</v>
      </c>
      <c r="AS51" s="6">
        <v>40</v>
      </c>
      <c r="BG51" s="6">
        <v>9</v>
      </c>
      <c r="BH51" s="6">
        <v>2011</v>
      </c>
      <c r="BT51" s="6" t="b">
        <v>0</v>
      </c>
      <c r="BU51" s="6" t="b">
        <v>1</v>
      </c>
      <c r="BV51" s="6" t="s">
        <v>545</v>
      </c>
      <c r="BW51" s="6" t="s">
        <v>1690</v>
      </c>
      <c r="BX51" s="6" t="s">
        <v>1691</v>
      </c>
      <c r="BY51" s="6" t="b">
        <v>1</v>
      </c>
      <c r="BZ51" s="6" t="s">
        <v>321</v>
      </c>
      <c r="CA51" s="6" t="b">
        <v>0</v>
      </c>
      <c r="CB51" s="6" t="b">
        <v>0</v>
      </c>
      <c r="CC51" s="6" t="b">
        <v>0</v>
      </c>
      <c r="CD51" s="6" t="b">
        <v>1</v>
      </c>
      <c r="CE51" s="6" t="b">
        <v>1</v>
      </c>
      <c r="CF51" s="6" t="b">
        <v>1</v>
      </c>
      <c r="CM51" s="6">
        <v>3</v>
      </c>
      <c r="CN51" s="6">
        <v>13</v>
      </c>
      <c r="CO51" s="6">
        <v>3</v>
      </c>
      <c r="CX51" s="6" t="b">
        <v>0</v>
      </c>
      <c r="CZ51" s="6" t="b">
        <v>1</v>
      </c>
      <c r="DA51" s="6">
        <v>2</v>
      </c>
      <c r="DB51" s="6">
        <v>2</v>
      </c>
      <c r="DE51" s="6">
        <v>2</v>
      </c>
      <c r="DF51" s="6">
        <v>2</v>
      </c>
      <c r="DG51" s="6">
        <v>1</v>
      </c>
      <c r="DH51" s="6">
        <v>2</v>
      </c>
      <c r="DI51" s="6" t="b">
        <v>1</v>
      </c>
      <c r="DJ51" s="6" t="b">
        <v>0</v>
      </c>
      <c r="DK51" s="6" t="b">
        <v>0</v>
      </c>
      <c r="DL51" s="6" t="b">
        <v>0</v>
      </c>
      <c r="DM51" s="6" t="b">
        <v>0</v>
      </c>
      <c r="DN51" s="6" t="b">
        <v>0</v>
      </c>
      <c r="DO51" s="6" t="b">
        <v>0</v>
      </c>
      <c r="DQ51" s="6" t="b">
        <v>0</v>
      </c>
      <c r="DS51" s="6" t="b">
        <v>0</v>
      </c>
      <c r="DU51" s="6" t="b">
        <v>0</v>
      </c>
      <c r="DW51" s="6" t="b">
        <v>0</v>
      </c>
      <c r="EA51" s="6" t="s">
        <v>0</v>
      </c>
      <c r="EB51" s="6" t="s">
        <v>4</v>
      </c>
      <c r="EC51" s="6" t="s">
        <v>145</v>
      </c>
      <c r="ED51" s="6" t="s">
        <v>146</v>
      </c>
      <c r="EE51" s="6" t="s">
        <v>97</v>
      </c>
      <c r="EF51" s="6" t="s">
        <v>98</v>
      </c>
      <c r="EG51" s="6">
        <v>93</v>
      </c>
      <c r="EH51" s="6">
        <v>446</v>
      </c>
      <c r="EI51" s="6">
        <v>91</v>
      </c>
      <c r="EJ51" s="6">
        <v>482</v>
      </c>
      <c r="EK51" s="6">
        <v>100</v>
      </c>
      <c r="EL51" s="6">
        <v>523</v>
      </c>
      <c r="EM51" s="6" t="s">
        <v>111</v>
      </c>
      <c r="EN51" s="6" t="s">
        <v>21</v>
      </c>
      <c r="EO51" s="6">
        <v>2</v>
      </c>
    </row>
    <row r="52" spans="1:145" x14ac:dyDescent="0.25">
      <c r="A52" s="63" t="s">
        <v>753</v>
      </c>
      <c r="C52" s="64" t="s">
        <v>0</v>
      </c>
      <c r="D52" s="65" t="s">
        <v>4</v>
      </c>
      <c r="E52" s="65" t="s">
        <v>163</v>
      </c>
      <c r="F52" s="65" t="s">
        <v>164</v>
      </c>
      <c r="G52" s="65">
        <v>108</v>
      </c>
      <c r="H52" s="65">
        <v>605</v>
      </c>
      <c r="I52" s="65" t="s">
        <v>97</v>
      </c>
      <c r="J52" s="65" t="s">
        <v>85</v>
      </c>
      <c r="K52" s="66" t="s">
        <v>538</v>
      </c>
      <c r="M52" s="6" t="s">
        <v>0</v>
      </c>
      <c r="N52" s="6" t="s">
        <v>8</v>
      </c>
      <c r="O52" s="6" t="s">
        <v>585</v>
      </c>
      <c r="P52" s="6" t="s">
        <v>586</v>
      </c>
      <c r="Q52" s="6" t="s">
        <v>752</v>
      </c>
      <c r="R52" s="6" t="s">
        <v>753</v>
      </c>
      <c r="S52" s="6">
        <v>97.347740000000002</v>
      </c>
      <c r="T52" s="6">
        <v>24.253769999999999</v>
      </c>
      <c r="U52" s="6">
        <v>0</v>
      </c>
      <c r="V52" s="6" t="s">
        <v>98</v>
      </c>
      <c r="W52" s="6">
        <v>813</v>
      </c>
      <c r="X52" s="6" t="s">
        <v>1216</v>
      </c>
      <c r="Y52" s="6">
        <v>17</v>
      </c>
      <c r="Z52" s="6">
        <v>9</v>
      </c>
      <c r="AA52" s="6">
        <v>2015</v>
      </c>
      <c r="AB52" s="6" t="s">
        <v>544</v>
      </c>
      <c r="AD52" s="6" t="s">
        <v>539</v>
      </c>
      <c r="AF52" s="6">
        <v>15</v>
      </c>
      <c r="AG52" s="6">
        <v>9</v>
      </c>
      <c r="AH52" s="6">
        <v>2015</v>
      </c>
      <c r="AI52" s="6">
        <v>17</v>
      </c>
      <c r="AJ52" s="6">
        <v>9</v>
      </c>
      <c r="AK52" s="6">
        <v>2015</v>
      </c>
      <c r="AM52" s="6" t="s">
        <v>540</v>
      </c>
      <c r="AN52" s="6" t="s">
        <v>548</v>
      </c>
      <c r="AO52" s="6">
        <v>49</v>
      </c>
      <c r="AQ52" s="6" t="s">
        <v>588</v>
      </c>
      <c r="AR52" s="6" t="s">
        <v>548</v>
      </c>
      <c r="AS52" s="6">
        <v>48</v>
      </c>
      <c r="BG52" s="6">
        <v>10</v>
      </c>
      <c r="BH52" s="6">
        <v>2011</v>
      </c>
      <c r="BT52" s="6" t="b">
        <v>0</v>
      </c>
      <c r="BU52" s="6" t="b">
        <v>1</v>
      </c>
      <c r="BV52" s="6" t="s">
        <v>545</v>
      </c>
      <c r="BW52" s="6" t="s">
        <v>754</v>
      </c>
      <c r="BX52" s="6" t="s">
        <v>755</v>
      </c>
      <c r="BY52" s="6" t="b">
        <v>1</v>
      </c>
      <c r="BZ52" s="6" t="s">
        <v>321</v>
      </c>
      <c r="CA52" s="6" t="b">
        <v>1</v>
      </c>
      <c r="CB52" s="6" t="b">
        <v>0</v>
      </c>
      <c r="CC52" s="6" t="b">
        <v>0</v>
      </c>
      <c r="CD52" s="6" t="b">
        <v>1</v>
      </c>
      <c r="CE52" s="6" t="b">
        <v>1</v>
      </c>
      <c r="CF52" s="6" t="b">
        <v>1</v>
      </c>
      <c r="CM52" s="6">
        <v>24</v>
      </c>
      <c r="CN52" s="6">
        <v>89</v>
      </c>
      <c r="CO52" s="6">
        <v>24</v>
      </c>
      <c r="CT52" s="6">
        <v>1</v>
      </c>
      <c r="CU52" s="6">
        <v>3</v>
      </c>
      <c r="CV52" s="6" t="s">
        <v>322</v>
      </c>
      <c r="CX52" s="6" t="b">
        <v>0</v>
      </c>
      <c r="CZ52" s="6" t="b">
        <v>1</v>
      </c>
      <c r="DB52" s="6">
        <v>5</v>
      </c>
      <c r="DF52" s="6">
        <v>5</v>
      </c>
      <c r="DH52" s="6">
        <v>2</v>
      </c>
      <c r="DI52" s="6" t="b">
        <v>1</v>
      </c>
      <c r="DJ52" s="6" t="b">
        <v>0</v>
      </c>
      <c r="DK52" s="6" t="b">
        <v>0</v>
      </c>
      <c r="DL52" s="6" t="b">
        <v>0</v>
      </c>
      <c r="DM52" s="6" t="b">
        <v>0</v>
      </c>
      <c r="DN52" s="6" t="b">
        <v>0</v>
      </c>
      <c r="DO52" s="6" t="b">
        <v>0</v>
      </c>
      <c r="DQ52" s="6" t="b">
        <v>0</v>
      </c>
      <c r="DS52" s="6" t="b">
        <v>0</v>
      </c>
      <c r="DU52" s="6" t="b">
        <v>0</v>
      </c>
      <c r="DW52" s="6" t="b">
        <v>0</v>
      </c>
      <c r="EA52" s="6" t="s">
        <v>0</v>
      </c>
      <c r="EB52" s="6" t="s">
        <v>8</v>
      </c>
      <c r="EC52" s="6" t="s">
        <v>1822</v>
      </c>
      <c r="ED52" s="6" t="s">
        <v>211</v>
      </c>
      <c r="EE52" s="6" t="s">
        <v>209</v>
      </c>
      <c r="EF52" s="6" t="s">
        <v>132</v>
      </c>
      <c r="EG52" s="6">
        <v>840</v>
      </c>
      <c r="EH52" s="6">
        <v>3249</v>
      </c>
      <c r="EI52" s="6">
        <v>667</v>
      </c>
      <c r="EJ52" s="6">
        <v>3657</v>
      </c>
      <c r="EK52" s="6">
        <v>667</v>
      </c>
      <c r="EL52" s="6">
        <v>3657</v>
      </c>
      <c r="EM52" s="6" t="s">
        <v>111</v>
      </c>
      <c r="EN52" s="6" t="s">
        <v>22</v>
      </c>
      <c r="EO52" s="6">
        <v>3</v>
      </c>
    </row>
    <row r="53" spans="1:145" x14ac:dyDescent="0.25">
      <c r="A53" s="63" t="s">
        <v>829</v>
      </c>
      <c r="C53" s="64" t="s">
        <v>0</v>
      </c>
      <c r="D53" s="65" t="s">
        <v>4</v>
      </c>
      <c r="E53" s="65" t="s">
        <v>161</v>
      </c>
      <c r="F53" s="65" t="s">
        <v>162</v>
      </c>
      <c r="G53" s="65">
        <v>163</v>
      </c>
      <c r="H53" s="65">
        <v>712</v>
      </c>
      <c r="I53" s="65" t="s">
        <v>97</v>
      </c>
      <c r="J53" s="65" t="s">
        <v>85</v>
      </c>
      <c r="K53" s="66" t="s">
        <v>538</v>
      </c>
      <c r="M53" s="6" t="s">
        <v>0</v>
      </c>
      <c r="N53" s="6" t="s">
        <v>8</v>
      </c>
      <c r="O53" s="6" t="s">
        <v>830</v>
      </c>
      <c r="P53" s="6" t="s">
        <v>831</v>
      </c>
      <c r="Q53" s="6" t="s">
        <v>828</v>
      </c>
      <c r="R53" s="6" t="s">
        <v>829</v>
      </c>
      <c r="S53" s="6">
        <v>97.325019999999995</v>
      </c>
      <c r="T53" s="6">
        <v>24.245100000000001</v>
      </c>
      <c r="V53" s="6" t="s">
        <v>98</v>
      </c>
      <c r="W53" s="6">
        <v>897</v>
      </c>
      <c r="X53" s="6" t="s">
        <v>1140</v>
      </c>
      <c r="Y53" s="6">
        <v>14</v>
      </c>
      <c r="Z53" s="6">
        <v>10</v>
      </c>
      <c r="AA53" s="6">
        <v>2015</v>
      </c>
      <c r="AB53" s="6" t="s">
        <v>581</v>
      </c>
      <c r="AD53" s="6" t="s">
        <v>539</v>
      </c>
      <c r="AF53" s="6">
        <v>12</v>
      </c>
      <c r="AG53" s="6">
        <v>10</v>
      </c>
      <c r="AH53" s="6">
        <v>2015</v>
      </c>
      <c r="AI53" s="6">
        <v>12</v>
      </c>
      <c r="AJ53" s="6">
        <v>10</v>
      </c>
      <c r="AK53" s="6">
        <v>2015</v>
      </c>
      <c r="AM53" s="6" t="s">
        <v>540</v>
      </c>
      <c r="AN53" s="6" t="s">
        <v>541</v>
      </c>
      <c r="AO53" s="6">
        <v>53</v>
      </c>
      <c r="BG53" s="6">
        <v>8</v>
      </c>
      <c r="BH53" s="6">
        <v>2011</v>
      </c>
      <c r="BI53" s="6">
        <v>30</v>
      </c>
      <c r="BJ53" s="6">
        <v>10</v>
      </c>
      <c r="BK53" s="6">
        <v>10</v>
      </c>
      <c r="BM53" s="6">
        <v>30</v>
      </c>
      <c r="BN53" s="6">
        <v>10</v>
      </c>
      <c r="BO53" s="6">
        <v>10</v>
      </c>
      <c r="BQ53" s="6" t="s">
        <v>8</v>
      </c>
      <c r="BR53" s="6">
        <v>1</v>
      </c>
      <c r="BT53" s="6" t="b">
        <v>0</v>
      </c>
      <c r="BU53" s="6" t="b">
        <v>1</v>
      </c>
      <c r="BV53" s="6" t="s">
        <v>581</v>
      </c>
      <c r="BW53" s="6" t="s">
        <v>1246</v>
      </c>
      <c r="BX53" s="6" t="s">
        <v>1247</v>
      </c>
      <c r="BY53" s="6" t="b">
        <v>1</v>
      </c>
      <c r="BZ53" s="6" t="s">
        <v>321</v>
      </c>
      <c r="CA53" s="6" t="b">
        <v>1</v>
      </c>
      <c r="CB53" s="6" t="b">
        <v>0</v>
      </c>
      <c r="CC53" s="6" t="b">
        <v>0</v>
      </c>
      <c r="CD53" s="6" t="b">
        <v>1</v>
      </c>
      <c r="CE53" s="6" t="b">
        <v>1</v>
      </c>
      <c r="CF53" s="6" t="b">
        <v>0</v>
      </c>
      <c r="CG53" s="6">
        <v>4</v>
      </c>
      <c r="CH53" s="6">
        <v>6</v>
      </c>
      <c r="CI53" s="6">
        <v>10</v>
      </c>
      <c r="CJ53" s="6">
        <v>2</v>
      </c>
      <c r="CK53" s="6">
        <v>1</v>
      </c>
      <c r="CL53" s="6">
        <v>3</v>
      </c>
      <c r="CM53" s="6">
        <v>260</v>
      </c>
      <c r="CN53" s="6">
        <v>1140</v>
      </c>
      <c r="CO53" s="6">
        <v>260</v>
      </c>
      <c r="CX53" s="6" t="b">
        <v>1</v>
      </c>
      <c r="CZ53" s="6" t="b">
        <v>1</v>
      </c>
      <c r="DA53" s="6">
        <v>6</v>
      </c>
      <c r="DB53" s="6">
        <v>6</v>
      </c>
      <c r="DE53" s="6">
        <v>6</v>
      </c>
      <c r="DF53" s="6">
        <v>6</v>
      </c>
      <c r="DG53" s="6">
        <v>1</v>
      </c>
      <c r="DH53" s="6">
        <v>1</v>
      </c>
      <c r="DI53" s="6" t="b">
        <v>0</v>
      </c>
      <c r="DJ53" s="6" t="b">
        <v>1</v>
      </c>
      <c r="DK53" s="6" t="b">
        <v>0</v>
      </c>
      <c r="DL53" s="6" t="b">
        <v>0</v>
      </c>
      <c r="DM53" s="6" t="b">
        <v>0</v>
      </c>
      <c r="DN53" s="6" t="b">
        <v>0</v>
      </c>
      <c r="DO53" s="6" t="b">
        <v>0</v>
      </c>
      <c r="DQ53" s="6" t="b">
        <v>0</v>
      </c>
      <c r="DS53" s="6" t="b">
        <v>0</v>
      </c>
      <c r="DU53" s="6" t="b">
        <v>0</v>
      </c>
      <c r="DW53" s="6" t="b">
        <v>1</v>
      </c>
      <c r="DX53" s="6">
        <v>4</v>
      </c>
      <c r="EA53" s="6" t="s">
        <v>0</v>
      </c>
      <c r="EB53" s="6" t="s">
        <v>8</v>
      </c>
      <c r="EC53" s="6" t="s">
        <v>828</v>
      </c>
      <c r="ED53" s="6" t="s">
        <v>829</v>
      </c>
      <c r="EE53" s="6" t="s">
        <v>97</v>
      </c>
      <c r="EF53" s="6" t="s">
        <v>98</v>
      </c>
      <c r="EG53" s="6">
        <v>265</v>
      </c>
      <c r="EH53" s="6">
        <v>1084</v>
      </c>
      <c r="EI53" s="6">
        <v>260</v>
      </c>
      <c r="EJ53" s="6">
        <v>1140</v>
      </c>
      <c r="EK53" s="6">
        <v>260</v>
      </c>
      <c r="EL53" s="6">
        <v>1140</v>
      </c>
      <c r="EM53" s="6" t="s">
        <v>111</v>
      </c>
      <c r="EN53" s="6" t="s">
        <v>21</v>
      </c>
      <c r="EO53" s="6">
        <v>6</v>
      </c>
    </row>
    <row r="54" spans="1:145" x14ac:dyDescent="0.25">
      <c r="A54" s="63" t="s">
        <v>138</v>
      </c>
      <c r="C54" s="64" t="s">
        <v>0</v>
      </c>
      <c r="D54" s="65" t="s">
        <v>6</v>
      </c>
      <c r="E54" s="65" t="s">
        <v>277</v>
      </c>
      <c r="F54" s="65" t="s">
        <v>278</v>
      </c>
      <c r="G54" s="65">
        <v>144</v>
      </c>
      <c r="H54" s="65">
        <v>645</v>
      </c>
      <c r="I54" s="65" t="s">
        <v>97</v>
      </c>
      <c r="J54" s="65" t="s">
        <v>85</v>
      </c>
      <c r="K54" s="66" t="s">
        <v>545</v>
      </c>
      <c r="M54" s="6" t="s">
        <v>0</v>
      </c>
      <c r="N54" s="6" t="s">
        <v>9</v>
      </c>
      <c r="O54" s="6" t="s">
        <v>590</v>
      </c>
      <c r="P54" s="6" t="s">
        <v>591</v>
      </c>
      <c r="Q54" s="6" t="s">
        <v>137</v>
      </c>
      <c r="R54" s="6" t="s">
        <v>138</v>
      </c>
      <c r="S54" s="6">
        <v>97.291820000000001</v>
      </c>
      <c r="T54" s="6">
        <v>24.129059999999999</v>
      </c>
      <c r="U54" s="6">
        <v>0</v>
      </c>
      <c r="V54" s="6" t="s">
        <v>98</v>
      </c>
      <c r="W54" s="6">
        <v>919</v>
      </c>
      <c r="X54" s="6" t="s">
        <v>1176</v>
      </c>
      <c r="Y54" s="6">
        <v>13</v>
      </c>
      <c r="Z54" s="6">
        <v>5</v>
      </c>
      <c r="AA54" s="6">
        <v>2015</v>
      </c>
      <c r="AB54" s="6" t="s">
        <v>538</v>
      </c>
      <c r="AD54" s="6" t="s">
        <v>539</v>
      </c>
      <c r="AF54" s="6">
        <v>5</v>
      </c>
      <c r="AG54" s="6">
        <v>10</v>
      </c>
      <c r="AH54" s="6">
        <v>2015</v>
      </c>
      <c r="AI54" s="6">
        <v>5</v>
      </c>
      <c r="AJ54" s="6">
        <v>10</v>
      </c>
      <c r="AK54" s="6">
        <v>2015</v>
      </c>
      <c r="AM54" s="6" t="s">
        <v>540</v>
      </c>
      <c r="AN54" s="6" t="s">
        <v>541</v>
      </c>
      <c r="AO54" s="6">
        <v>27</v>
      </c>
      <c r="BG54" s="6">
        <v>11</v>
      </c>
      <c r="BH54" s="6">
        <v>2011</v>
      </c>
      <c r="BT54" s="6" t="b">
        <v>0</v>
      </c>
      <c r="BU54" s="6" t="b">
        <v>1</v>
      </c>
      <c r="BV54" s="6" t="s">
        <v>538</v>
      </c>
      <c r="BW54" s="6" t="s">
        <v>1266</v>
      </c>
      <c r="BX54" s="6" t="s">
        <v>1267</v>
      </c>
      <c r="BY54" s="6" t="b">
        <v>1</v>
      </c>
      <c r="BZ54" s="6" t="s">
        <v>329</v>
      </c>
      <c r="CA54" s="6" t="b">
        <v>1</v>
      </c>
      <c r="CB54" s="6" t="b">
        <v>0</v>
      </c>
      <c r="CC54" s="6" t="b">
        <v>0</v>
      </c>
      <c r="CD54" s="6" t="b">
        <v>1</v>
      </c>
      <c r="CE54" s="6" t="b">
        <v>1</v>
      </c>
      <c r="CF54" s="6" t="b">
        <v>0</v>
      </c>
      <c r="CG54" s="6">
        <v>2</v>
      </c>
      <c r="CH54" s="6">
        <v>6</v>
      </c>
      <c r="CI54" s="6">
        <v>8</v>
      </c>
      <c r="CJ54" s="6">
        <v>1</v>
      </c>
      <c r="CK54" s="6">
        <v>3</v>
      </c>
      <c r="CL54" s="6">
        <v>4</v>
      </c>
      <c r="CM54" s="6">
        <v>156</v>
      </c>
      <c r="CN54" s="6">
        <v>704</v>
      </c>
      <c r="CO54" s="6">
        <v>156</v>
      </c>
      <c r="CX54" s="6" t="b">
        <v>1</v>
      </c>
      <c r="CZ54" s="6" t="b">
        <v>1</v>
      </c>
      <c r="DC54" s="6">
        <v>5</v>
      </c>
      <c r="DD54" s="6">
        <v>2</v>
      </c>
      <c r="DE54" s="6">
        <v>5</v>
      </c>
      <c r="DF54" s="6">
        <v>2</v>
      </c>
      <c r="DG54" s="6">
        <v>1</v>
      </c>
      <c r="DH54" s="6">
        <v>1</v>
      </c>
      <c r="DI54" s="6" t="b">
        <v>1</v>
      </c>
      <c r="DJ54" s="6" t="b">
        <v>1</v>
      </c>
      <c r="DK54" s="6" t="b">
        <v>1</v>
      </c>
      <c r="DL54" s="6" t="b">
        <v>0</v>
      </c>
      <c r="DM54" s="6" t="b">
        <v>1</v>
      </c>
      <c r="DN54" s="6" t="b">
        <v>0</v>
      </c>
      <c r="DO54" s="6" t="b">
        <v>0</v>
      </c>
      <c r="DQ54" s="6" t="b">
        <v>0</v>
      </c>
      <c r="DS54" s="6" t="b">
        <v>1</v>
      </c>
      <c r="DT54" s="6">
        <v>5</v>
      </c>
      <c r="DU54" s="6" t="b">
        <v>0</v>
      </c>
      <c r="DW54" s="6" t="b">
        <v>0</v>
      </c>
      <c r="EA54" s="6" t="s">
        <v>0</v>
      </c>
      <c r="EB54" s="6" t="s">
        <v>5</v>
      </c>
      <c r="EC54" s="6" t="s">
        <v>255</v>
      </c>
      <c r="ED54" s="6" t="s">
        <v>256</v>
      </c>
      <c r="EE54" s="6" t="s">
        <v>97</v>
      </c>
      <c r="EF54" s="6" t="s">
        <v>98</v>
      </c>
      <c r="EG54" s="6">
        <v>89</v>
      </c>
      <c r="EH54" s="6">
        <v>478</v>
      </c>
      <c r="EI54" s="6">
        <v>78</v>
      </c>
      <c r="EJ54" s="6">
        <v>415</v>
      </c>
      <c r="EK54" s="6">
        <v>89</v>
      </c>
      <c r="EL54" s="6">
        <v>465</v>
      </c>
      <c r="EM54" s="6" t="s">
        <v>111</v>
      </c>
      <c r="EN54" s="6" t="s">
        <v>21</v>
      </c>
      <c r="EO54" s="6">
        <v>3</v>
      </c>
    </row>
    <row r="55" spans="1:145" x14ac:dyDescent="0.25">
      <c r="A55" s="63" t="s">
        <v>140</v>
      </c>
      <c r="C55" s="64" t="s">
        <v>0</v>
      </c>
      <c r="D55" s="65" t="s">
        <v>13</v>
      </c>
      <c r="E55" s="65" t="s">
        <v>245</v>
      </c>
      <c r="F55" s="65" t="s">
        <v>246</v>
      </c>
      <c r="G55" s="65">
        <v>25</v>
      </c>
      <c r="H55" s="65">
        <v>133</v>
      </c>
      <c r="I55" s="65" t="s">
        <v>97</v>
      </c>
      <c r="J55" s="65" t="s">
        <v>85</v>
      </c>
      <c r="K55" s="66" t="s">
        <v>545</v>
      </c>
      <c r="M55" s="6" t="s">
        <v>0</v>
      </c>
      <c r="N55" s="6" t="s">
        <v>10</v>
      </c>
      <c r="O55" s="6" t="s">
        <v>592</v>
      </c>
      <c r="P55" s="6" t="s">
        <v>592</v>
      </c>
      <c r="Q55" s="6" t="s">
        <v>139</v>
      </c>
      <c r="R55" s="6" t="s">
        <v>140</v>
      </c>
      <c r="S55" s="6">
        <v>96.807353000000006</v>
      </c>
      <c r="T55" s="6">
        <v>24.200361000000001</v>
      </c>
      <c r="U55" s="6">
        <v>0</v>
      </c>
      <c r="V55" s="6" t="s">
        <v>98</v>
      </c>
      <c r="W55" s="6">
        <v>920</v>
      </c>
      <c r="X55" s="6" t="s">
        <v>1176</v>
      </c>
      <c r="Y55" s="6">
        <v>13</v>
      </c>
      <c r="Z55" s="6">
        <v>10</v>
      </c>
      <c r="AA55" s="6">
        <v>2015</v>
      </c>
      <c r="AB55" s="6" t="s">
        <v>538</v>
      </c>
      <c r="AD55" s="6" t="s">
        <v>539</v>
      </c>
      <c r="AF55" s="6">
        <v>30</v>
      </c>
      <c r="AG55" s="6">
        <v>9</v>
      </c>
      <c r="AH55" s="6">
        <v>2015</v>
      </c>
      <c r="AI55" s="6">
        <v>1</v>
      </c>
      <c r="AJ55" s="6">
        <v>10</v>
      </c>
      <c r="AK55" s="6">
        <v>2015</v>
      </c>
      <c r="AM55" s="6" t="s">
        <v>540</v>
      </c>
      <c r="AN55" s="6" t="s">
        <v>541</v>
      </c>
      <c r="AO55" s="6">
        <v>33</v>
      </c>
      <c r="BG55" s="6">
        <v>7</v>
      </c>
      <c r="BH55" s="6">
        <v>2011</v>
      </c>
      <c r="BT55" s="6" t="b">
        <v>0</v>
      </c>
      <c r="BU55" s="6" t="b">
        <v>1</v>
      </c>
      <c r="BV55" s="6" t="s">
        <v>538</v>
      </c>
      <c r="BW55" s="6" t="s">
        <v>593</v>
      </c>
      <c r="BX55" s="6" t="s">
        <v>594</v>
      </c>
      <c r="BY55" s="6" t="b">
        <v>1</v>
      </c>
      <c r="BZ55" s="6" t="s">
        <v>328</v>
      </c>
      <c r="CA55" s="6" t="b">
        <v>0</v>
      </c>
      <c r="CB55" s="6" t="b">
        <v>1</v>
      </c>
      <c r="CC55" s="6" t="b">
        <v>0</v>
      </c>
      <c r="CD55" s="6" t="b">
        <v>0</v>
      </c>
      <c r="CE55" s="6" t="b">
        <v>1</v>
      </c>
      <c r="CF55" s="6" t="b">
        <v>1</v>
      </c>
      <c r="CG55" s="6">
        <v>1</v>
      </c>
      <c r="CH55" s="6">
        <v>4</v>
      </c>
      <c r="CI55" s="6">
        <v>5</v>
      </c>
      <c r="CM55" s="6">
        <v>50</v>
      </c>
      <c r="CN55" s="6">
        <v>200</v>
      </c>
      <c r="CO55" s="6">
        <v>83</v>
      </c>
      <c r="CX55" s="6" t="b">
        <v>0</v>
      </c>
      <c r="CZ55" s="6" t="b">
        <v>1</v>
      </c>
      <c r="DA55" s="6">
        <v>2</v>
      </c>
      <c r="DB55" s="6">
        <v>5</v>
      </c>
      <c r="DC55" s="6">
        <v>1</v>
      </c>
      <c r="DE55" s="6">
        <v>3</v>
      </c>
      <c r="DF55" s="6">
        <v>5</v>
      </c>
      <c r="DG55" s="6">
        <v>1</v>
      </c>
      <c r="DH55" s="6">
        <v>2</v>
      </c>
      <c r="DI55" s="6" t="b">
        <v>1</v>
      </c>
      <c r="DJ55" s="6" t="b">
        <v>1</v>
      </c>
      <c r="DK55" s="6" t="b">
        <v>1</v>
      </c>
      <c r="DL55" s="6" t="b">
        <v>1</v>
      </c>
      <c r="DM55" s="6" t="b">
        <v>1</v>
      </c>
      <c r="DN55" s="6" t="b">
        <v>1</v>
      </c>
      <c r="DO55" s="6" t="b">
        <v>0</v>
      </c>
      <c r="DQ55" s="6" t="b">
        <v>0</v>
      </c>
      <c r="DS55" s="6" t="b">
        <v>1</v>
      </c>
      <c r="DT55" s="6">
        <v>70</v>
      </c>
      <c r="DU55" s="6" t="b">
        <v>0</v>
      </c>
      <c r="DW55" s="6" t="b">
        <v>1</v>
      </c>
      <c r="DX55" s="6">
        <v>23</v>
      </c>
      <c r="DY55" s="6" t="s">
        <v>1357</v>
      </c>
      <c r="EA55" s="6" t="s">
        <v>0</v>
      </c>
      <c r="EB55" s="6" t="s">
        <v>4</v>
      </c>
      <c r="EC55" s="6" t="s">
        <v>251</v>
      </c>
      <c r="ED55" s="6" t="s">
        <v>252</v>
      </c>
      <c r="EE55" s="6" t="s">
        <v>97</v>
      </c>
      <c r="EF55" s="6" t="s">
        <v>98</v>
      </c>
      <c r="EG55" s="6">
        <v>28</v>
      </c>
      <c r="EH55" s="6">
        <v>130</v>
      </c>
      <c r="EI55" s="6">
        <v>27</v>
      </c>
      <c r="EJ55" s="6">
        <v>121</v>
      </c>
      <c r="EK55" s="6">
        <v>28</v>
      </c>
      <c r="EL55" s="6">
        <v>130</v>
      </c>
      <c r="EM55" s="6" t="s">
        <v>111</v>
      </c>
      <c r="EN55" s="6" t="s">
        <v>23</v>
      </c>
      <c r="EO55" s="6">
        <v>0</v>
      </c>
    </row>
    <row r="56" spans="1:145" x14ac:dyDescent="0.25">
      <c r="A56" s="63" t="s">
        <v>217</v>
      </c>
      <c r="C56" s="64" t="s">
        <v>0</v>
      </c>
      <c r="D56" s="65" t="s">
        <v>13</v>
      </c>
      <c r="E56" s="65" t="s">
        <v>239</v>
      </c>
      <c r="F56" s="65" t="s">
        <v>240</v>
      </c>
      <c r="G56" s="65">
        <v>15</v>
      </c>
      <c r="H56" s="65">
        <v>74</v>
      </c>
      <c r="I56" s="65" t="s">
        <v>97</v>
      </c>
      <c r="J56" s="65" t="s">
        <v>85</v>
      </c>
      <c r="K56" s="66" t="s">
        <v>545</v>
      </c>
      <c r="M56" s="6" t="s">
        <v>0</v>
      </c>
      <c r="N56" s="6" t="s">
        <v>10</v>
      </c>
      <c r="O56" s="6" t="s">
        <v>592</v>
      </c>
      <c r="P56" s="6" t="s">
        <v>592</v>
      </c>
      <c r="Q56" s="6" t="s">
        <v>216</v>
      </c>
      <c r="R56" s="6" t="s">
        <v>217</v>
      </c>
      <c r="S56" s="6">
        <v>96.807353000000006</v>
      </c>
      <c r="T56" s="6">
        <v>24.200367</v>
      </c>
      <c r="U56" s="6">
        <v>0</v>
      </c>
      <c r="V56" s="6" t="s">
        <v>98</v>
      </c>
      <c r="W56" s="6">
        <v>900</v>
      </c>
      <c r="X56" s="6" t="s">
        <v>1140</v>
      </c>
      <c r="Y56" s="6">
        <v>20</v>
      </c>
      <c r="Z56" s="6">
        <v>10</v>
      </c>
      <c r="AA56" s="6">
        <v>2015</v>
      </c>
      <c r="AB56" s="6" t="s">
        <v>581</v>
      </c>
      <c r="AD56" s="6" t="s">
        <v>539</v>
      </c>
      <c r="AF56" s="6">
        <v>16</v>
      </c>
      <c r="AG56" s="6">
        <v>10</v>
      </c>
      <c r="AH56" s="6">
        <v>2015</v>
      </c>
      <c r="AI56" s="6">
        <v>16</v>
      </c>
      <c r="AJ56" s="6">
        <v>10</v>
      </c>
      <c r="AK56" s="6">
        <v>2015</v>
      </c>
      <c r="AM56" s="6" t="s">
        <v>540</v>
      </c>
      <c r="AN56" s="6" t="s">
        <v>541</v>
      </c>
      <c r="AO56" s="6">
        <v>46</v>
      </c>
      <c r="BG56" s="6">
        <v>7</v>
      </c>
      <c r="BH56" s="6">
        <v>2011</v>
      </c>
      <c r="BT56" s="6" t="b">
        <v>0</v>
      </c>
      <c r="BU56" s="6" t="b">
        <v>1</v>
      </c>
      <c r="BV56" s="6" t="s">
        <v>581</v>
      </c>
      <c r="BW56" s="6" t="s">
        <v>1243</v>
      </c>
      <c r="BX56" s="6" t="s">
        <v>1358</v>
      </c>
      <c r="BY56" s="6" t="b">
        <v>1</v>
      </c>
      <c r="BZ56" s="6" t="s">
        <v>321</v>
      </c>
      <c r="CA56" s="6" t="b">
        <v>0</v>
      </c>
      <c r="CB56" s="6" t="b">
        <v>0</v>
      </c>
      <c r="CC56" s="6" t="b">
        <v>0</v>
      </c>
      <c r="CD56" s="6" t="b">
        <v>1</v>
      </c>
      <c r="CE56" s="6" t="b">
        <v>1</v>
      </c>
      <c r="CF56" s="6" t="b">
        <v>1</v>
      </c>
      <c r="CH56" s="6">
        <v>1</v>
      </c>
      <c r="CI56" s="6">
        <v>1</v>
      </c>
      <c r="CK56" s="6">
        <v>1</v>
      </c>
      <c r="CL56" s="6">
        <v>1</v>
      </c>
      <c r="CM56" s="6">
        <v>41</v>
      </c>
      <c r="CN56" s="6">
        <v>208</v>
      </c>
      <c r="CO56" s="6">
        <v>51</v>
      </c>
      <c r="CX56" s="6" t="b">
        <v>1</v>
      </c>
      <c r="CY56" s="6">
        <v>2</v>
      </c>
      <c r="CZ56" s="6" t="b">
        <v>1</v>
      </c>
      <c r="DA56" s="6">
        <v>2</v>
      </c>
      <c r="DB56" s="6">
        <v>6</v>
      </c>
      <c r="DE56" s="6">
        <v>2</v>
      </c>
      <c r="DF56" s="6">
        <v>6</v>
      </c>
      <c r="DH56" s="6">
        <v>2</v>
      </c>
      <c r="DI56" s="6" t="b">
        <v>0</v>
      </c>
      <c r="DJ56" s="6" t="b">
        <v>0</v>
      </c>
      <c r="DK56" s="6" t="b">
        <v>0</v>
      </c>
      <c r="DL56" s="6" t="b">
        <v>0</v>
      </c>
      <c r="DM56" s="6" t="b">
        <v>1</v>
      </c>
      <c r="DN56" s="6" t="b">
        <v>0</v>
      </c>
      <c r="DO56" s="6" t="b">
        <v>0</v>
      </c>
      <c r="DQ56" s="6" t="b">
        <v>0</v>
      </c>
      <c r="DS56" s="6" t="b">
        <v>1</v>
      </c>
      <c r="DT56" s="6">
        <v>18</v>
      </c>
      <c r="DU56" s="6" t="b">
        <v>0</v>
      </c>
      <c r="DW56" s="6" t="b">
        <v>1</v>
      </c>
      <c r="DX56" s="6">
        <v>19</v>
      </c>
      <c r="DY56" s="6" t="s">
        <v>1359</v>
      </c>
      <c r="EA56" s="6" t="s">
        <v>0</v>
      </c>
      <c r="EB56" s="6" t="s">
        <v>13</v>
      </c>
      <c r="EC56" s="6" t="s">
        <v>235</v>
      </c>
      <c r="ED56" s="6" t="s">
        <v>236</v>
      </c>
      <c r="EE56" s="6" t="s">
        <v>97</v>
      </c>
      <c r="EF56" s="6" t="s">
        <v>98</v>
      </c>
      <c r="EG56" s="6">
        <v>5</v>
      </c>
      <c r="EH56" s="6">
        <v>26</v>
      </c>
      <c r="EI56" s="6">
        <v>5</v>
      </c>
      <c r="EJ56" s="6">
        <v>27</v>
      </c>
      <c r="EK56" s="6">
        <v>5</v>
      </c>
      <c r="EL56" s="6">
        <v>27</v>
      </c>
      <c r="EM56" s="6" t="s">
        <v>111</v>
      </c>
      <c r="EN56" s="6" t="s">
        <v>21</v>
      </c>
      <c r="EO56" s="6">
        <v>1</v>
      </c>
    </row>
    <row r="57" spans="1:145" x14ac:dyDescent="0.25">
      <c r="A57" s="63" t="s">
        <v>219</v>
      </c>
      <c r="C57" s="64" t="s">
        <v>0</v>
      </c>
      <c r="D57" s="65" t="s">
        <v>7</v>
      </c>
      <c r="E57" s="65" t="s">
        <v>727</v>
      </c>
      <c r="F57" s="65" t="s">
        <v>728</v>
      </c>
      <c r="G57" s="65">
        <v>116</v>
      </c>
      <c r="H57" s="65">
        <v>659</v>
      </c>
      <c r="I57" s="65" t="s">
        <v>97</v>
      </c>
      <c r="J57" s="65" t="s">
        <v>85</v>
      </c>
      <c r="K57" s="66" t="s">
        <v>545</v>
      </c>
      <c r="M57" s="6" t="s">
        <v>0</v>
      </c>
      <c r="N57" s="6" t="s">
        <v>8</v>
      </c>
      <c r="O57" s="6" t="s">
        <v>595</v>
      </c>
      <c r="P57" s="6" t="s">
        <v>596</v>
      </c>
      <c r="Q57" s="6" t="s">
        <v>218</v>
      </c>
      <c r="R57" s="6" t="s">
        <v>219</v>
      </c>
      <c r="S57" s="6">
        <v>97.724566999999993</v>
      </c>
      <c r="T57" s="6">
        <v>24.205417000000001</v>
      </c>
      <c r="U57" s="6">
        <v>0</v>
      </c>
      <c r="V57" s="6" t="s">
        <v>98</v>
      </c>
      <c r="W57" s="6">
        <v>716</v>
      </c>
      <c r="X57" s="6" t="s">
        <v>1140</v>
      </c>
      <c r="Y57" s="6">
        <v>13</v>
      </c>
      <c r="Z57" s="6">
        <v>10</v>
      </c>
      <c r="AA57" s="6">
        <v>2015</v>
      </c>
      <c r="AB57" s="6" t="s">
        <v>581</v>
      </c>
      <c r="AD57" s="6" t="s">
        <v>539</v>
      </c>
      <c r="AF57" s="6">
        <v>25</v>
      </c>
      <c r="AG57" s="6">
        <v>9</v>
      </c>
      <c r="AH57" s="6">
        <v>2015</v>
      </c>
      <c r="AI57" s="6">
        <v>25</v>
      </c>
      <c r="AJ57" s="6">
        <v>9</v>
      </c>
      <c r="AK57" s="6">
        <v>2015</v>
      </c>
      <c r="AM57" s="6" t="s">
        <v>540</v>
      </c>
      <c r="AN57" s="6" t="s">
        <v>541</v>
      </c>
      <c r="AO57" s="6">
        <v>26</v>
      </c>
      <c r="BG57" s="6">
        <v>11</v>
      </c>
      <c r="BH57" s="6">
        <v>2011</v>
      </c>
      <c r="BT57" s="6" t="b">
        <v>0</v>
      </c>
      <c r="BU57" s="6" t="b">
        <v>1</v>
      </c>
      <c r="BV57" s="6" t="s">
        <v>581</v>
      </c>
      <c r="BW57" s="6" t="s">
        <v>1218</v>
      </c>
      <c r="BX57" s="6" t="s">
        <v>1219</v>
      </c>
      <c r="BY57" s="6" t="b">
        <v>1</v>
      </c>
      <c r="BZ57" s="6" t="s">
        <v>329</v>
      </c>
      <c r="CA57" s="6" t="b">
        <v>0</v>
      </c>
      <c r="CB57" s="6" t="b">
        <v>0</v>
      </c>
      <c r="CC57" s="6" t="b">
        <v>1</v>
      </c>
      <c r="CD57" s="6" t="b">
        <v>1</v>
      </c>
      <c r="CE57" s="6" t="b">
        <v>1</v>
      </c>
      <c r="CF57" s="6" t="b">
        <v>1</v>
      </c>
      <c r="CG57" s="6">
        <v>4</v>
      </c>
      <c r="CH57" s="6">
        <v>5</v>
      </c>
      <c r="CI57" s="6">
        <v>9</v>
      </c>
      <c r="CM57" s="6">
        <v>124</v>
      </c>
      <c r="CN57" s="6">
        <v>644</v>
      </c>
      <c r="CO57" s="6">
        <v>124</v>
      </c>
      <c r="CT57" s="6">
        <v>2</v>
      </c>
      <c r="CU57" s="6">
        <v>9</v>
      </c>
      <c r="CV57" s="6" t="s">
        <v>322</v>
      </c>
      <c r="CX57" s="6" t="b">
        <v>1</v>
      </c>
      <c r="CZ57" s="6" t="b">
        <v>1</v>
      </c>
      <c r="DA57" s="6">
        <v>4</v>
      </c>
      <c r="DB57" s="6">
        <v>4</v>
      </c>
      <c r="DE57" s="6">
        <v>4</v>
      </c>
      <c r="DF57" s="6">
        <v>4</v>
      </c>
      <c r="DG57" s="6">
        <v>2</v>
      </c>
      <c r="DI57" s="6" t="b">
        <v>1</v>
      </c>
      <c r="DJ57" s="6" t="b">
        <v>0</v>
      </c>
      <c r="DK57" s="6" t="b">
        <v>0</v>
      </c>
      <c r="DL57" s="6" t="b">
        <v>0</v>
      </c>
      <c r="DM57" s="6" t="b">
        <v>0</v>
      </c>
      <c r="DN57" s="6" t="b">
        <v>0</v>
      </c>
      <c r="DO57" s="6" t="b">
        <v>0</v>
      </c>
      <c r="DQ57" s="6" t="b">
        <v>1</v>
      </c>
      <c r="DR57" s="6">
        <v>36</v>
      </c>
      <c r="DS57" s="6" t="b">
        <v>0</v>
      </c>
      <c r="DU57" s="6" t="b">
        <v>0</v>
      </c>
      <c r="DW57" s="6" t="b">
        <v>0</v>
      </c>
      <c r="EA57" s="6" t="s">
        <v>0</v>
      </c>
      <c r="EB57" s="6" t="s">
        <v>8</v>
      </c>
      <c r="EC57" s="6" t="s">
        <v>1822</v>
      </c>
      <c r="ED57" s="6" t="s">
        <v>211</v>
      </c>
      <c r="EE57" s="6" t="s">
        <v>209</v>
      </c>
      <c r="EF57" s="6" t="s">
        <v>132</v>
      </c>
      <c r="EG57" s="6">
        <v>840</v>
      </c>
      <c r="EH57" s="6">
        <v>3249</v>
      </c>
      <c r="EI57" s="6">
        <v>667</v>
      </c>
      <c r="EJ57" s="6">
        <v>3657</v>
      </c>
      <c r="EK57" s="6">
        <v>667</v>
      </c>
      <c r="EL57" s="6">
        <v>3657</v>
      </c>
      <c r="EM57" s="6" t="s">
        <v>111</v>
      </c>
      <c r="EN57" s="6" t="s">
        <v>23</v>
      </c>
      <c r="EO57" s="6">
        <v>13</v>
      </c>
    </row>
    <row r="58" spans="1:145" x14ac:dyDescent="0.25">
      <c r="A58" s="63" t="s">
        <v>142</v>
      </c>
      <c r="C58" s="64" t="s">
        <v>0</v>
      </c>
      <c r="D58" s="65" t="s">
        <v>8</v>
      </c>
      <c r="E58" s="65" t="s">
        <v>123</v>
      </c>
      <c r="F58" s="65" t="s">
        <v>124</v>
      </c>
      <c r="G58" s="65">
        <v>29</v>
      </c>
      <c r="H58" s="65">
        <v>182</v>
      </c>
      <c r="I58" s="65" t="s">
        <v>97</v>
      </c>
      <c r="J58" s="65" t="s">
        <v>85</v>
      </c>
      <c r="K58" s="66" t="s">
        <v>538</v>
      </c>
      <c r="M58" s="6" t="s">
        <v>0</v>
      </c>
      <c r="N58" s="6" t="s">
        <v>8</v>
      </c>
      <c r="O58" s="6" t="s">
        <v>595</v>
      </c>
      <c r="P58" s="6" t="s">
        <v>597</v>
      </c>
      <c r="Q58" s="6" t="s">
        <v>141</v>
      </c>
      <c r="R58" s="6" t="s">
        <v>142</v>
      </c>
      <c r="S58" s="6">
        <v>97.717133000000004</v>
      </c>
      <c r="T58" s="6">
        <v>24.200433</v>
      </c>
      <c r="U58" s="6">
        <v>0</v>
      </c>
      <c r="V58" s="6" t="s">
        <v>98</v>
      </c>
      <c r="W58" s="6">
        <v>918</v>
      </c>
      <c r="X58" s="6" t="s">
        <v>1176</v>
      </c>
      <c r="Y58" s="6">
        <v>14</v>
      </c>
      <c r="Z58" s="6">
        <v>10</v>
      </c>
      <c r="AA58" s="6">
        <v>2015</v>
      </c>
      <c r="AB58" s="6" t="s">
        <v>538</v>
      </c>
      <c r="AD58" s="6" t="s">
        <v>539</v>
      </c>
      <c r="AF58" s="6">
        <v>2</v>
      </c>
      <c r="AG58" s="6">
        <v>10</v>
      </c>
      <c r="AH58" s="6">
        <v>2015</v>
      </c>
      <c r="AI58" s="6">
        <v>14</v>
      </c>
      <c r="AJ58" s="6">
        <v>10</v>
      </c>
      <c r="AK58" s="6">
        <v>2015</v>
      </c>
      <c r="AM58" s="6" t="s">
        <v>540</v>
      </c>
      <c r="AN58" s="6" t="s">
        <v>541</v>
      </c>
      <c r="AO58" s="6">
        <v>53</v>
      </c>
      <c r="BG58" s="6">
        <v>6</v>
      </c>
      <c r="BH58" s="6">
        <v>2011</v>
      </c>
      <c r="BT58" s="6" t="b">
        <v>0</v>
      </c>
      <c r="BU58" s="6" t="b">
        <v>1</v>
      </c>
      <c r="BV58" s="6" t="s">
        <v>538</v>
      </c>
      <c r="BW58" s="6" t="s">
        <v>598</v>
      </c>
      <c r="BX58" s="6" t="s">
        <v>1220</v>
      </c>
      <c r="BY58" s="6" t="b">
        <v>1</v>
      </c>
      <c r="BZ58" s="6" t="s">
        <v>321</v>
      </c>
      <c r="CA58" s="6" t="b">
        <v>1</v>
      </c>
      <c r="CB58" s="6" t="b">
        <v>0</v>
      </c>
      <c r="CC58" s="6" t="b">
        <v>0</v>
      </c>
      <c r="CD58" s="6" t="b">
        <v>1</v>
      </c>
      <c r="CE58" s="6" t="b">
        <v>1</v>
      </c>
      <c r="CF58" s="6" t="b">
        <v>0</v>
      </c>
      <c r="CG58" s="6">
        <v>3</v>
      </c>
      <c r="CH58" s="6">
        <v>2</v>
      </c>
      <c r="CI58" s="6">
        <v>5</v>
      </c>
      <c r="CM58" s="6">
        <v>183</v>
      </c>
      <c r="CN58" s="6">
        <v>971</v>
      </c>
      <c r="CO58" s="6">
        <v>188</v>
      </c>
      <c r="CP58" s="6">
        <v>2</v>
      </c>
      <c r="CQ58" s="6">
        <v>11</v>
      </c>
      <c r="CR58" s="6" t="s">
        <v>326</v>
      </c>
      <c r="CT58" s="6">
        <v>3</v>
      </c>
      <c r="CU58" s="6">
        <v>27</v>
      </c>
      <c r="CV58" s="6" t="s">
        <v>331</v>
      </c>
      <c r="CX58" s="6" t="b">
        <v>1</v>
      </c>
      <c r="CZ58" s="6" t="b">
        <v>1</v>
      </c>
      <c r="DA58" s="6">
        <v>3</v>
      </c>
      <c r="DB58" s="6">
        <v>6</v>
      </c>
      <c r="DE58" s="6">
        <v>3</v>
      </c>
      <c r="DF58" s="6">
        <v>6</v>
      </c>
      <c r="DH58" s="6">
        <v>3</v>
      </c>
      <c r="DI58" s="6" t="b">
        <v>1</v>
      </c>
      <c r="DJ58" s="6" t="b">
        <v>1</v>
      </c>
      <c r="DK58" s="6" t="b">
        <v>0</v>
      </c>
      <c r="DL58" s="6" t="b">
        <v>1</v>
      </c>
      <c r="DM58" s="6" t="b">
        <v>1</v>
      </c>
      <c r="DN58" s="6" t="b">
        <v>0</v>
      </c>
      <c r="DO58" s="6" t="b">
        <v>0</v>
      </c>
      <c r="DQ58" s="6" t="b">
        <v>1</v>
      </c>
      <c r="DR58" s="6">
        <v>1</v>
      </c>
      <c r="DS58" s="6" t="b">
        <v>0</v>
      </c>
      <c r="DU58" s="6" t="b">
        <v>0</v>
      </c>
      <c r="DW58" s="6" t="b">
        <v>1</v>
      </c>
      <c r="DX58" s="6">
        <v>5</v>
      </c>
      <c r="DY58" s="6" t="s">
        <v>1221</v>
      </c>
      <c r="EA58" s="6" t="s">
        <v>0</v>
      </c>
      <c r="EB58" s="6" t="s">
        <v>5</v>
      </c>
      <c r="EC58" s="6" t="s">
        <v>171</v>
      </c>
      <c r="ED58" s="6" t="s">
        <v>172</v>
      </c>
      <c r="EE58" s="6" t="s">
        <v>97</v>
      </c>
      <c r="EF58" s="6" t="s">
        <v>132</v>
      </c>
      <c r="EG58" s="6">
        <v>21</v>
      </c>
      <c r="EH58" s="6">
        <v>111</v>
      </c>
      <c r="EI58" s="6">
        <v>22</v>
      </c>
      <c r="EJ58" s="6">
        <v>116</v>
      </c>
      <c r="EK58" s="6">
        <v>26</v>
      </c>
      <c r="EL58" s="6">
        <v>116</v>
      </c>
      <c r="EM58" s="6" t="s">
        <v>111</v>
      </c>
      <c r="EN58" s="6" t="s">
        <v>22</v>
      </c>
      <c r="EO58" s="6">
        <v>1</v>
      </c>
    </row>
    <row r="59" spans="1:145" x14ac:dyDescent="0.25">
      <c r="A59" s="63" t="s">
        <v>124</v>
      </c>
      <c r="C59" s="64" t="s">
        <v>0</v>
      </c>
      <c r="D59" s="65" t="s">
        <v>8</v>
      </c>
      <c r="E59" s="65" t="s">
        <v>218</v>
      </c>
      <c r="F59" s="65" t="s">
        <v>219</v>
      </c>
      <c r="G59" s="65">
        <v>70</v>
      </c>
      <c r="H59" s="65">
        <v>609</v>
      </c>
      <c r="I59" s="65" t="s">
        <v>97</v>
      </c>
      <c r="J59" s="65" t="s">
        <v>85</v>
      </c>
      <c r="K59" s="66" t="s">
        <v>581</v>
      </c>
      <c r="M59" s="6" t="s">
        <v>0</v>
      </c>
      <c r="N59" s="6" t="s">
        <v>8</v>
      </c>
      <c r="O59" s="6" t="s">
        <v>595</v>
      </c>
      <c r="Q59" s="6" t="s">
        <v>123</v>
      </c>
      <c r="R59" s="6" t="s">
        <v>124</v>
      </c>
      <c r="S59" s="6">
        <v>97.718582999999995</v>
      </c>
      <c r="T59" s="6">
        <v>24.200972</v>
      </c>
      <c r="V59" s="6" t="s">
        <v>98</v>
      </c>
      <c r="W59" s="6">
        <v>922</v>
      </c>
      <c r="X59" s="6" t="s">
        <v>1176</v>
      </c>
      <c r="Y59" s="6">
        <v>14</v>
      </c>
      <c r="Z59" s="6">
        <v>10</v>
      </c>
      <c r="AA59" s="6">
        <v>2015</v>
      </c>
      <c r="AB59" s="6" t="s">
        <v>538</v>
      </c>
      <c r="AD59" s="6" t="s">
        <v>539</v>
      </c>
      <c r="AF59" s="6">
        <v>24</v>
      </c>
      <c r="AG59" s="6">
        <v>10</v>
      </c>
      <c r="AH59" s="6">
        <v>2015</v>
      </c>
      <c r="AI59" s="6">
        <v>2</v>
      </c>
      <c r="AJ59" s="6">
        <v>10</v>
      </c>
      <c r="AK59" s="6">
        <v>2015</v>
      </c>
      <c r="AM59" s="6" t="s">
        <v>540</v>
      </c>
      <c r="AN59" s="6" t="s">
        <v>548</v>
      </c>
      <c r="AO59" s="6">
        <v>62</v>
      </c>
      <c r="BG59" s="6">
        <v>5</v>
      </c>
      <c r="BH59" s="6">
        <v>2012</v>
      </c>
      <c r="BT59" s="6" t="b">
        <v>0</v>
      </c>
      <c r="BU59" s="6" t="b">
        <v>1</v>
      </c>
      <c r="BV59" s="6" t="s">
        <v>538</v>
      </c>
      <c r="BW59" s="6" t="s">
        <v>1217</v>
      </c>
      <c r="BX59" s="6" t="s">
        <v>599</v>
      </c>
      <c r="BY59" s="6" t="b">
        <v>1</v>
      </c>
      <c r="BZ59" s="6" t="s">
        <v>321</v>
      </c>
      <c r="CA59" s="6" t="b">
        <v>1</v>
      </c>
      <c r="CB59" s="6" t="b">
        <v>0</v>
      </c>
      <c r="CC59" s="6" t="b">
        <v>0</v>
      </c>
      <c r="CD59" s="6" t="b">
        <v>1</v>
      </c>
      <c r="CE59" s="6" t="b">
        <v>1</v>
      </c>
      <c r="CF59" s="6" t="b">
        <v>0</v>
      </c>
      <c r="CH59" s="6">
        <v>1</v>
      </c>
      <c r="CI59" s="6">
        <v>1</v>
      </c>
      <c r="CJ59" s="6">
        <v>1</v>
      </c>
      <c r="CL59" s="6">
        <v>1</v>
      </c>
      <c r="CM59" s="6">
        <v>18</v>
      </c>
      <c r="CN59" s="6">
        <v>120</v>
      </c>
      <c r="CO59" s="6">
        <v>29</v>
      </c>
      <c r="CT59" s="6">
        <v>3</v>
      </c>
      <c r="CU59" s="6">
        <v>13</v>
      </c>
      <c r="CV59" s="6" t="s">
        <v>325</v>
      </c>
      <c r="CX59" s="6" t="b">
        <v>1</v>
      </c>
      <c r="CZ59" s="6" t="b">
        <v>1</v>
      </c>
      <c r="DA59" s="6">
        <v>3</v>
      </c>
      <c r="DB59" s="6">
        <v>6</v>
      </c>
      <c r="DE59" s="6">
        <v>3</v>
      </c>
      <c r="DF59" s="6">
        <v>6</v>
      </c>
      <c r="DG59" s="6">
        <v>1</v>
      </c>
      <c r="DH59" s="6">
        <v>1</v>
      </c>
      <c r="DI59" s="6" t="b">
        <v>1</v>
      </c>
      <c r="DJ59" s="6" t="b">
        <v>0</v>
      </c>
      <c r="DK59" s="6" t="b">
        <v>0</v>
      </c>
      <c r="DL59" s="6" t="b">
        <v>0</v>
      </c>
      <c r="DM59" s="6" t="b">
        <v>1</v>
      </c>
      <c r="DN59" s="6" t="b">
        <v>0</v>
      </c>
      <c r="DO59" s="6" t="b">
        <v>0</v>
      </c>
      <c r="DQ59" s="6" t="b">
        <v>0</v>
      </c>
      <c r="DS59" s="6" t="b">
        <v>1</v>
      </c>
      <c r="DT59" s="6">
        <v>5</v>
      </c>
      <c r="DU59" s="6" t="b">
        <v>0</v>
      </c>
      <c r="DW59" s="6" t="b">
        <v>1</v>
      </c>
      <c r="DX59" s="6">
        <v>62</v>
      </c>
      <c r="DY59" s="6" t="s">
        <v>1179</v>
      </c>
      <c r="EA59" s="6" t="s">
        <v>0</v>
      </c>
      <c r="EB59" s="6" t="s">
        <v>4</v>
      </c>
      <c r="EC59" s="6" t="s">
        <v>251</v>
      </c>
      <c r="ED59" s="6" t="s">
        <v>252</v>
      </c>
      <c r="EE59" s="6" t="s">
        <v>97</v>
      </c>
      <c r="EF59" s="6" t="s">
        <v>98</v>
      </c>
      <c r="EG59" s="6">
        <v>28</v>
      </c>
      <c r="EH59" s="6">
        <v>130</v>
      </c>
      <c r="EI59" s="6">
        <v>27</v>
      </c>
      <c r="EJ59" s="6">
        <v>121</v>
      </c>
      <c r="EK59" s="6">
        <v>28</v>
      </c>
      <c r="EL59" s="6">
        <v>130</v>
      </c>
      <c r="EM59" s="6" t="s">
        <v>111</v>
      </c>
      <c r="EN59" s="6" t="s">
        <v>22</v>
      </c>
      <c r="EO59" s="6">
        <v>0</v>
      </c>
    </row>
    <row r="60" spans="1:145" x14ac:dyDescent="0.25">
      <c r="A60" s="63" t="s">
        <v>127</v>
      </c>
      <c r="C60" s="64" t="s">
        <v>0</v>
      </c>
      <c r="D60" s="65" t="s">
        <v>8</v>
      </c>
      <c r="E60" s="65" t="s">
        <v>141</v>
      </c>
      <c r="F60" s="65" t="s">
        <v>142</v>
      </c>
      <c r="G60" s="65">
        <v>188</v>
      </c>
      <c r="H60" s="65">
        <v>993</v>
      </c>
      <c r="I60" s="65" t="s">
        <v>97</v>
      </c>
      <c r="J60" s="65" t="s">
        <v>85</v>
      </c>
      <c r="K60" s="66" t="s">
        <v>538</v>
      </c>
      <c r="M60" s="6" t="s">
        <v>0</v>
      </c>
      <c r="N60" s="6" t="s">
        <v>8</v>
      </c>
      <c r="O60" s="6" t="s">
        <v>595</v>
      </c>
      <c r="P60" s="6" t="s">
        <v>600</v>
      </c>
      <c r="Q60" s="6" t="s">
        <v>1816</v>
      </c>
      <c r="R60" s="6" t="s">
        <v>127</v>
      </c>
      <c r="S60" s="6">
        <v>97.724483000000006</v>
      </c>
      <c r="T60" s="6">
        <v>24.205417000000001</v>
      </c>
      <c r="U60" s="6">
        <v>0</v>
      </c>
      <c r="V60" s="6" t="s">
        <v>132</v>
      </c>
      <c r="W60" s="6">
        <v>968</v>
      </c>
      <c r="X60" s="6" t="s">
        <v>1176</v>
      </c>
      <c r="Y60" s="6">
        <v>13</v>
      </c>
      <c r="Z60" s="6">
        <v>10</v>
      </c>
      <c r="AA60" s="6">
        <v>2015</v>
      </c>
      <c r="AB60" s="6" t="s">
        <v>538</v>
      </c>
      <c r="AD60" s="6" t="s">
        <v>539</v>
      </c>
      <c r="AF60" s="6">
        <v>10</v>
      </c>
      <c r="AG60" s="6">
        <v>10</v>
      </c>
      <c r="AH60" s="6">
        <v>2015</v>
      </c>
      <c r="AI60" s="6">
        <v>12</v>
      </c>
      <c r="AJ60" s="6">
        <v>10</v>
      </c>
      <c r="AK60" s="6">
        <v>2015</v>
      </c>
      <c r="AM60" s="6" t="s">
        <v>540</v>
      </c>
      <c r="AN60" s="6" t="s">
        <v>548</v>
      </c>
      <c r="AO60" s="6">
        <v>59</v>
      </c>
      <c r="BG60" s="6">
        <v>8</v>
      </c>
      <c r="BH60" s="6">
        <v>2012</v>
      </c>
      <c r="BI60" s="6">
        <v>20</v>
      </c>
      <c r="BJ60" s="6">
        <v>10</v>
      </c>
      <c r="BK60" s="6">
        <v>10</v>
      </c>
      <c r="BM60" s="6">
        <v>20</v>
      </c>
      <c r="BN60" s="6">
        <v>10</v>
      </c>
      <c r="BO60" s="6">
        <v>10</v>
      </c>
      <c r="BQ60" s="6" t="s">
        <v>596</v>
      </c>
      <c r="BR60" s="6">
        <v>0.2</v>
      </c>
      <c r="BT60" s="6" t="b">
        <v>1</v>
      </c>
      <c r="BU60" s="6" t="b">
        <v>1</v>
      </c>
      <c r="BV60" s="6" t="s">
        <v>538</v>
      </c>
      <c r="BW60" s="6" t="s">
        <v>1316</v>
      </c>
      <c r="BY60" s="6" t="b">
        <v>1</v>
      </c>
      <c r="BZ60" s="6" t="s">
        <v>328</v>
      </c>
      <c r="CA60" s="6" t="b">
        <v>0</v>
      </c>
      <c r="CB60" s="6" t="b">
        <v>1</v>
      </c>
      <c r="CC60" s="6" t="b">
        <v>0</v>
      </c>
      <c r="CD60" s="6" t="b">
        <v>1</v>
      </c>
      <c r="CE60" s="6" t="b">
        <v>1</v>
      </c>
      <c r="CF60" s="6" t="b">
        <v>0</v>
      </c>
      <c r="CG60" s="6">
        <v>0</v>
      </c>
      <c r="CH60" s="6">
        <v>1</v>
      </c>
      <c r="CI60" s="6">
        <v>1</v>
      </c>
      <c r="CJ60" s="6">
        <v>1</v>
      </c>
      <c r="CK60" s="6">
        <v>1</v>
      </c>
      <c r="CL60" s="6">
        <v>2</v>
      </c>
      <c r="CM60" s="6">
        <v>50</v>
      </c>
      <c r="CN60" s="6">
        <v>293</v>
      </c>
      <c r="CO60" s="6">
        <v>50</v>
      </c>
      <c r="CX60" s="6" t="b">
        <v>1</v>
      </c>
      <c r="CZ60" s="6" t="b">
        <v>1</v>
      </c>
      <c r="DA60" s="6">
        <v>7</v>
      </c>
      <c r="DB60" s="6">
        <v>12</v>
      </c>
      <c r="DE60" s="6">
        <v>7</v>
      </c>
      <c r="DF60" s="6">
        <v>12</v>
      </c>
      <c r="DG60" s="6">
        <v>1</v>
      </c>
      <c r="DH60" s="6">
        <v>1</v>
      </c>
      <c r="DI60" s="6" t="b">
        <v>1</v>
      </c>
      <c r="DJ60" s="6" t="b">
        <v>1</v>
      </c>
      <c r="DK60" s="6" t="b">
        <v>0</v>
      </c>
      <c r="DL60" s="6" t="b">
        <v>1</v>
      </c>
      <c r="DM60" s="6" t="b">
        <v>0</v>
      </c>
      <c r="DN60" s="6" t="b">
        <v>0</v>
      </c>
      <c r="DO60" s="6" t="b">
        <v>0</v>
      </c>
      <c r="DQ60" s="6" t="b">
        <v>0</v>
      </c>
      <c r="DS60" s="6" t="b">
        <v>1</v>
      </c>
      <c r="DT60" s="6">
        <v>4</v>
      </c>
      <c r="DU60" s="6" t="b">
        <v>0</v>
      </c>
      <c r="DW60" s="6" t="b">
        <v>0</v>
      </c>
      <c r="EA60" s="6" t="s">
        <v>0</v>
      </c>
      <c r="EB60" s="6" t="s">
        <v>8</v>
      </c>
      <c r="EC60" s="6" t="s">
        <v>752</v>
      </c>
      <c r="ED60" s="6" t="s">
        <v>753</v>
      </c>
      <c r="EE60" s="6" t="s">
        <v>97</v>
      </c>
      <c r="EF60" s="6" t="s">
        <v>98</v>
      </c>
      <c r="EG60" s="6">
        <v>25</v>
      </c>
      <c r="EH60" s="6">
        <v>92</v>
      </c>
      <c r="EI60" s="6">
        <v>24</v>
      </c>
      <c r="EJ60" s="6">
        <v>89</v>
      </c>
      <c r="EK60" s="6">
        <v>24</v>
      </c>
      <c r="EL60" s="6">
        <v>89</v>
      </c>
      <c r="EM60" s="6" t="s">
        <v>111</v>
      </c>
      <c r="EN60" s="6" t="s">
        <v>23</v>
      </c>
      <c r="EO60" s="6">
        <v>1</v>
      </c>
    </row>
    <row r="61" spans="1:145" x14ac:dyDescent="0.25">
      <c r="A61" s="63" t="s">
        <v>129</v>
      </c>
      <c r="C61" s="64" t="s">
        <v>0</v>
      </c>
      <c r="D61" s="65" t="s">
        <v>937</v>
      </c>
      <c r="E61" s="65" t="s">
        <v>1082</v>
      </c>
      <c r="F61" s="65" t="s">
        <v>1083</v>
      </c>
      <c r="G61" s="65">
        <v>58</v>
      </c>
      <c r="H61" s="65">
        <v>224</v>
      </c>
      <c r="I61" s="65" t="s">
        <v>97</v>
      </c>
      <c r="J61" s="65" t="s">
        <v>85</v>
      </c>
      <c r="K61" s="66" t="s">
        <v>538</v>
      </c>
      <c r="M61" s="6" t="s">
        <v>0</v>
      </c>
      <c r="N61" s="6" t="s">
        <v>8</v>
      </c>
      <c r="O61" s="6" t="s">
        <v>595</v>
      </c>
      <c r="P61" s="6" t="s">
        <v>1800</v>
      </c>
      <c r="Q61" s="6" t="s">
        <v>1800</v>
      </c>
      <c r="R61" s="6" t="s">
        <v>129</v>
      </c>
      <c r="S61" s="6">
        <v>97.710864000000001</v>
      </c>
      <c r="T61" s="6">
        <v>24.207332999999998</v>
      </c>
      <c r="U61" s="6">
        <v>0</v>
      </c>
      <c r="V61" s="6" t="s">
        <v>125</v>
      </c>
      <c r="W61" s="6">
        <v>936</v>
      </c>
      <c r="X61" s="6" t="s">
        <v>1176</v>
      </c>
      <c r="Y61" s="6">
        <v>14</v>
      </c>
      <c r="Z61" s="6">
        <v>10</v>
      </c>
      <c r="AA61" s="6">
        <v>2015</v>
      </c>
      <c r="AB61" s="6" t="s">
        <v>538</v>
      </c>
      <c r="AD61" s="6" t="s">
        <v>539</v>
      </c>
      <c r="AF61" s="6">
        <v>12</v>
      </c>
      <c r="AG61" s="6">
        <v>10</v>
      </c>
      <c r="AH61" s="6">
        <v>2015</v>
      </c>
      <c r="AI61" s="6">
        <v>12</v>
      </c>
      <c r="AJ61" s="6">
        <v>10</v>
      </c>
      <c r="AK61" s="6">
        <v>2015</v>
      </c>
      <c r="AM61" s="6" t="s">
        <v>540</v>
      </c>
      <c r="AN61" s="6" t="s">
        <v>541</v>
      </c>
      <c r="AO61" s="6">
        <v>43</v>
      </c>
      <c r="BG61" s="6">
        <v>8</v>
      </c>
      <c r="BH61" s="6">
        <v>2012</v>
      </c>
      <c r="BJ61" s="6">
        <v>20</v>
      </c>
      <c r="BK61" s="6">
        <v>15</v>
      </c>
      <c r="BN61" s="6">
        <v>20</v>
      </c>
      <c r="BO61" s="6">
        <v>15</v>
      </c>
      <c r="BQ61" s="6" t="s">
        <v>601</v>
      </c>
      <c r="BR61" s="6">
        <v>2</v>
      </c>
      <c r="BT61" s="6" t="b">
        <v>0</v>
      </c>
      <c r="BU61" s="6" t="b">
        <v>1</v>
      </c>
      <c r="BV61" s="6" t="s">
        <v>538</v>
      </c>
      <c r="BW61" s="6" t="s">
        <v>1350</v>
      </c>
      <c r="BY61" s="6" t="b">
        <v>1</v>
      </c>
      <c r="BZ61" s="6" t="s">
        <v>321</v>
      </c>
      <c r="CA61" s="6" t="b">
        <v>1</v>
      </c>
      <c r="CB61" s="6" t="b">
        <v>0</v>
      </c>
      <c r="CC61" s="6" t="b">
        <v>0</v>
      </c>
      <c r="CD61" s="6" t="b">
        <v>1</v>
      </c>
      <c r="CE61" s="6" t="b">
        <v>1</v>
      </c>
      <c r="CF61" s="6" t="b">
        <v>1</v>
      </c>
      <c r="CG61" s="6">
        <v>2</v>
      </c>
      <c r="CH61" s="6">
        <v>2</v>
      </c>
      <c r="CI61" s="6">
        <v>4</v>
      </c>
      <c r="CM61" s="6">
        <v>45</v>
      </c>
      <c r="CN61" s="6">
        <v>257</v>
      </c>
      <c r="CO61" s="6">
        <v>45</v>
      </c>
      <c r="CX61" s="6" t="b">
        <v>1</v>
      </c>
      <c r="CY61" s="6">
        <v>2</v>
      </c>
      <c r="CZ61" s="6" t="b">
        <v>1</v>
      </c>
      <c r="DA61" s="6">
        <v>3</v>
      </c>
      <c r="DB61" s="6">
        <v>4</v>
      </c>
      <c r="DE61" s="6">
        <v>3</v>
      </c>
      <c r="DF61" s="6">
        <v>4</v>
      </c>
      <c r="DG61" s="6">
        <v>1</v>
      </c>
      <c r="DI61" s="6" t="b">
        <v>1</v>
      </c>
      <c r="DJ61" s="6" t="b">
        <v>1</v>
      </c>
      <c r="DK61" s="6" t="b">
        <v>1</v>
      </c>
      <c r="DL61" s="6" t="b">
        <v>0</v>
      </c>
      <c r="DM61" s="6" t="b">
        <v>0</v>
      </c>
      <c r="DN61" s="6" t="b">
        <v>0</v>
      </c>
      <c r="DO61" s="6" t="b">
        <v>0</v>
      </c>
      <c r="DQ61" s="6" t="b">
        <v>0</v>
      </c>
      <c r="DS61" s="6" t="b">
        <v>1</v>
      </c>
      <c r="DT61" s="6">
        <v>13</v>
      </c>
      <c r="DU61" s="6" t="b">
        <v>0</v>
      </c>
      <c r="DW61" s="6" t="b">
        <v>0</v>
      </c>
      <c r="DY61" s="6" t="s">
        <v>1351</v>
      </c>
      <c r="EA61" s="6" t="s">
        <v>0</v>
      </c>
      <c r="EB61" s="6" t="s">
        <v>7</v>
      </c>
      <c r="EC61" s="6" t="s">
        <v>730</v>
      </c>
      <c r="ED61" s="6" t="s">
        <v>731</v>
      </c>
      <c r="EE61" s="6" t="s">
        <v>97</v>
      </c>
      <c r="EF61" s="6" t="s">
        <v>98</v>
      </c>
      <c r="EG61" s="6">
        <v>23</v>
      </c>
      <c r="EH61" s="6">
        <v>83</v>
      </c>
      <c r="EI61" s="6">
        <v>23</v>
      </c>
      <c r="EJ61" s="6">
        <v>85</v>
      </c>
      <c r="EK61" s="6">
        <v>23</v>
      </c>
      <c r="EL61" s="6">
        <v>78</v>
      </c>
      <c r="EM61" s="6" t="s">
        <v>111</v>
      </c>
      <c r="EN61" s="6" t="s">
        <v>23</v>
      </c>
      <c r="EO61" s="6">
        <v>1</v>
      </c>
    </row>
    <row r="62" spans="1:145" x14ac:dyDescent="0.25">
      <c r="A62" s="63" t="s">
        <v>188</v>
      </c>
      <c r="C62" s="64" t="s">
        <v>0</v>
      </c>
      <c r="D62" s="65" t="s">
        <v>11</v>
      </c>
      <c r="E62" s="65" t="s">
        <v>1832</v>
      </c>
      <c r="F62" s="65" t="s">
        <v>1833</v>
      </c>
      <c r="G62" s="65">
        <v>9</v>
      </c>
      <c r="H62" s="65">
        <v>39</v>
      </c>
      <c r="I62" s="65" t="s">
        <v>97</v>
      </c>
      <c r="J62" s="65" t="s">
        <v>85</v>
      </c>
      <c r="K62" s="66" t="s">
        <v>691</v>
      </c>
      <c r="M62" s="6" t="s">
        <v>0</v>
      </c>
      <c r="N62" s="6" t="s">
        <v>11</v>
      </c>
      <c r="O62" s="6" t="s">
        <v>602</v>
      </c>
      <c r="P62" s="6" t="s">
        <v>603</v>
      </c>
      <c r="Q62" s="6" t="s">
        <v>187</v>
      </c>
      <c r="R62" s="6" t="s">
        <v>188</v>
      </c>
      <c r="S62" s="6">
        <v>96.942279999999997</v>
      </c>
      <c r="T62" s="6">
        <v>25.296579999999999</v>
      </c>
      <c r="U62" s="6">
        <v>0</v>
      </c>
      <c r="V62" s="6" t="s">
        <v>132</v>
      </c>
      <c r="W62" s="6">
        <v>954</v>
      </c>
      <c r="X62" s="6" t="s">
        <v>538</v>
      </c>
      <c r="Y62" s="6">
        <v>1</v>
      </c>
      <c r="Z62" s="6">
        <v>10</v>
      </c>
      <c r="AA62" s="6">
        <v>2015</v>
      </c>
      <c r="AB62" s="6" t="s">
        <v>538</v>
      </c>
      <c r="AD62" s="6" t="s">
        <v>539</v>
      </c>
      <c r="AF62" s="6">
        <v>18</v>
      </c>
      <c r="AG62" s="6">
        <v>9</v>
      </c>
      <c r="AH62" s="6">
        <v>2015</v>
      </c>
      <c r="AI62" s="6">
        <v>18</v>
      </c>
      <c r="AJ62" s="6">
        <v>9</v>
      </c>
      <c r="AK62" s="6">
        <v>2015</v>
      </c>
      <c r="AM62" s="6" t="s">
        <v>540</v>
      </c>
      <c r="AN62" s="6" t="s">
        <v>541</v>
      </c>
      <c r="AO62" s="6">
        <v>33</v>
      </c>
      <c r="BG62" s="6">
        <v>5</v>
      </c>
      <c r="BH62" s="6">
        <v>2012</v>
      </c>
      <c r="BQ62" s="6" t="s">
        <v>604</v>
      </c>
      <c r="BR62" s="6">
        <v>0.75</v>
      </c>
      <c r="BT62" s="6" t="b">
        <v>0</v>
      </c>
      <c r="BU62" s="6" t="b">
        <v>1</v>
      </c>
      <c r="BV62" s="6" t="s">
        <v>538</v>
      </c>
      <c r="BW62" s="6" t="s">
        <v>1264</v>
      </c>
      <c r="BX62" s="6" t="s">
        <v>1265</v>
      </c>
      <c r="BY62" s="6" t="b">
        <v>1</v>
      </c>
      <c r="BZ62" s="6" t="s">
        <v>321</v>
      </c>
      <c r="CA62" s="6" t="b">
        <v>1</v>
      </c>
      <c r="CB62" s="6" t="b">
        <v>0</v>
      </c>
      <c r="CC62" s="6" t="b">
        <v>0</v>
      </c>
      <c r="CD62" s="6" t="b">
        <v>1</v>
      </c>
      <c r="CE62" s="6" t="b">
        <v>1</v>
      </c>
      <c r="CF62" s="6" t="b">
        <v>1</v>
      </c>
      <c r="CG62" s="6">
        <v>1</v>
      </c>
      <c r="CH62" s="6">
        <v>2</v>
      </c>
      <c r="CI62" s="6">
        <v>3</v>
      </c>
      <c r="CK62" s="6">
        <v>1</v>
      </c>
      <c r="CL62" s="6">
        <v>1</v>
      </c>
      <c r="CM62" s="6">
        <v>18</v>
      </c>
      <c r="CN62" s="6">
        <v>79</v>
      </c>
      <c r="CO62" s="6">
        <v>18</v>
      </c>
      <c r="CP62" s="6">
        <v>6</v>
      </c>
      <c r="CQ62" s="6">
        <v>24</v>
      </c>
      <c r="CR62" s="6" t="s">
        <v>322</v>
      </c>
      <c r="CT62" s="6">
        <v>2</v>
      </c>
      <c r="CU62" s="6">
        <v>2</v>
      </c>
      <c r="CV62" s="6" t="s">
        <v>326</v>
      </c>
      <c r="CW62" s="6" t="s">
        <v>1132</v>
      </c>
      <c r="CX62" s="6" t="b">
        <v>1</v>
      </c>
      <c r="CZ62" s="6" t="b">
        <v>1</v>
      </c>
      <c r="DB62" s="6">
        <v>3</v>
      </c>
      <c r="DC62" s="6">
        <v>4</v>
      </c>
      <c r="DD62" s="6">
        <v>3</v>
      </c>
      <c r="DE62" s="6">
        <v>4</v>
      </c>
      <c r="DF62" s="6">
        <v>6</v>
      </c>
      <c r="DI62" s="6" t="b">
        <v>1</v>
      </c>
      <c r="DJ62" s="6" t="b">
        <v>0</v>
      </c>
      <c r="DK62" s="6" t="b">
        <v>0</v>
      </c>
      <c r="DL62" s="6" t="b">
        <v>0</v>
      </c>
      <c r="DM62" s="6" t="b">
        <v>1</v>
      </c>
      <c r="DN62" s="6" t="b">
        <v>0</v>
      </c>
      <c r="DO62" s="6" t="b">
        <v>0</v>
      </c>
      <c r="DQ62" s="6" t="b">
        <v>1</v>
      </c>
      <c r="DR62" s="6">
        <v>1</v>
      </c>
      <c r="DS62" s="6" t="b">
        <v>1</v>
      </c>
      <c r="DT62" s="6">
        <v>2</v>
      </c>
      <c r="DU62" s="6" t="b">
        <v>0</v>
      </c>
      <c r="DW62" s="6" t="b">
        <v>0</v>
      </c>
      <c r="EA62" s="6" t="s">
        <v>0</v>
      </c>
      <c r="EB62" s="6" t="s">
        <v>5</v>
      </c>
      <c r="EC62" s="6" t="s">
        <v>259</v>
      </c>
      <c r="ED62" s="6" t="s">
        <v>260</v>
      </c>
      <c r="EE62" s="6" t="s">
        <v>97</v>
      </c>
      <c r="EF62" s="6" t="s">
        <v>98</v>
      </c>
      <c r="EG62" s="6">
        <v>94</v>
      </c>
      <c r="EH62" s="6">
        <v>341</v>
      </c>
      <c r="EI62" s="6">
        <v>65</v>
      </c>
      <c r="EJ62" s="6">
        <v>240</v>
      </c>
      <c r="EK62" s="6">
        <v>95</v>
      </c>
      <c r="EL62" s="6">
        <v>343</v>
      </c>
      <c r="EM62" s="6" t="s">
        <v>111</v>
      </c>
      <c r="EN62" s="6" t="s">
        <v>22</v>
      </c>
      <c r="EO62" s="6">
        <v>0</v>
      </c>
    </row>
    <row r="63" spans="1:145" x14ac:dyDescent="0.25">
      <c r="A63" s="63" t="s">
        <v>190</v>
      </c>
      <c r="C63" s="64" t="s">
        <v>0</v>
      </c>
      <c r="D63" s="65" t="s">
        <v>5</v>
      </c>
      <c r="E63" s="65" t="s">
        <v>171</v>
      </c>
      <c r="F63" s="65" t="s">
        <v>172</v>
      </c>
      <c r="G63" s="65">
        <v>25</v>
      </c>
      <c r="H63" s="65">
        <v>138</v>
      </c>
      <c r="I63" s="65" t="s">
        <v>97</v>
      </c>
      <c r="J63" s="65" t="s">
        <v>85</v>
      </c>
      <c r="K63" s="66" t="s">
        <v>538</v>
      </c>
      <c r="M63" s="6" t="s">
        <v>0</v>
      </c>
      <c r="N63" s="6" t="s">
        <v>11</v>
      </c>
      <c r="O63" s="6" t="s">
        <v>605</v>
      </c>
      <c r="P63" s="6" t="s">
        <v>606</v>
      </c>
      <c r="Q63" s="6" t="s">
        <v>1834</v>
      </c>
      <c r="R63" s="6" t="s">
        <v>190</v>
      </c>
      <c r="S63" s="6">
        <v>96.922619999999995</v>
      </c>
      <c r="T63" s="6">
        <v>25.305669999999999</v>
      </c>
      <c r="U63" s="6">
        <v>470</v>
      </c>
      <c r="V63" s="6" t="s">
        <v>132</v>
      </c>
      <c r="W63" s="6">
        <v>956</v>
      </c>
      <c r="X63" s="6" t="s">
        <v>538</v>
      </c>
      <c r="Y63" s="6">
        <v>1</v>
      </c>
      <c r="Z63" s="6">
        <v>10</v>
      </c>
      <c r="AA63" s="6">
        <v>2015</v>
      </c>
      <c r="AB63" s="6" t="s">
        <v>538</v>
      </c>
      <c r="AD63" s="6" t="s">
        <v>539</v>
      </c>
      <c r="AF63" s="6">
        <v>16</v>
      </c>
      <c r="AG63" s="6">
        <v>9</v>
      </c>
      <c r="AH63" s="6">
        <v>2015</v>
      </c>
      <c r="AI63" s="6">
        <v>16</v>
      </c>
      <c r="AJ63" s="6">
        <v>9</v>
      </c>
      <c r="AK63" s="6">
        <v>2015</v>
      </c>
      <c r="AM63" s="6" t="s">
        <v>540</v>
      </c>
      <c r="AN63" s="6" t="s">
        <v>541</v>
      </c>
      <c r="AO63" s="6">
        <v>35</v>
      </c>
      <c r="BG63" s="6">
        <v>5</v>
      </c>
      <c r="BH63" s="6">
        <v>2012</v>
      </c>
      <c r="BQ63" s="6" t="s">
        <v>604</v>
      </c>
      <c r="BR63" s="6">
        <v>0.4</v>
      </c>
      <c r="BT63" s="6" t="b">
        <v>0</v>
      </c>
      <c r="BU63" s="6" t="b">
        <v>1</v>
      </c>
      <c r="BV63" s="6" t="s">
        <v>538</v>
      </c>
      <c r="BW63" s="6" t="s">
        <v>1199</v>
      </c>
      <c r="BX63" s="6" t="s">
        <v>1200</v>
      </c>
      <c r="BY63" s="6" t="b">
        <v>1</v>
      </c>
      <c r="BZ63" s="6" t="s">
        <v>330</v>
      </c>
      <c r="CA63" s="6" t="b">
        <v>0</v>
      </c>
      <c r="CB63" s="6" t="b">
        <v>1</v>
      </c>
      <c r="CC63" s="6" t="b">
        <v>0</v>
      </c>
      <c r="CD63" s="6" t="b">
        <v>1</v>
      </c>
      <c r="CE63" s="6" t="b">
        <v>1</v>
      </c>
      <c r="CF63" s="6" t="b">
        <v>1</v>
      </c>
      <c r="CG63" s="6">
        <v>1</v>
      </c>
      <c r="CH63" s="6">
        <v>1</v>
      </c>
      <c r="CI63" s="6">
        <v>2</v>
      </c>
      <c r="CM63" s="6">
        <v>15</v>
      </c>
      <c r="CN63" s="6">
        <v>69</v>
      </c>
      <c r="CO63" s="6">
        <v>15</v>
      </c>
      <c r="CT63" s="6">
        <v>1</v>
      </c>
      <c r="CU63" s="6">
        <v>1</v>
      </c>
      <c r="CV63" s="6" t="s">
        <v>324</v>
      </c>
      <c r="CX63" s="6" t="b">
        <v>1</v>
      </c>
      <c r="CZ63" s="6" t="b">
        <v>1</v>
      </c>
      <c r="DC63" s="6">
        <v>10</v>
      </c>
      <c r="DD63" s="6">
        <v>4</v>
      </c>
      <c r="DE63" s="6">
        <v>10</v>
      </c>
      <c r="DF63" s="6">
        <v>4</v>
      </c>
      <c r="DI63" s="6" t="b">
        <v>1</v>
      </c>
      <c r="DJ63" s="6" t="b">
        <v>1</v>
      </c>
      <c r="DK63" s="6" t="b">
        <v>0</v>
      </c>
      <c r="DL63" s="6" t="b">
        <v>0</v>
      </c>
      <c r="DM63" s="6" t="b">
        <v>1</v>
      </c>
      <c r="DN63" s="6" t="b">
        <v>0</v>
      </c>
      <c r="DO63" s="6" t="b">
        <v>0</v>
      </c>
      <c r="DQ63" s="6" t="b">
        <v>0</v>
      </c>
      <c r="DS63" s="6" t="b">
        <v>1</v>
      </c>
      <c r="DT63" s="6">
        <v>1</v>
      </c>
      <c r="DU63" s="6" t="b">
        <v>0</v>
      </c>
      <c r="DW63" s="6" t="b">
        <v>0</v>
      </c>
      <c r="EA63" s="6" t="s">
        <v>0</v>
      </c>
      <c r="EB63" s="6" t="s">
        <v>9</v>
      </c>
      <c r="EC63" s="6" t="s">
        <v>1835</v>
      </c>
      <c r="ED63" s="6" t="s">
        <v>208</v>
      </c>
      <c r="EE63" s="6" t="s">
        <v>209</v>
      </c>
      <c r="EF63" s="6" t="s">
        <v>125</v>
      </c>
      <c r="EG63" s="6">
        <v>541</v>
      </c>
      <c r="EH63" s="6">
        <v>2607</v>
      </c>
      <c r="EI63" s="6">
        <v>545</v>
      </c>
      <c r="EJ63" s="6">
        <v>2544</v>
      </c>
      <c r="EK63" s="6">
        <v>545</v>
      </c>
      <c r="EL63" s="6">
        <v>2545</v>
      </c>
      <c r="EM63" s="6" t="s">
        <v>111</v>
      </c>
      <c r="EN63" s="6" t="s">
        <v>21</v>
      </c>
      <c r="EO63" s="6">
        <v>30</v>
      </c>
    </row>
    <row r="64" spans="1:145" x14ac:dyDescent="0.25">
      <c r="A64" s="63" t="s">
        <v>192</v>
      </c>
      <c r="C64" s="64" t="s">
        <v>0</v>
      </c>
      <c r="D64" s="65" t="s">
        <v>5</v>
      </c>
      <c r="E64" s="65" t="s">
        <v>709</v>
      </c>
      <c r="F64" s="65" t="s">
        <v>710</v>
      </c>
      <c r="G64" s="65">
        <v>609</v>
      </c>
      <c r="H64" s="65">
        <v>2627</v>
      </c>
      <c r="I64" s="65" t="s">
        <v>209</v>
      </c>
      <c r="J64" s="65" t="s">
        <v>85</v>
      </c>
      <c r="K64" s="66" t="s">
        <v>691</v>
      </c>
      <c r="M64" s="6" t="s">
        <v>0</v>
      </c>
      <c r="N64" s="6" t="s">
        <v>11</v>
      </c>
      <c r="O64" s="6" t="s">
        <v>605</v>
      </c>
      <c r="P64" s="6" t="s">
        <v>607</v>
      </c>
      <c r="Q64" s="6" t="s">
        <v>1836</v>
      </c>
      <c r="R64" s="6" t="s">
        <v>192</v>
      </c>
      <c r="S64" s="6">
        <v>96.948740000000001</v>
      </c>
      <c r="T64" s="6">
        <v>25.30442</v>
      </c>
      <c r="U64" s="6">
        <v>100</v>
      </c>
      <c r="V64" s="6" t="s">
        <v>98</v>
      </c>
      <c r="W64" s="6">
        <v>957</v>
      </c>
      <c r="X64" s="6" t="s">
        <v>538</v>
      </c>
      <c r="Y64" s="6">
        <v>1</v>
      </c>
      <c r="Z64" s="6">
        <v>10</v>
      </c>
      <c r="AA64" s="6">
        <v>2015</v>
      </c>
      <c r="AB64" s="6" t="s">
        <v>538</v>
      </c>
      <c r="AD64" s="6" t="s">
        <v>539</v>
      </c>
      <c r="AF64" s="6">
        <v>16</v>
      </c>
      <c r="AG64" s="6">
        <v>9</v>
      </c>
      <c r="AH64" s="6">
        <v>2015</v>
      </c>
      <c r="AI64" s="6">
        <v>16</v>
      </c>
      <c r="AJ64" s="6">
        <v>9</v>
      </c>
      <c r="AK64" s="6">
        <v>2015</v>
      </c>
      <c r="AM64" s="6" t="s">
        <v>540</v>
      </c>
      <c r="AN64" s="6" t="s">
        <v>541</v>
      </c>
      <c r="AO64" s="6">
        <v>40</v>
      </c>
      <c r="BG64" s="6">
        <v>5</v>
      </c>
      <c r="BH64" s="6">
        <v>2012</v>
      </c>
      <c r="BT64" s="6" t="b">
        <v>0</v>
      </c>
      <c r="BU64" s="6" t="b">
        <v>1</v>
      </c>
      <c r="BV64" s="6" t="s">
        <v>538</v>
      </c>
      <c r="BW64" s="6" t="s">
        <v>1303</v>
      </c>
      <c r="BX64" s="6" t="s">
        <v>1304</v>
      </c>
      <c r="BY64" s="6" t="b">
        <v>1</v>
      </c>
      <c r="BZ64" s="6" t="s">
        <v>330</v>
      </c>
      <c r="CA64" s="6" t="b">
        <v>0</v>
      </c>
      <c r="CB64" s="6" t="b">
        <v>0</v>
      </c>
      <c r="CC64" s="6" t="b">
        <v>1</v>
      </c>
      <c r="CD64" s="6" t="b">
        <v>1</v>
      </c>
      <c r="CE64" s="6" t="b">
        <v>1</v>
      </c>
      <c r="CF64" s="6" t="b">
        <v>1</v>
      </c>
      <c r="CM64" s="6">
        <v>14</v>
      </c>
      <c r="CN64" s="6">
        <v>44</v>
      </c>
      <c r="CO64" s="6">
        <v>14</v>
      </c>
      <c r="CP64" s="6">
        <v>6</v>
      </c>
      <c r="CQ64" s="6">
        <v>20</v>
      </c>
      <c r="CR64" s="6" t="s">
        <v>322</v>
      </c>
      <c r="CT64" s="6">
        <v>1</v>
      </c>
      <c r="CU64" s="6">
        <v>4</v>
      </c>
      <c r="CV64" s="6" t="s">
        <v>327</v>
      </c>
      <c r="CW64" s="6" t="s">
        <v>1133</v>
      </c>
      <c r="CX64" s="6" t="b">
        <v>1</v>
      </c>
      <c r="CZ64" s="6" t="b">
        <v>1</v>
      </c>
      <c r="DA64" s="6">
        <v>1</v>
      </c>
      <c r="DB64" s="6">
        <v>1</v>
      </c>
      <c r="DC64" s="6">
        <v>5</v>
      </c>
      <c r="DD64" s="6">
        <v>2</v>
      </c>
      <c r="DE64" s="6">
        <v>6</v>
      </c>
      <c r="DF64" s="6">
        <v>3</v>
      </c>
      <c r="DG64" s="6">
        <v>1</v>
      </c>
      <c r="DI64" s="6" t="b">
        <v>0</v>
      </c>
      <c r="DJ64" s="6" t="b">
        <v>1</v>
      </c>
      <c r="DK64" s="6" t="b">
        <v>0</v>
      </c>
      <c r="DL64" s="6" t="b">
        <v>0</v>
      </c>
      <c r="DM64" s="6" t="b">
        <v>1</v>
      </c>
      <c r="DN64" s="6" t="b">
        <v>0</v>
      </c>
      <c r="DO64" s="6" t="b">
        <v>0</v>
      </c>
      <c r="DQ64" s="6" t="b">
        <v>0</v>
      </c>
      <c r="DS64" s="6" t="b">
        <v>0</v>
      </c>
      <c r="DU64" s="6" t="b">
        <v>0</v>
      </c>
      <c r="DW64" s="6" t="b">
        <v>0</v>
      </c>
      <c r="EA64" s="6" t="s">
        <v>0</v>
      </c>
      <c r="EB64" s="6" t="s">
        <v>11</v>
      </c>
      <c r="EC64" s="6" t="s">
        <v>187</v>
      </c>
      <c r="ED64" s="6" t="s">
        <v>188</v>
      </c>
      <c r="EE64" s="6" t="s">
        <v>97</v>
      </c>
      <c r="EF64" s="6" t="s">
        <v>132</v>
      </c>
      <c r="EG64" s="6">
        <v>18</v>
      </c>
      <c r="EH64" s="6">
        <v>78</v>
      </c>
      <c r="EI64" s="6">
        <v>18</v>
      </c>
      <c r="EJ64" s="6">
        <v>79</v>
      </c>
      <c r="EK64" s="6">
        <v>18</v>
      </c>
      <c r="EL64" s="6">
        <v>77</v>
      </c>
      <c r="EM64" s="6" t="s">
        <v>111</v>
      </c>
      <c r="EN64" s="6" t="s">
        <v>21</v>
      </c>
      <c r="EO64" s="6">
        <v>1</v>
      </c>
    </row>
    <row r="65" spans="1:145" x14ac:dyDescent="0.25">
      <c r="A65" s="63" t="s">
        <v>724</v>
      </c>
      <c r="C65" s="64" t="s">
        <v>0</v>
      </c>
      <c r="D65" s="65" t="s">
        <v>8</v>
      </c>
      <c r="E65" s="65" t="s">
        <v>1837</v>
      </c>
      <c r="F65" s="65" t="s">
        <v>1838</v>
      </c>
      <c r="G65" s="65">
        <v>2</v>
      </c>
      <c r="H65" s="65">
        <v>9</v>
      </c>
      <c r="I65" s="65" t="s">
        <v>97</v>
      </c>
      <c r="J65" s="65" t="s">
        <v>1803</v>
      </c>
      <c r="K65" s="66"/>
      <c r="M65" s="6" t="s">
        <v>0</v>
      </c>
      <c r="N65" s="6" t="s">
        <v>12</v>
      </c>
      <c r="O65" s="6" t="s">
        <v>941</v>
      </c>
      <c r="Q65" s="6" t="s">
        <v>1821</v>
      </c>
      <c r="R65" s="6" t="s">
        <v>724</v>
      </c>
      <c r="S65" s="6">
        <v>96.367059999999995</v>
      </c>
      <c r="T65" s="6">
        <v>24.764800000000001</v>
      </c>
      <c r="V65" s="6" t="s">
        <v>98</v>
      </c>
      <c r="W65" s="6">
        <v>890</v>
      </c>
      <c r="X65" s="6" t="s">
        <v>1136</v>
      </c>
      <c r="Y65" s="6">
        <v>30</v>
      </c>
      <c r="Z65" s="6">
        <v>10</v>
      </c>
      <c r="AA65" s="6">
        <v>2015</v>
      </c>
      <c r="AB65" s="6" t="s">
        <v>691</v>
      </c>
      <c r="AD65" s="6" t="s">
        <v>539</v>
      </c>
      <c r="AF65" s="6">
        <v>21</v>
      </c>
      <c r="AG65" s="6">
        <v>9</v>
      </c>
      <c r="AH65" s="6">
        <v>2015</v>
      </c>
      <c r="AI65" s="6">
        <v>26</v>
      </c>
      <c r="AJ65" s="6">
        <v>9</v>
      </c>
      <c r="AK65" s="6">
        <v>2015</v>
      </c>
      <c r="AM65" s="6" t="s">
        <v>540</v>
      </c>
      <c r="AN65" s="6" t="s">
        <v>548</v>
      </c>
      <c r="AO65" s="6">
        <v>26</v>
      </c>
      <c r="AQ65" s="6" t="s">
        <v>587</v>
      </c>
      <c r="AR65" s="6" t="s">
        <v>548</v>
      </c>
      <c r="AS65" s="6">
        <v>43</v>
      </c>
      <c r="AU65" s="6" t="s">
        <v>587</v>
      </c>
      <c r="AV65" s="6" t="s">
        <v>548</v>
      </c>
      <c r="AW65" s="6">
        <v>46</v>
      </c>
      <c r="AY65" s="6" t="s">
        <v>588</v>
      </c>
      <c r="AZ65" s="6" t="s">
        <v>541</v>
      </c>
      <c r="BA65" s="6">
        <v>40</v>
      </c>
      <c r="BC65" s="6" t="s">
        <v>588</v>
      </c>
      <c r="BD65" s="6" t="s">
        <v>548</v>
      </c>
      <c r="BE65" s="6" t="s">
        <v>1362</v>
      </c>
      <c r="BG65" s="6">
        <v>6</v>
      </c>
      <c r="BH65" s="6">
        <v>2012</v>
      </c>
      <c r="BT65" s="6" t="b">
        <v>0</v>
      </c>
      <c r="BU65" s="6" t="b">
        <v>1</v>
      </c>
      <c r="BV65" s="6" t="s">
        <v>691</v>
      </c>
      <c r="BW65" s="6" t="s">
        <v>1363</v>
      </c>
      <c r="BX65" s="6" t="s">
        <v>1364</v>
      </c>
      <c r="BY65" s="6" t="b">
        <v>1</v>
      </c>
      <c r="BZ65" s="6" t="s">
        <v>330</v>
      </c>
      <c r="CA65" s="6" t="b">
        <v>1</v>
      </c>
      <c r="CB65" s="6" t="b">
        <v>0</v>
      </c>
      <c r="CC65" s="6" t="b">
        <v>0</v>
      </c>
      <c r="CD65" s="6" t="b">
        <v>1</v>
      </c>
      <c r="CE65" s="6" t="b">
        <v>1</v>
      </c>
      <c r="CF65" s="6" t="b">
        <v>1</v>
      </c>
      <c r="CG65" s="6">
        <v>1</v>
      </c>
      <c r="CI65" s="6">
        <v>1</v>
      </c>
      <c r="CM65" s="6">
        <v>12</v>
      </c>
      <c r="CN65" s="6">
        <v>62</v>
      </c>
      <c r="CO65" s="6">
        <v>12</v>
      </c>
      <c r="CX65" s="6" t="b">
        <v>1</v>
      </c>
      <c r="CZ65" s="6" t="b">
        <v>1</v>
      </c>
      <c r="DA65" s="6">
        <v>1</v>
      </c>
      <c r="DB65" s="6">
        <v>3</v>
      </c>
      <c r="DC65" s="6">
        <v>2</v>
      </c>
      <c r="DD65" s="6">
        <v>3</v>
      </c>
      <c r="DE65" s="6">
        <v>3</v>
      </c>
      <c r="DF65" s="6">
        <v>6</v>
      </c>
      <c r="DI65" s="6" t="b">
        <v>1</v>
      </c>
      <c r="DJ65" s="6" t="b">
        <v>1</v>
      </c>
      <c r="DK65" s="6" t="b">
        <v>0</v>
      </c>
      <c r="DL65" s="6" t="b">
        <v>1</v>
      </c>
      <c r="DM65" s="6" t="b">
        <v>1</v>
      </c>
      <c r="DN65" s="6" t="b">
        <v>1</v>
      </c>
      <c r="DO65" s="6" t="b">
        <v>0</v>
      </c>
      <c r="DQ65" s="6" t="b">
        <v>0</v>
      </c>
      <c r="DS65" s="6" t="b">
        <v>0</v>
      </c>
      <c r="DU65" s="6" t="b">
        <v>0</v>
      </c>
      <c r="DW65" s="6" t="b">
        <v>0</v>
      </c>
      <c r="EA65" s="6" t="s">
        <v>0</v>
      </c>
      <c r="EB65" s="6" t="s">
        <v>7</v>
      </c>
      <c r="EC65" s="6" t="s">
        <v>730</v>
      </c>
      <c r="ED65" s="6" t="s">
        <v>731</v>
      </c>
      <c r="EE65" s="6" t="s">
        <v>97</v>
      </c>
      <c r="EF65" s="6" t="s">
        <v>98</v>
      </c>
      <c r="EG65" s="6">
        <v>23</v>
      </c>
      <c r="EH65" s="6">
        <v>83</v>
      </c>
      <c r="EI65" s="6">
        <v>23</v>
      </c>
      <c r="EJ65" s="6">
        <v>85</v>
      </c>
      <c r="EK65" s="6">
        <v>23</v>
      </c>
      <c r="EL65" s="6">
        <v>78</v>
      </c>
      <c r="EM65" s="6" t="s">
        <v>111</v>
      </c>
      <c r="EN65" s="6" t="s">
        <v>22</v>
      </c>
      <c r="EO65" s="6">
        <v>0</v>
      </c>
    </row>
    <row r="66" spans="1:145" x14ac:dyDescent="0.25">
      <c r="A66" s="63" t="s">
        <v>236</v>
      </c>
      <c r="C66" s="64" t="s">
        <v>0</v>
      </c>
      <c r="D66" s="65" t="s">
        <v>5</v>
      </c>
      <c r="E66" s="65" t="s">
        <v>257</v>
      </c>
      <c r="F66" s="65" t="s">
        <v>258</v>
      </c>
      <c r="G66" s="65">
        <v>135</v>
      </c>
      <c r="H66" s="65">
        <v>738</v>
      </c>
      <c r="I66" s="65" t="s">
        <v>97</v>
      </c>
      <c r="J66" s="65" t="s">
        <v>85</v>
      </c>
      <c r="K66" s="66" t="s">
        <v>545</v>
      </c>
      <c r="M66" s="6" t="s">
        <v>0</v>
      </c>
      <c r="N66" s="6" t="s">
        <v>13</v>
      </c>
      <c r="O66" s="6" t="s">
        <v>608</v>
      </c>
      <c r="P66" s="6" t="s">
        <v>609</v>
      </c>
      <c r="Q66" s="6" t="s">
        <v>235</v>
      </c>
      <c r="R66" s="6" t="s">
        <v>236</v>
      </c>
      <c r="S66" s="6">
        <v>96.319687999999999</v>
      </c>
      <c r="T66" s="6">
        <v>25.615202</v>
      </c>
      <c r="U66" s="6">
        <v>319</v>
      </c>
      <c r="V66" s="6" t="s">
        <v>98</v>
      </c>
      <c r="W66" s="6">
        <v>874</v>
      </c>
      <c r="X66" s="6" t="s">
        <v>544</v>
      </c>
      <c r="Y66" s="6">
        <v>4</v>
      </c>
      <c r="Z66" s="6">
        <v>10</v>
      </c>
      <c r="AA66" s="6">
        <v>2015</v>
      </c>
      <c r="AB66" s="6" t="s">
        <v>544</v>
      </c>
      <c r="AD66" s="6" t="s">
        <v>539</v>
      </c>
      <c r="AF66" s="6">
        <v>30</v>
      </c>
      <c r="AG66" s="6">
        <v>9</v>
      </c>
      <c r="AH66" s="6">
        <v>2015</v>
      </c>
      <c r="AI66" s="6">
        <v>30</v>
      </c>
      <c r="AJ66" s="6">
        <v>9</v>
      </c>
      <c r="AK66" s="6">
        <v>2015</v>
      </c>
      <c r="AM66" s="6" t="s">
        <v>540</v>
      </c>
      <c r="AN66" s="6" t="s">
        <v>541</v>
      </c>
      <c r="AO66" s="6">
        <v>41</v>
      </c>
      <c r="AQ66" s="6" t="s">
        <v>588</v>
      </c>
      <c r="AR66" s="6" t="s">
        <v>541</v>
      </c>
      <c r="AS66" s="6">
        <v>48</v>
      </c>
      <c r="BG66" s="6">
        <v>8</v>
      </c>
      <c r="BH66" s="6">
        <v>2012</v>
      </c>
      <c r="BT66" s="6" t="b">
        <v>0</v>
      </c>
      <c r="BU66" s="6" t="b">
        <v>1</v>
      </c>
      <c r="BV66" s="6" t="s">
        <v>545</v>
      </c>
      <c r="BW66" s="6" t="s">
        <v>610</v>
      </c>
      <c r="BX66" s="6" t="s">
        <v>611</v>
      </c>
      <c r="BY66" s="6" t="b">
        <v>1</v>
      </c>
      <c r="BZ66" s="6" t="s">
        <v>321</v>
      </c>
      <c r="CA66" s="6" t="b">
        <v>1</v>
      </c>
      <c r="CB66" s="6" t="b">
        <v>0</v>
      </c>
      <c r="CC66" s="6" t="b">
        <v>0</v>
      </c>
      <c r="CD66" s="6" t="b">
        <v>1</v>
      </c>
      <c r="CE66" s="6" t="b">
        <v>1</v>
      </c>
      <c r="CF66" s="6" t="b">
        <v>1</v>
      </c>
      <c r="CM66" s="6">
        <v>5</v>
      </c>
      <c r="CN66" s="6">
        <v>27</v>
      </c>
      <c r="CO66" s="6">
        <v>5</v>
      </c>
      <c r="CX66" s="6" t="b">
        <v>0</v>
      </c>
      <c r="CZ66" s="6" t="b">
        <v>1</v>
      </c>
      <c r="DA66" s="6">
        <v>2</v>
      </c>
      <c r="DC66" s="6">
        <v>3</v>
      </c>
      <c r="DE66" s="6">
        <v>5</v>
      </c>
      <c r="DG66" s="6">
        <v>1</v>
      </c>
      <c r="DI66" s="6" t="b">
        <v>1</v>
      </c>
      <c r="DJ66" s="6" t="b">
        <v>1</v>
      </c>
      <c r="DK66" s="6" t="b">
        <v>0</v>
      </c>
      <c r="DL66" s="6" t="b">
        <v>0</v>
      </c>
      <c r="DM66" s="6" t="b">
        <v>1</v>
      </c>
      <c r="DN66" s="6" t="b">
        <v>0</v>
      </c>
      <c r="DO66" s="6" t="b">
        <v>0</v>
      </c>
      <c r="DQ66" s="6" t="b">
        <v>1</v>
      </c>
      <c r="DR66" s="6">
        <v>13</v>
      </c>
      <c r="DS66" s="6" t="b">
        <v>0</v>
      </c>
      <c r="DU66" s="6" t="b">
        <v>0</v>
      </c>
      <c r="DW66" s="6" t="b">
        <v>0</v>
      </c>
      <c r="EA66" s="6" t="s">
        <v>0</v>
      </c>
      <c r="EB66" s="6" t="s">
        <v>4</v>
      </c>
      <c r="EC66" s="6" t="s">
        <v>147</v>
      </c>
      <c r="ED66" s="6" t="s">
        <v>148</v>
      </c>
      <c r="EE66" s="6" t="s">
        <v>97</v>
      </c>
      <c r="EF66" s="6" t="s">
        <v>98</v>
      </c>
      <c r="EG66" s="6">
        <v>87</v>
      </c>
      <c r="EH66" s="6">
        <v>461</v>
      </c>
      <c r="EI66" s="6">
        <v>90</v>
      </c>
      <c r="EJ66" s="6">
        <v>489</v>
      </c>
      <c r="EK66" s="6">
        <v>90</v>
      </c>
      <c r="EL66" s="6">
        <v>489</v>
      </c>
      <c r="EM66" s="6" t="s">
        <v>111</v>
      </c>
      <c r="EN66" s="6" t="s">
        <v>22</v>
      </c>
      <c r="EO66" s="6">
        <v>4</v>
      </c>
    </row>
    <row r="67" spans="1:145" x14ac:dyDescent="0.25">
      <c r="A67" s="63" t="s">
        <v>726</v>
      </c>
      <c r="C67" s="64" t="s">
        <v>0</v>
      </c>
      <c r="D67" s="65" t="s">
        <v>5</v>
      </c>
      <c r="E67" s="65" t="s">
        <v>846</v>
      </c>
      <c r="F67" s="65" t="s">
        <v>847</v>
      </c>
      <c r="G67" s="65">
        <v>227</v>
      </c>
      <c r="H67" s="65">
        <v>1218</v>
      </c>
      <c r="I67" s="65" t="s">
        <v>97</v>
      </c>
      <c r="J67" s="65" t="s">
        <v>85</v>
      </c>
      <c r="K67" s="66" t="s">
        <v>691</v>
      </c>
      <c r="M67" s="6" t="s">
        <v>0</v>
      </c>
      <c r="N67" s="6" t="s">
        <v>13</v>
      </c>
      <c r="O67" s="6" t="s">
        <v>644</v>
      </c>
      <c r="P67" s="6" t="s">
        <v>644</v>
      </c>
      <c r="Q67" s="6" t="s">
        <v>725</v>
      </c>
      <c r="R67" s="6" t="s">
        <v>726</v>
      </c>
      <c r="S67" s="6">
        <v>96.341352999999998</v>
      </c>
      <c r="T67" s="6">
        <v>25.613894999999999</v>
      </c>
      <c r="U67" s="6">
        <v>0</v>
      </c>
      <c r="V67" s="6" t="s">
        <v>125</v>
      </c>
      <c r="W67" s="6">
        <v>887</v>
      </c>
      <c r="X67" s="6" t="s">
        <v>1136</v>
      </c>
      <c r="Y67" s="6">
        <v>30</v>
      </c>
      <c r="Z67" s="6">
        <v>10</v>
      </c>
      <c r="AA67" s="6">
        <v>2015</v>
      </c>
      <c r="AB67" s="6" t="s">
        <v>691</v>
      </c>
      <c r="AD67" s="6" t="s">
        <v>539</v>
      </c>
      <c r="AF67" s="6">
        <v>9</v>
      </c>
      <c r="AG67" s="6">
        <v>10</v>
      </c>
      <c r="AH67" s="6">
        <v>2015</v>
      </c>
      <c r="AI67" s="6">
        <v>9</v>
      </c>
      <c r="AJ67" s="6">
        <v>10</v>
      </c>
      <c r="AK67" s="6">
        <v>2015</v>
      </c>
      <c r="AM67" s="6" t="s">
        <v>540</v>
      </c>
      <c r="AN67" s="6" t="s">
        <v>541</v>
      </c>
      <c r="AO67" s="6">
        <v>50</v>
      </c>
      <c r="AQ67" s="6" t="s">
        <v>587</v>
      </c>
      <c r="AR67" s="6" t="s">
        <v>541</v>
      </c>
      <c r="AS67" s="6">
        <v>35</v>
      </c>
      <c r="AU67" s="6" t="s">
        <v>587</v>
      </c>
      <c r="AV67" s="6" t="s">
        <v>548</v>
      </c>
      <c r="AW67" s="6">
        <v>43</v>
      </c>
      <c r="AY67" s="6" t="s">
        <v>588</v>
      </c>
      <c r="AZ67" s="6" t="s">
        <v>541</v>
      </c>
      <c r="BA67" s="6">
        <v>30</v>
      </c>
      <c r="BC67" s="6" t="s">
        <v>1154</v>
      </c>
      <c r="BD67" s="6" t="s">
        <v>541</v>
      </c>
      <c r="BE67" s="6" t="s">
        <v>1300</v>
      </c>
      <c r="BG67" s="6">
        <v>9</v>
      </c>
      <c r="BH67" s="6">
        <v>2015</v>
      </c>
      <c r="BI67" s="6">
        <v>60</v>
      </c>
      <c r="BJ67" s="6">
        <v>15</v>
      </c>
      <c r="BK67" s="6">
        <v>15</v>
      </c>
      <c r="BM67" s="6">
        <v>60</v>
      </c>
      <c r="BN67" s="6">
        <v>15</v>
      </c>
      <c r="BO67" s="6">
        <v>15</v>
      </c>
      <c r="BQ67" s="6" t="s">
        <v>13</v>
      </c>
      <c r="BR67" s="6">
        <v>2</v>
      </c>
      <c r="BT67" s="6" t="b">
        <v>0</v>
      </c>
      <c r="BU67" s="6" t="b">
        <v>1</v>
      </c>
      <c r="BV67" s="6" t="s">
        <v>691</v>
      </c>
      <c r="BW67" s="6" t="s">
        <v>1301</v>
      </c>
      <c r="BX67" s="6" t="s">
        <v>1302</v>
      </c>
      <c r="BY67" s="6" t="b">
        <v>1</v>
      </c>
      <c r="BZ67" s="6" t="s">
        <v>321</v>
      </c>
      <c r="CA67" s="6" t="b">
        <v>0</v>
      </c>
      <c r="CB67" s="6" t="b">
        <v>0</v>
      </c>
      <c r="CC67" s="6" t="b">
        <v>1</v>
      </c>
      <c r="CD67" s="6" t="b">
        <v>1</v>
      </c>
      <c r="CE67" s="6" t="b">
        <v>1</v>
      </c>
      <c r="CF67" s="6" t="b">
        <v>1</v>
      </c>
      <c r="CH67" s="6">
        <v>1</v>
      </c>
      <c r="CI67" s="6">
        <v>1</v>
      </c>
      <c r="CM67" s="6">
        <v>54</v>
      </c>
      <c r="CN67" s="6">
        <v>262</v>
      </c>
      <c r="CO67" s="6">
        <v>54</v>
      </c>
      <c r="CT67" s="6">
        <v>3</v>
      </c>
      <c r="CU67" s="6">
        <v>14</v>
      </c>
      <c r="CV67" s="6" t="s">
        <v>324</v>
      </c>
      <c r="CX67" s="6" t="b">
        <v>0</v>
      </c>
      <c r="CZ67" s="6" t="b">
        <v>1</v>
      </c>
      <c r="DA67" s="6">
        <v>3</v>
      </c>
      <c r="DB67" s="6">
        <v>7</v>
      </c>
      <c r="DC67" s="6">
        <v>2</v>
      </c>
      <c r="DE67" s="6">
        <v>5</v>
      </c>
      <c r="DF67" s="6">
        <v>7</v>
      </c>
      <c r="DG67" s="6">
        <v>5</v>
      </c>
      <c r="DH67" s="6">
        <v>7</v>
      </c>
      <c r="DI67" s="6" t="b">
        <v>0</v>
      </c>
      <c r="DJ67" s="6" t="b">
        <v>1</v>
      </c>
      <c r="DK67" s="6" t="b">
        <v>0</v>
      </c>
      <c r="DL67" s="6" t="b">
        <v>0</v>
      </c>
      <c r="DM67" s="6" t="b">
        <v>1</v>
      </c>
      <c r="DN67" s="6" t="b">
        <v>0</v>
      </c>
      <c r="DO67" s="6" t="b">
        <v>0</v>
      </c>
      <c r="DQ67" s="6" t="b">
        <v>1</v>
      </c>
      <c r="DR67" s="6">
        <v>75</v>
      </c>
      <c r="DS67" s="6" t="b">
        <v>1</v>
      </c>
      <c r="DT67" s="6">
        <v>1</v>
      </c>
      <c r="DU67" s="6" t="b">
        <v>0</v>
      </c>
      <c r="DW67" s="6" t="b">
        <v>0</v>
      </c>
      <c r="EA67" s="6" t="s">
        <v>0</v>
      </c>
      <c r="EB67" s="6" t="s">
        <v>9</v>
      </c>
      <c r="EC67" s="6" t="s">
        <v>137</v>
      </c>
      <c r="ED67" s="6" t="s">
        <v>138</v>
      </c>
      <c r="EE67" s="6" t="s">
        <v>97</v>
      </c>
      <c r="EF67" s="6" t="s">
        <v>98</v>
      </c>
      <c r="EG67" s="6">
        <v>135</v>
      </c>
      <c r="EH67" s="6">
        <v>672</v>
      </c>
      <c r="EI67" s="6">
        <v>156</v>
      </c>
      <c r="EJ67" s="6">
        <v>704</v>
      </c>
      <c r="EK67" s="6">
        <v>156</v>
      </c>
      <c r="EL67" s="6">
        <v>704</v>
      </c>
      <c r="EM67" s="6" t="s">
        <v>111</v>
      </c>
      <c r="EN67" s="6" t="s">
        <v>21</v>
      </c>
      <c r="EO67" s="6">
        <v>6</v>
      </c>
    </row>
    <row r="68" spans="1:145" x14ac:dyDescent="0.25">
      <c r="A68" s="63" t="s">
        <v>194</v>
      </c>
      <c r="C68" s="64" t="s">
        <v>0</v>
      </c>
      <c r="D68" s="65" t="s">
        <v>5</v>
      </c>
      <c r="E68" s="65" t="s">
        <v>185</v>
      </c>
      <c r="F68" s="65" t="s">
        <v>186</v>
      </c>
      <c r="G68" s="65">
        <v>428</v>
      </c>
      <c r="H68" s="65">
        <v>2219</v>
      </c>
      <c r="I68" s="65" t="s">
        <v>97</v>
      </c>
      <c r="J68" s="65" t="s">
        <v>85</v>
      </c>
      <c r="K68" s="66" t="s">
        <v>538</v>
      </c>
      <c r="M68" s="6" t="s">
        <v>0</v>
      </c>
      <c r="N68" s="6" t="s">
        <v>13</v>
      </c>
      <c r="O68" s="6" t="s">
        <v>612</v>
      </c>
      <c r="P68" s="6" t="s">
        <v>612</v>
      </c>
      <c r="Q68" s="6" t="s">
        <v>193</v>
      </c>
      <c r="R68" s="6" t="s">
        <v>194</v>
      </c>
      <c r="S68" s="6">
        <v>96.306910999999999</v>
      </c>
      <c r="T68" s="6">
        <v>25.599250000000001</v>
      </c>
      <c r="U68" s="6">
        <v>0</v>
      </c>
      <c r="V68" s="6" t="s">
        <v>125</v>
      </c>
      <c r="W68" s="6">
        <v>928</v>
      </c>
      <c r="X68" s="6" t="s">
        <v>538</v>
      </c>
      <c r="Y68" s="6">
        <v>1</v>
      </c>
      <c r="Z68" s="6">
        <v>10</v>
      </c>
      <c r="AA68" s="6">
        <v>2015</v>
      </c>
      <c r="AB68" s="6" t="s">
        <v>538</v>
      </c>
      <c r="AD68" s="6" t="s">
        <v>539</v>
      </c>
      <c r="AF68" s="6">
        <v>21</v>
      </c>
      <c r="AG68" s="6">
        <v>9</v>
      </c>
      <c r="AH68" s="6">
        <v>2015</v>
      </c>
      <c r="AI68" s="6">
        <v>21</v>
      </c>
      <c r="AJ68" s="6">
        <v>9</v>
      </c>
      <c r="AK68" s="6">
        <v>2015</v>
      </c>
      <c r="AM68" s="6" t="s">
        <v>540</v>
      </c>
      <c r="AN68" s="6" t="s">
        <v>548</v>
      </c>
      <c r="AO68" s="6">
        <v>30</v>
      </c>
      <c r="AQ68" s="6" t="s">
        <v>588</v>
      </c>
      <c r="AR68" s="6" t="s">
        <v>541</v>
      </c>
      <c r="AS68" s="6">
        <v>26</v>
      </c>
      <c r="AU68" s="6" t="s">
        <v>587</v>
      </c>
      <c r="AV68" s="6" t="s">
        <v>548</v>
      </c>
      <c r="AW68" s="6">
        <v>34</v>
      </c>
      <c r="BG68" s="6">
        <v>8</v>
      </c>
      <c r="BH68" s="6">
        <v>2012</v>
      </c>
      <c r="BI68" s="6">
        <v>40</v>
      </c>
      <c r="BJ68" s="6">
        <v>15</v>
      </c>
      <c r="BK68" s="6">
        <v>10</v>
      </c>
      <c r="BM68" s="6">
        <v>45</v>
      </c>
      <c r="BN68" s="6">
        <v>15</v>
      </c>
      <c r="BO68" s="6">
        <v>10</v>
      </c>
      <c r="BQ68" s="6" t="s">
        <v>13</v>
      </c>
      <c r="BR68" s="6">
        <v>2</v>
      </c>
      <c r="BT68" s="6" t="b">
        <v>0</v>
      </c>
      <c r="BU68" s="6" t="b">
        <v>1</v>
      </c>
      <c r="BV68" s="6" t="s">
        <v>538</v>
      </c>
      <c r="BW68" s="6" t="s">
        <v>1387</v>
      </c>
      <c r="BX68" s="6" t="s">
        <v>613</v>
      </c>
      <c r="BY68" s="6" t="b">
        <v>1</v>
      </c>
      <c r="BZ68" s="6" t="s">
        <v>321</v>
      </c>
      <c r="CA68" s="6" t="b">
        <v>0</v>
      </c>
      <c r="CB68" s="6" t="b">
        <v>0</v>
      </c>
      <c r="CC68" s="6" t="b">
        <v>1</v>
      </c>
      <c r="CD68" s="6" t="b">
        <v>1</v>
      </c>
      <c r="CE68" s="6" t="b">
        <v>1</v>
      </c>
      <c r="CF68" s="6" t="b">
        <v>0</v>
      </c>
      <c r="CG68" s="6">
        <v>0</v>
      </c>
      <c r="CH68" s="6">
        <v>0</v>
      </c>
      <c r="CI68" s="6">
        <v>0</v>
      </c>
      <c r="CJ68" s="6">
        <v>0</v>
      </c>
      <c r="CK68" s="6">
        <v>0</v>
      </c>
      <c r="CL68" s="6">
        <v>0</v>
      </c>
      <c r="CM68" s="6">
        <v>20</v>
      </c>
      <c r="CN68" s="6">
        <v>78</v>
      </c>
      <c r="CO68" s="6">
        <v>20</v>
      </c>
      <c r="CT68" s="6">
        <v>1</v>
      </c>
      <c r="CU68" s="6">
        <v>3</v>
      </c>
      <c r="CV68" s="6" t="s">
        <v>326</v>
      </c>
      <c r="CX68" s="6" t="b">
        <v>1</v>
      </c>
      <c r="CZ68" s="6" t="b">
        <v>1</v>
      </c>
      <c r="DB68" s="6">
        <v>2</v>
      </c>
      <c r="DC68" s="6">
        <v>1</v>
      </c>
      <c r="DD68" s="6">
        <v>2</v>
      </c>
      <c r="DE68" s="6">
        <v>1</v>
      </c>
      <c r="DF68" s="6">
        <v>4</v>
      </c>
      <c r="DH68" s="6">
        <v>1</v>
      </c>
      <c r="DI68" s="6" t="b">
        <v>0</v>
      </c>
      <c r="DJ68" s="6" t="b">
        <v>1</v>
      </c>
      <c r="DK68" s="6" t="b">
        <v>0</v>
      </c>
      <c r="DL68" s="6" t="b">
        <v>0</v>
      </c>
      <c r="DM68" s="6" t="b">
        <v>1</v>
      </c>
      <c r="DN68" s="6" t="b">
        <v>0</v>
      </c>
      <c r="DO68" s="6" t="b">
        <v>0</v>
      </c>
      <c r="DQ68" s="6" t="b">
        <v>0</v>
      </c>
      <c r="DS68" s="6" t="b">
        <v>1</v>
      </c>
      <c r="DT68" s="6">
        <v>2</v>
      </c>
      <c r="DU68" s="6" t="b">
        <v>0</v>
      </c>
      <c r="DW68" s="6" t="b">
        <v>0</v>
      </c>
      <c r="EA68" s="6" t="s">
        <v>0</v>
      </c>
      <c r="EB68" s="6" t="s">
        <v>5</v>
      </c>
      <c r="EC68" s="6" t="s">
        <v>271</v>
      </c>
      <c r="ED68" s="6" t="s">
        <v>272</v>
      </c>
      <c r="EE68" s="6" t="s">
        <v>97</v>
      </c>
      <c r="EF68" s="6" t="s">
        <v>125</v>
      </c>
      <c r="EG68" s="6">
        <v>18</v>
      </c>
      <c r="EH68" s="6">
        <v>82</v>
      </c>
      <c r="EI68" s="6">
        <v>18</v>
      </c>
      <c r="EJ68" s="6">
        <v>82</v>
      </c>
      <c r="EK68" s="6">
        <v>18</v>
      </c>
      <c r="EL68" s="6">
        <v>80</v>
      </c>
      <c r="EM68" s="6" t="s">
        <v>111</v>
      </c>
      <c r="EN68" s="6" t="s">
        <v>21</v>
      </c>
      <c r="EO68" s="6">
        <v>1</v>
      </c>
    </row>
    <row r="69" spans="1:145" x14ac:dyDescent="0.25">
      <c r="A69" s="63" t="s">
        <v>238</v>
      </c>
      <c r="C69" s="64" t="s">
        <v>0</v>
      </c>
      <c r="D69" s="65" t="s">
        <v>5</v>
      </c>
      <c r="E69" s="65" t="s">
        <v>183</v>
      </c>
      <c r="F69" s="65" t="s">
        <v>184</v>
      </c>
      <c r="G69" s="65">
        <v>48</v>
      </c>
      <c r="H69" s="65">
        <v>199</v>
      </c>
      <c r="I69" s="65" t="s">
        <v>97</v>
      </c>
      <c r="J69" s="65" t="s">
        <v>85</v>
      </c>
      <c r="K69" s="66" t="s">
        <v>538</v>
      </c>
      <c r="M69" s="6" t="s">
        <v>0</v>
      </c>
      <c r="N69" s="6" t="s">
        <v>13</v>
      </c>
      <c r="O69" s="6" t="s">
        <v>612</v>
      </c>
      <c r="P69" s="6" t="s">
        <v>612</v>
      </c>
      <c r="Q69" s="6" t="s">
        <v>237</v>
      </c>
      <c r="R69" s="6" t="s">
        <v>238</v>
      </c>
      <c r="S69" s="6">
        <v>96.283377000000002</v>
      </c>
      <c r="T69" s="6">
        <v>25.582065</v>
      </c>
      <c r="U69" s="6">
        <v>0</v>
      </c>
      <c r="V69" s="6" t="s">
        <v>98</v>
      </c>
      <c r="W69" s="6">
        <v>873</v>
      </c>
      <c r="X69" s="6" t="s">
        <v>544</v>
      </c>
      <c r="Y69" s="6">
        <v>2</v>
      </c>
      <c r="Z69" s="6">
        <v>10</v>
      </c>
      <c r="AA69" s="6">
        <v>2015</v>
      </c>
      <c r="AB69" s="6" t="s">
        <v>544</v>
      </c>
      <c r="AD69" s="6" t="s">
        <v>539</v>
      </c>
      <c r="AF69" s="6">
        <v>30</v>
      </c>
      <c r="AG69" s="6">
        <v>9</v>
      </c>
      <c r="AH69" s="6">
        <v>2015</v>
      </c>
      <c r="AI69" s="6">
        <v>30</v>
      </c>
      <c r="AJ69" s="6">
        <v>9</v>
      </c>
      <c r="AK69" s="6">
        <v>2015</v>
      </c>
      <c r="AM69" s="6" t="s">
        <v>540</v>
      </c>
      <c r="AN69" s="6" t="s">
        <v>541</v>
      </c>
      <c r="AO69" s="6">
        <v>45</v>
      </c>
      <c r="AQ69" s="6" t="s">
        <v>588</v>
      </c>
      <c r="AR69" s="6" t="s">
        <v>548</v>
      </c>
      <c r="AS69" s="6">
        <v>43</v>
      </c>
      <c r="BG69" s="6">
        <v>8</v>
      </c>
      <c r="BH69" s="6">
        <v>2012</v>
      </c>
      <c r="BT69" s="6" t="b">
        <v>0</v>
      </c>
      <c r="BU69" s="6" t="b">
        <v>1</v>
      </c>
      <c r="BV69" s="6" t="s">
        <v>545</v>
      </c>
      <c r="BW69" s="6" t="s">
        <v>1152</v>
      </c>
      <c r="BX69" s="6" t="s">
        <v>1153</v>
      </c>
      <c r="BY69" s="6" t="b">
        <v>1</v>
      </c>
      <c r="BZ69" s="6" t="s">
        <v>329</v>
      </c>
      <c r="CA69" s="6" t="b">
        <v>0</v>
      </c>
      <c r="CB69" s="6" t="b">
        <v>1</v>
      </c>
      <c r="CC69" s="6" t="b">
        <v>0</v>
      </c>
      <c r="CD69" s="6" t="b">
        <v>1</v>
      </c>
      <c r="CE69" s="6" t="b">
        <v>1</v>
      </c>
      <c r="CF69" s="6" t="b">
        <v>1</v>
      </c>
      <c r="CM69" s="6">
        <v>6</v>
      </c>
      <c r="CN69" s="6">
        <v>30</v>
      </c>
      <c r="CO69" s="6">
        <v>6</v>
      </c>
      <c r="CX69" s="6" t="b">
        <v>0</v>
      </c>
      <c r="CZ69" s="6" t="b">
        <v>1</v>
      </c>
      <c r="DC69" s="6">
        <v>4</v>
      </c>
      <c r="DD69" s="6">
        <v>1</v>
      </c>
      <c r="DE69" s="6">
        <v>4</v>
      </c>
      <c r="DF69" s="6">
        <v>1</v>
      </c>
      <c r="DG69" s="6">
        <v>1</v>
      </c>
      <c r="DI69" s="6" t="b">
        <v>0</v>
      </c>
      <c r="DJ69" s="6" t="b">
        <v>0</v>
      </c>
      <c r="DK69" s="6" t="b">
        <v>0</v>
      </c>
      <c r="DL69" s="6" t="b">
        <v>0</v>
      </c>
      <c r="DM69" s="6" t="b">
        <v>1</v>
      </c>
      <c r="DN69" s="6" t="b">
        <v>0</v>
      </c>
      <c r="DO69" s="6" t="b">
        <v>0</v>
      </c>
      <c r="DQ69" s="6" t="b">
        <v>0</v>
      </c>
      <c r="DS69" s="6" t="b">
        <v>0</v>
      </c>
      <c r="DU69" s="6" t="b">
        <v>0</v>
      </c>
      <c r="DW69" s="6" t="b">
        <v>0</v>
      </c>
      <c r="EA69" s="6" t="s">
        <v>0</v>
      </c>
      <c r="EB69" s="6" t="s">
        <v>4</v>
      </c>
      <c r="EC69" s="6" t="s">
        <v>149</v>
      </c>
      <c r="ED69" s="6" t="s">
        <v>150</v>
      </c>
      <c r="EE69" s="6" t="s">
        <v>97</v>
      </c>
      <c r="EF69" s="6" t="s">
        <v>98</v>
      </c>
      <c r="EG69" s="6">
        <v>6</v>
      </c>
      <c r="EH69" s="6">
        <v>39</v>
      </c>
      <c r="EI69" s="6">
        <v>6</v>
      </c>
      <c r="EJ69" s="6">
        <v>39</v>
      </c>
      <c r="EK69" s="6">
        <v>6</v>
      </c>
      <c r="EL69" s="6">
        <v>39</v>
      </c>
      <c r="EM69" s="6" t="s">
        <v>111</v>
      </c>
      <c r="EN69" s="6" t="s">
        <v>21</v>
      </c>
      <c r="EO69" s="6">
        <v>0</v>
      </c>
    </row>
    <row r="70" spans="1:145" x14ac:dyDescent="0.25">
      <c r="A70" s="63" t="s">
        <v>841</v>
      </c>
      <c r="C70" s="64" t="s">
        <v>0</v>
      </c>
      <c r="D70" s="65" t="s">
        <v>9</v>
      </c>
      <c r="E70" s="65" t="s">
        <v>135</v>
      </c>
      <c r="F70" s="65" t="s">
        <v>136</v>
      </c>
      <c r="G70" s="65">
        <v>372</v>
      </c>
      <c r="H70" s="65">
        <v>1443</v>
      </c>
      <c r="I70" s="65" t="s">
        <v>97</v>
      </c>
      <c r="J70" s="65" t="s">
        <v>85</v>
      </c>
      <c r="K70" s="66" t="s">
        <v>538</v>
      </c>
      <c r="M70" s="6" t="s">
        <v>0</v>
      </c>
      <c r="N70" s="6" t="s">
        <v>5</v>
      </c>
      <c r="O70" s="6" t="s">
        <v>683</v>
      </c>
      <c r="P70" s="6" t="s">
        <v>842</v>
      </c>
      <c r="Q70" s="6" t="s">
        <v>840</v>
      </c>
      <c r="R70" s="6" t="s">
        <v>841</v>
      </c>
      <c r="S70" s="6">
        <v>97.756789999999995</v>
      </c>
      <c r="T70" s="6">
        <v>25.106670000000001</v>
      </c>
      <c r="V70" s="6" t="s">
        <v>125</v>
      </c>
      <c r="W70" s="6">
        <v>930</v>
      </c>
      <c r="X70" s="6" t="s">
        <v>1164</v>
      </c>
      <c r="Y70" s="6">
        <v>13</v>
      </c>
      <c r="Z70" s="6">
        <v>10</v>
      </c>
      <c r="AA70" s="6">
        <v>2015</v>
      </c>
      <c r="AB70" s="6" t="s">
        <v>538</v>
      </c>
      <c r="AD70" s="6" t="s">
        <v>539</v>
      </c>
      <c r="AF70" s="6">
        <v>19</v>
      </c>
      <c r="AG70" s="6">
        <v>9</v>
      </c>
      <c r="AH70" s="6">
        <v>2015</v>
      </c>
      <c r="AI70" s="6">
        <v>19</v>
      </c>
      <c r="AJ70" s="6">
        <v>9</v>
      </c>
      <c r="AK70" s="6">
        <v>2015</v>
      </c>
      <c r="AM70" s="6" t="s">
        <v>540</v>
      </c>
      <c r="AN70" s="6" t="s">
        <v>541</v>
      </c>
      <c r="AO70" s="6">
        <v>30</v>
      </c>
      <c r="BG70" s="6">
        <v>11</v>
      </c>
      <c r="BH70" s="6">
        <v>2011</v>
      </c>
      <c r="BJ70" s="6">
        <v>150</v>
      </c>
      <c r="BK70" s="6">
        <v>180</v>
      </c>
      <c r="BN70" s="6">
        <v>150</v>
      </c>
      <c r="BO70" s="6">
        <v>180</v>
      </c>
      <c r="BQ70" s="6" t="s">
        <v>843</v>
      </c>
      <c r="BR70" s="6">
        <v>50</v>
      </c>
      <c r="BT70" s="6" t="b">
        <v>0</v>
      </c>
      <c r="BU70" s="6" t="b">
        <v>1</v>
      </c>
      <c r="BV70" s="6" t="s">
        <v>538</v>
      </c>
      <c r="BW70" s="6" t="s">
        <v>1388</v>
      </c>
      <c r="BY70" s="6" t="b">
        <v>1</v>
      </c>
      <c r="BZ70" s="6" t="s">
        <v>321</v>
      </c>
      <c r="CA70" s="6" t="b">
        <v>1</v>
      </c>
      <c r="CB70" s="6" t="b">
        <v>0</v>
      </c>
      <c r="CC70" s="6" t="b">
        <v>0</v>
      </c>
      <c r="CD70" s="6" t="b">
        <v>1</v>
      </c>
      <c r="CE70" s="6" t="b">
        <v>1</v>
      </c>
      <c r="CF70" s="6" t="b">
        <v>1</v>
      </c>
      <c r="CG70" s="6">
        <v>16</v>
      </c>
      <c r="CH70" s="6">
        <v>17</v>
      </c>
      <c r="CI70" s="6">
        <v>33</v>
      </c>
      <c r="CJ70" s="6">
        <v>5</v>
      </c>
      <c r="CK70" s="6">
        <v>3</v>
      </c>
      <c r="CL70" s="6">
        <v>8</v>
      </c>
      <c r="CM70" s="6">
        <v>623</v>
      </c>
      <c r="CN70" s="6">
        <v>2635</v>
      </c>
      <c r="CO70" s="6">
        <v>623</v>
      </c>
      <c r="CP70" s="6">
        <v>5</v>
      </c>
      <c r="CQ70" s="6">
        <v>15</v>
      </c>
      <c r="CR70" s="6" t="s">
        <v>322</v>
      </c>
      <c r="CT70" s="6">
        <v>2</v>
      </c>
      <c r="CU70" s="6">
        <v>8</v>
      </c>
      <c r="CV70" s="6" t="s">
        <v>324</v>
      </c>
      <c r="CX70" s="6" t="b">
        <v>1</v>
      </c>
      <c r="CY70" s="6">
        <v>6</v>
      </c>
      <c r="CZ70" s="6" t="b">
        <v>1</v>
      </c>
      <c r="DA70" s="6">
        <v>3</v>
      </c>
      <c r="DB70" s="6">
        <v>1</v>
      </c>
      <c r="DC70" s="6">
        <v>5</v>
      </c>
      <c r="DE70" s="6">
        <v>8</v>
      </c>
      <c r="DF70" s="6">
        <v>1</v>
      </c>
      <c r="DG70" s="6">
        <v>3</v>
      </c>
      <c r="DI70" s="6" t="b">
        <v>1</v>
      </c>
      <c r="DJ70" s="6" t="b">
        <v>1</v>
      </c>
      <c r="DK70" s="6" t="b">
        <v>0</v>
      </c>
      <c r="DL70" s="6" t="b">
        <v>1</v>
      </c>
      <c r="DM70" s="6" t="b">
        <v>0</v>
      </c>
      <c r="DN70" s="6" t="b">
        <v>0</v>
      </c>
      <c r="DO70" s="6" t="b">
        <v>0</v>
      </c>
      <c r="DQ70" s="6" t="b">
        <v>0</v>
      </c>
      <c r="DS70" s="6" t="b">
        <v>0</v>
      </c>
      <c r="DU70" s="6" t="b">
        <v>0</v>
      </c>
      <c r="DW70" s="6" t="b">
        <v>0</v>
      </c>
      <c r="EA70" s="6" t="s">
        <v>0</v>
      </c>
      <c r="EB70" s="6" t="s">
        <v>4</v>
      </c>
      <c r="EC70" s="6" t="s">
        <v>95</v>
      </c>
      <c r="ED70" s="6" t="s">
        <v>96</v>
      </c>
      <c r="EE70" s="6" t="s">
        <v>97</v>
      </c>
      <c r="EF70" s="6" t="s">
        <v>98</v>
      </c>
      <c r="EG70" s="6">
        <v>69</v>
      </c>
      <c r="EH70" s="6">
        <v>349</v>
      </c>
      <c r="EI70" s="6">
        <v>43</v>
      </c>
      <c r="EJ70" s="6">
        <v>361</v>
      </c>
      <c r="EK70" s="6">
        <v>43</v>
      </c>
      <c r="EL70" s="6">
        <v>361</v>
      </c>
      <c r="EM70" s="6" t="s">
        <v>111</v>
      </c>
      <c r="EN70" s="6" t="s">
        <v>21</v>
      </c>
      <c r="EO70" s="6">
        <v>2</v>
      </c>
    </row>
    <row r="71" spans="1:145" x14ac:dyDescent="0.25">
      <c r="A71" s="63" t="s">
        <v>702</v>
      </c>
      <c r="C71" s="64" t="s">
        <v>0</v>
      </c>
      <c r="D71" s="65" t="s">
        <v>9</v>
      </c>
      <c r="E71" s="65" t="s">
        <v>220</v>
      </c>
      <c r="F71" s="65" t="s">
        <v>221</v>
      </c>
      <c r="G71" s="65">
        <v>121</v>
      </c>
      <c r="H71" s="65">
        <v>596</v>
      </c>
      <c r="I71" s="65" t="s">
        <v>97</v>
      </c>
      <c r="J71" s="65" t="s">
        <v>85</v>
      </c>
      <c r="K71" s="66" t="s">
        <v>581</v>
      </c>
      <c r="M71" s="6" t="s">
        <v>0</v>
      </c>
      <c r="N71" s="6" t="s">
        <v>5</v>
      </c>
      <c r="O71" s="6" t="s">
        <v>703</v>
      </c>
      <c r="P71" s="6" t="s">
        <v>704</v>
      </c>
      <c r="Q71" s="6" t="s">
        <v>701</v>
      </c>
      <c r="R71" s="6" t="s">
        <v>702</v>
      </c>
      <c r="S71" s="6">
        <v>97.915833000000006</v>
      </c>
      <c r="T71" s="6">
        <v>25.220278</v>
      </c>
      <c r="U71" s="6">
        <v>2404</v>
      </c>
      <c r="V71" s="6" t="s">
        <v>125</v>
      </c>
      <c r="W71" s="6">
        <v>879</v>
      </c>
      <c r="X71" s="6" t="s">
        <v>1136</v>
      </c>
      <c r="Y71" s="6">
        <v>30</v>
      </c>
      <c r="Z71" s="6">
        <v>10</v>
      </c>
      <c r="AA71" s="6">
        <v>2015</v>
      </c>
      <c r="AB71" s="6" t="s">
        <v>691</v>
      </c>
      <c r="AD71" s="6" t="s">
        <v>539</v>
      </c>
      <c r="AF71" s="6">
        <v>27</v>
      </c>
      <c r="AG71" s="6">
        <v>9</v>
      </c>
      <c r="AH71" s="6">
        <v>2015</v>
      </c>
      <c r="AI71" s="6">
        <v>27</v>
      </c>
      <c r="AJ71" s="6">
        <v>9</v>
      </c>
      <c r="AK71" s="6">
        <v>2015</v>
      </c>
      <c r="AM71" s="6" t="s">
        <v>540</v>
      </c>
      <c r="AN71" s="6" t="s">
        <v>541</v>
      </c>
      <c r="AO71" s="6">
        <v>36</v>
      </c>
      <c r="AQ71" s="6" t="s">
        <v>587</v>
      </c>
      <c r="AR71" s="6" t="s">
        <v>541</v>
      </c>
      <c r="AS71" s="6">
        <v>41</v>
      </c>
      <c r="AU71" s="6" t="s">
        <v>588</v>
      </c>
      <c r="AV71" s="6" t="s">
        <v>548</v>
      </c>
      <c r="AW71" s="6">
        <v>32</v>
      </c>
      <c r="BG71" s="6">
        <v>11</v>
      </c>
      <c r="BH71" s="6">
        <v>2011</v>
      </c>
      <c r="BJ71" s="6">
        <v>1800</v>
      </c>
      <c r="BK71" s="6">
        <v>900</v>
      </c>
      <c r="BN71" s="6">
        <v>1800</v>
      </c>
      <c r="BO71" s="6">
        <v>900</v>
      </c>
      <c r="BQ71" s="6" t="s">
        <v>705</v>
      </c>
      <c r="BR71" s="6">
        <v>30</v>
      </c>
      <c r="BT71" s="6" t="b">
        <v>1</v>
      </c>
      <c r="BU71" s="6" t="b">
        <v>1</v>
      </c>
      <c r="BV71" s="6" t="s">
        <v>691</v>
      </c>
      <c r="BW71" s="6" t="s">
        <v>1149</v>
      </c>
      <c r="BX71" s="6" t="s">
        <v>707</v>
      </c>
      <c r="BY71" s="6" t="b">
        <v>1</v>
      </c>
      <c r="BZ71" s="6" t="s">
        <v>321</v>
      </c>
      <c r="CA71" s="6" t="b">
        <v>1</v>
      </c>
      <c r="CB71" s="6" t="b">
        <v>0</v>
      </c>
      <c r="CC71" s="6" t="b">
        <v>0</v>
      </c>
      <c r="CD71" s="6" t="b">
        <v>0</v>
      </c>
      <c r="CE71" s="6" t="b">
        <v>1</v>
      </c>
      <c r="CF71" s="6" t="b">
        <v>1</v>
      </c>
      <c r="CM71" s="6">
        <v>156</v>
      </c>
      <c r="CN71" s="6">
        <v>641</v>
      </c>
      <c r="CO71" s="6">
        <v>273</v>
      </c>
      <c r="CT71" s="6">
        <v>2</v>
      </c>
      <c r="CU71" s="6">
        <v>10</v>
      </c>
      <c r="CV71" s="6" t="s">
        <v>326</v>
      </c>
      <c r="CX71" s="6" t="b">
        <v>1</v>
      </c>
      <c r="CY71" s="6">
        <v>1</v>
      </c>
      <c r="CZ71" s="6" t="b">
        <v>1</v>
      </c>
      <c r="DA71" s="6">
        <v>8</v>
      </c>
      <c r="DB71" s="6">
        <v>4</v>
      </c>
      <c r="DC71" s="6">
        <v>2</v>
      </c>
      <c r="DE71" s="6">
        <v>10</v>
      </c>
      <c r="DF71" s="6">
        <v>4</v>
      </c>
      <c r="DG71" s="6">
        <v>1</v>
      </c>
      <c r="DH71" s="6">
        <v>3</v>
      </c>
      <c r="DI71" s="6" t="b">
        <v>1</v>
      </c>
      <c r="DJ71" s="6" t="b">
        <v>0</v>
      </c>
      <c r="DK71" s="6" t="b">
        <v>0</v>
      </c>
      <c r="DL71" s="6" t="b">
        <v>0</v>
      </c>
      <c r="DM71" s="6" t="b">
        <v>1</v>
      </c>
      <c r="DN71" s="6" t="b">
        <v>0</v>
      </c>
      <c r="DO71" s="6" t="b">
        <v>0</v>
      </c>
      <c r="DQ71" s="6" t="b">
        <v>1</v>
      </c>
      <c r="DR71" s="6">
        <v>200</v>
      </c>
      <c r="DS71" s="6" t="b">
        <v>1</v>
      </c>
      <c r="DT71" s="6">
        <v>20</v>
      </c>
      <c r="DU71" s="6" t="b">
        <v>0</v>
      </c>
      <c r="DW71" s="6" t="b">
        <v>0</v>
      </c>
      <c r="DY71" s="6" t="s">
        <v>1150</v>
      </c>
      <c r="EA71" s="6" t="s">
        <v>0</v>
      </c>
      <c r="EB71" s="6" t="s">
        <v>7</v>
      </c>
      <c r="EC71" s="6" t="s">
        <v>214</v>
      </c>
      <c r="ED71" s="6" t="s">
        <v>215</v>
      </c>
      <c r="EE71" s="6" t="s">
        <v>97</v>
      </c>
      <c r="EF71" s="6" t="s">
        <v>98</v>
      </c>
      <c r="EG71" s="6">
        <v>301</v>
      </c>
      <c r="EH71" s="6">
        <v>1404</v>
      </c>
      <c r="EI71" s="6">
        <v>274</v>
      </c>
      <c r="EJ71" s="6">
        <v>1347</v>
      </c>
      <c r="EK71" s="6">
        <v>274</v>
      </c>
      <c r="EL71" s="6">
        <v>1347</v>
      </c>
      <c r="EM71" s="6" t="s">
        <v>111</v>
      </c>
      <c r="EN71" s="6" t="s">
        <v>21</v>
      </c>
      <c r="EO71" s="6">
        <v>25</v>
      </c>
    </row>
    <row r="72" spans="1:145" x14ac:dyDescent="0.25">
      <c r="A72" s="63" t="s">
        <v>835</v>
      </c>
      <c r="C72" s="64" t="s">
        <v>0</v>
      </c>
      <c r="D72" s="65" t="s">
        <v>4</v>
      </c>
      <c r="E72" s="65" t="s">
        <v>165</v>
      </c>
      <c r="F72" s="65" t="s">
        <v>166</v>
      </c>
      <c r="G72" s="65">
        <v>72</v>
      </c>
      <c r="H72" s="65">
        <v>375</v>
      </c>
      <c r="I72" s="65" t="s">
        <v>97</v>
      </c>
      <c r="J72" s="65" t="s">
        <v>85</v>
      </c>
      <c r="K72" s="66" t="s">
        <v>538</v>
      </c>
      <c r="M72" s="6" t="s">
        <v>0</v>
      </c>
      <c r="N72" s="6" t="s">
        <v>5</v>
      </c>
      <c r="O72" s="6" t="s">
        <v>703</v>
      </c>
      <c r="P72" s="6" t="s">
        <v>836</v>
      </c>
      <c r="Q72" s="6" t="s">
        <v>834</v>
      </c>
      <c r="R72" s="6" t="s">
        <v>835</v>
      </c>
      <c r="S72" s="6">
        <v>97.807182999999995</v>
      </c>
      <c r="T72" s="6">
        <v>25.200333000000001</v>
      </c>
      <c r="U72" s="6">
        <v>1023</v>
      </c>
      <c r="V72" s="6" t="s">
        <v>125</v>
      </c>
      <c r="W72" s="6">
        <v>932</v>
      </c>
      <c r="X72" s="6" t="s">
        <v>1164</v>
      </c>
      <c r="Y72" s="6">
        <v>13</v>
      </c>
      <c r="Z72" s="6">
        <v>10</v>
      </c>
      <c r="AA72" s="6">
        <v>2015</v>
      </c>
      <c r="AB72" s="6" t="s">
        <v>538</v>
      </c>
      <c r="AD72" s="6" t="s">
        <v>539</v>
      </c>
      <c r="AF72" s="6">
        <v>20</v>
      </c>
      <c r="AG72" s="6">
        <v>9</v>
      </c>
      <c r="AH72" s="6">
        <v>2015</v>
      </c>
      <c r="AI72" s="6">
        <v>22</v>
      </c>
      <c r="AJ72" s="6">
        <v>9</v>
      </c>
      <c r="AK72" s="6">
        <v>2015</v>
      </c>
      <c r="AM72" s="6" t="s">
        <v>540</v>
      </c>
      <c r="AN72" s="6" t="s">
        <v>541</v>
      </c>
      <c r="AO72" s="6">
        <v>35</v>
      </c>
      <c r="BG72" s="6">
        <v>7</v>
      </c>
      <c r="BH72" s="6">
        <v>2012</v>
      </c>
      <c r="BJ72" s="6">
        <v>180</v>
      </c>
      <c r="BN72" s="6">
        <v>180</v>
      </c>
      <c r="BQ72" s="6" t="s">
        <v>843</v>
      </c>
      <c r="BR72" s="6">
        <v>65</v>
      </c>
      <c r="BT72" s="6" t="b">
        <v>1</v>
      </c>
      <c r="BU72" s="6" t="b">
        <v>1</v>
      </c>
      <c r="BV72" s="6" t="s">
        <v>538</v>
      </c>
      <c r="BW72" s="6" t="s">
        <v>1165</v>
      </c>
      <c r="BY72" s="6" t="b">
        <v>1</v>
      </c>
      <c r="BZ72" s="6" t="s">
        <v>321</v>
      </c>
      <c r="CA72" s="6" t="b">
        <v>0</v>
      </c>
      <c r="CB72" s="6" t="b">
        <v>1</v>
      </c>
      <c r="CC72" s="6" t="b">
        <v>0</v>
      </c>
      <c r="CD72" s="6" t="b">
        <v>1</v>
      </c>
      <c r="CE72" s="6" t="b">
        <v>1</v>
      </c>
      <c r="CF72" s="6" t="b">
        <v>1</v>
      </c>
      <c r="CG72" s="6">
        <v>7</v>
      </c>
      <c r="CH72" s="6">
        <v>6</v>
      </c>
      <c r="CI72" s="6">
        <v>13</v>
      </c>
      <c r="CJ72" s="6">
        <v>1</v>
      </c>
      <c r="CK72" s="6">
        <v>2</v>
      </c>
      <c r="CL72" s="6">
        <v>3</v>
      </c>
      <c r="CM72" s="6">
        <v>176</v>
      </c>
      <c r="CN72" s="6">
        <v>1216</v>
      </c>
      <c r="CO72" s="6">
        <v>176</v>
      </c>
      <c r="CX72" s="6" t="b">
        <v>1</v>
      </c>
      <c r="CY72" s="6">
        <v>1</v>
      </c>
      <c r="CZ72" s="6" t="b">
        <v>1</v>
      </c>
      <c r="DA72" s="6">
        <v>11</v>
      </c>
      <c r="DB72" s="6">
        <v>14</v>
      </c>
      <c r="DC72" s="6">
        <v>2</v>
      </c>
      <c r="DD72" s="6">
        <v>2</v>
      </c>
      <c r="DE72" s="6">
        <v>13</v>
      </c>
      <c r="DF72" s="6">
        <v>16</v>
      </c>
      <c r="DG72" s="6">
        <v>2</v>
      </c>
      <c r="DI72" s="6" t="b">
        <v>0</v>
      </c>
      <c r="DJ72" s="6" t="b">
        <v>0</v>
      </c>
      <c r="DK72" s="6" t="b">
        <v>1</v>
      </c>
      <c r="DL72" s="6" t="b">
        <v>0</v>
      </c>
      <c r="DM72" s="6" t="b">
        <v>1</v>
      </c>
      <c r="DN72" s="6" t="b">
        <v>0</v>
      </c>
      <c r="DO72" s="6" t="b">
        <v>0</v>
      </c>
      <c r="DQ72" s="6" t="b">
        <v>0</v>
      </c>
      <c r="DS72" s="6" t="b">
        <v>0</v>
      </c>
      <c r="DU72" s="6" t="b">
        <v>1</v>
      </c>
      <c r="DW72" s="6" t="b">
        <v>1</v>
      </c>
      <c r="DY72" s="6" t="s">
        <v>1166</v>
      </c>
      <c r="EA72" s="6" t="s">
        <v>0</v>
      </c>
      <c r="EB72" s="6" t="s">
        <v>8</v>
      </c>
      <c r="EC72" s="6" t="s">
        <v>1800</v>
      </c>
      <c r="ED72" s="6" t="s">
        <v>129</v>
      </c>
      <c r="EE72" s="6" t="s">
        <v>97</v>
      </c>
      <c r="EF72" s="6" t="s">
        <v>125</v>
      </c>
      <c r="EG72" s="6">
        <v>46</v>
      </c>
      <c r="EH72" s="6">
        <v>272</v>
      </c>
      <c r="EI72" s="6">
        <v>45</v>
      </c>
      <c r="EJ72" s="6">
        <v>257</v>
      </c>
      <c r="EK72" s="6">
        <v>45</v>
      </c>
      <c r="EL72" s="6">
        <v>269</v>
      </c>
      <c r="EM72" s="6" t="s">
        <v>111</v>
      </c>
      <c r="EN72" s="6" t="s">
        <v>22</v>
      </c>
      <c r="EO72" s="6">
        <v>1</v>
      </c>
    </row>
    <row r="73" spans="1:145" x14ac:dyDescent="0.25">
      <c r="A73" s="63" t="s">
        <v>717</v>
      </c>
      <c r="C73" s="64" t="s">
        <v>0</v>
      </c>
      <c r="D73" s="65" t="s">
        <v>8</v>
      </c>
      <c r="E73" s="65" t="s">
        <v>828</v>
      </c>
      <c r="F73" s="65" t="s">
        <v>829</v>
      </c>
      <c r="G73" s="65">
        <v>265</v>
      </c>
      <c r="H73" s="65">
        <v>1084</v>
      </c>
      <c r="I73" s="65" t="s">
        <v>97</v>
      </c>
      <c r="J73" s="65" t="s">
        <v>85</v>
      </c>
      <c r="K73" s="66" t="s">
        <v>581</v>
      </c>
      <c r="M73" s="6" t="s">
        <v>0</v>
      </c>
      <c r="N73" s="6" t="s">
        <v>5</v>
      </c>
      <c r="O73" s="6" t="s">
        <v>681</v>
      </c>
      <c r="P73" s="6" t="s">
        <v>681</v>
      </c>
      <c r="Q73" s="6" t="s">
        <v>1839</v>
      </c>
      <c r="R73" s="6" t="s">
        <v>717</v>
      </c>
      <c r="S73" s="6">
        <v>97.546893999999995</v>
      </c>
      <c r="T73" s="6">
        <v>24.755253</v>
      </c>
      <c r="U73" s="6">
        <v>316</v>
      </c>
      <c r="V73" s="6" t="s">
        <v>98</v>
      </c>
      <c r="W73" s="6">
        <v>876</v>
      </c>
      <c r="X73" s="6" t="s">
        <v>1136</v>
      </c>
      <c r="Y73" s="6">
        <v>30</v>
      </c>
      <c r="Z73" s="6">
        <v>10</v>
      </c>
      <c r="AA73" s="6">
        <v>2015</v>
      </c>
      <c r="AB73" s="6" t="s">
        <v>691</v>
      </c>
      <c r="AD73" s="6" t="s">
        <v>539</v>
      </c>
      <c r="AF73" s="6">
        <v>23</v>
      </c>
      <c r="AG73" s="6">
        <v>9</v>
      </c>
      <c r="AH73" s="6">
        <v>2015</v>
      </c>
      <c r="AI73" s="6">
        <v>24</v>
      </c>
      <c r="AJ73" s="6">
        <v>9</v>
      </c>
      <c r="AK73" s="6">
        <v>2015</v>
      </c>
      <c r="AM73" s="6" t="s">
        <v>540</v>
      </c>
      <c r="AN73" s="6" t="s">
        <v>541</v>
      </c>
      <c r="AO73" s="6">
        <v>50</v>
      </c>
      <c r="AQ73" s="6" t="s">
        <v>1154</v>
      </c>
      <c r="AR73" s="6" t="s">
        <v>541</v>
      </c>
      <c r="AS73" s="6">
        <v>40</v>
      </c>
      <c r="AU73" s="6" t="s">
        <v>1380</v>
      </c>
      <c r="AV73" s="6" t="s">
        <v>548</v>
      </c>
      <c r="AW73" s="6">
        <v>38</v>
      </c>
      <c r="AY73" s="6" t="s">
        <v>1381</v>
      </c>
      <c r="AZ73" s="6" t="s">
        <v>541</v>
      </c>
      <c r="BA73" s="6">
        <v>45</v>
      </c>
      <c r="BG73" s="6">
        <v>6</v>
      </c>
      <c r="BH73" s="6">
        <v>2011</v>
      </c>
      <c r="BI73" s="6">
        <v>20</v>
      </c>
      <c r="BJ73" s="6">
        <v>5</v>
      </c>
      <c r="BK73" s="6">
        <v>2</v>
      </c>
      <c r="BM73" s="6">
        <v>20</v>
      </c>
      <c r="BN73" s="6">
        <v>5</v>
      </c>
      <c r="BO73" s="6">
        <v>2</v>
      </c>
      <c r="BT73" s="6" t="b">
        <v>1</v>
      </c>
      <c r="BU73" s="6" t="b">
        <v>1</v>
      </c>
      <c r="BV73" s="6" t="s">
        <v>706</v>
      </c>
      <c r="BW73" s="6" t="s">
        <v>1382</v>
      </c>
      <c r="BX73" s="6" t="s">
        <v>1383</v>
      </c>
      <c r="BY73" s="6" t="b">
        <v>1</v>
      </c>
      <c r="BZ73" s="6" t="s">
        <v>321</v>
      </c>
      <c r="CA73" s="6" t="b">
        <v>1</v>
      </c>
      <c r="CB73" s="6" t="b">
        <v>0</v>
      </c>
      <c r="CC73" s="6" t="b">
        <v>0</v>
      </c>
      <c r="CD73" s="6" t="b">
        <v>1</v>
      </c>
      <c r="CE73" s="6" t="b">
        <v>1</v>
      </c>
      <c r="CF73" s="6" t="b">
        <v>1</v>
      </c>
      <c r="CN73" s="6">
        <v>6258</v>
      </c>
      <c r="CO73" s="6">
        <v>1351</v>
      </c>
      <c r="CP73" s="6">
        <v>425</v>
      </c>
      <c r="CQ73" s="6">
        <v>975</v>
      </c>
      <c r="CR73" s="6" t="s">
        <v>322</v>
      </c>
      <c r="CT73" s="6">
        <v>20</v>
      </c>
      <c r="CU73" s="6">
        <v>140</v>
      </c>
      <c r="CV73" s="6" t="s">
        <v>326</v>
      </c>
      <c r="CX73" s="6" t="b">
        <v>1</v>
      </c>
      <c r="CY73" s="6">
        <v>10</v>
      </c>
      <c r="CZ73" s="6" t="b">
        <v>1</v>
      </c>
      <c r="DA73" s="6">
        <v>7</v>
      </c>
      <c r="DB73" s="6">
        <v>2</v>
      </c>
      <c r="DC73" s="6">
        <v>2</v>
      </c>
      <c r="DE73" s="6">
        <v>9</v>
      </c>
      <c r="DF73" s="6">
        <v>2</v>
      </c>
      <c r="DG73" s="6">
        <v>8</v>
      </c>
      <c r="DH73" s="6">
        <v>2</v>
      </c>
      <c r="DI73" s="6" t="b">
        <v>1</v>
      </c>
      <c r="DJ73" s="6" t="b">
        <v>1</v>
      </c>
      <c r="DK73" s="6" t="b">
        <v>0</v>
      </c>
      <c r="DL73" s="6" t="b">
        <v>0</v>
      </c>
      <c r="DM73" s="6" t="b">
        <v>1</v>
      </c>
      <c r="DN73" s="6" t="b">
        <v>1</v>
      </c>
      <c r="DO73" s="6" t="b">
        <v>0</v>
      </c>
      <c r="DQ73" s="6" t="b">
        <v>0</v>
      </c>
      <c r="DS73" s="6" t="b">
        <v>1</v>
      </c>
      <c r="DT73" s="6">
        <v>81</v>
      </c>
      <c r="DU73" s="6" t="b">
        <v>0</v>
      </c>
      <c r="DW73" s="6" t="b">
        <v>1</v>
      </c>
      <c r="DY73" s="6" t="s">
        <v>1384</v>
      </c>
      <c r="EA73" s="6" t="s">
        <v>0</v>
      </c>
      <c r="EB73" s="6" t="s">
        <v>8</v>
      </c>
      <c r="EC73" s="6" t="s">
        <v>742</v>
      </c>
      <c r="ED73" s="6" t="s">
        <v>740</v>
      </c>
      <c r="EE73" s="6" t="s">
        <v>209</v>
      </c>
      <c r="EF73" s="6" t="s">
        <v>125</v>
      </c>
      <c r="EG73" s="6">
        <v>115</v>
      </c>
      <c r="EH73" s="6">
        <v>602</v>
      </c>
      <c r="EI73" s="6">
        <v>115</v>
      </c>
      <c r="EJ73" s="6">
        <v>594</v>
      </c>
      <c r="EK73" s="6">
        <v>115</v>
      </c>
      <c r="EL73" s="6">
        <v>88</v>
      </c>
      <c r="EM73" s="6" t="s">
        <v>111</v>
      </c>
      <c r="EN73" s="6" t="s">
        <v>21</v>
      </c>
      <c r="EO73" s="6">
        <v>5</v>
      </c>
    </row>
    <row r="74" spans="1:145" x14ac:dyDescent="0.25">
      <c r="A74" s="63" t="s">
        <v>710</v>
      </c>
      <c r="C74" s="64" t="s">
        <v>0</v>
      </c>
      <c r="D74" s="65" t="s">
        <v>4</v>
      </c>
      <c r="E74" s="65" t="s">
        <v>145</v>
      </c>
      <c r="F74" s="65" t="s">
        <v>146</v>
      </c>
      <c r="G74" s="65">
        <v>96</v>
      </c>
      <c r="H74" s="65">
        <v>505</v>
      </c>
      <c r="I74" s="65" t="s">
        <v>97</v>
      </c>
      <c r="J74" s="65" t="s">
        <v>85</v>
      </c>
      <c r="K74" s="66" t="s">
        <v>538</v>
      </c>
      <c r="M74" s="6" t="s">
        <v>0</v>
      </c>
      <c r="N74" s="6" t="s">
        <v>5</v>
      </c>
      <c r="O74" s="6" t="s">
        <v>682</v>
      </c>
      <c r="P74" s="6" t="s">
        <v>711</v>
      </c>
      <c r="Q74" s="6" t="s">
        <v>1037</v>
      </c>
      <c r="R74" s="6" t="s">
        <v>710</v>
      </c>
      <c r="S74" s="6">
        <v>97.715230000000005</v>
      </c>
      <c r="T74" s="6">
        <v>24.980250000000002</v>
      </c>
      <c r="U74" s="6">
        <v>984</v>
      </c>
      <c r="V74" s="6" t="s">
        <v>132</v>
      </c>
      <c r="W74" s="6">
        <v>877</v>
      </c>
      <c r="X74" s="6" t="s">
        <v>1136</v>
      </c>
      <c r="Y74" s="6">
        <v>30</v>
      </c>
      <c r="Z74" s="6">
        <v>10</v>
      </c>
      <c r="AA74" s="6">
        <v>2015</v>
      </c>
      <c r="AB74" s="6" t="s">
        <v>691</v>
      </c>
      <c r="AD74" s="6" t="s">
        <v>539</v>
      </c>
      <c r="AF74" s="6">
        <v>20</v>
      </c>
      <c r="AG74" s="6">
        <v>10</v>
      </c>
      <c r="AH74" s="6">
        <v>2015</v>
      </c>
      <c r="AI74" s="6">
        <v>22</v>
      </c>
      <c r="AJ74" s="6">
        <v>10</v>
      </c>
      <c r="AK74" s="6">
        <v>2015</v>
      </c>
      <c r="AM74" s="6" t="s">
        <v>540</v>
      </c>
      <c r="AN74" s="6" t="s">
        <v>541</v>
      </c>
      <c r="AO74" s="6">
        <v>35</v>
      </c>
      <c r="AQ74" s="6" t="s">
        <v>1154</v>
      </c>
      <c r="AR74" s="6" t="s">
        <v>541</v>
      </c>
      <c r="AS74" s="6">
        <v>45</v>
      </c>
      <c r="AU74" s="6" t="s">
        <v>1228</v>
      </c>
      <c r="AV74" s="6" t="s">
        <v>548</v>
      </c>
      <c r="AW74" s="6">
        <v>30</v>
      </c>
      <c r="AY74" s="6" t="s">
        <v>1</v>
      </c>
      <c r="AZ74" s="6" t="s">
        <v>548</v>
      </c>
      <c r="BA74" s="6">
        <v>18</v>
      </c>
      <c r="BG74" s="6">
        <v>6</v>
      </c>
      <c r="BH74" s="6">
        <v>2011</v>
      </c>
      <c r="BJ74" s="6">
        <v>600</v>
      </c>
      <c r="BK74" s="6">
        <v>600</v>
      </c>
      <c r="BN74" s="6">
        <v>720</v>
      </c>
      <c r="BO74" s="6">
        <v>720</v>
      </c>
      <c r="BQ74" s="6" t="s">
        <v>712</v>
      </c>
      <c r="BR74" s="6">
        <v>100</v>
      </c>
      <c r="BT74" s="6" t="b">
        <v>1</v>
      </c>
      <c r="BU74" s="6" t="b">
        <v>1</v>
      </c>
      <c r="BV74" s="6" t="s">
        <v>691</v>
      </c>
      <c r="BW74" s="6" t="s">
        <v>1229</v>
      </c>
      <c r="BX74" s="6" t="s">
        <v>1230</v>
      </c>
      <c r="BY74" s="6" t="b">
        <v>1</v>
      </c>
      <c r="BZ74" s="6" t="s">
        <v>321</v>
      </c>
      <c r="CA74" s="6" t="b">
        <v>0</v>
      </c>
      <c r="CB74" s="6" t="b">
        <v>1</v>
      </c>
      <c r="CC74" s="6" t="b">
        <v>0</v>
      </c>
      <c r="CD74" s="6" t="b">
        <v>1</v>
      </c>
      <c r="CE74" s="6" t="b">
        <v>1</v>
      </c>
      <c r="CF74" s="6" t="b">
        <v>0</v>
      </c>
      <c r="CG74" s="6">
        <v>5</v>
      </c>
      <c r="CH74" s="6">
        <v>2</v>
      </c>
      <c r="CI74" s="6">
        <v>7</v>
      </c>
      <c r="CJ74" s="6">
        <v>4</v>
      </c>
      <c r="CK74" s="6">
        <v>13</v>
      </c>
      <c r="CL74" s="6">
        <v>17</v>
      </c>
      <c r="CM74" s="6">
        <v>609</v>
      </c>
      <c r="CN74" s="6">
        <v>2630</v>
      </c>
      <c r="CO74" s="6">
        <v>609</v>
      </c>
      <c r="CP74" s="6">
        <v>1</v>
      </c>
      <c r="CQ74" s="6">
        <v>3</v>
      </c>
      <c r="CR74" s="6" t="s">
        <v>324</v>
      </c>
      <c r="CT74" s="6">
        <v>10</v>
      </c>
      <c r="CU74" s="6">
        <v>44</v>
      </c>
      <c r="CV74" s="6" t="s">
        <v>326</v>
      </c>
      <c r="CX74" s="6" t="b">
        <v>1</v>
      </c>
      <c r="CY74" s="6">
        <v>74</v>
      </c>
      <c r="CZ74" s="6" t="b">
        <v>1</v>
      </c>
      <c r="DA74" s="6">
        <v>10</v>
      </c>
      <c r="DB74" s="6">
        <v>2</v>
      </c>
      <c r="DC74" s="6">
        <v>2</v>
      </c>
      <c r="DD74" s="6">
        <v>1</v>
      </c>
      <c r="DE74" s="6">
        <v>12</v>
      </c>
      <c r="DF74" s="6">
        <v>3</v>
      </c>
      <c r="DG74" s="6">
        <v>3</v>
      </c>
      <c r="DH74" s="6">
        <v>1</v>
      </c>
      <c r="DI74" s="6" t="b">
        <v>1</v>
      </c>
      <c r="DJ74" s="6" t="b">
        <v>1</v>
      </c>
      <c r="DK74" s="6" t="b">
        <v>0</v>
      </c>
      <c r="DL74" s="6" t="b">
        <v>0</v>
      </c>
      <c r="DM74" s="6" t="b">
        <v>1</v>
      </c>
      <c r="DN74" s="6" t="b">
        <v>0</v>
      </c>
      <c r="DO74" s="6" t="b">
        <v>0</v>
      </c>
      <c r="DQ74" s="6" t="b">
        <v>0</v>
      </c>
      <c r="DS74" s="6" t="b">
        <v>1</v>
      </c>
      <c r="DT74" s="6">
        <v>60</v>
      </c>
      <c r="DU74" s="6" t="b">
        <v>0</v>
      </c>
      <c r="DW74" s="6" t="b">
        <v>1</v>
      </c>
      <c r="DX74" s="6">
        <v>451</v>
      </c>
      <c r="EA74" s="6" t="s">
        <v>0</v>
      </c>
      <c r="EB74" s="6" t="s">
        <v>13</v>
      </c>
      <c r="EC74" s="6" t="s">
        <v>235</v>
      </c>
      <c r="ED74" s="6" t="s">
        <v>236</v>
      </c>
      <c r="EE74" s="6" t="s">
        <v>97</v>
      </c>
      <c r="EF74" s="6" t="s">
        <v>98</v>
      </c>
      <c r="EG74" s="6">
        <v>5</v>
      </c>
      <c r="EH74" s="6">
        <v>26</v>
      </c>
      <c r="EI74" s="6">
        <v>5</v>
      </c>
      <c r="EJ74" s="6">
        <v>27</v>
      </c>
      <c r="EK74" s="6">
        <v>5</v>
      </c>
      <c r="EL74" s="6">
        <v>27</v>
      </c>
      <c r="EM74" s="6" t="s">
        <v>111</v>
      </c>
      <c r="EN74" s="6" t="s">
        <v>22</v>
      </c>
      <c r="EO74" s="6">
        <v>0</v>
      </c>
    </row>
    <row r="75" spans="1:145" x14ac:dyDescent="0.25">
      <c r="A75" s="63" t="s">
        <v>838</v>
      </c>
      <c r="C75" s="64" t="s">
        <v>0</v>
      </c>
      <c r="D75" s="65" t="s">
        <v>8</v>
      </c>
      <c r="E75" s="65" t="s">
        <v>1840</v>
      </c>
      <c r="F75" s="65" t="s">
        <v>1841</v>
      </c>
      <c r="G75" s="65">
        <v>28</v>
      </c>
      <c r="H75" s="65">
        <v>136</v>
      </c>
      <c r="I75" s="65" t="s">
        <v>97</v>
      </c>
      <c r="J75" s="65" t="s">
        <v>1803</v>
      </c>
      <c r="K75" s="66"/>
      <c r="M75" s="6" t="s">
        <v>0</v>
      </c>
      <c r="N75" s="6" t="s">
        <v>5</v>
      </c>
      <c r="O75" s="6" t="s">
        <v>682</v>
      </c>
      <c r="P75" s="6" t="s">
        <v>839</v>
      </c>
      <c r="Q75" s="6" t="s">
        <v>837</v>
      </c>
      <c r="R75" s="6" t="s">
        <v>838</v>
      </c>
      <c r="S75" s="6">
        <v>97.751389000000003</v>
      </c>
      <c r="T75" s="6">
        <v>24.831944</v>
      </c>
      <c r="V75" s="6" t="s">
        <v>125</v>
      </c>
      <c r="W75" s="6">
        <v>933</v>
      </c>
      <c r="X75" s="6" t="s">
        <v>1164</v>
      </c>
      <c r="Y75" s="6">
        <v>13</v>
      </c>
      <c r="Z75" s="6">
        <v>10</v>
      </c>
      <c r="AA75" s="6">
        <v>2015</v>
      </c>
      <c r="AB75" s="6" t="s">
        <v>538</v>
      </c>
      <c r="AD75" s="6" t="s">
        <v>539</v>
      </c>
      <c r="AF75" s="6">
        <v>16</v>
      </c>
      <c r="AG75" s="6">
        <v>9</v>
      </c>
      <c r="AH75" s="6">
        <v>2015</v>
      </c>
      <c r="AI75" s="6">
        <v>20</v>
      </c>
      <c r="AJ75" s="6">
        <v>9</v>
      </c>
      <c r="AK75" s="6">
        <v>2015</v>
      </c>
      <c r="AM75" s="6" t="s">
        <v>540</v>
      </c>
      <c r="AN75" s="6" t="s">
        <v>548</v>
      </c>
      <c r="AO75" s="6">
        <v>31</v>
      </c>
      <c r="BG75" s="6">
        <v>6</v>
      </c>
      <c r="BH75" s="6">
        <v>2011</v>
      </c>
      <c r="BJ75" s="6">
        <v>120</v>
      </c>
      <c r="BK75" s="6">
        <v>150</v>
      </c>
      <c r="BN75" s="6">
        <v>120</v>
      </c>
      <c r="BO75" s="6">
        <v>150</v>
      </c>
      <c r="BQ75" s="6" t="s">
        <v>708</v>
      </c>
      <c r="BR75" s="6">
        <v>45</v>
      </c>
      <c r="BT75" s="6" t="b">
        <v>0</v>
      </c>
      <c r="BU75" s="6" t="b">
        <v>1</v>
      </c>
      <c r="BV75" s="6" t="s">
        <v>538</v>
      </c>
      <c r="BW75" s="6" t="s">
        <v>1321</v>
      </c>
      <c r="BX75" s="6" t="s">
        <v>1322</v>
      </c>
      <c r="BY75" s="6" t="b">
        <v>1</v>
      </c>
      <c r="BZ75" s="6" t="s">
        <v>321</v>
      </c>
      <c r="CA75" s="6" t="b">
        <v>1</v>
      </c>
      <c r="CB75" s="6" t="b">
        <v>0</v>
      </c>
      <c r="CC75" s="6" t="b">
        <v>0</v>
      </c>
      <c r="CD75" s="6" t="b">
        <v>1</v>
      </c>
      <c r="CE75" s="6" t="b">
        <v>1</v>
      </c>
      <c r="CF75" s="6" t="b">
        <v>1</v>
      </c>
      <c r="CG75" s="6">
        <v>5</v>
      </c>
      <c r="CH75" s="6">
        <v>2</v>
      </c>
      <c r="CI75" s="6">
        <v>7</v>
      </c>
      <c r="CJ75" s="6">
        <v>1</v>
      </c>
      <c r="CK75" s="6">
        <v>2</v>
      </c>
      <c r="CL75" s="6">
        <v>3</v>
      </c>
      <c r="CM75" s="6">
        <v>175</v>
      </c>
      <c r="CN75" s="6">
        <v>828</v>
      </c>
      <c r="CO75" s="6">
        <v>175</v>
      </c>
      <c r="CT75" s="6">
        <v>2</v>
      </c>
      <c r="CU75" s="6">
        <v>4</v>
      </c>
      <c r="CV75" s="6" t="s">
        <v>326</v>
      </c>
      <c r="CX75" s="6" t="b">
        <v>1</v>
      </c>
      <c r="CY75" s="6">
        <v>7</v>
      </c>
      <c r="CZ75" s="6" t="b">
        <v>1</v>
      </c>
      <c r="DA75" s="6">
        <v>0</v>
      </c>
      <c r="DB75" s="6">
        <v>9</v>
      </c>
      <c r="DC75" s="6">
        <v>4</v>
      </c>
      <c r="DD75" s="6">
        <v>0</v>
      </c>
      <c r="DE75" s="6">
        <v>4</v>
      </c>
      <c r="DF75" s="6">
        <v>9</v>
      </c>
      <c r="DG75" s="6">
        <v>3</v>
      </c>
      <c r="DI75" s="6" t="b">
        <v>1</v>
      </c>
      <c r="DJ75" s="6" t="b">
        <v>1</v>
      </c>
      <c r="DK75" s="6" t="b">
        <v>0</v>
      </c>
      <c r="DL75" s="6" t="b">
        <v>0</v>
      </c>
      <c r="DM75" s="6" t="b">
        <v>0</v>
      </c>
      <c r="DN75" s="6" t="b">
        <v>0</v>
      </c>
      <c r="DO75" s="6" t="b">
        <v>0</v>
      </c>
      <c r="DQ75" s="6" t="b">
        <v>0</v>
      </c>
      <c r="DS75" s="6" t="b">
        <v>1</v>
      </c>
      <c r="DT75" s="6">
        <v>12</v>
      </c>
      <c r="DU75" s="6" t="b">
        <v>0</v>
      </c>
      <c r="DW75" s="6" t="b">
        <v>0</v>
      </c>
      <c r="EA75" s="6" t="s">
        <v>0</v>
      </c>
      <c r="EB75" s="6" t="s">
        <v>5</v>
      </c>
      <c r="EC75" s="6" t="s">
        <v>259</v>
      </c>
      <c r="ED75" s="6" t="s">
        <v>260</v>
      </c>
      <c r="EE75" s="6" t="s">
        <v>97</v>
      </c>
      <c r="EF75" s="6" t="s">
        <v>98</v>
      </c>
      <c r="EG75" s="6">
        <v>94</v>
      </c>
      <c r="EH75" s="6">
        <v>341</v>
      </c>
      <c r="EI75" s="6">
        <v>65</v>
      </c>
      <c r="EJ75" s="6">
        <v>240</v>
      </c>
      <c r="EK75" s="6">
        <v>95</v>
      </c>
      <c r="EL75" s="6">
        <v>343</v>
      </c>
      <c r="EM75" s="6" t="s">
        <v>111</v>
      </c>
      <c r="EN75" s="6" t="s">
        <v>23</v>
      </c>
      <c r="EO75" s="6">
        <v>0</v>
      </c>
    </row>
    <row r="76" spans="1:145" x14ac:dyDescent="0.25">
      <c r="A76" s="63" t="s">
        <v>749</v>
      </c>
      <c r="C76" s="64" t="s">
        <v>0</v>
      </c>
      <c r="D76" s="65" t="s">
        <v>8</v>
      </c>
      <c r="E76" s="65" t="s">
        <v>1842</v>
      </c>
      <c r="F76" s="65" t="s">
        <v>1843</v>
      </c>
      <c r="G76" s="65"/>
      <c r="H76" s="65"/>
      <c r="I76" s="65" t="s">
        <v>97</v>
      </c>
      <c r="J76" s="65" t="s">
        <v>1803</v>
      </c>
      <c r="K76" s="66"/>
      <c r="M76" s="6" t="s">
        <v>0</v>
      </c>
      <c r="N76" s="6" t="s">
        <v>8</v>
      </c>
      <c r="O76" s="6" t="s">
        <v>687</v>
      </c>
      <c r="P76" s="6" t="s">
        <v>708</v>
      </c>
      <c r="Q76" s="6" t="s">
        <v>1045</v>
      </c>
      <c r="R76" s="6" t="s">
        <v>749</v>
      </c>
      <c r="S76" s="6">
        <v>97.568331999999998</v>
      </c>
      <c r="T76" s="6">
        <v>24.688338999999999</v>
      </c>
      <c r="U76" s="6">
        <v>314</v>
      </c>
      <c r="V76" s="6" t="s">
        <v>125</v>
      </c>
      <c r="W76" s="6">
        <v>875</v>
      </c>
      <c r="X76" s="6" t="s">
        <v>1136</v>
      </c>
      <c r="Y76" s="6">
        <v>30</v>
      </c>
      <c r="Z76" s="6">
        <v>10</v>
      </c>
      <c r="AA76" s="6">
        <v>2015</v>
      </c>
      <c r="AB76" s="6" t="s">
        <v>691</v>
      </c>
      <c r="AD76" s="6" t="s">
        <v>539</v>
      </c>
      <c r="AF76" s="6">
        <v>23</v>
      </c>
      <c r="AG76" s="6">
        <v>9</v>
      </c>
      <c r="AH76" s="6">
        <v>2015</v>
      </c>
      <c r="AI76" s="6">
        <v>30</v>
      </c>
      <c r="AJ76" s="6">
        <v>9</v>
      </c>
      <c r="AK76" s="6">
        <v>2015</v>
      </c>
      <c r="AM76" s="6" t="s">
        <v>540</v>
      </c>
      <c r="AN76" s="6" t="s">
        <v>541</v>
      </c>
      <c r="AO76" s="6">
        <v>47</v>
      </c>
      <c r="AQ76" s="6" t="s">
        <v>588</v>
      </c>
      <c r="AR76" s="6" t="s">
        <v>541</v>
      </c>
      <c r="AS76" s="6">
        <v>60</v>
      </c>
      <c r="AU76" s="6" t="s">
        <v>1154</v>
      </c>
      <c r="AV76" s="6" t="s">
        <v>541</v>
      </c>
      <c r="AW76" s="6">
        <v>50</v>
      </c>
      <c r="AY76" s="6" t="s">
        <v>588</v>
      </c>
      <c r="AZ76" s="6" t="s">
        <v>548</v>
      </c>
      <c r="BA76" s="6">
        <v>35</v>
      </c>
      <c r="BG76" s="6">
        <v>6</v>
      </c>
      <c r="BH76" s="6">
        <v>2011</v>
      </c>
      <c r="BI76" s="6">
        <v>60</v>
      </c>
      <c r="BJ76" s="6">
        <v>30</v>
      </c>
      <c r="BK76" s="6">
        <v>30</v>
      </c>
      <c r="BM76" s="6">
        <v>60</v>
      </c>
      <c r="BN76" s="6">
        <v>30</v>
      </c>
      <c r="BO76" s="6">
        <v>30</v>
      </c>
      <c r="BQ76" s="6" t="s">
        <v>747</v>
      </c>
      <c r="BR76" s="6">
        <v>5</v>
      </c>
      <c r="BT76" s="6" t="b">
        <v>0</v>
      </c>
      <c r="BU76" s="6" t="b">
        <v>1</v>
      </c>
      <c r="BV76" s="6" t="s">
        <v>706</v>
      </c>
      <c r="BW76" s="6" t="s">
        <v>1184</v>
      </c>
      <c r="BX76" s="6" t="s">
        <v>1185</v>
      </c>
      <c r="BY76" s="6" t="b">
        <v>1</v>
      </c>
      <c r="BZ76" s="6" t="s">
        <v>329</v>
      </c>
      <c r="CA76" s="6" t="b">
        <v>1</v>
      </c>
      <c r="CB76" s="6" t="b">
        <v>0</v>
      </c>
      <c r="CC76" s="6" t="b">
        <v>0</v>
      </c>
      <c r="CD76" s="6" t="b">
        <v>1</v>
      </c>
      <c r="CE76" s="6" t="b">
        <v>1</v>
      </c>
      <c r="CF76" s="6" t="b">
        <v>1</v>
      </c>
      <c r="CG76" s="6">
        <v>40</v>
      </c>
      <c r="CH76" s="6">
        <v>31</v>
      </c>
      <c r="CI76" s="6">
        <v>71</v>
      </c>
      <c r="CJ76" s="6">
        <v>20</v>
      </c>
      <c r="CK76" s="6">
        <v>5</v>
      </c>
      <c r="CL76" s="6">
        <v>25</v>
      </c>
      <c r="CM76" s="6">
        <v>1693</v>
      </c>
      <c r="CN76" s="6">
        <v>8805</v>
      </c>
      <c r="CO76" s="6">
        <v>1693</v>
      </c>
      <c r="CP76" s="6">
        <v>70</v>
      </c>
      <c r="CQ76" s="6">
        <v>390</v>
      </c>
      <c r="CR76" s="6" t="s">
        <v>326</v>
      </c>
      <c r="CT76" s="6">
        <v>6</v>
      </c>
      <c r="CU76" s="6">
        <v>31</v>
      </c>
      <c r="CV76" s="6" t="s">
        <v>326</v>
      </c>
      <c r="CX76" s="6" t="b">
        <v>1</v>
      </c>
      <c r="CZ76" s="6" t="b">
        <v>1</v>
      </c>
      <c r="DA76" s="6">
        <v>11</v>
      </c>
      <c r="DB76" s="6">
        <v>4</v>
      </c>
      <c r="DC76" s="6">
        <v>4</v>
      </c>
      <c r="DD76" s="6">
        <v>1</v>
      </c>
      <c r="DE76" s="6">
        <v>15</v>
      </c>
      <c r="DF76" s="6">
        <v>5</v>
      </c>
      <c r="DG76" s="6">
        <v>2</v>
      </c>
      <c r="DH76" s="6">
        <v>5</v>
      </c>
      <c r="DI76" s="6" t="b">
        <v>0</v>
      </c>
      <c r="DJ76" s="6" t="b">
        <v>1</v>
      </c>
      <c r="DK76" s="6" t="b">
        <v>0</v>
      </c>
      <c r="DL76" s="6" t="b">
        <v>0</v>
      </c>
      <c r="DM76" s="6" t="b">
        <v>1</v>
      </c>
      <c r="DN76" s="6" t="b">
        <v>0</v>
      </c>
      <c r="DO76" s="6" t="b">
        <v>0</v>
      </c>
      <c r="DQ76" s="6" t="b">
        <v>1</v>
      </c>
      <c r="DR76" s="6">
        <v>1842</v>
      </c>
      <c r="DS76" s="6" t="b">
        <v>0</v>
      </c>
      <c r="DU76" s="6" t="b">
        <v>0</v>
      </c>
      <c r="DW76" s="6" t="b">
        <v>0</v>
      </c>
      <c r="EA76" s="6" t="s">
        <v>0</v>
      </c>
      <c r="EB76" s="6" t="s">
        <v>5</v>
      </c>
      <c r="EC76" s="6" t="s">
        <v>255</v>
      </c>
      <c r="ED76" s="6" t="s">
        <v>256</v>
      </c>
      <c r="EE76" s="6" t="s">
        <v>97</v>
      </c>
      <c r="EF76" s="6" t="s">
        <v>98</v>
      </c>
      <c r="EG76" s="6">
        <v>89</v>
      </c>
      <c r="EH76" s="6">
        <v>478</v>
      </c>
      <c r="EI76" s="6">
        <v>78</v>
      </c>
      <c r="EJ76" s="6">
        <v>415</v>
      </c>
      <c r="EK76" s="6">
        <v>89</v>
      </c>
      <c r="EL76" s="6">
        <v>465</v>
      </c>
      <c r="EM76" s="6" t="s">
        <v>111</v>
      </c>
      <c r="EN76" s="6" t="s">
        <v>22</v>
      </c>
      <c r="EO76" s="6">
        <v>1</v>
      </c>
    </row>
    <row r="77" spans="1:145" x14ac:dyDescent="0.25">
      <c r="A77" s="63" t="s">
        <v>744</v>
      </c>
      <c r="C77" s="64" t="s">
        <v>0</v>
      </c>
      <c r="D77" s="65" t="s">
        <v>9</v>
      </c>
      <c r="E77" s="65" t="s">
        <v>756</v>
      </c>
      <c r="F77" s="65" t="s">
        <v>757</v>
      </c>
      <c r="G77" s="65">
        <v>114</v>
      </c>
      <c r="H77" s="65">
        <v>539</v>
      </c>
      <c r="I77" s="65" t="s">
        <v>97</v>
      </c>
      <c r="J77" s="65" t="s">
        <v>85</v>
      </c>
      <c r="K77" s="66" t="s">
        <v>538</v>
      </c>
      <c r="M77" s="6" t="s">
        <v>0</v>
      </c>
      <c r="N77" s="6" t="s">
        <v>8</v>
      </c>
      <c r="O77" s="6" t="s">
        <v>745</v>
      </c>
      <c r="P77" s="6" t="s">
        <v>746</v>
      </c>
      <c r="Q77" s="6" t="s">
        <v>746</v>
      </c>
      <c r="R77" s="6" t="s">
        <v>744</v>
      </c>
      <c r="S77" s="6">
        <v>97.573126000000002</v>
      </c>
      <c r="T77" s="6">
        <v>24.661905999999998</v>
      </c>
      <c r="U77" s="6">
        <v>415</v>
      </c>
      <c r="V77" s="6" t="s">
        <v>125</v>
      </c>
      <c r="W77" s="6">
        <v>878</v>
      </c>
      <c r="X77" s="6" t="s">
        <v>1136</v>
      </c>
      <c r="Y77" s="6">
        <v>30</v>
      </c>
      <c r="Z77" s="6">
        <v>10</v>
      </c>
      <c r="AA77" s="6">
        <v>2015</v>
      </c>
      <c r="AB77" s="6" t="s">
        <v>691</v>
      </c>
      <c r="AD77" s="6" t="s">
        <v>539</v>
      </c>
      <c r="AF77" s="6">
        <v>23</v>
      </c>
      <c r="AG77" s="6">
        <v>9</v>
      </c>
      <c r="AH77" s="6">
        <v>2015</v>
      </c>
      <c r="AI77" s="6">
        <v>25</v>
      </c>
      <c r="AJ77" s="6">
        <v>9</v>
      </c>
      <c r="AK77" s="6">
        <v>2015</v>
      </c>
      <c r="AM77" s="6" t="s">
        <v>540</v>
      </c>
      <c r="AN77" s="6" t="s">
        <v>541</v>
      </c>
      <c r="AO77" s="6">
        <v>26</v>
      </c>
      <c r="AQ77" s="6" t="s">
        <v>587</v>
      </c>
      <c r="AR77" s="6" t="s">
        <v>541</v>
      </c>
      <c r="AS77" s="6">
        <v>45</v>
      </c>
      <c r="AU77" s="6" t="s">
        <v>587</v>
      </c>
      <c r="AV77" s="6" t="s">
        <v>548</v>
      </c>
      <c r="AW77" s="6">
        <v>40</v>
      </c>
      <c r="AY77" s="6" t="s">
        <v>588</v>
      </c>
      <c r="AZ77" s="6" t="s">
        <v>548</v>
      </c>
      <c r="BA77" s="6">
        <v>43</v>
      </c>
      <c r="BG77" s="6">
        <v>6</v>
      </c>
      <c r="BH77" s="6">
        <v>2011</v>
      </c>
      <c r="BI77" s="6">
        <v>360</v>
      </c>
      <c r="BJ77" s="6">
        <v>45</v>
      </c>
      <c r="BK77" s="6">
        <v>30</v>
      </c>
      <c r="BL77" s="6">
        <v>0</v>
      </c>
      <c r="BM77" s="6">
        <v>360</v>
      </c>
      <c r="BN77" s="6">
        <v>50</v>
      </c>
      <c r="BO77" s="6">
        <v>30</v>
      </c>
      <c r="BP77" s="6">
        <v>0</v>
      </c>
      <c r="BQ77" s="6" t="s">
        <v>747</v>
      </c>
      <c r="BR77" s="6">
        <v>5</v>
      </c>
      <c r="BT77" s="6" t="b">
        <v>0</v>
      </c>
      <c r="BU77" s="6" t="b">
        <v>1</v>
      </c>
      <c r="BV77" s="6" t="s">
        <v>691</v>
      </c>
      <c r="BW77" s="6" t="s">
        <v>1174</v>
      </c>
      <c r="BX77" s="6" t="s">
        <v>1175</v>
      </c>
      <c r="BY77" s="6" t="b">
        <v>1</v>
      </c>
      <c r="BZ77" s="6" t="s">
        <v>330</v>
      </c>
      <c r="CA77" s="6" t="b">
        <v>1</v>
      </c>
      <c r="CB77" s="6" t="b">
        <v>0</v>
      </c>
      <c r="CC77" s="6" t="b">
        <v>0</v>
      </c>
      <c r="CD77" s="6" t="b">
        <v>1</v>
      </c>
      <c r="CE77" s="6" t="b">
        <v>1</v>
      </c>
      <c r="CF77" s="6" t="b">
        <v>1</v>
      </c>
      <c r="CM77" s="6">
        <v>608</v>
      </c>
      <c r="CN77" s="6">
        <v>2914</v>
      </c>
      <c r="CO77" s="6">
        <v>608</v>
      </c>
      <c r="CP77" s="6">
        <v>10</v>
      </c>
      <c r="CQ77" s="6">
        <v>1</v>
      </c>
      <c r="CR77" s="6" t="s">
        <v>327</v>
      </c>
      <c r="CT77" s="6">
        <v>4</v>
      </c>
      <c r="CV77" s="6" t="s">
        <v>325</v>
      </c>
      <c r="CX77" s="6" t="b">
        <v>0</v>
      </c>
      <c r="CZ77" s="6" t="b">
        <v>1</v>
      </c>
      <c r="DC77" s="6">
        <v>3</v>
      </c>
      <c r="DE77" s="6">
        <v>3</v>
      </c>
      <c r="DF77" s="6">
        <v>0</v>
      </c>
      <c r="DG77" s="6">
        <v>2</v>
      </c>
      <c r="DH77" s="6">
        <v>1</v>
      </c>
      <c r="DI77" s="6" t="b">
        <v>0</v>
      </c>
      <c r="DJ77" s="6" t="b">
        <v>1</v>
      </c>
      <c r="DK77" s="6" t="b">
        <v>0</v>
      </c>
      <c r="DL77" s="6" t="b">
        <v>0</v>
      </c>
      <c r="DM77" s="6" t="b">
        <v>1</v>
      </c>
      <c r="DN77" s="6" t="b">
        <v>0</v>
      </c>
      <c r="DO77" s="6" t="b">
        <v>0</v>
      </c>
      <c r="DQ77" s="6" t="b">
        <v>1</v>
      </c>
      <c r="DR77" s="6">
        <v>20</v>
      </c>
      <c r="DS77" s="6" t="b">
        <v>1</v>
      </c>
      <c r="DT77" s="6">
        <v>133</v>
      </c>
      <c r="DU77" s="6" t="b">
        <v>0</v>
      </c>
      <c r="DW77" s="6" t="b">
        <v>0</v>
      </c>
      <c r="EA77" s="6" t="s">
        <v>0</v>
      </c>
      <c r="EB77" s="6" t="s">
        <v>4</v>
      </c>
      <c r="EC77" s="6" t="s">
        <v>145</v>
      </c>
      <c r="ED77" s="6" t="s">
        <v>146</v>
      </c>
      <c r="EE77" s="6" t="s">
        <v>97</v>
      </c>
      <c r="EF77" s="6" t="s">
        <v>98</v>
      </c>
      <c r="EG77" s="6">
        <v>93</v>
      </c>
      <c r="EH77" s="6">
        <v>446</v>
      </c>
      <c r="EI77" s="6">
        <v>91</v>
      </c>
      <c r="EJ77" s="6">
        <v>482</v>
      </c>
      <c r="EK77" s="6">
        <v>100</v>
      </c>
      <c r="EL77" s="6">
        <v>523</v>
      </c>
      <c r="EM77" s="6" t="s">
        <v>111</v>
      </c>
      <c r="EN77" s="6" t="s">
        <v>23</v>
      </c>
      <c r="EO77" s="6">
        <v>6</v>
      </c>
    </row>
    <row r="78" spans="1:145" x14ac:dyDescent="0.25">
      <c r="A78" s="63" t="s">
        <v>740</v>
      </c>
      <c r="C78" s="64" t="s">
        <v>0</v>
      </c>
      <c r="D78" s="65" t="s">
        <v>9</v>
      </c>
      <c r="E78" s="65" t="s">
        <v>759</v>
      </c>
      <c r="F78" s="65" t="s">
        <v>760</v>
      </c>
      <c r="G78" s="65">
        <v>114</v>
      </c>
      <c r="H78" s="65">
        <v>524</v>
      </c>
      <c r="I78" s="65" t="s">
        <v>97</v>
      </c>
      <c r="J78" s="65" t="s">
        <v>85</v>
      </c>
      <c r="K78" s="66" t="s">
        <v>538</v>
      </c>
      <c r="M78" s="6" t="s">
        <v>0</v>
      </c>
      <c r="N78" s="6" t="s">
        <v>8</v>
      </c>
      <c r="O78" s="6" t="s">
        <v>741</v>
      </c>
      <c r="P78" s="6" t="s">
        <v>742</v>
      </c>
      <c r="Q78" s="6" t="s">
        <v>742</v>
      </c>
      <c r="R78" s="6" t="s">
        <v>740</v>
      </c>
      <c r="S78" s="6">
        <v>97.537099999999995</v>
      </c>
      <c r="T78" s="6">
        <v>24.461033</v>
      </c>
      <c r="U78" s="6">
        <v>360</v>
      </c>
      <c r="V78" s="6" t="s">
        <v>125</v>
      </c>
      <c r="W78" s="6">
        <v>882</v>
      </c>
      <c r="X78" s="6" t="s">
        <v>1136</v>
      </c>
      <c r="Y78" s="6">
        <v>30</v>
      </c>
      <c r="Z78" s="6">
        <v>10</v>
      </c>
      <c r="AA78" s="6">
        <v>2015</v>
      </c>
      <c r="AB78" s="6" t="s">
        <v>691</v>
      </c>
      <c r="AD78" s="6" t="s">
        <v>539</v>
      </c>
      <c r="AF78" s="6">
        <v>26</v>
      </c>
      <c r="AG78" s="6">
        <v>9</v>
      </c>
      <c r="AH78" s="6">
        <v>2015</v>
      </c>
      <c r="AI78" s="6">
        <v>25</v>
      </c>
      <c r="AJ78" s="6">
        <v>10</v>
      </c>
      <c r="AK78" s="6">
        <v>2015</v>
      </c>
      <c r="AM78" s="6" t="s">
        <v>540</v>
      </c>
      <c r="AN78" s="6" t="s">
        <v>541</v>
      </c>
      <c r="AO78" s="6">
        <v>30</v>
      </c>
      <c r="AQ78" s="6" t="s">
        <v>588</v>
      </c>
      <c r="AR78" s="6" t="s">
        <v>541</v>
      </c>
      <c r="AS78" s="6">
        <v>52</v>
      </c>
      <c r="AU78" s="6" t="s">
        <v>588</v>
      </c>
      <c r="AV78" s="6" t="s">
        <v>548</v>
      </c>
      <c r="AW78" s="6">
        <v>43</v>
      </c>
      <c r="AY78" s="6" t="s">
        <v>1154</v>
      </c>
      <c r="AZ78" s="6" t="s">
        <v>1160</v>
      </c>
      <c r="BG78" s="6">
        <v>8</v>
      </c>
      <c r="BH78" s="6">
        <v>2011</v>
      </c>
      <c r="BJ78" s="6">
        <v>120</v>
      </c>
      <c r="BK78" s="6">
        <v>60</v>
      </c>
      <c r="BN78" s="6">
        <v>120</v>
      </c>
      <c r="BO78" s="6">
        <v>60</v>
      </c>
      <c r="BQ78" s="6" t="s">
        <v>708</v>
      </c>
      <c r="BR78" s="6">
        <v>28</v>
      </c>
      <c r="BT78" s="6" t="b">
        <v>1</v>
      </c>
      <c r="BU78" s="6" t="b">
        <v>1</v>
      </c>
      <c r="BV78" s="6" t="s">
        <v>706</v>
      </c>
      <c r="BW78" s="6" t="s">
        <v>1161</v>
      </c>
      <c r="BX78" s="6" t="s">
        <v>1162</v>
      </c>
      <c r="BY78" s="6" t="b">
        <v>1</v>
      </c>
      <c r="BZ78" s="6" t="s">
        <v>321</v>
      </c>
      <c r="CA78" s="6" t="b">
        <v>0</v>
      </c>
      <c r="CB78" s="6" t="b">
        <v>0</v>
      </c>
      <c r="CC78" s="6" t="b">
        <v>0</v>
      </c>
      <c r="CD78" s="6" t="b">
        <v>1</v>
      </c>
      <c r="CE78" s="6" t="b">
        <v>1</v>
      </c>
      <c r="CF78" s="6" t="b">
        <v>0</v>
      </c>
      <c r="CG78" s="6">
        <v>7</v>
      </c>
      <c r="CH78" s="6">
        <v>3</v>
      </c>
      <c r="CI78" s="6">
        <v>10</v>
      </c>
      <c r="CJ78" s="6">
        <v>1</v>
      </c>
      <c r="CK78" s="6">
        <v>0</v>
      </c>
      <c r="CL78" s="6">
        <v>1</v>
      </c>
      <c r="CM78" s="6">
        <v>115</v>
      </c>
      <c r="CN78" s="6">
        <v>594</v>
      </c>
      <c r="CO78" s="6">
        <v>115</v>
      </c>
      <c r="CX78" s="6" t="b">
        <v>1</v>
      </c>
      <c r="CZ78" s="6" t="b">
        <v>1</v>
      </c>
      <c r="DI78" s="6" t="b">
        <v>0</v>
      </c>
      <c r="DJ78" s="6" t="b">
        <v>1</v>
      </c>
      <c r="DK78" s="6" t="b">
        <v>1</v>
      </c>
      <c r="DL78" s="6" t="b">
        <v>0</v>
      </c>
      <c r="DM78" s="6" t="b">
        <v>0</v>
      </c>
      <c r="DN78" s="6" t="b">
        <v>0</v>
      </c>
      <c r="DO78" s="6" t="b">
        <v>0</v>
      </c>
      <c r="DQ78" s="6" t="b">
        <v>0</v>
      </c>
      <c r="DS78" s="6" t="b">
        <v>1</v>
      </c>
      <c r="DT78" s="6">
        <v>36</v>
      </c>
      <c r="DU78" s="6" t="b">
        <v>0</v>
      </c>
      <c r="DW78" s="6" t="b">
        <v>0</v>
      </c>
      <c r="EA78" s="6" t="s">
        <v>0</v>
      </c>
      <c r="EB78" s="6" t="s">
        <v>8</v>
      </c>
      <c r="EC78" s="6" t="s">
        <v>742</v>
      </c>
      <c r="ED78" s="6" t="s">
        <v>740</v>
      </c>
      <c r="EE78" s="6" t="s">
        <v>209</v>
      </c>
      <c r="EF78" s="6" t="s">
        <v>125</v>
      </c>
      <c r="EG78" s="6">
        <v>115</v>
      </c>
      <c r="EH78" s="6">
        <v>602</v>
      </c>
      <c r="EI78" s="6">
        <v>115</v>
      </c>
      <c r="EJ78" s="6">
        <v>594</v>
      </c>
      <c r="EK78" s="6">
        <v>115</v>
      </c>
      <c r="EL78" s="6">
        <v>88</v>
      </c>
      <c r="EM78" s="6" t="s">
        <v>111</v>
      </c>
      <c r="EN78" s="6" t="s">
        <v>22</v>
      </c>
      <c r="EO78" s="6">
        <v>5</v>
      </c>
    </row>
    <row r="79" spans="1:145" x14ac:dyDescent="0.25">
      <c r="A79" s="63" t="s">
        <v>211</v>
      </c>
      <c r="C79" s="64" t="s">
        <v>0</v>
      </c>
      <c r="D79" s="65" t="s">
        <v>9</v>
      </c>
      <c r="E79" s="65" t="s">
        <v>222</v>
      </c>
      <c r="F79" s="65" t="s">
        <v>223</v>
      </c>
      <c r="G79" s="65">
        <v>486</v>
      </c>
      <c r="H79" s="65">
        <v>2371</v>
      </c>
      <c r="I79" s="65" t="s">
        <v>97</v>
      </c>
      <c r="J79" s="65" t="s">
        <v>85</v>
      </c>
      <c r="K79" s="66" t="s">
        <v>581</v>
      </c>
      <c r="M79" s="6" t="s">
        <v>0</v>
      </c>
      <c r="N79" s="6" t="s">
        <v>8</v>
      </c>
      <c r="O79" s="6" t="s">
        <v>614</v>
      </c>
      <c r="P79" s="6" t="s">
        <v>615</v>
      </c>
      <c r="Q79" s="6" t="s">
        <v>1822</v>
      </c>
      <c r="R79" s="6" t="s">
        <v>211</v>
      </c>
      <c r="S79" s="6">
        <v>97.752667000000002</v>
      </c>
      <c r="T79" s="6">
        <v>24.2744</v>
      </c>
      <c r="U79" s="6">
        <v>978</v>
      </c>
      <c r="V79" s="6" t="s">
        <v>132</v>
      </c>
      <c r="W79" s="6">
        <v>891</v>
      </c>
      <c r="X79" s="6" t="s">
        <v>1140</v>
      </c>
      <c r="Y79" s="6">
        <v>26</v>
      </c>
      <c r="Z79" s="6">
        <v>10</v>
      </c>
      <c r="AA79" s="6">
        <v>2015</v>
      </c>
      <c r="AB79" s="6" t="s">
        <v>581</v>
      </c>
      <c r="AD79" s="6" t="s">
        <v>539</v>
      </c>
      <c r="AF79" s="6">
        <v>25</v>
      </c>
      <c r="AG79" s="6">
        <v>10</v>
      </c>
      <c r="AH79" s="6">
        <v>2015</v>
      </c>
      <c r="AI79" s="6">
        <v>26</v>
      </c>
      <c r="AJ79" s="6">
        <v>10</v>
      </c>
      <c r="AK79" s="6">
        <v>2015</v>
      </c>
      <c r="AM79" s="6" t="s">
        <v>540</v>
      </c>
      <c r="AN79" s="6" t="s">
        <v>541</v>
      </c>
      <c r="AO79" s="6">
        <v>50</v>
      </c>
      <c r="BG79" s="6">
        <v>9</v>
      </c>
      <c r="BH79" s="6">
        <v>2011</v>
      </c>
      <c r="BI79" s="6">
        <v>30</v>
      </c>
      <c r="BJ79" s="6">
        <v>10</v>
      </c>
      <c r="BK79" s="6">
        <v>10</v>
      </c>
      <c r="BM79" s="6">
        <v>30</v>
      </c>
      <c r="BN79" s="6">
        <v>10</v>
      </c>
      <c r="BO79" s="6">
        <v>10</v>
      </c>
      <c r="BQ79" s="6" t="s">
        <v>616</v>
      </c>
      <c r="BR79" s="6">
        <v>0.8</v>
      </c>
      <c r="BT79" s="6" t="b">
        <v>1</v>
      </c>
      <c r="BU79" s="6" t="b">
        <v>1</v>
      </c>
      <c r="BV79" s="6" t="s">
        <v>581</v>
      </c>
      <c r="BW79" s="6" t="s">
        <v>1319</v>
      </c>
      <c r="BX79" s="6" t="s">
        <v>1320</v>
      </c>
      <c r="BY79" s="6" t="b">
        <v>1</v>
      </c>
      <c r="BZ79" s="6" t="s">
        <v>321</v>
      </c>
      <c r="CA79" s="6" t="b">
        <v>0</v>
      </c>
      <c r="CB79" s="6" t="b">
        <v>0</v>
      </c>
      <c r="CC79" s="6" t="b">
        <v>1</v>
      </c>
      <c r="CD79" s="6" t="b">
        <v>0</v>
      </c>
      <c r="CE79" s="6" t="b">
        <v>1</v>
      </c>
      <c r="CF79" s="6" t="b">
        <v>0</v>
      </c>
      <c r="CG79" s="6">
        <v>3</v>
      </c>
      <c r="CH79" s="6">
        <v>10</v>
      </c>
      <c r="CI79" s="6">
        <v>13</v>
      </c>
      <c r="CM79" s="6">
        <v>667</v>
      </c>
      <c r="CN79" s="6">
        <v>3657</v>
      </c>
      <c r="CO79" s="6">
        <v>667</v>
      </c>
      <c r="CP79" s="6">
        <v>65</v>
      </c>
      <c r="CQ79" s="6">
        <v>234</v>
      </c>
      <c r="CR79" s="6" t="s">
        <v>325</v>
      </c>
      <c r="CX79" s="6" t="b">
        <v>1</v>
      </c>
      <c r="CY79" s="6">
        <v>23</v>
      </c>
      <c r="CZ79" s="6" t="b">
        <v>1</v>
      </c>
      <c r="DA79" s="6">
        <v>56</v>
      </c>
      <c r="DB79" s="6">
        <v>42</v>
      </c>
      <c r="DC79" s="6">
        <v>5</v>
      </c>
      <c r="DD79" s="6">
        <v>1</v>
      </c>
      <c r="DE79" s="6">
        <v>61</v>
      </c>
      <c r="DF79" s="6">
        <v>43</v>
      </c>
      <c r="DH79" s="6">
        <v>2</v>
      </c>
      <c r="DI79" s="6" t="b">
        <v>1</v>
      </c>
      <c r="DJ79" s="6" t="b">
        <v>1</v>
      </c>
      <c r="DK79" s="6" t="b">
        <v>1</v>
      </c>
      <c r="DL79" s="6" t="b">
        <v>1</v>
      </c>
      <c r="DM79" s="6" t="b">
        <v>1</v>
      </c>
      <c r="DN79" s="6" t="b">
        <v>0</v>
      </c>
      <c r="DO79" s="6" t="b">
        <v>0</v>
      </c>
      <c r="DQ79" s="6" t="b">
        <v>1</v>
      </c>
      <c r="DR79" s="6">
        <v>3842</v>
      </c>
      <c r="DS79" s="6" t="b">
        <v>1</v>
      </c>
      <c r="DT79" s="6">
        <v>15</v>
      </c>
      <c r="DU79" s="6" t="b">
        <v>0</v>
      </c>
      <c r="DW79" s="6" t="b">
        <v>1</v>
      </c>
      <c r="DX79" s="6">
        <v>1373</v>
      </c>
      <c r="EA79" s="6" t="s">
        <v>0</v>
      </c>
      <c r="EB79" s="6" t="s">
        <v>8</v>
      </c>
      <c r="EC79" s="6" t="s">
        <v>828</v>
      </c>
      <c r="ED79" s="6" t="s">
        <v>829</v>
      </c>
      <c r="EE79" s="6" t="s">
        <v>97</v>
      </c>
      <c r="EF79" s="6" t="s">
        <v>98</v>
      </c>
      <c r="EG79" s="6">
        <v>265</v>
      </c>
      <c r="EH79" s="6">
        <v>1084</v>
      </c>
      <c r="EI79" s="6">
        <v>260</v>
      </c>
      <c r="EJ79" s="6">
        <v>1140</v>
      </c>
      <c r="EK79" s="6">
        <v>260</v>
      </c>
      <c r="EL79" s="6">
        <v>1140</v>
      </c>
      <c r="EM79" s="6" t="s">
        <v>111</v>
      </c>
      <c r="EN79" s="6" t="s">
        <v>23</v>
      </c>
      <c r="EO79" s="6">
        <v>16</v>
      </c>
    </row>
    <row r="80" spans="1:145" x14ac:dyDescent="0.25">
      <c r="A80" s="63" t="s">
        <v>208</v>
      </c>
      <c r="C80" s="64" t="s">
        <v>0</v>
      </c>
      <c r="D80" s="65" t="s">
        <v>9</v>
      </c>
      <c r="E80" s="65" t="s">
        <v>1078</v>
      </c>
      <c r="F80" s="65" t="s">
        <v>1079</v>
      </c>
      <c r="G80" s="65">
        <v>115</v>
      </c>
      <c r="H80" s="65">
        <v>502</v>
      </c>
      <c r="I80" s="65" t="s">
        <v>97</v>
      </c>
      <c r="J80" s="65" t="s">
        <v>85</v>
      </c>
      <c r="K80" s="66" t="s">
        <v>581</v>
      </c>
      <c r="M80" s="6" t="s">
        <v>0</v>
      </c>
      <c r="N80" s="6" t="s">
        <v>9</v>
      </c>
      <c r="O80" s="6" t="s">
        <v>617</v>
      </c>
      <c r="P80" s="6" t="s">
        <v>618</v>
      </c>
      <c r="Q80" s="6" t="s">
        <v>1835</v>
      </c>
      <c r="R80" s="6" t="s">
        <v>208</v>
      </c>
      <c r="S80" s="6">
        <v>97.625617000000005</v>
      </c>
      <c r="T80" s="6">
        <v>24.056132999999999</v>
      </c>
      <c r="U80" s="6">
        <v>866</v>
      </c>
      <c r="V80" s="6" t="s">
        <v>125</v>
      </c>
      <c r="W80" s="6">
        <v>892</v>
      </c>
      <c r="X80" s="6" t="s">
        <v>1140</v>
      </c>
      <c r="Y80" s="6">
        <v>14</v>
      </c>
      <c r="Z80" s="6">
        <v>10</v>
      </c>
      <c r="AA80" s="6">
        <v>2015</v>
      </c>
      <c r="AB80" s="6" t="s">
        <v>581</v>
      </c>
      <c r="AD80" s="6" t="s">
        <v>539</v>
      </c>
      <c r="AF80" s="6">
        <v>25</v>
      </c>
      <c r="AG80" s="6">
        <v>9</v>
      </c>
      <c r="AH80" s="6">
        <v>2015</v>
      </c>
      <c r="AI80" s="6">
        <v>26</v>
      </c>
      <c r="AJ80" s="6">
        <v>9</v>
      </c>
      <c r="AK80" s="6">
        <v>2015</v>
      </c>
      <c r="AM80" s="6" t="s">
        <v>540</v>
      </c>
      <c r="AN80" s="6" t="s">
        <v>541</v>
      </c>
      <c r="AO80" s="6">
        <v>32</v>
      </c>
      <c r="BG80" s="6">
        <v>11</v>
      </c>
      <c r="BH80" s="6">
        <v>2011</v>
      </c>
      <c r="BI80" s="6">
        <v>240</v>
      </c>
      <c r="BJ80" s="6">
        <v>45</v>
      </c>
      <c r="BK80" s="6">
        <v>45</v>
      </c>
      <c r="BM80" s="6">
        <v>240</v>
      </c>
      <c r="BN80" s="6">
        <v>45</v>
      </c>
      <c r="BO80" s="6">
        <v>45</v>
      </c>
      <c r="BQ80" s="6" t="s">
        <v>596</v>
      </c>
      <c r="BR80" s="6">
        <v>21</v>
      </c>
      <c r="BT80" s="6" t="b">
        <v>0</v>
      </c>
      <c r="BU80" s="6" t="b">
        <v>1</v>
      </c>
      <c r="BV80" s="6" t="s">
        <v>706</v>
      </c>
      <c r="BW80" s="6" t="s">
        <v>1201</v>
      </c>
      <c r="BX80" s="6" t="s">
        <v>652</v>
      </c>
      <c r="BY80" s="6" t="b">
        <v>1</v>
      </c>
      <c r="BZ80" s="6" t="s">
        <v>321</v>
      </c>
      <c r="CA80" s="6" t="b">
        <v>0</v>
      </c>
      <c r="CB80" s="6" t="b">
        <v>0</v>
      </c>
      <c r="CC80" s="6" t="b">
        <v>1</v>
      </c>
      <c r="CD80" s="6" t="b">
        <v>1</v>
      </c>
      <c r="CE80" s="6" t="b">
        <v>1</v>
      </c>
      <c r="CF80" s="6" t="b">
        <v>1</v>
      </c>
      <c r="CG80" s="6">
        <v>27</v>
      </c>
      <c r="CH80" s="6">
        <v>19</v>
      </c>
      <c r="CI80" s="6">
        <v>46</v>
      </c>
      <c r="CJ80" s="6">
        <v>7</v>
      </c>
      <c r="CK80" s="6">
        <v>8</v>
      </c>
      <c r="CL80" s="6">
        <v>15</v>
      </c>
      <c r="CM80" s="6">
        <v>545</v>
      </c>
      <c r="CN80" s="6">
        <v>2544</v>
      </c>
      <c r="CO80" s="6">
        <v>545</v>
      </c>
      <c r="CR80" s="6" t="s">
        <v>325</v>
      </c>
      <c r="CV80" s="6" t="s">
        <v>326</v>
      </c>
      <c r="CX80" s="6" t="b">
        <v>1</v>
      </c>
      <c r="CZ80" s="6" t="b">
        <v>1</v>
      </c>
      <c r="DA80" s="6">
        <v>3</v>
      </c>
      <c r="DB80" s="6">
        <v>1</v>
      </c>
      <c r="DC80" s="6">
        <v>5</v>
      </c>
      <c r="DE80" s="6">
        <v>8</v>
      </c>
      <c r="DF80" s="6">
        <v>1</v>
      </c>
      <c r="DG80" s="6">
        <v>1</v>
      </c>
      <c r="DH80" s="6">
        <v>1</v>
      </c>
      <c r="DI80" s="6" t="b">
        <v>1</v>
      </c>
      <c r="DJ80" s="6" t="b">
        <v>1</v>
      </c>
      <c r="DK80" s="6" t="b">
        <v>1</v>
      </c>
      <c r="DL80" s="6" t="b">
        <v>0</v>
      </c>
      <c r="DM80" s="6" t="b">
        <v>0</v>
      </c>
      <c r="DN80" s="6" t="b">
        <v>0</v>
      </c>
      <c r="DO80" s="6" t="b">
        <v>0</v>
      </c>
      <c r="DQ80" s="6" t="b">
        <v>1</v>
      </c>
      <c r="DS80" s="6" t="b">
        <v>1</v>
      </c>
      <c r="DU80" s="6" t="b">
        <v>0</v>
      </c>
      <c r="DW80" s="6" t="b">
        <v>0</v>
      </c>
      <c r="EA80" s="6" t="s">
        <v>0</v>
      </c>
      <c r="EB80" s="6" t="s">
        <v>7</v>
      </c>
      <c r="EC80" s="6" t="s">
        <v>214</v>
      </c>
      <c r="ED80" s="6" t="s">
        <v>215</v>
      </c>
      <c r="EE80" s="6" t="s">
        <v>97</v>
      </c>
      <c r="EF80" s="6" t="s">
        <v>98</v>
      </c>
      <c r="EG80" s="6">
        <v>301</v>
      </c>
      <c r="EH80" s="6">
        <v>1404</v>
      </c>
      <c r="EI80" s="6">
        <v>274</v>
      </c>
      <c r="EJ80" s="6">
        <v>1347</v>
      </c>
      <c r="EK80" s="6">
        <v>274</v>
      </c>
      <c r="EL80" s="6">
        <v>1347</v>
      </c>
      <c r="EM80" s="6" t="s">
        <v>111</v>
      </c>
      <c r="EN80" s="6" t="s">
        <v>22</v>
      </c>
      <c r="EO80" s="6">
        <v>20</v>
      </c>
    </row>
    <row r="81" spans="1:145" x14ac:dyDescent="0.25">
      <c r="A81" s="63" t="s">
        <v>213</v>
      </c>
      <c r="C81" s="64" t="s">
        <v>0</v>
      </c>
      <c r="D81" s="65" t="s">
        <v>9</v>
      </c>
      <c r="E81" s="65" t="s">
        <v>1844</v>
      </c>
      <c r="F81" s="65" t="s">
        <v>1845</v>
      </c>
      <c r="G81" s="65">
        <v>183</v>
      </c>
      <c r="H81" s="65">
        <v>741</v>
      </c>
      <c r="I81" s="65" t="s">
        <v>97</v>
      </c>
      <c r="J81" s="65" t="s">
        <v>1803</v>
      </c>
      <c r="K81" s="66"/>
      <c r="M81" s="6" t="s">
        <v>0</v>
      </c>
      <c r="N81" s="6" t="s">
        <v>9</v>
      </c>
      <c r="O81" s="6" t="s">
        <v>619</v>
      </c>
      <c r="P81" s="6" t="s">
        <v>619</v>
      </c>
      <c r="Q81" s="6" t="s">
        <v>1846</v>
      </c>
      <c r="R81" s="6" t="s">
        <v>213</v>
      </c>
      <c r="S81" s="6">
        <v>97.609832999999995</v>
      </c>
      <c r="T81" s="6">
        <v>24.002433</v>
      </c>
      <c r="U81" s="6">
        <v>854</v>
      </c>
      <c r="V81" s="6" t="s">
        <v>125</v>
      </c>
      <c r="W81" s="6">
        <v>894</v>
      </c>
      <c r="X81" s="6" t="s">
        <v>1140</v>
      </c>
      <c r="Y81" s="6">
        <v>26</v>
      </c>
      <c r="Z81" s="6">
        <v>9</v>
      </c>
      <c r="AA81" s="6">
        <v>2015</v>
      </c>
      <c r="AB81" s="6" t="s">
        <v>581</v>
      </c>
      <c r="AD81" s="6" t="s">
        <v>539</v>
      </c>
      <c r="AF81" s="6">
        <v>26</v>
      </c>
      <c r="AG81" s="6">
        <v>9</v>
      </c>
      <c r="AH81" s="6">
        <v>2015</v>
      </c>
      <c r="AI81" s="6">
        <v>27</v>
      </c>
      <c r="AJ81" s="6">
        <v>9</v>
      </c>
      <c r="AK81" s="6">
        <v>2015</v>
      </c>
      <c r="AM81" s="6" t="s">
        <v>540</v>
      </c>
      <c r="AN81" s="6" t="s">
        <v>541</v>
      </c>
      <c r="AO81" s="6">
        <v>59</v>
      </c>
      <c r="AQ81" s="6" t="s">
        <v>587</v>
      </c>
      <c r="AR81" s="6" t="s">
        <v>548</v>
      </c>
      <c r="AS81" s="6">
        <v>31</v>
      </c>
      <c r="BG81" s="6">
        <v>10</v>
      </c>
      <c r="BH81" s="6">
        <v>2011</v>
      </c>
      <c r="BI81" s="6">
        <v>90</v>
      </c>
      <c r="BJ81" s="6">
        <v>45</v>
      </c>
      <c r="BK81" s="6">
        <v>45</v>
      </c>
      <c r="BM81" s="6">
        <v>90</v>
      </c>
      <c r="BN81" s="6">
        <v>60</v>
      </c>
      <c r="BO81" s="6">
        <v>60</v>
      </c>
      <c r="BQ81" s="6" t="s">
        <v>596</v>
      </c>
      <c r="BR81" s="6">
        <v>21</v>
      </c>
      <c r="BT81" s="6" t="b">
        <v>1</v>
      </c>
      <c r="BU81" s="6" t="b">
        <v>1</v>
      </c>
      <c r="BV81" s="6" t="s">
        <v>706</v>
      </c>
      <c r="BW81" s="6" t="s">
        <v>1151</v>
      </c>
      <c r="BX81" s="6" t="s">
        <v>620</v>
      </c>
      <c r="BY81" s="6" t="b">
        <v>1</v>
      </c>
      <c r="BZ81" s="6" t="s">
        <v>321</v>
      </c>
      <c r="CA81" s="6" t="b">
        <v>0</v>
      </c>
      <c r="CB81" s="6" t="b">
        <v>0</v>
      </c>
      <c r="CC81" s="6" t="b">
        <v>0</v>
      </c>
      <c r="CD81" s="6" t="b">
        <v>0</v>
      </c>
      <c r="CE81" s="6" t="b">
        <v>1</v>
      </c>
      <c r="CF81" s="6" t="b">
        <v>1</v>
      </c>
      <c r="CK81" s="6">
        <v>1</v>
      </c>
      <c r="CL81" s="6">
        <v>1</v>
      </c>
      <c r="CM81" s="6">
        <v>463</v>
      </c>
      <c r="CN81" s="6">
        <v>2123</v>
      </c>
      <c r="CO81" s="6">
        <v>463</v>
      </c>
      <c r="CX81" s="6" t="b">
        <v>1</v>
      </c>
      <c r="CZ81" s="6" t="b">
        <v>1</v>
      </c>
      <c r="DA81" s="6">
        <v>1</v>
      </c>
      <c r="DB81" s="6">
        <v>4</v>
      </c>
      <c r="DC81" s="6">
        <v>4</v>
      </c>
      <c r="DE81" s="6">
        <v>5</v>
      </c>
      <c r="DF81" s="6">
        <v>4</v>
      </c>
      <c r="DG81" s="6">
        <v>1</v>
      </c>
      <c r="DH81" s="6">
        <v>1</v>
      </c>
      <c r="DI81" s="6" t="b">
        <v>1</v>
      </c>
      <c r="DJ81" s="6" t="b">
        <v>1</v>
      </c>
      <c r="DK81" s="6" t="b">
        <v>0</v>
      </c>
      <c r="DL81" s="6" t="b">
        <v>0</v>
      </c>
      <c r="DM81" s="6" t="b">
        <v>0</v>
      </c>
      <c r="DN81" s="6" t="b">
        <v>0</v>
      </c>
      <c r="DO81" s="6" t="b">
        <v>0</v>
      </c>
      <c r="DQ81" s="6" t="b">
        <v>1</v>
      </c>
      <c r="DS81" s="6" t="b">
        <v>1</v>
      </c>
      <c r="DU81" s="6" t="b">
        <v>1</v>
      </c>
      <c r="DW81" s="6" t="b">
        <v>1</v>
      </c>
      <c r="EA81" s="6" t="s">
        <v>0</v>
      </c>
      <c r="EB81" s="6" t="s">
        <v>5</v>
      </c>
      <c r="EC81" s="6" t="s">
        <v>255</v>
      </c>
      <c r="ED81" s="6" t="s">
        <v>256</v>
      </c>
      <c r="EE81" s="6" t="s">
        <v>97</v>
      </c>
      <c r="EF81" s="6" t="s">
        <v>98</v>
      </c>
      <c r="EG81" s="6">
        <v>89</v>
      </c>
      <c r="EH81" s="6">
        <v>478</v>
      </c>
      <c r="EI81" s="6">
        <v>78</v>
      </c>
      <c r="EJ81" s="6">
        <v>415</v>
      </c>
      <c r="EK81" s="6">
        <v>89</v>
      </c>
      <c r="EL81" s="6">
        <v>465</v>
      </c>
      <c r="EM81" s="6" t="s">
        <v>111</v>
      </c>
      <c r="EN81" s="6" t="s">
        <v>23</v>
      </c>
      <c r="EO81" s="6">
        <v>4</v>
      </c>
    </row>
    <row r="82" spans="1:145" x14ac:dyDescent="0.25">
      <c r="A82" s="63" t="s">
        <v>225</v>
      </c>
      <c r="C82" s="64" t="s">
        <v>3</v>
      </c>
      <c r="D82" s="65" t="s">
        <v>16</v>
      </c>
      <c r="E82" s="65" t="s">
        <v>813</v>
      </c>
      <c r="F82" s="65" t="s">
        <v>814</v>
      </c>
      <c r="G82" s="65">
        <v>38</v>
      </c>
      <c r="H82" s="65">
        <v>164</v>
      </c>
      <c r="I82" s="65" t="s">
        <v>97</v>
      </c>
      <c r="J82" s="65" t="s">
        <v>85</v>
      </c>
      <c r="K82" s="66" t="s">
        <v>538</v>
      </c>
      <c r="M82" s="6" t="s">
        <v>0</v>
      </c>
      <c r="N82" s="6" t="s">
        <v>8</v>
      </c>
      <c r="O82" s="6" t="s">
        <v>621</v>
      </c>
      <c r="P82" s="6" t="s">
        <v>622</v>
      </c>
      <c r="Q82" s="6" t="s">
        <v>1847</v>
      </c>
      <c r="R82" s="6" t="s">
        <v>225</v>
      </c>
      <c r="S82" s="6">
        <v>97.669366999999994</v>
      </c>
      <c r="T82" s="6">
        <v>24.378167000000001</v>
      </c>
      <c r="U82" s="6">
        <v>1149</v>
      </c>
      <c r="V82" s="6" t="s">
        <v>125</v>
      </c>
      <c r="W82" s="6">
        <v>895</v>
      </c>
      <c r="X82" s="6" t="s">
        <v>1140</v>
      </c>
      <c r="Y82" s="6">
        <v>27</v>
      </c>
      <c r="Z82" s="6">
        <v>10</v>
      </c>
      <c r="AA82" s="6">
        <v>2015</v>
      </c>
      <c r="AB82" s="6" t="s">
        <v>581</v>
      </c>
      <c r="AD82" s="6" t="s">
        <v>539</v>
      </c>
      <c r="AF82" s="6">
        <v>23</v>
      </c>
      <c r="AG82" s="6">
        <v>10</v>
      </c>
      <c r="AH82" s="6">
        <v>2015</v>
      </c>
      <c r="AI82" s="6">
        <v>24</v>
      </c>
      <c r="AJ82" s="6">
        <v>10</v>
      </c>
      <c r="AK82" s="6">
        <v>2015</v>
      </c>
      <c r="AM82" s="6" t="s">
        <v>540</v>
      </c>
      <c r="AN82" s="6" t="s">
        <v>541</v>
      </c>
      <c r="AO82" s="6">
        <v>28</v>
      </c>
      <c r="BG82" s="6">
        <v>11</v>
      </c>
      <c r="BH82" s="6">
        <v>2011</v>
      </c>
      <c r="BI82" s="6">
        <v>300</v>
      </c>
      <c r="BJ82" s="6">
        <v>120</v>
      </c>
      <c r="BK82" s="6">
        <v>120</v>
      </c>
      <c r="BM82" s="6">
        <v>300</v>
      </c>
      <c r="BN82" s="6">
        <v>120</v>
      </c>
      <c r="BO82" s="6">
        <v>120</v>
      </c>
      <c r="BQ82" s="6" t="s">
        <v>1309</v>
      </c>
      <c r="BR82" s="6">
        <v>25</v>
      </c>
      <c r="BT82" s="6" t="b">
        <v>1</v>
      </c>
      <c r="BU82" s="6" t="b">
        <v>1</v>
      </c>
      <c r="BV82" s="6" t="s">
        <v>581</v>
      </c>
      <c r="BW82" s="6" t="s">
        <v>1310</v>
      </c>
      <c r="BX82" s="6" t="s">
        <v>1311</v>
      </c>
      <c r="BY82" s="6" t="b">
        <v>1</v>
      </c>
      <c r="BZ82" s="6" t="s">
        <v>328</v>
      </c>
      <c r="CA82" s="6" t="b">
        <v>1</v>
      </c>
      <c r="CB82" s="6" t="b">
        <v>0</v>
      </c>
      <c r="CC82" s="6" t="b">
        <v>0</v>
      </c>
      <c r="CD82" s="6" t="b">
        <v>1</v>
      </c>
      <c r="CE82" s="6" t="b">
        <v>1</v>
      </c>
      <c r="CF82" s="6" t="b">
        <v>1</v>
      </c>
      <c r="CM82" s="6">
        <v>375</v>
      </c>
      <c r="CN82" s="6">
        <v>1598</v>
      </c>
      <c r="CO82" s="6">
        <v>375</v>
      </c>
      <c r="CX82" s="6" t="b">
        <v>0</v>
      </c>
      <c r="CZ82" s="6" t="b">
        <v>1</v>
      </c>
      <c r="DA82" s="6">
        <v>5</v>
      </c>
      <c r="DB82" s="6">
        <v>1</v>
      </c>
      <c r="DE82" s="6">
        <v>5</v>
      </c>
      <c r="DF82" s="6">
        <v>1</v>
      </c>
      <c r="DG82" s="6">
        <v>1</v>
      </c>
      <c r="DH82" s="6">
        <v>1</v>
      </c>
      <c r="DI82" s="6" t="b">
        <v>0</v>
      </c>
      <c r="DJ82" s="6" t="b">
        <v>1</v>
      </c>
      <c r="DK82" s="6" t="b">
        <v>0</v>
      </c>
      <c r="DL82" s="6" t="b">
        <v>0</v>
      </c>
      <c r="DM82" s="6" t="b">
        <v>0</v>
      </c>
      <c r="DN82" s="6" t="b">
        <v>0</v>
      </c>
      <c r="DO82" s="6" t="b">
        <v>0</v>
      </c>
      <c r="DQ82" s="6" t="b">
        <v>0</v>
      </c>
      <c r="DS82" s="6" t="b">
        <v>0</v>
      </c>
      <c r="DU82" s="6" t="b">
        <v>0</v>
      </c>
      <c r="DW82" s="6" t="b">
        <v>1</v>
      </c>
      <c r="DX82" s="6">
        <v>60</v>
      </c>
      <c r="EA82" s="6" t="s">
        <v>0</v>
      </c>
      <c r="EB82" s="6" t="s">
        <v>4</v>
      </c>
      <c r="EC82" s="6" t="s">
        <v>147</v>
      </c>
      <c r="ED82" s="6" t="s">
        <v>148</v>
      </c>
      <c r="EE82" s="6" t="s">
        <v>97</v>
      </c>
      <c r="EF82" s="6" t="s">
        <v>98</v>
      </c>
      <c r="EG82" s="6">
        <v>87</v>
      </c>
      <c r="EH82" s="6">
        <v>461</v>
      </c>
      <c r="EI82" s="6">
        <v>90</v>
      </c>
      <c r="EJ82" s="6">
        <v>489</v>
      </c>
      <c r="EK82" s="6">
        <v>90</v>
      </c>
      <c r="EL82" s="6">
        <v>489</v>
      </c>
      <c r="EM82" s="6" t="s">
        <v>111</v>
      </c>
      <c r="EN82" s="6" t="s">
        <v>21</v>
      </c>
      <c r="EO82" s="6">
        <v>2</v>
      </c>
    </row>
    <row r="83" spans="1:145" x14ac:dyDescent="0.25">
      <c r="A83" s="63" t="s">
        <v>223</v>
      </c>
      <c r="C83" s="64" t="s">
        <v>3</v>
      </c>
      <c r="D83" s="65" t="s">
        <v>16</v>
      </c>
      <c r="E83" s="65" t="s">
        <v>230</v>
      </c>
      <c r="F83" s="65" t="s">
        <v>231</v>
      </c>
      <c r="G83" s="65">
        <v>31</v>
      </c>
      <c r="H83" s="65">
        <v>191</v>
      </c>
      <c r="I83" s="65" t="s">
        <v>97</v>
      </c>
      <c r="J83" s="65" t="s">
        <v>85</v>
      </c>
      <c r="K83" s="66" t="s">
        <v>654</v>
      </c>
      <c r="M83" s="6" t="s">
        <v>0</v>
      </c>
      <c r="N83" s="6" t="s">
        <v>9</v>
      </c>
      <c r="O83" s="6" t="s">
        <v>623</v>
      </c>
      <c r="P83" s="6" t="s">
        <v>1252</v>
      </c>
      <c r="Q83" s="6" t="s">
        <v>1077</v>
      </c>
      <c r="R83" s="6" t="s">
        <v>223</v>
      </c>
      <c r="S83" s="6">
        <v>97.578367</v>
      </c>
      <c r="T83" s="6">
        <v>23.833477999999999</v>
      </c>
      <c r="U83" s="6">
        <v>0</v>
      </c>
      <c r="V83" s="6" t="s">
        <v>125</v>
      </c>
      <c r="W83" s="6">
        <v>893</v>
      </c>
      <c r="X83" s="6" t="s">
        <v>1140</v>
      </c>
      <c r="Y83" s="6">
        <v>14</v>
      </c>
      <c r="Z83" s="6">
        <v>10</v>
      </c>
      <c r="AA83" s="6">
        <v>2015</v>
      </c>
      <c r="AB83" s="6" t="s">
        <v>581</v>
      </c>
      <c r="AD83" s="6" t="s">
        <v>539</v>
      </c>
      <c r="AF83" s="6">
        <v>22</v>
      </c>
      <c r="AG83" s="6">
        <v>9</v>
      </c>
      <c r="AH83" s="6">
        <v>2015</v>
      </c>
      <c r="AI83" s="6">
        <v>23</v>
      </c>
      <c r="AJ83" s="6">
        <v>9</v>
      </c>
      <c r="AK83" s="6">
        <v>2015</v>
      </c>
      <c r="AM83" s="6" t="s">
        <v>540</v>
      </c>
      <c r="AN83" s="6" t="s">
        <v>541</v>
      </c>
      <c r="AO83" s="6">
        <v>36</v>
      </c>
      <c r="BG83" s="6">
        <v>11</v>
      </c>
      <c r="BH83" s="6">
        <v>2011</v>
      </c>
      <c r="BI83" s="6">
        <v>60</v>
      </c>
      <c r="BJ83" s="6">
        <v>30</v>
      </c>
      <c r="BK83" s="6">
        <v>20</v>
      </c>
      <c r="BM83" s="6">
        <v>60</v>
      </c>
      <c r="BN83" s="6">
        <v>30</v>
      </c>
      <c r="BO83" s="6">
        <v>20</v>
      </c>
      <c r="BQ83" s="6" t="s">
        <v>624</v>
      </c>
      <c r="BR83" s="6">
        <v>7</v>
      </c>
      <c r="BT83" s="6" t="b">
        <v>1</v>
      </c>
      <c r="BU83" s="6" t="b">
        <v>1</v>
      </c>
      <c r="BV83" s="6" t="s">
        <v>581</v>
      </c>
      <c r="BW83" s="6" t="s">
        <v>1253</v>
      </c>
      <c r="BX83" s="6" t="s">
        <v>1254</v>
      </c>
      <c r="BY83" s="6" t="b">
        <v>1</v>
      </c>
      <c r="BZ83" s="6" t="s">
        <v>321</v>
      </c>
      <c r="CA83" s="6" t="b">
        <v>1</v>
      </c>
      <c r="CB83" s="6" t="b">
        <v>0</v>
      </c>
      <c r="CC83" s="6" t="b">
        <v>0</v>
      </c>
      <c r="CD83" s="6" t="b">
        <v>1</v>
      </c>
      <c r="CE83" s="6" t="b">
        <v>1</v>
      </c>
      <c r="CF83" s="6" t="b">
        <v>1</v>
      </c>
      <c r="CG83" s="6">
        <v>3</v>
      </c>
      <c r="CH83" s="6">
        <v>6</v>
      </c>
      <c r="CI83" s="6">
        <v>9</v>
      </c>
      <c r="CJ83" s="6">
        <v>4</v>
      </c>
      <c r="CL83" s="6">
        <v>4</v>
      </c>
      <c r="CM83" s="6">
        <v>488</v>
      </c>
      <c r="CN83" s="6">
        <v>2325</v>
      </c>
      <c r="CO83" s="6">
        <v>488</v>
      </c>
      <c r="CX83" s="6" t="b">
        <v>1</v>
      </c>
      <c r="CZ83" s="6" t="b">
        <v>1</v>
      </c>
      <c r="DA83" s="6">
        <v>27</v>
      </c>
      <c r="DB83" s="6">
        <v>19</v>
      </c>
      <c r="DE83" s="6">
        <v>27</v>
      </c>
      <c r="DF83" s="6">
        <v>19</v>
      </c>
      <c r="DG83" s="6">
        <v>1</v>
      </c>
      <c r="DH83" s="6">
        <v>2</v>
      </c>
      <c r="DI83" s="6" t="b">
        <v>1</v>
      </c>
      <c r="DJ83" s="6" t="b">
        <v>1</v>
      </c>
      <c r="DK83" s="6" t="b">
        <v>1</v>
      </c>
      <c r="DL83" s="6" t="b">
        <v>0</v>
      </c>
      <c r="DM83" s="6" t="b">
        <v>1</v>
      </c>
      <c r="DN83" s="6" t="b">
        <v>0</v>
      </c>
      <c r="DO83" s="6" t="b">
        <v>0</v>
      </c>
      <c r="DQ83" s="6" t="b">
        <v>1</v>
      </c>
      <c r="DR83" s="6">
        <v>700</v>
      </c>
      <c r="DS83" s="6" t="b">
        <v>1</v>
      </c>
      <c r="DT83" s="6">
        <v>80</v>
      </c>
      <c r="DU83" s="6" t="b">
        <v>1</v>
      </c>
      <c r="DV83" s="6">
        <v>300</v>
      </c>
      <c r="DW83" s="6" t="b">
        <v>0</v>
      </c>
      <c r="EA83" s="6" t="s">
        <v>0</v>
      </c>
      <c r="EB83" s="6" t="s">
        <v>8</v>
      </c>
      <c r="EC83" s="6" t="s">
        <v>742</v>
      </c>
      <c r="ED83" s="6" t="s">
        <v>740</v>
      </c>
      <c r="EE83" s="6" t="s">
        <v>209</v>
      </c>
      <c r="EF83" s="6" t="s">
        <v>125</v>
      </c>
      <c r="EG83" s="6">
        <v>115</v>
      </c>
      <c r="EH83" s="6">
        <v>602</v>
      </c>
      <c r="EI83" s="6">
        <v>115</v>
      </c>
      <c r="EJ83" s="6">
        <v>594</v>
      </c>
      <c r="EK83" s="6">
        <v>115</v>
      </c>
      <c r="EL83" s="6">
        <v>88</v>
      </c>
      <c r="EM83" s="6" t="s">
        <v>111</v>
      </c>
      <c r="EN83" s="6" t="s">
        <v>23</v>
      </c>
      <c r="EO83" s="6">
        <v>10</v>
      </c>
    </row>
    <row r="84" spans="1:145" x14ac:dyDescent="0.25">
      <c r="A84" s="63" t="s">
        <v>757</v>
      </c>
      <c r="C84" s="64" t="s">
        <v>0</v>
      </c>
      <c r="D84" s="65" t="s">
        <v>11</v>
      </c>
      <c r="E84" s="65" t="s">
        <v>187</v>
      </c>
      <c r="F84" s="65" t="s">
        <v>188</v>
      </c>
      <c r="G84" s="65">
        <v>18</v>
      </c>
      <c r="H84" s="65">
        <v>79</v>
      </c>
      <c r="I84" s="65" t="s">
        <v>97</v>
      </c>
      <c r="J84" s="65" t="s">
        <v>85</v>
      </c>
      <c r="K84" s="66" t="s">
        <v>538</v>
      </c>
      <c r="M84" s="6" t="s">
        <v>0</v>
      </c>
      <c r="N84" s="6" t="s">
        <v>9</v>
      </c>
      <c r="O84" s="6" t="s">
        <v>623</v>
      </c>
      <c r="Q84" s="6" t="s">
        <v>756</v>
      </c>
      <c r="R84" s="6" t="s">
        <v>757</v>
      </c>
      <c r="S84" s="6">
        <v>97.587900000000005</v>
      </c>
      <c r="T84" s="6">
        <v>23.83</v>
      </c>
      <c r="U84" s="6">
        <v>0</v>
      </c>
      <c r="V84" s="6" t="s">
        <v>125</v>
      </c>
      <c r="W84" s="6">
        <v>973</v>
      </c>
      <c r="X84" s="6" t="s">
        <v>538</v>
      </c>
      <c r="Y84" s="6">
        <v>28</v>
      </c>
      <c r="Z84" s="6">
        <v>11</v>
      </c>
      <c r="AA84" s="6">
        <v>2015</v>
      </c>
      <c r="AB84" s="6" t="s">
        <v>538</v>
      </c>
      <c r="AD84" s="6" t="s">
        <v>539</v>
      </c>
      <c r="AF84" s="6">
        <v>10</v>
      </c>
      <c r="AG84" s="6">
        <v>10</v>
      </c>
      <c r="AH84" s="6">
        <v>2015</v>
      </c>
      <c r="AI84" s="6">
        <v>27</v>
      </c>
      <c r="AJ84" s="6">
        <v>10</v>
      </c>
      <c r="AK84" s="6">
        <v>2015</v>
      </c>
      <c r="AM84" s="6" t="s">
        <v>540</v>
      </c>
      <c r="AN84" s="6" t="s">
        <v>541</v>
      </c>
      <c r="AO84" s="6">
        <v>39</v>
      </c>
      <c r="BG84" s="6">
        <v>4</v>
      </c>
      <c r="BH84" s="6">
        <v>2014</v>
      </c>
      <c r="BI84" s="6">
        <v>60</v>
      </c>
      <c r="BJ84" s="6">
        <v>30</v>
      </c>
      <c r="BK84" s="6">
        <v>30</v>
      </c>
      <c r="BL84" s="6">
        <v>0</v>
      </c>
      <c r="BM84" s="6">
        <v>60</v>
      </c>
      <c r="BN84" s="6">
        <v>30</v>
      </c>
      <c r="BO84" s="6">
        <v>30</v>
      </c>
      <c r="BP84" s="6">
        <v>0</v>
      </c>
      <c r="BQ84" s="6" t="s">
        <v>758</v>
      </c>
      <c r="BR84" s="6">
        <v>6</v>
      </c>
      <c r="BT84" s="6" t="b">
        <v>0</v>
      </c>
      <c r="BU84" s="6" t="b">
        <v>1</v>
      </c>
      <c r="BV84" s="6" t="s">
        <v>538</v>
      </c>
      <c r="BW84" s="6" t="s">
        <v>1250</v>
      </c>
      <c r="BY84" s="6" t="b">
        <v>1</v>
      </c>
      <c r="BZ84" s="6" t="s">
        <v>321</v>
      </c>
      <c r="CA84" s="6" t="b">
        <v>0</v>
      </c>
      <c r="CB84" s="6" t="b">
        <v>1</v>
      </c>
      <c r="CC84" s="6" t="b">
        <v>0</v>
      </c>
      <c r="CD84" s="6" t="b">
        <v>1</v>
      </c>
      <c r="CE84" s="6" t="b">
        <v>1</v>
      </c>
      <c r="CF84" s="6" t="b">
        <v>1</v>
      </c>
      <c r="CG84" s="6">
        <v>1</v>
      </c>
      <c r="CI84" s="6">
        <v>1</v>
      </c>
      <c r="CJ84" s="6">
        <v>1</v>
      </c>
      <c r="CL84" s="6">
        <v>1</v>
      </c>
      <c r="CM84" s="6">
        <v>115</v>
      </c>
      <c r="CN84" s="6">
        <v>537</v>
      </c>
      <c r="CO84" s="6">
        <v>115</v>
      </c>
      <c r="CX84" s="6" t="b">
        <v>1</v>
      </c>
      <c r="CZ84" s="6" t="b">
        <v>1</v>
      </c>
      <c r="DE84" s="6">
        <v>9</v>
      </c>
      <c r="DF84" s="6">
        <v>17</v>
      </c>
      <c r="DG84" s="6">
        <v>1</v>
      </c>
      <c r="DH84" s="6">
        <v>2</v>
      </c>
      <c r="DI84" s="6" t="b">
        <v>1</v>
      </c>
      <c r="DJ84" s="6" t="b">
        <v>1</v>
      </c>
      <c r="DK84" s="6" t="b">
        <v>0</v>
      </c>
      <c r="DL84" s="6" t="b">
        <v>0</v>
      </c>
      <c r="DM84" s="6" t="b">
        <v>1</v>
      </c>
      <c r="DN84" s="6" t="b">
        <v>0</v>
      </c>
      <c r="DO84" s="6" t="b">
        <v>0</v>
      </c>
      <c r="DQ84" s="6" t="b">
        <v>1</v>
      </c>
      <c r="DS84" s="6" t="b">
        <v>0</v>
      </c>
      <c r="DU84" s="6" t="b">
        <v>0</v>
      </c>
      <c r="DW84" s="6" t="b">
        <v>0</v>
      </c>
      <c r="EA84" s="6" t="s">
        <v>0</v>
      </c>
      <c r="EB84" s="6" t="s">
        <v>8</v>
      </c>
      <c r="EC84" s="6" t="s">
        <v>828</v>
      </c>
      <c r="ED84" s="6" t="s">
        <v>829</v>
      </c>
      <c r="EE84" s="6" t="s">
        <v>97</v>
      </c>
      <c r="EF84" s="6" t="s">
        <v>98</v>
      </c>
      <c r="EG84" s="6">
        <v>265</v>
      </c>
      <c r="EH84" s="6">
        <v>1084</v>
      </c>
      <c r="EI84" s="6">
        <v>260</v>
      </c>
      <c r="EJ84" s="6">
        <v>1140</v>
      </c>
      <c r="EK84" s="6">
        <v>260</v>
      </c>
      <c r="EL84" s="6">
        <v>1140</v>
      </c>
      <c r="EM84" s="6" t="s">
        <v>111</v>
      </c>
      <c r="EN84" s="6" t="s">
        <v>22</v>
      </c>
      <c r="EO84" s="6">
        <v>10</v>
      </c>
    </row>
    <row r="85" spans="1:145" x14ac:dyDescent="0.25">
      <c r="A85" s="63" t="s">
        <v>196</v>
      </c>
      <c r="C85" s="64" t="s">
        <v>0</v>
      </c>
      <c r="D85" s="65" t="s">
        <v>9</v>
      </c>
      <c r="E85" s="65" t="s">
        <v>137</v>
      </c>
      <c r="F85" s="65" t="s">
        <v>138</v>
      </c>
      <c r="G85" s="65">
        <v>221</v>
      </c>
      <c r="H85" s="65">
        <v>1003</v>
      </c>
      <c r="I85" s="65" t="s">
        <v>97</v>
      </c>
      <c r="J85" s="65" t="s">
        <v>85</v>
      </c>
      <c r="K85" s="66" t="s">
        <v>538</v>
      </c>
      <c r="M85" s="6" t="s">
        <v>0</v>
      </c>
      <c r="N85" s="6" t="s">
        <v>13</v>
      </c>
      <c r="O85" s="6" t="s">
        <v>626</v>
      </c>
      <c r="P85" s="6" t="s">
        <v>627</v>
      </c>
      <c r="Q85" s="6" t="s">
        <v>195</v>
      </c>
      <c r="R85" s="6" t="s">
        <v>196</v>
      </c>
      <c r="S85" s="6">
        <v>96.705960000000005</v>
      </c>
      <c r="T85" s="6">
        <v>25.51352</v>
      </c>
      <c r="U85" s="6">
        <v>0</v>
      </c>
      <c r="V85" s="6" t="s">
        <v>132</v>
      </c>
      <c r="W85" s="6">
        <v>958</v>
      </c>
      <c r="X85" s="6" t="s">
        <v>538</v>
      </c>
      <c r="Y85" s="6">
        <v>2</v>
      </c>
      <c r="Z85" s="6">
        <v>10</v>
      </c>
      <c r="AA85" s="6">
        <v>2015</v>
      </c>
      <c r="AB85" s="6" t="s">
        <v>538</v>
      </c>
      <c r="AD85" s="6" t="s">
        <v>539</v>
      </c>
      <c r="AF85" s="6">
        <v>17</v>
      </c>
      <c r="AG85" s="6">
        <v>9</v>
      </c>
      <c r="AH85" s="6">
        <v>2015</v>
      </c>
      <c r="AI85" s="6">
        <v>17</v>
      </c>
      <c r="AJ85" s="6">
        <v>9</v>
      </c>
      <c r="AK85" s="6">
        <v>2015</v>
      </c>
      <c r="AM85" s="6" t="s">
        <v>540</v>
      </c>
      <c r="AN85" s="6" t="s">
        <v>541</v>
      </c>
      <c r="AO85" s="6">
        <v>45</v>
      </c>
      <c r="BG85" s="6">
        <v>10</v>
      </c>
      <c r="BH85" s="6">
        <v>2012</v>
      </c>
      <c r="BQ85" s="6" t="s">
        <v>628</v>
      </c>
      <c r="BR85" s="6">
        <v>1</v>
      </c>
      <c r="BT85" s="6" t="b">
        <v>0</v>
      </c>
      <c r="BU85" s="6" t="b">
        <v>1</v>
      </c>
      <c r="BV85" s="6" t="s">
        <v>538</v>
      </c>
      <c r="BW85" s="6" t="s">
        <v>1167</v>
      </c>
      <c r="BX85" s="6" t="s">
        <v>1168</v>
      </c>
      <c r="BY85" s="6" t="b">
        <v>1</v>
      </c>
      <c r="BZ85" s="6" t="s">
        <v>321</v>
      </c>
      <c r="CA85" s="6" t="b">
        <v>0</v>
      </c>
      <c r="CB85" s="6" t="b">
        <v>1</v>
      </c>
      <c r="CC85" s="6" t="b">
        <v>0</v>
      </c>
      <c r="CD85" s="6" t="b">
        <v>1</v>
      </c>
      <c r="CE85" s="6" t="b">
        <v>1</v>
      </c>
      <c r="CF85" s="6" t="b">
        <v>1</v>
      </c>
      <c r="CG85" s="6">
        <v>1</v>
      </c>
      <c r="CH85" s="6">
        <v>1</v>
      </c>
      <c r="CI85" s="6">
        <v>2</v>
      </c>
      <c r="CK85" s="6">
        <v>1</v>
      </c>
      <c r="CL85" s="6">
        <v>1</v>
      </c>
      <c r="CM85" s="6">
        <v>14</v>
      </c>
      <c r="CN85" s="6">
        <v>52</v>
      </c>
      <c r="CO85" s="6">
        <v>14</v>
      </c>
      <c r="CQ85" s="6">
        <v>1</v>
      </c>
      <c r="CR85" s="6" t="s">
        <v>322</v>
      </c>
      <c r="CX85" s="6" t="b">
        <v>1</v>
      </c>
      <c r="CZ85" s="6" t="b">
        <v>1</v>
      </c>
      <c r="DA85" s="6">
        <v>1</v>
      </c>
      <c r="DB85" s="6">
        <v>2</v>
      </c>
      <c r="DC85" s="6">
        <v>3</v>
      </c>
      <c r="DD85" s="6">
        <v>1</v>
      </c>
      <c r="DE85" s="6">
        <v>4</v>
      </c>
      <c r="DF85" s="6">
        <v>3</v>
      </c>
      <c r="DI85" s="6" t="b">
        <v>0</v>
      </c>
      <c r="DJ85" s="6" t="b">
        <v>0</v>
      </c>
      <c r="DK85" s="6" t="b">
        <v>1</v>
      </c>
      <c r="DL85" s="6" t="b">
        <v>0</v>
      </c>
      <c r="DM85" s="6" t="b">
        <v>1</v>
      </c>
      <c r="DN85" s="6" t="b">
        <v>0</v>
      </c>
      <c r="DO85" s="6" t="b">
        <v>0</v>
      </c>
      <c r="DQ85" s="6" t="b">
        <v>0</v>
      </c>
      <c r="DS85" s="6" t="b">
        <v>1</v>
      </c>
      <c r="DT85" s="6">
        <v>1</v>
      </c>
      <c r="DU85" s="6" t="b">
        <v>0</v>
      </c>
      <c r="DW85" s="6" t="b">
        <v>0</v>
      </c>
      <c r="EA85" s="6" t="s">
        <v>0</v>
      </c>
      <c r="EB85" s="6" t="s">
        <v>7</v>
      </c>
      <c r="EC85" s="6" t="s">
        <v>214</v>
      </c>
      <c r="ED85" s="6" t="s">
        <v>215</v>
      </c>
      <c r="EE85" s="6" t="s">
        <v>97</v>
      </c>
      <c r="EF85" s="6" t="s">
        <v>98</v>
      </c>
      <c r="EG85" s="6">
        <v>301</v>
      </c>
      <c r="EH85" s="6">
        <v>1404</v>
      </c>
      <c r="EI85" s="6">
        <v>274</v>
      </c>
      <c r="EJ85" s="6">
        <v>1347</v>
      </c>
      <c r="EK85" s="6">
        <v>274</v>
      </c>
      <c r="EL85" s="6">
        <v>1347</v>
      </c>
      <c r="EM85" s="6" t="s">
        <v>111</v>
      </c>
      <c r="EN85" s="6" t="s">
        <v>23</v>
      </c>
      <c r="EO85" s="6">
        <v>45</v>
      </c>
    </row>
    <row r="86" spans="1:145" x14ac:dyDescent="0.25">
      <c r="A86" s="63" t="s">
        <v>198</v>
      </c>
      <c r="C86" s="64" t="s">
        <v>0</v>
      </c>
      <c r="D86" s="65" t="s">
        <v>4</v>
      </c>
      <c r="E86" s="65" t="s">
        <v>263</v>
      </c>
      <c r="F86" s="65" t="s">
        <v>264</v>
      </c>
      <c r="G86" s="65">
        <v>22</v>
      </c>
      <c r="H86" s="65">
        <v>103</v>
      </c>
      <c r="I86" s="65" t="s">
        <v>97</v>
      </c>
      <c r="J86" s="65" t="s">
        <v>85</v>
      </c>
      <c r="K86" s="66" t="s">
        <v>545</v>
      </c>
      <c r="M86" s="6" t="s">
        <v>0</v>
      </c>
      <c r="N86" s="6" t="s">
        <v>12</v>
      </c>
      <c r="O86" s="6" t="s">
        <v>629</v>
      </c>
      <c r="P86" s="6" t="s">
        <v>630</v>
      </c>
      <c r="Q86" s="6" t="s">
        <v>1848</v>
      </c>
      <c r="R86" s="6" t="s">
        <v>198</v>
      </c>
      <c r="V86" s="6" t="s">
        <v>125</v>
      </c>
      <c r="W86" s="6">
        <v>955</v>
      </c>
      <c r="X86" s="6" t="s">
        <v>538</v>
      </c>
      <c r="Y86" s="6">
        <v>2</v>
      </c>
      <c r="Z86" s="6">
        <v>10</v>
      </c>
      <c r="AA86" s="6">
        <v>2015</v>
      </c>
      <c r="AB86" s="6" t="s">
        <v>538</v>
      </c>
      <c r="AD86" s="6" t="s">
        <v>539</v>
      </c>
      <c r="AF86" s="6">
        <v>15</v>
      </c>
      <c r="AG86" s="6">
        <v>9</v>
      </c>
      <c r="AH86" s="6">
        <v>2015</v>
      </c>
      <c r="AI86" s="6">
        <v>15</v>
      </c>
      <c r="AJ86" s="6">
        <v>9</v>
      </c>
      <c r="AK86" s="6">
        <v>2015</v>
      </c>
      <c r="AM86" s="6" t="s">
        <v>540</v>
      </c>
      <c r="AN86" s="6" t="s">
        <v>541</v>
      </c>
      <c r="AO86" s="6">
        <v>55</v>
      </c>
      <c r="BG86" s="6">
        <v>2</v>
      </c>
      <c r="BH86" s="6">
        <v>2012</v>
      </c>
      <c r="BQ86" s="6" t="s">
        <v>631</v>
      </c>
      <c r="BR86" s="6">
        <v>15</v>
      </c>
      <c r="BT86" s="6" t="b">
        <v>0</v>
      </c>
      <c r="BU86" s="6" t="b">
        <v>1</v>
      </c>
      <c r="BV86" s="6" t="s">
        <v>538</v>
      </c>
      <c r="BW86" s="6" t="s">
        <v>1306</v>
      </c>
      <c r="BX86" s="6" t="s">
        <v>1307</v>
      </c>
      <c r="BY86" s="6" t="b">
        <v>1</v>
      </c>
      <c r="BZ86" s="6" t="s">
        <v>321</v>
      </c>
      <c r="CA86" s="6" t="b">
        <v>0</v>
      </c>
      <c r="CB86" s="6" t="b">
        <v>0</v>
      </c>
      <c r="CC86" s="6" t="b">
        <v>1</v>
      </c>
      <c r="CD86" s="6" t="b">
        <v>1</v>
      </c>
      <c r="CE86" s="6" t="b">
        <v>1</v>
      </c>
      <c r="CF86" s="6" t="b">
        <v>1</v>
      </c>
      <c r="CM86" s="6">
        <v>13</v>
      </c>
      <c r="CN86" s="6">
        <v>94</v>
      </c>
      <c r="CO86" s="6">
        <v>18</v>
      </c>
      <c r="CP86" s="6">
        <v>1</v>
      </c>
      <c r="CQ86" s="6">
        <v>3</v>
      </c>
      <c r="CR86" s="6" t="s">
        <v>322</v>
      </c>
      <c r="CT86" s="6">
        <v>2</v>
      </c>
      <c r="CU86" s="6">
        <v>11</v>
      </c>
      <c r="CV86" s="6" t="s">
        <v>324</v>
      </c>
      <c r="CX86" s="6" t="b">
        <v>1</v>
      </c>
      <c r="CZ86" s="6" t="b">
        <v>1</v>
      </c>
      <c r="DB86" s="6">
        <v>2</v>
      </c>
      <c r="DD86" s="6">
        <v>7</v>
      </c>
      <c r="DF86" s="6">
        <v>9</v>
      </c>
      <c r="DG86" s="6">
        <v>2</v>
      </c>
      <c r="DI86" s="6" t="b">
        <v>0</v>
      </c>
      <c r="DJ86" s="6" t="b">
        <v>1</v>
      </c>
      <c r="DK86" s="6" t="b">
        <v>0</v>
      </c>
      <c r="DL86" s="6" t="b">
        <v>0</v>
      </c>
      <c r="DM86" s="6" t="b">
        <v>1</v>
      </c>
      <c r="DN86" s="6" t="b">
        <v>0</v>
      </c>
      <c r="DO86" s="6" t="b">
        <v>0</v>
      </c>
      <c r="DQ86" s="6" t="b">
        <v>0</v>
      </c>
      <c r="DS86" s="6" t="b">
        <v>1</v>
      </c>
      <c r="DT86" s="6">
        <v>2</v>
      </c>
      <c r="DU86" s="6" t="b">
        <v>0</v>
      </c>
      <c r="DW86" s="6" t="b">
        <v>1</v>
      </c>
      <c r="DX86" s="6">
        <v>5</v>
      </c>
      <c r="DY86" s="6" t="s">
        <v>1308</v>
      </c>
      <c r="EA86" s="6" t="s">
        <v>0</v>
      </c>
      <c r="EB86" s="6" t="s">
        <v>5</v>
      </c>
      <c r="EC86" s="6" t="s">
        <v>837</v>
      </c>
      <c r="ED86" s="6" t="s">
        <v>838</v>
      </c>
      <c r="EE86" s="6" t="s">
        <v>209</v>
      </c>
      <c r="EF86" s="6" t="s">
        <v>125</v>
      </c>
      <c r="EG86" s="6">
        <v>184</v>
      </c>
      <c r="EH86" s="6">
        <v>768</v>
      </c>
      <c r="EI86" s="6">
        <v>175</v>
      </c>
      <c r="EJ86" s="6">
        <v>828</v>
      </c>
      <c r="EK86" s="6">
        <v>175</v>
      </c>
      <c r="EL86" s="6">
        <v>828</v>
      </c>
      <c r="EM86" s="6" t="s">
        <v>111</v>
      </c>
      <c r="EN86" s="6" t="s">
        <v>21</v>
      </c>
      <c r="EO86" s="6">
        <v>1</v>
      </c>
    </row>
    <row r="87" spans="1:145" x14ac:dyDescent="0.25">
      <c r="A87" s="63" t="s">
        <v>714</v>
      </c>
      <c r="C87" s="64" t="s">
        <v>0</v>
      </c>
      <c r="D87" s="65" t="s">
        <v>4</v>
      </c>
      <c r="E87" s="65" t="s">
        <v>265</v>
      </c>
      <c r="F87" s="65" t="s">
        <v>266</v>
      </c>
      <c r="G87" s="65">
        <v>14</v>
      </c>
      <c r="H87" s="65">
        <v>73</v>
      </c>
      <c r="I87" s="65" t="s">
        <v>97</v>
      </c>
      <c r="J87" s="65" t="s">
        <v>85</v>
      </c>
      <c r="K87" s="66" t="s">
        <v>545</v>
      </c>
      <c r="M87" s="6" t="s">
        <v>0</v>
      </c>
      <c r="N87" s="6" t="s">
        <v>5</v>
      </c>
      <c r="O87" s="6" t="s">
        <v>703</v>
      </c>
      <c r="Q87" s="6" t="s">
        <v>713</v>
      </c>
      <c r="R87" s="6" t="s">
        <v>714</v>
      </c>
      <c r="S87" s="6">
        <v>97.990555999999998</v>
      </c>
      <c r="T87" s="6">
        <v>25.265277999999999</v>
      </c>
      <c r="U87" s="6">
        <v>2764</v>
      </c>
      <c r="V87" s="6" t="s">
        <v>125</v>
      </c>
      <c r="W87" s="6">
        <v>881</v>
      </c>
      <c r="X87" s="6" t="s">
        <v>1136</v>
      </c>
      <c r="Y87" s="6">
        <v>30</v>
      </c>
      <c r="Z87" s="6">
        <v>10</v>
      </c>
      <c r="AA87" s="6">
        <v>2015</v>
      </c>
      <c r="AB87" s="6" t="s">
        <v>691</v>
      </c>
      <c r="AD87" s="6" t="s">
        <v>539</v>
      </c>
      <c r="AF87" s="6">
        <v>26</v>
      </c>
      <c r="AG87" s="6">
        <v>9</v>
      </c>
      <c r="AH87" s="6">
        <v>2015</v>
      </c>
      <c r="AI87" s="6">
        <v>26</v>
      </c>
      <c r="AJ87" s="6">
        <v>9</v>
      </c>
      <c r="AK87" s="6">
        <v>2015</v>
      </c>
      <c r="AM87" s="6" t="s">
        <v>540</v>
      </c>
      <c r="AN87" s="6" t="s">
        <v>541</v>
      </c>
      <c r="AO87" s="6">
        <v>60</v>
      </c>
      <c r="AQ87" s="6" t="s">
        <v>587</v>
      </c>
      <c r="AR87" s="6" t="s">
        <v>541</v>
      </c>
      <c r="AS87" s="6">
        <v>45</v>
      </c>
      <c r="AU87" s="6" t="s">
        <v>587</v>
      </c>
      <c r="AV87" s="6" t="s">
        <v>541</v>
      </c>
      <c r="AW87" s="6">
        <v>39</v>
      </c>
      <c r="AY87" s="6" t="s">
        <v>588</v>
      </c>
      <c r="AZ87" s="6" t="s">
        <v>548</v>
      </c>
      <c r="BA87" s="6">
        <v>48</v>
      </c>
      <c r="BG87" s="6">
        <v>11</v>
      </c>
      <c r="BH87" s="6">
        <v>2011</v>
      </c>
      <c r="BJ87" s="6">
        <v>90</v>
      </c>
      <c r="BK87" s="6">
        <v>60</v>
      </c>
      <c r="BN87" s="6">
        <v>90</v>
      </c>
      <c r="BO87" s="6">
        <v>60</v>
      </c>
      <c r="BQ87" s="6" t="s">
        <v>715</v>
      </c>
      <c r="BR87" s="6">
        <v>30</v>
      </c>
      <c r="BT87" s="6" t="b">
        <v>0</v>
      </c>
      <c r="BU87" s="6" t="b">
        <v>1</v>
      </c>
      <c r="BV87" s="6" t="s">
        <v>691</v>
      </c>
      <c r="BW87" s="6" t="s">
        <v>1327</v>
      </c>
      <c r="BX87" s="6" t="s">
        <v>1328</v>
      </c>
      <c r="BY87" s="6" t="b">
        <v>1</v>
      </c>
      <c r="BZ87" s="6" t="s">
        <v>321</v>
      </c>
      <c r="CA87" s="6" t="b">
        <v>1</v>
      </c>
      <c r="CB87" s="6" t="b">
        <v>0</v>
      </c>
      <c r="CC87" s="6" t="b">
        <v>0</v>
      </c>
      <c r="CD87" s="6" t="b">
        <v>1</v>
      </c>
      <c r="CE87" s="6" t="b">
        <v>1</v>
      </c>
      <c r="CF87" s="6" t="b">
        <v>1</v>
      </c>
      <c r="CH87" s="6">
        <v>5</v>
      </c>
      <c r="CI87" s="6">
        <v>5</v>
      </c>
      <c r="CK87" s="6">
        <v>1</v>
      </c>
      <c r="CL87" s="6">
        <v>1</v>
      </c>
      <c r="CM87" s="6">
        <v>106</v>
      </c>
      <c r="CO87" s="6">
        <v>124</v>
      </c>
      <c r="CX87" s="6" t="b">
        <v>0</v>
      </c>
      <c r="CZ87" s="6" t="b">
        <v>1</v>
      </c>
      <c r="DA87" s="6">
        <v>13</v>
      </c>
      <c r="DB87" s="6">
        <v>3</v>
      </c>
      <c r="DC87" s="6">
        <v>3</v>
      </c>
      <c r="DD87" s="6">
        <v>1</v>
      </c>
      <c r="DE87" s="6">
        <v>16</v>
      </c>
      <c r="DF87" s="6">
        <v>4</v>
      </c>
      <c r="DG87" s="6">
        <v>4</v>
      </c>
      <c r="DH87" s="6">
        <v>5</v>
      </c>
      <c r="DI87" s="6" t="b">
        <v>0</v>
      </c>
      <c r="DJ87" s="6" t="b">
        <v>1</v>
      </c>
      <c r="DK87" s="6" t="b">
        <v>0</v>
      </c>
      <c r="DL87" s="6" t="b">
        <v>0</v>
      </c>
      <c r="DM87" s="6" t="b">
        <v>0</v>
      </c>
      <c r="DN87" s="6" t="b">
        <v>1</v>
      </c>
      <c r="DO87" s="6" t="b">
        <v>0</v>
      </c>
      <c r="DQ87" s="6" t="b">
        <v>1</v>
      </c>
      <c r="DS87" s="6" t="b">
        <v>1</v>
      </c>
      <c r="DU87" s="6" t="b">
        <v>0</v>
      </c>
      <c r="DW87" s="6" t="b">
        <v>0</v>
      </c>
      <c r="DY87" s="6" t="s">
        <v>1329</v>
      </c>
      <c r="EA87" s="6" t="s">
        <v>0</v>
      </c>
      <c r="EB87" s="6" t="s">
        <v>4</v>
      </c>
      <c r="EC87" s="6" t="s">
        <v>147</v>
      </c>
      <c r="ED87" s="6" t="s">
        <v>148</v>
      </c>
      <c r="EE87" s="6" t="s">
        <v>97</v>
      </c>
      <c r="EF87" s="6" t="s">
        <v>98</v>
      </c>
      <c r="EG87" s="6">
        <v>87</v>
      </c>
      <c r="EH87" s="6">
        <v>461</v>
      </c>
      <c r="EI87" s="6">
        <v>90</v>
      </c>
      <c r="EJ87" s="6">
        <v>489</v>
      </c>
      <c r="EK87" s="6">
        <v>90</v>
      </c>
      <c r="EL87" s="6">
        <v>489</v>
      </c>
      <c r="EM87" s="6" t="s">
        <v>111</v>
      </c>
      <c r="EN87" s="6" t="s">
        <v>23</v>
      </c>
      <c r="EO87" s="6">
        <v>6</v>
      </c>
    </row>
    <row r="88" spans="1:145" x14ac:dyDescent="0.25">
      <c r="A88" s="63" t="s">
        <v>697</v>
      </c>
      <c r="C88" s="64" t="s">
        <v>0</v>
      </c>
      <c r="D88" s="65" t="s">
        <v>13</v>
      </c>
      <c r="E88" s="65" t="s">
        <v>235</v>
      </c>
      <c r="F88" s="65" t="s">
        <v>236</v>
      </c>
      <c r="G88" s="65">
        <v>5</v>
      </c>
      <c r="H88" s="65">
        <v>26</v>
      </c>
      <c r="I88" s="65" t="s">
        <v>97</v>
      </c>
      <c r="J88" s="65" t="s">
        <v>85</v>
      </c>
      <c r="K88" s="66" t="s">
        <v>545</v>
      </c>
      <c r="M88" s="6" t="s">
        <v>0</v>
      </c>
      <c r="N88" s="6" t="s">
        <v>4</v>
      </c>
      <c r="O88" s="6" t="s">
        <v>698</v>
      </c>
      <c r="P88" s="6" t="s">
        <v>699</v>
      </c>
      <c r="Q88" s="6" t="s">
        <v>696</v>
      </c>
      <c r="R88" s="6" t="s">
        <v>697</v>
      </c>
      <c r="S88" s="6">
        <v>97.4345</v>
      </c>
      <c r="T88" s="6">
        <v>25.493819999999999</v>
      </c>
      <c r="V88" s="6" t="s">
        <v>125</v>
      </c>
      <c r="W88" s="6">
        <v>888</v>
      </c>
      <c r="X88" s="6" t="s">
        <v>1136</v>
      </c>
      <c r="Y88" s="6">
        <v>30</v>
      </c>
      <c r="Z88" s="6">
        <v>10</v>
      </c>
      <c r="AA88" s="6">
        <v>2015</v>
      </c>
      <c r="AB88" s="6" t="s">
        <v>691</v>
      </c>
      <c r="AD88" s="6" t="s">
        <v>539</v>
      </c>
      <c r="AF88" s="6">
        <v>20</v>
      </c>
      <c r="AG88" s="6">
        <v>9</v>
      </c>
      <c r="AH88" s="6">
        <v>2015</v>
      </c>
      <c r="AI88" s="6">
        <v>21</v>
      </c>
      <c r="AJ88" s="6">
        <v>9</v>
      </c>
      <c r="AK88" s="6">
        <v>2015</v>
      </c>
      <c r="AM88" s="6" t="s">
        <v>540</v>
      </c>
      <c r="AN88" s="6" t="s">
        <v>541</v>
      </c>
      <c r="AO88" s="6">
        <v>51</v>
      </c>
      <c r="AQ88" s="6" t="s">
        <v>587</v>
      </c>
      <c r="AR88" s="6" t="s">
        <v>541</v>
      </c>
      <c r="AS88" s="6">
        <v>46</v>
      </c>
      <c r="AU88" s="6" t="s">
        <v>587</v>
      </c>
      <c r="AV88" s="6" t="s">
        <v>548</v>
      </c>
      <c r="AW88" s="6">
        <v>30</v>
      </c>
      <c r="AY88" s="6" t="s">
        <v>588</v>
      </c>
      <c r="AZ88" s="6" t="s">
        <v>541</v>
      </c>
      <c r="BA88" s="6">
        <v>31</v>
      </c>
      <c r="BC88" s="6" t="s">
        <v>588</v>
      </c>
      <c r="BD88" s="6" t="s">
        <v>548</v>
      </c>
      <c r="BE88" s="6" t="s">
        <v>1317</v>
      </c>
      <c r="BG88" s="6">
        <v>12</v>
      </c>
      <c r="BH88" s="6">
        <v>2012</v>
      </c>
      <c r="BI88" s="6">
        <v>180</v>
      </c>
      <c r="BJ88" s="6">
        <v>40</v>
      </c>
      <c r="BK88" s="6">
        <v>30</v>
      </c>
      <c r="BM88" s="6">
        <v>180</v>
      </c>
      <c r="BN88" s="6">
        <v>40</v>
      </c>
      <c r="BO88" s="6">
        <v>30</v>
      </c>
      <c r="BQ88" s="6" t="s">
        <v>4</v>
      </c>
      <c r="BR88" s="6">
        <v>8</v>
      </c>
      <c r="BT88" s="6" t="b">
        <v>0</v>
      </c>
      <c r="BU88" s="6" t="b">
        <v>1</v>
      </c>
      <c r="BV88" s="6" t="s">
        <v>691</v>
      </c>
      <c r="BW88" s="6" t="s">
        <v>1318</v>
      </c>
      <c r="BX88" s="6" t="s">
        <v>700</v>
      </c>
      <c r="BY88" s="6" t="b">
        <v>1</v>
      </c>
      <c r="BZ88" s="6" t="s">
        <v>321</v>
      </c>
      <c r="CA88" s="6" t="b">
        <v>0</v>
      </c>
      <c r="CB88" s="6" t="b">
        <v>0</v>
      </c>
      <c r="CC88" s="6" t="b">
        <v>1</v>
      </c>
      <c r="CD88" s="6" t="b">
        <v>1</v>
      </c>
      <c r="CE88" s="6" t="b">
        <v>1</v>
      </c>
      <c r="CF88" s="6" t="b">
        <v>1</v>
      </c>
      <c r="CG88" s="6">
        <v>1</v>
      </c>
      <c r="CH88" s="6">
        <v>2</v>
      </c>
      <c r="CI88" s="6">
        <v>3</v>
      </c>
      <c r="CM88" s="6">
        <v>41</v>
      </c>
      <c r="CN88" s="6">
        <v>232</v>
      </c>
      <c r="CO88" s="6">
        <v>41</v>
      </c>
      <c r="CP88" s="6">
        <v>11</v>
      </c>
      <c r="CQ88" s="6">
        <v>35</v>
      </c>
      <c r="CR88" s="6" t="s">
        <v>322</v>
      </c>
      <c r="CU88" s="6">
        <v>4</v>
      </c>
      <c r="CV88" s="6" t="s">
        <v>325</v>
      </c>
      <c r="CX88" s="6" t="b">
        <v>0</v>
      </c>
      <c r="CZ88" s="6" t="b">
        <v>1</v>
      </c>
      <c r="DA88" s="6">
        <v>3</v>
      </c>
      <c r="DB88" s="6">
        <v>2</v>
      </c>
      <c r="DC88" s="6">
        <v>1</v>
      </c>
      <c r="DD88" s="6">
        <v>1</v>
      </c>
      <c r="DE88" s="6">
        <v>4</v>
      </c>
      <c r="DF88" s="6">
        <v>3</v>
      </c>
      <c r="DG88" s="6">
        <v>1</v>
      </c>
      <c r="DH88" s="6">
        <v>1</v>
      </c>
      <c r="DI88" s="6" t="b">
        <v>0</v>
      </c>
      <c r="DJ88" s="6" t="b">
        <v>1</v>
      </c>
      <c r="DK88" s="6" t="b">
        <v>0</v>
      </c>
      <c r="DL88" s="6" t="b">
        <v>0</v>
      </c>
      <c r="DM88" s="6" t="b">
        <v>1</v>
      </c>
      <c r="DN88" s="6" t="b">
        <v>0</v>
      </c>
      <c r="DO88" s="6" t="b">
        <v>0</v>
      </c>
      <c r="DQ88" s="6" t="b">
        <v>1</v>
      </c>
      <c r="DR88" s="6">
        <v>3</v>
      </c>
      <c r="DS88" s="6" t="b">
        <v>1</v>
      </c>
      <c r="DT88" s="6">
        <v>3</v>
      </c>
      <c r="DU88" s="6" t="b">
        <v>0</v>
      </c>
      <c r="DW88" s="6" t="b">
        <v>0</v>
      </c>
      <c r="EA88" s="6" t="s">
        <v>0</v>
      </c>
      <c r="EB88" s="6" t="s">
        <v>5</v>
      </c>
      <c r="EC88" s="6" t="s">
        <v>834</v>
      </c>
      <c r="ED88" s="6" t="s">
        <v>835</v>
      </c>
      <c r="EE88" s="6" t="s">
        <v>209</v>
      </c>
      <c r="EF88" s="6" t="s">
        <v>125</v>
      </c>
      <c r="EG88" s="6">
        <v>169</v>
      </c>
      <c r="EH88" s="6">
        <v>1216</v>
      </c>
      <c r="EI88" s="6">
        <v>176</v>
      </c>
      <c r="EJ88" s="6">
        <v>1216</v>
      </c>
      <c r="EK88" s="6">
        <v>176</v>
      </c>
      <c r="EL88" s="6">
        <v>1216</v>
      </c>
      <c r="EM88" s="6" t="s">
        <v>111</v>
      </c>
      <c r="EN88" s="6" t="s">
        <v>21</v>
      </c>
      <c r="EO88" s="6">
        <v>18</v>
      </c>
    </row>
    <row r="89" spans="1:145" x14ac:dyDescent="0.25">
      <c r="A89" s="63" t="s">
        <v>240</v>
      </c>
      <c r="C89" s="64" t="s">
        <v>3</v>
      </c>
      <c r="D89" s="65" t="s">
        <v>15</v>
      </c>
      <c r="E89" s="65" t="s">
        <v>794</v>
      </c>
      <c r="F89" s="65" t="s">
        <v>795</v>
      </c>
      <c r="G89" s="65">
        <v>79</v>
      </c>
      <c r="H89" s="65">
        <v>318</v>
      </c>
      <c r="I89" s="65" t="s">
        <v>97</v>
      </c>
      <c r="J89" s="65" t="s">
        <v>85</v>
      </c>
      <c r="K89" s="66" t="s">
        <v>538</v>
      </c>
      <c r="M89" s="6" t="s">
        <v>0</v>
      </c>
      <c r="N89" s="6" t="s">
        <v>13</v>
      </c>
      <c r="O89" s="6" t="s">
        <v>608</v>
      </c>
      <c r="P89" s="6" t="s">
        <v>609</v>
      </c>
      <c r="Q89" s="6" t="s">
        <v>239</v>
      </c>
      <c r="R89" s="6" t="s">
        <v>240</v>
      </c>
      <c r="S89" s="6">
        <v>96.316400000000002</v>
      </c>
      <c r="T89" s="6">
        <v>25.61842</v>
      </c>
      <c r="U89" s="6">
        <v>0</v>
      </c>
      <c r="V89" s="6" t="s">
        <v>98</v>
      </c>
      <c r="W89" s="6">
        <v>868</v>
      </c>
      <c r="X89" s="6" t="s">
        <v>544</v>
      </c>
      <c r="Y89" s="6">
        <v>3</v>
      </c>
      <c r="Z89" s="6">
        <v>10</v>
      </c>
      <c r="AA89" s="6">
        <v>2015</v>
      </c>
      <c r="AB89" s="6" t="s">
        <v>544</v>
      </c>
      <c r="AD89" s="6" t="s">
        <v>539</v>
      </c>
      <c r="AF89" s="6">
        <v>30</v>
      </c>
      <c r="AG89" s="6">
        <v>9</v>
      </c>
      <c r="AH89" s="6">
        <v>2015</v>
      </c>
      <c r="AI89" s="6">
        <v>30</v>
      </c>
      <c r="AJ89" s="6">
        <v>9</v>
      </c>
      <c r="AK89" s="6">
        <v>2015</v>
      </c>
      <c r="AM89" s="6" t="s">
        <v>540</v>
      </c>
      <c r="AN89" s="6" t="s">
        <v>541</v>
      </c>
      <c r="AO89" s="6">
        <v>39</v>
      </c>
      <c r="AQ89" s="6" t="s">
        <v>588</v>
      </c>
      <c r="AR89" s="6" t="s">
        <v>541</v>
      </c>
      <c r="AS89" s="6">
        <v>35</v>
      </c>
      <c r="AU89" s="6" t="s">
        <v>588</v>
      </c>
      <c r="AV89" s="6" t="s">
        <v>548</v>
      </c>
      <c r="AW89" s="6">
        <v>35</v>
      </c>
      <c r="BG89" s="6">
        <v>1</v>
      </c>
      <c r="BH89" s="6">
        <v>2013</v>
      </c>
      <c r="BT89" s="6" t="b">
        <v>0</v>
      </c>
      <c r="BU89" s="6" t="b">
        <v>1</v>
      </c>
      <c r="BV89" s="6" t="s">
        <v>545</v>
      </c>
      <c r="BW89" s="6" t="s">
        <v>632</v>
      </c>
      <c r="BX89" s="6" t="s">
        <v>1214</v>
      </c>
      <c r="BY89" s="6" t="b">
        <v>1</v>
      </c>
      <c r="BZ89" s="6" t="s">
        <v>321</v>
      </c>
      <c r="CA89" s="6" t="b">
        <v>1</v>
      </c>
      <c r="CB89" s="6" t="b">
        <v>0</v>
      </c>
      <c r="CC89" s="6" t="b">
        <v>0</v>
      </c>
      <c r="CD89" s="6" t="b">
        <v>1</v>
      </c>
      <c r="CE89" s="6" t="b">
        <v>1</v>
      </c>
      <c r="CF89" s="6" t="b">
        <v>1</v>
      </c>
      <c r="CM89" s="6">
        <v>12</v>
      </c>
      <c r="CN89" s="6">
        <v>60</v>
      </c>
      <c r="CO89" s="6">
        <v>16</v>
      </c>
      <c r="CX89" s="6" t="b">
        <v>1</v>
      </c>
      <c r="CZ89" s="6" t="b">
        <v>1</v>
      </c>
      <c r="DA89" s="6">
        <v>2</v>
      </c>
      <c r="DB89" s="6">
        <v>3</v>
      </c>
      <c r="DC89" s="6">
        <v>3</v>
      </c>
      <c r="DD89" s="6">
        <v>1</v>
      </c>
      <c r="DE89" s="6">
        <v>5</v>
      </c>
      <c r="DF89" s="6">
        <v>4</v>
      </c>
      <c r="DG89" s="6">
        <v>1</v>
      </c>
      <c r="DI89" s="6" t="b">
        <v>1</v>
      </c>
      <c r="DJ89" s="6" t="b">
        <v>1</v>
      </c>
      <c r="DK89" s="6" t="b">
        <v>1</v>
      </c>
      <c r="DL89" s="6" t="b">
        <v>1</v>
      </c>
      <c r="DM89" s="6" t="b">
        <v>1</v>
      </c>
      <c r="DN89" s="6" t="b">
        <v>0</v>
      </c>
      <c r="DO89" s="6" t="b">
        <v>0</v>
      </c>
      <c r="DQ89" s="6" t="b">
        <v>1</v>
      </c>
      <c r="DR89" s="6">
        <v>20</v>
      </c>
      <c r="DS89" s="6" t="b">
        <v>1</v>
      </c>
      <c r="DT89" s="6">
        <v>18</v>
      </c>
      <c r="DU89" s="6" t="b">
        <v>0</v>
      </c>
      <c r="DW89" s="6" t="b">
        <v>0</v>
      </c>
      <c r="DY89" s="6" t="s">
        <v>1215</v>
      </c>
      <c r="EA89" s="6" t="s">
        <v>0</v>
      </c>
      <c r="EB89" s="6" t="s">
        <v>5</v>
      </c>
      <c r="EC89" s="6" t="s">
        <v>273</v>
      </c>
      <c r="ED89" s="6" t="s">
        <v>274</v>
      </c>
      <c r="EE89" s="6" t="s">
        <v>97</v>
      </c>
      <c r="EF89" s="6" t="s">
        <v>98</v>
      </c>
      <c r="EG89" s="6">
        <v>85</v>
      </c>
      <c r="EH89" s="6">
        <v>367</v>
      </c>
      <c r="EI89" s="6">
        <v>80</v>
      </c>
      <c r="EJ89" s="6">
        <v>337</v>
      </c>
      <c r="EK89" s="6">
        <v>85</v>
      </c>
      <c r="EL89" s="6">
        <v>367</v>
      </c>
      <c r="EM89" s="6" t="s">
        <v>111</v>
      </c>
      <c r="EN89" s="6" t="s">
        <v>23</v>
      </c>
      <c r="EO89" s="6">
        <v>0</v>
      </c>
    </row>
    <row r="90" spans="1:145" x14ac:dyDescent="0.25">
      <c r="A90" s="63" t="s">
        <v>174</v>
      </c>
      <c r="C90" s="64" t="s">
        <v>0</v>
      </c>
      <c r="D90" s="65" t="s">
        <v>12</v>
      </c>
      <c r="E90" s="65" t="s">
        <v>1849</v>
      </c>
      <c r="F90" s="65" t="s">
        <v>1850</v>
      </c>
      <c r="G90" s="65">
        <v>18</v>
      </c>
      <c r="H90" s="65">
        <v>74</v>
      </c>
      <c r="I90" s="65" t="s">
        <v>97</v>
      </c>
      <c r="J90" s="65" t="s">
        <v>1803</v>
      </c>
      <c r="K90" s="66"/>
      <c r="M90" s="6" t="s">
        <v>0</v>
      </c>
      <c r="N90" s="6" t="s">
        <v>13</v>
      </c>
      <c r="O90" s="6" t="s">
        <v>633</v>
      </c>
      <c r="P90" s="6" t="s">
        <v>633</v>
      </c>
      <c r="Q90" s="6" t="s">
        <v>173</v>
      </c>
      <c r="R90" s="6" t="s">
        <v>174</v>
      </c>
      <c r="S90" s="6">
        <v>96.353070000000002</v>
      </c>
      <c r="T90" s="6">
        <v>25.655819999999999</v>
      </c>
      <c r="U90" s="6">
        <v>0</v>
      </c>
      <c r="V90" s="6" t="s">
        <v>125</v>
      </c>
      <c r="W90" s="6">
        <v>884</v>
      </c>
      <c r="X90" s="6" t="s">
        <v>1136</v>
      </c>
      <c r="Y90" s="6">
        <v>30</v>
      </c>
      <c r="Z90" s="6">
        <v>10</v>
      </c>
      <c r="AA90" s="6">
        <v>2015</v>
      </c>
      <c r="AB90" s="6" t="s">
        <v>691</v>
      </c>
      <c r="AD90" s="6" t="s">
        <v>539</v>
      </c>
      <c r="AF90" s="6">
        <v>12</v>
      </c>
      <c r="AG90" s="6">
        <v>10</v>
      </c>
      <c r="AH90" s="6">
        <v>2015</v>
      </c>
      <c r="AI90" s="6">
        <v>12</v>
      </c>
      <c r="AJ90" s="6">
        <v>10</v>
      </c>
      <c r="AK90" s="6">
        <v>2015</v>
      </c>
      <c r="AM90" s="6" t="s">
        <v>540</v>
      </c>
      <c r="AN90" s="6" t="s">
        <v>541</v>
      </c>
      <c r="AO90" s="6">
        <v>49</v>
      </c>
      <c r="AQ90" s="6" t="s">
        <v>587</v>
      </c>
      <c r="AR90" s="6" t="s">
        <v>541</v>
      </c>
      <c r="AS90" s="6">
        <v>51</v>
      </c>
      <c r="AU90" s="6" t="s">
        <v>588</v>
      </c>
      <c r="AV90" s="6" t="s">
        <v>548</v>
      </c>
      <c r="AW90" s="6">
        <v>40</v>
      </c>
      <c r="BG90" s="6">
        <v>1</v>
      </c>
      <c r="BH90" s="6">
        <v>2013</v>
      </c>
      <c r="BI90" s="6">
        <v>90</v>
      </c>
      <c r="BJ90" s="6">
        <v>20</v>
      </c>
      <c r="BK90" s="6">
        <v>15</v>
      </c>
      <c r="BM90" s="6">
        <v>110</v>
      </c>
      <c r="BN90" s="6">
        <v>30</v>
      </c>
      <c r="BO90" s="6">
        <v>15</v>
      </c>
      <c r="BQ90" s="6" t="s">
        <v>13</v>
      </c>
      <c r="BR90" s="6">
        <v>6</v>
      </c>
      <c r="BT90" s="6" t="b">
        <v>0</v>
      </c>
      <c r="BU90" s="6" t="b">
        <v>1</v>
      </c>
      <c r="BV90" s="6" t="s">
        <v>691</v>
      </c>
      <c r="BW90" s="6" t="s">
        <v>1137</v>
      </c>
      <c r="BX90" s="6" t="s">
        <v>1138</v>
      </c>
      <c r="BY90" s="6" t="b">
        <v>1</v>
      </c>
      <c r="BZ90" s="6" t="s">
        <v>321</v>
      </c>
      <c r="CA90" s="6" t="b">
        <v>0</v>
      </c>
      <c r="CB90" s="6" t="b">
        <v>0</v>
      </c>
      <c r="CC90" s="6" t="b">
        <v>0</v>
      </c>
      <c r="CD90" s="6" t="b">
        <v>1</v>
      </c>
      <c r="CE90" s="6" t="b">
        <v>1</v>
      </c>
      <c r="CF90" s="6" t="b">
        <v>1</v>
      </c>
      <c r="CK90" s="6">
        <v>1</v>
      </c>
      <c r="CL90" s="6">
        <v>1</v>
      </c>
      <c r="CM90" s="6">
        <v>60</v>
      </c>
      <c r="CN90" s="6">
        <v>330</v>
      </c>
      <c r="CO90" s="6">
        <v>74</v>
      </c>
      <c r="CT90" s="6">
        <v>1</v>
      </c>
      <c r="CU90" s="6">
        <v>4</v>
      </c>
      <c r="CV90" s="6" t="s">
        <v>327</v>
      </c>
      <c r="CW90" s="6" t="s">
        <v>1131</v>
      </c>
      <c r="CX90" s="6" t="b">
        <v>1</v>
      </c>
      <c r="CY90" s="6">
        <v>1</v>
      </c>
      <c r="CZ90" s="6" t="b">
        <v>1</v>
      </c>
      <c r="DA90" s="6">
        <v>6</v>
      </c>
      <c r="DB90" s="6">
        <v>3</v>
      </c>
      <c r="DC90" s="6">
        <v>1</v>
      </c>
      <c r="DE90" s="6">
        <v>7</v>
      </c>
      <c r="DF90" s="6">
        <v>3</v>
      </c>
      <c r="DG90" s="6">
        <v>1</v>
      </c>
      <c r="DH90" s="6">
        <v>2</v>
      </c>
      <c r="DI90" s="6" t="b">
        <v>0</v>
      </c>
      <c r="DJ90" s="6" t="b">
        <v>1</v>
      </c>
      <c r="DK90" s="6" t="b">
        <v>0</v>
      </c>
      <c r="DL90" s="6" t="b">
        <v>0</v>
      </c>
      <c r="DM90" s="6" t="b">
        <v>1</v>
      </c>
      <c r="DN90" s="6" t="b">
        <v>0</v>
      </c>
      <c r="DO90" s="6" t="b">
        <v>0</v>
      </c>
      <c r="DQ90" s="6" t="b">
        <v>1</v>
      </c>
      <c r="DR90" s="6">
        <v>119</v>
      </c>
      <c r="DS90" s="6" t="b">
        <v>1</v>
      </c>
      <c r="DT90" s="6">
        <v>58</v>
      </c>
      <c r="DU90" s="6" t="b">
        <v>0</v>
      </c>
      <c r="DW90" s="6" t="b">
        <v>1</v>
      </c>
      <c r="DX90" s="6">
        <v>16</v>
      </c>
      <c r="DY90" s="6" t="s">
        <v>1139</v>
      </c>
      <c r="EA90" s="6" t="s">
        <v>0</v>
      </c>
      <c r="EB90" s="6" t="s">
        <v>8</v>
      </c>
      <c r="EC90" s="6" t="s">
        <v>123</v>
      </c>
      <c r="ED90" s="6" t="s">
        <v>124</v>
      </c>
      <c r="EE90" s="6" t="s">
        <v>97</v>
      </c>
      <c r="EF90" s="6" t="s">
        <v>98</v>
      </c>
      <c r="EG90" s="6">
        <v>30</v>
      </c>
      <c r="EH90" s="6">
        <v>175</v>
      </c>
      <c r="EI90" s="6">
        <v>18</v>
      </c>
      <c r="EJ90" s="6">
        <v>120</v>
      </c>
      <c r="EK90" s="6">
        <v>29</v>
      </c>
      <c r="EL90" s="6">
        <v>182</v>
      </c>
      <c r="EM90" s="6" t="s">
        <v>111</v>
      </c>
      <c r="EN90" s="6" t="s">
        <v>22</v>
      </c>
      <c r="EO90" s="6">
        <v>0</v>
      </c>
    </row>
    <row r="91" spans="1:145" x14ac:dyDescent="0.25">
      <c r="A91" s="63" t="s">
        <v>176</v>
      </c>
      <c r="C91" s="64" t="s">
        <v>0</v>
      </c>
      <c r="D91" s="65" t="s">
        <v>8</v>
      </c>
      <c r="E91" s="65" t="s">
        <v>121</v>
      </c>
      <c r="F91" s="65" t="s">
        <v>122</v>
      </c>
      <c r="G91" s="65">
        <v>207</v>
      </c>
      <c r="H91" s="65">
        <v>1863</v>
      </c>
      <c r="I91" s="65" t="s">
        <v>97</v>
      </c>
      <c r="J91" s="65" t="s">
        <v>85</v>
      </c>
      <c r="K91" s="66" t="s">
        <v>538</v>
      </c>
      <c r="M91" s="6" t="s">
        <v>0</v>
      </c>
      <c r="N91" s="6" t="s">
        <v>13</v>
      </c>
      <c r="O91" s="6" t="s">
        <v>633</v>
      </c>
      <c r="P91" s="6" t="s">
        <v>634</v>
      </c>
      <c r="Q91" s="6" t="s">
        <v>175</v>
      </c>
      <c r="R91" s="6" t="s">
        <v>176</v>
      </c>
      <c r="S91" s="6">
        <v>96.346469999999997</v>
      </c>
      <c r="T91" s="6">
        <v>25.647649999999999</v>
      </c>
      <c r="U91" s="6">
        <v>0</v>
      </c>
      <c r="V91" s="6" t="s">
        <v>125</v>
      </c>
      <c r="W91" s="6">
        <v>927</v>
      </c>
      <c r="X91" s="6" t="s">
        <v>538</v>
      </c>
      <c r="Y91" s="6">
        <v>5</v>
      </c>
      <c r="Z91" s="6">
        <v>10</v>
      </c>
      <c r="AA91" s="6">
        <v>2015</v>
      </c>
      <c r="AB91" s="6" t="s">
        <v>538</v>
      </c>
      <c r="AD91" s="6" t="s">
        <v>539</v>
      </c>
      <c r="AF91" s="6">
        <v>22</v>
      </c>
      <c r="AG91" s="6">
        <v>9</v>
      </c>
      <c r="AH91" s="6">
        <v>2015</v>
      </c>
      <c r="AI91" s="6">
        <v>22</v>
      </c>
      <c r="AJ91" s="6">
        <v>9</v>
      </c>
      <c r="AK91" s="6">
        <v>2015</v>
      </c>
      <c r="AM91" s="6" t="s">
        <v>540</v>
      </c>
      <c r="AN91" s="6" t="s">
        <v>541</v>
      </c>
      <c r="AO91" s="6">
        <v>42</v>
      </c>
      <c r="AQ91" s="6" t="s">
        <v>588</v>
      </c>
      <c r="AR91" s="6" t="s">
        <v>548</v>
      </c>
      <c r="AS91" s="6">
        <v>46</v>
      </c>
      <c r="AU91" s="6" t="s">
        <v>587</v>
      </c>
      <c r="AV91" s="6" t="s">
        <v>541</v>
      </c>
      <c r="AW91" s="6">
        <v>40</v>
      </c>
      <c r="BG91" s="6">
        <v>11</v>
      </c>
      <c r="BH91" s="6">
        <v>2012</v>
      </c>
      <c r="BI91" s="6">
        <v>40</v>
      </c>
      <c r="BJ91" s="6">
        <v>20</v>
      </c>
      <c r="BK91" s="6">
        <v>20</v>
      </c>
      <c r="BM91" s="6">
        <v>40</v>
      </c>
      <c r="BN91" s="6">
        <v>20</v>
      </c>
      <c r="BO91" s="6">
        <v>20</v>
      </c>
      <c r="BQ91" s="6" t="s">
        <v>1146</v>
      </c>
      <c r="BR91" s="6">
        <v>2</v>
      </c>
      <c r="BT91" s="6" t="b">
        <v>0</v>
      </c>
      <c r="BU91" s="6" t="b">
        <v>1</v>
      </c>
      <c r="BV91" s="6" t="s">
        <v>538</v>
      </c>
      <c r="BW91" s="6" t="s">
        <v>1147</v>
      </c>
      <c r="BX91" s="6" t="s">
        <v>1148</v>
      </c>
      <c r="BY91" s="6" t="b">
        <v>1</v>
      </c>
      <c r="BZ91" s="6" t="s">
        <v>321</v>
      </c>
      <c r="CA91" s="6" t="b">
        <v>0</v>
      </c>
      <c r="CB91" s="6" t="b">
        <v>0</v>
      </c>
      <c r="CC91" s="6" t="b">
        <v>1</v>
      </c>
      <c r="CD91" s="6" t="b">
        <v>1</v>
      </c>
      <c r="CE91" s="6" t="b">
        <v>1</v>
      </c>
      <c r="CF91" s="6" t="b">
        <v>0</v>
      </c>
      <c r="CJ91" s="6">
        <v>1</v>
      </c>
      <c r="CL91" s="6">
        <v>1</v>
      </c>
      <c r="CM91" s="6">
        <v>35</v>
      </c>
      <c r="CN91" s="6">
        <v>211</v>
      </c>
      <c r="CO91" s="6">
        <v>35</v>
      </c>
      <c r="CX91" s="6" t="b">
        <v>1</v>
      </c>
      <c r="CZ91" s="6" t="b">
        <v>1</v>
      </c>
      <c r="DA91" s="6">
        <v>4</v>
      </c>
      <c r="DB91" s="6">
        <v>2</v>
      </c>
      <c r="DC91" s="6">
        <v>3</v>
      </c>
      <c r="DD91" s="6">
        <v>1</v>
      </c>
      <c r="DE91" s="6">
        <v>7</v>
      </c>
      <c r="DF91" s="6">
        <v>3</v>
      </c>
      <c r="DI91" s="6" t="b">
        <v>1</v>
      </c>
      <c r="DJ91" s="6" t="b">
        <v>1</v>
      </c>
      <c r="DK91" s="6" t="b">
        <v>0</v>
      </c>
      <c r="DL91" s="6" t="b">
        <v>0</v>
      </c>
      <c r="DM91" s="6" t="b">
        <v>1</v>
      </c>
      <c r="DN91" s="6" t="b">
        <v>0</v>
      </c>
      <c r="DO91" s="6" t="b">
        <v>0</v>
      </c>
      <c r="DQ91" s="6" t="b">
        <v>0</v>
      </c>
      <c r="DS91" s="6" t="b">
        <v>1</v>
      </c>
      <c r="DT91" s="6">
        <v>3</v>
      </c>
      <c r="DU91" s="6" t="b">
        <v>0</v>
      </c>
      <c r="DW91" s="6" t="b">
        <v>0</v>
      </c>
      <c r="EA91" s="6" t="s">
        <v>0</v>
      </c>
      <c r="EB91" s="6" t="s">
        <v>8</v>
      </c>
      <c r="EC91" s="6" t="s">
        <v>141</v>
      </c>
      <c r="ED91" s="6" t="s">
        <v>142</v>
      </c>
      <c r="EE91" s="6" t="s">
        <v>97</v>
      </c>
      <c r="EF91" s="6" t="s">
        <v>98</v>
      </c>
      <c r="EG91" s="6">
        <v>186</v>
      </c>
      <c r="EH91" s="6">
        <v>1002</v>
      </c>
      <c r="EI91" s="6">
        <v>183</v>
      </c>
      <c r="EJ91" s="6">
        <v>971</v>
      </c>
      <c r="EK91" s="6">
        <v>188</v>
      </c>
      <c r="EL91" s="6">
        <v>1003</v>
      </c>
      <c r="EM91" s="6" t="s">
        <v>111</v>
      </c>
      <c r="EN91" s="6" t="s">
        <v>21</v>
      </c>
      <c r="EO91" s="6">
        <v>2</v>
      </c>
    </row>
    <row r="92" spans="1:145" x14ac:dyDescent="0.25">
      <c r="A92" s="63" t="s">
        <v>242</v>
      </c>
      <c r="C92" s="64" t="s">
        <v>3</v>
      </c>
      <c r="D92" s="65" t="s">
        <v>17</v>
      </c>
      <c r="E92" s="65" t="s">
        <v>761</v>
      </c>
      <c r="F92" s="65" t="s">
        <v>762</v>
      </c>
      <c r="G92" s="65">
        <v>9</v>
      </c>
      <c r="H92" s="65">
        <v>52</v>
      </c>
      <c r="I92" s="65" t="s">
        <v>209</v>
      </c>
      <c r="J92" s="65" t="s">
        <v>85</v>
      </c>
      <c r="K92" s="66" t="s">
        <v>538</v>
      </c>
      <c r="M92" s="6" t="s">
        <v>0</v>
      </c>
      <c r="N92" s="6" t="s">
        <v>13</v>
      </c>
      <c r="O92" s="6" t="s">
        <v>633</v>
      </c>
      <c r="P92" s="6" t="s">
        <v>635</v>
      </c>
      <c r="Q92" s="6" t="s">
        <v>241</v>
      </c>
      <c r="R92" s="6" t="s">
        <v>242</v>
      </c>
      <c r="S92" s="6">
        <v>96.354929999999996</v>
      </c>
      <c r="T92" s="6">
        <v>25.643090000000001</v>
      </c>
      <c r="U92" s="6">
        <v>0</v>
      </c>
      <c r="V92" s="6" t="s">
        <v>98</v>
      </c>
      <c r="W92" s="6">
        <v>866</v>
      </c>
      <c r="X92" s="6" t="s">
        <v>544</v>
      </c>
      <c r="Y92" s="6">
        <v>3</v>
      </c>
      <c r="Z92" s="6">
        <v>10</v>
      </c>
      <c r="AA92" s="6">
        <v>2015</v>
      </c>
      <c r="AB92" s="6" t="s">
        <v>544</v>
      </c>
      <c r="AD92" s="6" t="s">
        <v>539</v>
      </c>
      <c r="AF92" s="6">
        <v>30</v>
      </c>
      <c r="AG92" s="6">
        <v>9</v>
      </c>
      <c r="AH92" s="6">
        <v>2015</v>
      </c>
      <c r="AI92" s="6">
        <v>30</v>
      </c>
      <c r="AJ92" s="6">
        <v>9</v>
      </c>
      <c r="AK92" s="6">
        <v>2015</v>
      </c>
      <c r="AM92" s="6" t="s">
        <v>540</v>
      </c>
      <c r="AN92" s="6" t="s">
        <v>541</v>
      </c>
      <c r="AO92" s="6">
        <v>57</v>
      </c>
      <c r="AQ92" s="6" t="s">
        <v>588</v>
      </c>
      <c r="AR92" s="6" t="s">
        <v>541</v>
      </c>
      <c r="AS92" s="6">
        <v>20</v>
      </c>
      <c r="BG92" s="6">
        <v>1</v>
      </c>
      <c r="BH92" s="6">
        <v>2013</v>
      </c>
      <c r="BT92" s="6" t="b">
        <v>0</v>
      </c>
      <c r="BU92" s="6" t="b">
        <v>1</v>
      </c>
      <c r="BV92" s="6" t="s">
        <v>545</v>
      </c>
      <c r="BW92" s="6" t="s">
        <v>1158</v>
      </c>
      <c r="BX92" s="6" t="s">
        <v>636</v>
      </c>
      <c r="BY92" s="6" t="b">
        <v>1</v>
      </c>
      <c r="BZ92" s="6" t="s">
        <v>321</v>
      </c>
      <c r="CA92" s="6" t="b">
        <v>0</v>
      </c>
      <c r="CB92" s="6" t="b">
        <v>1</v>
      </c>
      <c r="CC92" s="6" t="b">
        <v>0</v>
      </c>
      <c r="CD92" s="6" t="b">
        <v>1</v>
      </c>
      <c r="CE92" s="6" t="b">
        <v>1</v>
      </c>
      <c r="CF92" s="6" t="b">
        <v>1</v>
      </c>
      <c r="CH92" s="6">
        <v>1</v>
      </c>
      <c r="CK92" s="6">
        <v>1</v>
      </c>
      <c r="CM92" s="6">
        <v>65</v>
      </c>
      <c r="CN92" s="6">
        <v>347</v>
      </c>
      <c r="CO92" s="6">
        <v>65</v>
      </c>
      <c r="CX92" s="6" t="b">
        <v>0</v>
      </c>
      <c r="CZ92" s="6" t="b">
        <v>1</v>
      </c>
      <c r="DA92" s="6">
        <v>5</v>
      </c>
      <c r="DB92" s="6">
        <v>1</v>
      </c>
      <c r="DE92" s="6">
        <v>5</v>
      </c>
      <c r="DF92" s="6">
        <v>1</v>
      </c>
      <c r="DG92" s="6">
        <v>1</v>
      </c>
      <c r="DH92" s="6">
        <v>1</v>
      </c>
      <c r="DI92" s="6" t="b">
        <v>1</v>
      </c>
      <c r="DJ92" s="6" t="b">
        <v>1</v>
      </c>
      <c r="DK92" s="6" t="b">
        <v>0</v>
      </c>
      <c r="DL92" s="6" t="b">
        <v>1</v>
      </c>
      <c r="DM92" s="6" t="b">
        <v>1</v>
      </c>
      <c r="DN92" s="6" t="b">
        <v>0</v>
      </c>
      <c r="DO92" s="6" t="b">
        <v>0</v>
      </c>
      <c r="DQ92" s="6" t="b">
        <v>1</v>
      </c>
      <c r="DR92" s="6">
        <v>107</v>
      </c>
      <c r="DS92" s="6" t="b">
        <v>1</v>
      </c>
      <c r="DT92" s="6">
        <v>4</v>
      </c>
      <c r="DU92" s="6" t="b">
        <v>0</v>
      </c>
      <c r="DW92" s="6" t="b">
        <v>0</v>
      </c>
      <c r="EA92" s="6" t="s">
        <v>0</v>
      </c>
      <c r="EB92" s="6" t="s">
        <v>4</v>
      </c>
      <c r="EC92" s="6" t="s">
        <v>688</v>
      </c>
      <c r="ED92" s="6" t="s">
        <v>689</v>
      </c>
      <c r="EE92" s="6" t="s">
        <v>97</v>
      </c>
      <c r="EF92" s="6" t="s">
        <v>98</v>
      </c>
      <c r="EG92" s="6">
        <v>107</v>
      </c>
      <c r="EH92" s="6">
        <v>501</v>
      </c>
      <c r="EI92" s="6">
        <v>107</v>
      </c>
      <c r="EJ92" s="6">
        <v>503</v>
      </c>
      <c r="EK92" s="6">
        <v>107</v>
      </c>
      <c r="EL92" s="6">
        <v>497</v>
      </c>
      <c r="EM92" s="6" t="s">
        <v>111</v>
      </c>
      <c r="EN92" s="6" t="s">
        <v>22</v>
      </c>
      <c r="EO92" s="6">
        <v>3</v>
      </c>
    </row>
    <row r="93" spans="1:145" x14ac:dyDescent="0.25">
      <c r="A93" s="63" t="s">
        <v>244</v>
      </c>
      <c r="C93" s="64" t="s">
        <v>3</v>
      </c>
      <c r="D93" s="65" t="s">
        <v>17</v>
      </c>
      <c r="E93" s="65" t="s">
        <v>1851</v>
      </c>
      <c r="F93" s="65" t="s">
        <v>1852</v>
      </c>
      <c r="G93" s="65">
        <v>123</v>
      </c>
      <c r="H93" s="65">
        <v>503</v>
      </c>
      <c r="I93" s="65" t="s">
        <v>209</v>
      </c>
      <c r="J93" s="65" t="s">
        <v>1803</v>
      </c>
      <c r="K93" s="66"/>
      <c r="M93" s="6" t="s">
        <v>0</v>
      </c>
      <c r="N93" s="6" t="s">
        <v>13</v>
      </c>
      <c r="O93" s="6" t="s">
        <v>633</v>
      </c>
      <c r="P93" s="6" t="s">
        <v>634</v>
      </c>
      <c r="Q93" s="6" t="s">
        <v>243</v>
      </c>
      <c r="R93" s="6" t="s">
        <v>244</v>
      </c>
      <c r="S93" s="6">
        <v>96.345569999999995</v>
      </c>
      <c r="T93" s="6">
        <v>25.635300000000001</v>
      </c>
      <c r="U93" s="6">
        <v>0</v>
      </c>
      <c r="V93" s="6" t="s">
        <v>98</v>
      </c>
      <c r="W93" s="6">
        <v>865</v>
      </c>
      <c r="X93" s="6" t="s">
        <v>544</v>
      </c>
      <c r="Y93" s="6">
        <v>1</v>
      </c>
      <c r="Z93" s="6">
        <v>10</v>
      </c>
      <c r="AA93" s="6">
        <v>2015</v>
      </c>
      <c r="AB93" s="6" t="s">
        <v>544</v>
      </c>
      <c r="AD93" s="6" t="s">
        <v>539</v>
      </c>
      <c r="AF93" s="6">
        <v>30</v>
      </c>
      <c r="AG93" s="6">
        <v>9</v>
      </c>
      <c r="AH93" s="6">
        <v>2015</v>
      </c>
      <c r="AI93" s="6">
        <v>30</v>
      </c>
      <c r="AJ93" s="6">
        <v>9</v>
      </c>
      <c r="AK93" s="6">
        <v>2015</v>
      </c>
      <c r="AM93" s="6" t="s">
        <v>540</v>
      </c>
      <c r="AN93" s="6" t="s">
        <v>541</v>
      </c>
      <c r="AO93" s="6">
        <v>52</v>
      </c>
      <c r="AQ93" s="6" t="s">
        <v>588</v>
      </c>
      <c r="AR93" s="6" t="s">
        <v>548</v>
      </c>
      <c r="AS93" s="6">
        <v>23</v>
      </c>
      <c r="BG93" s="6">
        <v>1</v>
      </c>
      <c r="BH93" s="6">
        <v>2013</v>
      </c>
      <c r="BT93" s="6" t="b">
        <v>0</v>
      </c>
      <c r="BU93" s="6" t="b">
        <v>1</v>
      </c>
      <c r="BV93" s="6" t="s">
        <v>545</v>
      </c>
      <c r="BW93" s="6" t="s">
        <v>1143</v>
      </c>
      <c r="BX93" s="6" t="s">
        <v>637</v>
      </c>
      <c r="BY93" s="6" t="b">
        <v>1</v>
      </c>
      <c r="BZ93" s="6" t="s">
        <v>321</v>
      </c>
      <c r="CA93" s="6" t="b">
        <v>0</v>
      </c>
      <c r="CB93" s="6" t="b">
        <v>1</v>
      </c>
      <c r="CC93" s="6" t="b">
        <v>0</v>
      </c>
      <c r="CD93" s="6" t="b">
        <v>1</v>
      </c>
      <c r="CE93" s="6" t="b">
        <v>1</v>
      </c>
      <c r="CF93" s="6" t="b">
        <v>1</v>
      </c>
      <c r="CH93" s="6">
        <v>4</v>
      </c>
      <c r="CI93" s="6">
        <v>4</v>
      </c>
      <c r="CJ93" s="6">
        <v>1</v>
      </c>
      <c r="CL93" s="6">
        <v>1</v>
      </c>
      <c r="CM93" s="6">
        <v>67</v>
      </c>
      <c r="CN93" s="6">
        <v>350</v>
      </c>
      <c r="CO93" s="6">
        <v>67</v>
      </c>
      <c r="CX93" s="6" t="b">
        <v>0</v>
      </c>
      <c r="CZ93" s="6" t="b">
        <v>1</v>
      </c>
      <c r="DA93" s="6">
        <v>10</v>
      </c>
      <c r="DB93" s="6">
        <v>2</v>
      </c>
      <c r="DC93" s="6">
        <v>1</v>
      </c>
      <c r="DE93" s="6">
        <v>11</v>
      </c>
      <c r="DF93" s="6">
        <v>2</v>
      </c>
      <c r="DG93" s="6">
        <v>1</v>
      </c>
      <c r="DH93" s="6">
        <v>1</v>
      </c>
      <c r="DI93" s="6" t="b">
        <v>1</v>
      </c>
      <c r="DJ93" s="6" t="b">
        <v>1</v>
      </c>
      <c r="DK93" s="6" t="b">
        <v>1</v>
      </c>
      <c r="DL93" s="6" t="b">
        <v>0</v>
      </c>
      <c r="DM93" s="6" t="b">
        <v>0</v>
      </c>
      <c r="DN93" s="6" t="b">
        <v>0</v>
      </c>
      <c r="DO93" s="6" t="b">
        <v>0</v>
      </c>
      <c r="DQ93" s="6" t="b">
        <v>1</v>
      </c>
      <c r="DR93" s="6">
        <v>103</v>
      </c>
      <c r="DS93" s="6" t="b">
        <v>1</v>
      </c>
      <c r="DT93" s="6">
        <v>10</v>
      </c>
      <c r="DU93" s="6" t="b">
        <v>0</v>
      </c>
      <c r="DW93" s="6" t="b">
        <v>0</v>
      </c>
      <c r="EA93" s="6" t="s">
        <v>0</v>
      </c>
      <c r="EB93" s="6" t="s">
        <v>13</v>
      </c>
      <c r="EC93" s="6" t="s">
        <v>237</v>
      </c>
      <c r="ED93" s="6" t="s">
        <v>238</v>
      </c>
      <c r="EE93" s="6" t="s">
        <v>97</v>
      </c>
      <c r="EF93" s="6" t="s">
        <v>98</v>
      </c>
      <c r="EG93" s="6">
        <v>6</v>
      </c>
      <c r="EH93" s="6">
        <v>30</v>
      </c>
      <c r="EI93" s="6">
        <v>6</v>
      </c>
      <c r="EJ93" s="6">
        <v>30</v>
      </c>
      <c r="EK93" s="6">
        <v>6</v>
      </c>
      <c r="EL93" s="6">
        <v>30</v>
      </c>
      <c r="EM93" s="6" t="s">
        <v>111</v>
      </c>
      <c r="EN93" s="6" t="s">
        <v>22</v>
      </c>
      <c r="EO93" s="6">
        <v>0</v>
      </c>
    </row>
    <row r="94" spans="1:145" x14ac:dyDescent="0.25">
      <c r="A94" s="63" t="s">
        <v>200</v>
      </c>
      <c r="C94" s="64" t="s">
        <v>3</v>
      </c>
      <c r="D94" s="65" t="s">
        <v>15</v>
      </c>
      <c r="E94" s="65" t="s">
        <v>798</v>
      </c>
      <c r="F94" s="65" t="s">
        <v>799</v>
      </c>
      <c r="G94" s="65">
        <v>51</v>
      </c>
      <c r="H94" s="65">
        <v>261</v>
      </c>
      <c r="I94" s="65" t="s">
        <v>97</v>
      </c>
      <c r="J94" s="65" t="s">
        <v>85</v>
      </c>
      <c r="K94" s="66" t="s">
        <v>538</v>
      </c>
      <c r="M94" s="6" t="s">
        <v>0</v>
      </c>
      <c r="N94" s="6" t="s">
        <v>13</v>
      </c>
      <c r="O94" s="6" t="s">
        <v>633</v>
      </c>
      <c r="P94" s="6" t="s">
        <v>633</v>
      </c>
      <c r="Q94" s="6" t="s">
        <v>199</v>
      </c>
      <c r="R94" s="6" t="s">
        <v>200</v>
      </c>
      <c r="S94" s="6">
        <v>96.355270000000004</v>
      </c>
      <c r="T94" s="6">
        <v>25.656130000000001</v>
      </c>
      <c r="U94" s="6">
        <v>0</v>
      </c>
      <c r="V94" s="6" t="s">
        <v>125</v>
      </c>
      <c r="W94" s="6">
        <v>924</v>
      </c>
      <c r="X94" s="6" t="s">
        <v>538</v>
      </c>
      <c r="Y94" s="6">
        <v>24</v>
      </c>
      <c r="Z94" s="6">
        <v>9</v>
      </c>
      <c r="AA94" s="6">
        <v>2015</v>
      </c>
      <c r="AB94" s="6" t="s">
        <v>538</v>
      </c>
      <c r="AD94" s="6" t="s">
        <v>539</v>
      </c>
      <c r="AF94" s="6">
        <v>24</v>
      </c>
      <c r="AG94" s="6">
        <v>9</v>
      </c>
      <c r="AH94" s="6">
        <v>2015</v>
      </c>
      <c r="AI94" s="6">
        <v>24</v>
      </c>
      <c r="AJ94" s="6">
        <v>9</v>
      </c>
      <c r="AK94" s="6">
        <v>2015</v>
      </c>
      <c r="AM94" s="6" t="s">
        <v>540</v>
      </c>
      <c r="AN94" s="6" t="s">
        <v>548</v>
      </c>
      <c r="AO94" s="6">
        <v>40</v>
      </c>
      <c r="AQ94" s="6" t="s">
        <v>588</v>
      </c>
      <c r="AR94" s="6" t="s">
        <v>541</v>
      </c>
      <c r="AS94" s="6">
        <v>50</v>
      </c>
      <c r="AU94" s="6" t="s">
        <v>587</v>
      </c>
      <c r="AV94" s="6" t="s">
        <v>548</v>
      </c>
      <c r="AW94" s="6">
        <v>38</v>
      </c>
      <c r="BG94" s="6">
        <v>1</v>
      </c>
      <c r="BH94" s="6">
        <v>2013</v>
      </c>
      <c r="BI94" s="6">
        <v>90</v>
      </c>
      <c r="BJ94" s="6">
        <v>30</v>
      </c>
      <c r="BK94" s="6">
        <v>30</v>
      </c>
      <c r="BM94" s="6">
        <v>90</v>
      </c>
      <c r="BN94" s="6">
        <v>30</v>
      </c>
      <c r="BO94" s="6">
        <v>30</v>
      </c>
      <c r="BQ94" s="6" t="s">
        <v>13</v>
      </c>
      <c r="BR94" s="6">
        <v>7</v>
      </c>
      <c r="BT94" s="6" t="b">
        <v>0</v>
      </c>
      <c r="BU94" s="6" t="b">
        <v>1</v>
      </c>
      <c r="BV94" s="6" t="s">
        <v>538</v>
      </c>
      <c r="BW94" s="6" t="s">
        <v>1134</v>
      </c>
      <c r="BX94" s="6" t="s">
        <v>1135</v>
      </c>
      <c r="BY94" s="6" t="b">
        <v>1</v>
      </c>
      <c r="BZ94" s="6" t="s">
        <v>321</v>
      </c>
      <c r="CA94" s="6" t="b">
        <v>0</v>
      </c>
      <c r="CB94" s="6" t="b">
        <v>0</v>
      </c>
      <c r="CC94" s="6" t="b">
        <v>1</v>
      </c>
      <c r="CD94" s="6" t="b">
        <v>1</v>
      </c>
      <c r="CE94" s="6" t="b">
        <v>1</v>
      </c>
      <c r="CF94" s="6" t="b">
        <v>0</v>
      </c>
      <c r="CG94" s="6">
        <v>1</v>
      </c>
      <c r="CH94" s="6">
        <v>1</v>
      </c>
      <c r="CI94" s="6">
        <v>2</v>
      </c>
      <c r="CM94" s="6">
        <v>76</v>
      </c>
      <c r="CN94" s="6">
        <v>342</v>
      </c>
      <c r="CO94" s="6">
        <v>76</v>
      </c>
      <c r="CX94" s="6" t="b">
        <v>1</v>
      </c>
      <c r="CY94" s="6">
        <v>1</v>
      </c>
      <c r="CZ94" s="6" t="b">
        <v>1</v>
      </c>
      <c r="DA94" s="6">
        <v>1</v>
      </c>
      <c r="DB94" s="6">
        <v>4</v>
      </c>
      <c r="DC94" s="6">
        <v>3</v>
      </c>
      <c r="DD94" s="6">
        <v>1</v>
      </c>
      <c r="DE94" s="6">
        <v>4</v>
      </c>
      <c r="DF94" s="6">
        <v>5</v>
      </c>
      <c r="DG94" s="6">
        <v>1</v>
      </c>
      <c r="DI94" s="6" t="b">
        <v>1</v>
      </c>
      <c r="DJ94" s="6" t="b">
        <v>1</v>
      </c>
      <c r="DK94" s="6" t="b">
        <v>0</v>
      </c>
      <c r="DL94" s="6" t="b">
        <v>0</v>
      </c>
      <c r="DM94" s="6" t="b">
        <v>1</v>
      </c>
      <c r="DN94" s="6" t="b">
        <v>0</v>
      </c>
      <c r="DO94" s="6" t="b">
        <v>0</v>
      </c>
      <c r="DQ94" s="6" t="b">
        <v>0</v>
      </c>
      <c r="DS94" s="6" t="b">
        <v>1</v>
      </c>
      <c r="DT94" s="6">
        <v>2</v>
      </c>
      <c r="DU94" s="6" t="b">
        <v>0</v>
      </c>
      <c r="DW94" s="6" t="b">
        <v>0</v>
      </c>
      <c r="EA94" s="6" t="s">
        <v>0</v>
      </c>
      <c r="EB94" s="6" t="s">
        <v>5</v>
      </c>
      <c r="EC94" s="6" t="s">
        <v>185</v>
      </c>
      <c r="ED94" s="6" t="s">
        <v>186</v>
      </c>
      <c r="EE94" s="6" t="s">
        <v>97</v>
      </c>
      <c r="EF94" s="6" t="s">
        <v>125</v>
      </c>
      <c r="EG94" s="6">
        <v>429</v>
      </c>
      <c r="EH94" s="6">
        <v>2237</v>
      </c>
      <c r="EI94" s="6">
        <v>429</v>
      </c>
      <c r="EJ94" s="6">
        <v>2221</v>
      </c>
      <c r="EK94" s="6">
        <v>429</v>
      </c>
      <c r="EL94" s="6">
        <v>2221</v>
      </c>
      <c r="EM94" s="6" t="s">
        <v>111</v>
      </c>
      <c r="EN94" s="6" t="s">
        <v>23</v>
      </c>
      <c r="EO94" s="6">
        <v>25</v>
      </c>
    </row>
    <row r="95" spans="1:145" x14ac:dyDescent="0.25">
      <c r="A95" s="63" t="s">
        <v>246</v>
      </c>
      <c r="C95" s="64" t="s">
        <v>3</v>
      </c>
      <c r="D95" s="65" t="s">
        <v>15</v>
      </c>
      <c r="E95" s="65" t="s">
        <v>234</v>
      </c>
      <c r="F95" s="65" t="s">
        <v>1060</v>
      </c>
      <c r="G95" s="65">
        <v>21</v>
      </c>
      <c r="H95" s="65">
        <v>107</v>
      </c>
      <c r="I95" s="65" t="s">
        <v>97</v>
      </c>
      <c r="J95" s="65" t="s">
        <v>85</v>
      </c>
      <c r="K95" s="66" t="s">
        <v>654</v>
      </c>
      <c r="M95" s="6" t="s">
        <v>0</v>
      </c>
      <c r="N95" s="6" t="s">
        <v>13</v>
      </c>
      <c r="O95" s="6" t="s">
        <v>612</v>
      </c>
      <c r="P95" s="6" t="s">
        <v>639</v>
      </c>
      <c r="Q95" s="6" t="s">
        <v>245</v>
      </c>
      <c r="R95" s="6" t="s">
        <v>246</v>
      </c>
      <c r="S95" s="6">
        <v>96.269199999999998</v>
      </c>
      <c r="T95" s="6">
        <v>25.566510000000001</v>
      </c>
      <c r="U95" s="6">
        <v>278</v>
      </c>
      <c r="V95" s="6" t="s">
        <v>98</v>
      </c>
      <c r="W95" s="6">
        <v>867</v>
      </c>
      <c r="X95" s="6" t="s">
        <v>544</v>
      </c>
      <c r="Y95" s="6">
        <v>3</v>
      </c>
      <c r="Z95" s="6">
        <v>10</v>
      </c>
      <c r="AA95" s="6">
        <v>2015</v>
      </c>
      <c r="AB95" s="6" t="s">
        <v>544</v>
      </c>
      <c r="AD95" s="6" t="s">
        <v>539</v>
      </c>
      <c r="AF95" s="6">
        <v>30</v>
      </c>
      <c r="AG95" s="6">
        <v>9</v>
      </c>
      <c r="AH95" s="6">
        <v>2015</v>
      </c>
      <c r="AI95" s="6">
        <v>30</v>
      </c>
      <c r="AJ95" s="6">
        <v>9</v>
      </c>
      <c r="AK95" s="6">
        <v>2015</v>
      </c>
      <c r="AM95" s="6" t="s">
        <v>540</v>
      </c>
      <c r="AN95" s="6" t="s">
        <v>541</v>
      </c>
      <c r="AO95" s="6">
        <v>28</v>
      </c>
      <c r="AQ95" s="6" t="s">
        <v>588</v>
      </c>
      <c r="AR95" s="6" t="s">
        <v>541</v>
      </c>
      <c r="AS95" s="6">
        <v>48</v>
      </c>
      <c r="BG95" s="6">
        <v>1</v>
      </c>
      <c r="BH95" s="6">
        <v>2013</v>
      </c>
      <c r="BT95" s="6" t="b">
        <v>0</v>
      </c>
      <c r="BU95" s="6" t="b">
        <v>1</v>
      </c>
      <c r="BV95" s="6" t="s">
        <v>545</v>
      </c>
      <c r="BW95" s="6" t="s">
        <v>1211</v>
      </c>
      <c r="BX95" s="6" t="s">
        <v>1212</v>
      </c>
      <c r="BY95" s="6" t="b">
        <v>1</v>
      </c>
      <c r="BZ95" s="6" t="s">
        <v>321</v>
      </c>
      <c r="CA95" s="6" t="b">
        <v>0</v>
      </c>
      <c r="CB95" s="6" t="b">
        <v>1</v>
      </c>
      <c r="CC95" s="6" t="b">
        <v>0</v>
      </c>
      <c r="CD95" s="6" t="b">
        <v>1</v>
      </c>
      <c r="CE95" s="6" t="b">
        <v>1</v>
      </c>
      <c r="CF95" s="6" t="b">
        <v>1</v>
      </c>
      <c r="CG95" s="6">
        <v>1</v>
      </c>
      <c r="CI95" s="6">
        <v>1</v>
      </c>
      <c r="CM95" s="6">
        <v>22</v>
      </c>
      <c r="CN95" s="6">
        <v>95</v>
      </c>
      <c r="CO95" s="6">
        <v>25</v>
      </c>
      <c r="CT95" s="6">
        <v>1</v>
      </c>
      <c r="CU95" s="6">
        <v>4</v>
      </c>
      <c r="CV95" s="6" t="s">
        <v>322</v>
      </c>
      <c r="CX95" s="6" t="b">
        <v>0</v>
      </c>
      <c r="CZ95" s="6" t="b">
        <v>1</v>
      </c>
      <c r="DA95" s="6">
        <v>3</v>
      </c>
      <c r="DB95" s="6">
        <v>1</v>
      </c>
      <c r="DC95" s="6">
        <v>3</v>
      </c>
      <c r="DE95" s="6">
        <v>6</v>
      </c>
      <c r="DF95" s="6">
        <v>1</v>
      </c>
      <c r="DG95" s="6">
        <v>1</v>
      </c>
      <c r="DI95" s="6" t="b">
        <v>1</v>
      </c>
      <c r="DJ95" s="6" t="b">
        <v>1</v>
      </c>
      <c r="DK95" s="6" t="b">
        <v>1</v>
      </c>
      <c r="DL95" s="6" t="b">
        <v>1</v>
      </c>
      <c r="DM95" s="6" t="b">
        <v>1</v>
      </c>
      <c r="DN95" s="6" t="b">
        <v>0</v>
      </c>
      <c r="DO95" s="6" t="b">
        <v>0</v>
      </c>
      <c r="DQ95" s="6" t="b">
        <v>1</v>
      </c>
      <c r="DR95" s="6">
        <v>28</v>
      </c>
      <c r="DS95" s="6" t="b">
        <v>1</v>
      </c>
      <c r="DT95" s="6">
        <v>11</v>
      </c>
      <c r="DU95" s="6" t="b">
        <v>0</v>
      </c>
      <c r="DW95" s="6" t="b">
        <v>0</v>
      </c>
      <c r="DY95" s="6" t="s">
        <v>1213</v>
      </c>
      <c r="EA95" s="6" t="s">
        <v>0</v>
      </c>
      <c r="EB95" s="6" t="s">
        <v>5</v>
      </c>
      <c r="EC95" s="6" t="s">
        <v>701</v>
      </c>
      <c r="ED95" s="6" t="s">
        <v>702</v>
      </c>
      <c r="EE95" s="6" t="s">
        <v>209</v>
      </c>
      <c r="EF95" s="6" t="s">
        <v>125</v>
      </c>
      <c r="EG95" s="6">
        <v>155</v>
      </c>
      <c r="EH95" s="6">
        <v>664</v>
      </c>
      <c r="EI95" s="6">
        <v>156</v>
      </c>
      <c r="EJ95" s="6">
        <v>641</v>
      </c>
      <c r="EK95" s="6">
        <v>273</v>
      </c>
      <c r="EL95" s="6">
        <v>0</v>
      </c>
      <c r="EM95" s="6" t="s">
        <v>111</v>
      </c>
      <c r="EN95" s="6" t="s">
        <v>23</v>
      </c>
      <c r="EO95" s="6">
        <v>2</v>
      </c>
    </row>
    <row r="96" spans="1:145" x14ac:dyDescent="0.25">
      <c r="A96" s="63" t="s">
        <v>248</v>
      </c>
      <c r="C96" s="64" t="s">
        <v>3</v>
      </c>
      <c r="D96" s="65" t="s">
        <v>17</v>
      </c>
      <c r="E96" s="65" t="s">
        <v>767</v>
      </c>
      <c r="F96" s="65" t="s">
        <v>768</v>
      </c>
      <c r="G96" s="65">
        <v>55</v>
      </c>
      <c r="H96" s="65">
        <v>237</v>
      </c>
      <c r="I96" s="65" t="s">
        <v>97</v>
      </c>
      <c r="J96" s="65" t="s">
        <v>85</v>
      </c>
      <c r="K96" s="66" t="s">
        <v>538</v>
      </c>
      <c r="M96" s="6" t="s">
        <v>0</v>
      </c>
      <c r="N96" s="6" t="s">
        <v>13</v>
      </c>
      <c r="O96" s="6" t="s">
        <v>612</v>
      </c>
      <c r="P96" s="6" t="s">
        <v>639</v>
      </c>
      <c r="Q96" s="6" t="s">
        <v>247</v>
      </c>
      <c r="R96" s="6" t="s">
        <v>248</v>
      </c>
      <c r="S96" s="6">
        <v>96.279200000000003</v>
      </c>
      <c r="T96" s="6">
        <v>25.56551</v>
      </c>
      <c r="U96" s="6">
        <v>259</v>
      </c>
      <c r="V96" s="6" t="s">
        <v>98</v>
      </c>
      <c r="W96" s="6">
        <v>872</v>
      </c>
      <c r="X96" s="6" t="s">
        <v>544</v>
      </c>
      <c r="Y96" s="6">
        <v>4</v>
      </c>
      <c r="Z96" s="6">
        <v>9</v>
      </c>
      <c r="AA96" s="6">
        <v>2015</v>
      </c>
      <c r="AB96" s="6" t="s">
        <v>544</v>
      </c>
      <c r="AD96" s="6" t="s">
        <v>539</v>
      </c>
      <c r="AF96" s="6">
        <v>30</v>
      </c>
      <c r="AG96" s="6">
        <v>9</v>
      </c>
      <c r="AH96" s="6">
        <v>2015</v>
      </c>
      <c r="AI96" s="6">
        <v>30</v>
      </c>
      <c r="AJ96" s="6">
        <v>9</v>
      </c>
      <c r="AK96" s="6">
        <v>2015</v>
      </c>
      <c r="AM96" s="6" t="s">
        <v>540</v>
      </c>
      <c r="AN96" s="6" t="s">
        <v>548</v>
      </c>
      <c r="AO96" s="6">
        <v>32</v>
      </c>
      <c r="AQ96" s="6" t="s">
        <v>588</v>
      </c>
      <c r="AR96" s="6" t="s">
        <v>541</v>
      </c>
      <c r="AS96" s="6">
        <v>31</v>
      </c>
      <c r="BG96" s="6">
        <v>1</v>
      </c>
      <c r="BH96" s="6">
        <v>2013</v>
      </c>
      <c r="BT96" s="6" t="b">
        <v>0</v>
      </c>
      <c r="BU96" s="6" t="b">
        <v>1</v>
      </c>
      <c r="BV96" s="6" t="s">
        <v>545</v>
      </c>
      <c r="BW96" s="6" t="s">
        <v>1339</v>
      </c>
      <c r="BX96" s="6" t="s">
        <v>1340</v>
      </c>
      <c r="BY96" s="6" t="b">
        <v>1</v>
      </c>
      <c r="BZ96" s="6" t="s">
        <v>321</v>
      </c>
      <c r="CA96" s="6" t="b">
        <v>0</v>
      </c>
      <c r="CB96" s="6" t="b">
        <v>0</v>
      </c>
      <c r="CC96" s="6" t="b">
        <v>0</v>
      </c>
      <c r="CD96" s="6" t="b">
        <v>1</v>
      </c>
      <c r="CE96" s="6" t="b">
        <v>1</v>
      </c>
      <c r="CF96" s="6" t="b">
        <v>1</v>
      </c>
      <c r="CM96" s="6">
        <v>7</v>
      </c>
      <c r="CN96" s="6">
        <v>25</v>
      </c>
      <c r="CO96" s="6">
        <v>10</v>
      </c>
      <c r="CX96" s="6" t="b">
        <v>0</v>
      </c>
      <c r="CZ96" s="6" t="b">
        <v>0</v>
      </c>
      <c r="DA96" s="6">
        <v>3</v>
      </c>
      <c r="DB96" s="6">
        <v>3</v>
      </c>
      <c r="DC96" s="6">
        <v>1</v>
      </c>
      <c r="DD96" s="6">
        <v>0</v>
      </c>
      <c r="DE96" s="6">
        <v>4</v>
      </c>
      <c r="DF96" s="6">
        <v>3</v>
      </c>
      <c r="DG96" s="6">
        <v>1</v>
      </c>
      <c r="DH96" s="6">
        <v>1</v>
      </c>
      <c r="DI96" s="6" t="b">
        <v>1</v>
      </c>
      <c r="DJ96" s="6" t="b">
        <v>1</v>
      </c>
      <c r="DK96" s="6" t="b">
        <v>0</v>
      </c>
      <c r="DL96" s="6" t="b">
        <v>0</v>
      </c>
      <c r="DM96" s="6" t="b">
        <v>1</v>
      </c>
      <c r="DN96" s="6" t="b">
        <v>0</v>
      </c>
      <c r="DO96" s="6" t="b">
        <v>0</v>
      </c>
      <c r="DQ96" s="6" t="b">
        <v>1</v>
      </c>
      <c r="DR96" s="6">
        <v>15</v>
      </c>
      <c r="DS96" s="6" t="b">
        <v>1</v>
      </c>
      <c r="DT96" s="6">
        <v>1</v>
      </c>
      <c r="DU96" s="6" t="b">
        <v>0</v>
      </c>
      <c r="DW96" s="6" t="b">
        <v>0</v>
      </c>
      <c r="DY96" s="6" t="s">
        <v>1341</v>
      </c>
      <c r="EA96" s="6" t="s">
        <v>0</v>
      </c>
      <c r="EB96" s="6" t="s">
        <v>4</v>
      </c>
      <c r="EC96" s="6" t="s">
        <v>253</v>
      </c>
      <c r="ED96" s="6" t="s">
        <v>254</v>
      </c>
      <c r="EE96" s="6" t="s">
        <v>97</v>
      </c>
      <c r="EF96" s="6" t="s">
        <v>98</v>
      </c>
      <c r="EG96" s="6">
        <v>6</v>
      </c>
      <c r="EH96" s="6">
        <v>36</v>
      </c>
      <c r="EI96" s="6">
        <v>6</v>
      </c>
      <c r="EJ96" s="6">
        <v>36</v>
      </c>
      <c r="EK96" s="6">
        <v>6</v>
      </c>
      <c r="EL96" s="6">
        <v>36</v>
      </c>
      <c r="EM96" s="6" t="s">
        <v>111</v>
      </c>
      <c r="EN96" s="6" t="s">
        <v>22</v>
      </c>
      <c r="EO96" s="6">
        <v>0</v>
      </c>
    </row>
    <row r="97" spans="1:145" x14ac:dyDescent="0.25">
      <c r="A97" s="63" t="s">
        <v>202</v>
      </c>
      <c r="C97" s="64" t="s">
        <v>3</v>
      </c>
      <c r="D97" s="65" t="s">
        <v>17</v>
      </c>
      <c r="E97" s="65" t="s">
        <v>232</v>
      </c>
      <c r="F97" s="65" t="s">
        <v>233</v>
      </c>
      <c r="G97" s="65">
        <v>30</v>
      </c>
      <c r="H97" s="65">
        <v>188</v>
      </c>
      <c r="I97" s="65" t="s">
        <v>97</v>
      </c>
      <c r="J97" s="65" t="s">
        <v>85</v>
      </c>
      <c r="K97" s="66" t="s">
        <v>654</v>
      </c>
      <c r="M97" s="6" t="s">
        <v>0</v>
      </c>
      <c r="N97" s="6" t="s">
        <v>13</v>
      </c>
      <c r="O97" s="6" t="s">
        <v>612</v>
      </c>
      <c r="P97" s="6" t="s">
        <v>639</v>
      </c>
      <c r="Q97" s="6" t="s">
        <v>201</v>
      </c>
      <c r="R97" s="6" t="s">
        <v>202</v>
      </c>
      <c r="S97" s="6">
        <v>96.353030000000004</v>
      </c>
      <c r="T97" s="6">
        <v>25.668399999999998</v>
      </c>
      <c r="U97" s="6">
        <v>0</v>
      </c>
      <c r="V97" s="6" t="s">
        <v>132</v>
      </c>
      <c r="W97" s="6">
        <v>929</v>
      </c>
      <c r="X97" s="6" t="s">
        <v>538</v>
      </c>
      <c r="Y97" s="6">
        <v>5</v>
      </c>
      <c r="Z97" s="6">
        <v>10</v>
      </c>
      <c r="AA97" s="6">
        <v>2015</v>
      </c>
      <c r="AB97" s="6" t="s">
        <v>538</v>
      </c>
      <c r="AD97" s="6" t="s">
        <v>539</v>
      </c>
      <c r="AF97" s="6">
        <v>24</v>
      </c>
      <c r="AG97" s="6">
        <v>9</v>
      </c>
      <c r="AH97" s="6">
        <v>2015</v>
      </c>
      <c r="AI97" s="6">
        <v>24</v>
      </c>
      <c r="AJ97" s="6">
        <v>9</v>
      </c>
      <c r="AK97" s="6">
        <v>2015</v>
      </c>
      <c r="AM97" s="6" t="s">
        <v>540</v>
      </c>
      <c r="AN97" s="6" t="s">
        <v>541</v>
      </c>
      <c r="AO97" s="6">
        <v>36</v>
      </c>
      <c r="AQ97" s="6" t="s">
        <v>587</v>
      </c>
      <c r="AR97" s="6" t="s">
        <v>548</v>
      </c>
      <c r="AS97" s="6">
        <v>40</v>
      </c>
      <c r="AU97" s="6" t="s">
        <v>588</v>
      </c>
      <c r="AV97" s="6" t="s">
        <v>541</v>
      </c>
      <c r="AW97" s="6">
        <v>52</v>
      </c>
      <c r="AY97" s="6" t="s">
        <v>588</v>
      </c>
      <c r="AZ97" s="6" t="s">
        <v>548</v>
      </c>
      <c r="BA97" s="6">
        <v>37</v>
      </c>
      <c r="BG97" s="6">
        <v>1</v>
      </c>
      <c r="BH97" s="6">
        <v>2013</v>
      </c>
      <c r="BI97" s="6">
        <v>80</v>
      </c>
      <c r="BJ97" s="6">
        <v>25</v>
      </c>
      <c r="BK97" s="6">
        <v>20</v>
      </c>
      <c r="BM97" s="6">
        <v>80</v>
      </c>
      <c r="BN97" s="6">
        <v>25</v>
      </c>
      <c r="BO97" s="6">
        <v>20</v>
      </c>
      <c r="BQ97" s="6" t="s">
        <v>13</v>
      </c>
      <c r="BR97" s="6">
        <v>4</v>
      </c>
      <c r="BT97" s="6" t="b">
        <v>0</v>
      </c>
      <c r="BU97" s="6" t="b">
        <v>1</v>
      </c>
      <c r="BV97" s="6" t="s">
        <v>538</v>
      </c>
      <c r="BW97" s="6" t="s">
        <v>1345</v>
      </c>
      <c r="BX97" s="6" t="s">
        <v>1346</v>
      </c>
      <c r="BY97" s="6" t="b">
        <v>1</v>
      </c>
      <c r="BZ97" s="6" t="s">
        <v>321</v>
      </c>
      <c r="CA97" s="6" t="b">
        <v>0</v>
      </c>
      <c r="CB97" s="6" t="b">
        <v>0</v>
      </c>
      <c r="CC97" s="6" t="b">
        <v>1</v>
      </c>
      <c r="CD97" s="6" t="b">
        <v>1</v>
      </c>
      <c r="CE97" s="6" t="b">
        <v>1</v>
      </c>
      <c r="CF97" s="6" t="b">
        <v>0</v>
      </c>
      <c r="CM97" s="6">
        <v>8</v>
      </c>
      <c r="CN97" s="6">
        <v>28</v>
      </c>
      <c r="CO97" s="6">
        <v>8</v>
      </c>
      <c r="CX97" s="6" t="b">
        <v>1</v>
      </c>
      <c r="CZ97" s="6" t="b">
        <v>1</v>
      </c>
      <c r="DA97" s="6">
        <v>1</v>
      </c>
      <c r="DB97" s="6">
        <v>1</v>
      </c>
      <c r="DC97" s="6">
        <v>5</v>
      </c>
      <c r="DD97" s="6">
        <v>3</v>
      </c>
      <c r="DE97" s="6">
        <v>6</v>
      </c>
      <c r="DF97" s="6">
        <v>4</v>
      </c>
      <c r="DG97" s="6">
        <v>1</v>
      </c>
      <c r="DH97" s="6">
        <v>0</v>
      </c>
      <c r="DI97" s="6" t="b">
        <v>1</v>
      </c>
      <c r="DJ97" s="6" t="b">
        <v>1</v>
      </c>
      <c r="DK97" s="6" t="b">
        <v>0</v>
      </c>
      <c r="DL97" s="6" t="b">
        <v>0</v>
      </c>
      <c r="DM97" s="6" t="b">
        <v>1</v>
      </c>
      <c r="DN97" s="6" t="b">
        <v>0</v>
      </c>
      <c r="DO97" s="6" t="b">
        <v>0</v>
      </c>
      <c r="DQ97" s="6" t="b">
        <v>0</v>
      </c>
      <c r="DS97" s="6" t="b">
        <v>1</v>
      </c>
      <c r="DT97" s="6">
        <v>5</v>
      </c>
      <c r="DU97" s="6" t="b">
        <v>0</v>
      </c>
      <c r="DW97" s="6" t="b">
        <v>0</v>
      </c>
      <c r="EA97" s="6" t="s">
        <v>0</v>
      </c>
      <c r="EB97" s="6" t="s">
        <v>8</v>
      </c>
      <c r="EC97" s="6" t="s">
        <v>218</v>
      </c>
      <c r="ED97" s="6" t="s">
        <v>219</v>
      </c>
      <c r="EE97" s="6" t="s">
        <v>97</v>
      </c>
      <c r="EF97" s="6" t="s">
        <v>98</v>
      </c>
      <c r="EG97" s="6">
        <v>70</v>
      </c>
      <c r="EH97" s="6">
        <v>609</v>
      </c>
      <c r="EI97" s="6">
        <v>124</v>
      </c>
      <c r="EJ97" s="6">
        <v>644</v>
      </c>
      <c r="EK97" s="6">
        <v>124</v>
      </c>
      <c r="EL97" s="6">
        <v>644</v>
      </c>
      <c r="EM97" s="6" t="s">
        <v>111</v>
      </c>
      <c r="EN97" s="6" t="s">
        <v>22</v>
      </c>
      <c r="EO97" s="6">
        <v>0</v>
      </c>
    </row>
    <row r="98" spans="1:145" x14ac:dyDescent="0.25">
      <c r="A98" s="63" t="s">
        <v>204</v>
      </c>
      <c r="C98" s="64" t="s">
        <v>0</v>
      </c>
      <c r="D98" s="65" t="s">
        <v>7</v>
      </c>
      <c r="E98" s="65" t="s">
        <v>730</v>
      </c>
      <c r="F98" s="65" t="s">
        <v>731</v>
      </c>
      <c r="G98" s="65">
        <v>23</v>
      </c>
      <c r="H98" s="65">
        <v>86</v>
      </c>
      <c r="I98" s="65" t="s">
        <v>97</v>
      </c>
      <c r="J98" s="65" t="s">
        <v>85</v>
      </c>
      <c r="K98" s="66" t="s">
        <v>545</v>
      </c>
      <c r="M98" s="6" t="s">
        <v>0</v>
      </c>
      <c r="N98" s="6" t="s">
        <v>13</v>
      </c>
      <c r="O98" s="6" t="s">
        <v>612</v>
      </c>
      <c r="P98" s="6" t="s">
        <v>640</v>
      </c>
      <c r="Q98" s="6" t="s">
        <v>1853</v>
      </c>
      <c r="R98" s="6" t="s">
        <v>204</v>
      </c>
      <c r="S98" s="6">
        <v>96.286680000000004</v>
      </c>
      <c r="T98" s="6">
        <v>25.577559999999998</v>
      </c>
      <c r="U98" s="6">
        <v>0</v>
      </c>
      <c r="V98" s="6" t="s">
        <v>125</v>
      </c>
      <c r="W98" s="6">
        <v>926</v>
      </c>
      <c r="X98" s="6" t="s">
        <v>538</v>
      </c>
      <c r="Y98" s="6">
        <v>5</v>
      </c>
      <c r="Z98" s="6">
        <v>10</v>
      </c>
      <c r="AA98" s="6">
        <v>2015</v>
      </c>
      <c r="AB98" s="6" t="s">
        <v>538</v>
      </c>
      <c r="AD98" s="6" t="s">
        <v>539</v>
      </c>
      <c r="AF98" s="6">
        <v>23</v>
      </c>
      <c r="AG98" s="6">
        <v>9</v>
      </c>
      <c r="AH98" s="6">
        <v>2015</v>
      </c>
      <c r="AI98" s="6">
        <v>23</v>
      </c>
      <c r="AJ98" s="6">
        <v>9</v>
      </c>
      <c r="AK98" s="6">
        <v>2015</v>
      </c>
      <c r="AM98" s="6" t="s">
        <v>540</v>
      </c>
      <c r="AN98" s="6" t="s">
        <v>541</v>
      </c>
      <c r="AO98" s="6">
        <v>36</v>
      </c>
      <c r="AQ98" s="6" t="s">
        <v>587</v>
      </c>
      <c r="AR98" s="6" t="s">
        <v>548</v>
      </c>
      <c r="AS98" s="6">
        <v>40</v>
      </c>
      <c r="AU98" s="6" t="s">
        <v>588</v>
      </c>
      <c r="AV98" s="6" t="s">
        <v>541</v>
      </c>
      <c r="AW98" s="6">
        <v>42</v>
      </c>
      <c r="BG98" s="6">
        <v>1</v>
      </c>
      <c r="BH98" s="6">
        <v>2012</v>
      </c>
      <c r="BI98" s="6">
        <v>60</v>
      </c>
      <c r="BJ98" s="6">
        <v>25</v>
      </c>
      <c r="BK98" s="6">
        <v>20</v>
      </c>
      <c r="BM98" s="6">
        <v>85</v>
      </c>
      <c r="BN98" s="6">
        <v>30</v>
      </c>
      <c r="BO98" s="6">
        <v>25</v>
      </c>
      <c r="BQ98" s="6" t="s">
        <v>13</v>
      </c>
      <c r="BR98" s="6">
        <v>3</v>
      </c>
      <c r="BT98" s="6" t="b">
        <v>0</v>
      </c>
      <c r="BU98" s="6" t="b">
        <v>1</v>
      </c>
      <c r="BV98" s="6" t="s">
        <v>538</v>
      </c>
      <c r="BW98" s="6" t="s">
        <v>1378</v>
      </c>
      <c r="BX98" s="6" t="s">
        <v>1379</v>
      </c>
      <c r="BY98" s="6" t="b">
        <v>1</v>
      </c>
      <c r="BZ98" s="6" t="s">
        <v>321</v>
      </c>
      <c r="CA98" s="6" t="b">
        <v>0</v>
      </c>
      <c r="CB98" s="6" t="b">
        <v>0</v>
      </c>
      <c r="CC98" s="6" t="b">
        <v>1</v>
      </c>
      <c r="CD98" s="6" t="b">
        <v>1</v>
      </c>
      <c r="CE98" s="6" t="b">
        <v>1</v>
      </c>
      <c r="CF98" s="6" t="b">
        <v>0</v>
      </c>
      <c r="CG98" s="6">
        <v>3</v>
      </c>
      <c r="CH98" s="6">
        <v>2</v>
      </c>
      <c r="CI98" s="6">
        <v>5</v>
      </c>
      <c r="CM98" s="6">
        <v>41</v>
      </c>
      <c r="CN98" s="6">
        <v>196</v>
      </c>
      <c r="CO98" s="6">
        <v>41</v>
      </c>
      <c r="CX98" s="6" t="b">
        <v>1</v>
      </c>
      <c r="CZ98" s="6" t="b">
        <v>1</v>
      </c>
      <c r="DA98" s="6">
        <v>3</v>
      </c>
      <c r="DB98" s="6">
        <v>2</v>
      </c>
      <c r="DC98" s="6">
        <v>10</v>
      </c>
      <c r="DD98" s="6">
        <v>1</v>
      </c>
      <c r="DE98" s="6">
        <v>13</v>
      </c>
      <c r="DF98" s="6">
        <v>3</v>
      </c>
      <c r="DH98" s="6">
        <v>1</v>
      </c>
      <c r="DI98" s="6" t="b">
        <v>1</v>
      </c>
      <c r="DJ98" s="6" t="b">
        <v>1</v>
      </c>
      <c r="DK98" s="6" t="b">
        <v>1</v>
      </c>
      <c r="DL98" s="6" t="b">
        <v>0</v>
      </c>
      <c r="DM98" s="6" t="b">
        <v>1</v>
      </c>
      <c r="DN98" s="6" t="b">
        <v>0</v>
      </c>
      <c r="DO98" s="6" t="b">
        <v>0</v>
      </c>
      <c r="DQ98" s="6" t="b">
        <v>0</v>
      </c>
      <c r="DS98" s="6" t="b">
        <v>1</v>
      </c>
      <c r="DT98" s="6">
        <v>5</v>
      </c>
      <c r="DU98" s="6" t="b">
        <v>0</v>
      </c>
      <c r="DW98" s="6" t="b">
        <v>0</v>
      </c>
      <c r="EA98" s="6" t="s">
        <v>0</v>
      </c>
      <c r="EB98" s="6" t="s">
        <v>4</v>
      </c>
      <c r="EC98" s="6" t="s">
        <v>253</v>
      </c>
      <c r="ED98" s="6" t="s">
        <v>254</v>
      </c>
      <c r="EE98" s="6" t="s">
        <v>97</v>
      </c>
      <c r="EF98" s="6" t="s">
        <v>98</v>
      </c>
      <c r="EG98" s="6">
        <v>6</v>
      </c>
      <c r="EH98" s="6">
        <v>36</v>
      </c>
      <c r="EI98" s="6">
        <v>6</v>
      </c>
      <c r="EJ98" s="6">
        <v>36</v>
      </c>
      <c r="EK98" s="6">
        <v>6</v>
      </c>
      <c r="EL98" s="6">
        <v>36</v>
      </c>
      <c r="EM98" s="6" t="s">
        <v>111</v>
      </c>
      <c r="EN98" s="6" t="s">
        <v>23</v>
      </c>
      <c r="EO98" s="6">
        <v>0</v>
      </c>
    </row>
    <row r="99" spans="1:145" x14ac:dyDescent="0.25">
      <c r="A99" s="63" t="s">
        <v>250</v>
      </c>
      <c r="C99" s="64" t="s">
        <v>0</v>
      </c>
      <c r="D99" s="65" t="s">
        <v>8</v>
      </c>
      <c r="E99" s="65" t="s">
        <v>1854</v>
      </c>
      <c r="F99" s="65" t="s">
        <v>1855</v>
      </c>
      <c r="G99" s="65">
        <v>13</v>
      </c>
      <c r="H99" s="65">
        <v>53</v>
      </c>
      <c r="I99" s="65" t="s">
        <v>97</v>
      </c>
      <c r="J99" s="65" t="s">
        <v>1803</v>
      </c>
      <c r="K99" s="66"/>
      <c r="M99" s="6" t="s">
        <v>0</v>
      </c>
      <c r="N99" s="6" t="s">
        <v>13</v>
      </c>
      <c r="O99" s="6" t="s">
        <v>608</v>
      </c>
      <c r="P99" s="6" t="s">
        <v>609</v>
      </c>
      <c r="Q99" s="6" t="s">
        <v>249</v>
      </c>
      <c r="R99" s="6" t="s">
        <v>250</v>
      </c>
      <c r="S99" s="6">
        <v>96.317350000000005</v>
      </c>
      <c r="T99" s="6">
        <v>25.616509000000001</v>
      </c>
      <c r="U99" s="6">
        <v>0</v>
      </c>
      <c r="V99" s="6" t="s">
        <v>98</v>
      </c>
      <c r="W99" s="6">
        <v>870</v>
      </c>
      <c r="X99" s="6" t="s">
        <v>544</v>
      </c>
      <c r="Y99" s="6">
        <v>1</v>
      </c>
      <c r="Z99" s="6">
        <v>10</v>
      </c>
      <c r="AA99" s="6">
        <v>2015</v>
      </c>
      <c r="AB99" s="6" t="s">
        <v>544</v>
      </c>
      <c r="AD99" s="6" t="s">
        <v>539</v>
      </c>
      <c r="AF99" s="6">
        <v>30</v>
      </c>
      <c r="AG99" s="6">
        <v>9</v>
      </c>
      <c r="AH99" s="6">
        <v>2015</v>
      </c>
      <c r="AI99" s="6">
        <v>30</v>
      </c>
      <c r="AJ99" s="6">
        <v>9</v>
      </c>
      <c r="AK99" s="6">
        <v>2015</v>
      </c>
      <c r="AM99" s="6" t="s">
        <v>540</v>
      </c>
      <c r="AN99" s="6" t="s">
        <v>541</v>
      </c>
      <c r="AO99" s="6">
        <v>39</v>
      </c>
      <c r="AQ99" s="6" t="s">
        <v>588</v>
      </c>
      <c r="AR99" s="6" t="s">
        <v>548</v>
      </c>
      <c r="AS99" s="6">
        <v>33</v>
      </c>
      <c r="BG99" s="6">
        <v>2</v>
      </c>
      <c r="BH99" s="6">
        <v>2011</v>
      </c>
      <c r="BT99" s="6" t="b">
        <v>0</v>
      </c>
      <c r="BU99" s="6" t="b">
        <v>1</v>
      </c>
      <c r="BV99" s="6" t="s">
        <v>545</v>
      </c>
      <c r="BW99" s="6" t="s">
        <v>641</v>
      </c>
      <c r="BX99" s="6" t="s">
        <v>1144</v>
      </c>
      <c r="BY99" s="6" t="b">
        <v>1</v>
      </c>
      <c r="BZ99" s="6" t="s">
        <v>321</v>
      </c>
      <c r="CA99" s="6" t="b">
        <v>0</v>
      </c>
      <c r="CB99" s="6" t="b">
        <v>1</v>
      </c>
      <c r="CC99" s="6" t="b">
        <v>0</v>
      </c>
      <c r="CD99" s="6" t="b">
        <v>1</v>
      </c>
      <c r="CE99" s="6" t="b">
        <v>1</v>
      </c>
      <c r="CF99" s="6" t="b">
        <v>1</v>
      </c>
      <c r="CG99" s="6">
        <v>1</v>
      </c>
      <c r="CI99" s="6">
        <v>1</v>
      </c>
      <c r="CM99" s="6">
        <v>8</v>
      </c>
      <c r="CN99" s="6">
        <v>35</v>
      </c>
      <c r="CO99" s="6">
        <v>13</v>
      </c>
      <c r="CT99" s="6">
        <v>1</v>
      </c>
      <c r="CU99" s="6">
        <v>6</v>
      </c>
      <c r="CV99" s="6" t="s">
        <v>322</v>
      </c>
      <c r="CX99" s="6" t="b">
        <v>0</v>
      </c>
      <c r="CZ99" s="6" t="b">
        <v>1</v>
      </c>
      <c r="DA99" s="6">
        <v>2</v>
      </c>
      <c r="DC99" s="6">
        <v>1</v>
      </c>
      <c r="DD99" s="6">
        <v>2</v>
      </c>
      <c r="DE99" s="6">
        <v>3</v>
      </c>
      <c r="DF99" s="6">
        <v>2</v>
      </c>
      <c r="DG99" s="6">
        <v>1</v>
      </c>
      <c r="DH99" s="6">
        <v>1</v>
      </c>
      <c r="DI99" s="6" t="b">
        <v>0</v>
      </c>
      <c r="DJ99" s="6" t="b">
        <v>1</v>
      </c>
      <c r="DK99" s="6" t="b">
        <v>0</v>
      </c>
      <c r="DL99" s="6" t="b">
        <v>1</v>
      </c>
      <c r="DM99" s="6" t="b">
        <v>1</v>
      </c>
      <c r="DN99" s="6" t="b">
        <v>0</v>
      </c>
      <c r="DO99" s="6" t="b">
        <v>0</v>
      </c>
      <c r="DQ99" s="6" t="b">
        <v>1</v>
      </c>
      <c r="DR99" s="6">
        <v>25</v>
      </c>
      <c r="DS99" s="6" t="b">
        <v>1</v>
      </c>
      <c r="DT99" s="6">
        <v>2</v>
      </c>
      <c r="DU99" s="6" t="b">
        <v>1</v>
      </c>
      <c r="DV99" s="6">
        <v>55</v>
      </c>
      <c r="DW99" s="6" t="b">
        <v>0</v>
      </c>
      <c r="DY99" s="6" t="s">
        <v>1145</v>
      </c>
      <c r="EA99" s="6" t="s">
        <v>0</v>
      </c>
      <c r="EB99" s="6" t="s">
        <v>5</v>
      </c>
      <c r="EC99" s="6" t="s">
        <v>185</v>
      </c>
      <c r="ED99" s="6" t="s">
        <v>186</v>
      </c>
      <c r="EE99" s="6" t="s">
        <v>97</v>
      </c>
      <c r="EF99" s="6" t="s">
        <v>125</v>
      </c>
      <c r="EG99" s="6">
        <v>429</v>
      </c>
      <c r="EH99" s="6">
        <v>2237</v>
      </c>
      <c r="EI99" s="6">
        <v>429</v>
      </c>
      <c r="EJ99" s="6">
        <v>2221</v>
      </c>
      <c r="EK99" s="6">
        <v>429</v>
      </c>
      <c r="EL99" s="6">
        <v>2221</v>
      </c>
      <c r="EM99" s="6" t="s">
        <v>111</v>
      </c>
      <c r="EN99" s="6" t="s">
        <v>22</v>
      </c>
      <c r="EO99" s="6">
        <v>11</v>
      </c>
    </row>
    <row r="100" spans="1:145" x14ac:dyDescent="0.25">
      <c r="A100" s="63" t="s">
        <v>180</v>
      </c>
      <c r="C100" s="64" t="s">
        <v>3</v>
      </c>
      <c r="D100" s="65" t="s">
        <v>14</v>
      </c>
      <c r="E100" s="65" t="s">
        <v>776</v>
      </c>
      <c r="F100" s="65" t="s">
        <v>777</v>
      </c>
      <c r="G100" s="65">
        <v>82</v>
      </c>
      <c r="H100" s="65">
        <v>408</v>
      </c>
      <c r="I100" s="65" t="s">
        <v>97</v>
      </c>
      <c r="J100" s="65" t="s">
        <v>85</v>
      </c>
      <c r="K100" s="66" t="s">
        <v>538</v>
      </c>
      <c r="M100" s="6" t="s">
        <v>0</v>
      </c>
      <c r="N100" s="6" t="s">
        <v>13</v>
      </c>
      <c r="O100" s="6" t="s">
        <v>608</v>
      </c>
      <c r="P100" s="6" t="s">
        <v>609</v>
      </c>
      <c r="Q100" s="6" t="s">
        <v>179</v>
      </c>
      <c r="R100" s="6" t="s">
        <v>180</v>
      </c>
      <c r="S100" s="6">
        <v>96.316564</v>
      </c>
      <c r="T100" s="6">
        <v>25.615960999999999</v>
      </c>
      <c r="U100" s="6">
        <v>281</v>
      </c>
      <c r="V100" s="6" t="s">
        <v>125</v>
      </c>
      <c r="W100" s="6">
        <v>871</v>
      </c>
      <c r="X100" s="6" t="s">
        <v>544</v>
      </c>
      <c r="Y100" s="6">
        <v>3</v>
      </c>
      <c r="Z100" s="6">
        <v>9</v>
      </c>
      <c r="AA100" s="6">
        <v>2015</v>
      </c>
      <c r="AB100" s="6" t="s">
        <v>544</v>
      </c>
      <c r="AD100" s="6" t="s">
        <v>539</v>
      </c>
      <c r="AF100" s="6">
        <v>30</v>
      </c>
      <c r="AG100" s="6">
        <v>9</v>
      </c>
      <c r="AH100" s="6">
        <v>2015</v>
      </c>
      <c r="AI100" s="6">
        <v>30</v>
      </c>
      <c r="AJ100" s="6">
        <v>9</v>
      </c>
      <c r="AK100" s="6">
        <v>2015</v>
      </c>
      <c r="AM100" s="6" t="s">
        <v>540</v>
      </c>
      <c r="AN100" s="6" t="s">
        <v>541</v>
      </c>
      <c r="AO100" s="6">
        <v>36</v>
      </c>
      <c r="AQ100" s="6" t="s">
        <v>588</v>
      </c>
      <c r="AR100" s="6" t="s">
        <v>548</v>
      </c>
      <c r="AS100" s="6">
        <v>40</v>
      </c>
      <c r="BG100" s="6">
        <v>8</v>
      </c>
      <c r="BH100" s="6">
        <v>2012</v>
      </c>
      <c r="BT100" s="6" t="b">
        <v>0</v>
      </c>
      <c r="BU100" s="6" t="b">
        <v>1</v>
      </c>
      <c r="BV100" s="6" t="s">
        <v>545</v>
      </c>
      <c r="BW100" s="6" t="s">
        <v>642</v>
      </c>
      <c r="BX100" s="6" t="s">
        <v>643</v>
      </c>
      <c r="BY100" s="6" t="b">
        <v>1</v>
      </c>
      <c r="BZ100" s="6" t="s">
        <v>321</v>
      </c>
      <c r="CA100" s="6" t="b">
        <v>0</v>
      </c>
      <c r="CB100" s="6" t="b">
        <v>1</v>
      </c>
      <c r="CC100" s="6" t="b">
        <v>0</v>
      </c>
      <c r="CD100" s="6" t="b">
        <v>0</v>
      </c>
      <c r="CE100" s="6" t="b">
        <v>1</v>
      </c>
      <c r="CF100" s="6" t="b">
        <v>1</v>
      </c>
      <c r="CM100" s="6">
        <v>8</v>
      </c>
      <c r="CN100" s="6">
        <v>49</v>
      </c>
      <c r="CO100" s="6">
        <v>12</v>
      </c>
      <c r="CX100" s="6" t="b">
        <v>0</v>
      </c>
      <c r="CZ100" s="6" t="b">
        <v>1</v>
      </c>
      <c r="DA100" s="6">
        <v>2</v>
      </c>
      <c r="DB100" s="6">
        <v>2</v>
      </c>
      <c r="DC100" s="6">
        <v>1</v>
      </c>
      <c r="DE100" s="6">
        <v>3</v>
      </c>
      <c r="DF100" s="6">
        <v>2</v>
      </c>
      <c r="DG100" s="6">
        <v>1</v>
      </c>
      <c r="DI100" s="6" t="b">
        <v>1</v>
      </c>
      <c r="DJ100" s="6" t="b">
        <v>1</v>
      </c>
      <c r="DK100" s="6" t="b">
        <v>1</v>
      </c>
      <c r="DL100" s="6" t="b">
        <v>0</v>
      </c>
      <c r="DM100" s="6" t="b">
        <v>0</v>
      </c>
      <c r="DN100" s="6" t="b">
        <v>0</v>
      </c>
      <c r="DO100" s="6" t="b">
        <v>0</v>
      </c>
      <c r="DQ100" s="6" t="b">
        <v>1</v>
      </c>
      <c r="DR100" s="6">
        <v>23</v>
      </c>
      <c r="DS100" s="6" t="b">
        <v>0</v>
      </c>
      <c r="DU100" s="6" t="b">
        <v>0</v>
      </c>
      <c r="DW100" s="6" t="b">
        <v>0</v>
      </c>
      <c r="DY100" s="6" t="s">
        <v>1169</v>
      </c>
      <c r="EA100" s="6" t="s">
        <v>0</v>
      </c>
      <c r="EB100" s="6" t="s">
        <v>8</v>
      </c>
      <c r="EC100" s="6" t="s">
        <v>218</v>
      </c>
      <c r="ED100" s="6" t="s">
        <v>219</v>
      </c>
      <c r="EE100" s="6" t="s">
        <v>97</v>
      </c>
      <c r="EF100" s="6" t="s">
        <v>98</v>
      </c>
      <c r="EG100" s="6">
        <v>70</v>
      </c>
      <c r="EH100" s="6">
        <v>609</v>
      </c>
      <c r="EI100" s="6">
        <v>124</v>
      </c>
      <c r="EJ100" s="6">
        <v>644</v>
      </c>
      <c r="EK100" s="6">
        <v>124</v>
      </c>
      <c r="EL100" s="6">
        <v>644</v>
      </c>
      <c r="EM100" s="6" t="s">
        <v>111</v>
      </c>
      <c r="EN100" s="6" t="s">
        <v>23</v>
      </c>
      <c r="EO100" s="6">
        <v>0</v>
      </c>
    </row>
    <row r="101" spans="1:145" x14ac:dyDescent="0.25">
      <c r="A101" s="63" t="s">
        <v>182</v>
      </c>
      <c r="C101" s="64" t="s">
        <v>3</v>
      </c>
      <c r="D101" s="65" t="s">
        <v>14</v>
      </c>
      <c r="E101" s="65" t="s">
        <v>780</v>
      </c>
      <c r="F101" s="65" t="s">
        <v>781</v>
      </c>
      <c r="G101" s="65">
        <v>68</v>
      </c>
      <c r="H101" s="65">
        <v>376</v>
      </c>
      <c r="I101" s="65" t="s">
        <v>97</v>
      </c>
      <c r="J101" s="65" t="s">
        <v>85</v>
      </c>
      <c r="K101" s="66" t="s">
        <v>538</v>
      </c>
      <c r="M101" s="6" t="s">
        <v>0</v>
      </c>
      <c r="N101" s="6" t="s">
        <v>13</v>
      </c>
      <c r="O101" s="6" t="s">
        <v>644</v>
      </c>
      <c r="P101" s="6" t="s">
        <v>644</v>
      </c>
      <c r="Q101" s="6" t="s">
        <v>181</v>
      </c>
      <c r="R101" s="6" t="s">
        <v>182</v>
      </c>
      <c r="S101" s="6">
        <v>96.339590000000001</v>
      </c>
      <c r="T101" s="6">
        <v>25.617998</v>
      </c>
      <c r="V101" s="6" t="s">
        <v>98</v>
      </c>
      <c r="W101" s="6">
        <v>869</v>
      </c>
      <c r="X101" s="6" t="s">
        <v>544</v>
      </c>
      <c r="Y101" s="6">
        <v>2</v>
      </c>
      <c r="Z101" s="6">
        <v>10</v>
      </c>
      <c r="AA101" s="6">
        <v>2015</v>
      </c>
      <c r="AB101" s="6" t="s">
        <v>544</v>
      </c>
      <c r="AD101" s="6" t="s">
        <v>539</v>
      </c>
      <c r="AF101" s="6">
        <v>30</v>
      </c>
      <c r="AG101" s="6">
        <v>9</v>
      </c>
      <c r="AH101" s="6">
        <v>2015</v>
      </c>
      <c r="AI101" s="6">
        <v>30</v>
      </c>
      <c r="AJ101" s="6">
        <v>9</v>
      </c>
      <c r="AK101" s="6">
        <v>2015</v>
      </c>
      <c r="AM101" s="6" t="s">
        <v>540</v>
      </c>
      <c r="AN101" s="6" t="s">
        <v>541</v>
      </c>
      <c r="AO101" s="6">
        <v>46</v>
      </c>
      <c r="AQ101" s="6" t="s">
        <v>588</v>
      </c>
      <c r="AR101" s="6" t="s">
        <v>548</v>
      </c>
      <c r="AS101" s="6">
        <v>50</v>
      </c>
      <c r="BG101" s="6">
        <v>1</v>
      </c>
      <c r="BH101" s="6">
        <v>2013</v>
      </c>
      <c r="BT101" s="6" t="b">
        <v>0</v>
      </c>
      <c r="BU101" s="6" t="b">
        <v>1</v>
      </c>
      <c r="BV101" s="6" t="s">
        <v>545</v>
      </c>
      <c r="BW101" s="6" t="s">
        <v>1289</v>
      </c>
      <c r="BX101" s="6" t="s">
        <v>645</v>
      </c>
      <c r="BY101" s="6" t="b">
        <v>1</v>
      </c>
      <c r="BZ101" s="6" t="s">
        <v>321</v>
      </c>
      <c r="CA101" s="6" t="b">
        <v>0</v>
      </c>
      <c r="CB101" s="6" t="b">
        <v>1</v>
      </c>
      <c r="CC101" s="6" t="b">
        <v>0</v>
      </c>
      <c r="CD101" s="6" t="b">
        <v>1</v>
      </c>
      <c r="CE101" s="6" t="b">
        <v>1</v>
      </c>
      <c r="CF101" s="6" t="b">
        <v>1</v>
      </c>
      <c r="CM101" s="6">
        <v>10</v>
      </c>
      <c r="CN101" s="6">
        <v>45</v>
      </c>
      <c r="CO101" s="6">
        <v>16</v>
      </c>
      <c r="CX101" s="6" t="b">
        <v>1</v>
      </c>
      <c r="CZ101" s="6" t="b">
        <v>1</v>
      </c>
      <c r="DA101" s="6">
        <v>4</v>
      </c>
      <c r="DC101" s="6">
        <v>3</v>
      </c>
      <c r="DE101" s="6">
        <v>7</v>
      </c>
      <c r="DG101" s="6">
        <v>1</v>
      </c>
      <c r="DI101" s="6" t="b">
        <v>1</v>
      </c>
      <c r="DJ101" s="6" t="b">
        <v>1</v>
      </c>
      <c r="DK101" s="6" t="b">
        <v>0</v>
      </c>
      <c r="DL101" s="6" t="b">
        <v>1</v>
      </c>
      <c r="DM101" s="6" t="b">
        <v>1</v>
      </c>
      <c r="DN101" s="6" t="b">
        <v>1</v>
      </c>
      <c r="DO101" s="6" t="b">
        <v>0</v>
      </c>
      <c r="DQ101" s="6" t="b">
        <v>1</v>
      </c>
      <c r="DR101" s="6">
        <v>13</v>
      </c>
      <c r="DS101" s="6" t="b">
        <v>1</v>
      </c>
      <c r="DT101" s="6">
        <v>1</v>
      </c>
      <c r="DU101" s="6" t="b">
        <v>0</v>
      </c>
      <c r="DW101" s="6" t="b">
        <v>0</v>
      </c>
      <c r="EA101" s="6" t="s">
        <v>0</v>
      </c>
      <c r="EB101" s="6" t="s">
        <v>5</v>
      </c>
      <c r="EC101" s="6" t="s">
        <v>819</v>
      </c>
      <c r="ED101" s="6" t="s">
        <v>820</v>
      </c>
      <c r="EE101" s="6" t="s">
        <v>97</v>
      </c>
      <c r="EF101" s="6" t="s">
        <v>125</v>
      </c>
      <c r="EG101" s="6">
        <v>172</v>
      </c>
      <c r="EH101" s="6">
        <v>838</v>
      </c>
      <c r="EI101" s="6">
        <v>181</v>
      </c>
      <c r="EJ101" s="6">
        <v>910</v>
      </c>
      <c r="EK101" s="6">
        <v>181</v>
      </c>
      <c r="EL101" s="6">
        <v>910</v>
      </c>
      <c r="EM101" s="6" t="s">
        <v>111</v>
      </c>
      <c r="EN101" s="6" t="s">
        <v>21</v>
      </c>
      <c r="EO101" s="6">
        <v>4</v>
      </c>
    </row>
    <row r="102" spans="1:145" x14ac:dyDescent="0.25">
      <c r="A102" s="63" t="s">
        <v>131</v>
      </c>
      <c r="C102" s="64" t="s">
        <v>3</v>
      </c>
      <c r="D102" s="65" t="s">
        <v>14</v>
      </c>
      <c r="E102" s="65" t="s">
        <v>783</v>
      </c>
      <c r="F102" s="65" t="s">
        <v>784</v>
      </c>
      <c r="G102" s="65">
        <v>41</v>
      </c>
      <c r="H102" s="65">
        <v>225</v>
      </c>
      <c r="I102" s="65" t="s">
        <v>97</v>
      </c>
      <c r="J102" s="65" t="s">
        <v>85</v>
      </c>
      <c r="K102" s="66" t="s">
        <v>538</v>
      </c>
      <c r="M102" s="6" t="s">
        <v>0</v>
      </c>
      <c r="N102" s="6" t="s">
        <v>7</v>
      </c>
      <c r="O102" s="6" t="s">
        <v>646</v>
      </c>
      <c r="P102" s="6" t="s">
        <v>647</v>
      </c>
      <c r="Q102" s="6" t="s">
        <v>130</v>
      </c>
      <c r="R102" s="6" t="s">
        <v>131</v>
      </c>
      <c r="S102" s="6">
        <v>97.252650000000003</v>
      </c>
      <c r="T102" s="6">
        <v>24.222349999999999</v>
      </c>
      <c r="U102" s="6">
        <v>0</v>
      </c>
      <c r="V102" s="6" t="s">
        <v>125</v>
      </c>
      <c r="W102" s="6">
        <v>935</v>
      </c>
      <c r="X102" s="6" t="s">
        <v>1176</v>
      </c>
      <c r="Y102" s="6">
        <v>14</v>
      </c>
      <c r="Z102" s="6">
        <v>10</v>
      </c>
      <c r="AA102" s="6">
        <v>2015</v>
      </c>
      <c r="AB102" s="6" t="s">
        <v>538</v>
      </c>
      <c r="AD102" s="6" t="s">
        <v>539</v>
      </c>
      <c r="AF102" s="6">
        <v>7</v>
      </c>
      <c r="AG102" s="6">
        <v>10</v>
      </c>
      <c r="AH102" s="6">
        <v>2015</v>
      </c>
      <c r="AI102" s="6">
        <v>8</v>
      </c>
      <c r="AJ102" s="6">
        <v>10</v>
      </c>
      <c r="AK102" s="6">
        <v>2015</v>
      </c>
      <c r="AM102" s="6" t="s">
        <v>540</v>
      </c>
      <c r="AN102" s="6" t="s">
        <v>541</v>
      </c>
      <c r="AO102" s="6">
        <v>57</v>
      </c>
      <c r="BG102" s="6">
        <v>1</v>
      </c>
      <c r="BH102" s="6">
        <v>2013</v>
      </c>
      <c r="BJ102" s="6">
        <v>20</v>
      </c>
      <c r="BK102" s="6">
        <v>20</v>
      </c>
      <c r="BN102" s="6">
        <v>20</v>
      </c>
      <c r="BO102" s="6">
        <v>20</v>
      </c>
      <c r="BQ102" s="6" t="s">
        <v>7</v>
      </c>
      <c r="BR102" s="6">
        <v>8</v>
      </c>
      <c r="BT102" s="6" t="b">
        <v>0</v>
      </c>
      <c r="BU102" s="6" t="b">
        <v>1</v>
      </c>
      <c r="BV102" s="6" t="s">
        <v>538</v>
      </c>
      <c r="BW102" s="6" t="s">
        <v>648</v>
      </c>
      <c r="BX102" s="6" t="s">
        <v>649</v>
      </c>
      <c r="BY102" s="6" t="b">
        <v>1</v>
      </c>
      <c r="BZ102" s="6" t="s">
        <v>321</v>
      </c>
      <c r="CA102" s="6" t="b">
        <v>1</v>
      </c>
      <c r="CB102" s="6" t="b">
        <v>0</v>
      </c>
      <c r="CC102" s="6" t="b">
        <v>0</v>
      </c>
      <c r="CD102" s="6" t="b">
        <v>1</v>
      </c>
      <c r="CE102" s="6" t="b">
        <v>1</v>
      </c>
      <c r="CF102" s="6" t="b">
        <v>1</v>
      </c>
      <c r="CG102" s="6">
        <v>3</v>
      </c>
      <c r="CH102" s="6">
        <v>2</v>
      </c>
      <c r="CI102" s="6">
        <v>5</v>
      </c>
      <c r="CJ102" s="6">
        <v>2</v>
      </c>
      <c r="CK102" s="6">
        <v>1</v>
      </c>
      <c r="CL102" s="6">
        <v>3</v>
      </c>
      <c r="CM102" s="6">
        <v>153</v>
      </c>
      <c r="CN102" s="6">
        <v>754</v>
      </c>
      <c r="CO102" s="6">
        <v>157</v>
      </c>
      <c r="CX102" s="6" t="b">
        <v>1</v>
      </c>
      <c r="CY102" s="6">
        <v>5</v>
      </c>
      <c r="CZ102" s="6" t="b">
        <v>1</v>
      </c>
      <c r="DA102" s="6">
        <v>5</v>
      </c>
      <c r="DB102" s="6">
        <v>4</v>
      </c>
      <c r="DE102" s="6">
        <v>5</v>
      </c>
      <c r="DF102" s="6">
        <v>4</v>
      </c>
      <c r="DG102" s="6">
        <v>1</v>
      </c>
      <c r="DH102" s="6">
        <v>1</v>
      </c>
      <c r="DI102" s="6" t="b">
        <v>1</v>
      </c>
      <c r="DJ102" s="6" t="b">
        <v>1</v>
      </c>
      <c r="DK102" s="6" t="b">
        <v>1</v>
      </c>
      <c r="DL102" s="6" t="b">
        <v>1</v>
      </c>
      <c r="DM102" s="6" t="b">
        <v>1</v>
      </c>
      <c r="DN102" s="6" t="b">
        <v>0</v>
      </c>
      <c r="DO102" s="6" t="b">
        <v>0</v>
      </c>
      <c r="DQ102" s="6" t="b">
        <v>1</v>
      </c>
      <c r="DR102" s="6">
        <v>242</v>
      </c>
      <c r="DS102" s="6" t="b">
        <v>1</v>
      </c>
      <c r="DT102" s="6">
        <v>15</v>
      </c>
      <c r="DU102" s="6" t="b">
        <v>1</v>
      </c>
      <c r="DV102" s="6">
        <v>25</v>
      </c>
      <c r="DW102" s="6" t="b">
        <v>1</v>
      </c>
      <c r="DX102" s="6">
        <v>43</v>
      </c>
      <c r="DY102" s="6" t="s">
        <v>1326</v>
      </c>
      <c r="EA102" s="6" t="s">
        <v>0</v>
      </c>
      <c r="EB102" s="6" t="s">
        <v>4</v>
      </c>
      <c r="EC102" s="6" t="s">
        <v>167</v>
      </c>
      <c r="ED102" s="6" t="s">
        <v>168</v>
      </c>
      <c r="EE102" s="6" t="s">
        <v>97</v>
      </c>
      <c r="EF102" s="6" t="s">
        <v>98</v>
      </c>
      <c r="EG102" s="6">
        <v>190</v>
      </c>
      <c r="EH102" s="6">
        <v>1047</v>
      </c>
      <c r="EI102" s="6">
        <v>205</v>
      </c>
      <c r="EJ102" s="6">
        <v>1072</v>
      </c>
      <c r="EL102" s="6">
        <v>1072</v>
      </c>
      <c r="EM102" s="6" t="s">
        <v>111</v>
      </c>
      <c r="EN102" s="6" t="s">
        <v>23</v>
      </c>
      <c r="EO102" s="6">
        <v>14</v>
      </c>
    </row>
    <row r="103" spans="1:145" x14ac:dyDescent="0.25">
      <c r="A103" s="63" t="s">
        <v>144</v>
      </c>
      <c r="C103" s="64" t="s">
        <v>3</v>
      </c>
      <c r="D103" s="65" t="s">
        <v>14</v>
      </c>
      <c r="E103" s="65" t="s">
        <v>226</v>
      </c>
      <c r="F103" s="65" t="s">
        <v>227</v>
      </c>
      <c r="G103" s="65">
        <v>50</v>
      </c>
      <c r="H103" s="65">
        <v>218</v>
      </c>
      <c r="I103" s="65" t="s">
        <v>97</v>
      </c>
      <c r="J103" s="65" t="s">
        <v>85</v>
      </c>
      <c r="K103" s="66" t="s">
        <v>654</v>
      </c>
      <c r="M103" s="6" t="s">
        <v>0</v>
      </c>
      <c r="N103" s="6" t="s">
        <v>7</v>
      </c>
      <c r="O103" s="6" t="s">
        <v>1687</v>
      </c>
      <c r="P103" s="6" t="s">
        <v>1687</v>
      </c>
      <c r="Q103" s="6" t="s">
        <v>143</v>
      </c>
      <c r="R103" s="6" t="s">
        <v>144</v>
      </c>
      <c r="S103" s="6">
        <v>97.252650000000003</v>
      </c>
      <c r="T103" s="6">
        <v>24.260466999999998</v>
      </c>
      <c r="U103" s="6">
        <v>0</v>
      </c>
      <c r="V103" s="6" t="s">
        <v>132</v>
      </c>
      <c r="W103" s="6">
        <v>969</v>
      </c>
      <c r="X103" s="6" t="s">
        <v>1176</v>
      </c>
      <c r="Y103" s="6">
        <v>13</v>
      </c>
      <c r="Z103" s="6">
        <v>10</v>
      </c>
      <c r="AA103" s="6">
        <v>2015</v>
      </c>
      <c r="AB103" s="6" t="s">
        <v>538</v>
      </c>
      <c r="AD103" s="6" t="s">
        <v>539</v>
      </c>
      <c r="AF103" s="6">
        <v>8</v>
      </c>
      <c r="AG103" s="6">
        <v>10</v>
      </c>
      <c r="AH103" s="6">
        <v>2015</v>
      </c>
      <c r="AI103" s="6">
        <v>8</v>
      </c>
      <c r="AJ103" s="6">
        <v>10</v>
      </c>
      <c r="AK103" s="6">
        <v>2015</v>
      </c>
      <c r="AM103" s="6" t="s">
        <v>540</v>
      </c>
      <c r="AN103" s="6" t="s">
        <v>548</v>
      </c>
      <c r="AO103" s="6">
        <v>29</v>
      </c>
      <c r="BG103" s="6">
        <v>10</v>
      </c>
      <c r="BH103" s="6">
        <v>2011</v>
      </c>
      <c r="BJ103" s="6">
        <v>10</v>
      </c>
      <c r="BQ103" s="6" t="s">
        <v>7</v>
      </c>
      <c r="BR103" s="6">
        <v>2</v>
      </c>
      <c r="BT103" s="6" t="b">
        <v>0</v>
      </c>
      <c r="BU103" s="6" t="b">
        <v>1</v>
      </c>
      <c r="BV103" s="6" t="s">
        <v>538</v>
      </c>
      <c r="BW103" s="6" t="s">
        <v>1688</v>
      </c>
      <c r="BX103" s="6" t="s">
        <v>1689</v>
      </c>
      <c r="BY103" s="6" t="b">
        <v>1</v>
      </c>
      <c r="BZ103" s="6" t="s">
        <v>328</v>
      </c>
      <c r="CA103" s="6" t="b">
        <v>1</v>
      </c>
      <c r="CB103" s="6" t="b">
        <v>0</v>
      </c>
      <c r="CC103" s="6" t="b">
        <v>0</v>
      </c>
      <c r="CD103" s="6" t="b">
        <v>1</v>
      </c>
      <c r="CE103" s="6" t="b">
        <v>1</v>
      </c>
      <c r="CF103" s="6" t="b">
        <v>0</v>
      </c>
      <c r="CG103" s="6">
        <v>1</v>
      </c>
      <c r="CH103" s="6">
        <v>0</v>
      </c>
      <c r="CI103" s="6">
        <v>1</v>
      </c>
      <c r="CM103" s="6">
        <v>4</v>
      </c>
      <c r="CN103" s="6">
        <v>20</v>
      </c>
      <c r="CO103" s="6">
        <v>12</v>
      </c>
      <c r="CX103" s="6" t="b">
        <v>1</v>
      </c>
      <c r="CZ103" s="6" t="b">
        <v>1</v>
      </c>
      <c r="DA103" s="6">
        <v>1</v>
      </c>
      <c r="DB103" s="6">
        <v>0</v>
      </c>
      <c r="DC103" s="6">
        <v>3</v>
      </c>
      <c r="DD103" s="6">
        <v>3</v>
      </c>
      <c r="DE103" s="6">
        <v>4</v>
      </c>
      <c r="DF103" s="6">
        <v>3</v>
      </c>
      <c r="DG103" s="6">
        <v>0</v>
      </c>
      <c r="DH103" s="6">
        <v>1</v>
      </c>
      <c r="DI103" s="6" t="b">
        <v>1</v>
      </c>
      <c r="DJ103" s="6" t="b">
        <v>1</v>
      </c>
      <c r="DK103" s="6" t="b">
        <v>1</v>
      </c>
      <c r="DL103" s="6" t="b">
        <v>0</v>
      </c>
      <c r="DM103" s="6" t="b">
        <v>1</v>
      </c>
      <c r="DN103" s="6" t="b">
        <v>0</v>
      </c>
      <c r="DO103" s="6" t="b">
        <v>0</v>
      </c>
      <c r="DQ103" s="6" t="b">
        <v>0</v>
      </c>
      <c r="DS103" s="6" t="b">
        <v>0</v>
      </c>
      <c r="DU103" s="6" t="b">
        <v>0</v>
      </c>
      <c r="DW103" s="6" t="b">
        <v>1</v>
      </c>
      <c r="DY103" s="6" t="s">
        <v>1344</v>
      </c>
      <c r="EA103" s="6" t="s">
        <v>0</v>
      </c>
      <c r="EB103" s="6" t="s">
        <v>13</v>
      </c>
      <c r="EC103" s="6" t="s">
        <v>237</v>
      </c>
      <c r="ED103" s="6" t="s">
        <v>238</v>
      </c>
      <c r="EE103" s="6" t="s">
        <v>97</v>
      </c>
      <c r="EF103" s="6" t="s">
        <v>98</v>
      </c>
      <c r="EG103" s="6">
        <v>6</v>
      </c>
      <c r="EH103" s="6">
        <v>30</v>
      </c>
      <c r="EI103" s="6">
        <v>6</v>
      </c>
      <c r="EJ103" s="6">
        <v>30</v>
      </c>
      <c r="EK103" s="6">
        <v>6</v>
      </c>
      <c r="EL103" s="6">
        <v>30</v>
      </c>
      <c r="EM103" s="6" t="s">
        <v>111</v>
      </c>
      <c r="EN103" s="6" t="s">
        <v>21</v>
      </c>
      <c r="EO103" s="6">
        <v>0</v>
      </c>
    </row>
    <row r="104" spans="1:145" x14ac:dyDescent="0.25">
      <c r="A104" s="63" t="s">
        <v>278</v>
      </c>
      <c r="C104" s="64" t="s">
        <v>3</v>
      </c>
      <c r="D104" s="65" t="s">
        <v>17</v>
      </c>
      <c r="E104" s="65" t="s">
        <v>771</v>
      </c>
      <c r="F104" s="65" t="s">
        <v>772</v>
      </c>
      <c r="G104" s="65">
        <v>9</v>
      </c>
      <c r="H104" s="65">
        <v>44</v>
      </c>
      <c r="I104" s="65" t="s">
        <v>209</v>
      </c>
      <c r="J104" s="65" t="s">
        <v>85</v>
      </c>
      <c r="K104" s="66" t="s">
        <v>538</v>
      </c>
      <c r="M104" s="6" t="s">
        <v>0</v>
      </c>
      <c r="N104" s="6" t="s">
        <v>6</v>
      </c>
      <c r="O104" s="6" t="s">
        <v>98</v>
      </c>
      <c r="P104" s="6" t="s">
        <v>650</v>
      </c>
      <c r="Q104" s="6" t="s">
        <v>277</v>
      </c>
      <c r="R104" s="6" t="s">
        <v>278</v>
      </c>
      <c r="V104" s="6" t="s">
        <v>98</v>
      </c>
      <c r="W104" s="6">
        <v>849</v>
      </c>
      <c r="X104" s="6" t="s">
        <v>544</v>
      </c>
      <c r="Y104" s="6">
        <v>28</v>
      </c>
      <c r="Z104" s="6">
        <v>10</v>
      </c>
      <c r="AA104" s="6">
        <v>2015</v>
      </c>
      <c r="AB104" s="6" t="s">
        <v>544</v>
      </c>
      <c r="AD104" s="6" t="s">
        <v>539</v>
      </c>
      <c r="AF104" s="6">
        <v>24</v>
      </c>
      <c r="AG104" s="6">
        <v>9</v>
      </c>
      <c r="AH104" s="6">
        <v>2015</v>
      </c>
      <c r="AI104" s="6">
        <v>26</v>
      </c>
      <c r="AJ104" s="6">
        <v>9</v>
      </c>
      <c r="AK104" s="6">
        <v>2015</v>
      </c>
      <c r="AM104" s="6" t="s">
        <v>540</v>
      </c>
      <c r="AN104" s="6" t="s">
        <v>541</v>
      </c>
      <c r="AO104" s="6">
        <v>50</v>
      </c>
      <c r="AQ104" s="6" t="s">
        <v>588</v>
      </c>
      <c r="AR104" s="6" t="s">
        <v>541</v>
      </c>
      <c r="AS104" s="6">
        <v>73</v>
      </c>
      <c r="AU104" s="6" t="s">
        <v>540</v>
      </c>
      <c r="AV104" s="6" t="s">
        <v>541</v>
      </c>
      <c r="AW104" s="6">
        <v>29</v>
      </c>
      <c r="AY104" s="6" t="s">
        <v>540</v>
      </c>
      <c r="AZ104" s="6" t="s">
        <v>541</v>
      </c>
      <c r="BA104" s="6">
        <v>33</v>
      </c>
      <c r="BG104" s="6">
        <v>2</v>
      </c>
      <c r="BH104" s="6">
        <v>2012</v>
      </c>
      <c r="BT104" s="6" t="b">
        <v>0</v>
      </c>
      <c r="BU104" s="6" t="b">
        <v>1</v>
      </c>
      <c r="BV104" s="6" t="s">
        <v>545</v>
      </c>
      <c r="BW104" s="6" t="s">
        <v>1208</v>
      </c>
      <c r="BX104" s="6" t="s">
        <v>1209</v>
      </c>
      <c r="BY104" s="6" t="b">
        <v>1</v>
      </c>
      <c r="BZ104" s="6" t="s">
        <v>321</v>
      </c>
      <c r="CA104" s="6" t="b">
        <v>1</v>
      </c>
      <c r="CB104" s="6" t="b">
        <v>0</v>
      </c>
      <c r="CC104" s="6" t="b">
        <v>0</v>
      </c>
      <c r="CD104" s="6" t="b">
        <v>1</v>
      </c>
      <c r="CE104" s="6" t="b">
        <v>1</v>
      </c>
      <c r="CF104" s="6" t="b">
        <v>1</v>
      </c>
      <c r="CG104" s="6">
        <v>4</v>
      </c>
      <c r="CH104" s="6">
        <v>3</v>
      </c>
      <c r="CI104" s="6">
        <v>7</v>
      </c>
      <c r="CJ104" s="6">
        <v>1</v>
      </c>
      <c r="CL104" s="6">
        <v>1</v>
      </c>
      <c r="CM104" s="6">
        <v>127</v>
      </c>
      <c r="CN104" s="6">
        <v>578</v>
      </c>
      <c r="CO104" s="6">
        <v>146</v>
      </c>
      <c r="CX104" s="6" t="b">
        <v>1</v>
      </c>
      <c r="CY104" s="6">
        <v>1</v>
      </c>
      <c r="CZ104" s="6" t="b">
        <v>1</v>
      </c>
      <c r="DA104" s="6">
        <v>1</v>
      </c>
      <c r="DB104" s="6">
        <v>1</v>
      </c>
      <c r="DC104" s="6">
        <v>5</v>
      </c>
      <c r="DE104" s="6">
        <v>6</v>
      </c>
      <c r="DF104" s="6">
        <v>1</v>
      </c>
      <c r="DG104" s="6">
        <v>2</v>
      </c>
      <c r="DI104" s="6" t="b">
        <v>0</v>
      </c>
      <c r="DJ104" s="6" t="b">
        <v>1</v>
      </c>
      <c r="DK104" s="6" t="b">
        <v>0</v>
      </c>
      <c r="DL104" s="6" t="b">
        <v>0</v>
      </c>
      <c r="DM104" s="6" t="b">
        <v>1</v>
      </c>
      <c r="DN104" s="6" t="b">
        <v>1</v>
      </c>
      <c r="DO104" s="6" t="b">
        <v>0</v>
      </c>
      <c r="DQ104" s="6" t="b">
        <v>0</v>
      </c>
      <c r="DS104" s="6" t="b">
        <v>1</v>
      </c>
      <c r="DT104" s="6">
        <v>2</v>
      </c>
      <c r="DU104" s="6" t="b">
        <v>0</v>
      </c>
      <c r="DW104" s="6" t="b">
        <v>1</v>
      </c>
      <c r="DX104" s="6">
        <v>60</v>
      </c>
      <c r="DY104" s="6" t="s">
        <v>1210</v>
      </c>
      <c r="EA104" s="6" t="s">
        <v>0</v>
      </c>
      <c r="EB104" s="6" t="s">
        <v>4</v>
      </c>
      <c r="EC104" s="6" t="s">
        <v>167</v>
      </c>
      <c r="ED104" s="6" t="s">
        <v>168</v>
      </c>
      <c r="EE104" s="6" t="s">
        <v>97</v>
      </c>
      <c r="EF104" s="6" t="s">
        <v>98</v>
      </c>
      <c r="EG104" s="6">
        <v>190</v>
      </c>
      <c r="EH104" s="6">
        <v>1047</v>
      </c>
      <c r="EI104" s="6">
        <v>205</v>
      </c>
      <c r="EJ104" s="6">
        <v>1072</v>
      </c>
      <c r="EL104" s="6">
        <v>1072</v>
      </c>
      <c r="EM104" s="6" t="s">
        <v>111</v>
      </c>
      <c r="EN104" s="6" t="s">
        <v>22</v>
      </c>
      <c r="EO104" s="6">
        <v>7</v>
      </c>
    </row>
    <row r="105" spans="1:145" x14ac:dyDescent="0.25">
      <c r="A105" s="63" t="s">
        <v>719</v>
      </c>
      <c r="C105" s="64" t="s">
        <v>3</v>
      </c>
      <c r="D105" s="65" t="s">
        <v>17</v>
      </c>
      <c r="E105" s="65" t="s">
        <v>1856</v>
      </c>
      <c r="F105" s="65" t="s">
        <v>1857</v>
      </c>
      <c r="G105" s="65">
        <v>6</v>
      </c>
      <c r="H105" s="65"/>
      <c r="I105" s="65" t="s">
        <v>97</v>
      </c>
      <c r="J105" s="65" t="s">
        <v>1803</v>
      </c>
      <c r="K105" s="66"/>
      <c r="M105" s="6" t="s">
        <v>0</v>
      </c>
      <c r="N105" s="6" t="s">
        <v>6</v>
      </c>
      <c r="O105" s="6" t="s">
        <v>576</v>
      </c>
      <c r="P105" s="6" t="s">
        <v>1323</v>
      </c>
      <c r="Q105" s="6" t="s">
        <v>718</v>
      </c>
      <c r="R105" s="6" t="s">
        <v>719</v>
      </c>
      <c r="S105" s="6">
        <v>98.376824999999997</v>
      </c>
      <c r="T105" s="6">
        <v>25.598251999999999</v>
      </c>
      <c r="U105" s="6">
        <v>2324</v>
      </c>
      <c r="V105" s="6" t="s">
        <v>132</v>
      </c>
      <c r="W105" s="6">
        <v>886</v>
      </c>
      <c r="X105" s="6" t="s">
        <v>1136</v>
      </c>
      <c r="Y105" s="6">
        <v>30</v>
      </c>
      <c r="Z105" s="6">
        <v>10</v>
      </c>
      <c r="AA105" s="6">
        <v>2015</v>
      </c>
      <c r="AB105" s="6" t="s">
        <v>691</v>
      </c>
      <c r="AD105" s="6" t="s">
        <v>539</v>
      </c>
      <c r="AF105" s="6">
        <v>21</v>
      </c>
      <c r="AG105" s="6">
        <v>9</v>
      </c>
      <c r="AH105" s="6">
        <v>2015</v>
      </c>
      <c r="AI105" s="6">
        <v>21</v>
      </c>
      <c r="AJ105" s="6">
        <v>9</v>
      </c>
      <c r="AK105" s="6">
        <v>2015</v>
      </c>
      <c r="AM105" s="6" t="s">
        <v>540</v>
      </c>
      <c r="AN105" s="6" t="s">
        <v>541</v>
      </c>
      <c r="AO105" s="6">
        <v>41</v>
      </c>
      <c r="AQ105" s="6" t="s">
        <v>587</v>
      </c>
      <c r="AR105" s="6" t="s">
        <v>541</v>
      </c>
      <c r="AS105" s="6">
        <v>53</v>
      </c>
      <c r="AU105" s="6" t="s">
        <v>588</v>
      </c>
      <c r="AV105" s="6" t="s">
        <v>548</v>
      </c>
      <c r="AW105" s="6">
        <v>39</v>
      </c>
      <c r="AY105" s="6" t="s">
        <v>1</v>
      </c>
      <c r="AZ105" s="6" t="s">
        <v>548</v>
      </c>
      <c r="BA105" s="6">
        <v>30</v>
      </c>
      <c r="BG105" s="6">
        <v>7</v>
      </c>
      <c r="BH105" s="6">
        <v>2012</v>
      </c>
      <c r="BK105" s="6">
        <v>240</v>
      </c>
      <c r="BO105" s="6">
        <v>240</v>
      </c>
      <c r="BQ105" s="6" t="s">
        <v>6</v>
      </c>
      <c r="BR105" s="6">
        <v>40</v>
      </c>
      <c r="BT105" s="6" t="b">
        <v>0</v>
      </c>
      <c r="BU105" s="6" t="b">
        <v>1</v>
      </c>
      <c r="BV105" s="6" t="s">
        <v>691</v>
      </c>
      <c r="BW105" s="6" t="s">
        <v>1324</v>
      </c>
      <c r="BX105" s="6" t="s">
        <v>720</v>
      </c>
      <c r="BY105" s="6" t="b">
        <v>1</v>
      </c>
      <c r="BZ105" s="6" t="s">
        <v>321</v>
      </c>
      <c r="CA105" s="6" t="b">
        <v>0</v>
      </c>
      <c r="CB105" s="6" t="b">
        <v>0</v>
      </c>
      <c r="CC105" s="6" t="b">
        <v>1</v>
      </c>
      <c r="CD105" s="6" t="b">
        <v>1</v>
      </c>
      <c r="CE105" s="6" t="b">
        <v>1</v>
      </c>
      <c r="CF105" s="6" t="b">
        <v>1</v>
      </c>
      <c r="CH105" s="6">
        <v>3</v>
      </c>
      <c r="CI105" s="6">
        <v>3</v>
      </c>
      <c r="CM105" s="6">
        <v>10</v>
      </c>
      <c r="CN105" s="6">
        <v>20</v>
      </c>
      <c r="CO105" s="6">
        <v>63</v>
      </c>
      <c r="CX105" s="6" t="b">
        <v>1</v>
      </c>
      <c r="CZ105" s="6" t="b">
        <v>1</v>
      </c>
      <c r="DA105" s="6">
        <v>1</v>
      </c>
      <c r="DB105" s="6">
        <v>2</v>
      </c>
      <c r="DC105" s="6">
        <v>2</v>
      </c>
      <c r="DD105" s="6">
        <v>2</v>
      </c>
      <c r="DE105" s="6">
        <v>3</v>
      </c>
      <c r="DF105" s="6">
        <v>4</v>
      </c>
      <c r="DG105" s="6">
        <v>1</v>
      </c>
      <c r="DI105" s="6" t="b">
        <v>1</v>
      </c>
      <c r="DJ105" s="6" t="b">
        <v>0</v>
      </c>
      <c r="DK105" s="6" t="b">
        <v>1</v>
      </c>
      <c r="DL105" s="6" t="b">
        <v>0</v>
      </c>
      <c r="DM105" s="6" t="b">
        <v>1</v>
      </c>
      <c r="DN105" s="6" t="b">
        <v>1</v>
      </c>
      <c r="DO105" s="6" t="b">
        <v>0</v>
      </c>
      <c r="DQ105" s="6" t="b">
        <v>0</v>
      </c>
      <c r="DS105" s="6" t="b">
        <v>0</v>
      </c>
      <c r="DU105" s="6" t="b">
        <v>0</v>
      </c>
      <c r="DW105" s="6" t="b">
        <v>1</v>
      </c>
      <c r="DX105" s="6">
        <v>20</v>
      </c>
      <c r="DY105" s="6" t="s">
        <v>1325</v>
      </c>
      <c r="EA105" s="6" t="s">
        <v>0</v>
      </c>
      <c r="EB105" s="6" t="s">
        <v>5</v>
      </c>
      <c r="EC105" s="6" t="s">
        <v>834</v>
      </c>
      <c r="ED105" s="6" t="s">
        <v>835</v>
      </c>
      <c r="EE105" s="6" t="s">
        <v>209</v>
      </c>
      <c r="EF105" s="6" t="s">
        <v>125</v>
      </c>
      <c r="EG105" s="6">
        <v>169</v>
      </c>
      <c r="EH105" s="6">
        <v>1216</v>
      </c>
      <c r="EI105" s="6">
        <v>176</v>
      </c>
      <c r="EJ105" s="6">
        <v>1216</v>
      </c>
      <c r="EK105" s="6">
        <v>176</v>
      </c>
      <c r="EL105" s="6">
        <v>1216</v>
      </c>
      <c r="EM105" s="6" t="s">
        <v>111</v>
      </c>
      <c r="EN105" s="6" t="s">
        <v>22</v>
      </c>
      <c r="EO105" s="6">
        <v>13</v>
      </c>
    </row>
    <row r="106" spans="1:145" x14ac:dyDescent="0.25">
      <c r="A106" s="63" t="s">
        <v>136</v>
      </c>
      <c r="C106" s="64" t="s">
        <v>3</v>
      </c>
      <c r="D106" s="65" t="s">
        <v>15</v>
      </c>
      <c r="E106" s="65" t="s">
        <v>800</v>
      </c>
      <c r="F106" s="65" t="s">
        <v>801</v>
      </c>
      <c r="G106" s="65">
        <v>71</v>
      </c>
      <c r="H106" s="65">
        <v>278</v>
      </c>
      <c r="I106" s="65" t="s">
        <v>97</v>
      </c>
      <c r="J106" s="65" t="s">
        <v>85</v>
      </c>
      <c r="K106" s="66" t="s">
        <v>538</v>
      </c>
      <c r="M106" s="6" t="s">
        <v>0</v>
      </c>
      <c r="N106" s="6" t="s">
        <v>9</v>
      </c>
      <c r="O106" s="6" t="s">
        <v>135</v>
      </c>
      <c r="P106" s="6" t="s">
        <v>135</v>
      </c>
      <c r="Q106" s="6" t="s">
        <v>135</v>
      </c>
      <c r="R106" s="6" t="s">
        <v>136</v>
      </c>
      <c r="S106" s="6">
        <v>97.225881000000001</v>
      </c>
      <c r="T106" s="6">
        <v>23.972453000000002</v>
      </c>
      <c r="U106" s="6">
        <v>466</v>
      </c>
      <c r="V106" s="6" t="s">
        <v>125</v>
      </c>
      <c r="W106" s="6">
        <v>937</v>
      </c>
      <c r="X106" s="6" t="s">
        <v>1176</v>
      </c>
      <c r="Y106" s="6">
        <v>9</v>
      </c>
      <c r="Z106" s="6">
        <v>10</v>
      </c>
      <c r="AA106" s="6">
        <v>2015</v>
      </c>
      <c r="AB106" s="6" t="s">
        <v>538</v>
      </c>
      <c r="AD106" s="6" t="s">
        <v>539</v>
      </c>
      <c r="AF106" s="6">
        <v>30</v>
      </c>
      <c r="AG106" s="6">
        <v>9</v>
      </c>
      <c r="AH106" s="6">
        <v>2015</v>
      </c>
      <c r="AI106" s="6">
        <v>30</v>
      </c>
      <c r="AJ106" s="6">
        <v>9</v>
      </c>
      <c r="AK106" s="6">
        <v>2015</v>
      </c>
      <c r="AM106" s="6" t="s">
        <v>540</v>
      </c>
      <c r="AN106" s="6" t="s">
        <v>541</v>
      </c>
      <c r="AO106" s="6">
        <v>37</v>
      </c>
      <c r="BG106" s="6">
        <v>10</v>
      </c>
      <c r="BH106" s="6">
        <v>2013</v>
      </c>
      <c r="BJ106" s="6">
        <v>150</v>
      </c>
      <c r="BK106" s="6">
        <v>150</v>
      </c>
      <c r="BQ106" s="6" t="s">
        <v>9</v>
      </c>
      <c r="BR106" s="6">
        <v>28</v>
      </c>
      <c r="BT106" s="6" t="b">
        <v>0</v>
      </c>
      <c r="BU106" s="6" t="b">
        <v>1</v>
      </c>
      <c r="BV106" s="6" t="s">
        <v>538</v>
      </c>
      <c r="BW106" s="6" t="s">
        <v>651</v>
      </c>
      <c r="BX106" s="6" t="s">
        <v>1242</v>
      </c>
      <c r="BY106" s="6" t="b">
        <v>1</v>
      </c>
      <c r="BZ106" s="6" t="s">
        <v>328</v>
      </c>
      <c r="CA106" s="6" t="b">
        <v>1</v>
      </c>
      <c r="CB106" s="6" t="b">
        <v>0</v>
      </c>
      <c r="CC106" s="6" t="b">
        <v>0</v>
      </c>
      <c r="CD106" s="6" t="b">
        <v>0</v>
      </c>
      <c r="CE106" s="6" t="b">
        <v>0</v>
      </c>
      <c r="CF106" s="6" t="b">
        <v>0</v>
      </c>
      <c r="CG106" s="6">
        <v>3</v>
      </c>
      <c r="CH106" s="6">
        <v>1</v>
      </c>
      <c r="CI106" s="6">
        <v>4</v>
      </c>
      <c r="CM106" s="6">
        <v>352</v>
      </c>
      <c r="CN106" s="6">
        <v>1386</v>
      </c>
      <c r="CO106" s="6">
        <v>352</v>
      </c>
      <c r="CT106" s="6">
        <v>1</v>
      </c>
      <c r="CU106" s="6">
        <v>2</v>
      </c>
      <c r="CV106" s="6" t="s">
        <v>326</v>
      </c>
      <c r="CX106" s="6" t="b">
        <v>1</v>
      </c>
      <c r="CZ106" s="6" t="b">
        <v>1</v>
      </c>
      <c r="DA106" s="6">
        <v>3</v>
      </c>
      <c r="DC106" s="6">
        <v>6</v>
      </c>
      <c r="DD106" s="6">
        <v>5</v>
      </c>
      <c r="DE106" s="6">
        <v>9</v>
      </c>
      <c r="DF106" s="6">
        <v>5</v>
      </c>
      <c r="DG106" s="6">
        <v>3</v>
      </c>
      <c r="DH106" s="6">
        <v>3</v>
      </c>
      <c r="DI106" s="6" t="b">
        <v>1</v>
      </c>
      <c r="DJ106" s="6" t="b">
        <v>1</v>
      </c>
      <c r="DK106" s="6" t="b">
        <v>1</v>
      </c>
      <c r="DL106" s="6" t="b">
        <v>0</v>
      </c>
      <c r="DM106" s="6" t="b">
        <v>1</v>
      </c>
      <c r="DN106" s="6" t="b">
        <v>0</v>
      </c>
      <c r="DO106" s="6" t="b">
        <v>0</v>
      </c>
      <c r="DQ106" s="6" t="b">
        <v>1</v>
      </c>
      <c r="DR106" s="6">
        <v>1</v>
      </c>
      <c r="DS106" s="6" t="b">
        <v>1</v>
      </c>
      <c r="DT106" s="6">
        <v>4</v>
      </c>
      <c r="DU106" s="6" t="b">
        <v>0</v>
      </c>
      <c r="DW106" s="6" t="b">
        <v>1</v>
      </c>
      <c r="DX106" s="6">
        <v>30</v>
      </c>
      <c r="EA106" s="6" t="s">
        <v>0</v>
      </c>
      <c r="EB106" s="6" t="s">
        <v>5</v>
      </c>
      <c r="EC106" s="6" t="s">
        <v>273</v>
      </c>
      <c r="ED106" s="6" t="s">
        <v>274</v>
      </c>
      <c r="EE106" s="6" t="s">
        <v>97</v>
      </c>
      <c r="EF106" s="6" t="s">
        <v>98</v>
      </c>
      <c r="EG106" s="6">
        <v>85</v>
      </c>
      <c r="EH106" s="6">
        <v>367</v>
      </c>
      <c r="EI106" s="6">
        <v>80</v>
      </c>
      <c r="EJ106" s="6">
        <v>337</v>
      </c>
      <c r="EK106" s="6">
        <v>85</v>
      </c>
      <c r="EL106" s="6">
        <v>367</v>
      </c>
      <c r="EM106" s="6" t="s">
        <v>111</v>
      </c>
      <c r="EN106" s="6" t="s">
        <v>22</v>
      </c>
      <c r="EO106" s="6">
        <v>0</v>
      </c>
    </row>
    <row r="107" spans="1:145" x14ac:dyDescent="0.25">
      <c r="A107" s="63" t="s">
        <v>221</v>
      </c>
      <c r="C107" s="64" t="s">
        <v>0</v>
      </c>
      <c r="D107" s="65" t="s">
        <v>13</v>
      </c>
      <c r="E107" s="65" t="s">
        <v>181</v>
      </c>
      <c r="F107" s="65" t="s">
        <v>182</v>
      </c>
      <c r="G107" s="65">
        <v>17</v>
      </c>
      <c r="H107" s="65">
        <v>64</v>
      </c>
      <c r="I107" s="65" t="s">
        <v>97</v>
      </c>
      <c r="J107" s="65" t="s">
        <v>85</v>
      </c>
      <c r="K107" s="66" t="s">
        <v>545</v>
      </c>
      <c r="M107" s="6" t="s">
        <v>0</v>
      </c>
      <c r="N107" s="6" t="s">
        <v>9</v>
      </c>
      <c r="O107" s="6" t="s">
        <v>135</v>
      </c>
      <c r="P107" s="6" t="s">
        <v>135</v>
      </c>
      <c r="Q107" s="6" t="s">
        <v>220</v>
      </c>
      <c r="R107" s="6" t="s">
        <v>221</v>
      </c>
      <c r="V107" s="6" t="s">
        <v>125</v>
      </c>
      <c r="W107" s="6">
        <v>898</v>
      </c>
      <c r="X107" s="6" t="s">
        <v>1140</v>
      </c>
      <c r="Y107" s="6">
        <v>14</v>
      </c>
      <c r="Z107" s="6">
        <v>10</v>
      </c>
      <c r="AA107" s="6">
        <v>2015</v>
      </c>
      <c r="AB107" s="6" t="s">
        <v>581</v>
      </c>
      <c r="AD107" s="6" t="s">
        <v>539</v>
      </c>
      <c r="AF107" s="6">
        <v>6</v>
      </c>
      <c r="AG107" s="6">
        <v>9</v>
      </c>
      <c r="AH107" s="6">
        <v>2015</v>
      </c>
      <c r="AI107" s="6">
        <v>6</v>
      </c>
      <c r="AJ107" s="6">
        <v>9</v>
      </c>
      <c r="AK107" s="6">
        <v>2015</v>
      </c>
      <c r="AM107" s="6" t="s">
        <v>540</v>
      </c>
      <c r="AN107" s="6" t="s">
        <v>541</v>
      </c>
      <c r="AO107" s="6">
        <v>36</v>
      </c>
      <c r="BG107" s="6">
        <v>10</v>
      </c>
      <c r="BH107" s="6">
        <v>2013</v>
      </c>
      <c r="BI107" s="6">
        <v>240</v>
      </c>
      <c r="BJ107" s="6">
        <v>90</v>
      </c>
      <c r="BK107" s="6">
        <v>90</v>
      </c>
      <c r="BM107" s="6">
        <v>240</v>
      </c>
      <c r="BN107" s="6">
        <v>90</v>
      </c>
      <c r="BO107" s="6">
        <v>90</v>
      </c>
      <c r="BQ107" s="6" t="s">
        <v>9</v>
      </c>
      <c r="BR107" s="6">
        <v>10</v>
      </c>
      <c r="BT107" s="6" t="b">
        <v>0</v>
      </c>
      <c r="BU107" s="6" t="b">
        <v>1</v>
      </c>
      <c r="BV107" s="6" t="s">
        <v>581</v>
      </c>
      <c r="BW107" s="6" t="s">
        <v>1243</v>
      </c>
      <c r="BX107" s="6" t="s">
        <v>1244</v>
      </c>
      <c r="BY107" s="6" t="b">
        <v>1</v>
      </c>
      <c r="BZ107" s="6" t="s">
        <v>321</v>
      </c>
      <c r="CA107" s="6" t="b">
        <v>0</v>
      </c>
      <c r="CB107" s="6" t="b">
        <v>0</v>
      </c>
      <c r="CC107" s="6" t="b">
        <v>0</v>
      </c>
      <c r="CD107" s="6" t="b">
        <v>1</v>
      </c>
      <c r="CE107" s="6" t="b">
        <v>1</v>
      </c>
      <c r="CF107" s="6" t="b">
        <v>1</v>
      </c>
      <c r="CG107" s="6">
        <v>3</v>
      </c>
      <c r="CH107" s="6">
        <v>5</v>
      </c>
      <c r="CI107" s="6">
        <v>8</v>
      </c>
      <c r="CJ107" s="6">
        <v>3</v>
      </c>
      <c r="CK107" s="6">
        <v>2</v>
      </c>
      <c r="CL107" s="6">
        <v>5</v>
      </c>
      <c r="CM107" s="6">
        <v>129</v>
      </c>
      <c r="CN107" s="6">
        <v>575</v>
      </c>
      <c r="CO107" s="6">
        <v>129</v>
      </c>
      <c r="CR107" s="6" t="s">
        <v>322</v>
      </c>
      <c r="CX107" s="6" t="b">
        <v>1</v>
      </c>
      <c r="CY107" s="6">
        <v>2</v>
      </c>
      <c r="CZ107" s="6" t="b">
        <v>1</v>
      </c>
      <c r="DA107" s="6">
        <v>9</v>
      </c>
      <c r="DB107" s="6">
        <v>2</v>
      </c>
      <c r="DE107" s="6">
        <v>9</v>
      </c>
      <c r="DF107" s="6">
        <v>2</v>
      </c>
      <c r="DG107" s="6">
        <v>1</v>
      </c>
      <c r="DH107" s="6">
        <v>1</v>
      </c>
      <c r="DI107" s="6" t="b">
        <v>1</v>
      </c>
      <c r="DJ107" s="6" t="b">
        <v>0</v>
      </c>
      <c r="DK107" s="6" t="b">
        <v>0</v>
      </c>
      <c r="DL107" s="6" t="b">
        <v>0</v>
      </c>
      <c r="DM107" s="6" t="b">
        <v>0</v>
      </c>
      <c r="DN107" s="6" t="b">
        <v>0</v>
      </c>
      <c r="DO107" s="6" t="b">
        <v>0</v>
      </c>
      <c r="DQ107" s="6" t="b">
        <v>0</v>
      </c>
      <c r="DS107" s="6" t="b">
        <v>0</v>
      </c>
      <c r="DU107" s="6" t="b">
        <v>0</v>
      </c>
      <c r="DW107" s="6" t="b">
        <v>0</v>
      </c>
      <c r="EA107" s="6" t="s">
        <v>0</v>
      </c>
      <c r="EB107" s="6" t="s">
        <v>10</v>
      </c>
      <c r="EC107" s="6" t="s">
        <v>139</v>
      </c>
      <c r="ED107" s="6" t="s">
        <v>140</v>
      </c>
      <c r="EE107" s="6" t="s">
        <v>97</v>
      </c>
      <c r="EF107" s="6" t="s">
        <v>98</v>
      </c>
      <c r="EG107" s="6">
        <v>80</v>
      </c>
      <c r="EH107" s="6">
        <v>278</v>
      </c>
      <c r="EI107" s="6">
        <v>50</v>
      </c>
      <c r="EJ107" s="6">
        <v>200</v>
      </c>
      <c r="EK107" s="6">
        <v>83</v>
      </c>
      <c r="EL107" s="6">
        <v>293</v>
      </c>
      <c r="EM107" s="6" t="s">
        <v>111</v>
      </c>
      <c r="EN107" s="6" t="s">
        <v>23</v>
      </c>
      <c r="EO107" s="6">
        <v>5</v>
      </c>
    </row>
    <row r="108" spans="1:145" x14ac:dyDescent="0.25">
      <c r="A108" s="63" t="s">
        <v>722</v>
      </c>
      <c r="C108" s="64" t="s">
        <v>3</v>
      </c>
      <c r="D108" s="65" t="s">
        <v>1084</v>
      </c>
      <c r="E108" s="65" t="s">
        <v>1085</v>
      </c>
      <c r="F108" s="65" t="s">
        <v>1086</v>
      </c>
      <c r="G108" s="65">
        <v>44</v>
      </c>
      <c r="H108" s="65">
        <v>273</v>
      </c>
      <c r="I108" s="65" t="s">
        <v>97</v>
      </c>
      <c r="J108" s="65" t="s">
        <v>85</v>
      </c>
      <c r="K108" s="66" t="s">
        <v>538</v>
      </c>
      <c r="M108" s="6" t="s">
        <v>0</v>
      </c>
      <c r="N108" s="6" t="s">
        <v>6</v>
      </c>
      <c r="O108" s="6" t="s">
        <v>1347</v>
      </c>
      <c r="P108" s="6" t="s">
        <v>721</v>
      </c>
      <c r="Q108" s="6" t="s">
        <v>721</v>
      </c>
      <c r="R108" s="6" t="s">
        <v>722</v>
      </c>
      <c r="S108" s="6">
        <v>98.356260000000006</v>
      </c>
      <c r="T108" s="6">
        <v>25.645959999999999</v>
      </c>
      <c r="U108" s="6">
        <v>1945</v>
      </c>
      <c r="V108" s="6" t="s">
        <v>125</v>
      </c>
      <c r="W108" s="6">
        <v>889</v>
      </c>
      <c r="X108" s="6" t="s">
        <v>1136</v>
      </c>
      <c r="Y108" s="6">
        <v>30</v>
      </c>
      <c r="Z108" s="6">
        <v>10</v>
      </c>
      <c r="AA108" s="6">
        <v>2015</v>
      </c>
      <c r="AB108" s="6" t="s">
        <v>691</v>
      </c>
      <c r="AD108" s="6" t="s">
        <v>539</v>
      </c>
      <c r="AF108" s="6">
        <v>21</v>
      </c>
      <c r="AG108" s="6">
        <v>9</v>
      </c>
      <c r="AH108" s="6">
        <v>2015</v>
      </c>
      <c r="AI108" s="6">
        <v>21</v>
      </c>
      <c r="AJ108" s="6">
        <v>9</v>
      </c>
      <c r="AK108" s="6">
        <v>2015</v>
      </c>
      <c r="AM108" s="6" t="s">
        <v>540</v>
      </c>
      <c r="AN108" s="6" t="s">
        <v>541</v>
      </c>
      <c r="AO108" s="6">
        <v>40</v>
      </c>
      <c r="AQ108" s="6" t="s">
        <v>587</v>
      </c>
      <c r="AR108" s="6" t="s">
        <v>541</v>
      </c>
      <c r="AS108" s="6">
        <v>43</v>
      </c>
      <c r="AU108" s="6" t="s">
        <v>588</v>
      </c>
      <c r="AV108" s="6" t="s">
        <v>541</v>
      </c>
      <c r="AW108" s="6">
        <v>62</v>
      </c>
      <c r="AY108" s="6" t="s">
        <v>1</v>
      </c>
      <c r="AZ108" s="6" t="s">
        <v>548</v>
      </c>
      <c r="BA108" s="6">
        <v>39</v>
      </c>
      <c r="BG108" s="6">
        <v>7</v>
      </c>
      <c r="BH108" s="6">
        <v>2012</v>
      </c>
      <c r="BJ108" s="6">
        <v>45</v>
      </c>
      <c r="BK108" s="6">
        <v>25</v>
      </c>
      <c r="BN108" s="6">
        <v>45</v>
      </c>
      <c r="BO108" s="6">
        <v>25</v>
      </c>
      <c r="BQ108" s="6" t="s">
        <v>718</v>
      </c>
      <c r="BR108" s="6">
        <v>5</v>
      </c>
      <c r="BT108" s="6" t="b">
        <v>0</v>
      </c>
      <c r="BU108" s="6" t="b">
        <v>1</v>
      </c>
      <c r="BV108" s="6" t="s">
        <v>691</v>
      </c>
      <c r="BW108" s="6" t="s">
        <v>1348</v>
      </c>
      <c r="BX108" s="6" t="s">
        <v>1349</v>
      </c>
      <c r="BY108" s="6" t="b">
        <v>1</v>
      </c>
      <c r="BZ108" s="6" t="s">
        <v>321</v>
      </c>
      <c r="CA108" s="6" t="b">
        <v>0</v>
      </c>
      <c r="CB108" s="6" t="b">
        <v>0</v>
      </c>
      <c r="CC108" s="6" t="b">
        <v>1</v>
      </c>
      <c r="CD108" s="6" t="b">
        <v>1</v>
      </c>
      <c r="CE108" s="6" t="b">
        <v>1</v>
      </c>
      <c r="CF108" s="6" t="b">
        <v>1</v>
      </c>
      <c r="CM108" s="6">
        <v>30</v>
      </c>
      <c r="CN108" s="6">
        <v>181</v>
      </c>
      <c r="CO108" s="6">
        <v>30</v>
      </c>
      <c r="CQ108" s="6">
        <v>21</v>
      </c>
      <c r="CR108" s="6" t="s">
        <v>324</v>
      </c>
      <c r="CX108" s="6" t="b">
        <v>1</v>
      </c>
      <c r="CZ108" s="6" t="b">
        <v>1</v>
      </c>
      <c r="DA108" s="6">
        <v>3</v>
      </c>
      <c r="DB108" s="6">
        <v>1</v>
      </c>
      <c r="DC108" s="6">
        <v>1</v>
      </c>
      <c r="DE108" s="6">
        <v>4</v>
      </c>
      <c r="DF108" s="6">
        <v>1</v>
      </c>
      <c r="DI108" s="6" t="b">
        <v>1</v>
      </c>
      <c r="DJ108" s="6" t="b">
        <v>0</v>
      </c>
      <c r="DK108" s="6" t="b">
        <v>1</v>
      </c>
      <c r="DL108" s="6" t="b">
        <v>0</v>
      </c>
      <c r="DM108" s="6" t="b">
        <v>1</v>
      </c>
      <c r="DN108" s="6" t="b">
        <v>0</v>
      </c>
      <c r="DO108" s="6" t="b">
        <v>0</v>
      </c>
      <c r="DQ108" s="6" t="b">
        <v>0</v>
      </c>
      <c r="DS108" s="6" t="b">
        <v>0</v>
      </c>
      <c r="DU108" s="6" t="b">
        <v>0</v>
      </c>
      <c r="DW108" s="6" t="b">
        <v>0</v>
      </c>
      <c r="EA108" s="6" t="s">
        <v>0</v>
      </c>
      <c r="EB108" s="6" t="s">
        <v>4</v>
      </c>
      <c r="EC108" s="6" t="s">
        <v>688</v>
      </c>
      <c r="ED108" s="6" t="s">
        <v>689</v>
      </c>
      <c r="EE108" s="6" t="s">
        <v>97</v>
      </c>
      <c r="EF108" s="6" t="s">
        <v>98</v>
      </c>
      <c r="EG108" s="6">
        <v>107</v>
      </c>
      <c r="EH108" s="6">
        <v>501</v>
      </c>
      <c r="EI108" s="6">
        <v>107</v>
      </c>
      <c r="EJ108" s="6">
        <v>503</v>
      </c>
      <c r="EK108" s="6">
        <v>107</v>
      </c>
      <c r="EL108" s="6">
        <v>497</v>
      </c>
      <c r="EM108" s="6" t="s">
        <v>111</v>
      </c>
      <c r="EN108" s="6" t="s">
        <v>21</v>
      </c>
      <c r="EO108" s="6">
        <v>6</v>
      </c>
    </row>
    <row r="109" spans="1:145" x14ac:dyDescent="0.25">
      <c r="A109" s="63" t="s">
        <v>1079</v>
      </c>
      <c r="C109" s="64" t="s">
        <v>3</v>
      </c>
      <c r="D109" s="65" t="s">
        <v>18</v>
      </c>
      <c r="E109" s="65" t="s">
        <v>809</v>
      </c>
      <c r="F109" s="65" t="s">
        <v>810</v>
      </c>
      <c r="G109" s="65">
        <v>10</v>
      </c>
      <c r="H109" s="65">
        <v>41</v>
      </c>
      <c r="I109" s="65" t="s">
        <v>97</v>
      </c>
      <c r="J109" s="65" t="s">
        <v>85</v>
      </c>
      <c r="K109" s="66" t="s">
        <v>538</v>
      </c>
      <c r="M109" s="6" t="s">
        <v>0</v>
      </c>
      <c r="N109" s="6" t="s">
        <v>9</v>
      </c>
      <c r="O109" s="6" t="s">
        <v>623</v>
      </c>
      <c r="P109" s="6" t="s">
        <v>1252</v>
      </c>
      <c r="Q109" s="6" t="s">
        <v>1078</v>
      </c>
      <c r="R109" s="6" t="s">
        <v>1079</v>
      </c>
      <c r="S109" s="6">
        <v>97.578367</v>
      </c>
      <c r="T109" s="6">
        <v>23.833477999999999</v>
      </c>
      <c r="U109" s="6">
        <v>0</v>
      </c>
      <c r="V109" s="6" t="s">
        <v>125</v>
      </c>
      <c r="W109" s="6">
        <v>899</v>
      </c>
      <c r="X109" s="6" t="s">
        <v>1140</v>
      </c>
      <c r="Y109" s="6">
        <v>14</v>
      </c>
      <c r="Z109" s="6">
        <v>10</v>
      </c>
      <c r="AA109" s="6">
        <v>2015</v>
      </c>
      <c r="AB109" s="6" t="s">
        <v>581</v>
      </c>
      <c r="AD109" s="6" t="s">
        <v>539</v>
      </c>
      <c r="AF109" s="6">
        <v>22</v>
      </c>
      <c r="AG109" s="6">
        <v>9</v>
      </c>
      <c r="AH109" s="6">
        <v>2015</v>
      </c>
      <c r="AI109" s="6">
        <v>23</v>
      </c>
      <c r="AJ109" s="6">
        <v>9</v>
      </c>
      <c r="AK109" s="6">
        <v>2015</v>
      </c>
      <c r="AM109" s="6" t="s">
        <v>540</v>
      </c>
      <c r="AN109" s="6" t="s">
        <v>541</v>
      </c>
      <c r="AO109" s="6">
        <v>45</v>
      </c>
      <c r="BG109" s="6">
        <v>6</v>
      </c>
      <c r="BH109" s="6">
        <v>2014</v>
      </c>
      <c r="BI109" s="6">
        <v>60</v>
      </c>
      <c r="BJ109" s="6">
        <v>30</v>
      </c>
      <c r="BK109" s="6">
        <v>20</v>
      </c>
      <c r="BM109" s="6">
        <v>60</v>
      </c>
      <c r="BN109" s="6">
        <v>30</v>
      </c>
      <c r="BO109" s="6">
        <v>20</v>
      </c>
      <c r="BQ109" s="6" t="s">
        <v>624</v>
      </c>
      <c r="BR109" s="6">
        <v>7</v>
      </c>
      <c r="BT109" s="6" t="b">
        <v>1</v>
      </c>
      <c r="BU109" s="6" t="b">
        <v>1</v>
      </c>
      <c r="BV109" s="6" t="s">
        <v>581</v>
      </c>
      <c r="BW109" s="6" t="s">
        <v>1253</v>
      </c>
      <c r="BX109" s="6" t="s">
        <v>1254</v>
      </c>
      <c r="BY109" s="6" t="b">
        <v>1</v>
      </c>
      <c r="BZ109" s="6" t="s">
        <v>321</v>
      </c>
      <c r="CA109" s="6" t="b">
        <v>0</v>
      </c>
      <c r="CB109" s="6" t="b">
        <v>0</v>
      </c>
      <c r="CC109" s="6" t="b">
        <v>0</v>
      </c>
      <c r="CD109" s="6" t="b">
        <v>1</v>
      </c>
      <c r="CE109" s="6" t="b">
        <v>1</v>
      </c>
      <c r="CF109" s="6" t="b">
        <v>1</v>
      </c>
      <c r="CH109" s="6">
        <v>2</v>
      </c>
      <c r="CI109" s="6">
        <v>2</v>
      </c>
      <c r="CM109" s="6">
        <v>123</v>
      </c>
      <c r="CN109" s="6">
        <v>555</v>
      </c>
      <c r="CO109" s="6">
        <v>123</v>
      </c>
      <c r="CX109" s="6" t="b">
        <v>0</v>
      </c>
      <c r="CZ109" s="6" t="b">
        <v>1</v>
      </c>
      <c r="DA109" s="6">
        <v>5</v>
      </c>
      <c r="DE109" s="6">
        <v>5</v>
      </c>
      <c r="DG109" s="6">
        <v>2</v>
      </c>
      <c r="DI109" s="6" t="b">
        <v>1</v>
      </c>
      <c r="DJ109" s="6" t="b">
        <v>0</v>
      </c>
      <c r="DK109" s="6" t="b">
        <v>1</v>
      </c>
      <c r="DL109" s="6" t="b">
        <v>0</v>
      </c>
      <c r="DM109" s="6" t="b">
        <v>1</v>
      </c>
      <c r="DN109" s="6" t="b">
        <v>0</v>
      </c>
      <c r="DO109" s="6" t="b">
        <v>0</v>
      </c>
      <c r="DQ109" s="6" t="b">
        <v>0</v>
      </c>
      <c r="DS109" s="6" t="b">
        <v>1</v>
      </c>
      <c r="DT109" s="6">
        <v>45</v>
      </c>
      <c r="DU109" s="6" t="b">
        <v>0</v>
      </c>
      <c r="DW109" s="6" t="b">
        <v>0</v>
      </c>
      <c r="EA109" s="6" t="s">
        <v>0</v>
      </c>
      <c r="EB109" s="6" t="s">
        <v>5</v>
      </c>
      <c r="EC109" s="6" t="s">
        <v>840</v>
      </c>
      <c r="ED109" s="6" t="s">
        <v>841</v>
      </c>
      <c r="EE109" s="6" t="s">
        <v>209</v>
      </c>
      <c r="EF109" s="6" t="s">
        <v>125</v>
      </c>
      <c r="EG109" s="6">
        <v>640</v>
      </c>
      <c r="EH109" s="6">
        <v>2600</v>
      </c>
      <c r="EI109" s="6">
        <v>623</v>
      </c>
      <c r="EJ109" s="6">
        <v>2635</v>
      </c>
      <c r="EK109" s="6">
        <v>623</v>
      </c>
      <c r="EL109" s="6">
        <v>2635</v>
      </c>
      <c r="EM109" s="6" t="s">
        <v>111</v>
      </c>
      <c r="EN109" s="6" t="s">
        <v>23</v>
      </c>
      <c r="EO109" s="6">
        <v>37</v>
      </c>
    </row>
    <row r="110" spans="1:145" x14ac:dyDescent="0.25">
      <c r="A110" s="63" t="s">
        <v>206</v>
      </c>
      <c r="C110" s="64" t="s">
        <v>3</v>
      </c>
      <c r="D110" s="65" t="s">
        <v>18</v>
      </c>
      <c r="E110" s="65" t="s">
        <v>1858</v>
      </c>
      <c r="F110" s="65" t="s">
        <v>1859</v>
      </c>
      <c r="G110" s="65">
        <v>118</v>
      </c>
      <c r="H110" s="65">
        <v>520</v>
      </c>
      <c r="I110" s="65" t="s">
        <v>97</v>
      </c>
      <c r="J110" s="65" t="s">
        <v>1803</v>
      </c>
      <c r="K110" s="66"/>
      <c r="M110" s="6" t="s">
        <v>0</v>
      </c>
      <c r="N110" s="6" t="s">
        <v>13</v>
      </c>
      <c r="O110" s="6" t="s">
        <v>644</v>
      </c>
      <c r="P110" s="6" t="s">
        <v>644</v>
      </c>
      <c r="Q110" s="6" t="s">
        <v>205</v>
      </c>
      <c r="R110" s="6" t="s">
        <v>206</v>
      </c>
      <c r="S110" s="6">
        <v>96.312790000000007</v>
      </c>
      <c r="T110" s="6">
        <v>25.611160000000002</v>
      </c>
      <c r="V110" s="6" t="s">
        <v>125</v>
      </c>
      <c r="W110" s="6">
        <v>923</v>
      </c>
      <c r="X110" s="6" t="s">
        <v>538</v>
      </c>
      <c r="Y110" s="6">
        <v>5</v>
      </c>
      <c r="Z110" s="6">
        <v>10</v>
      </c>
      <c r="AA110" s="6">
        <v>2015</v>
      </c>
      <c r="AB110" s="6" t="s">
        <v>538</v>
      </c>
      <c r="AD110" s="6" t="s">
        <v>539</v>
      </c>
      <c r="AF110" s="6">
        <v>22</v>
      </c>
      <c r="AG110" s="6">
        <v>9</v>
      </c>
      <c r="AH110" s="6">
        <v>2015</v>
      </c>
      <c r="AI110" s="6">
        <v>22</v>
      </c>
      <c r="AJ110" s="6">
        <v>9</v>
      </c>
      <c r="AK110" s="6">
        <v>2015</v>
      </c>
      <c r="AM110" s="6" t="s">
        <v>540</v>
      </c>
      <c r="AN110" s="6" t="s">
        <v>541</v>
      </c>
      <c r="AO110" s="6">
        <v>55</v>
      </c>
      <c r="AQ110" s="6" t="s">
        <v>588</v>
      </c>
      <c r="AR110" s="6" t="s">
        <v>548</v>
      </c>
      <c r="AS110" s="6">
        <v>18</v>
      </c>
      <c r="AU110" s="6" t="s">
        <v>587</v>
      </c>
      <c r="AV110" s="6" t="s">
        <v>541</v>
      </c>
      <c r="AW110" s="6">
        <v>46</v>
      </c>
      <c r="AY110" s="6" t="s">
        <v>588</v>
      </c>
      <c r="AZ110" s="6" t="s">
        <v>541</v>
      </c>
      <c r="BA110" s="6">
        <v>46</v>
      </c>
      <c r="BC110" s="6" t="s">
        <v>587</v>
      </c>
      <c r="BD110" s="6" t="s">
        <v>548</v>
      </c>
      <c r="BE110" s="6" t="s">
        <v>1170</v>
      </c>
      <c r="BG110" s="6">
        <v>8</v>
      </c>
      <c r="BH110" s="6">
        <v>2012</v>
      </c>
      <c r="BI110" s="6">
        <v>30</v>
      </c>
      <c r="BJ110" s="6">
        <v>10</v>
      </c>
      <c r="BK110" s="6">
        <v>10</v>
      </c>
      <c r="BM110" s="6">
        <v>30</v>
      </c>
      <c r="BN110" s="6">
        <v>10</v>
      </c>
      <c r="BO110" s="6">
        <v>10</v>
      </c>
      <c r="BQ110" s="6" t="s">
        <v>13</v>
      </c>
      <c r="BR110" s="6">
        <v>2</v>
      </c>
      <c r="BT110" s="6" t="b">
        <v>0</v>
      </c>
      <c r="BU110" s="6" t="b">
        <v>1</v>
      </c>
      <c r="BV110" s="6" t="s">
        <v>538</v>
      </c>
      <c r="BW110" s="6" t="s">
        <v>1171</v>
      </c>
      <c r="BX110" s="6" t="s">
        <v>1172</v>
      </c>
      <c r="BY110" s="6" t="b">
        <v>1</v>
      </c>
      <c r="BZ110" s="6" t="s">
        <v>321</v>
      </c>
      <c r="CA110" s="6" t="b">
        <v>0</v>
      </c>
      <c r="CB110" s="6" t="b">
        <v>0</v>
      </c>
      <c r="CC110" s="6" t="b">
        <v>1</v>
      </c>
      <c r="CD110" s="6" t="b">
        <v>1</v>
      </c>
      <c r="CE110" s="6" t="b">
        <v>1</v>
      </c>
      <c r="CF110" s="6" t="b">
        <v>0</v>
      </c>
      <c r="CG110" s="6">
        <v>1</v>
      </c>
      <c r="CH110" s="6">
        <v>4</v>
      </c>
      <c r="CI110" s="6">
        <v>5</v>
      </c>
      <c r="CM110" s="6">
        <v>105</v>
      </c>
      <c r="CN110" s="6">
        <v>464</v>
      </c>
      <c r="CO110" s="6">
        <v>105</v>
      </c>
      <c r="CT110" s="6">
        <v>7</v>
      </c>
      <c r="CU110" s="6">
        <v>30</v>
      </c>
      <c r="CV110" s="6" t="s">
        <v>324</v>
      </c>
      <c r="CX110" s="6" t="b">
        <v>1</v>
      </c>
      <c r="CZ110" s="6" t="b">
        <v>1</v>
      </c>
      <c r="DA110" s="6">
        <v>4</v>
      </c>
      <c r="DB110" s="6">
        <v>3</v>
      </c>
      <c r="DC110" s="6">
        <v>16</v>
      </c>
      <c r="DD110" s="6">
        <v>4</v>
      </c>
      <c r="DE110" s="6">
        <v>20</v>
      </c>
      <c r="DF110" s="6">
        <v>7</v>
      </c>
      <c r="DG110" s="6">
        <v>3</v>
      </c>
      <c r="DI110" s="6" t="b">
        <v>1</v>
      </c>
      <c r="DJ110" s="6" t="b">
        <v>1</v>
      </c>
      <c r="DK110" s="6" t="b">
        <v>0</v>
      </c>
      <c r="DL110" s="6" t="b">
        <v>0</v>
      </c>
      <c r="DM110" s="6" t="b">
        <v>1</v>
      </c>
      <c r="DN110" s="6" t="b">
        <v>0</v>
      </c>
      <c r="DO110" s="6" t="b">
        <v>0</v>
      </c>
      <c r="DQ110" s="6" t="b">
        <v>0</v>
      </c>
      <c r="DS110" s="6" t="b">
        <v>1</v>
      </c>
      <c r="DT110" s="6">
        <v>28</v>
      </c>
      <c r="DU110" s="6" t="b">
        <v>0</v>
      </c>
      <c r="DW110" s="6" t="b">
        <v>0</v>
      </c>
      <c r="EA110" s="6" t="s">
        <v>0</v>
      </c>
      <c r="EB110" s="6" t="s">
        <v>5</v>
      </c>
      <c r="EC110" s="6" t="s">
        <v>840</v>
      </c>
      <c r="ED110" s="6" t="s">
        <v>841</v>
      </c>
      <c r="EE110" s="6" t="s">
        <v>209</v>
      </c>
      <c r="EF110" s="6" t="s">
        <v>125</v>
      </c>
      <c r="EG110" s="6">
        <v>640</v>
      </c>
      <c r="EH110" s="6">
        <v>2600</v>
      </c>
      <c r="EI110" s="6">
        <v>623</v>
      </c>
      <c r="EJ110" s="6">
        <v>2635</v>
      </c>
      <c r="EK110" s="6">
        <v>623</v>
      </c>
      <c r="EL110" s="6">
        <v>2635</v>
      </c>
      <c r="EM110" s="6" t="s">
        <v>111</v>
      </c>
      <c r="EN110" s="6" t="s">
        <v>21</v>
      </c>
      <c r="EO110" s="6">
        <v>19</v>
      </c>
    </row>
    <row r="111" spans="1:145" x14ac:dyDescent="0.25">
      <c r="A111" s="63" t="s">
        <v>760</v>
      </c>
      <c r="C111" s="64" t="s">
        <v>3</v>
      </c>
      <c r="D111" s="65" t="s">
        <v>14</v>
      </c>
      <c r="E111" s="65" t="s">
        <v>785</v>
      </c>
      <c r="F111" s="65" t="s">
        <v>786</v>
      </c>
      <c r="G111" s="65">
        <v>141</v>
      </c>
      <c r="H111" s="65">
        <v>669</v>
      </c>
      <c r="I111" s="65" t="s">
        <v>97</v>
      </c>
      <c r="J111" s="65" t="s">
        <v>85</v>
      </c>
      <c r="K111" s="66" t="s">
        <v>538</v>
      </c>
      <c r="M111" s="6" t="s">
        <v>0</v>
      </c>
      <c r="N111" s="6" t="s">
        <v>9</v>
      </c>
      <c r="Q111" s="6" t="s">
        <v>759</v>
      </c>
      <c r="R111" s="6" t="s">
        <v>760</v>
      </c>
      <c r="V111" s="6" t="s">
        <v>125</v>
      </c>
      <c r="W111" s="6">
        <v>972</v>
      </c>
      <c r="X111" s="6" t="s">
        <v>538</v>
      </c>
      <c r="Y111" s="6">
        <v>30</v>
      </c>
      <c r="Z111" s="6">
        <v>10</v>
      </c>
      <c r="AA111" s="6">
        <v>2015</v>
      </c>
      <c r="AB111" s="6" t="s">
        <v>538</v>
      </c>
      <c r="AD111" s="6" t="s">
        <v>539</v>
      </c>
      <c r="AF111" s="6">
        <v>18</v>
      </c>
      <c r="AG111" s="6">
        <v>9</v>
      </c>
      <c r="AH111" s="6">
        <v>2015</v>
      </c>
      <c r="AI111" s="6">
        <v>18</v>
      </c>
      <c r="AJ111" s="6">
        <v>10</v>
      </c>
      <c r="AK111" s="6">
        <v>2015</v>
      </c>
      <c r="AM111" s="6" t="s">
        <v>540</v>
      </c>
      <c r="AN111" s="6" t="s">
        <v>541</v>
      </c>
      <c r="AO111" s="6">
        <v>52</v>
      </c>
      <c r="BG111" s="6">
        <v>4</v>
      </c>
      <c r="BH111" s="6">
        <v>2014</v>
      </c>
      <c r="BI111" s="6">
        <v>60</v>
      </c>
      <c r="BJ111" s="6">
        <v>30</v>
      </c>
      <c r="BK111" s="6">
        <v>30</v>
      </c>
      <c r="BL111" s="6">
        <v>0</v>
      </c>
      <c r="BM111" s="6">
        <v>60</v>
      </c>
      <c r="BN111" s="6">
        <v>30</v>
      </c>
      <c r="BO111" s="6">
        <v>30</v>
      </c>
      <c r="BP111" s="6">
        <v>0</v>
      </c>
      <c r="BQ111" s="6" t="s">
        <v>758</v>
      </c>
      <c r="BR111" s="6">
        <v>6</v>
      </c>
      <c r="BT111" s="6" t="b">
        <v>0</v>
      </c>
      <c r="BU111" s="6" t="b">
        <v>1</v>
      </c>
      <c r="BV111" s="6" t="s">
        <v>538</v>
      </c>
      <c r="BW111" s="6" t="s">
        <v>1251</v>
      </c>
      <c r="BY111" s="6" t="b">
        <v>1</v>
      </c>
      <c r="BZ111" s="6" t="s">
        <v>321</v>
      </c>
      <c r="CA111" s="6" t="b">
        <v>0</v>
      </c>
      <c r="CB111" s="6" t="b">
        <v>1</v>
      </c>
      <c r="CC111" s="6" t="b">
        <v>0</v>
      </c>
      <c r="CD111" s="6" t="b">
        <v>1</v>
      </c>
      <c r="CE111" s="6" t="b">
        <v>1</v>
      </c>
      <c r="CF111" s="6" t="b">
        <v>0</v>
      </c>
      <c r="CG111" s="6">
        <v>4</v>
      </c>
      <c r="CI111" s="6">
        <v>4</v>
      </c>
      <c r="CK111" s="6">
        <v>1</v>
      </c>
      <c r="CL111" s="6">
        <v>1</v>
      </c>
      <c r="CM111" s="6">
        <v>133</v>
      </c>
      <c r="CN111" s="6">
        <v>499</v>
      </c>
      <c r="CO111" s="6">
        <v>133</v>
      </c>
      <c r="CX111" s="6" t="b">
        <v>1</v>
      </c>
      <c r="CZ111" s="6" t="b">
        <v>1</v>
      </c>
      <c r="DI111" s="6" t="b">
        <v>1</v>
      </c>
      <c r="DJ111" s="6" t="b">
        <v>1</v>
      </c>
      <c r="DK111" s="6" t="b">
        <v>1</v>
      </c>
      <c r="DL111" s="6" t="b">
        <v>0</v>
      </c>
      <c r="DM111" s="6" t="b">
        <v>0</v>
      </c>
      <c r="DN111" s="6" t="b">
        <v>0</v>
      </c>
      <c r="DO111" s="6" t="b">
        <v>0</v>
      </c>
      <c r="DQ111" s="6" t="b">
        <v>1</v>
      </c>
      <c r="DS111" s="6" t="b">
        <v>1</v>
      </c>
      <c r="DU111" s="6" t="b">
        <v>0</v>
      </c>
      <c r="DW111" s="6" t="b">
        <v>1</v>
      </c>
      <c r="EA111" s="6" t="s">
        <v>0</v>
      </c>
      <c r="EB111" s="6" t="s">
        <v>5</v>
      </c>
      <c r="EC111" s="6" t="s">
        <v>183</v>
      </c>
      <c r="ED111" s="6" t="s">
        <v>184</v>
      </c>
      <c r="EE111" s="6" t="s">
        <v>97</v>
      </c>
      <c r="EF111" s="6" t="s">
        <v>125</v>
      </c>
      <c r="EG111" s="6">
        <v>45</v>
      </c>
      <c r="EH111" s="6">
        <v>193</v>
      </c>
      <c r="EI111" s="6">
        <v>48</v>
      </c>
      <c r="EJ111" s="6">
        <v>196</v>
      </c>
      <c r="EK111" s="6">
        <v>48</v>
      </c>
      <c r="EL111" s="6">
        <v>196</v>
      </c>
      <c r="EM111" s="6" t="s">
        <v>111</v>
      </c>
      <c r="EN111" s="6" t="s">
        <v>22</v>
      </c>
      <c r="EO111" s="6">
        <v>0</v>
      </c>
    </row>
    <row r="112" spans="1:145" x14ac:dyDescent="0.25">
      <c r="A112" s="63" t="s">
        <v>1081</v>
      </c>
      <c r="C112" s="64" t="s">
        <v>0</v>
      </c>
      <c r="D112" s="65" t="s">
        <v>4</v>
      </c>
      <c r="E112" s="65" t="s">
        <v>692</v>
      </c>
      <c r="F112" s="65" t="s">
        <v>693</v>
      </c>
      <c r="G112" s="65">
        <v>70</v>
      </c>
      <c r="H112" s="65">
        <v>326</v>
      </c>
      <c r="I112" s="65" t="s">
        <v>97</v>
      </c>
      <c r="J112" s="65" t="s">
        <v>85</v>
      </c>
      <c r="K112" s="66" t="s">
        <v>691</v>
      </c>
      <c r="M112" s="6" t="s">
        <v>0</v>
      </c>
      <c r="N112" s="6" t="s">
        <v>13</v>
      </c>
      <c r="O112" s="6" t="s">
        <v>633</v>
      </c>
      <c r="P112" s="6" t="s">
        <v>1188</v>
      </c>
      <c r="Q112" s="6" t="s">
        <v>1080</v>
      </c>
      <c r="R112" s="6" t="s">
        <v>1081</v>
      </c>
      <c r="V112" s="6" t="s">
        <v>125</v>
      </c>
      <c r="W112" s="6">
        <v>925</v>
      </c>
      <c r="X112" s="6" t="s">
        <v>538</v>
      </c>
      <c r="Y112" s="6">
        <v>5</v>
      </c>
      <c r="Z112" s="6">
        <v>10</v>
      </c>
      <c r="AA112" s="6">
        <v>2015</v>
      </c>
      <c r="AB112" s="6" t="s">
        <v>538</v>
      </c>
      <c r="AD112" s="6" t="s">
        <v>539</v>
      </c>
      <c r="AF112" s="6">
        <v>22</v>
      </c>
      <c r="AG112" s="6">
        <v>9</v>
      </c>
      <c r="AH112" s="6">
        <v>2015</v>
      </c>
      <c r="AI112" s="6">
        <v>22</v>
      </c>
      <c r="AJ112" s="6">
        <v>9</v>
      </c>
      <c r="AK112" s="6">
        <v>2015</v>
      </c>
      <c r="AM112" s="6" t="s">
        <v>540</v>
      </c>
      <c r="AN112" s="6" t="s">
        <v>541</v>
      </c>
      <c r="AO112" s="6">
        <v>32</v>
      </c>
      <c r="AQ112" s="6" t="s">
        <v>587</v>
      </c>
      <c r="AR112" s="6" t="s">
        <v>541</v>
      </c>
      <c r="AS112" s="6">
        <v>43</v>
      </c>
      <c r="AU112" s="6" t="s">
        <v>588</v>
      </c>
      <c r="AV112" s="6" t="s">
        <v>548</v>
      </c>
      <c r="AW112" s="6">
        <v>45</v>
      </c>
      <c r="AY112" s="6" t="s">
        <v>587</v>
      </c>
      <c r="AZ112" s="6" t="s">
        <v>548</v>
      </c>
      <c r="BA112" s="6">
        <v>38</v>
      </c>
      <c r="BG112" s="6">
        <v>1</v>
      </c>
      <c r="BH112" s="6">
        <v>2015</v>
      </c>
      <c r="BT112" s="6" t="b">
        <v>0</v>
      </c>
      <c r="BU112" s="6" t="b">
        <v>1</v>
      </c>
      <c r="BV112" s="6" t="s">
        <v>538</v>
      </c>
      <c r="BW112" s="6" t="s">
        <v>1189</v>
      </c>
      <c r="BX112" s="6" t="s">
        <v>1190</v>
      </c>
      <c r="BY112" s="6" t="b">
        <v>1</v>
      </c>
      <c r="BZ112" s="6" t="s">
        <v>330</v>
      </c>
      <c r="CA112" s="6" t="b">
        <v>0</v>
      </c>
      <c r="CB112" s="6" t="b">
        <v>0</v>
      </c>
      <c r="CC112" s="6" t="b">
        <v>1</v>
      </c>
      <c r="CD112" s="6" t="b">
        <v>0</v>
      </c>
      <c r="CE112" s="6" t="b">
        <v>0</v>
      </c>
      <c r="CF112" s="6" t="b">
        <v>0</v>
      </c>
      <c r="CH112" s="6">
        <v>2</v>
      </c>
      <c r="CI112" s="6">
        <v>2</v>
      </c>
      <c r="CJ112" s="6">
        <v>1</v>
      </c>
      <c r="CL112" s="6">
        <v>1</v>
      </c>
      <c r="CM112" s="6">
        <v>50</v>
      </c>
      <c r="CN112" s="6">
        <v>219</v>
      </c>
      <c r="CO112" s="6">
        <v>50</v>
      </c>
      <c r="CP112" s="6">
        <v>1</v>
      </c>
      <c r="CQ112" s="6">
        <v>5</v>
      </c>
      <c r="CR112" s="6" t="s">
        <v>322</v>
      </c>
      <c r="CX112" s="6" t="b">
        <v>1</v>
      </c>
      <c r="CZ112" s="6" t="b">
        <v>1</v>
      </c>
      <c r="DA112" s="6">
        <v>2</v>
      </c>
      <c r="DB112" s="6">
        <v>2</v>
      </c>
      <c r="DC112" s="6">
        <v>3</v>
      </c>
      <c r="DE112" s="6">
        <v>5</v>
      </c>
      <c r="DF112" s="6">
        <v>2</v>
      </c>
      <c r="DI112" s="6" t="b">
        <v>1</v>
      </c>
      <c r="DJ112" s="6" t="b">
        <v>0</v>
      </c>
      <c r="DK112" s="6" t="b">
        <v>1</v>
      </c>
      <c r="DL112" s="6" t="b">
        <v>0</v>
      </c>
      <c r="DM112" s="6" t="b">
        <v>1</v>
      </c>
      <c r="DN112" s="6" t="b">
        <v>0</v>
      </c>
      <c r="DO112" s="6" t="b">
        <v>0</v>
      </c>
      <c r="DQ112" s="6" t="b">
        <v>0</v>
      </c>
      <c r="DS112" s="6" t="b">
        <v>1</v>
      </c>
      <c r="DT112" s="6">
        <v>3</v>
      </c>
      <c r="DU112" s="6" t="b">
        <v>0</v>
      </c>
      <c r="DW112" s="6" t="b">
        <v>1</v>
      </c>
      <c r="DX112" s="6">
        <v>4</v>
      </c>
      <c r="EA112" s="6" t="s">
        <v>0</v>
      </c>
      <c r="EB112" s="6" t="s">
        <v>4</v>
      </c>
      <c r="EC112" s="6" t="s">
        <v>265</v>
      </c>
      <c r="ED112" s="6" t="s">
        <v>266</v>
      </c>
      <c r="EE112" s="6" t="s">
        <v>97</v>
      </c>
      <c r="EF112" s="6" t="s">
        <v>125</v>
      </c>
      <c r="EG112" s="6">
        <v>14</v>
      </c>
      <c r="EH112" s="6">
        <v>73</v>
      </c>
      <c r="EI112" s="6">
        <v>12</v>
      </c>
      <c r="EJ112" s="6">
        <v>61</v>
      </c>
      <c r="EK112" s="6">
        <v>14</v>
      </c>
      <c r="EL112" s="6">
        <v>72</v>
      </c>
      <c r="EM112" s="6" t="s">
        <v>111</v>
      </c>
      <c r="EN112" s="6" t="s">
        <v>22</v>
      </c>
      <c r="EO112" s="6">
        <v>0</v>
      </c>
    </row>
    <row r="113" spans="1:145" x14ac:dyDescent="0.25">
      <c r="A113" s="63" t="s">
        <v>1083</v>
      </c>
      <c r="C113" s="64" t="s">
        <v>0</v>
      </c>
      <c r="D113" s="65" t="s">
        <v>7</v>
      </c>
      <c r="E113" s="65" t="s">
        <v>177</v>
      </c>
      <c r="F113" s="65" t="s">
        <v>178</v>
      </c>
      <c r="G113" s="65">
        <v>23</v>
      </c>
      <c r="H113" s="65">
        <v>124</v>
      </c>
      <c r="I113" s="65" t="s">
        <v>97</v>
      </c>
      <c r="J113" s="65" t="s">
        <v>85</v>
      </c>
      <c r="K113" s="66" t="s">
        <v>581</v>
      </c>
      <c r="M113" s="6" t="s">
        <v>0</v>
      </c>
      <c r="N113" s="6" t="s">
        <v>937</v>
      </c>
      <c r="O113" s="6" t="s">
        <v>1222</v>
      </c>
      <c r="P113" s="6" t="s">
        <v>1223</v>
      </c>
      <c r="Q113" s="6" t="s">
        <v>1082</v>
      </c>
      <c r="R113" s="6" t="s">
        <v>1083</v>
      </c>
      <c r="S113" s="6">
        <v>97.416121000000004</v>
      </c>
      <c r="T113" s="6">
        <v>27.337499999999999</v>
      </c>
      <c r="V113" s="6" t="s">
        <v>98</v>
      </c>
      <c r="W113" s="6">
        <v>944</v>
      </c>
      <c r="X113" s="6" t="s">
        <v>538</v>
      </c>
      <c r="Y113" s="6">
        <v>27</v>
      </c>
      <c r="Z113" s="6">
        <v>10</v>
      </c>
      <c r="AA113" s="6">
        <v>2015</v>
      </c>
      <c r="AB113" s="6" t="s">
        <v>538</v>
      </c>
      <c r="AD113" s="6" t="s">
        <v>539</v>
      </c>
      <c r="AF113" s="6">
        <v>23</v>
      </c>
      <c r="AG113" s="6">
        <v>9</v>
      </c>
      <c r="AH113" s="6">
        <v>2015</v>
      </c>
      <c r="AI113" s="6">
        <v>24</v>
      </c>
      <c r="AJ113" s="6">
        <v>9</v>
      </c>
      <c r="AK113" s="6">
        <v>2015</v>
      </c>
      <c r="AM113" s="6" t="s">
        <v>540</v>
      </c>
      <c r="AN113" s="6" t="s">
        <v>548</v>
      </c>
      <c r="AO113" s="6">
        <v>29</v>
      </c>
      <c r="AQ113" s="6" t="s">
        <v>588</v>
      </c>
      <c r="AR113" s="6" t="s">
        <v>541</v>
      </c>
      <c r="AS113" s="6">
        <v>42</v>
      </c>
      <c r="AU113" s="6" t="s">
        <v>588</v>
      </c>
      <c r="AV113" s="6" t="s">
        <v>541</v>
      </c>
      <c r="AW113" s="6">
        <v>35</v>
      </c>
      <c r="BG113" s="6">
        <v>1</v>
      </c>
      <c r="BH113" s="6">
        <v>2015</v>
      </c>
      <c r="BT113" s="6" t="b">
        <v>0</v>
      </c>
      <c r="BU113" s="6" t="b">
        <v>1</v>
      </c>
      <c r="BV113" s="6" t="s">
        <v>538</v>
      </c>
      <c r="BW113" s="6" t="s">
        <v>1224</v>
      </c>
      <c r="BX113" s="6" t="s">
        <v>1225</v>
      </c>
      <c r="BY113" s="6" t="b">
        <v>1</v>
      </c>
      <c r="BZ113" s="6" t="s">
        <v>321</v>
      </c>
      <c r="CA113" s="6" t="b">
        <v>0</v>
      </c>
      <c r="CB113" s="6" t="b">
        <v>1</v>
      </c>
      <c r="CC113" s="6" t="b">
        <v>0</v>
      </c>
      <c r="CD113" s="6" t="b">
        <v>1</v>
      </c>
      <c r="CE113" s="6" t="b">
        <v>1</v>
      </c>
      <c r="CF113" s="6" t="b">
        <v>0</v>
      </c>
      <c r="CG113" s="6">
        <v>1</v>
      </c>
      <c r="CH113" s="6">
        <v>0</v>
      </c>
      <c r="CI113" s="6">
        <v>1</v>
      </c>
      <c r="CJ113" s="6">
        <v>1</v>
      </c>
      <c r="CK113" s="6">
        <v>1</v>
      </c>
      <c r="CL113" s="6">
        <v>2</v>
      </c>
      <c r="CM113" s="6">
        <v>60</v>
      </c>
      <c r="CN113" s="6">
        <v>228</v>
      </c>
      <c r="CO113" s="6">
        <v>74</v>
      </c>
      <c r="CX113" s="6" t="b">
        <v>0</v>
      </c>
      <c r="CZ113" s="6" t="b">
        <v>1</v>
      </c>
      <c r="DA113" s="6">
        <v>3</v>
      </c>
      <c r="DB113" s="6">
        <v>1</v>
      </c>
      <c r="DC113" s="6">
        <v>3</v>
      </c>
      <c r="DE113" s="6">
        <v>6</v>
      </c>
      <c r="DF113" s="6">
        <v>1</v>
      </c>
      <c r="DI113" s="6" t="b">
        <v>0</v>
      </c>
      <c r="DJ113" s="6" t="b">
        <v>1</v>
      </c>
      <c r="DK113" s="6" t="b">
        <v>1</v>
      </c>
      <c r="DL113" s="6" t="b">
        <v>0</v>
      </c>
      <c r="DM113" s="6" t="b">
        <v>1</v>
      </c>
      <c r="DN113" s="6" t="b">
        <v>0</v>
      </c>
      <c r="DO113" s="6" t="b">
        <v>0</v>
      </c>
      <c r="DQ113" s="6" t="b">
        <v>1</v>
      </c>
      <c r="DR113" s="6">
        <v>64</v>
      </c>
      <c r="DS113" s="6" t="b">
        <v>1</v>
      </c>
      <c r="DT113" s="6">
        <v>6</v>
      </c>
      <c r="DU113" s="6" t="b">
        <v>0</v>
      </c>
      <c r="DW113" s="6" t="b">
        <v>1</v>
      </c>
      <c r="DX113" s="6">
        <v>34</v>
      </c>
      <c r="EA113" s="6" t="s">
        <v>0</v>
      </c>
      <c r="EB113" s="6" t="s">
        <v>8</v>
      </c>
      <c r="EC113" s="6" t="s">
        <v>123</v>
      </c>
      <c r="ED113" s="6" t="s">
        <v>124</v>
      </c>
      <c r="EE113" s="6" t="s">
        <v>97</v>
      </c>
      <c r="EF113" s="6" t="s">
        <v>98</v>
      </c>
      <c r="EG113" s="6">
        <v>30</v>
      </c>
      <c r="EH113" s="6">
        <v>175</v>
      </c>
      <c r="EI113" s="6">
        <v>18</v>
      </c>
      <c r="EJ113" s="6">
        <v>120</v>
      </c>
      <c r="EK113" s="6">
        <v>29</v>
      </c>
      <c r="EL113" s="6">
        <v>182</v>
      </c>
      <c r="EM113" s="6" t="s">
        <v>111</v>
      </c>
      <c r="EN113" s="6" t="s">
        <v>21</v>
      </c>
      <c r="EO113" s="6">
        <v>0</v>
      </c>
    </row>
    <row r="114" spans="1:145" x14ac:dyDescent="0.25">
      <c r="A114" s="63" t="s">
        <v>781</v>
      </c>
      <c r="C114" s="64" t="s">
        <v>0</v>
      </c>
      <c r="D114" s="65" t="s">
        <v>13</v>
      </c>
      <c r="E114" s="65" t="s">
        <v>725</v>
      </c>
      <c r="F114" s="65" t="s">
        <v>726</v>
      </c>
      <c r="G114" s="65">
        <v>54</v>
      </c>
      <c r="H114" s="65">
        <v>262</v>
      </c>
      <c r="I114" s="65" t="s">
        <v>97</v>
      </c>
      <c r="J114" s="65" t="s">
        <v>85</v>
      </c>
      <c r="K114" s="66" t="s">
        <v>691</v>
      </c>
      <c r="M114" s="6" t="s">
        <v>3</v>
      </c>
      <c r="N114" s="6" t="s">
        <v>14</v>
      </c>
      <c r="O114" s="6" t="s">
        <v>653</v>
      </c>
      <c r="P114" s="6" t="s">
        <v>653</v>
      </c>
      <c r="Q114" s="6" t="s">
        <v>780</v>
      </c>
      <c r="R114" s="6" t="s">
        <v>781</v>
      </c>
      <c r="S114" s="6">
        <v>97.669557999999995</v>
      </c>
      <c r="T114" s="6">
        <v>23.828520000000001</v>
      </c>
      <c r="U114" s="6">
        <v>0</v>
      </c>
      <c r="V114" s="6" t="s">
        <v>98</v>
      </c>
      <c r="W114" s="6">
        <v>977</v>
      </c>
      <c r="X114" s="6" t="s">
        <v>538</v>
      </c>
      <c r="Y114" s="6">
        <v>28</v>
      </c>
      <c r="Z114" s="6">
        <v>11</v>
      </c>
      <c r="AA114" s="6">
        <v>2015</v>
      </c>
      <c r="AB114" s="6" t="s">
        <v>538</v>
      </c>
      <c r="AD114" s="6" t="s">
        <v>539</v>
      </c>
      <c r="AF114" s="6">
        <v>29</v>
      </c>
      <c r="AG114" s="6">
        <v>10</v>
      </c>
      <c r="AH114" s="6">
        <v>2015</v>
      </c>
      <c r="AI114" s="6">
        <v>30</v>
      </c>
      <c r="AJ114" s="6">
        <v>10</v>
      </c>
      <c r="AK114" s="6">
        <v>2015</v>
      </c>
      <c r="AM114" s="6" t="s">
        <v>540</v>
      </c>
      <c r="AN114" s="6" t="s">
        <v>541</v>
      </c>
      <c r="BG114" s="6">
        <v>12</v>
      </c>
      <c r="BH114" s="6">
        <v>2011</v>
      </c>
      <c r="BT114" s="6" t="b">
        <v>0</v>
      </c>
      <c r="BU114" s="6" t="b">
        <v>1</v>
      </c>
      <c r="BV114" s="6" t="s">
        <v>538</v>
      </c>
      <c r="BW114" s="6" t="s">
        <v>782</v>
      </c>
      <c r="BX114" s="6" t="s">
        <v>1283</v>
      </c>
      <c r="BY114" s="6" t="b">
        <v>1</v>
      </c>
      <c r="BZ114" s="6" t="s">
        <v>321</v>
      </c>
      <c r="CA114" s="6" t="b">
        <v>0</v>
      </c>
      <c r="CB114" s="6" t="b">
        <v>1</v>
      </c>
      <c r="CC114" s="6" t="b">
        <v>0</v>
      </c>
      <c r="CD114" s="6" t="b">
        <v>1</v>
      </c>
      <c r="CE114" s="6" t="b">
        <v>1</v>
      </c>
      <c r="CF114" s="6" t="b">
        <v>1</v>
      </c>
      <c r="CM114" s="6">
        <v>73</v>
      </c>
      <c r="CN114" s="6">
        <v>393</v>
      </c>
      <c r="CO114" s="6">
        <v>73</v>
      </c>
      <c r="CX114" s="6" t="b">
        <v>1</v>
      </c>
      <c r="CZ114" s="6" t="b">
        <v>1</v>
      </c>
      <c r="DA114" s="6">
        <v>5</v>
      </c>
      <c r="DB114" s="6">
        <v>5</v>
      </c>
      <c r="DC114" s="6">
        <v>3</v>
      </c>
      <c r="DD114" s="6">
        <v>1</v>
      </c>
      <c r="DE114" s="6">
        <v>8</v>
      </c>
      <c r="DF114" s="6">
        <v>6</v>
      </c>
      <c r="DG114" s="6">
        <v>3</v>
      </c>
      <c r="DI114" s="6" t="b">
        <v>1</v>
      </c>
      <c r="DJ114" s="6" t="b">
        <v>1</v>
      </c>
      <c r="DK114" s="6" t="b">
        <v>0</v>
      </c>
      <c r="DL114" s="6" t="b">
        <v>0</v>
      </c>
      <c r="DM114" s="6" t="b">
        <v>1</v>
      </c>
      <c r="DN114" s="6" t="b">
        <v>0</v>
      </c>
      <c r="DO114" s="6" t="b">
        <v>0</v>
      </c>
      <c r="DQ114" s="6" t="b">
        <v>0</v>
      </c>
      <c r="DS114" s="6" t="b">
        <v>1</v>
      </c>
      <c r="DU114" s="6" t="b">
        <v>0</v>
      </c>
      <c r="DW114" s="6" t="b">
        <v>1</v>
      </c>
      <c r="EA114" s="6" t="s">
        <v>0</v>
      </c>
      <c r="EB114" s="6" t="s">
        <v>4</v>
      </c>
      <c r="EC114" s="6" t="s">
        <v>265</v>
      </c>
      <c r="ED114" s="6" t="s">
        <v>266</v>
      </c>
      <c r="EE114" s="6" t="s">
        <v>97</v>
      </c>
      <c r="EF114" s="6" t="s">
        <v>125</v>
      </c>
      <c r="EG114" s="6">
        <v>14</v>
      </c>
      <c r="EH114" s="6">
        <v>73</v>
      </c>
      <c r="EI114" s="6">
        <v>12</v>
      </c>
      <c r="EJ114" s="6">
        <v>61</v>
      </c>
      <c r="EK114" s="6">
        <v>14</v>
      </c>
      <c r="EL114" s="6">
        <v>72</v>
      </c>
      <c r="EM114" s="6" t="s">
        <v>111</v>
      </c>
      <c r="EN114" s="6" t="s">
        <v>21</v>
      </c>
      <c r="EO114" s="6">
        <v>0</v>
      </c>
    </row>
    <row r="115" spans="1:145" x14ac:dyDescent="0.25">
      <c r="A115" s="63" t="s">
        <v>227</v>
      </c>
      <c r="C115" s="64" t="s">
        <v>3</v>
      </c>
      <c r="D115" s="65" t="s">
        <v>1084</v>
      </c>
      <c r="E115" s="65" t="s">
        <v>1860</v>
      </c>
      <c r="F115" s="65" t="s">
        <v>1861</v>
      </c>
      <c r="G115" s="65">
        <v>67</v>
      </c>
      <c r="H115" s="65">
        <v>392</v>
      </c>
      <c r="I115" s="65" t="s">
        <v>209</v>
      </c>
      <c r="J115" s="65" t="s">
        <v>1803</v>
      </c>
      <c r="K115" s="66"/>
      <c r="M115" s="6" t="s">
        <v>3</v>
      </c>
      <c r="N115" s="6" t="s">
        <v>14</v>
      </c>
      <c r="O115" s="6" t="s">
        <v>653</v>
      </c>
      <c r="P115" s="6" t="s">
        <v>653</v>
      </c>
      <c r="Q115" s="6" t="s">
        <v>226</v>
      </c>
      <c r="R115" s="6" t="s">
        <v>227</v>
      </c>
      <c r="S115" s="6">
        <v>97.685199999999995</v>
      </c>
      <c r="T115" s="6">
        <v>23.833100000000002</v>
      </c>
      <c r="V115" s="6" t="s">
        <v>98</v>
      </c>
      <c r="W115" s="6">
        <v>777</v>
      </c>
      <c r="X115" s="6" t="s">
        <v>654</v>
      </c>
      <c r="Y115" s="6">
        <v>13</v>
      </c>
      <c r="Z115" s="6">
        <v>10</v>
      </c>
      <c r="AA115" s="6">
        <v>2015</v>
      </c>
      <c r="AB115" s="6" t="s">
        <v>654</v>
      </c>
      <c r="AD115" s="6" t="s">
        <v>539</v>
      </c>
      <c r="AF115" s="6">
        <v>8</v>
      </c>
      <c r="AG115" s="6">
        <v>10</v>
      </c>
      <c r="AH115" s="6">
        <v>2015</v>
      </c>
      <c r="AI115" s="6">
        <v>8</v>
      </c>
      <c r="AJ115" s="6">
        <v>10</v>
      </c>
      <c r="AK115" s="6">
        <v>2015</v>
      </c>
      <c r="AQ115" s="6" t="s">
        <v>587</v>
      </c>
      <c r="AR115" s="6" t="s">
        <v>548</v>
      </c>
      <c r="AS115" s="6">
        <v>48</v>
      </c>
      <c r="BG115" s="6">
        <v>11</v>
      </c>
      <c r="BH115" s="6">
        <v>2011</v>
      </c>
      <c r="BT115" s="6" t="b">
        <v>0</v>
      </c>
      <c r="BU115" s="6" t="b">
        <v>1</v>
      </c>
      <c r="BV115" s="6" t="s">
        <v>654</v>
      </c>
      <c r="BW115" s="6" t="s">
        <v>1285</v>
      </c>
      <c r="BX115" s="6" t="s">
        <v>1286</v>
      </c>
      <c r="BY115" s="6" t="b">
        <v>1</v>
      </c>
      <c r="BZ115" s="6" t="s">
        <v>321</v>
      </c>
      <c r="CA115" s="6" t="b">
        <v>1</v>
      </c>
      <c r="CB115" s="6" t="b">
        <v>0</v>
      </c>
      <c r="CC115" s="6" t="b">
        <v>0</v>
      </c>
      <c r="CD115" s="6" t="b">
        <v>1</v>
      </c>
      <c r="CE115" s="6" t="b">
        <v>1</v>
      </c>
      <c r="CF115" s="6" t="b">
        <v>1</v>
      </c>
      <c r="CH115" s="6">
        <v>3</v>
      </c>
      <c r="CI115" s="6">
        <v>3</v>
      </c>
      <c r="CJ115" s="6">
        <v>1</v>
      </c>
      <c r="CL115" s="6">
        <v>1</v>
      </c>
      <c r="CM115" s="6">
        <v>53</v>
      </c>
      <c r="CN115" s="6">
        <v>217</v>
      </c>
      <c r="CO115" s="6">
        <v>53</v>
      </c>
      <c r="CP115" s="6">
        <v>1</v>
      </c>
      <c r="CQ115" s="6">
        <v>2</v>
      </c>
      <c r="CR115" s="6" t="s">
        <v>326</v>
      </c>
      <c r="CT115" s="6">
        <v>1</v>
      </c>
      <c r="CU115" s="6">
        <v>4</v>
      </c>
      <c r="CV115" s="6" t="s">
        <v>326</v>
      </c>
      <c r="CX115" s="6" t="b">
        <v>1</v>
      </c>
      <c r="CZ115" s="6" t="b">
        <v>1</v>
      </c>
      <c r="DA115" s="6">
        <v>3</v>
      </c>
      <c r="DB115" s="6">
        <v>2</v>
      </c>
      <c r="DE115" s="6">
        <v>3</v>
      </c>
      <c r="DF115" s="6">
        <v>2</v>
      </c>
      <c r="DG115" s="6">
        <v>3</v>
      </c>
      <c r="DH115" s="6">
        <v>2</v>
      </c>
      <c r="DI115" s="6" t="b">
        <v>1</v>
      </c>
      <c r="DJ115" s="6" t="b">
        <v>0</v>
      </c>
      <c r="DK115" s="6" t="b">
        <v>1</v>
      </c>
      <c r="DL115" s="6" t="b">
        <v>0</v>
      </c>
      <c r="DM115" s="6" t="b">
        <v>0</v>
      </c>
      <c r="DN115" s="6" t="b">
        <v>0</v>
      </c>
      <c r="DO115" s="6" t="b">
        <v>0</v>
      </c>
      <c r="DQ115" s="6" t="b">
        <v>0</v>
      </c>
      <c r="DS115" s="6" t="b">
        <v>1</v>
      </c>
      <c r="DT115" s="6">
        <v>6</v>
      </c>
      <c r="DU115" s="6" t="b">
        <v>0</v>
      </c>
      <c r="DW115" s="6" t="b">
        <v>0</v>
      </c>
      <c r="EA115" s="6" t="s">
        <v>0</v>
      </c>
      <c r="EB115" s="6" t="s">
        <v>5</v>
      </c>
      <c r="EC115" s="6" t="s">
        <v>840</v>
      </c>
      <c r="ED115" s="6" t="s">
        <v>841</v>
      </c>
      <c r="EE115" s="6" t="s">
        <v>209</v>
      </c>
      <c r="EF115" s="6" t="s">
        <v>125</v>
      </c>
      <c r="EG115" s="6">
        <v>640</v>
      </c>
      <c r="EH115" s="6">
        <v>2600</v>
      </c>
      <c r="EI115" s="6">
        <v>623</v>
      </c>
      <c r="EJ115" s="6">
        <v>2635</v>
      </c>
      <c r="EK115" s="6">
        <v>623</v>
      </c>
      <c r="EL115" s="6">
        <v>2635</v>
      </c>
      <c r="EM115" s="6" t="s">
        <v>111</v>
      </c>
      <c r="EN115" s="6" t="s">
        <v>22</v>
      </c>
      <c r="EO115" s="6">
        <v>18</v>
      </c>
    </row>
    <row r="116" spans="1:145" x14ac:dyDescent="0.25">
      <c r="A116" s="63" t="s">
        <v>777</v>
      </c>
      <c r="C116" s="64" t="s">
        <v>0</v>
      </c>
      <c r="D116" s="65" t="s">
        <v>11</v>
      </c>
      <c r="E116" s="65" t="s">
        <v>191</v>
      </c>
      <c r="F116" s="65" t="s">
        <v>192</v>
      </c>
      <c r="G116" s="65">
        <v>14</v>
      </c>
      <c r="H116" s="65">
        <v>44</v>
      </c>
      <c r="I116" s="65" t="s">
        <v>97</v>
      </c>
      <c r="J116" s="65" t="s">
        <v>85</v>
      </c>
      <c r="K116" s="66" t="s">
        <v>538</v>
      </c>
      <c r="M116" s="6" t="s">
        <v>3</v>
      </c>
      <c r="N116" s="6" t="s">
        <v>14</v>
      </c>
      <c r="O116" s="6" t="s">
        <v>653</v>
      </c>
      <c r="P116" s="6" t="s">
        <v>653</v>
      </c>
      <c r="Q116" s="6" t="s">
        <v>776</v>
      </c>
      <c r="R116" s="6" t="s">
        <v>777</v>
      </c>
      <c r="S116" s="6">
        <v>97.681959000000006</v>
      </c>
      <c r="T116" s="6">
        <v>23.821126</v>
      </c>
      <c r="U116" s="6">
        <v>0</v>
      </c>
      <c r="V116" s="6" t="s">
        <v>98</v>
      </c>
      <c r="W116" s="6">
        <v>975</v>
      </c>
      <c r="X116" s="6" t="s">
        <v>538</v>
      </c>
      <c r="Y116" s="6">
        <v>28</v>
      </c>
      <c r="Z116" s="6">
        <v>10</v>
      </c>
      <c r="AA116" s="6">
        <v>2015</v>
      </c>
      <c r="AB116" s="6" t="s">
        <v>538</v>
      </c>
      <c r="AD116" s="6" t="s">
        <v>539</v>
      </c>
      <c r="AF116" s="6">
        <v>17</v>
      </c>
      <c r="AG116" s="6">
        <v>10</v>
      </c>
      <c r="AH116" s="6">
        <v>2015</v>
      </c>
      <c r="AI116" s="6">
        <v>17</v>
      </c>
      <c r="AJ116" s="6">
        <v>10</v>
      </c>
      <c r="AK116" s="6">
        <v>2015</v>
      </c>
      <c r="AM116" s="6" t="s">
        <v>540</v>
      </c>
      <c r="AN116" s="6" t="s">
        <v>541</v>
      </c>
      <c r="AO116" s="6">
        <v>43</v>
      </c>
      <c r="BG116" s="6">
        <v>12</v>
      </c>
      <c r="BH116" s="6">
        <v>2012</v>
      </c>
      <c r="BT116" s="6" t="b">
        <v>0</v>
      </c>
      <c r="BU116" s="6" t="b">
        <v>1</v>
      </c>
      <c r="BV116" s="6" t="s">
        <v>538</v>
      </c>
      <c r="BW116" s="6" t="s">
        <v>778</v>
      </c>
      <c r="BX116" s="6" t="s">
        <v>779</v>
      </c>
      <c r="BY116" s="6" t="b">
        <v>1</v>
      </c>
      <c r="BZ116" s="6" t="s">
        <v>321</v>
      </c>
      <c r="CA116" s="6" t="b">
        <v>0</v>
      </c>
      <c r="CB116" s="6" t="b">
        <v>1</v>
      </c>
      <c r="CC116" s="6" t="b">
        <v>0</v>
      </c>
      <c r="CD116" s="6" t="b">
        <v>1</v>
      </c>
      <c r="CE116" s="6" t="b">
        <v>1</v>
      </c>
      <c r="CF116" s="6" t="b">
        <v>1</v>
      </c>
      <c r="CG116" s="6">
        <v>4</v>
      </c>
      <c r="CH116" s="6">
        <v>3</v>
      </c>
      <c r="CI116" s="6">
        <v>7</v>
      </c>
      <c r="CJ116" s="6">
        <v>1</v>
      </c>
      <c r="CK116" s="6">
        <v>1</v>
      </c>
      <c r="CL116" s="6">
        <v>2</v>
      </c>
      <c r="CM116" s="6">
        <v>79</v>
      </c>
      <c r="CN116" s="6">
        <v>394</v>
      </c>
      <c r="CO116" s="6">
        <v>79</v>
      </c>
      <c r="CX116" s="6" t="b">
        <v>1</v>
      </c>
      <c r="CZ116" s="6" t="b">
        <v>1</v>
      </c>
      <c r="DA116" s="6">
        <v>1</v>
      </c>
      <c r="DC116" s="6">
        <v>3</v>
      </c>
      <c r="DE116" s="6">
        <v>4</v>
      </c>
      <c r="DG116" s="6">
        <v>2</v>
      </c>
      <c r="DI116" s="6" t="b">
        <v>1</v>
      </c>
      <c r="DJ116" s="6" t="b">
        <v>1</v>
      </c>
      <c r="DK116" s="6" t="b">
        <v>1</v>
      </c>
      <c r="DL116" s="6" t="b">
        <v>0</v>
      </c>
      <c r="DM116" s="6" t="b">
        <v>0</v>
      </c>
      <c r="DN116" s="6" t="b">
        <v>0</v>
      </c>
      <c r="DO116" s="6" t="b">
        <v>0</v>
      </c>
      <c r="DQ116" s="6" t="b">
        <v>0</v>
      </c>
      <c r="DS116" s="6" t="b">
        <v>1</v>
      </c>
      <c r="DU116" s="6" t="b">
        <v>0</v>
      </c>
      <c r="DW116" s="6" t="b">
        <v>0</v>
      </c>
      <c r="EA116" s="6" t="s">
        <v>0</v>
      </c>
      <c r="EB116" s="6" t="s">
        <v>4</v>
      </c>
      <c r="EC116" s="6" t="s">
        <v>265</v>
      </c>
      <c r="ED116" s="6" t="s">
        <v>266</v>
      </c>
      <c r="EE116" s="6" t="s">
        <v>97</v>
      </c>
      <c r="EF116" s="6" t="s">
        <v>125</v>
      </c>
      <c r="EG116" s="6">
        <v>14</v>
      </c>
      <c r="EH116" s="6">
        <v>73</v>
      </c>
      <c r="EI116" s="6">
        <v>12</v>
      </c>
      <c r="EJ116" s="6">
        <v>61</v>
      </c>
      <c r="EK116" s="6">
        <v>14</v>
      </c>
      <c r="EL116" s="6">
        <v>72</v>
      </c>
      <c r="EM116" s="6" t="s">
        <v>111</v>
      </c>
      <c r="EN116" s="6" t="s">
        <v>23</v>
      </c>
      <c r="EO116" s="6">
        <v>0</v>
      </c>
    </row>
    <row r="117" spans="1:145" x14ac:dyDescent="0.25">
      <c r="A117" s="63" t="s">
        <v>799</v>
      </c>
      <c r="C117" s="64" t="s">
        <v>0</v>
      </c>
      <c r="D117" s="65" t="s">
        <v>5</v>
      </c>
      <c r="E117" s="65" t="s">
        <v>271</v>
      </c>
      <c r="F117" s="65" t="s">
        <v>272</v>
      </c>
      <c r="G117" s="65">
        <v>18</v>
      </c>
      <c r="H117" s="65">
        <v>82</v>
      </c>
      <c r="I117" s="65" t="s">
        <v>97</v>
      </c>
      <c r="J117" s="65" t="s">
        <v>85</v>
      </c>
      <c r="K117" s="66" t="s">
        <v>545</v>
      </c>
      <c r="M117" s="6" t="s">
        <v>3</v>
      </c>
      <c r="N117" s="6" t="s">
        <v>15</v>
      </c>
      <c r="O117" s="6" t="s">
        <v>659</v>
      </c>
      <c r="P117" s="6" t="s">
        <v>660</v>
      </c>
      <c r="Q117" s="6" t="s">
        <v>1862</v>
      </c>
      <c r="R117" s="6" t="s">
        <v>799</v>
      </c>
      <c r="S117" s="6">
        <v>98.220614999999995</v>
      </c>
      <c r="T117" s="6">
        <v>23.400155999999999</v>
      </c>
      <c r="U117" s="6">
        <v>3109</v>
      </c>
      <c r="V117" s="6" t="s">
        <v>125</v>
      </c>
      <c r="W117" s="6">
        <v>981</v>
      </c>
      <c r="X117" s="6" t="s">
        <v>538</v>
      </c>
      <c r="Y117" s="6">
        <v>28</v>
      </c>
      <c r="Z117" s="6">
        <v>11</v>
      </c>
      <c r="AA117" s="6">
        <v>2015</v>
      </c>
      <c r="AB117" s="6" t="s">
        <v>538</v>
      </c>
      <c r="AD117" s="6" t="s">
        <v>539</v>
      </c>
      <c r="AF117" s="6">
        <v>12</v>
      </c>
      <c r="AG117" s="6">
        <v>10</v>
      </c>
      <c r="AH117" s="6">
        <v>2015</v>
      </c>
      <c r="AI117" s="6">
        <v>13</v>
      </c>
      <c r="AJ117" s="6">
        <v>10</v>
      </c>
      <c r="AK117" s="6">
        <v>2015</v>
      </c>
      <c r="AM117" s="6" t="s">
        <v>540</v>
      </c>
      <c r="AN117" s="6" t="s">
        <v>541</v>
      </c>
      <c r="AO117" s="6">
        <v>41</v>
      </c>
      <c r="BG117" s="6">
        <v>10</v>
      </c>
      <c r="BH117" s="6">
        <v>2011</v>
      </c>
      <c r="BI117" s="6">
        <v>0</v>
      </c>
      <c r="BJ117" s="6">
        <v>3</v>
      </c>
      <c r="BK117" s="6">
        <v>3</v>
      </c>
      <c r="BL117" s="6">
        <v>0</v>
      </c>
      <c r="BM117" s="6">
        <v>0</v>
      </c>
      <c r="BN117" s="6">
        <v>3</v>
      </c>
      <c r="BO117" s="6">
        <v>3</v>
      </c>
      <c r="BP117" s="6">
        <v>0</v>
      </c>
      <c r="BQ117" s="6" t="s">
        <v>15</v>
      </c>
      <c r="BR117" s="6">
        <v>42</v>
      </c>
      <c r="BT117" s="6" t="b">
        <v>0</v>
      </c>
      <c r="BU117" s="6" t="b">
        <v>1</v>
      </c>
      <c r="BV117" s="6" t="s">
        <v>538</v>
      </c>
      <c r="BW117" s="6" t="s">
        <v>1276</v>
      </c>
      <c r="BX117" s="6" t="s">
        <v>1277</v>
      </c>
      <c r="BY117" s="6" t="b">
        <v>1</v>
      </c>
      <c r="BZ117" s="6" t="s">
        <v>321</v>
      </c>
      <c r="CA117" s="6" t="b">
        <v>1</v>
      </c>
      <c r="CB117" s="6" t="b">
        <v>0</v>
      </c>
      <c r="CC117" s="6" t="b">
        <v>0</v>
      </c>
      <c r="CD117" s="6" t="b">
        <v>1</v>
      </c>
      <c r="CE117" s="6" t="b">
        <v>1</v>
      </c>
      <c r="CF117" s="6" t="b">
        <v>1</v>
      </c>
      <c r="CG117" s="6">
        <v>1</v>
      </c>
      <c r="CH117" s="6">
        <v>2</v>
      </c>
      <c r="CI117" s="6">
        <v>3</v>
      </c>
      <c r="CJ117" s="6">
        <v>1</v>
      </c>
      <c r="CL117" s="6">
        <v>1</v>
      </c>
      <c r="CM117" s="6">
        <v>51</v>
      </c>
      <c r="CN117" s="6">
        <v>263</v>
      </c>
      <c r="CO117" s="6">
        <v>51</v>
      </c>
      <c r="CX117" s="6" t="b">
        <v>1</v>
      </c>
      <c r="CZ117" s="6" t="b">
        <v>1</v>
      </c>
      <c r="DA117" s="6">
        <v>3</v>
      </c>
      <c r="DB117" s="6">
        <v>2</v>
      </c>
      <c r="DC117" s="6">
        <v>7</v>
      </c>
      <c r="DD117" s="6">
        <v>4</v>
      </c>
      <c r="DE117" s="6">
        <v>10</v>
      </c>
      <c r="DF117" s="6">
        <v>6</v>
      </c>
      <c r="DG117" s="6">
        <v>1</v>
      </c>
      <c r="DI117" s="6" t="b">
        <v>1</v>
      </c>
      <c r="DJ117" s="6" t="b">
        <v>1</v>
      </c>
      <c r="DK117" s="6" t="b">
        <v>1</v>
      </c>
      <c r="DL117" s="6" t="b">
        <v>0</v>
      </c>
      <c r="DM117" s="6" t="b">
        <v>1</v>
      </c>
      <c r="DN117" s="6" t="b">
        <v>0</v>
      </c>
      <c r="DO117" s="6" t="b">
        <v>0</v>
      </c>
      <c r="DQ117" s="6" t="b">
        <v>0</v>
      </c>
      <c r="DS117" s="6" t="b">
        <v>1</v>
      </c>
      <c r="DT117" s="6">
        <v>1</v>
      </c>
      <c r="DU117" s="6" t="b">
        <v>0</v>
      </c>
      <c r="DW117" s="6" t="b">
        <v>0</v>
      </c>
      <c r="EA117" s="6" t="s">
        <v>0</v>
      </c>
      <c r="EB117" s="6" t="s">
        <v>8</v>
      </c>
      <c r="EC117" s="6" t="s">
        <v>141</v>
      </c>
      <c r="ED117" s="6" t="s">
        <v>142</v>
      </c>
      <c r="EE117" s="6" t="s">
        <v>97</v>
      </c>
      <c r="EF117" s="6" t="s">
        <v>98</v>
      </c>
      <c r="EG117" s="6">
        <v>186</v>
      </c>
      <c r="EH117" s="6">
        <v>1002</v>
      </c>
      <c r="EI117" s="6">
        <v>183</v>
      </c>
      <c r="EJ117" s="6">
        <v>971</v>
      </c>
      <c r="EK117" s="6">
        <v>188</v>
      </c>
      <c r="EL117" s="6">
        <v>1003</v>
      </c>
      <c r="EM117" s="6" t="s">
        <v>111</v>
      </c>
      <c r="EN117" s="6" t="s">
        <v>23</v>
      </c>
      <c r="EO117" s="6">
        <v>5</v>
      </c>
    </row>
    <row r="118" spans="1:145" x14ac:dyDescent="0.25">
      <c r="A118" s="63" t="s">
        <v>801</v>
      </c>
      <c r="C118" s="64" t="s">
        <v>0</v>
      </c>
      <c r="D118" s="65" t="s">
        <v>12</v>
      </c>
      <c r="E118" s="65" t="s">
        <v>197</v>
      </c>
      <c r="F118" s="65" t="s">
        <v>198</v>
      </c>
      <c r="G118" s="65">
        <v>18</v>
      </c>
      <c r="H118" s="65">
        <v>141</v>
      </c>
      <c r="I118" s="65" t="s">
        <v>97</v>
      </c>
      <c r="J118" s="65" t="s">
        <v>85</v>
      </c>
      <c r="K118" s="66" t="s">
        <v>538</v>
      </c>
      <c r="M118" s="6" t="s">
        <v>3</v>
      </c>
      <c r="N118" s="6" t="s">
        <v>15</v>
      </c>
      <c r="O118" s="6" t="s">
        <v>802</v>
      </c>
      <c r="P118" s="6" t="s">
        <v>803</v>
      </c>
      <c r="Q118" s="6" t="s">
        <v>1863</v>
      </c>
      <c r="R118" s="6" t="s">
        <v>801</v>
      </c>
      <c r="S118" s="6">
        <v>97.819062000000002</v>
      </c>
      <c r="T118" s="6">
        <v>23.694047000000001</v>
      </c>
      <c r="U118" s="6">
        <v>3715</v>
      </c>
      <c r="V118" s="6" t="s">
        <v>125</v>
      </c>
      <c r="W118" s="6">
        <v>978</v>
      </c>
      <c r="X118" s="6" t="s">
        <v>538</v>
      </c>
      <c r="Y118" s="6">
        <v>28</v>
      </c>
      <c r="Z118" s="6">
        <v>10</v>
      </c>
      <c r="AA118" s="6">
        <v>2015</v>
      </c>
      <c r="AB118" s="6" t="s">
        <v>538</v>
      </c>
      <c r="AD118" s="6" t="s">
        <v>539</v>
      </c>
      <c r="AF118" s="6">
        <v>11</v>
      </c>
      <c r="AG118" s="6">
        <v>10</v>
      </c>
      <c r="AH118" s="6">
        <v>2015</v>
      </c>
      <c r="AI118" s="6">
        <v>11</v>
      </c>
      <c r="AJ118" s="6">
        <v>10</v>
      </c>
      <c r="AK118" s="6">
        <v>2015</v>
      </c>
      <c r="AM118" s="6" t="s">
        <v>540</v>
      </c>
      <c r="AN118" s="6" t="s">
        <v>548</v>
      </c>
      <c r="AO118" s="6">
        <v>50</v>
      </c>
      <c r="BG118" s="6">
        <v>1</v>
      </c>
      <c r="BH118" s="6">
        <v>2012</v>
      </c>
      <c r="BI118" s="6">
        <v>24</v>
      </c>
      <c r="BJ118" s="6">
        <v>120</v>
      </c>
      <c r="BK118" s="6">
        <v>120</v>
      </c>
      <c r="BL118" s="6">
        <v>0</v>
      </c>
      <c r="BM118" s="6">
        <v>24</v>
      </c>
      <c r="BN118" s="6">
        <v>120</v>
      </c>
      <c r="BO118" s="6">
        <v>120</v>
      </c>
      <c r="BP118" s="6">
        <v>0</v>
      </c>
      <c r="BQ118" s="6" t="s">
        <v>15</v>
      </c>
      <c r="BR118" s="6">
        <v>32</v>
      </c>
      <c r="BT118" s="6" t="b">
        <v>0</v>
      </c>
      <c r="BU118" s="6" t="b">
        <v>1</v>
      </c>
      <c r="BV118" s="6" t="s">
        <v>538</v>
      </c>
      <c r="BW118" s="6" t="s">
        <v>804</v>
      </c>
      <c r="BX118" s="6" t="s">
        <v>805</v>
      </c>
      <c r="BY118" s="6" t="b">
        <v>1</v>
      </c>
      <c r="BZ118" s="6" t="s">
        <v>321</v>
      </c>
      <c r="CA118" s="6" t="b">
        <v>0</v>
      </c>
      <c r="CB118" s="6" t="b">
        <v>1</v>
      </c>
      <c r="CC118" s="6" t="b">
        <v>0</v>
      </c>
      <c r="CD118" s="6" t="b">
        <v>1</v>
      </c>
      <c r="CE118" s="6" t="b">
        <v>1</v>
      </c>
      <c r="CF118" s="6" t="b">
        <v>1</v>
      </c>
      <c r="CG118" s="6">
        <v>2</v>
      </c>
      <c r="CH118" s="6">
        <v>1</v>
      </c>
      <c r="CI118" s="6">
        <v>3</v>
      </c>
      <c r="CM118" s="6">
        <v>71</v>
      </c>
      <c r="CN118" s="6">
        <v>278</v>
      </c>
      <c r="CO118" s="6">
        <v>71</v>
      </c>
      <c r="CX118" s="6" t="b">
        <v>1</v>
      </c>
      <c r="CZ118" s="6" t="b">
        <v>1</v>
      </c>
      <c r="DA118" s="6">
        <v>2</v>
      </c>
      <c r="DB118" s="6">
        <v>2</v>
      </c>
      <c r="DC118" s="6">
        <v>5</v>
      </c>
      <c r="DD118" s="6">
        <v>4</v>
      </c>
      <c r="DE118" s="6">
        <v>7</v>
      </c>
      <c r="DF118" s="6">
        <v>6</v>
      </c>
      <c r="DG118" s="6">
        <v>2</v>
      </c>
      <c r="DH118" s="6">
        <v>3</v>
      </c>
      <c r="DI118" s="6" t="b">
        <v>1</v>
      </c>
      <c r="DJ118" s="6" t="b">
        <v>1</v>
      </c>
      <c r="DK118" s="6" t="b">
        <v>0</v>
      </c>
      <c r="DL118" s="6" t="b">
        <v>0</v>
      </c>
      <c r="DM118" s="6" t="b">
        <v>1</v>
      </c>
      <c r="DN118" s="6" t="b">
        <v>0</v>
      </c>
      <c r="DO118" s="6" t="b">
        <v>0</v>
      </c>
      <c r="DQ118" s="6" t="b">
        <v>1</v>
      </c>
      <c r="DR118" s="6">
        <v>134</v>
      </c>
      <c r="DS118" s="6" t="b">
        <v>1</v>
      </c>
      <c r="DT118" s="6">
        <v>2</v>
      </c>
      <c r="DU118" s="6" t="b">
        <v>0</v>
      </c>
      <c r="DW118" s="6" t="b">
        <v>0</v>
      </c>
      <c r="EA118" s="6" t="s">
        <v>0</v>
      </c>
      <c r="EB118" s="6" t="s">
        <v>5</v>
      </c>
      <c r="EC118" s="6" t="s">
        <v>701</v>
      </c>
      <c r="ED118" s="6" t="s">
        <v>702</v>
      </c>
      <c r="EE118" s="6" t="s">
        <v>209</v>
      </c>
      <c r="EF118" s="6" t="s">
        <v>125</v>
      </c>
      <c r="EG118" s="6">
        <v>155</v>
      </c>
      <c r="EH118" s="6">
        <v>664</v>
      </c>
      <c r="EI118" s="6">
        <v>156</v>
      </c>
      <c r="EJ118" s="6">
        <v>641</v>
      </c>
      <c r="EK118" s="6">
        <v>273</v>
      </c>
      <c r="EL118" s="6">
        <v>0</v>
      </c>
      <c r="EM118" s="6" t="s">
        <v>111</v>
      </c>
      <c r="EN118" s="6" t="s">
        <v>22</v>
      </c>
      <c r="EO118" s="6">
        <v>0</v>
      </c>
    </row>
    <row r="119" spans="1:145" x14ac:dyDescent="0.25">
      <c r="A119" s="63" t="s">
        <v>814</v>
      </c>
      <c r="C119" s="64" t="s">
        <v>0</v>
      </c>
      <c r="D119" s="65" t="s">
        <v>1019</v>
      </c>
      <c r="E119" s="65" t="s">
        <v>1864</v>
      </c>
      <c r="F119" s="65" t="s">
        <v>1865</v>
      </c>
      <c r="G119" s="65">
        <v>161</v>
      </c>
      <c r="H119" s="65">
        <v>711</v>
      </c>
      <c r="I119" s="65" t="s">
        <v>97</v>
      </c>
      <c r="J119" s="65" t="s">
        <v>85</v>
      </c>
      <c r="K119" s="66"/>
      <c r="M119" s="6" t="s">
        <v>3</v>
      </c>
      <c r="N119" s="6" t="s">
        <v>16</v>
      </c>
      <c r="O119" s="6" t="s">
        <v>98</v>
      </c>
      <c r="P119" s="6" t="s">
        <v>815</v>
      </c>
      <c r="Q119" s="6" t="s">
        <v>813</v>
      </c>
      <c r="R119" s="6" t="s">
        <v>814</v>
      </c>
      <c r="U119" s="6">
        <v>0</v>
      </c>
      <c r="V119" s="6" t="s">
        <v>98</v>
      </c>
      <c r="W119" s="6">
        <v>983</v>
      </c>
      <c r="X119" s="6" t="s">
        <v>538</v>
      </c>
      <c r="Y119" s="6">
        <v>28</v>
      </c>
      <c r="Z119" s="6">
        <v>10</v>
      </c>
      <c r="AA119" s="6">
        <v>2015</v>
      </c>
      <c r="AB119" s="6" t="s">
        <v>538</v>
      </c>
      <c r="AD119" s="6" t="s">
        <v>539</v>
      </c>
      <c r="AF119" s="6">
        <v>23</v>
      </c>
      <c r="AG119" s="6">
        <v>10</v>
      </c>
      <c r="AH119" s="6">
        <v>2015</v>
      </c>
      <c r="AI119" s="6">
        <v>23</v>
      </c>
      <c r="AJ119" s="6">
        <v>10</v>
      </c>
      <c r="AK119" s="6">
        <v>2015</v>
      </c>
      <c r="AM119" s="6" t="s">
        <v>588</v>
      </c>
      <c r="AN119" s="6" t="s">
        <v>548</v>
      </c>
      <c r="AO119" s="6">
        <v>38</v>
      </c>
      <c r="BG119" s="6">
        <v>4</v>
      </c>
      <c r="BH119" s="6">
        <v>2012</v>
      </c>
      <c r="BT119" s="6" t="b">
        <v>0</v>
      </c>
      <c r="BU119" s="6" t="b">
        <v>1</v>
      </c>
      <c r="BV119" s="6" t="s">
        <v>538</v>
      </c>
      <c r="BW119" s="6" t="s">
        <v>1255</v>
      </c>
      <c r="BX119" s="6" t="s">
        <v>1256</v>
      </c>
      <c r="BY119" s="6" t="b">
        <v>1</v>
      </c>
      <c r="BZ119" s="6" t="s">
        <v>321</v>
      </c>
      <c r="CA119" s="6" t="b">
        <v>0</v>
      </c>
      <c r="CB119" s="6" t="b">
        <v>1</v>
      </c>
      <c r="CC119" s="6" t="b">
        <v>0</v>
      </c>
      <c r="CD119" s="6" t="b">
        <v>1</v>
      </c>
      <c r="CE119" s="6" t="b">
        <v>1</v>
      </c>
      <c r="CF119" s="6" t="b">
        <v>1</v>
      </c>
      <c r="CG119" s="6">
        <v>2</v>
      </c>
      <c r="CH119" s="6">
        <v>2</v>
      </c>
      <c r="CI119" s="6">
        <v>4</v>
      </c>
      <c r="CM119" s="6">
        <v>37</v>
      </c>
      <c r="CN119" s="6">
        <v>155</v>
      </c>
      <c r="CO119" s="6">
        <v>38</v>
      </c>
      <c r="CX119" s="6" t="b">
        <v>1</v>
      </c>
      <c r="CZ119" s="6" t="b">
        <v>1</v>
      </c>
      <c r="DA119" s="6">
        <v>2</v>
      </c>
      <c r="DB119" s="6">
        <v>3</v>
      </c>
      <c r="DC119" s="6">
        <v>2</v>
      </c>
      <c r="DE119" s="6">
        <v>4</v>
      </c>
      <c r="DF119" s="6">
        <v>3</v>
      </c>
      <c r="DG119" s="6">
        <v>1</v>
      </c>
      <c r="DI119" s="6" t="b">
        <v>1</v>
      </c>
      <c r="DJ119" s="6" t="b">
        <v>1</v>
      </c>
      <c r="DK119" s="6" t="b">
        <v>0</v>
      </c>
      <c r="DL119" s="6" t="b">
        <v>0</v>
      </c>
      <c r="DM119" s="6" t="b">
        <v>0</v>
      </c>
      <c r="DN119" s="6" t="b">
        <v>0</v>
      </c>
      <c r="DO119" s="6" t="b">
        <v>0</v>
      </c>
      <c r="DQ119" s="6" t="b">
        <v>0</v>
      </c>
      <c r="DS119" s="6" t="b">
        <v>1</v>
      </c>
      <c r="DT119" s="6">
        <v>10</v>
      </c>
      <c r="DU119" s="6" t="b">
        <v>0</v>
      </c>
      <c r="DW119" s="6" t="b">
        <v>0</v>
      </c>
      <c r="DY119" s="6" t="s">
        <v>1257</v>
      </c>
      <c r="EA119" s="6" t="s">
        <v>0</v>
      </c>
      <c r="EB119" s="6" t="s">
        <v>4</v>
      </c>
      <c r="EC119" s="6" t="s">
        <v>263</v>
      </c>
      <c r="ED119" s="6" t="s">
        <v>264</v>
      </c>
      <c r="EE119" s="6" t="s">
        <v>97</v>
      </c>
      <c r="EF119" s="6" t="s">
        <v>125</v>
      </c>
      <c r="EG119" s="6">
        <v>22</v>
      </c>
      <c r="EH119" s="6">
        <v>101</v>
      </c>
      <c r="EI119" s="6">
        <v>18</v>
      </c>
      <c r="EJ119" s="6">
        <v>91</v>
      </c>
      <c r="EK119" s="6">
        <v>22</v>
      </c>
      <c r="EL119" s="6">
        <v>103</v>
      </c>
      <c r="EM119" s="6" t="s">
        <v>111</v>
      </c>
      <c r="EN119" s="6" t="s">
        <v>23</v>
      </c>
      <c r="EO119" s="6">
        <v>1</v>
      </c>
    </row>
    <row r="120" spans="1:145" x14ac:dyDescent="0.25">
      <c r="A120" s="63" t="s">
        <v>762</v>
      </c>
      <c r="C120" s="64" t="s">
        <v>3</v>
      </c>
      <c r="D120" s="65" t="s">
        <v>15</v>
      </c>
      <c r="E120" s="65" t="s">
        <v>1866</v>
      </c>
      <c r="F120" s="65" t="s">
        <v>1867</v>
      </c>
      <c r="G120" s="65">
        <v>105</v>
      </c>
      <c r="H120" s="65">
        <v>568</v>
      </c>
      <c r="I120" s="65" t="s">
        <v>97</v>
      </c>
      <c r="J120" s="65" t="s">
        <v>85</v>
      </c>
      <c r="K120" s="66"/>
      <c r="M120" s="6" t="s">
        <v>3</v>
      </c>
      <c r="N120" s="6" t="s">
        <v>17</v>
      </c>
      <c r="O120" s="6" t="s">
        <v>763</v>
      </c>
      <c r="P120" s="6" t="s">
        <v>764</v>
      </c>
      <c r="Q120" s="6" t="s">
        <v>1868</v>
      </c>
      <c r="R120" s="6" t="s">
        <v>762</v>
      </c>
      <c r="U120" s="6">
        <v>3153</v>
      </c>
      <c r="V120" s="6" t="s">
        <v>125</v>
      </c>
      <c r="W120" s="6">
        <v>985</v>
      </c>
      <c r="X120" s="6" t="s">
        <v>538</v>
      </c>
      <c r="Y120" s="6">
        <v>28</v>
      </c>
      <c r="Z120" s="6">
        <v>10</v>
      </c>
      <c r="AA120" s="6">
        <v>2015</v>
      </c>
      <c r="AB120" s="6" t="s">
        <v>538</v>
      </c>
      <c r="AD120" s="6" t="s">
        <v>539</v>
      </c>
      <c r="AF120" s="6">
        <v>28</v>
      </c>
      <c r="AG120" s="6">
        <v>10</v>
      </c>
      <c r="AH120" s="6">
        <v>2015</v>
      </c>
      <c r="AI120" s="6">
        <v>4</v>
      </c>
      <c r="AJ120" s="6">
        <v>11</v>
      </c>
      <c r="AK120" s="6">
        <v>2015</v>
      </c>
      <c r="AM120" s="6" t="s">
        <v>540</v>
      </c>
      <c r="AN120" s="6" t="s">
        <v>541</v>
      </c>
      <c r="AO120" s="6">
        <v>35</v>
      </c>
      <c r="BG120" s="6">
        <v>7</v>
      </c>
      <c r="BH120" s="6">
        <v>2012</v>
      </c>
      <c r="BI120" s="6">
        <v>30</v>
      </c>
      <c r="BJ120" s="6">
        <v>10</v>
      </c>
      <c r="BK120" s="6">
        <v>10</v>
      </c>
      <c r="BL120" s="6">
        <v>0</v>
      </c>
      <c r="BM120" s="6">
        <v>30</v>
      </c>
      <c r="BN120" s="6">
        <v>10</v>
      </c>
      <c r="BO120" s="6">
        <v>10</v>
      </c>
      <c r="BP120" s="6">
        <v>0</v>
      </c>
      <c r="BQ120" s="6" t="s">
        <v>765</v>
      </c>
      <c r="BR120" s="6">
        <v>1</v>
      </c>
      <c r="BT120" s="6" t="b">
        <v>1</v>
      </c>
      <c r="BU120" s="6" t="b">
        <v>1</v>
      </c>
      <c r="BV120" s="6" t="s">
        <v>538</v>
      </c>
      <c r="BW120" s="6" t="s">
        <v>766</v>
      </c>
      <c r="BX120" s="6" t="s">
        <v>1275</v>
      </c>
      <c r="BY120" s="6" t="b">
        <v>1</v>
      </c>
      <c r="BZ120" s="6" t="s">
        <v>328</v>
      </c>
      <c r="CA120" s="6" t="b">
        <v>0</v>
      </c>
      <c r="CB120" s="6" t="b">
        <v>1</v>
      </c>
      <c r="CC120" s="6" t="b">
        <v>0</v>
      </c>
      <c r="CD120" s="6" t="b">
        <v>1</v>
      </c>
      <c r="CE120" s="6" t="b">
        <v>1</v>
      </c>
      <c r="CF120" s="6" t="b">
        <v>1</v>
      </c>
      <c r="CM120" s="6">
        <v>9</v>
      </c>
      <c r="CN120" s="6">
        <v>58</v>
      </c>
      <c r="CO120" s="6">
        <v>9</v>
      </c>
      <c r="CX120" s="6" t="b">
        <v>0</v>
      </c>
      <c r="CZ120" s="6" t="b">
        <v>1</v>
      </c>
      <c r="DC120" s="6">
        <v>3</v>
      </c>
      <c r="DD120" s="6">
        <v>1</v>
      </c>
      <c r="DE120" s="6">
        <v>3</v>
      </c>
      <c r="DF120" s="6">
        <v>1</v>
      </c>
      <c r="DG120" s="6">
        <v>2</v>
      </c>
      <c r="DH120" s="6">
        <v>0</v>
      </c>
      <c r="DI120" s="6" t="b">
        <v>1</v>
      </c>
      <c r="DJ120" s="6" t="b">
        <v>1</v>
      </c>
      <c r="DK120" s="6" t="b">
        <v>0</v>
      </c>
      <c r="DL120" s="6" t="b">
        <v>0</v>
      </c>
      <c r="DM120" s="6" t="b">
        <v>1</v>
      </c>
      <c r="DN120" s="6" t="b">
        <v>0</v>
      </c>
      <c r="DO120" s="6" t="b">
        <v>0</v>
      </c>
      <c r="DQ120" s="6" t="b">
        <v>0</v>
      </c>
      <c r="DS120" s="6" t="b">
        <v>0</v>
      </c>
      <c r="DU120" s="6" t="b">
        <v>1</v>
      </c>
      <c r="DW120" s="6" t="b">
        <v>1</v>
      </c>
      <c r="EA120" s="6" t="s">
        <v>0</v>
      </c>
      <c r="EB120" s="6" t="s">
        <v>4</v>
      </c>
      <c r="EC120" s="6" t="s">
        <v>688</v>
      </c>
      <c r="ED120" s="6" t="s">
        <v>689</v>
      </c>
      <c r="EE120" s="6" t="s">
        <v>97</v>
      </c>
      <c r="EF120" s="6" t="s">
        <v>98</v>
      </c>
      <c r="EG120" s="6">
        <v>107</v>
      </c>
      <c r="EH120" s="6">
        <v>501</v>
      </c>
      <c r="EI120" s="6">
        <v>107</v>
      </c>
      <c r="EJ120" s="6">
        <v>503</v>
      </c>
      <c r="EK120" s="6">
        <v>107</v>
      </c>
      <c r="EL120" s="6">
        <v>497</v>
      </c>
      <c r="EM120" s="6" t="s">
        <v>111</v>
      </c>
      <c r="EN120" s="6" t="s">
        <v>23</v>
      </c>
      <c r="EO120" s="6">
        <v>9</v>
      </c>
    </row>
    <row r="121" spans="1:145" x14ac:dyDescent="0.25">
      <c r="A121" s="63" t="s">
        <v>810</v>
      </c>
      <c r="C121" s="64" t="s">
        <v>0</v>
      </c>
      <c r="D121" s="65" t="s">
        <v>8</v>
      </c>
      <c r="E121" s="65" t="s">
        <v>224</v>
      </c>
      <c r="F121" s="65" t="s">
        <v>225</v>
      </c>
      <c r="G121" s="65">
        <v>412</v>
      </c>
      <c r="H121" s="65">
        <v>1700</v>
      </c>
      <c r="I121" s="65" t="s">
        <v>209</v>
      </c>
      <c r="J121" s="65" t="s">
        <v>85</v>
      </c>
      <c r="K121" s="66" t="s">
        <v>581</v>
      </c>
      <c r="M121" s="6" t="s">
        <v>3</v>
      </c>
      <c r="N121" s="6" t="s">
        <v>18</v>
      </c>
      <c r="O121" s="6" t="s">
        <v>811</v>
      </c>
      <c r="P121" s="6" t="s">
        <v>812</v>
      </c>
      <c r="Q121" s="6" t="s">
        <v>809</v>
      </c>
      <c r="R121" s="6" t="s">
        <v>810</v>
      </c>
      <c r="U121" s="6">
        <v>0</v>
      </c>
      <c r="V121" s="6" t="s">
        <v>98</v>
      </c>
      <c r="W121" s="6">
        <v>984</v>
      </c>
      <c r="X121" s="6" t="s">
        <v>538</v>
      </c>
      <c r="Y121" s="6">
        <v>28</v>
      </c>
      <c r="Z121" s="6">
        <v>11</v>
      </c>
      <c r="AA121" s="6">
        <v>2015</v>
      </c>
      <c r="AB121" s="6" t="s">
        <v>538</v>
      </c>
      <c r="AD121" s="6" t="s">
        <v>539</v>
      </c>
      <c r="AF121" s="6">
        <v>17</v>
      </c>
      <c r="AG121" s="6">
        <v>10</v>
      </c>
      <c r="AH121" s="6">
        <v>2015</v>
      </c>
      <c r="AI121" s="6">
        <v>9</v>
      </c>
      <c r="AJ121" s="6">
        <v>11</v>
      </c>
      <c r="AK121" s="6">
        <v>2015</v>
      </c>
      <c r="AM121" s="6" t="s">
        <v>540</v>
      </c>
      <c r="AN121" s="6" t="s">
        <v>541</v>
      </c>
      <c r="AO121" s="6">
        <v>44</v>
      </c>
      <c r="BG121" s="6">
        <v>4</v>
      </c>
      <c r="BH121" s="6">
        <v>2011</v>
      </c>
      <c r="BT121" s="6" t="b">
        <v>0</v>
      </c>
      <c r="BU121" s="6" t="b">
        <v>1</v>
      </c>
      <c r="BV121" s="6" t="s">
        <v>538</v>
      </c>
      <c r="BW121" s="6" t="s">
        <v>1292</v>
      </c>
      <c r="BX121" s="6" t="s">
        <v>1293</v>
      </c>
      <c r="BY121" s="6" t="b">
        <v>1</v>
      </c>
      <c r="BZ121" s="6" t="s">
        <v>330</v>
      </c>
      <c r="CA121" s="6" t="b">
        <v>1</v>
      </c>
      <c r="CB121" s="6" t="b">
        <v>0</v>
      </c>
      <c r="CC121" s="6" t="b">
        <v>0</v>
      </c>
      <c r="CD121" s="6" t="b">
        <v>1</v>
      </c>
      <c r="CE121" s="6" t="b">
        <v>1</v>
      </c>
      <c r="CF121" s="6" t="b">
        <v>1</v>
      </c>
      <c r="CM121" s="6">
        <v>10</v>
      </c>
      <c r="CN121" s="6">
        <v>44</v>
      </c>
      <c r="CO121" s="6">
        <v>10</v>
      </c>
      <c r="CX121" s="6" t="b">
        <v>1</v>
      </c>
      <c r="CZ121" s="6" t="b">
        <v>1</v>
      </c>
      <c r="DA121" s="6">
        <v>2</v>
      </c>
      <c r="DB121" s="6">
        <v>1</v>
      </c>
      <c r="DC121" s="6">
        <v>8</v>
      </c>
      <c r="DD121" s="6">
        <v>2</v>
      </c>
      <c r="DE121" s="6">
        <v>10</v>
      </c>
      <c r="DF121" s="6">
        <v>3</v>
      </c>
      <c r="DG121" s="6">
        <v>2</v>
      </c>
      <c r="DI121" s="6" t="b">
        <v>1</v>
      </c>
      <c r="DJ121" s="6" t="b">
        <v>1</v>
      </c>
      <c r="DK121" s="6" t="b">
        <v>0</v>
      </c>
      <c r="DL121" s="6" t="b">
        <v>0</v>
      </c>
      <c r="DM121" s="6" t="b">
        <v>1</v>
      </c>
      <c r="DN121" s="6" t="b">
        <v>1</v>
      </c>
      <c r="DO121" s="6" t="b">
        <v>0</v>
      </c>
      <c r="DQ121" s="6" t="b">
        <v>0</v>
      </c>
      <c r="DS121" s="6" t="b">
        <v>0</v>
      </c>
      <c r="DU121" s="6" t="b">
        <v>0</v>
      </c>
      <c r="DW121" s="6" t="b">
        <v>0</v>
      </c>
      <c r="EA121" s="6" t="s">
        <v>0</v>
      </c>
      <c r="EB121" s="6" t="s">
        <v>13</v>
      </c>
      <c r="EC121" s="6" t="s">
        <v>237</v>
      </c>
      <c r="ED121" s="6" t="s">
        <v>238</v>
      </c>
      <c r="EE121" s="6" t="s">
        <v>97</v>
      </c>
      <c r="EF121" s="6" t="s">
        <v>98</v>
      </c>
      <c r="EG121" s="6">
        <v>6</v>
      </c>
      <c r="EH121" s="6">
        <v>30</v>
      </c>
      <c r="EI121" s="6">
        <v>6</v>
      </c>
      <c r="EJ121" s="6">
        <v>30</v>
      </c>
      <c r="EK121" s="6">
        <v>6</v>
      </c>
      <c r="EL121" s="6">
        <v>30</v>
      </c>
      <c r="EM121" s="6" t="s">
        <v>111</v>
      </c>
      <c r="EN121" s="6" t="s">
        <v>23</v>
      </c>
      <c r="EO121" s="6">
        <v>0</v>
      </c>
    </row>
    <row r="122" spans="1:145" x14ac:dyDescent="0.25">
      <c r="A122" s="63" t="s">
        <v>788</v>
      </c>
      <c r="C122" s="64" t="s">
        <v>0</v>
      </c>
      <c r="D122" s="65" t="s">
        <v>8</v>
      </c>
      <c r="E122" s="65" t="s">
        <v>752</v>
      </c>
      <c r="F122" s="65" t="s">
        <v>753</v>
      </c>
      <c r="G122" s="65">
        <v>24</v>
      </c>
      <c r="H122" s="65">
        <v>89</v>
      </c>
      <c r="I122" s="65" t="s">
        <v>97</v>
      </c>
      <c r="J122" s="65" t="s">
        <v>85</v>
      </c>
      <c r="K122" s="66" t="s">
        <v>545</v>
      </c>
      <c r="M122" s="6" t="s">
        <v>3</v>
      </c>
      <c r="N122" s="6" t="s">
        <v>15</v>
      </c>
      <c r="O122" s="6" t="s">
        <v>789</v>
      </c>
      <c r="P122" s="6" t="s">
        <v>790</v>
      </c>
      <c r="Q122" s="6" t="s">
        <v>787</v>
      </c>
      <c r="R122" s="6" t="s">
        <v>788</v>
      </c>
      <c r="S122" s="6">
        <v>97.848529999999997</v>
      </c>
      <c r="T122" s="6">
        <v>23.4008</v>
      </c>
      <c r="U122" s="6">
        <v>0</v>
      </c>
      <c r="V122" s="6" t="s">
        <v>125</v>
      </c>
      <c r="W122" s="6">
        <v>974</v>
      </c>
      <c r="X122" s="6" t="s">
        <v>538</v>
      </c>
      <c r="Y122" s="6">
        <v>28</v>
      </c>
      <c r="Z122" s="6">
        <v>10</v>
      </c>
      <c r="AA122" s="6">
        <v>2015</v>
      </c>
      <c r="AB122" s="6" t="s">
        <v>538</v>
      </c>
      <c r="AD122" s="6" t="s">
        <v>539</v>
      </c>
      <c r="AF122" s="6">
        <v>13</v>
      </c>
      <c r="AG122" s="6">
        <v>10</v>
      </c>
      <c r="AH122" s="6">
        <v>2015</v>
      </c>
      <c r="AI122" s="6">
        <v>16</v>
      </c>
      <c r="AJ122" s="6">
        <v>10</v>
      </c>
      <c r="AK122" s="6">
        <v>2015</v>
      </c>
      <c r="AM122" s="6" t="s">
        <v>588</v>
      </c>
      <c r="AN122" s="6" t="s">
        <v>541</v>
      </c>
      <c r="AO122" s="6">
        <v>45</v>
      </c>
      <c r="BG122" s="6">
        <v>12</v>
      </c>
      <c r="BH122" s="6">
        <v>2012</v>
      </c>
      <c r="BI122" s="6">
        <v>180</v>
      </c>
      <c r="BJ122" s="6">
        <v>30</v>
      </c>
      <c r="BK122" s="6">
        <v>30</v>
      </c>
      <c r="BL122" s="6">
        <v>0</v>
      </c>
      <c r="BM122" s="6">
        <v>180</v>
      </c>
      <c r="BN122" s="6">
        <v>30</v>
      </c>
      <c r="BO122" s="6">
        <v>30</v>
      </c>
      <c r="BP122" s="6">
        <v>0</v>
      </c>
      <c r="BQ122" s="6" t="s">
        <v>15</v>
      </c>
      <c r="BR122" s="6">
        <v>9</v>
      </c>
      <c r="BT122" s="6" t="b">
        <v>0</v>
      </c>
      <c r="BU122" s="6" t="b">
        <v>1</v>
      </c>
      <c r="BV122" s="6" t="s">
        <v>538</v>
      </c>
      <c r="BW122" s="6" t="s">
        <v>1186</v>
      </c>
      <c r="BX122" s="6" t="s">
        <v>1187</v>
      </c>
      <c r="BY122" s="6" t="b">
        <v>1</v>
      </c>
      <c r="BZ122" s="6" t="s">
        <v>328</v>
      </c>
      <c r="CA122" s="6" t="b">
        <v>0</v>
      </c>
      <c r="CB122" s="6" t="b">
        <v>1</v>
      </c>
      <c r="CC122" s="6" t="b">
        <v>0</v>
      </c>
      <c r="CD122" s="6" t="b">
        <v>1</v>
      </c>
      <c r="CE122" s="6" t="b">
        <v>1</v>
      </c>
      <c r="CF122" s="6" t="b">
        <v>1</v>
      </c>
      <c r="CG122" s="6">
        <v>2</v>
      </c>
      <c r="CH122" s="6">
        <v>3</v>
      </c>
      <c r="CI122" s="6">
        <v>5</v>
      </c>
      <c r="CJ122" s="6">
        <v>1</v>
      </c>
      <c r="CL122" s="6">
        <v>1</v>
      </c>
      <c r="CM122" s="6">
        <v>86</v>
      </c>
      <c r="CN122" s="6">
        <v>472</v>
      </c>
      <c r="CO122" s="6">
        <v>86</v>
      </c>
      <c r="CX122" s="6" t="b">
        <v>1</v>
      </c>
      <c r="CZ122" s="6" t="b">
        <v>1</v>
      </c>
      <c r="DA122" s="6">
        <v>4</v>
      </c>
      <c r="DB122" s="6">
        <v>2</v>
      </c>
      <c r="DE122" s="6">
        <v>4</v>
      </c>
      <c r="DF122" s="6">
        <v>2</v>
      </c>
      <c r="DI122" s="6" t="b">
        <v>1</v>
      </c>
      <c r="DJ122" s="6" t="b">
        <v>1</v>
      </c>
      <c r="DK122" s="6" t="b">
        <v>0</v>
      </c>
      <c r="DL122" s="6" t="b">
        <v>0</v>
      </c>
      <c r="DM122" s="6" t="b">
        <v>0</v>
      </c>
      <c r="DN122" s="6" t="b">
        <v>0</v>
      </c>
      <c r="DO122" s="6" t="b">
        <v>0</v>
      </c>
      <c r="DQ122" s="6" t="b">
        <v>0</v>
      </c>
      <c r="DS122" s="6" t="b">
        <v>1</v>
      </c>
      <c r="DU122" s="6" t="b">
        <v>0</v>
      </c>
      <c r="DW122" s="6" t="b">
        <v>0</v>
      </c>
      <c r="EA122" s="6" t="s">
        <v>0</v>
      </c>
      <c r="EB122" s="6" t="s">
        <v>5</v>
      </c>
      <c r="EC122" s="6" t="s">
        <v>183</v>
      </c>
      <c r="ED122" s="6" t="s">
        <v>184</v>
      </c>
      <c r="EE122" s="6" t="s">
        <v>97</v>
      </c>
      <c r="EF122" s="6" t="s">
        <v>125</v>
      </c>
      <c r="EG122" s="6">
        <v>45</v>
      </c>
      <c r="EH122" s="6">
        <v>193</v>
      </c>
      <c r="EI122" s="6">
        <v>48</v>
      </c>
      <c r="EJ122" s="6">
        <v>196</v>
      </c>
      <c r="EK122" s="6">
        <v>48</v>
      </c>
      <c r="EL122" s="6">
        <v>196</v>
      </c>
      <c r="EM122" s="6" t="s">
        <v>111</v>
      </c>
      <c r="EN122" s="6" t="s">
        <v>21</v>
      </c>
      <c r="EO122" s="6">
        <v>3</v>
      </c>
    </row>
    <row r="123" spans="1:145" x14ac:dyDescent="0.25">
      <c r="A123" s="63" t="s">
        <v>792</v>
      </c>
      <c r="C123" s="64" t="s">
        <v>0</v>
      </c>
      <c r="D123" s="65" t="s">
        <v>4</v>
      </c>
      <c r="E123" s="65" t="s">
        <v>101</v>
      </c>
      <c r="F123" s="65" t="s">
        <v>102</v>
      </c>
      <c r="G123" s="65">
        <v>57</v>
      </c>
      <c r="H123" s="65">
        <v>233</v>
      </c>
      <c r="I123" s="65" t="s">
        <v>97</v>
      </c>
      <c r="J123" s="65" t="s">
        <v>85</v>
      </c>
      <c r="K123" s="66" t="s">
        <v>538</v>
      </c>
      <c r="M123" s="6" t="s">
        <v>3</v>
      </c>
      <c r="N123" s="6" t="s">
        <v>15</v>
      </c>
      <c r="O123" s="6" t="s">
        <v>656</v>
      </c>
      <c r="P123" s="6" t="s">
        <v>793</v>
      </c>
      <c r="Q123" s="6" t="s">
        <v>791</v>
      </c>
      <c r="R123" s="6" t="s">
        <v>792</v>
      </c>
      <c r="S123" s="6">
        <v>97.926813999999993</v>
      </c>
      <c r="T123" s="6">
        <v>23.450914000000001</v>
      </c>
      <c r="U123" s="6">
        <v>4336</v>
      </c>
      <c r="V123" s="6" t="s">
        <v>98</v>
      </c>
      <c r="W123" s="6">
        <v>979</v>
      </c>
      <c r="X123" s="6" t="s">
        <v>538</v>
      </c>
      <c r="Y123" s="6">
        <v>28</v>
      </c>
      <c r="Z123" s="6">
        <v>10</v>
      </c>
      <c r="AA123" s="6">
        <v>2015</v>
      </c>
      <c r="AB123" s="6" t="s">
        <v>538</v>
      </c>
      <c r="AD123" s="6" t="s">
        <v>539</v>
      </c>
      <c r="AF123" s="6">
        <v>12</v>
      </c>
      <c r="AG123" s="6">
        <v>9</v>
      </c>
      <c r="AH123" s="6">
        <v>2015</v>
      </c>
      <c r="AI123" s="6">
        <v>20</v>
      </c>
      <c r="AJ123" s="6">
        <v>9</v>
      </c>
      <c r="AK123" s="6">
        <v>2015</v>
      </c>
      <c r="AM123" s="6" t="s">
        <v>540</v>
      </c>
      <c r="AN123" s="6" t="s">
        <v>548</v>
      </c>
      <c r="AO123" s="6">
        <v>38</v>
      </c>
      <c r="AQ123" s="6" t="s">
        <v>588</v>
      </c>
      <c r="AR123" s="6" t="s">
        <v>548</v>
      </c>
      <c r="AS123" s="6">
        <v>24</v>
      </c>
      <c r="BG123" s="6">
        <v>12</v>
      </c>
      <c r="BH123" s="6">
        <v>2012</v>
      </c>
      <c r="BT123" s="6" t="b">
        <v>0</v>
      </c>
      <c r="BU123" s="6" t="b">
        <v>1</v>
      </c>
      <c r="BV123" s="6" t="s">
        <v>538</v>
      </c>
      <c r="BW123" s="6" t="s">
        <v>1191</v>
      </c>
      <c r="BX123" s="6" t="s">
        <v>1192</v>
      </c>
      <c r="BY123" s="6" t="b">
        <v>1</v>
      </c>
      <c r="BZ123" s="6" t="s">
        <v>321</v>
      </c>
      <c r="CA123" s="6" t="b">
        <v>1</v>
      </c>
      <c r="CB123" s="6" t="b">
        <v>0</v>
      </c>
      <c r="CC123" s="6" t="b">
        <v>0</v>
      </c>
      <c r="CD123" s="6" t="b">
        <v>1</v>
      </c>
      <c r="CE123" s="6" t="b">
        <v>1</v>
      </c>
      <c r="CF123" s="6" t="b">
        <v>1</v>
      </c>
      <c r="CG123" s="6">
        <v>6</v>
      </c>
      <c r="CH123" s="6">
        <v>1</v>
      </c>
      <c r="CI123" s="6">
        <v>7</v>
      </c>
      <c r="CJ123" s="6">
        <v>1</v>
      </c>
      <c r="CK123" s="6">
        <v>1</v>
      </c>
      <c r="CL123" s="6">
        <v>2</v>
      </c>
      <c r="CM123" s="6">
        <v>63</v>
      </c>
      <c r="CN123" s="6">
        <v>304</v>
      </c>
      <c r="CO123" s="6">
        <v>63</v>
      </c>
      <c r="CX123" s="6" t="b">
        <v>1</v>
      </c>
      <c r="CZ123" s="6" t="b">
        <v>1</v>
      </c>
      <c r="DA123" s="6">
        <v>4</v>
      </c>
      <c r="DB123" s="6">
        <v>5</v>
      </c>
      <c r="DC123" s="6">
        <v>1</v>
      </c>
      <c r="DD123" s="6">
        <v>3</v>
      </c>
      <c r="DE123" s="6">
        <v>5</v>
      </c>
      <c r="DF123" s="6">
        <v>8</v>
      </c>
      <c r="DG123" s="6">
        <v>0</v>
      </c>
      <c r="DH123" s="6">
        <v>0</v>
      </c>
      <c r="DI123" s="6" t="b">
        <v>1</v>
      </c>
      <c r="DJ123" s="6" t="b">
        <v>1</v>
      </c>
      <c r="DK123" s="6" t="b">
        <v>0</v>
      </c>
      <c r="DL123" s="6" t="b">
        <v>0</v>
      </c>
      <c r="DM123" s="6" t="b">
        <v>1</v>
      </c>
      <c r="DN123" s="6" t="b">
        <v>0</v>
      </c>
      <c r="DO123" s="6" t="b">
        <v>0</v>
      </c>
      <c r="DQ123" s="6" t="b">
        <v>0</v>
      </c>
      <c r="DS123" s="6" t="b">
        <v>1</v>
      </c>
      <c r="DU123" s="6" t="b">
        <v>0</v>
      </c>
      <c r="DW123" s="6" t="b">
        <v>0</v>
      </c>
      <c r="EA123" s="6" t="s">
        <v>0</v>
      </c>
      <c r="EB123" s="6" t="s">
        <v>4</v>
      </c>
      <c r="EC123" s="6" t="s">
        <v>263</v>
      </c>
      <c r="ED123" s="6" t="s">
        <v>264</v>
      </c>
      <c r="EE123" s="6" t="s">
        <v>97</v>
      </c>
      <c r="EF123" s="6" t="s">
        <v>125</v>
      </c>
      <c r="EG123" s="6">
        <v>22</v>
      </c>
      <c r="EH123" s="6">
        <v>101</v>
      </c>
      <c r="EI123" s="6">
        <v>18</v>
      </c>
      <c r="EJ123" s="6">
        <v>91</v>
      </c>
      <c r="EK123" s="6">
        <v>22</v>
      </c>
      <c r="EL123" s="6">
        <v>103</v>
      </c>
      <c r="EM123" s="6" t="s">
        <v>111</v>
      </c>
      <c r="EN123" s="6" t="s">
        <v>22</v>
      </c>
      <c r="EO123" s="6">
        <v>1</v>
      </c>
    </row>
    <row r="124" spans="1:145" x14ac:dyDescent="0.25">
      <c r="A124" s="63" t="s">
        <v>229</v>
      </c>
      <c r="C124" s="64" t="s">
        <v>0</v>
      </c>
      <c r="D124" s="65" t="s">
        <v>8</v>
      </c>
      <c r="E124" s="65" t="s">
        <v>126</v>
      </c>
      <c r="F124" s="65" t="s">
        <v>127</v>
      </c>
      <c r="G124" s="65">
        <v>50</v>
      </c>
      <c r="H124" s="65">
        <v>293</v>
      </c>
      <c r="I124" s="65" t="s">
        <v>97</v>
      </c>
      <c r="J124" s="65" t="s">
        <v>85</v>
      </c>
      <c r="K124" s="66" t="s">
        <v>538</v>
      </c>
      <c r="M124" s="6" t="s">
        <v>3</v>
      </c>
      <c r="N124" s="6" t="s">
        <v>15</v>
      </c>
      <c r="O124" s="6" t="s">
        <v>656</v>
      </c>
      <c r="P124" s="6" t="s">
        <v>570</v>
      </c>
      <c r="Q124" s="6" t="s">
        <v>228</v>
      </c>
      <c r="R124" s="6" t="s">
        <v>229</v>
      </c>
      <c r="S124" s="6">
        <v>97.947360000000003</v>
      </c>
      <c r="T124" s="6">
        <v>23.460349999999998</v>
      </c>
      <c r="U124" s="6">
        <v>4430</v>
      </c>
      <c r="V124" s="6" t="s">
        <v>98</v>
      </c>
      <c r="W124" s="6">
        <v>786</v>
      </c>
      <c r="X124" s="6" t="s">
        <v>1193</v>
      </c>
      <c r="Y124" s="6">
        <v>13</v>
      </c>
      <c r="Z124" s="6">
        <v>9</v>
      </c>
      <c r="AA124" s="6">
        <v>2015</v>
      </c>
      <c r="AB124" s="6" t="s">
        <v>654</v>
      </c>
      <c r="AD124" s="6" t="s">
        <v>539</v>
      </c>
      <c r="AF124" s="6">
        <v>2</v>
      </c>
      <c r="AG124" s="6">
        <v>10</v>
      </c>
      <c r="AH124" s="6">
        <v>2015</v>
      </c>
      <c r="AI124" s="6">
        <v>2</v>
      </c>
      <c r="AJ124" s="6">
        <v>10</v>
      </c>
      <c r="AK124" s="6">
        <v>2015</v>
      </c>
      <c r="AM124" s="6" t="s">
        <v>540</v>
      </c>
      <c r="AN124" s="6" t="s">
        <v>541</v>
      </c>
      <c r="AO124" s="6">
        <v>38</v>
      </c>
      <c r="BG124" s="6">
        <v>12</v>
      </c>
      <c r="BH124" s="6">
        <v>2012</v>
      </c>
      <c r="BT124" s="6" t="b">
        <v>0</v>
      </c>
      <c r="BU124" s="6" t="b">
        <v>1</v>
      </c>
      <c r="BV124" s="6" t="s">
        <v>654</v>
      </c>
      <c r="BW124" s="6" t="s">
        <v>1194</v>
      </c>
      <c r="BX124" s="6" t="s">
        <v>1195</v>
      </c>
      <c r="BY124" s="6" t="b">
        <v>1</v>
      </c>
      <c r="BZ124" s="6" t="s">
        <v>321</v>
      </c>
      <c r="CA124" s="6" t="b">
        <v>0</v>
      </c>
      <c r="CB124" s="6" t="b">
        <v>1</v>
      </c>
      <c r="CC124" s="6" t="b">
        <v>0</v>
      </c>
      <c r="CD124" s="6" t="b">
        <v>1</v>
      </c>
      <c r="CE124" s="6" t="b">
        <v>1</v>
      </c>
      <c r="CF124" s="6" t="b">
        <v>1</v>
      </c>
      <c r="CG124" s="6">
        <v>1</v>
      </c>
      <c r="CH124" s="6">
        <v>1</v>
      </c>
      <c r="CI124" s="6">
        <v>2</v>
      </c>
      <c r="CM124" s="6">
        <v>31</v>
      </c>
      <c r="CN124" s="6">
        <v>140</v>
      </c>
      <c r="CO124" s="6">
        <v>31</v>
      </c>
      <c r="CP124" s="6">
        <v>1</v>
      </c>
      <c r="CQ124" s="6">
        <v>3</v>
      </c>
      <c r="CR124" s="6" t="s">
        <v>324</v>
      </c>
      <c r="CU124" s="6">
        <v>3</v>
      </c>
      <c r="CV124" s="6" t="s">
        <v>325</v>
      </c>
      <c r="CX124" s="6" t="b">
        <v>1</v>
      </c>
      <c r="CZ124" s="6" t="b">
        <v>1</v>
      </c>
      <c r="DA124" s="6">
        <v>3</v>
      </c>
      <c r="DB124" s="6">
        <v>2</v>
      </c>
      <c r="DE124" s="6">
        <v>3</v>
      </c>
      <c r="DF124" s="6">
        <v>2</v>
      </c>
      <c r="DG124" s="6">
        <v>2</v>
      </c>
      <c r="DI124" s="6" t="b">
        <v>1</v>
      </c>
      <c r="DJ124" s="6" t="b">
        <v>0</v>
      </c>
      <c r="DK124" s="6" t="b">
        <v>1</v>
      </c>
      <c r="DL124" s="6" t="b">
        <v>0</v>
      </c>
      <c r="DM124" s="6" t="b">
        <v>1</v>
      </c>
      <c r="DN124" s="6" t="b">
        <v>1</v>
      </c>
      <c r="DO124" s="6" t="b">
        <v>0</v>
      </c>
      <c r="DP124" s="6" t="s">
        <v>655</v>
      </c>
      <c r="DQ124" s="6" t="b">
        <v>0</v>
      </c>
      <c r="DS124" s="6" t="b">
        <v>1</v>
      </c>
      <c r="DT124" s="6">
        <v>2</v>
      </c>
      <c r="DU124" s="6" t="b">
        <v>0</v>
      </c>
      <c r="DW124" s="6" t="b">
        <v>0</v>
      </c>
      <c r="EA124" s="6" t="s">
        <v>0</v>
      </c>
      <c r="EB124" s="6" t="s">
        <v>8</v>
      </c>
      <c r="EC124" s="6" t="s">
        <v>141</v>
      </c>
      <c r="ED124" s="6" t="s">
        <v>142</v>
      </c>
      <c r="EE124" s="6" t="s">
        <v>97</v>
      </c>
      <c r="EF124" s="6" t="s">
        <v>98</v>
      </c>
      <c r="EG124" s="6">
        <v>186</v>
      </c>
      <c r="EH124" s="6">
        <v>1002</v>
      </c>
      <c r="EI124" s="6">
        <v>183</v>
      </c>
      <c r="EJ124" s="6">
        <v>971</v>
      </c>
      <c r="EK124" s="6">
        <v>188</v>
      </c>
      <c r="EL124" s="6">
        <v>1003</v>
      </c>
      <c r="EM124" s="6" t="s">
        <v>111</v>
      </c>
      <c r="EN124" s="6" t="s">
        <v>22</v>
      </c>
      <c r="EO124" s="6">
        <v>3</v>
      </c>
    </row>
    <row r="125" spans="1:145" x14ac:dyDescent="0.25">
      <c r="A125" s="63" t="s">
        <v>795</v>
      </c>
      <c r="C125" s="64" t="s">
        <v>0</v>
      </c>
      <c r="D125" s="65" t="s">
        <v>4</v>
      </c>
      <c r="E125" s="65" t="s">
        <v>696</v>
      </c>
      <c r="F125" s="65" t="s">
        <v>697</v>
      </c>
      <c r="G125" s="65">
        <v>57</v>
      </c>
      <c r="H125" s="65">
        <v>292</v>
      </c>
      <c r="I125" s="65" t="s">
        <v>97</v>
      </c>
      <c r="J125" s="65" t="s">
        <v>85</v>
      </c>
      <c r="K125" s="66" t="s">
        <v>691</v>
      </c>
      <c r="M125" s="6" t="s">
        <v>3</v>
      </c>
      <c r="N125" s="6" t="s">
        <v>15</v>
      </c>
      <c r="O125" s="6" t="s">
        <v>796</v>
      </c>
      <c r="P125" s="6" t="s">
        <v>796</v>
      </c>
      <c r="Q125" s="6" t="s">
        <v>794</v>
      </c>
      <c r="R125" s="6" t="s">
        <v>795</v>
      </c>
      <c r="S125" s="6">
        <v>97.793306999999999</v>
      </c>
      <c r="T125" s="6">
        <v>23.589089000000001</v>
      </c>
      <c r="U125" s="6">
        <v>3457</v>
      </c>
      <c r="V125" s="6" t="s">
        <v>125</v>
      </c>
      <c r="W125" s="6">
        <v>976</v>
      </c>
      <c r="X125" s="6" t="s">
        <v>538</v>
      </c>
      <c r="Y125" s="6">
        <v>28</v>
      </c>
      <c r="Z125" s="6">
        <v>11</v>
      </c>
      <c r="AA125" s="6">
        <v>2015</v>
      </c>
      <c r="AB125" s="6" t="s">
        <v>538</v>
      </c>
      <c r="AD125" s="6" t="s">
        <v>539</v>
      </c>
      <c r="AF125" s="6">
        <v>23</v>
      </c>
      <c r="AG125" s="6">
        <v>10</v>
      </c>
      <c r="AH125" s="6">
        <v>2015</v>
      </c>
      <c r="AI125" s="6">
        <v>5</v>
      </c>
      <c r="AJ125" s="6">
        <v>11</v>
      </c>
      <c r="AK125" s="6">
        <v>2015</v>
      </c>
      <c r="AM125" s="6" t="s">
        <v>540</v>
      </c>
      <c r="AN125" s="6" t="s">
        <v>541</v>
      </c>
      <c r="AO125" s="6">
        <v>64</v>
      </c>
      <c r="BG125" s="6">
        <v>1</v>
      </c>
      <c r="BH125" s="6">
        <v>2013</v>
      </c>
      <c r="BI125" s="6">
        <v>120</v>
      </c>
      <c r="BJ125" s="6">
        <v>45</v>
      </c>
      <c r="BK125" s="6">
        <v>45</v>
      </c>
      <c r="BL125" s="6">
        <v>0</v>
      </c>
      <c r="BM125" s="6">
        <v>120</v>
      </c>
      <c r="BN125" s="6">
        <v>45</v>
      </c>
      <c r="BO125" s="6">
        <v>45</v>
      </c>
      <c r="BP125" s="6">
        <v>0</v>
      </c>
      <c r="BQ125" s="6" t="s">
        <v>797</v>
      </c>
      <c r="BR125" s="6">
        <v>3</v>
      </c>
      <c r="BT125" s="6" t="b">
        <v>0</v>
      </c>
      <c r="BU125" s="6" t="b">
        <v>1</v>
      </c>
      <c r="BV125" s="6" t="s">
        <v>538</v>
      </c>
      <c r="BW125" s="6" t="s">
        <v>1272</v>
      </c>
      <c r="BY125" s="6" t="b">
        <v>1</v>
      </c>
      <c r="BZ125" s="6" t="s">
        <v>321</v>
      </c>
      <c r="CA125" s="6" t="b">
        <v>0</v>
      </c>
      <c r="CB125" s="6" t="b">
        <v>1</v>
      </c>
      <c r="CC125" s="6" t="b">
        <v>0</v>
      </c>
      <c r="CD125" s="6" t="b">
        <v>1</v>
      </c>
      <c r="CE125" s="6" t="b">
        <v>1</v>
      </c>
      <c r="CF125" s="6" t="b">
        <v>0</v>
      </c>
      <c r="CM125" s="6">
        <v>77</v>
      </c>
      <c r="CN125" s="6">
        <v>384</v>
      </c>
      <c r="CO125" s="6">
        <v>77</v>
      </c>
      <c r="CX125" s="6" t="b">
        <v>1</v>
      </c>
      <c r="CZ125" s="6" t="b">
        <v>1</v>
      </c>
      <c r="DI125" s="6" t="b">
        <v>1</v>
      </c>
      <c r="DJ125" s="6" t="b">
        <v>1</v>
      </c>
      <c r="DK125" s="6" t="b">
        <v>1</v>
      </c>
      <c r="DL125" s="6" t="b">
        <v>0</v>
      </c>
      <c r="DM125" s="6" t="b">
        <v>0</v>
      </c>
      <c r="DN125" s="6" t="b">
        <v>0</v>
      </c>
      <c r="DO125" s="6" t="b">
        <v>0</v>
      </c>
      <c r="DQ125" s="6" t="b">
        <v>0</v>
      </c>
      <c r="DS125" s="6" t="b">
        <v>1</v>
      </c>
      <c r="DU125" s="6" t="b">
        <v>0</v>
      </c>
      <c r="DW125" s="6" t="b">
        <v>0</v>
      </c>
      <c r="EA125" s="6" t="s">
        <v>0</v>
      </c>
      <c r="EB125" s="6" t="s">
        <v>5</v>
      </c>
      <c r="EC125" s="6" t="s">
        <v>185</v>
      </c>
      <c r="ED125" s="6" t="s">
        <v>186</v>
      </c>
      <c r="EE125" s="6" t="s">
        <v>97</v>
      </c>
      <c r="EF125" s="6" t="s">
        <v>125</v>
      </c>
      <c r="EG125" s="6">
        <v>429</v>
      </c>
      <c r="EH125" s="6">
        <v>2237</v>
      </c>
      <c r="EI125" s="6">
        <v>429</v>
      </c>
      <c r="EJ125" s="6">
        <v>2221</v>
      </c>
      <c r="EK125" s="6">
        <v>429</v>
      </c>
      <c r="EL125" s="6">
        <v>2221</v>
      </c>
      <c r="EM125" s="6" t="s">
        <v>111</v>
      </c>
      <c r="EN125" s="6" t="s">
        <v>21</v>
      </c>
      <c r="EO125" s="6">
        <v>14</v>
      </c>
    </row>
    <row r="126" spans="1:145" x14ac:dyDescent="0.25">
      <c r="A126" s="63" t="s">
        <v>807</v>
      </c>
      <c r="C126" s="64" t="s">
        <v>0</v>
      </c>
      <c r="D126" s="65" t="s">
        <v>8</v>
      </c>
      <c r="E126" s="65" t="s">
        <v>210</v>
      </c>
      <c r="F126" s="65" t="s">
        <v>211</v>
      </c>
      <c r="G126" s="65">
        <v>840</v>
      </c>
      <c r="H126" s="65">
        <v>3249</v>
      </c>
      <c r="I126" s="65" t="s">
        <v>209</v>
      </c>
      <c r="J126" s="65" t="s">
        <v>85</v>
      </c>
      <c r="K126" s="66" t="s">
        <v>581</v>
      </c>
      <c r="M126" s="6" t="s">
        <v>3</v>
      </c>
      <c r="N126" s="6" t="s">
        <v>15</v>
      </c>
      <c r="O126" s="6" t="s">
        <v>789</v>
      </c>
      <c r="P126" s="6" t="s">
        <v>790</v>
      </c>
      <c r="Q126" s="6" t="s">
        <v>806</v>
      </c>
      <c r="R126" s="6" t="s">
        <v>807</v>
      </c>
      <c r="S126" s="6">
        <v>97.837040000000002</v>
      </c>
      <c r="T126" s="6">
        <v>23.38503</v>
      </c>
      <c r="U126" s="6">
        <v>0</v>
      </c>
      <c r="V126" s="6" t="s">
        <v>125</v>
      </c>
      <c r="W126" s="6">
        <v>970</v>
      </c>
      <c r="X126" s="6" t="s">
        <v>538</v>
      </c>
      <c r="Y126" s="6">
        <v>28</v>
      </c>
      <c r="Z126" s="6">
        <v>10</v>
      </c>
      <c r="AA126" s="6">
        <v>2015</v>
      </c>
      <c r="AB126" s="6" t="s">
        <v>538</v>
      </c>
      <c r="AD126" s="6" t="s">
        <v>539</v>
      </c>
      <c r="AF126" s="6">
        <v>11</v>
      </c>
      <c r="AG126" s="6">
        <v>10</v>
      </c>
      <c r="AH126" s="6">
        <v>2015</v>
      </c>
      <c r="AI126" s="6">
        <v>20</v>
      </c>
      <c r="AJ126" s="6">
        <v>10</v>
      </c>
      <c r="AK126" s="6">
        <v>2015</v>
      </c>
      <c r="AM126" s="6" t="s">
        <v>540</v>
      </c>
      <c r="AN126" s="6" t="s">
        <v>541</v>
      </c>
      <c r="AO126" s="6">
        <v>53</v>
      </c>
      <c r="AQ126" s="6" t="s">
        <v>588</v>
      </c>
      <c r="AR126" s="6" t="s">
        <v>548</v>
      </c>
      <c r="AS126" s="6">
        <v>34</v>
      </c>
      <c r="BG126" s="6">
        <v>12</v>
      </c>
      <c r="BH126" s="6">
        <v>2012</v>
      </c>
      <c r="BI126" s="6">
        <v>3</v>
      </c>
      <c r="BJ126" s="6">
        <v>30</v>
      </c>
      <c r="BK126" s="6">
        <v>30</v>
      </c>
      <c r="BL126" s="6">
        <v>0</v>
      </c>
      <c r="BQ126" s="6" t="s">
        <v>15</v>
      </c>
      <c r="BR126" s="6">
        <v>9</v>
      </c>
      <c r="BT126" s="6" t="b">
        <v>0</v>
      </c>
      <c r="BU126" s="6" t="b">
        <v>1</v>
      </c>
      <c r="BV126" s="6" t="s">
        <v>538</v>
      </c>
      <c r="BW126" s="6" t="s">
        <v>1389</v>
      </c>
      <c r="BX126" s="6" t="s">
        <v>808</v>
      </c>
      <c r="BY126" s="6" t="b">
        <v>1</v>
      </c>
      <c r="BZ126" s="6" t="s">
        <v>330</v>
      </c>
      <c r="CA126" s="6" t="b">
        <v>1</v>
      </c>
      <c r="CB126" s="6" t="b">
        <v>0</v>
      </c>
      <c r="CC126" s="6" t="b">
        <v>0</v>
      </c>
      <c r="CD126" s="6" t="b">
        <v>1</v>
      </c>
      <c r="CE126" s="6" t="b">
        <v>1</v>
      </c>
      <c r="CF126" s="6" t="b">
        <v>1</v>
      </c>
      <c r="CG126" s="6">
        <v>20</v>
      </c>
      <c r="CH126" s="6">
        <v>12</v>
      </c>
      <c r="CI126" s="6">
        <v>32</v>
      </c>
      <c r="CJ126" s="6">
        <v>3</v>
      </c>
      <c r="CK126" s="6">
        <v>3</v>
      </c>
      <c r="CL126" s="6">
        <v>6</v>
      </c>
      <c r="CM126" s="6">
        <v>194</v>
      </c>
      <c r="CN126" s="6">
        <v>890</v>
      </c>
      <c r="CO126" s="6">
        <v>194</v>
      </c>
      <c r="CP126" s="6">
        <v>23</v>
      </c>
      <c r="CQ126" s="6">
        <v>10</v>
      </c>
      <c r="CR126" s="6" t="s">
        <v>322</v>
      </c>
      <c r="CX126" s="6" t="b">
        <v>1</v>
      </c>
      <c r="CY126" s="6">
        <v>3</v>
      </c>
      <c r="CZ126" s="6" t="b">
        <v>1</v>
      </c>
      <c r="DA126" s="6">
        <v>5</v>
      </c>
      <c r="DB126" s="6">
        <v>6</v>
      </c>
      <c r="DC126" s="6">
        <v>1</v>
      </c>
      <c r="DD126" s="6">
        <v>0</v>
      </c>
      <c r="DE126" s="6">
        <v>6</v>
      </c>
      <c r="DF126" s="6">
        <v>6</v>
      </c>
      <c r="DG126" s="6">
        <v>0</v>
      </c>
      <c r="DH126" s="6">
        <v>1</v>
      </c>
      <c r="DI126" s="6" t="b">
        <v>1</v>
      </c>
      <c r="DJ126" s="6" t="b">
        <v>0</v>
      </c>
      <c r="DK126" s="6" t="b">
        <v>0</v>
      </c>
      <c r="DL126" s="6" t="b">
        <v>0</v>
      </c>
      <c r="DM126" s="6" t="b">
        <v>0</v>
      </c>
      <c r="DN126" s="6" t="b">
        <v>0</v>
      </c>
      <c r="DO126" s="6" t="b">
        <v>0</v>
      </c>
      <c r="DQ126" s="6" t="b">
        <v>0</v>
      </c>
      <c r="DS126" s="6" t="b">
        <v>1</v>
      </c>
      <c r="DT126" s="6">
        <v>132</v>
      </c>
      <c r="DU126" s="6" t="b">
        <v>0</v>
      </c>
      <c r="DW126" s="6" t="b">
        <v>1</v>
      </c>
      <c r="EA126" s="6" t="s">
        <v>0</v>
      </c>
      <c r="EB126" s="6" t="s">
        <v>4</v>
      </c>
      <c r="EC126" s="6" t="s">
        <v>253</v>
      </c>
      <c r="ED126" s="6" t="s">
        <v>254</v>
      </c>
      <c r="EE126" s="6" t="s">
        <v>97</v>
      </c>
      <c r="EF126" s="6" t="s">
        <v>98</v>
      </c>
      <c r="EG126" s="6">
        <v>6</v>
      </c>
      <c r="EH126" s="6">
        <v>36</v>
      </c>
      <c r="EI126" s="6">
        <v>6</v>
      </c>
      <c r="EJ126" s="6">
        <v>36</v>
      </c>
      <c r="EK126" s="6">
        <v>6</v>
      </c>
      <c r="EL126" s="6">
        <v>36</v>
      </c>
      <c r="EM126" s="6" t="s">
        <v>111</v>
      </c>
      <c r="EN126" s="6" t="s">
        <v>21</v>
      </c>
      <c r="EO126" s="6">
        <v>0</v>
      </c>
    </row>
    <row r="127" spans="1:145" x14ac:dyDescent="0.25">
      <c r="A127" s="63" t="s">
        <v>772</v>
      </c>
      <c r="C127" s="64" t="s">
        <v>0</v>
      </c>
      <c r="D127" s="65" t="s">
        <v>5</v>
      </c>
      <c r="E127" s="65" t="s">
        <v>954</v>
      </c>
      <c r="F127" s="65" t="s">
        <v>838</v>
      </c>
      <c r="G127" s="65">
        <v>191</v>
      </c>
      <c r="H127" s="65">
        <v>768</v>
      </c>
      <c r="I127" s="65" t="s">
        <v>209</v>
      </c>
      <c r="J127" s="65" t="s">
        <v>85</v>
      </c>
      <c r="K127" s="66" t="s">
        <v>538</v>
      </c>
      <c r="M127" s="6" t="s">
        <v>3</v>
      </c>
      <c r="N127" s="6" t="s">
        <v>17</v>
      </c>
      <c r="O127" s="6" t="s">
        <v>773</v>
      </c>
      <c r="P127" s="6" t="s">
        <v>774</v>
      </c>
      <c r="Q127" s="6" t="s">
        <v>771</v>
      </c>
      <c r="R127" s="6" t="s">
        <v>772</v>
      </c>
      <c r="U127" s="6">
        <v>0</v>
      </c>
      <c r="V127" s="6" t="s">
        <v>125</v>
      </c>
      <c r="W127" s="6">
        <v>986</v>
      </c>
      <c r="X127" s="6" t="s">
        <v>538</v>
      </c>
      <c r="Y127" s="6">
        <v>28</v>
      </c>
      <c r="Z127" s="6">
        <v>10</v>
      </c>
      <c r="AA127" s="6">
        <v>2015</v>
      </c>
      <c r="AB127" s="6" t="s">
        <v>538</v>
      </c>
      <c r="AD127" s="6" t="s">
        <v>539</v>
      </c>
      <c r="AF127" s="6">
        <v>7</v>
      </c>
      <c r="AG127" s="6">
        <v>9</v>
      </c>
      <c r="AH127" s="6">
        <v>2015</v>
      </c>
      <c r="AI127" s="6">
        <v>16</v>
      </c>
      <c r="AJ127" s="6">
        <v>9</v>
      </c>
      <c r="AK127" s="6">
        <v>2015</v>
      </c>
      <c r="AM127" s="6" t="s">
        <v>540</v>
      </c>
      <c r="AN127" s="6" t="s">
        <v>541</v>
      </c>
      <c r="AO127" s="6">
        <v>40</v>
      </c>
      <c r="BG127" s="6">
        <v>9</v>
      </c>
      <c r="BH127" s="6">
        <v>2012</v>
      </c>
      <c r="BI127" s="6">
        <v>0</v>
      </c>
      <c r="BJ127" s="6">
        <v>120</v>
      </c>
      <c r="BK127" s="6">
        <v>120</v>
      </c>
      <c r="BL127" s="6">
        <v>0</v>
      </c>
      <c r="BM127" s="6">
        <v>0</v>
      </c>
      <c r="BN127" s="6">
        <v>120</v>
      </c>
      <c r="BO127" s="6">
        <v>120</v>
      </c>
      <c r="BP127" s="6">
        <v>0</v>
      </c>
      <c r="BQ127" s="6" t="s">
        <v>775</v>
      </c>
      <c r="BR127" s="6">
        <v>11</v>
      </c>
      <c r="BT127" s="6" t="b">
        <v>0</v>
      </c>
      <c r="BU127" s="6" t="b">
        <v>1</v>
      </c>
      <c r="BV127" s="6" t="s">
        <v>538</v>
      </c>
      <c r="BW127" s="6" t="s">
        <v>1287</v>
      </c>
      <c r="BX127" s="6" t="s">
        <v>1288</v>
      </c>
      <c r="BY127" s="6" t="b">
        <v>1</v>
      </c>
      <c r="BZ127" s="6" t="s">
        <v>321</v>
      </c>
      <c r="CA127" s="6" t="b">
        <v>0</v>
      </c>
      <c r="CB127" s="6" t="b">
        <v>1</v>
      </c>
      <c r="CC127" s="6" t="b">
        <v>0</v>
      </c>
      <c r="CD127" s="6" t="b">
        <v>1</v>
      </c>
      <c r="CE127" s="6" t="b">
        <v>1</v>
      </c>
      <c r="CF127" s="6" t="b">
        <v>1</v>
      </c>
      <c r="CM127" s="6">
        <v>9</v>
      </c>
      <c r="CN127" s="6">
        <v>43</v>
      </c>
      <c r="CO127" s="6">
        <v>9</v>
      </c>
      <c r="CX127" s="6" t="b">
        <v>0</v>
      </c>
      <c r="CZ127" s="6" t="b">
        <v>1</v>
      </c>
      <c r="DA127" s="6">
        <v>1</v>
      </c>
      <c r="DB127" s="6">
        <v>1</v>
      </c>
      <c r="DC127" s="6">
        <v>4</v>
      </c>
      <c r="DD127" s="6">
        <v>1</v>
      </c>
      <c r="DE127" s="6">
        <v>5</v>
      </c>
      <c r="DF127" s="6">
        <v>2</v>
      </c>
      <c r="DH127" s="6">
        <v>1</v>
      </c>
      <c r="DI127" s="6" t="b">
        <v>1</v>
      </c>
      <c r="DJ127" s="6" t="b">
        <v>1</v>
      </c>
      <c r="DK127" s="6" t="b">
        <v>0</v>
      </c>
      <c r="DL127" s="6" t="b">
        <v>0</v>
      </c>
      <c r="DM127" s="6" t="b">
        <v>1</v>
      </c>
      <c r="DN127" s="6" t="b">
        <v>0</v>
      </c>
      <c r="DO127" s="6" t="b">
        <v>0</v>
      </c>
      <c r="DQ127" s="6" t="b">
        <v>1</v>
      </c>
      <c r="DS127" s="6" t="b">
        <v>0</v>
      </c>
      <c r="DU127" s="6" t="b">
        <v>0</v>
      </c>
      <c r="DW127" s="6" t="b">
        <v>1</v>
      </c>
      <c r="DX127" s="6">
        <v>2</v>
      </c>
      <c r="EA127" s="6" t="s">
        <v>0</v>
      </c>
      <c r="EB127" s="6" t="s">
        <v>5</v>
      </c>
      <c r="EC127" s="6" t="s">
        <v>701</v>
      </c>
      <c r="ED127" s="6" t="s">
        <v>702</v>
      </c>
      <c r="EE127" s="6" t="s">
        <v>209</v>
      </c>
      <c r="EF127" s="6" t="s">
        <v>125</v>
      </c>
      <c r="EG127" s="6">
        <v>155</v>
      </c>
      <c r="EH127" s="6">
        <v>664</v>
      </c>
      <c r="EI127" s="6">
        <v>156</v>
      </c>
      <c r="EJ127" s="6">
        <v>641</v>
      </c>
      <c r="EK127" s="6">
        <v>273</v>
      </c>
      <c r="EL127" s="6">
        <v>0</v>
      </c>
      <c r="EM127" s="6" t="s">
        <v>111</v>
      </c>
      <c r="EN127" s="6" t="s">
        <v>21</v>
      </c>
      <c r="EO127" s="6">
        <v>2</v>
      </c>
    </row>
    <row r="128" spans="1:145" x14ac:dyDescent="0.25">
      <c r="A128" s="63" t="s">
        <v>231</v>
      </c>
      <c r="C128" s="64" t="s">
        <v>0</v>
      </c>
      <c r="D128" s="65" t="s">
        <v>6</v>
      </c>
      <c r="E128" s="65" t="s">
        <v>718</v>
      </c>
      <c r="F128" s="65" t="s">
        <v>719</v>
      </c>
      <c r="G128" s="65">
        <v>65</v>
      </c>
      <c r="H128" s="65">
        <v>306</v>
      </c>
      <c r="I128" s="65" t="s">
        <v>97</v>
      </c>
      <c r="J128" s="65" t="s">
        <v>85</v>
      </c>
      <c r="K128" s="66" t="s">
        <v>691</v>
      </c>
      <c r="M128" s="6" t="s">
        <v>3</v>
      </c>
      <c r="N128" s="6" t="s">
        <v>16</v>
      </c>
      <c r="O128" s="6" t="s">
        <v>1258</v>
      </c>
      <c r="P128" s="6" t="s">
        <v>1259</v>
      </c>
      <c r="Q128" s="6" t="s">
        <v>230</v>
      </c>
      <c r="R128" s="6" t="s">
        <v>231</v>
      </c>
      <c r="S128" s="6">
        <v>97.116680000000002</v>
      </c>
      <c r="T128" s="6">
        <v>23.24661</v>
      </c>
      <c r="U128" s="6">
        <v>87.3</v>
      </c>
      <c r="V128" s="6" t="s">
        <v>98</v>
      </c>
      <c r="W128" s="6">
        <v>808</v>
      </c>
      <c r="X128" s="6" t="s">
        <v>1193</v>
      </c>
      <c r="Y128" s="6">
        <v>13</v>
      </c>
      <c r="Z128" s="6">
        <v>9</v>
      </c>
      <c r="AA128" s="6">
        <v>2015</v>
      </c>
      <c r="AB128" s="6" t="s">
        <v>654</v>
      </c>
      <c r="AD128" s="6" t="s">
        <v>1</v>
      </c>
      <c r="AE128" s="6" t="s">
        <v>1260</v>
      </c>
      <c r="AF128" s="6">
        <v>1</v>
      </c>
      <c r="AG128" s="6">
        <v>10</v>
      </c>
      <c r="AH128" s="6">
        <v>2015</v>
      </c>
      <c r="AI128" s="6">
        <v>1</v>
      </c>
      <c r="AJ128" s="6">
        <v>10</v>
      </c>
      <c r="AK128" s="6">
        <v>2015</v>
      </c>
      <c r="AM128" s="6" t="s">
        <v>588</v>
      </c>
      <c r="AN128" s="6" t="s">
        <v>541</v>
      </c>
      <c r="BG128" s="6">
        <v>5</v>
      </c>
      <c r="BH128" s="6">
        <v>2012</v>
      </c>
      <c r="BT128" s="6" t="b">
        <v>0</v>
      </c>
      <c r="BU128" s="6" t="b">
        <v>1</v>
      </c>
      <c r="BV128" s="6" t="s">
        <v>654</v>
      </c>
      <c r="BW128" s="6" t="s">
        <v>1261</v>
      </c>
      <c r="BX128" s="6" t="s">
        <v>1262</v>
      </c>
      <c r="BY128" s="6" t="b">
        <v>1</v>
      </c>
      <c r="BZ128" s="6" t="s">
        <v>321</v>
      </c>
      <c r="CA128" s="6" t="b">
        <v>0</v>
      </c>
      <c r="CB128" s="6" t="b">
        <v>1</v>
      </c>
      <c r="CC128" s="6" t="b">
        <v>0</v>
      </c>
      <c r="CD128" s="6" t="b">
        <v>1</v>
      </c>
      <c r="CE128" s="6" t="b">
        <v>1</v>
      </c>
      <c r="CF128" s="6" t="b">
        <v>1</v>
      </c>
      <c r="CG128" s="6">
        <v>1</v>
      </c>
      <c r="CH128" s="6">
        <v>3</v>
      </c>
      <c r="CI128" s="6">
        <v>4</v>
      </c>
      <c r="CJ128" s="6">
        <v>1</v>
      </c>
      <c r="CL128" s="6">
        <v>1</v>
      </c>
      <c r="CM128" s="6">
        <v>31</v>
      </c>
      <c r="CN128" s="6">
        <v>183</v>
      </c>
      <c r="CO128" s="6">
        <v>31</v>
      </c>
      <c r="CU128" s="6">
        <v>5</v>
      </c>
      <c r="CV128" s="6" t="s">
        <v>327</v>
      </c>
      <c r="CX128" s="6" t="b">
        <v>1</v>
      </c>
      <c r="CZ128" s="6" t="b">
        <v>1</v>
      </c>
      <c r="DA128" s="6">
        <v>5</v>
      </c>
      <c r="DE128" s="6">
        <v>5</v>
      </c>
      <c r="DG128" s="6">
        <v>2</v>
      </c>
      <c r="DH128" s="6">
        <v>1</v>
      </c>
      <c r="DI128" s="6" t="b">
        <v>1</v>
      </c>
      <c r="DJ128" s="6" t="b">
        <v>1</v>
      </c>
      <c r="DK128" s="6" t="b">
        <v>1</v>
      </c>
      <c r="DL128" s="6" t="b">
        <v>1</v>
      </c>
      <c r="DM128" s="6" t="b">
        <v>0</v>
      </c>
      <c r="DN128" s="6" t="b">
        <v>1</v>
      </c>
      <c r="DO128" s="6" t="b">
        <v>0</v>
      </c>
      <c r="DP128" s="6" t="s">
        <v>1263</v>
      </c>
      <c r="DQ128" s="6" t="b">
        <v>0</v>
      </c>
      <c r="DS128" s="6" t="b">
        <v>1</v>
      </c>
      <c r="DT128" s="6">
        <v>5</v>
      </c>
      <c r="DU128" s="6" t="b">
        <v>0</v>
      </c>
      <c r="DW128" s="6" t="b">
        <v>1</v>
      </c>
      <c r="DX128" s="6">
        <v>2</v>
      </c>
      <c r="EA128" s="6" t="s">
        <v>0</v>
      </c>
      <c r="EB128" s="6" t="s">
        <v>4</v>
      </c>
      <c r="EC128" s="6" t="s">
        <v>263</v>
      </c>
      <c r="ED128" s="6" t="s">
        <v>264</v>
      </c>
      <c r="EE128" s="6" t="s">
        <v>97</v>
      </c>
      <c r="EF128" s="6" t="s">
        <v>125</v>
      </c>
      <c r="EG128" s="6">
        <v>22</v>
      </c>
      <c r="EH128" s="6">
        <v>101</v>
      </c>
      <c r="EI128" s="6">
        <v>18</v>
      </c>
      <c r="EJ128" s="6">
        <v>91</v>
      </c>
      <c r="EK128" s="6">
        <v>22</v>
      </c>
      <c r="EL128" s="6">
        <v>103</v>
      </c>
      <c r="EM128" s="6" t="s">
        <v>111</v>
      </c>
      <c r="EN128" s="6" t="s">
        <v>21</v>
      </c>
      <c r="EO128" s="6">
        <v>0</v>
      </c>
    </row>
    <row r="129" spans="1:145" x14ac:dyDescent="0.25">
      <c r="A129" s="63" t="s">
        <v>768</v>
      </c>
      <c r="C129" s="64" t="s">
        <v>0</v>
      </c>
      <c r="D129" s="65" t="s">
        <v>7</v>
      </c>
      <c r="E129" s="65" t="s">
        <v>130</v>
      </c>
      <c r="F129" s="65" t="s">
        <v>131</v>
      </c>
      <c r="G129" s="65">
        <v>157</v>
      </c>
      <c r="H129" s="65">
        <v>761</v>
      </c>
      <c r="I129" s="65" t="s">
        <v>97</v>
      </c>
      <c r="J129" s="65" t="s">
        <v>85</v>
      </c>
      <c r="K129" s="66" t="s">
        <v>538</v>
      </c>
      <c r="M129" s="6" t="s">
        <v>3</v>
      </c>
      <c r="N129" s="6" t="s">
        <v>17</v>
      </c>
      <c r="O129" s="6" t="s">
        <v>657</v>
      </c>
      <c r="P129" s="6" t="s">
        <v>769</v>
      </c>
      <c r="Q129" s="6" t="s">
        <v>767</v>
      </c>
      <c r="R129" s="6" t="s">
        <v>768</v>
      </c>
      <c r="V129" s="6" t="s">
        <v>98</v>
      </c>
      <c r="W129" s="6">
        <v>980</v>
      </c>
      <c r="X129" s="6" t="s">
        <v>538</v>
      </c>
      <c r="Y129" s="6">
        <v>28</v>
      </c>
      <c r="Z129" s="6">
        <v>10</v>
      </c>
      <c r="AA129" s="6">
        <v>2015</v>
      </c>
      <c r="AB129" s="6" t="s">
        <v>538</v>
      </c>
      <c r="AD129" s="6" t="s">
        <v>539</v>
      </c>
      <c r="AF129" s="6">
        <v>27</v>
      </c>
      <c r="AG129" s="6">
        <v>10</v>
      </c>
      <c r="AH129" s="6">
        <v>2015</v>
      </c>
      <c r="AI129" s="6">
        <v>27</v>
      </c>
      <c r="AJ129" s="6">
        <v>10</v>
      </c>
      <c r="AK129" s="6">
        <v>2015</v>
      </c>
      <c r="AM129" s="6" t="s">
        <v>588</v>
      </c>
      <c r="AN129" s="6" t="s">
        <v>541</v>
      </c>
      <c r="AO129" s="6">
        <v>26</v>
      </c>
      <c r="BG129" s="6">
        <v>3</v>
      </c>
      <c r="BH129" s="6">
        <v>2014</v>
      </c>
      <c r="BR129" s="6">
        <v>0</v>
      </c>
      <c r="BT129" s="6" t="b">
        <v>0</v>
      </c>
      <c r="BU129" s="6" t="b">
        <v>1</v>
      </c>
      <c r="BV129" s="6" t="s">
        <v>538</v>
      </c>
      <c r="BW129" s="6" t="s">
        <v>1280</v>
      </c>
      <c r="BX129" s="6" t="s">
        <v>770</v>
      </c>
      <c r="BY129" s="6" t="b">
        <v>1</v>
      </c>
      <c r="BZ129" s="6" t="s">
        <v>321</v>
      </c>
      <c r="CA129" s="6" t="b">
        <v>1</v>
      </c>
      <c r="CB129" s="6" t="b">
        <v>0</v>
      </c>
      <c r="CC129" s="6" t="b">
        <v>0</v>
      </c>
      <c r="CD129" s="6" t="b">
        <v>1</v>
      </c>
      <c r="CE129" s="6" t="b">
        <v>1</v>
      </c>
      <c r="CF129" s="6" t="b">
        <v>1</v>
      </c>
      <c r="CG129" s="6">
        <v>1</v>
      </c>
      <c r="CH129" s="6">
        <v>1</v>
      </c>
      <c r="CI129" s="6">
        <v>2</v>
      </c>
      <c r="CM129" s="6">
        <v>55</v>
      </c>
      <c r="CN129" s="6">
        <v>251</v>
      </c>
      <c r="CO129" s="6">
        <v>55</v>
      </c>
      <c r="CX129" s="6" t="b">
        <v>1</v>
      </c>
      <c r="CZ129" s="6" t="b">
        <v>1</v>
      </c>
      <c r="DI129" s="6" t="b">
        <v>1</v>
      </c>
      <c r="DJ129" s="6" t="b">
        <v>1</v>
      </c>
      <c r="DK129" s="6" t="b">
        <v>1</v>
      </c>
      <c r="DL129" s="6" t="b">
        <v>0</v>
      </c>
      <c r="DM129" s="6" t="b">
        <v>0</v>
      </c>
      <c r="DN129" s="6" t="b">
        <v>0</v>
      </c>
      <c r="DO129" s="6" t="b">
        <v>0</v>
      </c>
      <c r="DQ129" s="6" t="b">
        <v>0</v>
      </c>
      <c r="DS129" s="6" t="b">
        <v>1</v>
      </c>
      <c r="DU129" s="6" t="b">
        <v>0</v>
      </c>
      <c r="DW129" s="6" t="b">
        <v>0</v>
      </c>
      <c r="EA129" s="6" t="s">
        <v>0</v>
      </c>
      <c r="EB129" s="6" t="s">
        <v>5</v>
      </c>
      <c r="EC129" s="6" t="s">
        <v>819</v>
      </c>
      <c r="ED129" s="6" t="s">
        <v>820</v>
      </c>
      <c r="EE129" s="6" t="s">
        <v>97</v>
      </c>
      <c r="EF129" s="6" t="s">
        <v>125</v>
      </c>
      <c r="EG129" s="6">
        <v>172</v>
      </c>
      <c r="EH129" s="6">
        <v>838</v>
      </c>
      <c r="EI129" s="6">
        <v>181</v>
      </c>
      <c r="EJ129" s="6">
        <v>910</v>
      </c>
      <c r="EK129" s="6">
        <v>181</v>
      </c>
      <c r="EL129" s="6">
        <v>910</v>
      </c>
      <c r="EM129" s="6" t="s">
        <v>111</v>
      </c>
      <c r="EN129" s="6" t="s">
        <v>22</v>
      </c>
      <c r="EO129" s="6">
        <v>5</v>
      </c>
    </row>
    <row r="130" spans="1:145" x14ac:dyDescent="0.25">
      <c r="A130" s="63" t="s">
        <v>784</v>
      </c>
      <c r="C130" s="64" t="s">
        <v>0</v>
      </c>
      <c r="D130" s="65" t="s">
        <v>8</v>
      </c>
      <c r="E130" s="65" t="s">
        <v>1869</v>
      </c>
      <c r="F130" s="65" t="s">
        <v>1870</v>
      </c>
      <c r="G130" s="65">
        <v>39</v>
      </c>
      <c r="H130" s="65">
        <v>176</v>
      </c>
      <c r="I130" s="65" t="s">
        <v>97</v>
      </c>
      <c r="J130" s="65" t="s">
        <v>1803</v>
      </c>
      <c r="K130" s="66"/>
      <c r="M130" s="6" t="s">
        <v>3</v>
      </c>
      <c r="N130" s="6" t="s">
        <v>14</v>
      </c>
      <c r="Q130" s="6" t="s">
        <v>783</v>
      </c>
      <c r="R130" s="6" t="s">
        <v>784</v>
      </c>
      <c r="V130" s="6" t="s">
        <v>98</v>
      </c>
      <c r="W130" s="6">
        <v>982</v>
      </c>
      <c r="X130" s="6" t="s">
        <v>538</v>
      </c>
      <c r="Y130" s="6">
        <v>28</v>
      </c>
      <c r="Z130" s="6">
        <v>11</v>
      </c>
      <c r="AA130" s="6">
        <v>2015</v>
      </c>
      <c r="AB130" s="6" t="s">
        <v>1284</v>
      </c>
      <c r="AD130" s="6" t="s">
        <v>539</v>
      </c>
      <c r="AF130" s="6">
        <v>20</v>
      </c>
      <c r="AG130" s="6">
        <v>10</v>
      </c>
      <c r="AH130" s="6">
        <v>2015</v>
      </c>
      <c r="AI130" s="6">
        <v>6</v>
      </c>
      <c r="AJ130" s="6">
        <v>11</v>
      </c>
      <c r="AK130" s="6">
        <v>2015</v>
      </c>
      <c r="AM130" s="6" t="s">
        <v>540</v>
      </c>
      <c r="AN130" s="6" t="s">
        <v>541</v>
      </c>
      <c r="AO130" s="6">
        <v>72</v>
      </c>
      <c r="BG130" s="6">
        <v>11</v>
      </c>
      <c r="BH130" s="6">
        <v>2014</v>
      </c>
      <c r="BT130" s="6" t="b">
        <v>0</v>
      </c>
      <c r="BU130" s="6" t="b">
        <v>1</v>
      </c>
      <c r="BV130" s="6" t="s">
        <v>538</v>
      </c>
      <c r="BW130" s="6" t="s">
        <v>782</v>
      </c>
      <c r="BX130" s="6" t="s">
        <v>1283</v>
      </c>
      <c r="BY130" s="6" t="b">
        <v>1</v>
      </c>
      <c r="BZ130" s="6" t="s">
        <v>321</v>
      </c>
      <c r="CA130" s="6" t="b">
        <v>0</v>
      </c>
      <c r="CB130" s="6" t="b">
        <v>1</v>
      </c>
      <c r="CC130" s="6" t="b">
        <v>0</v>
      </c>
      <c r="CD130" s="6" t="b">
        <v>1</v>
      </c>
      <c r="CE130" s="6" t="b">
        <v>1</v>
      </c>
      <c r="CF130" s="6" t="b">
        <v>1</v>
      </c>
      <c r="CG130" s="6">
        <v>2</v>
      </c>
      <c r="CI130" s="6">
        <v>2</v>
      </c>
      <c r="CM130" s="6">
        <v>41</v>
      </c>
      <c r="CN130" s="6">
        <v>214</v>
      </c>
      <c r="CO130" s="6">
        <v>41</v>
      </c>
      <c r="CX130" s="6" t="b">
        <v>1</v>
      </c>
      <c r="CZ130" s="6" t="b">
        <v>1</v>
      </c>
      <c r="DI130" s="6" t="b">
        <v>1</v>
      </c>
      <c r="DJ130" s="6" t="b">
        <v>1</v>
      </c>
      <c r="DK130" s="6" t="b">
        <v>0</v>
      </c>
      <c r="DL130" s="6" t="b">
        <v>0</v>
      </c>
      <c r="DM130" s="6" t="b">
        <v>1</v>
      </c>
      <c r="DN130" s="6" t="b">
        <v>0</v>
      </c>
      <c r="DO130" s="6" t="b">
        <v>0</v>
      </c>
      <c r="DQ130" s="6" t="b">
        <v>0</v>
      </c>
      <c r="DS130" s="6" t="b">
        <v>1</v>
      </c>
      <c r="DU130" s="6" t="b">
        <v>0</v>
      </c>
      <c r="DW130" s="6" t="b">
        <v>0</v>
      </c>
      <c r="EA130" s="6" t="s">
        <v>0</v>
      </c>
      <c r="EB130" s="6" t="s">
        <v>5</v>
      </c>
      <c r="EC130" s="6" t="s">
        <v>183</v>
      </c>
      <c r="ED130" s="6" t="s">
        <v>184</v>
      </c>
      <c r="EE130" s="6" t="s">
        <v>97</v>
      </c>
      <c r="EF130" s="6" t="s">
        <v>125</v>
      </c>
      <c r="EG130" s="6">
        <v>45</v>
      </c>
      <c r="EH130" s="6">
        <v>193</v>
      </c>
      <c r="EI130" s="6">
        <v>48</v>
      </c>
      <c r="EJ130" s="6">
        <v>196</v>
      </c>
      <c r="EK130" s="6">
        <v>48</v>
      </c>
      <c r="EL130" s="6">
        <v>196</v>
      </c>
      <c r="EM130" s="6" t="s">
        <v>111</v>
      </c>
      <c r="EN130" s="6" t="s">
        <v>23</v>
      </c>
      <c r="EO130" s="6">
        <v>3</v>
      </c>
    </row>
    <row r="131" spans="1:145" x14ac:dyDescent="0.25">
      <c r="A131" s="63" t="s">
        <v>786</v>
      </c>
      <c r="C131" s="64" t="s">
        <v>0</v>
      </c>
      <c r="D131" s="65" t="s">
        <v>5</v>
      </c>
      <c r="E131" s="65" t="s">
        <v>713</v>
      </c>
      <c r="F131" s="65" t="s">
        <v>714</v>
      </c>
      <c r="G131" s="65">
        <v>108</v>
      </c>
      <c r="H131" s="65">
        <v>647</v>
      </c>
      <c r="I131" s="65" t="s">
        <v>209</v>
      </c>
      <c r="J131" s="65" t="s">
        <v>85</v>
      </c>
      <c r="K131" s="66" t="s">
        <v>691</v>
      </c>
      <c r="M131" s="6" t="s">
        <v>3</v>
      </c>
      <c r="N131" s="6" t="s">
        <v>14</v>
      </c>
      <c r="Q131" s="6" t="s">
        <v>785</v>
      </c>
      <c r="R131" s="6" t="s">
        <v>786</v>
      </c>
      <c r="V131" s="6" t="s">
        <v>98</v>
      </c>
      <c r="W131" s="6">
        <v>971</v>
      </c>
      <c r="X131" s="6" t="s">
        <v>538</v>
      </c>
      <c r="Y131" s="6">
        <v>28</v>
      </c>
      <c r="Z131" s="6">
        <v>10</v>
      </c>
      <c r="AA131" s="6">
        <v>2015</v>
      </c>
      <c r="AB131" s="6" t="s">
        <v>538</v>
      </c>
      <c r="AD131" s="6" t="s">
        <v>539</v>
      </c>
      <c r="AF131" s="6">
        <v>17</v>
      </c>
      <c r="AG131" s="6">
        <v>10</v>
      </c>
      <c r="AH131" s="6">
        <v>2015</v>
      </c>
      <c r="AI131" s="6">
        <v>17</v>
      </c>
      <c r="AJ131" s="6">
        <v>10</v>
      </c>
      <c r="AK131" s="6">
        <v>2015</v>
      </c>
      <c r="AM131" s="6" t="s">
        <v>540</v>
      </c>
      <c r="AN131" s="6" t="s">
        <v>541</v>
      </c>
      <c r="AO131" s="6">
        <v>45</v>
      </c>
      <c r="BG131" s="6">
        <v>4</v>
      </c>
      <c r="BH131" s="6">
        <v>2014</v>
      </c>
      <c r="BT131" s="6" t="b">
        <v>0</v>
      </c>
      <c r="BU131" s="6" t="b">
        <v>1</v>
      </c>
      <c r="BV131" s="6" t="s">
        <v>538</v>
      </c>
      <c r="BW131" s="6" t="s">
        <v>1294</v>
      </c>
      <c r="BX131" s="6" t="s">
        <v>1295</v>
      </c>
      <c r="BY131" s="6" t="b">
        <v>1</v>
      </c>
      <c r="BZ131" s="6" t="s">
        <v>321</v>
      </c>
      <c r="CA131" s="6" t="b">
        <v>0</v>
      </c>
      <c r="CB131" s="6" t="b">
        <v>1</v>
      </c>
      <c r="CC131" s="6" t="b">
        <v>0</v>
      </c>
      <c r="CD131" s="6" t="b">
        <v>1</v>
      </c>
      <c r="CE131" s="6" t="b">
        <v>1</v>
      </c>
      <c r="CF131" s="6" t="b">
        <v>1</v>
      </c>
      <c r="CG131" s="6">
        <v>4</v>
      </c>
      <c r="CH131" s="6">
        <v>7</v>
      </c>
      <c r="CI131" s="6">
        <v>11</v>
      </c>
      <c r="CJ131" s="6">
        <v>1</v>
      </c>
      <c r="CL131" s="6">
        <v>1</v>
      </c>
      <c r="CM131" s="6">
        <v>137</v>
      </c>
      <c r="CN131" s="6">
        <v>622</v>
      </c>
      <c r="CO131" s="6">
        <v>137</v>
      </c>
      <c r="CX131" s="6" t="b">
        <v>1</v>
      </c>
      <c r="CZ131" s="6" t="b">
        <v>1</v>
      </c>
      <c r="DI131" s="6" t="b">
        <v>1</v>
      </c>
      <c r="DJ131" s="6" t="b">
        <v>1</v>
      </c>
      <c r="DK131" s="6" t="b">
        <v>0</v>
      </c>
      <c r="DL131" s="6" t="b">
        <v>0</v>
      </c>
      <c r="DM131" s="6" t="b">
        <v>1</v>
      </c>
      <c r="DN131" s="6" t="b">
        <v>0</v>
      </c>
      <c r="DO131" s="6" t="b">
        <v>0</v>
      </c>
      <c r="DQ131" s="6" t="b">
        <v>0</v>
      </c>
      <c r="DS131" s="6" t="b">
        <v>0</v>
      </c>
      <c r="DU131" s="6" t="b">
        <v>0</v>
      </c>
      <c r="DW131" s="6" t="b">
        <v>0</v>
      </c>
      <c r="EA131" s="6" t="s">
        <v>0</v>
      </c>
      <c r="EB131" s="6" t="s">
        <v>13</v>
      </c>
      <c r="EC131" s="6" t="s">
        <v>193</v>
      </c>
      <c r="ED131" s="6" t="s">
        <v>194</v>
      </c>
      <c r="EE131" s="6" t="s">
        <v>97</v>
      </c>
      <c r="EF131" s="6" t="s">
        <v>125</v>
      </c>
      <c r="EG131" s="6">
        <v>21</v>
      </c>
      <c r="EH131" s="6">
        <v>93</v>
      </c>
      <c r="EI131" s="6">
        <v>20</v>
      </c>
      <c r="EJ131" s="6">
        <v>78</v>
      </c>
      <c r="EK131" s="6">
        <v>20</v>
      </c>
      <c r="EL131" s="6">
        <v>80</v>
      </c>
      <c r="EM131" s="6" t="s">
        <v>111</v>
      </c>
      <c r="EN131" s="6" t="s">
        <v>21</v>
      </c>
      <c r="EO131" s="6">
        <v>0</v>
      </c>
    </row>
    <row r="132" spans="1:145" x14ac:dyDescent="0.25">
      <c r="A132" s="63" t="s">
        <v>233</v>
      </c>
      <c r="C132" s="64" t="s">
        <v>0</v>
      </c>
      <c r="D132" s="65" t="s">
        <v>5</v>
      </c>
      <c r="E132" s="65" t="s">
        <v>259</v>
      </c>
      <c r="F132" s="65" t="s">
        <v>260</v>
      </c>
      <c r="G132" s="65">
        <v>94</v>
      </c>
      <c r="H132" s="65">
        <v>341</v>
      </c>
      <c r="I132" s="65" t="s">
        <v>97</v>
      </c>
      <c r="J132" s="65" t="s">
        <v>85</v>
      </c>
      <c r="K132" s="66" t="s">
        <v>545</v>
      </c>
      <c r="M132" s="6" t="s">
        <v>3</v>
      </c>
      <c r="N132" s="6" t="s">
        <v>17</v>
      </c>
      <c r="O132" s="6" t="s">
        <v>657</v>
      </c>
      <c r="P132" s="6" t="s">
        <v>658</v>
      </c>
      <c r="Q132" s="6" t="s">
        <v>232</v>
      </c>
      <c r="R132" s="6" t="s">
        <v>233</v>
      </c>
      <c r="S132" s="6">
        <v>97.911647000000002</v>
      </c>
      <c r="T132" s="6">
        <v>24.006789000000001</v>
      </c>
      <c r="U132" s="6">
        <v>814</v>
      </c>
      <c r="V132" s="6" t="s">
        <v>98</v>
      </c>
      <c r="W132" s="6">
        <v>809</v>
      </c>
      <c r="X132" s="6" t="s">
        <v>1193</v>
      </c>
      <c r="Y132" s="6">
        <v>13</v>
      </c>
      <c r="Z132" s="6">
        <v>9</v>
      </c>
      <c r="AA132" s="6">
        <v>2015</v>
      </c>
      <c r="AB132" s="6" t="s">
        <v>654</v>
      </c>
      <c r="AD132" s="6" t="s">
        <v>539</v>
      </c>
      <c r="AF132" s="6">
        <v>8</v>
      </c>
      <c r="AG132" s="6">
        <v>10</v>
      </c>
      <c r="AH132" s="6">
        <v>2015</v>
      </c>
      <c r="AI132" s="6">
        <v>8</v>
      </c>
      <c r="AJ132" s="6">
        <v>10</v>
      </c>
      <c r="AK132" s="6">
        <v>2015</v>
      </c>
      <c r="AM132" s="6" t="s">
        <v>588</v>
      </c>
      <c r="AN132" s="6" t="s">
        <v>548</v>
      </c>
      <c r="AO132" s="6">
        <v>24</v>
      </c>
      <c r="BG132" s="6">
        <v>5</v>
      </c>
      <c r="BH132" s="6">
        <v>2014</v>
      </c>
      <c r="BT132" s="6" t="b">
        <v>0</v>
      </c>
      <c r="BU132" s="6" t="b">
        <v>1</v>
      </c>
      <c r="BV132" s="6" t="s">
        <v>654</v>
      </c>
      <c r="BW132" s="6" t="s">
        <v>1281</v>
      </c>
      <c r="BY132" s="6" t="b">
        <v>1</v>
      </c>
      <c r="BZ132" s="6" t="s">
        <v>321</v>
      </c>
      <c r="CA132" s="6" t="b">
        <v>0</v>
      </c>
      <c r="CB132" s="6" t="b">
        <v>0</v>
      </c>
      <c r="CC132" s="6" t="b">
        <v>0</v>
      </c>
      <c r="CD132" s="6" t="b">
        <v>1</v>
      </c>
      <c r="CE132" s="6" t="b">
        <v>1</v>
      </c>
      <c r="CF132" s="6" t="b">
        <v>1</v>
      </c>
      <c r="CH132" s="6">
        <v>1</v>
      </c>
      <c r="CI132" s="6">
        <v>1</v>
      </c>
      <c r="CM132" s="6">
        <v>24</v>
      </c>
      <c r="CN132" s="6">
        <v>112</v>
      </c>
      <c r="CO132" s="6">
        <v>24</v>
      </c>
      <c r="CU132" s="6">
        <v>2</v>
      </c>
      <c r="CV132" s="6" t="s">
        <v>322</v>
      </c>
      <c r="CX132" s="6" t="b">
        <v>1</v>
      </c>
      <c r="CZ132" s="6" t="b">
        <v>1</v>
      </c>
      <c r="DA132" s="6">
        <v>1</v>
      </c>
      <c r="DB132" s="6">
        <v>4</v>
      </c>
      <c r="DI132" s="6" t="b">
        <v>1</v>
      </c>
      <c r="DJ132" s="6" t="b">
        <v>0</v>
      </c>
      <c r="DK132" s="6" t="b">
        <v>0</v>
      </c>
      <c r="DL132" s="6" t="b">
        <v>1</v>
      </c>
      <c r="DM132" s="6" t="b">
        <v>0</v>
      </c>
      <c r="DN132" s="6" t="b">
        <v>0</v>
      </c>
      <c r="DO132" s="6" t="b">
        <v>0</v>
      </c>
      <c r="DQ132" s="6" t="b">
        <v>0</v>
      </c>
      <c r="DS132" s="6" t="b">
        <v>1</v>
      </c>
      <c r="DT132" s="6">
        <v>2</v>
      </c>
      <c r="DU132" s="6" t="b">
        <v>0</v>
      </c>
      <c r="DW132" s="6" t="b">
        <v>0</v>
      </c>
      <c r="EA132" s="6" t="s">
        <v>0</v>
      </c>
      <c r="EB132" s="6" t="s">
        <v>5</v>
      </c>
      <c r="EC132" s="6" t="s">
        <v>269</v>
      </c>
      <c r="ED132" s="6" t="s">
        <v>270</v>
      </c>
      <c r="EE132" s="6" t="s">
        <v>97</v>
      </c>
      <c r="EF132" s="6" t="s">
        <v>98</v>
      </c>
      <c r="EG132" s="6">
        <v>31</v>
      </c>
      <c r="EH132" s="6">
        <v>170</v>
      </c>
      <c r="EI132" s="6">
        <v>25</v>
      </c>
      <c r="EJ132" s="6">
        <v>125</v>
      </c>
      <c r="EK132" s="6">
        <v>31</v>
      </c>
      <c r="EL132" s="6">
        <v>170</v>
      </c>
      <c r="EM132" s="6" t="s">
        <v>111</v>
      </c>
      <c r="EN132" s="6" t="s">
        <v>22</v>
      </c>
      <c r="EO132" s="6">
        <v>0</v>
      </c>
    </row>
    <row r="133" spans="1:145" x14ac:dyDescent="0.25">
      <c r="A133" s="63" t="s">
        <v>1060</v>
      </c>
      <c r="C133" s="64" t="s">
        <v>0</v>
      </c>
      <c r="D133" s="65" t="s">
        <v>5</v>
      </c>
      <c r="E133" s="65" t="s">
        <v>169</v>
      </c>
      <c r="F133" s="65" t="s">
        <v>170</v>
      </c>
      <c r="G133" s="65">
        <v>65</v>
      </c>
      <c r="H133" s="65">
        <v>322</v>
      </c>
      <c r="I133" s="65" t="s">
        <v>97</v>
      </c>
      <c r="J133" s="65" t="s">
        <v>85</v>
      </c>
      <c r="K133" s="66" t="s">
        <v>538</v>
      </c>
      <c r="M133" s="6" t="s">
        <v>3</v>
      </c>
      <c r="N133" s="6" t="s">
        <v>15</v>
      </c>
      <c r="O133" s="6" t="s">
        <v>659</v>
      </c>
      <c r="P133" s="6" t="s">
        <v>660</v>
      </c>
      <c r="Q133" s="6" t="s">
        <v>234</v>
      </c>
      <c r="R133" s="6" t="s">
        <v>1060</v>
      </c>
      <c r="V133" s="6" t="s">
        <v>132</v>
      </c>
      <c r="W133" s="6">
        <v>810</v>
      </c>
      <c r="X133" s="6" t="s">
        <v>1193</v>
      </c>
      <c r="Y133" s="6">
        <v>13</v>
      </c>
      <c r="Z133" s="6">
        <v>10</v>
      </c>
      <c r="AA133" s="6">
        <v>2015</v>
      </c>
      <c r="AB133" s="6" t="s">
        <v>654</v>
      </c>
      <c r="AD133" s="6" t="s">
        <v>589</v>
      </c>
      <c r="AF133" s="6">
        <v>30</v>
      </c>
      <c r="AG133" s="6">
        <v>9</v>
      </c>
      <c r="AH133" s="6">
        <v>2015</v>
      </c>
      <c r="AI133" s="6">
        <v>30</v>
      </c>
      <c r="AJ133" s="6">
        <v>9</v>
      </c>
      <c r="AK133" s="6">
        <v>2015</v>
      </c>
      <c r="AM133" s="6" t="s">
        <v>540</v>
      </c>
      <c r="AN133" s="6" t="s">
        <v>541</v>
      </c>
      <c r="AO133" s="6">
        <v>53</v>
      </c>
      <c r="BG133" s="6">
        <v>9</v>
      </c>
      <c r="BH133" s="6">
        <v>2011</v>
      </c>
      <c r="BI133" s="6">
        <v>1440</v>
      </c>
      <c r="BJ133" s="6">
        <v>192</v>
      </c>
      <c r="BK133" s="6">
        <v>192</v>
      </c>
      <c r="BM133" s="6">
        <v>1440</v>
      </c>
      <c r="BN133" s="6">
        <v>192</v>
      </c>
      <c r="BO133" s="6">
        <v>192</v>
      </c>
      <c r="BQ133" s="6" t="s">
        <v>1061</v>
      </c>
      <c r="BR133" s="6">
        <v>18</v>
      </c>
      <c r="BT133" s="6" t="b">
        <v>0</v>
      </c>
      <c r="BU133" s="6" t="b">
        <v>0</v>
      </c>
      <c r="BV133" s="6" t="s">
        <v>654</v>
      </c>
      <c r="BW133" s="6" t="s">
        <v>1278</v>
      </c>
      <c r="BX133" s="6" t="s">
        <v>1279</v>
      </c>
      <c r="BY133" s="6" t="b">
        <v>1</v>
      </c>
      <c r="BZ133" s="6" t="s">
        <v>321</v>
      </c>
      <c r="CA133" s="6" t="b">
        <v>0</v>
      </c>
      <c r="CB133" s="6" t="b">
        <v>1</v>
      </c>
      <c r="CC133" s="6" t="b">
        <v>0</v>
      </c>
      <c r="CD133" s="6" t="b">
        <v>1</v>
      </c>
      <c r="CE133" s="6" t="b">
        <v>1</v>
      </c>
      <c r="CF133" s="6" t="b">
        <v>1</v>
      </c>
      <c r="CM133" s="6">
        <v>22</v>
      </c>
      <c r="CN133" s="6">
        <v>108</v>
      </c>
      <c r="CO133" s="6">
        <v>22</v>
      </c>
      <c r="CQ133" s="6">
        <v>1</v>
      </c>
      <c r="CR133" s="6" t="s">
        <v>324</v>
      </c>
      <c r="CT133" s="6">
        <v>1</v>
      </c>
      <c r="CU133" s="6">
        <v>2</v>
      </c>
      <c r="CV133" s="6" t="s">
        <v>324</v>
      </c>
      <c r="CX133" s="6" t="b">
        <v>1</v>
      </c>
      <c r="CY133" s="6">
        <v>1</v>
      </c>
      <c r="CZ133" s="6" t="b">
        <v>1</v>
      </c>
      <c r="DA133" s="6">
        <v>1</v>
      </c>
      <c r="DB133" s="6">
        <v>4</v>
      </c>
      <c r="DE133" s="6">
        <v>1</v>
      </c>
      <c r="DF133" s="6">
        <v>4</v>
      </c>
      <c r="DI133" s="6" t="b">
        <v>1</v>
      </c>
      <c r="DJ133" s="6" t="b">
        <v>1</v>
      </c>
      <c r="DK133" s="6" t="b">
        <v>0</v>
      </c>
      <c r="DL133" s="6" t="b">
        <v>0</v>
      </c>
      <c r="DM133" s="6" t="b">
        <v>0</v>
      </c>
      <c r="DN133" s="6" t="b">
        <v>0</v>
      </c>
      <c r="DO133" s="6" t="b">
        <v>0</v>
      </c>
      <c r="DQ133" s="6" t="b">
        <v>0</v>
      </c>
      <c r="DS133" s="6" t="b">
        <v>1</v>
      </c>
      <c r="DT133" s="6">
        <v>3</v>
      </c>
      <c r="DU133" s="6" t="b">
        <v>1</v>
      </c>
      <c r="DV133" s="6">
        <v>2</v>
      </c>
      <c r="DW133" s="6" t="b">
        <v>0</v>
      </c>
      <c r="EA133" s="6" t="s">
        <v>0</v>
      </c>
      <c r="EB133" s="6" t="s">
        <v>5</v>
      </c>
      <c r="EC133" s="6" t="s">
        <v>1037</v>
      </c>
      <c r="ED133" s="6" t="s">
        <v>710</v>
      </c>
      <c r="EE133" s="6" t="s">
        <v>209</v>
      </c>
      <c r="EF133" s="6" t="s">
        <v>132</v>
      </c>
      <c r="EG133" s="6">
        <v>610</v>
      </c>
      <c r="EH133" s="6">
        <v>2750</v>
      </c>
      <c r="EI133" s="6">
        <v>609</v>
      </c>
      <c r="EJ133" s="6">
        <v>2630</v>
      </c>
      <c r="EK133" s="6">
        <v>609</v>
      </c>
      <c r="EL133" s="6">
        <v>2630</v>
      </c>
      <c r="EM133" s="6" t="s">
        <v>111</v>
      </c>
      <c r="EN133" s="6" t="s">
        <v>21</v>
      </c>
      <c r="EO133" s="6">
        <v>19</v>
      </c>
    </row>
    <row r="134" spans="1:145" x14ac:dyDescent="0.25">
      <c r="A134" s="67" t="s">
        <v>1086</v>
      </c>
      <c r="C134" s="64" t="s">
        <v>0</v>
      </c>
      <c r="D134" s="65" t="s">
        <v>5</v>
      </c>
      <c r="E134" s="65" t="s">
        <v>269</v>
      </c>
      <c r="F134" s="65" t="s">
        <v>270</v>
      </c>
      <c r="G134" s="65">
        <v>31</v>
      </c>
      <c r="H134" s="65">
        <v>170</v>
      </c>
      <c r="I134" s="65" t="s">
        <v>97</v>
      </c>
      <c r="J134" s="65" t="s">
        <v>85</v>
      </c>
      <c r="K134" s="66" t="s">
        <v>545</v>
      </c>
      <c r="M134" s="6" t="s">
        <v>3</v>
      </c>
      <c r="N134" s="6" t="s">
        <v>1084</v>
      </c>
      <c r="O134" s="6" t="s">
        <v>1085</v>
      </c>
      <c r="P134" s="6" t="s">
        <v>1085</v>
      </c>
      <c r="Q134" s="6" t="s">
        <v>1085</v>
      </c>
      <c r="R134" s="6" t="s">
        <v>1086</v>
      </c>
      <c r="U134" s="6">
        <v>0</v>
      </c>
      <c r="V134" s="6" t="s">
        <v>125</v>
      </c>
      <c r="W134" s="6">
        <v>988</v>
      </c>
      <c r="X134" s="6" t="s">
        <v>538</v>
      </c>
      <c r="Y134" s="6">
        <v>25</v>
      </c>
      <c r="Z134" s="6">
        <v>10</v>
      </c>
      <c r="AA134" s="6">
        <v>2015</v>
      </c>
      <c r="AB134" s="6" t="s">
        <v>538</v>
      </c>
      <c r="AD134" s="6" t="s">
        <v>539</v>
      </c>
      <c r="AF134" s="6">
        <v>1</v>
      </c>
      <c r="AG134" s="6">
        <v>10</v>
      </c>
      <c r="AH134" s="6">
        <v>2015</v>
      </c>
      <c r="AI134" s="6">
        <v>7</v>
      </c>
      <c r="AJ134" s="6">
        <v>10</v>
      </c>
      <c r="AK134" s="6">
        <v>2015</v>
      </c>
      <c r="AM134" s="6" t="s">
        <v>540</v>
      </c>
      <c r="AN134" s="6" t="s">
        <v>541</v>
      </c>
      <c r="AO134" s="6">
        <v>62</v>
      </c>
      <c r="BG134" s="6">
        <v>2</v>
      </c>
      <c r="BH134" s="6">
        <v>2015</v>
      </c>
      <c r="BJ134" s="6">
        <v>1</v>
      </c>
      <c r="BN134" s="6">
        <v>1</v>
      </c>
      <c r="BQ134" s="6" t="s">
        <v>1084</v>
      </c>
      <c r="BR134" s="6">
        <v>18</v>
      </c>
      <c r="BT134" s="6" t="b">
        <v>0</v>
      </c>
      <c r="BU134" s="6" t="b">
        <v>1</v>
      </c>
      <c r="BV134" s="6" t="s">
        <v>538</v>
      </c>
      <c r="BW134" s="6" t="s">
        <v>1290</v>
      </c>
      <c r="BX134" s="6" t="s">
        <v>1291</v>
      </c>
      <c r="BY134" s="6" t="b">
        <v>1</v>
      </c>
      <c r="BZ134" s="6" t="s">
        <v>321</v>
      </c>
      <c r="CA134" s="6" t="b">
        <v>0</v>
      </c>
      <c r="CB134" s="6" t="b">
        <v>1</v>
      </c>
      <c r="CC134" s="6" t="b">
        <v>1</v>
      </c>
      <c r="CD134" s="6" t="b">
        <v>1</v>
      </c>
      <c r="CE134" s="6" t="b">
        <v>1</v>
      </c>
      <c r="CF134" s="6" t="b">
        <v>0</v>
      </c>
      <c r="CG134" s="6">
        <v>2</v>
      </c>
      <c r="CI134" s="6">
        <v>2</v>
      </c>
      <c r="CJ134" s="6">
        <v>2</v>
      </c>
      <c r="CL134" s="6">
        <v>2</v>
      </c>
      <c r="CM134" s="6">
        <v>40</v>
      </c>
      <c r="CN134" s="6">
        <v>208</v>
      </c>
      <c r="CO134" s="6">
        <v>40</v>
      </c>
      <c r="CP134" s="6">
        <v>1</v>
      </c>
      <c r="CQ134" s="6">
        <v>5</v>
      </c>
      <c r="CR134" s="6" t="s">
        <v>322</v>
      </c>
      <c r="CT134" s="6">
        <v>3</v>
      </c>
      <c r="CU134" s="6">
        <v>10</v>
      </c>
      <c r="CV134" s="6" t="s">
        <v>322</v>
      </c>
      <c r="CX134" s="6" t="b">
        <v>0</v>
      </c>
      <c r="CZ134" s="6" t="b">
        <v>1</v>
      </c>
      <c r="DA134" s="6">
        <v>4</v>
      </c>
      <c r="DB134" s="6">
        <v>6</v>
      </c>
      <c r="DC134" s="6">
        <v>14</v>
      </c>
      <c r="DD134" s="6">
        <v>3</v>
      </c>
      <c r="DE134" s="6">
        <v>18</v>
      </c>
      <c r="DF134" s="6">
        <v>9</v>
      </c>
      <c r="DG134" s="6">
        <v>4</v>
      </c>
      <c r="DI134" s="6" t="b">
        <v>1</v>
      </c>
      <c r="DJ134" s="6" t="b">
        <v>0</v>
      </c>
      <c r="DK134" s="6" t="b">
        <v>1</v>
      </c>
      <c r="DL134" s="6" t="b">
        <v>0</v>
      </c>
      <c r="DM134" s="6" t="b">
        <v>1</v>
      </c>
      <c r="DN134" s="6" t="b">
        <v>0</v>
      </c>
      <c r="DO134" s="6" t="b">
        <v>0</v>
      </c>
      <c r="DQ134" s="6" t="b">
        <v>0</v>
      </c>
      <c r="DS134" s="6" t="b">
        <v>1</v>
      </c>
      <c r="DT134" s="6">
        <v>1</v>
      </c>
      <c r="DU134" s="6" t="b">
        <v>0</v>
      </c>
      <c r="DW134" s="6" t="b">
        <v>0</v>
      </c>
      <c r="EA134" s="6" t="s">
        <v>0</v>
      </c>
      <c r="EB134" s="6" t="s">
        <v>10</v>
      </c>
      <c r="EC134" s="6" t="s">
        <v>216</v>
      </c>
      <c r="ED134" s="6" t="s">
        <v>217</v>
      </c>
      <c r="EE134" s="6" t="s">
        <v>97</v>
      </c>
      <c r="EF134" s="6" t="s">
        <v>98</v>
      </c>
      <c r="EG134" s="6">
        <v>40</v>
      </c>
      <c r="EH134" s="6">
        <v>208</v>
      </c>
      <c r="EI134" s="6">
        <v>41</v>
      </c>
      <c r="EJ134" s="6">
        <v>208</v>
      </c>
      <c r="EK134" s="6">
        <v>51</v>
      </c>
      <c r="EL134" s="6">
        <v>208</v>
      </c>
      <c r="EM134" s="6" t="s">
        <v>111</v>
      </c>
      <c r="EN134" s="6" t="s">
        <v>22</v>
      </c>
      <c r="EO134" s="6">
        <v>0</v>
      </c>
    </row>
    <row r="135" spans="1:145" x14ac:dyDescent="0.25">
      <c r="C135" s="64" t="s">
        <v>0</v>
      </c>
      <c r="D135" s="65" t="s">
        <v>5</v>
      </c>
      <c r="E135" s="65" t="s">
        <v>255</v>
      </c>
      <c r="F135" s="65" t="s">
        <v>256</v>
      </c>
      <c r="G135" s="65">
        <v>91</v>
      </c>
      <c r="H135" s="65">
        <v>472</v>
      </c>
      <c r="I135" s="65" t="s">
        <v>97</v>
      </c>
      <c r="J135" s="65" t="s">
        <v>85</v>
      </c>
      <c r="K135" s="66" t="s">
        <v>545</v>
      </c>
      <c r="EA135" s="6" t="s">
        <v>0</v>
      </c>
      <c r="EB135" s="6" t="s">
        <v>6</v>
      </c>
      <c r="EC135" s="6" t="s">
        <v>275</v>
      </c>
      <c r="ED135" s="6" t="s">
        <v>276</v>
      </c>
      <c r="EE135" s="6" t="s">
        <v>97</v>
      </c>
      <c r="EF135" s="6" t="s">
        <v>98</v>
      </c>
      <c r="EG135" s="6">
        <v>118</v>
      </c>
      <c r="EH135" s="6">
        <v>516</v>
      </c>
      <c r="EI135" s="6">
        <v>108</v>
      </c>
      <c r="EJ135" s="6">
        <v>470</v>
      </c>
      <c r="EK135" s="6">
        <v>118</v>
      </c>
      <c r="EL135" s="6">
        <v>520</v>
      </c>
      <c r="EM135" s="6" t="s">
        <v>111</v>
      </c>
      <c r="EN135" s="6" t="s">
        <v>23</v>
      </c>
      <c r="EO135" s="6">
        <v>9</v>
      </c>
    </row>
    <row r="136" spans="1:145" x14ac:dyDescent="0.25">
      <c r="C136" s="64" t="s">
        <v>0</v>
      </c>
      <c r="D136" s="65" t="s">
        <v>13</v>
      </c>
      <c r="E136" s="65" t="s">
        <v>247</v>
      </c>
      <c r="F136" s="65" t="s">
        <v>248</v>
      </c>
      <c r="G136" s="65">
        <v>10</v>
      </c>
      <c r="H136" s="65">
        <v>39</v>
      </c>
      <c r="I136" s="65" t="s">
        <v>97</v>
      </c>
      <c r="J136" s="65" t="s">
        <v>85</v>
      </c>
      <c r="K136" s="66" t="s">
        <v>545</v>
      </c>
      <c r="EA136" s="6" t="s">
        <v>0</v>
      </c>
      <c r="EB136" s="6" t="s">
        <v>4</v>
      </c>
      <c r="EC136" s="6" t="s">
        <v>163</v>
      </c>
      <c r="ED136" s="6" t="s">
        <v>164</v>
      </c>
      <c r="EE136" s="6" t="s">
        <v>97</v>
      </c>
      <c r="EF136" s="6" t="s">
        <v>98</v>
      </c>
      <c r="EG136" s="6">
        <v>107</v>
      </c>
      <c r="EH136" s="6">
        <v>584</v>
      </c>
      <c r="EI136" s="6">
        <v>30</v>
      </c>
      <c r="EJ136" s="6">
        <v>174</v>
      </c>
      <c r="EK136" s="6">
        <v>108</v>
      </c>
      <c r="EL136" s="6">
        <v>605</v>
      </c>
      <c r="EM136" s="6" t="s">
        <v>111</v>
      </c>
      <c r="EN136" s="6" t="s">
        <v>21</v>
      </c>
      <c r="EO136" s="6">
        <v>1</v>
      </c>
    </row>
    <row r="137" spans="1:145" x14ac:dyDescent="0.25">
      <c r="C137" s="64" t="s">
        <v>0</v>
      </c>
      <c r="D137" s="65" t="s">
        <v>7</v>
      </c>
      <c r="E137" s="65" t="s">
        <v>133</v>
      </c>
      <c r="F137" s="65" t="s">
        <v>134</v>
      </c>
      <c r="G137" s="65">
        <v>652</v>
      </c>
      <c r="H137" s="65">
        <v>3706</v>
      </c>
      <c r="I137" s="65" t="s">
        <v>97</v>
      </c>
      <c r="J137" s="65" t="s">
        <v>85</v>
      </c>
      <c r="K137" s="66" t="s">
        <v>538</v>
      </c>
      <c r="EA137" s="6" t="s">
        <v>0</v>
      </c>
      <c r="EB137" s="6" t="s">
        <v>4</v>
      </c>
      <c r="EC137" s="6" t="s">
        <v>692</v>
      </c>
      <c r="ED137" s="6" t="s">
        <v>693</v>
      </c>
      <c r="EE137" s="6" t="s">
        <v>97</v>
      </c>
      <c r="EF137" s="6" t="s">
        <v>125</v>
      </c>
      <c r="EG137" s="6">
        <v>69</v>
      </c>
      <c r="EH137" s="6">
        <v>325</v>
      </c>
      <c r="EI137" s="6">
        <v>65</v>
      </c>
      <c r="EJ137" s="6">
        <v>325</v>
      </c>
      <c r="EK137" s="6">
        <v>71</v>
      </c>
      <c r="EL137" s="6">
        <v>322</v>
      </c>
      <c r="EM137" s="6" t="s">
        <v>111</v>
      </c>
      <c r="EN137" s="6" t="s">
        <v>21</v>
      </c>
      <c r="EO137" s="6">
        <v>1</v>
      </c>
    </row>
    <row r="138" spans="1:145" x14ac:dyDescent="0.25">
      <c r="C138" s="64" t="s">
        <v>0</v>
      </c>
      <c r="D138" s="65" t="s">
        <v>13</v>
      </c>
      <c r="E138" s="65" t="s">
        <v>201</v>
      </c>
      <c r="F138" s="65" t="s">
        <v>202</v>
      </c>
      <c r="G138" s="65">
        <v>8</v>
      </c>
      <c r="H138" s="65">
        <v>40</v>
      </c>
      <c r="I138" s="65" t="s">
        <v>97</v>
      </c>
      <c r="J138" s="65" t="s">
        <v>85</v>
      </c>
      <c r="K138" s="66" t="s">
        <v>538</v>
      </c>
      <c r="EA138" s="6" t="s">
        <v>0</v>
      </c>
      <c r="EB138" s="6" t="s">
        <v>5</v>
      </c>
      <c r="EC138" s="6" t="s">
        <v>261</v>
      </c>
      <c r="ED138" s="6" t="s">
        <v>262</v>
      </c>
      <c r="EE138" s="6" t="s">
        <v>97</v>
      </c>
      <c r="EF138" s="6" t="s">
        <v>98</v>
      </c>
      <c r="EG138" s="6">
        <v>42</v>
      </c>
      <c r="EH138" s="6">
        <v>175</v>
      </c>
      <c r="EI138" s="6">
        <v>27</v>
      </c>
      <c r="EJ138" s="6">
        <v>131</v>
      </c>
      <c r="EK138" s="6">
        <v>42</v>
      </c>
      <c r="EL138" s="6">
        <v>175</v>
      </c>
      <c r="EM138" s="6" t="s">
        <v>111</v>
      </c>
      <c r="EN138" s="6" t="s">
        <v>23</v>
      </c>
      <c r="EO138" s="6">
        <v>1</v>
      </c>
    </row>
    <row r="139" spans="1:145" x14ac:dyDescent="0.25">
      <c r="C139" s="64" t="s">
        <v>0</v>
      </c>
      <c r="D139" s="65" t="s">
        <v>1019</v>
      </c>
      <c r="E139" s="65" t="s">
        <v>1871</v>
      </c>
      <c r="F139" s="65" t="s">
        <v>1872</v>
      </c>
      <c r="G139" s="65"/>
      <c r="H139" s="65">
        <v>489</v>
      </c>
      <c r="I139" s="65" t="s">
        <v>97</v>
      </c>
      <c r="J139" s="65" t="s">
        <v>85</v>
      </c>
      <c r="K139" s="66"/>
      <c r="EA139" s="6" t="s">
        <v>0</v>
      </c>
      <c r="EB139" s="6" t="s">
        <v>4</v>
      </c>
      <c r="EC139" s="6" t="s">
        <v>1799</v>
      </c>
      <c r="ED139" s="6" t="s">
        <v>162</v>
      </c>
      <c r="EE139" s="6" t="s">
        <v>97</v>
      </c>
      <c r="EF139" s="6" t="s">
        <v>98</v>
      </c>
      <c r="EG139" s="6">
        <v>163</v>
      </c>
      <c r="EH139" s="6">
        <v>712</v>
      </c>
      <c r="EI139" s="6">
        <v>84</v>
      </c>
      <c r="EJ139" s="6">
        <v>452</v>
      </c>
      <c r="EK139" s="6">
        <v>140</v>
      </c>
      <c r="EL139" s="6">
        <v>707</v>
      </c>
      <c r="EM139" s="6" t="s">
        <v>111</v>
      </c>
      <c r="EN139" s="6" t="s">
        <v>23</v>
      </c>
      <c r="EO139" s="6">
        <v>4</v>
      </c>
    </row>
    <row r="140" spans="1:145" x14ac:dyDescent="0.25">
      <c r="C140" s="64" t="s">
        <v>0</v>
      </c>
      <c r="D140" s="65" t="s">
        <v>11</v>
      </c>
      <c r="E140" s="65" t="s">
        <v>1873</v>
      </c>
      <c r="F140" s="65" t="s">
        <v>1874</v>
      </c>
      <c r="G140" s="65">
        <v>24</v>
      </c>
      <c r="H140" s="65">
        <v>83</v>
      </c>
      <c r="I140" s="65" t="s">
        <v>97</v>
      </c>
      <c r="J140" s="65" t="s">
        <v>1803</v>
      </c>
      <c r="K140" s="66"/>
      <c r="EA140" s="6" t="s">
        <v>0</v>
      </c>
      <c r="EB140" s="6" t="s">
        <v>8</v>
      </c>
      <c r="EC140" s="6" t="s">
        <v>123</v>
      </c>
      <c r="ED140" s="6" t="s">
        <v>124</v>
      </c>
      <c r="EE140" s="6" t="s">
        <v>97</v>
      </c>
      <c r="EF140" s="6" t="s">
        <v>98</v>
      </c>
      <c r="EG140" s="6">
        <v>30</v>
      </c>
      <c r="EH140" s="6">
        <v>175</v>
      </c>
      <c r="EI140" s="6">
        <v>18</v>
      </c>
      <c r="EJ140" s="6">
        <v>120</v>
      </c>
      <c r="EK140" s="6">
        <v>29</v>
      </c>
      <c r="EL140" s="6">
        <v>182</v>
      </c>
      <c r="EM140" s="6" t="s">
        <v>111</v>
      </c>
      <c r="EN140" s="6" t="s">
        <v>23</v>
      </c>
      <c r="EO140" s="6">
        <v>0</v>
      </c>
    </row>
    <row r="141" spans="1:145" x14ac:dyDescent="0.25">
      <c r="C141" s="64" t="s">
        <v>0</v>
      </c>
      <c r="D141" s="65" t="s">
        <v>11</v>
      </c>
      <c r="E141" s="65" t="s">
        <v>1875</v>
      </c>
      <c r="F141" s="65" t="s">
        <v>1876</v>
      </c>
      <c r="G141" s="65">
        <v>40</v>
      </c>
      <c r="H141" s="65">
        <v>158</v>
      </c>
      <c r="I141" s="65" t="s">
        <v>97</v>
      </c>
      <c r="J141" s="65" t="s">
        <v>1803</v>
      </c>
      <c r="K141" s="66"/>
      <c r="EA141" s="6" t="s">
        <v>0</v>
      </c>
      <c r="EB141" s="6" t="s">
        <v>6</v>
      </c>
      <c r="EC141" s="6" t="s">
        <v>824</v>
      </c>
      <c r="ED141" s="6" t="s">
        <v>825</v>
      </c>
      <c r="EE141" s="6" t="s">
        <v>209</v>
      </c>
      <c r="EF141" s="6" t="s">
        <v>132</v>
      </c>
      <c r="EG141" s="6">
        <v>153</v>
      </c>
      <c r="EH141" s="6">
        <v>873</v>
      </c>
      <c r="EI141" s="6">
        <v>153</v>
      </c>
      <c r="EJ141" s="6">
        <v>922</v>
      </c>
      <c r="EK141" s="6">
        <v>153</v>
      </c>
      <c r="EL141" s="6">
        <v>922</v>
      </c>
      <c r="EM141" s="6" t="s">
        <v>111</v>
      </c>
      <c r="EN141" s="6" t="s">
        <v>21</v>
      </c>
      <c r="EO141" s="6">
        <v>3</v>
      </c>
    </row>
    <row r="142" spans="1:145" x14ac:dyDescent="0.25">
      <c r="C142" s="64" t="s">
        <v>0</v>
      </c>
      <c r="D142" s="65" t="s">
        <v>6</v>
      </c>
      <c r="E142" s="65" t="s">
        <v>721</v>
      </c>
      <c r="F142" s="65" t="s">
        <v>722</v>
      </c>
      <c r="G142" s="65">
        <v>30</v>
      </c>
      <c r="H142" s="65">
        <v>181</v>
      </c>
      <c r="I142" s="65" t="s">
        <v>97</v>
      </c>
      <c r="J142" s="65" t="s">
        <v>85</v>
      </c>
      <c r="K142" s="66" t="s">
        <v>691</v>
      </c>
      <c r="EA142" s="6" t="s">
        <v>0</v>
      </c>
      <c r="EB142" s="6" t="s">
        <v>13</v>
      </c>
      <c r="EC142" s="6" t="s">
        <v>193</v>
      </c>
      <c r="ED142" s="6" t="s">
        <v>194</v>
      </c>
      <c r="EE142" s="6" t="s">
        <v>97</v>
      </c>
      <c r="EF142" s="6" t="s">
        <v>125</v>
      </c>
      <c r="EG142" s="6">
        <v>21</v>
      </c>
      <c r="EH142" s="6">
        <v>93</v>
      </c>
      <c r="EI142" s="6">
        <v>20</v>
      </c>
      <c r="EJ142" s="6">
        <v>78</v>
      </c>
      <c r="EK142" s="6">
        <v>20</v>
      </c>
      <c r="EL142" s="6">
        <v>80</v>
      </c>
      <c r="EM142" s="6" t="s">
        <v>111</v>
      </c>
      <c r="EN142" s="6" t="s">
        <v>22</v>
      </c>
      <c r="EO142" s="6">
        <v>0</v>
      </c>
    </row>
    <row r="143" spans="1:145" x14ac:dyDescent="0.25">
      <c r="C143" s="64" t="s">
        <v>0</v>
      </c>
      <c r="D143" s="65" t="s">
        <v>8</v>
      </c>
      <c r="E143" s="65" t="s">
        <v>128</v>
      </c>
      <c r="F143" s="65" t="s">
        <v>129</v>
      </c>
      <c r="G143" s="65">
        <v>45</v>
      </c>
      <c r="H143" s="65">
        <v>269</v>
      </c>
      <c r="I143" s="65" t="s">
        <v>97</v>
      </c>
      <c r="J143" s="65" t="s">
        <v>85</v>
      </c>
      <c r="K143" s="66" t="s">
        <v>538</v>
      </c>
      <c r="EA143" s="6" t="s">
        <v>0</v>
      </c>
      <c r="EB143" s="6" t="s">
        <v>4</v>
      </c>
      <c r="EC143" s="6" t="s">
        <v>1799</v>
      </c>
      <c r="ED143" s="6" t="s">
        <v>162</v>
      </c>
      <c r="EE143" s="6" t="s">
        <v>97</v>
      </c>
      <c r="EF143" s="6" t="s">
        <v>98</v>
      </c>
      <c r="EG143" s="6">
        <v>163</v>
      </c>
      <c r="EH143" s="6">
        <v>712</v>
      </c>
      <c r="EI143" s="6">
        <v>84</v>
      </c>
      <c r="EJ143" s="6">
        <v>452</v>
      </c>
      <c r="EK143" s="6">
        <v>140</v>
      </c>
      <c r="EL143" s="6">
        <v>707</v>
      </c>
      <c r="EM143" s="6" t="s">
        <v>111</v>
      </c>
      <c r="EN143" s="6" t="s">
        <v>22</v>
      </c>
      <c r="EO143" s="6">
        <v>3</v>
      </c>
    </row>
    <row r="144" spans="1:145" x14ac:dyDescent="0.25">
      <c r="C144" s="64" t="s">
        <v>0</v>
      </c>
      <c r="D144" s="65" t="s">
        <v>4</v>
      </c>
      <c r="E144" s="65" t="s">
        <v>155</v>
      </c>
      <c r="F144" s="65" t="s">
        <v>156</v>
      </c>
      <c r="G144" s="65">
        <v>95</v>
      </c>
      <c r="H144" s="65">
        <v>385</v>
      </c>
      <c r="I144" s="65" t="s">
        <v>97</v>
      </c>
      <c r="J144" s="65" t="s">
        <v>85</v>
      </c>
      <c r="K144" s="66" t="s">
        <v>538</v>
      </c>
      <c r="EA144" s="6" t="s">
        <v>0</v>
      </c>
      <c r="EB144" s="6" t="s">
        <v>10</v>
      </c>
      <c r="EC144" s="6" t="s">
        <v>216</v>
      </c>
      <c r="ED144" s="6" t="s">
        <v>217</v>
      </c>
      <c r="EE144" s="6" t="s">
        <v>97</v>
      </c>
      <c r="EF144" s="6" t="s">
        <v>98</v>
      </c>
      <c r="EG144" s="6">
        <v>40</v>
      </c>
      <c r="EH144" s="6">
        <v>208</v>
      </c>
      <c r="EI144" s="6">
        <v>41</v>
      </c>
      <c r="EJ144" s="6">
        <v>208</v>
      </c>
      <c r="EK144" s="6">
        <v>51</v>
      </c>
      <c r="EL144" s="6">
        <v>208</v>
      </c>
      <c r="EM144" s="6" t="s">
        <v>111</v>
      </c>
      <c r="EN144" s="6" t="s">
        <v>21</v>
      </c>
      <c r="EO144" s="6">
        <v>0</v>
      </c>
    </row>
    <row r="145" spans="3:145" x14ac:dyDescent="0.25">
      <c r="C145" s="64" t="s">
        <v>0</v>
      </c>
      <c r="D145" s="65" t="s">
        <v>4</v>
      </c>
      <c r="E145" s="65" t="s">
        <v>251</v>
      </c>
      <c r="F145" s="65" t="s">
        <v>252</v>
      </c>
      <c r="G145" s="65">
        <v>28</v>
      </c>
      <c r="H145" s="65">
        <v>130</v>
      </c>
      <c r="I145" s="65" t="s">
        <v>97</v>
      </c>
      <c r="J145" s="65" t="s">
        <v>85</v>
      </c>
      <c r="K145" s="66" t="s">
        <v>545</v>
      </c>
      <c r="EA145" s="6" t="s">
        <v>0</v>
      </c>
      <c r="EB145" s="6" t="s">
        <v>5</v>
      </c>
      <c r="EC145" s="6" t="s">
        <v>1037</v>
      </c>
      <c r="ED145" s="6" t="s">
        <v>710</v>
      </c>
      <c r="EE145" s="6" t="s">
        <v>209</v>
      </c>
      <c r="EF145" s="6" t="s">
        <v>132</v>
      </c>
      <c r="EG145" s="6">
        <v>610</v>
      </c>
      <c r="EH145" s="6">
        <v>2750</v>
      </c>
      <c r="EI145" s="6">
        <v>609</v>
      </c>
      <c r="EJ145" s="6">
        <v>2630</v>
      </c>
      <c r="EK145" s="6">
        <v>609</v>
      </c>
      <c r="EL145" s="6">
        <v>2630</v>
      </c>
      <c r="EM145" s="6" t="s">
        <v>111</v>
      </c>
      <c r="EN145" s="6" t="s">
        <v>23</v>
      </c>
      <c r="EO145" s="6">
        <v>30</v>
      </c>
    </row>
    <row r="146" spans="3:145" x14ac:dyDescent="0.25">
      <c r="C146" s="64" t="s">
        <v>0</v>
      </c>
      <c r="D146" s="65" t="s">
        <v>5</v>
      </c>
      <c r="E146" s="65" t="s">
        <v>819</v>
      </c>
      <c r="F146" s="65" t="s">
        <v>820</v>
      </c>
      <c r="G146" s="65">
        <v>172</v>
      </c>
      <c r="H146" s="65">
        <v>838</v>
      </c>
      <c r="I146" s="65" t="s">
        <v>97</v>
      </c>
      <c r="J146" s="65" t="s">
        <v>85</v>
      </c>
      <c r="K146" s="66" t="s">
        <v>538</v>
      </c>
      <c r="EA146" s="6" t="s">
        <v>0</v>
      </c>
      <c r="EB146" s="6" t="s">
        <v>5</v>
      </c>
      <c r="EC146" s="6" t="s">
        <v>261</v>
      </c>
      <c r="ED146" s="6" t="s">
        <v>262</v>
      </c>
      <c r="EE146" s="6" t="s">
        <v>97</v>
      </c>
      <c r="EF146" s="6" t="s">
        <v>98</v>
      </c>
      <c r="EG146" s="6">
        <v>42</v>
      </c>
      <c r="EH146" s="6">
        <v>175</v>
      </c>
      <c r="EI146" s="6">
        <v>27</v>
      </c>
      <c r="EJ146" s="6">
        <v>131</v>
      </c>
      <c r="EK146" s="6">
        <v>42</v>
      </c>
      <c r="EL146" s="6">
        <v>175</v>
      </c>
      <c r="EM146" s="6" t="s">
        <v>111</v>
      </c>
      <c r="EN146" s="6" t="s">
        <v>22</v>
      </c>
      <c r="EO146" s="6">
        <v>0</v>
      </c>
    </row>
    <row r="147" spans="3:145" x14ac:dyDescent="0.25">
      <c r="C147" s="64" t="s">
        <v>0</v>
      </c>
      <c r="D147" s="65" t="s">
        <v>10</v>
      </c>
      <c r="E147" s="65" t="s">
        <v>139</v>
      </c>
      <c r="F147" s="65" t="s">
        <v>140</v>
      </c>
      <c r="G147" s="65">
        <v>83</v>
      </c>
      <c r="H147" s="65">
        <v>293</v>
      </c>
      <c r="I147" s="65" t="s">
        <v>97</v>
      </c>
      <c r="J147" s="65" t="s">
        <v>85</v>
      </c>
      <c r="K147" s="66" t="s">
        <v>538</v>
      </c>
      <c r="EA147" s="6" t="s">
        <v>0</v>
      </c>
      <c r="EB147" s="6" t="s">
        <v>6</v>
      </c>
      <c r="EC147" s="6" t="s">
        <v>824</v>
      </c>
      <c r="ED147" s="6" t="s">
        <v>825</v>
      </c>
      <c r="EE147" s="6" t="s">
        <v>209</v>
      </c>
      <c r="EF147" s="6" t="s">
        <v>132</v>
      </c>
      <c r="EG147" s="6">
        <v>153</v>
      </c>
      <c r="EH147" s="6">
        <v>873</v>
      </c>
      <c r="EI147" s="6">
        <v>153</v>
      </c>
      <c r="EJ147" s="6">
        <v>922</v>
      </c>
      <c r="EK147" s="6">
        <v>153</v>
      </c>
      <c r="EL147" s="6">
        <v>922</v>
      </c>
      <c r="EM147" s="6" t="s">
        <v>111</v>
      </c>
      <c r="EN147" s="6" t="s">
        <v>22</v>
      </c>
      <c r="EO147" s="6">
        <v>3</v>
      </c>
    </row>
    <row r="148" spans="3:145" x14ac:dyDescent="0.25">
      <c r="C148" s="64" t="s">
        <v>0</v>
      </c>
      <c r="D148" s="65" t="s">
        <v>10</v>
      </c>
      <c r="E148" s="65" t="s">
        <v>216</v>
      </c>
      <c r="F148" s="65" t="s">
        <v>217</v>
      </c>
      <c r="G148" s="65">
        <v>40</v>
      </c>
      <c r="H148" s="65">
        <v>208</v>
      </c>
      <c r="I148" s="65" t="s">
        <v>97</v>
      </c>
      <c r="J148" s="65" t="s">
        <v>85</v>
      </c>
      <c r="K148" s="66" t="s">
        <v>581</v>
      </c>
      <c r="EA148" s="6" t="s">
        <v>0</v>
      </c>
      <c r="EB148" s="6" t="s">
        <v>4</v>
      </c>
      <c r="EC148" s="6" t="s">
        <v>692</v>
      </c>
      <c r="ED148" s="6" t="s">
        <v>693</v>
      </c>
      <c r="EE148" s="6" t="s">
        <v>97</v>
      </c>
      <c r="EF148" s="6" t="s">
        <v>125</v>
      </c>
      <c r="EG148" s="6">
        <v>69</v>
      </c>
      <c r="EH148" s="6">
        <v>325</v>
      </c>
      <c r="EI148" s="6">
        <v>65</v>
      </c>
      <c r="EJ148" s="6">
        <v>325</v>
      </c>
      <c r="EK148" s="6">
        <v>71</v>
      </c>
      <c r="EL148" s="6">
        <v>322</v>
      </c>
      <c r="EM148" s="6" t="s">
        <v>111</v>
      </c>
      <c r="EN148" s="6" t="s">
        <v>22</v>
      </c>
      <c r="EO148" s="6">
        <v>0</v>
      </c>
    </row>
    <row r="149" spans="3:145" x14ac:dyDescent="0.25">
      <c r="C149" s="64" t="s">
        <v>0</v>
      </c>
      <c r="D149" s="65" t="s">
        <v>4</v>
      </c>
      <c r="E149" s="65" t="s">
        <v>147</v>
      </c>
      <c r="F149" s="65" t="s">
        <v>148</v>
      </c>
      <c r="G149" s="65">
        <v>90</v>
      </c>
      <c r="H149" s="65">
        <v>487</v>
      </c>
      <c r="I149" s="65" t="s">
        <v>97</v>
      </c>
      <c r="J149" s="65" t="s">
        <v>85</v>
      </c>
      <c r="K149" s="66" t="s">
        <v>538</v>
      </c>
      <c r="EA149" s="6" t="s">
        <v>0</v>
      </c>
      <c r="EB149" s="6" t="s">
        <v>4</v>
      </c>
      <c r="EC149" s="6" t="s">
        <v>1799</v>
      </c>
      <c r="ED149" s="6" t="s">
        <v>162</v>
      </c>
      <c r="EE149" s="6" t="s">
        <v>97</v>
      </c>
      <c r="EF149" s="6" t="s">
        <v>98</v>
      </c>
      <c r="EG149" s="6">
        <v>163</v>
      </c>
      <c r="EH149" s="6">
        <v>712</v>
      </c>
      <c r="EI149" s="6">
        <v>84</v>
      </c>
      <c r="EJ149" s="6">
        <v>452</v>
      </c>
      <c r="EK149" s="6">
        <v>140</v>
      </c>
      <c r="EL149" s="6">
        <v>707</v>
      </c>
      <c r="EM149" s="6" t="s">
        <v>111</v>
      </c>
      <c r="EN149" s="6" t="s">
        <v>21</v>
      </c>
      <c r="EO149" s="6">
        <v>1</v>
      </c>
    </row>
    <row r="150" spans="3:145" x14ac:dyDescent="0.25">
      <c r="C150" s="64" t="s">
        <v>0</v>
      </c>
      <c r="D150" s="65" t="s">
        <v>12</v>
      </c>
      <c r="E150" s="65" t="s">
        <v>723</v>
      </c>
      <c r="F150" s="65" t="s">
        <v>724</v>
      </c>
      <c r="G150" s="65">
        <v>12</v>
      </c>
      <c r="H150" s="65">
        <v>52</v>
      </c>
      <c r="I150" s="65" t="s">
        <v>97</v>
      </c>
      <c r="J150" s="65" t="s">
        <v>85</v>
      </c>
      <c r="K150" s="66" t="s">
        <v>691</v>
      </c>
      <c r="EA150" s="6" t="s">
        <v>0</v>
      </c>
      <c r="EB150" s="6" t="s">
        <v>8</v>
      </c>
      <c r="EC150" s="6" t="s">
        <v>1816</v>
      </c>
      <c r="ED150" s="6" t="s">
        <v>127</v>
      </c>
      <c r="EE150" s="6" t="s">
        <v>97</v>
      </c>
      <c r="EF150" s="6" t="s">
        <v>132</v>
      </c>
      <c r="EG150" s="6">
        <v>50</v>
      </c>
      <c r="EH150" s="6">
        <v>295</v>
      </c>
      <c r="EI150" s="6">
        <v>50</v>
      </c>
      <c r="EJ150" s="6">
        <v>293</v>
      </c>
      <c r="EK150" s="6">
        <v>50</v>
      </c>
      <c r="EL150" s="6">
        <v>293</v>
      </c>
      <c r="EM150" s="6" t="s">
        <v>111</v>
      </c>
      <c r="EN150" s="6" t="s">
        <v>22</v>
      </c>
      <c r="EO150" s="6">
        <v>0</v>
      </c>
    </row>
    <row r="151" spans="3:145" x14ac:dyDescent="0.25">
      <c r="C151" s="64" t="s">
        <v>0</v>
      </c>
      <c r="D151" s="65" t="s">
        <v>1019</v>
      </c>
      <c r="E151" s="65" t="s">
        <v>1019</v>
      </c>
      <c r="F151" s="65" t="s">
        <v>1877</v>
      </c>
      <c r="G151" s="65">
        <v>5</v>
      </c>
      <c r="H151" s="65">
        <v>32</v>
      </c>
      <c r="I151" s="65" t="s">
        <v>97</v>
      </c>
      <c r="J151" s="65" t="s">
        <v>85</v>
      </c>
      <c r="K151" s="66"/>
      <c r="EA151" s="6" t="s">
        <v>0</v>
      </c>
      <c r="EB151" s="6" t="s">
        <v>5</v>
      </c>
      <c r="EC151" s="6" t="s">
        <v>1037</v>
      </c>
      <c r="ED151" s="6" t="s">
        <v>710</v>
      </c>
      <c r="EE151" s="6" t="s">
        <v>209</v>
      </c>
      <c r="EF151" s="6" t="s">
        <v>132</v>
      </c>
      <c r="EG151" s="6">
        <v>610</v>
      </c>
      <c r="EH151" s="6">
        <v>2750</v>
      </c>
      <c r="EI151" s="6">
        <v>609</v>
      </c>
      <c r="EJ151" s="6">
        <v>2630</v>
      </c>
      <c r="EK151" s="6">
        <v>609</v>
      </c>
      <c r="EL151" s="6">
        <v>2630</v>
      </c>
      <c r="EM151" s="6" t="s">
        <v>111</v>
      </c>
      <c r="EN151" s="6" t="s">
        <v>22</v>
      </c>
      <c r="EO151" s="6">
        <v>11</v>
      </c>
    </row>
    <row r="152" spans="3:145" x14ac:dyDescent="0.25">
      <c r="C152" s="64" t="s">
        <v>0</v>
      </c>
      <c r="D152" s="65" t="s">
        <v>7</v>
      </c>
      <c r="E152" s="65" t="s">
        <v>733</v>
      </c>
      <c r="F152" s="65" t="s">
        <v>734</v>
      </c>
      <c r="G152" s="65">
        <v>25</v>
      </c>
      <c r="H152" s="65">
        <v>104</v>
      </c>
      <c r="I152" s="65" t="s">
        <v>97</v>
      </c>
      <c r="J152" s="65" t="s">
        <v>85</v>
      </c>
      <c r="K152" s="66" t="s">
        <v>545</v>
      </c>
      <c r="EA152" s="6" t="s">
        <v>0</v>
      </c>
      <c r="EB152" s="6" t="s">
        <v>6</v>
      </c>
      <c r="EC152" s="6" t="s">
        <v>275</v>
      </c>
      <c r="ED152" s="6" t="s">
        <v>276</v>
      </c>
      <c r="EE152" s="6" t="s">
        <v>97</v>
      </c>
      <c r="EF152" s="6" t="s">
        <v>98</v>
      </c>
      <c r="EG152" s="6">
        <v>118</v>
      </c>
      <c r="EH152" s="6">
        <v>516</v>
      </c>
      <c r="EI152" s="6">
        <v>108</v>
      </c>
      <c r="EJ152" s="6">
        <v>470</v>
      </c>
      <c r="EK152" s="6">
        <v>118</v>
      </c>
      <c r="EL152" s="6">
        <v>520</v>
      </c>
      <c r="EM152" s="6" t="s">
        <v>111</v>
      </c>
      <c r="EN152" s="6" t="s">
        <v>21</v>
      </c>
      <c r="EO152" s="6">
        <v>5</v>
      </c>
    </row>
    <row r="153" spans="3:145" x14ac:dyDescent="0.25">
      <c r="C153" s="64" t="s">
        <v>0</v>
      </c>
      <c r="D153" s="65" t="s">
        <v>8</v>
      </c>
      <c r="E153" s="65" t="s">
        <v>1878</v>
      </c>
      <c r="F153" s="65" t="s">
        <v>1879</v>
      </c>
      <c r="G153" s="65">
        <v>10</v>
      </c>
      <c r="H153" s="65">
        <v>38</v>
      </c>
      <c r="I153" s="65" t="s">
        <v>97</v>
      </c>
      <c r="J153" s="65" t="s">
        <v>1803</v>
      </c>
      <c r="K153" s="66"/>
      <c r="EA153" s="6" t="s">
        <v>0</v>
      </c>
      <c r="EB153" s="6" t="s">
        <v>4</v>
      </c>
      <c r="EC153" s="6" t="s">
        <v>167</v>
      </c>
      <c r="ED153" s="6" t="s">
        <v>168</v>
      </c>
      <c r="EE153" s="6" t="s">
        <v>97</v>
      </c>
      <c r="EF153" s="6" t="s">
        <v>98</v>
      </c>
      <c r="EG153" s="6">
        <v>190</v>
      </c>
      <c r="EH153" s="6">
        <v>1047</v>
      </c>
      <c r="EI153" s="6">
        <v>205</v>
      </c>
      <c r="EJ153" s="6">
        <v>1072</v>
      </c>
      <c r="EL153" s="6">
        <v>1072</v>
      </c>
      <c r="EM153" s="6" t="s">
        <v>111</v>
      </c>
      <c r="EN153" s="6" t="s">
        <v>21</v>
      </c>
      <c r="EO153" s="6">
        <v>7</v>
      </c>
    </row>
    <row r="154" spans="3:145" x14ac:dyDescent="0.25">
      <c r="C154" s="64" t="s">
        <v>0</v>
      </c>
      <c r="D154" s="65" t="s">
        <v>4</v>
      </c>
      <c r="E154" s="65" t="s">
        <v>95</v>
      </c>
      <c r="F154" s="65" t="s">
        <v>96</v>
      </c>
      <c r="G154" s="65">
        <v>70</v>
      </c>
      <c r="H154" s="65">
        <v>369</v>
      </c>
      <c r="I154" s="65" t="s">
        <v>97</v>
      </c>
      <c r="J154" s="65" t="s">
        <v>85</v>
      </c>
      <c r="K154" s="66" t="s">
        <v>538</v>
      </c>
      <c r="EA154" s="6" t="s">
        <v>0</v>
      </c>
      <c r="EB154" s="6" t="s">
        <v>4</v>
      </c>
      <c r="EC154" s="6" t="s">
        <v>832</v>
      </c>
      <c r="ED154" s="6" t="s">
        <v>833</v>
      </c>
      <c r="EE154" s="6" t="s">
        <v>97</v>
      </c>
      <c r="EF154" s="6" t="s">
        <v>98</v>
      </c>
      <c r="EG154" s="6">
        <v>68</v>
      </c>
      <c r="EH154" s="6">
        <v>340</v>
      </c>
      <c r="EI154" s="6">
        <v>61</v>
      </c>
      <c r="EJ154" s="6">
        <v>315</v>
      </c>
      <c r="EK154" s="6">
        <v>68</v>
      </c>
      <c r="EL154" s="6">
        <v>340</v>
      </c>
      <c r="EM154" s="6" t="s">
        <v>111</v>
      </c>
      <c r="EN154" s="6" t="s">
        <v>21</v>
      </c>
      <c r="EO154" s="6">
        <v>2</v>
      </c>
    </row>
    <row r="155" spans="3:145" x14ac:dyDescent="0.25">
      <c r="C155" s="64" t="s">
        <v>0</v>
      </c>
      <c r="D155" s="65" t="s">
        <v>4</v>
      </c>
      <c r="E155" s="65" t="s">
        <v>832</v>
      </c>
      <c r="F155" s="65" t="s">
        <v>833</v>
      </c>
      <c r="G155" s="65">
        <v>68</v>
      </c>
      <c r="H155" s="65">
        <v>339</v>
      </c>
      <c r="I155" s="65" t="s">
        <v>97</v>
      </c>
      <c r="J155" s="65" t="s">
        <v>85</v>
      </c>
      <c r="K155" s="66" t="s">
        <v>545</v>
      </c>
      <c r="EA155" s="6" t="s">
        <v>0</v>
      </c>
      <c r="EB155" s="6" t="s">
        <v>5</v>
      </c>
      <c r="EC155" s="6" t="s">
        <v>834</v>
      </c>
      <c r="ED155" s="6" t="s">
        <v>835</v>
      </c>
      <c r="EE155" s="6" t="s">
        <v>209</v>
      </c>
      <c r="EF155" s="6" t="s">
        <v>125</v>
      </c>
      <c r="EG155" s="6">
        <v>169</v>
      </c>
      <c r="EH155" s="6">
        <v>1216</v>
      </c>
      <c r="EI155" s="6">
        <v>176</v>
      </c>
      <c r="EJ155" s="6">
        <v>1216</v>
      </c>
      <c r="EK155" s="6">
        <v>176</v>
      </c>
      <c r="EL155" s="6">
        <v>1216</v>
      </c>
      <c r="EM155" s="6" t="s">
        <v>111</v>
      </c>
      <c r="EN155" s="6" t="s">
        <v>23</v>
      </c>
      <c r="EO155" s="6">
        <v>31</v>
      </c>
    </row>
    <row r="156" spans="3:145" x14ac:dyDescent="0.25">
      <c r="C156" s="64" t="s">
        <v>0</v>
      </c>
      <c r="D156" s="65" t="s">
        <v>4</v>
      </c>
      <c r="E156" s="65" t="s">
        <v>106</v>
      </c>
      <c r="F156" s="65" t="s">
        <v>107</v>
      </c>
      <c r="G156" s="65">
        <v>12</v>
      </c>
      <c r="H156" s="65">
        <v>55</v>
      </c>
      <c r="I156" s="65" t="s">
        <v>97</v>
      </c>
      <c r="J156" s="65" t="s">
        <v>85</v>
      </c>
      <c r="K156" s="66" t="s">
        <v>545</v>
      </c>
      <c r="EA156" s="6" t="s">
        <v>0</v>
      </c>
      <c r="EB156" s="6" t="s">
        <v>5</v>
      </c>
      <c r="EC156" s="6" t="s">
        <v>819</v>
      </c>
      <c r="ED156" s="6" t="s">
        <v>820</v>
      </c>
      <c r="EE156" s="6" t="s">
        <v>97</v>
      </c>
      <c r="EF156" s="6" t="s">
        <v>125</v>
      </c>
      <c r="EG156" s="6">
        <v>172</v>
      </c>
      <c r="EH156" s="6">
        <v>838</v>
      </c>
      <c r="EI156" s="6">
        <v>181</v>
      </c>
      <c r="EJ156" s="6">
        <v>910</v>
      </c>
      <c r="EK156" s="6">
        <v>181</v>
      </c>
      <c r="EL156" s="6">
        <v>910</v>
      </c>
      <c r="EM156" s="6" t="s">
        <v>111</v>
      </c>
      <c r="EN156" s="6" t="s">
        <v>23</v>
      </c>
      <c r="EO156" s="6">
        <v>9</v>
      </c>
    </row>
    <row r="157" spans="3:145" x14ac:dyDescent="0.25">
      <c r="C157" s="64" t="s">
        <v>0</v>
      </c>
      <c r="D157" s="65" t="s">
        <v>4</v>
      </c>
      <c r="E157" s="65" t="s">
        <v>104</v>
      </c>
      <c r="F157" s="65" t="s">
        <v>105</v>
      </c>
      <c r="G157" s="65">
        <v>32</v>
      </c>
      <c r="H157" s="65">
        <v>146</v>
      </c>
      <c r="I157" s="65" t="s">
        <v>97</v>
      </c>
      <c r="J157" s="65" t="s">
        <v>85</v>
      </c>
      <c r="K157" s="66" t="s">
        <v>538</v>
      </c>
      <c r="EA157" s="6" t="s">
        <v>0</v>
      </c>
      <c r="EB157" s="6" t="s">
        <v>4</v>
      </c>
      <c r="EC157" s="6" t="s">
        <v>165</v>
      </c>
      <c r="ED157" s="6" t="s">
        <v>166</v>
      </c>
      <c r="EE157" s="6" t="s">
        <v>97</v>
      </c>
      <c r="EF157" s="6" t="s">
        <v>98</v>
      </c>
      <c r="EG157" s="6">
        <v>72</v>
      </c>
      <c r="EH157" s="6">
        <v>333</v>
      </c>
      <c r="EI157" s="6">
        <v>72</v>
      </c>
      <c r="EJ157" s="6">
        <v>332</v>
      </c>
      <c r="EK157" s="6">
        <v>72</v>
      </c>
      <c r="EL157" s="6">
        <v>332</v>
      </c>
      <c r="EM157" s="6" t="s">
        <v>111</v>
      </c>
      <c r="EN157" s="6" t="s">
        <v>23</v>
      </c>
      <c r="EO157" s="6">
        <v>2</v>
      </c>
    </row>
    <row r="158" spans="3:145" x14ac:dyDescent="0.25">
      <c r="C158" s="64" t="s">
        <v>0</v>
      </c>
      <c r="D158" s="65" t="s">
        <v>4</v>
      </c>
      <c r="E158" s="65" t="s">
        <v>153</v>
      </c>
      <c r="F158" s="65" t="s">
        <v>154</v>
      </c>
      <c r="G158" s="65">
        <v>44</v>
      </c>
      <c r="H158" s="65">
        <v>212</v>
      </c>
      <c r="I158" s="65" t="s">
        <v>97</v>
      </c>
      <c r="J158" s="65" t="s">
        <v>85</v>
      </c>
      <c r="K158" s="66" t="s">
        <v>538</v>
      </c>
      <c r="EA158" s="6" t="s">
        <v>0</v>
      </c>
      <c r="EB158" s="6" t="s">
        <v>13</v>
      </c>
      <c r="EC158" s="6" t="s">
        <v>193</v>
      </c>
      <c r="ED158" s="6" t="s">
        <v>194</v>
      </c>
      <c r="EE158" s="6" t="s">
        <v>97</v>
      </c>
      <c r="EF158" s="6" t="s">
        <v>125</v>
      </c>
      <c r="EG158" s="6">
        <v>21</v>
      </c>
      <c r="EH158" s="6">
        <v>93</v>
      </c>
      <c r="EI158" s="6">
        <v>20</v>
      </c>
      <c r="EJ158" s="6">
        <v>78</v>
      </c>
      <c r="EK158" s="6">
        <v>20</v>
      </c>
      <c r="EL158" s="6">
        <v>80</v>
      </c>
      <c r="EM158" s="6" t="s">
        <v>111</v>
      </c>
      <c r="EN158" s="6" t="s">
        <v>23</v>
      </c>
      <c r="EO158" s="6">
        <v>0</v>
      </c>
    </row>
    <row r="159" spans="3:145" x14ac:dyDescent="0.25">
      <c r="C159" s="64" t="s">
        <v>0</v>
      </c>
      <c r="D159" s="65" t="s">
        <v>5</v>
      </c>
      <c r="E159" s="65" t="s">
        <v>261</v>
      </c>
      <c r="F159" s="65" t="s">
        <v>262</v>
      </c>
      <c r="G159" s="65">
        <v>42</v>
      </c>
      <c r="H159" s="65">
        <v>180</v>
      </c>
      <c r="I159" s="65" t="s">
        <v>97</v>
      </c>
      <c r="J159" s="65" t="s">
        <v>85</v>
      </c>
      <c r="K159" s="66" t="s">
        <v>545</v>
      </c>
      <c r="EA159" s="6" t="s">
        <v>0</v>
      </c>
      <c r="EB159" s="6" t="s">
        <v>5</v>
      </c>
      <c r="EC159" s="6" t="s">
        <v>1839</v>
      </c>
      <c r="ED159" s="6" t="s">
        <v>717</v>
      </c>
      <c r="EE159" s="6" t="s">
        <v>209</v>
      </c>
      <c r="EF159" s="6" t="s">
        <v>98</v>
      </c>
      <c r="EG159" s="6">
        <v>1295</v>
      </c>
      <c r="EH159" s="6">
        <v>6509</v>
      </c>
      <c r="EJ159" s="6">
        <v>6258</v>
      </c>
      <c r="EK159" s="6">
        <v>1351</v>
      </c>
      <c r="EL159" s="6">
        <v>6868</v>
      </c>
      <c r="EM159" s="6" t="s">
        <v>111</v>
      </c>
      <c r="EN159" s="6" t="s">
        <v>21</v>
      </c>
      <c r="EO159" s="6">
        <v>28</v>
      </c>
    </row>
    <row r="160" spans="3:145" x14ac:dyDescent="0.25">
      <c r="C160" s="64" t="s">
        <v>0</v>
      </c>
      <c r="D160" s="65" t="s">
        <v>937</v>
      </c>
      <c r="E160" s="65" t="s">
        <v>1880</v>
      </c>
      <c r="F160" s="65" t="s">
        <v>1881</v>
      </c>
      <c r="G160" s="65">
        <v>14</v>
      </c>
      <c r="H160" s="65">
        <v>64</v>
      </c>
      <c r="I160" s="65" t="s">
        <v>97</v>
      </c>
      <c r="J160" s="65" t="s">
        <v>1803</v>
      </c>
      <c r="K160" s="66"/>
      <c r="EA160" s="6" t="s">
        <v>0</v>
      </c>
      <c r="EB160" s="6" t="s">
        <v>8</v>
      </c>
      <c r="EC160" s="6" t="s">
        <v>218</v>
      </c>
      <c r="ED160" s="6" t="s">
        <v>219</v>
      </c>
      <c r="EE160" s="6" t="s">
        <v>97</v>
      </c>
      <c r="EF160" s="6" t="s">
        <v>98</v>
      </c>
      <c r="EG160" s="6">
        <v>70</v>
      </c>
      <c r="EH160" s="6">
        <v>609</v>
      </c>
      <c r="EI160" s="6">
        <v>124</v>
      </c>
      <c r="EJ160" s="6">
        <v>644</v>
      </c>
      <c r="EK160" s="6">
        <v>124</v>
      </c>
      <c r="EL160" s="6">
        <v>644</v>
      </c>
      <c r="EM160" s="6" t="s">
        <v>111</v>
      </c>
      <c r="EN160" s="6" t="s">
        <v>21</v>
      </c>
      <c r="EO160" s="6">
        <v>0</v>
      </c>
    </row>
    <row r="161" spans="3:145" x14ac:dyDescent="0.25">
      <c r="C161" s="64" t="s">
        <v>0</v>
      </c>
      <c r="D161" s="65" t="s">
        <v>5</v>
      </c>
      <c r="E161" s="65" t="s">
        <v>273</v>
      </c>
      <c r="F161" s="65" t="s">
        <v>274</v>
      </c>
      <c r="G161" s="65">
        <v>91</v>
      </c>
      <c r="H161" s="65">
        <v>368</v>
      </c>
      <c r="I161" s="65" t="s">
        <v>97</v>
      </c>
      <c r="J161" s="65" t="s">
        <v>85</v>
      </c>
      <c r="K161" s="66" t="s">
        <v>545</v>
      </c>
      <c r="EA161" s="6" t="s">
        <v>0</v>
      </c>
      <c r="EB161" s="6" t="s">
        <v>4</v>
      </c>
      <c r="EC161" s="6" t="s">
        <v>163</v>
      </c>
      <c r="ED161" s="6" t="s">
        <v>164</v>
      </c>
      <c r="EE161" s="6" t="s">
        <v>97</v>
      </c>
      <c r="EF161" s="6" t="s">
        <v>98</v>
      </c>
      <c r="EG161" s="6">
        <v>107</v>
      </c>
      <c r="EH161" s="6">
        <v>584</v>
      </c>
      <c r="EI161" s="6">
        <v>30</v>
      </c>
      <c r="EJ161" s="6">
        <v>174</v>
      </c>
      <c r="EK161" s="6">
        <v>108</v>
      </c>
      <c r="EL161" s="6">
        <v>605</v>
      </c>
      <c r="EM161" s="6" t="s">
        <v>111</v>
      </c>
      <c r="EN161" s="6" t="s">
        <v>22</v>
      </c>
      <c r="EO161" s="6">
        <v>1</v>
      </c>
    </row>
    <row r="162" spans="3:145" x14ac:dyDescent="0.25">
      <c r="C162" s="64" t="s">
        <v>0</v>
      </c>
      <c r="D162" s="65" t="s">
        <v>5</v>
      </c>
      <c r="E162" s="65" t="s">
        <v>961</v>
      </c>
      <c r="F162" s="65" t="s">
        <v>962</v>
      </c>
      <c r="G162" s="65">
        <v>0</v>
      </c>
      <c r="H162" s="65">
        <v>90</v>
      </c>
      <c r="I162" s="65" t="s">
        <v>97</v>
      </c>
      <c r="J162" s="65" t="s">
        <v>963</v>
      </c>
      <c r="K162" s="66" t="s">
        <v>538</v>
      </c>
      <c r="EA162" s="6" t="s">
        <v>0</v>
      </c>
      <c r="EB162" s="6" t="s">
        <v>4</v>
      </c>
      <c r="EC162" s="6" t="s">
        <v>832</v>
      </c>
      <c r="ED162" s="6" t="s">
        <v>833</v>
      </c>
      <c r="EE162" s="6" t="s">
        <v>97</v>
      </c>
      <c r="EF162" s="6" t="s">
        <v>98</v>
      </c>
      <c r="EG162" s="6">
        <v>68</v>
      </c>
      <c r="EH162" s="6">
        <v>340</v>
      </c>
      <c r="EI162" s="6">
        <v>61</v>
      </c>
      <c r="EJ162" s="6">
        <v>315</v>
      </c>
      <c r="EK162" s="6">
        <v>68</v>
      </c>
      <c r="EL162" s="6">
        <v>340</v>
      </c>
      <c r="EM162" s="6" t="s">
        <v>111</v>
      </c>
      <c r="EN162" s="6" t="s">
        <v>22</v>
      </c>
      <c r="EO162" s="6">
        <v>0</v>
      </c>
    </row>
    <row r="163" spans="3:145" x14ac:dyDescent="0.25">
      <c r="C163" s="64" t="s">
        <v>0</v>
      </c>
      <c r="D163" s="65" t="s">
        <v>13</v>
      </c>
      <c r="E163" s="65" t="s">
        <v>203</v>
      </c>
      <c r="F163" s="65" t="s">
        <v>204</v>
      </c>
      <c r="G163" s="65">
        <v>41</v>
      </c>
      <c r="H163" s="65">
        <v>201</v>
      </c>
      <c r="I163" s="65" t="s">
        <v>97</v>
      </c>
      <c r="J163" s="65" t="s">
        <v>85</v>
      </c>
      <c r="K163" s="66" t="s">
        <v>538</v>
      </c>
      <c r="EA163" s="6" t="s">
        <v>0</v>
      </c>
      <c r="EB163" s="6" t="s">
        <v>4</v>
      </c>
      <c r="EC163" s="6" t="s">
        <v>832</v>
      </c>
      <c r="ED163" s="6" t="s">
        <v>833</v>
      </c>
      <c r="EE163" s="6" t="s">
        <v>97</v>
      </c>
      <c r="EF163" s="6" t="s">
        <v>98</v>
      </c>
      <c r="EG163" s="6">
        <v>68</v>
      </c>
      <c r="EH163" s="6">
        <v>340</v>
      </c>
      <c r="EI163" s="6">
        <v>61</v>
      </c>
      <c r="EJ163" s="6">
        <v>315</v>
      </c>
      <c r="EK163" s="6">
        <v>68</v>
      </c>
      <c r="EL163" s="6">
        <v>340</v>
      </c>
      <c r="EM163" s="6" t="s">
        <v>111</v>
      </c>
      <c r="EN163" s="6" t="s">
        <v>23</v>
      </c>
      <c r="EO163" s="6">
        <v>2</v>
      </c>
    </row>
    <row r="164" spans="3:145" x14ac:dyDescent="0.25">
      <c r="C164" s="64" t="s">
        <v>0</v>
      </c>
      <c r="D164" s="65" t="s">
        <v>5</v>
      </c>
      <c r="E164" s="65" t="s">
        <v>716</v>
      </c>
      <c r="F164" s="65" t="s">
        <v>717</v>
      </c>
      <c r="G164" s="65">
        <v>1345</v>
      </c>
      <c r="H164" s="65">
        <v>6811</v>
      </c>
      <c r="I164" s="65" t="s">
        <v>209</v>
      </c>
      <c r="J164" s="65" t="s">
        <v>85</v>
      </c>
      <c r="K164" s="66" t="s">
        <v>691</v>
      </c>
      <c r="EA164" s="6" t="s">
        <v>0</v>
      </c>
      <c r="EB164" s="6" t="s">
        <v>4</v>
      </c>
      <c r="EC164" s="6" t="s">
        <v>165</v>
      </c>
      <c r="ED164" s="6" t="s">
        <v>166</v>
      </c>
      <c r="EE164" s="6" t="s">
        <v>97</v>
      </c>
      <c r="EF164" s="6" t="s">
        <v>98</v>
      </c>
      <c r="EG164" s="6">
        <v>72</v>
      </c>
      <c r="EH164" s="6">
        <v>333</v>
      </c>
      <c r="EI164" s="6">
        <v>72</v>
      </c>
      <c r="EJ164" s="6">
        <v>332</v>
      </c>
      <c r="EK164" s="6">
        <v>72</v>
      </c>
      <c r="EL164" s="6">
        <v>332</v>
      </c>
      <c r="EM164" s="6" t="s">
        <v>111</v>
      </c>
      <c r="EN164" s="6" t="s">
        <v>21</v>
      </c>
      <c r="EO164" s="6">
        <v>1</v>
      </c>
    </row>
    <row r="165" spans="3:145" x14ac:dyDescent="0.25">
      <c r="C165" s="64" t="s">
        <v>0</v>
      </c>
      <c r="D165" s="65" t="s">
        <v>4</v>
      </c>
      <c r="E165" s="65" t="s">
        <v>253</v>
      </c>
      <c r="F165" s="65" t="s">
        <v>254</v>
      </c>
      <c r="G165" s="65">
        <v>7</v>
      </c>
      <c r="H165" s="65">
        <v>37</v>
      </c>
      <c r="I165" s="65" t="s">
        <v>97</v>
      </c>
      <c r="J165" s="65" t="s">
        <v>85</v>
      </c>
      <c r="K165" s="66" t="s">
        <v>545</v>
      </c>
      <c r="EA165" s="6" t="s">
        <v>0</v>
      </c>
      <c r="EB165" s="6" t="s">
        <v>5</v>
      </c>
      <c r="EC165" s="6" t="s">
        <v>1839</v>
      </c>
      <c r="ED165" s="6" t="s">
        <v>717</v>
      </c>
      <c r="EE165" s="6" t="s">
        <v>209</v>
      </c>
      <c r="EF165" s="6" t="s">
        <v>98</v>
      </c>
      <c r="EG165" s="6">
        <v>1295</v>
      </c>
      <c r="EH165" s="6">
        <v>6509</v>
      </c>
      <c r="EJ165" s="6">
        <v>6258</v>
      </c>
      <c r="EK165" s="6">
        <v>1351</v>
      </c>
      <c r="EL165" s="6">
        <v>6868</v>
      </c>
      <c r="EM165" s="6" t="s">
        <v>111</v>
      </c>
      <c r="EN165" s="6" t="s">
        <v>22</v>
      </c>
      <c r="EO165" s="6">
        <v>42</v>
      </c>
    </row>
    <row r="166" spans="3:145" x14ac:dyDescent="0.25">
      <c r="C166" s="64" t="s">
        <v>0</v>
      </c>
      <c r="D166" s="65" t="s">
        <v>7</v>
      </c>
      <c r="E166" s="65" t="s">
        <v>735</v>
      </c>
      <c r="F166" s="65" t="s">
        <v>736</v>
      </c>
      <c r="G166" s="65">
        <v>15</v>
      </c>
      <c r="H166" s="65">
        <v>64</v>
      </c>
      <c r="I166" s="65" t="s">
        <v>97</v>
      </c>
      <c r="J166" s="65" t="s">
        <v>85</v>
      </c>
      <c r="K166" s="66" t="s">
        <v>545</v>
      </c>
      <c r="EA166" s="6" t="s">
        <v>0</v>
      </c>
      <c r="EB166" s="6" t="s">
        <v>5</v>
      </c>
      <c r="EC166" s="6" t="s">
        <v>273</v>
      </c>
      <c r="ED166" s="6" t="s">
        <v>274</v>
      </c>
      <c r="EE166" s="6" t="s">
        <v>97</v>
      </c>
      <c r="EF166" s="6" t="s">
        <v>98</v>
      </c>
      <c r="EG166" s="6">
        <v>85</v>
      </c>
      <c r="EH166" s="6">
        <v>367</v>
      </c>
      <c r="EI166" s="6">
        <v>80</v>
      </c>
      <c r="EJ166" s="6">
        <v>337</v>
      </c>
      <c r="EK166" s="6">
        <v>85</v>
      </c>
      <c r="EL166" s="6">
        <v>367</v>
      </c>
      <c r="EM166" s="6" t="s">
        <v>111</v>
      </c>
      <c r="EN166" s="6" t="s">
        <v>21</v>
      </c>
      <c r="EO166" s="6">
        <v>0</v>
      </c>
    </row>
    <row r="167" spans="3:145" x14ac:dyDescent="0.25">
      <c r="C167" s="64" t="s">
        <v>0</v>
      </c>
      <c r="D167" s="65" t="s">
        <v>13</v>
      </c>
      <c r="E167" s="65" t="s">
        <v>193</v>
      </c>
      <c r="F167" s="65" t="s">
        <v>194</v>
      </c>
      <c r="G167" s="65">
        <v>20</v>
      </c>
      <c r="H167" s="65">
        <v>80</v>
      </c>
      <c r="I167" s="65" t="s">
        <v>97</v>
      </c>
      <c r="J167" s="65" t="s">
        <v>85</v>
      </c>
      <c r="K167" s="66" t="s">
        <v>538</v>
      </c>
      <c r="EA167" s="6" t="s">
        <v>0</v>
      </c>
      <c r="EB167" s="6" t="s">
        <v>8</v>
      </c>
      <c r="EC167" s="6" t="s">
        <v>1816</v>
      </c>
      <c r="ED167" s="6" t="s">
        <v>127</v>
      </c>
      <c r="EE167" s="6" t="s">
        <v>97</v>
      </c>
      <c r="EF167" s="6" t="s">
        <v>132</v>
      </c>
      <c r="EG167" s="6">
        <v>50</v>
      </c>
      <c r="EH167" s="6">
        <v>295</v>
      </c>
      <c r="EI167" s="6">
        <v>50</v>
      </c>
      <c r="EJ167" s="6">
        <v>293</v>
      </c>
      <c r="EK167" s="6">
        <v>50</v>
      </c>
      <c r="EL167" s="6">
        <v>293</v>
      </c>
      <c r="EM167" s="6" t="s">
        <v>111</v>
      </c>
      <c r="EN167" s="6" t="s">
        <v>21</v>
      </c>
      <c r="EO167" s="6">
        <v>1</v>
      </c>
    </row>
    <row r="168" spans="3:145" x14ac:dyDescent="0.25">
      <c r="C168" s="64" t="s">
        <v>0</v>
      </c>
      <c r="D168" s="65" t="s">
        <v>5</v>
      </c>
      <c r="E168" s="65" t="s">
        <v>915</v>
      </c>
      <c r="F168" s="65" t="s">
        <v>841</v>
      </c>
      <c r="G168" s="65">
        <v>680</v>
      </c>
      <c r="H168" s="65">
        <v>2913</v>
      </c>
      <c r="I168" s="65" t="s">
        <v>209</v>
      </c>
      <c r="J168" s="65" t="s">
        <v>85</v>
      </c>
      <c r="K168" s="66" t="s">
        <v>538</v>
      </c>
      <c r="EA168" s="6" t="s">
        <v>0</v>
      </c>
      <c r="EB168" s="6" t="s">
        <v>4</v>
      </c>
      <c r="EC168" s="6" t="s">
        <v>163</v>
      </c>
      <c r="ED168" s="6" t="s">
        <v>164</v>
      </c>
      <c r="EE168" s="6" t="s">
        <v>97</v>
      </c>
      <c r="EF168" s="6" t="s">
        <v>98</v>
      </c>
      <c r="EG168" s="6">
        <v>107</v>
      </c>
      <c r="EH168" s="6">
        <v>584</v>
      </c>
      <c r="EI168" s="6">
        <v>30</v>
      </c>
      <c r="EJ168" s="6">
        <v>174</v>
      </c>
      <c r="EK168" s="6">
        <v>108</v>
      </c>
      <c r="EL168" s="6">
        <v>605</v>
      </c>
      <c r="EM168" s="6" t="s">
        <v>111</v>
      </c>
      <c r="EN168" s="6" t="s">
        <v>23</v>
      </c>
      <c r="EO168" s="6">
        <v>2</v>
      </c>
    </row>
    <row r="169" spans="3:145" x14ac:dyDescent="0.25">
      <c r="C169" s="6" t="s">
        <v>0</v>
      </c>
      <c r="D169" s="6" t="s">
        <v>8</v>
      </c>
      <c r="E169" s="6" t="s">
        <v>750</v>
      </c>
      <c r="F169" s="6" t="s">
        <v>751</v>
      </c>
      <c r="I169" s="6" t="s">
        <v>97</v>
      </c>
      <c r="J169" s="6" t="s">
        <v>85</v>
      </c>
      <c r="EA169" s="6" t="s">
        <v>0</v>
      </c>
      <c r="EB169" s="6" t="s">
        <v>10</v>
      </c>
      <c r="EC169" s="6" t="s">
        <v>216</v>
      </c>
      <c r="ED169" s="6" t="s">
        <v>217</v>
      </c>
      <c r="EE169" s="6" t="s">
        <v>97</v>
      </c>
      <c r="EF169" s="6" t="s">
        <v>98</v>
      </c>
      <c r="EG169" s="6">
        <v>40</v>
      </c>
      <c r="EH169" s="6">
        <v>208</v>
      </c>
      <c r="EI169" s="6">
        <v>41</v>
      </c>
      <c r="EJ169" s="6">
        <v>208</v>
      </c>
      <c r="EK169" s="6">
        <v>51</v>
      </c>
      <c r="EL169" s="6">
        <v>208</v>
      </c>
      <c r="EM169" s="6" t="s">
        <v>111</v>
      </c>
      <c r="EN169" s="6" t="s">
        <v>23</v>
      </c>
      <c r="EO169" s="6">
        <v>0</v>
      </c>
    </row>
    <row r="170" spans="3:145" x14ac:dyDescent="0.25">
      <c r="C170" s="68" t="s">
        <v>3</v>
      </c>
      <c r="D170" s="69" t="s">
        <v>15</v>
      </c>
      <c r="E170" s="69" t="s">
        <v>806</v>
      </c>
      <c r="F170" s="69" t="s">
        <v>807</v>
      </c>
      <c r="G170" s="69">
        <v>178</v>
      </c>
      <c r="H170" s="69">
        <v>827</v>
      </c>
      <c r="I170" s="69" t="s">
        <v>97</v>
      </c>
      <c r="J170" s="69" t="s">
        <v>85</v>
      </c>
      <c r="K170" s="70" t="s">
        <v>538</v>
      </c>
      <c r="EA170" s="6" t="s">
        <v>0</v>
      </c>
      <c r="EB170" s="6" t="s">
        <v>6</v>
      </c>
      <c r="EC170" s="6" t="s">
        <v>275</v>
      </c>
      <c r="ED170" s="6" t="s">
        <v>276</v>
      </c>
      <c r="EE170" s="6" t="s">
        <v>97</v>
      </c>
      <c r="EF170" s="6" t="s">
        <v>98</v>
      </c>
      <c r="EG170" s="6">
        <v>118</v>
      </c>
      <c r="EH170" s="6">
        <v>516</v>
      </c>
      <c r="EI170" s="6">
        <v>108</v>
      </c>
      <c r="EJ170" s="6">
        <v>470</v>
      </c>
      <c r="EK170" s="6">
        <v>118</v>
      </c>
      <c r="EL170" s="6">
        <v>520</v>
      </c>
      <c r="EM170" s="6" t="s">
        <v>111</v>
      </c>
      <c r="EN170" s="6" t="s">
        <v>22</v>
      </c>
      <c r="EO170" s="6">
        <v>4</v>
      </c>
    </row>
    <row r="171" spans="3:145" x14ac:dyDescent="0.25">
      <c r="EA171" s="6" t="s">
        <v>0</v>
      </c>
      <c r="EB171" s="6" t="s">
        <v>5</v>
      </c>
      <c r="EC171" s="6" t="s">
        <v>1839</v>
      </c>
      <c r="ED171" s="6" t="s">
        <v>717</v>
      </c>
      <c r="EE171" s="6" t="s">
        <v>209</v>
      </c>
      <c r="EF171" s="6" t="s">
        <v>98</v>
      </c>
      <c r="EG171" s="6">
        <v>1295</v>
      </c>
      <c r="EH171" s="6">
        <v>6509</v>
      </c>
      <c r="EJ171" s="6">
        <v>6258</v>
      </c>
      <c r="EK171" s="6">
        <v>1351</v>
      </c>
      <c r="EL171" s="6">
        <v>6868</v>
      </c>
      <c r="EM171" s="6" t="s">
        <v>111</v>
      </c>
      <c r="EN171" s="6" t="s">
        <v>23</v>
      </c>
      <c r="EO171" s="6">
        <v>70</v>
      </c>
    </row>
    <row r="172" spans="3:145" x14ac:dyDescent="0.25">
      <c r="EA172" s="6" t="s">
        <v>0</v>
      </c>
      <c r="EB172" s="6" t="s">
        <v>8</v>
      </c>
      <c r="EC172" s="6" t="s">
        <v>746</v>
      </c>
      <c r="ED172" s="6" t="s">
        <v>744</v>
      </c>
      <c r="EE172" s="6" t="s">
        <v>209</v>
      </c>
      <c r="EF172" s="6" t="s">
        <v>125</v>
      </c>
      <c r="EG172" s="6">
        <v>612</v>
      </c>
      <c r="EH172" s="6">
        <v>2944</v>
      </c>
      <c r="EI172" s="6">
        <v>608</v>
      </c>
      <c r="EJ172" s="6">
        <v>2914</v>
      </c>
      <c r="EK172" s="6">
        <v>608</v>
      </c>
      <c r="EL172" s="6">
        <v>2944</v>
      </c>
      <c r="EM172" s="6" t="s">
        <v>111</v>
      </c>
      <c r="EN172" s="6" t="s">
        <v>22</v>
      </c>
      <c r="EO172" s="6">
        <v>40</v>
      </c>
    </row>
    <row r="173" spans="3:145" x14ac:dyDescent="0.25">
      <c r="EA173" s="6" t="s">
        <v>0</v>
      </c>
      <c r="EB173" s="6" t="s">
        <v>4</v>
      </c>
      <c r="EC173" s="6" t="s">
        <v>165</v>
      </c>
      <c r="ED173" s="6" t="s">
        <v>166</v>
      </c>
      <c r="EE173" s="6" t="s">
        <v>97</v>
      </c>
      <c r="EF173" s="6" t="s">
        <v>98</v>
      </c>
      <c r="EG173" s="6">
        <v>72</v>
      </c>
      <c r="EH173" s="6">
        <v>333</v>
      </c>
      <c r="EI173" s="6">
        <v>72</v>
      </c>
      <c r="EJ173" s="6">
        <v>332</v>
      </c>
      <c r="EK173" s="6">
        <v>72</v>
      </c>
      <c r="EL173" s="6">
        <v>332</v>
      </c>
      <c r="EM173" s="6" t="s">
        <v>111</v>
      </c>
      <c r="EN173" s="6" t="s">
        <v>22</v>
      </c>
      <c r="EO173" s="6">
        <v>1</v>
      </c>
    </row>
    <row r="174" spans="3:145" x14ac:dyDescent="0.25">
      <c r="EA174" s="6" t="s">
        <v>0</v>
      </c>
      <c r="EB174" s="6" t="s">
        <v>4</v>
      </c>
      <c r="EC174" s="6" t="s">
        <v>155</v>
      </c>
      <c r="ED174" s="6" t="s">
        <v>156</v>
      </c>
      <c r="EE174" s="6" t="s">
        <v>97</v>
      </c>
      <c r="EF174" s="6" t="s">
        <v>98</v>
      </c>
      <c r="EG174" s="6">
        <v>97</v>
      </c>
      <c r="EH174" s="6">
        <v>382</v>
      </c>
      <c r="EI174" s="6">
        <v>95</v>
      </c>
      <c r="EJ174" s="6">
        <v>386</v>
      </c>
      <c r="EK174" s="6">
        <v>95</v>
      </c>
      <c r="EL174" s="6">
        <v>386</v>
      </c>
      <c r="EM174" s="6" t="s">
        <v>111</v>
      </c>
      <c r="EN174" s="6" t="s">
        <v>21</v>
      </c>
      <c r="EO174" s="6">
        <v>3</v>
      </c>
    </row>
    <row r="175" spans="3:145" x14ac:dyDescent="0.25">
      <c r="EA175" s="6" t="s">
        <v>0</v>
      </c>
      <c r="EB175" s="6" t="s">
        <v>8</v>
      </c>
      <c r="EC175" s="6" t="s">
        <v>121</v>
      </c>
      <c r="ED175" s="6" t="s">
        <v>122</v>
      </c>
      <c r="EE175" s="6" t="s">
        <v>97</v>
      </c>
      <c r="EF175" s="6" t="s">
        <v>98</v>
      </c>
      <c r="EG175" s="6">
        <v>413</v>
      </c>
      <c r="EH175" s="6">
        <v>1835</v>
      </c>
      <c r="EI175" s="6">
        <v>407</v>
      </c>
      <c r="EJ175" s="6">
        <v>1858</v>
      </c>
      <c r="EK175" s="6">
        <v>407</v>
      </c>
      <c r="EL175" s="6">
        <v>1858</v>
      </c>
      <c r="EM175" s="6" t="s">
        <v>111</v>
      </c>
      <c r="EN175" s="6" t="s">
        <v>23</v>
      </c>
      <c r="EO175" s="6">
        <v>57</v>
      </c>
    </row>
    <row r="176" spans="3:145" x14ac:dyDescent="0.25">
      <c r="EA176" s="6" t="s">
        <v>0</v>
      </c>
      <c r="EB176" s="6" t="s">
        <v>7</v>
      </c>
      <c r="EC176" s="6" t="s">
        <v>733</v>
      </c>
      <c r="ED176" s="6" t="s">
        <v>734</v>
      </c>
      <c r="EE176" s="6" t="s">
        <v>97</v>
      </c>
      <c r="EF176" s="6" t="s">
        <v>98</v>
      </c>
      <c r="EG176" s="6">
        <v>27</v>
      </c>
      <c r="EH176" s="6">
        <v>111</v>
      </c>
      <c r="EI176" s="6">
        <v>25</v>
      </c>
      <c r="EJ176" s="6">
        <v>104</v>
      </c>
      <c r="EK176" s="6">
        <v>25</v>
      </c>
      <c r="EL176" s="6">
        <v>104</v>
      </c>
      <c r="EM176" s="6" t="s">
        <v>111</v>
      </c>
      <c r="EN176" s="6" t="s">
        <v>21</v>
      </c>
      <c r="EO176" s="6">
        <v>0</v>
      </c>
    </row>
    <row r="177" spans="131:145" x14ac:dyDescent="0.25">
      <c r="EA177" s="6" t="s">
        <v>0</v>
      </c>
      <c r="EB177" s="6" t="s">
        <v>4</v>
      </c>
      <c r="EC177" s="6" t="s">
        <v>104</v>
      </c>
      <c r="ED177" s="6" t="s">
        <v>105</v>
      </c>
      <c r="EE177" s="6" t="s">
        <v>97</v>
      </c>
      <c r="EF177" s="6" t="s">
        <v>98</v>
      </c>
      <c r="EG177" s="6">
        <v>32</v>
      </c>
      <c r="EH177" s="6">
        <v>146</v>
      </c>
      <c r="EI177" s="6">
        <v>28</v>
      </c>
      <c r="EJ177" s="6">
        <v>131</v>
      </c>
      <c r="EK177" s="6">
        <v>32</v>
      </c>
      <c r="EL177" s="6">
        <v>148</v>
      </c>
      <c r="EM177" s="6" t="s">
        <v>111</v>
      </c>
      <c r="EN177" s="6" t="s">
        <v>22</v>
      </c>
      <c r="EO177" s="6">
        <v>0</v>
      </c>
    </row>
    <row r="178" spans="131:145" x14ac:dyDescent="0.25">
      <c r="EA178" s="6" t="s">
        <v>0</v>
      </c>
      <c r="EB178" s="6" t="s">
        <v>9</v>
      </c>
      <c r="EC178" s="6" t="s">
        <v>1846</v>
      </c>
      <c r="ED178" s="6" t="s">
        <v>213</v>
      </c>
      <c r="EE178" s="6" t="s">
        <v>209</v>
      </c>
      <c r="EF178" s="6" t="s">
        <v>125</v>
      </c>
      <c r="EG178" s="6">
        <v>174</v>
      </c>
      <c r="EH178" s="6">
        <v>1185</v>
      </c>
      <c r="EI178" s="6">
        <v>463</v>
      </c>
      <c r="EJ178" s="6">
        <v>2123</v>
      </c>
      <c r="EK178" s="6">
        <v>463</v>
      </c>
      <c r="EL178" s="6">
        <v>2114</v>
      </c>
      <c r="EM178" s="6" t="s">
        <v>111</v>
      </c>
      <c r="EN178" s="6" t="s">
        <v>21</v>
      </c>
      <c r="EO178" s="6">
        <v>70</v>
      </c>
    </row>
    <row r="179" spans="131:145" x14ac:dyDescent="0.25">
      <c r="EA179" s="6" t="s">
        <v>0</v>
      </c>
      <c r="EB179" s="6" t="s">
        <v>12</v>
      </c>
      <c r="EC179" s="6" t="s">
        <v>1821</v>
      </c>
      <c r="ED179" s="6" t="s">
        <v>724</v>
      </c>
      <c r="EE179" s="6" t="s">
        <v>97</v>
      </c>
      <c r="EF179" s="6" t="s">
        <v>98</v>
      </c>
      <c r="EG179" s="6">
        <v>12</v>
      </c>
      <c r="EH179" s="6">
        <v>61</v>
      </c>
      <c r="EI179" s="6">
        <v>12</v>
      </c>
      <c r="EJ179" s="6">
        <v>62</v>
      </c>
      <c r="EK179" s="6">
        <v>12</v>
      </c>
      <c r="EL179" s="6">
        <v>61</v>
      </c>
      <c r="EM179" s="6" t="s">
        <v>111</v>
      </c>
      <c r="EN179" s="6" t="s">
        <v>21</v>
      </c>
      <c r="EO179" s="6">
        <v>0</v>
      </c>
    </row>
    <row r="180" spans="131:145" x14ac:dyDescent="0.25">
      <c r="EA180" s="6" t="s">
        <v>0</v>
      </c>
      <c r="EB180" s="6" t="s">
        <v>5</v>
      </c>
      <c r="EC180" s="6" t="s">
        <v>1525</v>
      </c>
      <c r="ED180" s="6" t="s">
        <v>268</v>
      </c>
      <c r="EE180" s="6" t="s">
        <v>97</v>
      </c>
      <c r="EF180" s="6" t="s">
        <v>125</v>
      </c>
      <c r="EG180" s="6">
        <v>110</v>
      </c>
      <c r="EH180" s="6">
        <v>509</v>
      </c>
      <c r="EI180" s="6">
        <v>80</v>
      </c>
      <c r="EJ180" s="6">
        <v>324</v>
      </c>
      <c r="EK180" s="6">
        <v>110</v>
      </c>
      <c r="EL180" s="6">
        <v>506</v>
      </c>
      <c r="EM180" s="6" t="s">
        <v>111</v>
      </c>
      <c r="EN180" s="6" t="s">
        <v>23</v>
      </c>
      <c r="EO180" s="6">
        <v>2</v>
      </c>
    </row>
    <row r="181" spans="131:145" x14ac:dyDescent="0.25">
      <c r="EA181" s="6" t="s">
        <v>0</v>
      </c>
      <c r="EB181" s="6" t="s">
        <v>4</v>
      </c>
      <c r="EC181" s="6" t="s">
        <v>106</v>
      </c>
      <c r="ED181" s="6" t="s">
        <v>107</v>
      </c>
      <c r="EE181" s="6" t="s">
        <v>97</v>
      </c>
      <c r="EF181" s="6" t="s">
        <v>98</v>
      </c>
      <c r="EG181" s="6">
        <v>7</v>
      </c>
      <c r="EH181" s="6">
        <v>41</v>
      </c>
      <c r="EI181" s="6">
        <v>10</v>
      </c>
      <c r="EJ181" s="6">
        <v>47</v>
      </c>
      <c r="EK181" s="6">
        <v>12</v>
      </c>
      <c r="EL181" s="6">
        <v>56</v>
      </c>
      <c r="EM181" s="6" t="s">
        <v>111</v>
      </c>
      <c r="EN181" s="6" t="s">
        <v>23</v>
      </c>
      <c r="EO181" s="6">
        <v>2</v>
      </c>
    </row>
    <row r="182" spans="131:145" x14ac:dyDescent="0.25">
      <c r="EA182" s="6" t="s">
        <v>0</v>
      </c>
      <c r="EB182" s="6" t="s">
        <v>8</v>
      </c>
      <c r="EC182" s="6" t="s">
        <v>752</v>
      </c>
      <c r="ED182" s="6" t="s">
        <v>753</v>
      </c>
      <c r="EE182" s="6" t="s">
        <v>97</v>
      </c>
      <c r="EF182" s="6" t="s">
        <v>98</v>
      </c>
      <c r="EG182" s="6">
        <v>25</v>
      </c>
      <c r="EH182" s="6">
        <v>92</v>
      </c>
      <c r="EI182" s="6">
        <v>24</v>
      </c>
      <c r="EJ182" s="6">
        <v>89</v>
      </c>
      <c r="EK182" s="6">
        <v>24</v>
      </c>
      <c r="EL182" s="6">
        <v>89</v>
      </c>
      <c r="EM182" s="6" t="s">
        <v>111</v>
      </c>
      <c r="EN182" s="6" t="s">
        <v>21</v>
      </c>
      <c r="EO182" s="6">
        <v>0</v>
      </c>
    </row>
    <row r="183" spans="131:145" x14ac:dyDescent="0.25">
      <c r="EA183" s="6" t="s">
        <v>0</v>
      </c>
      <c r="EB183" s="6" t="s">
        <v>5</v>
      </c>
      <c r="EC183" s="6" t="s">
        <v>1525</v>
      </c>
      <c r="ED183" s="6" t="s">
        <v>268</v>
      </c>
      <c r="EE183" s="6" t="s">
        <v>97</v>
      </c>
      <c r="EF183" s="6" t="s">
        <v>125</v>
      </c>
      <c r="EG183" s="6">
        <v>110</v>
      </c>
      <c r="EH183" s="6">
        <v>509</v>
      </c>
      <c r="EI183" s="6">
        <v>80</v>
      </c>
      <c r="EJ183" s="6">
        <v>324</v>
      </c>
      <c r="EK183" s="6">
        <v>110</v>
      </c>
      <c r="EL183" s="6">
        <v>506</v>
      </c>
      <c r="EM183" s="6" t="s">
        <v>111</v>
      </c>
      <c r="EN183" s="6" t="s">
        <v>21</v>
      </c>
      <c r="EO183" s="6">
        <v>1</v>
      </c>
    </row>
    <row r="184" spans="131:145" x14ac:dyDescent="0.25">
      <c r="EA184" s="6" t="s">
        <v>0</v>
      </c>
      <c r="EB184" s="6" t="s">
        <v>7</v>
      </c>
      <c r="EC184" s="6" t="s">
        <v>735</v>
      </c>
      <c r="ED184" s="6" t="s">
        <v>736</v>
      </c>
      <c r="EE184" s="6" t="s">
        <v>97</v>
      </c>
      <c r="EF184" s="6" t="s">
        <v>98</v>
      </c>
      <c r="EG184" s="6">
        <v>14</v>
      </c>
      <c r="EH184" s="6">
        <v>74</v>
      </c>
      <c r="EI184" s="6">
        <v>14</v>
      </c>
      <c r="EJ184" s="6">
        <v>68</v>
      </c>
      <c r="EK184" s="6">
        <v>14</v>
      </c>
      <c r="EL184" s="6">
        <v>68</v>
      </c>
      <c r="EM184" s="6" t="s">
        <v>111</v>
      </c>
      <c r="EN184" s="6" t="s">
        <v>22</v>
      </c>
      <c r="EO184" s="6">
        <v>0</v>
      </c>
    </row>
    <row r="185" spans="131:145" x14ac:dyDescent="0.25">
      <c r="EA185" s="6" t="s">
        <v>0</v>
      </c>
      <c r="EB185" s="6" t="s">
        <v>11</v>
      </c>
      <c r="EC185" s="6" t="s">
        <v>1834</v>
      </c>
      <c r="ED185" s="6" t="s">
        <v>190</v>
      </c>
      <c r="EE185" s="6" t="s">
        <v>97</v>
      </c>
      <c r="EF185" s="6" t="s">
        <v>132</v>
      </c>
      <c r="EG185" s="6">
        <v>12</v>
      </c>
      <c r="EH185" s="6">
        <v>47</v>
      </c>
      <c r="EI185" s="6">
        <v>15</v>
      </c>
      <c r="EJ185" s="6">
        <v>69</v>
      </c>
      <c r="EK185" s="6">
        <v>15</v>
      </c>
      <c r="EL185" s="6">
        <v>69</v>
      </c>
      <c r="EM185" s="6" t="s">
        <v>111</v>
      </c>
      <c r="EN185" s="6" t="s">
        <v>21</v>
      </c>
      <c r="EO185" s="6">
        <v>1</v>
      </c>
    </row>
    <row r="186" spans="131:145" x14ac:dyDescent="0.25">
      <c r="EA186" s="6" t="s">
        <v>0</v>
      </c>
      <c r="EB186" s="6" t="s">
        <v>5</v>
      </c>
      <c r="EC186" s="6" t="s">
        <v>257</v>
      </c>
      <c r="ED186" s="6" t="s">
        <v>258</v>
      </c>
      <c r="EE186" s="6" t="s">
        <v>97</v>
      </c>
      <c r="EF186" s="6" t="s">
        <v>98</v>
      </c>
      <c r="EG186" s="6">
        <v>128</v>
      </c>
      <c r="EH186" s="6">
        <v>725</v>
      </c>
      <c r="EI186" s="6">
        <v>100</v>
      </c>
      <c r="EJ186" s="6">
        <v>608</v>
      </c>
      <c r="EK186" s="6">
        <v>128</v>
      </c>
      <c r="EL186" s="6">
        <v>746</v>
      </c>
      <c r="EM186" s="6" t="s">
        <v>111</v>
      </c>
      <c r="EN186" s="6" t="s">
        <v>21</v>
      </c>
      <c r="EO186" s="6">
        <v>6</v>
      </c>
    </row>
    <row r="187" spans="131:145" x14ac:dyDescent="0.25">
      <c r="EA187" s="6" t="s">
        <v>0</v>
      </c>
      <c r="EB187" s="6" t="s">
        <v>4</v>
      </c>
      <c r="EC187" s="6" t="s">
        <v>1794</v>
      </c>
      <c r="ED187" s="6" t="s">
        <v>102</v>
      </c>
      <c r="EE187" s="6" t="s">
        <v>97</v>
      </c>
      <c r="EF187" s="6" t="s">
        <v>98</v>
      </c>
      <c r="EG187" s="6">
        <v>56</v>
      </c>
      <c r="EH187" s="6">
        <v>230</v>
      </c>
      <c r="EI187" s="6">
        <v>54</v>
      </c>
      <c r="EJ187" s="6">
        <v>221</v>
      </c>
      <c r="EK187" s="6">
        <v>57</v>
      </c>
      <c r="EL187" s="6">
        <v>232</v>
      </c>
      <c r="EM187" s="6" t="s">
        <v>111</v>
      </c>
      <c r="EN187" s="6" t="s">
        <v>21</v>
      </c>
      <c r="EO187" s="6">
        <v>0</v>
      </c>
    </row>
    <row r="188" spans="131:145" x14ac:dyDescent="0.25">
      <c r="EA188" s="6" t="s">
        <v>0</v>
      </c>
      <c r="EB188" s="6" t="s">
        <v>8</v>
      </c>
      <c r="EC188" s="6" t="s">
        <v>121</v>
      </c>
      <c r="ED188" s="6" t="s">
        <v>122</v>
      </c>
      <c r="EE188" s="6" t="s">
        <v>97</v>
      </c>
      <c r="EF188" s="6" t="s">
        <v>98</v>
      </c>
      <c r="EG188" s="6">
        <v>413</v>
      </c>
      <c r="EH188" s="6">
        <v>1835</v>
      </c>
      <c r="EI188" s="6">
        <v>407</v>
      </c>
      <c r="EJ188" s="6">
        <v>1858</v>
      </c>
      <c r="EK188" s="6">
        <v>407</v>
      </c>
      <c r="EL188" s="6">
        <v>1858</v>
      </c>
      <c r="EM188" s="6" t="s">
        <v>111</v>
      </c>
      <c r="EN188" s="6" t="s">
        <v>22</v>
      </c>
      <c r="EO188" s="6">
        <v>27</v>
      </c>
    </row>
    <row r="189" spans="131:145" x14ac:dyDescent="0.25">
      <c r="EA189" s="6" t="s">
        <v>0</v>
      </c>
      <c r="EB189" s="6" t="s">
        <v>5</v>
      </c>
      <c r="EC189" s="6" t="s">
        <v>846</v>
      </c>
      <c r="ED189" s="6" t="s">
        <v>847</v>
      </c>
      <c r="EE189" s="6" t="s">
        <v>97</v>
      </c>
      <c r="EF189" s="6" t="s">
        <v>132</v>
      </c>
      <c r="EG189" s="6">
        <v>243</v>
      </c>
      <c r="EH189" s="6">
        <v>1307</v>
      </c>
      <c r="EI189" s="6">
        <v>227</v>
      </c>
      <c r="EJ189" s="6">
        <v>1227</v>
      </c>
      <c r="EK189" s="6">
        <v>227</v>
      </c>
      <c r="EL189" s="6">
        <v>1227</v>
      </c>
      <c r="EM189" s="6" t="s">
        <v>111</v>
      </c>
      <c r="EN189" s="6" t="s">
        <v>22</v>
      </c>
      <c r="EO189" s="6">
        <v>6</v>
      </c>
    </row>
    <row r="190" spans="131:145" x14ac:dyDescent="0.25">
      <c r="EA190" s="6" t="s">
        <v>0</v>
      </c>
      <c r="EB190" s="6" t="s">
        <v>8</v>
      </c>
      <c r="EC190" s="6" t="s">
        <v>121</v>
      </c>
      <c r="ED190" s="6" t="s">
        <v>122</v>
      </c>
      <c r="EE190" s="6" t="s">
        <v>97</v>
      </c>
      <c r="EF190" s="6" t="s">
        <v>98</v>
      </c>
      <c r="EG190" s="6">
        <v>413</v>
      </c>
      <c r="EH190" s="6">
        <v>1835</v>
      </c>
      <c r="EI190" s="6">
        <v>407</v>
      </c>
      <c r="EJ190" s="6">
        <v>1858</v>
      </c>
      <c r="EK190" s="6">
        <v>407</v>
      </c>
      <c r="EL190" s="6">
        <v>1858</v>
      </c>
      <c r="EM190" s="6" t="s">
        <v>111</v>
      </c>
      <c r="EN190" s="6" t="s">
        <v>21</v>
      </c>
      <c r="EO190" s="6">
        <v>30</v>
      </c>
    </row>
    <row r="191" spans="131:145" x14ac:dyDescent="0.25">
      <c r="EA191" s="6" t="s">
        <v>0</v>
      </c>
      <c r="EB191" s="6" t="s">
        <v>5</v>
      </c>
      <c r="EC191" s="6" t="s">
        <v>259</v>
      </c>
      <c r="ED191" s="6" t="s">
        <v>260</v>
      </c>
      <c r="EE191" s="6" t="s">
        <v>97</v>
      </c>
      <c r="EF191" s="6" t="s">
        <v>98</v>
      </c>
      <c r="EG191" s="6">
        <v>94</v>
      </c>
      <c r="EH191" s="6">
        <v>341</v>
      </c>
      <c r="EI191" s="6">
        <v>65</v>
      </c>
      <c r="EJ191" s="6">
        <v>240</v>
      </c>
      <c r="EK191" s="6">
        <v>95</v>
      </c>
      <c r="EL191" s="6">
        <v>343</v>
      </c>
      <c r="EM191" s="6" t="s">
        <v>111</v>
      </c>
      <c r="EN191" s="6" t="s">
        <v>21</v>
      </c>
      <c r="EO191" s="6">
        <v>0</v>
      </c>
    </row>
    <row r="192" spans="131:145" x14ac:dyDescent="0.25">
      <c r="EA192" s="6" t="s">
        <v>0</v>
      </c>
      <c r="EB192" s="6" t="s">
        <v>9</v>
      </c>
      <c r="EC192" s="6" t="s">
        <v>756</v>
      </c>
      <c r="ED192" s="6" t="s">
        <v>757</v>
      </c>
      <c r="EE192" s="6" t="s">
        <v>97</v>
      </c>
      <c r="EF192" s="6" t="s">
        <v>125</v>
      </c>
      <c r="EG192" s="6">
        <v>115</v>
      </c>
      <c r="EH192" s="6">
        <v>532</v>
      </c>
      <c r="EI192" s="6">
        <v>115</v>
      </c>
      <c r="EJ192" s="6">
        <v>537</v>
      </c>
      <c r="EK192" s="6">
        <v>115</v>
      </c>
      <c r="EL192" s="6">
        <v>537</v>
      </c>
      <c r="EM192" s="6" t="s">
        <v>111</v>
      </c>
      <c r="EN192" s="6" t="s">
        <v>21</v>
      </c>
      <c r="EO192" s="6">
        <v>0</v>
      </c>
    </row>
    <row r="193" spans="131:145" x14ac:dyDescent="0.25">
      <c r="EA193" s="6" t="s">
        <v>0</v>
      </c>
      <c r="EB193" s="6" t="s">
        <v>8</v>
      </c>
      <c r="EC193" s="6" t="s">
        <v>1847</v>
      </c>
      <c r="ED193" s="6" t="s">
        <v>225</v>
      </c>
      <c r="EE193" s="6" t="s">
        <v>209</v>
      </c>
      <c r="EF193" s="6" t="s">
        <v>125</v>
      </c>
      <c r="EG193" s="6">
        <v>412</v>
      </c>
      <c r="EH193" s="6">
        <v>1700</v>
      </c>
      <c r="EI193" s="6">
        <v>375</v>
      </c>
      <c r="EJ193" s="6">
        <v>1598</v>
      </c>
      <c r="EK193" s="6">
        <v>375</v>
      </c>
      <c r="EL193" s="6">
        <v>1598</v>
      </c>
      <c r="EM193" s="6" t="s">
        <v>111</v>
      </c>
      <c r="EN193" s="6" t="s">
        <v>21</v>
      </c>
      <c r="EO193" s="6">
        <v>12</v>
      </c>
    </row>
    <row r="194" spans="131:145" x14ac:dyDescent="0.25">
      <c r="EA194" s="6" t="s">
        <v>0</v>
      </c>
      <c r="EB194" s="6" t="s">
        <v>5</v>
      </c>
      <c r="EC194" s="6" t="s">
        <v>269</v>
      </c>
      <c r="ED194" s="6" t="s">
        <v>270</v>
      </c>
      <c r="EE194" s="6" t="s">
        <v>97</v>
      </c>
      <c r="EF194" s="6" t="s">
        <v>98</v>
      </c>
      <c r="EG194" s="6">
        <v>31</v>
      </c>
      <c r="EH194" s="6">
        <v>170</v>
      </c>
      <c r="EI194" s="6">
        <v>25</v>
      </c>
      <c r="EJ194" s="6">
        <v>125</v>
      </c>
      <c r="EK194" s="6">
        <v>31</v>
      </c>
      <c r="EL194" s="6">
        <v>170</v>
      </c>
      <c r="EM194" s="6" t="s">
        <v>111</v>
      </c>
      <c r="EN194" s="6" t="s">
        <v>21</v>
      </c>
      <c r="EO194" s="6">
        <v>1</v>
      </c>
    </row>
    <row r="195" spans="131:145" x14ac:dyDescent="0.25">
      <c r="EA195" s="6" t="s">
        <v>0</v>
      </c>
      <c r="EB195" s="6" t="s">
        <v>8</v>
      </c>
      <c r="EC195" s="6" t="s">
        <v>750</v>
      </c>
      <c r="ED195" s="6" t="s">
        <v>751</v>
      </c>
      <c r="EE195" s="6" t="s">
        <v>97</v>
      </c>
      <c r="EF195" s="6" t="s">
        <v>98</v>
      </c>
      <c r="EG195" s="6">
        <v>3</v>
      </c>
      <c r="EH195" s="6">
        <v>13</v>
      </c>
      <c r="EI195" s="6">
        <v>3</v>
      </c>
      <c r="EJ195" s="6">
        <v>13</v>
      </c>
      <c r="EK195" s="6">
        <v>3</v>
      </c>
      <c r="EL195" s="6">
        <v>13</v>
      </c>
      <c r="EM195" s="6" t="s">
        <v>111</v>
      </c>
      <c r="EN195" s="6" t="s">
        <v>22</v>
      </c>
      <c r="EO195" s="6">
        <v>0</v>
      </c>
    </row>
    <row r="196" spans="131:145" x14ac:dyDescent="0.25">
      <c r="EA196" s="6" t="s">
        <v>0</v>
      </c>
      <c r="EB196" s="6" t="s">
        <v>4</v>
      </c>
      <c r="EC196" s="6" t="s">
        <v>153</v>
      </c>
      <c r="ED196" s="6" t="s">
        <v>154</v>
      </c>
      <c r="EE196" s="6" t="s">
        <v>97</v>
      </c>
      <c r="EF196" s="6" t="s">
        <v>98</v>
      </c>
      <c r="EG196" s="6">
        <v>35</v>
      </c>
      <c r="EH196" s="6">
        <v>175</v>
      </c>
      <c r="EI196" s="6">
        <v>32</v>
      </c>
      <c r="EJ196" s="6">
        <v>173</v>
      </c>
      <c r="EK196" s="6">
        <v>43</v>
      </c>
      <c r="EL196" s="6">
        <v>212</v>
      </c>
      <c r="EM196" s="6" t="s">
        <v>111</v>
      </c>
      <c r="EN196" s="6" t="s">
        <v>22</v>
      </c>
      <c r="EO196" s="6">
        <v>1</v>
      </c>
    </row>
    <row r="197" spans="131:145" x14ac:dyDescent="0.25">
      <c r="EA197" s="6" t="s">
        <v>0</v>
      </c>
      <c r="EB197" s="6" t="s">
        <v>7</v>
      </c>
      <c r="EC197" s="6" t="s">
        <v>735</v>
      </c>
      <c r="ED197" s="6" t="s">
        <v>736</v>
      </c>
      <c r="EE197" s="6" t="s">
        <v>97</v>
      </c>
      <c r="EF197" s="6" t="s">
        <v>98</v>
      </c>
      <c r="EG197" s="6">
        <v>14</v>
      </c>
      <c r="EH197" s="6">
        <v>74</v>
      </c>
      <c r="EI197" s="6">
        <v>14</v>
      </c>
      <c r="EJ197" s="6">
        <v>68</v>
      </c>
      <c r="EK197" s="6">
        <v>14</v>
      </c>
      <c r="EL197" s="6">
        <v>68</v>
      </c>
      <c r="EM197" s="6" t="s">
        <v>111</v>
      </c>
      <c r="EN197" s="6" t="s">
        <v>21</v>
      </c>
      <c r="EO197" s="6">
        <v>0</v>
      </c>
    </row>
    <row r="198" spans="131:145" x14ac:dyDescent="0.25">
      <c r="EA198" s="6" t="s">
        <v>0</v>
      </c>
      <c r="EB198" s="6" t="s">
        <v>8</v>
      </c>
      <c r="EC198" s="6" t="s">
        <v>750</v>
      </c>
      <c r="ED198" s="6" t="s">
        <v>751</v>
      </c>
      <c r="EE198" s="6" t="s">
        <v>97</v>
      </c>
      <c r="EF198" s="6" t="s">
        <v>98</v>
      </c>
      <c r="EG198" s="6">
        <v>3</v>
      </c>
      <c r="EH198" s="6">
        <v>13</v>
      </c>
      <c r="EI198" s="6">
        <v>3</v>
      </c>
      <c r="EJ198" s="6">
        <v>13</v>
      </c>
      <c r="EK198" s="6">
        <v>3</v>
      </c>
      <c r="EL198" s="6">
        <v>13</v>
      </c>
      <c r="EM198" s="6" t="s">
        <v>111</v>
      </c>
      <c r="EN198" s="6" t="s">
        <v>23</v>
      </c>
      <c r="EO198" s="6">
        <v>0</v>
      </c>
    </row>
    <row r="199" spans="131:145" x14ac:dyDescent="0.25">
      <c r="EA199" s="6" t="s">
        <v>0</v>
      </c>
      <c r="EB199" s="6" t="s">
        <v>4</v>
      </c>
      <c r="EC199" s="6" t="s">
        <v>1794</v>
      </c>
      <c r="ED199" s="6" t="s">
        <v>102</v>
      </c>
      <c r="EE199" s="6" t="s">
        <v>97</v>
      </c>
      <c r="EF199" s="6" t="s">
        <v>98</v>
      </c>
      <c r="EG199" s="6">
        <v>56</v>
      </c>
      <c r="EH199" s="6">
        <v>230</v>
      </c>
      <c r="EI199" s="6">
        <v>54</v>
      </c>
      <c r="EJ199" s="6">
        <v>221</v>
      </c>
      <c r="EK199" s="6">
        <v>57</v>
      </c>
      <c r="EL199" s="6">
        <v>232</v>
      </c>
      <c r="EM199" s="6" t="s">
        <v>111</v>
      </c>
      <c r="EN199" s="6" t="s">
        <v>23</v>
      </c>
      <c r="EO199" s="6">
        <v>0</v>
      </c>
    </row>
    <row r="200" spans="131:145" x14ac:dyDescent="0.25">
      <c r="EA200" s="6" t="s">
        <v>0</v>
      </c>
      <c r="EB200" s="6" t="s">
        <v>9</v>
      </c>
      <c r="EC200" s="6" t="s">
        <v>1077</v>
      </c>
      <c r="ED200" s="6" t="s">
        <v>223</v>
      </c>
      <c r="EE200" s="6" t="s">
        <v>97</v>
      </c>
      <c r="EF200" s="6" t="s">
        <v>125</v>
      </c>
      <c r="EG200" s="6">
        <v>486</v>
      </c>
      <c r="EH200" s="6">
        <v>2371</v>
      </c>
      <c r="EI200" s="6">
        <v>488</v>
      </c>
      <c r="EJ200" s="6">
        <v>2325</v>
      </c>
      <c r="EK200" s="6">
        <v>488</v>
      </c>
      <c r="EL200" s="6">
        <v>2325</v>
      </c>
      <c r="EM200" s="6" t="s">
        <v>111</v>
      </c>
      <c r="EN200" s="6" t="s">
        <v>22</v>
      </c>
      <c r="EO200" s="6">
        <v>9</v>
      </c>
    </row>
    <row r="201" spans="131:145" x14ac:dyDescent="0.25">
      <c r="EA201" s="6" t="s">
        <v>0</v>
      </c>
      <c r="EB201" s="6" t="s">
        <v>11</v>
      </c>
      <c r="EC201" s="6" t="s">
        <v>187</v>
      </c>
      <c r="ED201" s="6" t="s">
        <v>188</v>
      </c>
      <c r="EE201" s="6" t="s">
        <v>97</v>
      </c>
      <c r="EF201" s="6" t="s">
        <v>132</v>
      </c>
      <c r="EG201" s="6">
        <v>18</v>
      </c>
      <c r="EH201" s="6">
        <v>78</v>
      </c>
      <c r="EI201" s="6">
        <v>18</v>
      </c>
      <c r="EJ201" s="6">
        <v>79</v>
      </c>
      <c r="EK201" s="6">
        <v>18</v>
      </c>
      <c r="EL201" s="6">
        <v>77</v>
      </c>
      <c r="EM201" s="6" t="s">
        <v>111</v>
      </c>
      <c r="EN201" s="6" t="s">
        <v>22</v>
      </c>
      <c r="EO201" s="6">
        <v>0</v>
      </c>
    </row>
    <row r="202" spans="131:145" x14ac:dyDescent="0.25">
      <c r="EA202" s="6" t="s">
        <v>0</v>
      </c>
      <c r="EB202" s="6" t="s">
        <v>11</v>
      </c>
      <c r="EC202" s="6" t="s">
        <v>1836</v>
      </c>
      <c r="ED202" s="6" t="s">
        <v>192</v>
      </c>
      <c r="EE202" s="6" t="s">
        <v>97</v>
      </c>
      <c r="EF202" s="6" t="s">
        <v>98</v>
      </c>
      <c r="EG202" s="6">
        <v>14</v>
      </c>
      <c r="EH202" s="6">
        <v>44</v>
      </c>
      <c r="EI202" s="6">
        <v>14</v>
      </c>
      <c r="EJ202" s="6">
        <v>44</v>
      </c>
      <c r="EK202" s="6">
        <v>14</v>
      </c>
      <c r="EL202" s="6">
        <v>44</v>
      </c>
      <c r="EM202" s="6" t="s">
        <v>111</v>
      </c>
      <c r="EN202" s="6" t="s">
        <v>21</v>
      </c>
      <c r="EO202" s="6">
        <v>1</v>
      </c>
    </row>
    <row r="203" spans="131:145" x14ac:dyDescent="0.25">
      <c r="EA203" s="6" t="s">
        <v>0</v>
      </c>
      <c r="EB203" s="6" t="s">
        <v>5</v>
      </c>
      <c r="EC203" s="6" t="s">
        <v>257</v>
      </c>
      <c r="ED203" s="6" t="s">
        <v>258</v>
      </c>
      <c r="EE203" s="6" t="s">
        <v>97</v>
      </c>
      <c r="EF203" s="6" t="s">
        <v>98</v>
      </c>
      <c r="EG203" s="6">
        <v>128</v>
      </c>
      <c r="EH203" s="6">
        <v>725</v>
      </c>
      <c r="EI203" s="6">
        <v>100</v>
      </c>
      <c r="EJ203" s="6">
        <v>608</v>
      </c>
      <c r="EK203" s="6">
        <v>128</v>
      </c>
      <c r="EL203" s="6">
        <v>746</v>
      </c>
      <c r="EM203" s="6" t="s">
        <v>111</v>
      </c>
      <c r="EN203" s="6" t="s">
        <v>23</v>
      </c>
      <c r="EO203" s="6">
        <v>11</v>
      </c>
    </row>
    <row r="204" spans="131:145" x14ac:dyDescent="0.25">
      <c r="EA204" s="6" t="s">
        <v>0</v>
      </c>
      <c r="EB204" s="6" t="s">
        <v>4</v>
      </c>
      <c r="EC204" s="6" t="s">
        <v>104</v>
      </c>
      <c r="ED204" s="6" t="s">
        <v>105</v>
      </c>
      <c r="EE204" s="6" t="s">
        <v>97</v>
      </c>
      <c r="EF204" s="6" t="s">
        <v>98</v>
      </c>
      <c r="EG204" s="6">
        <v>32</v>
      </c>
      <c r="EH204" s="6">
        <v>146</v>
      </c>
      <c r="EI204" s="6">
        <v>28</v>
      </c>
      <c r="EJ204" s="6">
        <v>131</v>
      </c>
      <c r="EK204" s="6">
        <v>32</v>
      </c>
      <c r="EL204" s="6">
        <v>148</v>
      </c>
      <c r="EM204" s="6" t="s">
        <v>111</v>
      </c>
      <c r="EN204" s="6" t="s">
        <v>21</v>
      </c>
      <c r="EO204" s="6">
        <v>0</v>
      </c>
    </row>
    <row r="205" spans="131:145" x14ac:dyDescent="0.25">
      <c r="EA205" s="6" t="s">
        <v>0</v>
      </c>
      <c r="EB205" s="6" t="s">
        <v>4</v>
      </c>
      <c r="EC205" s="6" t="s">
        <v>153</v>
      </c>
      <c r="ED205" s="6" t="s">
        <v>154</v>
      </c>
      <c r="EE205" s="6" t="s">
        <v>97</v>
      </c>
      <c r="EF205" s="6" t="s">
        <v>98</v>
      </c>
      <c r="EG205" s="6">
        <v>35</v>
      </c>
      <c r="EH205" s="6">
        <v>175</v>
      </c>
      <c r="EI205" s="6">
        <v>32</v>
      </c>
      <c r="EJ205" s="6">
        <v>173</v>
      </c>
      <c r="EK205" s="6">
        <v>43</v>
      </c>
      <c r="EL205" s="6">
        <v>212</v>
      </c>
      <c r="EM205" s="6" t="s">
        <v>111</v>
      </c>
      <c r="EN205" s="6" t="s">
        <v>21</v>
      </c>
      <c r="EO205" s="6">
        <v>3</v>
      </c>
    </row>
    <row r="206" spans="131:145" x14ac:dyDescent="0.25">
      <c r="EA206" s="6" t="s">
        <v>0</v>
      </c>
      <c r="EB206" s="6" t="s">
        <v>7</v>
      </c>
      <c r="EC206" s="6" t="s">
        <v>109</v>
      </c>
      <c r="ED206" s="6" t="s">
        <v>110</v>
      </c>
      <c r="EE206" s="6" t="s">
        <v>97</v>
      </c>
      <c r="EF206" s="6" t="s">
        <v>98</v>
      </c>
      <c r="EG206" s="6">
        <v>44</v>
      </c>
      <c r="EH206" s="6">
        <v>235</v>
      </c>
      <c r="EI206" s="6">
        <v>36</v>
      </c>
      <c r="EJ206" s="6">
        <v>194</v>
      </c>
      <c r="EK206" s="6">
        <v>43</v>
      </c>
      <c r="EL206" s="6">
        <v>242</v>
      </c>
      <c r="EM206" s="6" t="s">
        <v>111</v>
      </c>
      <c r="EN206" s="6" t="s">
        <v>23</v>
      </c>
      <c r="EO206" s="6">
        <v>2</v>
      </c>
    </row>
    <row r="207" spans="131:145" x14ac:dyDescent="0.25">
      <c r="EA207" s="6" t="s">
        <v>0</v>
      </c>
      <c r="EB207" s="6" t="s">
        <v>9</v>
      </c>
      <c r="EC207" s="6" t="s">
        <v>1846</v>
      </c>
      <c r="ED207" s="6" t="s">
        <v>213</v>
      </c>
      <c r="EE207" s="6" t="s">
        <v>209</v>
      </c>
      <c r="EF207" s="6" t="s">
        <v>125</v>
      </c>
      <c r="EG207" s="6">
        <v>174</v>
      </c>
      <c r="EH207" s="6">
        <v>1185</v>
      </c>
      <c r="EI207" s="6">
        <v>463</v>
      </c>
      <c r="EJ207" s="6">
        <v>2123</v>
      </c>
      <c r="EK207" s="6">
        <v>463</v>
      </c>
      <c r="EL207" s="6">
        <v>2114</v>
      </c>
      <c r="EM207" s="6" t="s">
        <v>111</v>
      </c>
      <c r="EN207" s="6" t="s">
        <v>22</v>
      </c>
      <c r="EO207" s="6">
        <v>60</v>
      </c>
    </row>
    <row r="208" spans="131:145" x14ac:dyDescent="0.25">
      <c r="EA208" s="6" t="s">
        <v>0</v>
      </c>
      <c r="EB208" s="6" t="s">
        <v>9</v>
      </c>
      <c r="EC208" s="6" t="s">
        <v>1077</v>
      </c>
      <c r="ED208" s="6" t="s">
        <v>223</v>
      </c>
      <c r="EE208" s="6" t="s">
        <v>97</v>
      </c>
      <c r="EF208" s="6" t="s">
        <v>125</v>
      </c>
      <c r="EG208" s="6">
        <v>486</v>
      </c>
      <c r="EH208" s="6">
        <v>2371</v>
      </c>
      <c r="EI208" s="6">
        <v>488</v>
      </c>
      <c r="EJ208" s="6">
        <v>2325</v>
      </c>
      <c r="EK208" s="6">
        <v>488</v>
      </c>
      <c r="EL208" s="6">
        <v>2325</v>
      </c>
      <c r="EM208" s="6" t="s">
        <v>111</v>
      </c>
      <c r="EN208" s="6" t="s">
        <v>23</v>
      </c>
      <c r="EO208" s="6">
        <v>16</v>
      </c>
    </row>
    <row r="209" spans="131:145" x14ac:dyDescent="0.25">
      <c r="EA209" s="6" t="s">
        <v>0</v>
      </c>
      <c r="EB209" s="6" t="s">
        <v>9</v>
      </c>
      <c r="EC209" s="6" t="s">
        <v>1846</v>
      </c>
      <c r="ED209" s="6" t="s">
        <v>213</v>
      </c>
      <c r="EE209" s="6" t="s">
        <v>209</v>
      </c>
      <c r="EF209" s="6" t="s">
        <v>125</v>
      </c>
      <c r="EG209" s="6">
        <v>174</v>
      </c>
      <c r="EH209" s="6">
        <v>1185</v>
      </c>
      <c r="EI209" s="6">
        <v>463</v>
      </c>
      <c r="EJ209" s="6">
        <v>2123</v>
      </c>
      <c r="EK209" s="6">
        <v>463</v>
      </c>
      <c r="EL209" s="6">
        <v>2114</v>
      </c>
      <c r="EM209" s="6" t="s">
        <v>111</v>
      </c>
      <c r="EN209" s="6" t="s">
        <v>23</v>
      </c>
      <c r="EO209" s="6">
        <v>130</v>
      </c>
    </row>
    <row r="210" spans="131:145" x14ac:dyDescent="0.25">
      <c r="EA210" s="6" t="s">
        <v>0</v>
      </c>
      <c r="EB210" s="6" t="s">
        <v>7</v>
      </c>
      <c r="EC210" s="6" t="s">
        <v>177</v>
      </c>
      <c r="ED210" s="6" t="s">
        <v>178</v>
      </c>
      <c r="EE210" s="6" t="s">
        <v>97</v>
      </c>
      <c r="EF210" s="6" t="s">
        <v>125</v>
      </c>
      <c r="EG210" s="6">
        <v>23</v>
      </c>
      <c r="EH210" s="6">
        <v>124</v>
      </c>
      <c r="EI210" s="6">
        <v>20</v>
      </c>
      <c r="EJ210" s="6">
        <v>110</v>
      </c>
      <c r="EK210" s="6">
        <v>20</v>
      </c>
      <c r="EL210" s="6">
        <v>110</v>
      </c>
      <c r="EM210" s="6" t="s">
        <v>111</v>
      </c>
      <c r="EN210" s="6" t="s">
        <v>22</v>
      </c>
      <c r="EO210" s="6">
        <v>2</v>
      </c>
    </row>
    <row r="211" spans="131:145" x14ac:dyDescent="0.25">
      <c r="EA211" s="6" t="s">
        <v>0</v>
      </c>
      <c r="EB211" s="6" t="s">
        <v>7</v>
      </c>
      <c r="EC211" s="6" t="s">
        <v>177</v>
      </c>
      <c r="ED211" s="6" t="s">
        <v>178</v>
      </c>
      <c r="EE211" s="6" t="s">
        <v>97</v>
      </c>
      <c r="EF211" s="6" t="s">
        <v>125</v>
      </c>
      <c r="EG211" s="6">
        <v>23</v>
      </c>
      <c r="EH211" s="6">
        <v>124</v>
      </c>
      <c r="EI211" s="6">
        <v>20</v>
      </c>
      <c r="EJ211" s="6">
        <v>110</v>
      </c>
      <c r="EK211" s="6">
        <v>20</v>
      </c>
      <c r="EL211" s="6">
        <v>110</v>
      </c>
      <c r="EM211" s="6" t="s">
        <v>111</v>
      </c>
      <c r="EN211" s="6" t="s">
        <v>23</v>
      </c>
      <c r="EO211" s="6">
        <v>3</v>
      </c>
    </row>
    <row r="212" spans="131:145" x14ac:dyDescent="0.25">
      <c r="EA212" s="6" t="s">
        <v>0</v>
      </c>
      <c r="EB212" s="6" t="s">
        <v>5</v>
      </c>
      <c r="EC212" s="6" t="s">
        <v>1525</v>
      </c>
      <c r="ED212" s="6" t="s">
        <v>268</v>
      </c>
      <c r="EE212" s="6" t="s">
        <v>97</v>
      </c>
      <c r="EF212" s="6" t="s">
        <v>125</v>
      </c>
      <c r="EG212" s="6">
        <v>110</v>
      </c>
      <c r="EH212" s="6">
        <v>509</v>
      </c>
      <c r="EI212" s="6">
        <v>80</v>
      </c>
      <c r="EJ212" s="6">
        <v>324</v>
      </c>
      <c r="EK212" s="6">
        <v>110</v>
      </c>
      <c r="EL212" s="6">
        <v>506</v>
      </c>
      <c r="EM212" s="6" t="s">
        <v>111</v>
      </c>
      <c r="EN212" s="6" t="s">
        <v>22</v>
      </c>
      <c r="EO212" s="6">
        <v>1</v>
      </c>
    </row>
    <row r="213" spans="131:145" x14ac:dyDescent="0.25">
      <c r="EA213" s="6" t="s">
        <v>0</v>
      </c>
      <c r="EB213" s="6" t="s">
        <v>9</v>
      </c>
      <c r="EC213" s="6" t="s">
        <v>1077</v>
      </c>
      <c r="ED213" s="6" t="s">
        <v>223</v>
      </c>
      <c r="EE213" s="6" t="s">
        <v>97</v>
      </c>
      <c r="EF213" s="6" t="s">
        <v>125</v>
      </c>
      <c r="EG213" s="6">
        <v>486</v>
      </c>
      <c r="EH213" s="6">
        <v>2371</v>
      </c>
      <c r="EI213" s="6">
        <v>488</v>
      </c>
      <c r="EJ213" s="6">
        <v>2325</v>
      </c>
      <c r="EK213" s="6">
        <v>488</v>
      </c>
      <c r="EL213" s="6">
        <v>2325</v>
      </c>
      <c r="EM213" s="6" t="s">
        <v>111</v>
      </c>
      <c r="EN213" s="6" t="s">
        <v>21</v>
      </c>
      <c r="EO213" s="6">
        <v>7</v>
      </c>
    </row>
    <row r="214" spans="131:145" x14ac:dyDescent="0.25">
      <c r="EA214" s="6" t="s">
        <v>0</v>
      </c>
      <c r="EB214" s="6" t="s">
        <v>11</v>
      </c>
      <c r="EC214" s="6" t="s">
        <v>1836</v>
      </c>
      <c r="ED214" s="6" t="s">
        <v>192</v>
      </c>
      <c r="EE214" s="6" t="s">
        <v>97</v>
      </c>
      <c r="EF214" s="6" t="s">
        <v>98</v>
      </c>
      <c r="EG214" s="6">
        <v>14</v>
      </c>
      <c r="EH214" s="6">
        <v>44</v>
      </c>
      <c r="EI214" s="6">
        <v>14</v>
      </c>
      <c r="EJ214" s="6">
        <v>44</v>
      </c>
      <c r="EK214" s="6">
        <v>14</v>
      </c>
      <c r="EL214" s="6">
        <v>44</v>
      </c>
      <c r="EM214" s="6" t="s">
        <v>111</v>
      </c>
      <c r="EN214" s="6" t="s">
        <v>23</v>
      </c>
      <c r="EO214" s="6">
        <v>1</v>
      </c>
    </row>
    <row r="215" spans="131:145" x14ac:dyDescent="0.25">
      <c r="EA215" s="6" t="s">
        <v>0</v>
      </c>
      <c r="EB215" s="6" t="s">
        <v>4</v>
      </c>
      <c r="EC215" s="6" t="s">
        <v>153</v>
      </c>
      <c r="ED215" s="6" t="s">
        <v>154</v>
      </c>
      <c r="EE215" s="6" t="s">
        <v>97</v>
      </c>
      <c r="EF215" s="6" t="s">
        <v>98</v>
      </c>
      <c r="EG215" s="6">
        <v>35</v>
      </c>
      <c r="EH215" s="6">
        <v>175</v>
      </c>
      <c r="EI215" s="6">
        <v>32</v>
      </c>
      <c r="EJ215" s="6">
        <v>173</v>
      </c>
      <c r="EK215" s="6">
        <v>43</v>
      </c>
      <c r="EL215" s="6">
        <v>212</v>
      </c>
      <c r="EM215" s="6" t="s">
        <v>111</v>
      </c>
      <c r="EN215" s="6" t="s">
        <v>23</v>
      </c>
      <c r="EO215" s="6">
        <v>4</v>
      </c>
    </row>
    <row r="216" spans="131:145" x14ac:dyDescent="0.25">
      <c r="EA216" s="6" t="s">
        <v>0</v>
      </c>
      <c r="EB216" s="6" t="s">
        <v>4</v>
      </c>
      <c r="EC216" s="6" t="s">
        <v>1794</v>
      </c>
      <c r="ED216" s="6" t="s">
        <v>102</v>
      </c>
      <c r="EE216" s="6" t="s">
        <v>97</v>
      </c>
      <c r="EF216" s="6" t="s">
        <v>98</v>
      </c>
      <c r="EG216" s="6">
        <v>56</v>
      </c>
      <c r="EH216" s="6">
        <v>230</v>
      </c>
      <c r="EI216" s="6">
        <v>54</v>
      </c>
      <c r="EJ216" s="6">
        <v>221</v>
      </c>
      <c r="EK216" s="6">
        <v>57</v>
      </c>
      <c r="EL216" s="6">
        <v>232</v>
      </c>
      <c r="EM216" s="6" t="s">
        <v>111</v>
      </c>
      <c r="EN216" s="6" t="s">
        <v>22</v>
      </c>
      <c r="EO216" s="6">
        <v>0</v>
      </c>
    </row>
    <row r="217" spans="131:145" x14ac:dyDescent="0.25">
      <c r="EA217" s="6" t="s">
        <v>0</v>
      </c>
      <c r="EB217" s="6" t="s">
        <v>11</v>
      </c>
      <c r="EC217" s="6" t="s">
        <v>1834</v>
      </c>
      <c r="ED217" s="6" t="s">
        <v>190</v>
      </c>
      <c r="EE217" s="6" t="s">
        <v>97</v>
      </c>
      <c r="EF217" s="6" t="s">
        <v>132</v>
      </c>
      <c r="EG217" s="6">
        <v>12</v>
      </c>
      <c r="EH217" s="6">
        <v>47</v>
      </c>
      <c r="EI217" s="6">
        <v>15</v>
      </c>
      <c r="EJ217" s="6">
        <v>69</v>
      </c>
      <c r="EK217" s="6">
        <v>15</v>
      </c>
      <c r="EL217" s="6">
        <v>69</v>
      </c>
      <c r="EM217" s="6" t="s">
        <v>111</v>
      </c>
      <c r="EN217" s="6" t="s">
        <v>23</v>
      </c>
      <c r="EO217" s="6">
        <v>2</v>
      </c>
    </row>
    <row r="218" spans="131:145" x14ac:dyDescent="0.25">
      <c r="EA218" s="6" t="s">
        <v>0</v>
      </c>
      <c r="EB218" s="6" t="s">
        <v>5</v>
      </c>
      <c r="EC218" s="6" t="s">
        <v>846</v>
      </c>
      <c r="ED218" s="6" t="s">
        <v>847</v>
      </c>
      <c r="EE218" s="6" t="s">
        <v>97</v>
      </c>
      <c r="EF218" s="6" t="s">
        <v>132</v>
      </c>
      <c r="EG218" s="6">
        <v>243</v>
      </c>
      <c r="EH218" s="6">
        <v>1307</v>
      </c>
      <c r="EI218" s="6">
        <v>227</v>
      </c>
      <c r="EJ218" s="6">
        <v>1227</v>
      </c>
      <c r="EK218" s="6">
        <v>227</v>
      </c>
      <c r="EL218" s="6">
        <v>1227</v>
      </c>
      <c r="EM218" s="6" t="s">
        <v>111</v>
      </c>
      <c r="EN218" s="6" t="s">
        <v>23</v>
      </c>
      <c r="EO218" s="6">
        <v>12</v>
      </c>
    </row>
    <row r="219" spans="131:145" x14ac:dyDescent="0.25">
      <c r="EA219" s="6" t="s">
        <v>0</v>
      </c>
      <c r="EB219" s="6" t="s">
        <v>4</v>
      </c>
      <c r="EC219" s="6" t="s">
        <v>95</v>
      </c>
      <c r="ED219" s="6" t="s">
        <v>96</v>
      </c>
      <c r="EE219" s="6" t="s">
        <v>97</v>
      </c>
      <c r="EF219" s="6" t="s">
        <v>98</v>
      </c>
      <c r="EG219" s="6">
        <v>69</v>
      </c>
      <c r="EH219" s="6">
        <v>349</v>
      </c>
      <c r="EI219" s="6">
        <v>43</v>
      </c>
      <c r="EJ219" s="6">
        <v>361</v>
      </c>
      <c r="EK219" s="6">
        <v>43</v>
      </c>
      <c r="EL219" s="6">
        <v>361</v>
      </c>
      <c r="EM219" s="6" t="s">
        <v>111</v>
      </c>
      <c r="EN219" s="6" t="s">
        <v>22</v>
      </c>
      <c r="EO219" s="6">
        <v>3</v>
      </c>
    </row>
    <row r="220" spans="131:145" x14ac:dyDescent="0.25">
      <c r="EA220" s="6" t="s">
        <v>0</v>
      </c>
      <c r="EB220" s="6" t="s">
        <v>4</v>
      </c>
      <c r="EC220" s="6" t="s">
        <v>155</v>
      </c>
      <c r="ED220" s="6" t="s">
        <v>156</v>
      </c>
      <c r="EE220" s="6" t="s">
        <v>97</v>
      </c>
      <c r="EF220" s="6" t="s">
        <v>98</v>
      </c>
      <c r="EG220" s="6">
        <v>97</v>
      </c>
      <c r="EH220" s="6">
        <v>382</v>
      </c>
      <c r="EI220" s="6">
        <v>95</v>
      </c>
      <c r="EJ220" s="6">
        <v>386</v>
      </c>
      <c r="EK220" s="6">
        <v>95</v>
      </c>
      <c r="EL220" s="6">
        <v>386</v>
      </c>
      <c r="EM220" s="6" t="s">
        <v>111</v>
      </c>
      <c r="EN220" s="6" t="s">
        <v>23</v>
      </c>
      <c r="EO220" s="6">
        <v>5</v>
      </c>
    </row>
    <row r="221" spans="131:145" x14ac:dyDescent="0.25">
      <c r="EA221" s="6" t="s">
        <v>0</v>
      </c>
      <c r="EB221" s="6" t="s">
        <v>7</v>
      </c>
      <c r="EC221" s="6" t="s">
        <v>109</v>
      </c>
      <c r="ED221" s="6" t="s">
        <v>110</v>
      </c>
      <c r="EE221" s="6" t="s">
        <v>97</v>
      </c>
      <c r="EF221" s="6" t="s">
        <v>98</v>
      </c>
      <c r="EG221" s="6">
        <v>44</v>
      </c>
      <c r="EH221" s="6">
        <v>235</v>
      </c>
      <c r="EI221" s="6">
        <v>36</v>
      </c>
      <c r="EJ221" s="6">
        <v>194</v>
      </c>
      <c r="EK221" s="6">
        <v>43</v>
      </c>
      <c r="EL221" s="6">
        <v>242</v>
      </c>
      <c r="EM221" s="6" t="s">
        <v>111</v>
      </c>
      <c r="EN221" s="6" t="s">
        <v>21</v>
      </c>
      <c r="EO221" s="6">
        <v>0</v>
      </c>
    </row>
    <row r="222" spans="131:145" x14ac:dyDescent="0.25">
      <c r="EA222" s="6" t="s">
        <v>0</v>
      </c>
      <c r="EB222" s="6" t="s">
        <v>9</v>
      </c>
      <c r="EC222" s="6" t="s">
        <v>1835</v>
      </c>
      <c r="ED222" s="6" t="s">
        <v>208</v>
      </c>
      <c r="EE222" s="6" t="s">
        <v>209</v>
      </c>
      <c r="EF222" s="6" t="s">
        <v>125</v>
      </c>
      <c r="EG222" s="6">
        <v>541</v>
      </c>
      <c r="EH222" s="6">
        <v>2607</v>
      </c>
      <c r="EI222" s="6">
        <v>545</v>
      </c>
      <c r="EJ222" s="6">
        <v>2544</v>
      </c>
      <c r="EK222" s="6">
        <v>545</v>
      </c>
      <c r="EL222" s="6">
        <v>2545</v>
      </c>
      <c r="EM222" s="6" t="s">
        <v>111</v>
      </c>
      <c r="EN222" s="6" t="s">
        <v>22</v>
      </c>
      <c r="EO222" s="6">
        <v>31</v>
      </c>
    </row>
    <row r="223" spans="131:145" x14ac:dyDescent="0.25">
      <c r="EA223" s="6" t="s">
        <v>0</v>
      </c>
      <c r="EB223" s="6" t="s">
        <v>8</v>
      </c>
      <c r="EC223" s="6" t="s">
        <v>750</v>
      </c>
      <c r="ED223" s="6" t="s">
        <v>751</v>
      </c>
      <c r="EE223" s="6" t="s">
        <v>97</v>
      </c>
      <c r="EF223" s="6" t="s">
        <v>98</v>
      </c>
      <c r="EG223" s="6">
        <v>3</v>
      </c>
      <c r="EH223" s="6">
        <v>13</v>
      </c>
      <c r="EI223" s="6">
        <v>3</v>
      </c>
      <c r="EJ223" s="6">
        <v>13</v>
      </c>
      <c r="EK223" s="6">
        <v>3</v>
      </c>
      <c r="EL223" s="6">
        <v>13</v>
      </c>
      <c r="EM223" s="6" t="s">
        <v>111</v>
      </c>
      <c r="EN223" s="6" t="s">
        <v>21</v>
      </c>
      <c r="EO223" s="6">
        <v>0</v>
      </c>
    </row>
    <row r="224" spans="131:145" x14ac:dyDescent="0.25">
      <c r="EA224" s="6" t="s">
        <v>0</v>
      </c>
      <c r="EB224" s="6" t="s">
        <v>5</v>
      </c>
      <c r="EC224" s="6" t="s">
        <v>269</v>
      </c>
      <c r="ED224" s="6" t="s">
        <v>270</v>
      </c>
      <c r="EE224" s="6" t="s">
        <v>97</v>
      </c>
      <c r="EF224" s="6" t="s">
        <v>98</v>
      </c>
      <c r="EG224" s="6">
        <v>31</v>
      </c>
      <c r="EH224" s="6">
        <v>170</v>
      </c>
      <c r="EI224" s="6">
        <v>25</v>
      </c>
      <c r="EJ224" s="6">
        <v>125</v>
      </c>
      <c r="EK224" s="6">
        <v>31</v>
      </c>
      <c r="EL224" s="6">
        <v>170</v>
      </c>
      <c r="EM224" s="6" t="s">
        <v>111</v>
      </c>
      <c r="EN224" s="6" t="s">
        <v>23</v>
      </c>
      <c r="EO224" s="6">
        <v>1</v>
      </c>
    </row>
    <row r="225" spans="131:145" x14ac:dyDescent="0.25">
      <c r="EA225" s="6" t="s">
        <v>0</v>
      </c>
      <c r="EB225" s="6" t="s">
        <v>7</v>
      </c>
      <c r="EC225" s="6" t="s">
        <v>735</v>
      </c>
      <c r="ED225" s="6" t="s">
        <v>736</v>
      </c>
      <c r="EE225" s="6" t="s">
        <v>97</v>
      </c>
      <c r="EF225" s="6" t="s">
        <v>98</v>
      </c>
      <c r="EG225" s="6">
        <v>14</v>
      </c>
      <c r="EH225" s="6">
        <v>74</v>
      </c>
      <c r="EI225" s="6">
        <v>14</v>
      </c>
      <c r="EJ225" s="6">
        <v>68</v>
      </c>
      <c r="EK225" s="6">
        <v>14</v>
      </c>
      <c r="EL225" s="6">
        <v>68</v>
      </c>
      <c r="EM225" s="6" t="s">
        <v>111</v>
      </c>
      <c r="EN225" s="6" t="s">
        <v>23</v>
      </c>
      <c r="EO225" s="6">
        <v>0</v>
      </c>
    </row>
    <row r="226" spans="131:145" x14ac:dyDescent="0.25">
      <c r="EA226" s="6" t="s">
        <v>0</v>
      </c>
      <c r="EB226" s="6" t="s">
        <v>4</v>
      </c>
      <c r="EC226" s="6" t="s">
        <v>104</v>
      </c>
      <c r="ED226" s="6" t="s">
        <v>105</v>
      </c>
      <c r="EE226" s="6" t="s">
        <v>97</v>
      </c>
      <c r="EF226" s="6" t="s">
        <v>98</v>
      </c>
      <c r="EG226" s="6">
        <v>32</v>
      </c>
      <c r="EH226" s="6">
        <v>146</v>
      </c>
      <c r="EI226" s="6">
        <v>28</v>
      </c>
      <c r="EJ226" s="6">
        <v>131</v>
      </c>
      <c r="EK226" s="6">
        <v>32</v>
      </c>
      <c r="EL226" s="6">
        <v>148</v>
      </c>
      <c r="EM226" s="6" t="s">
        <v>111</v>
      </c>
      <c r="EN226" s="6" t="s">
        <v>23</v>
      </c>
      <c r="EO226" s="6">
        <v>0</v>
      </c>
    </row>
    <row r="227" spans="131:145" x14ac:dyDescent="0.25">
      <c r="EA227" s="6" t="s">
        <v>0</v>
      </c>
      <c r="EB227" s="6" t="s">
        <v>5</v>
      </c>
      <c r="EC227" s="6" t="s">
        <v>846</v>
      </c>
      <c r="ED227" s="6" t="s">
        <v>847</v>
      </c>
      <c r="EE227" s="6" t="s">
        <v>97</v>
      </c>
      <c r="EF227" s="6" t="s">
        <v>132</v>
      </c>
      <c r="EG227" s="6">
        <v>243</v>
      </c>
      <c r="EH227" s="6">
        <v>1307</v>
      </c>
      <c r="EI227" s="6">
        <v>227</v>
      </c>
      <c r="EJ227" s="6">
        <v>1227</v>
      </c>
      <c r="EK227" s="6">
        <v>227</v>
      </c>
      <c r="EL227" s="6">
        <v>1227</v>
      </c>
      <c r="EM227" s="6" t="s">
        <v>111</v>
      </c>
      <c r="EN227" s="6" t="s">
        <v>21</v>
      </c>
      <c r="EO227" s="6">
        <v>6</v>
      </c>
    </row>
    <row r="228" spans="131:145" x14ac:dyDescent="0.25">
      <c r="EA228" s="6" t="s">
        <v>0</v>
      </c>
      <c r="EB228" s="6" t="s">
        <v>4</v>
      </c>
      <c r="EC228" s="6" t="s">
        <v>106</v>
      </c>
      <c r="ED228" s="6" t="s">
        <v>107</v>
      </c>
      <c r="EE228" s="6" t="s">
        <v>97</v>
      </c>
      <c r="EF228" s="6" t="s">
        <v>98</v>
      </c>
      <c r="EG228" s="6">
        <v>7</v>
      </c>
      <c r="EH228" s="6">
        <v>41</v>
      </c>
      <c r="EI228" s="6">
        <v>10</v>
      </c>
      <c r="EJ228" s="6">
        <v>47</v>
      </c>
      <c r="EK228" s="6">
        <v>12</v>
      </c>
      <c r="EL228" s="6">
        <v>56</v>
      </c>
      <c r="EM228" s="6" t="s">
        <v>111</v>
      </c>
      <c r="EN228" s="6" t="s">
        <v>22</v>
      </c>
      <c r="EO228" s="6">
        <v>1</v>
      </c>
    </row>
    <row r="229" spans="131:145" x14ac:dyDescent="0.25">
      <c r="EA229" s="6" t="s">
        <v>0</v>
      </c>
      <c r="EB229" s="6" t="s">
        <v>8</v>
      </c>
      <c r="EC229" s="6" t="s">
        <v>1847</v>
      </c>
      <c r="ED229" s="6" t="s">
        <v>225</v>
      </c>
      <c r="EE229" s="6" t="s">
        <v>209</v>
      </c>
      <c r="EF229" s="6" t="s">
        <v>125</v>
      </c>
      <c r="EG229" s="6">
        <v>412</v>
      </c>
      <c r="EH229" s="6">
        <v>1700</v>
      </c>
      <c r="EI229" s="6">
        <v>375</v>
      </c>
      <c r="EJ229" s="6">
        <v>1598</v>
      </c>
      <c r="EK229" s="6">
        <v>375</v>
      </c>
      <c r="EL229" s="6">
        <v>1598</v>
      </c>
      <c r="EM229" s="6" t="s">
        <v>111</v>
      </c>
      <c r="EN229" s="6" t="s">
        <v>23</v>
      </c>
      <c r="EO229" s="6">
        <v>22</v>
      </c>
    </row>
    <row r="230" spans="131:145" x14ac:dyDescent="0.25">
      <c r="EA230" s="6" t="s">
        <v>0</v>
      </c>
      <c r="EB230" s="6" t="s">
        <v>11</v>
      </c>
      <c r="EC230" s="6" t="s">
        <v>187</v>
      </c>
      <c r="ED230" s="6" t="s">
        <v>188</v>
      </c>
      <c r="EE230" s="6" t="s">
        <v>97</v>
      </c>
      <c r="EF230" s="6" t="s">
        <v>132</v>
      </c>
      <c r="EG230" s="6">
        <v>18</v>
      </c>
      <c r="EH230" s="6">
        <v>78</v>
      </c>
      <c r="EI230" s="6">
        <v>18</v>
      </c>
      <c r="EJ230" s="6">
        <v>79</v>
      </c>
      <c r="EK230" s="6">
        <v>18</v>
      </c>
      <c r="EL230" s="6">
        <v>77</v>
      </c>
      <c r="EM230" s="6" t="s">
        <v>111</v>
      </c>
      <c r="EN230" s="6" t="s">
        <v>23</v>
      </c>
      <c r="EO230" s="6">
        <v>1</v>
      </c>
    </row>
    <row r="231" spans="131:145" x14ac:dyDescent="0.25">
      <c r="EA231" s="6" t="s">
        <v>0</v>
      </c>
      <c r="EB231" s="6" t="s">
        <v>9</v>
      </c>
      <c r="EC231" s="6" t="s">
        <v>756</v>
      </c>
      <c r="ED231" s="6" t="s">
        <v>757</v>
      </c>
      <c r="EE231" s="6" t="s">
        <v>97</v>
      </c>
      <c r="EF231" s="6" t="s">
        <v>125</v>
      </c>
      <c r="EG231" s="6">
        <v>115</v>
      </c>
      <c r="EH231" s="6">
        <v>532</v>
      </c>
      <c r="EI231" s="6">
        <v>115</v>
      </c>
      <c r="EJ231" s="6">
        <v>537</v>
      </c>
      <c r="EK231" s="6">
        <v>115</v>
      </c>
      <c r="EL231" s="6">
        <v>537</v>
      </c>
      <c r="EM231" s="6" t="s">
        <v>111</v>
      </c>
      <c r="EN231" s="6" t="s">
        <v>22</v>
      </c>
      <c r="EO231" s="6">
        <v>1</v>
      </c>
    </row>
    <row r="232" spans="131:145" x14ac:dyDescent="0.25">
      <c r="EA232" s="6" t="s">
        <v>0</v>
      </c>
      <c r="EB232" s="6" t="s">
        <v>5</v>
      </c>
      <c r="EC232" s="6" t="s">
        <v>257</v>
      </c>
      <c r="ED232" s="6" t="s">
        <v>258</v>
      </c>
      <c r="EE232" s="6" t="s">
        <v>97</v>
      </c>
      <c r="EF232" s="6" t="s">
        <v>98</v>
      </c>
      <c r="EG232" s="6">
        <v>128</v>
      </c>
      <c r="EH232" s="6">
        <v>725</v>
      </c>
      <c r="EI232" s="6">
        <v>100</v>
      </c>
      <c r="EJ232" s="6">
        <v>608</v>
      </c>
      <c r="EK232" s="6">
        <v>128</v>
      </c>
      <c r="EL232" s="6">
        <v>746</v>
      </c>
      <c r="EM232" s="6" t="s">
        <v>111</v>
      </c>
      <c r="EN232" s="6" t="s">
        <v>22</v>
      </c>
      <c r="EO232" s="6">
        <v>5</v>
      </c>
    </row>
    <row r="233" spans="131:145" x14ac:dyDescent="0.25">
      <c r="EA233" s="6" t="s">
        <v>0</v>
      </c>
      <c r="EB233" s="6" t="s">
        <v>8</v>
      </c>
      <c r="EC233" s="6" t="s">
        <v>752</v>
      </c>
      <c r="ED233" s="6" t="s">
        <v>753</v>
      </c>
      <c r="EE233" s="6" t="s">
        <v>97</v>
      </c>
      <c r="EF233" s="6" t="s">
        <v>98</v>
      </c>
      <c r="EG233" s="6">
        <v>25</v>
      </c>
      <c r="EH233" s="6">
        <v>92</v>
      </c>
      <c r="EI233" s="6">
        <v>24</v>
      </c>
      <c r="EJ233" s="6">
        <v>89</v>
      </c>
      <c r="EK233" s="6">
        <v>24</v>
      </c>
      <c r="EL233" s="6">
        <v>89</v>
      </c>
      <c r="EM233" s="6" t="s">
        <v>111</v>
      </c>
      <c r="EN233" s="6" t="s">
        <v>22</v>
      </c>
      <c r="EO233" s="6">
        <v>1</v>
      </c>
    </row>
    <row r="234" spans="131:145" x14ac:dyDescent="0.25">
      <c r="EA234" s="6" t="s">
        <v>0</v>
      </c>
      <c r="EB234" s="6" t="s">
        <v>11</v>
      </c>
      <c r="EC234" s="6" t="s">
        <v>1836</v>
      </c>
      <c r="ED234" s="6" t="s">
        <v>192</v>
      </c>
      <c r="EE234" s="6" t="s">
        <v>97</v>
      </c>
      <c r="EF234" s="6" t="s">
        <v>98</v>
      </c>
      <c r="EG234" s="6">
        <v>14</v>
      </c>
      <c r="EH234" s="6">
        <v>44</v>
      </c>
      <c r="EI234" s="6">
        <v>14</v>
      </c>
      <c r="EJ234" s="6">
        <v>44</v>
      </c>
      <c r="EK234" s="6">
        <v>14</v>
      </c>
      <c r="EL234" s="6">
        <v>44</v>
      </c>
      <c r="EM234" s="6" t="s">
        <v>111</v>
      </c>
      <c r="EN234" s="6" t="s">
        <v>22</v>
      </c>
      <c r="EO234" s="6">
        <v>0</v>
      </c>
    </row>
    <row r="235" spans="131:145" x14ac:dyDescent="0.25">
      <c r="EA235" s="6" t="s">
        <v>0</v>
      </c>
      <c r="EB235" s="6" t="s">
        <v>4</v>
      </c>
      <c r="EC235" s="6" t="s">
        <v>106</v>
      </c>
      <c r="ED235" s="6" t="s">
        <v>107</v>
      </c>
      <c r="EE235" s="6" t="s">
        <v>97</v>
      </c>
      <c r="EF235" s="6" t="s">
        <v>98</v>
      </c>
      <c r="EG235" s="6">
        <v>7</v>
      </c>
      <c r="EH235" s="6">
        <v>41</v>
      </c>
      <c r="EI235" s="6">
        <v>10</v>
      </c>
      <c r="EJ235" s="6">
        <v>47</v>
      </c>
      <c r="EK235" s="6">
        <v>12</v>
      </c>
      <c r="EL235" s="6">
        <v>56</v>
      </c>
      <c r="EM235" s="6" t="s">
        <v>111</v>
      </c>
      <c r="EN235" s="6" t="s">
        <v>21</v>
      </c>
      <c r="EO235" s="6">
        <v>1</v>
      </c>
    </row>
    <row r="236" spans="131:145" x14ac:dyDescent="0.25">
      <c r="EA236" s="6" t="s">
        <v>0</v>
      </c>
      <c r="EB236" s="6" t="s">
        <v>4</v>
      </c>
      <c r="EC236" s="6" t="s">
        <v>155</v>
      </c>
      <c r="ED236" s="6" t="s">
        <v>156</v>
      </c>
      <c r="EE236" s="6" t="s">
        <v>97</v>
      </c>
      <c r="EF236" s="6" t="s">
        <v>98</v>
      </c>
      <c r="EG236" s="6">
        <v>97</v>
      </c>
      <c r="EH236" s="6">
        <v>382</v>
      </c>
      <c r="EI236" s="6">
        <v>95</v>
      </c>
      <c r="EJ236" s="6">
        <v>386</v>
      </c>
      <c r="EK236" s="6">
        <v>95</v>
      </c>
      <c r="EL236" s="6">
        <v>386</v>
      </c>
      <c r="EM236" s="6" t="s">
        <v>111</v>
      </c>
      <c r="EN236" s="6" t="s">
        <v>22</v>
      </c>
      <c r="EO236" s="6">
        <v>2</v>
      </c>
    </row>
    <row r="237" spans="131:145" x14ac:dyDescent="0.25">
      <c r="EA237" s="6" t="s">
        <v>0</v>
      </c>
      <c r="EB237" s="6" t="s">
        <v>7</v>
      </c>
      <c r="EC237" s="6" t="s">
        <v>733</v>
      </c>
      <c r="ED237" s="6" t="s">
        <v>734</v>
      </c>
      <c r="EE237" s="6" t="s">
        <v>97</v>
      </c>
      <c r="EF237" s="6" t="s">
        <v>98</v>
      </c>
      <c r="EG237" s="6">
        <v>27</v>
      </c>
      <c r="EH237" s="6">
        <v>111</v>
      </c>
      <c r="EI237" s="6">
        <v>25</v>
      </c>
      <c r="EJ237" s="6">
        <v>104</v>
      </c>
      <c r="EK237" s="6">
        <v>25</v>
      </c>
      <c r="EL237" s="6">
        <v>104</v>
      </c>
      <c r="EM237" s="6" t="s">
        <v>111</v>
      </c>
      <c r="EN237" s="6" t="s">
        <v>22</v>
      </c>
      <c r="EO237" s="6">
        <v>0</v>
      </c>
    </row>
    <row r="238" spans="131:145" x14ac:dyDescent="0.25">
      <c r="EA238" s="6" t="s">
        <v>0</v>
      </c>
      <c r="EB238" s="6" t="s">
        <v>7</v>
      </c>
      <c r="EC238" s="6" t="s">
        <v>733</v>
      </c>
      <c r="ED238" s="6" t="s">
        <v>734</v>
      </c>
      <c r="EE238" s="6" t="s">
        <v>97</v>
      </c>
      <c r="EF238" s="6" t="s">
        <v>98</v>
      </c>
      <c r="EG238" s="6">
        <v>27</v>
      </c>
      <c r="EH238" s="6">
        <v>111</v>
      </c>
      <c r="EI238" s="6">
        <v>25</v>
      </c>
      <c r="EJ238" s="6">
        <v>104</v>
      </c>
      <c r="EK238" s="6">
        <v>25</v>
      </c>
      <c r="EL238" s="6">
        <v>104</v>
      </c>
      <c r="EM238" s="6" t="s">
        <v>111</v>
      </c>
      <c r="EN238" s="6" t="s">
        <v>23</v>
      </c>
      <c r="EO238" s="6">
        <v>0</v>
      </c>
    </row>
    <row r="239" spans="131:145" x14ac:dyDescent="0.25">
      <c r="EA239" s="6" t="s">
        <v>0</v>
      </c>
      <c r="EB239" s="6" t="s">
        <v>11</v>
      </c>
      <c r="EC239" s="6" t="s">
        <v>1834</v>
      </c>
      <c r="ED239" s="6" t="s">
        <v>190</v>
      </c>
      <c r="EE239" s="6" t="s">
        <v>97</v>
      </c>
      <c r="EF239" s="6" t="s">
        <v>132</v>
      </c>
      <c r="EG239" s="6">
        <v>12</v>
      </c>
      <c r="EH239" s="6">
        <v>47</v>
      </c>
      <c r="EI239" s="6">
        <v>15</v>
      </c>
      <c r="EJ239" s="6">
        <v>69</v>
      </c>
      <c r="EK239" s="6">
        <v>15</v>
      </c>
      <c r="EL239" s="6">
        <v>69</v>
      </c>
      <c r="EM239" s="6" t="s">
        <v>111</v>
      </c>
      <c r="EN239" s="6" t="s">
        <v>22</v>
      </c>
      <c r="EO239" s="6">
        <v>1</v>
      </c>
    </row>
    <row r="240" spans="131:145" x14ac:dyDescent="0.25">
      <c r="EA240" s="6" t="s">
        <v>0</v>
      </c>
      <c r="EB240" s="6" t="s">
        <v>7</v>
      </c>
      <c r="EC240" s="6" t="s">
        <v>109</v>
      </c>
      <c r="ED240" s="6" t="s">
        <v>110</v>
      </c>
      <c r="EE240" s="6" t="s">
        <v>97</v>
      </c>
      <c r="EF240" s="6" t="s">
        <v>98</v>
      </c>
      <c r="EG240" s="6">
        <v>44</v>
      </c>
      <c r="EH240" s="6">
        <v>235</v>
      </c>
      <c r="EI240" s="6">
        <v>36</v>
      </c>
      <c r="EJ240" s="6">
        <v>194</v>
      </c>
      <c r="EK240" s="6">
        <v>43</v>
      </c>
      <c r="EL240" s="6">
        <v>242</v>
      </c>
      <c r="EM240" s="6" t="s">
        <v>111</v>
      </c>
      <c r="EN240" s="6" t="s">
        <v>22</v>
      </c>
      <c r="EO240" s="6">
        <v>2</v>
      </c>
    </row>
    <row r="241" spans="131:145" x14ac:dyDescent="0.25">
      <c r="EA241" s="6" t="s">
        <v>0</v>
      </c>
      <c r="EB241" s="6" t="s">
        <v>8</v>
      </c>
      <c r="EC241" s="6" t="s">
        <v>1847</v>
      </c>
      <c r="ED241" s="6" t="s">
        <v>225</v>
      </c>
      <c r="EE241" s="6" t="s">
        <v>209</v>
      </c>
      <c r="EF241" s="6" t="s">
        <v>125</v>
      </c>
      <c r="EG241" s="6">
        <v>412</v>
      </c>
      <c r="EH241" s="6">
        <v>1700</v>
      </c>
      <c r="EI241" s="6">
        <v>375</v>
      </c>
      <c r="EJ241" s="6">
        <v>1598</v>
      </c>
      <c r="EK241" s="6">
        <v>375</v>
      </c>
      <c r="EL241" s="6">
        <v>1598</v>
      </c>
      <c r="EM241" s="6" t="s">
        <v>111</v>
      </c>
      <c r="EN241" s="6" t="s">
        <v>22</v>
      </c>
      <c r="EO241" s="6">
        <v>10</v>
      </c>
    </row>
    <row r="242" spans="131:145" x14ac:dyDescent="0.25">
      <c r="EA242" s="6" t="s">
        <v>0</v>
      </c>
      <c r="EB242" s="6" t="s">
        <v>12</v>
      </c>
      <c r="EC242" s="6" t="s">
        <v>1821</v>
      </c>
      <c r="ED242" s="6" t="s">
        <v>724</v>
      </c>
      <c r="EE242" s="6" t="s">
        <v>97</v>
      </c>
      <c r="EF242" s="6" t="s">
        <v>98</v>
      </c>
      <c r="EG242" s="6">
        <v>12</v>
      </c>
      <c r="EH242" s="6">
        <v>61</v>
      </c>
      <c r="EI242" s="6">
        <v>12</v>
      </c>
      <c r="EJ242" s="6">
        <v>62</v>
      </c>
      <c r="EK242" s="6">
        <v>12</v>
      </c>
      <c r="EL242" s="6">
        <v>61</v>
      </c>
      <c r="EM242" s="6" t="s">
        <v>111</v>
      </c>
      <c r="EN242" s="6" t="s">
        <v>22</v>
      </c>
      <c r="EO242" s="6">
        <v>1</v>
      </c>
    </row>
    <row r="243" spans="131:145" x14ac:dyDescent="0.25">
      <c r="EA243" s="6" t="s">
        <v>0</v>
      </c>
      <c r="EB243" s="6" t="s">
        <v>9</v>
      </c>
      <c r="EC243" s="6" t="s">
        <v>1835</v>
      </c>
      <c r="ED243" s="6" t="s">
        <v>208</v>
      </c>
      <c r="EE243" s="6" t="s">
        <v>209</v>
      </c>
      <c r="EF243" s="6" t="s">
        <v>125</v>
      </c>
      <c r="EG243" s="6">
        <v>541</v>
      </c>
      <c r="EH243" s="6">
        <v>2607</v>
      </c>
      <c r="EI243" s="6">
        <v>545</v>
      </c>
      <c r="EJ243" s="6">
        <v>2544</v>
      </c>
      <c r="EK243" s="6">
        <v>545</v>
      </c>
      <c r="EL243" s="6">
        <v>2545</v>
      </c>
      <c r="EM243" s="6" t="s">
        <v>111</v>
      </c>
      <c r="EN243" s="6" t="s">
        <v>23</v>
      </c>
      <c r="EO243" s="6">
        <v>61</v>
      </c>
    </row>
    <row r="244" spans="131:145" x14ac:dyDescent="0.25">
      <c r="EA244" s="6" t="s">
        <v>0</v>
      </c>
      <c r="EB244" s="6" t="s">
        <v>5</v>
      </c>
      <c r="EC244" s="6" t="s">
        <v>171</v>
      </c>
      <c r="ED244" s="6" t="s">
        <v>172</v>
      </c>
      <c r="EE244" s="6" t="s">
        <v>97</v>
      </c>
      <c r="EF244" s="6" t="s">
        <v>132</v>
      </c>
      <c r="EG244" s="6">
        <v>21</v>
      </c>
      <c r="EH244" s="6">
        <v>111</v>
      </c>
      <c r="EI244" s="6">
        <v>22</v>
      </c>
      <c r="EJ244" s="6">
        <v>116</v>
      </c>
      <c r="EK244" s="6">
        <v>26</v>
      </c>
      <c r="EL244" s="6">
        <v>116</v>
      </c>
      <c r="EM244" s="6" t="s">
        <v>111</v>
      </c>
      <c r="EN244" s="6" t="s">
        <v>23</v>
      </c>
      <c r="EO244" s="6">
        <v>3</v>
      </c>
    </row>
    <row r="245" spans="131:145" x14ac:dyDescent="0.25">
      <c r="EA245" s="6" t="s">
        <v>0</v>
      </c>
      <c r="EB245" s="6" t="s">
        <v>7</v>
      </c>
      <c r="EC245" s="6" t="s">
        <v>177</v>
      </c>
      <c r="ED245" s="6" t="s">
        <v>178</v>
      </c>
      <c r="EE245" s="6" t="s">
        <v>97</v>
      </c>
      <c r="EF245" s="6" t="s">
        <v>125</v>
      </c>
      <c r="EG245" s="6">
        <v>23</v>
      </c>
      <c r="EH245" s="6">
        <v>124</v>
      </c>
      <c r="EI245" s="6">
        <v>20</v>
      </c>
      <c r="EJ245" s="6">
        <v>110</v>
      </c>
      <c r="EK245" s="6">
        <v>20</v>
      </c>
      <c r="EL245" s="6">
        <v>110</v>
      </c>
      <c r="EM245" s="6" t="s">
        <v>111</v>
      </c>
      <c r="EN245" s="6" t="s">
        <v>21</v>
      </c>
      <c r="EO245" s="6">
        <v>1</v>
      </c>
    </row>
    <row r="246" spans="131:145" x14ac:dyDescent="0.25">
      <c r="EA246" s="6" t="s">
        <v>0</v>
      </c>
      <c r="EB246" s="6" t="s">
        <v>4</v>
      </c>
      <c r="EC246" s="6" t="s">
        <v>95</v>
      </c>
      <c r="ED246" s="6" t="s">
        <v>96</v>
      </c>
      <c r="EE246" s="6" t="s">
        <v>97</v>
      </c>
      <c r="EF246" s="6" t="s">
        <v>98</v>
      </c>
      <c r="EG246" s="6">
        <v>69</v>
      </c>
      <c r="EH246" s="6">
        <v>349</v>
      </c>
      <c r="EI246" s="6">
        <v>43</v>
      </c>
      <c r="EJ246" s="6">
        <v>361</v>
      </c>
      <c r="EK246" s="6">
        <v>43</v>
      </c>
      <c r="EL246" s="6">
        <v>361</v>
      </c>
      <c r="EM246" s="6" t="s">
        <v>111</v>
      </c>
      <c r="EN246" s="6" t="s">
        <v>23</v>
      </c>
      <c r="EO246" s="6">
        <v>5</v>
      </c>
    </row>
    <row r="247" spans="131:145" x14ac:dyDescent="0.25">
      <c r="EA247" s="6" t="s">
        <v>0</v>
      </c>
      <c r="EB247" s="6" t="s">
        <v>13</v>
      </c>
      <c r="EC247" s="6" t="s">
        <v>173</v>
      </c>
      <c r="ED247" s="6" t="s">
        <v>174</v>
      </c>
      <c r="EE247" s="6" t="s">
        <v>97</v>
      </c>
      <c r="EF247" s="6" t="s">
        <v>125</v>
      </c>
      <c r="EG247" s="6">
        <v>74</v>
      </c>
      <c r="EH247" s="6">
        <v>404</v>
      </c>
      <c r="EI247" s="6">
        <v>60</v>
      </c>
      <c r="EJ247" s="6">
        <v>330</v>
      </c>
      <c r="EK247" s="6">
        <v>74</v>
      </c>
      <c r="EL247" s="6">
        <v>369</v>
      </c>
      <c r="EM247" s="6" t="s">
        <v>111</v>
      </c>
      <c r="EN247" s="6" t="s">
        <v>21</v>
      </c>
      <c r="EO247" s="6">
        <v>0</v>
      </c>
    </row>
    <row r="248" spans="131:145" x14ac:dyDescent="0.25">
      <c r="EA248" s="6" t="s">
        <v>0</v>
      </c>
      <c r="EB248" s="6" t="s">
        <v>7</v>
      </c>
      <c r="EC248" s="6" t="s">
        <v>130</v>
      </c>
      <c r="ED248" s="6" t="s">
        <v>131</v>
      </c>
      <c r="EE248" s="6" t="s">
        <v>97</v>
      </c>
      <c r="EF248" s="6" t="s">
        <v>125</v>
      </c>
      <c r="EG248" s="6">
        <v>169</v>
      </c>
      <c r="EH248" s="6">
        <v>816</v>
      </c>
      <c r="EI248" s="6">
        <v>153</v>
      </c>
      <c r="EJ248" s="6">
        <v>754</v>
      </c>
      <c r="EK248" s="6">
        <v>157</v>
      </c>
      <c r="EL248" s="6">
        <v>761</v>
      </c>
      <c r="EM248" s="6" t="s">
        <v>111</v>
      </c>
      <c r="EN248" s="6" t="s">
        <v>23</v>
      </c>
      <c r="EO248" s="6">
        <v>5</v>
      </c>
    </row>
    <row r="249" spans="131:145" x14ac:dyDescent="0.25">
      <c r="EA249" s="6" t="s">
        <v>3</v>
      </c>
      <c r="EB249" s="6" t="s">
        <v>18</v>
      </c>
      <c r="EC249" s="6" t="s">
        <v>809</v>
      </c>
      <c r="ED249" s="6" t="s">
        <v>810</v>
      </c>
      <c r="EE249" s="6" t="s">
        <v>97</v>
      </c>
      <c r="EF249" s="6" t="s">
        <v>98</v>
      </c>
      <c r="EG249" s="6">
        <v>12</v>
      </c>
      <c r="EH249" s="6">
        <v>52</v>
      </c>
      <c r="EI249" s="6">
        <v>10</v>
      </c>
      <c r="EJ249" s="6">
        <v>44</v>
      </c>
      <c r="EK249" s="6">
        <v>10</v>
      </c>
      <c r="EL249" s="6">
        <v>44</v>
      </c>
      <c r="EM249" s="6" t="s">
        <v>111</v>
      </c>
      <c r="EN249" s="6" t="s">
        <v>23</v>
      </c>
      <c r="EO249" s="6">
        <v>0</v>
      </c>
    </row>
    <row r="250" spans="131:145" x14ac:dyDescent="0.25">
      <c r="EA250" s="6" t="s">
        <v>3</v>
      </c>
      <c r="EB250" s="6" t="s">
        <v>14</v>
      </c>
      <c r="EC250" s="6" t="s">
        <v>785</v>
      </c>
      <c r="ED250" s="6" t="s">
        <v>786</v>
      </c>
      <c r="EE250" s="6" t="s">
        <v>97</v>
      </c>
      <c r="EF250" s="6" t="s">
        <v>98</v>
      </c>
      <c r="EG250" s="6">
        <v>140</v>
      </c>
      <c r="EH250" s="6">
        <v>613</v>
      </c>
      <c r="EI250" s="6">
        <v>137</v>
      </c>
      <c r="EJ250" s="6">
        <v>622</v>
      </c>
      <c r="EK250" s="6">
        <v>137</v>
      </c>
      <c r="EL250" s="6">
        <v>622</v>
      </c>
      <c r="EM250" s="6" t="s">
        <v>111</v>
      </c>
      <c r="EN250" s="6" t="s">
        <v>22</v>
      </c>
      <c r="EO250" s="6">
        <v>4</v>
      </c>
    </row>
    <row r="251" spans="131:145" x14ac:dyDescent="0.25">
      <c r="EA251" s="6" t="s">
        <v>0</v>
      </c>
      <c r="EB251" s="6" t="s">
        <v>7</v>
      </c>
      <c r="EC251" s="6" t="s">
        <v>130</v>
      </c>
      <c r="ED251" s="6" t="s">
        <v>131</v>
      </c>
      <c r="EE251" s="6" t="s">
        <v>97</v>
      </c>
      <c r="EF251" s="6" t="s">
        <v>125</v>
      </c>
      <c r="EG251" s="6">
        <v>169</v>
      </c>
      <c r="EH251" s="6">
        <v>816</v>
      </c>
      <c r="EI251" s="6">
        <v>153</v>
      </c>
      <c r="EJ251" s="6">
        <v>754</v>
      </c>
      <c r="EK251" s="6">
        <v>157</v>
      </c>
      <c r="EL251" s="6">
        <v>761</v>
      </c>
      <c r="EM251" s="6" t="s">
        <v>111</v>
      </c>
      <c r="EN251" s="6" t="s">
        <v>22</v>
      </c>
      <c r="EO251" s="6">
        <v>3</v>
      </c>
    </row>
    <row r="252" spans="131:145" x14ac:dyDescent="0.25">
      <c r="EA252" s="6" t="s">
        <v>0</v>
      </c>
      <c r="EB252" s="6" t="s">
        <v>13</v>
      </c>
      <c r="EC252" s="6" t="s">
        <v>239</v>
      </c>
      <c r="ED252" s="6" t="s">
        <v>240</v>
      </c>
      <c r="EE252" s="6" t="s">
        <v>97</v>
      </c>
      <c r="EF252" s="6" t="s">
        <v>98</v>
      </c>
      <c r="EG252" s="6">
        <v>15</v>
      </c>
      <c r="EH252" s="6">
        <v>74</v>
      </c>
      <c r="EI252" s="6">
        <v>12</v>
      </c>
      <c r="EJ252" s="6">
        <v>60</v>
      </c>
      <c r="EK252" s="6">
        <v>16</v>
      </c>
      <c r="EL252" s="6">
        <v>74</v>
      </c>
      <c r="EM252" s="6" t="s">
        <v>111</v>
      </c>
      <c r="EN252" s="6" t="s">
        <v>23</v>
      </c>
      <c r="EO252" s="6">
        <v>3</v>
      </c>
    </row>
    <row r="253" spans="131:145" x14ac:dyDescent="0.25">
      <c r="EA253" s="6" t="s">
        <v>0</v>
      </c>
      <c r="EB253" s="6" t="s">
        <v>7</v>
      </c>
      <c r="EC253" s="6" t="s">
        <v>130</v>
      </c>
      <c r="ED253" s="6" t="s">
        <v>131</v>
      </c>
      <c r="EE253" s="6" t="s">
        <v>97</v>
      </c>
      <c r="EF253" s="6" t="s">
        <v>125</v>
      </c>
      <c r="EG253" s="6">
        <v>169</v>
      </c>
      <c r="EH253" s="6">
        <v>816</v>
      </c>
      <c r="EI253" s="6">
        <v>153</v>
      </c>
      <c r="EJ253" s="6">
        <v>754</v>
      </c>
      <c r="EK253" s="6">
        <v>157</v>
      </c>
      <c r="EL253" s="6">
        <v>761</v>
      </c>
      <c r="EM253" s="6" t="s">
        <v>111</v>
      </c>
      <c r="EN253" s="6" t="s">
        <v>21</v>
      </c>
      <c r="EO253" s="6">
        <v>2</v>
      </c>
    </row>
    <row r="254" spans="131:145" x14ac:dyDescent="0.25">
      <c r="EA254" s="6" t="s">
        <v>3</v>
      </c>
      <c r="EB254" s="6" t="s">
        <v>15</v>
      </c>
      <c r="EC254" s="6" t="s">
        <v>787</v>
      </c>
      <c r="ED254" s="6" t="s">
        <v>788</v>
      </c>
      <c r="EE254" s="6" t="s">
        <v>97</v>
      </c>
      <c r="EF254" s="6" t="s">
        <v>125</v>
      </c>
      <c r="EG254" s="6">
        <v>87</v>
      </c>
      <c r="EH254" s="6">
        <v>488</v>
      </c>
      <c r="EI254" s="6">
        <v>86</v>
      </c>
      <c r="EJ254" s="6">
        <v>472</v>
      </c>
      <c r="EK254" s="6">
        <v>86</v>
      </c>
      <c r="EL254" s="6">
        <v>472</v>
      </c>
      <c r="EM254" s="6" t="s">
        <v>111</v>
      </c>
      <c r="EN254" s="6" t="s">
        <v>21</v>
      </c>
      <c r="EO254" s="6">
        <v>3</v>
      </c>
    </row>
    <row r="255" spans="131:145" x14ac:dyDescent="0.25">
      <c r="EA255" s="6" t="s">
        <v>0</v>
      </c>
      <c r="EB255" s="6" t="s">
        <v>13</v>
      </c>
      <c r="EC255" s="6" t="s">
        <v>181</v>
      </c>
      <c r="ED255" s="6" t="s">
        <v>182</v>
      </c>
      <c r="EE255" s="6" t="s">
        <v>97</v>
      </c>
      <c r="EF255" s="6" t="s">
        <v>98</v>
      </c>
      <c r="EG255" s="6">
        <v>16</v>
      </c>
      <c r="EH255" s="6">
        <v>58</v>
      </c>
      <c r="EI255" s="6">
        <v>10</v>
      </c>
      <c r="EJ255" s="6">
        <v>45</v>
      </c>
      <c r="EK255" s="6">
        <v>16</v>
      </c>
      <c r="EL255" s="6">
        <v>58</v>
      </c>
      <c r="EM255" s="6" t="s">
        <v>111</v>
      </c>
      <c r="EN255" s="6" t="s">
        <v>23</v>
      </c>
      <c r="EO255" s="6">
        <v>0</v>
      </c>
    </row>
    <row r="256" spans="131:145" x14ac:dyDescent="0.25">
      <c r="EA256" s="6" t="s">
        <v>3</v>
      </c>
      <c r="EB256" s="6" t="s">
        <v>15</v>
      </c>
      <c r="EC256" s="6" t="s">
        <v>787</v>
      </c>
      <c r="ED256" s="6" t="s">
        <v>788</v>
      </c>
      <c r="EE256" s="6" t="s">
        <v>97</v>
      </c>
      <c r="EF256" s="6" t="s">
        <v>125</v>
      </c>
      <c r="EG256" s="6">
        <v>87</v>
      </c>
      <c r="EH256" s="6">
        <v>488</v>
      </c>
      <c r="EI256" s="6">
        <v>86</v>
      </c>
      <c r="EJ256" s="6">
        <v>472</v>
      </c>
      <c r="EK256" s="6">
        <v>86</v>
      </c>
      <c r="EL256" s="6">
        <v>472</v>
      </c>
      <c r="EM256" s="6" t="s">
        <v>111</v>
      </c>
      <c r="EN256" s="6" t="s">
        <v>22</v>
      </c>
      <c r="EO256" s="6">
        <v>2</v>
      </c>
    </row>
    <row r="257" spans="131:145" x14ac:dyDescent="0.25">
      <c r="EA257" s="6" t="s">
        <v>0</v>
      </c>
      <c r="EB257" s="6" t="s">
        <v>4</v>
      </c>
      <c r="EC257" s="6" t="s">
        <v>696</v>
      </c>
      <c r="ED257" s="6" t="s">
        <v>697</v>
      </c>
      <c r="EE257" s="6" t="s">
        <v>97</v>
      </c>
      <c r="EF257" s="6" t="s">
        <v>125</v>
      </c>
      <c r="EG257" s="6">
        <v>43</v>
      </c>
      <c r="EH257" s="6">
        <v>247</v>
      </c>
      <c r="EI257" s="6">
        <v>41</v>
      </c>
      <c r="EJ257" s="6">
        <v>232</v>
      </c>
      <c r="EK257" s="6">
        <v>41</v>
      </c>
      <c r="EL257" s="6">
        <v>9</v>
      </c>
      <c r="EM257" s="6" t="s">
        <v>111</v>
      </c>
      <c r="EN257" s="6" t="s">
        <v>21</v>
      </c>
      <c r="EO257" s="6">
        <v>2</v>
      </c>
    </row>
    <row r="258" spans="131:145" x14ac:dyDescent="0.25">
      <c r="EA258" s="6" t="s">
        <v>0</v>
      </c>
      <c r="EB258" s="6" t="s">
        <v>13</v>
      </c>
      <c r="EC258" s="6" t="s">
        <v>181</v>
      </c>
      <c r="ED258" s="6" t="s">
        <v>182</v>
      </c>
      <c r="EE258" s="6" t="s">
        <v>97</v>
      </c>
      <c r="EF258" s="6" t="s">
        <v>98</v>
      </c>
      <c r="EG258" s="6">
        <v>16</v>
      </c>
      <c r="EH258" s="6">
        <v>58</v>
      </c>
      <c r="EI258" s="6">
        <v>10</v>
      </c>
      <c r="EJ258" s="6">
        <v>45</v>
      </c>
      <c r="EK258" s="6">
        <v>16</v>
      </c>
      <c r="EL258" s="6">
        <v>58</v>
      </c>
      <c r="EM258" s="6" t="s">
        <v>111</v>
      </c>
      <c r="EN258" s="6" t="s">
        <v>22</v>
      </c>
      <c r="EO258" s="6">
        <v>0</v>
      </c>
    </row>
    <row r="259" spans="131:145" x14ac:dyDescent="0.25">
      <c r="EA259" s="6" t="s">
        <v>0</v>
      </c>
      <c r="EB259" s="6" t="s">
        <v>7</v>
      </c>
      <c r="EC259" s="6" t="s">
        <v>143</v>
      </c>
      <c r="ED259" s="6" t="s">
        <v>144</v>
      </c>
      <c r="EE259" s="6" t="s">
        <v>97</v>
      </c>
      <c r="EF259" s="6" t="s">
        <v>132</v>
      </c>
      <c r="EG259" s="6">
        <v>12</v>
      </c>
      <c r="EH259" s="6">
        <v>51</v>
      </c>
      <c r="EI259" s="6">
        <v>4</v>
      </c>
      <c r="EJ259" s="6">
        <v>20</v>
      </c>
      <c r="EK259" s="6">
        <v>12</v>
      </c>
      <c r="EL259" s="6">
        <v>52</v>
      </c>
      <c r="EM259" s="6" t="s">
        <v>111</v>
      </c>
      <c r="EN259" s="6" t="s">
        <v>21</v>
      </c>
      <c r="EO259" s="6">
        <v>0</v>
      </c>
    </row>
    <row r="260" spans="131:145" x14ac:dyDescent="0.25">
      <c r="EA260" s="6" t="s">
        <v>3</v>
      </c>
      <c r="EB260" s="6" t="s">
        <v>15</v>
      </c>
      <c r="EC260" s="6" t="s">
        <v>787</v>
      </c>
      <c r="ED260" s="6" t="s">
        <v>788</v>
      </c>
      <c r="EE260" s="6" t="s">
        <v>97</v>
      </c>
      <c r="EF260" s="6" t="s">
        <v>125</v>
      </c>
      <c r="EG260" s="6">
        <v>87</v>
      </c>
      <c r="EH260" s="6">
        <v>488</v>
      </c>
      <c r="EI260" s="6">
        <v>86</v>
      </c>
      <c r="EJ260" s="6">
        <v>472</v>
      </c>
      <c r="EK260" s="6">
        <v>86</v>
      </c>
      <c r="EL260" s="6">
        <v>472</v>
      </c>
      <c r="EM260" s="6" t="s">
        <v>111</v>
      </c>
      <c r="EN260" s="6" t="s">
        <v>23</v>
      </c>
      <c r="EO260" s="6">
        <v>5</v>
      </c>
    </row>
    <row r="261" spans="131:145" x14ac:dyDescent="0.25">
      <c r="EA261" s="6" t="s">
        <v>0</v>
      </c>
      <c r="EB261" s="6" t="s">
        <v>13</v>
      </c>
      <c r="EC261" s="6" t="s">
        <v>181</v>
      </c>
      <c r="ED261" s="6" t="s">
        <v>182</v>
      </c>
      <c r="EE261" s="6" t="s">
        <v>97</v>
      </c>
      <c r="EF261" s="6" t="s">
        <v>98</v>
      </c>
      <c r="EG261" s="6">
        <v>16</v>
      </c>
      <c r="EH261" s="6">
        <v>58</v>
      </c>
      <c r="EI261" s="6">
        <v>10</v>
      </c>
      <c r="EJ261" s="6">
        <v>45</v>
      </c>
      <c r="EK261" s="6">
        <v>16</v>
      </c>
      <c r="EL261" s="6">
        <v>58</v>
      </c>
      <c r="EM261" s="6" t="s">
        <v>111</v>
      </c>
      <c r="EN261" s="6" t="s">
        <v>21</v>
      </c>
      <c r="EO261" s="6">
        <v>0</v>
      </c>
    </row>
    <row r="262" spans="131:145" x14ac:dyDescent="0.25">
      <c r="EA262" s="6" t="s">
        <v>0</v>
      </c>
      <c r="EB262" s="6" t="s">
        <v>13</v>
      </c>
      <c r="EC262" s="6" t="s">
        <v>173</v>
      </c>
      <c r="ED262" s="6" t="s">
        <v>174</v>
      </c>
      <c r="EE262" s="6" t="s">
        <v>97</v>
      </c>
      <c r="EF262" s="6" t="s">
        <v>125</v>
      </c>
      <c r="EG262" s="6">
        <v>74</v>
      </c>
      <c r="EH262" s="6">
        <v>404</v>
      </c>
      <c r="EI262" s="6">
        <v>60</v>
      </c>
      <c r="EJ262" s="6">
        <v>330</v>
      </c>
      <c r="EK262" s="6">
        <v>74</v>
      </c>
      <c r="EL262" s="6">
        <v>369</v>
      </c>
      <c r="EM262" s="6" t="s">
        <v>111</v>
      </c>
      <c r="EN262" s="6" t="s">
        <v>22</v>
      </c>
      <c r="EO262" s="6">
        <v>0</v>
      </c>
    </row>
    <row r="263" spans="131:145" x14ac:dyDescent="0.25">
      <c r="EA263" s="6" t="s">
        <v>0</v>
      </c>
      <c r="EB263" s="6" t="s">
        <v>13</v>
      </c>
      <c r="EC263" s="6" t="s">
        <v>179</v>
      </c>
      <c r="ED263" s="6" t="s">
        <v>180</v>
      </c>
      <c r="EE263" s="6" t="s">
        <v>97</v>
      </c>
      <c r="EF263" s="6" t="s">
        <v>125</v>
      </c>
      <c r="EG263" s="6">
        <v>13</v>
      </c>
      <c r="EH263" s="6">
        <v>70</v>
      </c>
      <c r="EI263" s="6">
        <v>8</v>
      </c>
      <c r="EJ263" s="6">
        <v>49</v>
      </c>
      <c r="EK263" s="6">
        <v>12</v>
      </c>
      <c r="EL263" s="6">
        <v>70</v>
      </c>
      <c r="EM263" s="6" t="s">
        <v>111</v>
      </c>
      <c r="EN263" s="6" t="s">
        <v>23</v>
      </c>
      <c r="EO263" s="6">
        <v>1</v>
      </c>
    </row>
    <row r="264" spans="131:145" x14ac:dyDescent="0.25">
      <c r="EA264" s="6" t="s">
        <v>3</v>
      </c>
      <c r="EB264" s="6" t="s">
        <v>15</v>
      </c>
      <c r="EC264" s="6" t="s">
        <v>791</v>
      </c>
      <c r="ED264" s="6" t="s">
        <v>792</v>
      </c>
      <c r="EE264" s="6" t="s">
        <v>97</v>
      </c>
      <c r="EF264" s="6" t="s">
        <v>98</v>
      </c>
      <c r="EG264" s="6">
        <v>64</v>
      </c>
      <c r="EH264" s="6">
        <v>305</v>
      </c>
      <c r="EI264" s="6">
        <v>63</v>
      </c>
      <c r="EJ264" s="6">
        <v>304</v>
      </c>
      <c r="EK264" s="6">
        <v>63</v>
      </c>
      <c r="EL264" s="6">
        <v>304</v>
      </c>
      <c r="EM264" s="6" t="s">
        <v>111</v>
      </c>
      <c r="EN264" s="6" t="s">
        <v>21</v>
      </c>
      <c r="EO264" s="6">
        <v>0</v>
      </c>
    </row>
    <row r="265" spans="131:145" x14ac:dyDescent="0.25">
      <c r="EA265" s="6" t="s">
        <v>3</v>
      </c>
      <c r="EB265" s="6" t="s">
        <v>14</v>
      </c>
      <c r="EC265" s="6" t="s">
        <v>783</v>
      </c>
      <c r="ED265" s="6" t="s">
        <v>784</v>
      </c>
      <c r="EE265" s="6" t="s">
        <v>97</v>
      </c>
      <c r="EF265" s="6" t="s">
        <v>98</v>
      </c>
      <c r="EG265" s="6">
        <v>41</v>
      </c>
      <c r="EH265" s="6">
        <v>214</v>
      </c>
      <c r="EI265" s="6">
        <v>41</v>
      </c>
      <c r="EJ265" s="6">
        <v>214</v>
      </c>
      <c r="EK265" s="6">
        <v>41</v>
      </c>
      <c r="EL265" s="6">
        <v>214</v>
      </c>
      <c r="EM265" s="6" t="s">
        <v>111</v>
      </c>
      <c r="EN265" s="6" t="s">
        <v>23</v>
      </c>
      <c r="EO265" s="6">
        <v>5</v>
      </c>
    </row>
    <row r="266" spans="131:145" x14ac:dyDescent="0.25">
      <c r="EA266" s="6" t="s">
        <v>0</v>
      </c>
      <c r="EB266" s="6" t="s">
        <v>13</v>
      </c>
      <c r="EC266" s="6" t="s">
        <v>179</v>
      </c>
      <c r="ED266" s="6" t="s">
        <v>180</v>
      </c>
      <c r="EE266" s="6" t="s">
        <v>97</v>
      </c>
      <c r="EF266" s="6" t="s">
        <v>125</v>
      </c>
      <c r="EG266" s="6">
        <v>13</v>
      </c>
      <c r="EH266" s="6">
        <v>70</v>
      </c>
      <c r="EI266" s="6">
        <v>8</v>
      </c>
      <c r="EJ266" s="6">
        <v>49</v>
      </c>
      <c r="EK266" s="6">
        <v>12</v>
      </c>
      <c r="EL266" s="6">
        <v>70</v>
      </c>
      <c r="EM266" s="6" t="s">
        <v>111</v>
      </c>
      <c r="EN266" s="6" t="s">
        <v>22</v>
      </c>
      <c r="EO266" s="6">
        <v>1</v>
      </c>
    </row>
    <row r="267" spans="131:145" x14ac:dyDescent="0.25">
      <c r="EA267" s="6" t="s">
        <v>3</v>
      </c>
      <c r="EB267" s="6" t="s">
        <v>15</v>
      </c>
      <c r="EC267" s="6" t="s">
        <v>791</v>
      </c>
      <c r="ED267" s="6" t="s">
        <v>792</v>
      </c>
      <c r="EE267" s="6" t="s">
        <v>97</v>
      </c>
      <c r="EF267" s="6" t="s">
        <v>98</v>
      </c>
      <c r="EG267" s="6">
        <v>64</v>
      </c>
      <c r="EH267" s="6">
        <v>305</v>
      </c>
      <c r="EI267" s="6">
        <v>63</v>
      </c>
      <c r="EJ267" s="6">
        <v>304</v>
      </c>
      <c r="EK267" s="6">
        <v>63</v>
      </c>
      <c r="EL267" s="6">
        <v>304</v>
      </c>
      <c r="EM267" s="6" t="s">
        <v>111</v>
      </c>
      <c r="EN267" s="6" t="s">
        <v>22</v>
      </c>
      <c r="EO267" s="6">
        <v>6</v>
      </c>
    </row>
    <row r="268" spans="131:145" x14ac:dyDescent="0.25">
      <c r="EA268" s="6" t="s">
        <v>0</v>
      </c>
      <c r="EB268" s="6" t="s">
        <v>13</v>
      </c>
      <c r="EC268" s="6" t="s">
        <v>179</v>
      </c>
      <c r="ED268" s="6" t="s">
        <v>180</v>
      </c>
      <c r="EE268" s="6" t="s">
        <v>97</v>
      </c>
      <c r="EF268" s="6" t="s">
        <v>125</v>
      </c>
      <c r="EG268" s="6">
        <v>13</v>
      </c>
      <c r="EH268" s="6">
        <v>70</v>
      </c>
      <c r="EI268" s="6">
        <v>8</v>
      </c>
      <c r="EJ268" s="6">
        <v>49</v>
      </c>
      <c r="EK268" s="6">
        <v>12</v>
      </c>
      <c r="EL268" s="6">
        <v>70</v>
      </c>
      <c r="EM268" s="6" t="s">
        <v>111</v>
      </c>
      <c r="EN268" s="6" t="s">
        <v>21</v>
      </c>
      <c r="EO268" s="6">
        <v>0</v>
      </c>
    </row>
    <row r="269" spans="131:145" x14ac:dyDescent="0.25">
      <c r="EA269" s="6" t="s">
        <v>3</v>
      </c>
      <c r="EB269" s="6" t="s">
        <v>14</v>
      </c>
      <c r="EC269" s="6" t="s">
        <v>785</v>
      </c>
      <c r="ED269" s="6" t="s">
        <v>786</v>
      </c>
      <c r="EE269" s="6" t="s">
        <v>97</v>
      </c>
      <c r="EF269" s="6" t="s">
        <v>98</v>
      </c>
      <c r="EG269" s="6">
        <v>140</v>
      </c>
      <c r="EH269" s="6">
        <v>613</v>
      </c>
      <c r="EI269" s="6">
        <v>137</v>
      </c>
      <c r="EJ269" s="6">
        <v>622</v>
      </c>
      <c r="EK269" s="6">
        <v>137</v>
      </c>
      <c r="EL269" s="6">
        <v>622</v>
      </c>
      <c r="EM269" s="6" t="s">
        <v>111</v>
      </c>
      <c r="EN269" s="6" t="s">
        <v>21</v>
      </c>
      <c r="EO269" s="6">
        <v>3</v>
      </c>
    </row>
    <row r="270" spans="131:145" x14ac:dyDescent="0.25">
      <c r="EA270" s="6" t="s">
        <v>0</v>
      </c>
      <c r="EB270" s="6" t="s">
        <v>6</v>
      </c>
      <c r="EC270" s="6" t="s">
        <v>277</v>
      </c>
      <c r="ED270" s="6" t="s">
        <v>278</v>
      </c>
      <c r="EE270" s="6" t="s">
        <v>97</v>
      </c>
      <c r="EF270" s="6" t="s">
        <v>98</v>
      </c>
      <c r="EG270" s="6">
        <v>139</v>
      </c>
      <c r="EH270" s="6">
        <v>640</v>
      </c>
      <c r="EI270" s="6">
        <v>127</v>
      </c>
      <c r="EJ270" s="6">
        <v>578</v>
      </c>
      <c r="EK270" s="6">
        <v>146</v>
      </c>
      <c r="EL270" s="6">
        <v>640</v>
      </c>
      <c r="EM270" s="6" t="s">
        <v>111</v>
      </c>
      <c r="EN270" s="6" t="s">
        <v>22</v>
      </c>
      <c r="EO270" s="6">
        <v>8</v>
      </c>
    </row>
    <row r="271" spans="131:145" x14ac:dyDescent="0.25">
      <c r="EA271" s="6" t="s">
        <v>3</v>
      </c>
      <c r="EB271" s="6" t="s">
        <v>16</v>
      </c>
      <c r="EC271" s="6" t="s">
        <v>813</v>
      </c>
      <c r="ED271" s="6" t="s">
        <v>814</v>
      </c>
      <c r="EE271" s="6" t="s">
        <v>97</v>
      </c>
      <c r="EF271" s="6" t="s">
        <v>98</v>
      </c>
      <c r="EG271" s="6">
        <v>38</v>
      </c>
      <c r="EH271" s="6">
        <v>164</v>
      </c>
      <c r="EI271" s="6">
        <v>37</v>
      </c>
      <c r="EJ271" s="6">
        <v>155</v>
      </c>
      <c r="EK271" s="6">
        <v>38</v>
      </c>
      <c r="EL271" s="6">
        <v>4</v>
      </c>
      <c r="EM271" s="6" t="s">
        <v>111</v>
      </c>
      <c r="EN271" s="6" t="s">
        <v>21</v>
      </c>
      <c r="EO271" s="6">
        <v>1</v>
      </c>
    </row>
    <row r="272" spans="131:145" x14ac:dyDescent="0.25">
      <c r="EA272" s="6" t="s">
        <v>0</v>
      </c>
      <c r="EB272" s="6" t="s">
        <v>6</v>
      </c>
      <c r="EC272" s="6" t="s">
        <v>718</v>
      </c>
      <c r="ED272" s="6" t="s">
        <v>719</v>
      </c>
      <c r="EE272" s="6" t="s">
        <v>97</v>
      </c>
      <c r="EF272" s="6" t="s">
        <v>132</v>
      </c>
      <c r="EG272" s="6">
        <v>68</v>
      </c>
      <c r="EH272" s="6">
        <v>327</v>
      </c>
      <c r="EI272" s="6">
        <v>10</v>
      </c>
      <c r="EJ272" s="6">
        <v>20</v>
      </c>
      <c r="EK272" s="6">
        <v>63</v>
      </c>
      <c r="EL272" s="6">
        <v>307</v>
      </c>
      <c r="EM272" s="6" t="s">
        <v>111</v>
      </c>
      <c r="EN272" s="6" t="s">
        <v>23</v>
      </c>
      <c r="EO272" s="6">
        <v>3</v>
      </c>
    </row>
    <row r="273" spans="131:145" x14ac:dyDescent="0.25">
      <c r="EA273" s="6" t="s">
        <v>3</v>
      </c>
      <c r="EB273" s="6" t="s">
        <v>16</v>
      </c>
      <c r="EC273" s="6" t="s">
        <v>813</v>
      </c>
      <c r="ED273" s="6" t="s">
        <v>814</v>
      </c>
      <c r="EE273" s="6" t="s">
        <v>97</v>
      </c>
      <c r="EF273" s="6" t="s">
        <v>98</v>
      </c>
      <c r="EG273" s="6">
        <v>38</v>
      </c>
      <c r="EH273" s="6">
        <v>164</v>
      </c>
      <c r="EI273" s="6">
        <v>37</v>
      </c>
      <c r="EJ273" s="6">
        <v>155</v>
      </c>
      <c r="EK273" s="6">
        <v>38</v>
      </c>
      <c r="EL273" s="6">
        <v>4</v>
      </c>
      <c r="EM273" s="6" t="s">
        <v>111</v>
      </c>
      <c r="EN273" s="6" t="s">
        <v>22</v>
      </c>
      <c r="EO273" s="6">
        <v>2</v>
      </c>
    </row>
    <row r="274" spans="131:145" x14ac:dyDescent="0.25">
      <c r="EA274" s="6" t="s">
        <v>3</v>
      </c>
      <c r="EB274" s="6" t="s">
        <v>17</v>
      </c>
      <c r="EC274" s="6" t="s">
        <v>232</v>
      </c>
      <c r="ED274" s="6" t="s">
        <v>233</v>
      </c>
      <c r="EE274" s="6" t="s">
        <v>97</v>
      </c>
      <c r="EF274" s="6" t="s">
        <v>98</v>
      </c>
      <c r="EG274" s="6">
        <v>30</v>
      </c>
      <c r="EH274" s="6">
        <v>188</v>
      </c>
      <c r="EI274" s="6">
        <v>24</v>
      </c>
      <c r="EJ274" s="6">
        <v>112</v>
      </c>
      <c r="EK274" s="6">
        <v>24</v>
      </c>
      <c r="EL274" s="6">
        <v>112</v>
      </c>
      <c r="EM274" s="6" t="s">
        <v>111</v>
      </c>
      <c r="EN274" s="6" t="s">
        <v>22</v>
      </c>
      <c r="EO274" s="6">
        <v>2</v>
      </c>
    </row>
    <row r="275" spans="131:145" x14ac:dyDescent="0.25">
      <c r="EA275" s="6" t="s">
        <v>0</v>
      </c>
      <c r="EB275" s="6" t="s">
        <v>6</v>
      </c>
      <c r="EC275" s="6" t="s">
        <v>718</v>
      </c>
      <c r="ED275" s="6" t="s">
        <v>719</v>
      </c>
      <c r="EE275" s="6" t="s">
        <v>97</v>
      </c>
      <c r="EF275" s="6" t="s">
        <v>132</v>
      </c>
      <c r="EG275" s="6">
        <v>68</v>
      </c>
      <c r="EH275" s="6">
        <v>327</v>
      </c>
      <c r="EI275" s="6">
        <v>10</v>
      </c>
      <c r="EJ275" s="6">
        <v>20</v>
      </c>
      <c r="EK275" s="6">
        <v>63</v>
      </c>
      <c r="EL275" s="6">
        <v>307</v>
      </c>
      <c r="EM275" s="6" t="s">
        <v>111</v>
      </c>
      <c r="EN275" s="6" t="s">
        <v>22</v>
      </c>
      <c r="EO275" s="6">
        <v>0</v>
      </c>
    </row>
    <row r="276" spans="131:145" x14ac:dyDescent="0.25">
      <c r="EA276" s="6" t="s">
        <v>0</v>
      </c>
      <c r="EB276" s="6" t="s">
        <v>4</v>
      </c>
      <c r="EC276" s="6" t="s">
        <v>696</v>
      </c>
      <c r="ED276" s="6" t="s">
        <v>697</v>
      </c>
      <c r="EE276" s="6" t="s">
        <v>97</v>
      </c>
      <c r="EF276" s="6" t="s">
        <v>125</v>
      </c>
      <c r="EG276" s="6">
        <v>43</v>
      </c>
      <c r="EH276" s="6">
        <v>247</v>
      </c>
      <c r="EI276" s="6">
        <v>41</v>
      </c>
      <c r="EJ276" s="6">
        <v>232</v>
      </c>
      <c r="EK276" s="6">
        <v>41</v>
      </c>
      <c r="EL276" s="6">
        <v>9</v>
      </c>
      <c r="EM276" s="6" t="s">
        <v>111</v>
      </c>
      <c r="EN276" s="6" t="s">
        <v>22</v>
      </c>
      <c r="EO276" s="6">
        <v>1</v>
      </c>
    </row>
    <row r="277" spans="131:145" x14ac:dyDescent="0.25">
      <c r="EA277" s="6" t="s">
        <v>3</v>
      </c>
      <c r="EB277" s="6" t="s">
        <v>16</v>
      </c>
      <c r="EC277" s="6" t="s">
        <v>813</v>
      </c>
      <c r="ED277" s="6" t="s">
        <v>814</v>
      </c>
      <c r="EE277" s="6" t="s">
        <v>97</v>
      </c>
      <c r="EF277" s="6" t="s">
        <v>98</v>
      </c>
      <c r="EG277" s="6">
        <v>38</v>
      </c>
      <c r="EH277" s="6">
        <v>164</v>
      </c>
      <c r="EI277" s="6">
        <v>37</v>
      </c>
      <c r="EJ277" s="6">
        <v>155</v>
      </c>
      <c r="EK277" s="6">
        <v>38</v>
      </c>
      <c r="EL277" s="6">
        <v>4</v>
      </c>
      <c r="EM277" s="6" t="s">
        <v>111</v>
      </c>
      <c r="EN277" s="6" t="s">
        <v>23</v>
      </c>
      <c r="EO277" s="6">
        <v>3</v>
      </c>
    </row>
    <row r="278" spans="131:145" x14ac:dyDescent="0.25">
      <c r="EA278" s="6" t="s">
        <v>0</v>
      </c>
      <c r="EB278" s="6" t="s">
        <v>6</v>
      </c>
      <c r="EC278" s="6" t="s">
        <v>718</v>
      </c>
      <c r="ED278" s="6" t="s">
        <v>719</v>
      </c>
      <c r="EE278" s="6" t="s">
        <v>97</v>
      </c>
      <c r="EF278" s="6" t="s">
        <v>132</v>
      </c>
      <c r="EG278" s="6">
        <v>68</v>
      </c>
      <c r="EH278" s="6">
        <v>327</v>
      </c>
      <c r="EI278" s="6">
        <v>10</v>
      </c>
      <c r="EJ278" s="6">
        <v>20</v>
      </c>
      <c r="EK278" s="6">
        <v>63</v>
      </c>
      <c r="EL278" s="6">
        <v>307</v>
      </c>
      <c r="EM278" s="6" t="s">
        <v>111</v>
      </c>
      <c r="EN278" s="6" t="s">
        <v>21</v>
      </c>
      <c r="EO278" s="6">
        <v>3</v>
      </c>
    </row>
    <row r="279" spans="131:145" x14ac:dyDescent="0.25">
      <c r="EA279" s="6" t="s">
        <v>0</v>
      </c>
      <c r="EB279" s="6" t="s">
        <v>6</v>
      </c>
      <c r="EC279" s="6" t="s">
        <v>277</v>
      </c>
      <c r="ED279" s="6" t="s">
        <v>278</v>
      </c>
      <c r="EE279" s="6" t="s">
        <v>97</v>
      </c>
      <c r="EF279" s="6" t="s">
        <v>98</v>
      </c>
      <c r="EG279" s="6">
        <v>139</v>
      </c>
      <c r="EH279" s="6">
        <v>640</v>
      </c>
      <c r="EI279" s="6">
        <v>127</v>
      </c>
      <c r="EJ279" s="6">
        <v>578</v>
      </c>
      <c r="EK279" s="6">
        <v>146</v>
      </c>
      <c r="EL279" s="6">
        <v>640</v>
      </c>
      <c r="EM279" s="6" t="s">
        <v>111</v>
      </c>
      <c r="EN279" s="6" t="s">
        <v>23</v>
      </c>
      <c r="EO279" s="6">
        <v>17</v>
      </c>
    </row>
    <row r="280" spans="131:145" x14ac:dyDescent="0.25">
      <c r="EA280" s="6" t="s">
        <v>3</v>
      </c>
      <c r="EB280" s="6" t="s">
        <v>18</v>
      </c>
      <c r="EC280" s="6" t="s">
        <v>809</v>
      </c>
      <c r="ED280" s="6" t="s">
        <v>810</v>
      </c>
      <c r="EE280" s="6" t="s">
        <v>97</v>
      </c>
      <c r="EF280" s="6" t="s">
        <v>98</v>
      </c>
      <c r="EG280" s="6">
        <v>12</v>
      </c>
      <c r="EH280" s="6">
        <v>52</v>
      </c>
      <c r="EI280" s="6">
        <v>10</v>
      </c>
      <c r="EJ280" s="6">
        <v>44</v>
      </c>
      <c r="EK280" s="6">
        <v>10</v>
      </c>
      <c r="EL280" s="6">
        <v>44</v>
      </c>
      <c r="EM280" s="6" t="s">
        <v>111</v>
      </c>
      <c r="EN280" s="6" t="s">
        <v>22</v>
      </c>
      <c r="EO280" s="6">
        <v>0</v>
      </c>
    </row>
    <row r="281" spans="131:145" x14ac:dyDescent="0.25">
      <c r="EA281" s="6" t="s">
        <v>3</v>
      </c>
      <c r="EB281" s="6" t="s">
        <v>17</v>
      </c>
      <c r="EC281" s="6" t="s">
        <v>232</v>
      </c>
      <c r="ED281" s="6" t="s">
        <v>233</v>
      </c>
      <c r="EE281" s="6" t="s">
        <v>97</v>
      </c>
      <c r="EF281" s="6" t="s">
        <v>98</v>
      </c>
      <c r="EG281" s="6">
        <v>30</v>
      </c>
      <c r="EH281" s="6">
        <v>188</v>
      </c>
      <c r="EI281" s="6">
        <v>24</v>
      </c>
      <c r="EJ281" s="6">
        <v>112</v>
      </c>
      <c r="EK281" s="6">
        <v>24</v>
      </c>
      <c r="EL281" s="6">
        <v>112</v>
      </c>
      <c r="EM281" s="6" t="s">
        <v>111</v>
      </c>
      <c r="EN281" s="6" t="s">
        <v>21</v>
      </c>
      <c r="EO281" s="6">
        <v>2</v>
      </c>
    </row>
    <row r="282" spans="131:145" x14ac:dyDescent="0.25">
      <c r="EA282" s="6" t="s">
        <v>0</v>
      </c>
      <c r="EB282" s="6" t="s">
        <v>13</v>
      </c>
      <c r="EC282" s="6" t="s">
        <v>239</v>
      </c>
      <c r="ED282" s="6" t="s">
        <v>240</v>
      </c>
      <c r="EE282" s="6" t="s">
        <v>97</v>
      </c>
      <c r="EF282" s="6" t="s">
        <v>98</v>
      </c>
      <c r="EG282" s="6">
        <v>15</v>
      </c>
      <c r="EH282" s="6">
        <v>74</v>
      </c>
      <c r="EI282" s="6">
        <v>12</v>
      </c>
      <c r="EJ282" s="6">
        <v>60</v>
      </c>
      <c r="EK282" s="6">
        <v>16</v>
      </c>
      <c r="EL282" s="6">
        <v>74</v>
      </c>
      <c r="EM282" s="6" t="s">
        <v>111</v>
      </c>
      <c r="EN282" s="6" t="s">
        <v>22</v>
      </c>
      <c r="EO282" s="6">
        <v>0</v>
      </c>
    </row>
    <row r="283" spans="131:145" x14ac:dyDescent="0.25">
      <c r="EA283" s="6" t="s">
        <v>0</v>
      </c>
      <c r="EB283" s="6" t="s">
        <v>4</v>
      </c>
      <c r="EC283" s="6" t="s">
        <v>696</v>
      </c>
      <c r="ED283" s="6" t="s">
        <v>697</v>
      </c>
      <c r="EE283" s="6" t="s">
        <v>97</v>
      </c>
      <c r="EF283" s="6" t="s">
        <v>125</v>
      </c>
      <c r="EG283" s="6">
        <v>43</v>
      </c>
      <c r="EH283" s="6">
        <v>247</v>
      </c>
      <c r="EI283" s="6">
        <v>41</v>
      </c>
      <c r="EJ283" s="6">
        <v>232</v>
      </c>
      <c r="EK283" s="6">
        <v>41</v>
      </c>
      <c r="EL283" s="6">
        <v>9</v>
      </c>
      <c r="EM283" s="6" t="s">
        <v>111</v>
      </c>
      <c r="EN283" s="6" t="s">
        <v>23</v>
      </c>
      <c r="EO283" s="6">
        <v>3</v>
      </c>
    </row>
    <row r="284" spans="131:145" x14ac:dyDescent="0.25">
      <c r="EA284" s="6" t="s">
        <v>3</v>
      </c>
      <c r="EB284" s="6" t="s">
        <v>17</v>
      </c>
      <c r="EC284" s="6" t="s">
        <v>1868</v>
      </c>
      <c r="ED284" s="6" t="s">
        <v>762</v>
      </c>
      <c r="EE284" s="6" t="s">
        <v>209</v>
      </c>
      <c r="EF284" s="6" t="s">
        <v>125</v>
      </c>
      <c r="EG284" s="6">
        <v>32</v>
      </c>
      <c r="EH284" s="6">
        <v>156</v>
      </c>
      <c r="EI284" s="6">
        <v>9</v>
      </c>
      <c r="EJ284" s="6">
        <v>58</v>
      </c>
      <c r="EK284" s="6">
        <v>9</v>
      </c>
      <c r="EL284" s="6">
        <v>58</v>
      </c>
      <c r="EM284" s="6" t="s">
        <v>111</v>
      </c>
      <c r="EN284" s="6" t="s">
        <v>22</v>
      </c>
      <c r="EO284" s="6">
        <v>0</v>
      </c>
    </row>
    <row r="285" spans="131:145" x14ac:dyDescent="0.25">
      <c r="EA285" s="6" t="s">
        <v>0</v>
      </c>
      <c r="EB285" s="6" t="s">
        <v>6</v>
      </c>
      <c r="EC285" s="6" t="s">
        <v>277</v>
      </c>
      <c r="ED285" s="6" t="s">
        <v>278</v>
      </c>
      <c r="EE285" s="6" t="s">
        <v>97</v>
      </c>
      <c r="EF285" s="6" t="s">
        <v>98</v>
      </c>
      <c r="EG285" s="6">
        <v>139</v>
      </c>
      <c r="EH285" s="6">
        <v>640</v>
      </c>
      <c r="EI285" s="6">
        <v>127</v>
      </c>
      <c r="EJ285" s="6">
        <v>578</v>
      </c>
      <c r="EK285" s="6">
        <v>146</v>
      </c>
      <c r="EL285" s="6">
        <v>640</v>
      </c>
      <c r="EM285" s="6" t="s">
        <v>111</v>
      </c>
      <c r="EN285" s="6" t="s">
        <v>21</v>
      </c>
      <c r="EO285" s="6">
        <v>9</v>
      </c>
    </row>
    <row r="286" spans="131:145" x14ac:dyDescent="0.25">
      <c r="EA286" s="6" t="s">
        <v>0</v>
      </c>
      <c r="EB286" s="6" t="s">
        <v>13</v>
      </c>
      <c r="EC286" s="6" t="s">
        <v>239</v>
      </c>
      <c r="ED286" s="6" t="s">
        <v>240</v>
      </c>
      <c r="EE286" s="6" t="s">
        <v>97</v>
      </c>
      <c r="EF286" s="6" t="s">
        <v>98</v>
      </c>
      <c r="EG286" s="6">
        <v>15</v>
      </c>
      <c r="EH286" s="6">
        <v>74</v>
      </c>
      <c r="EI286" s="6">
        <v>12</v>
      </c>
      <c r="EJ286" s="6">
        <v>60</v>
      </c>
      <c r="EK286" s="6">
        <v>16</v>
      </c>
      <c r="EL286" s="6">
        <v>74</v>
      </c>
      <c r="EM286" s="6" t="s">
        <v>111</v>
      </c>
      <c r="EN286" s="6" t="s">
        <v>21</v>
      </c>
      <c r="EO286" s="6">
        <v>2</v>
      </c>
    </row>
    <row r="287" spans="131:145" x14ac:dyDescent="0.25">
      <c r="EA287" s="6" t="s">
        <v>3</v>
      </c>
      <c r="EB287" s="6" t="s">
        <v>17</v>
      </c>
      <c r="EC287" s="6" t="s">
        <v>1868</v>
      </c>
      <c r="ED287" s="6" t="s">
        <v>762</v>
      </c>
      <c r="EE287" s="6" t="s">
        <v>209</v>
      </c>
      <c r="EF287" s="6" t="s">
        <v>125</v>
      </c>
      <c r="EG287" s="6">
        <v>32</v>
      </c>
      <c r="EH287" s="6">
        <v>156</v>
      </c>
      <c r="EI287" s="6">
        <v>9</v>
      </c>
      <c r="EJ287" s="6">
        <v>58</v>
      </c>
      <c r="EK287" s="6">
        <v>9</v>
      </c>
      <c r="EL287" s="6">
        <v>58</v>
      </c>
      <c r="EM287" s="6" t="s">
        <v>111</v>
      </c>
      <c r="EN287" s="6" t="s">
        <v>23</v>
      </c>
      <c r="EO287" s="6">
        <v>0</v>
      </c>
    </row>
    <row r="288" spans="131:145" x14ac:dyDescent="0.25">
      <c r="EA288" s="6" t="s">
        <v>0</v>
      </c>
      <c r="EB288" s="6" t="s">
        <v>13</v>
      </c>
      <c r="EC288" s="6" t="s">
        <v>249</v>
      </c>
      <c r="ED288" s="6" t="s">
        <v>250</v>
      </c>
      <c r="EE288" s="6" t="s">
        <v>97</v>
      </c>
      <c r="EF288" s="6" t="s">
        <v>98</v>
      </c>
      <c r="EG288" s="6">
        <v>14</v>
      </c>
      <c r="EH288" s="6">
        <v>83</v>
      </c>
      <c r="EI288" s="6">
        <v>8</v>
      </c>
      <c r="EJ288" s="6">
        <v>35</v>
      </c>
      <c r="EK288" s="6">
        <v>13</v>
      </c>
      <c r="EL288" s="6">
        <v>82</v>
      </c>
      <c r="EM288" s="6" t="s">
        <v>111</v>
      </c>
      <c r="EN288" s="6" t="s">
        <v>21</v>
      </c>
      <c r="EO288" s="6">
        <v>0</v>
      </c>
    </row>
    <row r="289" spans="131:145" x14ac:dyDescent="0.25">
      <c r="EA289" s="6" t="s">
        <v>3</v>
      </c>
      <c r="EB289" s="6" t="s">
        <v>14</v>
      </c>
      <c r="EC289" s="6" t="s">
        <v>785</v>
      </c>
      <c r="ED289" s="6" t="s">
        <v>786</v>
      </c>
      <c r="EE289" s="6" t="s">
        <v>97</v>
      </c>
      <c r="EF289" s="6" t="s">
        <v>98</v>
      </c>
      <c r="EG289" s="6">
        <v>140</v>
      </c>
      <c r="EH289" s="6">
        <v>613</v>
      </c>
      <c r="EI289" s="6">
        <v>137</v>
      </c>
      <c r="EJ289" s="6">
        <v>622</v>
      </c>
      <c r="EK289" s="6">
        <v>137</v>
      </c>
      <c r="EL289" s="6">
        <v>622</v>
      </c>
      <c r="EM289" s="6" t="s">
        <v>111</v>
      </c>
      <c r="EN289" s="6" t="s">
        <v>23</v>
      </c>
      <c r="EO289" s="6">
        <v>7</v>
      </c>
    </row>
    <row r="290" spans="131:145" x14ac:dyDescent="0.25">
      <c r="EA290" s="6" t="s">
        <v>0</v>
      </c>
      <c r="EB290" s="6" t="s">
        <v>7</v>
      </c>
      <c r="EC290" s="6" t="s">
        <v>143</v>
      </c>
      <c r="ED290" s="6" t="s">
        <v>144</v>
      </c>
      <c r="EE290" s="6" t="s">
        <v>97</v>
      </c>
      <c r="EF290" s="6" t="s">
        <v>132</v>
      </c>
      <c r="EG290" s="6">
        <v>12</v>
      </c>
      <c r="EH290" s="6">
        <v>51</v>
      </c>
      <c r="EI290" s="6">
        <v>4</v>
      </c>
      <c r="EJ290" s="6">
        <v>20</v>
      </c>
      <c r="EK290" s="6">
        <v>12</v>
      </c>
      <c r="EL290" s="6">
        <v>52</v>
      </c>
      <c r="EM290" s="6" t="s">
        <v>111</v>
      </c>
      <c r="EN290" s="6" t="s">
        <v>22</v>
      </c>
      <c r="EO290" s="6">
        <v>0</v>
      </c>
    </row>
    <row r="291" spans="131:145" x14ac:dyDescent="0.25">
      <c r="EA291" s="6" t="s">
        <v>3</v>
      </c>
      <c r="EB291" s="6" t="s">
        <v>18</v>
      </c>
      <c r="EC291" s="6" t="s">
        <v>809</v>
      </c>
      <c r="ED291" s="6" t="s">
        <v>810</v>
      </c>
      <c r="EE291" s="6" t="s">
        <v>97</v>
      </c>
      <c r="EF291" s="6" t="s">
        <v>98</v>
      </c>
      <c r="EG291" s="6">
        <v>12</v>
      </c>
      <c r="EH291" s="6">
        <v>52</v>
      </c>
      <c r="EI291" s="6">
        <v>10</v>
      </c>
      <c r="EJ291" s="6">
        <v>44</v>
      </c>
      <c r="EK291" s="6">
        <v>10</v>
      </c>
      <c r="EL291" s="6">
        <v>44</v>
      </c>
      <c r="EM291" s="6" t="s">
        <v>111</v>
      </c>
      <c r="EN291" s="6" t="s">
        <v>21</v>
      </c>
      <c r="EO291" s="6">
        <v>0</v>
      </c>
    </row>
    <row r="292" spans="131:145" x14ac:dyDescent="0.25">
      <c r="EA292" s="6" t="s">
        <v>0</v>
      </c>
      <c r="EB292" s="6" t="s">
        <v>13</v>
      </c>
      <c r="EC292" s="6" t="s">
        <v>249</v>
      </c>
      <c r="ED292" s="6" t="s">
        <v>250</v>
      </c>
      <c r="EE292" s="6" t="s">
        <v>97</v>
      </c>
      <c r="EF292" s="6" t="s">
        <v>98</v>
      </c>
      <c r="EG292" s="6">
        <v>14</v>
      </c>
      <c r="EH292" s="6">
        <v>83</v>
      </c>
      <c r="EI292" s="6">
        <v>8</v>
      </c>
      <c r="EJ292" s="6">
        <v>35</v>
      </c>
      <c r="EK292" s="6">
        <v>13</v>
      </c>
      <c r="EL292" s="6">
        <v>82</v>
      </c>
      <c r="EM292" s="6" t="s">
        <v>111</v>
      </c>
      <c r="EN292" s="6" t="s">
        <v>23</v>
      </c>
      <c r="EO292" s="6">
        <v>1</v>
      </c>
    </row>
    <row r="293" spans="131:145" x14ac:dyDescent="0.25">
      <c r="EA293" s="6" t="s">
        <v>3</v>
      </c>
      <c r="EB293" s="6" t="s">
        <v>17</v>
      </c>
      <c r="EC293" s="6" t="s">
        <v>1868</v>
      </c>
      <c r="ED293" s="6" t="s">
        <v>762</v>
      </c>
      <c r="EE293" s="6" t="s">
        <v>209</v>
      </c>
      <c r="EF293" s="6" t="s">
        <v>125</v>
      </c>
      <c r="EG293" s="6">
        <v>32</v>
      </c>
      <c r="EH293" s="6">
        <v>156</v>
      </c>
      <c r="EI293" s="6">
        <v>9</v>
      </c>
      <c r="EJ293" s="6">
        <v>58</v>
      </c>
      <c r="EK293" s="6">
        <v>9</v>
      </c>
      <c r="EL293" s="6">
        <v>58</v>
      </c>
      <c r="EM293" s="6" t="s">
        <v>111</v>
      </c>
      <c r="EN293" s="6" t="s">
        <v>21</v>
      </c>
      <c r="EO293" s="6">
        <v>0</v>
      </c>
    </row>
    <row r="294" spans="131:145" x14ac:dyDescent="0.25">
      <c r="EA294" s="6" t="s">
        <v>3</v>
      </c>
      <c r="EB294" s="6" t="s">
        <v>17</v>
      </c>
      <c r="EC294" s="6" t="s">
        <v>771</v>
      </c>
      <c r="ED294" s="6" t="s">
        <v>772</v>
      </c>
      <c r="EE294" s="6" t="s">
        <v>209</v>
      </c>
      <c r="EF294" s="6" t="s">
        <v>125</v>
      </c>
      <c r="EG294" s="6">
        <v>9</v>
      </c>
      <c r="EH294" s="6">
        <v>40</v>
      </c>
      <c r="EI294" s="6">
        <v>9</v>
      </c>
      <c r="EJ294" s="6">
        <v>43</v>
      </c>
      <c r="EK294" s="6">
        <v>9</v>
      </c>
      <c r="EL294" s="6">
        <v>43</v>
      </c>
      <c r="EM294" s="6" t="s">
        <v>111</v>
      </c>
      <c r="EN294" s="6" t="s">
        <v>22</v>
      </c>
      <c r="EO294" s="6">
        <v>0</v>
      </c>
    </row>
    <row r="295" spans="131:145" x14ac:dyDescent="0.25">
      <c r="EA295" s="6" t="s">
        <v>0</v>
      </c>
      <c r="EB295" s="6" t="s">
        <v>13</v>
      </c>
      <c r="EC295" s="6" t="s">
        <v>173</v>
      </c>
      <c r="ED295" s="6" t="s">
        <v>174</v>
      </c>
      <c r="EE295" s="6" t="s">
        <v>97</v>
      </c>
      <c r="EF295" s="6" t="s">
        <v>125</v>
      </c>
      <c r="EG295" s="6">
        <v>74</v>
      </c>
      <c r="EH295" s="6">
        <v>404</v>
      </c>
      <c r="EI295" s="6">
        <v>60</v>
      </c>
      <c r="EJ295" s="6">
        <v>330</v>
      </c>
      <c r="EK295" s="6">
        <v>74</v>
      </c>
      <c r="EL295" s="6">
        <v>369</v>
      </c>
      <c r="EM295" s="6" t="s">
        <v>111</v>
      </c>
      <c r="EN295" s="6" t="s">
        <v>23</v>
      </c>
      <c r="EO295" s="6">
        <v>0</v>
      </c>
    </row>
    <row r="296" spans="131:145" x14ac:dyDescent="0.25">
      <c r="EA296" s="6" t="s">
        <v>3</v>
      </c>
      <c r="EB296" s="6" t="s">
        <v>17</v>
      </c>
      <c r="EC296" s="6" t="s">
        <v>767</v>
      </c>
      <c r="ED296" s="6" t="s">
        <v>768</v>
      </c>
      <c r="EE296" s="6" t="s">
        <v>97</v>
      </c>
      <c r="EF296" s="6" t="s">
        <v>98</v>
      </c>
      <c r="EG296" s="6">
        <v>61</v>
      </c>
      <c r="EH296" s="6">
        <v>264</v>
      </c>
      <c r="EI296" s="6">
        <v>55</v>
      </c>
      <c r="EJ296" s="6">
        <v>251</v>
      </c>
      <c r="EK296" s="6">
        <v>55</v>
      </c>
      <c r="EL296" s="6">
        <v>251</v>
      </c>
      <c r="EM296" s="6" t="s">
        <v>111</v>
      </c>
      <c r="EN296" s="6" t="s">
        <v>22</v>
      </c>
      <c r="EO296" s="6">
        <v>2</v>
      </c>
    </row>
    <row r="297" spans="131:145" x14ac:dyDescent="0.25">
      <c r="EA297" s="6" t="s">
        <v>0</v>
      </c>
      <c r="EB297" s="6" t="s">
        <v>13</v>
      </c>
      <c r="EC297" s="6" t="s">
        <v>247</v>
      </c>
      <c r="ED297" s="6" t="s">
        <v>248</v>
      </c>
      <c r="EE297" s="6" t="s">
        <v>97</v>
      </c>
      <c r="EF297" s="6" t="s">
        <v>98</v>
      </c>
      <c r="EG297" s="6">
        <v>10</v>
      </c>
      <c r="EH297" s="6">
        <v>39</v>
      </c>
      <c r="EI297" s="6">
        <v>7</v>
      </c>
      <c r="EJ297" s="6">
        <v>25</v>
      </c>
      <c r="EK297" s="6">
        <v>10</v>
      </c>
      <c r="EL297" s="6">
        <v>39</v>
      </c>
      <c r="EM297" s="6" t="s">
        <v>111</v>
      </c>
      <c r="EN297" s="6" t="s">
        <v>21</v>
      </c>
      <c r="EO297" s="6">
        <v>0</v>
      </c>
    </row>
    <row r="298" spans="131:145" x14ac:dyDescent="0.25">
      <c r="EA298" s="6" t="s">
        <v>0</v>
      </c>
      <c r="EB298" s="6" t="s">
        <v>13</v>
      </c>
      <c r="EC298" s="6" t="s">
        <v>241</v>
      </c>
      <c r="ED298" s="6" t="s">
        <v>242</v>
      </c>
      <c r="EE298" s="6" t="s">
        <v>97</v>
      </c>
      <c r="EF298" s="6" t="s">
        <v>98</v>
      </c>
      <c r="EG298" s="6">
        <v>65</v>
      </c>
      <c r="EH298" s="6">
        <v>347</v>
      </c>
      <c r="EI298" s="6">
        <v>65</v>
      </c>
      <c r="EJ298" s="6">
        <v>347</v>
      </c>
      <c r="EK298" s="6">
        <v>65</v>
      </c>
      <c r="EL298" s="6">
        <v>347</v>
      </c>
      <c r="EM298" s="6" t="s">
        <v>111</v>
      </c>
      <c r="EN298" s="6" t="s">
        <v>22</v>
      </c>
      <c r="EO298" s="6">
        <v>1</v>
      </c>
    </row>
    <row r="299" spans="131:145" x14ac:dyDescent="0.25">
      <c r="EA299" s="6" t="s">
        <v>3</v>
      </c>
      <c r="EB299" s="6" t="s">
        <v>15</v>
      </c>
      <c r="EC299" s="6" t="s">
        <v>806</v>
      </c>
      <c r="ED299" s="6" t="s">
        <v>807</v>
      </c>
      <c r="EE299" s="6" t="s">
        <v>97</v>
      </c>
      <c r="EF299" s="6" t="s">
        <v>125</v>
      </c>
      <c r="EG299" s="6">
        <v>178</v>
      </c>
      <c r="EH299" s="6">
        <v>827</v>
      </c>
      <c r="EI299" s="6">
        <v>194</v>
      </c>
      <c r="EJ299" s="6">
        <v>890</v>
      </c>
      <c r="EK299" s="6">
        <v>194</v>
      </c>
      <c r="EL299" s="6">
        <v>890</v>
      </c>
      <c r="EM299" s="6" t="s">
        <v>111</v>
      </c>
      <c r="EN299" s="6" t="s">
        <v>23</v>
      </c>
      <c r="EO299" s="6">
        <v>24</v>
      </c>
    </row>
    <row r="300" spans="131:145" x14ac:dyDescent="0.25">
      <c r="EA300" s="6" t="s">
        <v>0</v>
      </c>
      <c r="EB300" s="6" t="s">
        <v>13</v>
      </c>
      <c r="EC300" s="6" t="s">
        <v>245</v>
      </c>
      <c r="ED300" s="6" t="s">
        <v>246</v>
      </c>
      <c r="EE300" s="6" t="s">
        <v>97</v>
      </c>
      <c r="EF300" s="6" t="s">
        <v>98</v>
      </c>
      <c r="EG300" s="6">
        <v>25</v>
      </c>
      <c r="EH300" s="6">
        <v>133</v>
      </c>
      <c r="EI300" s="6">
        <v>22</v>
      </c>
      <c r="EJ300" s="6">
        <v>95</v>
      </c>
      <c r="EK300" s="6">
        <v>25</v>
      </c>
      <c r="EL300" s="6">
        <v>134</v>
      </c>
      <c r="EM300" s="6" t="s">
        <v>111</v>
      </c>
      <c r="EN300" s="6" t="s">
        <v>23</v>
      </c>
      <c r="EO300" s="6">
        <v>1</v>
      </c>
    </row>
    <row r="301" spans="131:145" x14ac:dyDescent="0.25">
      <c r="EA301" s="6" t="s">
        <v>0</v>
      </c>
      <c r="EB301" s="6" t="s">
        <v>13</v>
      </c>
      <c r="EC301" s="6" t="s">
        <v>245</v>
      </c>
      <c r="ED301" s="6" t="s">
        <v>246</v>
      </c>
      <c r="EE301" s="6" t="s">
        <v>97</v>
      </c>
      <c r="EF301" s="6" t="s">
        <v>98</v>
      </c>
      <c r="EG301" s="6">
        <v>25</v>
      </c>
      <c r="EH301" s="6">
        <v>133</v>
      </c>
      <c r="EI301" s="6">
        <v>22</v>
      </c>
      <c r="EJ301" s="6">
        <v>95</v>
      </c>
      <c r="EK301" s="6">
        <v>25</v>
      </c>
      <c r="EL301" s="6">
        <v>134</v>
      </c>
      <c r="EM301" s="6" t="s">
        <v>111</v>
      </c>
      <c r="EN301" s="6" t="s">
        <v>22</v>
      </c>
      <c r="EO301" s="6">
        <v>1</v>
      </c>
    </row>
    <row r="302" spans="131:145" x14ac:dyDescent="0.25">
      <c r="EA302" s="6" t="s">
        <v>3</v>
      </c>
      <c r="EB302" s="6" t="s">
        <v>17</v>
      </c>
      <c r="EC302" s="6" t="s">
        <v>771</v>
      </c>
      <c r="ED302" s="6" t="s">
        <v>772</v>
      </c>
      <c r="EE302" s="6" t="s">
        <v>209</v>
      </c>
      <c r="EF302" s="6" t="s">
        <v>125</v>
      </c>
      <c r="EG302" s="6">
        <v>9</v>
      </c>
      <c r="EH302" s="6">
        <v>40</v>
      </c>
      <c r="EI302" s="6">
        <v>9</v>
      </c>
      <c r="EJ302" s="6">
        <v>43</v>
      </c>
      <c r="EK302" s="6">
        <v>9</v>
      </c>
      <c r="EL302" s="6">
        <v>43</v>
      </c>
      <c r="EM302" s="6" t="s">
        <v>111</v>
      </c>
      <c r="EN302" s="6" t="s">
        <v>21</v>
      </c>
      <c r="EO302" s="6">
        <v>0</v>
      </c>
    </row>
    <row r="303" spans="131:145" x14ac:dyDescent="0.25">
      <c r="EA303" s="6" t="s">
        <v>3</v>
      </c>
      <c r="EB303" s="6" t="s">
        <v>17</v>
      </c>
      <c r="EC303" s="6" t="s">
        <v>767</v>
      </c>
      <c r="ED303" s="6" t="s">
        <v>768</v>
      </c>
      <c r="EE303" s="6" t="s">
        <v>97</v>
      </c>
      <c r="EF303" s="6" t="s">
        <v>98</v>
      </c>
      <c r="EG303" s="6">
        <v>61</v>
      </c>
      <c r="EH303" s="6">
        <v>264</v>
      </c>
      <c r="EI303" s="6">
        <v>55</v>
      </c>
      <c r="EJ303" s="6">
        <v>251</v>
      </c>
      <c r="EK303" s="6">
        <v>55</v>
      </c>
      <c r="EL303" s="6">
        <v>251</v>
      </c>
      <c r="EM303" s="6" t="s">
        <v>111</v>
      </c>
      <c r="EN303" s="6" t="s">
        <v>21</v>
      </c>
      <c r="EO303" s="6">
        <v>1</v>
      </c>
    </row>
    <row r="304" spans="131:145" x14ac:dyDescent="0.25">
      <c r="EA304" s="6" t="s">
        <v>0</v>
      </c>
      <c r="EB304" s="6" t="s">
        <v>13</v>
      </c>
      <c r="EC304" s="6" t="s">
        <v>247</v>
      </c>
      <c r="ED304" s="6" t="s">
        <v>248</v>
      </c>
      <c r="EE304" s="6" t="s">
        <v>97</v>
      </c>
      <c r="EF304" s="6" t="s">
        <v>98</v>
      </c>
      <c r="EG304" s="6">
        <v>10</v>
      </c>
      <c r="EH304" s="6">
        <v>39</v>
      </c>
      <c r="EI304" s="6">
        <v>7</v>
      </c>
      <c r="EJ304" s="6">
        <v>25</v>
      </c>
      <c r="EK304" s="6">
        <v>10</v>
      </c>
      <c r="EL304" s="6">
        <v>39</v>
      </c>
      <c r="EM304" s="6" t="s">
        <v>111</v>
      </c>
      <c r="EN304" s="6" t="s">
        <v>22</v>
      </c>
      <c r="EO304" s="6">
        <v>0</v>
      </c>
    </row>
    <row r="305" spans="131:145" x14ac:dyDescent="0.25">
      <c r="EA305" s="6" t="s">
        <v>0</v>
      </c>
      <c r="EB305" s="6" t="s">
        <v>13</v>
      </c>
      <c r="EC305" s="6" t="s">
        <v>245</v>
      </c>
      <c r="ED305" s="6" t="s">
        <v>246</v>
      </c>
      <c r="EE305" s="6" t="s">
        <v>97</v>
      </c>
      <c r="EF305" s="6" t="s">
        <v>98</v>
      </c>
      <c r="EG305" s="6">
        <v>25</v>
      </c>
      <c r="EH305" s="6">
        <v>133</v>
      </c>
      <c r="EI305" s="6">
        <v>22</v>
      </c>
      <c r="EJ305" s="6">
        <v>95</v>
      </c>
      <c r="EK305" s="6">
        <v>25</v>
      </c>
      <c r="EL305" s="6">
        <v>134</v>
      </c>
      <c r="EM305" s="6" t="s">
        <v>111</v>
      </c>
      <c r="EN305" s="6" t="s">
        <v>21</v>
      </c>
      <c r="EO305" s="6">
        <v>0</v>
      </c>
    </row>
    <row r="306" spans="131:145" x14ac:dyDescent="0.25">
      <c r="EA306" s="6" t="s">
        <v>3</v>
      </c>
      <c r="EB306" s="6" t="s">
        <v>15</v>
      </c>
      <c r="EC306" s="6" t="s">
        <v>806</v>
      </c>
      <c r="ED306" s="6" t="s">
        <v>807</v>
      </c>
      <c r="EE306" s="6" t="s">
        <v>97</v>
      </c>
      <c r="EF306" s="6" t="s">
        <v>125</v>
      </c>
      <c r="EG306" s="6">
        <v>178</v>
      </c>
      <c r="EH306" s="6">
        <v>827</v>
      </c>
      <c r="EI306" s="6">
        <v>194</v>
      </c>
      <c r="EJ306" s="6">
        <v>890</v>
      </c>
      <c r="EK306" s="6">
        <v>194</v>
      </c>
      <c r="EL306" s="6">
        <v>890</v>
      </c>
      <c r="EM306" s="6" t="s">
        <v>111</v>
      </c>
      <c r="EN306" s="6" t="s">
        <v>21</v>
      </c>
      <c r="EO306" s="6">
        <v>11</v>
      </c>
    </row>
    <row r="307" spans="131:145" x14ac:dyDescent="0.25">
      <c r="EA307" s="6" t="s">
        <v>0</v>
      </c>
      <c r="EB307" s="6" t="s">
        <v>13</v>
      </c>
      <c r="EC307" s="6" t="s">
        <v>199</v>
      </c>
      <c r="ED307" s="6" t="s">
        <v>200</v>
      </c>
      <c r="EE307" s="6" t="s">
        <v>97</v>
      </c>
      <c r="EF307" s="6" t="s">
        <v>125</v>
      </c>
      <c r="EG307" s="6">
        <v>77</v>
      </c>
      <c r="EH307" s="6">
        <v>380</v>
      </c>
      <c r="EI307" s="6">
        <v>76</v>
      </c>
      <c r="EJ307" s="6">
        <v>342</v>
      </c>
      <c r="EK307" s="6">
        <v>76</v>
      </c>
      <c r="EL307" s="6">
        <v>344</v>
      </c>
      <c r="EM307" s="6" t="s">
        <v>111</v>
      </c>
      <c r="EN307" s="6" t="s">
        <v>23</v>
      </c>
      <c r="EO307" s="6">
        <v>2</v>
      </c>
    </row>
    <row r="308" spans="131:145" x14ac:dyDescent="0.25">
      <c r="EA308" s="6" t="s">
        <v>0</v>
      </c>
      <c r="EB308" s="6" t="s">
        <v>13</v>
      </c>
      <c r="EC308" s="6" t="s">
        <v>243</v>
      </c>
      <c r="ED308" s="6" t="s">
        <v>244</v>
      </c>
      <c r="EE308" s="6" t="s">
        <v>97</v>
      </c>
      <c r="EF308" s="6" t="s">
        <v>98</v>
      </c>
      <c r="EG308" s="6">
        <v>67</v>
      </c>
      <c r="EH308" s="6">
        <v>350</v>
      </c>
      <c r="EI308" s="6">
        <v>67</v>
      </c>
      <c r="EJ308" s="6">
        <v>350</v>
      </c>
      <c r="EK308" s="6">
        <v>67</v>
      </c>
      <c r="EL308" s="6">
        <v>350</v>
      </c>
      <c r="EM308" s="6" t="s">
        <v>111</v>
      </c>
      <c r="EN308" s="6" t="s">
        <v>21</v>
      </c>
      <c r="EO308" s="6">
        <v>4</v>
      </c>
    </row>
    <row r="309" spans="131:145" x14ac:dyDescent="0.25">
      <c r="EA309" s="6" t="s">
        <v>3</v>
      </c>
      <c r="EB309" s="6" t="s">
        <v>17</v>
      </c>
      <c r="EC309" s="6" t="s">
        <v>771</v>
      </c>
      <c r="ED309" s="6" t="s">
        <v>772</v>
      </c>
      <c r="EE309" s="6" t="s">
        <v>209</v>
      </c>
      <c r="EF309" s="6" t="s">
        <v>125</v>
      </c>
      <c r="EG309" s="6">
        <v>9</v>
      </c>
      <c r="EH309" s="6">
        <v>40</v>
      </c>
      <c r="EI309" s="6">
        <v>9</v>
      </c>
      <c r="EJ309" s="6">
        <v>43</v>
      </c>
      <c r="EK309" s="6">
        <v>9</v>
      </c>
      <c r="EL309" s="6">
        <v>43</v>
      </c>
      <c r="EM309" s="6" t="s">
        <v>111</v>
      </c>
      <c r="EN309" s="6" t="s">
        <v>23</v>
      </c>
      <c r="EO309" s="6">
        <v>0</v>
      </c>
    </row>
    <row r="310" spans="131:145" x14ac:dyDescent="0.25">
      <c r="EA310" s="6" t="s">
        <v>0</v>
      </c>
      <c r="EB310" s="6" t="s">
        <v>13</v>
      </c>
      <c r="EC310" s="6" t="s">
        <v>199</v>
      </c>
      <c r="ED310" s="6" t="s">
        <v>200</v>
      </c>
      <c r="EE310" s="6" t="s">
        <v>97</v>
      </c>
      <c r="EF310" s="6" t="s">
        <v>125</v>
      </c>
      <c r="EG310" s="6">
        <v>77</v>
      </c>
      <c r="EH310" s="6">
        <v>380</v>
      </c>
      <c r="EI310" s="6">
        <v>76</v>
      </c>
      <c r="EJ310" s="6">
        <v>342</v>
      </c>
      <c r="EK310" s="6">
        <v>76</v>
      </c>
      <c r="EL310" s="6">
        <v>344</v>
      </c>
      <c r="EM310" s="6" t="s">
        <v>111</v>
      </c>
      <c r="EN310" s="6" t="s">
        <v>22</v>
      </c>
      <c r="EO310" s="6">
        <v>1</v>
      </c>
    </row>
    <row r="311" spans="131:145" x14ac:dyDescent="0.25">
      <c r="EA311" s="6" t="s">
        <v>3</v>
      </c>
      <c r="EB311" s="6" t="s">
        <v>16</v>
      </c>
      <c r="EC311" s="6" t="s">
        <v>230</v>
      </c>
      <c r="ED311" s="6" t="s">
        <v>231</v>
      </c>
      <c r="EE311" s="6" t="s">
        <v>97</v>
      </c>
      <c r="EF311" s="6" t="s">
        <v>98</v>
      </c>
      <c r="EG311" s="6">
        <v>31</v>
      </c>
      <c r="EH311" s="6">
        <v>191</v>
      </c>
      <c r="EI311" s="6">
        <v>31</v>
      </c>
      <c r="EJ311" s="6">
        <v>183</v>
      </c>
      <c r="EK311" s="6">
        <v>31</v>
      </c>
      <c r="EL311" s="6">
        <v>183</v>
      </c>
      <c r="EM311" s="6" t="s">
        <v>111</v>
      </c>
      <c r="EN311" s="6" t="s">
        <v>23</v>
      </c>
      <c r="EO311" s="6">
        <v>4</v>
      </c>
    </row>
    <row r="312" spans="131:145" x14ac:dyDescent="0.25">
      <c r="EA312" s="6" t="s">
        <v>0</v>
      </c>
      <c r="EB312" s="6" t="s">
        <v>13</v>
      </c>
      <c r="EC312" s="6" t="s">
        <v>199</v>
      </c>
      <c r="ED312" s="6" t="s">
        <v>200</v>
      </c>
      <c r="EE312" s="6" t="s">
        <v>97</v>
      </c>
      <c r="EF312" s="6" t="s">
        <v>125</v>
      </c>
      <c r="EG312" s="6">
        <v>77</v>
      </c>
      <c r="EH312" s="6">
        <v>380</v>
      </c>
      <c r="EI312" s="6">
        <v>76</v>
      </c>
      <c r="EJ312" s="6">
        <v>342</v>
      </c>
      <c r="EK312" s="6">
        <v>76</v>
      </c>
      <c r="EL312" s="6">
        <v>344</v>
      </c>
      <c r="EM312" s="6" t="s">
        <v>111</v>
      </c>
      <c r="EN312" s="6" t="s">
        <v>21</v>
      </c>
      <c r="EO312" s="6">
        <v>1</v>
      </c>
    </row>
    <row r="313" spans="131:145" x14ac:dyDescent="0.25">
      <c r="EA313" s="6" t="s">
        <v>3</v>
      </c>
      <c r="EB313" s="6" t="s">
        <v>16</v>
      </c>
      <c r="EC313" s="6" t="s">
        <v>230</v>
      </c>
      <c r="ED313" s="6" t="s">
        <v>231</v>
      </c>
      <c r="EE313" s="6" t="s">
        <v>97</v>
      </c>
      <c r="EF313" s="6" t="s">
        <v>98</v>
      </c>
      <c r="EG313" s="6">
        <v>31</v>
      </c>
      <c r="EH313" s="6">
        <v>191</v>
      </c>
      <c r="EI313" s="6">
        <v>31</v>
      </c>
      <c r="EJ313" s="6">
        <v>183</v>
      </c>
      <c r="EK313" s="6">
        <v>31</v>
      </c>
      <c r="EL313" s="6">
        <v>183</v>
      </c>
      <c r="EM313" s="6" t="s">
        <v>111</v>
      </c>
      <c r="EN313" s="6" t="s">
        <v>21</v>
      </c>
      <c r="EO313" s="6">
        <v>3</v>
      </c>
    </row>
    <row r="314" spans="131:145" x14ac:dyDescent="0.25">
      <c r="EA314" s="6" t="s">
        <v>0</v>
      </c>
      <c r="EB314" s="6" t="s">
        <v>13</v>
      </c>
      <c r="EC314" s="6" t="s">
        <v>243</v>
      </c>
      <c r="ED314" s="6" t="s">
        <v>244</v>
      </c>
      <c r="EE314" s="6" t="s">
        <v>97</v>
      </c>
      <c r="EF314" s="6" t="s">
        <v>98</v>
      </c>
      <c r="EG314" s="6">
        <v>67</v>
      </c>
      <c r="EH314" s="6">
        <v>350</v>
      </c>
      <c r="EI314" s="6">
        <v>67</v>
      </c>
      <c r="EJ314" s="6">
        <v>350</v>
      </c>
      <c r="EK314" s="6">
        <v>67</v>
      </c>
      <c r="EL314" s="6">
        <v>350</v>
      </c>
      <c r="EM314" s="6" t="s">
        <v>111</v>
      </c>
      <c r="EN314" s="6" t="s">
        <v>22</v>
      </c>
      <c r="EO314" s="6">
        <v>0</v>
      </c>
    </row>
    <row r="315" spans="131:145" x14ac:dyDescent="0.25">
      <c r="EA315" s="6" t="s">
        <v>0</v>
      </c>
      <c r="EB315" s="6" t="s">
        <v>13</v>
      </c>
      <c r="EC315" s="6" t="s">
        <v>243</v>
      </c>
      <c r="ED315" s="6" t="s">
        <v>244</v>
      </c>
      <c r="EE315" s="6" t="s">
        <v>97</v>
      </c>
      <c r="EF315" s="6" t="s">
        <v>98</v>
      </c>
      <c r="EG315" s="6">
        <v>67</v>
      </c>
      <c r="EH315" s="6">
        <v>350</v>
      </c>
      <c r="EI315" s="6">
        <v>67</v>
      </c>
      <c r="EJ315" s="6">
        <v>350</v>
      </c>
      <c r="EK315" s="6">
        <v>67</v>
      </c>
      <c r="EL315" s="6">
        <v>350</v>
      </c>
      <c r="EM315" s="6" t="s">
        <v>111</v>
      </c>
      <c r="EN315" s="6" t="s">
        <v>23</v>
      </c>
      <c r="EO315" s="6">
        <v>4</v>
      </c>
    </row>
    <row r="316" spans="131:145" x14ac:dyDescent="0.25">
      <c r="EA316" s="6" t="s">
        <v>3</v>
      </c>
      <c r="EB316" s="6" t="s">
        <v>16</v>
      </c>
      <c r="EC316" s="6" t="s">
        <v>230</v>
      </c>
      <c r="ED316" s="6" t="s">
        <v>231</v>
      </c>
      <c r="EE316" s="6" t="s">
        <v>97</v>
      </c>
      <c r="EF316" s="6" t="s">
        <v>98</v>
      </c>
      <c r="EG316" s="6">
        <v>31</v>
      </c>
      <c r="EH316" s="6">
        <v>191</v>
      </c>
      <c r="EI316" s="6">
        <v>31</v>
      </c>
      <c r="EJ316" s="6">
        <v>183</v>
      </c>
      <c r="EK316" s="6">
        <v>31</v>
      </c>
      <c r="EL316" s="6">
        <v>183</v>
      </c>
      <c r="EM316" s="6" t="s">
        <v>111</v>
      </c>
      <c r="EN316" s="6" t="s">
        <v>22</v>
      </c>
      <c r="EO316" s="6">
        <v>1</v>
      </c>
    </row>
    <row r="317" spans="131:145" x14ac:dyDescent="0.25">
      <c r="EA317" s="6" t="s">
        <v>0</v>
      </c>
      <c r="EB317" s="6" t="s">
        <v>13</v>
      </c>
      <c r="EC317" s="6" t="s">
        <v>241</v>
      </c>
      <c r="ED317" s="6" t="s">
        <v>242</v>
      </c>
      <c r="EE317" s="6" t="s">
        <v>97</v>
      </c>
      <c r="EF317" s="6" t="s">
        <v>98</v>
      </c>
      <c r="EG317" s="6">
        <v>65</v>
      </c>
      <c r="EH317" s="6">
        <v>347</v>
      </c>
      <c r="EI317" s="6">
        <v>65</v>
      </c>
      <c r="EJ317" s="6">
        <v>347</v>
      </c>
      <c r="EK317" s="6">
        <v>65</v>
      </c>
      <c r="EL317" s="6">
        <v>347</v>
      </c>
      <c r="EM317" s="6" t="s">
        <v>111</v>
      </c>
      <c r="EN317" s="6" t="s">
        <v>23</v>
      </c>
      <c r="EO317" s="6">
        <v>2</v>
      </c>
    </row>
    <row r="318" spans="131:145" x14ac:dyDescent="0.25">
      <c r="EA318" s="6" t="s">
        <v>0</v>
      </c>
      <c r="EB318" s="6" t="s">
        <v>13</v>
      </c>
      <c r="EC318" s="6" t="s">
        <v>1853</v>
      </c>
      <c r="ED318" s="6" t="s">
        <v>204</v>
      </c>
      <c r="EE318" s="6" t="s">
        <v>97</v>
      </c>
      <c r="EF318" s="6" t="s">
        <v>125</v>
      </c>
      <c r="EG318" s="6">
        <v>41</v>
      </c>
      <c r="EH318" s="6">
        <v>199</v>
      </c>
      <c r="EI318" s="6">
        <v>41</v>
      </c>
      <c r="EJ318" s="6">
        <v>196</v>
      </c>
      <c r="EK318" s="6">
        <v>41</v>
      </c>
      <c r="EL318" s="6">
        <v>201</v>
      </c>
      <c r="EM318" s="6" t="s">
        <v>111</v>
      </c>
      <c r="EN318" s="6" t="s">
        <v>21</v>
      </c>
      <c r="EO318" s="6">
        <v>2</v>
      </c>
    </row>
    <row r="319" spans="131:145" x14ac:dyDescent="0.25">
      <c r="EA319" s="6" t="s">
        <v>0</v>
      </c>
      <c r="EB319" s="6" t="s">
        <v>7</v>
      </c>
      <c r="EC319" s="6" t="s">
        <v>143</v>
      </c>
      <c r="ED319" s="6" t="s">
        <v>144</v>
      </c>
      <c r="EE319" s="6" t="s">
        <v>97</v>
      </c>
      <c r="EF319" s="6" t="s">
        <v>132</v>
      </c>
      <c r="EG319" s="6">
        <v>12</v>
      </c>
      <c r="EH319" s="6">
        <v>51</v>
      </c>
      <c r="EI319" s="6">
        <v>4</v>
      </c>
      <c r="EJ319" s="6">
        <v>20</v>
      </c>
      <c r="EK319" s="6">
        <v>12</v>
      </c>
      <c r="EL319" s="6">
        <v>52</v>
      </c>
      <c r="EM319" s="6" t="s">
        <v>111</v>
      </c>
      <c r="EN319" s="6" t="s">
        <v>23</v>
      </c>
      <c r="EO319" s="6">
        <v>0</v>
      </c>
    </row>
    <row r="320" spans="131:145" x14ac:dyDescent="0.25">
      <c r="EA320" s="6" t="s">
        <v>0</v>
      </c>
      <c r="EB320" s="6" t="s">
        <v>13</v>
      </c>
      <c r="EC320" s="6" t="s">
        <v>249</v>
      </c>
      <c r="ED320" s="6" t="s">
        <v>250</v>
      </c>
      <c r="EE320" s="6" t="s">
        <v>97</v>
      </c>
      <c r="EF320" s="6" t="s">
        <v>98</v>
      </c>
      <c r="EG320" s="6">
        <v>14</v>
      </c>
      <c r="EH320" s="6">
        <v>83</v>
      </c>
      <c r="EI320" s="6">
        <v>8</v>
      </c>
      <c r="EJ320" s="6">
        <v>35</v>
      </c>
      <c r="EK320" s="6">
        <v>13</v>
      </c>
      <c r="EL320" s="6">
        <v>82</v>
      </c>
      <c r="EM320" s="6" t="s">
        <v>111</v>
      </c>
      <c r="EN320" s="6" t="s">
        <v>22</v>
      </c>
      <c r="EO320" s="6">
        <v>1</v>
      </c>
    </row>
    <row r="321" spans="131:145" x14ac:dyDescent="0.25">
      <c r="EA321" s="6" t="s">
        <v>3</v>
      </c>
      <c r="EB321" s="6" t="s">
        <v>14</v>
      </c>
      <c r="EC321" s="6" t="s">
        <v>783</v>
      </c>
      <c r="ED321" s="6" t="s">
        <v>784</v>
      </c>
      <c r="EE321" s="6" t="s">
        <v>97</v>
      </c>
      <c r="EF321" s="6" t="s">
        <v>98</v>
      </c>
      <c r="EG321" s="6">
        <v>41</v>
      </c>
      <c r="EH321" s="6">
        <v>214</v>
      </c>
      <c r="EI321" s="6">
        <v>41</v>
      </c>
      <c r="EJ321" s="6">
        <v>214</v>
      </c>
      <c r="EK321" s="6">
        <v>41</v>
      </c>
      <c r="EL321" s="6">
        <v>214</v>
      </c>
      <c r="EM321" s="6" t="s">
        <v>111</v>
      </c>
      <c r="EN321" s="6" t="s">
        <v>22</v>
      </c>
      <c r="EO321" s="6">
        <v>6</v>
      </c>
    </row>
    <row r="322" spans="131:145" x14ac:dyDescent="0.25">
      <c r="EA322" s="6" t="s">
        <v>3</v>
      </c>
      <c r="EB322" s="6" t="s">
        <v>15</v>
      </c>
      <c r="EC322" s="6" t="s">
        <v>228</v>
      </c>
      <c r="ED322" s="6" t="s">
        <v>229</v>
      </c>
      <c r="EE322" s="6" t="s">
        <v>97</v>
      </c>
      <c r="EF322" s="6" t="s">
        <v>98</v>
      </c>
      <c r="EG322" s="6">
        <v>30</v>
      </c>
      <c r="EH322" s="6">
        <v>139</v>
      </c>
      <c r="EI322" s="6">
        <v>31</v>
      </c>
      <c r="EJ322" s="6">
        <v>140</v>
      </c>
      <c r="EK322" s="6">
        <v>31</v>
      </c>
      <c r="EL322" s="6">
        <v>140</v>
      </c>
      <c r="EM322" s="6" t="s">
        <v>111</v>
      </c>
      <c r="EN322" s="6" t="s">
        <v>21</v>
      </c>
      <c r="EO322" s="6">
        <v>1</v>
      </c>
    </row>
    <row r="323" spans="131:145" x14ac:dyDescent="0.25">
      <c r="EA323" s="6" t="s">
        <v>0</v>
      </c>
      <c r="EB323" s="6" t="s">
        <v>13</v>
      </c>
      <c r="EC323" s="6" t="s">
        <v>175</v>
      </c>
      <c r="ED323" s="6" t="s">
        <v>176</v>
      </c>
      <c r="EE323" s="6" t="s">
        <v>97</v>
      </c>
      <c r="EF323" s="6" t="s">
        <v>125</v>
      </c>
      <c r="EG323" s="6">
        <v>35</v>
      </c>
      <c r="EH323" s="6">
        <v>215</v>
      </c>
      <c r="EI323" s="6">
        <v>35</v>
      </c>
      <c r="EJ323" s="6">
        <v>211</v>
      </c>
      <c r="EK323" s="6">
        <v>35</v>
      </c>
      <c r="EL323" s="6">
        <v>212</v>
      </c>
      <c r="EM323" s="6" t="s">
        <v>111</v>
      </c>
      <c r="EN323" s="6" t="s">
        <v>21</v>
      </c>
      <c r="EO323" s="6">
        <v>0</v>
      </c>
    </row>
    <row r="324" spans="131:145" x14ac:dyDescent="0.25">
      <c r="EA324" s="6" t="s">
        <v>3</v>
      </c>
      <c r="EB324" s="6" t="s">
        <v>15</v>
      </c>
      <c r="EC324" s="6" t="s">
        <v>228</v>
      </c>
      <c r="ED324" s="6" t="s">
        <v>229</v>
      </c>
      <c r="EE324" s="6" t="s">
        <v>97</v>
      </c>
      <c r="EF324" s="6" t="s">
        <v>98</v>
      </c>
      <c r="EG324" s="6">
        <v>30</v>
      </c>
      <c r="EH324" s="6">
        <v>139</v>
      </c>
      <c r="EI324" s="6">
        <v>31</v>
      </c>
      <c r="EJ324" s="6">
        <v>140</v>
      </c>
      <c r="EK324" s="6">
        <v>31</v>
      </c>
      <c r="EL324" s="6">
        <v>140</v>
      </c>
      <c r="EM324" s="6" t="s">
        <v>111</v>
      </c>
      <c r="EN324" s="6" t="s">
        <v>22</v>
      </c>
      <c r="EO324" s="6">
        <v>0</v>
      </c>
    </row>
    <row r="325" spans="131:145" x14ac:dyDescent="0.25">
      <c r="EA325" s="6" t="s">
        <v>0</v>
      </c>
      <c r="EB325" s="6" t="s">
        <v>13</v>
      </c>
      <c r="EC325" s="6" t="s">
        <v>1853</v>
      </c>
      <c r="ED325" s="6" t="s">
        <v>204</v>
      </c>
      <c r="EE325" s="6" t="s">
        <v>97</v>
      </c>
      <c r="EF325" s="6" t="s">
        <v>125</v>
      </c>
      <c r="EG325" s="6">
        <v>41</v>
      </c>
      <c r="EH325" s="6">
        <v>199</v>
      </c>
      <c r="EI325" s="6">
        <v>41</v>
      </c>
      <c r="EJ325" s="6">
        <v>196</v>
      </c>
      <c r="EK325" s="6">
        <v>41</v>
      </c>
      <c r="EL325" s="6">
        <v>201</v>
      </c>
      <c r="EM325" s="6" t="s">
        <v>111</v>
      </c>
      <c r="EN325" s="6" t="s">
        <v>23</v>
      </c>
      <c r="EO325" s="6">
        <v>5</v>
      </c>
    </row>
    <row r="326" spans="131:145" x14ac:dyDescent="0.25">
      <c r="EA326" s="6" t="s">
        <v>3</v>
      </c>
      <c r="EB326" s="6" t="s">
        <v>15</v>
      </c>
      <c r="EC326" s="6" t="s">
        <v>228</v>
      </c>
      <c r="ED326" s="6" t="s">
        <v>229</v>
      </c>
      <c r="EE326" s="6" t="s">
        <v>97</v>
      </c>
      <c r="EF326" s="6" t="s">
        <v>98</v>
      </c>
      <c r="EG326" s="6">
        <v>30</v>
      </c>
      <c r="EH326" s="6">
        <v>139</v>
      </c>
      <c r="EI326" s="6">
        <v>31</v>
      </c>
      <c r="EJ326" s="6">
        <v>140</v>
      </c>
      <c r="EK326" s="6">
        <v>31</v>
      </c>
      <c r="EL326" s="6">
        <v>140</v>
      </c>
      <c r="EM326" s="6" t="s">
        <v>111</v>
      </c>
      <c r="EN326" s="6" t="s">
        <v>23</v>
      </c>
      <c r="EO326" s="6">
        <v>1</v>
      </c>
    </row>
    <row r="327" spans="131:145" x14ac:dyDescent="0.25">
      <c r="EA327" s="6" t="s">
        <v>0</v>
      </c>
      <c r="EB327" s="6" t="s">
        <v>13</v>
      </c>
      <c r="EC327" s="6" t="s">
        <v>1853</v>
      </c>
      <c r="ED327" s="6" t="s">
        <v>204</v>
      </c>
      <c r="EE327" s="6" t="s">
        <v>97</v>
      </c>
      <c r="EF327" s="6" t="s">
        <v>125</v>
      </c>
      <c r="EG327" s="6">
        <v>41</v>
      </c>
      <c r="EH327" s="6">
        <v>199</v>
      </c>
      <c r="EI327" s="6">
        <v>41</v>
      </c>
      <c r="EJ327" s="6">
        <v>196</v>
      </c>
      <c r="EK327" s="6">
        <v>41</v>
      </c>
      <c r="EL327" s="6">
        <v>201</v>
      </c>
      <c r="EM327" s="6" t="s">
        <v>111</v>
      </c>
      <c r="EN327" s="6" t="s">
        <v>22</v>
      </c>
      <c r="EO327" s="6">
        <v>3</v>
      </c>
    </row>
    <row r="328" spans="131:145" x14ac:dyDescent="0.25">
      <c r="EA328" s="6" t="s">
        <v>3</v>
      </c>
      <c r="EB328" s="6" t="s">
        <v>15</v>
      </c>
      <c r="EC328" s="6" t="s">
        <v>806</v>
      </c>
      <c r="ED328" s="6" t="s">
        <v>807</v>
      </c>
      <c r="EE328" s="6" t="s">
        <v>97</v>
      </c>
      <c r="EF328" s="6" t="s">
        <v>125</v>
      </c>
      <c r="EG328" s="6">
        <v>178</v>
      </c>
      <c r="EH328" s="6">
        <v>827</v>
      </c>
      <c r="EI328" s="6">
        <v>194</v>
      </c>
      <c r="EJ328" s="6">
        <v>890</v>
      </c>
      <c r="EK328" s="6">
        <v>194</v>
      </c>
      <c r="EL328" s="6">
        <v>890</v>
      </c>
      <c r="EM328" s="6" t="s">
        <v>111</v>
      </c>
      <c r="EN328" s="6" t="s">
        <v>22</v>
      </c>
      <c r="EO328" s="6">
        <v>13</v>
      </c>
    </row>
    <row r="329" spans="131:145" x14ac:dyDescent="0.25">
      <c r="EA329" s="6" t="s">
        <v>0</v>
      </c>
      <c r="EB329" s="6" t="s">
        <v>13</v>
      </c>
      <c r="EC329" s="6" t="s">
        <v>175</v>
      </c>
      <c r="ED329" s="6" t="s">
        <v>176</v>
      </c>
      <c r="EE329" s="6" t="s">
        <v>97</v>
      </c>
      <c r="EF329" s="6" t="s">
        <v>125</v>
      </c>
      <c r="EG329" s="6">
        <v>35</v>
      </c>
      <c r="EH329" s="6">
        <v>215</v>
      </c>
      <c r="EI329" s="6">
        <v>35</v>
      </c>
      <c r="EJ329" s="6">
        <v>211</v>
      </c>
      <c r="EK329" s="6">
        <v>35</v>
      </c>
      <c r="EL329" s="6">
        <v>212</v>
      </c>
      <c r="EM329" s="6" t="s">
        <v>111</v>
      </c>
      <c r="EN329" s="6" t="s">
        <v>22</v>
      </c>
      <c r="EO329" s="6">
        <v>0</v>
      </c>
    </row>
    <row r="330" spans="131:145" x14ac:dyDescent="0.25">
      <c r="EA330" s="6" t="s">
        <v>3</v>
      </c>
      <c r="EB330" s="6" t="s">
        <v>15</v>
      </c>
      <c r="EC330" s="6" t="s">
        <v>791</v>
      </c>
      <c r="ED330" s="6" t="s">
        <v>792</v>
      </c>
      <c r="EE330" s="6" t="s">
        <v>97</v>
      </c>
      <c r="EF330" s="6" t="s">
        <v>98</v>
      </c>
      <c r="EG330" s="6">
        <v>64</v>
      </c>
      <c r="EH330" s="6">
        <v>305</v>
      </c>
      <c r="EI330" s="6">
        <v>63</v>
      </c>
      <c r="EJ330" s="6">
        <v>304</v>
      </c>
      <c r="EK330" s="6">
        <v>63</v>
      </c>
      <c r="EL330" s="6">
        <v>304</v>
      </c>
      <c r="EM330" s="6" t="s">
        <v>111</v>
      </c>
      <c r="EN330" s="6" t="s">
        <v>23</v>
      </c>
      <c r="EO330" s="6">
        <v>6</v>
      </c>
    </row>
    <row r="331" spans="131:145" x14ac:dyDescent="0.25">
      <c r="EA331" s="6" t="s">
        <v>3</v>
      </c>
      <c r="EB331" s="6" t="s">
        <v>15</v>
      </c>
      <c r="EC331" s="6" t="s">
        <v>794</v>
      </c>
      <c r="ED331" s="6" t="s">
        <v>795</v>
      </c>
      <c r="EE331" s="6" t="s">
        <v>97</v>
      </c>
      <c r="EF331" s="6" t="s">
        <v>125</v>
      </c>
      <c r="EG331" s="6">
        <v>78</v>
      </c>
      <c r="EH331" s="6">
        <v>390</v>
      </c>
      <c r="EI331" s="6">
        <v>77</v>
      </c>
      <c r="EJ331" s="6">
        <v>384</v>
      </c>
      <c r="EK331" s="6">
        <v>77</v>
      </c>
      <c r="EL331" s="6">
        <v>384</v>
      </c>
      <c r="EM331" s="6" t="s">
        <v>111</v>
      </c>
      <c r="EN331" s="6" t="s">
        <v>21</v>
      </c>
      <c r="EO331" s="6">
        <v>6</v>
      </c>
    </row>
    <row r="332" spans="131:145" x14ac:dyDescent="0.25">
      <c r="EA332" s="6" t="s">
        <v>0</v>
      </c>
      <c r="EB332" s="6" t="s">
        <v>13</v>
      </c>
      <c r="EC332" s="6" t="s">
        <v>201</v>
      </c>
      <c r="ED332" s="6" t="s">
        <v>202</v>
      </c>
      <c r="EE332" s="6" t="s">
        <v>97</v>
      </c>
      <c r="EF332" s="6" t="s">
        <v>132</v>
      </c>
      <c r="EG332" s="6">
        <v>8</v>
      </c>
      <c r="EH332" s="6">
        <v>40</v>
      </c>
      <c r="EI332" s="6">
        <v>8</v>
      </c>
      <c r="EJ332" s="6">
        <v>28</v>
      </c>
      <c r="EK332" s="6">
        <v>8</v>
      </c>
      <c r="EL332" s="6">
        <v>40</v>
      </c>
      <c r="EM332" s="6" t="s">
        <v>111</v>
      </c>
      <c r="EN332" s="6" t="s">
        <v>23</v>
      </c>
      <c r="EO332" s="6">
        <v>0</v>
      </c>
    </row>
    <row r="333" spans="131:145" x14ac:dyDescent="0.25">
      <c r="EA333" s="6" t="s">
        <v>0</v>
      </c>
      <c r="EB333" s="6" t="s">
        <v>13</v>
      </c>
      <c r="EC333" s="6" t="s">
        <v>175</v>
      </c>
      <c r="ED333" s="6" t="s">
        <v>176</v>
      </c>
      <c r="EE333" s="6" t="s">
        <v>97</v>
      </c>
      <c r="EF333" s="6" t="s">
        <v>125</v>
      </c>
      <c r="EG333" s="6">
        <v>35</v>
      </c>
      <c r="EH333" s="6">
        <v>215</v>
      </c>
      <c r="EI333" s="6">
        <v>35</v>
      </c>
      <c r="EJ333" s="6">
        <v>211</v>
      </c>
      <c r="EK333" s="6">
        <v>35</v>
      </c>
      <c r="EL333" s="6">
        <v>212</v>
      </c>
      <c r="EM333" s="6" t="s">
        <v>111</v>
      </c>
      <c r="EN333" s="6" t="s">
        <v>23</v>
      </c>
      <c r="EO333" s="6">
        <v>0</v>
      </c>
    </row>
    <row r="334" spans="131:145" x14ac:dyDescent="0.25">
      <c r="EA334" s="6" t="s">
        <v>3</v>
      </c>
      <c r="EB334" s="6" t="s">
        <v>15</v>
      </c>
      <c r="EC334" s="6" t="s">
        <v>794</v>
      </c>
      <c r="ED334" s="6" t="s">
        <v>795</v>
      </c>
      <c r="EE334" s="6" t="s">
        <v>97</v>
      </c>
      <c r="EF334" s="6" t="s">
        <v>125</v>
      </c>
      <c r="EG334" s="6">
        <v>78</v>
      </c>
      <c r="EH334" s="6">
        <v>390</v>
      </c>
      <c r="EI334" s="6">
        <v>77</v>
      </c>
      <c r="EJ334" s="6">
        <v>384</v>
      </c>
      <c r="EK334" s="6">
        <v>77</v>
      </c>
      <c r="EL334" s="6">
        <v>384</v>
      </c>
      <c r="EM334" s="6" t="s">
        <v>111</v>
      </c>
      <c r="EN334" s="6" t="s">
        <v>22</v>
      </c>
      <c r="EO334" s="6">
        <v>2</v>
      </c>
    </row>
    <row r="335" spans="131:145" x14ac:dyDescent="0.25">
      <c r="EA335" s="6" t="s">
        <v>0</v>
      </c>
      <c r="EB335" s="6" t="s">
        <v>13</v>
      </c>
      <c r="EC335" s="6" t="s">
        <v>201</v>
      </c>
      <c r="ED335" s="6" t="s">
        <v>202</v>
      </c>
      <c r="EE335" s="6" t="s">
        <v>97</v>
      </c>
      <c r="EF335" s="6" t="s">
        <v>132</v>
      </c>
      <c r="EG335" s="6">
        <v>8</v>
      </c>
      <c r="EH335" s="6">
        <v>40</v>
      </c>
      <c r="EI335" s="6">
        <v>8</v>
      </c>
      <c r="EJ335" s="6">
        <v>28</v>
      </c>
      <c r="EK335" s="6">
        <v>8</v>
      </c>
      <c r="EL335" s="6">
        <v>40</v>
      </c>
      <c r="EM335" s="6" t="s">
        <v>111</v>
      </c>
      <c r="EN335" s="6" t="s">
        <v>22</v>
      </c>
      <c r="EO335" s="6">
        <v>0</v>
      </c>
    </row>
    <row r="336" spans="131:145" x14ac:dyDescent="0.25">
      <c r="EA336" s="6" t="s">
        <v>3</v>
      </c>
      <c r="EB336" s="6" t="s">
        <v>17</v>
      </c>
      <c r="EC336" s="6" t="s">
        <v>767</v>
      </c>
      <c r="ED336" s="6" t="s">
        <v>768</v>
      </c>
      <c r="EE336" s="6" t="s">
        <v>97</v>
      </c>
      <c r="EF336" s="6" t="s">
        <v>98</v>
      </c>
      <c r="EG336" s="6">
        <v>61</v>
      </c>
      <c r="EH336" s="6">
        <v>264</v>
      </c>
      <c r="EI336" s="6">
        <v>55</v>
      </c>
      <c r="EJ336" s="6">
        <v>251</v>
      </c>
      <c r="EK336" s="6">
        <v>55</v>
      </c>
      <c r="EL336" s="6">
        <v>251</v>
      </c>
      <c r="EM336" s="6" t="s">
        <v>111</v>
      </c>
      <c r="EN336" s="6" t="s">
        <v>23</v>
      </c>
      <c r="EO336" s="6">
        <v>3</v>
      </c>
    </row>
    <row r="337" spans="131:145" x14ac:dyDescent="0.25">
      <c r="EA337" s="6" t="s">
        <v>3</v>
      </c>
      <c r="EB337" s="6" t="s">
        <v>15</v>
      </c>
      <c r="EC337" s="6" t="s">
        <v>794</v>
      </c>
      <c r="ED337" s="6" t="s">
        <v>795</v>
      </c>
      <c r="EE337" s="6" t="s">
        <v>97</v>
      </c>
      <c r="EF337" s="6" t="s">
        <v>125</v>
      </c>
      <c r="EG337" s="6">
        <v>78</v>
      </c>
      <c r="EH337" s="6">
        <v>390</v>
      </c>
      <c r="EI337" s="6">
        <v>77</v>
      </c>
      <c r="EJ337" s="6">
        <v>384</v>
      </c>
      <c r="EK337" s="6">
        <v>77</v>
      </c>
      <c r="EL337" s="6">
        <v>384</v>
      </c>
      <c r="EM337" s="6" t="s">
        <v>111</v>
      </c>
      <c r="EN337" s="6" t="s">
        <v>23</v>
      </c>
      <c r="EO337" s="6">
        <v>8</v>
      </c>
    </row>
    <row r="338" spans="131:145" x14ac:dyDescent="0.25">
      <c r="EA338" s="6" t="s">
        <v>0</v>
      </c>
      <c r="EB338" s="6" t="s">
        <v>13</v>
      </c>
      <c r="EC338" s="6" t="s">
        <v>201</v>
      </c>
      <c r="ED338" s="6" t="s">
        <v>202</v>
      </c>
      <c r="EE338" s="6" t="s">
        <v>97</v>
      </c>
      <c r="EF338" s="6" t="s">
        <v>132</v>
      </c>
      <c r="EG338" s="6">
        <v>8</v>
      </c>
      <c r="EH338" s="6">
        <v>40</v>
      </c>
      <c r="EI338" s="6">
        <v>8</v>
      </c>
      <c r="EJ338" s="6">
        <v>28</v>
      </c>
      <c r="EK338" s="6">
        <v>8</v>
      </c>
      <c r="EL338" s="6">
        <v>40</v>
      </c>
      <c r="EM338" s="6" t="s">
        <v>111</v>
      </c>
      <c r="EN338" s="6" t="s">
        <v>21</v>
      </c>
      <c r="EO338" s="6">
        <v>0</v>
      </c>
    </row>
    <row r="339" spans="131:145" x14ac:dyDescent="0.25">
      <c r="EA339" s="6" t="s">
        <v>0</v>
      </c>
      <c r="EB339" s="6" t="s">
        <v>13</v>
      </c>
      <c r="EC339" s="6" t="s">
        <v>241</v>
      </c>
      <c r="ED339" s="6" t="s">
        <v>242</v>
      </c>
      <c r="EE339" s="6" t="s">
        <v>97</v>
      </c>
      <c r="EF339" s="6" t="s">
        <v>98</v>
      </c>
      <c r="EG339" s="6">
        <v>65</v>
      </c>
      <c r="EH339" s="6">
        <v>347</v>
      </c>
      <c r="EI339" s="6">
        <v>65</v>
      </c>
      <c r="EJ339" s="6">
        <v>347</v>
      </c>
      <c r="EK339" s="6">
        <v>65</v>
      </c>
      <c r="EL339" s="6">
        <v>347</v>
      </c>
      <c r="EM339" s="6" t="s">
        <v>111</v>
      </c>
      <c r="EN339" s="6" t="s">
        <v>21</v>
      </c>
      <c r="EO339" s="6">
        <v>1</v>
      </c>
    </row>
    <row r="340" spans="131:145" x14ac:dyDescent="0.25">
      <c r="EA340" s="6" t="s">
        <v>0</v>
      </c>
      <c r="EB340" s="6" t="s">
        <v>13</v>
      </c>
      <c r="EC340" s="6" t="s">
        <v>247</v>
      </c>
      <c r="ED340" s="6" t="s">
        <v>248</v>
      </c>
      <c r="EE340" s="6" t="s">
        <v>97</v>
      </c>
      <c r="EF340" s="6" t="s">
        <v>98</v>
      </c>
      <c r="EG340" s="6">
        <v>10</v>
      </c>
      <c r="EH340" s="6">
        <v>39</v>
      </c>
      <c r="EI340" s="6">
        <v>7</v>
      </c>
      <c r="EJ340" s="6">
        <v>25</v>
      </c>
      <c r="EK340" s="6">
        <v>10</v>
      </c>
      <c r="EL340" s="6">
        <v>39</v>
      </c>
      <c r="EM340" s="6" t="s">
        <v>111</v>
      </c>
      <c r="EN340" s="6" t="s">
        <v>23</v>
      </c>
      <c r="EO340" s="6">
        <v>0</v>
      </c>
    </row>
    <row r="341" spans="131:145" x14ac:dyDescent="0.25">
      <c r="EA341" s="6" t="s">
        <v>3</v>
      </c>
      <c r="EB341" s="6" t="s">
        <v>14</v>
      </c>
      <c r="EC341" s="6" t="s">
        <v>783</v>
      </c>
      <c r="ED341" s="6" t="s">
        <v>784</v>
      </c>
      <c r="EE341" s="6" t="s">
        <v>97</v>
      </c>
      <c r="EF341" s="6" t="s">
        <v>98</v>
      </c>
      <c r="EG341" s="6">
        <v>41</v>
      </c>
      <c r="EH341" s="6">
        <v>214</v>
      </c>
      <c r="EI341" s="6">
        <v>41</v>
      </c>
      <c r="EJ341" s="6">
        <v>214</v>
      </c>
      <c r="EK341" s="6">
        <v>41</v>
      </c>
      <c r="EL341" s="6">
        <v>214</v>
      </c>
      <c r="EM341" s="6" t="s">
        <v>111</v>
      </c>
      <c r="EN341" s="6" t="s">
        <v>21</v>
      </c>
      <c r="EO341" s="6">
        <v>1</v>
      </c>
    </row>
    <row r="342" spans="131:145" x14ac:dyDescent="0.25">
      <c r="EA342" s="6" t="s">
        <v>3</v>
      </c>
      <c r="EB342" s="6" t="s">
        <v>15</v>
      </c>
      <c r="EC342" s="6" t="s">
        <v>234</v>
      </c>
      <c r="ED342" s="6" t="s">
        <v>1060</v>
      </c>
      <c r="EE342" s="6" t="s">
        <v>97</v>
      </c>
      <c r="EF342" s="6" t="s">
        <v>132</v>
      </c>
      <c r="EG342" s="6">
        <v>21</v>
      </c>
      <c r="EH342" s="6">
        <v>107</v>
      </c>
      <c r="EI342" s="6">
        <v>22</v>
      </c>
      <c r="EJ342" s="6">
        <v>108</v>
      </c>
      <c r="EK342" s="6">
        <v>22</v>
      </c>
      <c r="EL342" s="6">
        <v>0</v>
      </c>
      <c r="EM342" s="6" t="s">
        <v>111</v>
      </c>
      <c r="EN342" s="6" t="s">
        <v>22</v>
      </c>
      <c r="EO342" s="6">
        <v>0</v>
      </c>
    </row>
    <row r="343" spans="131:145" x14ac:dyDescent="0.25">
      <c r="EA343" s="6" t="s">
        <v>3</v>
      </c>
      <c r="EB343" s="6" t="s">
        <v>14</v>
      </c>
      <c r="EC343" s="6" t="s">
        <v>776</v>
      </c>
      <c r="ED343" s="6" t="s">
        <v>777</v>
      </c>
      <c r="EE343" s="6" t="s">
        <v>97</v>
      </c>
      <c r="EF343" s="6" t="s">
        <v>98</v>
      </c>
      <c r="EG343" s="6">
        <v>77</v>
      </c>
      <c r="EH343" s="6">
        <v>384</v>
      </c>
      <c r="EI343" s="6">
        <v>79</v>
      </c>
      <c r="EJ343" s="6">
        <v>394</v>
      </c>
      <c r="EK343" s="6">
        <v>79</v>
      </c>
      <c r="EL343" s="6">
        <v>394</v>
      </c>
      <c r="EM343" s="6" t="s">
        <v>111</v>
      </c>
      <c r="EN343" s="6" t="s">
        <v>23</v>
      </c>
      <c r="EO343" s="6">
        <v>7</v>
      </c>
    </row>
    <row r="344" spans="131:145" x14ac:dyDescent="0.25">
      <c r="EA344" s="6" t="s">
        <v>0</v>
      </c>
      <c r="EB344" s="6" t="s">
        <v>12</v>
      </c>
      <c r="EC344" s="6" t="s">
        <v>1848</v>
      </c>
      <c r="ED344" s="6" t="s">
        <v>198</v>
      </c>
      <c r="EE344" s="6" t="s">
        <v>97</v>
      </c>
      <c r="EF344" s="6" t="s">
        <v>125</v>
      </c>
      <c r="EG344" s="6">
        <v>20</v>
      </c>
      <c r="EH344" s="6">
        <v>106</v>
      </c>
      <c r="EI344" s="6">
        <v>13</v>
      </c>
      <c r="EJ344" s="6">
        <v>94</v>
      </c>
      <c r="EK344" s="6">
        <v>18</v>
      </c>
      <c r="EL344" s="6">
        <v>94</v>
      </c>
      <c r="EM344" s="6" t="s">
        <v>111</v>
      </c>
      <c r="EN344" s="6" t="s">
        <v>23</v>
      </c>
      <c r="EO344" s="6">
        <v>0</v>
      </c>
    </row>
    <row r="345" spans="131:145" x14ac:dyDescent="0.25">
      <c r="EA345" s="6" t="s">
        <v>3</v>
      </c>
      <c r="EB345" s="6" t="s">
        <v>1084</v>
      </c>
      <c r="EC345" s="6" t="s">
        <v>1085</v>
      </c>
      <c r="ED345" s="6" t="s">
        <v>1086</v>
      </c>
      <c r="EE345" s="6" t="s">
        <v>97</v>
      </c>
      <c r="EF345" s="6" t="s">
        <v>125</v>
      </c>
      <c r="EG345" s="6">
        <v>44</v>
      </c>
      <c r="EH345" s="6">
        <v>273</v>
      </c>
      <c r="EI345" s="6">
        <v>40</v>
      </c>
      <c r="EJ345" s="6">
        <v>208</v>
      </c>
      <c r="EK345" s="6">
        <v>40</v>
      </c>
      <c r="EL345" s="6">
        <v>208</v>
      </c>
      <c r="EM345" s="6" t="s">
        <v>111</v>
      </c>
      <c r="EN345" s="6" t="s">
        <v>22</v>
      </c>
      <c r="EO345" s="6">
        <v>2</v>
      </c>
    </row>
    <row r="346" spans="131:145" x14ac:dyDescent="0.25">
      <c r="EA346" s="6" t="s">
        <v>0</v>
      </c>
      <c r="EB346" s="6" t="s">
        <v>9</v>
      </c>
      <c r="EC346" s="6" t="s">
        <v>1078</v>
      </c>
      <c r="ED346" s="6" t="s">
        <v>1079</v>
      </c>
      <c r="EE346" s="6" t="s">
        <v>97</v>
      </c>
      <c r="EF346" s="6" t="s">
        <v>125</v>
      </c>
      <c r="EG346" s="6">
        <v>115</v>
      </c>
      <c r="EH346" s="6">
        <v>502</v>
      </c>
      <c r="EI346" s="6">
        <v>123</v>
      </c>
      <c r="EJ346" s="6">
        <v>555</v>
      </c>
      <c r="EK346" s="6">
        <v>123</v>
      </c>
      <c r="EL346" s="6">
        <v>555</v>
      </c>
      <c r="EM346" s="6" t="s">
        <v>111</v>
      </c>
      <c r="EN346" s="6" t="s">
        <v>21</v>
      </c>
      <c r="EO346" s="6">
        <v>6</v>
      </c>
    </row>
    <row r="347" spans="131:145" x14ac:dyDescent="0.25">
      <c r="EA347" s="6" t="s">
        <v>0</v>
      </c>
      <c r="EB347" s="6" t="s">
        <v>9</v>
      </c>
      <c r="EC347" s="6" t="s">
        <v>759</v>
      </c>
      <c r="ED347" s="6" t="s">
        <v>760</v>
      </c>
      <c r="EE347" s="6" t="s">
        <v>97</v>
      </c>
      <c r="EF347" s="6" t="s">
        <v>125</v>
      </c>
      <c r="EG347" s="6">
        <v>319</v>
      </c>
      <c r="EH347" s="6">
        <v>1567</v>
      </c>
      <c r="EI347" s="6">
        <v>133</v>
      </c>
      <c r="EJ347" s="6">
        <v>499</v>
      </c>
      <c r="EK347" s="6">
        <v>133</v>
      </c>
      <c r="EL347" s="6">
        <v>499</v>
      </c>
      <c r="EM347" s="6" t="s">
        <v>111</v>
      </c>
      <c r="EN347" s="6" t="s">
        <v>23</v>
      </c>
      <c r="EO347" s="6">
        <v>2</v>
      </c>
    </row>
    <row r="348" spans="131:145" x14ac:dyDescent="0.25">
      <c r="EA348" s="6" t="s">
        <v>0</v>
      </c>
      <c r="EB348" s="6" t="s">
        <v>6</v>
      </c>
      <c r="EC348" s="6" t="s">
        <v>721</v>
      </c>
      <c r="ED348" s="6" t="s">
        <v>722</v>
      </c>
      <c r="EE348" s="6" t="s">
        <v>97</v>
      </c>
      <c r="EF348" s="6" t="s">
        <v>125</v>
      </c>
      <c r="EG348" s="6">
        <v>30</v>
      </c>
      <c r="EH348" s="6">
        <v>181</v>
      </c>
      <c r="EI348" s="6">
        <v>30</v>
      </c>
      <c r="EJ348" s="6">
        <v>181</v>
      </c>
      <c r="EK348" s="6">
        <v>30</v>
      </c>
      <c r="EL348" s="6">
        <v>181</v>
      </c>
      <c r="EM348" s="6" t="s">
        <v>111</v>
      </c>
      <c r="EN348" s="6" t="s">
        <v>23</v>
      </c>
      <c r="EO348" s="6">
        <v>3</v>
      </c>
    </row>
    <row r="349" spans="131:145" x14ac:dyDescent="0.25">
      <c r="EA349" s="6" t="s">
        <v>3</v>
      </c>
      <c r="EB349" s="6" t="s">
        <v>15</v>
      </c>
      <c r="EC349" s="6" t="s">
        <v>1862</v>
      </c>
      <c r="ED349" s="6" t="s">
        <v>799</v>
      </c>
      <c r="EE349" s="6" t="s">
        <v>97</v>
      </c>
      <c r="EF349" s="6" t="s">
        <v>125</v>
      </c>
      <c r="EG349" s="6">
        <v>51</v>
      </c>
      <c r="EH349" s="6">
        <v>260</v>
      </c>
      <c r="EI349" s="6">
        <v>51</v>
      </c>
      <c r="EJ349" s="6">
        <v>263</v>
      </c>
      <c r="EK349" s="6">
        <v>51</v>
      </c>
      <c r="EL349" s="6">
        <v>263</v>
      </c>
      <c r="EM349" s="6" t="s">
        <v>111</v>
      </c>
      <c r="EN349" s="6" t="s">
        <v>23</v>
      </c>
      <c r="EO349" s="6">
        <v>3</v>
      </c>
    </row>
    <row r="350" spans="131:145" x14ac:dyDescent="0.25">
      <c r="EA350" s="6" t="s">
        <v>3</v>
      </c>
      <c r="EB350" s="6" t="s">
        <v>14</v>
      </c>
      <c r="EC350" s="6" t="s">
        <v>780</v>
      </c>
      <c r="ED350" s="6" t="s">
        <v>781</v>
      </c>
      <c r="EE350" s="6" t="s">
        <v>97</v>
      </c>
      <c r="EF350" s="6" t="s">
        <v>98</v>
      </c>
      <c r="EG350" s="6">
        <v>73</v>
      </c>
      <c r="EH350" s="6">
        <v>393</v>
      </c>
      <c r="EI350" s="6">
        <v>73</v>
      </c>
      <c r="EJ350" s="6">
        <v>393</v>
      </c>
      <c r="EK350" s="6">
        <v>73</v>
      </c>
      <c r="EL350" s="6">
        <v>393</v>
      </c>
      <c r="EM350" s="6" t="s">
        <v>111</v>
      </c>
      <c r="EN350" s="6" t="s">
        <v>23</v>
      </c>
      <c r="EO350" s="6">
        <v>2</v>
      </c>
    </row>
    <row r="351" spans="131:145" x14ac:dyDescent="0.25">
      <c r="EA351" s="6" t="s">
        <v>3</v>
      </c>
      <c r="EB351" s="6" t="s">
        <v>14</v>
      </c>
      <c r="EC351" s="6" t="s">
        <v>226</v>
      </c>
      <c r="ED351" s="6" t="s">
        <v>227</v>
      </c>
      <c r="EE351" s="6" t="s">
        <v>97</v>
      </c>
      <c r="EF351" s="6" t="s">
        <v>98</v>
      </c>
      <c r="EG351" s="6">
        <v>50</v>
      </c>
      <c r="EH351" s="6">
        <v>218</v>
      </c>
      <c r="EI351" s="6">
        <v>53</v>
      </c>
      <c r="EJ351" s="6">
        <v>217</v>
      </c>
      <c r="EK351" s="6">
        <v>53</v>
      </c>
      <c r="EL351" s="6">
        <v>217</v>
      </c>
      <c r="EM351" s="6" t="s">
        <v>111</v>
      </c>
      <c r="EN351" s="6" t="s">
        <v>21</v>
      </c>
      <c r="EO351" s="6">
        <v>3</v>
      </c>
    </row>
    <row r="352" spans="131:145" x14ac:dyDescent="0.25">
      <c r="EA352" s="6" t="s">
        <v>0</v>
      </c>
      <c r="EB352" s="6" t="s">
        <v>13</v>
      </c>
      <c r="EC352" s="6" t="s">
        <v>1080</v>
      </c>
      <c r="ED352" s="6" t="s">
        <v>1081</v>
      </c>
      <c r="EE352" s="6" t="s">
        <v>97</v>
      </c>
      <c r="EF352" s="6" t="s">
        <v>125</v>
      </c>
      <c r="EG352" s="6">
        <v>54</v>
      </c>
      <c r="EH352" s="6">
        <v>242</v>
      </c>
      <c r="EI352" s="6">
        <v>50</v>
      </c>
      <c r="EJ352" s="6">
        <v>219</v>
      </c>
      <c r="EK352" s="6">
        <v>50</v>
      </c>
      <c r="EL352" s="6">
        <v>227</v>
      </c>
      <c r="EM352" s="6" t="s">
        <v>111</v>
      </c>
      <c r="EN352" s="6" t="s">
        <v>21</v>
      </c>
      <c r="EO352" s="6">
        <v>2</v>
      </c>
    </row>
    <row r="353" spans="131:145" x14ac:dyDescent="0.25">
      <c r="EA353" s="6" t="s">
        <v>0</v>
      </c>
      <c r="EB353" s="6" t="s">
        <v>5</v>
      </c>
      <c r="EC353" s="6" t="s">
        <v>713</v>
      </c>
      <c r="ED353" s="6" t="s">
        <v>714</v>
      </c>
      <c r="EE353" s="6" t="s">
        <v>209</v>
      </c>
      <c r="EF353" s="6" t="s">
        <v>125</v>
      </c>
      <c r="EG353" s="6">
        <v>110</v>
      </c>
      <c r="EH353" s="6">
        <v>643</v>
      </c>
      <c r="EI353" s="6">
        <v>106</v>
      </c>
      <c r="EK353" s="6">
        <v>124</v>
      </c>
      <c r="EL353" s="6">
        <v>0</v>
      </c>
      <c r="EM353" s="6" t="s">
        <v>111</v>
      </c>
      <c r="EN353" s="6" t="s">
        <v>21</v>
      </c>
      <c r="EO353" s="6">
        <v>1</v>
      </c>
    </row>
    <row r="354" spans="131:145" x14ac:dyDescent="0.25">
      <c r="EA354" s="6" t="s">
        <v>0</v>
      </c>
      <c r="EB354" s="6" t="s">
        <v>13</v>
      </c>
      <c r="EC354" s="6" t="s">
        <v>195</v>
      </c>
      <c r="ED354" s="6" t="s">
        <v>196</v>
      </c>
      <c r="EE354" s="6" t="s">
        <v>97</v>
      </c>
      <c r="EF354" s="6" t="s">
        <v>132</v>
      </c>
      <c r="EG354" s="6">
        <v>20</v>
      </c>
      <c r="EH354" s="6">
        <v>64</v>
      </c>
      <c r="EI354" s="6">
        <v>14</v>
      </c>
      <c r="EJ354" s="6">
        <v>52</v>
      </c>
      <c r="EK354" s="6">
        <v>14</v>
      </c>
      <c r="EL354" s="6">
        <v>52</v>
      </c>
      <c r="EM354" s="6" t="s">
        <v>111</v>
      </c>
      <c r="EN354" s="6" t="s">
        <v>22</v>
      </c>
      <c r="EO354" s="6">
        <v>1</v>
      </c>
    </row>
    <row r="355" spans="131:145" x14ac:dyDescent="0.25">
      <c r="EA355" s="6" t="s">
        <v>0</v>
      </c>
      <c r="EB355" s="6" t="s">
        <v>6</v>
      </c>
      <c r="EC355" s="6" t="s">
        <v>721</v>
      </c>
      <c r="ED355" s="6" t="s">
        <v>722</v>
      </c>
      <c r="EE355" s="6" t="s">
        <v>97</v>
      </c>
      <c r="EF355" s="6" t="s">
        <v>125</v>
      </c>
      <c r="EG355" s="6">
        <v>30</v>
      </c>
      <c r="EH355" s="6">
        <v>181</v>
      </c>
      <c r="EI355" s="6">
        <v>30</v>
      </c>
      <c r="EJ355" s="6">
        <v>181</v>
      </c>
      <c r="EK355" s="6">
        <v>30</v>
      </c>
      <c r="EL355" s="6">
        <v>181</v>
      </c>
      <c r="EM355" s="6" t="s">
        <v>111</v>
      </c>
      <c r="EN355" s="6" t="s">
        <v>21</v>
      </c>
      <c r="EO355" s="6">
        <v>2</v>
      </c>
    </row>
    <row r="356" spans="131:145" x14ac:dyDescent="0.25">
      <c r="EA356" s="6" t="s">
        <v>3</v>
      </c>
      <c r="EB356" s="6" t="s">
        <v>14</v>
      </c>
      <c r="EC356" s="6" t="s">
        <v>780</v>
      </c>
      <c r="ED356" s="6" t="s">
        <v>781</v>
      </c>
      <c r="EE356" s="6" t="s">
        <v>97</v>
      </c>
      <c r="EF356" s="6" t="s">
        <v>98</v>
      </c>
      <c r="EG356" s="6">
        <v>73</v>
      </c>
      <c r="EH356" s="6">
        <v>393</v>
      </c>
      <c r="EI356" s="6">
        <v>73</v>
      </c>
      <c r="EJ356" s="6">
        <v>393</v>
      </c>
      <c r="EK356" s="6">
        <v>73</v>
      </c>
      <c r="EL356" s="6">
        <v>393</v>
      </c>
      <c r="EM356" s="6" t="s">
        <v>111</v>
      </c>
      <c r="EN356" s="6" t="s">
        <v>22</v>
      </c>
      <c r="EO356" s="6">
        <v>0</v>
      </c>
    </row>
    <row r="357" spans="131:145" x14ac:dyDescent="0.25">
      <c r="EA357" s="6" t="s">
        <v>0</v>
      </c>
      <c r="EB357" s="6" t="s">
        <v>13</v>
      </c>
      <c r="EC357" s="6" t="s">
        <v>1080</v>
      </c>
      <c r="ED357" s="6" t="s">
        <v>1081</v>
      </c>
      <c r="EE357" s="6" t="s">
        <v>97</v>
      </c>
      <c r="EF357" s="6" t="s">
        <v>125</v>
      </c>
      <c r="EG357" s="6">
        <v>54</v>
      </c>
      <c r="EH357" s="6">
        <v>242</v>
      </c>
      <c r="EI357" s="6">
        <v>50</v>
      </c>
      <c r="EJ357" s="6">
        <v>219</v>
      </c>
      <c r="EK357" s="6">
        <v>50</v>
      </c>
      <c r="EL357" s="6">
        <v>227</v>
      </c>
      <c r="EM357" s="6" t="s">
        <v>111</v>
      </c>
      <c r="EN357" s="6" t="s">
        <v>22</v>
      </c>
      <c r="EO357" s="6">
        <v>0</v>
      </c>
    </row>
    <row r="358" spans="131:145" x14ac:dyDescent="0.25">
      <c r="EA358" s="6" t="s">
        <v>3</v>
      </c>
      <c r="EB358" s="6" t="s">
        <v>15</v>
      </c>
      <c r="EC358" s="6" t="s">
        <v>1862</v>
      </c>
      <c r="ED358" s="6" t="s">
        <v>799</v>
      </c>
      <c r="EE358" s="6" t="s">
        <v>97</v>
      </c>
      <c r="EF358" s="6" t="s">
        <v>125</v>
      </c>
      <c r="EG358" s="6">
        <v>51</v>
      </c>
      <c r="EH358" s="6">
        <v>260</v>
      </c>
      <c r="EI358" s="6">
        <v>51</v>
      </c>
      <c r="EJ358" s="6">
        <v>263</v>
      </c>
      <c r="EK358" s="6">
        <v>51</v>
      </c>
      <c r="EL358" s="6">
        <v>263</v>
      </c>
      <c r="EM358" s="6" t="s">
        <v>111</v>
      </c>
      <c r="EN358" s="6" t="s">
        <v>21</v>
      </c>
      <c r="EO358" s="6">
        <v>2</v>
      </c>
    </row>
    <row r="359" spans="131:145" x14ac:dyDescent="0.25">
      <c r="EA359" s="6" t="s">
        <v>3</v>
      </c>
      <c r="EB359" s="6" t="s">
        <v>14</v>
      </c>
      <c r="EC359" s="6" t="s">
        <v>226</v>
      </c>
      <c r="ED359" s="6" t="s">
        <v>227</v>
      </c>
      <c r="EE359" s="6" t="s">
        <v>97</v>
      </c>
      <c r="EF359" s="6" t="s">
        <v>98</v>
      </c>
      <c r="EG359" s="6">
        <v>50</v>
      </c>
      <c r="EH359" s="6">
        <v>218</v>
      </c>
      <c r="EI359" s="6">
        <v>53</v>
      </c>
      <c r="EJ359" s="6">
        <v>217</v>
      </c>
      <c r="EK359" s="6">
        <v>53</v>
      </c>
      <c r="EL359" s="6">
        <v>217</v>
      </c>
      <c r="EM359" s="6" t="s">
        <v>111</v>
      </c>
      <c r="EN359" s="6" t="s">
        <v>22</v>
      </c>
      <c r="EO359" s="6">
        <v>2</v>
      </c>
    </row>
    <row r="360" spans="131:145" x14ac:dyDescent="0.25">
      <c r="EA360" s="6" t="s">
        <v>3</v>
      </c>
      <c r="EB360" s="6" t="s">
        <v>1084</v>
      </c>
      <c r="EC360" s="6" t="s">
        <v>1085</v>
      </c>
      <c r="ED360" s="6" t="s">
        <v>1086</v>
      </c>
      <c r="EE360" s="6" t="s">
        <v>97</v>
      </c>
      <c r="EF360" s="6" t="s">
        <v>125</v>
      </c>
      <c r="EG360" s="6">
        <v>44</v>
      </c>
      <c r="EH360" s="6">
        <v>273</v>
      </c>
      <c r="EI360" s="6">
        <v>40</v>
      </c>
      <c r="EJ360" s="6">
        <v>208</v>
      </c>
      <c r="EK360" s="6">
        <v>40</v>
      </c>
      <c r="EL360" s="6">
        <v>208</v>
      </c>
      <c r="EM360" s="6" t="s">
        <v>111</v>
      </c>
      <c r="EN360" s="6" t="s">
        <v>21</v>
      </c>
      <c r="EO360" s="6">
        <v>0</v>
      </c>
    </row>
    <row r="361" spans="131:145" x14ac:dyDescent="0.25">
      <c r="EA361" s="6" t="s">
        <v>0</v>
      </c>
      <c r="EB361" s="6" t="s">
        <v>12</v>
      </c>
      <c r="EC361" s="6" t="s">
        <v>1848</v>
      </c>
      <c r="ED361" s="6" t="s">
        <v>198</v>
      </c>
      <c r="EE361" s="6" t="s">
        <v>97</v>
      </c>
      <c r="EF361" s="6" t="s">
        <v>125</v>
      </c>
      <c r="EG361" s="6">
        <v>20</v>
      </c>
      <c r="EH361" s="6">
        <v>106</v>
      </c>
      <c r="EI361" s="6">
        <v>13</v>
      </c>
      <c r="EJ361" s="6">
        <v>94</v>
      </c>
      <c r="EK361" s="6">
        <v>18</v>
      </c>
      <c r="EL361" s="6">
        <v>94</v>
      </c>
      <c r="EM361" s="6" t="s">
        <v>111</v>
      </c>
      <c r="EN361" s="6" t="s">
        <v>21</v>
      </c>
      <c r="EO361" s="6">
        <v>0</v>
      </c>
    </row>
    <row r="362" spans="131:145" x14ac:dyDescent="0.25">
      <c r="EA362" s="6" t="s">
        <v>3</v>
      </c>
      <c r="EB362" s="6" t="s">
        <v>14</v>
      </c>
      <c r="EC362" s="6" t="s">
        <v>226</v>
      </c>
      <c r="ED362" s="6" t="s">
        <v>227</v>
      </c>
      <c r="EE362" s="6" t="s">
        <v>97</v>
      </c>
      <c r="EF362" s="6" t="s">
        <v>98</v>
      </c>
      <c r="EG362" s="6">
        <v>50</v>
      </c>
      <c r="EH362" s="6">
        <v>218</v>
      </c>
      <c r="EI362" s="6">
        <v>53</v>
      </c>
      <c r="EJ362" s="6">
        <v>217</v>
      </c>
      <c r="EK362" s="6">
        <v>53</v>
      </c>
      <c r="EL362" s="6">
        <v>217</v>
      </c>
      <c r="EM362" s="6" t="s">
        <v>111</v>
      </c>
      <c r="EN362" s="6" t="s">
        <v>23</v>
      </c>
      <c r="EO362" s="6">
        <v>5</v>
      </c>
    </row>
    <row r="363" spans="131:145" x14ac:dyDescent="0.25">
      <c r="EA363" s="6" t="s">
        <v>0</v>
      </c>
      <c r="EB363" s="6" t="s">
        <v>13</v>
      </c>
      <c r="EC363" s="6" t="s">
        <v>205</v>
      </c>
      <c r="ED363" s="6" t="s">
        <v>206</v>
      </c>
      <c r="EE363" s="6" t="s">
        <v>97</v>
      </c>
      <c r="EF363" s="6" t="s">
        <v>125</v>
      </c>
      <c r="EG363" s="6">
        <v>116</v>
      </c>
      <c r="EH363" s="6">
        <v>530</v>
      </c>
      <c r="EI363" s="6">
        <v>105</v>
      </c>
      <c r="EJ363" s="6">
        <v>464</v>
      </c>
      <c r="EK363" s="6">
        <v>105</v>
      </c>
      <c r="EL363" s="6">
        <v>492</v>
      </c>
      <c r="EM363" s="6" t="s">
        <v>111</v>
      </c>
      <c r="EN363" s="6" t="s">
        <v>23</v>
      </c>
      <c r="EO363" s="6">
        <v>5</v>
      </c>
    </row>
    <row r="364" spans="131:145" x14ac:dyDescent="0.25">
      <c r="EA364" s="6" t="s">
        <v>0</v>
      </c>
      <c r="EB364" s="6" t="s">
        <v>13</v>
      </c>
      <c r="EC364" s="6" t="s">
        <v>205</v>
      </c>
      <c r="ED364" s="6" t="s">
        <v>206</v>
      </c>
      <c r="EE364" s="6" t="s">
        <v>97</v>
      </c>
      <c r="EF364" s="6" t="s">
        <v>125</v>
      </c>
      <c r="EG364" s="6">
        <v>116</v>
      </c>
      <c r="EH364" s="6">
        <v>530</v>
      </c>
      <c r="EI364" s="6">
        <v>105</v>
      </c>
      <c r="EJ364" s="6">
        <v>464</v>
      </c>
      <c r="EK364" s="6">
        <v>105</v>
      </c>
      <c r="EL364" s="6">
        <v>492</v>
      </c>
      <c r="EM364" s="6" t="s">
        <v>111</v>
      </c>
      <c r="EN364" s="6" t="s">
        <v>22</v>
      </c>
      <c r="EO364" s="6">
        <v>1</v>
      </c>
    </row>
    <row r="365" spans="131:145" x14ac:dyDescent="0.25">
      <c r="EA365" s="6" t="s">
        <v>0</v>
      </c>
      <c r="EB365" s="6" t="s">
        <v>13</v>
      </c>
      <c r="EC365" s="6" t="s">
        <v>205</v>
      </c>
      <c r="ED365" s="6" t="s">
        <v>206</v>
      </c>
      <c r="EE365" s="6" t="s">
        <v>97</v>
      </c>
      <c r="EF365" s="6" t="s">
        <v>125</v>
      </c>
      <c r="EG365" s="6">
        <v>116</v>
      </c>
      <c r="EH365" s="6">
        <v>530</v>
      </c>
      <c r="EI365" s="6">
        <v>105</v>
      </c>
      <c r="EJ365" s="6">
        <v>464</v>
      </c>
      <c r="EK365" s="6">
        <v>105</v>
      </c>
      <c r="EL365" s="6">
        <v>492</v>
      </c>
      <c r="EM365" s="6" t="s">
        <v>111</v>
      </c>
      <c r="EN365" s="6" t="s">
        <v>21</v>
      </c>
      <c r="EO365" s="6">
        <v>4</v>
      </c>
    </row>
    <row r="366" spans="131:145" x14ac:dyDescent="0.25">
      <c r="EA366" s="6" t="s">
        <v>0</v>
      </c>
      <c r="EB366" s="6" t="s">
        <v>9</v>
      </c>
      <c r="EC366" s="6" t="s">
        <v>759</v>
      </c>
      <c r="ED366" s="6" t="s">
        <v>760</v>
      </c>
      <c r="EE366" s="6" t="s">
        <v>97</v>
      </c>
      <c r="EF366" s="6" t="s">
        <v>125</v>
      </c>
      <c r="EG366" s="6">
        <v>319</v>
      </c>
      <c r="EH366" s="6">
        <v>1567</v>
      </c>
      <c r="EI366" s="6">
        <v>133</v>
      </c>
      <c r="EJ366" s="6">
        <v>499</v>
      </c>
      <c r="EK366" s="6">
        <v>133</v>
      </c>
      <c r="EL366" s="6">
        <v>499</v>
      </c>
      <c r="EM366" s="6" t="s">
        <v>111</v>
      </c>
      <c r="EN366" s="6" t="s">
        <v>22</v>
      </c>
      <c r="EO366" s="6">
        <v>0</v>
      </c>
    </row>
    <row r="367" spans="131:145" x14ac:dyDescent="0.25">
      <c r="EA367" s="6" t="s">
        <v>0</v>
      </c>
      <c r="EB367" s="6" t="s">
        <v>12</v>
      </c>
      <c r="EC367" s="6" t="s">
        <v>1848</v>
      </c>
      <c r="ED367" s="6" t="s">
        <v>198</v>
      </c>
      <c r="EE367" s="6" t="s">
        <v>97</v>
      </c>
      <c r="EF367" s="6" t="s">
        <v>125</v>
      </c>
      <c r="EG367" s="6">
        <v>20</v>
      </c>
      <c r="EH367" s="6">
        <v>106</v>
      </c>
      <c r="EI367" s="6">
        <v>13</v>
      </c>
      <c r="EJ367" s="6">
        <v>94</v>
      </c>
      <c r="EK367" s="6">
        <v>18</v>
      </c>
      <c r="EL367" s="6">
        <v>94</v>
      </c>
      <c r="EM367" s="6" t="s">
        <v>111</v>
      </c>
      <c r="EN367" s="6" t="s">
        <v>22</v>
      </c>
      <c r="EO367" s="6">
        <v>0</v>
      </c>
    </row>
    <row r="368" spans="131:145" x14ac:dyDescent="0.25">
      <c r="EA368" s="6" t="s">
        <v>0</v>
      </c>
      <c r="EB368" s="6" t="s">
        <v>9</v>
      </c>
      <c r="EC368" s="6" t="s">
        <v>1078</v>
      </c>
      <c r="ED368" s="6" t="s">
        <v>1079</v>
      </c>
      <c r="EE368" s="6" t="s">
        <v>97</v>
      </c>
      <c r="EF368" s="6" t="s">
        <v>125</v>
      </c>
      <c r="EG368" s="6">
        <v>115</v>
      </c>
      <c r="EH368" s="6">
        <v>502</v>
      </c>
      <c r="EI368" s="6">
        <v>123</v>
      </c>
      <c r="EJ368" s="6">
        <v>555</v>
      </c>
      <c r="EK368" s="6">
        <v>123</v>
      </c>
      <c r="EL368" s="6">
        <v>555</v>
      </c>
      <c r="EM368" s="6" t="s">
        <v>111</v>
      </c>
      <c r="EN368" s="6" t="s">
        <v>22</v>
      </c>
      <c r="EO368" s="6">
        <v>4</v>
      </c>
    </row>
    <row r="369" spans="131:145" x14ac:dyDescent="0.25">
      <c r="EA369" s="6" t="s">
        <v>0</v>
      </c>
      <c r="EB369" s="6" t="s">
        <v>9</v>
      </c>
      <c r="EC369" s="6" t="s">
        <v>759</v>
      </c>
      <c r="ED369" s="6" t="s">
        <v>760</v>
      </c>
      <c r="EE369" s="6" t="s">
        <v>97</v>
      </c>
      <c r="EF369" s="6" t="s">
        <v>125</v>
      </c>
      <c r="EG369" s="6">
        <v>319</v>
      </c>
      <c r="EH369" s="6">
        <v>1567</v>
      </c>
      <c r="EI369" s="6">
        <v>133</v>
      </c>
      <c r="EJ369" s="6">
        <v>499</v>
      </c>
      <c r="EK369" s="6">
        <v>133</v>
      </c>
      <c r="EL369" s="6">
        <v>499</v>
      </c>
      <c r="EM369" s="6" t="s">
        <v>111</v>
      </c>
      <c r="EN369" s="6" t="s">
        <v>21</v>
      </c>
      <c r="EO369" s="6">
        <v>2</v>
      </c>
    </row>
    <row r="370" spans="131:145" x14ac:dyDescent="0.25">
      <c r="EA370" s="6" t="s">
        <v>0</v>
      </c>
      <c r="EB370" s="6" t="s">
        <v>9</v>
      </c>
      <c r="EC370" s="6" t="s">
        <v>135</v>
      </c>
      <c r="ED370" s="6" t="s">
        <v>136</v>
      </c>
      <c r="EE370" s="6" t="s">
        <v>97</v>
      </c>
      <c r="EF370" s="6" t="s">
        <v>125</v>
      </c>
      <c r="EG370" s="6">
        <v>207</v>
      </c>
      <c r="EH370" s="6">
        <v>1141</v>
      </c>
      <c r="EI370" s="6">
        <v>352</v>
      </c>
      <c r="EJ370" s="6">
        <v>1386</v>
      </c>
      <c r="EK370" s="6">
        <v>352</v>
      </c>
      <c r="EL370" s="6">
        <v>1386</v>
      </c>
      <c r="EM370" s="6" t="s">
        <v>111</v>
      </c>
      <c r="EN370" s="6" t="s">
        <v>21</v>
      </c>
      <c r="EO370" s="6">
        <v>8</v>
      </c>
    </row>
    <row r="371" spans="131:145" x14ac:dyDescent="0.25">
      <c r="EA371" s="6" t="s">
        <v>0</v>
      </c>
      <c r="EB371" s="6" t="s">
        <v>9</v>
      </c>
      <c r="EC371" s="6" t="s">
        <v>1078</v>
      </c>
      <c r="ED371" s="6" t="s">
        <v>1079</v>
      </c>
      <c r="EE371" s="6" t="s">
        <v>97</v>
      </c>
      <c r="EF371" s="6" t="s">
        <v>125</v>
      </c>
      <c r="EG371" s="6">
        <v>115</v>
      </c>
      <c r="EH371" s="6">
        <v>502</v>
      </c>
      <c r="EI371" s="6">
        <v>123</v>
      </c>
      <c r="EJ371" s="6">
        <v>555</v>
      </c>
      <c r="EK371" s="6">
        <v>123</v>
      </c>
      <c r="EL371" s="6">
        <v>555</v>
      </c>
      <c r="EM371" s="6" t="s">
        <v>111</v>
      </c>
      <c r="EN371" s="6" t="s">
        <v>23</v>
      </c>
      <c r="EO371" s="6">
        <v>10</v>
      </c>
    </row>
    <row r="372" spans="131:145" x14ac:dyDescent="0.25">
      <c r="EA372" s="6" t="s">
        <v>3</v>
      </c>
      <c r="EB372" s="6" t="s">
        <v>14</v>
      </c>
      <c r="EC372" s="6" t="s">
        <v>776</v>
      </c>
      <c r="ED372" s="6" t="s">
        <v>777</v>
      </c>
      <c r="EE372" s="6" t="s">
        <v>97</v>
      </c>
      <c r="EF372" s="6" t="s">
        <v>98</v>
      </c>
      <c r="EG372" s="6">
        <v>77</v>
      </c>
      <c r="EH372" s="6">
        <v>384</v>
      </c>
      <c r="EI372" s="6">
        <v>79</v>
      </c>
      <c r="EJ372" s="6">
        <v>394</v>
      </c>
      <c r="EK372" s="6">
        <v>79</v>
      </c>
      <c r="EL372" s="6">
        <v>394</v>
      </c>
      <c r="EM372" s="6" t="s">
        <v>111</v>
      </c>
      <c r="EN372" s="6" t="s">
        <v>22</v>
      </c>
      <c r="EO372" s="6">
        <v>4</v>
      </c>
    </row>
    <row r="373" spans="131:145" x14ac:dyDescent="0.25">
      <c r="EA373" s="6" t="s">
        <v>3</v>
      </c>
      <c r="EB373" s="6" t="s">
        <v>15</v>
      </c>
      <c r="EC373" s="6" t="s">
        <v>234</v>
      </c>
      <c r="ED373" s="6" t="s">
        <v>1060</v>
      </c>
      <c r="EE373" s="6" t="s">
        <v>97</v>
      </c>
      <c r="EF373" s="6" t="s">
        <v>132</v>
      </c>
      <c r="EG373" s="6">
        <v>21</v>
      </c>
      <c r="EH373" s="6">
        <v>107</v>
      </c>
      <c r="EI373" s="6">
        <v>22</v>
      </c>
      <c r="EJ373" s="6">
        <v>108</v>
      </c>
      <c r="EK373" s="6">
        <v>22</v>
      </c>
      <c r="EL373" s="6">
        <v>0</v>
      </c>
      <c r="EM373" s="6" t="s">
        <v>111</v>
      </c>
      <c r="EN373" s="6" t="s">
        <v>23</v>
      </c>
      <c r="EO373" s="6">
        <v>0</v>
      </c>
    </row>
    <row r="374" spans="131:145" x14ac:dyDescent="0.25">
      <c r="EA374" s="6" t="s">
        <v>0</v>
      </c>
      <c r="EB374" s="6" t="s">
        <v>13</v>
      </c>
      <c r="EC374" s="6" t="s">
        <v>195</v>
      </c>
      <c r="ED374" s="6" t="s">
        <v>196</v>
      </c>
      <c r="EE374" s="6" t="s">
        <v>97</v>
      </c>
      <c r="EF374" s="6" t="s">
        <v>132</v>
      </c>
      <c r="EG374" s="6">
        <v>20</v>
      </c>
      <c r="EH374" s="6">
        <v>64</v>
      </c>
      <c r="EI374" s="6">
        <v>14</v>
      </c>
      <c r="EJ374" s="6">
        <v>52</v>
      </c>
      <c r="EK374" s="6">
        <v>14</v>
      </c>
      <c r="EL374" s="6">
        <v>52</v>
      </c>
      <c r="EM374" s="6" t="s">
        <v>111</v>
      </c>
      <c r="EN374" s="6" t="s">
        <v>23</v>
      </c>
      <c r="EO374" s="6">
        <v>2</v>
      </c>
    </row>
    <row r="375" spans="131:145" x14ac:dyDescent="0.25">
      <c r="EA375" s="6" t="s">
        <v>3</v>
      </c>
      <c r="EB375" s="6" t="s">
        <v>15</v>
      </c>
      <c r="EC375" s="6" t="s">
        <v>1862</v>
      </c>
      <c r="ED375" s="6" t="s">
        <v>799</v>
      </c>
      <c r="EE375" s="6" t="s">
        <v>97</v>
      </c>
      <c r="EF375" s="6" t="s">
        <v>125</v>
      </c>
      <c r="EG375" s="6">
        <v>51</v>
      </c>
      <c r="EH375" s="6">
        <v>260</v>
      </c>
      <c r="EI375" s="6">
        <v>51</v>
      </c>
      <c r="EJ375" s="6">
        <v>263</v>
      </c>
      <c r="EK375" s="6">
        <v>51</v>
      </c>
      <c r="EL375" s="6">
        <v>263</v>
      </c>
      <c r="EM375" s="6" t="s">
        <v>111</v>
      </c>
      <c r="EN375" s="6" t="s">
        <v>22</v>
      </c>
      <c r="EO375" s="6">
        <v>1</v>
      </c>
    </row>
    <row r="376" spans="131:145" x14ac:dyDescent="0.25">
      <c r="EA376" s="6" t="s">
        <v>3</v>
      </c>
      <c r="EB376" s="6" t="s">
        <v>14</v>
      </c>
      <c r="EC376" s="6" t="s">
        <v>776</v>
      </c>
      <c r="ED376" s="6" t="s">
        <v>777</v>
      </c>
      <c r="EE376" s="6" t="s">
        <v>97</v>
      </c>
      <c r="EF376" s="6" t="s">
        <v>98</v>
      </c>
      <c r="EG376" s="6">
        <v>77</v>
      </c>
      <c r="EH376" s="6">
        <v>384</v>
      </c>
      <c r="EI376" s="6">
        <v>79</v>
      </c>
      <c r="EJ376" s="6">
        <v>394</v>
      </c>
      <c r="EK376" s="6">
        <v>79</v>
      </c>
      <c r="EL376" s="6">
        <v>394</v>
      </c>
      <c r="EM376" s="6" t="s">
        <v>111</v>
      </c>
      <c r="EN376" s="6" t="s">
        <v>21</v>
      </c>
      <c r="EO376" s="6">
        <v>3</v>
      </c>
    </row>
    <row r="377" spans="131:145" x14ac:dyDescent="0.25">
      <c r="EA377" s="6" t="s">
        <v>0</v>
      </c>
      <c r="EB377" s="6" t="s">
        <v>5</v>
      </c>
      <c r="EC377" s="6" t="s">
        <v>713</v>
      </c>
      <c r="ED377" s="6" t="s">
        <v>714</v>
      </c>
      <c r="EE377" s="6" t="s">
        <v>209</v>
      </c>
      <c r="EF377" s="6" t="s">
        <v>125</v>
      </c>
      <c r="EG377" s="6">
        <v>110</v>
      </c>
      <c r="EH377" s="6">
        <v>643</v>
      </c>
      <c r="EI377" s="6">
        <v>106</v>
      </c>
      <c r="EK377" s="6">
        <v>124</v>
      </c>
      <c r="EL377" s="6">
        <v>0</v>
      </c>
      <c r="EM377" s="6" t="s">
        <v>111</v>
      </c>
      <c r="EN377" s="6" t="s">
        <v>22</v>
      </c>
      <c r="EO377" s="6">
        <v>3</v>
      </c>
    </row>
    <row r="378" spans="131:145" x14ac:dyDescent="0.25">
      <c r="EA378" s="6" t="s">
        <v>0</v>
      </c>
      <c r="EB378" s="6" t="s">
        <v>937</v>
      </c>
      <c r="EC378" s="6" t="s">
        <v>1082</v>
      </c>
      <c r="ED378" s="6" t="s">
        <v>1083</v>
      </c>
      <c r="EE378" s="6" t="s">
        <v>97</v>
      </c>
      <c r="EF378" s="6" t="s">
        <v>98</v>
      </c>
      <c r="EG378" s="6">
        <v>91</v>
      </c>
      <c r="EH378" s="6">
        <v>400</v>
      </c>
      <c r="EI378" s="6">
        <v>60</v>
      </c>
      <c r="EJ378" s="6">
        <v>228</v>
      </c>
      <c r="EK378" s="6">
        <v>74</v>
      </c>
      <c r="EL378" s="6">
        <v>228</v>
      </c>
      <c r="EM378" s="6" t="s">
        <v>111</v>
      </c>
      <c r="EN378" s="6" t="s">
        <v>21</v>
      </c>
      <c r="EO378" s="6">
        <v>0</v>
      </c>
    </row>
    <row r="379" spans="131:145" x14ac:dyDescent="0.25">
      <c r="EA379" s="6" t="s">
        <v>0</v>
      </c>
      <c r="EB379" s="6" t="s">
        <v>5</v>
      </c>
      <c r="EC379" s="6" t="s">
        <v>713</v>
      </c>
      <c r="ED379" s="6" t="s">
        <v>714</v>
      </c>
      <c r="EE379" s="6" t="s">
        <v>209</v>
      </c>
      <c r="EF379" s="6" t="s">
        <v>125</v>
      </c>
      <c r="EG379" s="6">
        <v>110</v>
      </c>
      <c r="EH379" s="6">
        <v>643</v>
      </c>
      <c r="EI379" s="6">
        <v>106</v>
      </c>
      <c r="EK379" s="6">
        <v>124</v>
      </c>
      <c r="EL379" s="6">
        <v>0</v>
      </c>
      <c r="EM379" s="6" t="s">
        <v>111</v>
      </c>
      <c r="EN379" s="6" t="s">
        <v>23</v>
      </c>
      <c r="EO379" s="6">
        <v>4</v>
      </c>
    </row>
    <row r="380" spans="131:145" x14ac:dyDescent="0.25">
      <c r="EA380" s="6" t="s">
        <v>0</v>
      </c>
      <c r="EB380" s="6" t="s">
        <v>6</v>
      </c>
      <c r="EC380" s="6" t="s">
        <v>721</v>
      </c>
      <c r="ED380" s="6" t="s">
        <v>722</v>
      </c>
      <c r="EE380" s="6" t="s">
        <v>97</v>
      </c>
      <c r="EF380" s="6" t="s">
        <v>125</v>
      </c>
      <c r="EG380" s="6">
        <v>30</v>
      </c>
      <c r="EH380" s="6">
        <v>181</v>
      </c>
      <c r="EI380" s="6">
        <v>30</v>
      </c>
      <c r="EJ380" s="6">
        <v>181</v>
      </c>
      <c r="EK380" s="6">
        <v>30</v>
      </c>
      <c r="EL380" s="6">
        <v>181</v>
      </c>
      <c r="EM380" s="6" t="s">
        <v>111</v>
      </c>
      <c r="EN380" s="6" t="s">
        <v>22</v>
      </c>
      <c r="EO380" s="6">
        <v>1</v>
      </c>
    </row>
    <row r="381" spans="131:145" x14ac:dyDescent="0.25">
      <c r="EA381" s="6" t="s">
        <v>0</v>
      </c>
      <c r="EB381" s="6" t="s">
        <v>13</v>
      </c>
      <c r="EC381" s="6" t="s">
        <v>195</v>
      </c>
      <c r="ED381" s="6" t="s">
        <v>196</v>
      </c>
      <c r="EE381" s="6" t="s">
        <v>97</v>
      </c>
      <c r="EF381" s="6" t="s">
        <v>132</v>
      </c>
      <c r="EG381" s="6">
        <v>20</v>
      </c>
      <c r="EH381" s="6">
        <v>64</v>
      </c>
      <c r="EI381" s="6">
        <v>14</v>
      </c>
      <c r="EJ381" s="6">
        <v>52</v>
      </c>
      <c r="EK381" s="6">
        <v>14</v>
      </c>
      <c r="EL381" s="6">
        <v>52</v>
      </c>
      <c r="EM381" s="6" t="s">
        <v>111</v>
      </c>
      <c r="EN381" s="6" t="s">
        <v>21</v>
      </c>
      <c r="EO381" s="6">
        <v>1</v>
      </c>
    </row>
    <row r="382" spans="131:145" x14ac:dyDescent="0.25">
      <c r="EA382" s="6" t="s">
        <v>0</v>
      </c>
      <c r="EB382" s="6" t="s">
        <v>9</v>
      </c>
      <c r="EC382" s="6" t="s">
        <v>220</v>
      </c>
      <c r="ED382" s="6" t="s">
        <v>221</v>
      </c>
      <c r="EE382" s="6" t="s">
        <v>97</v>
      </c>
      <c r="EF382" s="6" t="s">
        <v>125</v>
      </c>
      <c r="EG382" s="6">
        <v>121</v>
      </c>
      <c r="EH382" s="6">
        <v>596</v>
      </c>
      <c r="EI382" s="6">
        <v>129</v>
      </c>
      <c r="EJ382" s="6">
        <v>575</v>
      </c>
      <c r="EK382" s="6">
        <v>129</v>
      </c>
      <c r="EL382" s="6">
        <v>575</v>
      </c>
      <c r="EM382" s="6" t="s">
        <v>111</v>
      </c>
      <c r="EN382" s="6" t="s">
        <v>21</v>
      </c>
      <c r="EO382" s="6">
        <v>20</v>
      </c>
    </row>
    <row r="383" spans="131:145" x14ac:dyDescent="0.25">
      <c r="EA383" s="6" t="s">
        <v>0</v>
      </c>
      <c r="EB383" s="6" t="s">
        <v>13</v>
      </c>
      <c r="EC383" s="6" t="s">
        <v>1080</v>
      </c>
      <c r="ED383" s="6" t="s">
        <v>1081</v>
      </c>
      <c r="EE383" s="6" t="s">
        <v>97</v>
      </c>
      <c r="EF383" s="6" t="s">
        <v>125</v>
      </c>
      <c r="EG383" s="6">
        <v>54</v>
      </c>
      <c r="EH383" s="6">
        <v>242</v>
      </c>
      <c r="EI383" s="6">
        <v>50</v>
      </c>
      <c r="EJ383" s="6">
        <v>219</v>
      </c>
      <c r="EK383" s="6">
        <v>50</v>
      </c>
      <c r="EL383" s="6">
        <v>227</v>
      </c>
      <c r="EM383" s="6" t="s">
        <v>111</v>
      </c>
      <c r="EN383" s="6" t="s">
        <v>23</v>
      </c>
      <c r="EO383" s="6">
        <v>2</v>
      </c>
    </row>
    <row r="384" spans="131:145" x14ac:dyDescent="0.25">
      <c r="EA384" s="6" t="s">
        <v>0</v>
      </c>
      <c r="EB384" s="6" t="s">
        <v>9</v>
      </c>
      <c r="EC384" s="6" t="s">
        <v>135</v>
      </c>
      <c r="ED384" s="6" t="s">
        <v>136</v>
      </c>
      <c r="EE384" s="6" t="s">
        <v>97</v>
      </c>
      <c r="EF384" s="6" t="s">
        <v>125</v>
      </c>
      <c r="EG384" s="6">
        <v>207</v>
      </c>
      <c r="EH384" s="6">
        <v>1141</v>
      </c>
      <c r="EI384" s="6">
        <v>352</v>
      </c>
      <c r="EJ384" s="6">
        <v>1386</v>
      </c>
      <c r="EK384" s="6">
        <v>352</v>
      </c>
      <c r="EL384" s="6">
        <v>1386</v>
      </c>
      <c r="EM384" s="6" t="s">
        <v>111</v>
      </c>
      <c r="EN384" s="6" t="s">
        <v>23</v>
      </c>
      <c r="EO384" s="6">
        <v>16</v>
      </c>
    </row>
    <row r="385" spans="131:145" x14ac:dyDescent="0.25">
      <c r="EA385" s="6" t="s">
        <v>3</v>
      </c>
      <c r="EB385" s="6" t="s">
        <v>15</v>
      </c>
      <c r="EC385" s="6" t="s">
        <v>1863</v>
      </c>
      <c r="ED385" s="6" t="s">
        <v>801</v>
      </c>
      <c r="EE385" s="6" t="s">
        <v>97</v>
      </c>
      <c r="EF385" s="6" t="s">
        <v>125</v>
      </c>
      <c r="EG385" s="6">
        <v>70</v>
      </c>
      <c r="EH385" s="6">
        <v>273</v>
      </c>
      <c r="EI385" s="6">
        <v>71</v>
      </c>
      <c r="EJ385" s="6">
        <v>278</v>
      </c>
      <c r="EK385" s="6">
        <v>71</v>
      </c>
      <c r="EL385" s="6">
        <v>278</v>
      </c>
      <c r="EM385" s="6" t="s">
        <v>111</v>
      </c>
      <c r="EN385" s="6" t="s">
        <v>21</v>
      </c>
      <c r="EO385" s="6">
        <v>1</v>
      </c>
    </row>
    <row r="386" spans="131:145" x14ac:dyDescent="0.25">
      <c r="EA386" s="6" t="s">
        <v>0</v>
      </c>
      <c r="EB386" s="6" t="s">
        <v>937</v>
      </c>
      <c r="EC386" s="6" t="s">
        <v>1082</v>
      </c>
      <c r="ED386" s="6" t="s">
        <v>1083</v>
      </c>
      <c r="EE386" s="6" t="s">
        <v>97</v>
      </c>
      <c r="EF386" s="6" t="s">
        <v>98</v>
      </c>
      <c r="EG386" s="6">
        <v>91</v>
      </c>
      <c r="EH386" s="6">
        <v>400</v>
      </c>
      <c r="EI386" s="6">
        <v>60</v>
      </c>
      <c r="EJ386" s="6">
        <v>228</v>
      </c>
      <c r="EK386" s="6">
        <v>74</v>
      </c>
      <c r="EL386" s="6">
        <v>228</v>
      </c>
      <c r="EM386" s="6" t="s">
        <v>111</v>
      </c>
      <c r="EN386" s="6" t="s">
        <v>23</v>
      </c>
      <c r="EO386" s="6">
        <v>0</v>
      </c>
    </row>
    <row r="387" spans="131:145" x14ac:dyDescent="0.25">
      <c r="EA387" s="6" t="s">
        <v>3</v>
      </c>
      <c r="EB387" s="6" t="s">
        <v>14</v>
      </c>
      <c r="EC387" s="6" t="s">
        <v>780</v>
      </c>
      <c r="ED387" s="6" t="s">
        <v>781</v>
      </c>
      <c r="EE387" s="6" t="s">
        <v>97</v>
      </c>
      <c r="EF387" s="6" t="s">
        <v>98</v>
      </c>
      <c r="EG387" s="6">
        <v>73</v>
      </c>
      <c r="EH387" s="6">
        <v>393</v>
      </c>
      <c r="EI387" s="6">
        <v>73</v>
      </c>
      <c r="EJ387" s="6">
        <v>393</v>
      </c>
      <c r="EK387" s="6">
        <v>73</v>
      </c>
      <c r="EL387" s="6">
        <v>393</v>
      </c>
      <c r="EM387" s="6" t="s">
        <v>111</v>
      </c>
      <c r="EN387" s="6" t="s">
        <v>21</v>
      </c>
      <c r="EO387" s="6">
        <v>2</v>
      </c>
    </row>
    <row r="388" spans="131:145" x14ac:dyDescent="0.25">
      <c r="EA388" s="6" t="s">
        <v>3</v>
      </c>
      <c r="EB388" s="6" t="s">
        <v>15</v>
      </c>
      <c r="EC388" s="6" t="s">
        <v>1863</v>
      </c>
      <c r="ED388" s="6" t="s">
        <v>801</v>
      </c>
      <c r="EE388" s="6" t="s">
        <v>97</v>
      </c>
      <c r="EF388" s="6" t="s">
        <v>125</v>
      </c>
      <c r="EG388" s="6">
        <v>70</v>
      </c>
      <c r="EH388" s="6">
        <v>273</v>
      </c>
      <c r="EI388" s="6">
        <v>71</v>
      </c>
      <c r="EJ388" s="6">
        <v>278</v>
      </c>
      <c r="EK388" s="6">
        <v>71</v>
      </c>
      <c r="EL388" s="6">
        <v>278</v>
      </c>
      <c r="EM388" s="6" t="s">
        <v>111</v>
      </c>
      <c r="EN388" s="6" t="s">
        <v>22</v>
      </c>
      <c r="EO388" s="6">
        <v>2</v>
      </c>
    </row>
    <row r="389" spans="131:145" x14ac:dyDescent="0.25">
      <c r="EA389" s="6" t="s">
        <v>3</v>
      </c>
      <c r="EB389" s="6" t="s">
        <v>15</v>
      </c>
      <c r="EC389" s="6" t="s">
        <v>1863</v>
      </c>
      <c r="ED389" s="6" t="s">
        <v>801</v>
      </c>
      <c r="EE389" s="6" t="s">
        <v>97</v>
      </c>
      <c r="EF389" s="6" t="s">
        <v>125</v>
      </c>
      <c r="EG389" s="6">
        <v>70</v>
      </c>
      <c r="EH389" s="6">
        <v>273</v>
      </c>
      <c r="EI389" s="6">
        <v>71</v>
      </c>
      <c r="EJ389" s="6">
        <v>278</v>
      </c>
      <c r="EK389" s="6">
        <v>71</v>
      </c>
      <c r="EL389" s="6">
        <v>278</v>
      </c>
      <c r="EM389" s="6" t="s">
        <v>111</v>
      </c>
      <c r="EN389" s="6" t="s">
        <v>23</v>
      </c>
      <c r="EO389" s="6">
        <v>3</v>
      </c>
    </row>
    <row r="390" spans="131:145" x14ac:dyDescent="0.25">
      <c r="EA390" s="6" t="s">
        <v>0</v>
      </c>
      <c r="EB390" s="6" t="s">
        <v>937</v>
      </c>
      <c r="EC390" s="6" t="s">
        <v>1082</v>
      </c>
      <c r="ED390" s="6" t="s">
        <v>1083</v>
      </c>
      <c r="EE390" s="6" t="s">
        <v>97</v>
      </c>
      <c r="EF390" s="6" t="s">
        <v>98</v>
      </c>
      <c r="EG390" s="6">
        <v>91</v>
      </c>
      <c r="EH390" s="6">
        <v>400</v>
      </c>
      <c r="EI390" s="6">
        <v>60</v>
      </c>
      <c r="EJ390" s="6">
        <v>228</v>
      </c>
      <c r="EK390" s="6">
        <v>74</v>
      </c>
      <c r="EL390" s="6">
        <v>228</v>
      </c>
      <c r="EM390" s="6" t="s">
        <v>111</v>
      </c>
      <c r="EN390" s="6" t="s">
        <v>22</v>
      </c>
      <c r="EO390" s="6">
        <v>0</v>
      </c>
    </row>
    <row r="391" spans="131:145" x14ac:dyDescent="0.25">
      <c r="EA391" s="6" t="s">
        <v>0</v>
      </c>
      <c r="EB391" s="6" t="s">
        <v>9</v>
      </c>
      <c r="EC391" s="6" t="s">
        <v>756</v>
      </c>
      <c r="ED391" s="6" t="s">
        <v>757</v>
      </c>
      <c r="EE391" s="6" t="s">
        <v>97</v>
      </c>
      <c r="EF391" s="6" t="s">
        <v>125</v>
      </c>
      <c r="EG391" s="6">
        <v>115</v>
      </c>
      <c r="EH391" s="6">
        <v>532</v>
      </c>
      <c r="EI391" s="6">
        <v>115</v>
      </c>
      <c r="EJ391" s="6">
        <v>537</v>
      </c>
      <c r="EK391" s="6">
        <v>115</v>
      </c>
      <c r="EL391" s="6">
        <v>537</v>
      </c>
      <c r="EM391" s="6" t="s">
        <v>111</v>
      </c>
      <c r="EN391" s="6" t="s">
        <v>23</v>
      </c>
      <c r="EO391" s="6">
        <v>1</v>
      </c>
    </row>
    <row r="392" spans="131:145" x14ac:dyDescent="0.25">
      <c r="EA392" s="6" t="s">
        <v>0</v>
      </c>
      <c r="EB392" s="6" t="s">
        <v>9</v>
      </c>
      <c r="EC392" s="6" t="s">
        <v>220</v>
      </c>
      <c r="ED392" s="6" t="s">
        <v>221</v>
      </c>
      <c r="EE392" s="6" t="s">
        <v>97</v>
      </c>
      <c r="EF392" s="6" t="s">
        <v>125</v>
      </c>
      <c r="EG392" s="6">
        <v>121</v>
      </c>
      <c r="EH392" s="6">
        <v>596</v>
      </c>
      <c r="EI392" s="6">
        <v>129</v>
      </c>
      <c r="EJ392" s="6">
        <v>575</v>
      </c>
      <c r="EK392" s="6">
        <v>129</v>
      </c>
      <c r="EL392" s="6">
        <v>575</v>
      </c>
      <c r="EM392" s="6" t="s">
        <v>111</v>
      </c>
      <c r="EN392" s="6" t="s">
        <v>23</v>
      </c>
      <c r="EO392" s="6">
        <v>21</v>
      </c>
    </row>
    <row r="393" spans="131:145" x14ac:dyDescent="0.25">
      <c r="EA393" s="6" t="s">
        <v>0</v>
      </c>
      <c r="EB393" s="6" t="s">
        <v>9</v>
      </c>
      <c r="EC393" s="6" t="s">
        <v>220</v>
      </c>
      <c r="ED393" s="6" t="s">
        <v>221</v>
      </c>
      <c r="EE393" s="6" t="s">
        <v>97</v>
      </c>
      <c r="EF393" s="6" t="s">
        <v>125</v>
      </c>
      <c r="EG393" s="6">
        <v>121</v>
      </c>
      <c r="EH393" s="6">
        <v>596</v>
      </c>
      <c r="EI393" s="6">
        <v>129</v>
      </c>
      <c r="EJ393" s="6">
        <v>575</v>
      </c>
      <c r="EK393" s="6">
        <v>129</v>
      </c>
      <c r="EL393" s="6">
        <v>575</v>
      </c>
      <c r="EM393" s="6" t="s">
        <v>111</v>
      </c>
      <c r="EN393" s="6" t="s">
        <v>22</v>
      </c>
      <c r="EO393" s="6">
        <v>1</v>
      </c>
    </row>
    <row r="394" spans="131:145" x14ac:dyDescent="0.25">
      <c r="EA394" s="6" t="s">
        <v>0</v>
      </c>
      <c r="EB394" s="6" t="s">
        <v>9</v>
      </c>
      <c r="EC394" s="6" t="s">
        <v>135</v>
      </c>
      <c r="ED394" s="6" t="s">
        <v>136</v>
      </c>
      <c r="EE394" s="6" t="s">
        <v>97</v>
      </c>
      <c r="EF394" s="6" t="s">
        <v>125</v>
      </c>
      <c r="EG394" s="6">
        <v>207</v>
      </c>
      <c r="EH394" s="6">
        <v>1141</v>
      </c>
      <c r="EI394" s="6">
        <v>352</v>
      </c>
      <c r="EJ394" s="6">
        <v>1386</v>
      </c>
      <c r="EK394" s="6">
        <v>352</v>
      </c>
      <c r="EL394" s="6">
        <v>1386</v>
      </c>
      <c r="EM394" s="6" t="s">
        <v>111</v>
      </c>
      <c r="EN394" s="6" t="s">
        <v>22</v>
      </c>
      <c r="EO394" s="6">
        <v>8</v>
      </c>
    </row>
    <row r="395" spans="131:145" x14ac:dyDescent="0.25">
      <c r="EA395" s="6" t="s">
        <v>3</v>
      </c>
      <c r="EB395" s="6" t="s">
        <v>15</v>
      </c>
      <c r="EC395" s="6" t="s">
        <v>234</v>
      </c>
      <c r="ED395" s="6" t="s">
        <v>1060</v>
      </c>
      <c r="EE395" s="6" t="s">
        <v>97</v>
      </c>
      <c r="EF395" s="6" t="s">
        <v>132</v>
      </c>
      <c r="EG395" s="6">
        <v>21</v>
      </c>
      <c r="EH395" s="6">
        <v>107</v>
      </c>
      <c r="EI395" s="6">
        <v>22</v>
      </c>
      <c r="EJ395" s="6">
        <v>108</v>
      </c>
      <c r="EK395" s="6">
        <v>22</v>
      </c>
      <c r="EL395" s="6">
        <v>0</v>
      </c>
      <c r="EM395" s="6" t="s">
        <v>111</v>
      </c>
      <c r="EN395" s="6" t="s">
        <v>21</v>
      </c>
      <c r="EO395" s="6">
        <v>0</v>
      </c>
    </row>
    <row r="396" spans="131:145" x14ac:dyDescent="0.25">
      <c r="EA396" s="6" t="s">
        <v>3</v>
      </c>
      <c r="EB396" s="6" t="s">
        <v>1084</v>
      </c>
      <c r="EC396" s="6" t="s">
        <v>1085</v>
      </c>
      <c r="ED396" s="6" t="s">
        <v>1086</v>
      </c>
      <c r="EE396" s="6" t="s">
        <v>97</v>
      </c>
      <c r="EF396" s="6" t="s">
        <v>125</v>
      </c>
      <c r="EG396" s="6">
        <v>44</v>
      </c>
      <c r="EH396" s="6">
        <v>273</v>
      </c>
      <c r="EI396" s="6">
        <v>40</v>
      </c>
      <c r="EJ396" s="6">
        <v>208</v>
      </c>
      <c r="EK396" s="6">
        <v>40</v>
      </c>
      <c r="EL396" s="6">
        <v>208</v>
      </c>
      <c r="EM396" s="6" t="s">
        <v>111</v>
      </c>
      <c r="EN396" s="6" t="s">
        <v>23</v>
      </c>
      <c r="EO396" s="6">
        <v>2</v>
      </c>
    </row>
    <row r="397" spans="131:145" x14ac:dyDescent="0.25">
      <c r="EA397" s="6" t="s">
        <v>3</v>
      </c>
      <c r="EB397" s="6" t="s">
        <v>17</v>
      </c>
      <c r="EC397" s="6" t="s">
        <v>232</v>
      </c>
      <c r="ED397" s="6" t="s">
        <v>233</v>
      </c>
      <c r="EE397" s="6" t="s">
        <v>97</v>
      </c>
      <c r="EF397" s="6" t="s">
        <v>98</v>
      </c>
      <c r="EG397" s="6">
        <v>30</v>
      </c>
      <c r="EH397" s="6">
        <v>188</v>
      </c>
      <c r="EI397" s="6">
        <v>24</v>
      </c>
      <c r="EJ397" s="6">
        <v>112</v>
      </c>
      <c r="EK397" s="6">
        <v>24</v>
      </c>
      <c r="EL397" s="6">
        <v>112</v>
      </c>
      <c r="EM397" s="6" t="s">
        <v>111</v>
      </c>
      <c r="EN397" s="6" t="s">
        <v>23</v>
      </c>
      <c r="EO397" s="6">
        <v>4</v>
      </c>
    </row>
    <row r="398" spans="131:145" x14ac:dyDescent="0.25">
      <c r="EA398" s="6" t="s">
        <v>0</v>
      </c>
      <c r="EB398" s="6" t="s">
        <v>4</v>
      </c>
      <c r="EC398" s="6" t="s">
        <v>1799</v>
      </c>
      <c r="ED398" s="6" t="s">
        <v>162</v>
      </c>
      <c r="EE398" s="6" t="s">
        <v>97</v>
      </c>
      <c r="EF398" s="6" t="s">
        <v>98</v>
      </c>
      <c r="EG398" s="6">
        <v>163</v>
      </c>
      <c r="EH398" s="6">
        <v>712</v>
      </c>
      <c r="EI398" s="6">
        <v>84</v>
      </c>
      <c r="EJ398" s="6">
        <v>452</v>
      </c>
      <c r="EK398" s="6">
        <v>140</v>
      </c>
      <c r="EL398" s="6">
        <v>707</v>
      </c>
      <c r="EM398" s="6" t="s">
        <v>114</v>
      </c>
      <c r="EN398" s="6" t="s">
        <v>23</v>
      </c>
      <c r="EO398" s="6">
        <v>8</v>
      </c>
    </row>
    <row r="399" spans="131:145" x14ac:dyDescent="0.25">
      <c r="EA399" s="6" t="s">
        <v>0</v>
      </c>
      <c r="EB399" s="6" t="s">
        <v>11</v>
      </c>
      <c r="EC399" s="6" t="s">
        <v>1836</v>
      </c>
      <c r="ED399" s="6" t="s">
        <v>192</v>
      </c>
      <c r="EE399" s="6" t="s">
        <v>97</v>
      </c>
      <c r="EF399" s="6" t="s">
        <v>98</v>
      </c>
      <c r="EG399" s="6">
        <v>14</v>
      </c>
      <c r="EH399" s="6">
        <v>44</v>
      </c>
      <c r="EI399" s="6">
        <v>14</v>
      </c>
      <c r="EJ399" s="6">
        <v>44</v>
      </c>
      <c r="EK399" s="6">
        <v>14</v>
      </c>
      <c r="EL399" s="6">
        <v>44</v>
      </c>
      <c r="EM399" s="6" t="s">
        <v>114</v>
      </c>
      <c r="EN399" s="6" t="s">
        <v>23</v>
      </c>
      <c r="EO399" s="6">
        <v>1</v>
      </c>
    </row>
    <row r="400" spans="131:145" x14ac:dyDescent="0.25">
      <c r="EA400" s="6" t="s">
        <v>0</v>
      </c>
      <c r="EB400" s="6" t="s">
        <v>4</v>
      </c>
      <c r="EC400" s="6" t="s">
        <v>157</v>
      </c>
      <c r="ED400" s="6" t="s">
        <v>158</v>
      </c>
      <c r="EE400" s="6" t="s">
        <v>97</v>
      </c>
      <c r="EF400" s="6" t="s">
        <v>98</v>
      </c>
      <c r="EG400" s="6">
        <v>6</v>
      </c>
      <c r="EH400" s="6">
        <v>28</v>
      </c>
      <c r="EI400" s="6">
        <v>6</v>
      </c>
      <c r="EJ400" s="6">
        <v>30</v>
      </c>
      <c r="EK400" s="6">
        <v>6</v>
      </c>
      <c r="EL400" s="6">
        <v>30</v>
      </c>
      <c r="EM400" s="6" t="s">
        <v>114</v>
      </c>
      <c r="EN400" s="6" t="s">
        <v>22</v>
      </c>
      <c r="EO400" s="6">
        <v>0</v>
      </c>
    </row>
    <row r="401" spans="131:145" x14ac:dyDescent="0.25">
      <c r="EA401" s="6" t="s">
        <v>0</v>
      </c>
      <c r="EB401" s="6" t="s">
        <v>6</v>
      </c>
      <c r="EC401" s="6" t="s">
        <v>275</v>
      </c>
      <c r="ED401" s="6" t="s">
        <v>276</v>
      </c>
      <c r="EE401" s="6" t="s">
        <v>97</v>
      </c>
      <c r="EF401" s="6" t="s">
        <v>98</v>
      </c>
      <c r="EG401" s="6">
        <v>118</v>
      </c>
      <c r="EH401" s="6">
        <v>516</v>
      </c>
      <c r="EI401" s="6">
        <v>108</v>
      </c>
      <c r="EJ401" s="6">
        <v>470</v>
      </c>
      <c r="EK401" s="6">
        <v>118</v>
      </c>
      <c r="EL401" s="6">
        <v>520</v>
      </c>
      <c r="EM401" s="6" t="s">
        <v>114</v>
      </c>
      <c r="EN401" s="6" t="s">
        <v>23</v>
      </c>
      <c r="EO401" s="6">
        <v>19</v>
      </c>
    </row>
    <row r="402" spans="131:145" x14ac:dyDescent="0.25">
      <c r="EA402" s="6" t="s">
        <v>0</v>
      </c>
      <c r="EB402" s="6" t="s">
        <v>8</v>
      </c>
      <c r="EC402" s="6" t="s">
        <v>750</v>
      </c>
      <c r="ED402" s="6" t="s">
        <v>751</v>
      </c>
      <c r="EE402" s="6" t="s">
        <v>97</v>
      </c>
      <c r="EF402" s="6" t="s">
        <v>98</v>
      </c>
      <c r="EG402" s="6">
        <v>3</v>
      </c>
      <c r="EH402" s="6">
        <v>13</v>
      </c>
      <c r="EI402" s="6">
        <v>3</v>
      </c>
      <c r="EJ402" s="6">
        <v>13</v>
      </c>
      <c r="EK402" s="6">
        <v>3</v>
      </c>
      <c r="EL402" s="6">
        <v>13</v>
      </c>
      <c r="EM402" s="6" t="s">
        <v>114</v>
      </c>
      <c r="EN402" s="6" t="s">
        <v>23</v>
      </c>
      <c r="EO402" s="6">
        <v>0</v>
      </c>
    </row>
    <row r="403" spans="131:145" x14ac:dyDescent="0.25">
      <c r="EA403" s="6" t="s">
        <v>0</v>
      </c>
      <c r="EB403" s="6" t="s">
        <v>7</v>
      </c>
      <c r="EC403" s="6" t="s">
        <v>735</v>
      </c>
      <c r="ED403" s="6" t="s">
        <v>736</v>
      </c>
      <c r="EE403" s="6" t="s">
        <v>97</v>
      </c>
      <c r="EF403" s="6" t="s">
        <v>98</v>
      </c>
      <c r="EG403" s="6">
        <v>14</v>
      </c>
      <c r="EH403" s="6">
        <v>74</v>
      </c>
      <c r="EI403" s="6">
        <v>14</v>
      </c>
      <c r="EJ403" s="6">
        <v>68</v>
      </c>
      <c r="EK403" s="6">
        <v>14</v>
      </c>
      <c r="EL403" s="6">
        <v>68</v>
      </c>
      <c r="EM403" s="6" t="s">
        <v>114</v>
      </c>
      <c r="EN403" s="6" t="s">
        <v>21</v>
      </c>
      <c r="EO403" s="6">
        <v>0</v>
      </c>
    </row>
    <row r="404" spans="131:145" x14ac:dyDescent="0.25">
      <c r="EA404" s="6" t="s">
        <v>0</v>
      </c>
      <c r="EB404" s="6" t="s">
        <v>10</v>
      </c>
      <c r="EC404" s="6" t="s">
        <v>139</v>
      </c>
      <c r="ED404" s="6" t="s">
        <v>140</v>
      </c>
      <c r="EE404" s="6" t="s">
        <v>97</v>
      </c>
      <c r="EF404" s="6" t="s">
        <v>98</v>
      </c>
      <c r="EG404" s="6">
        <v>80</v>
      </c>
      <c r="EH404" s="6">
        <v>278</v>
      </c>
      <c r="EI404" s="6">
        <v>50</v>
      </c>
      <c r="EJ404" s="6">
        <v>200</v>
      </c>
      <c r="EK404" s="6">
        <v>83</v>
      </c>
      <c r="EL404" s="6">
        <v>293</v>
      </c>
      <c r="EM404" s="6" t="s">
        <v>114</v>
      </c>
      <c r="EN404" s="6" t="s">
        <v>21</v>
      </c>
      <c r="EO404" s="6">
        <v>1</v>
      </c>
    </row>
    <row r="405" spans="131:145" x14ac:dyDescent="0.25">
      <c r="EA405" s="6" t="s">
        <v>0</v>
      </c>
      <c r="EB405" s="6" t="s">
        <v>8</v>
      </c>
      <c r="EC405" s="6" t="s">
        <v>1045</v>
      </c>
      <c r="ED405" s="6" t="s">
        <v>749</v>
      </c>
      <c r="EE405" s="6" t="s">
        <v>209</v>
      </c>
      <c r="EF405" s="6" t="s">
        <v>125</v>
      </c>
      <c r="EG405" s="6">
        <v>1694</v>
      </c>
      <c r="EH405" s="6">
        <v>8805</v>
      </c>
      <c r="EI405" s="6">
        <v>1693</v>
      </c>
      <c r="EJ405" s="6">
        <v>8805</v>
      </c>
      <c r="EK405" s="6">
        <v>1693</v>
      </c>
      <c r="EL405" s="6">
        <v>9062</v>
      </c>
      <c r="EM405" s="6" t="s">
        <v>114</v>
      </c>
      <c r="EN405" s="6" t="s">
        <v>21</v>
      </c>
      <c r="EO405" s="6">
        <v>71</v>
      </c>
    </row>
    <row r="406" spans="131:145" x14ac:dyDescent="0.25">
      <c r="EA406" s="6" t="s">
        <v>0</v>
      </c>
      <c r="EB406" s="6" t="s">
        <v>5</v>
      </c>
      <c r="EC406" s="6" t="s">
        <v>1037</v>
      </c>
      <c r="ED406" s="6" t="s">
        <v>710</v>
      </c>
      <c r="EE406" s="6" t="s">
        <v>209</v>
      </c>
      <c r="EF406" s="6" t="s">
        <v>132</v>
      </c>
      <c r="EG406" s="6">
        <v>610</v>
      </c>
      <c r="EH406" s="6">
        <v>2750</v>
      </c>
      <c r="EI406" s="6">
        <v>609</v>
      </c>
      <c r="EJ406" s="6">
        <v>2630</v>
      </c>
      <c r="EK406" s="6">
        <v>609</v>
      </c>
      <c r="EL406" s="6">
        <v>2630</v>
      </c>
      <c r="EM406" s="6" t="s">
        <v>114</v>
      </c>
      <c r="EN406" s="6" t="s">
        <v>21</v>
      </c>
      <c r="EO406" s="6">
        <v>20</v>
      </c>
    </row>
    <row r="407" spans="131:145" x14ac:dyDescent="0.25">
      <c r="EA407" s="6" t="s">
        <v>0</v>
      </c>
      <c r="EB407" s="6" t="s">
        <v>7</v>
      </c>
      <c r="EC407" s="6" t="s">
        <v>133</v>
      </c>
      <c r="ED407" s="6" t="s">
        <v>134</v>
      </c>
      <c r="EE407" s="6" t="s">
        <v>97</v>
      </c>
      <c r="EF407" s="6" t="s">
        <v>98</v>
      </c>
      <c r="EG407" s="6">
        <v>631</v>
      </c>
      <c r="EH407" s="6">
        <v>3758</v>
      </c>
      <c r="EI407" s="6">
        <v>613</v>
      </c>
      <c r="EJ407" s="6">
        <v>3721</v>
      </c>
      <c r="EK407" s="6">
        <v>626</v>
      </c>
      <c r="EL407" s="6">
        <v>3786</v>
      </c>
      <c r="EM407" s="6" t="s">
        <v>114</v>
      </c>
      <c r="EN407" s="6" t="s">
        <v>21</v>
      </c>
      <c r="EO407" s="6">
        <v>34</v>
      </c>
    </row>
    <row r="408" spans="131:145" x14ac:dyDescent="0.25">
      <c r="EA408" s="6" t="s">
        <v>0</v>
      </c>
      <c r="EB408" s="6" t="s">
        <v>4</v>
      </c>
      <c r="EC408" s="6" t="s">
        <v>157</v>
      </c>
      <c r="ED408" s="6" t="s">
        <v>158</v>
      </c>
      <c r="EE408" s="6" t="s">
        <v>97</v>
      </c>
      <c r="EF408" s="6" t="s">
        <v>98</v>
      </c>
      <c r="EG408" s="6">
        <v>6</v>
      </c>
      <c r="EH408" s="6">
        <v>28</v>
      </c>
      <c r="EI408" s="6">
        <v>6</v>
      </c>
      <c r="EJ408" s="6">
        <v>30</v>
      </c>
      <c r="EK408" s="6">
        <v>6</v>
      </c>
      <c r="EL408" s="6">
        <v>30</v>
      </c>
      <c r="EM408" s="6" t="s">
        <v>114</v>
      </c>
      <c r="EN408" s="6" t="s">
        <v>21</v>
      </c>
      <c r="EO408" s="6">
        <v>0</v>
      </c>
    </row>
    <row r="409" spans="131:145" x14ac:dyDescent="0.25">
      <c r="EA409" s="6" t="s">
        <v>0</v>
      </c>
      <c r="EB409" s="6" t="s">
        <v>12</v>
      </c>
      <c r="EC409" s="6" t="s">
        <v>1821</v>
      </c>
      <c r="ED409" s="6" t="s">
        <v>724</v>
      </c>
      <c r="EE409" s="6" t="s">
        <v>97</v>
      </c>
      <c r="EF409" s="6" t="s">
        <v>98</v>
      </c>
      <c r="EG409" s="6">
        <v>12</v>
      </c>
      <c r="EH409" s="6">
        <v>61</v>
      </c>
      <c r="EI409" s="6">
        <v>12</v>
      </c>
      <c r="EJ409" s="6">
        <v>62</v>
      </c>
      <c r="EK409" s="6">
        <v>12</v>
      </c>
      <c r="EL409" s="6">
        <v>61</v>
      </c>
      <c r="EM409" s="6" t="s">
        <v>114</v>
      </c>
      <c r="EN409" s="6" t="s">
        <v>22</v>
      </c>
      <c r="EO409" s="6">
        <v>1</v>
      </c>
    </row>
    <row r="410" spans="131:145" x14ac:dyDescent="0.25">
      <c r="EA410" s="6" t="s">
        <v>0</v>
      </c>
      <c r="EB410" s="6" t="s">
        <v>5</v>
      </c>
      <c r="EC410" s="6" t="s">
        <v>1525</v>
      </c>
      <c r="ED410" s="6" t="s">
        <v>268</v>
      </c>
      <c r="EE410" s="6" t="s">
        <v>97</v>
      </c>
      <c r="EF410" s="6" t="s">
        <v>125</v>
      </c>
      <c r="EG410" s="6">
        <v>110</v>
      </c>
      <c r="EH410" s="6">
        <v>509</v>
      </c>
      <c r="EI410" s="6">
        <v>80</v>
      </c>
      <c r="EJ410" s="6">
        <v>324</v>
      </c>
      <c r="EK410" s="6">
        <v>110</v>
      </c>
      <c r="EL410" s="6">
        <v>506</v>
      </c>
      <c r="EM410" s="6" t="s">
        <v>114</v>
      </c>
      <c r="EN410" s="6" t="s">
        <v>22</v>
      </c>
      <c r="EO410" s="6">
        <v>3</v>
      </c>
    </row>
    <row r="411" spans="131:145" x14ac:dyDescent="0.25">
      <c r="EA411" s="6" t="s">
        <v>0</v>
      </c>
      <c r="EB411" s="6" t="s">
        <v>7</v>
      </c>
      <c r="EC411" s="6" t="s">
        <v>133</v>
      </c>
      <c r="ED411" s="6" t="s">
        <v>134</v>
      </c>
      <c r="EE411" s="6" t="s">
        <v>97</v>
      </c>
      <c r="EF411" s="6" t="s">
        <v>98</v>
      </c>
      <c r="EG411" s="6">
        <v>631</v>
      </c>
      <c r="EH411" s="6">
        <v>3758</v>
      </c>
      <c r="EI411" s="6">
        <v>613</v>
      </c>
      <c r="EJ411" s="6">
        <v>3721</v>
      </c>
      <c r="EK411" s="6">
        <v>626</v>
      </c>
      <c r="EL411" s="6">
        <v>3786</v>
      </c>
      <c r="EM411" s="6" t="s">
        <v>114</v>
      </c>
      <c r="EN411" s="6" t="s">
        <v>22</v>
      </c>
      <c r="EO411" s="6">
        <v>31</v>
      </c>
    </row>
    <row r="412" spans="131:145" x14ac:dyDescent="0.25">
      <c r="EA412" s="6" t="s">
        <v>0</v>
      </c>
      <c r="EB412" s="6" t="s">
        <v>8</v>
      </c>
      <c r="EC412" s="6" t="s">
        <v>1045</v>
      </c>
      <c r="ED412" s="6" t="s">
        <v>749</v>
      </c>
      <c r="EE412" s="6" t="s">
        <v>209</v>
      </c>
      <c r="EF412" s="6" t="s">
        <v>125</v>
      </c>
      <c r="EG412" s="6">
        <v>1694</v>
      </c>
      <c r="EH412" s="6">
        <v>8805</v>
      </c>
      <c r="EI412" s="6">
        <v>1693</v>
      </c>
      <c r="EJ412" s="6">
        <v>8805</v>
      </c>
      <c r="EK412" s="6">
        <v>1693</v>
      </c>
      <c r="EL412" s="6">
        <v>9062</v>
      </c>
      <c r="EM412" s="6" t="s">
        <v>114</v>
      </c>
      <c r="EN412" s="6" t="s">
        <v>22</v>
      </c>
      <c r="EO412" s="6">
        <v>78</v>
      </c>
    </row>
    <row r="413" spans="131:145" x14ac:dyDescent="0.25">
      <c r="EA413" s="6" t="s">
        <v>0</v>
      </c>
      <c r="EB413" s="6" t="s">
        <v>9</v>
      </c>
      <c r="EC413" s="6" t="s">
        <v>1846</v>
      </c>
      <c r="ED413" s="6" t="s">
        <v>213</v>
      </c>
      <c r="EE413" s="6" t="s">
        <v>209</v>
      </c>
      <c r="EF413" s="6" t="s">
        <v>125</v>
      </c>
      <c r="EG413" s="6">
        <v>174</v>
      </c>
      <c r="EH413" s="6">
        <v>1185</v>
      </c>
      <c r="EI413" s="6">
        <v>463</v>
      </c>
      <c r="EJ413" s="6">
        <v>2123</v>
      </c>
      <c r="EK413" s="6">
        <v>463</v>
      </c>
      <c r="EL413" s="6">
        <v>2114</v>
      </c>
      <c r="EM413" s="6" t="s">
        <v>114</v>
      </c>
      <c r="EN413" s="6" t="s">
        <v>21</v>
      </c>
      <c r="EO413" s="6">
        <v>51</v>
      </c>
    </row>
    <row r="414" spans="131:145" x14ac:dyDescent="0.25">
      <c r="EA414" s="6" t="s">
        <v>0</v>
      </c>
      <c r="EB414" s="6" t="s">
        <v>4</v>
      </c>
      <c r="EC414" s="6" t="s">
        <v>151</v>
      </c>
      <c r="ED414" s="6" t="s">
        <v>152</v>
      </c>
      <c r="EE414" s="6" t="s">
        <v>97</v>
      </c>
      <c r="EF414" s="6" t="s">
        <v>98</v>
      </c>
      <c r="EG414" s="6">
        <v>8</v>
      </c>
      <c r="EH414" s="6">
        <v>30</v>
      </c>
      <c r="EI414" s="6">
        <v>8</v>
      </c>
      <c r="EJ414" s="6">
        <v>32</v>
      </c>
      <c r="EK414" s="6">
        <v>8</v>
      </c>
      <c r="EL414" s="6">
        <v>32</v>
      </c>
      <c r="EM414" s="6" t="s">
        <v>114</v>
      </c>
      <c r="EN414" s="6" t="s">
        <v>23</v>
      </c>
      <c r="EO414" s="6">
        <v>0</v>
      </c>
    </row>
    <row r="415" spans="131:145" x14ac:dyDescent="0.25">
      <c r="EA415" s="6" t="s">
        <v>0</v>
      </c>
      <c r="EB415" s="6" t="s">
        <v>5</v>
      </c>
      <c r="EC415" s="6" t="s">
        <v>259</v>
      </c>
      <c r="ED415" s="6" t="s">
        <v>260</v>
      </c>
      <c r="EE415" s="6" t="s">
        <v>97</v>
      </c>
      <c r="EF415" s="6" t="s">
        <v>98</v>
      </c>
      <c r="EG415" s="6">
        <v>94</v>
      </c>
      <c r="EH415" s="6">
        <v>341</v>
      </c>
      <c r="EI415" s="6">
        <v>65</v>
      </c>
      <c r="EJ415" s="6">
        <v>240</v>
      </c>
      <c r="EK415" s="6">
        <v>95</v>
      </c>
      <c r="EL415" s="6">
        <v>343</v>
      </c>
      <c r="EM415" s="6" t="s">
        <v>114</v>
      </c>
      <c r="EN415" s="6" t="s">
        <v>21</v>
      </c>
      <c r="EO415" s="6">
        <v>5</v>
      </c>
    </row>
    <row r="416" spans="131:145" x14ac:dyDescent="0.25">
      <c r="EA416" s="6" t="s">
        <v>0</v>
      </c>
      <c r="EB416" s="6" t="s">
        <v>9</v>
      </c>
      <c r="EC416" s="6" t="s">
        <v>137</v>
      </c>
      <c r="ED416" s="6" t="s">
        <v>138</v>
      </c>
      <c r="EE416" s="6" t="s">
        <v>97</v>
      </c>
      <c r="EF416" s="6" t="s">
        <v>98</v>
      </c>
      <c r="EG416" s="6">
        <v>135</v>
      </c>
      <c r="EH416" s="6">
        <v>672</v>
      </c>
      <c r="EI416" s="6">
        <v>156</v>
      </c>
      <c r="EJ416" s="6">
        <v>704</v>
      </c>
      <c r="EK416" s="6">
        <v>156</v>
      </c>
      <c r="EL416" s="6">
        <v>704</v>
      </c>
      <c r="EM416" s="6" t="s">
        <v>114</v>
      </c>
      <c r="EN416" s="6" t="s">
        <v>23</v>
      </c>
      <c r="EO416" s="6">
        <v>10</v>
      </c>
    </row>
    <row r="417" spans="131:145" x14ac:dyDescent="0.25">
      <c r="EA417" s="6" t="s">
        <v>0</v>
      </c>
      <c r="EB417" s="6" t="s">
        <v>11</v>
      </c>
      <c r="EC417" s="6" t="s">
        <v>187</v>
      </c>
      <c r="ED417" s="6" t="s">
        <v>188</v>
      </c>
      <c r="EE417" s="6" t="s">
        <v>97</v>
      </c>
      <c r="EF417" s="6" t="s">
        <v>132</v>
      </c>
      <c r="EG417" s="6">
        <v>18</v>
      </c>
      <c r="EH417" s="6">
        <v>78</v>
      </c>
      <c r="EI417" s="6">
        <v>18</v>
      </c>
      <c r="EJ417" s="6">
        <v>79</v>
      </c>
      <c r="EK417" s="6">
        <v>18</v>
      </c>
      <c r="EL417" s="6">
        <v>77</v>
      </c>
      <c r="EM417" s="6" t="s">
        <v>114</v>
      </c>
      <c r="EN417" s="6" t="s">
        <v>22</v>
      </c>
      <c r="EO417" s="6">
        <v>1</v>
      </c>
    </row>
    <row r="418" spans="131:145" x14ac:dyDescent="0.25">
      <c r="EA418" s="6" t="s">
        <v>0</v>
      </c>
      <c r="EB418" s="6" t="s">
        <v>4</v>
      </c>
      <c r="EC418" s="6" t="s">
        <v>153</v>
      </c>
      <c r="ED418" s="6" t="s">
        <v>154</v>
      </c>
      <c r="EE418" s="6" t="s">
        <v>97</v>
      </c>
      <c r="EF418" s="6" t="s">
        <v>98</v>
      </c>
      <c r="EG418" s="6">
        <v>35</v>
      </c>
      <c r="EH418" s="6">
        <v>175</v>
      </c>
      <c r="EI418" s="6">
        <v>32</v>
      </c>
      <c r="EJ418" s="6">
        <v>173</v>
      </c>
      <c r="EK418" s="6">
        <v>43</v>
      </c>
      <c r="EL418" s="6">
        <v>212</v>
      </c>
      <c r="EM418" s="6" t="s">
        <v>114</v>
      </c>
      <c r="EN418" s="6" t="s">
        <v>22</v>
      </c>
      <c r="EO418" s="6">
        <v>2</v>
      </c>
    </row>
    <row r="419" spans="131:145" x14ac:dyDescent="0.25">
      <c r="EA419" s="6" t="s">
        <v>0</v>
      </c>
      <c r="EB419" s="6" t="s">
        <v>4</v>
      </c>
      <c r="EC419" s="6" t="s">
        <v>95</v>
      </c>
      <c r="ED419" s="6" t="s">
        <v>96</v>
      </c>
      <c r="EE419" s="6" t="s">
        <v>97</v>
      </c>
      <c r="EF419" s="6" t="s">
        <v>98</v>
      </c>
      <c r="EG419" s="6">
        <v>69</v>
      </c>
      <c r="EH419" s="6">
        <v>349</v>
      </c>
      <c r="EI419" s="6">
        <v>43</v>
      </c>
      <c r="EJ419" s="6">
        <v>361</v>
      </c>
      <c r="EK419" s="6">
        <v>43</v>
      </c>
      <c r="EL419" s="6">
        <v>361</v>
      </c>
      <c r="EM419" s="6" t="s">
        <v>114</v>
      </c>
      <c r="EN419" s="6" t="s">
        <v>22</v>
      </c>
      <c r="EO419" s="6">
        <v>6</v>
      </c>
    </row>
    <row r="420" spans="131:145" x14ac:dyDescent="0.25">
      <c r="EA420" s="6" t="s">
        <v>0</v>
      </c>
      <c r="EB420" s="6" t="s">
        <v>9</v>
      </c>
      <c r="EC420" s="6" t="s">
        <v>756</v>
      </c>
      <c r="ED420" s="6" t="s">
        <v>757</v>
      </c>
      <c r="EE420" s="6" t="s">
        <v>97</v>
      </c>
      <c r="EF420" s="6" t="s">
        <v>125</v>
      </c>
      <c r="EG420" s="6">
        <v>115</v>
      </c>
      <c r="EH420" s="6">
        <v>532</v>
      </c>
      <c r="EI420" s="6">
        <v>115</v>
      </c>
      <c r="EJ420" s="6">
        <v>537</v>
      </c>
      <c r="EK420" s="6">
        <v>115</v>
      </c>
      <c r="EL420" s="6">
        <v>537</v>
      </c>
      <c r="EM420" s="6" t="s">
        <v>114</v>
      </c>
      <c r="EN420" s="6" t="s">
        <v>21</v>
      </c>
      <c r="EO420" s="6">
        <v>4</v>
      </c>
    </row>
    <row r="421" spans="131:145" x14ac:dyDescent="0.25">
      <c r="EA421" s="6" t="s">
        <v>0</v>
      </c>
      <c r="EB421" s="6" t="s">
        <v>5</v>
      </c>
      <c r="EC421" s="6" t="s">
        <v>171</v>
      </c>
      <c r="ED421" s="6" t="s">
        <v>172</v>
      </c>
      <c r="EE421" s="6" t="s">
        <v>97</v>
      </c>
      <c r="EF421" s="6" t="s">
        <v>132</v>
      </c>
      <c r="EG421" s="6">
        <v>21</v>
      </c>
      <c r="EH421" s="6">
        <v>111</v>
      </c>
      <c r="EI421" s="6">
        <v>22</v>
      </c>
      <c r="EJ421" s="6">
        <v>116</v>
      </c>
      <c r="EK421" s="6">
        <v>26</v>
      </c>
      <c r="EL421" s="6">
        <v>116</v>
      </c>
      <c r="EM421" s="6" t="s">
        <v>114</v>
      </c>
      <c r="EN421" s="6" t="s">
        <v>23</v>
      </c>
      <c r="EO421" s="6">
        <v>2</v>
      </c>
    </row>
    <row r="422" spans="131:145" x14ac:dyDescent="0.25">
      <c r="EA422" s="6" t="s">
        <v>0</v>
      </c>
      <c r="EB422" s="6" t="s">
        <v>6</v>
      </c>
      <c r="EC422" s="6" t="s">
        <v>824</v>
      </c>
      <c r="ED422" s="6" t="s">
        <v>825</v>
      </c>
      <c r="EE422" s="6" t="s">
        <v>209</v>
      </c>
      <c r="EF422" s="6" t="s">
        <v>132</v>
      </c>
      <c r="EG422" s="6">
        <v>153</v>
      </c>
      <c r="EH422" s="6">
        <v>873</v>
      </c>
      <c r="EI422" s="6">
        <v>153</v>
      </c>
      <c r="EJ422" s="6">
        <v>922</v>
      </c>
      <c r="EK422" s="6">
        <v>153</v>
      </c>
      <c r="EL422" s="6">
        <v>922</v>
      </c>
      <c r="EM422" s="6" t="s">
        <v>114</v>
      </c>
      <c r="EN422" s="6" t="s">
        <v>21</v>
      </c>
      <c r="EO422" s="6">
        <v>15</v>
      </c>
    </row>
    <row r="423" spans="131:145" x14ac:dyDescent="0.25">
      <c r="EA423" s="6" t="s">
        <v>0</v>
      </c>
      <c r="EB423" s="6" t="s">
        <v>4</v>
      </c>
      <c r="EC423" s="6" t="s">
        <v>153</v>
      </c>
      <c r="ED423" s="6" t="s">
        <v>154</v>
      </c>
      <c r="EE423" s="6" t="s">
        <v>97</v>
      </c>
      <c r="EF423" s="6" t="s">
        <v>98</v>
      </c>
      <c r="EG423" s="6">
        <v>35</v>
      </c>
      <c r="EH423" s="6">
        <v>175</v>
      </c>
      <c r="EI423" s="6">
        <v>32</v>
      </c>
      <c r="EJ423" s="6">
        <v>173</v>
      </c>
      <c r="EK423" s="6">
        <v>43</v>
      </c>
      <c r="EL423" s="6">
        <v>212</v>
      </c>
      <c r="EM423" s="6" t="s">
        <v>114</v>
      </c>
      <c r="EN423" s="6" t="s">
        <v>21</v>
      </c>
      <c r="EO423" s="6">
        <v>1</v>
      </c>
    </row>
    <row r="424" spans="131:145" x14ac:dyDescent="0.25">
      <c r="EA424" s="6" t="s">
        <v>0</v>
      </c>
      <c r="EB424" s="6" t="s">
        <v>4</v>
      </c>
      <c r="EC424" s="6" t="s">
        <v>159</v>
      </c>
      <c r="ED424" s="6" t="s">
        <v>160</v>
      </c>
      <c r="EE424" s="6" t="s">
        <v>97</v>
      </c>
      <c r="EF424" s="6" t="s">
        <v>98</v>
      </c>
      <c r="EG424" s="6">
        <v>44</v>
      </c>
      <c r="EH424" s="6">
        <v>180</v>
      </c>
      <c r="EI424" s="6">
        <v>18</v>
      </c>
      <c r="EJ424" s="6">
        <v>68</v>
      </c>
      <c r="EK424" s="6">
        <v>45</v>
      </c>
      <c r="EL424" s="6">
        <v>194</v>
      </c>
      <c r="EM424" s="6" t="s">
        <v>114</v>
      </c>
      <c r="EN424" s="6" t="s">
        <v>23</v>
      </c>
      <c r="EO424" s="6">
        <v>2</v>
      </c>
    </row>
    <row r="425" spans="131:145" x14ac:dyDescent="0.25">
      <c r="EA425" s="6" t="s">
        <v>0</v>
      </c>
      <c r="EB425" s="6" t="s">
        <v>4</v>
      </c>
      <c r="EC425" s="6" t="s">
        <v>1799</v>
      </c>
      <c r="ED425" s="6" t="s">
        <v>162</v>
      </c>
      <c r="EE425" s="6" t="s">
        <v>97</v>
      </c>
      <c r="EF425" s="6" t="s">
        <v>98</v>
      </c>
      <c r="EG425" s="6">
        <v>163</v>
      </c>
      <c r="EH425" s="6">
        <v>712</v>
      </c>
      <c r="EI425" s="6">
        <v>84</v>
      </c>
      <c r="EJ425" s="6">
        <v>452</v>
      </c>
      <c r="EK425" s="6">
        <v>140</v>
      </c>
      <c r="EL425" s="6">
        <v>707</v>
      </c>
      <c r="EM425" s="6" t="s">
        <v>114</v>
      </c>
      <c r="EN425" s="6" t="s">
        <v>21</v>
      </c>
      <c r="EO425" s="6">
        <v>5</v>
      </c>
    </row>
    <row r="426" spans="131:145" x14ac:dyDescent="0.25">
      <c r="EA426" s="6" t="s">
        <v>0</v>
      </c>
      <c r="EB426" s="6" t="s">
        <v>10</v>
      </c>
      <c r="EC426" s="6" t="s">
        <v>139</v>
      </c>
      <c r="ED426" s="6" t="s">
        <v>140</v>
      </c>
      <c r="EE426" s="6" t="s">
        <v>97</v>
      </c>
      <c r="EF426" s="6" t="s">
        <v>98</v>
      </c>
      <c r="EG426" s="6">
        <v>80</v>
      </c>
      <c r="EH426" s="6">
        <v>278</v>
      </c>
      <c r="EI426" s="6">
        <v>50</v>
      </c>
      <c r="EJ426" s="6">
        <v>200</v>
      </c>
      <c r="EK426" s="6">
        <v>83</v>
      </c>
      <c r="EL426" s="6">
        <v>293</v>
      </c>
      <c r="EM426" s="6" t="s">
        <v>114</v>
      </c>
      <c r="EN426" s="6" t="s">
        <v>23</v>
      </c>
      <c r="EO426" s="6">
        <v>3</v>
      </c>
    </row>
    <row r="427" spans="131:145" x14ac:dyDescent="0.25">
      <c r="EA427" s="6" t="s">
        <v>0</v>
      </c>
      <c r="EB427" s="6" t="s">
        <v>11</v>
      </c>
      <c r="EC427" s="6" t="s">
        <v>187</v>
      </c>
      <c r="ED427" s="6" t="s">
        <v>188</v>
      </c>
      <c r="EE427" s="6" t="s">
        <v>97</v>
      </c>
      <c r="EF427" s="6" t="s">
        <v>132</v>
      </c>
      <c r="EG427" s="6">
        <v>18</v>
      </c>
      <c r="EH427" s="6">
        <v>78</v>
      </c>
      <c r="EI427" s="6">
        <v>18</v>
      </c>
      <c r="EJ427" s="6">
        <v>79</v>
      </c>
      <c r="EK427" s="6">
        <v>18</v>
      </c>
      <c r="EL427" s="6">
        <v>77</v>
      </c>
      <c r="EM427" s="6" t="s">
        <v>114</v>
      </c>
      <c r="EN427" s="6" t="s">
        <v>21</v>
      </c>
      <c r="EO427" s="6">
        <v>1</v>
      </c>
    </row>
    <row r="428" spans="131:145" x14ac:dyDescent="0.25">
      <c r="EA428" s="6" t="s">
        <v>0</v>
      </c>
      <c r="EB428" s="6" t="s">
        <v>12</v>
      </c>
      <c r="EC428" s="6" t="s">
        <v>1821</v>
      </c>
      <c r="ED428" s="6" t="s">
        <v>724</v>
      </c>
      <c r="EE428" s="6" t="s">
        <v>97</v>
      </c>
      <c r="EF428" s="6" t="s">
        <v>98</v>
      </c>
      <c r="EG428" s="6">
        <v>12</v>
      </c>
      <c r="EH428" s="6">
        <v>61</v>
      </c>
      <c r="EI428" s="6">
        <v>12</v>
      </c>
      <c r="EJ428" s="6">
        <v>62</v>
      </c>
      <c r="EK428" s="6">
        <v>12</v>
      </c>
      <c r="EL428" s="6">
        <v>61</v>
      </c>
      <c r="EM428" s="6" t="s">
        <v>114</v>
      </c>
      <c r="EN428" s="6" t="s">
        <v>21</v>
      </c>
      <c r="EO428" s="6">
        <v>2</v>
      </c>
    </row>
    <row r="429" spans="131:145" x14ac:dyDescent="0.25">
      <c r="EA429" s="6" t="s">
        <v>0</v>
      </c>
      <c r="EB429" s="6" t="s">
        <v>5</v>
      </c>
      <c r="EC429" s="6" t="s">
        <v>837</v>
      </c>
      <c r="ED429" s="6" t="s">
        <v>838</v>
      </c>
      <c r="EE429" s="6" t="s">
        <v>209</v>
      </c>
      <c r="EF429" s="6" t="s">
        <v>125</v>
      </c>
      <c r="EG429" s="6">
        <v>184</v>
      </c>
      <c r="EH429" s="6">
        <v>768</v>
      </c>
      <c r="EI429" s="6">
        <v>175</v>
      </c>
      <c r="EJ429" s="6">
        <v>828</v>
      </c>
      <c r="EK429" s="6">
        <v>175</v>
      </c>
      <c r="EL429" s="6">
        <v>828</v>
      </c>
      <c r="EM429" s="6" t="s">
        <v>114</v>
      </c>
      <c r="EN429" s="6" t="s">
        <v>21</v>
      </c>
      <c r="EO429" s="6">
        <v>0</v>
      </c>
    </row>
    <row r="430" spans="131:145" x14ac:dyDescent="0.25">
      <c r="EA430" s="6" t="s">
        <v>0</v>
      </c>
      <c r="EB430" s="6" t="s">
        <v>6</v>
      </c>
      <c r="EC430" s="6" t="s">
        <v>824</v>
      </c>
      <c r="ED430" s="6" t="s">
        <v>825</v>
      </c>
      <c r="EE430" s="6" t="s">
        <v>209</v>
      </c>
      <c r="EF430" s="6" t="s">
        <v>132</v>
      </c>
      <c r="EG430" s="6">
        <v>153</v>
      </c>
      <c r="EH430" s="6">
        <v>873</v>
      </c>
      <c r="EI430" s="6">
        <v>153</v>
      </c>
      <c r="EJ430" s="6">
        <v>922</v>
      </c>
      <c r="EK430" s="6">
        <v>153</v>
      </c>
      <c r="EL430" s="6">
        <v>922</v>
      </c>
      <c r="EM430" s="6" t="s">
        <v>114</v>
      </c>
      <c r="EN430" s="6" t="s">
        <v>22</v>
      </c>
      <c r="EO430" s="6">
        <v>5</v>
      </c>
    </row>
    <row r="431" spans="131:145" x14ac:dyDescent="0.25">
      <c r="EA431" s="6" t="s">
        <v>0</v>
      </c>
      <c r="EB431" s="6" t="s">
        <v>7</v>
      </c>
      <c r="EC431" s="6" t="s">
        <v>109</v>
      </c>
      <c r="ED431" s="6" t="s">
        <v>110</v>
      </c>
      <c r="EE431" s="6" t="s">
        <v>97</v>
      </c>
      <c r="EF431" s="6" t="s">
        <v>98</v>
      </c>
      <c r="EG431" s="6">
        <v>44</v>
      </c>
      <c r="EH431" s="6">
        <v>235</v>
      </c>
      <c r="EI431" s="6">
        <v>36</v>
      </c>
      <c r="EJ431" s="6">
        <v>194</v>
      </c>
      <c r="EK431" s="6">
        <v>43</v>
      </c>
      <c r="EL431" s="6">
        <v>242</v>
      </c>
      <c r="EM431" s="6" t="s">
        <v>114</v>
      </c>
      <c r="EN431" s="6" t="s">
        <v>23</v>
      </c>
      <c r="EO431" s="6">
        <v>1</v>
      </c>
    </row>
    <row r="432" spans="131:145" x14ac:dyDescent="0.25">
      <c r="EA432" s="6" t="s">
        <v>0</v>
      </c>
      <c r="EB432" s="6" t="s">
        <v>5</v>
      </c>
      <c r="EC432" s="6" t="s">
        <v>1525</v>
      </c>
      <c r="ED432" s="6" t="s">
        <v>268</v>
      </c>
      <c r="EE432" s="6" t="s">
        <v>97</v>
      </c>
      <c r="EF432" s="6" t="s">
        <v>125</v>
      </c>
      <c r="EG432" s="6">
        <v>110</v>
      </c>
      <c r="EH432" s="6">
        <v>509</v>
      </c>
      <c r="EI432" s="6">
        <v>80</v>
      </c>
      <c r="EJ432" s="6">
        <v>324</v>
      </c>
      <c r="EK432" s="6">
        <v>110</v>
      </c>
      <c r="EL432" s="6">
        <v>506</v>
      </c>
      <c r="EM432" s="6" t="s">
        <v>114</v>
      </c>
      <c r="EN432" s="6" t="s">
        <v>21</v>
      </c>
      <c r="EO432" s="6">
        <v>4</v>
      </c>
    </row>
    <row r="433" spans="131:145" x14ac:dyDescent="0.25">
      <c r="EA433" s="6" t="s">
        <v>0</v>
      </c>
      <c r="EB433" s="6" t="s">
        <v>4</v>
      </c>
      <c r="EC433" s="6" t="s">
        <v>106</v>
      </c>
      <c r="ED433" s="6" t="s">
        <v>107</v>
      </c>
      <c r="EE433" s="6" t="s">
        <v>97</v>
      </c>
      <c r="EF433" s="6" t="s">
        <v>98</v>
      </c>
      <c r="EG433" s="6">
        <v>7</v>
      </c>
      <c r="EH433" s="6">
        <v>41</v>
      </c>
      <c r="EI433" s="6">
        <v>10</v>
      </c>
      <c r="EJ433" s="6">
        <v>47</v>
      </c>
      <c r="EK433" s="6">
        <v>12</v>
      </c>
      <c r="EL433" s="6">
        <v>56</v>
      </c>
      <c r="EM433" s="6" t="s">
        <v>114</v>
      </c>
      <c r="EN433" s="6" t="s">
        <v>23</v>
      </c>
      <c r="EO433" s="6">
        <v>0</v>
      </c>
    </row>
    <row r="434" spans="131:145" x14ac:dyDescent="0.25">
      <c r="EA434" s="6" t="s">
        <v>0</v>
      </c>
      <c r="EB434" s="6" t="s">
        <v>5</v>
      </c>
      <c r="EC434" s="6" t="s">
        <v>837</v>
      </c>
      <c r="ED434" s="6" t="s">
        <v>838</v>
      </c>
      <c r="EE434" s="6" t="s">
        <v>209</v>
      </c>
      <c r="EF434" s="6" t="s">
        <v>125</v>
      </c>
      <c r="EG434" s="6">
        <v>184</v>
      </c>
      <c r="EH434" s="6">
        <v>768</v>
      </c>
      <c r="EI434" s="6">
        <v>175</v>
      </c>
      <c r="EJ434" s="6">
        <v>828</v>
      </c>
      <c r="EK434" s="6">
        <v>175</v>
      </c>
      <c r="EL434" s="6">
        <v>828</v>
      </c>
      <c r="EM434" s="6" t="s">
        <v>114</v>
      </c>
      <c r="EN434" s="6" t="s">
        <v>23</v>
      </c>
      <c r="EO434" s="6">
        <v>1</v>
      </c>
    </row>
    <row r="435" spans="131:145" x14ac:dyDescent="0.25">
      <c r="EA435" s="6" t="s">
        <v>0</v>
      </c>
      <c r="EB435" s="6" t="s">
        <v>7</v>
      </c>
      <c r="EC435" s="6" t="s">
        <v>733</v>
      </c>
      <c r="ED435" s="6" t="s">
        <v>734</v>
      </c>
      <c r="EE435" s="6" t="s">
        <v>97</v>
      </c>
      <c r="EF435" s="6" t="s">
        <v>98</v>
      </c>
      <c r="EG435" s="6">
        <v>27</v>
      </c>
      <c r="EH435" s="6">
        <v>111</v>
      </c>
      <c r="EI435" s="6">
        <v>25</v>
      </c>
      <c r="EJ435" s="6">
        <v>104</v>
      </c>
      <c r="EK435" s="6">
        <v>25</v>
      </c>
      <c r="EL435" s="6">
        <v>104</v>
      </c>
      <c r="EM435" s="6" t="s">
        <v>114</v>
      </c>
      <c r="EN435" s="6" t="s">
        <v>21</v>
      </c>
      <c r="EO435" s="6">
        <v>0</v>
      </c>
    </row>
    <row r="436" spans="131:145" x14ac:dyDescent="0.25">
      <c r="EA436" s="6" t="s">
        <v>0</v>
      </c>
      <c r="EB436" s="6" t="s">
        <v>5</v>
      </c>
      <c r="EC436" s="6" t="s">
        <v>837</v>
      </c>
      <c r="ED436" s="6" t="s">
        <v>838</v>
      </c>
      <c r="EE436" s="6" t="s">
        <v>209</v>
      </c>
      <c r="EF436" s="6" t="s">
        <v>125</v>
      </c>
      <c r="EG436" s="6">
        <v>184</v>
      </c>
      <c r="EH436" s="6">
        <v>768</v>
      </c>
      <c r="EI436" s="6">
        <v>175</v>
      </c>
      <c r="EJ436" s="6">
        <v>828</v>
      </c>
      <c r="EK436" s="6">
        <v>175</v>
      </c>
      <c r="EL436" s="6">
        <v>828</v>
      </c>
      <c r="EM436" s="6" t="s">
        <v>114</v>
      </c>
      <c r="EN436" s="6" t="s">
        <v>22</v>
      </c>
      <c r="EO436" s="6">
        <v>1</v>
      </c>
    </row>
    <row r="437" spans="131:145" x14ac:dyDescent="0.25">
      <c r="EA437" s="6" t="s">
        <v>0</v>
      </c>
      <c r="EB437" s="6" t="s">
        <v>6</v>
      </c>
      <c r="EC437" s="6" t="s">
        <v>824</v>
      </c>
      <c r="ED437" s="6" t="s">
        <v>825</v>
      </c>
      <c r="EE437" s="6" t="s">
        <v>209</v>
      </c>
      <c r="EF437" s="6" t="s">
        <v>132</v>
      </c>
      <c r="EG437" s="6">
        <v>153</v>
      </c>
      <c r="EH437" s="6">
        <v>873</v>
      </c>
      <c r="EI437" s="6">
        <v>153</v>
      </c>
      <c r="EJ437" s="6">
        <v>922</v>
      </c>
      <c r="EK437" s="6">
        <v>153</v>
      </c>
      <c r="EL437" s="6">
        <v>922</v>
      </c>
      <c r="EM437" s="6" t="s">
        <v>114</v>
      </c>
      <c r="EN437" s="6" t="s">
        <v>23</v>
      </c>
      <c r="EO437" s="6">
        <v>20</v>
      </c>
    </row>
    <row r="438" spans="131:145" x14ac:dyDescent="0.25">
      <c r="EA438" s="6" t="s">
        <v>0</v>
      </c>
      <c r="EB438" s="6" t="s">
        <v>10</v>
      </c>
      <c r="EC438" s="6" t="s">
        <v>139</v>
      </c>
      <c r="ED438" s="6" t="s">
        <v>140</v>
      </c>
      <c r="EE438" s="6" t="s">
        <v>97</v>
      </c>
      <c r="EF438" s="6" t="s">
        <v>98</v>
      </c>
      <c r="EG438" s="6">
        <v>80</v>
      </c>
      <c r="EH438" s="6">
        <v>278</v>
      </c>
      <c r="EI438" s="6">
        <v>50</v>
      </c>
      <c r="EJ438" s="6">
        <v>200</v>
      </c>
      <c r="EK438" s="6">
        <v>83</v>
      </c>
      <c r="EL438" s="6">
        <v>293</v>
      </c>
      <c r="EM438" s="6" t="s">
        <v>114</v>
      </c>
      <c r="EN438" s="6" t="s">
        <v>22</v>
      </c>
      <c r="EO438" s="6">
        <v>2</v>
      </c>
    </row>
    <row r="439" spans="131:145" x14ac:dyDescent="0.25">
      <c r="EA439" s="6" t="s">
        <v>0</v>
      </c>
      <c r="EB439" s="6" t="s">
        <v>9</v>
      </c>
      <c r="EC439" s="6" t="s">
        <v>1846</v>
      </c>
      <c r="ED439" s="6" t="s">
        <v>213</v>
      </c>
      <c r="EE439" s="6" t="s">
        <v>209</v>
      </c>
      <c r="EF439" s="6" t="s">
        <v>125</v>
      </c>
      <c r="EG439" s="6">
        <v>174</v>
      </c>
      <c r="EH439" s="6">
        <v>1185</v>
      </c>
      <c r="EI439" s="6">
        <v>463</v>
      </c>
      <c r="EJ439" s="6">
        <v>2123</v>
      </c>
      <c r="EK439" s="6">
        <v>463</v>
      </c>
      <c r="EL439" s="6">
        <v>2114</v>
      </c>
      <c r="EM439" s="6" t="s">
        <v>114</v>
      </c>
      <c r="EN439" s="6" t="s">
        <v>22</v>
      </c>
      <c r="EO439" s="6">
        <v>30</v>
      </c>
    </row>
    <row r="440" spans="131:145" x14ac:dyDescent="0.25">
      <c r="EA440" s="6" t="s">
        <v>0</v>
      </c>
      <c r="EB440" s="6" t="s">
        <v>10</v>
      </c>
      <c r="EC440" s="6" t="s">
        <v>216</v>
      </c>
      <c r="ED440" s="6" t="s">
        <v>217</v>
      </c>
      <c r="EE440" s="6" t="s">
        <v>97</v>
      </c>
      <c r="EF440" s="6" t="s">
        <v>98</v>
      </c>
      <c r="EG440" s="6">
        <v>40</v>
      </c>
      <c r="EH440" s="6">
        <v>208</v>
      </c>
      <c r="EI440" s="6">
        <v>41</v>
      </c>
      <c r="EJ440" s="6">
        <v>208</v>
      </c>
      <c r="EK440" s="6">
        <v>51</v>
      </c>
      <c r="EL440" s="6">
        <v>208</v>
      </c>
      <c r="EM440" s="6" t="s">
        <v>114</v>
      </c>
      <c r="EN440" s="6" t="s">
        <v>21</v>
      </c>
      <c r="EO440" s="6">
        <v>3</v>
      </c>
    </row>
    <row r="441" spans="131:145" x14ac:dyDescent="0.25">
      <c r="EA441" s="6" t="s">
        <v>0</v>
      </c>
      <c r="EB441" s="6" t="s">
        <v>4</v>
      </c>
      <c r="EC441" s="6" t="s">
        <v>159</v>
      </c>
      <c r="ED441" s="6" t="s">
        <v>160</v>
      </c>
      <c r="EE441" s="6" t="s">
        <v>97</v>
      </c>
      <c r="EF441" s="6" t="s">
        <v>98</v>
      </c>
      <c r="EG441" s="6">
        <v>44</v>
      </c>
      <c r="EH441" s="6">
        <v>180</v>
      </c>
      <c r="EI441" s="6">
        <v>18</v>
      </c>
      <c r="EJ441" s="6">
        <v>68</v>
      </c>
      <c r="EK441" s="6">
        <v>45</v>
      </c>
      <c r="EL441" s="6">
        <v>194</v>
      </c>
      <c r="EM441" s="6" t="s">
        <v>114</v>
      </c>
      <c r="EN441" s="6" t="s">
        <v>21</v>
      </c>
      <c r="EO441" s="6">
        <v>0</v>
      </c>
    </row>
    <row r="442" spans="131:145" x14ac:dyDescent="0.25">
      <c r="EA442" s="6" t="s">
        <v>0</v>
      </c>
      <c r="EB442" s="6" t="s">
        <v>5</v>
      </c>
      <c r="EC442" s="6" t="s">
        <v>1037</v>
      </c>
      <c r="ED442" s="6" t="s">
        <v>710</v>
      </c>
      <c r="EE442" s="6" t="s">
        <v>209</v>
      </c>
      <c r="EF442" s="6" t="s">
        <v>132</v>
      </c>
      <c r="EG442" s="6">
        <v>610</v>
      </c>
      <c r="EH442" s="6">
        <v>2750</v>
      </c>
      <c r="EI442" s="6">
        <v>609</v>
      </c>
      <c r="EJ442" s="6">
        <v>2630</v>
      </c>
      <c r="EK442" s="6">
        <v>609</v>
      </c>
      <c r="EL442" s="6">
        <v>2630</v>
      </c>
      <c r="EM442" s="6" t="s">
        <v>114</v>
      </c>
      <c r="EN442" s="6" t="s">
        <v>22</v>
      </c>
      <c r="EO442" s="6">
        <v>15</v>
      </c>
    </row>
    <row r="443" spans="131:145" x14ac:dyDescent="0.25">
      <c r="EA443" s="6" t="s">
        <v>0</v>
      </c>
      <c r="EB443" s="6" t="s">
        <v>5</v>
      </c>
      <c r="EC443" s="6" t="s">
        <v>257</v>
      </c>
      <c r="ED443" s="6" t="s">
        <v>258</v>
      </c>
      <c r="EE443" s="6" t="s">
        <v>97</v>
      </c>
      <c r="EF443" s="6" t="s">
        <v>98</v>
      </c>
      <c r="EG443" s="6">
        <v>128</v>
      </c>
      <c r="EH443" s="6">
        <v>725</v>
      </c>
      <c r="EI443" s="6">
        <v>100</v>
      </c>
      <c r="EJ443" s="6">
        <v>608</v>
      </c>
      <c r="EK443" s="6">
        <v>128</v>
      </c>
      <c r="EL443" s="6">
        <v>746</v>
      </c>
      <c r="EM443" s="6" t="s">
        <v>114</v>
      </c>
      <c r="EN443" s="6" t="s">
        <v>23</v>
      </c>
      <c r="EO443" s="6">
        <v>14</v>
      </c>
    </row>
    <row r="444" spans="131:145" x14ac:dyDescent="0.25">
      <c r="EA444" s="6" t="s">
        <v>0</v>
      </c>
      <c r="EB444" s="6" t="s">
        <v>5</v>
      </c>
      <c r="EC444" s="6" t="s">
        <v>1037</v>
      </c>
      <c r="ED444" s="6" t="s">
        <v>710</v>
      </c>
      <c r="EE444" s="6" t="s">
        <v>209</v>
      </c>
      <c r="EF444" s="6" t="s">
        <v>132</v>
      </c>
      <c r="EG444" s="6">
        <v>610</v>
      </c>
      <c r="EH444" s="6">
        <v>2750</v>
      </c>
      <c r="EI444" s="6">
        <v>609</v>
      </c>
      <c r="EJ444" s="6">
        <v>2630</v>
      </c>
      <c r="EK444" s="6">
        <v>609</v>
      </c>
      <c r="EL444" s="6">
        <v>2630</v>
      </c>
      <c r="EM444" s="6" t="s">
        <v>114</v>
      </c>
      <c r="EN444" s="6" t="s">
        <v>23</v>
      </c>
      <c r="EO444" s="6">
        <v>35</v>
      </c>
    </row>
    <row r="445" spans="131:145" x14ac:dyDescent="0.25">
      <c r="EA445" s="6" t="s">
        <v>0</v>
      </c>
      <c r="EB445" s="6" t="s">
        <v>4</v>
      </c>
      <c r="EC445" s="6" t="s">
        <v>157</v>
      </c>
      <c r="ED445" s="6" t="s">
        <v>158</v>
      </c>
      <c r="EE445" s="6" t="s">
        <v>97</v>
      </c>
      <c r="EF445" s="6" t="s">
        <v>98</v>
      </c>
      <c r="EG445" s="6">
        <v>6</v>
      </c>
      <c r="EH445" s="6">
        <v>28</v>
      </c>
      <c r="EI445" s="6">
        <v>6</v>
      </c>
      <c r="EJ445" s="6">
        <v>30</v>
      </c>
      <c r="EK445" s="6">
        <v>6</v>
      </c>
      <c r="EL445" s="6">
        <v>30</v>
      </c>
      <c r="EM445" s="6" t="s">
        <v>114</v>
      </c>
      <c r="EN445" s="6" t="s">
        <v>23</v>
      </c>
      <c r="EO445" s="6">
        <v>0</v>
      </c>
    </row>
    <row r="446" spans="131:145" x14ac:dyDescent="0.25">
      <c r="EA446" s="6" t="s">
        <v>0</v>
      </c>
      <c r="EB446" s="6" t="s">
        <v>4</v>
      </c>
      <c r="EC446" s="6" t="s">
        <v>159</v>
      </c>
      <c r="ED446" s="6" t="s">
        <v>160</v>
      </c>
      <c r="EE446" s="6" t="s">
        <v>97</v>
      </c>
      <c r="EF446" s="6" t="s">
        <v>98</v>
      </c>
      <c r="EG446" s="6">
        <v>44</v>
      </c>
      <c r="EH446" s="6">
        <v>180</v>
      </c>
      <c r="EI446" s="6">
        <v>18</v>
      </c>
      <c r="EJ446" s="6">
        <v>68</v>
      </c>
      <c r="EK446" s="6">
        <v>45</v>
      </c>
      <c r="EL446" s="6">
        <v>194</v>
      </c>
      <c r="EM446" s="6" t="s">
        <v>114</v>
      </c>
      <c r="EN446" s="6" t="s">
        <v>22</v>
      </c>
      <c r="EO446" s="6">
        <v>2</v>
      </c>
    </row>
    <row r="447" spans="131:145" x14ac:dyDescent="0.25">
      <c r="EA447" s="6" t="s">
        <v>0</v>
      </c>
      <c r="EB447" s="6" t="s">
        <v>4</v>
      </c>
      <c r="EC447" s="6" t="s">
        <v>1799</v>
      </c>
      <c r="ED447" s="6" t="s">
        <v>162</v>
      </c>
      <c r="EE447" s="6" t="s">
        <v>97</v>
      </c>
      <c r="EF447" s="6" t="s">
        <v>98</v>
      </c>
      <c r="EG447" s="6">
        <v>163</v>
      </c>
      <c r="EH447" s="6">
        <v>712</v>
      </c>
      <c r="EI447" s="6">
        <v>84</v>
      </c>
      <c r="EJ447" s="6">
        <v>452</v>
      </c>
      <c r="EK447" s="6">
        <v>140</v>
      </c>
      <c r="EL447" s="6">
        <v>707</v>
      </c>
      <c r="EM447" s="6" t="s">
        <v>114</v>
      </c>
      <c r="EN447" s="6" t="s">
        <v>22</v>
      </c>
      <c r="EO447" s="6">
        <v>3</v>
      </c>
    </row>
    <row r="448" spans="131:145" x14ac:dyDescent="0.25">
      <c r="EA448" s="6" t="s">
        <v>0</v>
      </c>
      <c r="EB448" s="6" t="s">
        <v>8</v>
      </c>
      <c r="EC448" s="6" t="s">
        <v>742</v>
      </c>
      <c r="ED448" s="6" t="s">
        <v>740</v>
      </c>
      <c r="EE448" s="6" t="s">
        <v>209</v>
      </c>
      <c r="EF448" s="6" t="s">
        <v>125</v>
      </c>
      <c r="EG448" s="6">
        <v>115</v>
      </c>
      <c r="EH448" s="6">
        <v>602</v>
      </c>
      <c r="EI448" s="6">
        <v>115</v>
      </c>
      <c r="EJ448" s="6">
        <v>594</v>
      </c>
      <c r="EK448" s="6">
        <v>115</v>
      </c>
      <c r="EL448" s="6">
        <v>88</v>
      </c>
      <c r="EM448" s="6" t="s">
        <v>114</v>
      </c>
      <c r="EN448" s="6" t="s">
        <v>23</v>
      </c>
      <c r="EO448" s="6">
        <v>0</v>
      </c>
    </row>
    <row r="449" spans="131:145" x14ac:dyDescent="0.25">
      <c r="EA449" s="6" t="s">
        <v>0</v>
      </c>
      <c r="EB449" s="6" t="s">
        <v>4</v>
      </c>
      <c r="EC449" s="6" t="s">
        <v>145</v>
      </c>
      <c r="ED449" s="6" t="s">
        <v>146</v>
      </c>
      <c r="EE449" s="6" t="s">
        <v>97</v>
      </c>
      <c r="EF449" s="6" t="s">
        <v>98</v>
      </c>
      <c r="EG449" s="6">
        <v>93</v>
      </c>
      <c r="EH449" s="6">
        <v>446</v>
      </c>
      <c r="EI449" s="6">
        <v>91</v>
      </c>
      <c r="EJ449" s="6">
        <v>482</v>
      </c>
      <c r="EK449" s="6">
        <v>100</v>
      </c>
      <c r="EL449" s="6">
        <v>523</v>
      </c>
      <c r="EM449" s="6" t="s">
        <v>114</v>
      </c>
      <c r="EN449" s="6" t="s">
        <v>21</v>
      </c>
      <c r="EO449" s="6">
        <v>0</v>
      </c>
    </row>
    <row r="450" spans="131:145" x14ac:dyDescent="0.25">
      <c r="EA450" s="6" t="s">
        <v>0</v>
      </c>
      <c r="EB450" s="6" t="s">
        <v>9</v>
      </c>
      <c r="EC450" s="6" t="s">
        <v>1835</v>
      </c>
      <c r="ED450" s="6" t="s">
        <v>208</v>
      </c>
      <c r="EE450" s="6" t="s">
        <v>209</v>
      </c>
      <c r="EF450" s="6" t="s">
        <v>125</v>
      </c>
      <c r="EG450" s="6">
        <v>541</v>
      </c>
      <c r="EH450" s="6">
        <v>2607</v>
      </c>
      <c r="EI450" s="6">
        <v>545</v>
      </c>
      <c r="EJ450" s="6">
        <v>2544</v>
      </c>
      <c r="EK450" s="6">
        <v>545</v>
      </c>
      <c r="EL450" s="6">
        <v>2545</v>
      </c>
      <c r="EM450" s="6" t="s">
        <v>114</v>
      </c>
      <c r="EN450" s="6" t="s">
        <v>22</v>
      </c>
      <c r="EO450" s="6">
        <v>41</v>
      </c>
    </row>
    <row r="451" spans="131:145" x14ac:dyDescent="0.25">
      <c r="EA451" s="6" t="s">
        <v>0</v>
      </c>
      <c r="EB451" s="6" t="s">
        <v>8</v>
      </c>
      <c r="EC451" s="6" t="s">
        <v>828</v>
      </c>
      <c r="ED451" s="6" t="s">
        <v>829</v>
      </c>
      <c r="EE451" s="6" t="s">
        <v>97</v>
      </c>
      <c r="EF451" s="6" t="s">
        <v>98</v>
      </c>
      <c r="EG451" s="6">
        <v>265</v>
      </c>
      <c r="EH451" s="6">
        <v>1084</v>
      </c>
      <c r="EI451" s="6">
        <v>260</v>
      </c>
      <c r="EJ451" s="6">
        <v>1140</v>
      </c>
      <c r="EK451" s="6">
        <v>260</v>
      </c>
      <c r="EL451" s="6">
        <v>1140</v>
      </c>
      <c r="EM451" s="6" t="s">
        <v>114</v>
      </c>
      <c r="EN451" s="6" t="s">
        <v>21</v>
      </c>
      <c r="EO451" s="6">
        <v>14</v>
      </c>
    </row>
    <row r="452" spans="131:145" x14ac:dyDescent="0.25">
      <c r="EA452" s="6" t="s">
        <v>0</v>
      </c>
      <c r="EB452" s="6" t="s">
        <v>8</v>
      </c>
      <c r="EC452" s="6" t="s">
        <v>1822</v>
      </c>
      <c r="ED452" s="6" t="s">
        <v>211</v>
      </c>
      <c r="EE452" s="6" t="s">
        <v>209</v>
      </c>
      <c r="EF452" s="6" t="s">
        <v>132</v>
      </c>
      <c r="EG452" s="6">
        <v>840</v>
      </c>
      <c r="EH452" s="6">
        <v>3249</v>
      </c>
      <c r="EI452" s="6">
        <v>667</v>
      </c>
      <c r="EJ452" s="6">
        <v>3657</v>
      </c>
      <c r="EK452" s="6">
        <v>667</v>
      </c>
      <c r="EL452" s="6">
        <v>3657</v>
      </c>
      <c r="EM452" s="6" t="s">
        <v>114</v>
      </c>
      <c r="EN452" s="6" t="s">
        <v>21</v>
      </c>
      <c r="EO452" s="6">
        <v>14</v>
      </c>
    </row>
    <row r="453" spans="131:145" x14ac:dyDescent="0.25">
      <c r="EA453" s="6" t="s">
        <v>0</v>
      </c>
      <c r="EB453" s="6" t="s">
        <v>7</v>
      </c>
      <c r="EC453" s="6" t="s">
        <v>214</v>
      </c>
      <c r="ED453" s="6" t="s">
        <v>215</v>
      </c>
      <c r="EE453" s="6" t="s">
        <v>97</v>
      </c>
      <c r="EF453" s="6" t="s">
        <v>98</v>
      </c>
      <c r="EG453" s="6">
        <v>301</v>
      </c>
      <c r="EH453" s="6">
        <v>1404</v>
      </c>
      <c r="EI453" s="6">
        <v>274</v>
      </c>
      <c r="EJ453" s="6">
        <v>1347</v>
      </c>
      <c r="EK453" s="6">
        <v>274</v>
      </c>
      <c r="EL453" s="6">
        <v>1347</v>
      </c>
      <c r="EM453" s="6" t="s">
        <v>114</v>
      </c>
      <c r="EN453" s="6" t="s">
        <v>23</v>
      </c>
      <c r="EO453" s="6">
        <v>70</v>
      </c>
    </row>
    <row r="454" spans="131:145" x14ac:dyDescent="0.25">
      <c r="EA454" s="6" t="s">
        <v>0</v>
      </c>
      <c r="EB454" s="6" t="s">
        <v>11</v>
      </c>
      <c r="EC454" s="6" t="s">
        <v>1834</v>
      </c>
      <c r="ED454" s="6" t="s">
        <v>190</v>
      </c>
      <c r="EE454" s="6" t="s">
        <v>97</v>
      </c>
      <c r="EF454" s="6" t="s">
        <v>132</v>
      </c>
      <c r="EG454" s="6">
        <v>12</v>
      </c>
      <c r="EH454" s="6">
        <v>47</v>
      </c>
      <c r="EI454" s="6">
        <v>15</v>
      </c>
      <c r="EJ454" s="6">
        <v>69</v>
      </c>
      <c r="EK454" s="6">
        <v>15</v>
      </c>
      <c r="EL454" s="6">
        <v>69</v>
      </c>
      <c r="EM454" s="6" t="s">
        <v>114</v>
      </c>
      <c r="EN454" s="6" t="s">
        <v>23</v>
      </c>
      <c r="EO454" s="6">
        <v>0</v>
      </c>
    </row>
    <row r="455" spans="131:145" x14ac:dyDescent="0.25">
      <c r="EA455" s="6" t="s">
        <v>0</v>
      </c>
      <c r="EB455" s="6" t="s">
        <v>4</v>
      </c>
      <c r="EC455" s="6" t="s">
        <v>147</v>
      </c>
      <c r="ED455" s="6" t="s">
        <v>148</v>
      </c>
      <c r="EE455" s="6" t="s">
        <v>97</v>
      </c>
      <c r="EF455" s="6" t="s">
        <v>98</v>
      </c>
      <c r="EG455" s="6">
        <v>87</v>
      </c>
      <c r="EH455" s="6">
        <v>461</v>
      </c>
      <c r="EI455" s="6">
        <v>90</v>
      </c>
      <c r="EJ455" s="6">
        <v>489</v>
      </c>
      <c r="EK455" s="6">
        <v>90</v>
      </c>
      <c r="EL455" s="6">
        <v>489</v>
      </c>
      <c r="EM455" s="6" t="s">
        <v>114</v>
      </c>
      <c r="EN455" s="6" t="s">
        <v>21</v>
      </c>
      <c r="EO455" s="6">
        <v>3</v>
      </c>
    </row>
    <row r="456" spans="131:145" x14ac:dyDescent="0.25">
      <c r="EA456" s="6" t="s">
        <v>0</v>
      </c>
      <c r="EB456" s="6" t="s">
        <v>4</v>
      </c>
      <c r="EC456" s="6" t="s">
        <v>155</v>
      </c>
      <c r="ED456" s="6" t="s">
        <v>156</v>
      </c>
      <c r="EE456" s="6" t="s">
        <v>97</v>
      </c>
      <c r="EF456" s="6" t="s">
        <v>98</v>
      </c>
      <c r="EG456" s="6">
        <v>97</v>
      </c>
      <c r="EH456" s="6">
        <v>382</v>
      </c>
      <c r="EI456" s="6">
        <v>95</v>
      </c>
      <c r="EJ456" s="6">
        <v>386</v>
      </c>
      <c r="EK456" s="6">
        <v>95</v>
      </c>
      <c r="EL456" s="6">
        <v>386</v>
      </c>
      <c r="EM456" s="6" t="s">
        <v>114</v>
      </c>
      <c r="EN456" s="6" t="s">
        <v>22</v>
      </c>
      <c r="EO456" s="6">
        <v>3</v>
      </c>
    </row>
    <row r="457" spans="131:145" x14ac:dyDescent="0.25">
      <c r="EA457" s="6" t="s">
        <v>0</v>
      </c>
      <c r="EB457" s="6" t="s">
        <v>8</v>
      </c>
      <c r="EC457" s="6" t="s">
        <v>1822</v>
      </c>
      <c r="ED457" s="6" t="s">
        <v>211</v>
      </c>
      <c r="EE457" s="6" t="s">
        <v>209</v>
      </c>
      <c r="EF457" s="6" t="s">
        <v>132</v>
      </c>
      <c r="EG457" s="6">
        <v>840</v>
      </c>
      <c r="EH457" s="6">
        <v>3249</v>
      </c>
      <c r="EI457" s="6">
        <v>667</v>
      </c>
      <c r="EJ457" s="6">
        <v>3657</v>
      </c>
      <c r="EK457" s="6">
        <v>667</v>
      </c>
      <c r="EL457" s="6">
        <v>3657</v>
      </c>
      <c r="EM457" s="6" t="s">
        <v>114</v>
      </c>
      <c r="EN457" s="6" t="s">
        <v>22</v>
      </c>
      <c r="EO457" s="6">
        <v>10</v>
      </c>
    </row>
    <row r="458" spans="131:145" x14ac:dyDescent="0.25">
      <c r="EA458" s="6" t="s">
        <v>0</v>
      </c>
      <c r="EB458" s="6" t="s">
        <v>4</v>
      </c>
      <c r="EC458" s="6" t="s">
        <v>145</v>
      </c>
      <c r="ED458" s="6" t="s">
        <v>146</v>
      </c>
      <c r="EE458" s="6" t="s">
        <v>97</v>
      </c>
      <c r="EF458" s="6" t="s">
        <v>98</v>
      </c>
      <c r="EG458" s="6">
        <v>93</v>
      </c>
      <c r="EH458" s="6">
        <v>446</v>
      </c>
      <c r="EI458" s="6">
        <v>91</v>
      </c>
      <c r="EJ458" s="6">
        <v>482</v>
      </c>
      <c r="EK458" s="6">
        <v>100</v>
      </c>
      <c r="EL458" s="6">
        <v>523</v>
      </c>
      <c r="EM458" s="6" t="s">
        <v>114</v>
      </c>
      <c r="EN458" s="6" t="s">
        <v>23</v>
      </c>
      <c r="EO458" s="6">
        <v>1</v>
      </c>
    </row>
    <row r="459" spans="131:145" x14ac:dyDescent="0.25">
      <c r="EA459" s="6" t="s">
        <v>0</v>
      </c>
      <c r="EB459" s="6" t="s">
        <v>5</v>
      </c>
      <c r="EC459" s="6" t="s">
        <v>269</v>
      </c>
      <c r="ED459" s="6" t="s">
        <v>270</v>
      </c>
      <c r="EE459" s="6" t="s">
        <v>97</v>
      </c>
      <c r="EF459" s="6" t="s">
        <v>98</v>
      </c>
      <c r="EG459" s="6">
        <v>31</v>
      </c>
      <c r="EH459" s="6">
        <v>170</v>
      </c>
      <c r="EI459" s="6">
        <v>25</v>
      </c>
      <c r="EJ459" s="6">
        <v>125</v>
      </c>
      <c r="EK459" s="6">
        <v>31</v>
      </c>
      <c r="EL459" s="6">
        <v>170</v>
      </c>
      <c r="EM459" s="6" t="s">
        <v>114</v>
      </c>
      <c r="EN459" s="6" t="s">
        <v>23</v>
      </c>
      <c r="EO459" s="6">
        <v>2</v>
      </c>
    </row>
    <row r="460" spans="131:145" x14ac:dyDescent="0.25">
      <c r="EA460" s="6" t="s">
        <v>0</v>
      </c>
      <c r="EB460" s="6" t="s">
        <v>8</v>
      </c>
      <c r="EC460" s="6" t="s">
        <v>828</v>
      </c>
      <c r="ED460" s="6" t="s">
        <v>829</v>
      </c>
      <c r="EE460" s="6" t="s">
        <v>97</v>
      </c>
      <c r="EF460" s="6" t="s">
        <v>98</v>
      </c>
      <c r="EG460" s="6">
        <v>265</v>
      </c>
      <c r="EH460" s="6">
        <v>1084</v>
      </c>
      <c r="EI460" s="6">
        <v>260</v>
      </c>
      <c r="EJ460" s="6">
        <v>1140</v>
      </c>
      <c r="EK460" s="6">
        <v>260</v>
      </c>
      <c r="EL460" s="6">
        <v>1140</v>
      </c>
      <c r="EM460" s="6" t="s">
        <v>114</v>
      </c>
      <c r="EN460" s="6" t="s">
        <v>22</v>
      </c>
      <c r="EO460" s="6">
        <v>10</v>
      </c>
    </row>
    <row r="461" spans="131:145" x14ac:dyDescent="0.25">
      <c r="EA461" s="6" t="s">
        <v>0</v>
      </c>
      <c r="EB461" s="6" t="s">
        <v>7</v>
      </c>
      <c r="EC461" s="6" t="s">
        <v>109</v>
      </c>
      <c r="ED461" s="6" t="s">
        <v>110</v>
      </c>
      <c r="EE461" s="6" t="s">
        <v>97</v>
      </c>
      <c r="EF461" s="6" t="s">
        <v>98</v>
      </c>
      <c r="EG461" s="6">
        <v>44</v>
      </c>
      <c r="EH461" s="6">
        <v>235</v>
      </c>
      <c r="EI461" s="6">
        <v>36</v>
      </c>
      <c r="EJ461" s="6">
        <v>194</v>
      </c>
      <c r="EK461" s="6">
        <v>43</v>
      </c>
      <c r="EL461" s="6">
        <v>242</v>
      </c>
      <c r="EM461" s="6" t="s">
        <v>114</v>
      </c>
      <c r="EN461" s="6" t="s">
        <v>21</v>
      </c>
      <c r="EO461" s="6">
        <v>0</v>
      </c>
    </row>
    <row r="462" spans="131:145" x14ac:dyDescent="0.25">
      <c r="EA462" s="6" t="s">
        <v>0</v>
      </c>
      <c r="EB462" s="6" t="s">
        <v>7</v>
      </c>
      <c r="EC462" s="6" t="s">
        <v>214</v>
      </c>
      <c r="ED462" s="6" t="s">
        <v>215</v>
      </c>
      <c r="EE462" s="6" t="s">
        <v>97</v>
      </c>
      <c r="EF462" s="6" t="s">
        <v>98</v>
      </c>
      <c r="EG462" s="6">
        <v>301</v>
      </c>
      <c r="EH462" s="6">
        <v>1404</v>
      </c>
      <c r="EI462" s="6">
        <v>274</v>
      </c>
      <c r="EJ462" s="6">
        <v>1347</v>
      </c>
      <c r="EK462" s="6">
        <v>274</v>
      </c>
      <c r="EL462" s="6">
        <v>1347</v>
      </c>
      <c r="EM462" s="6" t="s">
        <v>114</v>
      </c>
      <c r="EN462" s="6" t="s">
        <v>22</v>
      </c>
      <c r="EO462" s="6">
        <v>30</v>
      </c>
    </row>
    <row r="463" spans="131:145" x14ac:dyDescent="0.25">
      <c r="EA463" s="6" t="s">
        <v>0</v>
      </c>
      <c r="EB463" s="6" t="s">
        <v>5</v>
      </c>
      <c r="EC463" s="6" t="s">
        <v>1525</v>
      </c>
      <c r="ED463" s="6" t="s">
        <v>268</v>
      </c>
      <c r="EE463" s="6" t="s">
        <v>97</v>
      </c>
      <c r="EF463" s="6" t="s">
        <v>125</v>
      </c>
      <c r="EG463" s="6">
        <v>110</v>
      </c>
      <c r="EH463" s="6">
        <v>509</v>
      </c>
      <c r="EI463" s="6">
        <v>80</v>
      </c>
      <c r="EJ463" s="6">
        <v>324</v>
      </c>
      <c r="EK463" s="6">
        <v>110</v>
      </c>
      <c r="EL463" s="6">
        <v>506</v>
      </c>
      <c r="EM463" s="6" t="s">
        <v>114</v>
      </c>
      <c r="EN463" s="6" t="s">
        <v>23</v>
      </c>
      <c r="EO463" s="6">
        <v>7</v>
      </c>
    </row>
    <row r="464" spans="131:145" x14ac:dyDescent="0.25">
      <c r="EA464" s="6" t="s">
        <v>0</v>
      </c>
      <c r="EB464" s="6" t="s">
        <v>4</v>
      </c>
      <c r="EC464" s="6" t="s">
        <v>145</v>
      </c>
      <c r="ED464" s="6" t="s">
        <v>146</v>
      </c>
      <c r="EE464" s="6" t="s">
        <v>97</v>
      </c>
      <c r="EF464" s="6" t="s">
        <v>98</v>
      </c>
      <c r="EG464" s="6">
        <v>93</v>
      </c>
      <c r="EH464" s="6">
        <v>446</v>
      </c>
      <c r="EI464" s="6">
        <v>91</v>
      </c>
      <c r="EJ464" s="6">
        <v>482</v>
      </c>
      <c r="EK464" s="6">
        <v>100</v>
      </c>
      <c r="EL464" s="6">
        <v>523</v>
      </c>
      <c r="EM464" s="6" t="s">
        <v>114</v>
      </c>
      <c r="EN464" s="6" t="s">
        <v>22</v>
      </c>
      <c r="EO464" s="6">
        <v>1</v>
      </c>
    </row>
    <row r="465" spans="131:145" x14ac:dyDescent="0.25">
      <c r="EA465" s="6" t="s">
        <v>0</v>
      </c>
      <c r="EB465" s="6" t="s">
        <v>8</v>
      </c>
      <c r="EC465" s="6" t="s">
        <v>752</v>
      </c>
      <c r="ED465" s="6" t="s">
        <v>753</v>
      </c>
      <c r="EE465" s="6" t="s">
        <v>97</v>
      </c>
      <c r="EF465" s="6" t="s">
        <v>98</v>
      </c>
      <c r="EG465" s="6">
        <v>25</v>
      </c>
      <c r="EH465" s="6">
        <v>92</v>
      </c>
      <c r="EI465" s="6">
        <v>24</v>
      </c>
      <c r="EJ465" s="6">
        <v>89</v>
      </c>
      <c r="EK465" s="6">
        <v>24</v>
      </c>
      <c r="EL465" s="6">
        <v>89</v>
      </c>
      <c r="EM465" s="6" t="s">
        <v>114</v>
      </c>
      <c r="EN465" s="6" t="s">
        <v>23</v>
      </c>
      <c r="EO465" s="6">
        <v>0</v>
      </c>
    </row>
    <row r="466" spans="131:145" x14ac:dyDescent="0.25">
      <c r="EA466" s="6" t="s">
        <v>0</v>
      </c>
      <c r="EB466" s="6" t="s">
        <v>9</v>
      </c>
      <c r="EC466" s="6" t="s">
        <v>1835</v>
      </c>
      <c r="ED466" s="6" t="s">
        <v>208</v>
      </c>
      <c r="EE466" s="6" t="s">
        <v>209</v>
      </c>
      <c r="EF466" s="6" t="s">
        <v>125</v>
      </c>
      <c r="EG466" s="6">
        <v>541</v>
      </c>
      <c r="EH466" s="6">
        <v>2607</v>
      </c>
      <c r="EI466" s="6">
        <v>545</v>
      </c>
      <c r="EJ466" s="6">
        <v>2544</v>
      </c>
      <c r="EK466" s="6">
        <v>545</v>
      </c>
      <c r="EL466" s="6">
        <v>2545</v>
      </c>
      <c r="EM466" s="6" t="s">
        <v>114</v>
      </c>
      <c r="EN466" s="6" t="s">
        <v>21</v>
      </c>
      <c r="EO466" s="6">
        <v>53</v>
      </c>
    </row>
    <row r="467" spans="131:145" x14ac:dyDescent="0.25">
      <c r="EA467" s="6" t="s">
        <v>0</v>
      </c>
      <c r="EB467" s="6" t="s">
        <v>11</v>
      </c>
      <c r="EC467" s="6" t="s">
        <v>1834</v>
      </c>
      <c r="ED467" s="6" t="s">
        <v>190</v>
      </c>
      <c r="EE467" s="6" t="s">
        <v>97</v>
      </c>
      <c r="EF467" s="6" t="s">
        <v>132</v>
      </c>
      <c r="EG467" s="6">
        <v>12</v>
      </c>
      <c r="EH467" s="6">
        <v>47</v>
      </c>
      <c r="EI467" s="6">
        <v>15</v>
      </c>
      <c r="EJ467" s="6">
        <v>69</v>
      </c>
      <c r="EK467" s="6">
        <v>15</v>
      </c>
      <c r="EL467" s="6">
        <v>69</v>
      </c>
      <c r="EM467" s="6" t="s">
        <v>114</v>
      </c>
      <c r="EN467" s="6" t="s">
        <v>22</v>
      </c>
      <c r="EO467" s="6">
        <v>0</v>
      </c>
    </row>
    <row r="468" spans="131:145" x14ac:dyDescent="0.25">
      <c r="EA468" s="6" t="s">
        <v>0</v>
      </c>
      <c r="EB468" s="6" t="s">
        <v>7</v>
      </c>
      <c r="EC468" s="6" t="s">
        <v>733</v>
      </c>
      <c r="ED468" s="6" t="s">
        <v>734</v>
      </c>
      <c r="EE468" s="6" t="s">
        <v>97</v>
      </c>
      <c r="EF468" s="6" t="s">
        <v>98</v>
      </c>
      <c r="EG468" s="6">
        <v>27</v>
      </c>
      <c r="EH468" s="6">
        <v>111</v>
      </c>
      <c r="EI468" s="6">
        <v>25</v>
      </c>
      <c r="EJ468" s="6">
        <v>104</v>
      </c>
      <c r="EK468" s="6">
        <v>25</v>
      </c>
      <c r="EL468" s="6">
        <v>104</v>
      </c>
      <c r="EM468" s="6" t="s">
        <v>114</v>
      </c>
      <c r="EN468" s="6" t="s">
        <v>22</v>
      </c>
      <c r="EO468" s="6">
        <v>0</v>
      </c>
    </row>
    <row r="469" spans="131:145" x14ac:dyDescent="0.25">
      <c r="EA469" s="6" t="s">
        <v>0</v>
      </c>
      <c r="EB469" s="6" t="s">
        <v>4</v>
      </c>
      <c r="EC469" s="6" t="s">
        <v>251</v>
      </c>
      <c r="ED469" s="6" t="s">
        <v>252</v>
      </c>
      <c r="EE469" s="6" t="s">
        <v>97</v>
      </c>
      <c r="EF469" s="6" t="s">
        <v>98</v>
      </c>
      <c r="EG469" s="6">
        <v>28</v>
      </c>
      <c r="EH469" s="6">
        <v>130</v>
      </c>
      <c r="EI469" s="6">
        <v>27</v>
      </c>
      <c r="EJ469" s="6">
        <v>121</v>
      </c>
      <c r="EK469" s="6">
        <v>28</v>
      </c>
      <c r="EL469" s="6">
        <v>130</v>
      </c>
      <c r="EM469" s="6" t="s">
        <v>114</v>
      </c>
      <c r="EN469" s="6" t="s">
        <v>21</v>
      </c>
      <c r="EO469" s="6">
        <v>1</v>
      </c>
    </row>
    <row r="470" spans="131:145" x14ac:dyDescent="0.25">
      <c r="EA470" s="6" t="s">
        <v>0</v>
      </c>
      <c r="EB470" s="6" t="s">
        <v>8</v>
      </c>
      <c r="EC470" s="6" t="s">
        <v>752</v>
      </c>
      <c r="ED470" s="6" t="s">
        <v>753</v>
      </c>
      <c r="EE470" s="6" t="s">
        <v>97</v>
      </c>
      <c r="EF470" s="6" t="s">
        <v>98</v>
      </c>
      <c r="EG470" s="6">
        <v>25</v>
      </c>
      <c r="EH470" s="6">
        <v>92</v>
      </c>
      <c r="EI470" s="6">
        <v>24</v>
      </c>
      <c r="EJ470" s="6">
        <v>89</v>
      </c>
      <c r="EK470" s="6">
        <v>24</v>
      </c>
      <c r="EL470" s="6">
        <v>89</v>
      </c>
      <c r="EM470" s="6" t="s">
        <v>114</v>
      </c>
      <c r="EN470" s="6" t="s">
        <v>22</v>
      </c>
      <c r="EO470" s="6">
        <v>0</v>
      </c>
    </row>
    <row r="471" spans="131:145" x14ac:dyDescent="0.25">
      <c r="EA471" s="6" t="s">
        <v>0</v>
      </c>
      <c r="EB471" s="6" t="s">
        <v>7</v>
      </c>
      <c r="EC471" s="6" t="s">
        <v>730</v>
      </c>
      <c r="ED471" s="6" t="s">
        <v>731</v>
      </c>
      <c r="EE471" s="6" t="s">
        <v>97</v>
      </c>
      <c r="EF471" s="6" t="s">
        <v>98</v>
      </c>
      <c r="EG471" s="6">
        <v>23</v>
      </c>
      <c r="EH471" s="6">
        <v>83</v>
      </c>
      <c r="EI471" s="6">
        <v>23</v>
      </c>
      <c r="EJ471" s="6">
        <v>85</v>
      </c>
      <c r="EK471" s="6">
        <v>23</v>
      </c>
      <c r="EL471" s="6">
        <v>78</v>
      </c>
      <c r="EM471" s="6" t="s">
        <v>114</v>
      </c>
      <c r="EN471" s="6" t="s">
        <v>22</v>
      </c>
      <c r="EO471" s="6">
        <v>0</v>
      </c>
    </row>
    <row r="472" spans="131:145" x14ac:dyDescent="0.25">
      <c r="EA472" s="6" t="s">
        <v>0</v>
      </c>
      <c r="EB472" s="6" t="s">
        <v>5</v>
      </c>
      <c r="EC472" s="6" t="s">
        <v>846</v>
      </c>
      <c r="ED472" s="6" t="s">
        <v>847</v>
      </c>
      <c r="EE472" s="6" t="s">
        <v>97</v>
      </c>
      <c r="EF472" s="6" t="s">
        <v>132</v>
      </c>
      <c r="EG472" s="6">
        <v>243</v>
      </c>
      <c r="EH472" s="6">
        <v>1307</v>
      </c>
      <c r="EI472" s="6">
        <v>227</v>
      </c>
      <c r="EJ472" s="6">
        <v>1227</v>
      </c>
      <c r="EK472" s="6">
        <v>227</v>
      </c>
      <c r="EL472" s="6">
        <v>1227</v>
      </c>
      <c r="EM472" s="6" t="s">
        <v>114</v>
      </c>
      <c r="EN472" s="6" t="s">
        <v>23</v>
      </c>
      <c r="EO472" s="6">
        <v>19</v>
      </c>
    </row>
    <row r="473" spans="131:145" x14ac:dyDescent="0.25">
      <c r="EA473" s="6" t="s">
        <v>0</v>
      </c>
      <c r="EB473" s="6" t="s">
        <v>8</v>
      </c>
      <c r="EC473" s="6" t="s">
        <v>1822</v>
      </c>
      <c r="ED473" s="6" t="s">
        <v>211</v>
      </c>
      <c r="EE473" s="6" t="s">
        <v>209</v>
      </c>
      <c r="EF473" s="6" t="s">
        <v>132</v>
      </c>
      <c r="EG473" s="6">
        <v>840</v>
      </c>
      <c r="EH473" s="6">
        <v>3249</v>
      </c>
      <c r="EI473" s="6">
        <v>667</v>
      </c>
      <c r="EJ473" s="6">
        <v>3657</v>
      </c>
      <c r="EK473" s="6">
        <v>667</v>
      </c>
      <c r="EL473" s="6">
        <v>3657</v>
      </c>
      <c r="EM473" s="6" t="s">
        <v>114</v>
      </c>
      <c r="EN473" s="6" t="s">
        <v>23</v>
      </c>
      <c r="EO473" s="6">
        <v>24</v>
      </c>
    </row>
    <row r="474" spans="131:145" x14ac:dyDescent="0.25">
      <c r="EA474" s="6" t="s">
        <v>0</v>
      </c>
      <c r="EB474" s="6" t="s">
        <v>4</v>
      </c>
      <c r="EC474" s="6" t="s">
        <v>95</v>
      </c>
      <c r="ED474" s="6" t="s">
        <v>96</v>
      </c>
      <c r="EE474" s="6" t="s">
        <v>97</v>
      </c>
      <c r="EF474" s="6" t="s">
        <v>98</v>
      </c>
      <c r="EG474" s="6">
        <v>69</v>
      </c>
      <c r="EH474" s="6">
        <v>349</v>
      </c>
      <c r="EI474" s="6">
        <v>43</v>
      </c>
      <c r="EJ474" s="6">
        <v>361</v>
      </c>
      <c r="EK474" s="6">
        <v>43</v>
      </c>
      <c r="EL474" s="6">
        <v>361</v>
      </c>
      <c r="EM474" s="6" t="s">
        <v>114</v>
      </c>
      <c r="EN474" s="6" t="s">
        <v>21</v>
      </c>
      <c r="EO474" s="6">
        <v>2</v>
      </c>
    </row>
    <row r="475" spans="131:145" x14ac:dyDescent="0.25">
      <c r="EA475" s="6" t="s">
        <v>0</v>
      </c>
      <c r="EB475" s="6" t="s">
        <v>4</v>
      </c>
      <c r="EC475" s="6" t="s">
        <v>251</v>
      </c>
      <c r="ED475" s="6" t="s">
        <v>252</v>
      </c>
      <c r="EE475" s="6" t="s">
        <v>97</v>
      </c>
      <c r="EF475" s="6" t="s">
        <v>98</v>
      </c>
      <c r="EG475" s="6">
        <v>28</v>
      </c>
      <c r="EH475" s="6">
        <v>130</v>
      </c>
      <c r="EI475" s="6">
        <v>27</v>
      </c>
      <c r="EJ475" s="6">
        <v>121</v>
      </c>
      <c r="EK475" s="6">
        <v>28</v>
      </c>
      <c r="EL475" s="6">
        <v>130</v>
      </c>
      <c r="EM475" s="6" t="s">
        <v>114</v>
      </c>
      <c r="EN475" s="6" t="s">
        <v>22</v>
      </c>
      <c r="EO475" s="6">
        <v>0</v>
      </c>
    </row>
    <row r="476" spans="131:145" x14ac:dyDescent="0.25">
      <c r="EA476" s="6" t="s">
        <v>0</v>
      </c>
      <c r="EB476" s="6" t="s">
        <v>4</v>
      </c>
      <c r="EC476" s="6" t="s">
        <v>155</v>
      </c>
      <c r="ED476" s="6" t="s">
        <v>156</v>
      </c>
      <c r="EE476" s="6" t="s">
        <v>97</v>
      </c>
      <c r="EF476" s="6" t="s">
        <v>98</v>
      </c>
      <c r="EG476" s="6">
        <v>97</v>
      </c>
      <c r="EH476" s="6">
        <v>382</v>
      </c>
      <c r="EI476" s="6">
        <v>95</v>
      </c>
      <c r="EJ476" s="6">
        <v>386</v>
      </c>
      <c r="EK476" s="6">
        <v>95</v>
      </c>
      <c r="EL476" s="6">
        <v>386</v>
      </c>
      <c r="EM476" s="6" t="s">
        <v>114</v>
      </c>
      <c r="EN476" s="6" t="s">
        <v>23</v>
      </c>
      <c r="EO476" s="6">
        <v>3</v>
      </c>
    </row>
    <row r="477" spans="131:145" x14ac:dyDescent="0.25">
      <c r="EA477" s="6" t="s">
        <v>0</v>
      </c>
      <c r="EB477" s="6" t="s">
        <v>5</v>
      </c>
      <c r="EC477" s="6" t="s">
        <v>269</v>
      </c>
      <c r="ED477" s="6" t="s">
        <v>270</v>
      </c>
      <c r="EE477" s="6" t="s">
        <v>97</v>
      </c>
      <c r="EF477" s="6" t="s">
        <v>98</v>
      </c>
      <c r="EG477" s="6">
        <v>31</v>
      </c>
      <c r="EH477" s="6">
        <v>170</v>
      </c>
      <c r="EI477" s="6">
        <v>25</v>
      </c>
      <c r="EJ477" s="6">
        <v>125</v>
      </c>
      <c r="EK477" s="6">
        <v>31</v>
      </c>
      <c r="EL477" s="6">
        <v>170</v>
      </c>
      <c r="EM477" s="6" t="s">
        <v>114</v>
      </c>
      <c r="EN477" s="6" t="s">
        <v>21</v>
      </c>
      <c r="EO477" s="6">
        <v>1</v>
      </c>
    </row>
    <row r="478" spans="131:145" x14ac:dyDescent="0.25">
      <c r="EA478" s="6" t="s">
        <v>0</v>
      </c>
      <c r="EB478" s="6" t="s">
        <v>4</v>
      </c>
      <c r="EC478" s="6" t="s">
        <v>251</v>
      </c>
      <c r="ED478" s="6" t="s">
        <v>252</v>
      </c>
      <c r="EE478" s="6" t="s">
        <v>97</v>
      </c>
      <c r="EF478" s="6" t="s">
        <v>98</v>
      </c>
      <c r="EG478" s="6">
        <v>28</v>
      </c>
      <c r="EH478" s="6">
        <v>130</v>
      </c>
      <c r="EI478" s="6">
        <v>27</v>
      </c>
      <c r="EJ478" s="6">
        <v>121</v>
      </c>
      <c r="EK478" s="6">
        <v>28</v>
      </c>
      <c r="EL478" s="6">
        <v>130</v>
      </c>
      <c r="EM478" s="6" t="s">
        <v>114</v>
      </c>
      <c r="EN478" s="6" t="s">
        <v>23</v>
      </c>
      <c r="EO478" s="6">
        <v>1</v>
      </c>
    </row>
    <row r="479" spans="131:145" x14ac:dyDescent="0.25">
      <c r="EA479" s="6" t="s">
        <v>0</v>
      </c>
      <c r="EB479" s="6" t="s">
        <v>7</v>
      </c>
      <c r="EC479" s="6" t="s">
        <v>730</v>
      </c>
      <c r="ED479" s="6" t="s">
        <v>731</v>
      </c>
      <c r="EE479" s="6" t="s">
        <v>97</v>
      </c>
      <c r="EF479" s="6" t="s">
        <v>98</v>
      </c>
      <c r="EG479" s="6">
        <v>23</v>
      </c>
      <c r="EH479" s="6">
        <v>83</v>
      </c>
      <c r="EI479" s="6">
        <v>23</v>
      </c>
      <c r="EJ479" s="6">
        <v>85</v>
      </c>
      <c r="EK479" s="6">
        <v>23</v>
      </c>
      <c r="EL479" s="6">
        <v>78</v>
      </c>
      <c r="EM479" s="6" t="s">
        <v>114</v>
      </c>
      <c r="EN479" s="6" t="s">
        <v>21</v>
      </c>
      <c r="EO479" s="6">
        <v>0</v>
      </c>
    </row>
    <row r="480" spans="131:145" x14ac:dyDescent="0.25">
      <c r="EA480" s="6" t="s">
        <v>0</v>
      </c>
      <c r="EB480" s="6" t="s">
        <v>11</v>
      </c>
      <c r="EC480" s="6" t="s">
        <v>1834</v>
      </c>
      <c r="ED480" s="6" t="s">
        <v>190</v>
      </c>
      <c r="EE480" s="6" t="s">
        <v>97</v>
      </c>
      <c r="EF480" s="6" t="s">
        <v>132</v>
      </c>
      <c r="EG480" s="6">
        <v>12</v>
      </c>
      <c r="EH480" s="6">
        <v>47</v>
      </c>
      <c r="EI480" s="6">
        <v>15</v>
      </c>
      <c r="EJ480" s="6">
        <v>69</v>
      </c>
      <c r="EK480" s="6">
        <v>15</v>
      </c>
      <c r="EL480" s="6">
        <v>69</v>
      </c>
      <c r="EM480" s="6" t="s">
        <v>114</v>
      </c>
      <c r="EN480" s="6" t="s">
        <v>21</v>
      </c>
      <c r="EO480" s="6">
        <v>0</v>
      </c>
    </row>
    <row r="481" spans="131:145" x14ac:dyDescent="0.25">
      <c r="EA481" s="6" t="s">
        <v>0</v>
      </c>
      <c r="EB481" s="6" t="s">
        <v>8</v>
      </c>
      <c r="EC481" s="6" t="s">
        <v>742</v>
      </c>
      <c r="ED481" s="6" t="s">
        <v>740</v>
      </c>
      <c r="EE481" s="6" t="s">
        <v>209</v>
      </c>
      <c r="EF481" s="6" t="s">
        <v>125</v>
      </c>
      <c r="EG481" s="6">
        <v>115</v>
      </c>
      <c r="EH481" s="6">
        <v>602</v>
      </c>
      <c r="EI481" s="6">
        <v>115</v>
      </c>
      <c r="EJ481" s="6">
        <v>594</v>
      </c>
      <c r="EK481" s="6">
        <v>115</v>
      </c>
      <c r="EL481" s="6">
        <v>88</v>
      </c>
      <c r="EM481" s="6" t="s">
        <v>114</v>
      </c>
      <c r="EN481" s="6" t="s">
        <v>22</v>
      </c>
      <c r="EO481" s="6">
        <v>0</v>
      </c>
    </row>
    <row r="482" spans="131:145" x14ac:dyDescent="0.25">
      <c r="EA482" s="6" t="s">
        <v>0</v>
      </c>
      <c r="EB482" s="6" t="s">
        <v>5</v>
      </c>
      <c r="EC482" s="6" t="s">
        <v>269</v>
      </c>
      <c r="ED482" s="6" t="s">
        <v>270</v>
      </c>
      <c r="EE482" s="6" t="s">
        <v>97</v>
      </c>
      <c r="EF482" s="6" t="s">
        <v>98</v>
      </c>
      <c r="EG482" s="6">
        <v>31</v>
      </c>
      <c r="EH482" s="6">
        <v>170</v>
      </c>
      <c r="EI482" s="6">
        <v>25</v>
      </c>
      <c r="EJ482" s="6">
        <v>125</v>
      </c>
      <c r="EK482" s="6">
        <v>31</v>
      </c>
      <c r="EL482" s="6">
        <v>170</v>
      </c>
      <c r="EM482" s="6" t="s">
        <v>114</v>
      </c>
      <c r="EN482" s="6" t="s">
        <v>22</v>
      </c>
      <c r="EO482" s="6">
        <v>1</v>
      </c>
    </row>
    <row r="483" spans="131:145" x14ac:dyDescent="0.25">
      <c r="EA483" s="6" t="s">
        <v>0</v>
      </c>
      <c r="EB483" s="6" t="s">
        <v>4</v>
      </c>
      <c r="EC483" s="6" t="s">
        <v>163</v>
      </c>
      <c r="ED483" s="6" t="s">
        <v>164</v>
      </c>
      <c r="EE483" s="6" t="s">
        <v>97</v>
      </c>
      <c r="EF483" s="6" t="s">
        <v>98</v>
      </c>
      <c r="EG483" s="6">
        <v>107</v>
      </c>
      <c r="EH483" s="6">
        <v>584</v>
      </c>
      <c r="EI483" s="6">
        <v>30</v>
      </c>
      <c r="EJ483" s="6">
        <v>174</v>
      </c>
      <c r="EK483" s="6">
        <v>108</v>
      </c>
      <c r="EL483" s="6">
        <v>605</v>
      </c>
      <c r="EM483" s="6" t="s">
        <v>114</v>
      </c>
      <c r="EN483" s="6" t="s">
        <v>21</v>
      </c>
      <c r="EO483" s="6">
        <v>0</v>
      </c>
    </row>
    <row r="484" spans="131:145" x14ac:dyDescent="0.25">
      <c r="EA484" s="6" t="s">
        <v>0</v>
      </c>
      <c r="EB484" s="6" t="s">
        <v>8</v>
      </c>
      <c r="EC484" s="6" t="s">
        <v>746</v>
      </c>
      <c r="ED484" s="6" t="s">
        <v>744</v>
      </c>
      <c r="EE484" s="6" t="s">
        <v>209</v>
      </c>
      <c r="EF484" s="6" t="s">
        <v>125</v>
      </c>
      <c r="EG484" s="6">
        <v>612</v>
      </c>
      <c r="EH484" s="6">
        <v>2944</v>
      </c>
      <c r="EI484" s="6">
        <v>608</v>
      </c>
      <c r="EJ484" s="6">
        <v>2914</v>
      </c>
      <c r="EK484" s="6">
        <v>608</v>
      </c>
      <c r="EL484" s="6">
        <v>2944</v>
      </c>
      <c r="EM484" s="6" t="s">
        <v>114</v>
      </c>
      <c r="EN484" s="6" t="s">
        <v>22</v>
      </c>
      <c r="EO484" s="6">
        <v>44</v>
      </c>
    </row>
    <row r="485" spans="131:145" x14ac:dyDescent="0.25">
      <c r="EA485" s="6" t="s">
        <v>0</v>
      </c>
      <c r="EB485" s="6" t="s">
        <v>5</v>
      </c>
      <c r="EC485" s="6" t="s">
        <v>257</v>
      </c>
      <c r="ED485" s="6" t="s">
        <v>258</v>
      </c>
      <c r="EE485" s="6" t="s">
        <v>97</v>
      </c>
      <c r="EF485" s="6" t="s">
        <v>98</v>
      </c>
      <c r="EG485" s="6">
        <v>128</v>
      </c>
      <c r="EH485" s="6">
        <v>725</v>
      </c>
      <c r="EI485" s="6">
        <v>100</v>
      </c>
      <c r="EJ485" s="6">
        <v>608</v>
      </c>
      <c r="EK485" s="6">
        <v>128</v>
      </c>
      <c r="EL485" s="6">
        <v>746</v>
      </c>
      <c r="EM485" s="6" t="s">
        <v>114</v>
      </c>
      <c r="EN485" s="6" t="s">
        <v>21</v>
      </c>
      <c r="EO485" s="6">
        <v>9</v>
      </c>
    </row>
    <row r="486" spans="131:145" x14ac:dyDescent="0.25">
      <c r="EA486" s="6" t="s">
        <v>0</v>
      </c>
      <c r="EB486" s="6" t="s">
        <v>4</v>
      </c>
      <c r="EC486" s="6" t="s">
        <v>149</v>
      </c>
      <c r="ED486" s="6" t="s">
        <v>150</v>
      </c>
      <c r="EE486" s="6" t="s">
        <v>97</v>
      </c>
      <c r="EF486" s="6" t="s">
        <v>98</v>
      </c>
      <c r="EG486" s="6">
        <v>6</v>
      </c>
      <c r="EH486" s="6">
        <v>39</v>
      </c>
      <c r="EI486" s="6">
        <v>6</v>
      </c>
      <c r="EJ486" s="6">
        <v>39</v>
      </c>
      <c r="EK486" s="6">
        <v>6</v>
      </c>
      <c r="EL486" s="6">
        <v>39</v>
      </c>
      <c r="EM486" s="6" t="s">
        <v>114</v>
      </c>
      <c r="EN486" s="6" t="s">
        <v>23</v>
      </c>
      <c r="EO486" s="6">
        <v>0</v>
      </c>
    </row>
    <row r="487" spans="131:145" x14ac:dyDescent="0.25">
      <c r="EA487" s="6" t="s">
        <v>0</v>
      </c>
      <c r="EB487" s="6" t="s">
        <v>4</v>
      </c>
      <c r="EC487" s="6" t="s">
        <v>153</v>
      </c>
      <c r="ED487" s="6" t="s">
        <v>154</v>
      </c>
      <c r="EE487" s="6" t="s">
        <v>97</v>
      </c>
      <c r="EF487" s="6" t="s">
        <v>98</v>
      </c>
      <c r="EG487" s="6">
        <v>35</v>
      </c>
      <c r="EH487" s="6">
        <v>175</v>
      </c>
      <c r="EI487" s="6">
        <v>32</v>
      </c>
      <c r="EJ487" s="6">
        <v>173</v>
      </c>
      <c r="EK487" s="6">
        <v>43</v>
      </c>
      <c r="EL487" s="6">
        <v>212</v>
      </c>
      <c r="EM487" s="6" t="s">
        <v>114</v>
      </c>
      <c r="EN487" s="6" t="s">
        <v>23</v>
      </c>
      <c r="EO487" s="6">
        <v>3</v>
      </c>
    </row>
    <row r="488" spans="131:145" x14ac:dyDescent="0.25">
      <c r="EA488" s="6" t="s">
        <v>0</v>
      </c>
      <c r="EB488" s="6" t="s">
        <v>8</v>
      </c>
      <c r="EC488" s="6" t="s">
        <v>746</v>
      </c>
      <c r="ED488" s="6" t="s">
        <v>744</v>
      </c>
      <c r="EE488" s="6" t="s">
        <v>209</v>
      </c>
      <c r="EF488" s="6" t="s">
        <v>125</v>
      </c>
      <c r="EG488" s="6">
        <v>612</v>
      </c>
      <c r="EH488" s="6">
        <v>2944</v>
      </c>
      <c r="EI488" s="6">
        <v>608</v>
      </c>
      <c r="EJ488" s="6">
        <v>2914</v>
      </c>
      <c r="EK488" s="6">
        <v>608</v>
      </c>
      <c r="EL488" s="6">
        <v>2944</v>
      </c>
      <c r="EM488" s="6" t="s">
        <v>114</v>
      </c>
      <c r="EN488" s="6" t="s">
        <v>21</v>
      </c>
      <c r="EO488" s="6">
        <v>41</v>
      </c>
    </row>
    <row r="489" spans="131:145" x14ac:dyDescent="0.25">
      <c r="EA489" s="6" t="s">
        <v>0</v>
      </c>
      <c r="EB489" s="6" t="s">
        <v>11</v>
      </c>
      <c r="EC489" s="6" t="s">
        <v>1836</v>
      </c>
      <c r="ED489" s="6" t="s">
        <v>192</v>
      </c>
      <c r="EE489" s="6" t="s">
        <v>97</v>
      </c>
      <c r="EF489" s="6" t="s">
        <v>98</v>
      </c>
      <c r="EG489" s="6">
        <v>14</v>
      </c>
      <c r="EH489" s="6">
        <v>44</v>
      </c>
      <c r="EI489" s="6">
        <v>14</v>
      </c>
      <c r="EJ489" s="6">
        <v>44</v>
      </c>
      <c r="EK489" s="6">
        <v>14</v>
      </c>
      <c r="EL489" s="6">
        <v>44</v>
      </c>
      <c r="EM489" s="6" t="s">
        <v>114</v>
      </c>
      <c r="EN489" s="6" t="s">
        <v>22</v>
      </c>
      <c r="EO489" s="6">
        <v>0</v>
      </c>
    </row>
    <row r="490" spans="131:145" x14ac:dyDescent="0.25">
      <c r="EA490" s="6" t="s">
        <v>0</v>
      </c>
      <c r="EB490" s="6" t="s">
        <v>9</v>
      </c>
      <c r="EC490" s="6" t="s">
        <v>756</v>
      </c>
      <c r="ED490" s="6" t="s">
        <v>757</v>
      </c>
      <c r="EE490" s="6" t="s">
        <v>97</v>
      </c>
      <c r="EF490" s="6" t="s">
        <v>125</v>
      </c>
      <c r="EG490" s="6">
        <v>115</v>
      </c>
      <c r="EH490" s="6">
        <v>532</v>
      </c>
      <c r="EI490" s="6">
        <v>115</v>
      </c>
      <c r="EJ490" s="6">
        <v>537</v>
      </c>
      <c r="EK490" s="6">
        <v>115</v>
      </c>
      <c r="EL490" s="6">
        <v>537</v>
      </c>
      <c r="EM490" s="6" t="s">
        <v>114</v>
      </c>
      <c r="EN490" s="6" t="s">
        <v>22</v>
      </c>
      <c r="EO490" s="6">
        <v>3</v>
      </c>
    </row>
    <row r="491" spans="131:145" x14ac:dyDescent="0.25">
      <c r="EA491" s="6" t="s">
        <v>0</v>
      </c>
      <c r="EB491" s="6" t="s">
        <v>9</v>
      </c>
      <c r="EC491" s="6" t="s">
        <v>137</v>
      </c>
      <c r="ED491" s="6" t="s">
        <v>138</v>
      </c>
      <c r="EE491" s="6" t="s">
        <v>97</v>
      </c>
      <c r="EF491" s="6" t="s">
        <v>98</v>
      </c>
      <c r="EG491" s="6">
        <v>135</v>
      </c>
      <c r="EH491" s="6">
        <v>672</v>
      </c>
      <c r="EI491" s="6">
        <v>156</v>
      </c>
      <c r="EJ491" s="6">
        <v>704</v>
      </c>
      <c r="EK491" s="6">
        <v>156</v>
      </c>
      <c r="EL491" s="6">
        <v>704</v>
      </c>
      <c r="EM491" s="6" t="s">
        <v>114</v>
      </c>
      <c r="EN491" s="6" t="s">
        <v>22</v>
      </c>
      <c r="EO491" s="6">
        <v>6</v>
      </c>
    </row>
    <row r="492" spans="131:145" x14ac:dyDescent="0.25">
      <c r="EA492" s="6" t="s">
        <v>0</v>
      </c>
      <c r="EB492" s="6" t="s">
        <v>9</v>
      </c>
      <c r="EC492" s="6" t="s">
        <v>137</v>
      </c>
      <c r="ED492" s="6" t="s">
        <v>138</v>
      </c>
      <c r="EE492" s="6" t="s">
        <v>97</v>
      </c>
      <c r="EF492" s="6" t="s">
        <v>98</v>
      </c>
      <c r="EG492" s="6">
        <v>135</v>
      </c>
      <c r="EH492" s="6">
        <v>672</v>
      </c>
      <c r="EI492" s="6">
        <v>156</v>
      </c>
      <c r="EJ492" s="6">
        <v>704</v>
      </c>
      <c r="EK492" s="6">
        <v>156</v>
      </c>
      <c r="EL492" s="6">
        <v>704</v>
      </c>
      <c r="EM492" s="6" t="s">
        <v>114</v>
      </c>
      <c r="EN492" s="6" t="s">
        <v>21</v>
      </c>
      <c r="EO492" s="6">
        <v>4</v>
      </c>
    </row>
    <row r="493" spans="131:145" x14ac:dyDescent="0.25">
      <c r="EA493" s="6" t="s">
        <v>0</v>
      </c>
      <c r="EB493" s="6" t="s">
        <v>7</v>
      </c>
      <c r="EC493" s="6" t="s">
        <v>727</v>
      </c>
      <c r="ED493" s="6" t="s">
        <v>728</v>
      </c>
      <c r="EE493" s="6" t="s">
        <v>97</v>
      </c>
      <c r="EF493" s="6" t="s">
        <v>98</v>
      </c>
      <c r="EG493" s="6">
        <v>116</v>
      </c>
      <c r="EH493" s="6">
        <v>659</v>
      </c>
      <c r="EI493" s="6">
        <v>116</v>
      </c>
      <c r="EJ493" s="6">
        <v>659</v>
      </c>
      <c r="EK493" s="6">
        <v>116</v>
      </c>
      <c r="EL493" s="6">
        <v>659</v>
      </c>
      <c r="EM493" s="6" t="s">
        <v>114</v>
      </c>
      <c r="EN493" s="6" t="s">
        <v>21</v>
      </c>
      <c r="EO493" s="6">
        <v>1</v>
      </c>
    </row>
    <row r="494" spans="131:145" x14ac:dyDescent="0.25">
      <c r="EA494" s="6" t="s">
        <v>0</v>
      </c>
      <c r="EB494" s="6" t="s">
        <v>4</v>
      </c>
      <c r="EC494" s="6" t="s">
        <v>151</v>
      </c>
      <c r="ED494" s="6" t="s">
        <v>152</v>
      </c>
      <c r="EE494" s="6" t="s">
        <v>97</v>
      </c>
      <c r="EF494" s="6" t="s">
        <v>98</v>
      </c>
      <c r="EG494" s="6">
        <v>8</v>
      </c>
      <c r="EH494" s="6">
        <v>30</v>
      </c>
      <c r="EI494" s="6">
        <v>8</v>
      </c>
      <c r="EJ494" s="6">
        <v>32</v>
      </c>
      <c r="EK494" s="6">
        <v>8</v>
      </c>
      <c r="EL494" s="6">
        <v>32</v>
      </c>
      <c r="EM494" s="6" t="s">
        <v>114</v>
      </c>
      <c r="EN494" s="6" t="s">
        <v>21</v>
      </c>
      <c r="EO494" s="6">
        <v>0</v>
      </c>
    </row>
    <row r="495" spans="131:145" x14ac:dyDescent="0.25">
      <c r="EA495" s="6" t="s">
        <v>0</v>
      </c>
      <c r="EB495" s="6" t="s">
        <v>7</v>
      </c>
      <c r="EC495" s="6" t="s">
        <v>109</v>
      </c>
      <c r="ED495" s="6" t="s">
        <v>110</v>
      </c>
      <c r="EE495" s="6" t="s">
        <v>97</v>
      </c>
      <c r="EF495" s="6" t="s">
        <v>98</v>
      </c>
      <c r="EG495" s="6">
        <v>44</v>
      </c>
      <c r="EH495" s="6">
        <v>235</v>
      </c>
      <c r="EI495" s="6">
        <v>36</v>
      </c>
      <c r="EJ495" s="6">
        <v>194</v>
      </c>
      <c r="EK495" s="6">
        <v>43</v>
      </c>
      <c r="EL495" s="6">
        <v>242</v>
      </c>
      <c r="EM495" s="6" t="s">
        <v>114</v>
      </c>
      <c r="EN495" s="6" t="s">
        <v>22</v>
      </c>
      <c r="EO495" s="6">
        <v>1</v>
      </c>
    </row>
    <row r="496" spans="131:145" x14ac:dyDescent="0.25">
      <c r="EA496" s="6" t="s">
        <v>0</v>
      </c>
      <c r="EB496" s="6" t="s">
        <v>8</v>
      </c>
      <c r="EC496" s="6" t="s">
        <v>1045</v>
      </c>
      <c r="ED496" s="6" t="s">
        <v>749</v>
      </c>
      <c r="EE496" s="6" t="s">
        <v>209</v>
      </c>
      <c r="EF496" s="6" t="s">
        <v>125</v>
      </c>
      <c r="EG496" s="6">
        <v>1694</v>
      </c>
      <c r="EH496" s="6">
        <v>8805</v>
      </c>
      <c r="EI496" s="6">
        <v>1693</v>
      </c>
      <c r="EJ496" s="6">
        <v>8805</v>
      </c>
      <c r="EK496" s="6">
        <v>1693</v>
      </c>
      <c r="EL496" s="6">
        <v>9062</v>
      </c>
      <c r="EM496" s="6" t="s">
        <v>114</v>
      </c>
      <c r="EN496" s="6" t="s">
        <v>23</v>
      </c>
      <c r="EO496" s="6">
        <v>149</v>
      </c>
    </row>
    <row r="497" spans="131:145" x14ac:dyDescent="0.25">
      <c r="EA497" s="6" t="s">
        <v>0</v>
      </c>
      <c r="EB497" s="6" t="s">
        <v>7</v>
      </c>
      <c r="EC497" s="6" t="s">
        <v>133</v>
      </c>
      <c r="ED497" s="6" t="s">
        <v>134</v>
      </c>
      <c r="EE497" s="6" t="s">
        <v>97</v>
      </c>
      <c r="EF497" s="6" t="s">
        <v>98</v>
      </c>
      <c r="EG497" s="6">
        <v>631</v>
      </c>
      <c r="EH497" s="6">
        <v>3758</v>
      </c>
      <c r="EI497" s="6">
        <v>613</v>
      </c>
      <c r="EJ497" s="6">
        <v>3721</v>
      </c>
      <c r="EK497" s="6">
        <v>626</v>
      </c>
      <c r="EL497" s="6">
        <v>3786</v>
      </c>
      <c r="EM497" s="6" t="s">
        <v>114</v>
      </c>
      <c r="EN497" s="6" t="s">
        <v>23</v>
      </c>
      <c r="EO497" s="6">
        <v>65</v>
      </c>
    </row>
    <row r="498" spans="131:145" x14ac:dyDescent="0.25">
      <c r="EA498" s="6" t="s">
        <v>0</v>
      </c>
      <c r="EB498" s="6" t="s">
        <v>5</v>
      </c>
      <c r="EC498" s="6" t="s">
        <v>257</v>
      </c>
      <c r="ED498" s="6" t="s">
        <v>258</v>
      </c>
      <c r="EE498" s="6" t="s">
        <v>97</v>
      </c>
      <c r="EF498" s="6" t="s">
        <v>98</v>
      </c>
      <c r="EG498" s="6">
        <v>128</v>
      </c>
      <c r="EH498" s="6">
        <v>725</v>
      </c>
      <c r="EI498" s="6">
        <v>100</v>
      </c>
      <c r="EJ498" s="6">
        <v>608</v>
      </c>
      <c r="EK498" s="6">
        <v>128</v>
      </c>
      <c r="EL498" s="6">
        <v>746</v>
      </c>
      <c r="EM498" s="6" t="s">
        <v>114</v>
      </c>
      <c r="EN498" s="6" t="s">
        <v>22</v>
      </c>
      <c r="EO498" s="6">
        <v>5</v>
      </c>
    </row>
    <row r="499" spans="131:145" x14ac:dyDescent="0.25">
      <c r="EA499" s="6" t="s">
        <v>0</v>
      </c>
      <c r="EB499" s="6" t="s">
        <v>6</v>
      </c>
      <c r="EC499" s="6" t="s">
        <v>275</v>
      </c>
      <c r="ED499" s="6" t="s">
        <v>276</v>
      </c>
      <c r="EE499" s="6" t="s">
        <v>97</v>
      </c>
      <c r="EF499" s="6" t="s">
        <v>98</v>
      </c>
      <c r="EG499" s="6">
        <v>118</v>
      </c>
      <c r="EH499" s="6">
        <v>516</v>
      </c>
      <c r="EI499" s="6">
        <v>108</v>
      </c>
      <c r="EJ499" s="6">
        <v>470</v>
      </c>
      <c r="EK499" s="6">
        <v>118</v>
      </c>
      <c r="EL499" s="6">
        <v>520</v>
      </c>
      <c r="EM499" s="6" t="s">
        <v>114</v>
      </c>
      <c r="EN499" s="6" t="s">
        <v>22</v>
      </c>
      <c r="EO499" s="6">
        <v>8</v>
      </c>
    </row>
    <row r="500" spans="131:145" x14ac:dyDescent="0.25">
      <c r="EA500" s="6" t="s">
        <v>0</v>
      </c>
      <c r="EB500" s="6" t="s">
        <v>8</v>
      </c>
      <c r="EC500" s="6" t="s">
        <v>752</v>
      </c>
      <c r="ED500" s="6" t="s">
        <v>753</v>
      </c>
      <c r="EE500" s="6" t="s">
        <v>97</v>
      </c>
      <c r="EF500" s="6" t="s">
        <v>98</v>
      </c>
      <c r="EG500" s="6">
        <v>25</v>
      </c>
      <c r="EH500" s="6">
        <v>92</v>
      </c>
      <c r="EI500" s="6">
        <v>24</v>
      </c>
      <c r="EJ500" s="6">
        <v>89</v>
      </c>
      <c r="EK500" s="6">
        <v>24</v>
      </c>
      <c r="EL500" s="6">
        <v>89</v>
      </c>
      <c r="EM500" s="6" t="s">
        <v>114</v>
      </c>
      <c r="EN500" s="6" t="s">
        <v>21</v>
      </c>
      <c r="EO500" s="6">
        <v>0</v>
      </c>
    </row>
    <row r="501" spans="131:145" x14ac:dyDescent="0.25">
      <c r="EA501" s="6" t="s">
        <v>0</v>
      </c>
      <c r="EB501" s="6" t="s">
        <v>7</v>
      </c>
      <c r="EC501" s="6" t="s">
        <v>214</v>
      </c>
      <c r="ED501" s="6" t="s">
        <v>215</v>
      </c>
      <c r="EE501" s="6" t="s">
        <v>97</v>
      </c>
      <c r="EF501" s="6" t="s">
        <v>98</v>
      </c>
      <c r="EG501" s="6">
        <v>301</v>
      </c>
      <c r="EH501" s="6">
        <v>1404</v>
      </c>
      <c r="EI501" s="6">
        <v>274</v>
      </c>
      <c r="EJ501" s="6">
        <v>1347</v>
      </c>
      <c r="EK501" s="6">
        <v>274</v>
      </c>
      <c r="EL501" s="6">
        <v>1347</v>
      </c>
      <c r="EM501" s="6" t="s">
        <v>114</v>
      </c>
      <c r="EN501" s="6" t="s">
        <v>21</v>
      </c>
      <c r="EO501" s="6">
        <v>40</v>
      </c>
    </row>
    <row r="502" spans="131:145" x14ac:dyDescent="0.25">
      <c r="EA502" s="6" t="s">
        <v>0</v>
      </c>
      <c r="EB502" s="6" t="s">
        <v>5</v>
      </c>
      <c r="EC502" s="6" t="s">
        <v>846</v>
      </c>
      <c r="ED502" s="6" t="s">
        <v>847</v>
      </c>
      <c r="EE502" s="6" t="s">
        <v>97</v>
      </c>
      <c r="EF502" s="6" t="s">
        <v>132</v>
      </c>
      <c r="EG502" s="6">
        <v>243</v>
      </c>
      <c r="EH502" s="6">
        <v>1307</v>
      </c>
      <c r="EI502" s="6">
        <v>227</v>
      </c>
      <c r="EJ502" s="6">
        <v>1227</v>
      </c>
      <c r="EK502" s="6">
        <v>227</v>
      </c>
      <c r="EL502" s="6">
        <v>1227</v>
      </c>
      <c r="EM502" s="6" t="s">
        <v>114</v>
      </c>
      <c r="EN502" s="6" t="s">
        <v>22</v>
      </c>
      <c r="EO502" s="6">
        <v>8</v>
      </c>
    </row>
    <row r="503" spans="131:145" x14ac:dyDescent="0.25">
      <c r="EA503" s="6" t="s">
        <v>0</v>
      </c>
      <c r="EB503" s="6" t="s">
        <v>4</v>
      </c>
      <c r="EC503" s="6" t="s">
        <v>147</v>
      </c>
      <c r="ED503" s="6" t="s">
        <v>148</v>
      </c>
      <c r="EE503" s="6" t="s">
        <v>97</v>
      </c>
      <c r="EF503" s="6" t="s">
        <v>98</v>
      </c>
      <c r="EG503" s="6">
        <v>87</v>
      </c>
      <c r="EH503" s="6">
        <v>461</v>
      </c>
      <c r="EI503" s="6">
        <v>90</v>
      </c>
      <c r="EJ503" s="6">
        <v>489</v>
      </c>
      <c r="EK503" s="6">
        <v>90</v>
      </c>
      <c r="EL503" s="6">
        <v>489</v>
      </c>
      <c r="EM503" s="6" t="s">
        <v>114</v>
      </c>
      <c r="EN503" s="6" t="s">
        <v>22</v>
      </c>
      <c r="EO503" s="6">
        <v>3</v>
      </c>
    </row>
    <row r="504" spans="131:145" x14ac:dyDescent="0.25">
      <c r="EA504" s="6" t="s">
        <v>0</v>
      </c>
      <c r="EB504" s="6" t="s">
        <v>4</v>
      </c>
      <c r="EC504" s="6" t="s">
        <v>155</v>
      </c>
      <c r="ED504" s="6" t="s">
        <v>156</v>
      </c>
      <c r="EE504" s="6" t="s">
        <v>97</v>
      </c>
      <c r="EF504" s="6" t="s">
        <v>98</v>
      </c>
      <c r="EG504" s="6">
        <v>97</v>
      </c>
      <c r="EH504" s="6">
        <v>382</v>
      </c>
      <c r="EI504" s="6">
        <v>95</v>
      </c>
      <c r="EJ504" s="6">
        <v>386</v>
      </c>
      <c r="EK504" s="6">
        <v>95</v>
      </c>
      <c r="EL504" s="6">
        <v>386</v>
      </c>
      <c r="EM504" s="6" t="s">
        <v>114</v>
      </c>
      <c r="EN504" s="6" t="s">
        <v>21</v>
      </c>
      <c r="EO504" s="6">
        <v>0</v>
      </c>
    </row>
    <row r="505" spans="131:145" x14ac:dyDescent="0.25">
      <c r="EA505" s="6" t="s">
        <v>0</v>
      </c>
      <c r="EB505" s="6" t="s">
        <v>8</v>
      </c>
      <c r="EC505" s="6" t="s">
        <v>828</v>
      </c>
      <c r="ED505" s="6" t="s">
        <v>829</v>
      </c>
      <c r="EE505" s="6" t="s">
        <v>97</v>
      </c>
      <c r="EF505" s="6" t="s">
        <v>98</v>
      </c>
      <c r="EG505" s="6">
        <v>265</v>
      </c>
      <c r="EH505" s="6">
        <v>1084</v>
      </c>
      <c r="EI505" s="6">
        <v>260</v>
      </c>
      <c r="EJ505" s="6">
        <v>1140</v>
      </c>
      <c r="EK505" s="6">
        <v>260</v>
      </c>
      <c r="EL505" s="6">
        <v>1140</v>
      </c>
      <c r="EM505" s="6" t="s">
        <v>114</v>
      </c>
      <c r="EN505" s="6" t="s">
        <v>23</v>
      </c>
      <c r="EO505" s="6">
        <v>24</v>
      </c>
    </row>
    <row r="506" spans="131:145" x14ac:dyDescent="0.25">
      <c r="EA506" s="6" t="s">
        <v>0</v>
      </c>
      <c r="EB506" s="6" t="s">
        <v>8</v>
      </c>
      <c r="EC506" s="6" t="s">
        <v>742</v>
      </c>
      <c r="ED506" s="6" t="s">
        <v>740</v>
      </c>
      <c r="EE506" s="6" t="s">
        <v>209</v>
      </c>
      <c r="EF506" s="6" t="s">
        <v>125</v>
      </c>
      <c r="EG506" s="6">
        <v>115</v>
      </c>
      <c r="EH506" s="6">
        <v>602</v>
      </c>
      <c r="EI506" s="6">
        <v>115</v>
      </c>
      <c r="EJ506" s="6">
        <v>594</v>
      </c>
      <c r="EK506" s="6">
        <v>115</v>
      </c>
      <c r="EL506" s="6">
        <v>88</v>
      </c>
      <c r="EM506" s="6" t="s">
        <v>114</v>
      </c>
      <c r="EN506" s="6" t="s">
        <v>21</v>
      </c>
      <c r="EO506" s="6">
        <v>0</v>
      </c>
    </row>
    <row r="507" spans="131:145" x14ac:dyDescent="0.25">
      <c r="EA507" s="6" t="s">
        <v>0</v>
      </c>
      <c r="EB507" s="6" t="s">
        <v>7</v>
      </c>
      <c r="EC507" s="6" t="s">
        <v>727</v>
      </c>
      <c r="ED507" s="6" t="s">
        <v>728</v>
      </c>
      <c r="EE507" s="6" t="s">
        <v>97</v>
      </c>
      <c r="EF507" s="6" t="s">
        <v>98</v>
      </c>
      <c r="EG507" s="6">
        <v>116</v>
      </c>
      <c r="EH507" s="6">
        <v>659</v>
      </c>
      <c r="EI507" s="6">
        <v>116</v>
      </c>
      <c r="EJ507" s="6">
        <v>659</v>
      </c>
      <c r="EK507" s="6">
        <v>116</v>
      </c>
      <c r="EL507" s="6">
        <v>659</v>
      </c>
      <c r="EM507" s="6" t="s">
        <v>114</v>
      </c>
      <c r="EN507" s="6" t="s">
        <v>22</v>
      </c>
      <c r="EO507" s="6">
        <v>6</v>
      </c>
    </row>
    <row r="508" spans="131:145" x14ac:dyDescent="0.25">
      <c r="EA508" s="6" t="s">
        <v>0</v>
      </c>
      <c r="EB508" s="6" t="s">
        <v>4</v>
      </c>
      <c r="EC508" s="6" t="s">
        <v>147</v>
      </c>
      <c r="ED508" s="6" t="s">
        <v>148</v>
      </c>
      <c r="EE508" s="6" t="s">
        <v>97</v>
      </c>
      <c r="EF508" s="6" t="s">
        <v>98</v>
      </c>
      <c r="EG508" s="6">
        <v>87</v>
      </c>
      <c r="EH508" s="6">
        <v>461</v>
      </c>
      <c r="EI508" s="6">
        <v>90</v>
      </c>
      <c r="EJ508" s="6">
        <v>489</v>
      </c>
      <c r="EK508" s="6">
        <v>90</v>
      </c>
      <c r="EL508" s="6">
        <v>489</v>
      </c>
      <c r="EM508" s="6" t="s">
        <v>114</v>
      </c>
      <c r="EN508" s="6" t="s">
        <v>23</v>
      </c>
      <c r="EO508" s="6">
        <v>6</v>
      </c>
    </row>
    <row r="509" spans="131:145" x14ac:dyDescent="0.25">
      <c r="EA509" s="6" t="s">
        <v>0</v>
      </c>
      <c r="EB509" s="6" t="s">
        <v>4</v>
      </c>
      <c r="EC509" s="6" t="s">
        <v>149</v>
      </c>
      <c r="ED509" s="6" t="s">
        <v>150</v>
      </c>
      <c r="EE509" s="6" t="s">
        <v>97</v>
      </c>
      <c r="EF509" s="6" t="s">
        <v>98</v>
      </c>
      <c r="EG509" s="6">
        <v>6</v>
      </c>
      <c r="EH509" s="6">
        <v>39</v>
      </c>
      <c r="EI509" s="6">
        <v>6</v>
      </c>
      <c r="EJ509" s="6">
        <v>39</v>
      </c>
      <c r="EK509" s="6">
        <v>6</v>
      </c>
      <c r="EL509" s="6">
        <v>39</v>
      </c>
      <c r="EM509" s="6" t="s">
        <v>114</v>
      </c>
      <c r="EN509" s="6" t="s">
        <v>22</v>
      </c>
      <c r="EO509" s="6">
        <v>0</v>
      </c>
    </row>
    <row r="510" spans="131:145" x14ac:dyDescent="0.25">
      <c r="EA510" s="6" t="s">
        <v>0</v>
      </c>
      <c r="EB510" s="6" t="s">
        <v>11</v>
      </c>
      <c r="EC510" s="6" t="s">
        <v>187</v>
      </c>
      <c r="ED510" s="6" t="s">
        <v>188</v>
      </c>
      <c r="EE510" s="6" t="s">
        <v>97</v>
      </c>
      <c r="EF510" s="6" t="s">
        <v>132</v>
      </c>
      <c r="EG510" s="6">
        <v>18</v>
      </c>
      <c r="EH510" s="6">
        <v>78</v>
      </c>
      <c r="EI510" s="6">
        <v>18</v>
      </c>
      <c r="EJ510" s="6">
        <v>79</v>
      </c>
      <c r="EK510" s="6">
        <v>18</v>
      </c>
      <c r="EL510" s="6">
        <v>77</v>
      </c>
      <c r="EM510" s="6" t="s">
        <v>114</v>
      </c>
      <c r="EN510" s="6" t="s">
        <v>23</v>
      </c>
      <c r="EO510" s="6">
        <v>0</v>
      </c>
    </row>
    <row r="511" spans="131:145" x14ac:dyDescent="0.25">
      <c r="EA511" s="6" t="s">
        <v>0</v>
      </c>
      <c r="EB511" s="6" t="s">
        <v>7</v>
      </c>
      <c r="EC511" s="6" t="s">
        <v>733</v>
      </c>
      <c r="ED511" s="6" t="s">
        <v>734</v>
      </c>
      <c r="EE511" s="6" t="s">
        <v>97</v>
      </c>
      <c r="EF511" s="6" t="s">
        <v>98</v>
      </c>
      <c r="EG511" s="6">
        <v>27</v>
      </c>
      <c r="EH511" s="6">
        <v>111</v>
      </c>
      <c r="EI511" s="6">
        <v>25</v>
      </c>
      <c r="EJ511" s="6">
        <v>104</v>
      </c>
      <c r="EK511" s="6">
        <v>25</v>
      </c>
      <c r="EL511" s="6">
        <v>104</v>
      </c>
      <c r="EM511" s="6" t="s">
        <v>114</v>
      </c>
      <c r="EN511" s="6" t="s">
        <v>23</v>
      </c>
      <c r="EO511" s="6">
        <v>0</v>
      </c>
    </row>
    <row r="512" spans="131:145" x14ac:dyDescent="0.25">
      <c r="EA512" s="6" t="s">
        <v>0</v>
      </c>
      <c r="EB512" s="6" t="s">
        <v>8</v>
      </c>
      <c r="EC512" s="6" t="s">
        <v>746</v>
      </c>
      <c r="ED512" s="6" t="s">
        <v>744</v>
      </c>
      <c r="EE512" s="6" t="s">
        <v>209</v>
      </c>
      <c r="EF512" s="6" t="s">
        <v>125</v>
      </c>
      <c r="EG512" s="6">
        <v>612</v>
      </c>
      <c r="EH512" s="6">
        <v>2944</v>
      </c>
      <c r="EI512" s="6">
        <v>608</v>
      </c>
      <c r="EJ512" s="6">
        <v>2914</v>
      </c>
      <c r="EK512" s="6">
        <v>608</v>
      </c>
      <c r="EL512" s="6">
        <v>2944</v>
      </c>
      <c r="EM512" s="6" t="s">
        <v>114</v>
      </c>
      <c r="EN512" s="6" t="s">
        <v>23</v>
      </c>
      <c r="EO512" s="6">
        <v>85</v>
      </c>
    </row>
    <row r="513" spans="131:145" x14ac:dyDescent="0.25">
      <c r="EA513" s="6" t="s">
        <v>0</v>
      </c>
      <c r="EB513" s="6" t="s">
        <v>5</v>
      </c>
      <c r="EC513" s="6" t="s">
        <v>846</v>
      </c>
      <c r="ED513" s="6" t="s">
        <v>847</v>
      </c>
      <c r="EE513" s="6" t="s">
        <v>97</v>
      </c>
      <c r="EF513" s="6" t="s">
        <v>132</v>
      </c>
      <c r="EG513" s="6">
        <v>243</v>
      </c>
      <c r="EH513" s="6">
        <v>1307</v>
      </c>
      <c r="EI513" s="6">
        <v>227</v>
      </c>
      <c r="EJ513" s="6">
        <v>1227</v>
      </c>
      <c r="EK513" s="6">
        <v>227</v>
      </c>
      <c r="EL513" s="6">
        <v>1227</v>
      </c>
      <c r="EM513" s="6" t="s">
        <v>114</v>
      </c>
      <c r="EN513" s="6" t="s">
        <v>21</v>
      </c>
      <c r="EO513" s="6">
        <v>11</v>
      </c>
    </row>
    <row r="514" spans="131:145" x14ac:dyDescent="0.25">
      <c r="EA514" s="6" t="s">
        <v>0</v>
      </c>
      <c r="EB514" s="6" t="s">
        <v>4</v>
      </c>
      <c r="EC514" s="6" t="s">
        <v>149</v>
      </c>
      <c r="ED514" s="6" t="s">
        <v>150</v>
      </c>
      <c r="EE514" s="6" t="s">
        <v>97</v>
      </c>
      <c r="EF514" s="6" t="s">
        <v>98</v>
      </c>
      <c r="EG514" s="6">
        <v>6</v>
      </c>
      <c r="EH514" s="6">
        <v>39</v>
      </c>
      <c r="EI514" s="6">
        <v>6</v>
      </c>
      <c r="EJ514" s="6">
        <v>39</v>
      </c>
      <c r="EK514" s="6">
        <v>6</v>
      </c>
      <c r="EL514" s="6">
        <v>39</v>
      </c>
      <c r="EM514" s="6" t="s">
        <v>114</v>
      </c>
      <c r="EN514" s="6" t="s">
        <v>21</v>
      </c>
      <c r="EO514" s="6">
        <v>0</v>
      </c>
    </row>
    <row r="515" spans="131:145" x14ac:dyDescent="0.25">
      <c r="EA515" s="6" t="s">
        <v>0</v>
      </c>
      <c r="EB515" s="6" t="s">
        <v>9</v>
      </c>
      <c r="EC515" s="6" t="s">
        <v>1835</v>
      </c>
      <c r="ED515" s="6" t="s">
        <v>208</v>
      </c>
      <c r="EE515" s="6" t="s">
        <v>209</v>
      </c>
      <c r="EF515" s="6" t="s">
        <v>125</v>
      </c>
      <c r="EG515" s="6">
        <v>541</v>
      </c>
      <c r="EH515" s="6">
        <v>2607</v>
      </c>
      <c r="EI515" s="6">
        <v>545</v>
      </c>
      <c r="EJ515" s="6">
        <v>2544</v>
      </c>
      <c r="EK515" s="6">
        <v>545</v>
      </c>
      <c r="EL515" s="6">
        <v>2545</v>
      </c>
      <c r="EM515" s="6" t="s">
        <v>114</v>
      </c>
      <c r="EN515" s="6" t="s">
        <v>23</v>
      </c>
      <c r="EO515" s="6">
        <v>94</v>
      </c>
    </row>
    <row r="516" spans="131:145" x14ac:dyDescent="0.25">
      <c r="EA516" s="6" t="s">
        <v>0</v>
      </c>
      <c r="EB516" s="6" t="s">
        <v>4</v>
      </c>
      <c r="EC516" s="6" t="s">
        <v>151</v>
      </c>
      <c r="ED516" s="6" t="s">
        <v>152</v>
      </c>
      <c r="EE516" s="6" t="s">
        <v>97</v>
      </c>
      <c r="EF516" s="6" t="s">
        <v>98</v>
      </c>
      <c r="EG516" s="6">
        <v>8</v>
      </c>
      <c r="EH516" s="6">
        <v>30</v>
      </c>
      <c r="EI516" s="6">
        <v>8</v>
      </c>
      <c r="EJ516" s="6">
        <v>32</v>
      </c>
      <c r="EK516" s="6">
        <v>8</v>
      </c>
      <c r="EL516" s="6">
        <v>32</v>
      </c>
      <c r="EM516" s="6" t="s">
        <v>114</v>
      </c>
      <c r="EN516" s="6" t="s">
        <v>22</v>
      </c>
      <c r="EO516" s="6">
        <v>0</v>
      </c>
    </row>
    <row r="517" spans="131:145" x14ac:dyDescent="0.25">
      <c r="EA517" s="6" t="s">
        <v>0</v>
      </c>
      <c r="EB517" s="6" t="s">
        <v>11</v>
      </c>
      <c r="EC517" s="6" t="s">
        <v>1836</v>
      </c>
      <c r="ED517" s="6" t="s">
        <v>192</v>
      </c>
      <c r="EE517" s="6" t="s">
        <v>97</v>
      </c>
      <c r="EF517" s="6" t="s">
        <v>98</v>
      </c>
      <c r="EG517" s="6">
        <v>14</v>
      </c>
      <c r="EH517" s="6">
        <v>44</v>
      </c>
      <c r="EI517" s="6">
        <v>14</v>
      </c>
      <c r="EJ517" s="6">
        <v>44</v>
      </c>
      <c r="EK517" s="6">
        <v>14</v>
      </c>
      <c r="EL517" s="6">
        <v>44</v>
      </c>
      <c r="EM517" s="6" t="s">
        <v>114</v>
      </c>
      <c r="EN517" s="6" t="s">
        <v>21</v>
      </c>
      <c r="EO517" s="6">
        <v>1</v>
      </c>
    </row>
    <row r="518" spans="131:145" x14ac:dyDescent="0.25">
      <c r="EA518" s="6" t="s">
        <v>0</v>
      </c>
      <c r="EB518" s="6" t="s">
        <v>8</v>
      </c>
      <c r="EC518" s="6" t="s">
        <v>123</v>
      </c>
      <c r="ED518" s="6" t="s">
        <v>124</v>
      </c>
      <c r="EE518" s="6" t="s">
        <v>97</v>
      </c>
      <c r="EF518" s="6" t="s">
        <v>98</v>
      </c>
      <c r="EG518" s="6">
        <v>30</v>
      </c>
      <c r="EH518" s="6">
        <v>175</v>
      </c>
      <c r="EI518" s="6">
        <v>18</v>
      </c>
      <c r="EJ518" s="6">
        <v>120</v>
      </c>
      <c r="EK518" s="6">
        <v>29</v>
      </c>
      <c r="EL518" s="6">
        <v>182</v>
      </c>
      <c r="EM518" s="6" t="s">
        <v>114</v>
      </c>
      <c r="EN518" s="6" t="s">
        <v>21</v>
      </c>
      <c r="EO518" s="6">
        <v>1</v>
      </c>
    </row>
    <row r="519" spans="131:145" x14ac:dyDescent="0.25">
      <c r="EA519" s="6" t="s">
        <v>0</v>
      </c>
      <c r="EB519" s="6" t="s">
        <v>7</v>
      </c>
      <c r="EC519" s="6" t="s">
        <v>727</v>
      </c>
      <c r="ED519" s="6" t="s">
        <v>728</v>
      </c>
      <c r="EE519" s="6" t="s">
        <v>97</v>
      </c>
      <c r="EF519" s="6" t="s">
        <v>98</v>
      </c>
      <c r="EG519" s="6">
        <v>116</v>
      </c>
      <c r="EH519" s="6">
        <v>659</v>
      </c>
      <c r="EI519" s="6">
        <v>116</v>
      </c>
      <c r="EJ519" s="6">
        <v>659</v>
      </c>
      <c r="EK519" s="6">
        <v>116</v>
      </c>
      <c r="EL519" s="6">
        <v>659</v>
      </c>
      <c r="EM519" s="6" t="s">
        <v>114</v>
      </c>
      <c r="EN519" s="6" t="s">
        <v>23</v>
      </c>
      <c r="EO519" s="6">
        <v>7</v>
      </c>
    </row>
    <row r="520" spans="131:145" x14ac:dyDescent="0.25">
      <c r="EA520" s="6" t="s">
        <v>0</v>
      </c>
      <c r="EB520" s="6" t="s">
        <v>8</v>
      </c>
      <c r="EC520" s="6" t="s">
        <v>1847</v>
      </c>
      <c r="ED520" s="6" t="s">
        <v>225</v>
      </c>
      <c r="EE520" s="6" t="s">
        <v>209</v>
      </c>
      <c r="EF520" s="6" t="s">
        <v>125</v>
      </c>
      <c r="EG520" s="6">
        <v>412</v>
      </c>
      <c r="EH520" s="6">
        <v>1700</v>
      </c>
      <c r="EI520" s="6">
        <v>375</v>
      </c>
      <c r="EJ520" s="6">
        <v>1598</v>
      </c>
      <c r="EK520" s="6">
        <v>375</v>
      </c>
      <c r="EL520" s="6">
        <v>1598</v>
      </c>
      <c r="EM520" s="6" t="s">
        <v>114</v>
      </c>
      <c r="EN520" s="6" t="s">
        <v>23</v>
      </c>
      <c r="EO520" s="6">
        <v>63</v>
      </c>
    </row>
    <row r="521" spans="131:145" x14ac:dyDescent="0.25">
      <c r="EA521" s="6" t="s">
        <v>0</v>
      </c>
      <c r="EB521" s="6" t="s">
        <v>5</v>
      </c>
      <c r="EC521" s="6" t="s">
        <v>183</v>
      </c>
      <c r="ED521" s="6" t="s">
        <v>184</v>
      </c>
      <c r="EE521" s="6" t="s">
        <v>97</v>
      </c>
      <c r="EF521" s="6" t="s">
        <v>125</v>
      </c>
      <c r="EG521" s="6">
        <v>45</v>
      </c>
      <c r="EH521" s="6">
        <v>193</v>
      </c>
      <c r="EI521" s="6">
        <v>48</v>
      </c>
      <c r="EJ521" s="6">
        <v>196</v>
      </c>
      <c r="EK521" s="6">
        <v>48</v>
      </c>
      <c r="EL521" s="6">
        <v>196</v>
      </c>
      <c r="EM521" s="6" t="s">
        <v>114</v>
      </c>
      <c r="EN521" s="6" t="s">
        <v>21</v>
      </c>
      <c r="EO521" s="6">
        <v>1</v>
      </c>
    </row>
    <row r="522" spans="131:145" x14ac:dyDescent="0.25">
      <c r="EA522" s="6" t="s">
        <v>0</v>
      </c>
      <c r="EB522" s="6" t="s">
        <v>4</v>
      </c>
      <c r="EC522" s="6" t="s">
        <v>1794</v>
      </c>
      <c r="ED522" s="6" t="s">
        <v>102</v>
      </c>
      <c r="EE522" s="6" t="s">
        <v>97</v>
      </c>
      <c r="EF522" s="6" t="s">
        <v>98</v>
      </c>
      <c r="EG522" s="6">
        <v>56</v>
      </c>
      <c r="EH522" s="6">
        <v>230</v>
      </c>
      <c r="EI522" s="6">
        <v>54</v>
      </c>
      <c r="EJ522" s="6">
        <v>221</v>
      </c>
      <c r="EK522" s="6">
        <v>57</v>
      </c>
      <c r="EL522" s="6">
        <v>232</v>
      </c>
      <c r="EM522" s="6" t="s">
        <v>114</v>
      </c>
      <c r="EN522" s="6" t="s">
        <v>21</v>
      </c>
      <c r="EO522" s="6">
        <v>1</v>
      </c>
    </row>
    <row r="523" spans="131:145" x14ac:dyDescent="0.25">
      <c r="EA523" s="6" t="s">
        <v>0</v>
      </c>
      <c r="EB523" s="6" t="s">
        <v>5</v>
      </c>
      <c r="EC523" s="6" t="s">
        <v>169</v>
      </c>
      <c r="ED523" s="6" t="s">
        <v>170</v>
      </c>
      <c r="EE523" s="6" t="s">
        <v>97</v>
      </c>
      <c r="EF523" s="6" t="s">
        <v>98</v>
      </c>
      <c r="EG523" s="6">
        <v>65</v>
      </c>
      <c r="EH523" s="6">
        <v>315</v>
      </c>
      <c r="EI523" s="6">
        <v>31</v>
      </c>
      <c r="EJ523" s="6">
        <v>171</v>
      </c>
      <c r="EK523" s="6">
        <v>65</v>
      </c>
      <c r="EL523" s="6">
        <v>323</v>
      </c>
      <c r="EM523" s="6" t="s">
        <v>114</v>
      </c>
      <c r="EN523" s="6" t="s">
        <v>22</v>
      </c>
      <c r="EO523" s="6">
        <v>0</v>
      </c>
    </row>
    <row r="524" spans="131:145" x14ac:dyDescent="0.25">
      <c r="EA524" s="6" t="s">
        <v>0</v>
      </c>
      <c r="EB524" s="6" t="s">
        <v>4</v>
      </c>
      <c r="EC524" s="6" t="s">
        <v>265</v>
      </c>
      <c r="ED524" s="6" t="s">
        <v>266</v>
      </c>
      <c r="EE524" s="6" t="s">
        <v>97</v>
      </c>
      <c r="EF524" s="6" t="s">
        <v>125</v>
      </c>
      <c r="EG524" s="6">
        <v>14</v>
      </c>
      <c r="EH524" s="6">
        <v>73</v>
      </c>
      <c r="EI524" s="6">
        <v>12</v>
      </c>
      <c r="EJ524" s="6">
        <v>61</v>
      </c>
      <c r="EK524" s="6">
        <v>14</v>
      </c>
      <c r="EL524" s="6">
        <v>72</v>
      </c>
      <c r="EM524" s="6" t="s">
        <v>114</v>
      </c>
      <c r="EN524" s="6" t="s">
        <v>22</v>
      </c>
      <c r="EO524" s="6">
        <v>3</v>
      </c>
    </row>
    <row r="525" spans="131:145" x14ac:dyDescent="0.25">
      <c r="EA525" s="6" t="s">
        <v>0</v>
      </c>
      <c r="EB525" s="6" t="s">
        <v>4</v>
      </c>
      <c r="EC525" s="6" t="s">
        <v>265</v>
      </c>
      <c r="ED525" s="6" t="s">
        <v>266</v>
      </c>
      <c r="EE525" s="6" t="s">
        <v>97</v>
      </c>
      <c r="EF525" s="6" t="s">
        <v>125</v>
      </c>
      <c r="EG525" s="6">
        <v>14</v>
      </c>
      <c r="EH525" s="6">
        <v>73</v>
      </c>
      <c r="EI525" s="6">
        <v>12</v>
      </c>
      <c r="EJ525" s="6">
        <v>61</v>
      </c>
      <c r="EK525" s="6">
        <v>14</v>
      </c>
      <c r="EL525" s="6">
        <v>72</v>
      </c>
      <c r="EM525" s="6" t="s">
        <v>114</v>
      </c>
      <c r="EN525" s="6" t="s">
        <v>21</v>
      </c>
      <c r="EO525" s="6">
        <v>0</v>
      </c>
    </row>
    <row r="526" spans="131:145" x14ac:dyDescent="0.25">
      <c r="EA526" s="6" t="s">
        <v>0</v>
      </c>
      <c r="EB526" s="6" t="s">
        <v>13</v>
      </c>
      <c r="EC526" s="6" t="s">
        <v>237</v>
      </c>
      <c r="ED526" s="6" t="s">
        <v>238</v>
      </c>
      <c r="EE526" s="6" t="s">
        <v>97</v>
      </c>
      <c r="EF526" s="6" t="s">
        <v>98</v>
      </c>
      <c r="EG526" s="6">
        <v>6</v>
      </c>
      <c r="EH526" s="6">
        <v>30</v>
      </c>
      <c r="EI526" s="6">
        <v>6</v>
      </c>
      <c r="EJ526" s="6">
        <v>30</v>
      </c>
      <c r="EK526" s="6">
        <v>6</v>
      </c>
      <c r="EL526" s="6">
        <v>30</v>
      </c>
      <c r="EM526" s="6" t="s">
        <v>114</v>
      </c>
      <c r="EN526" s="6" t="s">
        <v>23</v>
      </c>
      <c r="EO526" s="6">
        <v>2</v>
      </c>
    </row>
    <row r="527" spans="131:145" x14ac:dyDescent="0.25">
      <c r="EA527" s="6" t="s">
        <v>0</v>
      </c>
      <c r="EB527" s="6" t="s">
        <v>13</v>
      </c>
      <c r="EC527" s="6" t="s">
        <v>235</v>
      </c>
      <c r="ED527" s="6" t="s">
        <v>236</v>
      </c>
      <c r="EE527" s="6" t="s">
        <v>97</v>
      </c>
      <c r="EF527" s="6" t="s">
        <v>98</v>
      </c>
      <c r="EG527" s="6">
        <v>5</v>
      </c>
      <c r="EH527" s="6">
        <v>26</v>
      </c>
      <c r="EI527" s="6">
        <v>5</v>
      </c>
      <c r="EJ527" s="6">
        <v>27</v>
      </c>
      <c r="EK527" s="6">
        <v>5</v>
      </c>
      <c r="EL527" s="6">
        <v>27</v>
      </c>
      <c r="EM527" s="6" t="s">
        <v>114</v>
      </c>
      <c r="EN527" s="6" t="s">
        <v>23</v>
      </c>
      <c r="EO527" s="6">
        <v>0</v>
      </c>
    </row>
    <row r="528" spans="131:145" x14ac:dyDescent="0.25">
      <c r="EA528" s="6" t="s">
        <v>0</v>
      </c>
      <c r="EB528" s="6" t="s">
        <v>5</v>
      </c>
      <c r="EC528" s="6" t="s">
        <v>271</v>
      </c>
      <c r="ED528" s="6" t="s">
        <v>272</v>
      </c>
      <c r="EE528" s="6" t="s">
        <v>97</v>
      </c>
      <c r="EF528" s="6" t="s">
        <v>125</v>
      </c>
      <c r="EG528" s="6">
        <v>18</v>
      </c>
      <c r="EH528" s="6">
        <v>82</v>
      </c>
      <c r="EI528" s="6">
        <v>18</v>
      </c>
      <c r="EJ528" s="6">
        <v>82</v>
      </c>
      <c r="EK528" s="6">
        <v>18</v>
      </c>
      <c r="EL528" s="6">
        <v>80</v>
      </c>
      <c r="EM528" s="6" t="s">
        <v>114</v>
      </c>
      <c r="EN528" s="6" t="s">
        <v>22</v>
      </c>
      <c r="EO528" s="6">
        <v>0</v>
      </c>
    </row>
    <row r="529" spans="131:145" x14ac:dyDescent="0.25">
      <c r="EA529" s="6" t="s">
        <v>0</v>
      </c>
      <c r="EB529" s="6" t="s">
        <v>4</v>
      </c>
      <c r="EC529" s="6" t="s">
        <v>265</v>
      </c>
      <c r="ED529" s="6" t="s">
        <v>266</v>
      </c>
      <c r="EE529" s="6" t="s">
        <v>97</v>
      </c>
      <c r="EF529" s="6" t="s">
        <v>125</v>
      </c>
      <c r="EG529" s="6">
        <v>14</v>
      </c>
      <c r="EH529" s="6">
        <v>73</v>
      </c>
      <c r="EI529" s="6">
        <v>12</v>
      </c>
      <c r="EJ529" s="6">
        <v>61</v>
      </c>
      <c r="EK529" s="6">
        <v>14</v>
      </c>
      <c r="EL529" s="6">
        <v>72</v>
      </c>
      <c r="EM529" s="6" t="s">
        <v>114</v>
      </c>
      <c r="EN529" s="6" t="s">
        <v>23</v>
      </c>
      <c r="EO529" s="6">
        <v>3</v>
      </c>
    </row>
    <row r="530" spans="131:145" x14ac:dyDescent="0.25">
      <c r="EA530" s="6" t="s">
        <v>0</v>
      </c>
      <c r="EB530" s="6" t="s">
        <v>5</v>
      </c>
      <c r="EC530" s="6" t="s">
        <v>273</v>
      </c>
      <c r="ED530" s="6" t="s">
        <v>274</v>
      </c>
      <c r="EE530" s="6" t="s">
        <v>97</v>
      </c>
      <c r="EF530" s="6" t="s">
        <v>98</v>
      </c>
      <c r="EG530" s="6">
        <v>85</v>
      </c>
      <c r="EH530" s="6">
        <v>367</v>
      </c>
      <c r="EI530" s="6">
        <v>80</v>
      </c>
      <c r="EJ530" s="6">
        <v>337</v>
      </c>
      <c r="EK530" s="6">
        <v>85</v>
      </c>
      <c r="EL530" s="6">
        <v>367</v>
      </c>
      <c r="EM530" s="6" t="s">
        <v>114</v>
      </c>
      <c r="EN530" s="6" t="s">
        <v>23</v>
      </c>
      <c r="EO530" s="6">
        <v>3</v>
      </c>
    </row>
    <row r="531" spans="131:145" x14ac:dyDescent="0.25">
      <c r="EA531" s="6" t="s">
        <v>0</v>
      </c>
      <c r="EB531" s="6" t="s">
        <v>4</v>
      </c>
      <c r="EC531" s="6" t="s">
        <v>253</v>
      </c>
      <c r="ED531" s="6" t="s">
        <v>254</v>
      </c>
      <c r="EE531" s="6" t="s">
        <v>97</v>
      </c>
      <c r="EF531" s="6" t="s">
        <v>98</v>
      </c>
      <c r="EG531" s="6">
        <v>6</v>
      </c>
      <c r="EH531" s="6">
        <v>36</v>
      </c>
      <c r="EI531" s="6">
        <v>6</v>
      </c>
      <c r="EJ531" s="6">
        <v>36</v>
      </c>
      <c r="EK531" s="6">
        <v>6</v>
      </c>
      <c r="EL531" s="6">
        <v>36</v>
      </c>
      <c r="EM531" s="6" t="s">
        <v>114</v>
      </c>
      <c r="EN531" s="6" t="s">
        <v>21</v>
      </c>
      <c r="EO531" s="6">
        <v>0</v>
      </c>
    </row>
    <row r="532" spans="131:145" x14ac:dyDescent="0.25">
      <c r="EA532" s="6" t="s">
        <v>0</v>
      </c>
      <c r="EB532" s="6" t="s">
        <v>4</v>
      </c>
      <c r="EC532" s="6" t="s">
        <v>104</v>
      </c>
      <c r="ED532" s="6" t="s">
        <v>105</v>
      </c>
      <c r="EE532" s="6" t="s">
        <v>97</v>
      </c>
      <c r="EF532" s="6" t="s">
        <v>98</v>
      </c>
      <c r="EG532" s="6">
        <v>32</v>
      </c>
      <c r="EH532" s="6">
        <v>146</v>
      </c>
      <c r="EI532" s="6">
        <v>28</v>
      </c>
      <c r="EJ532" s="6">
        <v>131</v>
      </c>
      <c r="EK532" s="6">
        <v>32</v>
      </c>
      <c r="EL532" s="6">
        <v>148</v>
      </c>
      <c r="EM532" s="6" t="s">
        <v>114</v>
      </c>
      <c r="EN532" s="6" t="s">
        <v>21</v>
      </c>
      <c r="EO532" s="6">
        <v>1</v>
      </c>
    </row>
    <row r="533" spans="131:145" x14ac:dyDescent="0.25">
      <c r="EA533" s="6" t="s">
        <v>0</v>
      </c>
      <c r="EB533" s="6" t="s">
        <v>5</v>
      </c>
      <c r="EC533" s="6" t="s">
        <v>701</v>
      </c>
      <c r="ED533" s="6" t="s">
        <v>702</v>
      </c>
      <c r="EE533" s="6" t="s">
        <v>209</v>
      </c>
      <c r="EF533" s="6" t="s">
        <v>125</v>
      </c>
      <c r="EG533" s="6">
        <v>155</v>
      </c>
      <c r="EH533" s="6">
        <v>664</v>
      </c>
      <c r="EI533" s="6">
        <v>156</v>
      </c>
      <c r="EJ533" s="6">
        <v>641</v>
      </c>
      <c r="EK533" s="6">
        <v>273</v>
      </c>
      <c r="EL533" s="6">
        <v>0</v>
      </c>
      <c r="EM533" s="6" t="s">
        <v>114</v>
      </c>
      <c r="EN533" s="6" t="s">
        <v>21</v>
      </c>
      <c r="EO533" s="6">
        <v>0</v>
      </c>
    </row>
    <row r="534" spans="131:145" x14ac:dyDescent="0.25">
      <c r="EA534" s="6" t="s">
        <v>0</v>
      </c>
      <c r="EB534" s="6" t="s">
        <v>8</v>
      </c>
      <c r="EC534" s="6" t="s">
        <v>121</v>
      </c>
      <c r="ED534" s="6" t="s">
        <v>122</v>
      </c>
      <c r="EE534" s="6" t="s">
        <v>97</v>
      </c>
      <c r="EF534" s="6" t="s">
        <v>98</v>
      </c>
      <c r="EG534" s="6">
        <v>413</v>
      </c>
      <c r="EH534" s="6">
        <v>1835</v>
      </c>
      <c r="EI534" s="6">
        <v>407</v>
      </c>
      <c r="EJ534" s="6">
        <v>1858</v>
      </c>
      <c r="EK534" s="6">
        <v>407</v>
      </c>
      <c r="EL534" s="6">
        <v>1858</v>
      </c>
      <c r="EM534" s="6" t="s">
        <v>114</v>
      </c>
      <c r="EN534" s="6" t="s">
        <v>23</v>
      </c>
      <c r="EO534" s="6">
        <v>47</v>
      </c>
    </row>
    <row r="535" spans="131:145" x14ac:dyDescent="0.25">
      <c r="EA535" s="6" t="s">
        <v>0</v>
      </c>
      <c r="EB535" s="6" t="s">
        <v>4</v>
      </c>
      <c r="EC535" s="6" t="s">
        <v>263</v>
      </c>
      <c r="ED535" s="6" t="s">
        <v>264</v>
      </c>
      <c r="EE535" s="6" t="s">
        <v>97</v>
      </c>
      <c r="EF535" s="6" t="s">
        <v>125</v>
      </c>
      <c r="EG535" s="6">
        <v>22</v>
      </c>
      <c r="EH535" s="6">
        <v>101</v>
      </c>
      <c r="EI535" s="6">
        <v>18</v>
      </c>
      <c r="EJ535" s="6">
        <v>91</v>
      </c>
      <c r="EK535" s="6">
        <v>22</v>
      </c>
      <c r="EL535" s="6">
        <v>103</v>
      </c>
      <c r="EM535" s="6" t="s">
        <v>114</v>
      </c>
      <c r="EN535" s="6" t="s">
        <v>22</v>
      </c>
      <c r="EO535" s="6">
        <v>1</v>
      </c>
    </row>
    <row r="536" spans="131:145" x14ac:dyDescent="0.25">
      <c r="EA536" s="6" t="s">
        <v>0</v>
      </c>
      <c r="EB536" s="6" t="s">
        <v>5</v>
      </c>
      <c r="EC536" s="6" t="s">
        <v>271</v>
      </c>
      <c r="ED536" s="6" t="s">
        <v>272</v>
      </c>
      <c r="EE536" s="6" t="s">
        <v>97</v>
      </c>
      <c r="EF536" s="6" t="s">
        <v>125</v>
      </c>
      <c r="EG536" s="6">
        <v>18</v>
      </c>
      <c r="EH536" s="6">
        <v>82</v>
      </c>
      <c r="EI536" s="6">
        <v>18</v>
      </c>
      <c r="EJ536" s="6">
        <v>82</v>
      </c>
      <c r="EK536" s="6">
        <v>18</v>
      </c>
      <c r="EL536" s="6">
        <v>80</v>
      </c>
      <c r="EM536" s="6" t="s">
        <v>114</v>
      </c>
      <c r="EN536" s="6" t="s">
        <v>21</v>
      </c>
      <c r="EO536" s="6">
        <v>0</v>
      </c>
    </row>
    <row r="537" spans="131:145" x14ac:dyDescent="0.25">
      <c r="EA537" s="6" t="s">
        <v>0</v>
      </c>
      <c r="EB537" s="6" t="s">
        <v>4</v>
      </c>
      <c r="EC537" s="6" t="s">
        <v>263</v>
      </c>
      <c r="ED537" s="6" t="s">
        <v>264</v>
      </c>
      <c r="EE537" s="6" t="s">
        <v>97</v>
      </c>
      <c r="EF537" s="6" t="s">
        <v>125</v>
      </c>
      <c r="EG537" s="6">
        <v>22</v>
      </c>
      <c r="EH537" s="6">
        <v>101</v>
      </c>
      <c r="EI537" s="6">
        <v>18</v>
      </c>
      <c r="EJ537" s="6">
        <v>91</v>
      </c>
      <c r="EK537" s="6">
        <v>22</v>
      </c>
      <c r="EL537" s="6">
        <v>103</v>
      </c>
      <c r="EM537" s="6" t="s">
        <v>114</v>
      </c>
      <c r="EN537" s="6" t="s">
        <v>21</v>
      </c>
      <c r="EO537" s="6">
        <v>1</v>
      </c>
    </row>
    <row r="538" spans="131:145" x14ac:dyDescent="0.25">
      <c r="EA538" s="6" t="s">
        <v>0</v>
      </c>
      <c r="EB538" s="6" t="s">
        <v>7</v>
      </c>
      <c r="EC538" s="6" t="s">
        <v>177</v>
      </c>
      <c r="ED538" s="6" t="s">
        <v>178</v>
      </c>
      <c r="EE538" s="6" t="s">
        <v>97</v>
      </c>
      <c r="EF538" s="6" t="s">
        <v>125</v>
      </c>
      <c r="EG538" s="6">
        <v>23</v>
      </c>
      <c r="EH538" s="6">
        <v>124</v>
      </c>
      <c r="EI538" s="6">
        <v>20</v>
      </c>
      <c r="EJ538" s="6">
        <v>110</v>
      </c>
      <c r="EK538" s="6">
        <v>20</v>
      </c>
      <c r="EL538" s="6">
        <v>110</v>
      </c>
      <c r="EM538" s="6" t="s">
        <v>114</v>
      </c>
      <c r="EN538" s="6" t="s">
        <v>23</v>
      </c>
      <c r="EO538" s="6">
        <v>3</v>
      </c>
    </row>
    <row r="539" spans="131:145" x14ac:dyDescent="0.25">
      <c r="EA539" s="6" t="s">
        <v>0</v>
      </c>
      <c r="EB539" s="6" t="s">
        <v>13</v>
      </c>
      <c r="EC539" s="6" t="s">
        <v>725</v>
      </c>
      <c r="ED539" s="6" t="s">
        <v>726</v>
      </c>
      <c r="EE539" s="6" t="s">
        <v>97</v>
      </c>
      <c r="EF539" s="6" t="s">
        <v>125</v>
      </c>
      <c r="EG539" s="6">
        <v>57</v>
      </c>
      <c r="EH539" s="6">
        <v>284</v>
      </c>
      <c r="EI539" s="6">
        <v>54</v>
      </c>
      <c r="EJ539" s="6">
        <v>262</v>
      </c>
      <c r="EK539" s="6">
        <v>54</v>
      </c>
      <c r="EL539" s="6">
        <v>262</v>
      </c>
      <c r="EM539" s="6" t="s">
        <v>114</v>
      </c>
      <c r="EN539" s="6" t="s">
        <v>21</v>
      </c>
      <c r="EO539" s="6">
        <v>2</v>
      </c>
    </row>
    <row r="540" spans="131:145" x14ac:dyDescent="0.25">
      <c r="EA540" s="6" t="s">
        <v>0</v>
      </c>
      <c r="EB540" s="6" t="s">
        <v>8</v>
      </c>
      <c r="EC540" s="6" t="s">
        <v>141</v>
      </c>
      <c r="ED540" s="6" t="s">
        <v>142</v>
      </c>
      <c r="EE540" s="6" t="s">
        <v>97</v>
      </c>
      <c r="EF540" s="6" t="s">
        <v>98</v>
      </c>
      <c r="EG540" s="6">
        <v>186</v>
      </c>
      <c r="EH540" s="6">
        <v>1002</v>
      </c>
      <c r="EI540" s="6">
        <v>183</v>
      </c>
      <c r="EJ540" s="6">
        <v>971</v>
      </c>
      <c r="EK540" s="6">
        <v>188</v>
      </c>
      <c r="EL540" s="6">
        <v>1003</v>
      </c>
      <c r="EM540" s="6" t="s">
        <v>114</v>
      </c>
      <c r="EN540" s="6" t="s">
        <v>22</v>
      </c>
      <c r="EO540" s="6">
        <v>10</v>
      </c>
    </row>
    <row r="541" spans="131:145" x14ac:dyDescent="0.25">
      <c r="EA541" s="6" t="s">
        <v>0</v>
      </c>
      <c r="EB541" s="6" t="s">
        <v>8</v>
      </c>
      <c r="EC541" s="6" t="s">
        <v>750</v>
      </c>
      <c r="ED541" s="6" t="s">
        <v>751</v>
      </c>
      <c r="EE541" s="6" t="s">
        <v>97</v>
      </c>
      <c r="EF541" s="6" t="s">
        <v>98</v>
      </c>
      <c r="EG541" s="6">
        <v>3</v>
      </c>
      <c r="EH541" s="6">
        <v>13</v>
      </c>
      <c r="EI541" s="6">
        <v>3</v>
      </c>
      <c r="EJ541" s="6">
        <v>13</v>
      </c>
      <c r="EK541" s="6">
        <v>3</v>
      </c>
      <c r="EL541" s="6">
        <v>13</v>
      </c>
      <c r="EM541" s="6" t="s">
        <v>114</v>
      </c>
      <c r="EN541" s="6" t="s">
        <v>22</v>
      </c>
      <c r="EO541" s="6">
        <v>0</v>
      </c>
    </row>
    <row r="542" spans="131:145" x14ac:dyDescent="0.25">
      <c r="EA542" s="6" t="s">
        <v>0</v>
      </c>
      <c r="EB542" s="6" t="s">
        <v>5</v>
      </c>
      <c r="EC542" s="6" t="s">
        <v>840</v>
      </c>
      <c r="ED542" s="6" t="s">
        <v>841</v>
      </c>
      <c r="EE542" s="6" t="s">
        <v>209</v>
      </c>
      <c r="EF542" s="6" t="s">
        <v>125</v>
      </c>
      <c r="EG542" s="6">
        <v>640</v>
      </c>
      <c r="EH542" s="6">
        <v>2600</v>
      </c>
      <c r="EI542" s="6">
        <v>623</v>
      </c>
      <c r="EJ542" s="6">
        <v>2635</v>
      </c>
      <c r="EK542" s="6">
        <v>623</v>
      </c>
      <c r="EL542" s="6">
        <v>2635</v>
      </c>
      <c r="EM542" s="6" t="s">
        <v>114</v>
      </c>
      <c r="EN542" s="6" t="s">
        <v>21</v>
      </c>
      <c r="EO542" s="6">
        <v>28</v>
      </c>
    </row>
    <row r="543" spans="131:145" x14ac:dyDescent="0.25">
      <c r="EA543" s="6" t="s">
        <v>0</v>
      </c>
      <c r="EB543" s="6" t="s">
        <v>5</v>
      </c>
      <c r="EC543" s="6" t="s">
        <v>169</v>
      </c>
      <c r="ED543" s="6" t="s">
        <v>170</v>
      </c>
      <c r="EE543" s="6" t="s">
        <v>97</v>
      </c>
      <c r="EF543" s="6" t="s">
        <v>98</v>
      </c>
      <c r="EG543" s="6">
        <v>65</v>
      </c>
      <c r="EH543" s="6">
        <v>315</v>
      </c>
      <c r="EI543" s="6">
        <v>31</v>
      </c>
      <c r="EJ543" s="6">
        <v>171</v>
      </c>
      <c r="EK543" s="6">
        <v>65</v>
      </c>
      <c r="EL543" s="6">
        <v>323</v>
      </c>
      <c r="EM543" s="6" t="s">
        <v>114</v>
      </c>
      <c r="EN543" s="6" t="s">
        <v>23</v>
      </c>
      <c r="EO543" s="6">
        <v>0</v>
      </c>
    </row>
    <row r="544" spans="131:145" x14ac:dyDescent="0.25">
      <c r="EA544" s="6" t="s">
        <v>0</v>
      </c>
      <c r="EB544" s="6" t="s">
        <v>4</v>
      </c>
      <c r="EC544" s="6" t="s">
        <v>253</v>
      </c>
      <c r="ED544" s="6" t="s">
        <v>254</v>
      </c>
      <c r="EE544" s="6" t="s">
        <v>97</v>
      </c>
      <c r="EF544" s="6" t="s">
        <v>98</v>
      </c>
      <c r="EG544" s="6">
        <v>6</v>
      </c>
      <c r="EH544" s="6">
        <v>36</v>
      </c>
      <c r="EI544" s="6">
        <v>6</v>
      </c>
      <c r="EJ544" s="6">
        <v>36</v>
      </c>
      <c r="EK544" s="6">
        <v>6</v>
      </c>
      <c r="EL544" s="6">
        <v>36</v>
      </c>
      <c r="EM544" s="6" t="s">
        <v>114</v>
      </c>
      <c r="EN544" s="6" t="s">
        <v>22</v>
      </c>
      <c r="EO544" s="6">
        <v>0</v>
      </c>
    </row>
    <row r="545" spans="131:145" x14ac:dyDescent="0.25">
      <c r="EA545" s="6" t="s">
        <v>0</v>
      </c>
      <c r="EB545" s="6" t="s">
        <v>8</v>
      </c>
      <c r="EC545" s="6" t="s">
        <v>1800</v>
      </c>
      <c r="ED545" s="6" t="s">
        <v>129</v>
      </c>
      <c r="EE545" s="6" t="s">
        <v>97</v>
      </c>
      <c r="EF545" s="6" t="s">
        <v>125</v>
      </c>
      <c r="EG545" s="6">
        <v>46</v>
      </c>
      <c r="EH545" s="6">
        <v>272</v>
      </c>
      <c r="EI545" s="6">
        <v>45</v>
      </c>
      <c r="EJ545" s="6">
        <v>257</v>
      </c>
      <c r="EK545" s="6">
        <v>45</v>
      </c>
      <c r="EL545" s="6">
        <v>269</v>
      </c>
      <c r="EM545" s="6" t="s">
        <v>114</v>
      </c>
      <c r="EN545" s="6" t="s">
        <v>21</v>
      </c>
      <c r="EO545" s="6">
        <v>0</v>
      </c>
    </row>
    <row r="546" spans="131:145" x14ac:dyDescent="0.25">
      <c r="EA546" s="6" t="s">
        <v>0</v>
      </c>
      <c r="EB546" s="6" t="s">
        <v>5</v>
      </c>
      <c r="EC546" s="6" t="s">
        <v>183</v>
      </c>
      <c r="ED546" s="6" t="s">
        <v>184</v>
      </c>
      <c r="EE546" s="6" t="s">
        <v>97</v>
      </c>
      <c r="EF546" s="6" t="s">
        <v>125</v>
      </c>
      <c r="EG546" s="6">
        <v>45</v>
      </c>
      <c r="EH546" s="6">
        <v>193</v>
      </c>
      <c r="EI546" s="6">
        <v>48</v>
      </c>
      <c r="EJ546" s="6">
        <v>196</v>
      </c>
      <c r="EK546" s="6">
        <v>48</v>
      </c>
      <c r="EL546" s="6">
        <v>196</v>
      </c>
      <c r="EM546" s="6" t="s">
        <v>114</v>
      </c>
      <c r="EN546" s="6" t="s">
        <v>22</v>
      </c>
      <c r="EO546" s="6">
        <v>2</v>
      </c>
    </row>
    <row r="547" spans="131:145" x14ac:dyDescent="0.25">
      <c r="EA547" s="6" t="s">
        <v>0</v>
      </c>
      <c r="EB547" s="6" t="s">
        <v>4</v>
      </c>
      <c r="EC547" s="6" t="s">
        <v>263</v>
      </c>
      <c r="ED547" s="6" t="s">
        <v>264</v>
      </c>
      <c r="EE547" s="6" t="s">
        <v>97</v>
      </c>
      <c r="EF547" s="6" t="s">
        <v>125</v>
      </c>
      <c r="EG547" s="6">
        <v>22</v>
      </c>
      <c r="EH547" s="6">
        <v>101</v>
      </c>
      <c r="EI547" s="6">
        <v>18</v>
      </c>
      <c r="EJ547" s="6">
        <v>91</v>
      </c>
      <c r="EK547" s="6">
        <v>22</v>
      </c>
      <c r="EL547" s="6">
        <v>103</v>
      </c>
      <c r="EM547" s="6" t="s">
        <v>114</v>
      </c>
      <c r="EN547" s="6" t="s">
        <v>23</v>
      </c>
      <c r="EO547" s="6">
        <v>2</v>
      </c>
    </row>
    <row r="548" spans="131:145" x14ac:dyDescent="0.25">
      <c r="EA548" s="6" t="s">
        <v>0</v>
      </c>
      <c r="EB548" s="6" t="s">
        <v>4</v>
      </c>
      <c r="EC548" s="6" t="s">
        <v>104</v>
      </c>
      <c r="ED548" s="6" t="s">
        <v>105</v>
      </c>
      <c r="EE548" s="6" t="s">
        <v>97</v>
      </c>
      <c r="EF548" s="6" t="s">
        <v>98</v>
      </c>
      <c r="EG548" s="6">
        <v>32</v>
      </c>
      <c r="EH548" s="6">
        <v>146</v>
      </c>
      <c r="EI548" s="6">
        <v>28</v>
      </c>
      <c r="EJ548" s="6">
        <v>131</v>
      </c>
      <c r="EK548" s="6">
        <v>32</v>
      </c>
      <c r="EL548" s="6">
        <v>148</v>
      </c>
      <c r="EM548" s="6" t="s">
        <v>114</v>
      </c>
      <c r="EN548" s="6" t="s">
        <v>22</v>
      </c>
      <c r="EO548" s="6">
        <v>0</v>
      </c>
    </row>
    <row r="549" spans="131:145" x14ac:dyDescent="0.25">
      <c r="EA549" s="6" t="s">
        <v>0</v>
      </c>
      <c r="EB549" s="6" t="s">
        <v>5</v>
      </c>
      <c r="EC549" s="6" t="s">
        <v>840</v>
      </c>
      <c r="ED549" s="6" t="s">
        <v>841</v>
      </c>
      <c r="EE549" s="6" t="s">
        <v>209</v>
      </c>
      <c r="EF549" s="6" t="s">
        <v>125</v>
      </c>
      <c r="EG549" s="6">
        <v>640</v>
      </c>
      <c r="EH549" s="6">
        <v>2600</v>
      </c>
      <c r="EI549" s="6">
        <v>623</v>
      </c>
      <c r="EJ549" s="6">
        <v>2635</v>
      </c>
      <c r="EK549" s="6">
        <v>623</v>
      </c>
      <c r="EL549" s="6">
        <v>2635</v>
      </c>
      <c r="EM549" s="6" t="s">
        <v>114</v>
      </c>
      <c r="EN549" s="6" t="s">
        <v>22</v>
      </c>
      <c r="EO549" s="6">
        <v>31</v>
      </c>
    </row>
    <row r="550" spans="131:145" x14ac:dyDescent="0.25">
      <c r="EA550" s="6" t="s">
        <v>0</v>
      </c>
      <c r="EB550" s="6" t="s">
        <v>8</v>
      </c>
      <c r="EC550" s="6" t="s">
        <v>141</v>
      </c>
      <c r="ED550" s="6" t="s">
        <v>142</v>
      </c>
      <c r="EE550" s="6" t="s">
        <v>97</v>
      </c>
      <c r="EF550" s="6" t="s">
        <v>98</v>
      </c>
      <c r="EG550" s="6">
        <v>186</v>
      </c>
      <c r="EH550" s="6">
        <v>1002</v>
      </c>
      <c r="EI550" s="6">
        <v>183</v>
      </c>
      <c r="EJ550" s="6">
        <v>971</v>
      </c>
      <c r="EK550" s="6">
        <v>188</v>
      </c>
      <c r="EL550" s="6">
        <v>1003</v>
      </c>
      <c r="EM550" s="6" t="s">
        <v>114</v>
      </c>
      <c r="EN550" s="6" t="s">
        <v>23</v>
      </c>
      <c r="EO550" s="6">
        <v>13</v>
      </c>
    </row>
    <row r="551" spans="131:145" x14ac:dyDescent="0.25">
      <c r="EA551" s="6" t="s">
        <v>0</v>
      </c>
      <c r="EB551" s="6" t="s">
        <v>5</v>
      </c>
      <c r="EC551" s="6" t="s">
        <v>183</v>
      </c>
      <c r="ED551" s="6" t="s">
        <v>184</v>
      </c>
      <c r="EE551" s="6" t="s">
        <v>97</v>
      </c>
      <c r="EF551" s="6" t="s">
        <v>125</v>
      </c>
      <c r="EG551" s="6">
        <v>45</v>
      </c>
      <c r="EH551" s="6">
        <v>193</v>
      </c>
      <c r="EI551" s="6">
        <v>48</v>
      </c>
      <c r="EJ551" s="6">
        <v>196</v>
      </c>
      <c r="EK551" s="6">
        <v>48</v>
      </c>
      <c r="EL551" s="6">
        <v>196</v>
      </c>
      <c r="EM551" s="6" t="s">
        <v>114</v>
      </c>
      <c r="EN551" s="6" t="s">
        <v>23</v>
      </c>
      <c r="EO551" s="6">
        <v>3</v>
      </c>
    </row>
    <row r="552" spans="131:145" x14ac:dyDescent="0.25">
      <c r="EA552" s="6" t="s">
        <v>0</v>
      </c>
      <c r="EB552" s="6" t="s">
        <v>4</v>
      </c>
      <c r="EC552" s="6" t="s">
        <v>692</v>
      </c>
      <c r="ED552" s="6" t="s">
        <v>693</v>
      </c>
      <c r="EE552" s="6" t="s">
        <v>97</v>
      </c>
      <c r="EF552" s="6" t="s">
        <v>125</v>
      </c>
      <c r="EG552" s="6">
        <v>69</v>
      </c>
      <c r="EH552" s="6">
        <v>325</v>
      </c>
      <c r="EI552" s="6">
        <v>65</v>
      </c>
      <c r="EJ552" s="6">
        <v>325</v>
      </c>
      <c r="EK552" s="6">
        <v>71</v>
      </c>
      <c r="EL552" s="6">
        <v>322</v>
      </c>
      <c r="EM552" s="6" t="s">
        <v>114</v>
      </c>
      <c r="EN552" s="6" t="s">
        <v>23</v>
      </c>
      <c r="EO552" s="6">
        <v>4</v>
      </c>
    </row>
    <row r="553" spans="131:145" x14ac:dyDescent="0.25">
      <c r="EA553" s="6" t="s">
        <v>0</v>
      </c>
      <c r="EB553" s="6" t="s">
        <v>13</v>
      </c>
      <c r="EC553" s="6" t="s">
        <v>237</v>
      </c>
      <c r="ED553" s="6" t="s">
        <v>238</v>
      </c>
      <c r="EE553" s="6" t="s">
        <v>97</v>
      </c>
      <c r="EF553" s="6" t="s">
        <v>98</v>
      </c>
      <c r="EG553" s="6">
        <v>6</v>
      </c>
      <c r="EH553" s="6">
        <v>30</v>
      </c>
      <c r="EI553" s="6">
        <v>6</v>
      </c>
      <c r="EJ553" s="6">
        <v>30</v>
      </c>
      <c r="EK553" s="6">
        <v>6</v>
      </c>
      <c r="EL553" s="6">
        <v>30</v>
      </c>
      <c r="EM553" s="6" t="s">
        <v>114</v>
      </c>
      <c r="EN553" s="6" t="s">
        <v>22</v>
      </c>
      <c r="EO553" s="6">
        <v>0</v>
      </c>
    </row>
    <row r="554" spans="131:145" x14ac:dyDescent="0.25">
      <c r="EA554" s="6" t="s">
        <v>0</v>
      </c>
      <c r="EB554" s="6" t="s">
        <v>13</v>
      </c>
      <c r="EC554" s="6" t="s">
        <v>193</v>
      </c>
      <c r="ED554" s="6" t="s">
        <v>194</v>
      </c>
      <c r="EE554" s="6" t="s">
        <v>97</v>
      </c>
      <c r="EF554" s="6" t="s">
        <v>125</v>
      </c>
      <c r="EG554" s="6">
        <v>21</v>
      </c>
      <c r="EH554" s="6">
        <v>93</v>
      </c>
      <c r="EI554" s="6">
        <v>20</v>
      </c>
      <c r="EJ554" s="6">
        <v>78</v>
      </c>
      <c r="EK554" s="6">
        <v>20</v>
      </c>
      <c r="EL554" s="6">
        <v>80</v>
      </c>
      <c r="EM554" s="6" t="s">
        <v>114</v>
      </c>
      <c r="EN554" s="6" t="s">
        <v>22</v>
      </c>
      <c r="EO554" s="6">
        <v>1</v>
      </c>
    </row>
    <row r="555" spans="131:145" x14ac:dyDescent="0.25">
      <c r="EA555" s="6" t="s">
        <v>0</v>
      </c>
      <c r="EB555" s="6" t="s">
        <v>9</v>
      </c>
      <c r="EC555" s="6" t="s">
        <v>1077</v>
      </c>
      <c r="ED555" s="6" t="s">
        <v>223</v>
      </c>
      <c r="EE555" s="6" t="s">
        <v>97</v>
      </c>
      <c r="EF555" s="6" t="s">
        <v>125</v>
      </c>
      <c r="EG555" s="6">
        <v>486</v>
      </c>
      <c r="EH555" s="6">
        <v>2371</v>
      </c>
      <c r="EI555" s="6">
        <v>488</v>
      </c>
      <c r="EJ555" s="6">
        <v>2325</v>
      </c>
      <c r="EK555" s="6">
        <v>488</v>
      </c>
      <c r="EL555" s="6">
        <v>2325</v>
      </c>
      <c r="EM555" s="6" t="s">
        <v>114</v>
      </c>
      <c r="EN555" s="6" t="s">
        <v>22</v>
      </c>
      <c r="EO555" s="6">
        <v>6</v>
      </c>
    </row>
    <row r="556" spans="131:145" x14ac:dyDescent="0.25">
      <c r="EA556" s="6" t="s">
        <v>0</v>
      </c>
      <c r="EB556" s="6" t="s">
        <v>4</v>
      </c>
      <c r="EC556" s="6" t="s">
        <v>832</v>
      </c>
      <c r="ED556" s="6" t="s">
        <v>833</v>
      </c>
      <c r="EE556" s="6" t="s">
        <v>97</v>
      </c>
      <c r="EF556" s="6" t="s">
        <v>98</v>
      </c>
      <c r="EG556" s="6">
        <v>68</v>
      </c>
      <c r="EH556" s="6">
        <v>340</v>
      </c>
      <c r="EI556" s="6">
        <v>61</v>
      </c>
      <c r="EJ556" s="6">
        <v>315</v>
      </c>
      <c r="EK556" s="6">
        <v>68</v>
      </c>
      <c r="EL556" s="6">
        <v>340</v>
      </c>
      <c r="EM556" s="6" t="s">
        <v>114</v>
      </c>
      <c r="EN556" s="6" t="s">
        <v>23</v>
      </c>
      <c r="EO556" s="6">
        <v>9</v>
      </c>
    </row>
    <row r="557" spans="131:145" x14ac:dyDescent="0.25">
      <c r="EA557" s="6" t="s">
        <v>0</v>
      </c>
      <c r="EB557" s="6" t="s">
        <v>8</v>
      </c>
      <c r="EC557" s="6" t="s">
        <v>1816</v>
      </c>
      <c r="ED557" s="6" t="s">
        <v>127</v>
      </c>
      <c r="EE557" s="6" t="s">
        <v>97</v>
      </c>
      <c r="EF557" s="6" t="s">
        <v>132</v>
      </c>
      <c r="EG557" s="6">
        <v>50</v>
      </c>
      <c r="EH557" s="6">
        <v>295</v>
      </c>
      <c r="EI557" s="6">
        <v>50</v>
      </c>
      <c r="EJ557" s="6">
        <v>293</v>
      </c>
      <c r="EK557" s="6">
        <v>50</v>
      </c>
      <c r="EL557" s="6">
        <v>293</v>
      </c>
      <c r="EM557" s="6" t="s">
        <v>114</v>
      </c>
      <c r="EN557" s="6" t="s">
        <v>21</v>
      </c>
      <c r="EO557" s="6">
        <v>2</v>
      </c>
    </row>
    <row r="558" spans="131:145" x14ac:dyDescent="0.25">
      <c r="EA558" s="6" t="s">
        <v>0</v>
      </c>
      <c r="EB558" s="6" t="s">
        <v>7</v>
      </c>
      <c r="EC558" s="6" t="s">
        <v>177</v>
      </c>
      <c r="ED558" s="6" t="s">
        <v>178</v>
      </c>
      <c r="EE558" s="6" t="s">
        <v>97</v>
      </c>
      <c r="EF558" s="6" t="s">
        <v>125</v>
      </c>
      <c r="EG558" s="6">
        <v>23</v>
      </c>
      <c r="EH558" s="6">
        <v>124</v>
      </c>
      <c r="EI558" s="6">
        <v>20</v>
      </c>
      <c r="EJ558" s="6">
        <v>110</v>
      </c>
      <c r="EK558" s="6">
        <v>20</v>
      </c>
      <c r="EL558" s="6">
        <v>110</v>
      </c>
      <c r="EM558" s="6" t="s">
        <v>114</v>
      </c>
      <c r="EN558" s="6" t="s">
        <v>22</v>
      </c>
      <c r="EO558" s="6">
        <v>2</v>
      </c>
    </row>
    <row r="559" spans="131:145" x14ac:dyDescent="0.25">
      <c r="EA559" s="6" t="s">
        <v>0</v>
      </c>
      <c r="EB559" s="6" t="s">
        <v>4</v>
      </c>
      <c r="EC559" s="6" t="s">
        <v>832</v>
      </c>
      <c r="ED559" s="6" t="s">
        <v>833</v>
      </c>
      <c r="EE559" s="6" t="s">
        <v>97</v>
      </c>
      <c r="EF559" s="6" t="s">
        <v>98</v>
      </c>
      <c r="EG559" s="6">
        <v>68</v>
      </c>
      <c r="EH559" s="6">
        <v>340</v>
      </c>
      <c r="EI559" s="6">
        <v>61</v>
      </c>
      <c r="EJ559" s="6">
        <v>315</v>
      </c>
      <c r="EK559" s="6">
        <v>68</v>
      </c>
      <c r="EL559" s="6">
        <v>340</v>
      </c>
      <c r="EM559" s="6" t="s">
        <v>114</v>
      </c>
      <c r="EN559" s="6" t="s">
        <v>22</v>
      </c>
      <c r="EO559" s="6">
        <v>3</v>
      </c>
    </row>
    <row r="560" spans="131:145" x14ac:dyDescent="0.25">
      <c r="EA560" s="6" t="s">
        <v>0</v>
      </c>
      <c r="EB560" s="6" t="s">
        <v>5</v>
      </c>
      <c r="EC560" s="6" t="s">
        <v>261</v>
      </c>
      <c r="ED560" s="6" t="s">
        <v>262</v>
      </c>
      <c r="EE560" s="6" t="s">
        <v>97</v>
      </c>
      <c r="EF560" s="6" t="s">
        <v>98</v>
      </c>
      <c r="EG560" s="6">
        <v>42</v>
      </c>
      <c r="EH560" s="6">
        <v>175</v>
      </c>
      <c r="EI560" s="6">
        <v>27</v>
      </c>
      <c r="EJ560" s="6">
        <v>131</v>
      </c>
      <c r="EK560" s="6">
        <v>42</v>
      </c>
      <c r="EL560" s="6">
        <v>175</v>
      </c>
      <c r="EM560" s="6" t="s">
        <v>114</v>
      </c>
      <c r="EN560" s="6" t="s">
        <v>22</v>
      </c>
      <c r="EO560" s="6">
        <v>0</v>
      </c>
    </row>
    <row r="561" spans="131:145" x14ac:dyDescent="0.25">
      <c r="EA561" s="6" t="s">
        <v>0</v>
      </c>
      <c r="EB561" s="6" t="s">
        <v>5</v>
      </c>
      <c r="EC561" s="6" t="s">
        <v>261</v>
      </c>
      <c r="ED561" s="6" t="s">
        <v>262</v>
      </c>
      <c r="EE561" s="6" t="s">
        <v>97</v>
      </c>
      <c r="EF561" s="6" t="s">
        <v>98</v>
      </c>
      <c r="EG561" s="6">
        <v>42</v>
      </c>
      <c r="EH561" s="6">
        <v>175</v>
      </c>
      <c r="EI561" s="6">
        <v>27</v>
      </c>
      <c r="EJ561" s="6">
        <v>131</v>
      </c>
      <c r="EK561" s="6">
        <v>42</v>
      </c>
      <c r="EL561" s="6">
        <v>175</v>
      </c>
      <c r="EM561" s="6" t="s">
        <v>114</v>
      </c>
      <c r="EN561" s="6" t="s">
        <v>23</v>
      </c>
      <c r="EO561" s="6">
        <v>0</v>
      </c>
    </row>
    <row r="562" spans="131:145" x14ac:dyDescent="0.25">
      <c r="EA562" s="6" t="s">
        <v>0</v>
      </c>
      <c r="EB562" s="6" t="s">
        <v>4</v>
      </c>
      <c r="EC562" s="6" t="s">
        <v>692</v>
      </c>
      <c r="ED562" s="6" t="s">
        <v>693</v>
      </c>
      <c r="EE562" s="6" t="s">
        <v>97</v>
      </c>
      <c r="EF562" s="6" t="s">
        <v>125</v>
      </c>
      <c r="EG562" s="6">
        <v>69</v>
      </c>
      <c r="EH562" s="6">
        <v>325</v>
      </c>
      <c r="EI562" s="6">
        <v>65</v>
      </c>
      <c r="EJ562" s="6">
        <v>325</v>
      </c>
      <c r="EK562" s="6">
        <v>71</v>
      </c>
      <c r="EL562" s="6">
        <v>322</v>
      </c>
      <c r="EM562" s="6" t="s">
        <v>114</v>
      </c>
      <c r="EN562" s="6" t="s">
        <v>21</v>
      </c>
      <c r="EO562" s="6">
        <v>3</v>
      </c>
    </row>
    <row r="563" spans="131:145" x14ac:dyDescent="0.25">
      <c r="EA563" s="6" t="s">
        <v>0</v>
      </c>
      <c r="EB563" s="6" t="s">
        <v>8</v>
      </c>
      <c r="EC563" s="6" t="s">
        <v>121</v>
      </c>
      <c r="ED563" s="6" t="s">
        <v>122</v>
      </c>
      <c r="EE563" s="6" t="s">
        <v>97</v>
      </c>
      <c r="EF563" s="6" t="s">
        <v>98</v>
      </c>
      <c r="EG563" s="6">
        <v>413</v>
      </c>
      <c r="EH563" s="6">
        <v>1835</v>
      </c>
      <c r="EI563" s="6">
        <v>407</v>
      </c>
      <c r="EJ563" s="6">
        <v>1858</v>
      </c>
      <c r="EK563" s="6">
        <v>407</v>
      </c>
      <c r="EL563" s="6">
        <v>1858</v>
      </c>
      <c r="EM563" s="6" t="s">
        <v>114</v>
      </c>
      <c r="EN563" s="6" t="s">
        <v>22</v>
      </c>
      <c r="EO563" s="6">
        <v>20</v>
      </c>
    </row>
    <row r="564" spans="131:145" x14ac:dyDescent="0.25">
      <c r="EA564" s="6" t="s">
        <v>0</v>
      </c>
      <c r="EB564" s="6" t="s">
        <v>13</v>
      </c>
      <c r="EC564" s="6" t="s">
        <v>725</v>
      </c>
      <c r="ED564" s="6" t="s">
        <v>726</v>
      </c>
      <c r="EE564" s="6" t="s">
        <v>97</v>
      </c>
      <c r="EF564" s="6" t="s">
        <v>125</v>
      </c>
      <c r="EG564" s="6">
        <v>57</v>
      </c>
      <c r="EH564" s="6">
        <v>284</v>
      </c>
      <c r="EI564" s="6">
        <v>54</v>
      </c>
      <c r="EJ564" s="6">
        <v>262</v>
      </c>
      <c r="EK564" s="6">
        <v>54</v>
      </c>
      <c r="EL564" s="6">
        <v>262</v>
      </c>
      <c r="EM564" s="6" t="s">
        <v>114</v>
      </c>
      <c r="EN564" s="6" t="s">
        <v>23</v>
      </c>
      <c r="EO564" s="6">
        <v>5</v>
      </c>
    </row>
    <row r="565" spans="131:145" x14ac:dyDescent="0.25">
      <c r="EA565" s="6" t="s">
        <v>0</v>
      </c>
      <c r="EB565" s="6" t="s">
        <v>5</v>
      </c>
      <c r="EC565" s="6" t="s">
        <v>261</v>
      </c>
      <c r="ED565" s="6" t="s">
        <v>262</v>
      </c>
      <c r="EE565" s="6" t="s">
        <v>97</v>
      </c>
      <c r="EF565" s="6" t="s">
        <v>98</v>
      </c>
      <c r="EG565" s="6">
        <v>42</v>
      </c>
      <c r="EH565" s="6">
        <v>175</v>
      </c>
      <c r="EI565" s="6">
        <v>27</v>
      </c>
      <c r="EJ565" s="6">
        <v>131</v>
      </c>
      <c r="EK565" s="6">
        <v>42</v>
      </c>
      <c r="EL565" s="6">
        <v>175</v>
      </c>
      <c r="EM565" s="6" t="s">
        <v>114</v>
      </c>
      <c r="EN565" s="6" t="s">
        <v>21</v>
      </c>
      <c r="EO565" s="6">
        <v>0</v>
      </c>
    </row>
    <row r="566" spans="131:145" x14ac:dyDescent="0.25">
      <c r="EA566" s="6" t="s">
        <v>0</v>
      </c>
      <c r="EB566" s="6" t="s">
        <v>4</v>
      </c>
      <c r="EC566" s="6" t="s">
        <v>692</v>
      </c>
      <c r="ED566" s="6" t="s">
        <v>693</v>
      </c>
      <c r="EE566" s="6" t="s">
        <v>97</v>
      </c>
      <c r="EF566" s="6" t="s">
        <v>125</v>
      </c>
      <c r="EG566" s="6">
        <v>69</v>
      </c>
      <c r="EH566" s="6">
        <v>325</v>
      </c>
      <c r="EI566" s="6">
        <v>65</v>
      </c>
      <c r="EJ566" s="6">
        <v>325</v>
      </c>
      <c r="EK566" s="6">
        <v>71</v>
      </c>
      <c r="EL566" s="6">
        <v>322</v>
      </c>
      <c r="EM566" s="6" t="s">
        <v>114</v>
      </c>
      <c r="EN566" s="6" t="s">
        <v>22</v>
      </c>
      <c r="EO566" s="6">
        <v>1</v>
      </c>
    </row>
    <row r="567" spans="131:145" x14ac:dyDescent="0.25">
      <c r="EA567" s="6" t="s">
        <v>0</v>
      </c>
      <c r="EB567" s="6" t="s">
        <v>8</v>
      </c>
      <c r="EC567" s="6" t="s">
        <v>1816</v>
      </c>
      <c r="ED567" s="6" t="s">
        <v>127</v>
      </c>
      <c r="EE567" s="6" t="s">
        <v>97</v>
      </c>
      <c r="EF567" s="6" t="s">
        <v>132</v>
      </c>
      <c r="EG567" s="6">
        <v>50</v>
      </c>
      <c r="EH567" s="6">
        <v>295</v>
      </c>
      <c r="EI567" s="6">
        <v>50</v>
      </c>
      <c r="EJ567" s="6">
        <v>293</v>
      </c>
      <c r="EK567" s="6">
        <v>50</v>
      </c>
      <c r="EL567" s="6">
        <v>293</v>
      </c>
      <c r="EM567" s="6" t="s">
        <v>114</v>
      </c>
      <c r="EN567" s="6" t="s">
        <v>22</v>
      </c>
      <c r="EO567" s="6">
        <v>1</v>
      </c>
    </row>
    <row r="568" spans="131:145" x14ac:dyDescent="0.25">
      <c r="EA568" s="6" t="s">
        <v>0</v>
      </c>
      <c r="EB568" s="6" t="s">
        <v>13</v>
      </c>
      <c r="EC568" s="6" t="s">
        <v>193</v>
      </c>
      <c r="ED568" s="6" t="s">
        <v>194</v>
      </c>
      <c r="EE568" s="6" t="s">
        <v>97</v>
      </c>
      <c r="EF568" s="6" t="s">
        <v>125</v>
      </c>
      <c r="EG568" s="6">
        <v>21</v>
      </c>
      <c r="EH568" s="6">
        <v>93</v>
      </c>
      <c r="EI568" s="6">
        <v>20</v>
      </c>
      <c r="EJ568" s="6">
        <v>78</v>
      </c>
      <c r="EK568" s="6">
        <v>20</v>
      </c>
      <c r="EL568" s="6">
        <v>80</v>
      </c>
      <c r="EM568" s="6" t="s">
        <v>114</v>
      </c>
      <c r="EN568" s="6" t="s">
        <v>21</v>
      </c>
      <c r="EO568" s="6">
        <v>2</v>
      </c>
    </row>
    <row r="569" spans="131:145" x14ac:dyDescent="0.25">
      <c r="EA569" s="6" t="s">
        <v>0</v>
      </c>
      <c r="EB569" s="6" t="s">
        <v>4</v>
      </c>
      <c r="EC569" s="6" t="s">
        <v>253</v>
      </c>
      <c r="ED569" s="6" t="s">
        <v>254</v>
      </c>
      <c r="EE569" s="6" t="s">
        <v>97</v>
      </c>
      <c r="EF569" s="6" t="s">
        <v>98</v>
      </c>
      <c r="EG569" s="6">
        <v>6</v>
      </c>
      <c r="EH569" s="6">
        <v>36</v>
      </c>
      <c r="EI569" s="6">
        <v>6</v>
      </c>
      <c r="EJ569" s="6">
        <v>36</v>
      </c>
      <c r="EK569" s="6">
        <v>6</v>
      </c>
      <c r="EL569" s="6">
        <v>36</v>
      </c>
      <c r="EM569" s="6" t="s">
        <v>114</v>
      </c>
      <c r="EN569" s="6" t="s">
        <v>23</v>
      </c>
      <c r="EO569" s="6">
        <v>0</v>
      </c>
    </row>
    <row r="570" spans="131:145" x14ac:dyDescent="0.25">
      <c r="EA570" s="6" t="s">
        <v>0</v>
      </c>
      <c r="EB570" s="6" t="s">
        <v>8</v>
      </c>
      <c r="EC570" s="6" t="s">
        <v>123</v>
      </c>
      <c r="ED570" s="6" t="s">
        <v>124</v>
      </c>
      <c r="EE570" s="6" t="s">
        <v>97</v>
      </c>
      <c r="EF570" s="6" t="s">
        <v>98</v>
      </c>
      <c r="EG570" s="6">
        <v>30</v>
      </c>
      <c r="EH570" s="6">
        <v>175</v>
      </c>
      <c r="EI570" s="6">
        <v>18</v>
      </c>
      <c r="EJ570" s="6">
        <v>120</v>
      </c>
      <c r="EK570" s="6">
        <v>29</v>
      </c>
      <c r="EL570" s="6">
        <v>182</v>
      </c>
      <c r="EM570" s="6" t="s">
        <v>114</v>
      </c>
      <c r="EN570" s="6" t="s">
        <v>22</v>
      </c>
      <c r="EO570" s="6">
        <v>0</v>
      </c>
    </row>
    <row r="571" spans="131:145" x14ac:dyDescent="0.25">
      <c r="EA571" s="6" t="s">
        <v>0</v>
      </c>
      <c r="EB571" s="6" t="s">
        <v>4</v>
      </c>
      <c r="EC571" s="6" t="s">
        <v>1794</v>
      </c>
      <c r="ED571" s="6" t="s">
        <v>102</v>
      </c>
      <c r="EE571" s="6" t="s">
        <v>97</v>
      </c>
      <c r="EF571" s="6" t="s">
        <v>98</v>
      </c>
      <c r="EG571" s="6">
        <v>56</v>
      </c>
      <c r="EH571" s="6">
        <v>230</v>
      </c>
      <c r="EI571" s="6">
        <v>54</v>
      </c>
      <c r="EJ571" s="6">
        <v>221</v>
      </c>
      <c r="EK571" s="6">
        <v>57</v>
      </c>
      <c r="EL571" s="6">
        <v>232</v>
      </c>
      <c r="EM571" s="6" t="s">
        <v>114</v>
      </c>
      <c r="EN571" s="6" t="s">
        <v>22</v>
      </c>
      <c r="EO571" s="6">
        <v>0</v>
      </c>
    </row>
    <row r="572" spans="131:145" x14ac:dyDescent="0.25">
      <c r="EA572" s="6" t="s">
        <v>0</v>
      </c>
      <c r="EB572" s="6" t="s">
        <v>5</v>
      </c>
      <c r="EC572" s="6" t="s">
        <v>273</v>
      </c>
      <c r="ED572" s="6" t="s">
        <v>274</v>
      </c>
      <c r="EE572" s="6" t="s">
        <v>97</v>
      </c>
      <c r="EF572" s="6" t="s">
        <v>98</v>
      </c>
      <c r="EG572" s="6">
        <v>85</v>
      </c>
      <c r="EH572" s="6">
        <v>367</v>
      </c>
      <c r="EI572" s="6">
        <v>80</v>
      </c>
      <c r="EJ572" s="6">
        <v>337</v>
      </c>
      <c r="EK572" s="6">
        <v>85</v>
      </c>
      <c r="EL572" s="6">
        <v>367</v>
      </c>
      <c r="EM572" s="6" t="s">
        <v>114</v>
      </c>
      <c r="EN572" s="6" t="s">
        <v>22</v>
      </c>
      <c r="EO572" s="6">
        <v>2</v>
      </c>
    </row>
    <row r="573" spans="131:145" x14ac:dyDescent="0.25">
      <c r="EA573" s="6" t="s">
        <v>0</v>
      </c>
      <c r="EB573" s="6" t="s">
        <v>7</v>
      </c>
      <c r="EC573" s="6" t="s">
        <v>177</v>
      </c>
      <c r="ED573" s="6" t="s">
        <v>178</v>
      </c>
      <c r="EE573" s="6" t="s">
        <v>97</v>
      </c>
      <c r="EF573" s="6" t="s">
        <v>125</v>
      </c>
      <c r="EG573" s="6">
        <v>23</v>
      </c>
      <c r="EH573" s="6">
        <v>124</v>
      </c>
      <c r="EI573" s="6">
        <v>20</v>
      </c>
      <c r="EJ573" s="6">
        <v>110</v>
      </c>
      <c r="EK573" s="6">
        <v>20</v>
      </c>
      <c r="EL573" s="6">
        <v>110</v>
      </c>
      <c r="EM573" s="6" t="s">
        <v>114</v>
      </c>
      <c r="EN573" s="6" t="s">
        <v>21</v>
      </c>
      <c r="EO573" s="6">
        <v>1</v>
      </c>
    </row>
    <row r="574" spans="131:145" x14ac:dyDescent="0.25">
      <c r="EA574" s="6" t="s">
        <v>0</v>
      </c>
      <c r="EB574" s="6" t="s">
        <v>13</v>
      </c>
      <c r="EC574" s="6" t="s">
        <v>237</v>
      </c>
      <c r="ED574" s="6" t="s">
        <v>238</v>
      </c>
      <c r="EE574" s="6" t="s">
        <v>97</v>
      </c>
      <c r="EF574" s="6" t="s">
        <v>98</v>
      </c>
      <c r="EG574" s="6">
        <v>6</v>
      </c>
      <c r="EH574" s="6">
        <v>30</v>
      </c>
      <c r="EI574" s="6">
        <v>6</v>
      </c>
      <c r="EJ574" s="6">
        <v>30</v>
      </c>
      <c r="EK574" s="6">
        <v>6</v>
      </c>
      <c r="EL574" s="6">
        <v>30</v>
      </c>
      <c r="EM574" s="6" t="s">
        <v>114</v>
      </c>
      <c r="EN574" s="6" t="s">
        <v>21</v>
      </c>
      <c r="EO574" s="6">
        <v>2</v>
      </c>
    </row>
    <row r="575" spans="131:145" x14ac:dyDescent="0.25">
      <c r="EA575" s="6" t="s">
        <v>0</v>
      </c>
      <c r="EB575" s="6" t="s">
        <v>8</v>
      </c>
      <c r="EC575" s="6" t="s">
        <v>1816</v>
      </c>
      <c r="ED575" s="6" t="s">
        <v>127</v>
      </c>
      <c r="EE575" s="6" t="s">
        <v>97</v>
      </c>
      <c r="EF575" s="6" t="s">
        <v>132</v>
      </c>
      <c r="EG575" s="6">
        <v>50</v>
      </c>
      <c r="EH575" s="6">
        <v>295</v>
      </c>
      <c r="EI575" s="6">
        <v>50</v>
      </c>
      <c r="EJ575" s="6">
        <v>293</v>
      </c>
      <c r="EK575" s="6">
        <v>50</v>
      </c>
      <c r="EL575" s="6">
        <v>293</v>
      </c>
      <c r="EM575" s="6" t="s">
        <v>114</v>
      </c>
      <c r="EN575" s="6" t="s">
        <v>23</v>
      </c>
      <c r="EO575" s="6">
        <v>3</v>
      </c>
    </row>
    <row r="576" spans="131:145" x14ac:dyDescent="0.25">
      <c r="EA576" s="6" t="s">
        <v>0</v>
      </c>
      <c r="EB576" s="6" t="s">
        <v>4</v>
      </c>
      <c r="EC576" s="6" t="s">
        <v>1794</v>
      </c>
      <c r="ED576" s="6" t="s">
        <v>102</v>
      </c>
      <c r="EE576" s="6" t="s">
        <v>97</v>
      </c>
      <c r="EF576" s="6" t="s">
        <v>98</v>
      </c>
      <c r="EG576" s="6">
        <v>56</v>
      </c>
      <c r="EH576" s="6">
        <v>230</v>
      </c>
      <c r="EI576" s="6">
        <v>54</v>
      </c>
      <c r="EJ576" s="6">
        <v>221</v>
      </c>
      <c r="EK576" s="6">
        <v>57</v>
      </c>
      <c r="EL576" s="6">
        <v>232</v>
      </c>
      <c r="EM576" s="6" t="s">
        <v>114</v>
      </c>
      <c r="EN576" s="6" t="s">
        <v>23</v>
      </c>
      <c r="EO576" s="6">
        <v>1</v>
      </c>
    </row>
    <row r="577" spans="131:145" x14ac:dyDescent="0.25">
      <c r="EA577" s="6" t="s">
        <v>0</v>
      </c>
      <c r="EB577" s="6" t="s">
        <v>5</v>
      </c>
      <c r="EC577" s="6" t="s">
        <v>273</v>
      </c>
      <c r="ED577" s="6" t="s">
        <v>274</v>
      </c>
      <c r="EE577" s="6" t="s">
        <v>97</v>
      </c>
      <c r="EF577" s="6" t="s">
        <v>98</v>
      </c>
      <c r="EG577" s="6">
        <v>85</v>
      </c>
      <c r="EH577" s="6">
        <v>367</v>
      </c>
      <c r="EI577" s="6">
        <v>80</v>
      </c>
      <c r="EJ577" s="6">
        <v>337</v>
      </c>
      <c r="EK577" s="6">
        <v>85</v>
      </c>
      <c r="EL577" s="6">
        <v>367</v>
      </c>
      <c r="EM577" s="6" t="s">
        <v>114</v>
      </c>
      <c r="EN577" s="6" t="s">
        <v>21</v>
      </c>
      <c r="EO577" s="6">
        <v>1</v>
      </c>
    </row>
    <row r="578" spans="131:145" x14ac:dyDescent="0.25">
      <c r="EA578" s="6" t="s">
        <v>0</v>
      </c>
      <c r="EB578" s="6" t="s">
        <v>5</v>
      </c>
      <c r="EC578" s="6" t="s">
        <v>840</v>
      </c>
      <c r="ED578" s="6" t="s">
        <v>841</v>
      </c>
      <c r="EE578" s="6" t="s">
        <v>209</v>
      </c>
      <c r="EF578" s="6" t="s">
        <v>125</v>
      </c>
      <c r="EG578" s="6">
        <v>640</v>
      </c>
      <c r="EH578" s="6">
        <v>2600</v>
      </c>
      <c r="EI578" s="6">
        <v>623</v>
      </c>
      <c r="EJ578" s="6">
        <v>2635</v>
      </c>
      <c r="EK578" s="6">
        <v>623</v>
      </c>
      <c r="EL578" s="6">
        <v>2635</v>
      </c>
      <c r="EM578" s="6" t="s">
        <v>114</v>
      </c>
      <c r="EN578" s="6" t="s">
        <v>23</v>
      </c>
      <c r="EO578" s="6">
        <v>59</v>
      </c>
    </row>
    <row r="579" spans="131:145" x14ac:dyDescent="0.25">
      <c r="EA579" s="6" t="s">
        <v>0</v>
      </c>
      <c r="EB579" s="6" t="s">
        <v>13</v>
      </c>
      <c r="EC579" s="6" t="s">
        <v>193</v>
      </c>
      <c r="ED579" s="6" t="s">
        <v>194</v>
      </c>
      <c r="EE579" s="6" t="s">
        <v>97</v>
      </c>
      <c r="EF579" s="6" t="s">
        <v>125</v>
      </c>
      <c r="EG579" s="6">
        <v>21</v>
      </c>
      <c r="EH579" s="6">
        <v>93</v>
      </c>
      <c r="EI579" s="6">
        <v>20</v>
      </c>
      <c r="EJ579" s="6">
        <v>78</v>
      </c>
      <c r="EK579" s="6">
        <v>20</v>
      </c>
      <c r="EL579" s="6">
        <v>80</v>
      </c>
      <c r="EM579" s="6" t="s">
        <v>114</v>
      </c>
      <c r="EN579" s="6" t="s">
        <v>23</v>
      </c>
      <c r="EO579" s="6">
        <v>3</v>
      </c>
    </row>
    <row r="580" spans="131:145" x14ac:dyDescent="0.25">
      <c r="EA580" s="6" t="s">
        <v>0</v>
      </c>
      <c r="EB580" s="6" t="s">
        <v>8</v>
      </c>
      <c r="EC580" s="6" t="s">
        <v>123</v>
      </c>
      <c r="ED580" s="6" t="s">
        <v>124</v>
      </c>
      <c r="EE580" s="6" t="s">
        <v>97</v>
      </c>
      <c r="EF580" s="6" t="s">
        <v>98</v>
      </c>
      <c r="EG580" s="6">
        <v>30</v>
      </c>
      <c r="EH580" s="6">
        <v>175</v>
      </c>
      <c r="EI580" s="6">
        <v>18</v>
      </c>
      <c r="EJ580" s="6">
        <v>120</v>
      </c>
      <c r="EK580" s="6">
        <v>29</v>
      </c>
      <c r="EL580" s="6">
        <v>182</v>
      </c>
      <c r="EM580" s="6" t="s">
        <v>114</v>
      </c>
      <c r="EN580" s="6" t="s">
        <v>23</v>
      </c>
      <c r="EO580" s="6">
        <v>1</v>
      </c>
    </row>
    <row r="581" spans="131:145" x14ac:dyDescent="0.25">
      <c r="EA581" s="6" t="s">
        <v>0</v>
      </c>
      <c r="EB581" s="6" t="s">
        <v>13</v>
      </c>
      <c r="EC581" s="6" t="s">
        <v>725</v>
      </c>
      <c r="ED581" s="6" t="s">
        <v>726</v>
      </c>
      <c r="EE581" s="6" t="s">
        <v>97</v>
      </c>
      <c r="EF581" s="6" t="s">
        <v>125</v>
      </c>
      <c r="EG581" s="6">
        <v>57</v>
      </c>
      <c r="EH581" s="6">
        <v>284</v>
      </c>
      <c r="EI581" s="6">
        <v>54</v>
      </c>
      <c r="EJ581" s="6">
        <v>262</v>
      </c>
      <c r="EK581" s="6">
        <v>54</v>
      </c>
      <c r="EL581" s="6">
        <v>262</v>
      </c>
      <c r="EM581" s="6" t="s">
        <v>114</v>
      </c>
      <c r="EN581" s="6" t="s">
        <v>22</v>
      </c>
      <c r="EO581" s="6">
        <v>3</v>
      </c>
    </row>
    <row r="582" spans="131:145" x14ac:dyDescent="0.25">
      <c r="EA582" s="6" t="s">
        <v>0</v>
      </c>
      <c r="EB582" s="6" t="s">
        <v>4</v>
      </c>
      <c r="EC582" s="6" t="s">
        <v>832</v>
      </c>
      <c r="ED582" s="6" t="s">
        <v>833</v>
      </c>
      <c r="EE582" s="6" t="s">
        <v>97</v>
      </c>
      <c r="EF582" s="6" t="s">
        <v>98</v>
      </c>
      <c r="EG582" s="6">
        <v>68</v>
      </c>
      <c r="EH582" s="6">
        <v>340</v>
      </c>
      <c r="EI582" s="6">
        <v>61</v>
      </c>
      <c r="EJ582" s="6">
        <v>315</v>
      </c>
      <c r="EK582" s="6">
        <v>68</v>
      </c>
      <c r="EL582" s="6">
        <v>340</v>
      </c>
      <c r="EM582" s="6" t="s">
        <v>114</v>
      </c>
      <c r="EN582" s="6" t="s">
        <v>21</v>
      </c>
      <c r="EO582" s="6">
        <v>6</v>
      </c>
    </row>
    <row r="583" spans="131:145" x14ac:dyDescent="0.25">
      <c r="EA583" s="6" t="s">
        <v>0</v>
      </c>
      <c r="EB583" s="6" t="s">
        <v>9</v>
      </c>
      <c r="EC583" s="6" t="s">
        <v>1077</v>
      </c>
      <c r="ED583" s="6" t="s">
        <v>223</v>
      </c>
      <c r="EE583" s="6" t="s">
        <v>97</v>
      </c>
      <c r="EF583" s="6" t="s">
        <v>125</v>
      </c>
      <c r="EG583" s="6">
        <v>486</v>
      </c>
      <c r="EH583" s="6">
        <v>2371</v>
      </c>
      <c r="EI583" s="6">
        <v>488</v>
      </c>
      <c r="EJ583" s="6">
        <v>2325</v>
      </c>
      <c r="EK583" s="6">
        <v>488</v>
      </c>
      <c r="EL583" s="6">
        <v>2325</v>
      </c>
      <c r="EM583" s="6" t="s">
        <v>114</v>
      </c>
      <c r="EN583" s="6" t="s">
        <v>21</v>
      </c>
      <c r="EO583" s="6">
        <v>9</v>
      </c>
    </row>
    <row r="584" spans="131:145" x14ac:dyDescent="0.25">
      <c r="EA584" s="6" t="s">
        <v>0</v>
      </c>
      <c r="EB584" s="6" t="s">
        <v>5</v>
      </c>
      <c r="EC584" s="6" t="s">
        <v>271</v>
      </c>
      <c r="ED584" s="6" t="s">
        <v>272</v>
      </c>
      <c r="EE584" s="6" t="s">
        <v>97</v>
      </c>
      <c r="EF584" s="6" t="s">
        <v>125</v>
      </c>
      <c r="EG584" s="6">
        <v>18</v>
      </c>
      <c r="EH584" s="6">
        <v>82</v>
      </c>
      <c r="EI584" s="6">
        <v>18</v>
      </c>
      <c r="EJ584" s="6">
        <v>82</v>
      </c>
      <c r="EK584" s="6">
        <v>18</v>
      </c>
      <c r="EL584" s="6">
        <v>80</v>
      </c>
      <c r="EM584" s="6" t="s">
        <v>114</v>
      </c>
      <c r="EN584" s="6" t="s">
        <v>23</v>
      </c>
      <c r="EO584" s="6">
        <v>0</v>
      </c>
    </row>
    <row r="585" spans="131:145" x14ac:dyDescent="0.25">
      <c r="EA585" s="6" t="s">
        <v>0</v>
      </c>
      <c r="EB585" s="6" t="s">
        <v>5</v>
      </c>
      <c r="EC585" s="6" t="s">
        <v>169</v>
      </c>
      <c r="ED585" s="6" t="s">
        <v>170</v>
      </c>
      <c r="EE585" s="6" t="s">
        <v>97</v>
      </c>
      <c r="EF585" s="6" t="s">
        <v>98</v>
      </c>
      <c r="EG585" s="6">
        <v>65</v>
      </c>
      <c r="EH585" s="6">
        <v>315</v>
      </c>
      <c r="EI585" s="6">
        <v>31</v>
      </c>
      <c r="EJ585" s="6">
        <v>171</v>
      </c>
      <c r="EK585" s="6">
        <v>65</v>
      </c>
      <c r="EL585" s="6">
        <v>323</v>
      </c>
      <c r="EM585" s="6" t="s">
        <v>114</v>
      </c>
      <c r="EN585" s="6" t="s">
        <v>21</v>
      </c>
      <c r="EO585" s="6">
        <v>0</v>
      </c>
    </row>
    <row r="586" spans="131:145" x14ac:dyDescent="0.25">
      <c r="EA586" s="6" t="s">
        <v>0</v>
      </c>
      <c r="EB586" s="6" t="s">
        <v>13</v>
      </c>
      <c r="EC586" s="6" t="s">
        <v>235</v>
      </c>
      <c r="ED586" s="6" t="s">
        <v>236</v>
      </c>
      <c r="EE586" s="6" t="s">
        <v>97</v>
      </c>
      <c r="EF586" s="6" t="s">
        <v>98</v>
      </c>
      <c r="EG586" s="6">
        <v>5</v>
      </c>
      <c r="EH586" s="6">
        <v>26</v>
      </c>
      <c r="EI586" s="6">
        <v>5</v>
      </c>
      <c r="EJ586" s="6">
        <v>27</v>
      </c>
      <c r="EK586" s="6">
        <v>5</v>
      </c>
      <c r="EL586" s="6">
        <v>27</v>
      </c>
      <c r="EM586" s="6" t="s">
        <v>114</v>
      </c>
      <c r="EN586" s="6" t="s">
        <v>21</v>
      </c>
      <c r="EO586" s="6">
        <v>0</v>
      </c>
    </row>
    <row r="587" spans="131:145" x14ac:dyDescent="0.25">
      <c r="EA587" s="6" t="s">
        <v>0</v>
      </c>
      <c r="EB587" s="6" t="s">
        <v>5</v>
      </c>
      <c r="EC587" s="6" t="s">
        <v>819</v>
      </c>
      <c r="ED587" s="6" t="s">
        <v>820</v>
      </c>
      <c r="EE587" s="6" t="s">
        <v>97</v>
      </c>
      <c r="EF587" s="6" t="s">
        <v>125</v>
      </c>
      <c r="EG587" s="6">
        <v>172</v>
      </c>
      <c r="EH587" s="6">
        <v>838</v>
      </c>
      <c r="EI587" s="6">
        <v>181</v>
      </c>
      <c r="EJ587" s="6">
        <v>910</v>
      </c>
      <c r="EK587" s="6">
        <v>181</v>
      </c>
      <c r="EL587" s="6">
        <v>910</v>
      </c>
      <c r="EM587" s="6" t="s">
        <v>114</v>
      </c>
      <c r="EN587" s="6" t="s">
        <v>21</v>
      </c>
      <c r="EO587" s="6">
        <v>5</v>
      </c>
    </row>
    <row r="588" spans="131:145" x14ac:dyDescent="0.25">
      <c r="EA588" s="6" t="s">
        <v>0</v>
      </c>
      <c r="EB588" s="6" t="s">
        <v>4</v>
      </c>
      <c r="EC588" s="6" t="s">
        <v>165</v>
      </c>
      <c r="ED588" s="6" t="s">
        <v>166</v>
      </c>
      <c r="EE588" s="6" t="s">
        <v>97</v>
      </c>
      <c r="EF588" s="6" t="s">
        <v>98</v>
      </c>
      <c r="EG588" s="6">
        <v>72</v>
      </c>
      <c r="EH588" s="6">
        <v>333</v>
      </c>
      <c r="EI588" s="6">
        <v>72</v>
      </c>
      <c r="EJ588" s="6">
        <v>332</v>
      </c>
      <c r="EK588" s="6">
        <v>72</v>
      </c>
      <c r="EL588" s="6">
        <v>332</v>
      </c>
      <c r="EM588" s="6" t="s">
        <v>114</v>
      </c>
      <c r="EN588" s="6" t="s">
        <v>22</v>
      </c>
      <c r="EO588" s="6">
        <v>1</v>
      </c>
    </row>
    <row r="589" spans="131:145" x14ac:dyDescent="0.25">
      <c r="EA589" s="6" t="s">
        <v>0</v>
      </c>
      <c r="EB589" s="6" t="s">
        <v>8</v>
      </c>
      <c r="EC589" s="6" t="s">
        <v>218</v>
      </c>
      <c r="ED589" s="6" t="s">
        <v>219</v>
      </c>
      <c r="EE589" s="6" t="s">
        <v>97</v>
      </c>
      <c r="EF589" s="6" t="s">
        <v>98</v>
      </c>
      <c r="EG589" s="6">
        <v>70</v>
      </c>
      <c r="EH589" s="6">
        <v>609</v>
      </c>
      <c r="EI589" s="6">
        <v>124</v>
      </c>
      <c r="EJ589" s="6">
        <v>644</v>
      </c>
      <c r="EK589" s="6">
        <v>124</v>
      </c>
      <c r="EL589" s="6">
        <v>644</v>
      </c>
      <c r="EM589" s="6" t="s">
        <v>114</v>
      </c>
      <c r="EN589" s="6" t="s">
        <v>21</v>
      </c>
      <c r="EO589" s="6">
        <v>2</v>
      </c>
    </row>
    <row r="590" spans="131:145" x14ac:dyDescent="0.25">
      <c r="EA590" s="6" t="s">
        <v>0</v>
      </c>
      <c r="EB590" s="6" t="s">
        <v>5</v>
      </c>
      <c r="EC590" s="6" t="s">
        <v>255</v>
      </c>
      <c r="ED590" s="6" t="s">
        <v>256</v>
      </c>
      <c r="EE590" s="6" t="s">
        <v>97</v>
      </c>
      <c r="EF590" s="6" t="s">
        <v>98</v>
      </c>
      <c r="EG590" s="6">
        <v>89</v>
      </c>
      <c r="EH590" s="6">
        <v>478</v>
      </c>
      <c r="EI590" s="6">
        <v>78</v>
      </c>
      <c r="EJ590" s="6">
        <v>415</v>
      </c>
      <c r="EK590" s="6">
        <v>89</v>
      </c>
      <c r="EL590" s="6">
        <v>465</v>
      </c>
      <c r="EM590" s="6" t="s">
        <v>114</v>
      </c>
      <c r="EN590" s="6" t="s">
        <v>23</v>
      </c>
      <c r="EO590" s="6">
        <v>3</v>
      </c>
    </row>
    <row r="591" spans="131:145" x14ac:dyDescent="0.25">
      <c r="EA591" s="6" t="s">
        <v>0</v>
      </c>
      <c r="EB591" s="6" t="s">
        <v>5</v>
      </c>
      <c r="EC591" s="6" t="s">
        <v>834</v>
      </c>
      <c r="ED591" s="6" t="s">
        <v>835</v>
      </c>
      <c r="EE591" s="6" t="s">
        <v>209</v>
      </c>
      <c r="EF591" s="6" t="s">
        <v>125</v>
      </c>
      <c r="EG591" s="6">
        <v>169</v>
      </c>
      <c r="EH591" s="6">
        <v>1216</v>
      </c>
      <c r="EI591" s="6">
        <v>176</v>
      </c>
      <c r="EJ591" s="6">
        <v>1216</v>
      </c>
      <c r="EK591" s="6">
        <v>176</v>
      </c>
      <c r="EL591" s="6">
        <v>1216</v>
      </c>
      <c r="EM591" s="6" t="s">
        <v>114</v>
      </c>
      <c r="EN591" s="6" t="s">
        <v>23</v>
      </c>
      <c r="EO591" s="6">
        <v>65</v>
      </c>
    </row>
    <row r="592" spans="131:145" x14ac:dyDescent="0.25">
      <c r="EA592" s="6" t="s">
        <v>0</v>
      </c>
      <c r="EB592" s="6" t="s">
        <v>5</v>
      </c>
      <c r="EC592" s="6" t="s">
        <v>819</v>
      </c>
      <c r="ED592" s="6" t="s">
        <v>820</v>
      </c>
      <c r="EE592" s="6" t="s">
        <v>97</v>
      </c>
      <c r="EF592" s="6" t="s">
        <v>125</v>
      </c>
      <c r="EG592" s="6">
        <v>172</v>
      </c>
      <c r="EH592" s="6">
        <v>838</v>
      </c>
      <c r="EI592" s="6">
        <v>181</v>
      </c>
      <c r="EJ592" s="6">
        <v>910</v>
      </c>
      <c r="EK592" s="6">
        <v>181</v>
      </c>
      <c r="EL592" s="6">
        <v>910</v>
      </c>
      <c r="EM592" s="6" t="s">
        <v>114</v>
      </c>
      <c r="EN592" s="6" t="s">
        <v>22</v>
      </c>
      <c r="EO592" s="6">
        <v>3</v>
      </c>
    </row>
    <row r="593" spans="131:145" x14ac:dyDescent="0.25">
      <c r="EA593" s="6" t="s">
        <v>0</v>
      </c>
      <c r="EB593" s="6" t="s">
        <v>5</v>
      </c>
      <c r="EC593" s="6" t="s">
        <v>1839</v>
      </c>
      <c r="ED593" s="6" t="s">
        <v>717</v>
      </c>
      <c r="EE593" s="6" t="s">
        <v>209</v>
      </c>
      <c r="EF593" s="6" t="s">
        <v>98</v>
      </c>
      <c r="EG593" s="6">
        <v>1295</v>
      </c>
      <c r="EH593" s="6">
        <v>6509</v>
      </c>
      <c r="EJ593" s="6">
        <v>6258</v>
      </c>
      <c r="EK593" s="6">
        <v>1351</v>
      </c>
      <c r="EL593" s="6">
        <v>6868</v>
      </c>
      <c r="EM593" s="6" t="s">
        <v>114</v>
      </c>
      <c r="EN593" s="6" t="s">
        <v>21</v>
      </c>
      <c r="EO593" s="6">
        <v>126</v>
      </c>
    </row>
    <row r="594" spans="131:145" x14ac:dyDescent="0.25">
      <c r="EA594" s="6" t="s">
        <v>0</v>
      </c>
      <c r="EB594" s="6" t="s">
        <v>8</v>
      </c>
      <c r="EC594" s="6" t="s">
        <v>1847</v>
      </c>
      <c r="ED594" s="6" t="s">
        <v>225</v>
      </c>
      <c r="EE594" s="6" t="s">
        <v>209</v>
      </c>
      <c r="EF594" s="6" t="s">
        <v>125</v>
      </c>
      <c r="EG594" s="6">
        <v>412</v>
      </c>
      <c r="EH594" s="6">
        <v>1700</v>
      </c>
      <c r="EI594" s="6">
        <v>375</v>
      </c>
      <c r="EJ594" s="6">
        <v>1598</v>
      </c>
      <c r="EK594" s="6">
        <v>375</v>
      </c>
      <c r="EL594" s="6">
        <v>1598</v>
      </c>
      <c r="EM594" s="6" t="s">
        <v>114</v>
      </c>
      <c r="EN594" s="6" t="s">
        <v>21</v>
      </c>
      <c r="EO594" s="6">
        <v>46</v>
      </c>
    </row>
    <row r="595" spans="131:145" x14ac:dyDescent="0.25">
      <c r="EA595" s="6" t="s">
        <v>0</v>
      </c>
      <c r="EB595" s="6" t="s">
        <v>4</v>
      </c>
      <c r="EC595" s="6" t="s">
        <v>106</v>
      </c>
      <c r="ED595" s="6" t="s">
        <v>107</v>
      </c>
      <c r="EE595" s="6" t="s">
        <v>97</v>
      </c>
      <c r="EF595" s="6" t="s">
        <v>98</v>
      </c>
      <c r="EG595" s="6">
        <v>7</v>
      </c>
      <c r="EH595" s="6">
        <v>41</v>
      </c>
      <c r="EI595" s="6">
        <v>10</v>
      </c>
      <c r="EJ595" s="6">
        <v>47</v>
      </c>
      <c r="EK595" s="6">
        <v>12</v>
      </c>
      <c r="EL595" s="6">
        <v>56</v>
      </c>
      <c r="EM595" s="6" t="s">
        <v>114</v>
      </c>
      <c r="EN595" s="6" t="s">
        <v>22</v>
      </c>
      <c r="EO595" s="6">
        <v>0</v>
      </c>
    </row>
    <row r="596" spans="131:145" x14ac:dyDescent="0.25">
      <c r="EA596" s="6" t="s">
        <v>0</v>
      </c>
      <c r="EB596" s="6" t="s">
        <v>4</v>
      </c>
      <c r="EC596" s="6" t="s">
        <v>167</v>
      </c>
      <c r="ED596" s="6" t="s">
        <v>168</v>
      </c>
      <c r="EE596" s="6" t="s">
        <v>97</v>
      </c>
      <c r="EF596" s="6" t="s">
        <v>98</v>
      </c>
      <c r="EG596" s="6">
        <v>190</v>
      </c>
      <c r="EH596" s="6">
        <v>1047</v>
      </c>
      <c r="EI596" s="6">
        <v>205</v>
      </c>
      <c r="EJ596" s="6">
        <v>1072</v>
      </c>
      <c r="EL596" s="6">
        <v>1072</v>
      </c>
      <c r="EM596" s="6" t="s">
        <v>114</v>
      </c>
      <c r="EN596" s="6" t="s">
        <v>21</v>
      </c>
      <c r="EO596" s="6">
        <v>3</v>
      </c>
    </row>
    <row r="597" spans="131:145" x14ac:dyDescent="0.25">
      <c r="EA597" s="6" t="s">
        <v>0</v>
      </c>
      <c r="EB597" s="6" t="s">
        <v>7</v>
      </c>
      <c r="EC597" s="6" t="s">
        <v>735</v>
      </c>
      <c r="ED597" s="6" t="s">
        <v>736</v>
      </c>
      <c r="EE597" s="6" t="s">
        <v>97</v>
      </c>
      <c r="EF597" s="6" t="s">
        <v>98</v>
      </c>
      <c r="EG597" s="6">
        <v>14</v>
      </c>
      <c r="EH597" s="6">
        <v>74</v>
      </c>
      <c r="EI597" s="6">
        <v>14</v>
      </c>
      <c r="EJ597" s="6">
        <v>68</v>
      </c>
      <c r="EK597" s="6">
        <v>14</v>
      </c>
      <c r="EL597" s="6">
        <v>68</v>
      </c>
      <c r="EM597" s="6" t="s">
        <v>114</v>
      </c>
      <c r="EN597" s="6" t="s">
        <v>22</v>
      </c>
      <c r="EO597" s="6">
        <v>0</v>
      </c>
    </row>
    <row r="598" spans="131:145" x14ac:dyDescent="0.25">
      <c r="EA598" s="6" t="s">
        <v>0</v>
      </c>
      <c r="EB598" s="6" t="s">
        <v>7</v>
      </c>
      <c r="EC598" s="6" t="s">
        <v>735</v>
      </c>
      <c r="ED598" s="6" t="s">
        <v>736</v>
      </c>
      <c r="EE598" s="6" t="s">
        <v>97</v>
      </c>
      <c r="EF598" s="6" t="s">
        <v>98</v>
      </c>
      <c r="EG598" s="6">
        <v>14</v>
      </c>
      <c r="EH598" s="6">
        <v>74</v>
      </c>
      <c r="EI598" s="6">
        <v>14</v>
      </c>
      <c r="EJ598" s="6">
        <v>68</v>
      </c>
      <c r="EK598" s="6">
        <v>14</v>
      </c>
      <c r="EL598" s="6">
        <v>68</v>
      </c>
      <c r="EM598" s="6" t="s">
        <v>114</v>
      </c>
      <c r="EN598" s="6" t="s">
        <v>23</v>
      </c>
      <c r="EO598" s="6">
        <v>0</v>
      </c>
    </row>
    <row r="599" spans="131:145" x14ac:dyDescent="0.25">
      <c r="EA599" s="6" t="s">
        <v>0</v>
      </c>
      <c r="EB599" s="6" t="s">
        <v>5</v>
      </c>
      <c r="EC599" s="6" t="s">
        <v>834</v>
      </c>
      <c r="ED599" s="6" t="s">
        <v>835</v>
      </c>
      <c r="EE599" s="6" t="s">
        <v>209</v>
      </c>
      <c r="EF599" s="6" t="s">
        <v>125</v>
      </c>
      <c r="EG599" s="6">
        <v>169</v>
      </c>
      <c r="EH599" s="6">
        <v>1216</v>
      </c>
      <c r="EI599" s="6">
        <v>176</v>
      </c>
      <c r="EJ599" s="6">
        <v>1216</v>
      </c>
      <c r="EK599" s="6">
        <v>176</v>
      </c>
      <c r="EL599" s="6">
        <v>1216</v>
      </c>
      <c r="EM599" s="6" t="s">
        <v>114</v>
      </c>
      <c r="EN599" s="6" t="s">
        <v>22</v>
      </c>
      <c r="EO599" s="6">
        <v>30</v>
      </c>
    </row>
    <row r="600" spans="131:145" x14ac:dyDescent="0.25">
      <c r="EA600" s="6" t="s">
        <v>0</v>
      </c>
      <c r="EB600" s="6" t="s">
        <v>4</v>
      </c>
      <c r="EC600" s="6" t="s">
        <v>104</v>
      </c>
      <c r="ED600" s="6" t="s">
        <v>105</v>
      </c>
      <c r="EE600" s="6" t="s">
        <v>97</v>
      </c>
      <c r="EF600" s="6" t="s">
        <v>98</v>
      </c>
      <c r="EG600" s="6">
        <v>32</v>
      </c>
      <c r="EH600" s="6">
        <v>146</v>
      </c>
      <c r="EI600" s="6">
        <v>28</v>
      </c>
      <c r="EJ600" s="6">
        <v>131</v>
      </c>
      <c r="EK600" s="6">
        <v>32</v>
      </c>
      <c r="EL600" s="6">
        <v>148</v>
      </c>
      <c r="EM600" s="6" t="s">
        <v>114</v>
      </c>
      <c r="EN600" s="6" t="s">
        <v>23</v>
      </c>
      <c r="EO600" s="6">
        <v>1</v>
      </c>
    </row>
    <row r="601" spans="131:145" x14ac:dyDescent="0.25">
      <c r="EA601" s="6" t="s">
        <v>0</v>
      </c>
      <c r="EB601" s="6" t="s">
        <v>8</v>
      </c>
      <c r="EC601" s="6" t="s">
        <v>218</v>
      </c>
      <c r="ED601" s="6" t="s">
        <v>219</v>
      </c>
      <c r="EE601" s="6" t="s">
        <v>97</v>
      </c>
      <c r="EF601" s="6" t="s">
        <v>98</v>
      </c>
      <c r="EG601" s="6">
        <v>70</v>
      </c>
      <c r="EH601" s="6">
        <v>609</v>
      </c>
      <c r="EI601" s="6">
        <v>124</v>
      </c>
      <c r="EJ601" s="6">
        <v>644</v>
      </c>
      <c r="EK601" s="6">
        <v>124</v>
      </c>
      <c r="EL601" s="6">
        <v>644</v>
      </c>
      <c r="EM601" s="6" t="s">
        <v>114</v>
      </c>
      <c r="EN601" s="6" t="s">
        <v>22</v>
      </c>
      <c r="EO601" s="6">
        <v>2</v>
      </c>
    </row>
    <row r="602" spans="131:145" x14ac:dyDescent="0.25">
      <c r="EA602" s="6" t="s">
        <v>0</v>
      </c>
      <c r="EB602" s="6" t="s">
        <v>4</v>
      </c>
      <c r="EC602" s="6" t="s">
        <v>165</v>
      </c>
      <c r="ED602" s="6" t="s">
        <v>166</v>
      </c>
      <c r="EE602" s="6" t="s">
        <v>97</v>
      </c>
      <c r="EF602" s="6" t="s">
        <v>98</v>
      </c>
      <c r="EG602" s="6">
        <v>72</v>
      </c>
      <c r="EH602" s="6">
        <v>333</v>
      </c>
      <c r="EI602" s="6">
        <v>72</v>
      </c>
      <c r="EJ602" s="6">
        <v>332</v>
      </c>
      <c r="EK602" s="6">
        <v>72</v>
      </c>
      <c r="EL602" s="6">
        <v>332</v>
      </c>
      <c r="EM602" s="6" t="s">
        <v>114</v>
      </c>
      <c r="EN602" s="6" t="s">
        <v>23</v>
      </c>
      <c r="EO602" s="6">
        <v>4</v>
      </c>
    </row>
    <row r="603" spans="131:145" x14ac:dyDescent="0.25">
      <c r="EA603" s="6" t="s">
        <v>0</v>
      </c>
      <c r="EB603" s="6" t="s">
        <v>8</v>
      </c>
      <c r="EC603" s="6" t="s">
        <v>1800</v>
      </c>
      <c r="ED603" s="6" t="s">
        <v>129</v>
      </c>
      <c r="EE603" s="6" t="s">
        <v>97</v>
      </c>
      <c r="EF603" s="6" t="s">
        <v>125</v>
      </c>
      <c r="EG603" s="6">
        <v>46</v>
      </c>
      <c r="EH603" s="6">
        <v>272</v>
      </c>
      <c r="EI603" s="6">
        <v>45</v>
      </c>
      <c r="EJ603" s="6">
        <v>257</v>
      </c>
      <c r="EK603" s="6">
        <v>45</v>
      </c>
      <c r="EL603" s="6">
        <v>269</v>
      </c>
      <c r="EM603" s="6" t="s">
        <v>114</v>
      </c>
      <c r="EN603" s="6" t="s">
        <v>23</v>
      </c>
      <c r="EO603" s="6">
        <v>1</v>
      </c>
    </row>
    <row r="604" spans="131:145" x14ac:dyDescent="0.25">
      <c r="EA604" s="6" t="s">
        <v>0</v>
      </c>
      <c r="EB604" s="6" t="s">
        <v>4</v>
      </c>
      <c r="EC604" s="6" t="s">
        <v>688</v>
      </c>
      <c r="ED604" s="6" t="s">
        <v>689</v>
      </c>
      <c r="EE604" s="6" t="s">
        <v>97</v>
      </c>
      <c r="EF604" s="6" t="s">
        <v>98</v>
      </c>
      <c r="EG604" s="6">
        <v>107</v>
      </c>
      <c r="EH604" s="6">
        <v>501</v>
      </c>
      <c r="EI604" s="6">
        <v>107</v>
      </c>
      <c r="EJ604" s="6">
        <v>503</v>
      </c>
      <c r="EK604" s="6">
        <v>107</v>
      </c>
      <c r="EL604" s="6">
        <v>497</v>
      </c>
      <c r="EM604" s="6" t="s">
        <v>114</v>
      </c>
      <c r="EN604" s="6" t="s">
        <v>21</v>
      </c>
      <c r="EO604" s="6">
        <v>9</v>
      </c>
    </row>
    <row r="605" spans="131:145" x14ac:dyDescent="0.25">
      <c r="EA605" s="6" t="s">
        <v>0</v>
      </c>
      <c r="EB605" s="6" t="s">
        <v>5</v>
      </c>
      <c r="EC605" s="6" t="s">
        <v>171</v>
      </c>
      <c r="ED605" s="6" t="s">
        <v>172</v>
      </c>
      <c r="EE605" s="6" t="s">
        <v>97</v>
      </c>
      <c r="EF605" s="6" t="s">
        <v>132</v>
      </c>
      <c r="EG605" s="6">
        <v>21</v>
      </c>
      <c r="EH605" s="6">
        <v>111</v>
      </c>
      <c r="EI605" s="6">
        <v>22</v>
      </c>
      <c r="EJ605" s="6">
        <v>116</v>
      </c>
      <c r="EK605" s="6">
        <v>26</v>
      </c>
      <c r="EL605" s="6">
        <v>116</v>
      </c>
      <c r="EM605" s="6" t="s">
        <v>114</v>
      </c>
      <c r="EN605" s="6" t="s">
        <v>22</v>
      </c>
      <c r="EO605" s="6">
        <v>1</v>
      </c>
    </row>
    <row r="606" spans="131:145" x14ac:dyDescent="0.25">
      <c r="EA606" s="6" t="s">
        <v>0</v>
      </c>
      <c r="EB606" s="6" t="s">
        <v>5</v>
      </c>
      <c r="EC606" s="6" t="s">
        <v>1839</v>
      </c>
      <c r="ED606" s="6" t="s">
        <v>717</v>
      </c>
      <c r="EE606" s="6" t="s">
        <v>209</v>
      </c>
      <c r="EF606" s="6" t="s">
        <v>98</v>
      </c>
      <c r="EG606" s="6">
        <v>1295</v>
      </c>
      <c r="EH606" s="6">
        <v>6509</v>
      </c>
      <c r="EJ606" s="6">
        <v>6258</v>
      </c>
      <c r="EK606" s="6">
        <v>1351</v>
      </c>
      <c r="EL606" s="6">
        <v>6868</v>
      </c>
      <c r="EM606" s="6" t="s">
        <v>114</v>
      </c>
      <c r="EN606" s="6" t="s">
        <v>23</v>
      </c>
      <c r="EO606" s="6">
        <v>256</v>
      </c>
    </row>
    <row r="607" spans="131:145" x14ac:dyDescent="0.25">
      <c r="EA607" s="6" t="s">
        <v>0</v>
      </c>
      <c r="EB607" s="6" t="s">
        <v>4</v>
      </c>
      <c r="EC607" s="6" t="s">
        <v>95</v>
      </c>
      <c r="ED607" s="6" t="s">
        <v>96</v>
      </c>
      <c r="EE607" s="6" t="s">
        <v>97</v>
      </c>
      <c r="EF607" s="6" t="s">
        <v>98</v>
      </c>
      <c r="EG607" s="6">
        <v>69</v>
      </c>
      <c r="EH607" s="6">
        <v>349</v>
      </c>
      <c r="EI607" s="6">
        <v>43</v>
      </c>
      <c r="EJ607" s="6">
        <v>361</v>
      </c>
      <c r="EK607" s="6">
        <v>43</v>
      </c>
      <c r="EL607" s="6">
        <v>361</v>
      </c>
      <c r="EM607" s="6" t="s">
        <v>114</v>
      </c>
      <c r="EN607" s="6" t="s">
        <v>23</v>
      </c>
      <c r="EO607" s="6">
        <v>8</v>
      </c>
    </row>
    <row r="608" spans="131:145" x14ac:dyDescent="0.25">
      <c r="EA608" s="6" t="s">
        <v>0</v>
      </c>
      <c r="EB608" s="6" t="s">
        <v>4</v>
      </c>
      <c r="EC608" s="6" t="s">
        <v>163</v>
      </c>
      <c r="ED608" s="6" t="s">
        <v>164</v>
      </c>
      <c r="EE608" s="6" t="s">
        <v>97</v>
      </c>
      <c r="EF608" s="6" t="s">
        <v>98</v>
      </c>
      <c r="EG608" s="6">
        <v>107</v>
      </c>
      <c r="EH608" s="6">
        <v>584</v>
      </c>
      <c r="EI608" s="6">
        <v>30</v>
      </c>
      <c r="EJ608" s="6">
        <v>174</v>
      </c>
      <c r="EK608" s="6">
        <v>108</v>
      </c>
      <c r="EL608" s="6">
        <v>605</v>
      </c>
      <c r="EM608" s="6" t="s">
        <v>114</v>
      </c>
      <c r="EN608" s="6" t="s">
        <v>22</v>
      </c>
      <c r="EO608" s="6">
        <v>0</v>
      </c>
    </row>
    <row r="609" spans="131:145" x14ac:dyDescent="0.25">
      <c r="EA609" s="6" t="s">
        <v>0</v>
      </c>
      <c r="EB609" s="6" t="s">
        <v>5</v>
      </c>
      <c r="EC609" s="6" t="s">
        <v>171</v>
      </c>
      <c r="ED609" s="6" t="s">
        <v>172</v>
      </c>
      <c r="EE609" s="6" t="s">
        <v>97</v>
      </c>
      <c r="EF609" s="6" t="s">
        <v>132</v>
      </c>
      <c r="EG609" s="6">
        <v>21</v>
      </c>
      <c r="EH609" s="6">
        <v>111</v>
      </c>
      <c r="EI609" s="6">
        <v>22</v>
      </c>
      <c r="EJ609" s="6">
        <v>116</v>
      </c>
      <c r="EK609" s="6">
        <v>26</v>
      </c>
      <c r="EL609" s="6">
        <v>116</v>
      </c>
      <c r="EM609" s="6" t="s">
        <v>114</v>
      </c>
      <c r="EN609" s="6" t="s">
        <v>21</v>
      </c>
      <c r="EO609" s="6">
        <v>1</v>
      </c>
    </row>
    <row r="610" spans="131:145" x14ac:dyDescent="0.25">
      <c r="EA610" s="6" t="s">
        <v>0</v>
      </c>
      <c r="EB610" s="6" t="s">
        <v>5</v>
      </c>
      <c r="EC610" s="6" t="s">
        <v>259</v>
      </c>
      <c r="ED610" s="6" t="s">
        <v>260</v>
      </c>
      <c r="EE610" s="6" t="s">
        <v>97</v>
      </c>
      <c r="EF610" s="6" t="s">
        <v>98</v>
      </c>
      <c r="EG610" s="6">
        <v>94</v>
      </c>
      <c r="EH610" s="6">
        <v>341</v>
      </c>
      <c r="EI610" s="6">
        <v>65</v>
      </c>
      <c r="EJ610" s="6">
        <v>240</v>
      </c>
      <c r="EK610" s="6">
        <v>95</v>
      </c>
      <c r="EL610" s="6">
        <v>343</v>
      </c>
      <c r="EM610" s="6" t="s">
        <v>114</v>
      </c>
      <c r="EN610" s="6" t="s">
        <v>22</v>
      </c>
      <c r="EO610" s="6">
        <v>4</v>
      </c>
    </row>
    <row r="611" spans="131:145" x14ac:dyDescent="0.25">
      <c r="EA611" s="6" t="s">
        <v>0</v>
      </c>
      <c r="EB611" s="6" t="s">
        <v>9</v>
      </c>
      <c r="EC611" s="6" t="s">
        <v>1846</v>
      </c>
      <c r="ED611" s="6" t="s">
        <v>213</v>
      </c>
      <c r="EE611" s="6" t="s">
        <v>209</v>
      </c>
      <c r="EF611" s="6" t="s">
        <v>125</v>
      </c>
      <c r="EG611" s="6">
        <v>174</v>
      </c>
      <c r="EH611" s="6">
        <v>1185</v>
      </c>
      <c r="EI611" s="6">
        <v>463</v>
      </c>
      <c r="EJ611" s="6">
        <v>2123</v>
      </c>
      <c r="EK611" s="6">
        <v>463</v>
      </c>
      <c r="EL611" s="6">
        <v>2114</v>
      </c>
      <c r="EM611" s="6" t="s">
        <v>114</v>
      </c>
      <c r="EN611" s="6" t="s">
        <v>23</v>
      </c>
      <c r="EO611" s="6">
        <v>81</v>
      </c>
    </row>
    <row r="612" spans="131:145" x14ac:dyDescent="0.25">
      <c r="EA612" s="6" t="s">
        <v>0</v>
      </c>
      <c r="EB612" s="6" t="s">
        <v>5</v>
      </c>
      <c r="EC612" s="6" t="s">
        <v>259</v>
      </c>
      <c r="ED612" s="6" t="s">
        <v>260</v>
      </c>
      <c r="EE612" s="6" t="s">
        <v>97</v>
      </c>
      <c r="EF612" s="6" t="s">
        <v>98</v>
      </c>
      <c r="EG612" s="6">
        <v>94</v>
      </c>
      <c r="EH612" s="6">
        <v>341</v>
      </c>
      <c r="EI612" s="6">
        <v>65</v>
      </c>
      <c r="EJ612" s="6">
        <v>240</v>
      </c>
      <c r="EK612" s="6">
        <v>95</v>
      </c>
      <c r="EL612" s="6">
        <v>343</v>
      </c>
      <c r="EM612" s="6" t="s">
        <v>114</v>
      </c>
      <c r="EN612" s="6" t="s">
        <v>23</v>
      </c>
      <c r="EO612" s="6">
        <v>9</v>
      </c>
    </row>
    <row r="613" spans="131:145" x14ac:dyDescent="0.25">
      <c r="EA613" s="6" t="s">
        <v>0</v>
      </c>
      <c r="EB613" s="6" t="s">
        <v>4</v>
      </c>
      <c r="EC613" s="6" t="s">
        <v>163</v>
      </c>
      <c r="ED613" s="6" t="s">
        <v>164</v>
      </c>
      <c r="EE613" s="6" t="s">
        <v>97</v>
      </c>
      <c r="EF613" s="6" t="s">
        <v>98</v>
      </c>
      <c r="EG613" s="6">
        <v>107</v>
      </c>
      <c r="EH613" s="6">
        <v>584</v>
      </c>
      <c r="EI613" s="6">
        <v>30</v>
      </c>
      <c r="EJ613" s="6">
        <v>174</v>
      </c>
      <c r="EK613" s="6">
        <v>108</v>
      </c>
      <c r="EL613" s="6">
        <v>605</v>
      </c>
      <c r="EM613" s="6" t="s">
        <v>114</v>
      </c>
      <c r="EN613" s="6" t="s">
        <v>23</v>
      </c>
      <c r="EO613" s="6">
        <v>0</v>
      </c>
    </row>
    <row r="614" spans="131:145" x14ac:dyDescent="0.25">
      <c r="EA614" s="6" t="s">
        <v>0</v>
      </c>
      <c r="EB614" s="6" t="s">
        <v>10</v>
      </c>
      <c r="EC614" s="6" t="s">
        <v>216</v>
      </c>
      <c r="ED614" s="6" t="s">
        <v>217</v>
      </c>
      <c r="EE614" s="6" t="s">
        <v>97</v>
      </c>
      <c r="EF614" s="6" t="s">
        <v>98</v>
      </c>
      <c r="EG614" s="6">
        <v>40</v>
      </c>
      <c r="EH614" s="6">
        <v>208</v>
      </c>
      <c r="EI614" s="6">
        <v>41</v>
      </c>
      <c r="EJ614" s="6">
        <v>208</v>
      </c>
      <c r="EK614" s="6">
        <v>51</v>
      </c>
      <c r="EL614" s="6">
        <v>208</v>
      </c>
      <c r="EM614" s="6" t="s">
        <v>114</v>
      </c>
      <c r="EN614" s="6" t="s">
        <v>23</v>
      </c>
      <c r="EO614" s="6">
        <v>4</v>
      </c>
    </row>
    <row r="615" spans="131:145" x14ac:dyDescent="0.25">
      <c r="EA615" s="6" t="s">
        <v>0</v>
      </c>
      <c r="EB615" s="6" t="s">
        <v>5</v>
      </c>
      <c r="EC615" s="6" t="s">
        <v>1839</v>
      </c>
      <c r="ED615" s="6" t="s">
        <v>717</v>
      </c>
      <c r="EE615" s="6" t="s">
        <v>209</v>
      </c>
      <c r="EF615" s="6" t="s">
        <v>98</v>
      </c>
      <c r="EG615" s="6">
        <v>1295</v>
      </c>
      <c r="EH615" s="6">
        <v>6509</v>
      </c>
      <c r="EJ615" s="6">
        <v>6258</v>
      </c>
      <c r="EK615" s="6">
        <v>1351</v>
      </c>
      <c r="EL615" s="6">
        <v>6868</v>
      </c>
      <c r="EM615" s="6" t="s">
        <v>114</v>
      </c>
      <c r="EN615" s="6" t="s">
        <v>22</v>
      </c>
      <c r="EO615" s="6">
        <v>130</v>
      </c>
    </row>
    <row r="616" spans="131:145" x14ac:dyDescent="0.25">
      <c r="EA616" s="6" t="s">
        <v>0</v>
      </c>
      <c r="EB616" s="6" t="s">
        <v>12</v>
      </c>
      <c r="EC616" s="6" t="s">
        <v>1821</v>
      </c>
      <c r="ED616" s="6" t="s">
        <v>724</v>
      </c>
      <c r="EE616" s="6" t="s">
        <v>97</v>
      </c>
      <c r="EF616" s="6" t="s">
        <v>98</v>
      </c>
      <c r="EG616" s="6">
        <v>12</v>
      </c>
      <c r="EH616" s="6">
        <v>61</v>
      </c>
      <c r="EI616" s="6">
        <v>12</v>
      </c>
      <c r="EJ616" s="6">
        <v>62</v>
      </c>
      <c r="EK616" s="6">
        <v>12</v>
      </c>
      <c r="EL616" s="6">
        <v>61</v>
      </c>
      <c r="EM616" s="6" t="s">
        <v>114</v>
      </c>
      <c r="EN616" s="6" t="s">
        <v>23</v>
      </c>
      <c r="EO616" s="6">
        <v>3</v>
      </c>
    </row>
    <row r="617" spans="131:145" x14ac:dyDescent="0.25">
      <c r="EA617" s="6" t="s">
        <v>0</v>
      </c>
      <c r="EB617" s="6" t="s">
        <v>4</v>
      </c>
      <c r="EC617" s="6" t="s">
        <v>165</v>
      </c>
      <c r="ED617" s="6" t="s">
        <v>166</v>
      </c>
      <c r="EE617" s="6" t="s">
        <v>97</v>
      </c>
      <c r="EF617" s="6" t="s">
        <v>98</v>
      </c>
      <c r="EG617" s="6">
        <v>72</v>
      </c>
      <c r="EH617" s="6">
        <v>333</v>
      </c>
      <c r="EI617" s="6">
        <v>72</v>
      </c>
      <c r="EJ617" s="6">
        <v>332</v>
      </c>
      <c r="EK617" s="6">
        <v>72</v>
      </c>
      <c r="EL617" s="6">
        <v>332</v>
      </c>
      <c r="EM617" s="6" t="s">
        <v>114</v>
      </c>
      <c r="EN617" s="6" t="s">
        <v>21</v>
      </c>
      <c r="EO617" s="6">
        <v>3</v>
      </c>
    </row>
    <row r="618" spans="131:145" x14ac:dyDescent="0.25">
      <c r="EA618" s="6" t="s">
        <v>0</v>
      </c>
      <c r="EB618" s="6" t="s">
        <v>5</v>
      </c>
      <c r="EC618" s="6" t="s">
        <v>819</v>
      </c>
      <c r="ED618" s="6" t="s">
        <v>820</v>
      </c>
      <c r="EE618" s="6" t="s">
        <v>97</v>
      </c>
      <c r="EF618" s="6" t="s">
        <v>125</v>
      </c>
      <c r="EG618" s="6">
        <v>172</v>
      </c>
      <c r="EH618" s="6">
        <v>838</v>
      </c>
      <c r="EI618" s="6">
        <v>181</v>
      </c>
      <c r="EJ618" s="6">
        <v>910</v>
      </c>
      <c r="EK618" s="6">
        <v>181</v>
      </c>
      <c r="EL618" s="6">
        <v>910</v>
      </c>
      <c r="EM618" s="6" t="s">
        <v>114</v>
      </c>
      <c r="EN618" s="6" t="s">
        <v>23</v>
      </c>
      <c r="EO618" s="6">
        <v>8</v>
      </c>
    </row>
    <row r="619" spans="131:145" x14ac:dyDescent="0.25">
      <c r="EA619" s="6" t="s">
        <v>0</v>
      </c>
      <c r="EB619" s="6" t="s">
        <v>6</v>
      </c>
      <c r="EC619" s="6" t="s">
        <v>275</v>
      </c>
      <c r="ED619" s="6" t="s">
        <v>276</v>
      </c>
      <c r="EE619" s="6" t="s">
        <v>97</v>
      </c>
      <c r="EF619" s="6" t="s">
        <v>98</v>
      </c>
      <c r="EG619" s="6">
        <v>118</v>
      </c>
      <c r="EH619" s="6">
        <v>516</v>
      </c>
      <c r="EI619" s="6">
        <v>108</v>
      </c>
      <c r="EJ619" s="6">
        <v>470</v>
      </c>
      <c r="EK619" s="6">
        <v>118</v>
      </c>
      <c r="EL619" s="6">
        <v>520</v>
      </c>
      <c r="EM619" s="6" t="s">
        <v>114</v>
      </c>
      <c r="EN619" s="6" t="s">
        <v>21</v>
      </c>
      <c r="EO619" s="6">
        <v>11</v>
      </c>
    </row>
    <row r="620" spans="131:145" x14ac:dyDescent="0.25">
      <c r="EA620" s="6" t="s">
        <v>0</v>
      </c>
      <c r="EB620" s="6" t="s">
        <v>5</v>
      </c>
      <c r="EC620" s="6" t="s">
        <v>255</v>
      </c>
      <c r="ED620" s="6" t="s">
        <v>256</v>
      </c>
      <c r="EE620" s="6" t="s">
        <v>97</v>
      </c>
      <c r="EF620" s="6" t="s">
        <v>98</v>
      </c>
      <c r="EG620" s="6">
        <v>89</v>
      </c>
      <c r="EH620" s="6">
        <v>478</v>
      </c>
      <c r="EI620" s="6">
        <v>78</v>
      </c>
      <c r="EJ620" s="6">
        <v>415</v>
      </c>
      <c r="EK620" s="6">
        <v>89</v>
      </c>
      <c r="EL620" s="6">
        <v>465</v>
      </c>
      <c r="EM620" s="6" t="s">
        <v>114</v>
      </c>
      <c r="EN620" s="6" t="s">
        <v>21</v>
      </c>
      <c r="EO620" s="6">
        <v>1</v>
      </c>
    </row>
    <row r="621" spans="131:145" x14ac:dyDescent="0.25">
      <c r="EA621" s="6" t="s">
        <v>0</v>
      </c>
      <c r="EB621" s="6" t="s">
        <v>13</v>
      </c>
      <c r="EC621" s="6" t="s">
        <v>235</v>
      </c>
      <c r="ED621" s="6" t="s">
        <v>236</v>
      </c>
      <c r="EE621" s="6" t="s">
        <v>97</v>
      </c>
      <c r="EF621" s="6" t="s">
        <v>98</v>
      </c>
      <c r="EG621" s="6">
        <v>5</v>
      </c>
      <c r="EH621" s="6">
        <v>26</v>
      </c>
      <c r="EI621" s="6">
        <v>5</v>
      </c>
      <c r="EJ621" s="6">
        <v>27</v>
      </c>
      <c r="EK621" s="6">
        <v>5</v>
      </c>
      <c r="EL621" s="6">
        <v>27</v>
      </c>
      <c r="EM621" s="6" t="s">
        <v>114</v>
      </c>
      <c r="EN621" s="6" t="s">
        <v>22</v>
      </c>
      <c r="EO621" s="6">
        <v>0</v>
      </c>
    </row>
    <row r="622" spans="131:145" x14ac:dyDescent="0.25">
      <c r="EA622" s="6" t="s">
        <v>0</v>
      </c>
      <c r="EB622" s="6" t="s">
        <v>5</v>
      </c>
      <c r="EC622" s="6" t="s">
        <v>185</v>
      </c>
      <c r="ED622" s="6" t="s">
        <v>186</v>
      </c>
      <c r="EE622" s="6" t="s">
        <v>97</v>
      </c>
      <c r="EF622" s="6" t="s">
        <v>125</v>
      </c>
      <c r="EG622" s="6">
        <v>429</v>
      </c>
      <c r="EH622" s="6">
        <v>2237</v>
      </c>
      <c r="EI622" s="6">
        <v>429</v>
      </c>
      <c r="EJ622" s="6">
        <v>2221</v>
      </c>
      <c r="EK622" s="6">
        <v>429</v>
      </c>
      <c r="EL622" s="6">
        <v>2221</v>
      </c>
      <c r="EM622" s="6" t="s">
        <v>114</v>
      </c>
      <c r="EN622" s="6" t="s">
        <v>22</v>
      </c>
      <c r="EO622" s="6">
        <v>10</v>
      </c>
    </row>
    <row r="623" spans="131:145" x14ac:dyDescent="0.25">
      <c r="EA623" s="6" t="s">
        <v>0</v>
      </c>
      <c r="EB623" s="6" t="s">
        <v>4</v>
      </c>
      <c r="EC623" s="6" t="s">
        <v>688</v>
      </c>
      <c r="ED623" s="6" t="s">
        <v>689</v>
      </c>
      <c r="EE623" s="6" t="s">
        <v>97</v>
      </c>
      <c r="EF623" s="6" t="s">
        <v>98</v>
      </c>
      <c r="EG623" s="6">
        <v>107</v>
      </c>
      <c r="EH623" s="6">
        <v>501</v>
      </c>
      <c r="EI623" s="6">
        <v>107</v>
      </c>
      <c r="EJ623" s="6">
        <v>503</v>
      </c>
      <c r="EK623" s="6">
        <v>107</v>
      </c>
      <c r="EL623" s="6">
        <v>497</v>
      </c>
      <c r="EM623" s="6" t="s">
        <v>114</v>
      </c>
      <c r="EN623" s="6" t="s">
        <v>22</v>
      </c>
      <c r="EO623" s="6">
        <v>3</v>
      </c>
    </row>
    <row r="624" spans="131:145" x14ac:dyDescent="0.25">
      <c r="EA624" s="6" t="s">
        <v>0</v>
      </c>
      <c r="EB624" s="6" t="s">
        <v>8</v>
      </c>
      <c r="EC624" s="6" t="s">
        <v>1847</v>
      </c>
      <c r="ED624" s="6" t="s">
        <v>225</v>
      </c>
      <c r="EE624" s="6" t="s">
        <v>209</v>
      </c>
      <c r="EF624" s="6" t="s">
        <v>125</v>
      </c>
      <c r="EG624" s="6">
        <v>412</v>
      </c>
      <c r="EH624" s="6">
        <v>1700</v>
      </c>
      <c r="EI624" s="6">
        <v>375</v>
      </c>
      <c r="EJ624" s="6">
        <v>1598</v>
      </c>
      <c r="EK624" s="6">
        <v>375</v>
      </c>
      <c r="EL624" s="6">
        <v>1598</v>
      </c>
      <c r="EM624" s="6" t="s">
        <v>114</v>
      </c>
      <c r="EN624" s="6" t="s">
        <v>22</v>
      </c>
      <c r="EO624" s="6">
        <v>17</v>
      </c>
    </row>
    <row r="625" spans="131:145" x14ac:dyDescent="0.25">
      <c r="EA625" s="6" t="s">
        <v>0</v>
      </c>
      <c r="EB625" s="6" t="s">
        <v>8</v>
      </c>
      <c r="EC625" s="6" t="s">
        <v>121</v>
      </c>
      <c r="ED625" s="6" t="s">
        <v>122</v>
      </c>
      <c r="EE625" s="6" t="s">
        <v>97</v>
      </c>
      <c r="EF625" s="6" t="s">
        <v>98</v>
      </c>
      <c r="EG625" s="6">
        <v>413</v>
      </c>
      <c r="EH625" s="6">
        <v>1835</v>
      </c>
      <c r="EI625" s="6">
        <v>407</v>
      </c>
      <c r="EJ625" s="6">
        <v>1858</v>
      </c>
      <c r="EK625" s="6">
        <v>407</v>
      </c>
      <c r="EL625" s="6">
        <v>1858</v>
      </c>
      <c r="EM625" s="6" t="s">
        <v>114</v>
      </c>
      <c r="EN625" s="6" t="s">
        <v>21</v>
      </c>
      <c r="EO625" s="6">
        <v>27</v>
      </c>
    </row>
    <row r="626" spans="131:145" x14ac:dyDescent="0.25">
      <c r="EA626" s="6" t="s">
        <v>0</v>
      </c>
      <c r="EB626" s="6" t="s">
        <v>5</v>
      </c>
      <c r="EC626" s="6" t="s">
        <v>701</v>
      </c>
      <c r="ED626" s="6" t="s">
        <v>702</v>
      </c>
      <c r="EE626" s="6" t="s">
        <v>209</v>
      </c>
      <c r="EF626" s="6" t="s">
        <v>125</v>
      </c>
      <c r="EG626" s="6">
        <v>155</v>
      </c>
      <c r="EH626" s="6">
        <v>664</v>
      </c>
      <c r="EI626" s="6">
        <v>156</v>
      </c>
      <c r="EJ626" s="6">
        <v>641</v>
      </c>
      <c r="EK626" s="6">
        <v>273</v>
      </c>
      <c r="EL626" s="6">
        <v>0</v>
      </c>
      <c r="EM626" s="6" t="s">
        <v>114</v>
      </c>
      <c r="EN626" s="6" t="s">
        <v>22</v>
      </c>
      <c r="EO626" s="6">
        <v>0</v>
      </c>
    </row>
    <row r="627" spans="131:145" x14ac:dyDescent="0.25">
      <c r="EA627" s="6" t="s">
        <v>0</v>
      </c>
      <c r="EB627" s="6" t="s">
        <v>7</v>
      </c>
      <c r="EC627" s="6" t="s">
        <v>730</v>
      </c>
      <c r="ED627" s="6" t="s">
        <v>731</v>
      </c>
      <c r="EE627" s="6" t="s">
        <v>97</v>
      </c>
      <c r="EF627" s="6" t="s">
        <v>98</v>
      </c>
      <c r="EG627" s="6">
        <v>23</v>
      </c>
      <c r="EH627" s="6">
        <v>83</v>
      </c>
      <c r="EI627" s="6">
        <v>23</v>
      </c>
      <c r="EJ627" s="6">
        <v>85</v>
      </c>
      <c r="EK627" s="6">
        <v>23</v>
      </c>
      <c r="EL627" s="6">
        <v>78</v>
      </c>
      <c r="EM627" s="6" t="s">
        <v>114</v>
      </c>
      <c r="EN627" s="6" t="s">
        <v>23</v>
      </c>
      <c r="EO627" s="6">
        <v>0</v>
      </c>
    </row>
    <row r="628" spans="131:145" x14ac:dyDescent="0.25">
      <c r="EA628" s="6" t="s">
        <v>0</v>
      </c>
      <c r="EB628" s="6" t="s">
        <v>5</v>
      </c>
      <c r="EC628" s="6" t="s">
        <v>701</v>
      </c>
      <c r="ED628" s="6" t="s">
        <v>702</v>
      </c>
      <c r="EE628" s="6" t="s">
        <v>209</v>
      </c>
      <c r="EF628" s="6" t="s">
        <v>125</v>
      </c>
      <c r="EG628" s="6">
        <v>155</v>
      </c>
      <c r="EH628" s="6">
        <v>664</v>
      </c>
      <c r="EI628" s="6">
        <v>156</v>
      </c>
      <c r="EJ628" s="6">
        <v>641</v>
      </c>
      <c r="EK628" s="6">
        <v>273</v>
      </c>
      <c r="EL628" s="6">
        <v>0</v>
      </c>
      <c r="EM628" s="6" t="s">
        <v>114</v>
      </c>
      <c r="EN628" s="6" t="s">
        <v>23</v>
      </c>
      <c r="EO628" s="6">
        <v>0</v>
      </c>
    </row>
    <row r="629" spans="131:145" x14ac:dyDescent="0.25">
      <c r="EA629" s="6" t="s">
        <v>0</v>
      </c>
      <c r="EB629" s="6" t="s">
        <v>5</v>
      </c>
      <c r="EC629" s="6" t="s">
        <v>255</v>
      </c>
      <c r="ED629" s="6" t="s">
        <v>256</v>
      </c>
      <c r="EE629" s="6" t="s">
        <v>97</v>
      </c>
      <c r="EF629" s="6" t="s">
        <v>98</v>
      </c>
      <c r="EG629" s="6">
        <v>89</v>
      </c>
      <c r="EH629" s="6">
        <v>478</v>
      </c>
      <c r="EI629" s="6">
        <v>78</v>
      </c>
      <c r="EJ629" s="6">
        <v>415</v>
      </c>
      <c r="EK629" s="6">
        <v>89</v>
      </c>
      <c r="EL629" s="6">
        <v>465</v>
      </c>
      <c r="EM629" s="6" t="s">
        <v>114</v>
      </c>
      <c r="EN629" s="6" t="s">
        <v>22</v>
      </c>
      <c r="EO629" s="6">
        <v>2</v>
      </c>
    </row>
    <row r="630" spans="131:145" x14ac:dyDescent="0.25">
      <c r="EA630" s="6" t="s">
        <v>0</v>
      </c>
      <c r="EB630" s="6" t="s">
        <v>8</v>
      </c>
      <c r="EC630" s="6" t="s">
        <v>218</v>
      </c>
      <c r="ED630" s="6" t="s">
        <v>219</v>
      </c>
      <c r="EE630" s="6" t="s">
        <v>97</v>
      </c>
      <c r="EF630" s="6" t="s">
        <v>98</v>
      </c>
      <c r="EG630" s="6">
        <v>70</v>
      </c>
      <c r="EH630" s="6">
        <v>609</v>
      </c>
      <c r="EI630" s="6">
        <v>124</v>
      </c>
      <c r="EJ630" s="6">
        <v>644</v>
      </c>
      <c r="EK630" s="6">
        <v>124</v>
      </c>
      <c r="EL630" s="6">
        <v>644</v>
      </c>
      <c r="EM630" s="6" t="s">
        <v>114</v>
      </c>
      <c r="EN630" s="6" t="s">
        <v>23</v>
      </c>
      <c r="EO630" s="6">
        <v>4</v>
      </c>
    </row>
    <row r="631" spans="131:145" x14ac:dyDescent="0.25">
      <c r="EA631" s="6" t="s">
        <v>0</v>
      </c>
      <c r="EB631" s="6" t="s">
        <v>8</v>
      </c>
      <c r="EC631" s="6" t="s">
        <v>141</v>
      </c>
      <c r="ED631" s="6" t="s">
        <v>142</v>
      </c>
      <c r="EE631" s="6" t="s">
        <v>97</v>
      </c>
      <c r="EF631" s="6" t="s">
        <v>98</v>
      </c>
      <c r="EG631" s="6">
        <v>186</v>
      </c>
      <c r="EH631" s="6">
        <v>1002</v>
      </c>
      <c r="EI631" s="6">
        <v>183</v>
      </c>
      <c r="EJ631" s="6">
        <v>971</v>
      </c>
      <c r="EK631" s="6">
        <v>188</v>
      </c>
      <c r="EL631" s="6">
        <v>1003</v>
      </c>
      <c r="EM631" s="6" t="s">
        <v>114</v>
      </c>
      <c r="EN631" s="6" t="s">
        <v>21</v>
      </c>
      <c r="EO631" s="6">
        <v>3</v>
      </c>
    </row>
    <row r="632" spans="131:145" x14ac:dyDescent="0.25">
      <c r="EA632" s="6" t="s">
        <v>0</v>
      </c>
      <c r="EB632" s="6" t="s">
        <v>10</v>
      </c>
      <c r="EC632" s="6" t="s">
        <v>216</v>
      </c>
      <c r="ED632" s="6" t="s">
        <v>217</v>
      </c>
      <c r="EE632" s="6" t="s">
        <v>97</v>
      </c>
      <c r="EF632" s="6" t="s">
        <v>98</v>
      </c>
      <c r="EG632" s="6">
        <v>40</v>
      </c>
      <c r="EH632" s="6">
        <v>208</v>
      </c>
      <c r="EI632" s="6">
        <v>41</v>
      </c>
      <c r="EJ632" s="6">
        <v>208</v>
      </c>
      <c r="EK632" s="6">
        <v>51</v>
      </c>
      <c r="EL632" s="6">
        <v>208</v>
      </c>
      <c r="EM632" s="6" t="s">
        <v>114</v>
      </c>
      <c r="EN632" s="6" t="s">
        <v>22</v>
      </c>
      <c r="EO632" s="6">
        <v>1</v>
      </c>
    </row>
    <row r="633" spans="131:145" x14ac:dyDescent="0.25">
      <c r="EA633" s="6" t="s">
        <v>0</v>
      </c>
      <c r="EB633" s="6" t="s">
        <v>4</v>
      </c>
      <c r="EC633" s="6" t="s">
        <v>167</v>
      </c>
      <c r="ED633" s="6" t="s">
        <v>168</v>
      </c>
      <c r="EE633" s="6" t="s">
        <v>97</v>
      </c>
      <c r="EF633" s="6" t="s">
        <v>98</v>
      </c>
      <c r="EG633" s="6">
        <v>190</v>
      </c>
      <c r="EH633" s="6">
        <v>1047</v>
      </c>
      <c r="EI633" s="6">
        <v>205</v>
      </c>
      <c r="EJ633" s="6">
        <v>1072</v>
      </c>
      <c r="EL633" s="6">
        <v>1072</v>
      </c>
      <c r="EM633" s="6" t="s">
        <v>114</v>
      </c>
      <c r="EN633" s="6" t="s">
        <v>23</v>
      </c>
      <c r="EO633" s="6">
        <v>8</v>
      </c>
    </row>
    <row r="634" spans="131:145" x14ac:dyDescent="0.25">
      <c r="EA634" s="6" t="s">
        <v>0</v>
      </c>
      <c r="EB634" s="6" t="s">
        <v>4</v>
      </c>
      <c r="EC634" s="6" t="s">
        <v>688</v>
      </c>
      <c r="ED634" s="6" t="s">
        <v>689</v>
      </c>
      <c r="EE634" s="6" t="s">
        <v>97</v>
      </c>
      <c r="EF634" s="6" t="s">
        <v>98</v>
      </c>
      <c r="EG634" s="6">
        <v>107</v>
      </c>
      <c r="EH634" s="6">
        <v>501</v>
      </c>
      <c r="EI634" s="6">
        <v>107</v>
      </c>
      <c r="EJ634" s="6">
        <v>503</v>
      </c>
      <c r="EK634" s="6">
        <v>107</v>
      </c>
      <c r="EL634" s="6">
        <v>497</v>
      </c>
      <c r="EM634" s="6" t="s">
        <v>114</v>
      </c>
      <c r="EN634" s="6" t="s">
        <v>23</v>
      </c>
      <c r="EO634" s="6">
        <v>12</v>
      </c>
    </row>
    <row r="635" spans="131:145" x14ac:dyDescent="0.25">
      <c r="EA635" s="6" t="s">
        <v>0</v>
      </c>
      <c r="EB635" s="6" t="s">
        <v>8</v>
      </c>
      <c r="EC635" s="6" t="s">
        <v>1800</v>
      </c>
      <c r="ED635" s="6" t="s">
        <v>129</v>
      </c>
      <c r="EE635" s="6" t="s">
        <v>97</v>
      </c>
      <c r="EF635" s="6" t="s">
        <v>125</v>
      </c>
      <c r="EG635" s="6">
        <v>46</v>
      </c>
      <c r="EH635" s="6">
        <v>272</v>
      </c>
      <c r="EI635" s="6">
        <v>45</v>
      </c>
      <c r="EJ635" s="6">
        <v>257</v>
      </c>
      <c r="EK635" s="6">
        <v>45</v>
      </c>
      <c r="EL635" s="6">
        <v>269</v>
      </c>
      <c r="EM635" s="6" t="s">
        <v>114</v>
      </c>
      <c r="EN635" s="6" t="s">
        <v>22</v>
      </c>
      <c r="EO635" s="6">
        <v>1</v>
      </c>
    </row>
    <row r="636" spans="131:145" x14ac:dyDescent="0.25">
      <c r="EA636" s="6" t="s">
        <v>0</v>
      </c>
      <c r="EB636" s="6" t="s">
        <v>5</v>
      </c>
      <c r="EC636" s="6" t="s">
        <v>185</v>
      </c>
      <c r="ED636" s="6" t="s">
        <v>186</v>
      </c>
      <c r="EE636" s="6" t="s">
        <v>97</v>
      </c>
      <c r="EF636" s="6" t="s">
        <v>125</v>
      </c>
      <c r="EG636" s="6">
        <v>429</v>
      </c>
      <c r="EH636" s="6">
        <v>2237</v>
      </c>
      <c r="EI636" s="6">
        <v>429</v>
      </c>
      <c r="EJ636" s="6">
        <v>2221</v>
      </c>
      <c r="EK636" s="6">
        <v>429</v>
      </c>
      <c r="EL636" s="6">
        <v>2221</v>
      </c>
      <c r="EM636" s="6" t="s">
        <v>114</v>
      </c>
      <c r="EN636" s="6" t="s">
        <v>23</v>
      </c>
      <c r="EO636" s="6">
        <v>22</v>
      </c>
    </row>
    <row r="637" spans="131:145" x14ac:dyDescent="0.25">
      <c r="EA637" s="6" t="s">
        <v>0</v>
      </c>
      <c r="EB637" s="6" t="s">
        <v>4</v>
      </c>
      <c r="EC637" s="6" t="s">
        <v>106</v>
      </c>
      <c r="ED637" s="6" t="s">
        <v>107</v>
      </c>
      <c r="EE637" s="6" t="s">
        <v>97</v>
      </c>
      <c r="EF637" s="6" t="s">
        <v>98</v>
      </c>
      <c r="EG637" s="6">
        <v>7</v>
      </c>
      <c r="EH637" s="6">
        <v>41</v>
      </c>
      <c r="EI637" s="6">
        <v>10</v>
      </c>
      <c r="EJ637" s="6">
        <v>47</v>
      </c>
      <c r="EK637" s="6">
        <v>12</v>
      </c>
      <c r="EL637" s="6">
        <v>56</v>
      </c>
      <c r="EM637" s="6" t="s">
        <v>114</v>
      </c>
      <c r="EN637" s="6" t="s">
        <v>21</v>
      </c>
      <c r="EO637" s="6">
        <v>0</v>
      </c>
    </row>
    <row r="638" spans="131:145" x14ac:dyDescent="0.25">
      <c r="EA638" s="6" t="s">
        <v>0</v>
      </c>
      <c r="EB638" s="6" t="s">
        <v>5</v>
      </c>
      <c r="EC638" s="6" t="s">
        <v>834</v>
      </c>
      <c r="ED638" s="6" t="s">
        <v>835</v>
      </c>
      <c r="EE638" s="6" t="s">
        <v>209</v>
      </c>
      <c r="EF638" s="6" t="s">
        <v>125</v>
      </c>
      <c r="EG638" s="6">
        <v>169</v>
      </c>
      <c r="EH638" s="6">
        <v>1216</v>
      </c>
      <c r="EI638" s="6">
        <v>176</v>
      </c>
      <c r="EJ638" s="6">
        <v>1216</v>
      </c>
      <c r="EK638" s="6">
        <v>176</v>
      </c>
      <c r="EL638" s="6">
        <v>1216</v>
      </c>
      <c r="EM638" s="6" t="s">
        <v>114</v>
      </c>
      <c r="EN638" s="6" t="s">
        <v>21</v>
      </c>
      <c r="EO638" s="6">
        <v>35</v>
      </c>
    </row>
    <row r="639" spans="131:145" x14ac:dyDescent="0.25">
      <c r="EA639" s="6" t="s">
        <v>0</v>
      </c>
      <c r="EB639" s="6" t="s">
        <v>9</v>
      </c>
      <c r="EC639" s="6" t="s">
        <v>1077</v>
      </c>
      <c r="ED639" s="6" t="s">
        <v>223</v>
      </c>
      <c r="EE639" s="6" t="s">
        <v>97</v>
      </c>
      <c r="EF639" s="6" t="s">
        <v>125</v>
      </c>
      <c r="EG639" s="6">
        <v>486</v>
      </c>
      <c r="EH639" s="6">
        <v>2371</v>
      </c>
      <c r="EI639" s="6">
        <v>488</v>
      </c>
      <c r="EJ639" s="6">
        <v>2325</v>
      </c>
      <c r="EK639" s="6">
        <v>488</v>
      </c>
      <c r="EL639" s="6">
        <v>2325</v>
      </c>
      <c r="EM639" s="6" t="s">
        <v>114</v>
      </c>
      <c r="EN639" s="6" t="s">
        <v>23</v>
      </c>
      <c r="EO639" s="6">
        <v>15</v>
      </c>
    </row>
    <row r="640" spans="131:145" x14ac:dyDescent="0.25">
      <c r="EA640" s="6" t="s">
        <v>0</v>
      </c>
      <c r="EB640" s="6" t="s">
        <v>8</v>
      </c>
      <c r="EC640" s="6" t="s">
        <v>750</v>
      </c>
      <c r="ED640" s="6" t="s">
        <v>751</v>
      </c>
      <c r="EE640" s="6" t="s">
        <v>97</v>
      </c>
      <c r="EF640" s="6" t="s">
        <v>98</v>
      </c>
      <c r="EG640" s="6">
        <v>3</v>
      </c>
      <c r="EH640" s="6">
        <v>13</v>
      </c>
      <c r="EI640" s="6">
        <v>3</v>
      </c>
      <c r="EJ640" s="6">
        <v>13</v>
      </c>
      <c r="EK640" s="6">
        <v>3</v>
      </c>
      <c r="EL640" s="6">
        <v>13</v>
      </c>
      <c r="EM640" s="6" t="s">
        <v>114</v>
      </c>
      <c r="EN640" s="6" t="s">
        <v>21</v>
      </c>
      <c r="EO640" s="6">
        <v>0</v>
      </c>
    </row>
    <row r="641" spans="131:145" x14ac:dyDescent="0.25">
      <c r="EA641" s="6" t="s">
        <v>0</v>
      </c>
      <c r="EB641" s="6" t="s">
        <v>4</v>
      </c>
      <c r="EC641" s="6" t="s">
        <v>167</v>
      </c>
      <c r="ED641" s="6" t="s">
        <v>168</v>
      </c>
      <c r="EE641" s="6" t="s">
        <v>97</v>
      </c>
      <c r="EF641" s="6" t="s">
        <v>98</v>
      </c>
      <c r="EG641" s="6">
        <v>190</v>
      </c>
      <c r="EH641" s="6">
        <v>1047</v>
      </c>
      <c r="EI641" s="6">
        <v>205</v>
      </c>
      <c r="EJ641" s="6">
        <v>1072</v>
      </c>
      <c r="EL641" s="6">
        <v>1072</v>
      </c>
      <c r="EM641" s="6" t="s">
        <v>114</v>
      </c>
      <c r="EN641" s="6" t="s">
        <v>22</v>
      </c>
      <c r="EO641" s="6">
        <v>5</v>
      </c>
    </row>
    <row r="642" spans="131:145" x14ac:dyDescent="0.25">
      <c r="EA642" s="6" t="s">
        <v>0</v>
      </c>
      <c r="EB642" s="6" t="s">
        <v>5</v>
      </c>
      <c r="EC642" s="6" t="s">
        <v>185</v>
      </c>
      <c r="ED642" s="6" t="s">
        <v>186</v>
      </c>
      <c r="EE642" s="6" t="s">
        <v>97</v>
      </c>
      <c r="EF642" s="6" t="s">
        <v>125</v>
      </c>
      <c r="EG642" s="6">
        <v>429</v>
      </c>
      <c r="EH642" s="6">
        <v>2237</v>
      </c>
      <c r="EI642" s="6">
        <v>429</v>
      </c>
      <c r="EJ642" s="6">
        <v>2221</v>
      </c>
      <c r="EK642" s="6">
        <v>429</v>
      </c>
      <c r="EL642" s="6">
        <v>2221</v>
      </c>
      <c r="EM642" s="6" t="s">
        <v>114</v>
      </c>
      <c r="EN642" s="6" t="s">
        <v>21</v>
      </c>
      <c r="EO642" s="6">
        <v>12</v>
      </c>
    </row>
    <row r="643" spans="131:145" x14ac:dyDescent="0.25">
      <c r="EA643" s="6" t="s">
        <v>0</v>
      </c>
      <c r="EB643" s="6" t="s">
        <v>13</v>
      </c>
      <c r="EC643" s="6" t="s">
        <v>247</v>
      </c>
      <c r="ED643" s="6" t="s">
        <v>248</v>
      </c>
      <c r="EE643" s="6" t="s">
        <v>97</v>
      </c>
      <c r="EF643" s="6" t="s">
        <v>98</v>
      </c>
      <c r="EG643" s="6">
        <v>10</v>
      </c>
      <c r="EH643" s="6">
        <v>39</v>
      </c>
      <c r="EI643" s="6">
        <v>7</v>
      </c>
      <c r="EJ643" s="6">
        <v>25</v>
      </c>
      <c r="EK643" s="6">
        <v>10</v>
      </c>
      <c r="EL643" s="6">
        <v>39</v>
      </c>
      <c r="EM643" s="6" t="s">
        <v>114</v>
      </c>
      <c r="EN643" s="6" t="s">
        <v>22</v>
      </c>
      <c r="EO643" s="6">
        <v>1</v>
      </c>
    </row>
    <row r="644" spans="131:145" x14ac:dyDescent="0.25">
      <c r="EA644" s="6" t="s">
        <v>0</v>
      </c>
      <c r="EB644" s="6" t="s">
        <v>13</v>
      </c>
      <c r="EC644" s="6" t="s">
        <v>1080</v>
      </c>
      <c r="ED644" s="6" t="s">
        <v>1081</v>
      </c>
      <c r="EE644" s="6" t="s">
        <v>97</v>
      </c>
      <c r="EF644" s="6" t="s">
        <v>125</v>
      </c>
      <c r="EG644" s="6">
        <v>54</v>
      </c>
      <c r="EH644" s="6">
        <v>242</v>
      </c>
      <c r="EI644" s="6">
        <v>50</v>
      </c>
      <c r="EJ644" s="6">
        <v>219</v>
      </c>
      <c r="EK644" s="6">
        <v>50</v>
      </c>
      <c r="EL644" s="6">
        <v>227</v>
      </c>
      <c r="EM644" s="6" t="s">
        <v>114</v>
      </c>
      <c r="EN644" s="6" t="s">
        <v>23</v>
      </c>
      <c r="EO644" s="6">
        <v>6</v>
      </c>
    </row>
    <row r="645" spans="131:145" x14ac:dyDescent="0.25">
      <c r="EA645" s="6" t="s">
        <v>0</v>
      </c>
      <c r="EB645" s="6" t="s">
        <v>6</v>
      </c>
      <c r="EC645" s="6" t="s">
        <v>721</v>
      </c>
      <c r="ED645" s="6" t="s">
        <v>722</v>
      </c>
      <c r="EE645" s="6" t="s">
        <v>97</v>
      </c>
      <c r="EF645" s="6" t="s">
        <v>125</v>
      </c>
      <c r="EG645" s="6">
        <v>30</v>
      </c>
      <c r="EH645" s="6">
        <v>181</v>
      </c>
      <c r="EI645" s="6">
        <v>30</v>
      </c>
      <c r="EJ645" s="6">
        <v>181</v>
      </c>
      <c r="EK645" s="6">
        <v>30</v>
      </c>
      <c r="EL645" s="6">
        <v>181</v>
      </c>
      <c r="EM645" s="6" t="s">
        <v>114</v>
      </c>
      <c r="EN645" s="6" t="s">
        <v>21</v>
      </c>
      <c r="EO645" s="6">
        <v>0</v>
      </c>
    </row>
    <row r="646" spans="131:145" x14ac:dyDescent="0.25">
      <c r="EA646" s="6" t="s">
        <v>0</v>
      </c>
      <c r="EB646" s="6" t="s">
        <v>13</v>
      </c>
      <c r="EC646" s="6" t="s">
        <v>205</v>
      </c>
      <c r="ED646" s="6" t="s">
        <v>206</v>
      </c>
      <c r="EE646" s="6" t="s">
        <v>97</v>
      </c>
      <c r="EF646" s="6" t="s">
        <v>125</v>
      </c>
      <c r="EG646" s="6">
        <v>116</v>
      </c>
      <c r="EH646" s="6">
        <v>530</v>
      </c>
      <c r="EI646" s="6">
        <v>105</v>
      </c>
      <c r="EJ646" s="6">
        <v>464</v>
      </c>
      <c r="EK646" s="6">
        <v>105</v>
      </c>
      <c r="EL646" s="6">
        <v>492</v>
      </c>
      <c r="EM646" s="6" t="s">
        <v>114</v>
      </c>
      <c r="EN646" s="6" t="s">
        <v>23</v>
      </c>
      <c r="EO646" s="6">
        <v>3</v>
      </c>
    </row>
    <row r="647" spans="131:145" x14ac:dyDescent="0.25">
      <c r="EA647" s="6" t="s">
        <v>3</v>
      </c>
      <c r="EB647" s="6" t="s">
        <v>15</v>
      </c>
      <c r="EC647" s="6" t="s">
        <v>1862</v>
      </c>
      <c r="ED647" s="6" t="s">
        <v>799</v>
      </c>
      <c r="EE647" s="6" t="s">
        <v>97</v>
      </c>
      <c r="EF647" s="6" t="s">
        <v>125</v>
      </c>
      <c r="EG647" s="6">
        <v>51</v>
      </c>
      <c r="EH647" s="6">
        <v>260</v>
      </c>
      <c r="EI647" s="6">
        <v>51</v>
      </c>
      <c r="EJ647" s="6">
        <v>263</v>
      </c>
      <c r="EK647" s="6">
        <v>51</v>
      </c>
      <c r="EL647" s="6">
        <v>263</v>
      </c>
      <c r="EM647" s="6" t="s">
        <v>114</v>
      </c>
      <c r="EN647" s="6" t="s">
        <v>22</v>
      </c>
      <c r="EO647" s="6">
        <v>1</v>
      </c>
    </row>
    <row r="648" spans="131:145" x14ac:dyDescent="0.25">
      <c r="EA648" s="6" t="s">
        <v>0</v>
      </c>
      <c r="EB648" s="6" t="s">
        <v>13</v>
      </c>
      <c r="EC648" s="6" t="s">
        <v>195</v>
      </c>
      <c r="ED648" s="6" t="s">
        <v>196</v>
      </c>
      <c r="EE648" s="6" t="s">
        <v>97</v>
      </c>
      <c r="EF648" s="6" t="s">
        <v>132</v>
      </c>
      <c r="EG648" s="6">
        <v>20</v>
      </c>
      <c r="EH648" s="6">
        <v>64</v>
      </c>
      <c r="EI648" s="6">
        <v>14</v>
      </c>
      <c r="EJ648" s="6">
        <v>52</v>
      </c>
      <c r="EK648" s="6">
        <v>14</v>
      </c>
      <c r="EL648" s="6">
        <v>52</v>
      </c>
      <c r="EM648" s="6" t="s">
        <v>114</v>
      </c>
      <c r="EN648" s="6" t="s">
        <v>23</v>
      </c>
      <c r="EO648" s="6">
        <v>0</v>
      </c>
    </row>
    <row r="649" spans="131:145" x14ac:dyDescent="0.25">
      <c r="EA649" s="6" t="s">
        <v>3</v>
      </c>
      <c r="EB649" s="6" t="s">
        <v>14</v>
      </c>
      <c r="EC649" s="6" t="s">
        <v>226</v>
      </c>
      <c r="ED649" s="6" t="s">
        <v>227</v>
      </c>
      <c r="EE649" s="6" t="s">
        <v>97</v>
      </c>
      <c r="EF649" s="6" t="s">
        <v>98</v>
      </c>
      <c r="EG649" s="6">
        <v>50</v>
      </c>
      <c r="EH649" s="6">
        <v>218</v>
      </c>
      <c r="EI649" s="6">
        <v>53</v>
      </c>
      <c r="EJ649" s="6">
        <v>217</v>
      </c>
      <c r="EK649" s="6">
        <v>53</v>
      </c>
      <c r="EL649" s="6">
        <v>217</v>
      </c>
      <c r="EM649" s="6" t="s">
        <v>114</v>
      </c>
      <c r="EN649" s="6" t="s">
        <v>23</v>
      </c>
      <c r="EO649" s="6">
        <v>8</v>
      </c>
    </row>
    <row r="650" spans="131:145" x14ac:dyDescent="0.25">
      <c r="EA650" s="6" t="s">
        <v>0</v>
      </c>
      <c r="EB650" s="6" t="s">
        <v>12</v>
      </c>
      <c r="EC650" s="6" t="s">
        <v>1848</v>
      </c>
      <c r="ED650" s="6" t="s">
        <v>198</v>
      </c>
      <c r="EE650" s="6" t="s">
        <v>97</v>
      </c>
      <c r="EF650" s="6" t="s">
        <v>125</v>
      </c>
      <c r="EG650" s="6">
        <v>20</v>
      </c>
      <c r="EH650" s="6">
        <v>106</v>
      </c>
      <c r="EI650" s="6">
        <v>13</v>
      </c>
      <c r="EJ650" s="6">
        <v>94</v>
      </c>
      <c r="EK650" s="6">
        <v>18</v>
      </c>
      <c r="EL650" s="6">
        <v>94</v>
      </c>
      <c r="EM650" s="6" t="s">
        <v>114</v>
      </c>
      <c r="EN650" s="6" t="s">
        <v>23</v>
      </c>
      <c r="EO650" s="6">
        <v>1</v>
      </c>
    </row>
    <row r="651" spans="131:145" x14ac:dyDescent="0.25">
      <c r="EA651" s="6" t="s">
        <v>0</v>
      </c>
      <c r="EB651" s="6" t="s">
        <v>13</v>
      </c>
      <c r="EC651" s="6" t="s">
        <v>245</v>
      </c>
      <c r="ED651" s="6" t="s">
        <v>246</v>
      </c>
      <c r="EE651" s="6" t="s">
        <v>97</v>
      </c>
      <c r="EF651" s="6" t="s">
        <v>98</v>
      </c>
      <c r="EG651" s="6">
        <v>25</v>
      </c>
      <c r="EH651" s="6">
        <v>133</v>
      </c>
      <c r="EI651" s="6">
        <v>22</v>
      </c>
      <c r="EJ651" s="6">
        <v>95</v>
      </c>
      <c r="EK651" s="6">
        <v>25</v>
      </c>
      <c r="EL651" s="6">
        <v>134</v>
      </c>
      <c r="EM651" s="6" t="s">
        <v>114</v>
      </c>
      <c r="EN651" s="6" t="s">
        <v>21</v>
      </c>
      <c r="EO651" s="6">
        <v>1</v>
      </c>
    </row>
    <row r="652" spans="131:145" x14ac:dyDescent="0.25">
      <c r="EA652" s="6" t="s">
        <v>3</v>
      </c>
      <c r="EB652" s="6" t="s">
        <v>15</v>
      </c>
      <c r="EC652" s="6" t="s">
        <v>234</v>
      </c>
      <c r="ED652" s="6" t="s">
        <v>1060</v>
      </c>
      <c r="EE652" s="6" t="s">
        <v>97</v>
      </c>
      <c r="EF652" s="6" t="s">
        <v>132</v>
      </c>
      <c r="EG652" s="6">
        <v>21</v>
      </c>
      <c r="EH652" s="6">
        <v>107</v>
      </c>
      <c r="EI652" s="6">
        <v>22</v>
      </c>
      <c r="EJ652" s="6">
        <v>108</v>
      </c>
      <c r="EK652" s="6">
        <v>22</v>
      </c>
      <c r="EL652" s="6">
        <v>0</v>
      </c>
      <c r="EM652" s="6" t="s">
        <v>114</v>
      </c>
      <c r="EN652" s="6" t="s">
        <v>21</v>
      </c>
      <c r="EO652" s="6">
        <v>0</v>
      </c>
    </row>
    <row r="653" spans="131:145" x14ac:dyDescent="0.25">
      <c r="EA653" s="6" t="s">
        <v>3</v>
      </c>
      <c r="EB653" s="6" t="s">
        <v>17</v>
      </c>
      <c r="EC653" s="6" t="s">
        <v>767</v>
      </c>
      <c r="ED653" s="6" t="s">
        <v>768</v>
      </c>
      <c r="EE653" s="6" t="s">
        <v>97</v>
      </c>
      <c r="EF653" s="6" t="s">
        <v>98</v>
      </c>
      <c r="EG653" s="6">
        <v>61</v>
      </c>
      <c r="EH653" s="6">
        <v>264</v>
      </c>
      <c r="EI653" s="6">
        <v>55</v>
      </c>
      <c r="EJ653" s="6">
        <v>251</v>
      </c>
      <c r="EK653" s="6">
        <v>55</v>
      </c>
      <c r="EL653" s="6">
        <v>251</v>
      </c>
      <c r="EM653" s="6" t="s">
        <v>114</v>
      </c>
      <c r="EN653" s="6" t="s">
        <v>22</v>
      </c>
      <c r="EO653" s="6">
        <v>2</v>
      </c>
    </row>
    <row r="654" spans="131:145" x14ac:dyDescent="0.25">
      <c r="EA654" s="6" t="s">
        <v>0</v>
      </c>
      <c r="EB654" s="6" t="s">
        <v>9</v>
      </c>
      <c r="EC654" s="6" t="s">
        <v>220</v>
      </c>
      <c r="ED654" s="6" t="s">
        <v>221</v>
      </c>
      <c r="EE654" s="6" t="s">
        <v>97</v>
      </c>
      <c r="EF654" s="6" t="s">
        <v>125</v>
      </c>
      <c r="EG654" s="6">
        <v>121</v>
      </c>
      <c r="EH654" s="6">
        <v>596</v>
      </c>
      <c r="EI654" s="6">
        <v>129</v>
      </c>
      <c r="EJ654" s="6">
        <v>575</v>
      </c>
      <c r="EK654" s="6">
        <v>129</v>
      </c>
      <c r="EL654" s="6">
        <v>575</v>
      </c>
      <c r="EM654" s="6" t="s">
        <v>114</v>
      </c>
      <c r="EN654" s="6" t="s">
        <v>22</v>
      </c>
      <c r="EO654" s="6">
        <v>10</v>
      </c>
    </row>
    <row r="655" spans="131:145" x14ac:dyDescent="0.25">
      <c r="EA655" s="6" t="s">
        <v>3</v>
      </c>
      <c r="EB655" s="6" t="s">
        <v>15</v>
      </c>
      <c r="EC655" s="6" t="s">
        <v>1862</v>
      </c>
      <c r="ED655" s="6" t="s">
        <v>799</v>
      </c>
      <c r="EE655" s="6" t="s">
        <v>97</v>
      </c>
      <c r="EF655" s="6" t="s">
        <v>125</v>
      </c>
      <c r="EG655" s="6">
        <v>51</v>
      </c>
      <c r="EH655" s="6">
        <v>260</v>
      </c>
      <c r="EI655" s="6">
        <v>51</v>
      </c>
      <c r="EJ655" s="6">
        <v>263</v>
      </c>
      <c r="EK655" s="6">
        <v>51</v>
      </c>
      <c r="EL655" s="6">
        <v>263</v>
      </c>
      <c r="EM655" s="6" t="s">
        <v>114</v>
      </c>
      <c r="EN655" s="6" t="s">
        <v>23</v>
      </c>
      <c r="EO655" s="6">
        <v>3</v>
      </c>
    </row>
    <row r="656" spans="131:145" x14ac:dyDescent="0.25">
      <c r="EA656" s="6" t="s">
        <v>0</v>
      </c>
      <c r="EB656" s="6" t="s">
        <v>13</v>
      </c>
      <c r="EC656" s="6" t="s">
        <v>199</v>
      </c>
      <c r="ED656" s="6" t="s">
        <v>200</v>
      </c>
      <c r="EE656" s="6" t="s">
        <v>97</v>
      </c>
      <c r="EF656" s="6" t="s">
        <v>125</v>
      </c>
      <c r="EG656" s="6">
        <v>77</v>
      </c>
      <c r="EH656" s="6">
        <v>380</v>
      </c>
      <c r="EI656" s="6">
        <v>76</v>
      </c>
      <c r="EJ656" s="6">
        <v>342</v>
      </c>
      <c r="EK656" s="6">
        <v>76</v>
      </c>
      <c r="EL656" s="6">
        <v>344</v>
      </c>
      <c r="EM656" s="6" t="s">
        <v>114</v>
      </c>
      <c r="EN656" s="6" t="s">
        <v>23</v>
      </c>
      <c r="EO656" s="6">
        <v>8</v>
      </c>
    </row>
    <row r="657" spans="131:145" x14ac:dyDescent="0.25">
      <c r="EA657" s="6" t="s">
        <v>0</v>
      </c>
      <c r="EB657" s="6" t="s">
        <v>13</v>
      </c>
      <c r="EC657" s="6" t="s">
        <v>205</v>
      </c>
      <c r="ED657" s="6" t="s">
        <v>206</v>
      </c>
      <c r="EE657" s="6" t="s">
        <v>97</v>
      </c>
      <c r="EF657" s="6" t="s">
        <v>125</v>
      </c>
      <c r="EG657" s="6">
        <v>116</v>
      </c>
      <c r="EH657" s="6">
        <v>530</v>
      </c>
      <c r="EI657" s="6">
        <v>105</v>
      </c>
      <c r="EJ657" s="6">
        <v>464</v>
      </c>
      <c r="EK657" s="6">
        <v>105</v>
      </c>
      <c r="EL657" s="6">
        <v>492</v>
      </c>
      <c r="EM657" s="6" t="s">
        <v>114</v>
      </c>
      <c r="EN657" s="6" t="s">
        <v>22</v>
      </c>
      <c r="EO657" s="6">
        <v>3</v>
      </c>
    </row>
    <row r="658" spans="131:145" x14ac:dyDescent="0.25">
      <c r="EA658" s="6" t="s">
        <v>0</v>
      </c>
      <c r="EB658" s="6" t="s">
        <v>9</v>
      </c>
      <c r="EC658" s="6" t="s">
        <v>220</v>
      </c>
      <c r="ED658" s="6" t="s">
        <v>221</v>
      </c>
      <c r="EE658" s="6" t="s">
        <v>97</v>
      </c>
      <c r="EF658" s="6" t="s">
        <v>125</v>
      </c>
      <c r="EG658" s="6">
        <v>121</v>
      </c>
      <c r="EH658" s="6">
        <v>596</v>
      </c>
      <c r="EI658" s="6">
        <v>129</v>
      </c>
      <c r="EJ658" s="6">
        <v>575</v>
      </c>
      <c r="EK658" s="6">
        <v>129</v>
      </c>
      <c r="EL658" s="6">
        <v>575</v>
      </c>
      <c r="EM658" s="6" t="s">
        <v>114</v>
      </c>
      <c r="EN658" s="6" t="s">
        <v>23</v>
      </c>
      <c r="EO658" s="6">
        <v>30</v>
      </c>
    </row>
    <row r="659" spans="131:145" x14ac:dyDescent="0.25">
      <c r="EA659" s="6" t="s">
        <v>3</v>
      </c>
      <c r="EB659" s="6" t="s">
        <v>14</v>
      </c>
      <c r="EC659" s="6" t="s">
        <v>226</v>
      </c>
      <c r="ED659" s="6" t="s">
        <v>227</v>
      </c>
      <c r="EE659" s="6" t="s">
        <v>97</v>
      </c>
      <c r="EF659" s="6" t="s">
        <v>98</v>
      </c>
      <c r="EG659" s="6">
        <v>50</v>
      </c>
      <c r="EH659" s="6">
        <v>218</v>
      </c>
      <c r="EI659" s="6">
        <v>53</v>
      </c>
      <c r="EJ659" s="6">
        <v>217</v>
      </c>
      <c r="EK659" s="6">
        <v>53</v>
      </c>
      <c r="EL659" s="6">
        <v>217</v>
      </c>
      <c r="EM659" s="6" t="s">
        <v>114</v>
      </c>
      <c r="EN659" s="6" t="s">
        <v>22</v>
      </c>
      <c r="EO659" s="6">
        <v>3</v>
      </c>
    </row>
    <row r="660" spans="131:145" x14ac:dyDescent="0.25">
      <c r="EA660" s="6" t="s">
        <v>3</v>
      </c>
      <c r="EB660" s="6" t="s">
        <v>1084</v>
      </c>
      <c r="EC660" s="6" t="s">
        <v>1085</v>
      </c>
      <c r="ED660" s="6" t="s">
        <v>1086</v>
      </c>
      <c r="EE660" s="6" t="s">
        <v>97</v>
      </c>
      <c r="EF660" s="6" t="s">
        <v>125</v>
      </c>
      <c r="EG660" s="6">
        <v>44</v>
      </c>
      <c r="EH660" s="6">
        <v>273</v>
      </c>
      <c r="EI660" s="6">
        <v>40</v>
      </c>
      <c r="EJ660" s="6">
        <v>208</v>
      </c>
      <c r="EK660" s="6">
        <v>40</v>
      </c>
      <c r="EL660" s="6">
        <v>208</v>
      </c>
      <c r="EM660" s="6" t="s">
        <v>114</v>
      </c>
      <c r="EN660" s="6" t="s">
        <v>23</v>
      </c>
      <c r="EO660" s="6">
        <v>3</v>
      </c>
    </row>
    <row r="661" spans="131:145" x14ac:dyDescent="0.25">
      <c r="EA661" s="6" t="s">
        <v>0</v>
      </c>
      <c r="EB661" s="6" t="s">
        <v>5</v>
      </c>
      <c r="EC661" s="6" t="s">
        <v>713</v>
      </c>
      <c r="ED661" s="6" t="s">
        <v>714</v>
      </c>
      <c r="EE661" s="6" t="s">
        <v>209</v>
      </c>
      <c r="EF661" s="6" t="s">
        <v>125</v>
      </c>
      <c r="EG661" s="6">
        <v>110</v>
      </c>
      <c r="EH661" s="6">
        <v>643</v>
      </c>
      <c r="EI661" s="6">
        <v>106</v>
      </c>
      <c r="EK661" s="6">
        <v>124</v>
      </c>
      <c r="EL661" s="6">
        <v>0</v>
      </c>
      <c r="EM661" s="6" t="s">
        <v>114</v>
      </c>
      <c r="EN661" s="6" t="s">
        <v>21</v>
      </c>
      <c r="EO661" s="6">
        <v>8</v>
      </c>
    </row>
    <row r="662" spans="131:145" x14ac:dyDescent="0.25">
      <c r="EA662" s="6" t="s">
        <v>3</v>
      </c>
      <c r="EB662" s="6" t="s">
        <v>15</v>
      </c>
      <c r="EC662" s="6" t="s">
        <v>806</v>
      </c>
      <c r="ED662" s="6" t="s">
        <v>807</v>
      </c>
      <c r="EE662" s="6" t="s">
        <v>97</v>
      </c>
      <c r="EF662" s="6" t="s">
        <v>125</v>
      </c>
      <c r="EG662" s="6">
        <v>178</v>
      </c>
      <c r="EH662" s="6">
        <v>827</v>
      </c>
      <c r="EI662" s="6">
        <v>194</v>
      </c>
      <c r="EJ662" s="6">
        <v>890</v>
      </c>
      <c r="EK662" s="6">
        <v>194</v>
      </c>
      <c r="EL662" s="6">
        <v>890</v>
      </c>
      <c r="EM662" s="6" t="s">
        <v>114</v>
      </c>
      <c r="EN662" s="6" t="s">
        <v>21</v>
      </c>
      <c r="EO662" s="6">
        <v>2</v>
      </c>
    </row>
    <row r="663" spans="131:145" x14ac:dyDescent="0.25">
      <c r="EA663" s="6" t="s">
        <v>0</v>
      </c>
      <c r="EB663" s="6" t="s">
        <v>9</v>
      </c>
      <c r="EC663" s="6" t="s">
        <v>756</v>
      </c>
      <c r="ED663" s="6" t="s">
        <v>757</v>
      </c>
      <c r="EE663" s="6" t="s">
        <v>97</v>
      </c>
      <c r="EF663" s="6" t="s">
        <v>125</v>
      </c>
      <c r="EG663" s="6">
        <v>115</v>
      </c>
      <c r="EH663" s="6">
        <v>532</v>
      </c>
      <c r="EI663" s="6">
        <v>115</v>
      </c>
      <c r="EJ663" s="6">
        <v>537</v>
      </c>
      <c r="EK663" s="6">
        <v>115</v>
      </c>
      <c r="EL663" s="6">
        <v>537</v>
      </c>
      <c r="EM663" s="6" t="s">
        <v>114</v>
      </c>
      <c r="EN663" s="6" t="s">
        <v>23</v>
      </c>
      <c r="EO663" s="6">
        <v>7</v>
      </c>
    </row>
    <row r="664" spans="131:145" x14ac:dyDescent="0.25">
      <c r="EA664" s="6" t="s">
        <v>3</v>
      </c>
      <c r="EB664" s="6" t="s">
        <v>16</v>
      </c>
      <c r="EC664" s="6" t="s">
        <v>230</v>
      </c>
      <c r="ED664" s="6" t="s">
        <v>231</v>
      </c>
      <c r="EE664" s="6" t="s">
        <v>97</v>
      </c>
      <c r="EF664" s="6" t="s">
        <v>98</v>
      </c>
      <c r="EG664" s="6">
        <v>31</v>
      </c>
      <c r="EH664" s="6">
        <v>191</v>
      </c>
      <c r="EI664" s="6">
        <v>31</v>
      </c>
      <c r="EJ664" s="6">
        <v>183</v>
      </c>
      <c r="EK664" s="6">
        <v>31</v>
      </c>
      <c r="EL664" s="6">
        <v>183</v>
      </c>
      <c r="EM664" s="6" t="s">
        <v>114</v>
      </c>
      <c r="EN664" s="6" t="s">
        <v>22</v>
      </c>
      <c r="EO664" s="6">
        <v>2</v>
      </c>
    </row>
    <row r="665" spans="131:145" x14ac:dyDescent="0.25">
      <c r="EA665" s="6" t="s">
        <v>3</v>
      </c>
      <c r="EB665" s="6" t="s">
        <v>1084</v>
      </c>
      <c r="EC665" s="6" t="s">
        <v>1085</v>
      </c>
      <c r="ED665" s="6" t="s">
        <v>1086</v>
      </c>
      <c r="EE665" s="6" t="s">
        <v>97</v>
      </c>
      <c r="EF665" s="6" t="s">
        <v>125</v>
      </c>
      <c r="EG665" s="6">
        <v>44</v>
      </c>
      <c r="EH665" s="6">
        <v>273</v>
      </c>
      <c r="EI665" s="6">
        <v>40</v>
      </c>
      <c r="EJ665" s="6">
        <v>208</v>
      </c>
      <c r="EK665" s="6">
        <v>40</v>
      </c>
      <c r="EL665" s="6">
        <v>208</v>
      </c>
      <c r="EM665" s="6" t="s">
        <v>114</v>
      </c>
      <c r="EN665" s="6" t="s">
        <v>21</v>
      </c>
      <c r="EO665" s="6">
        <v>2</v>
      </c>
    </row>
    <row r="666" spans="131:145" x14ac:dyDescent="0.25">
      <c r="EA666" s="6" t="s">
        <v>0</v>
      </c>
      <c r="EB666" s="6" t="s">
        <v>937</v>
      </c>
      <c r="EC666" s="6" t="s">
        <v>1082</v>
      </c>
      <c r="ED666" s="6" t="s">
        <v>1083</v>
      </c>
      <c r="EE666" s="6" t="s">
        <v>97</v>
      </c>
      <c r="EF666" s="6" t="s">
        <v>98</v>
      </c>
      <c r="EG666" s="6">
        <v>91</v>
      </c>
      <c r="EH666" s="6">
        <v>400</v>
      </c>
      <c r="EI666" s="6">
        <v>60</v>
      </c>
      <c r="EJ666" s="6">
        <v>228</v>
      </c>
      <c r="EK666" s="6">
        <v>74</v>
      </c>
      <c r="EL666" s="6">
        <v>228</v>
      </c>
      <c r="EM666" s="6" t="s">
        <v>114</v>
      </c>
      <c r="EN666" s="6" t="s">
        <v>23</v>
      </c>
      <c r="EO666" s="6">
        <v>5</v>
      </c>
    </row>
    <row r="667" spans="131:145" x14ac:dyDescent="0.25">
      <c r="EA667" s="6" t="s">
        <v>0</v>
      </c>
      <c r="EB667" s="6" t="s">
        <v>937</v>
      </c>
      <c r="EC667" s="6" t="s">
        <v>1082</v>
      </c>
      <c r="ED667" s="6" t="s">
        <v>1083</v>
      </c>
      <c r="EE667" s="6" t="s">
        <v>97</v>
      </c>
      <c r="EF667" s="6" t="s">
        <v>98</v>
      </c>
      <c r="EG667" s="6">
        <v>91</v>
      </c>
      <c r="EH667" s="6">
        <v>400</v>
      </c>
      <c r="EI667" s="6">
        <v>60</v>
      </c>
      <c r="EJ667" s="6">
        <v>228</v>
      </c>
      <c r="EK667" s="6">
        <v>74</v>
      </c>
      <c r="EL667" s="6">
        <v>228</v>
      </c>
      <c r="EM667" s="6" t="s">
        <v>114</v>
      </c>
      <c r="EN667" s="6" t="s">
        <v>21</v>
      </c>
      <c r="EO667" s="6">
        <v>2</v>
      </c>
    </row>
    <row r="668" spans="131:145" x14ac:dyDescent="0.25">
      <c r="EA668" s="6" t="s">
        <v>0</v>
      </c>
      <c r="EB668" s="6" t="s">
        <v>9</v>
      </c>
      <c r="EC668" s="6" t="s">
        <v>759</v>
      </c>
      <c r="ED668" s="6" t="s">
        <v>760</v>
      </c>
      <c r="EE668" s="6" t="s">
        <v>97</v>
      </c>
      <c r="EF668" s="6" t="s">
        <v>125</v>
      </c>
      <c r="EG668" s="6">
        <v>319</v>
      </c>
      <c r="EH668" s="6">
        <v>1567</v>
      </c>
      <c r="EI668" s="6">
        <v>133</v>
      </c>
      <c r="EJ668" s="6">
        <v>499</v>
      </c>
      <c r="EK668" s="6">
        <v>133</v>
      </c>
      <c r="EL668" s="6">
        <v>499</v>
      </c>
      <c r="EM668" s="6" t="s">
        <v>114</v>
      </c>
      <c r="EN668" s="6" t="s">
        <v>22</v>
      </c>
      <c r="EO668" s="6">
        <v>2</v>
      </c>
    </row>
    <row r="669" spans="131:145" x14ac:dyDescent="0.25">
      <c r="EA669" s="6" t="s">
        <v>0</v>
      </c>
      <c r="EB669" s="6" t="s">
        <v>13</v>
      </c>
      <c r="EC669" s="6" t="s">
        <v>195</v>
      </c>
      <c r="ED669" s="6" t="s">
        <v>196</v>
      </c>
      <c r="EE669" s="6" t="s">
        <v>97</v>
      </c>
      <c r="EF669" s="6" t="s">
        <v>132</v>
      </c>
      <c r="EG669" s="6">
        <v>20</v>
      </c>
      <c r="EH669" s="6">
        <v>64</v>
      </c>
      <c r="EI669" s="6">
        <v>14</v>
      </c>
      <c r="EJ669" s="6">
        <v>52</v>
      </c>
      <c r="EK669" s="6">
        <v>14</v>
      </c>
      <c r="EL669" s="6">
        <v>52</v>
      </c>
      <c r="EM669" s="6" t="s">
        <v>114</v>
      </c>
      <c r="EN669" s="6" t="s">
        <v>22</v>
      </c>
      <c r="EO669" s="6">
        <v>0</v>
      </c>
    </row>
    <row r="670" spans="131:145" x14ac:dyDescent="0.25">
      <c r="EA670" s="6" t="s">
        <v>3</v>
      </c>
      <c r="EB670" s="6" t="s">
        <v>14</v>
      </c>
      <c r="EC670" s="6" t="s">
        <v>776</v>
      </c>
      <c r="ED670" s="6" t="s">
        <v>777</v>
      </c>
      <c r="EE670" s="6" t="s">
        <v>97</v>
      </c>
      <c r="EF670" s="6" t="s">
        <v>98</v>
      </c>
      <c r="EG670" s="6">
        <v>77</v>
      </c>
      <c r="EH670" s="6">
        <v>384</v>
      </c>
      <c r="EI670" s="6">
        <v>79</v>
      </c>
      <c r="EJ670" s="6">
        <v>394</v>
      </c>
      <c r="EK670" s="6">
        <v>79</v>
      </c>
      <c r="EL670" s="6">
        <v>394</v>
      </c>
      <c r="EM670" s="6" t="s">
        <v>114</v>
      </c>
      <c r="EN670" s="6" t="s">
        <v>23</v>
      </c>
      <c r="EO670" s="6">
        <v>3</v>
      </c>
    </row>
    <row r="671" spans="131:145" x14ac:dyDescent="0.25">
      <c r="EA671" s="6" t="s">
        <v>0</v>
      </c>
      <c r="EB671" s="6" t="s">
        <v>13</v>
      </c>
      <c r="EC671" s="6" t="s">
        <v>241</v>
      </c>
      <c r="ED671" s="6" t="s">
        <v>242</v>
      </c>
      <c r="EE671" s="6" t="s">
        <v>97</v>
      </c>
      <c r="EF671" s="6" t="s">
        <v>98</v>
      </c>
      <c r="EG671" s="6">
        <v>65</v>
      </c>
      <c r="EH671" s="6">
        <v>347</v>
      </c>
      <c r="EI671" s="6">
        <v>65</v>
      </c>
      <c r="EJ671" s="6">
        <v>347</v>
      </c>
      <c r="EK671" s="6">
        <v>65</v>
      </c>
      <c r="EL671" s="6">
        <v>347</v>
      </c>
      <c r="EM671" s="6" t="s">
        <v>114</v>
      </c>
      <c r="EN671" s="6" t="s">
        <v>21</v>
      </c>
      <c r="EO671" s="6">
        <v>5</v>
      </c>
    </row>
    <row r="672" spans="131:145" x14ac:dyDescent="0.25">
      <c r="EA672" s="6" t="s">
        <v>0</v>
      </c>
      <c r="EB672" s="6" t="s">
        <v>13</v>
      </c>
      <c r="EC672" s="6" t="s">
        <v>243</v>
      </c>
      <c r="ED672" s="6" t="s">
        <v>244</v>
      </c>
      <c r="EE672" s="6" t="s">
        <v>97</v>
      </c>
      <c r="EF672" s="6" t="s">
        <v>98</v>
      </c>
      <c r="EG672" s="6">
        <v>67</v>
      </c>
      <c r="EH672" s="6">
        <v>350</v>
      </c>
      <c r="EI672" s="6">
        <v>67</v>
      </c>
      <c r="EJ672" s="6">
        <v>350</v>
      </c>
      <c r="EK672" s="6">
        <v>67</v>
      </c>
      <c r="EL672" s="6">
        <v>350</v>
      </c>
      <c r="EM672" s="6" t="s">
        <v>114</v>
      </c>
      <c r="EN672" s="6" t="s">
        <v>23</v>
      </c>
      <c r="EO672" s="6">
        <v>7</v>
      </c>
    </row>
    <row r="673" spans="131:145" x14ac:dyDescent="0.25">
      <c r="EA673" s="6" t="s">
        <v>0</v>
      </c>
      <c r="EB673" s="6" t="s">
        <v>9</v>
      </c>
      <c r="EC673" s="6" t="s">
        <v>1078</v>
      </c>
      <c r="ED673" s="6" t="s">
        <v>1079</v>
      </c>
      <c r="EE673" s="6" t="s">
        <v>97</v>
      </c>
      <c r="EF673" s="6" t="s">
        <v>125</v>
      </c>
      <c r="EG673" s="6">
        <v>115</v>
      </c>
      <c r="EH673" s="6">
        <v>502</v>
      </c>
      <c r="EI673" s="6">
        <v>123</v>
      </c>
      <c r="EJ673" s="6">
        <v>555</v>
      </c>
      <c r="EK673" s="6">
        <v>123</v>
      </c>
      <c r="EL673" s="6">
        <v>555</v>
      </c>
      <c r="EM673" s="6" t="s">
        <v>114</v>
      </c>
      <c r="EN673" s="6" t="s">
        <v>22</v>
      </c>
      <c r="EO673" s="6">
        <v>3</v>
      </c>
    </row>
    <row r="674" spans="131:145" x14ac:dyDescent="0.25">
      <c r="EA674" s="6" t="s">
        <v>0</v>
      </c>
      <c r="EB674" s="6" t="s">
        <v>13</v>
      </c>
      <c r="EC674" s="6" t="s">
        <v>245</v>
      </c>
      <c r="ED674" s="6" t="s">
        <v>246</v>
      </c>
      <c r="EE674" s="6" t="s">
        <v>97</v>
      </c>
      <c r="EF674" s="6" t="s">
        <v>98</v>
      </c>
      <c r="EG674" s="6">
        <v>25</v>
      </c>
      <c r="EH674" s="6">
        <v>133</v>
      </c>
      <c r="EI674" s="6">
        <v>22</v>
      </c>
      <c r="EJ674" s="6">
        <v>95</v>
      </c>
      <c r="EK674" s="6">
        <v>25</v>
      </c>
      <c r="EL674" s="6">
        <v>134</v>
      </c>
      <c r="EM674" s="6" t="s">
        <v>114</v>
      </c>
      <c r="EN674" s="6" t="s">
        <v>22</v>
      </c>
      <c r="EO674" s="6">
        <v>3</v>
      </c>
    </row>
    <row r="675" spans="131:145" x14ac:dyDescent="0.25">
      <c r="EA675" s="6" t="s">
        <v>3</v>
      </c>
      <c r="EB675" s="6" t="s">
        <v>15</v>
      </c>
      <c r="EC675" s="6" t="s">
        <v>1862</v>
      </c>
      <c r="ED675" s="6" t="s">
        <v>799</v>
      </c>
      <c r="EE675" s="6" t="s">
        <v>97</v>
      </c>
      <c r="EF675" s="6" t="s">
        <v>125</v>
      </c>
      <c r="EG675" s="6">
        <v>51</v>
      </c>
      <c r="EH675" s="6">
        <v>260</v>
      </c>
      <c r="EI675" s="6">
        <v>51</v>
      </c>
      <c r="EJ675" s="6">
        <v>263</v>
      </c>
      <c r="EK675" s="6">
        <v>51</v>
      </c>
      <c r="EL675" s="6">
        <v>263</v>
      </c>
      <c r="EM675" s="6" t="s">
        <v>114</v>
      </c>
      <c r="EN675" s="6" t="s">
        <v>21</v>
      </c>
      <c r="EO675" s="6">
        <v>2</v>
      </c>
    </row>
    <row r="676" spans="131:145" x14ac:dyDescent="0.25">
      <c r="EA676" s="6" t="s">
        <v>0</v>
      </c>
      <c r="EB676" s="6" t="s">
        <v>9</v>
      </c>
      <c r="EC676" s="6" t="s">
        <v>759</v>
      </c>
      <c r="ED676" s="6" t="s">
        <v>760</v>
      </c>
      <c r="EE676" s="6" t="s">
        <v>97</v>
      </c>
      <c r="EF676" s="6" t="s">
        <v>125</v>
      </c>
      <c r="EG676" s="6">
        <v>319</v>
      </c>
      <c r="EH676" s="6">
        <v>1567</v>
      </c>
      <c r="EI676" s="6">
        <v>133</v>
      </c>
      <c r="EJ676" s="6">
        <v>499</v>
      </c>
      <c r="EK676" s="6">
        <v>133</v>
      </c>
      <c r="EL676" s="6">
        <v>499</v>
      </c>
      <c r="EM676" s="6" t="s">
        <v>114</v>
      </c>
      <c r="EN676" s="6" t="s">
        <v>23</v>
      </c>
      <c r="EO676" s="6">
        <v>3</v>
      </c>
    </row>
    <row r="677" spans="131:145" x14ac:dyDescent="0.25">
      <c r="EA677" s="6" t="s">
        <v>0</v>
      </c>
      <c r="EB677" s="6" t="s">
        <v>13</v>
      </c>
      <c r="EC677" s="6" t="s">
        <v>1080</v>
      </c>
      <c r="ED677" s="6" t="s">
        <v>1081</v>
      </c>
      <c r="EE677" s="6" t="s">
        <v>97</v>
      </c>
      <c r="EF677" s="6" t="s">
        <v>125</v>
      </c>
      <c r="EG677" s="6">
        <v>54</v>
      </c>
      <c r="EH677" s="6">
        <v>242</v>
      </c>
      <c r="EI677" s="6">
        <v>50</v>
      </c>
      <c r="EJ677" s="6">
        <v>219</v>
      </c>
      <c r="EK677" s="6">
        <v>50</v>
      </c>
      <c r="EL677" s="6">
        <v>227</v>
      </c>
      <c r="EM677" s="6" t="s">
        <v>114</v>
      </c>
      <c r="EN677" s="6" t="s">
        <v>21</v>
      </c>
      <c r="EO677" s="6">
        <v>3</v>
      </c>
    </row>
    <row r="678" spans="131:145" x14ac:dyDescent="0.25">
      <c r="EA678" s="6" t="s">
        <v>0</v>
      </c>
      <c r="EB678" s="6" t="s">
        <v>9</v>
      </c>
      <c r="EC678" s="6" t="s">
        <v>1078</v>
      </c>
      <c r="ED678" s="6" t="s">
        <v>1079</v>
      </c>
      <c r="EE678" s="6" t="s">
        <v>97</v>
      </c>
      <c r="EF678" s="6" t="s">
        <v>125</v>
      </c>
      <c r="EG678" s="6">
        <v>115</v>
      </c>
      <c r="EH678" s="6">
        <v>502</v>
      </c>
      <c r="EI678" s="6">
        <v>123</v>
      </c>
      <c r="EJ678" s="6">
        <v>555</v>
      </c>
      <c r="EK678" s="6">
        <v>123</v>
      </c>
      <c r="EL678" s="6">
        <v>555</v>
      </c>
      <c r="EM678" s="6" t="s">
        <v>114</v>
      </c>
      <c r="EN678" s="6" t="s">
        <v>21</v>
      </c>
      <c r="EO678" s="6">
        <v>4</v>
      </c>
    </row>
    <row r="679" spans="131:145" x14ac:dyDescent="0.25">
      <c r="EA679" s="6" t="s">
        <v>0</v>
      </c>
      <c r="EB679" s="6" t="s">
        <v>13</v>
      </c>
      <c r="EC679" s="6" t="s">
        <v>243</v>
      </c>
      <c r="ED679" s="6" t="s">
        <v>244</v>
      </c>
      <c r="EE679" s="6" t="s">
        <v>97</v>
      </c>
      <c r="EF679" s="6" t="s">
        <v>98</v>
      </c>
      <c r="EG679" s="6">
        <v>67</v>
      </c>
      <c r="EH679" s="6">
        <v>350</v>
      </c>
      <c r="EI679" s="6">
        <v>67</v>
      </c>
      <c r="EJ679" s="6">
        <v>350</v>
      </c>
      <c r="EK679" s="6">
        <v>67</v>
      </c>
      <c r="EL679" s="6">
        <v>350</v>
      </c>
      <c r="EM679" s="6" t="s">
        <v>114</v>
      </c>
      <c r="EN679" s="6" t="s">
        <v>22</v>
      </c>
      <c r="EO679" s="6">
        <v>4</v>
      </c>
    </row>
    <row r="680" spans="131:145" x14ac:dyDescent="0.25">
      <c r="EA680" s="6" t="s">
        <v>3</v>
      </c>
      <c r="EB680" s="6" t="s">
        <v>17</v>
      </c>
      <c r="EC680" s="6" t="s">
        <v>767</v>
      </c>
      <c r="ED680" s="6" t="s">
        <v>768</v>
      </c>
      <c r="EE680" s="6" t="s">
        <v>97</v>
      </c>
      <c r="EF680" s="6" t="s">
        <v>98</v>
      </c>
      <c r="EG680" s="6">
        <v>61</v>
      </c>
      <c r="EH680" s="6">
        <v>264</v>
      </c>
      <c r="EI680" s="6">
        <v>55</v>
      </c>
      <c r="EJ680" s="6">
        <v>251</v>
      </c>
      <c r="EK680" s="6">
        <v>55</v>
      </c>
      <c r="EL680" s="6">
        <v>251</v>
      </c>
      <c r="EM680" s="6" t="s">
        <v>114</v>
      </c>
      <c r="EN680" s="6" t="s">
        <v>21</v>
      </c>
      <c r="EO680" s="6">
        <v>0</v>
      </c>
    </row>
    <row r="681" spans="131:145" x14ac:dyDescent="0.25">
      <c r="EA681" s="6" t="s">
        <v>3</v>
      </c>
      <c r="EB681" s="6" t="s">
        <v>1084</v>
      </c>
      <c r="EC681" s="6" t="s">
        <v>1085</v>
      </c>
      <c r="ED681" s="6" t="s">
        <v>1086</v>
      </c>
      <c r="EE681" s="6" t="s">
        <v>97</v>
      </c>
      <c r="EF681" s="6" t="s">
        <v>125</v>
      </c>
      <c r="EG681" s="6">
        <v>44</v>
      </c>
      <c r="EH681" s="6">
        <v>273</v>
      </c>
      <c r="EI681" s="6">
        <v>40</v>
      </c>
      <c r="EJ681" s="6">
        <v>208</v>
      </c>
      <c r="EK681" s="6">
        <v>40</v>
      </c>
      <c r="EL681" s="6">
        <v>208</v>
      </c>
      <c r="EM681" s="6" t="s">
        <v>114</v>
      </c>
      <c r="EN681" s="6" t="s">
        <v>22</v>
      </c>
      <c r="EO681" s="6">
        <v>1</v>
      </c>
    </row>
    <row r="682" spans="131:145" x14ac:dyDescent="0.25">
      <c r="EA682" s="6" t="s">
        <v>3</v>
      </c>
      <c r="EB682" s="6" t="s">
        <v>15</v>
      </c>
      <c r="EC682" s="6" t="s">
        <v>806</v>
      </c>
      <c r="ED682" s="6" t="s">
        <v>807</v>
      </c>
      <c r="EE682" s="6" t="s">
        <v>97</v>
      </c>
      <c r="EF682" s="6" t="s">
        <v>125</v>
      </c>
      <c r="EG682" s="6">
        <v>178</v>
      </c>
      <c r="EH682" s="6">
        <v>827</v>
      </c>
      <c r="EI682" s="6">
        <v>194</v>
      </c>
      <c r="EJ682" s="6">
        <v>890</v>
      </c>
      <c r="EK682" s="6">
        <v>194</v>
      </c>
      <c r="EL682" s="6">
        <v>890</v>
      </c>
      <c r="EM682" s="6" t="s">
        <v>114</v>
      </c>
      <c r="EN682" s="6" t="s">
        <v>22</v>
      </c>
      <c r="EO682" s="6">
        <v>10</v>
      </c>
    </row>
    <row r="683" spans="131:145" x14ac:dyDescent="0.25">
      <c r="EA683" s="6" t="s">
        <v>3</v>
      </c>
      <c r="EB683" s="6" t="s">
        <v>14</v>
      </c>
      <c r="EC683" s="6" t="s">
        <v>780</v>
      </c>
      <c r="ED683" s="6" t="s">
        <v>781</v>
      </c>
      <c r="EE683" s="6" t="s">
        <v>97</v>
      </c>
      <c r="EF683" s="6" t="s">
        <v>98</v>
      </c>
      <c r="EG683" s="6">
        <v>73</v>
      </c>
      <c r="EH683" s="6">
        <v>393</v>
      </c>
      <c r="EI683" s="6">
        <v>73</v>
      </c>
      <c r="EJ683" s="6">
        <v>393</v>
      </c>
      <c r="EK683" s="6">
        <v>73</v>
      </c>
      <c r="EL683" s="6">
        <v>393</v>
      </c>
      <c r="EM683" s="6" t="s">
        <v>114</v>
      </c>
      <c r="EN683" s="6" t="s">
        <v>23</v>
      </c>
      <c r="EO683" s="6">
        <v>2</v>
      </c>
    </row>
    <row r="684" spans="131:145" x14ac:dyDescent="0.25">
      <c r="EA684" s="6" t="s">
        <v>3</v>
      </c>
      <c r="EB684" s="6" t="s">
        <v>14</v>
      </c>
      <c r="EC684" s="6" t="s">
        <v>776</v>
      </c>
      <c r="ED684" s="6" t="s">
        <v>777</v>
      </c>
      <c r="EE684" s="6" t="s">
        <v>97</v>
      </c>
      <c r="EF684" s="6" t="s">
        <v>98</v>
      </c>
      <c r="EG684" s="6">
        <v>77</v>
      </c>
      <c r="EH684" s="6">
        <v>384</v>
      </c>
      <c r="EI684" s="6">
        <v>79</v>
      </c>
      <c r="EJ684" s="6">
        <v>394</v>
      </c>
      <c r="EK684" s="6">
        <v>79</v>
      </c>
      <c r="EL684" s="6">
        <v>394</v>
      </c>
      <c r="EM684" s="6" t="s">
        <v>114</v>
      </c>
      <c r="EN684" s="6" t="s">
        <v>22</v>
      </c>
      <c r="EO684" s="6">
        <v>2</v>
      </c>
    </row>
    <row r="685" spans="131:145" x14ac:dyDescent="0.25">
      <c r="EA685" s="6" t="s">
        <v>0</v>
      </c>
      <c r="EB685" s="6" t="s">
        <v>12</v>
      </c>
      <c r="EC685" s="6" t="s">
        <v>1848</v>
      </c>
      <c r="ED685" s="6" t="s">
        <v>198</v>
      </c>
      <c r="EE685" s="6" t="s">
        <v>97</v>
      </c>
      <c r="EF685" s="6" t="s">
        <v>125</v>
      </c>
      <c r="EG685" s="6">
        <v>20</v>
      </c>
      <c r="EH685" s="6">
        <v>106</v>
      </c>
      <c r="EI685" s="6">
        <v>13</v>
      </c>
      <c r="EJ685" s="6">
        <v>94</v>
      </c>
      <c r="EK685" s="6">
        <v>18</v>
      </c>
      <c r="EL685" s="6">
        <v>94</v>
      </c>
      <c r="EM685" s="6" t="s">
        <v>114</v>
      </c>
      <c r="EN685" s="6" t="s">
        <v>22</v>
      </c>
      <c r="EO685" s="6">
        <v>0</v>
      </c>
    </row>
    <row r="686" spans="131:145" x14ac:dyDescent="0.25">
      <c r="EA686" s="6" t="s">
        <v>0</v>
      </c>
      <c r="EB686" s="6" t="s">
        <v>12</v>
      </c>
      <c r="EC686" s="6" t="s">
        <v>1848</v>
      </c>
      <c r="ED686" s="6" t="s">
        <v>198</v>
      </c>
      <c r="EE686" s="6" t="s">
        <v>97</v>
      </c>
      <c r="EF686" s="6" t="s">
        <v>125</v>
      </c>
      <c r="EG686" s="6">
        <v>20</v>
      </c>
      <c r="EH686" s="6">
        <v>106</v>
      </c>
      <c r="EI686" s="6">
        <v>13</v>
      </c>
      <c r="EJ686" s="6">
        <v>94</v>
      </c>
      <c r="EK686" s="6">
        <v>18</v>
      </c>
      <c r="EL686" s="6">
        <v>94</v>
      </c>
      <c r="EM686" s="6" t="s">
        <v>114</v>
      </c>
      <c r="EN686" s="6" t="s">
        <v>21</v>
      </c>
      <c r="EO686" s="6">
        <v>1</v>
      </c>
    </row>
    <row r="687" spans="131:145" x14ac:dyDescent="0.25">
      <c r="EA687" s="6" t="s">
        <v>3</v>
      </c>
      <c r="EB687" s="6" t="s">
        <v>17</v>
      </c>
      <c r="EC687" s="6" t="s">
        <v>771</v>
      </c>
      <c r="ED687" s="6" t="s">
        <v>772</v>
      </c>
      <c r="EE687" s="6" t="s">
        <v>209</v>
      </c>
      <c r="EF687" s="6" t="s">
        <v>125</v>
      </c>
      <c r="EG687" s="6">
        <v>9</v>
      </c>
      <c r="EH687" s="6">
        <v>40</v>
      </c>
      <c r="EI687" s="6">
        <v>9</v>
      </c>
      <c r="EJ687" s="6">
        <v>43</v>
      </c>
      <c r="EK687" s="6">
        <v>9</v>
      </c>
      <c r="EL687" s="6">
        <v>43</v>
      </c>
      <c r="EM687" s="6" t="s">
        <v>114</v>
      </c>
      <c r="EN687" s="6" t="s">
        <v>21</v>
      </c>
      <c r="EO687" s="6">
        <v>0</v>
      </c>
    </row>
    <row r="688" spans="131:145" x14ac:dyDescent="0.25">
      <c r="EA688" s="6" t="s">
        <v>0</v>
      </c>
      <c r="EB688" s="6" t="s">
        <v>13</v>
      </c>
      <c r="EC688" s="6" t="s">
        <v>205</v>
      </c>
      <c r="ED688" s="6" t="s">
        <v>206</v>
      </c>
      <c r="EE688" s="6" t="s">
        <v>97</v>
      </c>
      <c r="EF688" s="6" t="s">
        <v>125</v>
      </c>
      <c r="EG688" s="6">
        <v>116</v>
      </c>
      <c r="EH688" s="6">
        <v>530</v>
      </c>
      <c r="EI688" s="6">
        <v>105</v>
      </c>
      <c r="EJ688" s="6">
        <v>464</v>
      </c>
      <c r="EK688" s="6">
        <v>105</v>
      </c>
      <c r="EL688" s="6">
        <v>492</v>
      </c>
      <c r="EM688" s="6" t="s">
        <v>114</v>
      </c>
      <c r="EN688" s="6" t="s">
        <v>21</v>
      </c>
      <c r="EO688" s="6">
        <v>0</v>
      </c>
    </row>
    <row r="689" spans="131:145" x14ac:dyDescent="0.25">
      <c r="EA689" s="6" t="s">
        <v>0</v>
      </c>
      <c r="EB689" s="6" t="s">
        <v>13</v>
      </c>
      <c r="EC689" s="6" t="s">
        <v>241</v>
      </c>
      <c r="ED689" s="6" t="s">
        <v>242</v>
      </c>
      <c r="EE689" s="6" t="s">
        <v>97</v>
      </c>
      <c r="EF689" s="6" t="s">
        <v>98</v>
      </c>
      <c r="EG689" s="6">
        <v>65</v>
      </c>
      <c r="EH689" s="6">
        <v>347</v>
      </c>
      <c r="EI689" s="6">
        <v>65</v>
      </c>
      <c r="EJ689" s="6">
        <v>347</v>
      </c>
      <c r="EK689" s="6">
        <v>65</v>
      </c>
      <c r="EL689" s="6">
        <v>347</v>
      </c>
      <c r="EM689" s="6" t="s">
        <v>114</v>
      </c>
      <c r="EN689" s="6" t="s">
        <v>22</v>
      </c>
      <c r="EO689" s="6">
        <v>3</v>
      </c>
    </row>
    <row r="690" spans="131:145" x14ac:dyDescent="0.25">
      <c r="EA690" s="6" t="s">
        <v>0</v>
      </c>
      <c r="EB690" s="6" t="s">
        <v>6</v>
      </c>
      <c r="EC690" s="6" t="s">
        <v>721</v>
      </c>
      <c r="ED690" s="6" t="s">
        <v>722</v>
      </c>
      <c r="EE690" s="6" t="s">
        <v>97</v>
      </c>
      <c r="EF690" s="6" t="s">
        <v>125</v>
      </c>
      <c r="EG690" s="6">
        <v>30</v>
      </c>
      <c r="EH690" s="6">
        <v>181</v>
      </c>
      <c r="EI690" s="6">
        <v>30</v>
      </c>
      <c r="EJ690" s="6">
        <v>181</v>
      </c>
      <c r="EK690" s="6">
        <v>30</v>
      </c>
      <c r="EL690" s="6">
        <v>181</v>
      </c>
      <c r="EM690" s="6" t="s">
        <v>114</v>
      </c>
      <c r="EN690" s="6" t="s">
        <v>22</v>
      </c>
      <c r="EO690" s="6">
        <v>1</v>
      </c>
    </row>
    <row r="691" spans="131:145" x14ac:dyDescent="0.25">
      <c r="EA691" s="6" t="s">
        <v>3</v>
      </c>
      <c r="EB691" s="6" t="s">
        <v>14</v>
      </c>
      <c r="EC691" s="6" t="s">
        <v>780</v>
      </c>
      <c r="ED691" s="6" t="s">
        <v>781</v>
      </c>
      <c r="EE691" s="6" t="s">
        <v>97</v>
      </c>
      <c r="EF691" s="6" t="s">
        <v>98</v>
      </c>
      <c r="EG691" s="6">
        <v>73</v>
      </c>
      <c r="EH691" s="6">
        <v>393</v>
      </c>
      <c r="EI691" s="6">
        <v>73</v>
      </c>
      <c r="EJ691" s="6">
        <v>393</v>
      </c>
      <c r="EK691" s="6">
        <v>73</v>
      </c>
      <c r="EL691" s="6">
        <v>393</v>
      </c>
      <c r="EM691" s="6" t="s">
        <v>114</v>
      </c>
      <c r="EN691" s="6" t="s">
        <v>22</v>
      </c>
      <c r="EO691" s="6">
        <v>2</v>
      </c>
    </row>
    <row r="692" spans="131:145" x14ac:dyDescent="0.25">
      <c r="EA692" s="6" t="s">
        <v>0</v>
      </c>
      <c r="EB692" s="6" t="s">
        <v>9</v>
      </c>
      <c r="EC692" s="6" t="s">
        <v>759</v>
      </c>
      <c r="ED692" s="6" t="s">
        <v>760</v>
      </c>
      <c r="EE692" s="6" t="s">
        <v>97</v>
      </c>
      <c r="EF692" s="6" t="s">
        <v>125</v>
      </c>
      <c r="EG692" s="6">
        <v>319</v>
      </c>
      <c r="EH692" s="6">
        <v>1567</v>
      </c>
      <c r="EI692" s="6">
        <v>133</v>
      </c>
      <c r="EJ692" s="6">
        <v>499</v>
      </c>
      <c r="EK692" s="6">
        <v>133</v>
      </c>
      <c r="EL692" s="6">
        <v>499</v>
      </c>
      <c r="EM692" s="6" t="s">
        <v>114</v>
      </c>
      <c r="EN692" s="6" t="s">
        <v>21</v>
      </c>
      <c r="EO692" s="6">
        <v>1</v>
      </c>
    </row>
    <row r="693" spans="131:145" x14ac:dyDescent="0.25">
      <c r="EA693" s="6" t="s">
        <v>0</v>
      </c>
      <c r="EB693" s="6" t="s">
        <v>13</v>
      </c>
      <c r="EC693" s="6" t="s">
        <v>245</v>
      </c>
      <c r="ED693" s="6" t="s">
        <v>246</v>
      </c>
      <c r="EE693" s="6" t="s">
        <v>97</v>
      </c>
      <c r="EF693" s="6" t="s">
        <v>98</v>
      </c>
      <c r="EG693" s="6">
        <v>25</v>
      </c>
      <c r="EH693" s="6">
        <v>133</v>
      </c>
      <c r="EI693" s="6">
        <v>22</v>
      </c>
      <c r="EJ693" s="6">
        <v>95</v>
      </c>
      <c r="EK693" s="6">
        <v>25</v>
      </c>
      <c r="EL693" s="6">
        <v>134</v>
      </c>
      <c r="EM693" s="6" t="s">
        <v>114</v>
      </c>
      <c r="EN693" s="6" t="s">
        <v>23</v>
      </c>
      <c r="EO693" s="6">
        <v>4</v>
      </c>
    </row>
    <row r="694" spans="131:145" x14ac:dyDescent="0.25">
      <c r="EA694" s="6" t="s">
        <v>0</v>
      </c>
      <c r="EB694" s="6" t="s">
        <v>6</v>
      </c>
      <c r="EC694" s="6" t="s">
        <v>721</v>
      </c>
      <c r="ED694" s="6" t="s">
        <v>722</v>
      </c>
      <c r="EE694" s="6" t="s">
        <v>97</v>
      </c>
      <c r="EF694" s="6" t="s">
        <v>125</v>
      </c>
      <c r="EG694" s="6">
        <v>30</v>
      </c>
      <c r="EH694" s="6">
        <v>181</v>
      </c>
      <c r="EI694" s="6">
        <v>30</v>
      </c>
      <c r="EJ694" s="6">
        <v>181</v>
      </c>
      <c r="EK694" s="6">
        <v>30</v>
      </c>
      <c r="EL694" s="6">
        <v>181</v>
      </c>
      <c r="EM694" s="6" t="s">
        <v>114</v>
      </c>
      <c r="EN694" s="6" t="s">
        <v>23</v>
      </c>
      <c r="EO694" s="6">
        <v>1</v>
      </c>
    </row>
    <row r="695" spans="131:145" x14ac:dyDescent="0.25">
      <c r="EA695" s="6" t="s">
        <v>0</v>
      </c>
      <c r="EB695" s="6" t="s">
        <v>13</v>
      </c>
      <c r="EC695" s="6" t="s">
        <v>1080</v>
      </c>
      <c r="ED695" s="6" t="s">
        <v>1081</v>
      </c>
      <c r="EE695" s="6" t="s">
        <v>97</v>
      </c>
      <c r="EF695" s="6" t="s">
        <v>125</v>
      </c>
      <c r="EG695" s="6">
        <v>54</v>
      </c>
      <c r="EH695" s="6">
        <v>242</v>
      </c>
      <c r="EI695" s="6">
        <v>50</v>
      </c>
      <c r="EJ695" s="6">
        <v>219</v>
      </c>
      <c r="EK695" s="6">
        <v>50</v>
      </c>
      <c r="EL695" s="6">
        <v>227</v>
      </c>
      <c r="EM695" s="6" t="s">
        <v>114</v>
      </c>
      <c r="EN695" s="6" t="s">
        <v>22</v>
      </c>
      <c r="EO695" s="6">
        <v>3</v>
      </c>
    </row>
    <row r="696" spans="131:145" x14ac:dyDescent="0.25">
      <c r="EA696" s="6" t="s">
        <v>0</v>
      </c>
      <c r="EB696" s="6" t="s">
        <v>13</v>
      </c>
      <c r="EC696" s="6" t="s">
        <v>195</v>
      </c>
      <c r="ED696" s="6" t="s">
        <v>196</v>
      </c>
      <c r="EE696" s="6" t="s">
        <v>97</v>
      </c>
      <c r="EF696" s="6" t="s">
        <v>132</v>
      </c>
      <c r="EG696" s="6">
        <v>20</v>
      </c>
      <c r="EH696" s="6">
        <v>64</v>
      </c>
      <c r="EI696" s="6">
        <v>14</v>
      </c>
      <c r="EJ696" s="6">
        <v>52</v>
      </c>
      <c r="EK696" s="6">
        <v>14</v>
      </c>
      <c r="EL696" s="6">
        <v>52</v>
      </c>
      <c r="EM696" s="6" t="s">
        <v>114</v>
      </c>
      <c r="EN696" s="6" t="s">
        <v>21</v>
      </c>
      <c r="EO696" s="6">
        <v>0</v>
      </c>
    </row>
    <row r="697" spans="131:145" x14ac:dyDescent="0.25">
      <c r="EA697" s="6" t="s">
        <v>3</v>
      </c>
      <c r="EB697" s="6" t="s">
        <v>16</v>
      </c>
      <c r="EC697" s="6" t="s">
        <v>230</v>
      </c>
      <c r="ED697" s="6" t="s">
        <v>231</v>
      </c>
      <c r="EE697" s="6" t="s">
        <v>97</v>
      </c>
      <c r="EF697" s="6" t="s">
        <v>98</v>
      </c>
      <c r="EG697" s="6">
        <v>31</v>
      </c>
      <c r="EH697" s="6">
        <v>191</v>
      </c>
      <c r="EI697" s="6">
        <v>31</v>
      </c>
      <c r="EJ697" s="6">
        <v>183</v>
      </c>
      <c r="EK697" s="6">
        <v>31</v>
      </c>
      <c r="EL697" s="6">
        <v>183</v>
      </c>
      <c r="EM697" s="6" t="s">
        <v>114</v>
      </c>
      <c r="EN697" s="6" t="s">
        <v>21</v>
      </c>
      <c r="EO697" s="6">
        <v>1</v>
      </c>
    </row>
    <row r="698" spans="131:145" x14ac:dyDescent="0.25">
      <c r="EA698" s="6" t="s">
        <v>3</v>
      </c>
      <c r="EB698" s="6" t="s">
        <v>15</v>
      </c>
      <c r="EC698" s="6" t="s">
        <v>234</v>
      </c>
      <c r="ED698" s="6" t="s">
        <v>1060</v>
      </c>
      <c r="EE698" s="6" t="s">
        <v>97</v>
      </c>
      <c r="EF698" s="6" t="s">
        <v>132</v>
      </c>
      <c r="EG698" s="6">
        <v>21</v>
      </c>
      <c r="EH698" s="6">
        <v>107</v>
      </c>
      <c r="EI698" s="6">
        <v>22</v>
      </c>
      <c r="EJ698" s="6">
        <v>108</v>
      </c>
      <c r="EK698" s="6">
        <v>22</v>
      </c>
      <c r="EL698" s="6">
        <v>0</v>
      </c>
      <c r="EM698" s="6" t="s">
        <v>114</v>
      </c>
      <c r="EN698" s="6" t="s">
        <v>23</v>
      </c>
      <c r="EO698" s="6">
        <v>0</v>
      </c>
    </row>
    <row r="699" spans="131:145" x14ac:dyDescent="0.25">
      <c r="EA699" s="6" t="s">
        <v>3</v>
      </c>
      <c r="EB699" s="6" t="s">
        <v>14</v>
      </c>
      <c r="EC699" s="6" t="s">
        <v>226</v>
      </c>
      <c r="ED699" s="6" t="s">
        <v>227</v>
      </c>
      <c r="EE699" s="6" t="s">
        <v>97</v>
      </c>
      <c r="EF699" s="6" t="s">
        <v>98</v>
      </c>
      <c r="EG699" s="6">
        <v>50</v>
      </c>
      <c r="EH699" s="6">
        <v>218</v>
      </c>
      <c r="EI699" s="6">
        <v>53</v>
      </c>
      <c r="EJ699" s="6">
        <v>217</v>
      </c>
      <c r="EK699" s="6">
        <v>53</v>
      </c>
      <c r="EL699" s="6">
        <v>217</v>
      </c>
      <c r="EM699" s="6" t="s">
        <v>114</v>
      </c>
      <c r="EN699" s="6" t="s">
        <v>21</v>
      </c>
      <c r="EO699" s="6">
        <v>5</v>
      </c>
    </row>
    <row r="700" spans="131:145" x14ac:dyDescent="0.25">
      <c r="EA700" s="6" t="s">
        <v>3</v>
      </c>
      <c r="EB700" s="6" t="s">
        <v>15</v>
      </c>
      <c r="EC700" s="6" t="s">
        <v>234</v>
      </c>
      <c r="ED700" s="6" t="s">
        <v>1060</v>
      </c>
      <c r="EE700" s="6" t="s">
        <v>97</v>
      </c>
      <c r="EF700" s="6" t="s">
        <v>132</v>
      </c>
      <c r="EG700" s="6">
        <v>21</v>
      </c>
      <c r="EH700" s="6">
        <v>107</v>
      </c>
      <c r="EI700" s="6">
        <v>22</v>
      </c>
      <c r="EJ700" s="6">
        <v>108</v>
      </c>
      <c r="EK700" s="6">
        <v>22</v>
      </c>
      <c r="EL700" s="6">
        <v>0</v>
      </c>
      <c r="EM700" s="6" t="s">
        <v>114</v>
      </c>
      <c r="EN700" s="6" t="s">
        <v>22</v>
      </c>
      <c r="EO700" s="6">
        <v>0</v>
      </c>
    </row>
    <row r="701" spans="131:145" x14ac:dyDescent="0.25">
      <c r="EA701" s="6" t="s">
        <v>3</v>
      </c>
      <c r="EB701" s="6" t="s">
        <v>14</v>
      </c>
      <c r="EC701" s="6" t="s">
        <v>776</v>
      </c>
      <c r="ED701" s="6" t="s">
        <v>777</v>
      </c>
      <c r="EE701" s="6" t="s">
        <v>97</v>
      </c>
      <c r="EF701" s="6" t="s">
        <v>98</v>
      </c>
      <c r="EG701" s="6">
        <v>77</v>
      </c>
      <c r="EH701" s="6">
        <v>384</v>
      </c>
      <c r="EI701" s="6">
        <v>79</v>
      </c>
      <c r="EJ701" s="6">
        <v>394</v>
      </c>
      <c r="EK701" s="6">
        <v>79</v>
      </c>
      <c r="EL701" s="6">
        <v>394</v>
      </c>
      <c r="EM701" s="6" t="s">
        <v>114</v>
      </c>
      <c r="EN701" s="6" t="s">
        <v>21</v>
      </c>
      <c r="EO701" s="6">
        <v>1</v>
      </c>
    </row>
    <row r="702" spans="131:145" x14ac:dyDescent="0.25">
      <c r="EA702" s="6" t="s">
        <v>0</v>
      </c>
      <c r="EB702" s="6" t="s">
        <v>13</v>
      </c>
      <c r="EC702" s="6" t="s">
        <v>247</v>
      </c>
      <c r="ED702" s="6" t="s">
        <v>248</v>
      </c>
      <c r="EE702" s="6" t="s">
        <v>97</v>
      </c>
      <c r="EF702" s="6" t="s">
        <v>98</v>
      </c>
      <c r="EG702" s="6">
        <v>10</v>
      </c>
      <c r="EH702" s="6">
        <v>39</v>
      </c>
      <c r="EI702" s="6">
        <v>7</v>
      </c>
      <c r="EJ702" s="6">
        <v>25</v>
      </c>
      <c r="EK702" s="6">
        <v>10</v>
      </c>
      <c r="EL702" s="6">
        <v>39</v>
      </c>
      <c r="EM702" s="6" t="s">
        <v>114</v>
      </c>
      <c r="EN702" s="6" t="s">
        <v>21</v>
      </c>
      <c r="EO702" s="6">
        <v>1</v>
      </c>
    </row>
    <row r="703" spans="131:145" x14ac:dyDescent="0.25">
      <c r="EA703" s="6" t="s">
        <v>3</v>
      </c>
      <c r="EB703" s="6" t="s">
        <v>15</v>
      </c>
      <c r="EC703" s="6" t="s">
        <v>806</v>
      </c>
      <c r="ED703" s="6" t="s">
        <v>807</v>
      </c>
      <c r="EE703" s="6" t="s">
        <v>97</v>
      </c>
      <c r="EF703" s="6" t="s">
        <v>125</v>
      </c>
      <c r="EG703" s="6">
        <v>178</v>
      </c>
      <c r="EH703" s="6">
        <v>827</v>
      </c>
      <c r="EI703" s="6">
        <v>194</v>
      </c>
      <c r="EJ703" s="6">
        <v>890</v>
      </c>
      <c r="EK703" s="6">
        <v>194</v>
      </c>
      <c r="EL703" s="6">
        <v>890</v>
      </c>
      <c r="EM703" s="6" t="s">
        <v>114</v>
      </c>
      <c r="EN703" s="6" t="s">
        <v>23</v>
      </c>
      <c r="EO703" s="6">
        <v>12</v>
      </c>
    </row>
    <row r="704" spans="131:145" x14ac:dyDescent="0.25">
      <c r="EA704" s="6" t="s">
        <v>3</v>
      </c>
      <c r="EB704" s="6" t="s">
        <v>14</v>
      </c>
      <c r="EC704" s="6" t="s">
        <v>780</v>
      </c>
      <c r="ED704" s="6" t="s">
        <v>781</v>
      </c>
      <c r="EE704" s="6" t="s">
        <v>97</v>
      </c>
      <c r="EF704" s="6" t="s">
        <v>98</v>
      </c>
      <c r="EG704" s="6">
        <v>73</v>
      </c>
      <c r="EH704" s="6">
        <v>393</v>
      </c>
      <c r="EI704" s="6">
        <v>73</v>
      </c>
      <c r="EJ704" s="6">
        <v>393</v>
      </c>
      <c r="EK704" s="6">
        <v>73</v>
      </c>
      <c r="EL704" s="6">
        <v>393</v>
      </c>
      <c r="EM704" s="6" t="s">
        <v>114</v>
      </c>
      <c r="EN704" s="6" t="s">
        <v>21</v>
      </c>
      <c r="EO704" s="6">
        <v>0</v>
      </c>
    </row>
    <row r="705" spans="131:145" x14ac:dyDescent="0.25">
      <c r="EA705" s="6" t="s">
        <v>0</v>
      </c>
      <c r="EB705" s="6" t="s">
        <v>7</v>
      </c>
      <c r="EC705" s="6" t="s">
        <v>143</v>
      </c>
      <c r="ED705" s="6" t="s">
        <v>144</v>
      </c>
      <c r="EE705" s="6" t="s">
        <v>97</v>
      </c>
      <c r="EF705" s="6" t="s">
        <v>132</v>
      </c>
      <c r="EG705" s="6">
        <v>12</v>
      </c>
      <c r="EH705" s="6">
        <v>51</v>
      </c>
      <c r="EI705" s="6">
        <v>4</v>
      </c>
      <c r="EJ705" s="6">
        <v>20</v>
      </c>
      <c r="EK705" s="6">
        <v>12</v>
      </c>
      <c r="EL705" s="6">
        <v>52</v>
      </c>
      <c r="EM705" s="6" t="s">
        <v>114</v>
      </c>
      <c r="EN705" s="6" t="s">
        <v>21</v>
      </c>
      <c r="EO705" s="6">
        <v>0</v>
      </c>
    </row>
    <row r="706" spans="131:145" x14ac:dyDescent="0.25">
      <c r="EA706" s="6" t="s">
        <v>0</v>
      </c>
      <c r="EB706" s="6" t="s">
        <v>6</v>
      </c>
      <c r="EC706" s="6" t="s">
        <v>277</v>
      </c>
      <c r="ED706" s="6" t="s">
        <v>278</v>
      </c>
      <c r="EE706" s="6" t="s">
        <v>97</v>
      </c>
      <c r="EF706" s="6" t="s">
        <v>98</v>
      </c>
      <c r="EG706" s="6">
        <v>139</v>
      </c>
      <c r="EH706" s="6">
        <v>640</v>
      </c>
      <c r="EI706" s="6">
        <v>127</v>
      </c>
      <c r="EJ706" s="6">
        <v>578</v>
      </c>
      <c r="EK706" s="6">
        <v>146</v>
      </c>
      <c r="EL706" s="6">
        <v>640</v>
      </c>
      <c r="EM706" s="6" t="s">
        <v>114</v>
      </c>
      <c r="EN706" s="6" t="s">
        <v>22</v>
      </c>
      <c r="EO706" s="6">
        <v>27</v>
      </c>
    </row>
    <row r="707" spans="131:145" x14ac:dyDescent="0.25">
      <c r="EA707" s="6" t="s">
        <v>0</v>
      </c>
      <c r="EB707" s="6" t="s">
        <v>13</v>
      </c>
      <c r="EC707" s="6" t="s">
        <v>239</v>
      </c>
      <c r="ED707" s="6" t="s">
        <v>240</v>
      </c>
      <c r="EE707" s="6" t="s">
        <v>97</v>
      </c>
      <c r="EF707" s="6" t="s">
        <v>98</v>
      </c>
      <c r="EG707" s="6">
        <v>15</v>
      </c>
      <c r="EH707" s="6">
        <v>74</v>
      </c>
      <c r="EI707" s="6">
        <v>12</v>
      </c>
      <c r="EJ707" s="6">
        <v>60</v>
      </c>
      <c r="EK707" s="6">
        <v>16</v>
      </c>
      <c r="EL707" s="6">
        <v>74</v>
      </c>
      <c r="EM707" s="6" t="s">
        <v>114</v>
      </c>
      <c r="EN707" s="6" t="s">
        <v>23</v>
      </c>
      <c r="EO707" s="6">
        <v>0</v>
      </c>
    </row>
    <row r="708" spans="131:145" x14ac:dyDescent="0.25">
      <c r="EA708" s="6" t="s">
        <v>0</v>
      </c>
      <c r="EB708" s="6" t="s">
        <v>13</v>
      </c>
      <c r="EC708" s="6" t="s">
        <v>181</v>
      </c>
      <c r="ED708" s="6" t="s">
        <v>182</v>
      </c>
      <c r="EE708" s="6" t="s">
        <v>97</v>
      </c>
      <c r="EF708" s="6" t="s">
        <v>98</v>
      </c>
      <c r="EG708" s="6">
        <v>16</v>
      </c>
      <c r="EH708" s="6">
        <v>58</v>
      </c>
      <c r="EI708" s="6">
        <v>10</v>
      </c>
      <c r="EJ708" s="6">
        <v>45</v>
      </c>
      <c r="EK708" s="6">
        <v>16</v>
      </c>
      <c r="EL708" s="6">
        <v>58</v>
      </c>
      <c r="EM708" s="6" t="s">
        <v>114</v>
      </c>
      <c r="EN708" s="6" t="s">
        <v>23</v>
      </c>
      <c r="EO708" s="6">
        <v>2</v>
      </c>
    </row>
    <row r="709" spans="131:145" x14ac:dyDescent="0.25">
      <c r="EA709" s="6" t="s">
        <v>3</v>
      </c>
      <c r="EB709" s="6" t="s">
        <v>15</v>
      </c>
      <c r="EC709" s="6" t="s">
        <v>787</v>
      </c>
      <c r="ED709" s="6" t="s">
        <v>788</v>
      </c>
      <c r="EE709" s="6" t="s">
        <v>97</v>
      </c>
      <c r="EF709" s="6" t="s">
        <v>125</v>
      </c>
      <c r="EG709" s="6">
        <v>87</v>
      </c>
      <c r="EH709" s="6">
        <v>488</v>
      </c>
      <c r="EI709" s="6">
        <v>86</v>
      </c>
      <c r="EJ709" s="6">
        <v>472</v>
      </c>
      <c r="EK709" s="6">
        <v>86</v>
      </c>
      <c r="EL709" s="6">
        <v>472</v>
      </c>
      <c r="EM709" s="6" t="s">
        <v>114</v>
      </c>
      <c r="EN709" s="6" t="s">
        <v>21</v>
      </c>
      <c r="EO709" s="6">
        <v>1</v>
      </c>
    </row>
    <row r="710" spans="131:145" x14ac:dyDescent="0.25">
      <c r="EA710" s="6" t="s">
        <v>0</v>
      </c>
      <c r="EB710" s="6" t="s">
        <v>13</v>
      </c>
      <c r="EC710" s="6" t="s">
        <v>1853</v>
      </c>
      <c r="ED710" s="6" t="s">
        <v>204</v>
      </c>
      <c r="EE710" s="6" t="s">
        <v>97</v>
      </c>
      <c r="EF710" s="6" t="s">
        <v>125</v>
      </c>
      <c r="EG710" s="6">
        <v>41</v>
      </c>
      <c r="EH710" s="6">
        <v>199</v>
      </c>
      <c r="EI710" s="6">
        <v>41</v>
      </c>
      <c r="EJ710" s="6">
        <v>196</v>
      </c>
      <c r="EK710" s="6">
        <v>41</v>
      </c>
      <c r="EL710" s="6">
        <v>201</v>
      </c>
      <c r="EM710" s="6" t="s">
        <v>114</v>
      </c>
      <c r="EN710" s="6" t="s">
        <v>21</v>
      </c>
      <c r="EO710" s="6">
        <v>0</v>
      </c>
    </row>
    <row r="711" spans="131:145" x14ac:dyDescent="0.25">
      <c r="EA711" s="6" t="s">
        <v>0</v>
      </c>
      <c r="EB711" s="6" t="s">
        <v>7</v>
      </c>
      <c r="EC711" s="6" t="s">
        <v>130</v>
      </c>
      <c r="ED711" s="6" t="s">
        <v>131</v>
      </c>
      <c r="EE711" s="6" t="s">
        <v>97</v>
      </c>
      <c r="EF711" s="6" t="s">
        <v>125</v>
      </c>
      <c r="EG711" s="6">
        <v>169</v>
      </c>
      <c r="EH711" s="6">
        <v>816</v>
      </c>
      <c r="EI711" s="6">
        <v>153</v>
      </c>
      <c r="EJ711" s="6">
        <v>754</v>
      </c>
      <c r="EK711" s="6">
        <v>157</v>
      </c>
      <c r="EL711" s="6">
        <v>761</v>
      </c>
      <c r="EM711" s="6" t="s">
        <v>114</v>
      </c>
      <c r="EN711" s="6" t="s">
        <v>21</v>
      </c>
      <c r="EO711" s="6">
        <v>7</v>
      </c>
    </row>
    <row r="712" spans="131:145" x14ac:dyDescent="0.25">
      <c r="EA712" s="6" t="s">
        <v>0</v>
      </c>
      <c r="EB712" s="6" t="s">
        <v>13</v>
      </c>
      <c r="EC712" s="6" t="s">
        <v>239</v>
      </c>
      <c r="ED712" s="6" t="s">
        <v>240</v>
      </c>
      <c r="EE712" s="6" t="s">
        <v>97</v>
      </c>
      <c r="EF712" s="6" t="s">
        <v>98</v>
      </c>
      <c r="EG712" s="6">
        <v>15</v>
      </c>
      <c r="EH712" s="6">
        <v>74</v>
      </c>
      <c r="EI712" s="6">
        <v>12</v>
      </c>
      <c r="EJ712" s="6">
        <v>60</v>
      </c>
      <c r="EK712" s="6">
        <v>16</v>
      </c>
      <c r="EL712" s="6">
        <v>74</v>
      </c>
      <c r="EM712" s="6" t="s">
        <v>114</v>
      </c>
      <c r="EN712" s="6" t="s">
        <v>22</v>
      </c>
      <c r="EO712" s="6">
        <v>0</v>
      </c>
    </row>
    <row r="713" spans="131:145" x14ac:dyDescent="0.25">
      <c r="EA713" s="6" t="s">
        <v>3</v>
      </c>
      <c r="EB713" s="6" t="s">
        <v>18</v>
      </c>
      <c r="EC713" s="6" t="s">
        <v>809</v>
      </c>
      <c r="ED713" s="6" t="s">
        <v>810</v>
      </c>
      <c r="EE713" s="6" t="s">
        <v>97</v>
      </c>
      <c r="EF713" s="6" t="s">
        <v>98</v>
      </c>
      <c r="EG713" s="6">
        <v>12</v>
      </c>
      <c r="EH713" s="6">
        <v>52</v>
      </c>
      <c r="EI713" s="6">
        <v>10</v>
      </c>
      <c r="EJ713" s="6">
        <v>44</v>
      </c>
      <c r="EK713" s="6">
        <v>10</v>
      </c>
      <c r="EL713" s="6">
        <v>44</v>
      </c>
      <c r="EM713" s="6" t="s">
        <v>114</v>
      </c>
      <c r="EN713" s="6" t="s">
        <v>23</v>
      </c>
      <c r="EO713" s="6">
        <v>0</v>
      </c>
    </row>
    <row r="714" spans="131:145" x14ac:dyDescent="0.25">
      <c r="EA714" s="6" t="s">
        <v>3</v>
      </c>
      <c r="EB714" s="6" t="s">
        <v>17</v>
      </c>
      <c r="EC714" s="6" t="s">
        <v>771</v>
      </c>
      <c r="ED714" s="6" t="s">
        <v>772</v>
      </c>
      <c r="EE714" s="6" t="s">
        <v>209</v>
      </c>
      <c r="EF714" s="6" t="s">
        <v>125</v>
      </c>
      <c r="EG714" s="6">
        <v>9</v>
      </c>
      <c r="EH714" s="6">
        <v>40</v>
      </c>
      <c r="EI714" s="6">
        <v>9</v>
      </c>
      <c r="EJ714" s="6">
        <v>43</v>
      </c>
      <c r="EK714" s="6">
        <v>9</v>
      </c>
      <c r="EL714" s="6">
        <v>43</v>
      </c>
      <c r="EM714" s="6" t="s">
        <v>114</v>
      </c>
      <c r="EN714" s="6" t="s">
        <v>23</v>
      </c>
      <c r="EO714" s="6">
        <v>0</v>
      </c>
    </row>
    <row r="715" spans="131:145" x14ac:dyDescent="0.25">
      <c r="EA715" s="6" t="s">
        <v>0</v>
      </c>
      <c r="EB715" s="6" t="s">
        <v>7</v>
      </c>
      <c r="EC715" s="6" t="s">
        <v>130</v>
      </c>
      <c r="ED715" s="6" t="s">
        <v>131</v>
      </c>
      <c r="EE715" s="6" t="s">
        <v>97</v>
      </c>
      <c r="EF715" s="6" t="s">
        <v>125</v>
      </c>
      <c r="EG715" s="6">
        <v>169</v>
      </c>
      <c r="EH715" s="6">
        <v>816</v>
      </c>
      <c r="EI715" s="6">
        <v>153</v>
      </c>
      <c r="EJ715" s="6">
        <v>754</v>
      </c>
      <c r="EK715" s="6">
        <v>157</v>
      </c>
      <c r="EL715" s="6">
        <v>761</v>
      </c>
      <c r="EM715" s="6" t="s">
        <v>114</v>
      </c>
      <c r="EN715" s="6" t="s">
        <v>22</v>
      </c>
      <c r="EO715" s="6">
        <v>5</v>
      </c>
    </row>
    <row r="716" spans="131:145" x14ac:dyDescent="0.25">
      <c r="EA716" s="6" t="s">
        <v>3</v>
      </c>
      <c r="EB716" s="6" t="s">
        <v>14</v>
      </c>
      <c r="EC716" s="6" t="s">
        <v>785</v>
      </c>
      <c r="ED716" s="6" t="s">
        <v>786</v>
      </c>
      <c r="EE716" s="6" t="s">
        <v>97</v>
      </c>
      <c r="EF716" s="6" t="s">
        <v>98</v>
      </c>
      <c r="EG716" s="6">
        <v>140</v>
      </c>
      <c r="EH716" s="6">
        <v>613</v>
      </c>
      <c r="EI716" s="6">
        <v>137</v>
      </c>
      <c r="EJ716" s="6">
        <v>622</v>
      </c>
      <c r="EK716" s="6">
        <v>137</v>
      </c>
      <c r="EL716" s="6">
        <v>622</v>
      </c>
      <c r="EM716" s="6" t="s">
        <v>114</v>
      </c>
      <c r="EN716" s="6" t="s">
        <v>22</v>
      </c>
      <c r="EO716" s="6">
        <v>2</v>
      </c>
    </row>
    <row r="717" spans="131:145" x14ac:dyDescent="0.25">
      <c r="EA717" s="6" t="s">
        <v>3</v>
      </c>
      <c r="EB717" s="6" t="s">
        <v>18</v>
      </c>
      <c r="EC717" s="6" t="s">
        <v>809</v>
      </c>
      <c r="ED717" s="6" t="s">
        <v>810</v>
      </c>
      <c r="EE717" s="6" t="s">
        <v>97</v>
      </c>
      <c r="EF717" s="6" t="s">
        <v>98</v>
      </c>
      <c r="EG717" s="6">
        <v>12</v>
      </c>
      <c r="EH717" s="6">
        <v>52</v>
      </c>
      <c r="EI717" s="6">
        <v>10</v>
      </c>
      <c r="EJ717" s="6">
        <v>44</v>
      </c>
      <c r="EK717" s="6">
        <v>10</v>
      </c>
      <c r="EL717" s="6">
        <v>44</v>
      </c>
      <c r="EM717" s="6" t="s">
        <v>114</v>
      </c>
      <c r="EN717" s="6" t="s">
        <v>22</v>
      </c>
      <c r="EO717" s="6">
        <v>0</v>
      </c>
    </row>
    <row r="718" spans="131:145" x14ac:dyDescent="0.25">
      <c r="EA718" s="6" t="s">
        <v>0</v>
      </c>
      <c r="EB718" s="6" t="s">
        <v>13</v>
      </c>
      <c r="EC718" s="6" t="s">
        <v>181</v>
      </c>
      <c r="ED718" s="6" t="s">
        <v>182</v>
      </c>
      <c r="EE718" s="6" t="s">
        <v>97</v>
      </c>
      <c r="EF718" s="6" t="s">
        <v>98</v>
      </c>
      <c r="EG718" s="6">
        <v>16</v>
      </c>
      <c r="EH718" s="6">
        <v>58</v>
      </c>
      <c r="EI718" s="6">
        <v>10</v>
      </c>
      <c r="EJ718" s="6">
        <v>45</v>
      </c>
      <c r="EK718" s="6">
        <v>16</v>
      </c>
      <c r="EL718" s="6">
        <v>58</v>
      </c>
      <c r="EM718" s="6" t="s">
        <v>114</v>
      </c>
      <c r="EN718" s="6" t="s">
        <v>22</v>
      </c>
      <c r="EO718" s="6">
        <v>1</v>
      </c>
    </row>
    <row r="719" spans="131:145" x14ac:dyDescent="0.25">
      <c r="EA719" s="6" t="s">
        <v>0</v>
      </c>
      <c r="EB719" s="6" t="s">
        <v>13</v>
      </c>
      <c r="EC719" s="6" t="s">
        <v>239</v>
      </c>
      <c r="ED719" s="6" t="s">
        <v>240</v>
      </c>
      <c r="EE719" s="6" t="s">
        <v>97</v>
      </c>
      <c r="EF719" s="6" t="s">
        <v>98</v>
      </c>
      <c r="EG719" s="6">
        <v>15</v>
      </c>
      <c r="EH719" s="6">
        <v>74</v>
      </c>
      <c r="EI719" s="6">
        <v>12</v>
      </c>
      <c r="EJ719" s="6">
        <v>60</v>
      </c>
      <c r="EK719" s="6">
        <v>16</v>
      </c>
      <c r="EL719" s="6">
        <v>74</v>
      </c>
      <c r="EM719" s="6" t="s">
        <v>114</v>
      </c>
      <c r="EN719" s="6" t="s">
        <v>21</v>
      </c>
      <c r="EO719" s="6">
        <v>0</v>
      </c>
    </row>
    <row r="720" spans="131:145" x14ac:dyDescent="0.25">
      <c r="EA720" s="6" t="s">
        <v>3</v>
      </c>
      <c r="EB720" s="6" t="s">
        <v>15</v>
      </c>
      <c r="EC720" s="6" t="s">
        <v>228</v>
      </c>
      <c r="ED720" s="6" t="s">
        <v>229</v>
      </c>
      <c r="EE720" s="6" t="s">
        <v>97</v>
      </c>
      <c r="EF720" s="6" t="s">
        <v>98</v>
      </c>
      <c r="EG720" s="6">
        <v>30</v>
      </c>
      <c r="EH720" s="6">
        <v>139</v>
      </c>
      <c r="EI720" s="6">
        <v>31</v>
      </c>
      <c r="EJ720" s="6">
        <v>140</v>
      </c>
      <c r="EK720" s="6">
        <v>31</v>
      </c>
      <c r="EL720" s="6">
        <v>140</v>
      </c>
      <c r="EM720" s="6" t="s">
        <v>114</v>
      </c>
      <c r="EN720" s="6" t="s">
        <v>23</v>
      </c>
      <c r="EO720" s="6">
        <v>3</v>
      </c>
    </row>
    <row r="721" spans="131:145" x14ac:dyDescent="0.25">
      <c r="EA721" s="6" t="s">
        <v>3</v>
      </c>
      <c r="EB721" s="6" t="s">
        <v>18</v>
      </c>
      <c r="EC721" s="6" t="s">
        <v>809</v>
      </c>
      <c r="ED721" s="6" t="s">
        <v>810</v>
      </c>
      <c r="EE721" s="6" t="s">
        <v>97</v>
      </c>
      <c r="EF721" s="6" t="s">
        <v>98</v>
      </c>
      <c r="EG721" s="6">
        <v>12</v>
      </c>
      <c r="EH721" s="6">
        <v>52</v>
      </c>
      <c r="EI721" s="6">
        <v>10</v>
      </c>
      <c r="EJ721" s="6">
        <v>44</v>
      </c>
      <c r="EK721" s="6">
        <v>10</v>
      </c>
      <c r="EL721" s="6">
        <v>44</v>
      </c>
      <c r="EM721" s="6" t="s">
        <v>114</v>
      </c>
      <c r="EN721" s="6" t="s">
        <v>21</v>
      </c>
      <c r="EO721" s="6">
        <v>0</v>
      </c>
    </row>
    <row r="722" spans="131:145" x14ac:dyDescent="0.25">
      <c r="EA722" s="6" t="s">
        <v>0</v>
      </c>
      <c r="EB722" s="6" t="s">
        <v>13</v>
      </c>
      <c r="EC722" s="6" t="s">
        <v>201</v>
      </c>
      <c r="ED722" s="6" t="s">
        <v>202</v>
      </c>
      <c r="EE722" s="6" t="s">
        <v>97</v>
      </c>
      <c r="EF722" s="6" t="s">
        <v>132</v>
      </c>
      <c r="EG722" s="6">
        <v>8</v>
      </c>
      <c r="EH722" s="6">
        <v>40</v>
      </c>
      <c r="EI722" s="6">
        <v>8</v>
      </c>
      <c r="EJ722" s="6">
        <v>28</v>
      </c>
      <c r="EK722" s="6">
        <v>8</v>
      </c>
      <c r="EL722" s="6">
        <v>40</v>
      </c>
      <c r="EM722" s="6" t="s">
        <v>114</v>
      </c>
      <c r="EN722" s="6" t="s">
        <v>23</v>
      </c>
      <c r="EO722" s="6">
        <v>0</v>
      </c>
    </row>
    <row r="723" spans="131:145" x14ac:dyDescent="0.25">
      <c r="EA723" s="6" t="s">
        <v>0</v>
      </c>
      <c r="EB723" s="6" t="s">
        <v>7</v>
      </c>
      <c r="EC723" s="6" t="s">
        <v>143</v>
      </c>
      <c r="ED723" s="6" t="s">
        <v>144</v>
      </c>
      <c r="EE723" s="6" t="s">
        <v>97</v>
      </c>
      <c r="EF723" s="6" t="s">
        <v>132</v>
      </c>
      <c r="EG723" s="6">
        <v>12</v>
      </c>
      <c r="EH723" s="6">
        <v>51</v>
      </c>
      <c r="EI723" s="6">
        <v>4</v>
      </c>
      <c r="EJ723" s="6">
        <v>20</v>
      </c>
      <c r="EK723" s="6">
        <v>12</v>
      </c>
      <c r="EL723" s="6">
        <v>52</v>
      </c>
      <c r="EM723" s="6" t="s">
        <v>114</v>
      </c>
      <c r="EN723" s="6" t="s">
        <v>22</v>
      </c>
      <c r="EO723" s="6">
        <v>1</v>
      </c>
    </row>
    <row r="724" spans="131:145" x14ac:dyDescent="0.25">
      <c r="EA724" s="6" t="s">
        <v>3</v>
      </c>
      <c r="EB724" s="6" t="s">
        <v>17</v>
      </c>
      <c r="EC724" s="6" t="s">
        <v>1868</v>
      </c>
      <c r="ED724" s="6" t="s">
        <v>762</v>
      </c>
      <c r="EE724" s="6" t="s">
        <v>209</v>
      </c>
      <c r="EF724" s="6" t="s">
        <v>125</v>
      </c>
      <c r="EG724" s="6">
        <v>32</v>
      </c>
      <c r="EH724" s="6">
        <v>156</v>
      </c>
      <c r="EI724" s="6">
        <v>9</v>
      </c>
      <c r="EJ724" s="6">
        <v>58</v>
      </c>
      <c r="EK724" s="6">
        <v>9</v>
      </c>
      <c r="EL724" s="6">
        <v>58</v>
      </c>
      <c r="EM724" s="6" t="s">
        <v>114</v>
      </c>
      <c r="EN724" s="6" t="s">
        <v>23</v>
      </c>
      <c r="EO724" s="6">
        <v>2</v>
      </c>
    </row>
    <row r="725" spans="131:145" x14ac:dyDescent="0.25">
      <c r="EA725" s="6" t="s">
        <v>0</v>
      </c>
      <c r="EB725" s="6" t="s">
        <v>13</v>
      </c>
      <c r="EC725" s="6" t="s">
        <v>175</v>
      </c>
      <c r="ED725" s="6" t="s">
        <v>176</v>
      </c>
      <c r="EE725" s="6" t="s">
        <v>97</v>
      </c>
      <c r="EF725" s="6" t="s">
        <v>125</v>
      </c>
      <c r="EG725" s="6">
        <v>35</v>
      </c>
      <c r="EH725" s="6">
        <v>215</v>
      </c>
      <c r="EI725" s="6">
        <v>35</v>
      </c>
      <c r="EJ725" s="6">
        <v>211</v>
      </c>
      <c r="EK725" s="6">
        <v>35</v>
      </c>
      <c r="EL725" s="6">
        <v>212</v>
      </c>
      <c r="EM725" s="6" t="s">
        <v>114</v>
      </c>
      <c r="EN725" s="6" t="s">
        <v>22</v>
      </c>
      <c r="EO725" s="6">
        <v>0</v>
      </c>
    </row>
    <row r="726" spans="131:145" x14ac:dyDescent="0.25">
      <c r="EA726" s="6" t="s">
        <v>3</v>
      </c>
      <c r="EB726" s="6" t="s">
        <v>14</v>
      </c>
      <c r="EC726" s="6" t="s">
        <v>785</v>
      </c>
      <c r="ED726" s="6" t="s">
        <v>786</v>
      </c>
      <c r="EE726" s="6" t="s">
        <v>97</v>
      </c>
      <c r="EF726" s="6" t="s">
        <v>98</v>
      </c>
      <c r="EG726" s="6">
        <v>140</v>
      </c>
      <c r="EH726" s="6">
        <v>613</v>
      </c>
      <c r="EI726" s="6">
        <v>137</v>
      </c>
      <c r="EJ726" s="6">
        <v>622</v>
      </c>
      <c r="EK726" s="6">
        <v>137</v>
      </c>
      <c r="EL726" s="6">
        <v>622</v>
      </c>
      <c r="EM726" s="6" t="s">
        <v>114</v>
      </c>
      <c r="EN726" s="6" t="s">
        <v>23</v>
      </c>
      <c r="EO726" s="6">
        <v>5</v>
      </c>
    </row>
    <row r="727" spans="131:145" x14ac:dyDescent="0.25">
      <c r="EA727" s="6" t="s">
        <v>0</v>
      </c>
      <c r="EB727" s="6" t="s">
        <v>7</v>
      </c>
      <c r="EC727" s="6" t="s">
        <v>143</v>
      </c>
      <c r="ED727" s="6" t="s">
        <v>144</v>
      </c>
      <c r="EE727" s="6" t="s">
        <v>97</v>
      </c>
      <c r="EF727" s="6" t="s">
        <v>132</v>
      </c>
      <c r="EG727" s="6">
        <v>12</v>
      </c>
      <c r="EH727" s="6">
        <v>51</v>
      </c>
      <c r="EI727" s="6">
        <v>4</v>
      </c>
      <c r="EJ727" s="6">
        <v>20</v>
      </c>
      <c r="EK727" s="6">
        <v>12</v>
      </c>
      <c r="EL727" s="6">
        <v>52</v>
      </c>
      <c r="EM727" s="6" t="s">
        <v>114</v>
      </c>
      <c r="EN727" s="6" t="s">
        <v>23</v>
      </c>
      <c r="EO727" s="6">
        <v>1</v>
      </c>
    </row>
    <row r="728" spans="131:145" x14ac:dyDescent="0.25">
      <c r="EA728" s="6" t="s">
        <v>0</v>
      </c>
      <c r="EB728" s="6" t="s">
        <v>4</v>
      </c>
      <c r="EC728" s="6" t="s">
        <v>696</v>
      </c>
      <c r="ED728" s="6" t="s">
        <v>697</v>
      </c>
      <c r="EE728" s="6" t="s">
        <v>97</v>
      </c>
      <c r="EF728" s="6" t="s">
        <v>125</v>
      </c>
      <c r="EG728" s="6">
        <v>43</v>
      </c>
      <c r="EH728" s="6">
        <v>247</v>
      </c>
      <c r="EI728" s="6">
        <v>41</v>
      </c>
      <c r="EJ728" s="6">
        <v>232</v>
      </c>
      <c r="EK728" s="6">
        <v>41</v>
      </c>
      <c r="EL728" s="6">
        <v>9</v>
      </c>
      <c r="EM728" s="6" t="s">
        <v>114</v>
      </c>
      <c r="EN728" s="6" t="s">
        <v>23</v>
      </c>
      <c r="EO728" s="6">
        <v>2</v>
      </c>
    </row>
    <row r="729" spans="131:145" x14ac:dyDescent="0.25">
      <c r="EA729" s="6" t="s">
        <v>3</v>
      </c>
      <c r="EB729" s="6" t="s">
        <v>17</v>
      </c>
      <c r="EC729" s="6" t="s">
        <v>1868</v>
      </c>
      <c r="ED729" s="6" t="s">
        <v>762</v>
      </c>
      <c r="EE729" s="6" t="s">
        <v>209</v>
      </c>
      <c r="EF729" s="6" t="s">
        <v>125</v>
      </c>
      <c r="EG729" s="6">
        <v>32</v>
      </c>
      <c r="EH729" s="6">
        <v>156</v>
      </c>
      <c r="EI729" s="6">
        <v>9</v>
      </c>
      <c r="EJ729" s="6">
        <v>58</v>
      </c>
      <c r="EK729" s="6">
        <v>9</v>
      </c>
      <c r="EL729" s="6">
        <v>58</v>
      </c>
      <c r="EM729" s="6" t="s">
        <v>114</v>
      </c>
      <c r="EN729" s="6" t="s">
        <v>22</v>
      </c>
      <c r="EO729" s="6">
        <v>2</v>
      </c>
    </row>
    <row r="730" spans="131:145" x14ac:dyDescent="0.25">
      <c r="EA730" s="6" t="s">
        <v>0</v>
      </c>
      <c r="EB730" s="6" t="s">
        <v>13</v>
      </c>
      <c r="EC730" s="6" t="s">
        <v>201</v>
      </c>
      <c r="ED730" s="6" t="s">
        <v>202</v>
      </c>
      <c r="EE730" s="6" t="s">
        <v>97</v>
      </c>
      <c r="EF730" s="6" t="s">
        <v>132</v>
      </c>
      <c r="EG730" s="6">
        <v>8</v>
      </c>
      <c r="EH730" s="6">
        <v>40</v>
      </c>
      <c r="EI730" s="6">
        <v>8</v>
      </c>
      <c r="EJ730" s="6">
        <v>28</v>
      </c>
      <c r="EK730" s="6">
        <v>8</v>
      </c>
      <c r="EL730" s="6">
        <v>40</v>
      </c>
      <c r="EM730" s="6" t="s">
        <v>114</v>
      </c>
      <c r="EN730" s="6" t="s">
        <v>22</v>
      </c>
      <c r="EO730" s="6">
        <v>0</v>
      </c>
    </row>
    <row r="731" spans="131:145" x14ac:dyDescent="0.25">
      <c r="EA731" s="6" t="s">
        <v>0</v>
      </c>
      <c r="EB731" s="6" t="s">
        <v>6</v>
      </c>
      <c r="EC731" s="6" t="s">
        <v>277</v>
      </c>
      <c r="ED731" s="6" t="s">
        <v>278</v>
      </c>
      <c r="EE731" s="6" t="s">
        <v>97</v>
      </c>
      <c r="EF731" s="6" t="s">
        <v>98</v>
      </c>
      <c r="EG731" s="6">
        <v>139</v>
      </c>
      <c r="EH731" s="6">
        <v>640</v>
      </c>
      <c r="EI731" s="6">
        <v>127</v>
      </c>
      <c r="EJ731" s="6">
        <v>578</v>
      </c>
      <c r="EK731" s="6">
        <v>146</v>
      </c>
      <c r="EL731" s="6">
        <v>640</v>
      </c>
      <c r="EM731" s="6" t="s">
        <v>114</v>
      </c>
      <c r="EN731" s="6" t="s">
        <v>21</v>
      </c>
      <c r="EO731" s="6">
        <v>28</v>
      </c>
    </row>
    <row r="732" spans="131:145" x14ac:dyDescent="0.25">
      <c r="EA732" s="6" t="s">
        <v>3</v>
      </c>
      <c r="EB732" s="6" t="s">
        <v>17</v>
      </c>
      <c r="EC732" s="6" t="s">
        <v>767</v>
      </c>
      <c r="ED732" s="6" t="s">
        <v>768</v>
      </c>
      <c r="EE732" s="6" t="s">
        <v>97</v>
      </c>
      <c r="EF732" s="6" t="s">
        <v>98</v>
      </c>
      <c r="EG732" s="6">
        <v>61</v>
      </c>
      <c r="EH732" s="6">
        <v>264</v>
      </c>
      <c r="EI732" s="6">
        <v>55</v>
      </c>
      <c r="EJ732" s="6">
        <v>251</v>
      </c>
      <c r="EK732" s="6">
        <v>55</v>
      </c>
      <c r="EL732" s="6">
        <v>251</v>
      </c>
      <c r="EM732" s="6" t="s">
        <v>114</v>
      </c>
      <c r="EN732" s="6" t="s">
        <v>23</v>
      </c>
      <c r="EO732" s="6">
        <v>2</v>
      </c>
    </row>
    <row r="733" spans="131:145" x14ac:dyDescent="0.25">
      <c r="EA733" s="6" t="s">
        <v>0</v>
      </c>
      <c r="EB733" s="6" t="s">
        <v>7</v>
      </c>
      <c r="EC733" s="6" t="s">
        <v>130</v>
      </c>
      <c r="ED733" s="6" t="s">
        <v>131</v>
      </c>
      <c r="EE733" s="6" t="s">
        <v>97</v>
      </c>
      <c r="EF733" s="6" t="s">
        <v>125</v>
      </c>
      <c r="EG733" s="6">
        <v>169</v>
      </c>
      <c r="EH733" s="6">
        <v>816</v>
      </c>
      <c r="EI733" s="6">
        <v>153</v>
      </c>
      <c r="EJ733" s="6">
        <v>754</v>
      </c>
      <c r="EK733" s="6">
        <v>157</v>
      </c>
      <c r="EL733" s="6">
        <v>761</v>
      </c>
      <c r="EM733" s="6" t="s">
        <v>114</v>
      </c>
      <c r="EN733" s="6" t="s">
        <v>23</v>
      </c>
      <c r="EO733" s="6">
        <v>12</v>
      </c>
    </row>
    <row r="734" spans="131:145" x14ac:dyDescent="0.25">
      <c r="EA734" s="6" t="s">
        <v>0</v>
      </c>
      <c r="EB734" s="6" t="s">
        <v>13</v>
      </c>
      <c r="EC734" s="6" t="s">
        <v>179</v>
      </c>
      <c r="ED734" s="6" t="s">
        <v>180</v>
      </c>
      <c r="EE734" s="6" t="s">
        <v>97</v>
      </c>
      <c r="EF734" s="6" t="s">
        <v>125</v>
      </c>
      <c r="EG734" s="6">
        <v>13</v>
      </c>
      <c r="EH734" s="6">
        <v>70</v>
      </c>
      <c r="EI734" s="6">
        <v>8</v>
      </c>
      <c r="EJ734" s="6">
        <v>49</v>
      </c>
      <c r="EK734" s="6">
        <v>12</v>
      </c>
      <c r="EL734" s="6">
        <v>70</v>
      </c>
      <c r="EM734" s="6" t="s">
        <v>114</v>
      </c>
      <c r="EN734" s="6" t="s">
        <v>21</v>
      </c>
      <c r="EO734" s="6">
        <v>0</v>
      </c>
    </row>
    <row r="735" spans="131:145" x14ac:dyDescent="0.25">
      <c r="EA735" s="6" t="s">
        <v>0</v>
      </c>
      <c r="EB735" s="6" t="s">
        <v>937</v>
      </c>
      <c r="EC735" s="6" t="s">
        <v>1082</v>
      </c>
      <c r="ED735" s="6" t="s">
        <v>1083</v>
      </c>
      <c r="EE735" s="6" t="s">
        <v>97</v>
      </c>
      <c r="EF735" s="6" t="s">
        <v>98</v>
      </c>
      <c r="EG735" s="6">
        <v>91</v>
      </c>
      <c r="EH735" s="6">
        <v>400</v>
      </c>
      <c r="EI735" s="6">
        <v>60</v>
      </c>
      <c r="EJ735" s="6">
        <v>228</v>
      </c>
      <c r="EK735" s="6">
        <v>74</v>
      </c>
      <c r="EL735" s="6">
        <v>228</v>
      </c>
      <c r="EM735" s="6" t="s">
        <v>114</v>
      </c>
      <c r="EN735" s="6" t="s">
        <v>22</v>
      </c>
      <c r="EO735" s="6">
        <v>3</v>
      </c>
    </row>
    <row r="736" spans="131:145" x14ac:dyDescent="0.25">
      <c r="EA736" s="6" t="s">
        <v>0</v>
      </c>
      <c r="EB736" s="6" t="s">
        <v>13</v>
      </c>
      <c r="EC736" s="6" t="s">
        <v>249</v>
      </c>
      <c r="ED736" s="6" t="s">
        <v>250</v>
      </c>
      <c r="EE736" s="6" t="s">
        <v>97</v>
      </c>
      <c r="EF736" s="6" t="s">
        <v>98</v>
      </c>
      <c r="EG736" s="6">
        <v>14</v>
      </c>
      <c r="EH736" s="6">
        <v>83</v>
      </c>
      <c r="EI736" s="6">
        <v>8</v>
      </c>
      <c r="EJ736" s="6">
        <v>35</v>
      </c>
      <c r="EK736" s="6">
        <v>13</v>
      </c>
      <c r="EL736" s="6">
        <v>82</v>
      </c>
      <c r="EM736" s="6" t="s">
        <v>114</v>
      </c>
      <c r="EN736" s="6" t="s">
        <v>21</v>
      </c>
      <c r="EO736" s="6">
        <v>0</v>
      </c>
    </row>
    <row r="737" spans="131:145" x14ac:dyDescent="0.25">
      <c r="EA737" s="6" t="s">
        <v>3</v>
      </c>
      <c r="EB737" s="6" t="s">
        <v>15</v>
      </c>
      <c r="EC737" s="6" t="s">
        <v>228</v>
      </c>
      <c r="ED737" s="6" t="s">
        <v>229</v>
      </c>
      <c r="EE737" s="6" t="s">
        <v>97</v>
      </c>
      <c r="EF737" s="6" t="s">
        <v>98</v>
      </c>
      <c r="EG737" s="6">
        <v>30</v>
      </c>
      <c r="EH737" s="6">
        <v>139</v>
      </c>
      <c r="EI737" s="6">
        <v>31</v>
      </c>
      <c r="EJ737" s="6">
        <v>140</v>
      </c>
      <c r="EK737" s="6">
        <v>31</v>
      </c>
      <c r="EL737" s="6">
        <v>140</v>
      </c>
      <c r="EM737" s="6" t="s">
        <v>114</v>
      </c>
      <c r="EN737" s="6" t="s">
        <v>21</v>
      </c>
      <c r="EO737" s="6">
        <v>1</v>
      </c>
    </row>
    <row r="738" spans="131:145" x14ac:dyDescent="0.25">
      <c r="EA738" s="6" t="s">
        <v>0</v>
      </c>
      <c r="EB738" s="6" t="s">
        <v>9</v>
      </c>
      <c r="EC738" s="6" t="s">
        <v>1078</v>
      </c>
      <c r="ED738" s="6" t="s">
        <v>1079</v>
      </c>
      <c r="EE738" s="6" t="s">
        <v>97</v>
      </c>
      <c r="EF738" s="6" t="s">
        <v>125</v>
      </c>
      <c r="EG738" s="6">
        <v>115</v>
      </c>
      <c r="EH738" s="6">
        <v>502</v>
      </c>
      <c r="EI738" s="6">
        <v>123</v>
      </c>
      <c r="EJ738" s="6">
        <v>555</v>
      </c>
      <c r="EK738" s="6">
        <v>123</v>
      </c>
      <c r="EL738" s="6">
        <v>555</v>
      </c>
      <c r="EM738" s="6" t="s">
        <v>114</v>
      </c>
      <c r="EN738" s="6" t="s">
        <v>23</v>
      </c>
      <c r="EO738" s="6">
        <v>7</v>
      </c>
    </row>
    <row r="739" spans="131:145" x14ac:dyDescent="0.25">
      <c r="EA739" s="6" t="s">
        <v>0</v>
      </c>
      <c r="EB739" s="6" t="s">
        <v>13</v>
      </c>
      <c r="EC739" s="6" t="s">
        <v>173</v>
      </c>
      <c r="ED739" s="6" t="s">
        <v>174</v>
      </c>
      <c r="EE739" s="6" t="s">
        <v>97</v>
      </c>
      <c r="EF739" s="6" t="s">
        <v>125</v>
      </c>
      <c r="EG739" s="6">
        <v>74</v>
      </c>
      <c r="EH739" s="6">
        <v>404</v>
      </c>
      <c r="EI739" s="6">
        <v>60</v>
      </c>
      <c r="EJ739" s="6">
        <v>330</v>
      </c>
      <c r="EK739" s="6">
        <v>74</v>
      </c>
      <c r="EL739" s="6">
        <v>369</v>
      </c>
      <c r="EM739" s="6" t="s">
        <v>114</v>
      </c>
      <c r="EN739" s="6" t="s">
        <v>23</v>
      </c>
      <c r="EO739" s="6">
        <v>7</v>
      </c>
    </row>
    <row r="740" spans="131:145" x14ac:dyDescent="0.25">
      <c r="EA740" s="6" t="s">
        <v>0</v>
      </c>
      <c r="EB740" s="6" t="s">
        <v>13</v>
      </c>
      <c r="EC740" s="6" t="s">
        <v>1853</v>
      </c>
      <c r="ED740" s="6" t="s">
        <v>204</v>
      </c>
      <c r="EE740" s="6" t="s">
        <v>97</v>
      </c>
      <c r="EF740" s="6" t="s">
        <v>125</v>
      </c>
      <c r="EG740" s="6">
        <v>41</v>
      </c>
      <c r="EH740" s="6">
        <v>199</v>
      </c>
      <c r="EI740" s="6">
        <v>41</v>
      </c>
      <c r="EJ740" s="6">
        <v>196</v>
      </c>
      <c r="EK740" s="6">
        <v>41</v>
      </c>
      <c r="EL740" s="6">
        <v>201</v>
      </c>
      <c r="EM740" s="6" t="s">
        <v>114</v>
      </c>
      <c r="EN740" s="6" t="s">
        <v>23</v>
      </c>
      <c r="EO740" s="6">
        <v>0</v>
      </c>
    </row>
    <row r="741" spans="131:145" x14ac:dyDescent="0.25">
      <c r="EA741" s="6" t="s">
        <v>0</v>
      </c>
      <c r="EB741" s="6" t="s">
        <v>13</v>
      </c>
      <c r="EC741" s="6" t="s">
        <v>249</v>
      </c>
      <c r="ED741" s="6" t="s">
        <v>250</v>
      </c>
      <c r="EE741" s="6" t="s">
        <v>97</v>
      </c>
      <c r="EF741" s="6" t="s">
        <v>98</v>
      </c>
      <c r="EG741" s="6">
        <v>14</v>
      </c>
      <c r="EH741" s="6">
        <v>83</v>
      </c>
      <c r="EI741" s="6">
        <v>8</v>
      </c>
      <c r="EJ741" s="6">
        <v>35</v>
      </c>
      <c r="EK741" s="6">
        <v>13</v>
      </c>
      <c r="EL741" s="6">
        <v>82</v>
      </c>
      <c r="EM741" s="6" t="s">
        <v>114</v>
      </c>
      <c r="EN741" s="6" t="s">
        <v>22</v>
      </c>
      <c r="EO741" s="6">
        <v>0</v>
      </c>
    </row>
    <row r="742" spans="131:145" x14ac:dyDescent="0.25">
      <c r="EA742" s="6" t="s">
        <v>3</v>
      </c>
      <c r="EB742" s="6" t="s">
        <v>15</v>
      </c>
      <c r="EC742" s="6" t="s">
        <v>791</v>
      </c>
      <c r="ED742" s="6" t="s">
        <v>792</v>
      </c>
      <c r="EE742" s="6" t="s">
        <v>97</v>
      </c>
      <c r="EF742" s="6" t="s">
        <v>98</v>
      </c>
      <c r="EG742" s="6">
        <v>64</v>
      </c>
      <c r="EH742" s="6">
        <v>305</v>
      </c>
      <c r="EI742" s="6">
        <v>63</v>
      </c>
      <c r="EJ742" s="6">
        <v>304</v>
      </c>
      <c r="EK742" s="6">
        <v>63</v>
      </c>
      <c r="EL742" s="6">
        <v>304</v>
      </c>
      <c r="EM742" s="6" t="s">
        <v>114</v>
      </c>
      <c r="EN742" s="6" t="s">
        <v>23</v>
      </c>
      <c r="EO742" s="6">
        <v>2</v>
      </c>
    </row>
    <row r="743" spans="131:145" x14ac:dyDescent="0.25">
      <c r="EA743" s="6" t="s">
        <v>3</v>
      </c>
      <c r="EB743" s="6" t="s">
        <v>14</v>
      </c>
      <c r="EC743" s="6" t="s">
        <v>783</v>
      </c>
      <c r="ED743" s="6" t="s">
        <v>784</v>
      </c>
      <c r="EE743" s="6" t="s">
        <v>97</v>
      </c>
      <c r="EF743" s="6" t="s">
        <v>98</v>
      </c>
      <c r="EG743" s="6">
        <v>41</v>
      </c>
      <c r="EH743" s="6">
        <v>214</v>
      </c>
      <c r="EI743" s="6">
        <v>41</v>
      </c>
      <c r="EJ743" s="6">
        <v>214</v>
      </c>
      <c r="EK743" s="6">
        <v>41</v>
      </c>
      <c r="EL743" s="6">
        <v>214</v>
      </c>
      <c r="EM743" s="6" t="s">
        <v>114</v>
      </c>
      <c r="EN743" s="6" t="s">
        <v>22</v>
      </c>
      <c r="EO743" s="6">
        <v>1</v>
      </c>
    </row>
    <row r="744" spans="131:145" x14ac:dyDescent="0.25">
      <c r="EA744" s="6" t="s">
        <v>0</v>
      </c>
      <c r="EB744" s="6" t="s">
        <v>13</v>
      </c>
      <c r="EC744" s="6" t="s">
        <v>199</v>
      </c>
      <c r="ED744" s="6" t="s">
        <v>200</v>
      </c>
      <c r="EE744" s="6" t="s">
        <v>97</v>
      </c>
      <c r="EF744" s="6" t="s">
        <v>125</v>
      </c>
      <c r="EG744" s="6">
        <v>77</v>
      </c>
      <c r="EH744" s="6">
        <v>380</v>
      </c>
      <c r="EI744" s="6">
        <v>76</v>
      </c>
      <c r="EJ744" s="6">
        <v>342</v>
      </c>
      <c r="EK744" s="6">
        <v>76</v>
      </c>
      <c r="EL744" s="6">
        <v>344</v>
      </c>
      <c r="EM744" s="6" t="s">
        <v>114</v>
      </c>
      <c r="EN744" s="6" t="s">
        <v>22</v>
      </c>
      <c r="EO744" s="6">
        <v>6</v>
      </c>
    </row>
    <row r="745" spans="131:145" x14ac:dyDescent="0.25">
      <c r="EA745" s="6" t="s">
        <v>0</v>
      </c>
      <c r="EB745" s="6" t="s">
        <v>13</v>
      </c>
      <c r="EC745" s="6" t="s">
        <v>249</v>
      </c>
      <c r="ED745" s="6" t="s">
        <v>250</v>
      </c>
      <c r="EE745" s="6" t="s">
        <v>97</v>
      </c>
      <c r="EF745" s="6" t="s">
        <v>98</v>
      </c>
      <c r="EG745" s="6">
        <v>14</v>
      </c>
      <c r="EH745" s="6">
        <v>83</v>
      </c>
      <c r="EI745" s="6">
        <v>8</v>
      </c>
      <c r="EJ745" s="6">
        <v>35</v>
      </c>
      <c r="EK745" s="6">
        <v>13</v>
      </c>
      <c r="EL745" s="6">
        <v>82</v>
      </c>
      <c r="EM745" s="6" t="s">
        <v>114</v>
      </c>
      <c r="EN745" s="6" t="s">
        <v>23</v>
      </c>
      <c r="EO745" s="6">
        <v>0</v>
      </c>
    </row>
    <row r="746" spans="131:145" x14ac:dyDescent="0.25">
      <c r="EA746" s="6" t="s">
        <v>0</v>
      </c>
      <c r="EB746" s="6" t="s">
        <v>13</v>
      </c>
      <c r="EC746" s="6" t="s">
        <v>173</v>
      </c>
      <c r="ED746" s="6" t="s">
        <v>174</v>
      </c>
      <c r="EE746" s="6" t="s">
        <v>97</v>
      </c>
      <c r="EF746" s="6" t="s">
        <v>125</v>
      </c>
      <c r="EG746" s="6">
        <v>74</v>
      </c>
      <c r="EH746" s="6">
        <v>404</v>
      </c>
      <c r="EI746" s="6">
        <v>60</v>
      </c>
      <c r="EJ746" s="6">
        <v>330</v>
      </c>
      <c r="EK746" s="6">
        <v>74</v>
      </c>
      <c r="EL746" s="6">
        <v>369</v>
      </c>
      <c r="EM746" s="6" t="s">
        <v>114</v>
      </c>
      <c r="EN746" s="6" t="s">
        <v>22</v>
      </c>
      <c r="EO746" s="6">
        <v>7</v>
      </c>
    </row>
    <row r="747" spans="131:145" x14ac:dyDescent="0.25">
      <c r="EA747" s="6" t="s">
        <v>3</v>
      </c>
      <c r="EB747" s="6" t="s">
        <v>14</v>
      </c>
      <c r="EC747" s="6" t="s">
        <v>785</v>
      </c>
      <c r="ED747" s="6" t="s">
        <v>786</v>
      </c>
      <c r="EE747" s="6" t="s">
        <v>97</v>
      </c>
      <c r="EF747" s="6" t="s">
        <v>98</v>
      </c>
      <c r="EG747" s="6">
        <v>140</v>
      </c>
      <c r="EH747" s="6">
        <v>613</v>
      </c>
      <c r="EI747" s="6">
        <v>137</v>
      </c>
      <c r="EJ747" s="6">
        <v>622</v>
      </c>
      <c r="EK747" s="6">
        <v>137</v>
      </c>
      <c r="EL747" s="6">
        <v>622</v>
      </c>
      <c r="EM747" s="6" t="s">
        <v>114</v>
      </c>
      <c r="EN747" s="6" t="s">
        <v>21</v>
      </c>
      <c r="EO747" s="6">
        <v>3</v>
      </c>
    </row>
    <row r="748" spans="131:145" x14ac:dyDescent="0.25">
      <c r="EA748" s="6" t="s">
        <v>3</v>
      </c>
      <c r="EB748" s="6" t="s">
        <v>15</v>
      </c>
      <c r="EC748" s="6" t="s">
        <v>228</v>
      </c>
      <c r="ED748" s="6" t="s">
        <v>229</v>
      </c>
      <c r="EE748" s="6" t="s">
        <v>97</v>
      </c>
      <c r="EF748" s="6" t="s">
        <v>98</v>
      </c>
      <c r="EG748" s="6">
        <v>30</v>
      </c>
      <c r="EH748" s="6">
        <v>139</v>
      </c>
      <c r="EI748" s="6">
        <v>31</v>
      </c>
      <c r="EJ748" s="6">
        <v>140</v>
      </c>
      <c r="EK748" s="6">
        <v>31</v>
      </c>
      <c r="EL748" s="6">
        <v>140</v>
      </c>
      <c r="EM748" s="6" t="s">
        <v>114</v>
      </c>
      <c r="EN748" s="6" t="s">
        <v>22</v>
      </c>
      <c r="EO748" s="6">
        <v>2</v>
      </c>
    </row>
    <row r="749" spans="131:145" x14ac:dyDescent="0.25">
      <c r="EA749" s="6" t="s">
        <v>3</v>
      </c>
      <c r="EB749" s="6" t="s">
        <v>15</v>
      </c>
      <c r="EC749" s="6" t="s">
        <v>794</v>
      </c>
      <c r="ED749" s="6" t="s">
        <v>795</v>
      </c>
      <c r="EE749" s="6" t="s">
        <v>97</v>
      </c>
      <c r="EF749" s="6" t="s">
        <v>125</v>
      </c>
      <c r="EG749" s="6">
        <v>78</v>
      </c>
      <c r="EH749" s="6">
        <v>390</v>
      </c>
      <c r="EI749" s="6">
        <v>77</v>
      </c>
      <c r="EJ749" s="6">
        <v>384</v>
      </c>
      <c r="EK749" s="6">
        <v>77</v>
      </c>
      <c r="EL749" s="6">
        <v>384</v>
      </c>
      <c r="EM749" s="6" t="s">
        <v>114</v>
      </c>
      <c r="EN749" s="6" t="s">
        <v>21</v>
      </c>
      <c r="EO749" s="6">
        <v>10</v>
      </c>
    </row>
    <row r="750" spans="131:145" x14ac:dyDescent="0.25">
      <c r="EA750" s="6" t="s">
        <v>3</v>
      </c>
      <c r="EB750" s="6" t="s">
        <v>16</v>
      </c>
      <c r="EC750" s="6" t="s">
        <v>230</v>
      </c>
      <c r="ED750" s="6" t="s">
        <v>231</v>
      </c>
      <c r="EE750" s="6" t="s">
        <v>97</v>
      </c>
      <c r="EF750" s="6" t="s">
        <v>98</v>
      </c>
      <c r="EG750" s="6">
        <v>31</v>
      </c>
      <c r="EH750" s="6">
        <v>191</v>
      </c>
      <c r="EI750" s="6">
        <v>31</v>
      </c>
      <c r="EJ750" s="6">
        <v>183</v>
      </c>
      <c r="EK750" s="6">
        <v>31</v>
      </c>
      <c r="EL750" s="6">
        <v>183</v>
      </c>
      <c r="EM750" s="6" t="s">
        <v>114</v>
      </c>
      <c r="EN750" s="6" t="s">
        <v>23</v>
      </c>
      <c r="EO750" s="6">
        <v>3</v>
      </c>
    </row>
    <row r="751" spans="131:145" x14ac:dyDescent="0.25">
      <c r="EA751" s="6" t="s">
        <v>0</v>
      </c>
      <c r="EB751" s="6" t="s">
        <v>13</v>
      </c>
      <c r="EC751" s="6" t="s">
        <v>179</v>
      </c>
      <c r="ED751" s="6" t="s">
        <v>180</v>
      </c>
      <c r="EE751" s="6" t="s">
        <v>97</v>
      </c>
      <c r="EF751" s="6" t="s">
        <v>125</v>
      </c>
      <c r="EG751" s="6">
        <v>13</v>
      </c>
      <c r="EH751" s="6">
        <v>70</v>
      </c>
      <c r="EI751" s="6">
        <v>8</v>
      </c>
      <c r="EJ751" s="6">
        <v>49</v>
      </c>
      <c r="EK751" s="6">
        <v>12</v>
      </c>
      <c r="EL751" s="6">
        <v>70</v>
      </c>
      <c r="EM751" s="6" t="s">
        <v>114</v>
      </c>
      <c r="EN751" s="6" t="s">
        <v>22</v>
      </c>
      <c r="EO751" s="6">
        <v>2</v>
      </c>
    </row>
    <row r="752" spans="131:145" x14ac:dyDescent="0.25">
      <c r="EA752" s="6" t="s">
        <v>3</v>
      </c>
      <c r="EB752" s="6" t="s">
        <v>15</v>
      </c>
      <c r="EC752" s="6" t="s">
        <v>791</v>
      </c>
      <c r="ED752" s="6" t="s">
        <v>792</v>
      </c>
      <c r="EE752" s="6" t="s">
        <v>97</v>
      </c>
      <c r="EF752" s="6" t="s">
        <v>98</v>
      </c>
      <c r="EG752" s="6">
        <v>64</v>
      </c>
      <c r="EH752" s="6">
        <v>305</v>
      </c>
      <c r="EI752" s="6">
        <v>63</v>
      </c>
      <c r="EJ752" s="6">
        <v>304</v>
      </c>
      <c r="EK752" s="6">
        <v>63</v>
      </c>
      <c r="EL752" s="6">
        <v>304</v>
      </c>
      <c r="EM752" s="6" t="s">
        <v>114</v>
      </c>
      <c r="EN752" s="6" t="s">
        <v>21</v>
      </c>
      <c r="EO752" s="6">
        <v>2</v>
      </c>
    </row>
    <row r="753" spans="131:145" x14ac:dyDescent="0.25">
      <c r="EA753" s="6" t="s">
        <v>0</v>
      </c>
      <c r="EB753" s="6" t="s">
        <v>13</v>
      </c>
      <c r="EC753" s="6" t="s">
        <v>175</v>
      </c>
      <c r="ED753" s="6" t="s">
        <v>176</v>
      </c>
      <c r="EE753" s="6" t="s">
        <v>97</v>
      </c>
      <c r="EF753" s="6" t="s">
        <v>125</v>
      </c>
      <c r="EG753" s="6">
        <v>35</v>
      </c>
      <c r="EH753" s="6">
        <v>215</v>
      </c>
      <c r="EI753" s="6">
        <v>35</v>
      </c>
      <c r="EJ753" s="6">
        <v>211</v>
      </c>
      <c r="EK753" s="6">
        <v>35</v>
      </c>
      <c r="EL753" s="6">
        <v>212</v>
      </c>
      <c r="EM753" s="6" t="s">
        <v>114</v>
      </c>
      <c r="EN753" s="6" t="s">
        <v>21</v>
      </c>
      <c r="EO753" s="6">
        <v>1</v>
      </c>
    </row>
    <row r="754" spans="131:145" x14ac:dyDescent="0.25">
      <c r="EA754" s="6" t="s">
        <v>3</v>
      </c>
      <c r="EB754" s="6" t="s">
        <v>14</v>
      </c>
      <c r="EC754" s="6" t="s">
        <v>783</v>
      </c>
      <c r="ED754" s="6" t="s">
        <v>784</v>
      </c>
      <c r="EE754" s="6" t="s">
        <v>97</v>
      </c>
      <c r="EF754" s="6" t="s">
        <v>98</v>
      </c>
      <c r="EG754" s="6">
        <v>41</v>
      </c>
      <c r="EH754" s="6">
        <v>214</v>
      </c>
      <c r="EI754" s="6">
        <v>41</v>
      </c>
      <c r="EJ754" s="6">
        <v>214</v>
      </c>
      <c r="EK754" s="6">
        <v>41</v>
      </c>
      <c r="EL754" s="6">
        <v>214</v>
      </c>
      <c r="EM754" s="6" t="s">
        <v>114</v>
      </c>
      <c r="EN754" s="6" t="s">
        <v>23</v>
      </c>
      <c r="EO754" s="6">
        <v>3</v>
      </c>
    </row>
    <row r="755" spans="131:145" x14ac:dyDescent="0.25">
      <c r="EA755" s="6" t="s">
        <v>0</v>
      </c>
      <c r="EB755" s="6" t="s">
        <v>13</v>
      </c>
      <c r="EC755" s="6" t="s">
        <v>1853</v>
      </c>
      <c r="ED755" s="6" t="s">
        <v>204</v>
      </c>
      <c r="EE755" s="6" t="s">
        <v>97</v>
      </c>
      <c r="EF755" s="6" t="s">
        <v>125</v>
      </c>
      <c r="EG755" s="6">
        <v>41</v>
      </c>
      <c r="EH755" s="6">
        <v>199</v>
      </c>
      <c r="EI755" s="6">
        <v>41</v>
      </c>
      <c r="EJ755" s="6">
        <v>196</v>
      </c>
      <c r="EK755" s="6">
        <v>41</v>
      </c>
      <c r="EL755" s="6">
        <v>201</v>
      </c>
      <c r="EM755" s="6" t="s">
        <v>114</v>
      </c>
      <c r="EN755" s="6" t="s">
        <v>22</v>
      </c>
      <c r="EO755" s="6">
        <v>0</v>
      </c>
    </row>
    <row r="756" spans="131:145" x14ac:dyDescent="0.25">
      <c r="EA756" s="6" t="s">
        <v>0</v>
      </c>
      <c r="EB756" s="6" t="s">
        <v>13</v>
      </c>
      <c r="EC756" s="6" t="s">
        <v>179</v>
      </c>
      <c r="ED756" s="6" t="s">
        <v>180</v>
      </c>
      <c r="EE756" s="6" t="s">
        <v>97</v>
      </c>
      <c r="EF756" s="6" t="s">
        <v>125</v>
      </c>
      <c r="EG756" s="6">
        <v>13</v>
      </c>
      <c r="EH756" s="6">
        <v>70</v>
      </c>
      <c r="EI756" s="6">
        <v>8</v>
      </c>
      <c r="EJ756" s="6">
        <v>49</v>
      </c>
      <c r="EK756" s="6">
        <v>12</v>
      </c>
      <c r="EL756" s="6">
        <v>70</v>
      </c>
      <c r="EM756" s="6" t="s">
        <v>114</v>
      </c>
      <c r="EN756" s="6" t="s">
        <v>23</v>
      </c>
      <c r="EO756" s="6">
        <v>2</v>
      </c>
    </row>
    <row r="757" spans="131:145" x14ac:dyDescent="0.25">
      <c r="EA757" s="6" t="s">
        <v>0</v>
      </c>
      <c r="EB757" s="6" t="s">
        <v>13</v>
      </c>
      <c r="EC757" s="6" t="s">
        <v>173</v>
      </c>
      <c r="ED757" s="6" t="s">
        <v>174</v>
      </c>
      <c r="EE757" s="6" t="s">
        <v>97</v>
      </c>
      <c r="EF757" s="6" t="s">
        <v>125</v>
      </c>
      <c r="EG757" s="6">
        <v>74</v>
      </c>
      <c r="EH757" s="6">
        <v>404</v>
      </c>
      <c r="EI757" s="6">
        <v>60</v>
      </c>
      <c r="EJ757" s="6">
        <v>330</v>
      </c>
      <c r="EK757" s="6">
        <v>74</v>
      </c>
      <c r="EL757" s="6">
        <v>369</v>
      </c>
      <c r="EM757" s="6" t="s">
        <v>114</v>
      </c>
      <c r="EN757" s="6" t="s">
        <v>21</v>
      </c>
      <c r="EO757" s="6">
        <v>0</v>
      </c>
    </row>
    <row r="758" spans="131:145" x14ac:dyDescent="0.25">
      <c r="EA758" s="6" t="s">
        <v>3</v>
      </c>
      <c r="EB758" s="6" t="s">
        <v>15</v>
      </c>
      <c r="EC758" s="6" t="s">
        <v>787</v>
      </c>
      <c r="ED758" s="6" t="s">
        <v>788</v>
      </c>
      <c r="EE758" s="6" t="s">
        <v>97</v>
      </c>
      <c r="EF758" s="6" t="s">
        <v>125</v>
      </c>
      <c r="EG758" s="6">
        <v>87</v>
      </c>
      <c r="EH758" s="6">
        <v>488</v>
      </c>
      <c r="EI758" s="6">
        <v>86</v>
      </c>
      <c r="EJ758" s="6">
        <v>472</v>
      </c>
      <c r="EK758" s="6">
        <v>86</v>
      </c>
      <c r="EL758" s="6">
        <v>472</v>
      </c>
      <c r="EM758" s="6" t="s">
        <v>114</v>
      </c>
      <c r="EN758" s="6" t="s">
        <v>23</v>
      </c>
      <c r="EO758" s="6">
        <v>3</v>
      </c>
    </row>
    <row r="759" spans="131:145" x14ac:dyDescent="0.25">
      <c r="EA759" s="6" t="s">
        <v>3</v>
      </c>
      <c r="EB759" s="6" t="s">
        <v>14</v>
      </c>
      <c r="EC759" s="6" t="s">
        <v>783</v>
      </c>
      <c r="ED759" s="6" t="s">
        <v>784</v>
      </c>
      <c r="EE759" s="6" t="s">
        <v>97</v>
      </c>
      <c r="EF759" s="6" t="s">
        <v>98</v>
      </c>
      <c r="EG759" s="6">
        <v>41</v>
      </c>
      <c r="EH759" s="6">
        <v>214</v>
      </c>
      <c r="EI759" s="6">
        <v>41</v>
      </c>
      <c r="EJ759" s="6">
        <v>214</v>
      </c>
      <c r="EK759" s="6">
        <v>41</v>
      </c>
      <c r="EL759" s="6">
        <v>214</v>
      </c>
      <c r="EM759" s="6" t="s">
        <v>114</v>
      </c>
      <c r="EN759" s="6" t="s">
        <v>21</v>
      </c>
      <c r="EO759" s="6">
        <v>2</v>
      </c>
    </row>
    <row r="760" spans="131:145" x14ac:dyDescent="0.25">
      <c r="EA760" s="6" t="s">
        <v>0</v>
      </c>
      <c r="EB760" s="6" t="s">
        <v>13</v>
      </c>
      <c r="EC760" s="6" t="s">
        <v>181</v>
      </c>
      <c r="ED760" s="6" t="s">
        <v>182</v>
      </c>
      <c r="EE760" s="6" t="s">
        <v>97</v>
      </c>
      <c r="EF760" s="6" t="s">
        <v>98</v>
      </c>
      <c r="EG760" s="6">
        <v>16</v>
      </c>
      <c r="EH760" s="6">
        <v>58</v>
      </c>
      <c r="EI760" s="6">
        <v>10</v>
      </c>
      <c r="EJ760" s="6">
        <v>45</v>
      </c>
      <c r="EK760" s="6">
        <v>16</v>
      </c>
      <c r="EL760" s="6">
        <v>58</v>
      </c>
      <c r="EM760" s="6" t="s">
        <v>114</v>
      </c>
      <c r="EN760" s="6" t="s">
        <v>21</v>
      </c>
      <c r="EO760" s="6">
        <v>1</v>
      </c>
    </row>
    <row r="761" spans="131:145" x14ac:dyDescent="0.25">
      <c r="EA761" s="6" t="s">
        <v>3</v>
      </c>
      <c r="EB761" s="6" t="s">
        <v>15</v>
      </c>
      <c r="EC761" s="6" t="s">
        <v>787</v>
      </c>
      <c r="ED761" s="6" t="s">
        <v>788</v>
      </c>
      <c r="EE761" s="6" t="s">
        <v>97</v>
      </c>
      <c r="EF761" s="6" t="s">
        <v>125</v>
      </c>
      <c r="EG761" s="6">
        <v>87</v>
      </c>
      <c r="EH761" s="6">
        <v>488</v>
      </c>
      <c r="EI761" s="6">
        <v>86</v>
      </c>
      <c r="EJ761" s="6">
        <v>472</v>
      </c>
      <c r="EK761" s="6">
        <v>86</v>
      </c>
      <c r="EL761" s="6">
        <v>472</v>
      </c>
      <c r="EM761" s="6" t="s">
        <v>114</v>
      </c>
      <c r="EN761" s="6" t="s">
        <v>22</v>
      </c>
      <c r="EO761" s="6">
        <v>2</v>
      </c>
    </row>
    <row r="762" spans="131:145" x14ac:dyDescent="0.25">
      <c r="EA762" s="6" t="s">
        <v>3</v>
      </c>
      <c r="EB762" s="6" t="s">
        <v>15</v>
      </c>
      <c r="EC762" s="6" t="s">
        <v>791</v>
      </c>
      <c r="ED762" s="6" t="s">
        <v>792</v>
      </c>
      <c r="EE762" s="6" t="s">
        <v>97</v>
      </c>
      <c r="EF762" s="6" t="s">
        <v>98</v>
      </c>
      <c r="EG762" s="6">
        <v>64</v>
      </c>
      <c r="EH762" s="6">
        <v>305</v>
      </c>
      <c r="EI762" s="6">
        <v>63</v>
      </c>
      <c r="EJ762" s="6">
        <v>304</v>
      </c>
      <c r="EK762" s="6">
        <v>63</v>
      </c>
      <c r="EL762" s="6">
        <v>304</v>
      </c>
      <c r="EM762" s="6" t="s">
        <v>114</v>
      </c>
      <c r="EN762" s="6" t="s">
        <v>22</v>
      </c>
      <c r="EO762" s="6">
        <v>0</v>
      </c>
    </row>
    <row r="763" spans="131:145" x14ac:dyDescent="0.25">
      <c r="EA763" s="6" t="s">
        <v>3</v>
      </c>
      <c r="EB763" s="6" t="s">
        <v>15</v>
      </c>
      <c r="EC763" s="6" t="s">
        <v>794</v>
      </c>
      <c r="ED763" s="6" t="s">
        <v>795</v>
      </c>
      <c r="EE763" s="6" t="s">
        <v>97</v>
      </c>
      <c r="EF763" s="6" t="s">
        <v>125</v>
      </c>
      <c r="EG763" s="6">
        <v>78</v>
      </c>
      <c r="EH763" s="6">
        <v>390</v>
      </c>
      <c r="EI763" s="6">
        <v>77</v>
      </c>
      <c r="EJ763" s="6">
        <v>384</v>
      </c>
      <c r="EK763" s="6">
        <v>77</v>
      </c>
      <c r="EL763" s="6">
        <v>384</v>
      </c>
      <c r="EM763" s="6" t="s">
        <v>114</v>
      </c>
      <c r="EN763" s="6" t="s">
        <v>23</v>
      </c>
      <c r="EO763" s="6">
        <v>23</v>
      </c>
    </row>
    <row r="764" spans="131:145" x14ac:dyDescent="0.25">
      <c r="EA764" s="6" t="s">
        <v>0</v>
      </c>
      <c r="EB764" s="6" t="s">
        <v>6</v>
      </c>
      <c r="EC764" s="6" t="s">
        <v>718</v>
      </c>
      <c r="ED764" s="6" t="s">
        <v>719</v>
      </c>
      <c r="EE764" s="6" t="s">
        <v>97</v>
      </c>
      <c r="EF764" s="6" t="s">
        <v>132</v>
      </c>
      <c r="EG764" s="6">
        <v>68</v>
      </c>
      <c r="EH764" s="6">
        <v>327</v>
      </c>
      <c r="EI764" s="6">
        <v>10</v>
      </c>
      <c r="EJ764" s="6">
        <v>20</v>
      </c>
      <c r="EK764" s="6">
        <v>63</v>
      </c>
      <c r="EL764" s="6">
        <v>307</v>
      </c>
      <c r="EM764" s="6" t="s">
        <v>114</v>
      </c>
      <c r="EN764" s="6" t="s">
        <v>21</v>
      </c>
      <c r="EO764" s="6">
        <v>6</v>
      </c>
    </row>
    <row r="765" spans="131:145" x14ac:dyDescent="0.25">
      <c r="EA765" s="6" t="s">
        <v>0</v>
      </c>
      <c r="EB765" s="6" t="s">
        <v>4</v>
      </c>
      <c r="EC765" s="6" t="s">
        <v>696</v>
      </c>
      <c r="ED765" s="6" t="s">
        <v>697</v>
      </c>
      <c r="EE765" s="6" t="s">
        <v>97</v>
      </c>
      <c r="EF765" s="6" t="s">
        <v>125</v>
      </c>
      <c r="EG765" s="6">
        <v>43</v>
      </c>
      <c r="EH765" s="6">
        <v>247</v>
      </c>
      <c r="EI765" s="6">
        <v>41</v>
      </c>
      <c r="EJ765" s="6">
        <v>232</v>
      </c>
      <c r="EK765" s="6">
        <v>41</v>
      </c>
      <c r="EL765" s="6">
        <v>9</v>
      </c>
      <c r="EM765" s="6" t="s">
        <v>114</v>
      </c>
      <c r="EN765" s="6" t="s">
        <v>21</v>
      </c>
      <c r="EO765" s="6">
        <v>1</v>
      </c>
    </row>
    <row r="766" spans="131:145" x14ac:dyDescent="0.25">
      <c r="EA766" s="6" t="s">
        <v>3</v>
      </c>
      <c r="EB766" s="6" t="s">
        <v>16</v>
      </c>
      <c r="EC766" s="6" t="s">
        <v>813</v>
      </c>
      <c r="ED766" s="6" t="s">
        <v>814</v>
      </c>
      <c r="EE766" s="6" t="s">
        <v>97</v>
      </c>
      <c r="EF766" s="6" t="s">
        <v>98</v>
      </c>
      <c r="EG766" s="6">
        <v>38</v>
      </c>
      <c r="EH766" s="6">
        <v>164</v>
      </c>
      <c r="EI766" s="6">
        <v>37</v>
      </c>
      <c r="EJ766" s="6">
        <v>155</v>
      </c>
      <c r="EK766" s="6">
        <v>38</v>
      </c>
      <c r="EL766" s="6">
        <v>4</v>
      </c>
      <c r="EM766" s="6" t="s">
        <v>114</v>
      </c>
      <c r="EN766" s="6" t="s">
        <v>22</v>
      </c>
      <c r="EO766" s="6">
        <v>0</v>
      </c>
    </row>
    <row r="767" spans="131:145" x14ac:dyDescent="0.25">
      <c r="EA767" s="6" t="s">
        <v>0</v>
      </c>
      <c r="EB767" s="6" t="s">
        <v>13</v>
      </c>
      <c r="EC767" s="6" t="s">
        <v>201</v>
      </c>
      <c r="ED767" s="6" t="s">
        <v>202</v>
      </c>
      <c r="EE767" s="6" t="s">
        <v>97</v>
      </c>
      <c r="EF767" s="6" t="s">
        <v>132</v>
      </c>
      <c r="EG767" s="6">
        <v>8</v>
      </c>
      <c r="EH767" s="6">
        <v>40</v>
      </c>
      <c r="EI767" s="6">
        <v>8</v>
      </c>
      <c r="EJ767" s="6">
        <v>28</v>
      </c>
      <c r="EK767" s="6">
        <v>8</v>
      </c>
      <c r="EL767" s="6">
        <v>40</v>
      </c>
      <c r="EM767" s="6" t="s">
        <v>114</v>
      </c>
      <c r="EN767" s="6" t="s">
        <v>21</v>
      </c>
      <c r="EO767" s="6">
        <v>0</v>
      </c>
    </row>
    <row r="768" spans="131:145" x14ac:dyDescent="0.25">
      <c r="EA768" s="6" t="s">
        <v>0</v>
      </c>
      <c r="EB768" s="6" t="s">
        <v>6</v>
      </c>
      <c r="EC768" s="6" t="s">
        <v>718</v>
      </c>
      <c r="ED768" s="6" t="s">
        <v>719</v>
      </c>
      <c r="EE768" s="6" t="s">
        <v>97</v>
      </c>
      <c r="EF768" s="6" t="s">
        <v>132</v>
      </c>
      <c r="EG768" s="6">
        <v>68</v>
      </c>
      <c r="EH768" s="6">
        <v>327</v>
      </c>
      <c r="EI768" s="6">
        <v>10</v>
      </c>
      <c r="EJ768" s="6">
        <v>20</v>
      </c>
      <c r="EK768" s="6">
        <v>63</v>
      </c>
      <c r="EL768" s="6">
        <v>307</v>
      </c>
      <c r="EM768" s="6" t="s">
        <v>114</v>
      </c>
      <c r="EN768" s="6" t="s">
        <v>22</v>
      </c>
      <c r="EO768" s="6">
        <v>1</v>
      </c>
    </row>
    <row r="769" spans="131:145" x14ac:dyDescent="0.25">
      <c r="EA769" s="6" t="s">
        <v>3</v>
      </c>
      <c r="EB769" s="6" t="s">
        <v>17</v>
      </c>
      <c r="EC769" s="6" t="s">
        <v>232</v>
      </c>
      <c r="ED769" s="6" t="s">
        <v>233</v>
      </c>
      <c r="EE769" s="6" t="s">
        <v>97</v>
      </c>
      <c r="EF769" s="6" t="s">
        <v>98</v>
      </c>
      <c r="EG769" s="6">
        <v>30</v>
      </c>
      <c r="EH769" s="6">
        <v>188</v>
      </c>
      <c r="EI769" s="6">
        <v>24</v>
      </c>
      <c r="EJ769" s="6">
        <v>112</v>
      </c>
      <c r="EK769" s="6">
        <v>24</v>
      </c>
      <c r="EL769" s="6">
        <v>112</v>
      </c>
      <c r="EM769" s="6" t="s">
        <v>114</v>
      </c>
      <c r="EN769" s="6" t="s">
        <v>22</v>
      </c>
      <c r="EO769" s="6">
        <v>2</v>
      </c>
    </row>
    <row r="770" spans="131:145" x14ac:dyDescent="0.25">
      <c r="EA770" s="6" t="s">
        <v>3</v>
      </c>
      <c r="EB770" s="6" t="s">
        <v>17</v>
      </c>
      <c r="EC770" s="6" t="s">
        <v>1868</v>
      </c>
      <c r="ED770" s="6" t="s">
        <v>762</v>
      </c>
      <c r="EE770" s="6" t="s">
        <v>209</v>
      </c>
      <c r="EF770" s="6" t="s">
        <v>125</v>
      </c>
      <c r="EG770" s="6">
        <v>32</v>
      </c>
      <c r="EH770" s="6">
        <v>156</v>
      </c>
      <c r="EI770" s="6">
        <v>9</v>
      </c>
      <c r="EJ770" s="6">
        <v>58</v>
      </c>
      <c r="EK770" s="6">
        <v>9</v>
      </c>
      <c r="EL770" s="6">
        <v>58</v>
      </c>
      <c r="EM770" s="6" t="s">
        <v>114</v>
      </c>
      <c r="EN770" s="6" t="s">
        <v>21</v>
      </c>
      <c r="EO770" s="6">
        <v>0</v>
      </c>
    </row>
    <row r="771" spans="131:145" x14ac:dyDescent="0.25">
      <c r="EA771" s="6" t="s">
        <v>3</v>
      </c>
      <c r="EB771" s="6" t="s">
        <v>16</v>
      </c>
      <c r="EC771" s="6" t="s">
        <v>813</v>
      </c>
      <c r="ED771" s="6" t="s">
        <v>814</v>
      </c>
      <c r="EE771" s="6" t="s">
        <v>97</v>
      </c>
      <c r="EF771" s="6" t="s">
        <v>98</v>
      </c>
      <c r="EG771" s="6">
        <v>38</v>
      </c>
      <c r="EH771" s="6">
        <v>164</v>
      </c>
      <c r="EI771" s="6">
        <v>37</v>
      </c>
      <c r="EJ771" s="6">
        <v>155</v>
      </c>
      <c r="EK771" s="6">
        <v>38</v>
      </c>
      <c r="EL771" s="6">
        <v>4</v>
      </c>
      <c r="EM771" s="6" t="s">
        <v>114</v>
      </c>
      <c r="EN771" s="6" t="s">
        <v>21</v>
      </c>
      <c r="EO771" s="6">
        <v>1</v>
      </c>
    </row>
    <row r="772" spans="131:145" x14ac:dyDescent="0.25">
      <c r="EA772" s="6" t="s">
        <v>0</v>
      </c>
      <c r="EB772" s="6" t="s">
        <v>5</v>
      </c>
      <c r="EC772" s="6" t="s">
        <v>713</v>
      </c>
      <c r="ED772" s="6" t="s">
        <v>714</v>
      </c>
      <c r="EE772" s="6" t="s">
        <v>209</v>
      </c>
      <c r="EF772" s="6" t="s">
        <v>125</v>
      </c>
      <c r="EG772" s="6">
        <v>110</v>
      </c>
      <c r="EH772" s="6">
        <v>643</v>
      </c>
      <c r="EI772" s="6">
        <v>106</v>
      </c>
      <c r="EK772" s="6">
        <v>124</v>
      </c>
      <c r="EL772" s="6">
        <v>0</v>
      </c>
      <c r="EM772" s="6" t="s">
        <v>114</v>
      </c>
      <c r="EN772" s="6" t="s">
        <v>23</v>
      </c>
      <c r="EO772" s="6">
        <v>14</v>
      </c>
    </row>
    <row r="773" spans="131:145" x14ac:dyDescent="0.25">
      <c r="EA773" s="6" t="s">
        <v>0</v>
      </c>
      <c r="EB773" s="6" t="s">
        <v>9</v>
      </c>
      <c r="EC773" s="6" t="s">
        <v>135</v>
      </c>
      <c r="ED773" s="6" t="s">
        <v>136</v>
      </c>
      <c r="EE773" s="6" t="s">
        <v>97</v>
      </c>
      <c r="EF773" s="6" t="s">
        <v>125</v>
      </c>
      <c r="EG773" s="6">
        <v>207</v>
      </c>
      <c r="EH773" s="6">
        <v>1141</v>
      </c>
      <c r="EI773" s="6">
        <v>352</v>
      </c>
      <c r="EJ773" s="6">
        <v>1386</v>
      </c>
      <c r="EK773" s="6">
        <v>352</v>
      </c>
      <c r="EL773" s="6">
        <v>1386</v>
      </c>
      <c r="EM773" s="6" t="s">
        <v>114</v>
      </c>
      <c r="EN773" s="6" t="s">
        <v>21</v>
      </c>
      <c r="EO773" s="6">
        <v>11</v>
      </c>
    </row>
    <row r="774" spans="131:145" x14ac:dyDescent="0.25">
      <c r="EA774" s="6" t="s">
        <v>0</v>
      </c>
      <c r="EB774" s="6" t="s">
        <v>13</v>
      </c>
      <c r="EC774" s="6" t="s">
        <v>241</v>
      </c>
      <c r="ED774" s="6" t="s">
        <v>242</v>
      </c>
      <c r="EE774" s="6" t="s">
        <v>97</v>
      </c>
      <c r="EF774" s="6" t="s">
        <v>98</v>
      </c>
      <c r="EG774" s="6">
        <v>65</v>
      </c>
      <c r="EH774" s="6">
        <v>347</v>
      </c>
      <c r="EI774" s="6">
        <v>65</v>
      </c>
      <c r="EJ774" s="6">
        <v>347</v>
      </c>
      <c r="EK774" s="6">
        <v>65</v>
      </c>
      <c r="EL774" s="6">
        <v>347</v>
      </c>
      <c r="EM774" s="6" t="s">
        <v>114</v>
      </c>
      <c r="EN774" s="6" t="s">
        <v>23</v>
      </c>
      <c r="EO774" s="6">
        <v>8</v>
      </c>
    </row>
    <row r="775" spans="131:145" x14ac:dyDescent="0.25">
      <c r="EA775" s="6" t="s">
        <v>3</v>
      </c>
      <c r="EB775" s="6" t="s">
        <v>15</v>
      </c>
      <c r="EC775" s="6" t="s">
        <v>1863</v>
      </c>
      <c r="ED775" s="6" t="s">
        <v>801</v>
      </c>
      <c r="EE775" s="6" t="s">
        <v>97</v>
      </c>
      <c r="EF775" s="6" t="s">
        <v>125</v>
      </c>
      <c r="EG775" s="6">
        <v>70</v>
      </c>
      <c r="EH775" s="6">
        <v>273</v>
      </c>
      <c r="EI775" s="6">
        <v>71</v>
      </c>
      <c r="EJ775" s="6">
        <v>278</v>
      </c>
      <c r="EK775" s="6">
        <v>71</v>
      </c>
      <c r="EL775" s="6">
        <v>278</v>
      </c>
      <c r="EM775" s="6" t="s">
        <v>114</v>
      </c>
      <c r="EN775" s="6" t="s">
        <v>23</v>
      </c>
      <c r="EO775" s="6">
        <v>4</v>
      </c>
    </row>
    <row r="776" spans="131:145" x14ac:dyDescent="0.25">
      <c r="EA776" s="6" t="s">
        <v>0</v>
      </c>
      <c r="EB776" s="6" t="s">
        <v>6</v>
      </c>
      <c r="EC776" s="6" t="s">
        <v>718</v>
      </c>
      <c r="ED776" s="6" t="s">
        <v>719</v>
      </c>
      <c r="EE776" s="6" t="s">
        <v>97</v>
      </c>
      <c r="EF776" s="6" t="s">
        <v>132</v>
      </c>
      <c r="EG776" s="6">
        <v>68</v>
      </c>
      <c r="EH776" s="6">
        <v>327</v>
      </c>
      <c r="EI776" s="6">
        <v>10</v>
      </c>
      <c r="EJ776" s="6">
        <v>20</v>
      </c>
      <c r="EK776" s="6">
        <v>63</v>
      </c>
      <c r="EL776" s="6">
        <v>307</v>
      </c>
      <c r="EM776" s="6" t="s">
        <v>114</v>
      </c>
      <c r="EN776" s="6" t="s">
        <v>23</v>
      </c>
      <c r="EO776" s="6">
        <v>7</v>
      </c>
    </row>
    <row r="777" spans="131:145" x14ac:dyDescent="0.25">
      <c r="EA777" s="6" t="s">
        <v>0</v>
      </c>
      <c r="EB777" s="6" t="s">
        <v>13</v>
      </c>
      <c r="EC777" s="6" t="s">
        <v>175</v>
      </c>
      <c r="ED777" s="6" t="s">
        <v>176</v>
      </c>
      <c r="EE777" s="6" t="s">
        <v>97</v>
      </c>
      <c r="EF777" s="6" t="s">
        <v>125</v>
      </c>
      <c r="EG777" s="6">
        <v>35</v>
      </c>
      <c r="EH777" s="6">
        <v>215</v>
      </c>
      <c r="EI777" s="6">
        <v>35</v>
      </c>
      <c r="EJ777" s="6">
        <v>211</v>
      </c>
      <c r="EK777" s="6">
        <v>35</v>
      </c>
      <c r="EL777" s="6">
        <v>212</v>
      </c>
      <c r="EM777" s="6" t="s">
        <v>114</v>
      </c>
      <c r="EN777" s="6" t="s">
        <v>23</v>
      </c>
      <c r="EO777" s="6">
        <v>1</v>
      </c>
    </row>
    <row r="778" spans="131:145" x14ac:dyDescent="0.25">
      <c r="EA778" s="6" t="s">
        <v>0</v>
      </c>
      <c r="EB778" s="6" t="s">
        <v>9</v>
      </c>
      <c r="EC778" s="6" t="s">
        <v>135</v>
      </c>
      <c r="ED778" s="6" t="s">
        <v>136</v>
      </c>
      <c r="EE778" s="6" t="s">
        <v>97</v>
      </c>
      <c r="EF778" s="6" t="s">
        <v>125</v>
      </c>
      <c r="EG778" s="6">
        <v>207</v>
      </c>
      <c r="EH778" s="6">
        <v>1141</v>
      </c>
      <c r="EI778" s="6">
        <v>352</v>
      </c>
      <c r="EJ778" s="6">
        <v>1386</v>
      </c>
      <c r="EK778" s="6">
        <v>352</v>
      </c>
      <c r="EL778" s="6">
        <v>1386</v>
      </c>
      <c r="EM778" s="6" t="s">
        <v>114</v>
      </c>
      <c r="EN778" s="6" t="s">
        <v>22</v>
      </c>
      <c r="EO778" s="6">
        <v>6</v>
      </c>
    </row>
    <row r="779" spans="131:145" x14ac:dyDescent="0.25">
      <c r="EA779" s="6" t="s">
        <v>0</v>
      </c>
      <c r="EB779" s="6" t="s">
        <v>13</v>
      </c>
      <c r="EC779" s="6" t="s">
        <v>247</v>
      </c>
      <c r="ED779" s="6" t="s">
        <v>248</v>
      </c>
      <c r="EE779" s="6" t="s">
        <v>97</v>
      </c>
      <c r="EF779" s="6" t="s">
        <v>98</v>
      </c>
      <c r="EG779" s="6">
        <v>10</v>
      </c>
      <c r="EH779" s="6">
        <v>39</v>
      </c>
      <c r="EI779" s="6">
        <v>7</v>
      </c>
      <c r="EJ779" s="6">
        <v>25</v>
      </c>
      <c r="EK779" s="6">
        <v>10</v>
      </c>
      <c r="EL779" s="6">
        <v>39</v>
      </c>
      <c r="EM779" s="6" t="s">
        <v>114</v>
      </c>
      <c r="EN779" s="6" t="s">
        <v>23</v>
      </c>
      <c r="EO779" s="6">
        <v>2</v>
      </c>
    </row>
    <row r="780" spans="131:145" x14ac:dyDescent="0.25">
      <c r="EA780" s="6" t="s">
        <v>3</v>
      </c>
      <c r="EB780" s="6" t="s">
        <v>15</v>
      </c>
      <c r="EC780" s="6" t="s">
        <v>1863</v>
      </c>
      <c r="ED780" s="6" t="s">
        <v>801</v>
      </c>
      <c r="EE780" s="6" t="s">
        <v>97</v>
      </c>
      <c r="EF780" s="6" t="s">
        <v>125</v>
      </c>
      <c r="EG780" s="6">
        <v>70</v>
      </c>
      <c r="EH780" s="6">
        <v>273</v>
      </c>
      <c r="EI780" s="6">
        <v>71</v>
      </c>
      <c r="EJ780" s="6">
        <v>278</v>
      </c>
      <c r="EK780" s="6">
        <v>71</v>
      </c>
      <c r="EL780" s="6">
        <v>278</v>
      </c>
      <c r="EM780" s="6" t="s">
        <v>114</v>
      </c>
      <c r="EN780" s="6" t="s">
        <v>22</v>
      </c>
      <c r="EO780" s="6">
        <v>2</v>
      </c>
    </row>
    <row r="781" spans="131:145" x14ac:dyDescent="0.25">
      <c r="EA781" s="6" t="s">
        <v>3</v>
      </c>
      <c r="EB781" s="6" t="s">
        <v>17</v>
      </c>
      <c r="EC781" s="6" t="s">
        <v>232</v>
      </c>
      <c r="ED781" s="6" t="s">
        <v>233</v>
      </c>
      <c r="EE781" s="6" t="s">
        <v>97</v>
      </c>
      <c r="EF781" s="6" t="s">
        <v>98</v>
      </c>
      <c r="EG781" s="6">
        <v>30</v>
      </c>
      <c r="EH781" s="6">
        <v>188</v>
      </c>
      <c r="EI781" s="6">
        <v>24</v>
      </c>
      <c r="EJ781" s="6">
        <v>112</v>
      </c>
      <c r="EK781" s="6">
        <v>24</v>
      </c>
      <c r="EL781" s="6">
        <v>112</v>
      </c>
      <c r="EM781" s="6" t="s">
        <v>114</v>
      </c>
      <c r="EN781" s="6" t="s">
        <v>23</v>
      </c>
      <c r="EO781" s="6">
        <v>3</v>
      </c>
    </row>
    <row r="782" spans="131:145" x14ac:dyDescent="0.25">
      <c r="EA782" s="6" t="s">
        <v>0</v>
      </c>
      <c r="EB782" s="6" t="s">
        <v>9</v>
      </c>
      <c r="EC782" s="6" t="s">
        <v>135</v>
      </c>
      <c r="ED782" s="6" t="s">
        <v>136</v>
      </c>
      <c r="EE782" s="6" t="s">
        <v>97</v>
      </c>
      <c r="EF782" s="6" t="s">
        <v>125</v>
      </c>
      <c r="EG782" s="6">
        <v>207</v>
      </c>
      <c r="EH782" s="6">
        <v>1141</v>
      </c>
      <c r="EI782" s="6">
        <v>352</v>
      </c>
      <c r="EJ782" s="6">
        <v>1386</v>
      </c>
      <c r="EK782" s="6">
        <v>352</v>
      </c>
      <c r="EL782" s="6">
        <v>1386</v>
      </c>
      <c r="EM782" s="6" t="s">
        <v>114</v>
      </c>
      <c r="EN782" s="6" t="s">
        <v>23</v>
      </c>
      <c r="EO782" s="6">
        <v>17</v>
      </c>
    </row>
    <row r="783" spans="131:145" x14ac:dyDescent="0.25">
      <c r="EA783" s="6" t="s">
        <v>0</v>
      </c>
      <c r="EB783" s="6" t="s">
        <v>5</v>
      </c>
      <c r="EC783" s="6" t="s">
        <v>713</v>
      </c>
      <c r="ED783" s="6" t="s">
        <v>714</v>
      </c>
      <c r="EE783" s="6" t="s">
        <v>209</v>
      </c>
      <c r="EF783" s="6" t="s">
        <v>125</v>
      </c>
      <c r="EG783" s="6">
        <v>110</v>
      </c>
      <c r="EH783" s="6">
        <v>643</v>
      </c>
      <c r="EI783" s="6">
        <v>106</v>
      </c>
      <c r="EK783" s="6">
        <v>124</v>
      </c>
      <c r="EL783" s="6">
        <v>0</v>
      </c>
      <c r="EM783" s="6" t="s">
        <v>114</v>
      </c>
      <c r="EN783" s="6" t="s">
        <v>22</v>
      </c>
      <c r="EO783" s="6">
        <v>6</v>
      </c>
    </row>
    <row r="784" spans="131:145" x14ac:dyDescent="0.25">
      <c r="EA784" s="6" t="s">
        <v>0</v>
      </c>
      <c r="EB784" s="6" t="s">
        <v>9</v>
      </c>
      <c r="EC784" s="6" t="s">
        <v>220</v>
      </c>
      <c r="ED784" s="6" t="s">
        <v>221</v>
      </c>
      <c r="EE784" s="6" t="s">
        <v>97</v>
      </c>
      <c r="EF784" s="6" t="s">
        <v>125</v>
      </c>
      <c r="EG784" s="6">
        <v>121</v>
      </c>
      <c r="EH784" s="6">
        <v>596</v>
      </c>
      <c r="EI784" s="6">
        <v>129</v>
      </c>
      <c r="EJ784" s="6">
        <v>575</v>
      </c>
      <c r="EK784" s="6">
        <v>129</v>
      </c>
      <c r="EL784" s="6">
        <v>575</v>
      </c>
      <c r="EM784" s="6" t="s">
        <v>114</v>
      </c>
      <c r="EN784" s="6" t="s">
        <v>21</v>
      </c>
      <c r="EO784" s="6">
        <v>20</v>
      </c>
    </row>
    <row r="785" spans="131:145" x14ac:dyDescent="0.25">
      <c r="EA785" s="6" t="s">
        <v>3</v>
      </c>
      <c r="EB785" s="6" t="s">
        <v>15</v>
      </c>
      <c r="EC785" s="6" t="s">
        <v>1863</v>
      </c>
      <c r="ED785" s="6" t="s">
        <v>801</v>
      </c>
      <c r="EE785" s="6" t="s">
        <v>97</v>
      </c>
      <c r="EF785" s="6" t="s">
        <v>125</v>
      </c>
      <c r="EG785" s="6">
        <v>70</v>
      </c>
      <c r="EH785" s="6">
        <v>273</v>
      </c>
      <c r="EI785" s="6">
        <v>71</v>
      </c>
      <c r="EJ785" s="6">
        <v>278</v>
      </c>
      <c r="EK785" s="6">
        <v>71</v>
      </c>
      <c r="EL785" s="6">
        <v>278</v>
      </c>
      <c r="EM785" s="6" t="s">
        <v>114</v>
      </c>
      <c r="EN785" s="6" t="s">
        <v>21</v>
      </c>
      <c r="EO785" s="6">
        <v>2</v>
      </c>
    </row>
    <row r="786" spans="131:145" x14ac:dyDescent="0.25">
      <c r="EA786" s="6" t="s">
        <v>3</v>
      </c>
      <c r="EB786" s="6" t="s">
        <v>17</v>
      </c>
      <c r="EC786" s="6" t="s">
        <v>771</v>
      </c>
      <c r="ED786" s="6" t="s">
        <v>772</v>
      </c>
      <c r="EE786" s="6" t="s">
        <v>209</v>
      </c>
      <c r="EF786" s="6" t="s">
        <v>125</v>
      </c>
      <c r="EG786" s="6">
        <v>9</v>
      </c>
      <c r="EH786" s="6">
        <v>40</v>
      </c>
      <c r="EI786" s="6">
        <v>9</v>
      </c>
      <c r="EJ786" s="6">
        <v>43</v>
      </c>
      <c r="EK786" s="6">
        <v>9</v>
      </c>
      <c r="EL786" s="6">
        <v>43</v>
      </c>
      <c r="EM786" s="6" t="s">
        <v>114</v>
      </c>
      <c r="EN786" s="6" t="s">
        <v>22</v>
      </c>
      <c r="EO786" s="6">
        <v>0</v>
      </c>
    </row>
    <row r="787" spans="131:145" x14ac:dyDescent="0.25">
      <c r="EA787" s="6" t="s">
        <v>0</v>
      </c>
      <c r="EB787" s="6" t="s">
        <v>13</v>
      </c>
      <c r="EC787" s="6" t="s">
        <v>243</v>
      </c>
      <c r="ED787" s="6" t="s">
        <v>244</v>
      </c>
      <c r="EE787" s="6" t="s">
        <v>97</v>
      </c>
      <c r="EF787" s="6" t="s">
        <v>98</v>
      </c>
      <c r="EG787" s="6">
        <v>67</v>
      </c>
      <c r="EH787" s="6">
        <v>350</v>
      </c>
      <c r="EI787" s="6">
        <v>67</v>
      </c>
      <c r="EJ787" s="6">
        <v>350</v>
      </c>
      <c r="EK787" s="6">
        <v>67</v>
      </c>
      <c r="EL787" s="6">
        <v>350</v>
      </c>
      <c r="EM787" s="6" t="s">
        <v>114</v>
      </c>
      <c r="EN787" s="6" t="s">
        <v>21</v>
      </c>
      <c r="EO787" s="6">
        <v>3</v>
      </c>
    </row>
    <row r="788" spans="131:145" x14ac:dyDescent="0.25">
      <c r="EA788" s="6" t="s">
        <v>0</v>
      </c>
      <c r="EB788" s="6" t="s">
        <v>13</v>
      </c>
      <c r="EC788" s="6" t="s">
        <v>199</v>
      </c>
      <c r="ED788" s="6" t="s">
        <v>200</v>
      </c>
      <c r="EE788" s="6" t="s">
        <v>97</v>
      </c>
      <c r="EF788" s="6" t="s">
        <v>125</v>
      </c>
      <c r="EG788" s="6">
        <v>77</v>
      </c>
      <c r="EH788" s="6">
        <v>380</v>
      </c>
      <c r="EI788" s="6">
        <v>76</v>
      </c>
      <c r="EJ788" s="6">
        <v>342</v>
      </c>
      <c r="EK788" s="6">
        <v>76</v>
      </c>
      <c r="EL788" s="6">
        <v>344</v>
      </c>
      <c r="EM788" s="6" t="s">
        <v>114</v>
      </c>
      <c r="EN788" s="6" t="s">
        <v>21</v>
      </c>
      <c r="EO788" s="6">
        <v>2</v>
      </c>
    </row>
    <row r="789" spans="131:145" x14ac:dyDescent="0.25">
      <c r="EA789" s="6" t="s">
        <v>3</v>
      </c>
      <c r="EB789" s="6" t="s">
        <v>17</v>
      </c>
      <c r="EC789" s="6" t="s">
        <v>232</v>
      </c>
      <c r="ED789" s="6" t="s">
        <v>233</v>
      </c>
      <c r="EE789" s="6" t="s">
        <v>97</v>
      </c>
      <c r="EF789" s="6" t="s">
        <v>98</v>
      </c>
      <c r="EG789" s="6">
        <v>30</v>
      </c>
      <c r="EH789" s="6">
        <v>188</v>
      </c>
      <c r="EI789" s="6">
        <v>24</v>
      </c>
      <c r="EJ789" s="6">
        <v>112</v>
      </c>
      <c r="EK789" s="6">
        <v>24</v>
      </c>
      <c r="EL789" s="6">
        <v>112</v>
      </c>
      <c r="EM789" s="6" t="s">
        <v>114</v>
      </c>
      <c r="EN789" s="6" t="s">
        <v>21</v>
      </c>
      <c r="EO789" s="6">
        <v>1</v>
      </c>
    </row>
    <row r="790" spans="131:145" x14ac:dyDescent="0.25">
      <c r="EA790" s="6" t="s">
        <v>0</v>
      </c>
      <c r="EB790" s="6" t="s">
        <v>4</v>
      </c>
      <c r="EC790" s="6" t="s">
        <v>696</v>
      </c>
      <c r="ED790" s="6" t="s">
        <v>697</v>
      </c>
      <c r="EE790" s="6" t="s">
        <v>97</v>
      </c>
      <c r="EF790" s="6" t="s">
        <v>125</v>
      </c>
      <c r="EG790" s="6">
        <v>43</v>
      </c>
      <c r="EH790" s="6">
        <v>247</v>
      </c>
      <c r="EI790" s="6">
        <v>41</v>
      </c>
      <c r="EJ790" s="6">
        <v>232</v>
      </c>
      <c r="EK790" s="6">
        <v>41</v>
      </c>
      <c r="EL790" s="6">
        <v>9</v>
      </c>
      <c r="EM790" s="6" t="s">
        <v>114</v>
      </c>
      <c r="EN790" s="6" t="s">
        <v>22</v>
      </c>
      <c r="EO790" s="6">
        <v>1</v>
      </c>
    </row>
    <row r="791" spans="131:145" x14ac:dyDescent="0.25">
      <c r="EA791" s="6" t="s">
        <v>3</v>
      </c>
      <c r="EB791" s="6" t="s">
        <v>15</v>
      </c>
      <c r="EC791" s="6" t="s">
        <v>794</v>
      </c>
      <c r="ED791" s="6" t="s">
        <v>795</v>
      </c>
      <c r="EE791" s="6" t="s">
        <v>97</v>
      </c>
      <c r="EF791" s="6" t="s">
        <v>125</v>
      </c>
      <c r="EG791" s="6">
        <v>78</v>
      </c>
      <c r="EH791" s="6">
        <v>390</v>
      </c>
      <c r="EI791" s="6">
        <v>77</v>
      </c>
      <c r="EJ791" s="6">
        <v>384</v>
      </c>
      <c r="EK791" s="6">
        <v>77</v>
      </c>
      <c r="EL791" s="6">
        <v>384</v>
      </c>
      <c r="EM791" s="6" t="s">
        <v>114</v>
      </c>
      <c r="EN791" s="6" t="s">
        <v>22</v>
      </c>
      <c r="EO791" s="6">
        <v>13</v>
      </c>
    </row>
    <row r="792" spans="131:145" x14ac:dyDescent="0.25">
      <c r="EA792" s="6" t="s">
        <v>3</v>
      </c>
      <c r="EB792" s="6" t="s">
        <v>16</v>
      </c>
      <c r="EC792" s="6" t="s">
        <v>813</v>
      </c>
      <c r="ED792" s="6" t="s">
        <v>814</v>
      </c>
      <c r="EE792" s="6" t="s">
        <v>97</v>
      </c>
      <c r="EF792" s="6" t="s">
        <v>98</v>
      </c>
      <c r="EG792" s="6">
        <v>38</v>
      </c>
      <c r="EH792" s="6">
        <v>164</v>
      </c>
      <c r="EI792" s="6">
        <v>37</v>
      </c>
      <c r="EJ792" s="6">
        <v>155</v>
      </c>
      <c r="EK792" s="6">
        <v>38</v>
      </c>
      <c r="EL792" s="6">
        <v>4</v>
      </c>
      <c r="EM792" s="6" t="s">
        <v>114</v>
      </c>
      <c r="EN792" s="6" t="s">
        <v>23</v>
      </c>
      <c r="EO792" s="6">
        <v>1</v>
      </c>
    </row>
    <row r="793" spans="131:145" x14ac:dyDescent="0.25">
      <c r="EA793" s="6" t="s">
        <v>0</v>
      </c>
      <c r="EB793" s="6" t="s">
        <v>6</v>
      </c>
      <c r="EC793" s="6" t="s">
        <v>277</v>
      </c>
      <c r="ED793" s="6" t="s">
        <v>278</v>
      </c>
      <c r="EE793" s="6" t="s">
        <v>97</v>
      </c>
      <c r="EF793" s="6" t="s">
        <v>98</v>
      </c>
      <c r="EG793" s="6">
        <v>139</v>
      </c>
      <c r="EH793" s="6">
        <v>640</v>
      </c>
      <c r="EI793" s="6">
        <v>127</v>
      </c>
      <c r="EJ793" s="6">
        <v>578</v>
      </c>
      <c r="EK793" s="6">
        <v>146</v>
      </c>
      <c r="EL793" s="6">
        <v>640</v>
      </c>
      <c r="EM793" s="6" t="s">
        <v>114</v>
      </c>
      <c r="EN793" s="6" t="s">
        <v>23</v>
      </c>
      <c r="EO793" s="6">
        <v>55</v>
      </c>
    </row>
    <row r="794" spans="131:145" x14ac:dyDescent="0.25">
      <c r="EA794" s="6" t="s">
        <v>0</v>
      </c>
      <c r="EB794" s="6" t="s">
        <v>7</v>
      </c>
      <c r="EC794" s="6" t="s">
        <v>109</v>
      </c>
      <c r="ED794" s="6" t="s">
        <v>110</v>
      </c>
      <c r="EE794" s="6" t="s">
        <v>97</v>
      </c>
      <c r="EF794" s="6" t="s">
        <v>98</v>
      </c>
      <c r="EG794" s="6">
        <v>44</v>
      </c>
      <c r="EH794" s="6">
        <v>235</v>
      </c>
      <c r="EI794" s="6">
        <v>36</v>
      </c>
      <c r="EJ794" s="6">
        <v>194</v>
      </c>
      <c r="EK794" s="6">
        <v>43</v>
      </c>
      <c r="EL794" s="6">
        <v>242</v>
      </c>
      <c r="EM794" s="6" t="s">
        <v>115</v>
      </c>
      <c r="EN794" s="6" t="s">
        <v>22</v>
      </c>
      <c r="EO794" s="6">
        <v>1</v>
      </c>
    </row>
    <row r="795" spans="131:145" x14ac:dyDescent="0.25">
      <c r="EA795" s="6" t="s">
        <v>0</v>
      </c>
      <c r="EB795" s="6" t="s">
        <v>4</v>
      </c>
      <c r="EC795" s="6" t="s">
        <v>1794</v>
      </c>
      <c r="ED795" s="6" t="s">
        <v>102</v>
      </c>
      <c r="EE795" s="6" t="s">
        <v>97</v>
      </c>
      <c r="EF795" s="6" t="s">
        <v>98</v>
      </c>
      <c r="EG795" s="6">
        <v>56</v>
      </c>
      <c r="EH795" s="6">
        <v>230</v>
      </c>
      <c r="EI795" s="6">
        <v>54</v>
      </c>
      <c r="EJ795" s="6">
        <v>221</v>
      </c>
      <c r="EK795" s="6">
        <v>57</v>
      </c>
      <c r="EL795" s="6">
        <v>232</v>
      </c>
      <c r="EM795" s="6" t="s">
        <v>115</v>
      </c>
      <c r="EN795" s="6" t="s">
        <v>22</v>
      </c>
      <c r="EO795" s="6">
        <v>5</v>
      </c>
    </row>
    <row r="796" spans="131:145" x14ac:dyDescent="0.25">
      <c r="EA796" s="6" t="s">
        <v>0</v>
      </c>
      <c r="EB796" s="6" t="s">
        <v>4</v>
      </c>
      <c r="EC796" s="6" t="s">
        <v>153</v>
      </c>
      <c r="ED796" s="6" t="s">
        <v>154</v>
      </c>
      <c r="EE796" s="6" t="s">
        <v>97</v>
      </c>
      <c r="EF796" s="6" t="s">
        <v>98</v>
      </c>
      <c r="EG796" s="6">
        <v>35</v>
      </c>
      <c r="EH796" s="6">
        <v>175</v>
      </c>
      <c r="EI796" s="6">
        <v>32</v>
      </c>
      <c r="EJ796" s="6">
        <v>173</v>
      </c>
      <c r="EK796" s="6">
        <v>43</v>
      </c>
      <c r="EL796" s="6">
        <v>212</v>
      </c>
      <c r="EM796" s="6" t="s">
        <v>115</v>
      </c>
      <c r="EN796" s="6" t="s">
        <v>22</v>
      </c>
      <c r="EO796" s="6">
        <v>5</v>
      </c>
    </row>
    <row r="797" spans="131:145" x14ac:dyDescent="0.25">
      <c r="EA797" s="6" t="s">
        <v>0</v>
      </c>
      <c r="EB797" s="6" t="s">
        <v>4</v>
      </c>
      <c r="EC797" s="6" t="s">
        <v>95</v>
      </c>
      <c r="ED797" s="6" t="s">
        <v>96</v>
      </c>
      <c r="EE797" s="6" t="s">
        <v>97</v>
      </c>
      <c r="EF797" s="6" t="s">
        <v>98</v>
      </c>
      <c r="EG797" s="6">
        <v>69</v>
      </c>
      <c r="EH797" s="6">
        <v>349</v>
      </c>
      <c r="EI797" s="6">
        <v>43</v>
      </c>
      <c r="EJ797" s="6">
        <v>361</v>
      </c>
      <c r="EK797" s="6">
        <v>43</v>
      </c>
      <c r="EL797" s="6">
        <v>361</v>
      </c>
      <c r="EM797" s="6" t="s">
        <v>115</v>
      </c>
      <c r="EN797" s="6" t="s">
        <v>22</v>
      </c>
      <c r="EO797" s="6">
        <v>5</v>
      </c>
    </row>
    <row r="798" spans="131:145" x14ac:dyDescent="0.25">
      <c r="EA798" s="6" t="s">
        <v>0</v>
      </c>
      <c r="EB798" s="6" t="s">
        <v>4</v>
      </c>
      <c r="EC798" s="6" t="s">
        <v>104</v>
      </c>
      <c r="ED798" s="6" t="s">
        <v>105</v>
      </c>
      <c r="EE798" s="6" t="s">
        <v>97</v>
      </c>
      <c r="EF798" s="6" t="s">
        <v>98</v>
      </c>
      <c r="EG798" s="6">
        <v>32</v>
      </c>
      <c r="EH798" s="6">
        <v>146</v>
      </c>
      <c r="EI798" s="6">
        <v>28</v>
      </c>
      <c r="EJ798" s="6">
        <v>131</v>
      </c>
      <c r="EK798" s="6">
        <v>32</v>
      </c>
      <c r="EL798" s="6">
        <v>148</v>
      </c>
      <c r="EM798" s="6" t="s">
        <v>115</v>
      </c>
      <c r="EN798" s="6" t="s">
        <v>23</v>
      </c>
      <c r="EO798" s="6">
        <v>1</v>
      </c>
    </row>
    <row r="799" spans="131:145" x14ac:dyDescent="0.25">
      <c r="EA799" s="6" t="s">
        <v>0</v>
      </c>
      <c r="EB799" s="6" t="s">
        <v>7</v>
      </c>
      <c r="EC799" s="6" t="s">
        <v>177</v>
      </c>
      <c r="ED799" s="6" t="s">
        <v>178</v>
      </c>
      <c r="EE799" s="6" t="s">
        <v>97</v>
      </c>
      <c r="EF799" s="6" t="s">
        <v>125</v>
      </c>
      <c r="EG799" s="6">
        <v>23</v>
      </c>
      <c r="EH799" s="6">
        <v>124</v>
      </c>
      <c r="EI799" s="6">
        <v>20</v>
      </c>
      <c r="EJ799" s="6">
        <v>110</v>
      </c>
      <c r="EK799" s="6">
        <v>20</v>
      </c>
      <c r="EL799" s="6">
        <v>110</v>
      </c>
      <c r="EM799" s="6" t="s">
        <v>115</v>
      </c>
      <c r="EN799" s="6" t="s">
        <v>23</v>
      </c>
      <c r="EO799" s="6">
        <v>38</v>
      </c>
    </row>
    <row r="800" spans="131:145" x14ac:dyDescent="0.25">
      <c r="EA800" s="6" t="s">
        <v>0</v>
      </c>
      <c r="EB800" s="6" t="s">
        <v>7</v>
      </c>
      <c r="EC800" s="6" t="s">
        <v>177</v>
      </c>
      <c r="ED800" s="6" t="s">
        <v>178</v>
      </c>
      <c r="EE800" s="6" t="s">
        <v>97</v>
      </c>
      <c r="EF800" s="6" t="s">
        <v>125</v>
      </c>
      <c r="EG800" s="6">
        <v>23</v>
      </c>
      <c r="EH800" s="6">
        <v>124</v>
      </c>
      <c r="EI800" s="6">
        <v>20</v>
      </c>
      <c r="EJ800" s="6">
        <v>110</v>
      </c>
      <c r="EK800" s="6">
        <v>20</v>
      </c>
      <c r="EL800" s="6">
        <v>110</v>
      </c>
      <c r="EM800" s="6" t="s">
        <v>115</v>
      </c>
      <c r="EN800" s="6" t="s">
        <v>22</v>
      </c>
      <c r="EO800" s="6">
        <v>18</v>
      </c>
    </row>
    <row r="801" spans="131:145" x14ac:dyDescent="0.25">
      <c r="EA801" s="6" t="s">
        <v>0</v>
      </c>
      <c r="EB801" s="6" t="s">
        <v>4</v>
      </c>
      <c r="EC801" s="6" t="s">
        <v>155</v>
      </c>
      <c r="ED801" s="6" t="s">
        <v>156</v>
      </c>
      <c r="EE801" s="6" t="s">
        <v>97</v>
      </c>
      <c r="EF801" s="6" t="s">
        <v>98</v>
      </c>
      <c r="EG801" s="6">
        <v>97</v>
      </c>
      <c r="EH801" s="6">
        <v>382</v>
      </c>
      <c r="EI801" s="6">
        <v>95</v>
      </c>
      <c r="EJ801" s="6">
        <v>386</v>
      </c>
      <c r="EK801" s="6">
        <v>95</v>
      </c>
      <c r="EL801" s="6">
        <v>386</v>
      </c>
      <c r="EM801" s="6" t="s">
        <v>115</v>
      </c>
      <c r="EN801" s="6" t="s">
        <v>23</v>
      </c>
      <c r="EO801" s="6">
        <v>23</v>
      </c>
    </row>
    <row r="802" spans="131:145" x14ac:dyDescent="0.25">
      <c r="EA802" s="6" t="s">
        <v>0</v>
      </c>
      <c r="EB802" s="6" t="s">
        <v>7</v>
      </c>
      <c r="EC802" s="6" t="s">
        <v>735</v>
      </c>
      <c r="ED802" s="6" t="s">
        <v>736</v>
      </c>
      <c r="EE802" s="6" t="s">
        <v>97</v>
      </c>
      <c r="EF802" s="6" t="s">
        <v>98</v>
      </c>
      <c r="EG802" s="6">
        <v>14</v>
      </c>
      <c r="EH802" s="6">
        <v>74</v>
      </c>
      <c r="EI802" s="6">
        <v>14</v>
      </c>
      <c r="EJ802" s="6">
        <v>68</v>
      </c>
      <c r="EK802" s="6">
        <v>14</v>
      </c>
      <c r="EL802" s="6">
        <v>68</v>
      </c>
      <c r="EM802" s="6" t="s">
        <v>115</v>
      </c>
      <c r="EN802" s="6" t="s">
        <v>23</v>
      </c>
      <c r="EO802" s="6">
        <v>0</v>
      </c>
    </row>
    <row r="803" spans="131:145" x14ac:dyDescent="0.25">
      <c r="EA803" s="6" t="s">
        <v>0</v>
      </c>
      <c r="EB803" s="6" t="s">
        <v>7</v>
      </c>
      <c r="EC803" s="6" t="s">
        <v>735</v>
      </c>
      <c r="ED803" s="6" t="s">
        <v>736</v>
      </c>
      <c r="EE803" s="6" t="s">
        <v>97</v>
      </c>
      <c r="EF803" s="6" t="s">
        <v>98</v>
      </c>
      <c r="EG803" s="6">
        <v>14</v>
      </c>
      <c r="EH803" s="6">
        <v>74</v>
      </c>
      <c r="EI803" s="6">
        <v>14</v>
      </c>
      <c r="EJ803" s="6">
        <v>68</v>
      </c>
      <c r="EK803" s="6">
        <v>14</v>
      </c>
      <c r="EL803" s="6">
        <v>68</v>
      </c>
      <c r="EM803" s="6" t="s">
        <v>115</v>
      </c>
      <c r="EN803" s="6" t="s">
        <v>21</v>
      </c>
      <c r="EO803" s="6">
        <v>0</v>
      </c>
    </row>
    <row r="804" spans="131:145" x14ac:dyDescent="0.25">
      <c r="EA804" s="6" t="s">
        <v>0</v>
      </c>
      <c r="EB804" s="6" t="s">
        <v>4</v>
      </c>
      <c r="EC804" s="6" t="s">
        <v>95</v>
      </c>
      <c r="ED804" s="6" t="s">
        <v>96</v>
      </c>
      <c r="EE804" s="6" t="s">
        <v>97</v>
      </c>
      <c r="EF804" s="6" t="s">
        <v>98</v>
      </c>
      <c r="EG804" s="6">
        <v>69</v>
      </c>
      <c r="EH804" s="6">
        <v>349</v>
      </c>
      <c r="EI804" s="6">
        <v>43</v>
      </c>
      <c r="EJ804" s="6">
        <v>361</v>
      </c>
      <c r="EK804" s="6">
        <v>43</v>
      </c>
      <c r="EL804" s="6">
        <v>361</v>
      </c>
      <c r="EM804" s="6" t="s">
        <v>115</v>
      </c>
      <c r="EN804" s="6" t="s">
        <v>21</v>
      </c>
      <c r="EO804" s="6">
        <v>9</v>
      </c>
    </row>
    <row r="805" spans="131:145" x14ac:dyDescent="0.25">
      <c r="EA805" s="6" t="s">
        <v>0</v>
      </c>
      <c r="EB805" s="6" t="s">
        <v>4</v>
      </c>
      <c r="EC805" s="6" t="s">
        <v>1794</v>
      </c>
      <c r="ED805" s="6" t="s">
        <v>102</v>
      </c>
      <c r="EE805" s="6" t="s">
        <v>97</v>
      </c>
      <c r="EF805" s="6" t="s">
        <v>98</v>
      </c>
      <c r="EG805" s="6">
        <v>56</v>
      </c>
      <c r="EH805" s="6">
        <v>230</v>
      </c>
      <c r="EI805" s="6">
        <v>54</v>
      </c>
      <c r="EJ805" s="6">
        <v>221</v>
      </c>
      <c r="EK805" s="6">
        <v>57</v>
      </c>
      <c r="EL805" s="6">
        <v>232</v>
      </c>
      <c r="EM805" s="6" t="s">
        <v>115</v>
      </c>
      <c r="EN805" s="6" t="s">
        <v>21</v>
      </c>
      <c r="EO805" s="6">
        <v>2</v>
      </c>
    </row>
    <row r="806" spans="131:145" x14ac:dyDescent="0.25">
      <c r="EA806" s="6" t="s">
        <v>0</v>
      </c>
      <c r="EB806" s="6" t="s">
        <v>7</v>
      </c>
      <c r="EC806" s="6" t="s">
        <v>735</v>
      </c>
      <c r="ED806" s="6" t="s">
        <v>736</v>
      </c>
      <c r="EE806" s="6" t="s">
        <v>97</v>
      </c>
      <c r="EF806" s="6" t="s">
        <v>98</v>
      </c>
      <c r="EG806" s="6">
        <v>14</v>
      </c>
      <c r="EH806" s="6">
        <v>74</v>
      </c>
      <c r="EI806" s="6">
        <v>14</v>
      </c>
      <c r="EJ806" s="6">
        <v>68</v>
      </c>
      <c r="EK806" s="6">
        <v>14</v>
      </c>
      <c r="EL806" s="6">
        <v>68</v>
      </c>
      <c r="EM806" s="6" t="s">
        <v>115</v>
      </c>
      <c r="EN806" s="6" t="s">
        <v>22</v>
      </c>
      <c r="EO806" s="6">
        <v>0</v>
      </c>
    </row>
    <row r="807" spans="131:145" x14ac:dyDescent="0.25">
      <c r="EA807" s="6" t="s">
        <v>0</v>
      </c>
      <c r="EB807" s="6" t="s">
        <v>4</v>
      </c>
      <c r="EC807" s="6" t="s">
        <v>104</v>
      </c>
      <c r="ED807" s="6" t="s">
        <v>105</v>
      </c>
      <c r="EE807" s="6" t="s">
        <v>97</v>
      </c>
      <c r="EF807" s="6" t="s">
        <v>98</v>
      </c>
      <c r="EG807" s="6">
        <v>32</v>
      </c>
      <c r="EH807" s="6">
        <v>146</v>
      </c>
      <c r="EI807" s="6">
        <v>28</v>
      </c>
      <c r="EJ807" s="6">
        <v>131</v>
      </c>
      <c r="EK807" s="6">
        <v>32</v>
      </c>
      <c r="EL807" s="6">
        <v>148</v>
      </c>
      <c r="EM807" s="6" t="s">
        <v>115</v>
      </c>
      <c r="EN807" s="6" t="s">
        <v>21</v>
      </c>
      <c r="EO807" s="6">
        <v>0</v>
      </c>
    </row>
    <row r="808" spans="131:145" x14ac:dyDescent="0.25">
      <c r="EA808" s="6" t="s">
        <v>0</v>
      </c>
      <c r="EB808" s="6" t="s">
        <v>4</v>
      </c>
      <c r="EC808" s="6" t="s">
        <v>153</v>
      </c>
      <c r="ED808" s="6" t="s">
        <v>154</v>
      </c>
      <c r="EE808" s="6" t="s">
        <v>97</v>
      </c>
      <c r="EF808" s="6" t="s">
        <v>98</v>
      </c>
      <c r="EG808" s="6">
        <v>35</v>
      </c>
      <c r="EH808" s="6">
        <v>175</v>
      </c>
      <c r="EI808" s="6">
        <v>32</v>
      </c>
      <c r="EJ808" s="6">
        <v>173</v>
      </c>
      <c r="EK808" s="6">
        <v>43</v>
      </c>
      <c r="EL808" s="6">
        <v>212</v>
      </c>
      <c r="EM808" s="6" t="s">
        <v>115</v>
      </c>
      <c r="EN808" s="6" t="s">
        <v>21</v>
      </c>
      <c r="EO808" s="6">
        <v>2</v>
      </c>
    </row>
    <row r="809" spans="131:145" x14ac:dyDescent="0.25">
      <c r="EA809" s="6" t="s">
        <v>0</v>
      </c>
      <c r="EB809" s="6" t="s">
        <v>4</v>
      </c>
      <c r="EC809" s="6" t="s">
        <v>155</v>
      </c>
      <c r="ED809" s="6" t="s">
        <v>156</v>
      </c>
      <c r="EE809" s="6" t="s">
        <v>97</v>
      </c>
      <c r="EF809" s="6" t="s">
        <v>98</v>
      </c>
      <c r="EG809" s="6">
        <v>97</v>
      </c>
      <c r="EH809" s="6">
        <v>382</v>
      </c>
      <c r="EI809" s="6">
        <v>95</v>
      </c>
      <c r="EJ809" s="6">
        <v>386</v>
      </c>
      <c r="EK809" s="6">
        <v>95</v>
      </c>
      <c r="EL809" s="6">
        <v>386</v>
      </c>
      <c r="EM809" s="6" t="s">
        <v>115</v>
      </c>
      <c r="EN809" s="6" t="s">
        <v>21</v>
      </c>
      <c r="EO809" s="6">
        <v>13</v>
      </c>
    </row>
    <row r="810" spans="131:145" x14ac:dyDescent="0.25">
      <c r="EA810" s="6" t="s">
        <v>0</v>
      </c>
      <c r="EB810" s="6" t="s">
        <v>4</v>
      </c>
      <c r="EC810" s="6" t="s">
        <v>106</v>
      </c>
      <c r="ED810" s="6" t="s">
        <v>107</v>
      </c>
      <c r="EE810" s="6" t="s">
        <v>97</v>
      </c>
      <c r="EF810" s="6" t="s">
        <v>98</v>
      </c>
      <c r="EG810" s="6">
        <v>7</v>
      </c>
      <c r="EH810" s="6">
        <v>41</v>
      </c>
      <c r="EI810" s="6">
        <v>10</v>
      </c>
      <c r="EJ810" s="6">
        <v>47</v>
      </c>
      <c r="EK810" s="6">
        <v>12</v>
      </c>
      <c r="EL810" s="6">
        <v>56</v>
      </c>
      <c r="EM810" s="6" t="s">
        <v>115</v>
      </c>
      <c r="EN810" s="6" t="s">
        <v>21</v>
      </c>
      <c r="EO810" s="6">
        <v>0</v>
      </c>
    </row>
    <row r="811" spans="131:145" x14ac:dyDescent="0.25">
      <c r="EA811" s="6" t="s">
        <v>0</v>
      </c>
      <c r="EB811" s="6" t="s">
        <v>4</v>
      </c>
      <c r="EC811" s="6" t="s">
        <v>95</v>
      </c>
      <c r="ED811" s="6" t="s">
        <v>96</v>
      </c>
      <c r="EE811" s="6" t="s">
        <v>97</v>
      </c>
      <c r="EF811" s="6" t="s">
        <v>98</v>
      </c>
      <c r="EG811" s="6">
        <v>69</v>
      </c>
      <c r="EH811" s="6">
        <v>349</v>
      </c>
      <c r="EI811" s="6">
        <v>43</v>
      </c>
      <c r="EJ811" s="6">
        <v>361</v>
      </c>
      <c r="EK811" s="6">
        <v>43</v>
      </c>
      <c r="EL811" s="6">
        <v>361</v>
      </c>
      <c r="EM811" s="6" t="s">
        <v>115</v>
      </c>
      <c r="EN811" s="6" t="s">
        <v>23</v>
      </c>
      <c r="EO811" s="6">
        <v>14</v>
      </c>
    </row>
    <row r="812" spans="131:145" x14ac:dyDescent="0.25">
      <c r="EA812" s="6" t="s">
        <v>0</v>
      </c>
      <c r="EB812" s="6" t="s">
        <v>7</v>
      </c>
      <c r="EC812" s="6" t="s">
        <v>109</v>
      </c>
      <c r="ED812" s="6" t="s">
        <v>110</v>
      </c>
      <c r="EE812" s="6" t="s">
        <v>97</v>
      </c>
      <c r="EF812" s="6" t="s">
        <v>98</v>
      </c>
      <c r="EG812" s="6">
        <v>44</v>
      </c>
      <c r="EH812" s="6">
        <v>235</v>
      </c>
      <c r="EI812" s="6">
        <v>36</v>
      </c>
      <c r="EJ812" s="6">
        <v>194</v>
      </c>
      <c r="EK812" s="6">
        <v>43</v>
      </c>
      <c r="EL812" s="6">
        <v>242</v>
      </c>
      <c r="EM812" s="6" t="s">
        <v>115</v>
      </c>
      <c r="EN812" s="6" t="s">
        <v>23</v>
      </c>
      <c r="EO812" s="6">
        <v>1</v>
      </c>
    </row>
    <row r="813" spans="131:145" x14ac:dyDescent="0.25">
      <c r="EA813" s="6" t="s">
        <v>0</v>
      </c>
      <c r="EB813" s="6" t="s">
        <v>4</v>
      </c>
      <c r="EC813" s="6" t="s">
        <v>106</v>
      </c>
      <c r="ED813" s="6" t="s">
        <v>107</v>
      </c>
      <c r="EE813" s="6" t="s">
        <v>97</v>
      </c>
      <c r="EF813" s="6" t="s">
        <v>98</v>
      </c>
      <c r="EG813" s="6">
        <v>7</v>
      </c>
      <c r="EH813" s="6">
        <v>41</v>
      </c>
      <c r="EI813" s="6">
        <v>10</v>
      </c>
      <c r="EJ813" s="6">
        <v>47</v>
      </c>
      <c r="EK813" s="6">
        <v>12</v>
      </c>
      <c r="EL813" s="6">
        <v>56</v>
      </c>
      <c r="EM813" s="6" t="s">
        <v>115</v>
      </c>
      <c r="EN813" s="6" t="s">
        <v>23</v>
      </c>
      <c r="EO813" s="6">
        <v>0</v>
      </c>
    </row>
    <row r="814" spans="131:145" x14ac:dyDescent="0.25">
      <c r="EA814" s="6" t="s">
        <v>0</v>
      </c>
      <c r="EB814" s="6" t="s">
        <v>7</v>
      </c>
      <c r="EC814" s="6" t="s">
        <v>177</v>
      </c>
      <c r="ED814" s="6" t="s">
        <v>178</v>
      </c>
      <c r="EE814" s="6" t="s">
        <v>97</v>
      </c>
      <c r="EF814" s="6" t="s">
        <v>125</v>
      </c>
      <c r="EG814" s="6">
        <v>23</v>
      </c>
      <c r="EH814" s="6">
        <v>124</v>
      </c>
      <c r="EI814" s="6">
        <v>20</v>
      </c>
      <c r="EJ814" s="6">
        <v>110</v>
      </c>
      <c r="EK814" s="6">
        <v>20</v>
      </c>
      <c r="EL814" s="6">
        <v>110</v>
      </c>
      <c r="EM814" s="6" t="s">
        <v>115</v>
      </c>
      <c r="EN814" s="6" t="s">
        <v>21</v>
      </c>
      <c r="EO814" s="6">
        <v>20</v>
      </c>
    </row>
    <row r="815" spans="131:145" x14ac:dyDescent="0.25">
      <c r="EA815" s="6" t="s">
        <v>0</v>
      </c>
      <c r="EB815" s="6" t="s">
        <v>4</v>
      </c>
      <c r="EC815" s="6" t="s">
        <v>155</v>
      </c>
      <c r="ED815" s="6" t="s">
        <v>156</v>
      </c>
      <c r="EE815" s="6" t="s">
        <v>97</v>
      </c>
      <c r="EF815" s="6" t="s">
        <v>98</v>
      </c>
      <c r="EG815" s="6">
        <v>97</v>
      </c>
      <c r="EH815" s="6">
        <v>382</v>
      </c>
      <c r="EI815" s="6">
        <v>95</v>
      </c>
      <c r="EJ815" s="6">
        <v>386</v>
      </c>
      <c r="EK815" s="6">
        <v>95</v>
      </c>
      <c r="EL815" s="6">
        <v>386</v>
      </c>
      <c r="EM815" s="6" t="s">
        <v>115</v>
      </c>
      <c r="EN815" s="6" t="s">
        <v>22</v>
      </c>
      <c r="EO815" s="6">
        <v>10</v>
      </c>
    </row>
    <row r="816" spans="131:145" x14ac:dyDescent="0.25">
      <c r="EA816" s="6" t="s">
        <v>0</v>
      </c>
      <c r="EB816" s="6" t="s">
        <v>4</v>
      </c>
      <c r="EC816" s="6" t="s">
        <v>153</v>
      </c>
      <c r="ED816" s="6" t="s">
        <v>154</v>
      </c>
      <c r="EE816" s="6" t="s">
        <v>97</v>
      </c>
      <c r="EF816" s="6" t="s">
        <v>98</v>
      </c>
      <c r="EG816" s="6">
        <v>35</v>
      </c>
      <c r="EH816" s="6">
        <v>175</v>
      </c>
      <c r="EI816" s="6">
        <v>32</v>
      </c>
      <c r="EJ816" s="6">
        <v>173</v>
      </c>
      <c r="EK816" s="6">
        <v>43</v>
      </c>
      <c r="EL816" s="6">
        <v>212</v>
      </c>
      <c r="EM816" s="6" t="s">
        <v>115</v>
      </c>
      <c r="EN816" s="6" t="s">
        <v>23</v>
      </c>
      <c r="EO816" s="6">
        <v>7</v>
      </c>
    </row>
    <row r="817" spans="131:145" x14ac:dyDescent="0.25">
      <c r="EA817" s="6" t="s">
        <v>0</v>
      </c>
      <c r="EB817" s="6" t="s">
        <v>7</v>
      </c>
      <c r="EC817" s="6" t="s">
        <v>109</v>
      </c>
      <c r="ED817" s="6" t="s">
        <v>110</v>
      </c>
      <c r="EE817" s="6" t="s">
        <v>97</v>
      </c>
      <c r="EF817" s="6" t="s">
        <v>98</v>
      </c>
      <c r="EG817" s="6">
        <v>44</v>
      </c>
      <c r="EH817" s="6">
        <v>235</v>
      </c>
      <c r="EI817" s="6">
        <v>36</v>
      </c>
      <c r="EJ817" s="6">
        <v>194</v>
      </c>
      <c r="EK817" s="6">
        <v>43</v>
      </c>
      <c r="EL817" s="6">
        <v>242</v>
      </c>
      <c r="EM817" s="6" t="s">
        <v>115</v>
      </c>
      <c r="EN817" s="6" t="s">
        <v>21</v>
      </c>
      <c r="EO817" s="6">
        <v>0</v>
      </c>
    </row>
    <row r="818" spans="131:145" x14ac:dyDescent="0.25">
      <c r="EA818" s="6" t="s">
        <v>0</v>
      </c>
      <c r="EB818" s="6" t="s">
        <v>4</v>
      </c>
      <c r="EC818" s="6" t="s">
        <v>104</v>
      </c>
      <c r="ED818" s="6" t="s">
        <v>105</v>
      </c>
      <c r="EE818" s="6" t="s">
        <v>97</v>
      </c>
      <c r="EF818" s="6" t="s">
        <v>98</v>
      </c>
      <c r="EG818" s="6">
        <v>32</v>
      </c>
      <c r="EH818" s="6">
        <v>146</v>
      </c>
      <c r="EI818" s="6">
        <v>28</v>
      </c>
      <c r="EJ818" s="6">
        <v>131</v>
      </c>
      <c r="EK818" s="6">
        <v>32</v>
      </c>
      <c r="EL818" s="6">
        <v>148</v>
      </c>
      <c r="EM818" s="6" t="s">
        <v>115</v>
      </c>
      <c r="EN818" s="6" t="s">
        <v>22</v>
      </c>
      <c r="EO818" s="6">
        <v>1</v>
      </c>
    </row>
    <row r="819" spans="131:145" x14ac:dyDescent="0.25">
      <c r="EA819" s="6" t="s">
        <v>0</v>
      </c>
      <c r="EB819" s="6" t="s">
        <v>4</v>
      </c>
      <c r="EC819" s="6" t="s">
        <v>1794</v>
      </c>
      <c r="ED819" s="6" t="s">
        <v>102</v>
      </c>
      <c r="EE819" s="6" t="s">
        <v>97</v>
      </c>
      <c r="EF819" s="6" t="s">
        <v>98</v>
      </c>
      <c r="EG819" s="6">
        <v>56</v>
      </c>
      <c r="EH819" s="6">
        <v>230</v>
      </c>
      <c r="EI819" s="6">
        <v>54</v>
      </c>
      <c r="EJ819" s="6">
        <v>221</v>
      </c>
      <c r="EK819" s="6">
        <v>57</v>
      </c>
      <c r="EL819" s="6">
        <v>232</v>
      </c>
      <c r="EM819" s="6" t="s">
        <v>115</v>
      </c>
      <c r="EN819" s="6" t="s">
        <v>23</v>
      </c>
      <c r="EO819" s="6">
        <v>7</v>
      </c>
    </row>
    <row r="820" spans="131:145" x14ac:dyDescent="0.25">
      <c r="EA820" s="6" t="s">
        <v>0</v>
      </c>
      <c r="EB820" s="6" t="s">
        <v>4</v>
      </c>
      <c r="EC820" s="6" t="s">
        <v>106</v>
      </c>
      <c r="ED820" s="6" t="s">
        <v>107</v>
      </c>
      <c r="EE820" s="6" t="s">
        <v>97</v>
      </c>
      <c r="EF820" s="6" t="s">
        <v>98</v>
      </c>
      <c r="EG820" s="6">
        <v>7</v>
      </c>
      <c r="EH820" s="6">
        <v>41</v>
      </c>
      <c r="EI820" s="6">
        <v>10</v>
      </c>
      <c r="EJ820" s="6">
        <v>47</v>
      </c>
      <c r="EK820" s="6">
        <v>12</v>
      </c>
      <c r="EL820" s="6">
        <v>56</v>
      </c>
      <c r="EM820" s="6" t="s">
        <v>115</v>
      </c>
      <c r="EN820" s="6" t="s">
        <v>22</v>
      </c>
      <c r="EO820" s="6">
        <v>0</v>
      </c>
    </row>
    <row r="821" spans="131:145" x14ac:dyDescent="0.25">
      <c r="EA821" s="6" t="s">
        <v>0</v>
      </c>
      <c r="EB821" s="6" t="s">
        <v>7</v>
      </c>
      <c r="EC821" s="6" t="s">
        <v>733</v>
      </c>
      <c r="ED821" s="6" t="s">
        <v>734</v>
      </c>
      <c r="EE821" s="6" t="s">
        <v>97</v>
      </c>
      <c r="EF821" s="6" t="s">
        <v>98</v>
      </c>
      <c r="EG821" s="6">
        <v>27</v>
      </c>
      <c r="EH821" s="6">
        <v>111</v>
      </c>
      <c r="EI821" s="6">
        <v>25</v>
      </c>
      <c r="EJ821" s="6">
        <v>104</v>
      </c>
      <c r="EK821" s="6">
        <v>25</v>
      </c>
      <c r="EL821" s="6">
        <v>104</v>
      </c>
      <c r="EM821" s="6" t="s">
        <v>115</v>
      </c>
      <c r="EN821" s="6" t="s">
        <v>21</v>
      </c>
      <c r="EO821" s="6">
        <v>0</v>
      </c>
    </row>
    <row r="822" spans="131:145" x14ac:dyDescent="0.25">
      <c r="EA822" s="6" t="s">
        <v>0</v>
      </c>
      <c r="EB822" s="6" t="s">
        <v>4</v>
      </c>
      <c r="EC822" s="6" t="s">
        <v>253</v>
      </c>
      <c r="ED822" s="6" t="s">
        <v>254</v>
      </c>
      <c r="EE822" s="6" t="s">
        <v>97</v>
      </c>
      <c r="EF822" s="6" t="s">
        <v>98</v>
      </c>
      <c r="EG822" s="6">
        <v>6</v>
      </c>
      <c r="EH822" s="6">
        <v>36</v>
      </c>
      <c r="EI822" s="6">
        <v>6</v>
      </c>
      <c r="EJ822" s="6">
        <v>36</v>
      </c>
      <c r="EK822" s="6">
        <v>6</v>
      </c>
      <c r="EL822" s="6">
        <v>36</v>
      </c>
      <c r="EM822" s="6" t="s">
        <v>115</v>
      </c>
      <c r="EN822" s="6" t="s">
        <v>21</v>
      </c>
      <c r="EO822" s="6">
        <v>0</v>
      </c>
    </row>
    <row r="823" spans="131:145" x14ac:dyDescent="0.25">
      <c r="EA823" s="6" t="s">
        <v>0</v>
      </c>
      <c r="EB823" s="6" t="s">
        <v>4</v>
      </c>
      <c r="EC823" s="6" t="s">
        <v>688</v>
      </c>
      <c r="ED823" s="6" t="s">
        <v>689</v>
      </c>
      <c r="EE823" s="6" t="s">
        <v>97</v>
      </c>
      <c r="EF823" s="6" t="s">
        <v>98</v>
      </c>
      <c r="EG823" s="6">
        <v>107</v>
      </c>
      <c r="EH823" s="6">
        <v>501</v>
      </c>
      <c r="EI823" s="6">
        <v>107</v>
      </c>
      <c r="EJ823" s="6">
        <v>503</v>
      </c>
      <c r="EK823" s="6">
        <v>107</v>
      </c>
      <c r="EL823" s="6">
        <v>497</v>
      </c>
      <c r="EM823" s="6" t="s">
        <v>115</v>
      </c>
      <c r="EN823" s="6" t="s">
        <v>22</v>
      </c>
      <c r="EO823" s="6">
        <v>4</v>
      </c>
    </row>
    <row r="824" spans="131:145" x14ac:dyDescent="0.25">
      <c r="EA824" s="6" t="s">
        <v>0</v>
      </c>
      <c r="EB824" s="6" t="s">
        <v>4</v>
      </c>
      <c r="EC824" s="6" t="s">
        <v>692</v>
      </c>
      <c r="ED824" s="6" t="s">
        <v>693</v>
      </c>
      <c r="EE824" s="6" t="s">
        <v>97</v>
      </c>
      <c r="EF824" s="6" t="s">
        <v>125</v>
      </c>
      <c r="EG824" s="6">
        <v>69</v>
      </c>
      <c r="EH824" s="6">
        <v>325</v>
      </c>
      <c r="EI824" s="6">
        <v>65</v>
      </c>
      <c r="EJ824" s="6">
        <v>325</v>
      </c>
      <c r="EK824" s="6">
        <v>71</v>
      </c>
      <c r="EL824" s="6">
        <v>322</v>
      </c>
      <c r="EM824" s="6" t="s">
        <v>115</v>
      </c>
      <c r="EN824" s="6" t="s">
        <v>22</v>
      </c>
      <c r="EO824" s="6">
        <v>2</v>
      </c>
    </row>
    <row r="825" spans="131:145" x14ac:dyDescent="0.25">
      <c r="EA825" s="6" t="s">
        <v>0</v>
      </c>
      <c r="EB825" s="6" t="s">
        <v>5</v>
      </c>
      <c r="EC825" s="6" t="s">
        <v>261</v>
      </c>
      <c r="ED825" s="6" t="s">
        <v>262</v>
      </c>
      <c r="EE825" s="6" t="s">
        <v>97</v>
      </c>
      <c r="EF825" s="6" t="s">
        <v>98</v>
      </c>
      <c r="EG825" s="6">
        <v>42</v>
      </c>
      <c r="EH825" s="6">
        <v>175</v>
      </c>
      <c r="EI825" s="6">
        <v>27</v>
      </c>
      <c r="EJ825" s="6">
        <v>131</v>
      </c>
      <c r="EK825" s="6">
        <v>42</v>
      </c>
      <c r="EL825" s="6">
        <v>175</v>
      </c>
      <c r="EM825" s="6" t="s">
        <v>115</v>
      </c>
      <c r="EN825" s="6" t="s">
        <v>21</v>
      </c>
      <c r="EO825" s="6">
        <v>3</v>
      </c>
    </row>
    <row r="826" spans="131:145" x14ac:dyDescent="0.25">
      <c r="EA826" s="6" t="s">
        <v>0</v>
      </c>
      <c r="EB826" s="6" t="s">
        <v>4</v>
      </c>
      <c r="EC826" s="6" t="s">
        <v>692</v>
      </c>
      <c r="ED826" s="6" t="s">
        <v>693</v>
      </c>
      <c r="EE826" s="6" t="s">
        <v>97</v>
      </c>
      <c r="EF826" s="6" t="s">
        <v>125</v>
      </c>
      <c r="EG826" s="6">
        <v>69</v>
      </c>
      <c r="EH826" s="6">
        <v>325</v>
      </c>
      <c r="EI826" s="6">
        <v>65</v>
      </c>
      <c r="EJ826" s="6">
        <v>325</v>
      </c>
      <c r="EK826" s="6">
        <v>71</v>
      </c>
      <c r="EL826" s="6">
        <v>322</v>
      </c>
      <c r="EM826" s="6" t="s">
        <v>115</v>
      </c>
      <c r="EN826" s="6" t="s">
        <v>21</v>
      </c>
      <c r="EO826" s="6">
        <v>3</v>
      </c>
    </row>
    <row r="827" spans="131:145" x14ac:dyDescent="0.25">
      <c r="EA827" s="6" t="s">
        <v>0</v>
      </c>
      <c r="EB827" s="6" t="s">
        <v>5</v>
      </c>
      <c r="EC827" s="6" t="s">
        <v>261</v>
      </c>
      <c r="ED827" s="6" t="s">
        <v>262</v>
      </c>
      <c r="EE827" s="6" t="s">
        <v>97</v>
      </c>
      <c r="EF827" s="6" t="s">
        <v>98</v>
      </c>
      <c r="EG827" s="6">
        <v>42</v>
      </c>
      <c r="EH827" s="6">
        <v>175</v>
      </c>
      <c r="EI827" s="6">
        <v>27</v>
      </c>
      <c r="EJ827" s="6">
        <v>131</v>
      </c>
      <c r="EK827" s="6">
        <v>42</v>
      </c>
      <c r="EL827" s="6">
        <v>175</v>
      </c>
      <c r="EM827" s="6" t="s">
        <v>115</v>
      </c>
      <c r="EN827" s="6" t="s">
        <v>22</v>
      </c>
      <c r="EO827" s="6">
        <v>1</v>
      </c>
    </row>
    <row r="828" spans="131:145" x14ac:dyDescent="0.25">
      <c r="EA828" s="6" t="s">
        <v>0</v>
      </c>
      <c r="EB828" s="6" t="s">
        <v>4</v>
      </c>
      <c r="EC828" s="6" t="s">
        <v>832</v>
      </c>
      <c r="ED828" s="6" t="s">
        <v>833</v>
      </c>
      <c r="EE828" s="6" t="s">
        <v>97</v>
      </c>
      <c r="EF828" s="6" t="s">
        <v>98</v>
      </c>
      <c r="EG828" s="6">
        <v>68</v>
      </c>
      <c r="EH828" s="6">
        <v>340</v>
      </c>
      <c r="EI828" s="6">
        <v>61</v>
      </c>
      <c r="EJ828" s="6">
        <v>315</v>
      </c>
      <c r="EK828" s="6">
        <v>68</v>
      </c>
      <c r="EL828" s="6">
        <v>340</v>
      </c>
      <c r="EM828" s="6" t="s">
        <v>115</v>
      </c>
      <c r="EN828" s="6" t="s">
        <v>23</v>
      </c>
      <c r="EO828" s="6">
        <v>7</v>
      </c>
    </row>
    <row r="829" spans="131:145" x14ac:dyDescent="0.25">
      <c r="EA829" s="6" t="s">
        <v>0</v>
      </c>
      <c r="EB829" s="6" t="s">
        <v>4</v>
      </c>
      <c r="EC829" s="6" t="s">
        <v>832</v>
      </c>
      <c r="ED829" s="6" t="s">
        <v>833</v>
      </c>
      <c r="EE829" s="6" t="s">
        <v>97</v>
      </c>
      <c r="EF829" s="6" t="s">
        <v>98</v>
      </c>
      <c r="EG829" s="6">
        <v>68</v>
      </c>
      <c r="EH829" s="6">
        <v>340</v>
      </c>
      <c r="EI829" s="6">
        <v>61</v>
      </c>
      <c r="EJ829" s="6">
        <v>315</v>
      </c>
      <c r="EK829" s="6">
        <v>68</v>
      </c>
      <c r="EL829" s="6">
        <v>340</v>
      </c>
      <c r="EM829" s="6" t="s">
        <v>115</v>
      </c>
      <c r="EN829" s="6" t="s">
        <v>22</v>
      </c>
      <c r="EO829" s="6">
        <v>3</v>
      </c>
    </row>
    <row r="830" spans="131:145" x14ac:dyDescent="0.25">
      <c r="EA830" s="6" t="s">
        <v>0</v>
      </c>
      <c r="EB830" s="6" t="s">
        <v>5</v>
      </c>
      <c r="EC830" s="6" t="s">
        <v>261</v>
      </c>
      <c r="ED830" s="6" t="s">
        <v>262</v>
      </c>
      <c r="EE830" s="6" t="s">
        <v>97</v>
      </c>
      <c r="EF830" s="6" t="s">
        <v>98</v>
      </c>
      <c r="EG830" s="6">
        <v>42</v>
      </c>
      <c r="EH830" s="6">
        <v>175</v>
      </c>
      <c r="EI830" s="6">
        <v>27</v>
      </c>
      <c r="EJ830" s="6">
        <v>131</v>
      </c>
      <c r="EK830" s="6">
        <v>42</v>
      </c>
      <c r="EL830" s="6">
        <v>175</v>
      </c>
      <c r="EM830" s="6" t="s">
        <v>115</v>
      </c>
      <c r="EN830" s="6" t="s">
        <v>23</v>
      </c>
      <c r="EO830" s="6">
        <v>4</v>
      </c>
    </row>
    <row r="831" spans="131:145" x14ac:dyDescent="0.25">
      <c r="EA831" s="6" t="s">
        <v>0</v>
      </c>
      <c r="EB831" s="6" t="s">
        <v>4</v>
      </c>
      <c r="EC831" s="6" t="s">
        <v>832</v>
      </c>
      <c r="ED831" s="6" t="s">
        <v>833</v>
      </c>
      <c r="EE831" s="6" t="s">
        <v>97</v>
      </c>
      <c r="EF831" s="6" t="s">
        <v>98</v>
      </c>
      <c r="EG831" s="6">
        <v>68</v>
      </c>
      <c r="EH831" s="6">
        <v>340</v>
      </c>
      <c r="EI831" s="6">
        <v>61</v>
      </c>
      <c r="EJ831" s="6">
        <v>315</v>
      </c>
      <c r="EK831" s="6">
        <v>68</v>
      </c>
      <c r="EL831" s="6">
        <v>340</v>
      </c>
      <c r="EM831" s="6" t="s">
        <v>115</v>
      </c>
      <c r="EN831" s="6" t="s">
        <v>21</v>
      </c>
      <c r="EO831" s="6">
        <v>4</v>
      </c>
    </row>
    <row r="832" spans="131:145" x14ac:dyDescent="0.25">
      <c r="EA832" s="6" t="s">
        <v>0</v>
      </c>
      <c r="EB832" s="6" t="s">
        <v>4</v>
      </c>
      <c r="EC832" s="6" t="s">
        <v>253</v>
      </c>
      <c r="ED832" s="6" t="s">
        <v>254</v>
      </c>
      <c r="EE832" s="6" t="s">
        <v>97</v>
      </c>
      <c r="EF832" s="6" t="s">
        <v>98</v>
      </c>
      <c r="EG832" s="6">
        <v>6</v>
      </c>
      <c r="EH832" s="6">
        <v>36</v>
      </c>
      <c r="EI832" s="6">
        <v>6</v>
      </c>
      <c r="EJ832" s="6">
        <v>36</v>
      </c>
      <c r="EK832" s="6">
        <v>6</v>
      </c>
      <c r="EL832" s="6">
        <v>36</v>
      </c>
      <c r="EM832" s="6" t="s">
        <v>115</v>
      </c>
      <c r="EN832" s="6" t="s">
        <v>23</v>
      </c>
      <c r="EO832" s="6">
        <v>0</v>
      </c>
    </row>
    <row r="833" spans="131:145" x14ac:dyDescent="0.25">
      <c r="EA833" s="6" t="s">
        <v>0</v>
      </c>
      <c r="EB833" s="6" t="s">
        <v>5</v>
      </c>
      <c r="EC833" s="6" t="s">
        <v>273</v>
      </c>
      <c r="ED833" s="6" t="s">
        <v>274</v>
      </c>
      <c r="EE833" s="6" t="s">
        <v>97</v>
      </c>
      <c r="EF833" s="6" t="s">
        <v>98</v>
      </c>
      <c r="EG833" s="6">
        <v>85</v>
      </c>
      <c r="EH833" s="6">
        <v>367</v>
      </c>
      <c r="EI833" s="6">
        <v>80</v>
      </c>
      <c r="EJ833" s="6">
        <v>337</v>
      </c>
      <c r="EK833" s="6">
        <v>85</v>
      </c>
      <c r="EL833" s="6">
        <v>367</v>
      </c>
      <c r="EM833" s="6" t="s">
        <v>115</v>
      </c>
      <c r="EN833" s="6" t="s">
        <v>21</v>
      </c>
      <c r="EO833" s="6">
        <v>9</v>
      </c>
    </row>
    <row r="834" spans="131:145" x14ac:dyDescent="0.25">
      <c r="EA834" s="6" t="s">
        <v>0</v>
      </c>
      <c r="EB834" s="6" t="s">
        <v>5</v>
      </c>
      <c r="EC834" s="6" t="s">
        <v>271</v>
      </c>
      <c r="ED834" s="6" t="s">
        <v>272</v>
      </c>
      <c r="EE834" s="6" t="s">
        <v>97</v>
      </c>
      <c r="EF834" s="6" t="s">
        <v>125</v>
      </c>
      <c r="EG834" s="6">
        <v>18</v>
      </c>
      <c r="EH834" s="6">
        <v>82</v>
      </c>
      <c r="EI834" s="6">
        <v>18</v>
      </c>
      <c r="EJ834" s="6">
        <v>82</v>
      </c>
      <c r="EK834" s="6">
        <v>18</v>
      </c>
      <c r="EL834" s="6">
        <v>80</v>
      </c>
      <c r="EM834" s="6" t="s">
        <v>115</v>
      </c>
      <c r="EN834" s="6" t="s">
        <v>23</v>
      </c>
      <c r="EO834" s="6">
        <v>4</v>
      </c>
    </row>
    <row r="835" spans="131:145" x14ac:dyDescent="0.25">
      <c r="EA835" s="6" t="s">
        <v>0</v>
      </c>
      <c r="EB835" s="6" t="s">
        <v>5</v>
      </c>
      <c r="EC835" s="6" t="s">
        <v>273</v>
      </c>
      <c r="ED835" s="6" t="s">
        <v>274</v>
      </c>
      <c r="EE835" s="6" t="s">
        <v>97</v>
      </c>
      <c r="EF835" s="6" t="s">
        <v>98</v>
      </c>
      <c r="EG835" s="6">
        <v>85</v>
      </c>
      <c r="EH835" s="6">
        <v>367</v>
      </c>
      <c r="EI835" s="6">
        <v>80</v>
      </c>
      <c r="EJ835" s="6">
        <v>337</v>
      </c>
      <c r="EK835" s="6">
        <v>85</v>
      </c>
      <c r="EL835" s="6">
        <v>367</v>
      </c>
      <c r="EM835" s="6" t="s">
        <v>115</v>
      </c>
      <c r="EN835" s="6" t="s">
        <v>22</v>
      </c>
      <c r="EO835" s="6">
        <v>5</v>
      </c>
    </row>
    <row r="836" spans="131:145" x14ac:dyDescent="0.25">
      <c r="EA836" s="6" t="s">
        <v>0</v>
      </c>
      <c r="EB836" s="6" t="s">
        <v>5</v>
      </c>
      <c r="EC836" s="6" t="s">
        <v>169</v>
      </c>
      <c r="ED836" s="6" t="s">
        <v>170</v>
      </c>
      <c r="EE836" s="6" t="s">
        <v>97</v>
      </c>
      <c r="EF836" s="6" t="s">
        <v>98</v>
      </c>
      <c r="EG836" s="6">
        <v>65</v>
      </c>
      <c r="EH836" s="6">
        <v>315</v>
      </c>
      <c r="EI836" s="6">
        <v>31</v>
      </c>
      <c r="EJ836" s="6">
        <v>171</v>
      </c>
      <c r="EK836" s="6">
        <v>65</v>
      </c>
      <c r="EL836" s="6">
        <v>323</v>
      </c>
      <c r="EM836" s="6" t="s">
        <v>115</v>
      </c>
      <c r="EN836" s="6" t="s">
        <v>21</v>
      </c>
      <c r="EO836" s="6">
        <v>1</v>
      </c>
    </row>
    <row r="837" spans="131:145" x14ac:dyDescent="0.25">
      <c r="EA837" s="6" t="s">
        <v>0</v>
      </c>
      <c r="EB837" s="6" t="s">
        <v>4</v>
      </c>
      <c r="EC837" s="6" t="s">
        <v>265</v>
      </c>
      <c r="ED837" s="6" t="s">
        <v>266</v>
      </c>
      <c r="EE837" s="6" t="s">
        <v>97</v>
      </c>
      <c r="EF837" s="6" t="s">
        <v>125</v>
      </c>
      <c r="EG837" s="6">
        <v>14</v>
      </c>
      <c r="EH837" s="6">
        <v>73</v>
      </c>
      <c r="EI837" s="6">
        <v>12</v>
      </c>
      <c r="EJ837" s="6">
        <v>61</v>
      </c>
      <c r="EK837" s="6">
        <v>14</v>
      </c>
      <c r="EL837" s="6">
        <v>72</v>
      </c>
      <c r="EM837" s="6" t="s">
        <v>115</v>
      </c>
      <c r="EN837" s="6" t="s">
        <v>23</v>
      </c>
      <c r="EO837" s="6">
        <v>0</v>
      </c>
    </row>
    <row r="838" spans="131:145" x14ac:dyDescent="0.25">
      <c r="EA838" s="6" t="s">
        <v>0</v>
      </c>
      <c r="EB838" s="6" t="s">
        <v>5</v>
      </c>
      <c r="EC838" s="6" t="s">
        <v>273</v>
      </c>
      <c r="ED838" s="6" t="s">
        <v>274</v>
      </c>
      <c r="EE838" s="6" t="s">
        <v>97</v>
      </c>
      <c r="EF838" s="6" t="s">
        <v>98</v>
      </c>
      <c r="EG838" s="6">
        <v>85</v>
      </c>
      <c r="EH838" s="6">
        <v>367</v>
      </c>
      <c r="EI838" s="6">
        <v>80</v>
      </c>
      <c r="EJ838" s="6">
        <v>337</v>
      </c>
      <c r="EK838" s="6">
        <v>85</v>
      </c>
      <c r="EL838" s="6">
        <v>367</v>
      </c>
      <c r="EM838" s="6" t="s">
        <v>115</v>
      </c>
      <c r="EN838" s="6" t="s">
        <v>23</v>
      </c>
      <c r="EO838" s="6">
        <v>14</v>
      </c>
    </row>
    <row r="839" spans="131:145" x14ac:dyDescent="0.25">
      <c r="EA839" s="6" t="s">
        <v>0</v>
      </c>
      <c r="EB839" s="6" t="s">
        <v>4</v>
      </c>
      <c r="EC839" s="6" t="s">
        <v>265</v>
      </c>
      <c r="ED839" s="6" t="s">
        <v>266</v>
      </c>
      <c r="EE839" s="6" t="s">
        <v>97</v>
      </c>
      <c r="EF839" s="6" t="s">
        <v>125</v>
      </c>
      <c r="EG839" s="6">
        <v>14</v>
      </c>
      <c r="EH839" s="6">
        <v>73</v>
      </c>
      <c r="EI839" s="6">
        <v>12</v>
      </c>
      <c r="EJ839" s="6">
        <v>61</v>
      </c>
      <c r="EK839" s="6">
        <v>14</v>
      </c>
      <c r="EL839" s="6">
        <v>72</v>
      </c>
      <c r="EM839" s="6" t="s">
        <v>115</v>
      </c>
      <c r="EN839" s="6" t="s">
        <v>22</v>
      </c>
      <c r="EO839" s="6">
        <v>0</v>
      </c>
    </row>
    <row r="840" spans="131:145" x14ac:dyDescent="0.25">
      <c r="EA840" s="6" t="s">
        <v>0</v>
      </c>
      <c r="EB840" s="6" t="s">
        <v>5</v>
      </c>
      <c r="EC840" s="6" t="s">
        <v>183</v>
      </c>
      <c r="ED840" s="6" t="s">
        <v>184</v>
      </c>
      <c r="EE840" s="6" t="s">
        <v>97</v>
      </c>
      <c r="EF840" s="6" t="s">
        <v>125</v>
      </c>
      <c r="EG840" s="6">
        <v>45</v>
      </c>
      <c r="EH840" s="6">
        <v>193</v>
      </c>
      <c r="EI840" s="6">
        <v>48</v>
      </c>
      <c r="EJ840" s="6">
        <v>196</v>
      </c>
      <c r="EK840" s="6">
        <v>48</v>
      </c>
      <c r="EL840" s="6">
        <v>196</v>
      </c>
      <c r="EM840" s="6" t="s">
        <v>115</v>
      </c>
      <c r="EN840" s="6" t="s">
        <v>21</v>
      </c>
      <c r="EO840" s="6">
        <v>0</v>
      </c>
    </row>
    <row r="841" spans="131:145" x14ac:dyDescent="0.25">
      <c r="EA841" s="6" t="s">
        <v>0</v>
      </c>
      <c r="EB841" s="6" t="s">
        <v>4</v>
      </c>
      <c r="EC841" s="6" t="s">
        <v>265</v>
      </c>
      <c r="ED841" s="6" t="s">
        <v>266</v>
      </c>
      <c r="EE841" s="6" t="s">
        <v>97</v>
      </c>
      <c r="EF841" s="6" t="s">
        <v>125</v>
      </c>
      <c r="EG841" s="6">
        <v>14</v>
      </c>
      <c r="EH841" s="6">
        <v>73</v>
      </c>
      <c r="EI841" s="6">
        <v>12</v>
      </c>
      <c r="EJ841" s="6">
        <v>61</v>
      </c>
      <c r="EK841" s="6">
        <v>14</v>
      </c>
      <c r="EL841" s="6">
        <v>72</v>
      </c>
      <c r="EM841" s="6" t="s">
        <v>115</v>
      </c>
      <c r="EN841" s="6" t="s">
        <v>21</v>
      </c>
      <c r="EO841" s="6">
        <v>0</v>
      </c>
    </row>
    <row r="842" spans="131:145" x14ac:dyDescent="0.25">
      <c r="EA842" s="6" t="s">
        <v>0</v>
      </c>
      <c r="EB842" s="6" t="s">
        <v>4</v>
      </c>
      <c r="EC842" s="6" t="s">
        <v>263</v>
      </c>
      <c r="ED842" s="6" t="s">
        <v>264</v>
      </c>
      <c r="EE842" s="6" t="s">
        <v>97</v>
      </c>
      <c r="EF842" s="6" t="s">
        <v>125</v>
      </c>
      <c r="EG842" s="6">
        <v>22</v>
      </c>
      <c r="EH842" s="6">
        <v>101</v>
      </c>
      <c r="EI842" s="6">
        <v>18</v>
      </c>
      <c r="EJ842" s="6">
        <v>91</v>
      </c>
      <c r="EK842" s="6">
        <v>22</v>
      </c>
      <c r="EL842" s="6">
        <v>103</v>
      </c>
      <c r="EM842" s="6" t="s">
        <v>115</v>
      </c>
      <c r="EN842" s="6" t="s">
        <v>23</v>
      </c>
      <c r="EO842" s="6">
        <v>3</v>
      </c>
    </row>
    <row r="843" spans="131:145" x14ac:dyDescent="0.25">
      <c r="EA843" s="6" t="s">
        <v>0</v>
      </c>
      <c r="EB843" s="6" t="s">
        <v>5</v>
      </c>
      <c r="EC843" s="6" t="s">
        <v>183</v>
      </c>
      <c r="ED843" s="6" t="s">
        <v>184</v>
      </c>
      <c r="EE843" s="6" t="s">
        <v>97</v>
      </c>
      <c r="EF843" s="6" t="s">
        <v>125</v>
      </c>
      <c r="EG843" s="6">
        <v>45</v>
      </c>
      <c r="EH843" s="6">
        <v>193</v>
      </c>
      <c r="EI843" s="6">
        <v>48</v>
      </c>
      <c r="EJ843" s="6">
        <v>196</v>
      </c>
      <c r="EK843" s="6">
        <v>48</v>
      </c>
      <c r="EL843" s="6">
        <v>196</v>
      </c>
      <c r="EM843" s="6" t="s">
        <v>115</v>
      </c>
      <c r="EN843" s="6" t="s">
        <v>22</v>
      </c>
      <c r="EO843" s="6">
        <v>3</v>
      </c>
    </row>
    <row r="844" spans="131:145" x14ac:dyDescent="0.25">
      <c r="EA844" s="6" t="s">
        <v>0</v>
      </c>
      <c r="EB844" s="6" t="s">
        <v>4</v>
      </c>
      <c r="EC844" s="6" t="s">
        <v>263</v>
      </c>
      <c r="ED844" s="6" t="s">
        <v>264</v>
      </c>
      <c r="EE844" s="6" t="s">
        <v>97</v>
      </c>
      <c r="EF844" s="6" t="s">
        <v>125</v>
      </c>
      <c r="EG844" s="6">
        <v>22</v>
      </c>
      <c r="EH844" s="6">
        <v>101</v>
      </c>
      <c r="EI844" s="6">
        <v>18</v>
      </c>
      <c r="EJ844" s="6">
        <v>91</v>
      </c>
      <c r="EK844" s="6">
        <v>22</v>
      </c>
      <c r="EL844" s="6">
        <v>103</v>
      </c>
      <c r="EM844" s="6" t="s">
        <v>115</v>
      </c>
      <c r="EN844" s="6" t="s">
        <v>22</v>
      </c>
      <c r="EO844" s="6">
        <v>2</v>
      </c>
    </row>
    <row r="845" spans="131:145" x14ac:dyDescent="0.25">
      <c r="EA845" s="6" t="s">
        <v>0</v>
      </c>
      <c r="EB845" s="6" t="s">
        <v>5</v>
      </c>
      <c r="EC845" s="6" t="s">
        <v>183</v>
      </c>
      <c r="ED845" s="6" t="s">
        <v>184</v>
      </c>
      <c r="EE845" s="6" t="s">
        <v>97</v>
      </c>
      <c r="EF845" s="6" t="s">
        <v>125</v>
      </c>
      <c r="EG845" s="6">
        <v>45</v>
      </c>
      <c r="EH845" s="6">
        <v>193</v>
      </c>
      <c r="EI845" s="6">
        <v>48</v>
      </c>
      <c r="EJ845" s="6">
        <v>196</v>
      </c>
      <c r="EK845" s="6">
        <v>48</v>
      </c>
      <c r="EL845" s="6">
        <v>196</v>
      </c>
      <c r="EM845" s="6" t="s">
        <v>115</v>
      </c>
      <c r="EN845" s="6" t="s">
        <v>23</v>
      </c>
      <c r="EO845" s="6">
        <v>3</v>
      </c>
    </row>
    <row r="846" spans="131:145" x14ac:dyDescent="0.25">
      <c r="EA846" s="6" t="s">
        <v>0</v>
      </c>
      <c r="EB846" s="6" t="s">
        <v>4</v>
      </c>
      <c r="EC846" s="6" t="s">
        <v>263</v>
      </c>
      <c r="ED846" s="6" t="s">
        <v>264</v>
      </c>
      <c r="EE846" s="6" t="s">
        <v>97</v>
      </c>
      <c r="EF846" s="6" t="s">
        <v>125</v>
      </c>
      <c r="EG846" s="6">
        <v>22</v>
      </c>
      <c r="EH846" s="6">
        <v>101</v>
      </c>
      <c r="EI846" s="6">
        <v>18</v>
      </c>
      <c r="EJ846" s="6">
        <v>91</v>
      </c>
      <c r="EK846" s="6">
        <v>22</v>
      </c>
      <c r="EL846" s="6">
        <v>103</v>
      </c>
      <c r="EM846" s="6" t="s">
        <v>115</v>
      </c>
      <c r="EN846" s="6" t="s">
        <v>21</v>
      </c>
      <c r="EO846" s="6">
        <v>1</v>
      </c>
    </row>
    <row r="847" spans="131:145" x14ac:dyDescent="0.25">
      <c r="EA847" s="6" t="s">
        <v>0</v>
      </c>
      <c r="EB847" s="6" t="s">
        <v>4</v>
      </c>
      <c r="EC847" s="6" t="s">
        <v>688</v>
      </c>
      <c r="ED847" s="6" t="s">
        <v>689</v>
      </c>
      <c r="EE847" s="6" t="s">
        <v>97</v>
      </c>
      <c r="EF847" s="6" t="s">
        <v>98</v>
      </c>
      <c r="EG847" s="6">
        <v>107</v>
      </c>
      <c r="EH847" s="6">
        <v>501</v>
      </c>
      <c r="EI847" s="6">
        <v>107</v>
      </c>
      <c r="EJ847" s="6">
        <v>503</v>
      </c>
      <c r="EK847" s="6">
        <v>107</v>
      </c>
      <c r="EL847" s="6">
        <v>497</v>
      </c>
      <c r="EM847" s="6" t="s">
        <v>115</v>
      </c>
      <c r="EN847" s="6" t="s">
        <v>23</v>
      </c>
      <c r="EO847" s="6">
        <v>11</v>
      </c>
    </row>
    <row r="848" spans="131:145" x14ac:dyDescent="0.25">
      <c r="EA848" s="6" t="s">
        <v>0</v>
      </c>
      <c r="EB848" s="6" t="s">
        <v>4</v>
      </c>
      <c r="EC848" s="6" t="s">
        <v>163</v>
      </c>
      <c r="ED848" s="6" t="s">
        <v>164</v>
      </c>
      <c r="EE848" s="6" t="s">
        <v>97</v>
      </c>
      <c r="EF848" s="6" t="s">
        <v>98</v>
      </c>
      <c r="EG848" s="6">
        <v>107</v>
      </c>
      <c r="EH848" s="6">
        <v>584</v>
      </c>
      <c r="EI848" s="6">
        <v>30</v>
      </c>
      <c r="EJ848" s="6">
        <v>174</v>
      </c>
      <c r="EK848" s="6">
        <v>108</v>
      </c>
      <c r="EL848" s="6">
        <v>605</v>
      </c>
      <c r="EM848" s="6" t="s">
        <v>115</v>
      </c>
      <c r="EN848" s="6" t="s">
        <v>21</v>
      </c>
      <c r="EO848" s="6">
        <v>2</v>
      </c>
    </row>
    <row r="849" spans="131:145" x14ac:dyDescent="0.25">
      <c r="EA849" s="6" t="s">
        <v>0</v>
      </c>
      <c r="EB849" s="6" t="s">
        <v>4</v>
      </c>
      <c r="EC849" s="6" t="s">
        <v>253</v>
      </c>
      <c r="ED849" s="6" t="s">
        <v>254</v>
      </c>
      <c r="EE849" s="6" t="s">
        <v>97</v>
      </c>
      <c r="EF849" s="6" t="s">
        <v>98</v>
      </c>
      <c r="EG849" s="6">
        <v>6</v>
      </c>
      <c r="EH849" s="6">
        <v>36</v>
      </c>
      <c r="EI849" s="6">
        <v>6</v>
      </c>
      <c r="EJ849" s="6">
        <v>36</v>
      </c>
      <c r="EK849" s="6">
        <v>6</v>
      </c>
      <c r="EL849" s="6">
        <v>36</v>
      </c>
      <c r="EM849" s="6" t="s">
        <v>115</v>
      </c>
      <c r="EN849" s="6" t="s">
        <v>22</v>
      </c>
      <c r="EO849" s="6">
        <v>0</v>
      </c>
    </row>
    <row r="850" spans="131:145" x14ac:dyDescent="0.25">
      <c r="EA850" s="6" t="s">
        <v>0</v>
      </c>
      <c r="EB850" s="6" t="s">
        <v>5</v>
      </c>
      <c r="EC850" s="6" t="s">
        <v>171</v>
      </c>
      <c r="ED850" s="6" t="s">
        <v>172</v>
      </c>
      <c r="EE850" s="6" t="s">
        <v>97</v>
      </c>
      <c r="EF850" s="6" t="s">
        <v>132</v>
      </c>
      <c r="EG850" s="6">
        <v>21</v>
      </c>
      <c r="EH850" s="6">
        <v>111</v>
      </c>
      <c r="EI850" s="6">
        <v>22</v>
      </c>
      <c r="EJ850" s="6">
        <v>116</v>
      </c>
      <c r="EK850" s="6">
        <v>26</v>
      </c>
      <c r="EL850" s="6">
        <v>116</v>
      </c>
      <c r="EM850" s="6" t="s">
        <v>115</v>
      </c>
      <c r="EN850" s="6" t="s">
        <v>22</v>
      </c>
      <c r="EO850" s="6">
        <v>2</v>
      </c>
    </row>
    <row r="851" spans="131:145" x14ac:dyDescent="0.25">
      <c r="EA851" s="6" t="s">
        <v>0</v>
      </c>
      <c r="EB851" s="6" t="s">
        <v>5</v>
      </c>
      <c r="EC851" s="6" t="s">
        <v>269</v>
      </c>
      <c r="ED851" s="6" t="s">
        <v>270</v>
      </c>
      <c r="EE851" s="6" t="s">
        <v>97</v>
      </c>
      <c r="EF851" s="6" t="s">
        <v>98</v>
      </c>
      <c r="EG851" s="6">
        <v>31</v>
      </c>
      <c r="EH851" s="6">
        <v>170</v>
      </c>
      <c r="EI851" s="6">
        <v>25</v>
      </c>
      <c r="EJ851" s="6">
        <v>125</v>
      </c>
      <c r="EK851" s="6">
        <v>31</v>
      </c>
      <c r="EL851" s="6">
        <v>170</v>
      </c>
      <c r="EM851" s="6" t="s">
        <v>115</v>
      </c>
      <c r="EN851" s="6" t="s">
        <v>21</v>
      </c>
      <c r="EO851" s="6">
        <v>0</v>
      </c>
    </row>
    <row r="852" spans="131:145" x14ac:dyDescent="0.25">
      <c r="EA852" s="6" t="s">
        <v>0</v>
      </c>
      <c r="EB852" s="6" t="s">
        <v>5</v>
      </c>
      <c r="EC852" s="6" t="s">
        <v>269</v>
      </c>
      <c r="ED852" s="6" t="s">
        <v>270</v>
      </c>
      <c r="EE852" s="6" t="s">
        <v>97</v>
      </c>
      <c r="EF852" s="6" t="s">
        <v>98</v>
      </c>
      <c r="EG852" s="6">
        <v>31</v>
      </c>
      <c r="EH852" s="6">
        <v>170</v>
      </c>
      <c r="EI852" s="6">
        <v>25</v>
      </c>
      <c r="EJ852" s="6">
        <v>125</v>
      </c>
      <c r="EK852" s="6">
        <v>31</v>
      </c>
      <c r="EL852" s="6">
        <v>170</v>
      </c>
      <c r="EM852" s="6" t="s">
        <v>115</v>
      </c>
      <c r="EN852" s="6" t="s">
        <v>22</v>
      </c>
      <c r="EO852" s="6">
        <v>2</v>
      </c>
    </row>
    <row r="853" spans="131:145" x14ac:dyDescent="0.25">
      <c r="EA853" s="6" t="s">
        <v>0</v>
      </c>
      <c r="EB853" s="6" t="s">
        <v>5</v>
      </c>
      <c r="EC853" s="6" t="s">
        <v>846</v>
      </c>
      <c r="ED853" s="6" t="s">
        <v>847</v>
      </c>
      <c r="EE853" s="6" t="s">
        <v>97</v>
      </c>
      <c r="EF853" s="6" t="s">
        <v>132</v>
      </c>
      <c r="EG853" s="6">
        <v>243</v>
      </c>
      <c r="EH853" s="6">
        <v>1307</v>
      </c>
      <c r="EI853" s="6">
        <v>227</v>
      </c>
      <c r="EJ853" s="6">
        <v>1227</v>
      </c>
      <c r="EK853" s="6">
        <v>227</v>
      </c>
      <c r="EL853" s="6">
        <v>1227</v>
      </c>
      <c r="EM853" s="6" t="s">
        <v>115</v>
      </c>
      <c r="EN853" s="6" t="s">
        <v>23</v>
      </c>
      <c r="EO853" s="6">
        <v>16</v>
      </c>
    </row>
    <row r="854" spans="131:145" x14ac:dyDescent="0.25">
      <c r="EA854" s="6" t="s">
        <v>0</v>
      </c>
      <c r="EB854" s="6" t="s">
        <v>5</v>
      </c>
      <c r="EC854" s="6" t="s">
        <v>846</v>
      </c>
      <c r="ED854" s="6" t="s">
        <v>847</v>
      </c>
      <c r="EE854" s="6" t="s">
        <v>97</v>
      </c>
      <c r="EF854" s="6" t="s">
        <v>132</v>
      </c>
      <c r="EG854" s="6">
        <v>243</v>
      </c>
      <c r="EH854" s="6">
        <v>1307</v>
      </c>
      <c r="EI854" s="6">
        <v>227</v>
      </c>
      <c r="EJ854" s="6">
        <v>1227</v>
      </c>
      <c r="EK854" s="6">
        <v>227</v>
      </c>
      <c r="EL854" s="6">
        <v>1227</v>
      </c>
      <c r="EM854" s="6" t="s">
        <v>115</v>
      </c>
      <c r="EN854" s="6" t="s">
        <v>22</v>
      </c>
      <c r="EO854" s="6">
        <v>10</v>
      </c>
    </row>
    <row r="855" spans="131:145" x14ac:dyDescent="0.25">
      <c r="EA855" s="6" t="s">
        <v>0</v>
      </c>
      <c r="EB855" s="6" t="s">
        <v>5</v>
      </c>
      <c r="EC855" s="6" t="s">
        <v>269</v>
      </c>
      <c r="ED855" s="6" t="s">
        <v>270</v>
      </c>
      <c r="EE855" s="6" t="s">
        <v>97</v>
      </c>
      <c r="EF855" s="6" t="s">
        <v>98</v>
      </c>
      <c r="EG855" s="6">
        <v>31</v>
      </c>
      <c r="EH855" s="6">
        <v>170</v>
      </c>
      <c r="EI855" s="6">
        <v>25</v>
      </c>
      <c r="EJ855" s="6">
        <v>125</v>
      </c>
      <c r="EK855" s="6">
        <v>31</v>
      </c>
      <c r="EL855" s="6">
        <v>170</v>
      </c>
      <c r="EM855" s="6" t="s">
        <v>115</v>
      </c>
      <c r="EN855" s="6" t="s">
        <v>23</v>
      </c>
      <c r="EO855" s="6">
        <v>2</v>
      </c>
    </row>
    <row r="856" spans="131:145" x14ac:dyDescent="0.25">
      <c r="EA856" s="6" t="s">
        <v>0</v>
      </c>
      <c r="EB856" s="6" t="s">
        <v>5</v>
      </c>
      <c r="EC856" s="6" t="s">
        <v>846</v>
      </c>
      <c r="ED856" s="6" t="s">
        <v>847</v>
      </c>
      <c r="EE856" s="6" t="s">
        <v>97</v>
      </c>
      <c r="EF856" s="6" t="s">
        <v>132</v>
      </c>
      <c r="EG856" s="6">
        <v>243</v>
      </c>
      <c r="EH856" s="6">
        <v>1307</v>
      </c>
      <c r="EI856" s="6">
        <v>227</v>
      </c>
      <c r="EJ856" s="6">
        <v>1227</v>
      </c>
      <c r="EK856" s="6">
        <v>227</v>
      </c>
      <c r="EL856" s="6">
        <v>1227</v>
      </c>
      <c r="EM856" s="6" t="s">
        <v>115</v>
      </c>
      <c r="EN856" s="6" t="s">
        <v>21</v>
      </c>
      <c r="EO856" s="6">
        <v>6</v>
      </c>
    </row>
    <row r="857" spans="131:145" x14ac:dyDescent="0.25">
      <c r="EA857" s="6" t="s">
        <v>0</v>
      </c>
      <c r="EB857" s="6" t="s">
        <v>5</v>
      </c>
      <c r="EC857" s="6" t="s">
        <v>257</v>
      </c>
      <c r="ED857" s="6" t="s">
        <v>258</v>
      </c>
      <c r="EE857" s="6" t="s">
        <v>97</v>
      </c>
      <c r="EF857" s="6" t="s">
        <v>98</v>
      </c>
      <c r="EG857" s="6">
        <v>128</v>
      </c>
      <c r="EH857" s="6">
        <v>725</v>
      </c>
      <c r="EI857" s="6">
        <v>100</v>
      </c>
      <c r="EJ857" s="6">
        <v>608</v>
      </c>
      <c r="EK857" s="6">
        <v>128</v>
      </c>
      <c r="EL857" s="6">
        <v>746</v>
      </c>
      <c r="EM857" s="6" t="s">
        <v>115</v>
      </c>
      <c r="EN857" s="6" t="s">
        <v>21</v>
      </c>
      <c r="EO857" s="6">
        <v>12</v>
      </c>
    </row>
    <row r="858" spans="131:145" x14ac:dyDescent="0.25">
      <c r="EA858" s="6" t="s">
        <v>0</v>
      </c>
      <c r="EB858" s="6" t="s">
        <v>5</v>
      </c>
      <c r="EC858" s="6" t="s">
        <v>1525</v>
      </c>
      <c r="ED858" s="6" t="s">
        <v>268</v>
      </c>
      <c r="EE858" s="6" t="s">
        <v>97</v>
      </c>
      <c r="EF858" s="6" t="s">
        <v>125</v>
      </c>
      <c r="EG858" s="6">
        <v>110</v>
      </c>
      <c r="EH858" s="6">
        <v>509</v>
      </c>
      <c r="EI858" s="6">
        <v>80</v>
      </c>
      <c r="EJ858" s="6">
        <v>324</v>
      </c>
      <c r="EK858" s="6">
        <v>110</v>
      </c>
      <c r="EL858" s="6">
        <v>506</v>
      </c>
      <c r="EM858" s="6" t="s">
        <v>115</v>
      </c>
      <c r="EN858" s="6" t="s">
        <v>23</v>
      </c>
      <c r="EO858" s="6">
        <v>8</v>
      </c>
    </row>
    <row r="859" spans="131:145" x14ac:dyDescent="0.25">
      <c r="EA859" s="6" t="s">
        <v>0</v>
      </c>
      <c r="EB859" s="6" t="s">
        <v>5</v>
      </c>
      <c r="EC859" s="6" t="s">
        <v>257</v>
      </c>
      <c r="ED859" s="6" t="s">
        <v>258</v>
      </c>
      <c r="EE859" s="6" t="s">
        <v>97</v>
      </c>
      <c r="EF859" s="6" t="s">
        <v>98</v>
      </c>
      <c r="EG859" s="6">
        <v>128</v>
      </c>
      <c r="EH859" s="6">
        <v>725</v>
      </c>
      <c r="EI859" s="6">
        <v>100</v>
      </c>
      <c r="EJ859" s="6">
        <v>608</v>
      </c>
      <c r="EK859" s="6">
        <v>128</v>
      </c>
      <c r="EL859" s="6">
        <v>746</v>
      </c>
      <c r="EM859" s="6" t="s">
        <v>115</v>
      </c>
      <c r="EN859" s="6" t="s">
        <v>22</v>
      </c>
      <c r="EO859" s="6">
        <v>18</v>
      </c>
    </row>
    <row r="860" spans="131:145" x14ac:dyDescent="0.25">
      <c r="EA860" s="6" t="s">
        <v>0</v>
      </c>
      <c r="EB860" s="6" t="s">
        <v>5</v>
      </c>
      <c r="EC860" s="6" t="s">
        <v>1525</v>
      </c>
      <c r="ED860" s="6" t="s">
        <v>268</v>
      </c>
      <c r="EE860" s="6" t="s">
        <v>97</v>
      </c>
      <c r="EF860" s="6" t="s">
        <v>125</v>
      </c>
      <c r="EG860" s="6">
        <v>110</v>
      </c>
      <c r="EH860" s="6">
        <v>509</v>
      </c>
      <c r="EI860" s="6">
        <v>80</v>
      </c>
      <c r="EJ860" s="6">
        <v>324</v>
      </c>
      <c r="EK860" s="6">
        <v>110</v>
      </c>
      <c r="EL860" s="6">
        <v>506</v>
      </c>
      <c r="EM860" s="6" t="s">
        <v>115</v>
      </c>
      <c r="EN860" s="6" t="s">
        <v>22</v>
      </c>
      <c r="EO860" s="6">
        <v>4</v>
      </c>
    </row>
    <row r="861" spans="131:145" x14ac:dyDescent="0.25">
      <c r="EA861" s="6" t="s">
        <v>0</v>
      </c>
      <c r="EB861" s="6" t="s">
        <v>5</v>
      </c>
      <c r="EC861" s="6" t="s">
        <v>1525</v>
      </c>
      <c r="ED861" s="6" t="s">
        <v>268</v>
      </c>
      <c r="EE861" s="6" t="s">
        <v>97</v>
      </c>
      <c r="EF861" s="6" t="s">
        <v>125</v>
      </c>
      <c r="EG861" s="6">
        <v>110</v>
      </c>
      <c r="EH861" s="6">
        <v>509</v>
      </c>
      <c r="EI861" s="6">
        <v>80</v>
      </c>
      <c r="EJ861" s="6">
        <v>324</v>
      </c>
      <c r="EK861" s="6">
        <v>110</v>
      </c>
      <c r="EL861" s="6">
        <v>506</v>
      </c>
      <c r="EM861" s="6" t="s">
        <v>115</v>
      </c>
      <c r="EN861" s="6" t="s">
        <v>21</v>
      </c>
      <c r="EO861" s="6">
        <v>4</v>
      </c>
    </row>
    <row r="862" spans="131:145" x14ac:dyDescent="0.25">
      <c r="EA862" s="6" t="s">
        <v>0</v>
      </c>
      <c r="EB862" s="6" t="s">
        <v>4</v>
      </c>
      <c r="EC862" s="6" t="s">
        <v>692</v>
      </c>
      <c r="ED862" s="6" t="s">
        <v>693</v>
      </c>
      <c r="EE862" s="6" t="s">
        <v>97</v>
      </c>
      <c r="EF862" s="6" t="s">
        <v>125</v>
      </c>
      <c r="EG862" s="6">
        <v>69</v>
      </c>
      <c r="EH862" s="6">
        <v>325</v>
      </c>
      <c r="EI862" s="6">
        <v>65</v>
      </c>
      <c r="EJ862" s="6">
        <v>325</v>
      </c>
      <c r="EK862" s="6">
        <v>71</v>
      </c>
      <c r="EL862" s="6">
        <v>322</v>
      </c>
      <c r="EM862" s="6" t="s">
        <v>115</v>
      </c>
      <c r="EN862" s="6" t="s">
        <v>23</v>
      </c>
      <c r="EO862" s="6">
        <v>5</v>
      </c>
    </row>
    <row r="863" spans="131:145" x14ac:dyDescent="0.25">
      <c r="EA863" s="6" t="s">
        <v>0</v>
      </c>
      <c r="EB863" s="6" t="s">
        <v>5</v>
      </c>
      <c r="EC863" s="6" t="s">
        <v>171</v>
      </c>
      <c r="ED863" s="6" t="s">
        <v>172</v>
      </c>
      <c r="EE863" s="6" t="s">
        <v>97</v>
      </c>
      <c r="EF863" s="6" t="s">
        <v>132</v>
      </c>
      <c r="EG863" s="6">
        <v>21</v>
      </c>
      <c r="EH863" s="6">
        <v>111</v>
      </c>
      <c r="EI863" s="6">
        <v>22</v>
      </c>
      <c r="EJ863" s="6">
        <v>116</v>
      </c>
      <c r="EK863" s="6">
        <v>26</v>
      </c>
      <c r="EL863" s="6">
        <v>116</v>
      </c>
      <c r="EM863" s="6" t="s">
        <v>115</v>
      </c>
      <c r="EN863" s="6" t="s">
        <v>23</v>
      </c>
      <c r="EO863" s="6">
        <v>3</v>
      </c>
    </row>
    <row r="864" spans="131:145" x14ac:dyDescent="0.25">
      <c r="EA864" s="6" t="s">
        <v>0</v>
      </c>
      <c r="EB864" s="6" t="s">
        <v>4</v>
      </c>
      <c r="EC864" s="6" t="s">
        <v>688</v>
      </c>
      <c r="ED864" s="6" t="s">
        <v>689</v>
      </c>
      <c r="EE864" s="6" t="s">
        <v>97</v>
      </c>
      <c r="EF864" s="6" t="s">
        <v>98</v>
      </c>
      <c r="EG864" s="6">
        <v>107</v>
      </c>
      <c r="EH864" s="6">
        <v>501</v>
      </c>
      <c r="EI864" s="6">
        <v>107</v>
      </c>
      <c r="EJ864" s="6">
        <v>503</v>
      </c>
      <c r="EK864" s="6">
        <v>107</v>
      </c>
      <c r="EL864" s="6">
        <v>497</v>
      </c>
      <c r="EM864" s="6" t="s">
        <v>115</v>
      </c>
      <c r="EN864" s="6" t="s">
        <v>21</v>
      </c>
      <c r="EO864" s="6">
        <v>7</v>
      </c>
    </row>
    <row r="865" spans="131:145" x14ac:dyDescent="0.25">
      <c r="EA865" s="6" t="s">
        <v>0</v>
      </c>
      <c r="EB865" s="6" t="s">
        <v>5</v>
      </c>
      <c r="EC865" s="6" t="s">
        <v>259</v>
      </c>
      <c r="ED865" s="6" t="s">
        <v>260</v>
      </c>
      <c r="EE865" s="6" t="s">
        <v>97</v>
      </c>
      <c r="EF865" s="6" t="s">
        <v>98</v>
      </c>
      <c r="EG865" s="6">
        <v>94</v>
      </c>
      <c r="EH865" s="6">
        <v>341</v>
      </c>
      <c r="EI865" s="6">
        <v>65</v>
      </c>
      <c r="EJ865" s="6">
        <v>240</v>
      </c>
      <c r="EK865" s="6">
        <v>95</v>
      </c>
      <c r="EL865" s="6">
        <v>343</v>
      </c>
      <c r="EM865" s="6" t="s">
        <v>115</v>
      </c>
      <c r="EN865" s="6" t="s">
        <v>21</v>
      </c>
      <c r="EO865" s="6">
        <v>5</v>
      </c>
    </row>
    <row r="866" spans="131:145" x14ac:dyDescent="0.25">
      <c r="EA866" s="6" t="s">
        <v>0</v>
      </c>
      <c r="EB866" s="6" t="s">
        <v>5</v>
      </c>
      <c r="EC866" s="6" t="s">
        <v>171</v>
      </c>
      <c r="ED866" s="6" t="s">
        <v>172</v>
      </c>
      <c r="EE866" s="6" t="s">
        <v>97</v>
      </c>
      <c r="EF866" s="6" t="s">
        <v>132</v>
      </c>
      <c r="EG866" s="6">
        <v>21</v>
      </c>
      <c r="EH866" s="6">
        <v>111</v>
      </c>
      <c r="EI866" s="6">
        <v>22</v>
      </c>
      <c r="EJ866" s="6">
        <v>116</v>
      </c>
      <c r="EK866" s="6">
        <v>26</v>
      </c>
      <c r="EL866" s="6">
        <v>116</v>
      </c>
      <c r="EM866" s="6" t="s">
        <v>115</v>
      </c>
      <c r="EN866" s="6" t="s">
        <v>21</v>
      </c>
      <c r="EO866" s="6">
        <v>1</v>
      </c>
    </row>
    <row r="867" spans="131:145" x14ac:dyDescent="0.25">
      <c r="EA867" s="6" t="s">
        <v>0</v>
      </c>
      <c r="EB867" s="6" t="s">
        <v>5</v>
      </c>
      <c r="EC867" s="6" t="s">
        <v>255</v>
      </c>
      <c r="ED867" s="6" t="s">
        <v>256</v>
      </c>
      <c r="EE867" s="6" t="s">
        <v>97</v>
      </c>
      <c r="EF867" s="6" t="s">
        <v>98</v>
      </c>
      <c r="EG867" s="6">
        <v>89</v>
      </c>
      <c r="EH867" s="6">
        <v>478</v>
      </c>
      <c r="EI867" s="6">
        <v>78</v>
      </c>
      <c r="EJ867" s="6">
        <v>415</v>
      </c>
      <c r="EK867" s="6">
        <v>89</v>
      </c>
      <c r="EL867" s="6">
        <v>465</v>
      </c>
      <c r="EM867" s="6" t="s">
        <v>115</v>
      </c>
      <c r="EN867" s="6" t="s">
        <v>23</v>
      </c>
      <c r="EO867" s="6">
        <v>8</v>
      </c>
    </row>
    <row r="868" spans="131:145" x14ac:dyDescent="0.25">
      <c r="EA868" s="6" t="s">
        <v>0</v>
      </c>
      <c r="EB868" s="6" t="s">
        <v>5</v>
      </c>
      <c r="EC868" s="6" t="s">
        <v>259</v>
      </c>
      <c r="ED868" s="6" t="s">
        <v>260</v>
      </c>
      <c r="EE868" s="6" t="s">
        <v>97</v>
      </c>
      <c r="EF868" s="6" t="s">
        <v>98</v>
      </c>
      <c r="EG868" s="6">
        <v>94</v>
      </c>
      <c r="EH868" s="6">
        <v>341</v>
      </c>
      <c r="EI868" s="6">
        <v>65</v>
      </c>
      <c r="EJ868" s="6">
        <v>240</v>
      </c>
      <c r="EK868" s="6">
        <v>95</v>
      </c>
      <c r="EL868" s="6">
        <v>343</v>
      </c>
      <c r="EM868" s="6" t="s">
        <v>115</v>
      </c>
      <c r="EN868" s="6" t="s">
        <v>22</v>
      </c>
      <c r="EO868" s="6">
        <v>7</v>
      </c>
    </row>
    <row r="869" spans="131:145" x14ac:dyDescent="0.25">
      <c r="EA869" s="6" t="s">
        <v>0</v>
      </c>
      <c r="EB869" s="6" t="s">
        <v>5</v>
      </c>
      <c r="EC869" s="6" t="s">
        <v>259</v>
      </c>
      <c r="ED869" s="6" t="s">
        <v>260</v>
      </c>
      <c r="EE869" s="6" t="s">
        <v>97</v>
      </c>
      <c r="EF869" s="6" t="s">
        <v>98</v>
      </c>
      <c r="EG869" s="6">
        <v>94</v>
      </c>
      <c r="EH869" s="6">
        <v>341</v>
      </c>
      <c r="EI869" s="6">
        <v>65</v>
      </c>
      <c r="EJ869" s="6">
        <v>240</v>
      </c>
      <c r="EK869" s="6">
        <v>95</v>
      </c>
      <c r="EL869" s="6">
        <v>343</v>
      </c>
      <c r="EM869" s="6" t="s">
        <v>115</v>
      </c>
      <c r="EN869" s="6" t="s">
        <v>23</v>
      </c>
      <c r="EO869" s="6">
        <v>12</v>
      </c>
    </row>
    <row r="870" spans="131:145" x14ac:dyDescent="0.25">
      <c r="EA870" s="6" t="s">
        <v>0</v>
      </c>
      <c r="EB870" s="6" t="s">
        <v>5</v>
      </c>
      <c r="EC870" s="6" t="s">
        <v>255</v>
      </c>
      <c r="ED870" s="6" t="s">
        <v>256</v>
      </c>
      <c r="EE870" s="6" t="s">
        <v>97</v>
      </c>
      <c r="EF870" s="6" t="s">
        <v>98</v>
      </c>
      <c r="EG870" s="6">
        <v>89</v>
      </c>
      <c r="EH870" s="6">
        <v>478</v>
      </c>
      <c r="EI870" s="6">
        <v>78</v>
      </c>
      <c r="EJ870" s="6">
        <v>415</v>
      </c>
      <c r="EK870" s="6">
        <v>89</v>
      </c>
      <c r="EL870" s="6">
        <v>465</v>
      </c>
      <c r="EM870" s="6" t="s">
        <v>115</v>
      </c>
      <c r="EN870" s="6" t="s">
        <v>22</v>
      </c>
      <c r="EO870" s="6">
        <v>5</v>
      </c>
    </row>
    <row r="871" spans="131:145" x14ac:dyDescent="0.25">
      <c r="EA871" s="6" t="s">
        <v>0</v>
      </c>
      <c r="EB871" s="6" t="s">
        <v>5</v>
      </c>
      <c r="EC871" s="6" t="s">
        <v>255</v>
      </c>
      <c r="ED871" s="6" t="s">
        <v>256</v>
      </c>
      <c r="EE871" s="6" t="s">
        <v>97</v>
      </c>
      <c r="EF871" s="6" t="s">
        <v>98</v>
      </c>
      <c r="EG871" s="6">
        <v>89</v>
      </c>
      <c r="EH871" s="6">
        <v>478</v>
      </c>
      <c r="EI871" s="6">
        <v>78</v>
      </c>
      <c r="EJ871" s="6">
        <v>415</v>
      </c>
      <c r="EK871" s="6">
        <v>89</v>
      </c>
      <c r="EL871" s="6">
        <v>465</v>
      </c>
      <c r="EM871" s="6" t="s">
        <v>115</v>
      </c>
      <c r="EN871" s="6" t="s">
        <v>21</v>
      </c>
      <c r="EO871" s="6">
        <v>3</v>
      </c>
    </row>
    <row r="872" spans="131:145" x14ac:dyDescent="0.25">
      <c r="EA872" s="6" t="s">
        <v>0</v>
      </c>
      <c r="EB872" s="6" t="s">
        <v>5</v>
      </c>
      <c r="EC872" s="6" t="s">
        <v>271</v>
      </c>
      <c r="ED872" s="6" t="s">
        <v>272</v>
      </c>
      <c r="EE872" s="6" t="s">
        <v>97</v>
      </c>
      <c r="EF872" s="6" t="s">
        <v>125</v>
      </c>
      <c r="EG872" s="6">
        <v>18</v>
      </c>
      <c r="EH872" s="6">
        <v>82</v>
      </c>
      <c r="EI872" s="6">
        <v>18</v>
      </c>
      <c r="EJ872" s="6">
        <v>82</v>
      </c>
      <c r="EK872" s="6">
        <v>18</v>
      </c>
      <c r="EL872" s="6">
        <v>80</v>
      </c>
      <c r="EM872" s="6" t="s">
        <v>115</v>
      </c>
      <c r="EN872" s="6" t="s">
        <v>21</v>
      </c>
      <c r="EO872" s="6">
        <v>2</v>
      </c>
    </row>
    <row r="873" spans="131:145" x14ac:dyDescent="0.25">
      <c r="EA873" s="6" t="s">
        <v>0</v>
      </c>
      <c r="EB873" s="6" t="s">
        <v>5</v>
      </c>
      <c r="EC873" s="6" t="s">
        <v>169</v>
      </c>
      <c r="ED873" s="6" t="s">
        <v>170</v>
      </c>
      <c r="EE873" s="6" t="s">
        <v>97</v>
      </c>
      <c r="EF873" s="6" t="s">
        <v>98</v>
      </c>
      <c r="EG873" s="6">
        <v>65</v>
      </c>
      <c r="EH873" s="6">
        <v>315</v>
      </c>
      <c r="EI873" s="6">
        <v>31</v>
      </c>
      <c r="EJ873" s="6">
        <v>171</v>
      </c>
      <c r="EK873" s="6">
        <v>65</v>
      </c>
      <c r="EL873" s="6">
        <v>323</v>
      </c>
      <c r="EM873" s="6" t="s">
        <v>115</v>
      </c>
      <c r="EN873" s="6" t="s">
        <v>23</v>
      </c>
      <c r="EO873" s="6">
        <v>2</v>
      </c>
    </row>
    <row r="874" spans="131:145" x14ac:dyDescent="0.25">
      <c r="EA874" s="6" t="s">
        <v>0</v>
      </c>
      <c r="EB874" s="6" t="s">
        <v>5</v>
      </c>
      <c r="EC874" s="6" t="s">
        <v>169</v>
      </c>
      <c r="ED874" s="6" t="s">
        <v>170</v>
      </c>
      <c r="EE874" s="6" t="s">
        <v>97</v>
      </c>
      <c r="EF874" s="6" t="s">
        <v>98</v>
      </c>
      <c r="EG874" s="6">
        <v>65</v>
      </c>
      <c r="EH874" s="6">
        <v>315</v>
      </c>
      <c r="EI874" s="6">
        <v>31</v>
      </c>
      <c r="EJ874" s="6">
        <v>171</v>
      </c>
      <c r="EK874" s="6">
        <v>65</v>
      </c>
      <c r="EL874" s="6">
        <v>323</v>
      </c>
      <c r="EM874" s="6" t="s">
        <v>115</v>
      </c>
      <c r="EN874" s="6" t="s">
        <v>22</v>
      </c>
      <c r="EO874" s="6">
        <v>1</v>
      </c>
    </row>
    <row r="875" spans="131:145" x14ac:dyDescent="0.25">
      <c r="EA875" s="6" t="s">
        <v>0</v>
      </c>
      <c r="EB875" s="6" t="s">
        <v>5</v>
      </c>
      <c r="EC875" s="6" t="s">
        <v>271</v>
      </c>
      <c r="ED875" s="6" t="s">
        <v>272</v>
      </c>
      <c r="EE875" s="6" t="s">
        <v>97</v>
      </c>
      <c r="EF875" s="6" t="s">
        <v>125</v>
      </c>
      <c r="EG875" s="6">
        <v>18</v>
      </c>
      <c r="EH875" s="6">
        <v>82</v>
      </c>
      <c r="EI875" s="6">
        <v>18</v>
      </c>
      <c r="EJ875" s="6">
        <v>82</v>
      </c>
      <c r="EK875" s="6">
        <v>18</v>
      </c>
      <c r="EL875" s="6">
        <v>80</v>
      </c>
      <c r="EM875" s="6" t="s">
        <v>115</v>
      </c>
      <c r="EN875" s="6" t="s">
        <v>22</v>
      </c>
      <c r="EO875" s="6">
        <v>2</v>
      </c>
    </row>
    <row r="876" spans="131:145" x14ac:dyDescent="0.25">
      <c r="EA876" s="6" t="s">
        <v>0</v>
      </c>
      <c r="EB876" s="6" t="s">
        <v>7</v>
      </c>
      <c r="EC876" s="6" t="s">
        <v>733</v>
      </c>
      <c r="ED876" s="6" t="s">
        <v>734</v>
      </c>
      <c r="EE876" s="6" t="s">
        <v>97</v>
      </c>
      <c r="EF876" s="6" t="s">
        <v>98</v>
      </c>
      <c r="EG876" s="6">
        <v>27</v>
      </c>
      <c r="EH876" s="6">
        <v>111</v>
      </c>
      <c r="EI876" s="6">
        <v>25</v>
      </c>
      <c r="EJ876" s="6">
        <v>104</v>
      </c>
      <c r="EK876" s="6">
        <v>25</v>
      </c>
      <c r="EL876" s="6">
        <v>104</v>
      </c>
      <c r="EM876" s="6" t="s">
        <v>115</v>
      </c>
      <c r="EN876" s="6" t="s">
        <v>22</v>
      </c>
      <c r="EO876" s="6">
        <v>0</v>
      </c>
    </row>
    <row r="877" spans="131:145" x14ac:dyDescent="0.25">
      <c r="EA877" s="6" t="s">
        <v>0</v>
      </c>
      <c r="EB877" s="6" t="s">
        <v>5</v>
      </c>
      <c r="EC877" s="6" t="s">
        <v>257</v>
      </c>
      <c r="ED877" s="6" t="s">
        <v>258</v>
      </c>
      <c r="EE877" s="6" t="s">
        <v>97</v>
      </c>
      <c r="EF877" s="6" t="s">
        <v>98</v>
      </c>
      <c r="EG877" s="6">
        <v>128</v>
      </c>
      <c r="EH877" s="6">
        <v>725</v>
      </c>
      <c r="EI877" s="6">
        <v>100</v>
      </c>
      <c r="EJ877" s="6">
        <v>608</v>
      </c>
      <c r="EK877" s="6">
        <v>128</v>
      </c>
      <c r="EL877" s="6">
        <v>746</v>
      </c>
      <c r="EM877" s="6" t="s">
        <v>115</v>
      </c>
      <c r="EN877" s="6" t="s">
        <v>23</v>
      </c>
      <c r="EO877" s="6">
        <v>30</v>
      </c>
    </row>
    <row r="878" spans="131:145" x14ac:dyDescent="0.25">
      <c r="EA878" s="6" t="s">
        <v>0</v>
      </c>
      <c r="EB878" s="6" t="s">
        <v>4</v>
      </c>
      <c r="EC878" s="6" t="s">
        <v>147</v>
      </c>
      <c r="ED878" s="6" t="s">
        <v>148</v>
      </c>
      <c r="EE878" s="6" t="s">
        <v>97</v>
      </c>
      <c r="EF878" s="6" t="s">
        <v>98</v>
      </c>
      <c r="EG878" s="6">
        <v>87</v>
      </c>
      <c r="EH878" s="6">
        <v>461</v>
      </c>
      <c r="EI878" s="6">
        <v>90</v>
      </c>
      <c r="EJ878" s="6">
        <v>489</v>
      </c>
      <c r="EK878" s="6">
        <v>90</v>
      </c>
      <c r="EL878" s="6">
        <v>489</v>
      </c>
      <c r="EM878" s="6" t="s">
        <v>115</v>
      </c>
      <c r="EN878" s="6" t="s">
        <v>22</v>
      </c>
      <c r="EO878" s="6">
        <v>7</v>
      </c>
    </row>
    <row r="879" spans="131:145" x14ac:dyDescent="0.25">
      <c r="EA879" s="6" t="s">
        <v>0</v>
      </c>
      <c r="EB879" s="6" t="s">
        <v>5</v>
      </c>
      <c r="EC879" s="6" t="s">
        <v>185</v>
      </c>
      <c r="ED879" s="6" t="s">
        <v>186</v>
      </c>
      <c r="EE879" s="6" t="s">
        <v>97</v>
      </c>
      <c r="EF879" s="6" t="s">
        <v>125</v>
      </c>
      <c r="EG879" s="6">
        <v>429</v>
      </c>
      <c r="EH879" s="6">
        <v>2237</v>
      </c>
      <c r="EI879" s="6">
        <v>429</v>
      </c>
      <c r="EJ879" s="6">
        <v>2221</v>
      </c>
      <c r="EK879" s="6">
        <v>429</v>
      </c>
      <c r="EL879" s="6">
        <v>2221</v>
      </c>
      <c r="EM879" s="6" t="s">
        <v>115</v>
      </c>
      <c r="EN879" s="6" t="s">
        <v>21</v>
      </c>
      <c r="EO879" s="6">
        <v>36</v>
      </c>
    </row>
    <row r="880" spans="131:145" x14ac:dyDescent="0.25">
      <c r="EA880" s="6" t="s">
        <v>0</v>
      </c>
      <c r="EB880" s="6" t="s">
        <v>7</v>
      </c>
      <c r="EC880" s="6" t="s">
        <v>133</v>
      </c>
      <c r="ED880" s="6" t="s">
        <v>134</v>
      </c>
      <c r="EE880" s="6" t="s">
        <v>97</v>
      </c>
      <c r="EF880" s="6" t="s">
        <v>98</v>
      </c>
      <c r="EG880" s="6">
        <v>631</v>
      </c>
      <c r="EH880" s="6">
        <v>3758</v>
      </c>
      <c r="EI880" s="6">
        <v>613</v>
      </c>
      <c r="EJ880" s="6">
        <v>3721</v>
      </c>
      <c r="EK880" s="6">
        <v>626</v>
      </c>
      <c r="EL880" s="6">
        <v>3786</v>
      </c>
      <c r="EM880" s="6" t="s">
        <v>115</v>
      </c>
      <c r="EN880" s="6" t="s">
        <v>22</v>
      </c>
      <c r="EO880" s="6">
        <v>33</v>
      </c>
    </row>
    <row r="881" spans="131:145" x14ac:dyDescent="0.25">
      <c r="EA881" s="6" t="s">
        <v>0</v>
      </c>
      <c r="EB881" s="6" t="s">
        <v>4</v>
      </c>
      <c r="EC881" s="6" t="s">
        <v>151</v>
      </c>
      <c r="ED881" s="6" t="s">
        <v>152</v>
      </c>
      <c r="EE881" s="6" t="s">
        <v>97</v>
      </c>
      <c r="EF881" s="6" t="s">
        <v>98</v>
      </c>
      <c r="EG881" s="6">
        <v>8</v>
      </c>
      <c r="EH881" s="6">
        <v>30</v>
      </c>
      <c r="EI881" s="6">
        <v>8</v>
      </c>
      <c r="EJ881" s="6">
        <v>32</v>
      </c>
      <c r="EK881" s="6">
        <v>8</v>
      </c>
      <c r="EL881" s="6">
        <v>32</v>
      </c>
      <c r="EM881" s="6" t="s">
        <v>115</v>
      </c>
      <c r="EN881" s="6" t="s">
        <v>23</v>
      </c>
      <c r="EO881" s="6">
        <v>0</v>
      </c>
    </row>
    <row r="882" spans="131:145" x14ac:dyDescent="0.25">
      <c r="EA882" s="6" t="s">
        <v>0</v>
      </c>
      <c r="EB882" s="6" t="s">
        <v>4</v>
      </c>
      <c r="EC882" s="6" t="s">
        <v>151</v>
      </c>
      <c r="ED882" s="6" t="s">
        <v>152</v>
      </c>
      <c r="EE882" s="6" t="s">
        <v>97</v>
      </c>
      <c r="EF882" s="6" t="s">
        <v>98</v>
      </c>
      <c r="EG882" s="6">
        <v>8</v>
      </c>
      <c r="EH882" s="6">
        <v>30</v>
      </c>
      <c r="EI882" s="6">
        <v>8</v>
      </c>
      <c r="EJ882" s="6">
        <v>32</v>
      </c>
      <c r="EK882" s="6">
        <v>8</v>
      </c>
      <c r="EL882" s="6">
        <v>32</v>
      </c>
      <c r="EM882" s="6" t="s">
        <v>115</v>
      </c>
      <c r="EN882" s="6" t="s">
        <v>22</v>
      </c>
      <c r="EO882" s="6">
        <v>0</v>
      </c>
    </row>
    <row r="883" spans="131:145" x14ac:dyDescent="0.25">
      <c r="EA883" s="6" t="s">
        <v>0</v>
      </c>
      <c r="EB883" s="6" t="s">
        <v>7</v>
      </c>
      <c r="EC883" s="6" t="s">
        <v>133</v>
      </c>
      <c r="ED883" s="6" t="s">
        <v>134</v>
      </c>
      <c r="EE883" s="6" t="s">
        <v>97</v>
      </c>
      <c r="EF883" s="6" t="s">
        <v>98</v>
      </c>
      <c r="EG883" s="6">
        <v>631</v>
      </c>
      <c r="EH883" s="6">
        <v>3758</v>
      </c>
      <c r="EI883" s="6">
        <v>613</v>
      </c>
      <c r="EJ883" s="6">
        <v>3721</v>
      </c>
      <c r="EK883" s="6">
        <v>626</v>
      </c>
      <c r="EL883" s="6">
        <v>3786</v>
      </c>
      <c r="EM883" s="6" t="s">
        <v>115</v>
      </c>
      <c r="EN883" s="6" t="s">
        <v>23</v>
      </c>
      <c r="EO883" s="6">
        <v>71</v>
      </c>
    </row>
    <row r="884" spans="131:145" x14ac:dyDescent="0.25">
      <c r="EA884" s="6" t="s">
        <v>0</v>
      </c>
      <c r="EB884" s="6" t="s">
        <v>4</v>
      </c>
      <c r="EC884" s="6" t="s">
        <v>151</v>
      </c>
      <c r="ED884" s="6" t="s">
        <v>152</v>
      </c>
      <c r="EE884" s="6" t="s">
        <v>97</v>
      </c>
      <c r="EF884" s="6" t="s">
        <v>98</v>
      </c>
      <c r="EG884" s="6">
        <v>8</v>
      </c>
      <c r="EH884" s="6">
        <v>30</v>
      </c>
      <c r="EI884" s="6">
        <v>8</v>
      </c>
      <c r="EJ884" s="6">
        <v>32</v>
      </c>
      <c r="EK884" s="6">
        <v>8</v>
      </c>
      <c r="EL884" s="6">
        <v>32</v>
      </c>
      <c r="EM884" s="6" t="s">
        <v>115</v>
      </c>
      <c r="EN884" s="6" t="s">
        <v>21</v>
      </c>
      <c r="EO884" s="6">
        <v>0</v>
      </c>
    </row>
    <row r="885" spans="131:145" x14ac:dyDescent="0.25">
      <c r="EA885" s="6" t="s">
        <v>0</v>
      </c>
      <c r="EB885" s="6" t="s">
        <v>7</v>
      </c>
      <c r="EC885" s="6" t="s">
        <v>727</v>
      </c>
      <c r="ED885" s="6" t="s">
        <v>728</v>
      </c>
      <c r="EE885" s="6" t="s">
        <v>97</v>
      </c>
      <c r="EF885" s="6" t="s">
        <v>98</v>
      </c>
      <c r="EG885" s="6">
        <v>116</v>
      </c>
      <c r="EH885" s="6">
        <v>659</v>
      </c>
      <c r="EI885" s="6">
        <v>116</v>
      </c>
      <c r="EJ885" s="6">
        <v>659</v>
      </c>
      <c r="EK885" s="6">
        <v>116</v>
      </c>
      <c r="EL885" s="6">
        <v>659</v>
      </c>
      <c r="EM885" s="6" t="s">
        <v>115</v>
      </c>
      <c r="EN885" s="6" t="s">
        <v>21</v>
      </c>
      <c r="EO885" s="6">
        <v>0</v>
      </c>
    </row>
    <row r="886" spans="131:145" x14ac:dyDescent="0.25">
      <c r="EA886" s="6" t="s">
        <v>0</v>
      </c>
      <c r="EB886" s="6" t="s">
        <v>4</v>
      </c>
      <c r="EC886" s="6" t="s">
        <v>149</v>
      </c>
      <c r="ED886" s="6" t="s">
        <v>150</v>
      </c>
      <c r="EE886" s="6" t="s">
        <v>97</v>
      </c>
      <c r="EF886" s="6" t="s">
        <v>98</v>
      </c>
      <c r="EG886" s="6">
        <v>6</v>
      </c>
      <c r="EH886" s="6">
        <v>39</v>
      </c>
      <c r="EI886" s="6">
        <v>6</v>
      </c>
      <c r="EJ886" s="6">
        <v>39</v>
      </c>
      <c r="EK886" s="6">
        <v>6</v>
      </c>
      <c r="EL886" s="6">
        <v>39</v>
      </c>
      <c r="EM886" s="6" t="s">
        <v>115</v>
      </c>
      <c r="EN886" s="6" t="s">
        <v>23</v>
      </c>
      <c r="EO886" s="6">
        <v>0</v>
      </c>
    </row>
    <row r="887" spans="131:145" x14ac:dyDescent="0.25">
      <c r="EA887" s="6" t="s">
        <v>0</v>
      </c>
      <c r="EB887" s="6" t="s">
        <v>7</v>
      </c>
      <c r="EC887" s="6" t="s">
        <v>727</v>
      </c>
      <c r="ED887" s="6" t="s">
        <v>728</v>
      </c>
      <c r="EE887" s="6" t="s">
        <v>97</v>
      </c>
      <c r="EF887" s="6" t="s">
        <v>98</v>
      </c>
      <c r="EG887" s="6">
        <v>116</v>
      </c>
      <c r="EH887" s="6">
        <v>659</v>
      </c>
      <c r="EI887" s="6">
        <v>116</v>
      </c>
      <c r="EJ887" s="6">
        <v>659</v>
      </c>
      <c r="EK887" s="6">
        <v>116</v>
      </c>
      <c r="EL887" s="6">
        <v>659</v>
      </c>
      <c r="EM887" s="6" t="s">
        <v>115</v>
      </c>
      <c r="EN887" s="6" t="s">
        <v>22</v>
      </c>
      <c r="EO887" s="6">
        <v>0</v>
      </c>
    </row>
    <row r="888" spans="131:145" x14ac:dyDescent="0.25">
      <c r="EA888" s="6" t="s">
        <v>0</v>
      </c>
      <c r="EB888" s="6" t="s">
        <v>4</v>
      </c>
      <c r="EC888" s="6" t="s">
        <v>149</v>
      </c>
      <c r="ED888" s="6" t="s">
        <v>150</v>
      </c>
      <c r="EE888" s="6" t="s">
        <v>97</v>
      </c>
      <c r="EF888" s="6" t="s">
        <v>98</v>
      </c>
      <c r="EG888" s="6">
        <v>6</v>
      </c>
      <c r="EH888" s="6">
        <v>39</v>
      </c>
      <c r="EI888" s="6">
        <v>6</v>
      </c>
      <c r="EJ888" s="6">
        <v>39</v>
      </c>
      <c r="EK888" s="6">
        <v>6</v>
      </c>
      <c r="EL888" s="6">
        <v>39</v>
      </c>
      <c r="EM888" s="6" t="s">
        <v>115</v>
      </c>
      <c r="EN888" s="6" t="s">
        <v>22</v>
      </c>
      <c r="EO888" s="6">
        <v>0</v>
      </c>
    </row>
    <row r="889" spans="131:145" x14ac:dyDescent="0.25">
      <c r="EA889" s="6" t="s">
        <v>0</v>
      </c>
      <c r="EB889" s="6" t="s">
        <v>4</v>
      </c>
      <c r="EC889" s="6" t="s">
        <v>149</v>
      </c>
      <c r="ED889" s="6" t="s">
        <v>150</v>
      </c>
      <c r="EE889" s="6" t="s">
        <v>97</v>
      </c>
      <c r="EF889" s="6" t="s">
        <v>98</v>
      </c>
      <c r="EG889" s="6">
        <v>6</v>
      </c>
      <c r="EH889" s="6">
        <v>39</v>
      </c>
      <c r="EI889" s="6">
        <v>6</v>
      </c>
      <c r="EJ889" s="6">
        <v>39</v>
      </c>
      <c r="EK889" s="6">
        <v>6</v>
      </c>
      <c r="EL889" s="6">
        <v>39</v>
      </c>
      <c r="EM889" s="6" t="s">
        <v>115</v>
      </c>
      <c r="EN889" s="6" t="s">
        <v>21</v>
      </c>
      <c r="EO889" s="6">
        <v>0</v>
      </c>
    </row>
    <row r="890" spans="131:145" x14ac:dyDescent="0.25">
      <c r="EA890" s="6" t="s">
        <v>0</v>
      </c>
      <c r="EB890" s="6" t="s">
        <v>4</v>
      </c>
      <c r="EC890" s="6" t="s">
        <v>157</v>
      </c>
      <c r="ED890" s="6" t="s">
        <v>158</v>
      </c>
      <c r="EE890" s="6" t="s">
        <v>97</v>
      </c>
      <c r="EF890" s="6" t="s">
        <v>98</v>
      </c>
      <c r="EG890" s="6">
        <v>6</v>
      </c>
      <c r="EH890" s="6">
        <v>28</v>
      </c>
      <c r="EI890" s="6">
        <v>6</v>
      </c>
      <c r="EJ890" s="6">
        <v>30</v>
      </c>
      <c r="EK890" s="6">
        <v>6</v>
      </c>
      <c r="EL890" s="6">
        <v>30</v>
      </c>
      <c r="EM890" s="6" t="s">
        <v>115</v>
      </c>
      <c r="EN890" s="6" t="s">
        <v>22</v>
      </c>
      <c r="EO890" s="6">
        <v>0</v>
      </c>
    </row>
    <row r="891" spans="131:145" x14ac:dyDescent="0.25">
      <c r="EA891" s="6" t="s">
        <v>0</v>
      </c>
      <c r="EB891" s="6" t="s">
        <v>7</v>
      </c>
      <c r="EC891" s="6" t="s">
        <v>727</v>
      </c>
      <c r="ED891" s="6" t="s">
        <v>728</v>
      </c>
      <c r="EE891" s="6" t="s">
        <v>97</v>
      </c>
      <c r="EF891" s="6" t="s">
        <v>98</v>
      </c>
      <c r="EG891" s="6">
        <v>116</v>
      </c>
      <c r="EH891" s="6">
        <v>659</v>
      </c>
      <c r="EI891" s="6">
        <v>116</v>
      </c>
      <c r="EJ891" s="6">
        <v>659</v>
      </c>
      <c r="EK891" s="6">
        <v>116</v>
      </c>
      <c r="EL891" s="6">
        <v>659</v>
      </c>
      <c r="EM891" s="6" t="s">
        <v>115</v>
      </c>
      <c r="EN891" s="6" t="s">
        <v>23</v>
      </c>
      <c r="EO891" s="6">
        <v>0</v>
      </c>
    </row>
    <row r="892" spans="131:145" x14ac:dyDescent="0.25">
      <c r="EA892" s="6" t="s">
        <v>0</v>
      </c>
      <c r="EB892" s="6" t="s">
        <v>7</v>
      </c>
      <c r="EC892" s="6" t="s">
        <v>133</v>
      </c>
      <c r="ED892" s="6" t="s">
        <v>134</v>
      </c>
      <c r="EE892" s="6" t="s">
        <v>97</v>
      </c>
      <c r="EF892" s="6" t="s">
        <v>98</v>
      </c>
      <c r="EG892" s="6">
        <v>631</v>
      </c>
      <c r="EH892" s="6">
        <v>3758</v>
      </c>
      <c r="EI892" s="6">
        <v>613</v>
      </c>
      <c r="EJ892" s="6">
        <v>3721</v>
      </c>
      <c r="EK892" s="6">
        <v>626</v>
      </c>
      <c r="EL892" s="6">
        <v>3786</v>
      </c>
      <c r="EM892" s="6" t="s">
        <v>115</v>
      </c>
      <c r="EN892" s="6" t="s">
        <v>21</v>
      </c>
      <c r="EO892" s="6">
        <v>38</v>
      </c>
    </row>
    <row r="893" spans="131:145" x14ac:dyDescent="0.25">
      <c r="EA893" s="6" t="s">
        <v>0</v>
      </c>
      <c r="EB893" s="6" t="s">
        <v>7</v>
      </c>
      <c r="EC893" s="6" t="s">
        <v>214</v>
      </c>
      <c r="ED893" s="6" t="s">
        <v>215</v>
      </c>
      <c r="EE893" s="6" t="s">
        <v>97</v>
      </c>
      <c r="EF893" s="6" t="s">
        <v>98</v>
      </c>
      <c r="EG893" s="6">
        <v>301</v>
      </c>
      <c r="EH893" s="6">
        <v>1404</v>
      </c>
      <c r="EI893" s="6">
        <v>274</v>
      </c>
      <c r="EJ893" s="6">
        <v>1347</v>
      </c>
      <c r="EK893" s="6">
        <v>274</v>
      </c>
      <c r="EL893" s="6">
        <v>1347</v>
      </c>
      <c r="EM893" s="6" t="s">
        <v>115</v>
      </c>
      <c r="EN893" s="6" t="s">
        <v>21</v>
      </c>
      <c r="EO893" s="6">
        <v>30</v>
      </c>
    </row>
    <row r="894" spans="131:145" x14ac:dyDescent="0.25">
      <c r="EA894" s="6" t="s">
        <v>0</v>
      </c>
      <c r="EB894" s="6" t="s">
        <v>4</v>
      </c>
      <c r="EC894" s="6" t="s">
        <v>147</v>
      </c>
      <c r="ED894" s="6" t="s">
        <v>148</v>
      </c>
      <c r="EE894" s="6" t="s">
        <v>97</v>
      </c>
      <c r="EF894" s="6" t="s">
        <v>98</v>
      </c>
      <c r="EG894" s="6">
        <v>87</v>
      </c>
      <c r="EH894" s="6">
        <v>461</v>
      </c>
      <c r="EI894" s="6">
        <v>90</v>
      </c>
      <c r="EJ894" s="6">
        <v>489</v>
      </c>
      <c r="EK894" s="6">
        <v>90</v>
      </c>
      <c r="EL894" s="6">
        <v>489</v>
      </c>
      <c r="EM894" s="6" t="s">
        <v>115</v>
      </c>
      <c r="EN894" s="6" t="s">
        <v>21</v>
      </c>
      <c r="EO894" s="6">
        <v>2</v>
      </c>
    </row>
    <row r="895" spans="131:145" x14ac:dyDescent="0.25">
      <c r="EA895" s="6" t="s">
        <v>0</v>
      </c>
      <c r="EB895" s="6" t="s">
        <v>7</v>
      </c>
      <c r="EC895" s="6" t="s">
        <v>214</v>
      </c>
      <c r="ED895" s="6" t="s">
        <v>215</v>
      </c>
      <c r="EE895" s="6" t="s">
        <v>97</v>
      </c>
      <c r="EF895" s="6" t="s">
        <v>98</v>
      </c>
      <c r="EG895" s="6">
        <v>301</v>
      </c>
      <c r="EH895" s="6">
        <v>1404</v>
      </c>
      <c r="EI895" s="6">
        <v>274</v>
      </c>
      <c r="EJ895" s="6">
        <v>1347</v>
      </c>
      <c r="EK895" s="6">
        <v>274</v>
      </c>
      <c r="EL895" s="6">
        <v>1347</v>
      </c>
      <c r="EM895" s="6" t="s">
        <v>115</v>
      </c>
      <c r="EN895" s="6" t="s">
        <v>22</v>
      </c>
      <c r="EO895" s="6">
        <v>25</v>
      </c>
    </row>
    <row r="896" spans="131:145" x14ac:dyDescent="0.25">
      <c r="EA896" s="6" t="s">
        <v>0</v>
      </c>
      <c r="EB896" s="6" t="s">
        <v>4</v>
      </c>
      <c r="EC896" s="6" t="s">
        <v>145</v>
      </c>
      <c r="ED896" s="6" t="s">
        <v>146</v>
      </c>
      <c r="EE896" s="6" t="s">
        <v>97</v>
      </c>
      <c r="EF896" s="6" t="s">
        <v>98</v>
      </c>
      <c r="EG896" s="6">
        <v>93</v>
      </c>
      <c r="EH896" s="6">
        <v>446</v>
      </c>
      <c r="EI896" s="6">
        <v>91</v>
      </c>
      <c r="EJ896" s="6">
        <v>482</v>
      </c>
      <c r="EK896" s="6">
        <v>100</v>
      </c>
      <c r="EL896" s="6">
        <v>523</v>
      </c>
      <c r="EM896" s="6" t="s">
        <v>115</v>
      </c>
      <c r="EN896" s="6" t="s">
        <v>23</v>
      </c>
      <c r="EO896" s="6">
        <v>16</v>
      </c>
    </row>
    <row r="897" spans="131:145" x14ac:dyDescent="0.25">
      <c r="EA897" s="6" t="s">
        <v>0</v>
      </c>
      <c r="EB897" s="6" t="s">
        <v>4</v>
      </c>
      <c r="EC897" s="6" t="s">
        <v>145</v>
      </c>
      <c r="ED897" s="6" t="s">
        <v>146</v>
      </c>
      <c r="EE897" s="6" t="s">
        <v>97</v>
      </c>
      <c r="EF897" s="6" t="s">
        <v>98</v>
      </c>
      <c r="EG897" s="6">
        <v>93</v>
      </c>
      <c r="EH897" s="6">
        <v>446</v>
      </c>
      <c r="EI897" s="6">
        <v>91</v>
      </c>
      <c r="EJ897" s="6">
        <v>482</v>
      </c>
      <c r="EK897" s="6">
        <v>100</v>
      </c>
      <c r="EL897" s="6">
        <v>523</v>
      </c>
      <c r="EM897" s="6" t="s">
        <v>115</v>
      </c>
      <c r="EN897" s="6" t="s">
        <v>22</v>
      </c>
      <c r="EO897" s="6">
        <v>10</v>
      </c>
    </row>
    <row r="898" spans="131:145" x14ac:dyDescent="0.25">
      <c r="EA898" s="6" t="s">
        <v>0</v>
      </c>
      <c r="EB898" s="6" t="s">
        <v>7</v>
      </c>
      <c r="EC898" s="6" t="s">
        <v>214</v>
      </c>
      <c r="ED898" s="6" t="s">
        <v>215</v>
      </c>
      <c r="EE898" s="6" t="s">
        <v>97</v>
      </c>
      <c r="EF898" s="6" t="s">
        <v>98</v>
      </c>
      <c r="EG898" s="6">
        <v>301</v>
      </c>
      <c r="EH898" s="6">
        <v>1404</v>
      </c>
      <c r="EI898" s="6">
        <v>274</v>
      </c>
      <c r="EJ898" s="6">
        <v>1347</v>
      </c>
      <c r="EK898" s="6">
        <v>274</v>
      </c>
      <c r="EL898" s="6">
        <v>1347</v>
      </c>
      <c r="EM898" s="6" t="s">
        <v>115</v>
      </c>
      <c r="EN898" s="6" t="s">
        <v>23</v>
      </c>
      <c r="EO898" s="6">
        <v>55</v>
      </c>
    </row>
    <row r="899" spans="131:145" x14ac:dyDescent="0.25">
      <c r="EA899" s="6" t="s">
        <v>0</v>
      </c>
      <c r="EB899" s="6" t="s">
        <v>4</v>
      </c>
      <c r="EC899" s="6" t="s">
        <v>145</v>
      </c>
      <c r="ED899" s="6" t="s">
        <v>146</v>
      </c>
      <c r="EE899" s="6" t="s">
        <v>97</v>
      </c>
      <c r="EF899" s="6" t="s">
        <v>98</v>
      </c>
      <c r="EG899" s="6">
        <v>93</v>
      </c>
      <c r="EH899" s="6">
        <v>446</v>
      </c>
      <c r="EI899" s="6">
        <v>91</v>
      </c>
      <c r="EJ899" s="6">
        <v>482</v>
      </c>
      <c r="EK899" s="6">
        <v>100</v>
      </c>
      <c r="EL899" s="6">
        <v>523</v>
      </c>
      <c r="EM899" s="6" t="s">
        <v>115</v>
      </c>
      <c r="EN899" s="6" t="s">
        <v>21</v>
      </c>
      <c r="EO899" s="6">
        <v>6</v>
      </c>
    </row>
    <row r="900" spans="131:145" x14ac:dyDescent="0.25">
      <c r="EA900" s="6" t="s">
        <v>0</v>
      </c>
      <c r="EB900" s="6" t="s">
        <v>4</v>
      </c>
      <c r="EC900" s="6" t="s">
        <v>251</v>
      </c>
      <c r="ED900" s="6" t="s">
        <v>252</v>
      </c>
      <c r="EE900" s="6" t="s">
        <v>97</v>
      </c>
      <c r="EF900" s="6" t="s">
        <v>98</v>
      </c>
      <c r="EG900" s="6">
        <v>28</v>
      </c>
      <c r="EH900" s="6">
        <v>130</v>
      </c>
      <c r="EI900" s="6">
        <v>27</v>
      </c>
      <c r="EJ900" s="6">
        <v>121</v>
      </c>
      <c r="EK900" s="6">
        <v>28</v>
      </c>
      <c r="EL900" s="6">
        <v>130</v>
      </c>
      <c r="EM900" s="6" t="s">
        <v>115</v>
      </c>
      <c r="EN900" s="6" t="s">
        <v>23</v>
      </c>
      <c r="EO900" s="6">
        <v>0</v>
      </c>
    </row>
    <row r="901" spans="131:145" x14ac:dyDescent="0.25">
      <c r="EA901" s="6" t="s">
        <v>0</v>
      </c>
      <c r="EB901" s="6" t="s">
        <v>7</v>
      </c>
      <c r="EC901" s="6" t="s">
        <v>730</v>
      </c>
      <c r="ED901" s="6" t="s">
        <v>731</v>
      </c>
      <c r="EE901" s="6" t="s">
        <v>97</v>
      </c>
      <c r="EF901" s="6" t="s">
        <v>98</v>
      </c>
      <c r="EG901" s="6">
        <v>23</v>
      </c>
      <c r="EH901" s="6">
        <v>83</v>
      </c>
      <c r="EI901" s="6">
        <v>23</v>
      </c>
      <c r="EJ901" s="6">
        <v>85</v>
      </c>
      <c r="EK901" s="6">
        <v>23</v>
      </c>
      <c r="EL901" s="6">
        <v>78</v>
      </c>
      <c r="EM901" s="6" t="s">
        <v>115</v>
      </c>
      <c r="EN901" s="6" t="s">
        <v>21</v>
      </c>
      <c r="EO901" s="6">
        <v>0</v>
      </c>
    </row>
    <row r="902" spans="131:145" x14ac:dyDescent="0.25">
      <c r="EA902" s="6" t="s">
        <v>0</v>
      </c>
      <c r="EB902" s="6" t="s">
        <v>4</v>
      </c>
      <c r="EC902" s="6" t="s">
        <v>251</v>
      </c>
      <c r="ED902" s="6" t="s">
        <v>252</v>
      </c>
      <c r="EE902" s="6" t="s">
        <v>97</v>
      </c>
      <c r="EF902" s="6" t="s">
        <v>98</v>
      </c>
      <c r="EG902" s="6">
        <v>28</v>
      </c>
      <c r="EH902" s="6">
        <v>130</v>
      </c>
      <c r="EI902" s="6">
        <v>27</v>
      </c>
      <c r="EJ902" s="6">
        <v>121</v>
      </c>
      <c r="EK902" s="6">
        <v>28</v>
      </c>
      <c r="EL902" s="6">
        <v>130</v>
      </c>
      <c r="EM902" s="6" t="s">
        <v>115</v>
      </c>
      <c r="EN902" s="6" t="s">
        <v>22</v>
      </c>
      <c r="EO902" s="6">
        <v>0</v>
      </c>
    </row>
    <row r="903" spans="131:145" x14ac:dyDescent="0.25">
      <c r="EA903" s="6" t="s">
        <v>0</v>
      </c>
      <c r="EB903" s="6" t="s">
        <v>4</v>
      </c>
      <c r="EC903" s="6" t="s">
        <v>251</v>
      </c>
      <c r="ED903" s="6" t="s">
        <v>252</v>
      </c>
      <c r="EE903" s="6" t="s">
        <v>97</v>
      </c>
      <c r="EF903" s="6" t="s">
        <v>98</v>
      </c>
      <c r="EG903" s="6">
        <v>28</v>
      </c>
      <c r="EH903" s="6">
        <v>130</v>
      </c>
      <c r="EI903" s="6">
        <v>27</v>
      </c>
      <c r="EJ903" s="6">
        <v>121</v>
      </c>
      <c r="EK903" s="6">
        <v>28</v>
      </c>
      <c r="EL903" s="6">
        <v>130</v>
      </c>
      <c r="EM903" s="6" t="s">
        <v>115</v>
      </c>
      <c r="EN903" s="6" t="s">
        <v>21</v>
      </c>
      <c r="EO903" s="6">
        <v>0</v>
      </c>
    </row>
    <row r="904" spans="131:145" x14ac:dyDescent="0.25">
      <c r="EA904" s="6" t="s">
        <v>0</v>
      </c>
      <c r="EB904" s="6" t="s">
        <v>7</v>
      </c>
      <c r="EC904" s="6" t="s">
        <v>730</v>
      </c>
      <c r="ED904" s="6" t="s">
        <v>731</v>
      </c>
      <c r="EE904" s="6" t="s">
        <v>97</v>
      </c>
      <c r="EF904" s="6" t="s">
        <v>98</v>
      </c>
      <c r="EG904" s="6">
        <v>23</v>
      </c>
      <c r="EH904" s="6">
        <v>83</v>
      </c>
      <c r="EI904" s="6">
        <v>23</v>
      </c>
      <c r="EJ904" s="6">
        <v>85</v>
      </c>
      <c r="EK904" s="6">
        <v>23</v>
      </c>
      <c r="EL904" s="6">
        <v>78</v>
      </c>
      <c r="EM904" s="6" t="s">
        <v>115</v>
      </c>
      <c r="EN904" s="6" t="s">
        <v>22</v>
      </c>
      <c r="EO904" s="6">
        <v>0</v>
      </c>
    </row>
    <row r="905" spans="131:145" x14ac:dyDescent="0.25">
      <c r="EA905" s="6" t="s">
        <v>0</v>
      </c>
      <c r="EB905" s="6" t="s">
        <v>4</v>
      </c>
      <c r="EC905" s="6" t="s">
        <v>147</v>
      </c>
      <c r="ED905" s="6" t="s">
        <v>148</v>
      </c>
      <c r="EE905" s="6" t="s">
        <v>97</v>
      </c>
      <c r="EF905" s="6" t="s">
        <v>98</v>
      </c>
      <c r="EG905" s="6">
        <v>87</v>
      </c>
      <c r="EH905" s="6">
        <v>461</v>
      </c>
      <c r="EI905" s="6">
        <v>90</v>
      </c>
      <c r="EJ905" s="6">
        <v>489</v>
      </c>
      <c r="EK905" s="6">
        <v>90</v>
      </c>
      <c r="EL905" s="6">
        <v>489</v>
      </c>
      <c r="EM905" s="6" t="s">
        <v>115</v>
      </c>
      <c r="EN905" s="6" t="s">
        <v>23</v>
      </c>
      <c r="EO905" s="6">
        <v>9</v>
      </c>
    </row>
    <row r="906" spans="131:145" x14ac:dyDescent="0.25">
      <c r="EA906" s="6" t="s">
        <v>0</v>
      </c>
      <c r="EB906" s="6" t="s">
        <v>6</v>
      </c>
      <c r="EC906" s="6" t="s">
        <v>275</v>
      </c>
      <c r="ED906" s="6" t="s">
        <v>276</v>
      </c>
      <c r="EE906" s="6" t="s">
        <v>97</v>
      </c>
      <c r="EF906" s="6" t="s">
        <v>98</v>
      </c>
      <c r="EG906" s="6">
        <v>118</v>
      </c>
      <c r="EH906" s="6">
        <v>516</v>
      </c>
      <c r="EI906" s="6">
        <v>108</v>
      </c>
      <c r="EJ906" s="6">
        <v>470</v>
      </c>
      <c r="EK906" s="6">
        <v>118</v>
      </c>
      <c r="EL906" s="6">
        <v>520</v>
      </c>
      <c r="EM906" s="6" t="s">
        <v>115</v>
      </c>
      <c r="EN906" s="6" t="s">
        <v>21</v>
      </c>
      <c r="EO906" s="6">
        <v>10</v>
      </c>
    </row>
    <row r="907" spans="131:145" x14ac:dyDescent="0.25">
      <c r="EA907" s="6" t="s">
        <v>0</v>
      </c>
      <c r="EB907" s="6" t="s">
        <v>5</v>
      </c>
      <c r="EC907" s="6" t="s">
        <v>185</v>
      </c>
      <c r="ED907" s="6" t="s">
        <v>186</v>
      </c>
      <c r="EE907" s="6" t="s">
        <v>97</v>
      </c>
      <c r="EF907" s="6" t="s">
        <v>125</v>
      </c>
      <c r="EG907" s="6">
        <v>429</v>
      </c>
      <c r="EH907" s="6">
        <v>2237</v>
      </c>
      <c r="EI907" s="6">
        <v>429</v>
      </c>
      <c r="EJ907" s="6">
        <v>2221</v>
      </c>
      <c r="EK907" s="6">
        <v>429</v>
      </c>
      <c r="EL907" s="6">
        <v>2221</v>
      </c>
      <c r="EM907" s="6" t="s">
        <v>115</v>
      </c>
      <c r="EN907" s="6" t="s">
        <v>22</v>
      </c>
      <c r="EO907" s="6">
        <v>38</v>
      </c>
    </row>
    <row r="908" spans="131:145" x14ac:dyDescent="0.25">
      <c r="EA908" s="6" t="s">
        <v>0</v>
      </c>
      <c r="EB908" s="6" t="s">
        <v>4</v>
      </c>
      <c r="EC908" s="6" t="s">
        <v>167</v>
      </c>
      <c r="ED908" s="6" t="s">
        <v>168</v>
      </c>
      <c r="EE908" s="6" t="s">
        <v>97</v>
      </c>
      <c r="EF908" s="6" t="s">
        <v>98</v>
      </c>
      <c r="EG908" s="6">
        <v>190</v>
      </c>
      <c r="EH908" s="6">
        <v>1047</v>
      </c>
      <c r="EI908" s="6">
        <v>205</v>
      </c>
      <c r="EJ908" s="6">
        <v>1072</v>
      </c>
      <c r="EL908" s="6">
        <v>1072</v>
      </c>
      <c r="EM908" s="6" t="s">
        <v>115</v>
      </c>
      <c r="EN908" s="6" t="s">
        <v>23</v>
      </c>
      <c r="EO908" s="6">
        <v>18</v>
      </c>
    </row>
    <row r="909" spans="131:145" x14ac:dyDescent="0.25">
      <c r="EA909" s="6" t="s">
        <v>0</v>
      </c>
      <c r="EB909" s="6" t="s">
        <v>5</v>
      </c>
      <c r="EC909" s="6" t="s">
        <v>185</v>
      </c>
      <c r="ED909" s="6" t="s">
        <v>186</v>
      </c>
      <c r="EE909" s="6" t="s">
        <v>97</v>
      </c>
      <c r="EF909" s="6" t="s">
        <v>125</v>
      </c>
      <c r="EG909" s="6">
        <v>429</v>
      </c>
      <c r="EH909" s="6">
        <v>2237</v>
      </c>
      <c r="EI909" s="6">
        <v>429</v>
      </c>
      <c r="EJ909" s="6">
        <v>2221</v>
      </c>
      <c r="EK909" s="6">
        <v>429</v>
      </c>
      <c r="EL909" s="6">
        <v>2221</v>
      </c>
      <c r="EM909" s="6" t="s">
        <v>115</v>
      </c>
      <c r="EN909" s="6" t="s">
        <v>23</v>
      </c>
      <c r="EO909" s="6">
        <v>74</v>
      </c>
    </row>
    <row r="910" spans="131:145" x14ac:dyDescent="0.25">
      <c r="EA910" s="6" t="s">
        <v>0</v>
      </c>
      <c r="EB910" s="6" t="s">
        <v>4</v>
      </c>
      <c r="EC910" s="6" t="s">
        <v>167</v>
      </c>
      <c r="ED910" s="6" t="s">
        <v>168</v>
      </c>
      <c r="EE910" s="6" t="s">
        <v>97</v>
      </c>
      <c r="EF910" s="6" t="s">
        <v>98</v>
      </c>
      <c r="EG910" s="6">
        <v>190</v>
      </c>
      <c r="EH910" s="6">
        <v>1047</v>
      </c>
      <c r="EI910" s="6">
        <v>205</v>
      </c>
      <c r="EJ910" s="6">
        <v>1072</v>
      </c>
      <c r="EL910" s="6">
        <v>1072</v>
      </c>
      <c r="EM910" s="6" t="s">
        <v>115</v>
      </c>
      <c r="EN910" s="6" t="s">
        <v>22</v>
      </c>
      <c r="EO910" s="6">
        <v>11</v>
      </c>
    </row>
    <row r="911" spans="131:145" x14ac:dyDescent="0.25">
      <c r="EA911" s="6" t="s">
        <v>0</v>
      </c>
      <c r="EB911" s="6" t="s">
        <v>5</v>
      </c>
      <c r="EC911" s="6" t="s">
        <v>819</v>
      </c>
      <c r="ED911" s="6" t="s">
        <v>820</v>
      </c>
      <c r="EE911" s="6" t="s">
        <v>97</v>
      </c>
      <c r="EF911" s="6" t="s">
        <v>125</v>
      </c>
      <c r="EG911" s="6">
        <v>172</v>
      </c>
      <c r="EH911" s="6">
        <v>838</v>
      </c>
      <c r="EI911" s="6">
        <v>181</v>
      </c>
      <c r="EJ911" s="6">
        <v>910</v>
      </c>
      <c r="EK911" s="6">
        <v>181</v>
      </c>
      <c r="EL911" s="6">
        <v>910</v>
      </c>
      <c r="EM911" s="6" t="s">
        <v>115</v>
      </c>
      <c r="EN911" s="6" t="s">
        <v>21</v>
      </c>
      <c r="EO911" s="6">
        <v>12</v>
      </c>
    </row>
    <row r="912" spans="131:145" x14ac:dyDescent="0.25">
      <c r="EA912" s="6" t="s">
        <v>0</v>
      </c>
      <c r="EB912" s="6" t="s">
        <v>4</v>
      </c>
      <c r="EC912" s="6" t="s">
        <v>167</v>
      </c>
      <c r="ED912" s="6" t="s">
        <v>168</v>
      </c>
      <c r="EE912" s="6" t="s">
        <v>97</v>
      </c>
      <c r="EF912" s="6" t="s">
        <v>98</v>
      </c>
      <c r="EG912" s="6">
        <v>190</v>
      </c>
      <c r="EH912" s="6">
        <v>1047</v>
      </c>
      <c r="EI912" s="6">
        <v>205</v>
      </c>
      <c r="EJ912" s="6">
        <v>1072</v>
      </c>
      <c r="EL912" s="6">
        <v>1072</v>
      </c>
      <c r="EM912" s="6" t="s">
        <v>115</v>
      </c>
      <c r="EN912" s="6" t="s">
        <v>21</v>
      </c>
      <c r="EO912" s="6">
        <v>7</v>
      </c>
    </row>
    <row r="913" spans="131:145" x14ac:dyDescent="0.25">
      <c r="EA913" s="6" t="s">
        <v>0</v>
      </c>
      <c r="EB913" s="6" t="s">
        <v>4</v>
      </c>
      <c r="EC913" s="6" t="s">
        <v>165</v>
      </c>
      <c r="ED913" s="6" t="s">
        <v>166</v>
      </c>
      <c r="EE913" s="6" t="s">
        <v>97</v>
      </c>
      <c r="EF913" s="6" t="s">
        <v>98</v>
      </c>
      <c r="EG913" s="6">
        <v>72</v>
      </c>
      <c r="EH913" s="6">
        <v>333</v>
      </c>
      <c r="EI913" s="6">
        <v>72</v>
      </c>
      <c r="EJ913" s="6">
        <v>332</v>
      </c>
      <c r="EK913" s="6">
        <v>72</v>
      </c>
      <c r="EL913" s="6">
        <v>332</v>
      </c>
      <c r="EM913" s="6" t="s">
        <v>115</v>
      </c>
      <c r="EN913" s="6" t="s">
        <v>23</v>
      </c>
      <c r="EO913" s="6">
        <v>0</v>
      </c>
    </row>
    <row r="914" spans="131:145" x14ac:dyDescent="0.25">
      <c r="EA914" s="6" t="s">
        <v>0</v>
      </c>
      <c r="EB914" s="6" t="s">
        <v>5</v>
      </c>
      <c r="EC914" s="6" t="s">
        <v>819</v>
      </c>
      <c r="ED914" s="6" t="s">
        <v>820</v>
      </c>
      <c r="EE914" s="6" t="s">
        <v>97</v>
      </c>
      <c r="EF914" s="6" t="s">
        <v>125</v>
      </c>
      <c r="EG914" s="6">
        <v>172</v>
      </c>
      <c r="EH914" s="6">
        <v>838</v>
      </c>
      <c r="EI914" s="6">
        <v>181</v>
      </c>
      <c r="EJ914" s="6">
        <v>910</v>
      </c>
      <c r="EK914" s="6">
        <v>181</v>
      </c>
      <c r="EL914" s="6">
        <v>910</v>
      </c>
      <c r="EM914" s="6" t="s">
        <v>115</v>
      </c>
      <c r="EN914" s="6" t="s">
        <v>22</v>
      </c>
      <c r="EO914" s="6">
        <v>17</v>
      </c>
    </row>
    <row r="915" spans="131:145" x14ac:dyDescent="0.25">
      <c r="EA915" s="6" t="s">
        <v>0</v>
      </c>
      <c r="EB915" s="6" t="s">
        <v>4</v>
      </c>
      <c r="EC915" s="6" t="s">
        <v>165</v>
      </c>
      <c r="ED915" s="6" t="s">
        <v>166</v>
      </c>
      <c r="EE915" s="6" t="s">
        <v>97</v>
      </c>
      <c r="EF915" s="6" t="s">
        <v>98</v>
      </c>
      <c r="EG915" s="6">
        <v>72</v>
      </c>
      <c r="EH915" s="6">
        <v>333</v>
      </c>
      <c r="EI915" s="6">
        <v>72</v>
      </c>
      <c r="EJ915" s="6">
        <v>332</v>
      </c>
      <c r="EK915" s="6">
        <v>72</v>
      </c>
      <c r="EL915" s="6">
        <v>332</v>
      </c>
      <c r="EM915" s="6" t="s">
        <v>115</v>
      </c>
      <c r="EN915" s="6" t="s">
        <v>22</v>
      </c>
      <c r="EO915" s="6">
        <v>0</v>
      </c>
    </row>
    <row r="916" spans="131:145" x14ac:dyDescent="0.25">
      <c r="EA916" s="6" t="s">
        <v>0</v>
      </c>
      <c r="EB916" s="6" t="s">
        <v>4</v>
      </c>
      <c r="EC916" s="6" t="s">
        <v>165</v>
      </c>
      <c r="ED916" s="6" t="s">
        <v>166</v>
      </c>
      <c r="EE916" s="6" t="s">
        <v>97</v>
      </c>
      <c r="EF916" s="6" t="s">
        <v>98</v>
      </c>
      <c r="EG916" s="6">
        <v>72</v>
      </c>
      <c r="EH916" s="6">
        <v>333</v>
      </c>
      <c r="EI916" s="6">
        <v>72</v>
      </c>
      <c r="EJ916" s="6">
        <v>332</v>
      </c>
      <c r="EK916" s="6">
        <v>72</v>
      </c>
      <c r="EL916" s="6">
        <v>332</v>
      </c>
      <c r="EM916" s="6" t="s">
        <v>115</v>
      </c>
      <c r="EN916" s="6" t="s">
        <v>21</v>
      </c>
      <c r="EO916" s="6">
        <v>0</v>
      </c>
    </row>
    <row r="917" spans="131:145" x14ac:dyDescent="0.25">
      <c r="EA917" s="6" t="s">
        <v>0</v>
      </c>
      <c r="EB917" s="6" t="s">
        <v>5</v>
      </c>
      <c r="EC917" s="6" t="s">
        <v>819</v>
      </c>
      <c r="ED917" s="6" t="s">
        <v>820</v>
      </c>
      <c r="EE917" s="6" t="s">
        <v>97</v>
      </c>
      <c r="EF917" s="6" t="s">
        <v>125</v>
      </c>
      <c r="EG917" s="6">
        <v>172</v>
      </c>
      <c r="EH917" s="6">
        <v>838</v>
      </c>
      <c r="EI917" s="6">
        <v>181</v>
      </c>
      <c r="EJ917" s="6">
        <v>910</v>
      </c>
      <c r="EK917" s="6">
        <v>181</v>
      </c>
      <c r="EL917" s="6">
        <v>910</v>
      </c>
      <c r="EM917" s="6" t="s">
        <v>115</v>
      </c>
      <c r="EN917" s="6" t="s">
        <v>23</v>
      </c>
      <c r="EO917" s="6">
        <v>29</v>
      </c>
    </row>
    <row r="918" spans="131:145" x14ac:dyDescent="0.25">
      <c r="EA918" s="6" t="s">
        <v>0</v>
      </c>
      <c r="EB918" s="6" t="s">
        <v>4</v>
      </c>
      <c r="EC918" s="6" t="s">
        <v>157</v>
      </c>
      <c r="ED918" s="6" t="s">
        <v>158</v>
      </c>
      <c r="EE918" s="6" t="s">
        <v>97</v>
      </c>
      <c r="EF918" s="6" t="s">
        <v>98</v>
      </c>
      <c r="EG918" s="6">
        <v>6</v>
      </c>
      <c r="EH918" s="6">
        <v>28</v>
      </c>
      <c r="EI918" s="6">
        <v>6</v>
      </c>
      <c r="EJ918" s="6">
        <v>30</v>
      </c>
      <c r="EK918" s="6">
        <v>6</v>
      </c>
      <c r="EL918" s="6">
        <v>30</v>
      </c>
      <c r="EM918" s="6" t="s">
        <v>115</v>
      </c>
      <c r="EN918" s="6" t="s">
        <v>21</v>
      </c>
      <c r="EO918" s="6">
        <v>0</v>
      </c>
    </row>
    <row r="919" spans="131:145" x14ac:dyDescent="0.25">
      <c r="EA919" s="6" t="s">
        <v>0</v>
      </c>
      <c r="EB919" s="6" t="s">
        <v>4</v>
      </c>
      <c r="EC919" s="6" t="s">
        <v>163</v>
      </c>
      <c r="ED919" s="6" t="s">
        <v>164</v>
      </c>
      <c r="EE919" s="6" t="s">
        <v>97</v>
      </c>
      <c r="EF919" s="6" t="s">
        <v>98</v>
      </c>
      <c r="EG919" s="6">
        <v>107</v>
      </c>
      <c r="EH919" s="6">
        <v>584</v>
      </c>
      <c r="EI919" s="6">
        <v>30</v>
      </c>
      <c r="EJ919" s="6">
        <v>174</v>
      </c>
      <c r="EK919" s="6">
        <v>108</v>
      </c>
      <c r="EL919" s="6">
        <v>605</v>
      </c>
      <c r="EM919" s="6" t="s">
        <v>115</v>
      </c>
      <c r="EN919" s="6" t="s">
        <v>22</v>
      </c>
      <c r="EO919" s="6">
        <v>7</v>
      </c>
    </row>
    <row r="920" spans="131:145" x14ac:dyDescent="0.25">
      <c r="EA920" s="6" t="s">
        <v>0</v>
      </c>
      <c r="EB920" s="6" t="s">
        <v>7</v>
      </c>
      <c r="EC920" s="6" t="s">
        <v>730</v>
      </c>
      <c r="ED920" s="6" t="s">
        <v>731</v>
      </c>
      <c r="EE920" s="6" t="s">
        <v>97</v>
      </c>
      <c r="EF920" s="6" t="s">
        <v>98</v>
      </c>
      <c r="EG920" s="6">
        <v>23</v>
      </c>
      <c r="EH920" s="6">
        <v>83</v>
      </c>
      <c r="EI920" s="6">
        <v>23</v>
      </c>
      <c r="EJ920" s="6">
        <v>85</v>
      </c>
      <c r="EK920" s="6">
        <v>23</v>
      </c>
      <c r="EL920" s="6">
        <v>78</v>
      </c>
      <c r="EM920" s="6" t="s">
        <v>115</v>
      </c>
      <c r="EN920" s="6" t="s">
        <v>23</v>
      </c>
      <c r="EO920" s="6">
        <v>0</v>
      </c>
    </row>
    <row r="921" spans="131:145" x14ac:dyDescent="0.25">
      <c r="EA921" s="6" t="s">
        <v>0</v>
      </c>
      <c r="EB921" s="6" t="s">
        <v>6</v>
      </c>
      <c r="EC921" s="6" t="s">
        <v>275</v>
      </c>
      <c r="ED921" s="6" t="s">
        <v>276</v>
      </c>
      <c r="EE921" s="6" t="s">
        <v>97</v>
      </c>
      <c r="EF921" s="6" t="s">
        <v>98</v>
      </c>
      <c r="EG921" s="6">
        <v>118</v>
      </c>
      <c r="EH921" s="6">
        <v>516</v>
      </c>
      <c r="EI921" s="6">
        <v>108</v>
      </c>
      <c r="EJ921" s="6">
        <v>470</v>
      </c>
      <c r="EK921" s="6">
        <v>118</v>
      </c>
      <c r="EL921" s="6">
        <v>520</v>
      </c>
      <c r="EM921" s="6" t="s">
        <v>115</v>
      </c>
      <c r="EN921" s="6" t="s">
        <v>22</v>
      </c>
      <c r="EO921" s="6">
        <v>9</v>
      </c>
    </row>
    <row r="922" spans="131:145" x14ac:dyDescent="0.25">
      <c r="EA922" s="6" t="s">
        <v>0</v>
      </c>
      <c r="EB922" s="6" t="s">
        <v>4</v>
      </c>
      <c r="EC922" s="6" t="s">
        <v>1799</v>
      </c>
      <c r="ED922" s="6" t="s">
        <v>162</v>
      </c>
      <c r="EE922" s="6" t="s">
        <v>97</v>
      </c>
      <c r="EF922" s="6" t="s">
        <v>98</v>
      </c>
      <c r="EG922" s="6">
        <v>163</v>
      </c>
      <c r="EH922" s="6">
        <v>712</v>
      </c>
      <c r="EI922" s="6">
        <v>84</v>
      </c>
      <c r="EJ922" s="6">
        <v>452</v>
      </c>
      <c r="EK922" s="6">
        <v>140</v>
      </c>
      <c r="EL922" s="6">
        <v>707</v>
      </c>
      <c r="EM922" s="6" t="s">
        <v>115</v>
      </c>
      <c r="EN922" s="6" t="s">
        <v>23</v>
      </c>
      <c r="EO922" s="6">
        <v>7</v>
      </c>
    </row>
    <row r="923" spans="131:145" x14ac:dyDescent="0.25">
      <c r="EA923" s="6" t="s">
        <v>0</v>
      </c>
      <c r="EB923" s="6" t="s">
        <v>6</v>
      </c>
      <c r="EC923" s="6" t="s">
        <v>275</v>
      </c>
      <c r="ED923" s="6" t="s">
        <v>276</v>
      </c>
      <c r="EE923" s="6" t="s">
        <v>97</v>
      </c>
      <c r="EF923" s="6" t="s">
        <v>98</v>
      </c>
      <c r="EG923" s="6">
        <v>118</v>
      </c>
      <c r="EH923" s="6">
        <v>516</v>
      </c>
      <c r="EI923" s="6">
        <v>108</v>
      </c>
      <c r="EJ923" s="6">
        <v>470</v>
      </c>
      <c r="EK923" s="6">
        <v>118</v>
      </c>
      <c r="EL923" s="6">
        <v>520</v>
      </c>
      <c r="EM923" s="6" t="s">
        <v>115</v>
      </c>
      <c r="EN923" s="6" t="s">
        <v>23</v>
      </c>
      <c r="EO923" s="6">
        <v>19</v>
      </c>
    </row>
    <row r="924" spans="131:145" x14ac:dyDescent="0.25">
      <c r="EA924" s="6" t="s">
        <v>0</v>
      </c>
      <c r="EB924" s="6" t="s">
        <v>4</v>
      </c>
      <c r="EC924" s="6" t="s">
        <v>1799</v>
      </c>
      <c r="ED924" s="6" t="s">
        <v>162</v>
      </c>
      <c r="EE924" s="6" t="s">
        <v>97</v>
      </c>
      <c r="EF924" s="6" t="s">
        <v>98</v>
      </c>
      <c r="EG924" s="6">
        <v>163</v>
      </c>
      <c r="EH924" s="6">
        <v>712</v>
      </c>
      <c r="EI924" s="6">
        <v>84</v>
      </c>
      <c r="EJ924" s="6">
        <v>452</v>
      </c>
      <c r="EK924" s="6">
        <v>140</v>
      </c>
      <c r="EL924" s="6">
        <v>707</v>
      </c>
      <c r="EM924" s="6" t="s">
        <v>115</v>
      </c>
      <c r="EN924" s="6" t="s">
        <v>22</v>
      </c>
      <c r="EO924" s="6">
        <v>4</v>
      </c>
    </row>
    <row r="925" spans="131:145" x14ac:dyDescent="0.25">
      <c r="EA925" s="6" t="s">
        <v>0</v>
      </c>
      <c r="EB925" s="6" t="s">
        <v>4</v>
      </c>
      <c r="EC925" s="6" t="s">
        <v>1799</v>
      </c>
      <c r="ED925" s="6" t="s">
        <v>162</v>
      </c>
      <c r="EE925" s="6" t="s">
        <v>97</v>
      </c>
      <c r="EF925" s="6" t="s">
        <v>98</v>
      </c>
      <c r="EG925" s="6">
        <v>163</v>
      </c>
      <c r="EH925" s="6">
        <v>712</v>
      </c>
      <c r="EI925" s="6">
        <v>84</v>
      </c>
      <c r="EJ925" s="6">
        <v>452</v>
      </c>
      <c r="EK925" s="6">
        <v>140</v>
      </c>
      <c r="EL925" s="6">
        <v>707</v>
      </c>
      <c r="EM925" s="6" t="s">
        <v>115</v>
      </c>
      <c r="EN925" s="6" t="s">
        <v>21</v>
      </c>
      <c r="EO925" s="6">
        <v>3</v>
      </c>
    </row>
    <row r="926" spans="131:145" x14ac:dyDescent="0.25">
      <c r="EA926" s="6" t="s">
        <v>0</v>
      </c>
      <c r="EB926" s="6" t="s">
        <v>6</v>
      </c>
      <c r="EC926" s="6" t="s">
        <v>824</v>
      </c>
      <c r="ED926" s="6" t="s">
        <v>825</v>
      </c>
      <c r="EE926" s="6" t="s">
        <v>209</v>
      </c>
      <c r="EF926" s="6" t="s">
        <v>132</v>
      </c>
      <c r="EG926" s="6">
        <v>153</v>
      </c>
      <c r="EH926" s="6">
        <v>873</v>
      </c>
      <c r="EI926" s="6">
        <v>153</v>
      </c>
      <c r="EJ926" s="6">
        <v>922</v>
      </c>
      <c r="EK926" s="6">
        <v>153</v>
      </c>
      <c r="EL926" s="6">
        <v>922</v>
      </c>
      <c r="EM926" s="6" t="s">
        <v>115</v>
      </c>
      <c r="EN926" s="6" t="s">
        <v>21</v>
      </c>
      <c r="EO926" s="6">
        <v>18</v>
      </c>
    </row>
    <row r="927" spans="131:145" x14ac:dyDescent="0.25">
      <c r="EA927" s="6" t="s">
        <v>0</v>
      </c>
      <c r="EB927" s="6" t="s">
        <v>4</v>
      </c>
      <c r="EC927" s="6" t="s">
        <v>159</v>
      </c>
      <c r="ED927" s="6" t="s">
        <v>160</v>
      </c>
      <c r="EE927" s="6" t="s">
        <v>97</v>
      </c>
      <c r="EF927" s="6" t="s">
        <v>98</v>
      </c>
      <c r="EG927" s="6">
        <v>44</v>
      </c>
      <c r="EH927" s="6">
        <v>180</v>
      </c>
      <c r="EI927" s="6">
        <v>18</v>
      </c>
      <c r="EJ927" s="6">
        <v>68</v>
      </c>
      <c r="EK927" s="6">
        <v>45</v>
      </c>
      <c r="EL927" s="6">
        <v>194</v>
      </c>
      <c r="EM927" s="6" t="s">
        <v>115</v>
      </c>
      <c r="EN927" s="6" t="s">
        <v>23</v>
      </c>
      <c r="EO927" s="6">
        <v>9</v>
      </c>
    </row>
    <row r="928" spans="131:145" x14ac:dyDescent="0.25">
      <c r="EA928" s="6" t="s">
        <v>0</v>
      </c>
      <c r="EB928" s="6" t="s">
        <v>4</v>
      </c>
      <c r="EC928" s="6" t="s">
        <v>159</v>
      </c>
      <c r="ED928" s="6" t="s">
        <v>160</v>
      </c>
      <c r="EE928" s="6" t="s">
        <v>97</v>
      </c>
      <c r="EF928" s="6" t="s">
        <v>98</v>
      </c>
      <c r="EG928" s="6">
        <v>44</v>
      </c>
      <c r="EH928" s="6">
        <v>180</v>
      </c>
      <c r="EI928" s="6">
        <v>18</v>
      </c>
      <c r="EJ928" s="6">
        <v>68</v>
      </c>
      <c r="EK928" s="6">
        <v>45</v>
      </c>
      <c r="EL928" s="6">
        <v>194</v>
      </c>
      <c r="EM928" s="6" t="s">
        <v>115</v>
      </c>
      <c r="EN928" s="6" t="s">
        <v>22</v>
      </c>
      <c r="EO928" s="6">
        <v>5</v>
      </c>
    </row>
    <row r="929" spans="131:145" x14ac:dyDescent="0.25">
      <c r="EA929" s="6" t="s">
        <v>0</v>
      </c>
      <c r="EB929" s="6" t="s">
        <v>6</v>
      </c>
      <c r="EC929" s="6" t="s">
        <v>824</v>
      </c>
      <c r="ED929" s="6" t="s">
        <v>825</v>
      </c>
      <c r="EE929" s="6" t="s">
        <v>209</v>
      </c>
      <c r="EF929" s="6" t="s">
        <v>132</v>
      </c>
      <c r="EG929" s="6">
        <v>153</v>
      </c>
      <c r="EH929" s="6">
        <v>873</v>
      </c>
      <c r="EI929" s="6">
        <v>153</v>
      </c>
      <c r="EJ929" s="6">
        <v>922</v>
      </c>
      <c r="EK929" s="6">
        <v>153</v>
      </c>
      <c r="EL929" s="6">
        <v>922</v>
      </c>
      <c r="EM929" s="6" t="s">
        <v>115</v>
      </c>
      <c r="EN929" s="6" t="s">
        <v>22</v>
      </c>
      <c r="EO929" s="6">
        <v>10</v>
      </c>
    </row>
    <row r="930" spans="131:145" x14ac:dyDescent="0.25">
      <c r="EA930" s="6" t="s">
        <v>0</v>
      </c>
      <c r="EB930" s="6" t="s">
        <v>6</v>
      </c>
      <c r="EC930" s="6" t="s">
        <v>824</v>
      </c>
      <c r="ED930" s="6" t="s">
        <v>825</v>
      </c>
      <c r="EE930" s="6" t="s">
        <v>209</v>
      </c>
      <c r="EF930" s="6" t="s">
        <v>132</v>
      </c>
      <c r="EG930" s="6">
        <v>153</v>
      </c>
      <c r="EH930" s="6">
        <v>873</v>
      </c>
      <c r="EI930" s="6">
        <v>153</v>
      </c>
      <c r="EJ930" s="6">
        <v>922</v>
      </c>
      <c r="EK930" s="6">
        <v>153</v>
      </c>
      <c r="EL930" s="6">
        <v>922</v>
      </c>
      <c r="EM930" s="6" t="s">
        <v>115</v>
      </c>
      <c r="EN930" s="6" t="s">
        <v>23</v>
      </c>
      <c r="EO930" s="6">
        <v>28</v>
      </c>
    </row>
    <row r="931" spans="131:145" x14ac:dyDescent="0.25">
      <c r="EA931" s="6" t="s">
        <v>0</v>
      </c>
      <c r="EB931" s="6" t="s">
        <v>4</v>
      </c>
      <c r="EC931" s="6" t="s">
        <v>159</v>
      </c>
      <c r="ED931" s="6" t="s">
        <v>160</v>
      </c>
      <c r="EE931" s="6" t="s">
        <v>97</v>
      </c>
      <c r="EF931" s="6" t="s">
        <v>98</v>
      </c>
      <c r="EG931" s="6">
        <v>44</v>
      </c>
      <c r="EH931" s="6">
        <v>180</v>
      </c>
      <c r="EI931" s="6">
        <v>18</v>
      </c>
      <c r="EJ931" s="6">
        <v>68</v>
      </c>
      <c r="EK931" s="6">
        <v>45</v>
      </c>
      <c r="EL931" s="6">
        <v>194</v>
      </c>
      <c r="EM931" s="6" t="s">
        <v>115</v>
      </c>
      <c r="EN931" s="6" t="s">
        <v>21</v>
      </c>
      <c r="EO931" s="6">
        <v>4</v>
      </c>
    </row>
    <row r="932" spans="131:145" x14ac:dyDescent="0.25">
      <c r="EA932" s="6" t="s">
        <v>0</v>
      </c>
      <c r="EB932" s="6" t="s">
        <v>4</v>
      </c>
      <c r="EC932" s="6" t="s">
        <v>157</v>
      </c>
      <c r="ED932" s="6" t="s">
        <v>158</v>
      </c>
      <c r="EE932" s="6" t="s">
        <v>97</v>
      </c>
      <c r="EF932" s="6" t="s">
        <v>98</v>
      </c>
      <c r="EG932" s="6">
        <v>6</v>
      </c>
      <c r="EH932" s="6">
        <v>28</v>
      </c>
      <c r="EI932" s="6">
        <v>6</v>
      </c>
      <c r="EJ932" s="6">
        <v>30</v>
      </c>
      <c r="EK932" s="6">
        <v>6</v>
      </c>
      <c r="EL932" s="6">
        <v>30</v>
      </c>
      <c r="EM932" s="6" t="s">
        <v>115</v>
      </c>
      <c r="EN932" s="6" t="s">
        <v>23</v>
      </c>
      <c r="EO932" s="6">
        <v>0</v>
      </c>
    </row>
    <row r="933" spans="131:145" x14ac:dyDescent="0.25">
      <c r="EA933" s="6" t="s">
        <v>0</v>
      </c>
      <c r="EB933" s="6" t="s">
        <v>4</v>
      </c>
      <c r="EC933" s="6" t="s">
        <v>163</v>
      </c>
      <c r="ED933" s="6" t="s">
        <v>164</v>
      </c>
      <c r="EE933" s="6" t="s">
        <v>97</v>
      </c>
      <c r="EF933" s="6" t="s">
        <v>98</v>
      </c>
      <c r="EG933" s="6">
        <v>107</v>
      </c>
      <c r="EH933" s="6">
        <v>584</v>
      </c>
      <c r="EI933" s="6">
        <v>30</v>
      </c>
      <c r="EJ933" s="6">
        <v>174</v>
      </c>
      <c r="EK933" s="6">
        <v>108</v>
      </c>
      <c r="EL933" s="6">
        <v>605</v>
      </c>
      <c r="EM933" s="6" t="s">
        <v>115</v>
      </c>
      <c r="EN933" s="6" t="s">
        <v>23</v>
      </c>
      <c r="EO933" s="6">
        <v>9</v>
      </c>
    </row>
    <row r="934" spans="131:145" x14ac:dyDescent="0.25">
      <c r="EA934" s="6" t="s">
        <v>0</v>
      </c>
      <c r="EB934" s="6" t="s">
        <v>11</v>
      </c>
      <c r="EC934" s="6" t="s">
        <v>1836</v>
      </c>
      <c r="ED934" s="6" t="s">
        <v>192</v>
      </c>
      <c r="EE934" s="6" t="s">
        <v>97</v>
      </c>
      <c r="EF934" s="6" t="s">
        <v>98</v>
      </c>
      <c r="EG934" s="6">
        <v>14</v>
      </c>
      <c r="EH934" s="6">
        <v>44</v>
      </c>
      <c r="EI934" s="6">
        <v>14</v>
      </c>
      <c r="EJ934" s="6">
        <v>44</v>
      </c>
      <c r="EK934" s="6">
        <v>14</v>
      </c>
      <c r="EL934" s="6">
        <v>44</v>
      </c>
      <c r="EM934" s="6" t="s">
        <v>115</v>
      </c>
      <c r="EN934" s="6" t="s">
        <v>22</v>
      </c>
      <c r="EO934" s="6">
        <v>1</v>
      </c>
    </row>
    <row r="935" spans="131:145" x14ac:dyDescent="0.25">
      <c r="EA935" s="6" t="s">
        <v>0</v>
      </c>
      <c r="EB935" s="6" t="s">
        <v>8</v>
      </c>
      <c r="EC935" s="6" t="s">
        <v>218</v>
      </c>
      <c r="ED935" s="6" t="s">
        <v>219</v>
      </c>
      <c r="EE935" s="6" t="s">
        <v>97</v>
      </c>
      <c r="EF935" s="6" t="s">
        <v>98</v>
      </c>
      <c r="EG935" s="6">
        <v>70</v>
      </c>
      <c r="EH935" s="6">
        <v>609</v>
      </c>
      <c r="EI935" s="6">
        <v>124</v>
      </c>
      <c r="EJ935" s="6">
        <v>644</v>
      </c>
      <c r="EK935" s="6">
        <v>124</v>
      </c>
      <c r="EL935" s="6">
        <v>644</v>
      </c>
      <c r="EM935" s="6" t="s">
        <v>115</v>
      </c>
      <c r="EN935" s="6" t="s">
        <v>23</v>
      </c>
      <c r="EO935" s="6">
        <v>2</v>
      </c>
    </row>
    <row r="936" spans="131:145" x14ac:dyDescent="0.25">
      <c r="EA936" s="6" t="s">
        <v>0</v>
      </c>
      <c r="EB936" s="6" t="s">
        <v>10</v>
      </c>
      <c r="EC936" s="6" t="s">
        <v>216</v>
      </c>
      <c r="ED936" s="6" t="s">
        <v>217</v>
      </c>
      <c r="EE936" s="6" t="s">
        <v>97</v>
      </c>
      <c r="EF936" s="6" t="s">
        <v>98</v>
      </c>
      <c r="EG936" s="6">
        <v>40</v>
      </c>
      <c r="EH936" s="6">
        <v>208</v>
      </c>
      <c r="EI936" s="6">
        <v>41</v>
      </c>
      <c r="EJ936" s="6">
        <v>208</v>
      </c>
      <c r="EK936" s="6">
        <v>51</v>
      </c>
      <c r="EL936" s="6">
        <v>208</v>
      </c>
      <c r="EM936" s="6" t="s">
        <v>115</v>
      </c>
      <c r="EN936" s="6" t="s">
        <v>23</v>
      </c>
      <c r="EO936" s="6">
        <v>3</v>
      </c>
    </row>
    <row r="937" spans="131:145" x14ac:dyDescent="0.25">
      <c r="EA937" s="6" t="s">
        <v>0</v>
      </c>
      <c r="EB937" s="6" t="s">
        <v>13</v>
      </c>
      <c r="EC937" s="6" t="s">
        <v>193</v>
      </c>
      <c r="ED937" s="6" t="s">
        <v>194</v>
      </c>
      <c r="EE937" s="6" t="s">
        <v>97</v>
      </c>
      <c r="EF937" s="6" t="s">
        <v>125</v>
      </c>
      <c r="EG937" s="6">
        <v>21</v>
      </c>
      <c r="EH937" s="6">
        <v>93</v>
      </c>
      <c r="EI937" s="6">
        <v>20</v>
      </c>
      <c r="EJ937" s="6">
        <v>78</v>
      </c>
      <c r="EK937" s="6">
        <v>20</v>
      </c>
      <c r="EL937" s="6">
        <v>80</v>
      </c>
      <c r="EM937" s="6" t="s">
        <v>115</v>
      </c>
      <c r="EN937" s="6" t="s">
        <v>22</v>
      </c>
      <c r="EO937" s="6">
        <v>1</v>
      </c>
    </row>
    <row r="938" spans="131:145" x14ac:dyDescent="0.25">
      <c r="EA938" s="6" t="s">
        <v>0</v>
      </c>
      <c r="EB938" s="6" t="s">
        <v>11</v>
      </c>
      <c r="EC938" s="6" t="s">
        <v>1836</v>
      </c>
      <c r="ED938" s="6" t="s">
        <v>192</v>
      </c>
      <c r="EE938" s="6" t="s">
        <v>97</v>
      </c>
      <c r="EF938" s="6" t="s">
        <v>98</v>
      </c>
      <c r="EG938" s="6">
        <v>14</v>
      </c>
      <c r="EH938" s="6">
        <v>44</v>
      </c>
      <c r="EI938" s="6">
        <v>14</v>
      </c>
      <c r="EJ938" s="6">
        <v>44</v>
      </c>
      <c r="EK938" s="6">
        <v>14</v>
      </c>
      <c r="EL938" s="6">
        <v>44</v>
      </c>
      <c r="EM938" s="6" t="s">
        <v>115</v>
      </c>
      <c r="EN938" s="6" t="s">
        <v>21</v>
      </c>
      <c r="EO938" s="6">
        <v>1</v>
      </c>
    </row>
    <row r="939" spans="131:145" x14ac:dyDescent="0.25">
      <c r="EA939" s="6" t="s">
        <v>0</v>
      </c>
      <c r="EB939" s="6" t="s">
        <v>9</v>
      </c>
      <c r="EC939" s="6" t="s">
        <v>1835</v>
      </c>
      <c r="ED939" s="6" t="s">
        <v>208</v>
      </c>
      <c r="EE939" s="6" t="s">
        <v>209</v>
      </c>
      <c r="EF939" s="6" t="s">
        <v>125</v>
      </c>
      <c r="EG939" s="6">
        <v>541</v>
      </c>
      <c r="EH939" s="6">
        <v>2607</v>
      </c>
      <c r="EI939" s="6">
        <v>545</v>
      </c>
      <c r="EJ939" s="6">
        <v>2544</v>
      </c>
      <c r="EK939" s="6">
        <v>545</v>
      </c>
      <c r="EL939" s="6">
        <v>2545</v>
      </c>
      <c r="EM939" s="6" t="s">
        <v>115</v>
      </c>
      <c r="EN939" s="6" t="s">
        <v>21</v>
      </c>
      <c r="EO939" s="6">
        <v>38</v>
      </c>
    </row>
    <row r="940" spans="131:145" x14ac:dyDescent="0.25">
      <c r="EA940" s="6" t="s">
        <v>0</v>
      </c>
      <c r="EB940" s="6" t="s">
        <v>8</v>
      </c>
      <c r="EC940" s="6" t="s">
        <v>752</v>
      </c>
      <c r="ED940" s="6" t="s">
        <v>753</v>
      </c>
      <c r="EE940" s="6" t="s">
        <v>97</v>
      </c>
      <c r="EF940" s="6" t="s">
        <v>98</v>
      </c>
      <c r="EG940" s="6">
        <v>25</v>
      </c>
      <c r="EH940" s="6">
        <v>92</v>
      </c>
      <c r="EI940" s="6">
        <v>24</v>
      </c>
      <c r="EJ940" s="6">
        <v>89</v>
      </c>
      <c r="EK940" s="6">
        <v>24</v>
      </c>
      <c r="EL940" s="6">
        <v>89</v>
      </c>
      <c r="EM940" s="6" t="s">
        <v>115</v>
      </c>
      <c r="EN940" s="6" t="s">
        <v>21</v>
      </c>
      <c r="EO940" s="6">
        <v>0</v>
      </c>
    </row>
    <row r="941" spans="131:145" x14ac:dyDescent="0.25">
      <c r="EA941" s="6" t="s">
        <v>0</v>
      </c>
      <c r="EB941" s="6" t="s">
        <v>8</v>
      </c>
      <c r="EC941" s="6" t="s">
        <v>746</v>
      </c>
      <c r="ED941" s="6" t="s">
        <v>744</v>
      </c>
      <c r="EE941" s="6" t="s">
        <v>209</v>
      </c>
      <c r="EF941" s="6" t="s">
        <v>125</v>
      </c>
      <c r="EG941" s="6">
        <v>612</v>
      </c>
      <c r="EH941" s="6">
        <v>2944</v>
      </c>
      <c r="EI941" s="6">
        <v>608</v>
      </c>
      <c r="EJ941" s="6">
        <v>2914</v>
      </c>
      <c r="EK941" s="6">
        <v>608</v>
      </c>
      <c r="EL941" s="6">
        <v>2944</v>
      </c>
      <c r="EM941" s="6" t="s">
        <v>115</v>
      </c>
      <c r="EN941" s="6" t="s">
        <v>22</v>
      </c>
      <c r="EO941" s="6">
        <v>42</v>
      </c>
    </row>
    <row r="942" spans="131:145" x14ac:dyDescent="0.25">
      <c r="EA942" s="6" t="s">
        <v>0</v>
      </c>
      <c r="EB942" s="6" t="s">
        <v>10</v>
      </c>
      <c r="EC942" s="6" t="s">
        <v>216</v>
      </c>
      <c r="ED942" s="6" t="s">
        <v>217</v>
      </c>
      <c r="EE942" s="6" t="s">
        <v>97</v>
      </c>
      <c r="EF942" s="6" t="s">
        <v>98</v>
      </c>
      <c r="EG942" s="6">
        <v>40</v>
      </c>
      <c r="EH942" s="6">
        <v>208</v>
      </c>
      <c r="EI942" s="6">
        <v>41</v>
      </c>
      <c r="EJ942" s="6">
        <v>208</v>
      </c>
      <c r="EK942" s="6">
        <v>51</v>
      </c>
      <c r="EL942" s="6">
        <v>208</v>
      </c>
      <c r="EM942" s="6" t="s">
        <v>115</v>
      </c>
      <c r="EN942" s="6" t="s">
        <v>22</v>
      </c>
      <c r="EO942" s="6">
        <v>3</v>
      </c>
    </row>
    <row r="943" spans="131:145" x14ac:dyDescent="0.25">
      <c r="EA943" s="6" t="s">
        <v>0</v>
      </c>
      <c r="EB943" s="6" t="s">
        <v>11</v>
      </c>
      <c r="EC943" s="6" t="s">
        <v>1834</v>
      </c>
      <c r="ED943" s="6" t="s">
        <v>190</v>
      </c>
      <c r="EE943" s="6" t="s">
        <v>97</v>
      </c>
      <c r="EF943" s="6" t="s">
        <v>132</v>
      </c>
      <c r="EG943" s="6">
        <v>12</v>
      </c>
      <c r="EH943" s="6">
        <v>47</v>
      </c>
      <c r="EI943" s="6">
        <v>15</v>
      </c>
      <c r="EJ943" s="6">
        <v>69</v>
      </c>
      <c r="EK943" s="6">
        <v>15</v>
      </c>
      <c r="EL943" s="6">
        <v>69</v>
      </c>
      <c r="EM943" s="6" t="s">
        <v>115</v>
      </c>
      <c r="EN943" s="6" t="s">
        <v>23</v>
      </c>
      <c r="EO943" s="6">
        <v>2</v>
      </c>
    </row>
    <row r="944" spans="131:145" x14ac:dyDescent="0.25">
      <c r="EA944" s="6" t="s">
        <v>0</v>
      </c>
      <c r="EB944" s="6" t="s">
        <v>8</v>
      </c>
      <c r="EC944" s="6" t="s">
        <v>1847</v>
      </c>
      <c r="ED944" s="6" t="s">
        <v>225</v>
      </c>
      <c r="EE944" s="6" t="s">
        <v>209</v>
      </c>
      <c r="EF944" s="6" t="s">
        <v>125</v>
      </c>
      <c r="EG944" s="6">
        <v>412</v>
      </c>
      <c r="EH944" s="6">
        <v>1700</v>
      </c>
      <c r="EI944" s="6">
        <v>375</v>
      </c>
      <c r="EJ944" s="6">
        <v>1598</v>
      </c>
      <c r="EK944" s="6">
        <v>375</v>
      </c>
      <c r="EL944" s="6">
        <v>1598</v>
      </c>
      <c r="EM944" s="6" t="s">
        <v>115</v>
      </c>
      <c r="EN944" s="6" t="s">
        <v>22</v>
      </c>
      <c r="EO944" s="6">
        <v>50</v>
      </c>
    </row>
    <row r="945" spans="131:145" x14ac:dyDescent="0.25">
      <c r="EA945" s="6" t="s">
        <v>0</v>
      </c>
      <c r="EB945" s="6" t="s">
        <v>5</v>
      </c>
      <c r="EC945" s="6" t="s">
        <v>701</v>
      </c>
      <c r="ED945" s="6" t="s">
        <v>702</v>
      </c>
      <c r="EE945" s="6" t="s">
        <v>209</v>
      </c>
      <c r="EF945" s="6" t="s">
        <v>125</v>
      </c>
      <c r="EG945" s="6">
        <v>155</v>
      </c>
      <c r="EH945" s="6">
        <v>664</v>
      </c>
      <c r="EI945" s="6">
        <v>156</v>
      </c>
      <c r="EJ945" s="6">
        <v>641</v>
      </c>
      <c r="EK945" s="6">
        <v>273</v>
      </c>
      <c r="EL945" s="6">
        <v>0</v>
      </c>
      <c r="EM945" s="6" t="s">
        <v>115</v>
      </c>
      <c r="EN945" s="6" t="s">
        <v>23</v>
      </c>
      <c r="EO945" s="6">
        <v>0</v>
      </c>
    </row>
    <row r="946" spans="131:145" x14ac:dyDescent="0.25">
      <c r="EA946" s="6" t="s">
        <v>0</v>
      </c>
      <c r="EB946" s="6" t="s">
        <v>9</v>
      </c>
      <c r="EC946" s="6" t="s">
        <v>1077</v>
      </c>
      <c r="ED946" s="6" t="s">
        <v>223</v>
      </c>
      <c r="EE946" s="6" t="s">
        <v>97</v>
      </c>
      <c r="EF946" s="6" t="s">
        <v>125</v>
      </c>
      <c r="EG946" s="6">
        <v>486</v>
      </c>
      <c r="EH946" s="6">
        <v>2371</v>
      </c>
      <c r="EI946" s="6">
        <v>488</v>
      </c>
      <c r="EJ946" s="6">
        <v>2325</v>
      </c>
      <c r="EK946" s="6">
        <v>488</v>
      </c>
      <c r="EL946" s="6">
        <v>2325</v>
      </c>
      <c r="EM946" s="6" t="s">
        <v>115</v>
      </c>
      <c r="EN946" s="6" t="s">
        <v>23</v>
      </c>
      <c r="EO946" s="6">
        <v>33</v>
      </c>
    </row>
    <row r="947" spans="131:145" x14ac:dyDescent="0.25">
      <c r="EA947" s="6" t="s">
        <v>0</v>
      </c>
      <c r="EB947" s="6" t="s">
        <v>11</v>
      </c>
      <c r="EC947" s="6" t="s">
        <v>1836</v>
      </c>
      <c r="ED947" s="6" t="s">
        <v>192</v>
      </c>
      <c r="EE947" s="6" t="s">
        <v>97</v>
      </c>
      <c r="EF947" s="6" t="s">
        <v>98</v>
      </c>
      <c r="EG947" s="6">
        <v>14</v>
      </c>
      <c r="EH947" s="6">
        <v>44</v>
      </c>
      <c r="EI947" s="6">
        <v>14</v>
      </c>
      <c r="EJ947" s="6">
        <v>44</v>
      </c>
      <c r="EK947" s="6">
        <v>14</v>
      </c>
      <c r="EL947" s="6">
        <v>44</v>
      </c>
      <c r="EM947" s="6" t="s">
        <v>115</v>
      </c>
      <c r="EN947" s="6" t="s">
        <v>23</v>
      </c>
      <c r="EO947" s="6">
        <v>2</v>
      </c>
    </row>
    <row r="948" spans="131:145" x14ac:dyDescent="0.25">
      <c r="EA948" s="6" t="s">
        <v>0</v>
      </c>
      <c r="EB948" s="6" t="s">
        <v>8</v>
      </c>
      <c r="EC948" s="6" t="s">
        <v>746</v>
      </c>
      <c r="ED948" s="6" t="s">
        <v>744</v>
      </c>
      <c r="EE948" s="6" t="s">
        <v>209</v>
      </c>
      <c r="EF948" s="6" t="s">
        <v>125</v>
      </c>
      <c r="EG948" s="6">
        <v>612</v>
      </c>
      <c r="EH948" s="6">
        <v>2944</v>
      </c>
      <c r="EI948" s="6">
        <v>608</v>
      </c>
      <c r="EJ948" s="6">
        <v>2914</v>
      </c>
      <c r="EK948" s="6">
        <v>608</v>
      </c>
      <c r="EL948" s="6">
        <v>2944</v>
      </c>
      <c r="EM948" s="6" t="s">
        <v>115</v>
      </c>
      <c r="EN948" s="6" t="s">
        <v>23</v>
      </c>
      <c r="EO948" s="6">
        <v>85</v>
      </c>
    </row>
    <row r="949" spans="131:145" x14ac:dyDescent="0.25">
      <c r="EA949" s="6" t="s">
        <v>0</v>
      </c>
      <c r="EB949" s="6" t="s">
        <v>5</v>
      </c>
      <c r="EC949" s="6" t="s">
        <v>701</v>
      </c>
      <c r="ED949" s="6" t="s">
        <v>702</v>
      </c>
      <c r="EE949" s="6" t="s">
        <v>209</v>
      </c>
      <c r="EF949" s="6" t="s">
        <v>125</v>
      </c>
      <c r="EG949" s="6">
        <v>155</v>
      </c>
      <c r="EH949" s="6">
        <v>664</v>
      </c>
      <c r="EI949" s="6">
        <v>156</v>
      </c>
      <c r="EJ949" s="6">
        <v>641</v>
      </c>
      <c r="EK949" s="6">
        <v>273</v>
      </c>
      <c r="EL949" s="6">
        <v>0</v>
      </c>
      <c r="EM949" s="6" t="s">
        <v>115</v>
      </c>
      <c r="EN949" s="6" t="s">
        <v>22</v>
      </c>
      <c r="EO949" s="6">
        <v>0</v>
      </c>
    </row>
    <row r="950" spans="131:145" x14ac:dyDescent="0.25">
      <c r="EA950" s="6" t="s">
        <v>0</v>
      </c>
      <c r="EB950" s="6" t="s">
        <v>12</v>
      </c>
      <c r="EC950" s="6" t="s">
        <v>1821</v>
      </c>
      <c r="ED950" s="6" t="s">
        <v>724</v>
      </c>
      <c r="EE950" s="6" t="s">
        <v>97</v>
      </c>
      <c r="EF950" s="6" t="s">
        <v>98</v>
      </c>
      <c r="EG950" s="6">
        <v>12</v>
      </c>
      <c r="EH950" s="6">
        <v>61</v>
      </c>
      <c r="EI950" s="6">
        <v>12</v>
      </c>
      <c r="EJ950" s="6">
        <v>62</v>
      </c>
      <c r="EK950" s="6">
        <v>12</v>
      </c>
      <c r="EL950" s="6">
        <v>61</v>
      </c>
      <c r="EM950" s="6" t="s">
        <v>115</v>
      </c>
      <c r="EN950" s="6" t="s">
        <v>21</v>
      </c>
      <c r="EO950" s="6">
        <v>1</v>
      </c>
    </row>
    <row r="951" spans="131:145" x14ac:dyDescent="0.25">
      <c r="EA951" s="6" t="s">
        <v>0</v>
      </c>
      <c r="EB951" s="6" t="s">
        <v>5</v>
      </c>
      <c r="EC951" s="6" t="s">
        <v>834</v>
      </c>
      <c r="ED951" s="6" t="s">
        <v>835</v>
      </c>
      <c r="EE951" s="6" t="s">
        <v>209</v>
      </c>
      <c r="EF951" s="6" t="s">
        <v>125</v>
      </c>
      <c r="EG951" s="6">
        <v>169</v>
      </c>
      <c r="EH951" s="6">
        <v>1216</v>
      </c>
      <c r="EI951" s="6">
        <v>176</v>
      </c>
      <c r="EJ951" s="6">
        <v>1216</v>
      </c>
      <c r="EK951" s="6">
        <v>176</v>
      </c>
      <c r="EL951" s="6">
        <v>1216</v>
      </c>
      <c r="EM951" s="6" t="s">
        <v>115</v>
      </c>
      <c r="EN951" s="6" t="s">
        <v>21</v>
      </c>
      <c r="EO951" s="6">
        <v>17</v>
      </c>
    </row>
    <row r="952" spans="131:145" x14ac:dyDescent="0.25">
      <c r="EA952" s="6" t="s">
        <v>0</v>
      </c>
      <c r="EB952" s="6" t="s">
        <v>9</v>
      </c>
      <c r="EC952" s="6" t="s">
        <v>1835</v>
      </c>
      <c r="ED952" s="6" t="s">
        <v>208</v>
      </c>
      <c r="EE952" s="6" t="s">
        <v>209</v>
      </c>
      <c r="EF952" s="6" t="s">
        <v>125</v>
      </c>
      <c r="EG952" s="6">
        <v>541</v>
      </c>
      <c r="EH952" s="6">
        <v>2607</v>
      </c>
      <c r="EI952" s="6">
        <v>545</v>
      </c>
      <c r="EJ952" s="6">
        <v>2544</v>
      </c>
      <c r="EK952" s="6">
        <v>545</v>
      </c>
      <c r="EL952" s="6">
        <v>2545</v>
      </c>
      <c r="EM952" s="6" t="s">
        <v>115</v>
      </c>
      <c r="EN952" s="6" t="s">
        <v>22</v>
      </c>
      <c r="EO952" s="6">
        <v>50</v>
      </c>
    </row>
    <row r="953" spans="131:145" x14ac:dyDescent="0.25">
      <c r="EA953" s="6" t="s">
        <v>0</v>
      </c>
      <c r="EB953" s="6" t="s">
        <v>8</v>
      </c>
      <c r="EC953" s="6" t="s">
        <v>750</v>
      </c>
      <c r="ED953" s="6" t="s">
        <v>751</v>
      </c>
      <c r="EE953" s="6" t="s">
        <v>97</v>
      </c>
      <c r="EF953" s="6" t="s">
        <v>98</v>
      </c>
      <c r="EG953" s="6">
        <v>3</v>
      </c>
      <c r="EH953" s="6">
        <v>13</v>
      </c>
      <c r="EI953" s="6">
        <v>3</v>
      </c>
      <c r="EJ953" s="6">
        <v>13</v>
      </c>
      <c r="EK953" s="6">
        <v>3</v>
      </c>
      <c r="EL953" s="6">
        <v>13</v>
      </c>
      <c r="EM953" s="6" t="s">
        <v>115</v>
      </c>
      <c r="EN953" s="6" t="s">
        <v>21</v>
      </c>
      <c r="EO953" s="6">
        <v>0</v>
      </c>
    </row>
    <row r="954" spans="131:145" x14ac:dyDescent="0.25">
      <c r="EA954" s="6" t="s">
        <v>0</v>
      </c>
      <c r="EB954" s="6" t="s">
        <v>8</v>
      </c>
      <c r="EC954" s="6" t="s">
        <v>1847</v>
      </c>
      <c r="ED954" s="6" t="s">
        <v>225</v>
      </c>
      <c r="EE954" s="6" t="s">
        <v>209</v>
      </c>
      <c r="EF954" s="6" t="s">
        <v>125</v>
      </c>
      <c r="EG954" s="6">
        <v>412</v>
      </c>
      <c r="EH954" s="6">
        <v>1700</v>
      </c>
      <c r="EI954" s="6">
        <v>375</v>
      </c>
      <c r="EJ954" s="6">
        <v>1598</v>
      </c>
      <c r="EK954" s="6">
        <v>375</v>
      </c>
      <c r="EL954" s="6">
        <v>1598</v>
      </c>
      <c r="EM954" s="6" t="s">
        <v>115</v>
      </c>
      <c r="EN954" s="6" t="s">
        <v>21</v>
      </c>
      <c r="EO954" s="6">
        <v>49</v>
      </c>
    </row>
    <row r="955" spans="131:145" x14ac:dyDescent="0.25">
      <c r="EA955" s="6" t="s">
        <v>0</v>
      </c>
      <c r="EB955" s="6" t="s">
        <v>5</v>
      </c>
      <c r="EC955" s="6" t="s">
        <v>1839</v>
      </c>
      <c r="ED955" s="6" t="s">
        <v>717</v>
      </c>
      <c r="EE955" s="6" t="s">
        <v>209</v>
      </c>
      <c r="EF955" s="6" t="s">
        <v>98</v>
      </c>
      <c r="EG955" s="6">
        <v>1295</v>
      </c>
      <c r="EH955" s="6">
        <v>6509</v>
      </c>
      <c r="EJ955" s="6">
        <v>6258</v>
      </c>
      <c r="EK955" s="6">
        <v>1351</v>
      </c>
      <c r="EL955" s="6">
        <v>6868</v>
      </c>
      <c r="EM955" s="6" t="s">
        <v>115</v>
      </c>
      <c r="EN955" s="6" t="s">
        <v>23</v>
      </c>
      <c r="EO955" s="6">
        <v>614</v>
      </c>
    </row>
    <row r="956" spans="131:145" x14ac:dyDescent="0.25">
      <c r="EA956" s="6" t="s">
        <v>0</v>
      </c>
      <c r="EB956" s="6" t="s">
        <v>11</v>
      </c>
      <c r="EC956" s="6" t="s">
        <v>187</v>
      </c>
      <c r="ED956" s="6" t="s">
        <v>188</v>
      </c>
      <c r="EE956" s="6" t="s">
        <v>97</v>
      </c>
      <c r="EF956" s="6" t="s">
        <v>132</v>
      </c>
      <c r="EG956" s="6">
        <v>18</v>
      </c>
      <c r="EH956" s="6">
        <v>78</v>
      </c>
      <c r="EI956" s="6">
        <v>18</v>
      </c>
      <c r="EJ956" s="6">
        <v>79</v>
      </c>
      <c r="EK956" s="6">
        <v>18</v>
      </c>
      <c r="EL956" s="6">
        <v>77</v>
      </c>
      <c r="EM956" s="6" t="s">
        <v>115</v>
      </c>
      <c r="EN956" s="6" t="s">
        <v>22</v>
      </c>
      <c r="EO956" s="6">
        <v>1</v>
      </c>
    </row>
    <row r="957" spans="131:145" x14ac:dyDescent="0.25">
      <c r="EA957" s="6" t="s">
        <v>0</v>
      </c>
      <c r="EB957" s="6" t="s">
        <v>5</v>
      </c>
      <c r="EC957" s="6" t="s">
        <v>1839</v>
      </c>
      <c r="ED957" s="6" t="s">
        <v>717</v>
      </c>
      <c r="EE957" s="6" t="s">
        <v>209</v>
      </c>
      <c r="EF957" s="6" t="s">
        <v>98</v>
      </c>
      <c r="EG957" s="6">
        <v>1295</v>
      </c>
      <c r="EH957" s="6">
        <v>6509</v>
      </c>
      <c r="EJ957" s="6">
        <v>6258</v>
      </c>
      <c r="EK957" s="6">
        <v>1351</v>
      </c>
      <c r="EL957" s="6">
        <v>6868</v>
      </c>
      <c r="EM957" s="6" t="s">
        <v>115</v>
      </c>
      <c r="EN957" s="6" t="s">
        <v>22</v>
      </c>
      <c r="EO957" s="6">
        <v>302</v>
      </c>
    </row>
    <row r="958" spans="131:145" x14ac:dyDescent="0.25">
      <c r="EA958" s="6" t="s">
        <v>0</v>
      </c>
      <c r="EB958" s="6" t="s">
        <v>8</v>
      </c>
      <c r="EC958" s="6" t="s">
        <v>218</v>
      </c>
      <c r="ED958" s="6" t="s">
        <v>219</v>
      </c>
      <c r="EE958" s="6" t="s">
        <v>97</v>
      </c>
      <c r="EF958" s="6" t="s">
        <v>98</v>
      </c>
      <c r="EG958" s="6">
        <v>70</v>
      </c>
      <c r="EH958" s="6">
        <v>609</v>
      </c>
      <c r="EI958" s="6">
        <v>124</v>
      </c>
      <c r="EJ958" s="6">
        <v>644</v>
      </c>
      <c r="EK958" s="6">
        <v>124</v>
      </c>
      <c r="EL958" s="6">
        <v>644</v>
      </c>
      <c r="EM958" s="6" t="s">
        <v>115</v>
      </c>
      <c r="EN958" s="6" t="s">
        <v>22</v>
      </c>
      <c r="EO958" s="6">
        <v>0</v>
      </c>
    </row>
    <row r="959" spans="131:145" x14ac:dyDescent="0.25">
      <c r="EA959" s="6" t="s">
        <v>0</v>
      </c>
      <c r="EB959" s="6" t="s">
        <v>9</v>
      </c>
      <c r="EC959" s="6" t="s">
        <v>137</v>
      </c>
      <c r="ED959" s="6" t="s">
        <v>138</v>
      </c>
      <c r="EE959" s="6" t="s">
        <v>97</v>
      </c>
      <c r="EF959" s="6" t="s">
        <v>98</v>
      </c>
      <c r="EG959" s="6">
        <v>135</v>
      </c>
      <c r="EH959" s="6">
        <v>672</v>
      </c>
      <c r="EI959" s="6">
        <v>156</v>
      </c>
      <c r="EJ959" s="6">
        <v>704</v>
      </c>
      <c r="EK959" s="6">
        <v>156</v>
      </c>
      <c r="EL959" s="6">
        <v>704</v>
      </c>
      <c r="EM959" s="6" t="s">
        <v>115</v>
      </c>
      <c r="EN959" s="6" t="s">
        <v>22</v>
      </c>
      <c r="EO959" s="6">
        <v>19</v>
      </c>
    </row>
    <row r="960" spans="131:145" x14ac:dyDescent="0.25">
      <c r="EA960" s="6" t="s">
        <v>0</v>
      </c>
      <c r="EB960" s="6" t="s">
        <v>11</v>
      </c>
      <c r="EC960" s="6" t="s">
        <v>187</v>
      </c>
      <c r="ED960" s="6" t="s">
        <v>188</v>
      </c>
      <c r="EE960" s="6" t="s">
        <v>97</v>
      </c>
      <c r="EF960" s="6" t="s">
        <v>132</v>
      </c>
      <c r="EG960" s="6">
        <v>18</v>
      </c>
      <c r="EH960" s="6">
        <v>78</v>
      </c>
      <c r="EI960" s="6">
        <v>18</v>
      </c>
      <c r="EJ960" s="6">
        <v>79</v>
      </c>
      <c r="EK960" s="6">
        <v>18</v>
      </c>
      <c r="EL960" s="6">
        <v>77</v>
      </c>
      <c r="EM960" s="6" t="s">
        <v>115</v>
      </c>
      <c r="EN960" s="6" t="s">
        <v>23</v>
      </c>
      <c r="EO960" s="6">
        <v>3</v>
      </c>
    </row>
    <row r="961" spans="131:145" x14ac:dyDescent="0.25">
      <c r="EA961" s="6" t="s">
        <v>0</v>
      </c>
      <c r="EB961" s="6" t="s">
        <v>8</v>
      </c>
      <c r="EC961" s="6" t="s">
        <v>1822</v>
      </c>
      <c r="ED961" s="6" t="s">
        <v>211</v>
      </c>
      <c r="EE961" s="6" t="s">
        <v>209</v>
      </c>
      <c r="EF961" s="6" t="s">
        <v>132</v>
      </c>
      <c r="EG961" s="6">
        <v>840</v>
      </c>
      <c r="EH961" s="6">
        <v>3249</v>
      </c>
      <c r="EI961" s="6">
        <v>667</v>
      </c>
      <c r="EJ961" s="6">
        <v>3657</v>
      </c>
      <c r="EK961" s="6">
        <v>667</v>
      </c>
      <c r="EL961" s="6">
        <v>3657</v>
      </c>
      <c r="EM961" s="6" t="s">
        <v>115</v>
      </c>
      <c r="EN961" s="6" t="s">
        <v>23</v>
      </c>
      <c r="EO961" s="6">
        <v>23</v>
      </c>
    </row>
    <row r="962" spans="131:145" x14ac:dyDescent="0.25">
      <c r="EA962" s="6" t="s">
        <v>0</v>
      </c>
      <c r="EB962" s="6" t="s">
        <v>8</v>
      </c>
      <c r="EC962" s="6" t="s">
        <v>750</v>
      </c>
      <c r="ED962" s="6" t="s">
        <v>751</v>
      </c>
      <c r="EE962" s="6" t="s">
        <v>97</v>
      </c>
      <c r="EF962" s="6" t="s">
        <v>98</v>
      </c>
      <c r="EG962" s="6">
        <v>3</v>
      </c>
      <c r="EH962" s="6">
        <v>13</v>
      </c>
      <c r="EI962" s="6">
        <v>3</v>
      </c>
      <c r="EJ962" s="6">
        <v>13</v>
      </c>
      <c r="EK962" s="6">
        <v>3</v>
      </c>
      <c r="EL962" s="6">
        <v>13</v>
      </c>
      <c r="EM962" s="6" t="s">
        <v>115</v>
      </c>
      <c r="EN962" s="6" t="s">
        <v>22</v>
      </c>
      <c r="EO962" s="6">
        <v>0</v>
      </c>
    </row>
    <row r="963" spans="131:145" x14ac:dyDescent="0.25">
      <c r="EA963" s="6" t="s">
        <v>0</v>
      </c>
      <c r="EB963" s="6" t="s">
        <v>11</v>
      </c>
      <c r="EC963" s="6" t="s">
        <v>1834</v>
      </c>
      <c r="ED963" s="6" t="s">
        <v>190</v>
      </c>
      <c r="EE963" s="6" t="s">
        <v>97</v>
      </c>
      <c r="EF963" s="6" t="s">
        <v>132</v>
      </c>
      <c r="EG963" s="6">
        <v>12</v>
      </c>
      <c r="EH963" s="6">
        <v>47</v>
      </c>
      <c r="EI963" s="6">
        <v>15</v>
      </c>
      <c r="EJ963" s="6">
        <v>69</v>
      </c>
      <c r="EK963" s="6">
        <v>15</v>
      </c>
      <c r="EL963" s="6">
        <v>69</v>
      </c>
      <c r="EM963" s="6" t="s">
        <v>115</v>
      </c>
      <c r="EN963" s="6" t="s">
        <v>21</v>
      </c>
      <c r="EO963" s="6">
        <v>0</v>
      </c>
    </row>
    <row r="964" spans="131:145" x14ac:dyDescent="0.25">
      <c r="EA964" s="6" t="s">
        <v>0</v>
      </c>
      <c r="EB964" s="6" t="s">
        <v>5</v>
      </c>
      <c r="EC964" s="6" t="s">
        <v>1839</v>
      </c>
      <c r="ED964" s="6" t="s">
        <v>717</v>
      </c>
      <c r="EE964" s="6" t="s">
        <v>209</v>
      </c>
      <c r="EF964" s="6" t="s">
        <v>98</v>
      </c>
      <c r="EG964" s="6">
        <v>1295</v>
      </c>
      <c r="EH964" s="6">
        <v>6509</v>
      </c>
      <c r="EJ964" s="6">
        <v>6258</v>
      </c>
      <c r="EK964" s="6">
        <v>1351</v>
      </c>
      <c r="EL964" s="6">
        <v>6868</v>
      </c>
      <c r="EM964" s="6" t="s">
        <v>115</v>
      </c>
      <c r="EN964" s="6" t="s">
        <v>21</v>
      </c>
      <c r="EO964" s="6">
        <v>312</v>
      </c>
    </row>
    <row r="965" spans="131:145" x14ac:dyDescent="0.25">
      <c r="EA965" s="6" t="s">
        <v>0</v>
      </c>
      <c r="EB965" s="6" t="s">
        <v>8</v>
      </c>
      <c r="EC965" s="6" t="s">
        <v>218</v>
      </c>
      <c r="ED965" s="6" t="s">
        <v>219</v>
      </c>
      <c r="EE965" s="6" t="s">
        <v>97</v>
      </c>
      <c r="EF965" s="6" t="s">
        <v>98</v>
      </c>
      <c r="EG965" s="6">
        <v>70</v>
      </c>
      <c r="EH965" s="6">
        <v>609</v>
      </c>
      <c r="EI965" s="6">
        <v>124</v>
      </c>
      <c r="EJ965" s="6">
        <v>644</v>
      </c>
      <c r="EK965" s="6">
        <v>124</v>
      </c>
      <c r="EL965" s="6">
        <v>644</v>
      </c>
      <c r="EM965" s="6" t="s">
        <v>115</v>
      </c>
      <c r="EN965" s="6" t="s">
        <v>21</v>
      </c>
      <c r="EO965" s="6">
        <v>2</v>
      </c>
    </row>
    <row r="966" spans="131:145" x14ac:dyDescent="0.25">
      <c r="EA966" s="6" t="s">
        <v>0</v>
      </c>
      <c r="EB966" s="6" t="s">
        <v>5</v>
      </c>
      <c r="EC966" s="6" t="s">
        <v>834</v>
      </c>
      <c r="ED966" s="6" t="s">
        <v>835</v>
      </c>
      <c r="EE966" s="6" t="s">
        <v>209</v>
      </c>
      <c r="EF966" s="6" t="s">
        <v>125</v>
      </c>
      <c r="EG966" s="6">
        <v>169</v>
      </c>
      <c r="EH966" s="6">
        <v>1216</v>
      </c>
      <c r="EI966" s="6">
        <v>176</v>
      </c>
      <c r="EJ966" s="6">
        <v>1216</v>
      </c>
      <c r="EK966" s="6">
        <v>176</v>
      </c>
      <c r="EL966" s="6">
        <v>1216</v>
      </c>
      <c r="EM966" s="6" t="s">
        <v>115</v>
      </c>
      <c r="EN966" s="6" t="s">
        <v>23</v>
      </c>
      <c r="EO966" s="6">
        <v>38</v>
      </c>
    </row>
    <row r="967" spans="131:145" x14ac:dyDescent="0.25">
      <c r="EA967" s="6" t="s">
        <v>0</v>
      </c>
      <c r="EB967" s="6" t="s">
        <v>11</v>
      </c>
      <c r="EC967" s="6" t="s">
        <v>1834</v>
      </c>
      <c r="ED967" s="6" t="s">
        <v>190</v>
      </c>
      <c r="EE967" s="6" t="s">
        <v>97</v>
      </c>
      <c r="EF967" s="6" t="s">
        <v>132</v>
      </c>
      <c r="EG967" s="6">
        <v>12</v>
      </c>
      <c r="EH967" s="6">
        <v>47</v>
      </c>
      <c r="EI967" s="6">
        <v>15</v>
      </c>
      <c r="EJ967" s="6">
        <v>69</v>
      </c>
      <c r="EK967" s="6">
        <v>15</v>
      </c>
      <c r="EL967" s="6">
        <v>69</v>
      </c>
      <c r="EM967" s="6" t="s">
        <v>115</v>
      </c>
      <c r="EN967" s="6" t="s">
        <v>22</v>
      </c>
      <c r="EO967" s="6">
        <v>2</v>
      </c>
    </row>
    <row r="968" spans="131:145" x14ac:dyDescent="0.25">
      <c r="EA968" s="6" t="s">
        <v>0</v>
      </c>
      <c r="EB968" s="6" t="s">
        <v>8</v>
      </c>
      <c r="EC968" s="6" t="s">
        <v>750</v>
      </c>
      <c r="ED968" s="6" t="s">
        <v>751</v>
      </c>
      <c r="EE968" s="6" t="s">
        <v>97</v>
      </c>
      <c r="EF968" s="6" t="s">
        <v>98</v>
      </c>
      <c r="EG968" s="6">
        <v>3</v>
      </c>
      <c r="EH968" s="6">
        <v>13</v>
      </c>
      <c r="EI968" s="6">
        <v>3</v>
      </c>
      <c r="EJ968" s="6">
        <v>13</v>
      </c>
      <c r="EK968" s="6">
        <v>3</v>
      </c>
      <c r="EL968" s="6">
        <v>13</v>
      </c>
      <c r="EM968" s="6" t="s">
        <v>115</v>
      </c>
      <c r="EN968" s="6" t="s">
        <v>23</v>
      </c>
      <c r="EO968" s="6">
        <v>0</v>
      </c>
    </row>
    <row r="969" spans="131:145" x14ac:dyDescent="0.25">
      <c r="EA969" s="6" t="s">
        <v>0</v>
      </c>
      <c r="EB969" s="6" t="s">
        <v>9</v>
      </c>
      <c r="EC969" s="6" t="s">
        <v>756</v>
      </c>
      <c r="ED969" s="6" t="s">
        <v>757</v>
      </c>
      <c r="EE969" s="6" t="s">
        <v>97</v>
      </c>
      <c r="EF969" s="6" t="s">
        <v>125</v>
      </c>
      <c r="EG969" s="6">
        <v>115</v>
      </c>
      <c r="EH969" s="6">
        <v>532</v>
      </c>
      <c r="EI969" s="6">
        <v>115</v>
      </c>
      <c r="EJ969" s="6">
        <v>537</v>
      </c>
      <c r="EK969" s="6">
        <v>115</v>
      </c>
      <c r="EL969" s="6">
        <v>537</v>
      </c>
      <c r="EM969" s="6" t="s">
        <v>115</v>
      </c>
      <c r="EN969" s="6" t="s">
        <v>21</v>
      </c>
      <c r="EO969" s="6">
        <v>3</v>
      </c>
    </row>
    <row r="970" spans="131:145" x14ac:dyDescent="0.25">
      <c r="EA970" s="6" t="s">
        <v>0</v>
      </c>
      <c r="EB970" s="6" t="s">
        <v>8</v>
      </c>
      <c r="EC970" s="6" t="s">
        <v>828</v>
      </c>
      <c r="ED970" s="6" t="s">
        <v>829</v>
      </c>
      <c r="EE970" s="6" t="s">
        <v>97</v>
      </c>
      <c r="EF970" s="6" t="s">
        <v>98</v>
      </c>
      <c r="EG970" s="6">
        <v>265</v>
      </c>
      <c r="EH970" s="6">
        <v>1084</v>
      </c>
      <c r="EI970" s="6">
        <v>260</v>
      </c>
      <c r="EJ970" s="6">
        <v>1140</v>
      </c>
      <c r="EK970" s="6">
        <v>260</v>
      </c>
      <c r="EL970" s="6">
        <v>1140</v>
      </c>
      <c r="EM970" s="6" t="s">
        <v>115</v>
      </c>
      <c r="EN970" s="6" t="s">
        <v>23</v>
      </c>
      <c r="EO970" s="6">
        <v>18</v>
      </c>
    </row>
    <row r="971" spans="131:145" x14ac:dyDescent="0.25">
      <c r="EA971" s="6" t="s">
        <v>0</v>
      </c>
      <c r="EB971" s="6" t="s">
        <v>13</v>
      </c>
      <c r="EC971" s="6" t="s">
        <v>237</v>
      </c>
      <c r="ED971" s="6" t="s">
        <v>238</v>
      </c>
      <c r="EE971" s="6" t="s">
        <v>97</v>
      </c>
      <c r="EF971" s="6" t="s">
        <v>98</v>
      </c>
      <c r="EG971" s="6">
        <v>6</v>
      </c>
      <c r="EH971" s="6">
        <v>30</v>
      </c>
      <c r="EI971" s="6">
        <v>6</v>
      </c>
      <c r="EJ971" s="6">
        <v>30</v>
      </c>
      <c r="EK971" s="6">
        <v>6</v>
      </c>
      <c r="EL971" s="6">
        <v>30</v>
      </c>
      <c r="EM971" s="6" t="s">
        <v>115</v>
      </c>
      <c r="EN971" s="6" t="s">
        <v>23</v>
      </c>
      <c r="EO971" s="6">
        <v>1</v>
      </c>
    </row>
    <row r="972" spans="131:145" x14ac:dyDescent="0.25">
      <c r="EA972" s="6" t="s">
        <v>0</v>
      </c>
      <c r="EB972" s="6" t="s">
        <v>13</v>
      </c>
      <c r="EC972" s="6" t="s">
        <v>725</v>
      </c>
      <c r="ED972" s="6" t="s">
        <v>726</v>
      </c>
      <c r="EE972" s="6" t="s">
        <v>97</v>
      </c>
      <c r="EF972" s="6" t="s">
        <v>125</v>
      </c>
      <c r="EG972" s="6">
        <v>57</v>
      </c>
      <c r="EH972" s="6">
        <v>284</v>
      </c>
      <c r="EI972" s="6">
        <v>54</v>
      </c>
      <c r="EJ972" s="6">
        <v>262</v>
      </c>
      <c r="EK972" s="6">
        <v>54</v>
      </c>
      <c r="EL972" s="6">
        <v>262</v>
      </c>
      <c r="EM972" s="6" t="s">
        <v>115</v>
      </c>
      <c r="EN972" s="6" t="s">
        <v>21</v>
      </c>
      <c r="EO972" s="6">
        <v>3</v>
      </c>
    </row>
    <row r="973" spans="131:145" x14ac:dyDescent="0.25">
      <c r="EA973" s="6" t="s">
        <v>0</v>
      </c>
      <c r="EB973" s="6" t="s">
        <v>8</v>
      </c>
      <c r="EC973" s="6" t="s">
        <v>828</v>
      </c>
      <c r="ED973" s="6" t="s">
        <v>829</v>
      </c>
      <c r="EE973" s="6" t="s">
        <v>97</v>
      </c>
      <c r="EF973" s="6" t="s">
        <v>98</v>
      </c>
      <c r="EG973" s="6">
        <v>265</v>
      </c>
      <c r="EH973" s="6">
        <v>1084</v>
      </c>
      <c r="EI973" s="6">
        <v>260</v>
      </c>
      <c r="EJ973" s="6">
        <v>1140</v>
      </c>
      <c r="EK973" s="6">
        <v>260</v>
      </c>
      <c r="EL973" s="6">
        <v>1140</v>
      </c>
      <c r="EM973" s="6" t="s">
        <v>115</v>
      </c>
      <c r="EN973" s="6" t="s">
        <v>22</v>
      </c>
      <c r="EO973" s="6">
        <v>8</v>
      </c>
    </row>
    <row r="974" spans="131:145" x14ac:dyDescent="0.25">
      <c r="EA974" s="6" t="s">
        <v>0</v>
      </c>
      <c r="EB974" s="6" t="s">
        <v>13</v>
      </c>
      <c r="EC974" s="6" t="s">
        <v>237</v>
      </c>
      <c r="ED974" s="6" t="s">
        <v>238</v>
      </c>
      <c r="EE974" s="6" t="s">
        <v>97</v>
      </c>
      <c r="EF974" s="6" t="s">
        <v>98</v>
      </c>
      <c r="EG974" s="6">
        <v>6</v>
      </c>
      <c r="EH974" s="6">
        <v>30</v>
      </c>
      <c r="EI974" s="6">
        <v>6</v>
      </c>
      <c r="EJ974" s="6">
        <v>30</v>
      </c>
      <c r="EK974" s="6">
        <v>6</v>
      </c>
      <c r="EL974" s="6">
        <v>30</v>
      </c>
      <c r="EM974" s="6" t="s">
        <v>115</v>
      </c>
      <c r="EN974" s="6" t="s">
        <v>22</v>
      </c>
      <c r="EO974" s="6">
        <v>0</v>
      </c>
    </row>
    <row r="975" spans="131:145" x14ac:dyDescent="0.25">
      <c r="EA975" s="6" t="s">
        <v>0</v>
      </c>
      <c r="EB975" s="6" t="s">
        <v>9</v>
      </c>
      <c r="EC975" s="6" t="s">
        <v>137</v>
      </c>
      <c r="ED975" s="6" t="s">
        <v>138</v>
      </c>
      <c r="EE975" s="6" t="s">
        <v>97</v>
      </c>
      <c r="EF975" s="6" t="s">
        <v>98</v>
      </c>
      <c r="EG975" s="6">
        <v>135</v>
      </c>
      <c r="EH975" s="6">
        <v>672</v>
      </c>
      <c r="EI975" s="6">
        <v>156</v>
      </c>
      <c r="EJ975" s="6">
        <v>704</v>
      </c>
      <c r="EK975" s="6">
        <v>156</v>
      </c>
      <c r="EL975" s="6">
        <v>704</v>
      </c>
      <c r="EM975" s="6" t="s">
        <v>115</v>
      </c>
      <c r="EN975" s="6" t="s">
        <v>23</v>
      </c>
      <c r="EO975" s="6">
        <v>34</v>
      </c>
    </row>
    <row r="976" spans="131:145" x14ac:dyDescent="0.25">
      <c r="EA976" s="6" t="s">
        <v>0</v>
      </c>
      <c r="EB976" s="6" t="s">
        <v>8</v>
      </c>
      <c r="EC976" s="6" t="s">
        <v>742</v>
      </c>
      <c r="ED976" s="6" t="s">
        <v>740</v>
      </c>
      <c r="EE976" s="6" t="s">
        <v>209</v>
      </c>
      <c r="EF976" s="6" t="s">
        <v>125</v>
      </c>
      <c r="EG976" s="6">
        <v>115</v>
      </c>
      <c r="EH976" s="6">
        <v>602</v>
      </c>
      <c r="EI976" s="6">
        <v>115</v>
      </c>
      <c r="EJ976" s="6">
        <v>594</v>
      </c>
      <c r="EK976" s="6">
        <v>115</v>
      </c>
      <c r="EL976" s="6">
        <v>88</v>
      </c>
      <c r="EM976" s="6" t="s">
        <v>115</v>
      </c>
      <c r="EN976" s="6" t="s">
        <v>22</v>
      </c>
      <c r="EO976" s="6">
        <v>0</v>
      </c>
    </row>
    <row r="977" spans="131:145" x14ac:dyDescent="0.25">
      <c r="EA977" s="6" t="s">
        <v>0</v>
      </c>
      <c r="EB977" s="6" t="s">
        <v>8</v>
      </c>
      <c r="EC977" s="6" t="s">
        <v>752</v>
      </c>
      <c r="ED977" s="6" t="s">
        <v>753</v>
      </c>
      <c r="EE977" s="6" t="s">
        <v>97</v>
      </c>
      <c r="EF977" s="6" t="s">
        <v>98</v>
      </c>
      <c r="EG977" s="6">
        <v>25</v>
      </c>
      <c r="EH977" s="6">
        <v>92</v>
      </c>
      <c r="EI977" s="6">
        <v>24</v>
      </c>
      <c r="EJ977" s="6">
        <v>89</v>
      </c>
      <c r="EK977" s="6">
        <v>24</v>
      </c>
      <c r="EL977" s="6">
        <v>89</v>
      </c>
      <c r="EM977" s="6" t="s">
        <v>115</v>
      </c>
      <c r="EN977" s="6" t="s">
        <v>22</v>
      </c>
      <c r="EO977" s="6">
        <v>0</v>
      </c>
    </row>
    <row r="978" spans="131:145" x14ac:dyDescent="0.25">
      <c r="EA978" s="6" t="s">
        <v>0</v>
      </c>
      <c r="EB978" s="6" t="s">
        <v>13</v>
      </c>
      <c r="EC978" s="6" t="s">
        <v>725</v>
      </c>
      <c r="ED978" s="6" t="s">
        <v>726</v>
      </c>
      <c r="EE978" s="6" t="s">
        <v>97</v>
      </c>
      <c r="EF978" s="6" t="s">
        <v>125</v>
      </c>
      <c r="EG978" s="6">
        <v>57</v>
      </c>
      <c r="EH978" s="6">
        <v>284</v>
      </c>
      <c r="EI978" s="6">
        <v>54</v>
      </c>
      <c r="EJ978" s="6">
        <v>262</v>
      </c>
      <c r="EK978" s="6">
        <v>54</v>
      </c>
      <c r="EL978" s="6">
        <v>262</v>
      </c>
      <c r="EM978" s="6" t="s">
        <v>115</v>
      </c>
      <c r="EN978" s="6" t="s">
        <v>22</v>
      </c>
      <c r="EO978" s="6">
        <v>2</v>
      </c>
    </row>
    <row r="979" spans="131:145" x14ac:dyDescent="0.25">
      <c r="EA979" s="6" t="s">
        <v>0</v>
      </c>
      <c r="EB979" s="6" t="s">
        <v>5</v>
      </c>
      <c r="EC979" s="6" t="s">
        <v>840</v>
      </c>
      <c r="ED979" s="6" t="s">
        <v>841</v>
      </c>
      <c r="EE979" s="6" t="s">
        <v>209</v>
      </c>
      <c r="EF979" s="6" t="s">
        <v>125</v>
      </c>
      <c r="EG979" s="6">
        <v>640</v>
      </c>
      <c r="EH979" s="6">
        <v>2600</v>
      </c>
      <c r="EI979" s="6">
        <v>623</v>
      </c>
      <c r="EJ979" s="6">
        <v>2635</v>
      </c>
      <c r="EK979" s="6">
        <v>623</v>
      </c>
      <c r="EL979" s="6">
        <v>2635</v>
      </c>
      <c r="EM979" s="6" t="s">
        <v>115</v>
      </c>
      <c r="EN979" s="6" t="s">
        <v>21</v>
      </c>
      <c r="EO979" s="6">
        <v>42</v>
      </c>
    </row>
    <row r="980" spans="131:145" x14ac:dyDescent="0.25">
      <c r="EA980" s="6" t="s">
        <v>0</v>
      </c>
      <c r="EB980" s="6" t="s">
        <v>9</v>
      </c>
      <c r="EC980" s="6" t="s">
        <v>1077</v>
      </c>
      <c r="ED980" s="6" t="s">
        <v>223</v>
      </c>
      <c r="EE980" s="6" t="s">
        <v>97</v>
      </c>
      <c r="EF980" s="6" t="s">
        <v>125</v>
      </c>
      <c r="EG980" s="6">
        <v>486</v>
      </c>
      <c r="EH980" s="6">
        <v>2371</v>
      </c>
      <c r="EI980" s="6">
        <v>488</v>
      </c>
      <c r="EJ980" s="6">
        <v>2325</v>
      </c>
      <c r="EK980" s="6">
        <v>488</v>
      </c>
      <c r="EL980" s="6">
        <v>2325</v>
      </c>
      <c r="EM980" s="6" t="s">
        <v>115</v>
      </c>
      <c r="EN980" s="6" t="s">
        <v>21</v>
      </c>
      <c r="EO980" s="6">
        <v>18</v>
      </c>
    </row>
    <row r="981" spans="131:145" x14ac:dyDescent="0.25">
      <c r="EA981" s="6" t="s">
        <v>0</v>
      </c>
      <c r="EB981" s="6" t="s">
        <v>13</v>
      </c>
      <c r="EC981" s="6" t="s">
        <v>237</v>
      </c>
      <c r="ED981" s="6" t="s">
        <v>238</v>
      </c>
      <c r="EE981" s="6" t="s">
        <v>97</v>
      </c>
      <c r="EF981" s="6" t="s">
        <v>98</v>
      </c>
      <c r="EG981" s="6">
        <v>6</v>
      </c>
      <c r="EH981" s="6">
        <v>30</v>
      </c>
      <c r="EI981" s="6">
        <v>6</v>
      </c>
      <c r="EJ981" s="6">
        <v>30</v>
      </c>
      <c r="EK981" s="6">
        <v>6</v>
      </c>
      <c r="EL981" s="6">
        <v>30</v>
      </c>
      <c r="EM981" s="6" t="s">
        <v>115</v>
      </c>
      <c r="EN981" s="6" t="s">
        <v>21</v>
      </c>
      <c r="EO981" s="6">
        <v>1</v>
      </c>
    </row>
    <row r="982" spans="131:145" x14ac:dyDescent="0.25">
      <c r="EA982" s="6" t="s">
        <v>0</v>
      </c>
      <c r="EB982" s="6" t="s">
        <v>13</v>
      </c>
      <c r="EC982" s="6" t="s">
        <v>725</v>
      </c>
      <c r="ED982" s="6" t="s">
        <v>726</v>
      </c>
      <c r="EE982" s="6" t="s">
        <v>97</v>
      </c>
      <c r="EF982" s="6" t="s">
        <v>125</v>
      </c>
      <c r="EG982" s="6">
        <v>57</v>
      </c>
      <c r="EH982" s="6">
        <v>284</v>
      </c>
      <c r="EI982" s="6">
        <v>54</v>
      </c>
      <c r="EJ982" s="6">
        <v>262</v>
      </c>
      <c r="EK982" s="6">
        <v>54</v>
      </c>
      <c r="EL982" s="6">
        <v>262</v>
      </c>
      <c r="EM982" s="6" t="s">
        <v>115</v>
      </c>
      <c r="EN982" s="6" t="s">
        <v>23</v>
      </c>
      <c r="EO982" s="6">
        <v>5</v>
      </c>
    </row>
    <row r="983" spans="131:145" x14ac:dyDescent="0.25">
      <c r="EA983" s="6" t="s">
        <v>0</v>
      </c>
      <c r="EB983" s="6" t="s">
        <v>13</v>
      </c>
      <c r="EC983" s="6" t="s">
        <v>193</v>
      </c>
      <c r="ED983" s="6" t="s">
        <v>194</v>
      </c>
      <c r="EE983" s="6" t="s">
        <v>97</v>
      </c>
      <c r="EF983" s="6" t="s">
        <v>125</v>
      </c>
      <c r="EG983" s="6">
        <v>21</v>
      </c>
      <c r="EH983" s="6">
        <v>93</v>
      </c>
      <c r="EI983" s="6">
        <v>20</v>
      </c>
      <c r="EJ983" s="6">
        <v>78</v>
      </c>
      <c r="EK983" s="6">
        <v>20</v>
      </c>
      <c r="EL983" s="6">
        <v>80</v>
      </c>
      <c r="EM983" s="6" t="s">
        <v>115</v>
      </c>
      <c r="EN983" s="6" t="s">
        <v>23</v>
      </c>
      <c r="EO983" s="6">
        <v>3</v>
      </c>
    </row>
    <row r="984" spans="131:145" x14ac:dyDescent="0.25">
      <c r="EA984" s="6" t="s">
        <v>0</v>
      </c>
      <c r="EB984" s="6" t="s">
        <v>13</v>
      </c>
      <c r="EC984" s="6" t="s">
        <v>193</v>
      </c>
      <c r="ED984" s="6" t="s">
        <v>194</v>
      </c>
      <c r="EE984" s="6" t="s">
        <v>97</v>
      </c>
      <c r="EF984" s="6" t="s">
        <v>125</v>
      </c>
      <c r="EG984" s="6">
        <v>21</v>
      </c>
      <c r="EH984" s="6">
        <v>93</v>
      </c>
      <c r="EI984" s="6">
        <v>20</v>
      </c>
      <c r="EJ984" s="6">
        <v>78</v>
      </c>
      <c r="EK984" s="6">
        <v>20</v>
      </c>
      <c r="EL984" s="6">
        <v>80</v>
      </c>
      <c r="EM984" s="6" t="s">
        <v>115</v>
      </c>
      <c r="EN984" s="6" t="s">
        <v>21</v>
      </c>
      <c r="EO984" s="6">
        <v>2</v>
      </c>
    </row>
    <row r="985" spans="131:145" x14ac:dyDescent="0.25">
      <c r="EA985" s="6" t="s">
        <v>0</v>
      </c>
      <c r="EB985" s="6" t="s">
        <v>9</v>
      </c>
      <c r="EC985" s="6" t="s">
        <v>137</v>
      </c>
      <c r="ED985" s="6" t="s">
        <v>138</v>
      </c>
      <c r="EE985" s="6" t="s">
        <v>97</v>
      </c>
      <c r="EF985" s="6" t="s">
        <v>98</v>
      </c>
      <c r="EG985" s="6">
        <v>135</v>
      </c>
      <c r="EH985" s="6">
        <v>672</v>
      </c>
      <c r="EI985" s="6">
        <v>156</v>
      </c>
      <c r="EJ985" s="6">
        <v>704</v>
      </c>
      <c r="EK985" s="6">
        <v>156</v>
      </c>
      <c r="EL985" s="6">
        <v>704</v>
      </c>
      <c r="EM985" s="6" t="s">
        <v>115</v>
      </c>
      <c r="EN985" s="6" t="s">
        <v>21</v>
      </c>
      <c r="EO985" s="6">
        <v>15</v>
      </c>
    </row>
    <row r="986" spans="131:145" x14ac:dyDescent="0.25">
      <c r="EA986" s="6" t="s">
        <v>0</v>
      </c>
      <c r="EB986" s="6" t="s">
        <v>8</v>
      </c>
      <c r="EC986" s="6" t="s">
        <v>742</v>
      </c>
      <c r="ED986" s="6" t="s">
        <v>740</v>
      </c>
      <c r="EE986" s="6" t="s">
        <v>209</v>
      </c>
      <c r="EF986" s="6" t="s">
        <v>125</v>
      </c>
      <c r="EG986" s="6">
        <v>115</v>
      </c>
      <c r="EH986" s="6">
        <v>602</v>
      </c>
      <c r="EI986" s="6">
        <v>115</v>
      </c>
      <c r="EJ986" s="6">
        <v>594</v>
      </c>
      <c r="EK986" s="6">
        <v>115</v>
      </c>
      <c r="EL986" s="6">
        <v>88</v>
      </c>
      <c r="EM986" s="6" t="s">
        <v>115</v>
      </c>
      <c r="EN986" s="6" t="s">
        <v>23</v>
      </c>
      <c r="EO986" s="6">
        <v>0</v>
      </c>
    </row>
    <row r="987" spans="131:145" x14ac:dyDescent="0.25">
      <c r="EA987" s="6" t="s">
        <v>0</v>
      </c>
      <c r="EB987" s="6" t="s">
        <v>8</v>
      </c>
      <c r="EC987" s="6" t="s">
        <v>1822</v>
      </c>
      <c r="ED987" s="6" t="s">
        <v>211</v>
      </c>
      <c r="EE987" s="6" t="s">
        <v>209</v>
      </c>
      <c r="EF987" s="6" t="s">
        <v>132</v>
      </c>
      <c r="EG987" s="6">
        <v>840</v>
      </c>
      <c r="EH987" s="6">
        <v>3249</v>
      </c>
      <c r="EI987" s="6">
        <v>667</v>
      </c>
      <c r="EJ987" s="6">
        <v>3657</v>
      </c>
      <c r="EK987" s="6">
        <v>667</v>
      </c>
      <c r="EL987" s="6">
        <v>3657</v>
      </c>
      <c r="EM987" s="6" t="s">
        <v>115</v>
      </c>
      <c r="EN987" s="6" t="s">
        <v>21</v>
      </c>
      <c r="EO987" s="6">
        <v>13</v>
      </c>
    </row>
    <row r="988" spans="131:145" x14ac:dyDescent="0.25">
      <c r="EA988" s="6" t="s">
        <v>0</v>
      </c>
      <c r="EB988" s="6" t="s">
        <v>13</v>
      </c>
      <c r="EC988" s="6" t="s">
        <v>235</v>
      </c>
      <c r="ED988" s="6" t="s">
        <v>236</v>
      </c>
      <c r="EE988" s="6" t="s">
        <v>97</v>
      </c>
      <c r="EF988" s="6" t="s">
        <v>98</v>
      </c>
      <c r="EG988" s="6">
        <v>5</v>
      </c>
      <c r="EH988" s="6">
        <v>26</v>
      </c>
      <c r="EI988" s="6">
        <v>5</v>
      </c>
      <c r="EJ988" s="6">
        <v>27</v>
      </c>
      <c r="EK988" s="6">
        <v>5</v>
      </c>
      <c r="EL988" s="6">
        <v>27</v>
      </c>
      <c r="EM988" s="6" t="s">
        <v>115</v>
      </c>
      <c r="EN988" s="6" t="s">
        <v>21</v>
      </c>
      <c r="EO988" s="6">
        <v>0</v>
      </c>
    </row>
    <row r="989" spans="131:145" x14ac:dyDescent="0.25">
      <c r="EA989" s="6" t="s">
        <v>0</v>
      </c>
      <c r="EB989" s="6" t="s">
        <v>5</v>
      </c>
      <c r="EC989" s="6" t="s">
        <v>834</v>
      </c>
      <c r="ED989" s="6" t="s">
        <v>835</v>
      </c>
      <c r="EE989" s="6" t="s">
        <v>209</v>
      </c>
      <c r="EF989" s="6" t="s">
        <v>125</v>
      </c>
      <c r="EG989" s="6">
        <v>169</v>
      </c>
      <c r="EH989" s="6">
        <v>1216</v>
      </c>
      <c r="EI989" s="6">
        <v>176</v>
      </c>
      <c r="EJ989" s="6">
        <v>1216</v>
      </c>
      <c r="EK989" s="6">
        <v>176</v>
      </c>
      <c r="EL989" s="6">
        <v>1216</v>
      </c>
      <c r="EM989" s="6" t="s">
        <v>115</v>
      </c>
      <c r="EN989" s="6" t="s">
        <v>22</v>
      </c>
      <c r="EO989" s="6">
        <v>21</v>
      </c>
    </row>
    <row r="990" spans="131:145" x14ac:dyDescent="0.25">
      <c r="EA990" s="6" t="s">
        <v>0</v>
      </c>
      <c r="EB990" s="6" t="s">
        <v>5</v>
      </c>
      <c r="EC990" s="6" t="s">
        <v>701</v>
      </c>
      <c r="ED990" s="6" t="s">
        <v>702</v>
      </c>
      <c r="EE990" s="6" t="s">
        <v>209</v>
      </c>
      <c r="EF990" s="6" t="s">
        <v>125</v>
      </c>
      <c r="EG990" s="6">
        <v>155</v>
      </c>
      <c r="EH990" s="6">
        <v>664</v>
      </c>
      <c r="EI990" s="6">
        <v>156</v>
      </c>
      <c r="EJ990" s="6">
        <v>641</v>
      </c>
      <c r="EK990" s="6">
        <v>273</v>
      </c>
      <c r="EL990" s="6">
        <v>0</v>
      </c>
      <c r="EM990" s="6" t="s">
        <v>115</v>
      </c>
      <c r="EN990" s="6" t="s">
        <v>21</v>
      </c>
      <c r="EO990" s="6">
        <v>0</v>
      </c>
    </row>
    <row r="991" spans="131:145" x14ac:dyDescent="0.25">
      <c r="EA991" s="6" t="s">
        <v>0</v>
      </c>
      <c r="EB991" s="6" t="s">
        <v>12</v>
      </c>
      <c r="EC991" s="6" t="s">
        <v>1821</v>
      </c>
      <c r="ED991" s="6" t="s">
        <v>724</v>
      </c>
      <c r="EE991" s="6" t="s">
        <v>97</v>
      </c>
      <c r="EF991" s="6" t="s">
        <v>98</v>
      </c>
      <c r="EG991" s="6">
        <v>12</v>
      </c>
      <c r="EH991" s="6">
        <v>61</v>
      </c>
      <c r="EI991" s="6">
        <v>12</v>
      </c>
      <c r="EJ991" s="6">
        <v>62</v>
      </c>
      <c r="EK991" s="6">
        <v>12</v>
      </c>
      <c r="EL991" s="6">
        <v>61</v>
      </c>
      <c r="EM991" s="6" t="s">
        <v>115</v>
      </c>
      <c r="EN991" s="6" t="s">
        <v>22</v>
      </c>
      <c r="EO991" s="6">
        <v>2</v>
      </c>
    </row>
    <row r="992" spans="131:145" x14ac:dyDescent="0.25">
      <c r="EA992" s="6" t="s">
        <v>0</v>
      </c>
      <c r="EB992" s="6" t="s">
        <v>10</v>
      </c>
      <c r="EC992" s="6" t="s">
        <v>139</v>
      </c>
      <c r="ED992" s="6" t="s">
        <v>140</v>
      </c>
      <c r="EE992" s="6" t="s">
        <v>97</v>
      </c>
      <c r="EF992" s="6" t="s">
        <v>98</v>
      </c>
      <c r="EG992" s="6">
        <v>80</v>
      </c>
      <c r="EH992" s="6">
        <v>278</v>
      </c>
      <c r="EI992" s="6">
        <v>50</v>
      </c>
      <c r="EJ992" s="6">
        <v>200</v>
      </c>
      <c r="EK992" s="6">
        <v>83</v>
      </c>
      <c r="EL992" s="6">
        <v>293</v>
      </c>
      <c r="EM992" s="6" t="s">
        <v>115</v>
      </c>
      <c r="EN992" s="6" t="s">
        <v>23</v>
      </c>
      <c r="EO992" s="6">
        <v>3</v>
      </c>
    </row>
    <row r="993" spans="131:145" x14ac:dyDescent="0.25">
      <c r="EA993" s="6" t="s">
        <v>0</v>
      </c>
      <c r="EB993" s="6" t="s">
        <v>8</v>
      </c>
      <c r="EC993" s="6" t="s">
        <v>752</v>
      </c>
      <c r="ED993" s="6" t="s">
        <v>753</v>
      </c>
      <c r="EE993" s="6" t="s">
        <v>97</v>
      </c>
      <c r="EF993" s="6" t="s">
        <v>98</v>
      </c>
      <c r="EG993" s="6">
        <v>25</v>
      </c>
      <c r="EH993" s="6">
        <v>92</v>
      </c>
      <c r="EI993" s="6">
        <v>24</v>
      </c>
      <c r="EJ993" s="6">
        <v>89</v>
      </c>
      <c r="EK993" s="6">
        <v>24</v>
      </c>
      <c r="EL993" s="6">
        <v>89</v>
      </c>
      <c r="EM993" s="6" t="s">
        <v>115</v>
      </c>
      <c r="EN993" s="6" t="s">
        <v>23</v>
      </c>
      <c r="EO993" s="6">
        <v>0</v>
      </c>
    </row>
    <row r="994" spans="131:145" x14ac:dyDescent="0.25">
      <c r="EA994" s="6" t="s">
        <v>0</v>
      </c>
      <c r="EB994" s="6" t="s">
        <v>12</v>
      </c>
      <c r="EC994" s="6" t="s">
        <v>1821</v>
      </c>
      <c r="ED994" s="6" t="s">
        <v>724</v>
      </c>
      <c r="EE994" s="6" t="s">
        <v>97</v>
      </c>
      <c r="EF994" s="6" t="s">
        <v>98</v>
      </c>
      <c r="EG994" s="6">
        <v>12</v>
      </c>
      <c r="EH994" s="6">
        <v>61</v>
      </c>
      <c r="EI994" s="6">
        <v>12</v>
      </c>
      <c r="EJ994" s="6">
        <v>62</v>
      </c>
      <c r="EK994" s="6">
        <v>12</v>
      </c>
      <c r="EL994" s="6">
        <v>61</v>
      </c>
      <c r="EM994" s="6" t="s">
        <v>115</v>
      </c>
      <c r="EN994" s="6" t="s">
        <v>23</v>
      </c>
      <c r="EO994" s="6">
        <v>3</v>
      </c>
    </row>
    <row r="995" spans="131:145" x14ac:dyDescent="0.25">
      <c r="EA995" s="6" t="s">
        <v>0</v>
      </c>
      <c r="EB995" s="6" t="s">
        <v>5</v>
      </c>
      <c r="EC995" s="6" t="s">
        <v>840</v>
      </c>
      <c r="ED995" s="6" t="s">
        <v>841</v>
      </c>
      <c r="EE995" s="6" t="s">
        <v>209</v>
      </c>
      <c r="EF995" s="6" t="s">
        <v>125</v>
      </c>
      <c r="EG995" s="6">
        <v>640</v>
      </c>
      <c r="EH995" s="6">
        <v>2600</v>
      </c>
      <c r="EI995" s="6">
        <v>623</v>
      </c>
      <c r="EJ995" s="6">
        <v>2635</v>
      </c>
      <c r="EK995" s="6">
        <v>623</v>
      </c>
      <c r="EL995" s="6">
        <v>2635</v>
      </c>
      <c r="EM995" s="6" t="s">
        <v>115</v>
      </c>
      <c r="EN995" s="6" t="s">
        <v>23</v>
      </c>
      <c r="EO995" s="6">
        <v>118</v>
      </c>
    </row>
    <row r="996" spans="131:145" x14ac:dyDescent="0.25">
      <c r="EA996" s="6" t="s">
        <v>0</v>
      </c>
      <c r="EB996" s="6" t="s">
        <v>10</v>
      </c>
      <c r="EC996" s="6" t="s">
        <v>139</v>
      </c>
      <c r="ED996" s="6" t="s">
        <v>140</v>
      </c>
      <c r="EE996" s="6" t="s">
        <v>97</v>
      </c>
      <c r="EF996" s="6" t="s">
        <v>98</v>
      </c>
      <c r="EG996" s="6">
        <v>80</v>
      </c>
      <c r="EH996" s="6">
        <v>278</v>
      </c>
      <c r="EI996" s="6">
        <v>50</v>
      </c>
      <c r="EJ996" s="6">
        <v>200</v>
      </c>
      <c r="EK996" s="6">
        <v>83</v>
      </c>
      <c r="EL996" s="6">
        <v>293</v>
      </c>
      <c r="EM996" s="6" t="s">
        <v>115</v>
      </c>
      <c r="EN996" s="6" t="s">
        <v>21</v>
      </c>
      <c r="EO996" s="6">
        <v>3</v>
      </c>
    </row>
    <row r="997" spans="131:145" x14ac:dyDescent="0.25">
      <c r="EA997" s="6" t="s">
        <v>0</v>
      </c>
      <c r="EB997" s="6" t="s">
        <v>8</v>
      </c>
      <c r="EC997" s="6" t="s">
        <v>1822</v>
      </c>
      <c r="ED997" s="6" t="s">
        <v>211</v>
      </c>
      <c r="EE997" s="6" t="s">
        <v>209</v>
      </c>
      <c r="EF997" s="6" t="s">
        <v>132</v>
      </c>
      <c r="EG997" s="6">
        <v>840</v>
      </c>
      <c r="EH997" s="6">
        <v>3249</v>
      </c>
      <c r="EI997" s="6">
        <v>667</v>
      </c>
      <c r="EJ997" s="6">
        <v>3657</v>
      </c>
      <c r="EK997" s="6">
        <v>667</v>
      </c>
      <c r="EL997" s="6">
        <v>3657</v>
      </c>
      <c r="EM997" s="6" t="s">
        <v>115</v>
      </c>
      <c r="EN997" s="6" t="s">
        <v>22</v>
      </c>
      <c r="EO997" s="6">
        <v>11</v>
      </c>
    </row>
    <row r="998" spans="131:145" x14ac:dyDescent="0.25">
      <c r="EA998" s="6" t="s">
        <v>0</v>
      </c>
      <c r="EB998" s="6" t="s">
        <v>13</v>
      </c>
      <c r="EC998" s="6" t="s">
        <v>235</v>
      </c>
      <c r="ED998" s="6" t="s">
        <v>236</v>
      </c>
      <c r="EE998" s="6" t="s">
        <v>97</v>
      </c>
      <c r="EF998" s="6" t="s">
        <v>98</v>
      </c>
      <c r="EG998" s="6">
        <v>5</v>
      </c>
      <c r="EH998" s="6">
        <v>26</v>
      </c>
      <c r="EI998" s="6">
        <v>5</v>
      </c>
      <c r="EJ998" s="6">
        <v>27</v>
      </c>
      <c r="EK998" s="6">
        <v>5</v>
      </c>
      <c r="EL998" s="6">
        <v>27</v>
      </c>
      <c r="EM998" s="6" t="s">
        <v>115</v>
      </c>
      <c r="EN998" s="6" t="s">
        <v>23</v>
      </c>
      <c r="EO998" s="6">
        <v>2</v>
      </c>
    </row>
    <row r="999" spans="131:145" x14ac:dyDescent="0.25">
      <c r="EA999" s="6" t="s">
        <v>0</v>
      </c>
      <c r="EB999" s="6" t="s">
        <v>5</v>
      </c>
      <c r="EC999" s="6" t="s">
        <v>840</v>
      </c>
      <c r="ED999" s="6" t="s">
        <v>841</v>
      </c>
      <c r="EE999" s="6" t="s">
        <v>209</v>
      </c>
      <c r="EF999" s="6" t="s">
        <v>125</v>
      </c>
      <c r="EG999" s="6">
        <v>640</v>
      </c>
      <c r="EH999" s="6">
        <v>2600</v>
      </c>
      <c r="EI999" s="6">
        <v>623</v>
      </c>
      <c r="EJ999" s="6">
        <v>2635</v>
      </c>
      <c r="EK999" s="6">
        <v>623</v>
      </c>
      <c r="EL999" s="6">
        <v>2635</v>
      </c>
      <c r="EM999" s="6" t="s">
        <v>115</v>
      </c>
      <c r="EN999" s="6" t="s">
        <v>22</v>
      </c>
      <c r="EO999" s="6">
        <v>76</v>
      </c>
    </row>
    <row r="1000" spans="131:145" x14ac:dyDescent="0.25">
      <c r="EA1000" s="6" t="s">
        <v>0</v>
      </c>
      <c r="EB1000" s="6" t="s">
        <v>10</v>
      </c>
      <c r="EC1000" s="6" t="s">
        <v>139</v>
      </c>
      <c r="ED1000" s="6" t="s">
        <v>140</v>
      </c>
      <c r="EE1000" s="6" t="s">
        <v>97</v>
      </c>
      <c r="EF1000" s="6" t="s">
        <v>98</v>
      </c>
      <c r="EG1000" s="6">
        <v>80</v>
      </c>
      <c r="EH1000" s="6">
        <v>278</v>
      </c>
      <c r="EI1000" s="6">
        <v>50</v>
      </c>
      <c r="EJ1000" s="6">
        <v>200</v>
      </c>
      <c r="EK1000" s="6">
        <v>83</v>
      </c>
      <c r="EL1000" s="6">
        <v>293</v>
      </c>
      <c r="EM1000" s="6" t="s">
        <v>115</v>
      </c>
      <c r="EN1000" s="6" t="s">
        <v>22</v>
      </c>
      <c r="EO1000" s="6">
        <v>0</v>
      </c>
    </row>
    <row r="1001" spans="131:145" x14ac:dyDescent="0.25">
      <c r="EA1001" s="6" t="s">
        <v>0</v>
      </c>
      <c r="EB1001" s="6" t="s">
        <v>8</v>
      </c>
      <c r="EC1001" s="6" t="s">
        <v>828</v>
      </c>
      <c r="ED1001" s="6" t="s">
        <v>829</v>
      </c>
      <c r="EE1001" s="6" t="s">
        <v>97</v>
      </c>
      <c r="EF1001" s="6" t="s">
        <v>98</v>
      </c>
      <c r="EG1001" s="6">
        <v>265</v>
      </c>
      <c r="EH1001" s="6">
        <v>1084</v>
      </c>
      <c r="EI1001" s="6">
        <v>260</v>
      </c>
      <c r="EJ1001" s="6">
        <v>1140</v>
      </c>
      <c r="EK1001" s="6">
        <v>260</v>
      </c>
      <c r="EL1001" s="6">
        <v>1140</v>
      </c>
      <c r="EM1001" s="6" t="s">
        <v>115</v>
      </c>
      <c r="EN1001" s="6" t="s">
        <v>21</v>
      </c>
      <c r="EO1001" s="6">
        <v>10</v>
      </c>
    </row>
    <row r="1002" spans="131:145" x14ac:dyDescent="0.25">
      <c r="EA1002" s="6" t="s">
        <v>0</v>
      </c>
      <c r="EB1002" s="6" t="s">
        <v>9</v>
      </c>
      <c r="EC1002" s="6" t="s">
        <v>1077</v>
      </c>
      <c r="ED1002" s="6" t="s">
        <v>223</v>
      </c>
      <c r="EE1002" s="6" t="s">
        <v>97</v>
      </c>
      <c r="EF1002" s="6" t="s">
        <v>125</v>
      </c>
      <c r="EG1002" s="6">
        <v>486</v>
      </c>
      <c r="EH1002" s="6">
        <v>2371</v>
      </c>
      <c r="EI1002" s="6">
        <v>488</v>
      </c>
      <c r="EJ1002" s="6">
        <v>2325</v>
      </c>
      <c r="EK1002" s="6">
        <v>488</v>
      </c>
      <c r="EL1002" s="6">
        <v>2325</v>
      </c>
      <c r="EM1002" s="6" t="s">
        <v>115</v>
      </c>
      <c r="EN1002" s="6" t="s">
        <v>22</v>
      </c>
      <c r="EO1002" s="6">
        <v>15</v>
      </c>
    </row>
    <row r="1003" spans="131:145" x14ac:dyDescent="0.25">
      <c r="EA1003" s="6" t="s">
        <v>0</v>
      </c>
      <c r="EB1003" s="6" t="s">
        <v>8</v>
      </c>
      <c r="EC1003" s="6" t="s">
        <v>1847</v>
      </c>
      <c r="ED1003" s="6" t="s">
        <v>225</v>
      </c>
      <c r="EE1003" s="6" t="s">
        <v>209</v>
      </c>
      <c r="EF1003" s="6" t="s">
        <v>125</v>
      </c>
      <c r="EG1003" s="6">
        <v>412</v>
      </c>
      <c r="EH1003" s="6">
        <v>1700</v>
      </c>
      <c r="EI1003" s="6">
        <v>375</v>
      </c>
      <c r="EJ1003" s="6">
        <v>1598</v>
      </c>
      <c r="EK1003" s="6">
        <v>375</v>
      </c>
      <c r="EL1003" s="6">
        <v>1598</v>
      </c>
      <c r="EM1003" s="6" t="s">
        <v>115</v>
      </c>
      <c r="EN1003" s="6" t="s">
        <v>23</v>
      </c>
      <c r="EO1003" s="6">
        <v>99</v>
      </c>
    </row>
    <row r="1004" spans="131:145" x14ac:dyDescent="0.25">
      <c r="EA1004" s="6" t="s">
        <v>0</v>
      </c>
      <c r="EB1004" s="6" t="s">
        <v>13</v>
      </c>
      <c r="EC1004" s="6" t="s">
        <v>235</v>
      </c>
      <c r="ED1004" s="6" t="s">
        <v>236</v>
      </c>
      <c r="EE1004" s="6" t="s">
        <v>97</v>
      </c>
      <c r="EF1004" s="6" t="s">
        <v>98</v>
      </c>
      <c r="EG1004" s="6">
        <v>5</v>
      </c>
      <c r="EH1004" s="6">
        <v>26</v>
      </c>
      <c r="EI1004" s="6">
        <v>5</v>
      </c>
      <c r="EJ1004" s="6">
        <v>27</v>
      </c>
      <c r="EK1004" s="6">
        <v>5</v>
      </c>
      <c r="EL1004" s="6">
        <v>27</v>
      </c>
      <c r="EM1004" s="6" t="s">
        <v>115</v>
      </c>
      <c r="EN1004" s="6" t="s">
        <v>22</v>
      </c>
      <c r="EO1004" s="6">
        <v>2</v>
      </c>
    </row>
    <row r="1005" spans="131:145" x14ac:dyDescent="0.25">
      <c r="EA1005" s="6" t="s">
        <v>0</v>
      </c>
      <c r="EB1005" s="6" t="s">
        <v>10</v>
      </c>
      <c r="EC1005" s="6" t="s">
        <v>216</v>
      </c>
      <c r="ED1005" s="6" t="s">
        <v>217</v>
      </c>
      <c r="EE1005" s="6" t="s">
        <v>97</v>
      </c>
      <c r="EF1005" s="6" t="s">
        <v>98</v>
      </c>
      <c r="EG1005" s="6">
        <v>40</v>
      </c>
      <c r="EH1005" s="6">
        <v>208</v>
      </c>
      <c r="EI1005" s="6">
        <v>41</v>
      </c>
      <c r="EJ1005" s="6">
        <v>208</v>
      </c>
      <c r="EK1005" s="6">
        <v>51</v>
      </c>
      <c r="EL1005" s="6">
        <v>208</v>
      </c>
      <c r="EM1005" s="6" t="s">
        <v>115</v>
      </c>
      <c r="EN1005" s="6" t="s">
        <v>21</v>
      </c>
      <c r="EO1005" s="6">
        <v>0</v>
      </c>
    </row>
    <row r="1006" spans="131:145" x14ac:dyDescent="0.25">
      <c r="EA1006" s="6" t="s">
        <v>0</v>
      </c>
      <c r="EB1006" s="6" t="s">
        <v>8</v>
      </c>
      <c r="EC1006" s="6" t="s">
        <v>742</v>
      </c>
      <c r="ED1006" s="6" t="s">
        <v>740</v>
      </c>
      <c r="EE1006" s="6" t="s">
        <v>209</v>
      </c>
      <c r="EF1006" s="6" t="s">
        <v>125</v>
      </c>
      <c r="EG1006" s="6">
        <v>115</v>
      </c>
      <c r="EH1006" s="6">
        <v>602</v>
      </c>
      <c r="EI1006" s="6">
        <v>115</v>
      </c>
      <c r="EJ1006" s="6">
        <v>594</v>
      </c>
      <c r="EK1006" s="6">
        <v>115</v>
      </c>
      <c r="EL1006" s="6">
        <v>88</v>
      </c>
      <c r="EM1006" s="6" t="s">
        <v>115</v>
      </c>
      <c r="EN1006" s="6" t="s">
        <v>21</v>
      </c>
      <c r="EO1006" s="6">
        <v>0</v>
      </c>
    </row>
    <row r="1007" spans="131:145" x14ac:dyDescent="0.25">
      <c r="EA1007" s="6" t="s">
        <v>0</v>
      </c>
      <c r="EB1007" s="6" t="s">
        <v>8</v>
      </c>
      <c r="EC1007" s="6" t="s">
        <v>121</v>
      </c>
      <c r="ED1007" s="6" t="s">
        <v>122</v>
      </c>
      <c r="EE1007" s="6" t="s">
        <v>97</v>
      </c>
      <c r="EF1007" s="6" t="s">
        <v>98</v>
      </c>
      <c r="EG1007" s="6">
        <v>413</v>
      </c>
      <c r="EH1007" s="6">
        <v>1835</v>
      </c>
      <c r="EI1007" s="6">
        <v>407</v>
      </c>
      <c r="EJ1007" s="6">
        <v>1858</v>
      </c>
      <c r="EK1007" s="6">
        <v>407</v>
      </c>
      <c r="EL1007" s="6">
        <v>1858</v>
      </c>
      <c r="EM1007" s="6" t="s">
        <v>115</v>
      </c>
      <c r="EN1007" s="6" t="s">
        <v>23</v>
      </c>
      <c r="EO1007" s="6">
        <v>135</v>
      </c>
    </row>
    <row r="1008" spans="131:145" x14ac:dyDescent="0.25">
      <c r="EA1008" s="6" t="s">
        <v>0</v>
      </c>
      <c r="EB1008" s="6" t="s">
        <v>5</v>
      </c>
      <c r="EC1008" s="6" t="s">
        <v>1037</v>
      </c>
      <c r="ED1008" s="6" t="s">
        <v>710</v>
      </c>
      <c r="EE1008" s="6" t="s">
        <v>209</v>
      </c>
      <c r="EF1008" s="6" t="s">
        <v>132</v>
      </c>
      <c r="EG1008" s="6">
        <v>610</v>
      </c>
      <c r="EH1008" s="6">
        <v>2750</v>
      </c>
      <c r="EI1008" s="6">
        <v>609</v>
      </c>
      <c r="EJ1008" s="6">
        <v>2630</v>
      </c>
      <c r="EK1008" s="6">
        <v>609</v>
      </c>
      <c r="EL1008" s="6">
        <v>2630</v>
      </c>
      <c r="EM1008" s="6" t="s">
        <v>115</v>
      </c>
      <c r="EN1008" s="6" t="s">
        <v>22</v>
      </c>
      <c r="EO1008" s="6">
        <v>24</v>
      </c>
    </row>
    <row r="1009" spans="131:145" x14ac:dyDescent="0.25">
      <c r="EA1009" s="6" t="s">
        <v>0</v>
      </c>
      <c r="EB1009" s="6" t="s">
        <v>7</v>
      </c>
      <c r="EC1009" s="6" t="s">
        <v>733</v>
      </c>
      <c r="ED1009" s="6" t="s">
        <v>734</v>
      </c>
      <c r="EE1009" s="6" t="s">
        <v>97</v>
      </c>
      <c r="EF1009" s="6" t="s">
        <v>98</v>
      </c>
      <c r="EG1009" s="6">
        <v>27</v>
      </c>
      <c r="EH1009" s="6">
        <v>111</v>
      </c>
      <c r="EI1009" s="6">
        <v>25</v>
      </c>
      <c r="EJ1009" s="6">
        <v>104</v>
      </c>
      <c r="EK1009" s="6">
        <v>25</v>
      </c>
      <c r="EL1009" s="6">
        <v>104</v>
      </c>
      <c r="EM1009" s="6" t="s">
        <v>115</v>
      </c>
      <c r="EN1009" s="6" t="s">
        <v>23</v>
      </c>
      <c r="EO1009" s="6">
        <v>0</v>
      </c>
    </row>
    <row r="1010" spans="131:145" x14ac:dyDescent="0.25">
      <c r="EA1010" s="6" t="s">
        <v>0</v>
      </c>
      <c r="EB1010" s="6" t="s">
        <v>9</v>
      </c>
      <c r="EC1010" s="6" t="s">
        <v>1846</v>
      </c>
      <c r="ED1010" s="6" t="s">
        <v>213</v>
      </c>
      <c r="EE1010" s="6" t="s">
        <v>209</v>
      </c>
      <c r="EF1010" s="6" t="s">
        <v>125</v>
      </c>
      <c r="EG1010" s="6">
        <v>174</v>
      </c>
      <c r="EH1010" s="6">
        <v>1185</v>
      </c>
      <c r="EI1010" s="6">
        <v>463</v>
      </c>
      <c r="EJ1010" s="6">
        <v>2123</v>
      </c>
      <c r="EK1010" s="6">
        <v>463</v>
      </c>
      <c r="EL1010" s="6">
        <v>2114</v>
      </c>
      <c r="EM1010" s="6" t="s">
        <v>115</v>
      </c>
      <c r="EN1010" s="6" t="s">
        <v>22</v>
      </c>
      <c r="EO1010" s="6">
        <v>110</v>
      </c>
    </row>
    <row r="1011" spans="131:145" x14ac:dyDescent="0.25">
      <c r="EA1011" s="6" t="s">
        <v>0</v>
      </c>
      <c r="EB1011" s="6" t="s">
        <v>8</v>
      </c>
      <c r="EC1011" s="6" t="s">
        <v>1800</v>
      </c>
      <c r="ED1011" s="6" t="s">
        <v>129</v>
      </c>
      <c r="EE1011" s="6" t="s">
        <v>97</v>
      </c>
      <c r="EF1011" s="6" t="s">
        <v>125</v>
      </c>
      <c r="EG1011" s="6">
        <v>46</v>
      </c>
      <c r="EH1011" s="6">
        <v>272</v>
      </c>
      <c r="EI1011" s="6">
        <v>45</v>
      </c>
      <c r="EJ1011" s="6">
        <v>257</v>
      </c>
      <c r="EK1011" s="6">
        <v>45</v>
      </c>
      <c r="EL1011" s="6">
        <v>269</v>
      </c>
      <c r="EM1011" s="6" t="s">
        <v>115</v>
      </c>
      <c r="EN1011" s="6" t="s">
        <v>23</v>
      </c>
      <c r="EO1011" s="6">
        <v>12</v>
      </c>
    </row>
    <row r="1012" spans="131:145" x14ac:dyDescent="0.25">
      <c r="EA1012" s="6" t="s">
        <v>0</v>
      </c>
      <c r="EB1012" s="6" t="s">
        <v>5</v>
      </c>
      <c r="EC1012" s="6" t="s">
        <v>837</v>
      </c>
      <c r="ED1012" s="6" t="s">
        <v>838</v>
      </c>
      <c r="EE1012" s="6" t="s">
        <v>209</v>
      </c>
      <c r="EF1012" s="6" t="s">
        <v>125</v>
      </c>
      <c r="EG1012" s="6">
        <v>184</v>
      </c>
      <c r="EH1012" s="6">
        <v>768</v>
      </c>
      <c r="EI1012" s="6">
        <v>175</v>
      </c>
      <c r="EJ1012" s="6">
        <v>828</v>
      </c>
      <c r="EK1012" s="6">
        <v>175</v>
      </c>
      <c r="EL1012" s="6">
        <v>828</v>
      </c>
      <c r="EM1012" s="6" t="s">
        <v>115</v>
      </c>
      <c r="EN1012" s="6" t="s">
        <v>23</v>
      </c>
      <c r="EO1012" s="6">
        <v>55</v>
      </c>
    </row>
    <row r="1013" spans="131:145" x14ac:dyDescent="0.25">
      <c r="EA1013" s="6" t="s">
        <v>0</v>
      </c>
      <c r="EB1013" s="6" t="s">
        <v>8</v>
      </c>
      <c r="EC1013" s="6" t="s">
        <v>1816</v>
      </c>
      <c r="ED1013" s="6" t="s">
        <v>127</v>
      </c>
      <c r="EE1013" s="6" t="s">
        <v>97</v>
      </c>
      <c r="EF1013" s="6" t="s">
        <v>132</v>
      </c>
      <c r="EG1013" s="6">
        <v>50</v>
      </c>
      <c r="EH1013" s="6">
        <v>295</v>
      </c>
      <c r="EI1013" s="6">
        <v>50</v>
      </c>
      <c r="EJ1013" s="6">
        <v>293</v>
      </c>
      <c r="EK1013" s="6">
        <v>50</v>
      </c>
      <c r="EL1013" s="6">
        <v>293</v>
      </c>
      <c r="EM1013" s="6" t="s">
        <v>115</v>
      </c>
      <c r="EN1013" s="6" t="s">
        <v>21</v>
      </c>
      <c r="EO1013" s="6">
        <v>2</v>
      </c>
    </row>
    <row r="1014" spans="131:145" x14ac:dyDescent="0.25">
      <c r="EA1014" s="6" t="s">
        <v>0</v>
      </c>
      <c r="EB1014" s="6" t="s">
        <v>5</v>
      </c>
      <c r="EC1014" s="6" t="s">
        <v>837</v>
      </c>
      <c r="ED1014" s="6" t="s">
        <v>838</v>
      </c>
      <c r="EE1014" s="6" t="s">
        <v>209</v>
      </c>
      <c r="EF1014" s="6" t="s">
        <v>125</v>
      </c>
      <c r="EG1014" s="6">
        <v>184</v>
      </c>
      <c r="EH1014" s="6">
        <v>768</v>
      </c>
      <c r="EI1014" s="6">
        <v>175</v>
      </c>
      <c r="EJ1014" s="6">
        <v>828</v>
      </c>
      <c r="EK1014" s="6">
        <v>175</v>
      </c>
      <c r="EL1014" s="6">
        <v>828</v>
      </c>
      <c r="EM1014" s="6" t="s">
        <v>115</v>
      </c>
      <c r="EN1014" s="6" t="s">
        <v>21</v>
      </c>
      <c r="EO1014" s="6">
        <v>30</v>
      </c>
    </row>
    <row r="1015" spans="131:145" x14ac:dyDescent="0.25">
      <c r="EA1015" s="6" t="s">
        <v>0</v>
      </c>
      <c r="EB1015" s="6" t="s">
        <v>8</v>
      </c>
      <c r="EC1015" s="6" t="s">
        <v>123</v>
      </c>
      <c r="ED1015" s="6" t="s">
        <v>124</v>
      </c>
      <c r="EE1015" s="6" t="s">
        <v>97</v>
      </c>
      <c r="EF1015" s="6" t="s">
        <v>98</v>
      </c>
      <c r="EG1015" s="6">
        <v>30</v>
      </c>
      <c r="EH1015" s="6">
        <v>175</v>
      </c>
      <c r="EI1015" s="6">
        <v>18</v>
      </c>
      <c r="EJ1015" s="6">
        <v>120</v>
      </c>
      <c r="EK1015" s="6">
        <v>29</v>
      </c>
      <c r="EL1015" s="6">
        <v>182</v>
      </c>
      <c r="EM1015" s="6" t="s">
        <v>115</v>
      </c>
      <c r="EN1015" s="6" t="s">
        <v>23</v>
      </c>
      <c r="EO1015" s="6">
        <v>4</v>
      </c>
    </row>
    <row r="1016" spans="131:145" x14ac:dyDescent="0.25">
      <c r="EA1016" s="6" t="s">
        <v>0</v>
      </c>
      <c r="EB1016" s="6" t="s">
        <v>8</v>
      </c>
      <c r="EC1016" s="6" t="s">
        <v>1045</v>
      </c>
      <c r="ED1016" s="6" t="s">
        <v>749</v>
      </c>
      <c r="EE1016" s="6" t="s">
        <v>209</v>
      </c>
      <c r="EF1016" s="6" t="s">
        <v>125</v>
      </c>
      <c r="EG1016" s="6">
        <v>1694</v>
      </c>
      <c r="EH1016" s="6">
        <v>8805</v>
      </c>
      <c r="EI1016" s="6">
        <v>1693</v>
      </c>
      <c r="EJ1016" s="6">
        <v>8805</v>
      </c>
      <c r="EK1016" s="6">
        <v>1693</v>
      </c>
      <c r="EL1016" s="6">
        <v>9062</v>
      </c>
      <c r="EM1016" s="6" t="s">
        <v>115</v>
      </c>
      <c r="EN1016" s="6" t="s">
        <v>21</v>
      </c>
      <c r="EO1016" s="6">
        <v>178</v>
      </c>
    </row>
    <row r="1017" spans="131:145" x14ac:dyDescent="0.25">
      <c r="EA1017" s="6" t="s">
        <v>0</v>
      </c>
      <c r="EB1017" s="6" t="s">
        <v>8</v>
      </c>
      <c r="EC1017" s="6" t="s">
        <v>121</v>
      </c>
      <c r="ED1017" s="6" t="s">
        <v>122</v>
      </c>
      <c r="EE1017" s="6" t="s">
        <v>97</v>
      </c>
      <c r="EF1017" s="6" t="s">
        <v>98</v>
      </c>
      <c r="EG1017" s="6">
        <v>413</v>
      </c>
      <c r="EH1017" s="6">
        <v>1835</v>
      </c>
      <c r="EI1017" s="6">
        <v>407</v>
      </c>
      <c r="EJ1017" s="6">
        <v>1858</v>
      </c>
      <c r="EK1017" s="6">
        <v>407</v>
      </c>
      <c r="EL1017" s="6">
        <v>1858</v>
      </c>
      <c r="EM1017" s="6" t="s">
        <v>115</v>
      </c>
      <c r="EN1017" s="6" t="s">
        <v>22</v>
      </c>
      <c r="EO1017" s="6">
        <v>63</v>
      </c>
    </row>
    <row r="1018" spans="131:145" x14ac:dyDescent="0.25">
      <c r="EA1018" s="6" t="s">
        <v>0</v>
      </c>
      <c r="EB1018" s="6" t="s">
        <v>8</v>
      </c>
      <c r="EC1018" s="6" t="s">
        <v>141</v>
      </c>
      <c r="ED1018" s="6" t="s">
        <v>142</v>
      </c>
      <c r="EE1018" s="6" t="s">
        <v>97</v>
      </c>
      <c r="EF1018" s="6" t="s">
        <v>98</v>
      </c>
      <c r="EG1018" s="6">
        <v>186</v>
      </c>
      <c r="EH1018" s="6">
        <v>1002</v>
      </c>
      <c r="EI1018" s="6">
        <v>183</v>
      </c>
      <c r="EJ1018" s="6">
        <v>971</v>
      </c>
      <c r="EK1018" s="6">
        <v>188</v>
      </c>
      <c r="EL1018" s="6">
        <v>1003</v>
      </c>
      <c r="EM1018" s="6" t="s">
        <v>115</v>
      </c>
      <c r="EN1018" s="6" t="s">
        <v>21</v>
      </c>
      <c r="EO1018" s="6">
        <v>27</v>
      </c>
    </row>
    <row r="1019" spans="131:145" x14ac:dyDescent="0.25">
      <c r="EA1019" s="6" t="s">
        <v>0</v>
      </c>
      <c r="EB1019" s="6" t="s">
        <v>8</v>
      </c>
      <c r="EC1019" s="6" t="s">
        <v>1800</v>
      </c>
      <c r="ED1019" s="6" t="s">
        <v>129</v>
      </c>
      <c r="EE1019" s="6" t="s">
        <v>97</v>
      </c>
      <c r="EF1019" s="6" t="s">
        <v>125</v>
      </c>
      <c r="EG1019" s="6">
        <v>46</v>
      </c>
      <c r="EH1019" s="6">
        <v>272</v>
      </c>
      <c r="EI1019" s="6">
        <v>45</v>
      </c>
      <c r="EJ1019" s="6">
        <v>257</v>
      </c>
      <c r="EK1019" s="6">
        <v>45</v>
      </c>
      <c r="EL1019" s="6">
        <v>269</v>
      </c>
      <c r="EM1019" s="6" t="s">
        <v>115</v>
      </c>
      <c r="EN1019" s="6" t="s">
        <v>22</v>
      </c>
      <c r="EO1019" s="6">
        <v>5</v>
      </c>
    </row>
    <row r="1020" spans="131:145" x14ac:dyDescent="0.25">
      <c r="EA1020" s="6" t="s">
        <v>0</v>
      </c>
      <c r="EB1020" s="6" t="s">
        <v>8</v>
      </c>
      <c r="EC1020" s="6" t="s">
        <v>1045</v>
      </c>
      <c r="ED1020" s="6" t="s">
        <v>749</v>
      </c>
      <c r="EE1020" s="6" t="s">
        <v>209</v>
      </c>
      <c r="EF1020" s="6" t="s">
        <v>125</v>
      </c>
      <c r="EG1020" s="6">
        <v>1694</v>
      </c>
      <c r="EH1020" s="6">
        <v>8805</v>
      </c>
      <c r="EI1020" s="6">
        <v>1693</v>
      </c>
      <c r="EJ1020" s="6">
        <v>8805</v>
      </c>
      <c r="EK1020" s="6">
        <v>1693</v>
      </c>
      <c r="EL1020" s="6">
        <v>9062</v>
      </c>
      <c r="EM1020" s="6" t="s">
        <v>115</v>
      </c>
      <c r="EN1020" s="6" t="s">
        <v>23</v>
      </c>
      <c r="EO1020" s="6">
        <v>333</v>
      </c>
    </row>
    <row r="1021" spans="131:145" x14ac:dyDescent="0.25">
      <c r="EA1021" s="6" t="s">
        <v>0</v>
      </c>
      <c r="EB1021" s="6" t="s">
        <v>8</v>
      </c>
      <c r="EC1021" s="6" t="s">
        <v>121</v>
      </c>
      <c r="ED1021" s="6" t="s">
        <v>122</v>
      </c>
      <c r="EE1021" s="6" t="s">
        <v>97</v>
      </c>
      <c r="EF1021" s="6" t="s">
        <v>98</v>
      </c>
      <c r="EG1021" s="6">
        <v>413</v>
      </c>
      <c r="EH1021" s="6">
        <v>1835</v>
      </c>
      <c r="EI1021" s="6">
        <v>407</v>
      </c>
      <c r="EJ1021" s="6">
        <v>1858</v>
      </c>
      <c r="EK1021" s="6">
        <v>407</v>
      </c>
      <c r="EL1021" s="6">
        <v>1858</v>
      </c>
      <c r="EM1021" s="6" t="s">
        <v>115</v>
      </c>
      <c r="EN1021" s="6" t="s">
        <v>21</v>
      </c>
      <c r="EO1021" s="6">
        <v>72</v>
      </c>
    </row>
    <row r="1022" spans="131:145" x14ac:dyDescent="0.25">
      <c r="EA1022" s="6" t="s">
        <v>0</v>
      </c>
      <c r="EB1022" s="6" t="s">
        <v>8</v>
      </c>
      <c r="EC1022" s="6" t="s">
        <v>123</v>
      </c>
      <c r="ED1022" s="6" t="s">
        <v>124</v>
      </c>
      <c r="EE1022" s="6" t="s">
        <v>97</v>
      </c>
      <c r="EF1022" s="6" t="s">
        <v>98</v>
      </c>
      <c r="EG1022" s="6">
        <v>30</v>
      </c>
      <c r="EH1022" s="6">
        <v>175</v>
      </c>
      <c r="EI1022" s="6">
        <v>18</v>
      </c>
      <c r="EJ1022" s="6">
        <v>120</v>
      </c>
      <c r="EK1022" s="6">
        <v>29</v>
      </c>
      <c r="EL1022" s="6">
        <v>182</v>
      </c>
      <c r="EM1022" s="6" t="s">
        <v>115</v>
      </c>
      <c r="EN1022" s="6" t="s">
        <v>21</v>
      </c>
      <c r="EO1022" s="6">
        <v>2</v>
      </c>
    </row>
    <row r="1023" spans="131:145" x14ac:dyDescent="0.25">
      <c r="EA1023" s="6" t="s">
        <v>0</v>
      </c>
      <c r="EB1023" s="6" t="s">
        <v>8</v>
      </c>
      <c r="EC1023" s="6" t="s">
        <v>141</v>
      </c>
      <c r="ED1023" s="6" t="s">
        <v>142</v>
      </c>
      <c r="EE1023" s="6" t="s">
        <v>97</v>
      </c>
      <c r="EF1023" s="6" t="s">
        <v>98</v>
      </c>
      <c r="EG1023" s="6">
        <v>186</v>
      </c>
      <c r="EH1023" s="6">
        <v>1002</v>
      </c>
      <c r="EI1023" s="6">
        <v>183</v>
      </c>
      <c r="EJ1023" s="6">
        <v>971</v>
      </c>
      <c r="EK1023" s="6">
        <v>188</v>
      </c>
      <c r="EL1023" s="6">
        <v>1003</v>
      </c>
      <c r="EM1023" s="6" t="s">
        <v>115</v>
      </c>
      <c r="EN1023" s="6" t="s">
        <v>22</v>
      </c>
      <c r="EO1023" s="6">
        <v>28</v>
      </c>
    </row>
    <row r="1024" spans="131:145" x14ac:dyDescent="0.25">
      <c r="EA1024" s="6" t="s">
        <v>0</v>
      </c>
      <c r="EB1024" s="6" t="s">
        <v>8</v>
      </c>
      <c r="EC1024" s="6" t="s">
        <v>1800</v>
      </c>
      <c r="ED1024" s="6" t="s">
        <v>129</v>
      </c>
      <c r="EE1024" s="6" t="s">
        <v>97</v>
      </c>
      <c r="EF1024" s="6" t="s">
        <v>125</v>
      </c>
      <c r="EG1024" s="6">
        <v>46</v>
      </c>
      <c r="EH1024" s="6">
        <v>272</v>
      </c>
      <c r="EI1024" s="6">
        <v>45</v>
      </c>
      <c r="EJ1024" s="6">
        <v>257</v>
      </c>
      <c r="EK1024" s="6">
        <v>45</v>
      </c>
      <c r="EL1024" s="6">
        <v>269</v>
      </c>
      <c r="EM1024" s="6" t="s">
        <v>115</v>
      </c>
      <c r="EN1024" s="6" t="s">
        <v>21</v>
      </c>
      <c r="EO1024" s="6">
        <v>7</v>
      </c>
    </row>
    <row r="1025" spans="131:145" x14ac:dyDescent="0.25">
      <c r="EA1025" s="6" t="s">
        <v>0</v>
      </c>
      <c r="EB1025" s="6" t="s">
        <v>8</v>
      </c>
      <c r="EC1025" s="6" t="s">
        <v>1816</v>
      </c>
      <c r="ED1025" s="6" t="s">
        <v>127</v>
      </c>
      <c r="EE1025" s="6" t="s">
        <v>97</v>
      </c>
      <c r="EF1025" s="6" t="s">
        <v>132</v>
      </c>
      <c r="EG1025" s="6">
        <v>50</v>
      </c>
      <c r="EH1025" s="6">
        <v>295</v>
      </c>
      <c r="EI1025" s="6">
        <v>50</v>
      </c>
      <c r="EJ1025" s="6">
        <v>293</v>
      </c>
      <c r="EK1025" s="6">
        <v>50</v>
      </c>
      <c r="EL1025" s="6">
        <v>293</v>
      </c>
      <c r="EM1025" s="6" t="s">
        <v>115</v>
      </c>
      <c r="EN1025" s="6" t="s">
        <v>22</v>
      </c>
      <c r="EO1025" s="6">
        <v>5</v>
      </c>
    </row>
    <row r="1026" spans="131:145" x14ac:dyDescent="0.25">
      <c r="EA1026" s="6" t="s">
        <v>0</v>
      </c>
      <c r="EB1026" s="6" t="s">
        <v>11</v>
      </c>
      <c r="EC1026" s="6" t="s">
        <v>187</v>
      </c>
      <c r="ED1026" s="6" t="s">
        <v>188</v>
      </c>
      <c r="EE1026" s="6" t="s">
        <v>97</v>
      </c>
      <c r="EF1026" s="6" t="s">
        <v>132</v>
      </c>
      <c r="EG1026" s="6">
        <v>18</v>
      </c>
      <c r="EH1026" s="6">
        <v>78</v>
      </c>
      <c r="EI1026" s="6">
        <v>18</v>
      </c>
      <c r="EJ1026" s="6">
        <v>79</v>
      </c>
      <c r="EK1026" s="6">
        <v>18</v>
      </c>
      <c r="EL1026" s="6">
        <v>77</v>
      </c>
      <c r="EM1026" s="6" t="s">
        <v>115</v>
      </c>
      <c r="EN1026" s="6" t="s">
        <v>21</v>
      </c>
      <c r="EO1026" s="6">
        <v>2</v>
      </c>
    </row>
    <row r="1027" spans="131:145" x14ac:dyDescent="0.25">
      <c r="EA1027" s="6" t="s">
        <v>0</v>
      </c>
      <c r="EB1027" s="6" t="s">
        <v>8</v>
      </c>
      <c r="EC1027" s="6" t="s">
        <v>1045</v>
      </c>
      <c r="ED1027" s="6" t="s">
        <v>749</v>
      </c>
      <c r="EE1027" s="6" t="s">
        <v>209</v>
      </c>
      <c r="EF1027" s="6" t="s">
        <v>125</v>
      </c>
      <c r="EG1027" s="6">
        <v>1694</v>
      </c>
      <c r="EH1027" s="6">
        <v>8805</v>
      </c>
      <c r="EI1027" s="6">
        <v>1693</v>
      </c>
      <c r="EJ1027" s="6">
        <v>8805</v>
      </c>
      <c r="EK1027" s="6">
        <v>1693</v>
      </c>
      <c r="EL1027" s="6">
        <v>9062</v>
      </c>
      <c r="EM1027" s="6" t="s">
        <v>115</v>
      </c>
      <c r="EN1027" s="6" t="s">
        <v>22</v>
      </c>
      <c r="EO1027" s="6">
        <v>155</v>
      </c>
    </row>
    <row r="1028" spans="131:145" x14ac:dyDescent="0.25">
      <c r="EA1028" s="6" t="s">
        <v>0</v>
      </c>
      <c r="EB1028" s="6" t="s">
        <v>5</v>
      </c>
      <c r="EC1028" s="6" t="s">
        <v>1037</v>
      </c>
      <c r="ED1028" s="6" t="s">
        <v>710</v>
      </c>
      <c r="EE1028" s="6" t="s">
        <v>209</v>
      </c>
      <c r="EF1028" s="6" t="s">
        <v>132</v>
      </c>
      <c r="EG1028" s="6">
        <v>610</v>
      </c>
      <c r="EH1028" s="6">
        <v>2750</v>
      </c>
      <c r="EI1028" s="6">
        <v>609</v>
      </c>
      <c r="EJ1028" s="6">
        <v>2630</v>
      </c>
      <c r="EK1028" s="6">
        <v>609</v>
      </c>
      <c r="EL1028" s="6">
        <v>2630</v>
      </c>
      <c r="EM1028" s="6" t="s">
        <v>115</v>
      </c>
      <c r="EN1028" s="6" t="s">
        <v>23</v>
      </c>
      <c r="EO1028" s="6">
        <v>51</v>
      </c>
    </row>
    <row r="1029" spans="131:145" x14ac:dyDescent="0.25">
      <c r="EA1029" s="6" t="s">
        <v>0</v>
      </c>
      <c r="EB1029" s="6" t="s">
        <v>8</v>
      </c>
      <c r="EC1029" s="6" t="s">
        <v>123</v>
      </c>
      <c r="ED1029" s="6" t="s">
        <v>124</v>
      </c>
      <c r="EE1029" s="6" t="s">
        <v>97</v>
      </c>
      <c r="EF1029" s="6" t="s">
        <v>98</v>
      </c>
      <c r="EG1029" s="6">
        <v>30</v>
      </c>
      <c r="EH1029" s="6">
        <v>175</v>
      </c>
      <c r="EI1029" s="6">
        <v>18</v>
      </c>
      <c r="EJ1029" s="6">
        <v>120</v>
      </c>
      <c r="EK1029" s="6">
        <v>29</v>
      </c>
      <c r="EL1029" s="6">
        <v>182</v>
      </c>
      <c r="EM1029" s="6" t="s">
        <v>115</v>
      </c>
      <c r="EN1029" s="6" t="s">
        <v>22</v>
      </c>
      <c r="EO1029" s="6">
        <v>2</v>
      </c>
    </row>
    <row r="1030" spans="131:145" x14ac:dyDescent="0.25">
      <c r="EA1030" s="6" t="s">
        <v>0</v>
      </c>
      <c r="EB1030" s="6" t="s">
        <v>5</v>
      </c>
      <c r="EC1030" s="6" t="s">
        <v>837</v>
      </c>
      <c r="ED1030" s="6" t="s">
        <v>838</v>
      </c>
      <c r="EE1030" s="6" t="s">
        <v>209</v>
      </c>
      <c r="EF1030" s="6" t="s">
        <v>125</v>
      </c>
      <c r="EG1030" s="6">
        <v>184</v>
      </c>
      <c r="EH1030" s="6">
        <v>768</v>
      </c>
      <c r="EI1030" s="6">
        <v>175</v>
      </c>
      <c r="EJ1030" s="6">
        <v>828</v>
      </c>
      <c r="EK1030" s="6">
        <v>175</v>
      </c>
      <c r="EL1030" s="6">
        <v>828</v>
      </c>
      <c r="EM1030" s="6" t="s">
        <v>115</v>
      </c>
      <c r="EN1030" s="6" t="s">
        <v>22</v>
      </c>
      <c r="EO1030" s="6">
        <v>25</v>
      </c>
    </row>
    <row r="1031" spans="131:145" x14ac:dyDescent="0.25">
      <c r="EA1031" s="6" t="s">
        <v>0</v>
      </c>
      <c r="EB1031" s="6" t="s">
        <v>9</v>
      </c>
      <c r="EC1031" s="6" t="s">
        <v>1846</v>
      </c>
      <c r="ED1031" s="6" t="s">
        <v>213</v>
      </c>
      <c r="EE1031" s="6" t="s">
        <v>209</v>
      </c>
      <c r="EF1031" s="6" t="s">
        <v>125</v>
      </c>
      <c r="EG1031" s="6">
        <v>174</v>
      </c>
      <c r="EH1031" s="6">
        <v>1185</v>
      </c>
      <c r="EI1031" s="6">
        <v>463</v>
      </c>
      <c r="EJ1031" s="6">
        <v>2123</v>
      </c>
      <c r="EK1031" s="6">
        <v>463</v>
      </c>
      <c r="EL1031" s="6">
        <v>2114</v>
      </c>
      <c r="EM1031" s="6" t="s">
        <v>115</v>
      </c>
      <c r="EN1031" s="6" t="s">
        <v>23</v>
      </c>
      <c r="EO1031" s="6">
        <v>196</v>
      </c>
    </row>
    <row r="1032" spans="131:145" x14ac:dyDescent="0.25">
      <c r="EA1032" s="6" t="s">
        <v>0</v>
      </c>
      <c r="EB1032" s="6" t="s">
        <v>9</v>
      </c>
      <c r="EC1032" s="6" t="s">
        <v>756</v>
      </c>
      <c r="ED1032" s="6" t="s">
        <v>757</v>
      </c>
      <c r="EE1032" s="6" t="s">
        <v>97</v>
      </c>
      <c r="EF1032" s="6" t="s">
        <v>125</v>
      </c>
      <c r="EG1032" s="6">
        <v>115</v>
      </c>
      <c r="EH1032" s="6">
        <v>532</v>
      </c>
      <c r="EI1032" s="6">
        <v>115</v>
      </c>
      <c r="EJ1032" s="6">
        <v>537</v>
      </c>
      <c r="EK1032" s="6">
        <v>115</v>
      </c>
      <c r="EL1032" s="6">
        <v>537</v>
      </c>
      <c r="EM1032" s="6" t="s">
        <v>115</v>
      </c>
      <c r="EN1032" s="6" t="s">
        <v>22</v>
      </c>
      <c r="EO1032" s="6">
        <v>4</v>
      </c>
    </row>
    <row r="1033" spans="131:145" x14ac:dyDescent="0.25">
      <c r="EA1033" s="6" t="s">
        <v>0</v>
      </c>
      <c r="EB1033" s="6" t="s">
        <v>5</v>
      </c>
      <c r="EC1033" s="6" t="s">
        <v>1037</v>
      </c>
      <c r="ED1033" s="6" t="s">
        <v>710</v>
      </c>
      <c r="EE1033" s="6" t="s">
        <v>209</v>
      </c>
      <c r="EF1033" s="6" t="s">
        <v>132</v>
      </c>
      <c r="EG1033" s="6">
        <v>610</v>
      </c>
      <c r="EH1033" s="6">
        <v>2750</v>
      </c>
      <c r="EI1033" s="6">
        <v>609</v>
      </c>
      <c r="EJ1033" s="6">
        <v>2630</v>
      </c>
      <c r="EK1033" s="6">
        <v>609</v>
      </c>
      <c r="EL1033" s="6">
        <v>2630</v>
      </c>
      <c r="EM1033" s="6" t="s">
        <v>115</v>
      </c>
      <c r="EN1033" s="6" t="s">
        <v>21</v>
      </c>
      <c r="EO1033" s="6">
        <v>27</v>
      </c>
    </row>
    <row r="1034" spans="131:145" x14ac:dyDescent="0.25">
      <c r="EA1034" s="6" t="s">
        <v>0</v>
      </c>
      <c r="EB1034" s="6" t="s">
        <v>8</v>
      </c>
      <c r="EC1034" s="6" t="s">
        <v>746</v>
      </c>
      <c r="ED1034" s="6" t="s">
        <v>744</v>
      </c>
      <c r="EE1034" s="6" t="s">
        <v>209</v>
      </c>
      <c r="EF1034" s="6" t="s">
        <v>125</v>
      </c>
      <c r="EG1034" s="6">
        <v>612</v>
      </c>
      <c r="EH1034" s="6">
        <v>2944</v>
      </c>
      <c r="EI1034" s="6">
        <v>608</v>
      </c>
      <c r="EJ1034" s="6">
        <v>2914</v>
      </c>
      <c r="EK1034" s="6">
        <v>608</v>
      </c>
      <c r="EL1034" s="6">
        <v>2944</v>
      </c>
      <c r="EM1034" s="6" t="s">
        <v>115</v>
      </c>
      <c r="EN1034" s="6" t="s">
        <v>21</v>
      </c>
      <c r="EO1034" s="6">
        <v>43</v>
      </c>
    </row>
    <row r="1035" spans="131:145" x14ac:dyDescent="0.25">
      <c r="EA1035" s="6" t="s">
        <v>0</v>
      </c>
      <c r="EB1035" s="6" t="s">
        <v>9</v>
      </c>
      <c r="EC1035" s="6" t="s">
        <v>1835</v>
      </c>
      <c r="ED1035" s="6" t="s">
        <v>208</v>
      </c>
      <c r="EE1035" s="6" t="s">
        <v>209</v>
      </c>
      <c r="EF1035" s="6" t="s">
        <v>125</v>
      </c>
      <c r="EG1035" s="6">
        <v>541</v>
      </c>
      <c r="EH1035" s="6">
        <v>2607</v>
      </c>
      <c r="EI1035" s="6">
        <v>545</v>
      </c>
      <c r="EJ1035" s="6">
        <v>2544</v>
      </c>
      <c r="EK1035" s="6">
        <v>545</v>
      </c>
      <c r="EL1035" s="6">
        <v>2545</v>
      </c>
      <c r="EM1035" s="6" t="s">
        <v>115</v>
      </c>
      <c r="EN1035" s="6" t="s">
        <v>23</v>
      </c>
      <c r="EO1035" s="6">
        <v>88</v>
      </c>
    </row>
    <row r="1036" spans="131:145" x14ac:dyDescent="0.25">
      <c r="EA1036" s="6" t="s">
        <v>0</v>
      </c>
      <c r="EB1036" s="6" t="s">
        <v>9</v>
      </c>
      <c r="EC1036" s="6" t="s">
        <v>1846</v>
      </c>
      <c r="ED1036" s="6" t="s">
        <v>213</v>
      </c>
      <c r="EE1036" s="6" t="s">
        <v>209</v>
      </c>
      <c r="EF1036" s="6" t="s">
        <v>125</v>
      </c>
      <c r="EG1036" s="6">
        <v>174</v>
      </c>
      <c r="EH1036" s="6">
        <v>1185</v>
      </c>
      <c r="EI1036" s="6">
        <v>463</v>
      </c>
      <c r="EJ1036" s="6">
        <v>2123</v>
      </c>
      <c r="EK1036" s="6">
        <v>463</v>
      </c>
      <c r="EL1036" s="6">
        <v>2114</v>
      </c>
      <c r="EM1036" s="6" t="s">
        <v>115</v>
      </c>
      <c r="EN1036" s="6" t="s">
        <v>21</v>
      </c>
      <c r="EO1036" s="6">
        <v>86</v>
      </c>
    </row>
    <row r="1037" spans="131:145" x14ac:dyDescent="0.25">
      <c r="EA1037" s="6" t="s">
        <v>0</v>
      </c>
      <c r="EB1037" s="6" t="s">
        <v>8</v>
      </c>
      <c r="EC1037" s="6" t="s">
        <v>1816</v>
      </c>
      <c r="ED1037" s="6" t="s">
        <v>127</v>
      </c>
      <c r="EE1037" s="6" t="s">
        <v>97</v>
      </c>
      <c r="EF1037" s="6" t="s">
        <v>132</v>
      </c>
      <c r="EG1037" s="6">
        <v>50</v>
      </c>
      <c r="EH1037" s="6">
        <v>295</v>
      </c>
      <c r="EI1037" s="6">
        <v>50</v>
      </c>
      <c r="EJ1037" s="6">
        <v>293</v>
      </c>
      <c r="EK1037" s="6">
        <v>50</v>
      </c>
      <c r="EL1037" s="6">
        <v>293</v>
      </c>
      <c r="EM1037" s="6" t="s">
        <v>115</v>
      </c>
      <c r="EN1037" s="6" t="s">
        <v>23</v>
      </c>
      <c r="EO1037" s="6">
        <v>7</v>
      </c>
    </row>
    <row r="1038" spans="131:145" x14ac:dyDescent="0.25">
      <c r="EA1038" s="6" t="s">
        <v>0</v>
      </c>
      <c r="EB1038" s="6" t="s">
        <v>8</v>
      </c>
      <c r="EC1038" s="6" t="s">
        <v>141</v>
      </c>
      <c r="ED1038" s="6" t="s">
        <v>142</v>
      </c>
      <c r="EE1038" s="6" t="s">
        <v>97</v>
      </c>
      <c r="EF1038" s="6" t="s">
        <v>98</v>
      </c>
      <c r="EG1038" s="6">
        <v>186</v>
      </c>
      <c r="EH1038" s="6">
        <v>1002</v>
      </c>
      <c r="EI1038" s="6">
        <v>183</v>
      </c>
      <c r="EJ1038" s="6">
        <v>971</v>
      </c>
      <c r="EK1038" s="6">
        <v>188</v>
      </c>
      <c r="EL1038" s="6">
        <v>1003</v>
      </c>
      <c r="EM1038" s="6" t="s">
        <v>115</v>
      </c>
      <c r="EN1038" s="6" t="s">
        <v>23</v>
      </c>
      <c r="EO1038" s="6">
        <v>55</v>
      </c>
    </row>
    <row r="1039" spans="131:145" x14ac:dyDescent="0.25">
      <c r="EA1039" s="6" t="s">
        <v>0</v>
      </c>
      <c r="EB1039" s="6" t="s">
        <v>13</v>
      </c>
      <c r="EC1039" s="6" t="s">
        <v>201</v>
      </c>
      <c r="ED1039" s="6" t="s">
        <v>202</v>
      </c>
      <c r="EE1039" s="6" t="s">
        <v>97</v>
      </c>
      <c r="EF1039" s="6" t="s">
        <v>132</v>
      </c>
      <c r="EG1039" s="6">
        <v>8</v>
      </c>
      <c r="EH1039" s="6">
        <v>40</v>
      </c>
      <c r="EI1039" s="6">
        <v>8</v>
      </c>
      <c r="EJ1039" s="6">
        <v>28</v>
      </c>
      <c r="EK1039" s="6">
        <v>8</v>
      </c>
      <c r="EL1039" s="6">
        <v>40</v>
      </c>
      <c r="EM1039" s="6" t="s">
        <v>115</v>
      </c>
      <c r="EN1039" s="6" t="s">
        <v>22</v>
      </c>
      <c r="EO1039" s="6">
        <v>0</v>
      </c>
    </row>
    <row r="1040" spans="131:145" x14ac:dyDescent="0.25">
      <c r="EA1040" s="6" t="s">
        <v>0</v>
      </c>
      <c r="EB1040" s="6" t="s">
        <v>13</v>
      </c>
      <c r="EC1040" s="6" t="s">
        <v>179</v>
      </c>
      <c r="ED1040" s="6" t="s">
        <v>180</v>
      </c>
      <c r="EE1040" s="6" t="s">
        <v>97</v>
      </c>
      <c r="EF1040" s="6" t="s">
        <v>125</v>
      </c>
      <c r="EG1040" s="6">
        <v>13</v>
      </c>
      <c r="EH1040" s="6">
        <v>70</v>
      </c>
      <c r="EI1040" s="6">
        <v>8</v>
      </c>
      <c r="EJ1040" s="6">
        <v>49</v>
      </c>
      <c r="EK1040" s="6">
        <v>12</v>
      </c>
      <c r="EL1040" s="6">
        <v>70</v>
      </c>
      <c r="EM1040" s="6" t="s">
        <v>115</v>
      </c>
      <c r="EN1040" s="6" t="s">
        <v>21</v>
      </c>
      <c r="EO1040" s="6">
        <v>1</v>
      </c>
    </row>
    <row r="1041" spans="131:145" x14ac:dyDescent="0.25">
      <c r="EA1041" s="6" t="s">
        <v>0</v>
      </c>
      <c r="EB1041" s="6" t="s">
        <v>13</v>
      </c>
      <c r="EC1041" s="6" t="s">
        <v>1080</v>
      </c>
      <c r="ED1041" s="6" t="s">
        <v>1081</v>
      </c>
      <c r="EE1041" s="6" t="s">
        <v>97</v>
      </c>
      <c r="EF1041" s="6" t="s">
        <v>125</v>
      </c>
      <c r="EG1041" s="6">
        <v>54</v>
      </c>
      <c r="EH1041" s="6">
        <v>242</v>
      </c>
      <c r="EI1041" s="6">
        <v>50</v>
      </c>
      <c r="EJ1041" s="6">
        <v>219</v>
      </c>
      <c r="EK1041" s="6">
        <v>50</v>
      </c>
      <c r="EL1041" s="6">
        <v>227</v>
      </c>
      <c r="EM1041" s="6" t="s">
        <v>115</v>
      </c>
      <c r="EN1041" s="6" t="s">
        <v>22</v>
      </c>
      <c r="EO1041" s="6">
        <v>4</v>
      </c>
    </row>
    <row r="1042" spans="131:145" x14ac:dyDescent="0.25">
      <c r="EA1042" s="6" t="s">
        <v>0</v>
      </c>
      <c r="EB1042" s="6" t="s">
        <v>13</v>
      </c>
      <c r="EC1042" s="6" t="s">
        <v>241</v>
      </c>
      <c r="ED1042" s="6" t="s">
        <v>242</v>
      </c>
      <c r="EE1042" s="6" t="s">
        <v>97</v>
      </c>
      <c r="EF1042" s="6" t="s">
        <v>98</v>
      </c>
      <c r="EG1042" s="6">
        <v>65</v>
      </c>
      <c r="EH1042" s="6">
        <v>347</v>
      </c>
      <c r="EI1042" s="6">
        <v>65</v>
      </c>
      <c r="EJ1042" s="6">
        <v>347</v>
      </c>
      <c r="EK1042" s="6">
        <v>65</v>
      </c>
      <c r="EL1042" s="6">
        <v>347</v>
      </c>
      <c r="EM1042" s="6" t="s">
        <v>115</v>
      </c>
      <c r="EN1042" s="6" t="s">
        <v>21</v>
      </c>
      <c r="EO1042" s="6">
        <v>7</v>
      </c>
    </row>
    <row r="1043" spans="131:145" x14ac:dyDescent="0.25">
      <c r="EA1043" s="6" t="s">
        <v>0</v>
      </c>
      <c r="EB1043" s="6" t="s">
        <v>9</v>
      </c>
      <c r="EC1043" s="6" t="s">
        <v>135</v>
      </c>
      <c r="ED1043" s="6" t="s">
        <v>136</v>
      </c>
      <c r="EE1043" s="6" t="s">
        <v>97</v>
      </c>
      <c r="EF1043" s="6" t="s">
        <v>125</v>
      </c>
      <c r="EG1043" s="6">
        <v>207</v>
      </c>
      <c r="EH1043" s="6">
        <v>1141</v>
      </c>
      <c r="EI1043" s="6">
        <v>352</v>
      </c>
      <c r="EJ1043" s="6">
        <v>1386</v>
      </c>
      <c r="EK1043" s="6">
        <v>352</v>
      </c>
      <c r="EL1043" s="6">
        <v>1386</v>
      </c>
      <c r="EM1043" s="6" t="s">
        <v>115</v>
      </c>
      <c r="EN1043" s="6" t="s">
        <v>22</v>
      </c>
      <c r="EO1043" s="6">
        <v>13</v>
      </c>
    </row>
    <row r="1044" spans="131:145" x14ac:dyDescent="0.25">
      <c r="EA1044" s="6" t="s">
        <v>0</v>
      </c>
      <c r="EB1044" s="6" t="s">
        <v>6</v>
      </c>
      <c r="EC1044" s="6" t="s">
        <v>277</v>
      </c>
      <c r="ED1044" s="6" t="s">
        <v>278</v>
      </c>
      <c r="EE1044" s="6" t="s">
        <v>97</v>
      </c>
      <c r="EF1044" s="6" t="s">
        <v>98</v>
      </c>
      <c r="EG1044" s="6">
        <v>139</v>
      </c>
      <c r="EH1044" s="6">
        <v>640</v>
      </c>
      <c r="EI1044" s="6">
        <v>127</v>
      </c>
      <c r="EJ1044" s="6">
        <v>578</v>
      </c>
      <c r="EK1044" s="6">
        <v>146</v>
      </c>
      <c r="EL1044" s="6">
        <v>640</v>
      </c>
      <c r="EM1044" s="6" t="s">
        <v>115</v>
      </c>
      <c r="EN1044" s="6" t="s">
        <v>23</v>
      </c>
      <c r="EO1044" s="6">
        <v>55</v>
      </c>
    </row>
    <row r="1045" spans="131:145" x14ac:dyDescent="0.25">
      <c r="EA1045" s="6" t="s">
        <v>0</v>
      </c>
      <c r="EB1045" s="6" t="s">
        <v>13</v>
      </c>
      <c r="EC1045" s="6" t="s">
        <v>1853</v>
      </c>
      <c r="ED1045" s="6" t="s">
        <v>204</v>
      </c>
      <c r="EE1045" s="6" t="s">
        <v>97</v>
      </c>
      <c r="EF1045" s="6" t="s">
        <v>125</v>
      </c>
      <c r="EG1045" s="6">
        <v>41</v>
      </c>
      <c r="EH1045" s="6">
        <v>199</v>
      </c>
      <c r="EI1045" s="6">
        <v>41</v>
      </c>
      <c r="EJ1045" s="6">
        <v>196</v>
      </c>
      <c r="EK1045" s="6">
        <v>41</v>
      </c>
      <c r="EL1045" s="6">
        <v>201</v>
      </c>
      <c r="EM1045" s="6" t="s">
        <v>115</v>
      </c>
      <c r="EN1045" s="6" t="s">
        <v>22</v>
      </c>
      <c r="EO1045" s="6">
        <v>1</v>
      </c>
    </row>
    <row r="1046" spans="131:145" x14ac:dyDescent="0.25">
      <c r="EA1046" s="6" t="s">
        <v>0</v>
      </c>
      <c r="EB1046" s="6" t="s">
        <v>5</v>
      </c>
      <c r="EC1046" s="6" t="s">
        <v>713</v>
      </c>
      <c r="ED1046" s="6" t="s">
        <v>714</v>
      </c>
      <c r="EE1046" s="6" t="s">
        <v>209</v>
      </c>
      <c r="EF1046" s="6" t="s">
        <v>125</v>
      </c>
      <c r="EG1046" s="6">
        <v>110</v>
      </c>
      <c r="EH1046" s="6">
        <v>643</v>
      </c>
      <c r="EI1046" s="6">
        <v>106</v>
      </c>
      <c r="EK1046" s="6">
        <v>124</v>
      </c>
      <c r="EL1046" s="6">
        <v>0</v>
      </c>
      <c r="EM1046" s="6" t="s">
        <v>115</v>
      </c>
      <c r="EN1046" s="6" t="s">
        <v>22</v>
      </c>
      <c r="EO1046" s="6">
        <v>0</v>
      </c>
    </row>
    <row r="1047" spans="131:145" x14ac:dyDescent="0.25">
      <c r="EA1047" s="6" t="s">
        <v>0</v>
      </c>
      <c r="EB1047" s="6" t="s">
        <v>13</v>
      </c>
      <c r="EC1047" s="6" t="s">
        <v>1080</v>
      </c>
      <c r="ED1047" s="6" t="s">
        <v>1081</v>
      </c>
      <c r="EE1047" s="6" t="s">
        <v>97</v>
      </c>
      <c r="EF1047" s="6" t="s">
        <v>125</v>
      </c>
      <c r="EG1047" s="6">
        <v>54</v>
      </c>
      <c r="EH1047" s="6">
        <v>242</v>
      </c>
      <c r="EI1047" s="6">
        <v>50</v>
      </c>
      <c r="EJ1047" s="6">
        <v>219</v>
      </c>
      <c r="EK1047" s="6">
        <v>50</v>
      </c>
      <c r="EL1047" s="6">
        <v>227</v>
      </c>
      <c r="EM1047" s="6" t="s">
        <v>115</v>
      </c>
      <c r="EN1047" s="6" t="s">
        <v>21</v>
      </c>
      <c r="EO1047" s="6">
        <v>2</v>
      </c>
    </row>
    <row r="1048" spans="131:145" x14ac:dyDescent="0.25">
      <c r="EA1048" s="6" t="s">
        <v>0</v>
      </c>
      <c r="EB1048" s="6" t="s">
        <v>13</v>
      </c>
      <c r="EC1048" s="6" t="s">
        <v>179</v>
      </c>
      <c r="ED1048" s="6" t="s">
        <v>180</v>
      </c>
      <c r="EE1048" s="6" t="s">
        <v>97</v>
      </c>
      <c r="EF1048" s="6" t="s">
        <v>125</v>
      </c>
      <c r="EG1048" s="6">
        <v>13</v>
      </c>
      <c r="EH1048" s="6">
        <v>70</v>
      </c>
      <c r="EI1048" s="6">
        <v>8</v>
      </c>
      <c r="EJ1048" s="6">
        <v>49</v>
      </c>
      <c r="EK1048" s="6">
        <v>12</v>
      </c>
      <c r="EL1048" s="6">
        <v>70</v>
      </c>
      <c r="EM1048" s="6" t="s">
        <v>115</v>
      </c>
      <c r="EN1048" s="6" t="s">
        <v>22</v>
      </c>
      <c r="EO1048" s="6">
        <v>0</v>
      </c>
    </row>
    <row r="1049" spans="131:145" x14ac:dyDescent="0.25">
      <c r="EA1049" s="6" t="s">
        <v>0</v>
      </c>
      <c r="EB1049" s="6" t="s">
        <v>13</v>
      </c>
      <c r="EC1049" s="6" t="s">
        <v>243</v>
      </c>
      <c r="ED1049" s="6" t="s">
        <v>244</v>
      </c>
      <c r="EE1049" s="6" t="s">
        <v>97</v>
      </c>
      <c r="EF1049" s="6" t="s">
        <v>98</v>
      </c>
      <c r="EG1049" s="6">
        <v>67</v>
      </c>
      <c r="EH1049" s="6">
        <v>350</v>
      </c>
      <c r="EI1049" s="6">
        <v>67</v>
      </c>
      <c r="EJ1049" s="6">
        <v>350</v>
      </c>
      <c r="EK1049" s="6">
        <v>67</v>
      </c>
      <c r="EL1049" s="6">
        <v>350</v>
      </c>
      <c r="EM1049" s="6" t="s">
        <v>115</v>
      </c>
      <c r="EN1049" s="6" t="s">
        <v>23</v>
      </c>
      <c r="EO1049" s="6">
        <v>6</v>
      </c>
    </row>
    <row r="1050" spans="131:145" x14ac:dyDescent="0.25">
      <c r="EA1050" s="6" t="s">
        <v>0</v>
      </c>
      <c r="EB1050" s="6" t="s">
        <v>13</v>
      </c>
      <c r="EC1050" s="6" t="s">
        <v>195</v>
      </c>
      <c r="ED1050" s="6" t="s">
        <v>196</v>
      </c>
      <c r="EE1050" s="6" t="s">
        <v>97</v>
      </c>
      <c r="EF1050" s="6" t="s">
        <v>132</v>
      </c>
      <c r="EG1050" s="6">
        <v>20</v>
      </c>
      <c r="EH1050" s="6">
        <v>64</v>
      </c>
      <c r="EI1050" s="6">
        <v>14</v>
      </c>
      <c r="EJ1050" s="6">
        <v>52</v>
      </c>
      <c r="EK1050" s="6">
        <v>14</v>
      </c>
      <c r="EL1050" s="6">
        <v>52</v>
      </c>
      <c r="EM1050" s="6" t="s">
        <v>115</v>
      </c>
      <c r="EN1050" s="6" t="s">
        <v>21</v>
      </c>
      <c r="EO1050" s="6">
        <v>2</v>
      </c>
    </row>
    <row r="1051" spans="131:145" x14ac:dyDescent="0.25">
      <c r="EA1051" s="6" t="s">
        <v>0</v>
      </c>
      <c r="EB1051" s="6" t="s">
        <v>13</v>
      </c>
      <c r="EC1051" s="6" t="s">
        <v>173</v>
      </c>
      <c r="ED1051" s="6" t="s">
        <v>174</v>
      </c>
      <c r="EE1051" s="6" t="s">
        <v>97</v>
      </c>
      <c r="EF1051" s="6" t="s">
        <v>125</v>
      </c>
      <c r="EG1051" s="6">
        <v>74</v>
      </c>
      <c r="EH1051" s="6">
        <v>404</v>
      </c>
      <c r="EI1051" s="6">
        <v>60</v>
      </c>
      <c r="EJ1051" s="6">
        <v>330</v>
      </c>
      <c r="EK1051" s="6">
        <v>74</v>
      </c>
      <c r="EL1051" s="6">
        <v>369</v>
      </c>
      <c r="EM1051" s="6" t="s">
        <v>115</v>
      </c>
      <c r="EN1051" s="6" t="s">
        <v>21</v>
      </c>
      <c r="EO1051" s="6">
        <v>4</v>
      </c>
    </row>
    <row r="1052" spans="131:145" x14ac:dyDescent="0.25">
      <c r="EA1052" s="6" t="s">
        <v>0</v>
      </c>
      <c r="EB1052" s="6" t="s">
        <v>9</v>
      </c>
      <c r="EC1052" s="6" t="s">
        <v>1078</v>
      </c>
      <c r="ED1052" s="6" t="s">
        <v>1079</v>
      </c>
      <c r="EE1052" s="6" t="s">
        <v>97</v>
      </c>
      <c r="EF1052" s="6" t="s">
        <v>125</v>
      </c>
      <c r="EG1052" s="6">
        <v>115</v>
      </c>
      <c r="EH1052" s="6">
        <v>502</v>
      </c>
      <c r="EI1052" s="6">
        <v>123</v>
      </c>
      <c r="EJ1052" s="6">
        <v>555</v>
      </c>
      <c r="EK1052" s="6">
        <v>123</v>
      </c>
      <c r="EL1052" s="6">
        <v>555</v>
      </c>
      <c r="EM1052" s="6" t="s">
        <v>115</v>
      </c>
      <c r="EN1052" s="6" t="s">
        <v>23</v>
      </c>
      <c r="EO1052" s="6">
        <v>37</v>
      </c>
    </row>
    <row r="1053" spans="131:145" x14ac:dyDescent="0.25">
      <c r="EA1053" s="6" t="s">
        <v>0</v>
      </c>
      <c r="EB1053" s="6" t="s">
        <v>12</v>
      </c>
      <c r="EC1053" s="6" t="s">
        <v>1848</v>
      </c>
      <c r="ED1053" s="6" t="s">
        <v>198</v>
      </c>
      <c r="EE1053" s="6" t="s">
        <v>97</v>
      </c>
      <c r="EF1053" s="6" t="s">
        <v>125</v>
      </c>
      <c r="EG1053" s="6">
        <v>20</v>
      </c>
      <c r="EH1053" s="6">
        <v>106</v>
      </c>
      <c r="EI1053" s="6">
        <v>13</v>
      </c>
      <c r="EJ1053" s="6">
        <v>94</v>
      </c>
      <c r="EK1053" s="6">
        <v>18</v>
      </c>
      <c r="EL1053" s="6">
        <v>94</v>
      </c>
      <c r="EM1053" s="6" t="s">
        <v>115</v>
      </c>
      <c r="EN1053" s="6" t="s">
        <v>23</v>
      </c>
      <c r="EO1053" s="6">
        <v>4</v>
      </c>
    </row>
    <row r="1054" spans="131:145" x14ac:dyDescent="0.25">
      <c r="EA1054" s="6" t="s">
        <v>0</v>
      </c>
      <c r="EB1054" s="6" t="s">
        <v>13</v>
      </c>
      <c r="EC1054" s="6" t="s">
        <v>179</v>
      </c>
      <c r="ED1054" s="6" t="s">
        <v>180</v>
      </c>
      <c r="EE1054" s="6" t="s">
        <v>97</v>
      </c>
      <c r="EF1054" s="6" t="s">
        <v>125</v>
      </c>
      <c r="EG1054" s="6">
        <v>13</v>
      </c>
      <c r="EH1054" s="6">
        <v>70</v>
      </c>
      <c r="EI1054" s="6">
        <v>8</v>
      </c>
      <c r="EJ1054" s="6">
        <v>49</v>
      </c>
      <c r="EK1054" s="6">
        <v>12</v>
      </c>
      <c r="EL1054" s="6">
        <v>70</v>
      </c>
      <c r="EM1054" s="6" t="s">
        <v>115</v>
      </c>
      <c r="EN1054" s="6" t="s">
        <v>23</v>
      </c>
      <c r="EO1054" s="6">
        <v>1</v>
      </c>
    </row>
    <row r="1055" spans="131:145" x14ac:dyDescent="0.25">
      <c r="EA1055" s="6" t="s">
        <v>0</v>
      </c>
      <c r="EB1055" s="6" t="s">
        <v>13</v>
      </c>
      <c r="EC1055" s="6" t="s">
        <v>245</v>
      </c>
      <c r="ED1055" s="6" t="s">
        <v>246</v>
      </c>
      <c r="EE1055" s="6" t="s">
        <v>97</v>
      </c>
      <c r="EF1055" s="6" t="s">
        <v>98</v>
      </c>
      <c r="EG1055" s="6">
        <v>25</v>
      </c>
      <c r="EH1055" s="6">
        <v>133</v>
      </c>
      <c r="EI1055" s="6">
        <v>22</v>
      </c>
      <c r="EJ1055" s="6">
        <v>95</v>
      </c>
      <c r="EK1055" s="6">
        <v>25</v>
      </c>
      <c r="EL1055" s="6">
        <v>134</v>
      </c>
      <c r="EM1055" s="6" t="s">
        <v>115</v>
      </c>
      <c r="EN1055" s="6" t="s">
        <v>21</v>
      </c>
      <c r="EO1055" s="6">
        <v>1</v>
      </c>
    </row>
    <row r="1056" spans="131:145" x14ac:dyDescent="0.25">
      <c r="EA1056" s="6" t="s">
        <v>0</v>
      </c>
      <c r="EB1056" s="6" t="s">
        <v>7</v>
      </c>
      <c r="EC1056" s="6" t="s">
        <v>143</v>
      </c>
      <c r="ED1056" s="6" t="s">
        <v>144</v>
      </c>
      <c r="EE1056" s="6" t="s">
        <v>97</v>
      </c>
      <c r="EF1056" s="6" t="s">
        <v>132</v>
      </c>
      <c r="EG1056" s="6">
        <v>12</v>
      </c>
      <c r="EH1056" s="6">
        <v>51</v>
      </c>
      <c r="EI1056" s="6">
        <v>4</v>
      </c>
      <c r="EJ1056" s="6">
        <v>20</v>
      </c>
      <c r="EK1056" s="6">
        <v>12</v>
      </c>
      <c r="EL1056" s="6">
        <v>52</v>
      </c>
      <c r="EM1056" s="6" t="s">
        <v>115</v>
      </c>
      <c r="EN1056" s="6" t="s">
        <v>23</v>
      </c>
      <c r="EO1056" s="6">
        <v>0</v>
      </c>
    </row>
    <row r="1057" spans="131:145" x14ac:dyDescent="0.25">
      <c r="EA1057" s="6" t="s">
        <v>0</v>
      </c>
      <c r="EB1057" s="6" t="s">
        <v>13</v>
      </c>
      <c r="EC1057" s="6" t="s">
        <v>247</v>
      </c>
      <c r="ED1057" s="6" t="s">
        <v>248</v>
      </c>
      <c r="EE1057" s="6" t="s">
        <v>97</v>
      </c>
      <c r="EF1057" s="6" t="s">
        <v>98</v>
      </c>
      <c r="EG1057" s="6">
        <v>10</v>
      </c>
      <c r="EH1057" s="6">
        <v>39</v>
      </c>
      <c r="EI1057" s="6">
        <v>7</v>
      </c>
      <c r="EJ1057" s="6">
        <v>25</v>
      </c>
      <c r="EK1057" s="6">
        <v>10</v>
      </c>
      <c r="EL1057" s="6">
        <v>39</v>
      </c>
      <c r="EM1057" s="6" t="s">
        <v>115</v>
      </c>
      <c r="EN1057" s="6" t="s">
        <v>23</v>
      </c>
      <c r="EO1057" s="6">
        <v>0</v>
      </c>
    </row>
    <row r="1058" spans="131:145" x14ac:dyDescent="0.25">
      <c r="EA1058" s="6" t="s">
        <v>0</v>
      </c>
      <c r="EB1058" s="6" t="s">
        <v>6</v>
      </c>
      <c r="EC1058" s="6" t="s">
        <v>277</v>
      </c>
      <c r="ED1058" s="6" t="s">
        <v>278</v>
      </c>
      <c r="EE1058" s="6" t="s">
        <v>97</v>
      </c>
      <c r="EF1058" s="6" t="s">
        <v>98</v>
      </c>
      <c r="EG1058" s="6">
        <v>139</v>
      </c>
      <c r="EH1058" s="6">
        <v>640</v>
      </c>
      <c r="EI1058" s="6">
        <v>127</v>
      </c>
      <c r="EJ1058" s="6">
        <v>578</v>
      </c>
      <c r="EK1058" s="6">
        <v>146</v>
      </c>
      <c r="EL1058" s="6">
        <v>640</v>
      </c>
      <c r="EM1058" s="6" t="s">
        <v>115</v>
      </c>
      <c r="EN1058" s="6" t="s">
        <v>21</v>
      </c>
      <c r="EO1058" s="6">
        <v>23</v>
      </c>
    </row>
    <row r="1059" spans="131:145" x14ac:dyDescent="0.25">
      <c r="EA1059" s="6" t="s">
        <v>0</v>
      </c>
      <c r="EB1059" s="6" t="s">
        <v>9</v>
      </c>
      <c r="EC1059" s="6" t="s">
        <v>220</v>
      </c>
      <c r="ED1059" s="6" t="s">
        <v>221</v>
      </c>
      <c r="EE1059" s="6" t="s">
        <v>97</v>
      </c>
      <c r="EF1059" s="6" t="s">
        <v>125</v>
      </c>
      <c r="EG1059" s="6">
        <v>121</v>
      </c>
      <c r="EH1059" s="6">
        <v>596</v>
      </c>
      <c r="EI1059" s="6">
        <v>129</v>
      </c>
      <c r="EJ1059" s="6">
        <v>575</v>
      </c>
      <c r="EK1059" s="6">
        <v>129</v>
      </c>
      <c r="EL1059" s="6">
        <v>575</v>
      </c>
      <c r="EM1059" s="6" t="s">
        <v>115</v>
      </c>
      <c r="EN1059" s="6" t="s">
        <v>21</v>
      </c>
      <c r="EO1059" s="6">
        <v>6</v>
      </c>
    </row>
    <row r="1060" spans="131:145" x14ac:dyDescent="0.25">
      <c r="EA1060" s="6" t="s">
        <v>0</v>
      </c>
      <c r="EB1060" s="6" t="s">
        <v>6</v>
      </c>
      <c r="EC1060" s="6" t="s">
        <v>277</v>
      </c>
      <c r="ED1060" s="6" t="s">
        <v>278</v>
      </c>
      <c r="EE1060" s="6" t="s">
        <v>97</v>
      </c>
      <c r="EF1060" s="6" t="s">
        <v>98</v>
      </c>
      <c r="EG1060" s="6">
        <v>139</v>
      </c>
      <c r="EH1060" s="6">
        <v>640</v>
      </c>
      <c r="EI1060" s="6">
        <v>127</v>
      </c>
      <c r="EJ1060" s="6">
        <v>578</v>
      </c>
      <c r="EK1060" s="6">
        <v>146</v>
      </c>
      <c r="EL1060" s="6">
        <v>640</v>
      </c>
      <c r="EM1060" s="6" t="s">
        <v>115</v>
      </c>
      <c r="EN1060" s="6" t="s">
        <v>22</v>
      </c>
      <c r="EO1060" s="6">
        <v>32</v>
      </c>
    </row>
    <row r="1061" spans="131:145" x14ac:dyDescent="0.25">
      <c r="EA1061" s="6" t="s">
        <v>0</v>
      </c>
      <c r="EB1061" s="6" t="s">
        <v>13</v>
      </c>
      <c r="EC1061" s="6" t="s">
        <v>199</v>
      </c>
      <c r="ED1061" s="6" t="s">
        <v>200</v>
      </c>
      <c r="EE1061" s="6" t="s">
        <v>97</v>
      </c>
      <c r="EF1061" s="6" t="s">
        <v>125</v>
      </c>
      <c r="EG1061" s="6">
        <v>77</v>
      </c>
      <c r="EH1061" s="6">
        <v>380</v>
      </c>
      <c r="EI1061" s="6">
        <v>76</v>
      </c>
      <c r="EJ1061" s="6">
        <v>342</v>
      </c>
      <c r="EK1061" s="6">
        <v>76</v>
      </c>
      <c r="EL1061" s="6">
        <v>344</v>
      </c>
      <c r="EM1061" s="6" t="s">
        <v>115</v>
      </c>
      <c r="EN1061" s="6" t="s">
        <v>23</v>
      </c>
      <c r="EO1061" s="6">
        <v>3</v>
      </c>
    </row>
    <row r="1062" spans="131:145" x14ac:dyDescent="0.25">
      <c r="EA1062" s="6" t="s">
        <v>0</v>
      </c>
      <c r="EB1062" s="6" t="s">
        <v>9</v>
      </c>
      <c r="EC1062" s="6" t="s">
        <v>220</v>
      </c>
      <c r="ED1062" s="6" t="s">
        <v>221</v>
      </c>
      <c r="EE1062" s="6" t="s">
        <v>97</v>
      </c>
      <c r="EF1062" s="6" t="s">
        <v>125</v>
      </c>
      <c r="EG1062" s="6">
        <v>121</v>
      </c>
      <c r="EH1062" s="6">
        <v>596</v>
      </c>
      <c r="EI1062" s="6">
        <v>129</v>
      </c>
      <c r="EJ1062" s="6">
        <v>575</v>
      </c>
      <c r="EK1062" s="6">
        <v>129</v>
      </c>
      <c r="EL1062" s="6">
        <v>575</v>
      </c>
      <c r="EM1062" s="6" t="s">
        <v>115</v>
      </c>
      <c r="EN1062" s="6" t="s">
        <v>22</v>
      </c>
      <c r="EO1062" s="6">
        <v>6</v>
      </c>
    </row>
    <row r="1063" spans="131:145" x14ac:dyDescent="0.25">
      <c r="EA1063" s="6" t="s">
        <v>0</v>
      </c>
      <c r="EB1063" s="6" t="s">
        <v>937</v>
      </c>
      <c r="EC1063" s="6" t="s">
        <v>1082</v>
      </c>
      <c r="ED1063" s="6" t="s">
        <v>1083</v>
      </c>
      <c r="EE1063" s="6" t="s">
        <v>97</v>
      </c>
      <c r="EF1063" s="6" t="s">
        <v>98</v>
      </c>
      <c r="EG1063" s="6">
        <v>91</v>
      </c>
      <c r="EH1063" s="6">
        <v>400</v>
      </c>
      <c r="EI1063" s="6">
        <v>60</v>
      </c>
      <c r="EJ1063" s="6">
        <v>228</v>
      </c>
      <c r="EK1063" s="6">
        <v>74</v>
      </c>
      <c r="EL1063" s="6">
        <v>228</v>
      </c>
      <c r="EM1063" s="6" t="s">
        <v>115</v>
      </c>
      <c r="EN1063" s="6" t="s">
        <v>21</v>
      </c>
      <c r="EO1063" s="6">
        <v>4</v>
      </c>
    </row>
    <row r="1064" spans="131:145" x14ac:dyDescent="0.25">
      <c r="EA1064" s="6" t="s">
        <v>0</v>
      </c>
      <c r="EB1064" s="6" t="s">
        <v>13</v>
      </c>
      <c r="EC1064" s="6" t="s">
        <v>247</v>
      </c>
      <c r="ED1064" s="6" t="s">
        <v>248</v>
      </c>
      <c r="EE1064" s="6" t="s">
        <v>97</v>
      </c>
      <c r="EF1064" s="6" t="s">
        <v>98</v>
      </c>
      <c r="EG1064" s="6">
        <v>10</v>
      </c>
      <c r="EH1064" s="6">
        <v>39</v>
      </c>
      <c r="EI1064" s="6">
        <v>7</v>
      </c>
      <c r="EJ1064" s="6">
        <v>25</v>
      </c>
      <c r="EK1064" s="6">
        <v>10</v>
      </c>
      <c r="EL1064" s="6">
        <v>39</v>
      </c>
      <c r="EM1064" s="6" t="s">
        <v>115</v>
      </c>
      <c r="EN1064" s="6" t="s">
        <v>22</v>
      </c>
      <c r="EO1064" s="6">
        <v>0</v>
      </c>
    </row>
    <row r="1065" spans="131:145" x14ac:dyDescent="0.25">
      <c r="EA1065" s="6" t="s">
        <v>0</v>
      </c>
      <c r="EB1065" s="6" t="s">
        <v>4</v>
      </c>
      <c r="EC1065" s="6" t="s">
        <v>696</v>
      </c>
      <c r="ED1065" s="6" t="s">
        <v>697</v>
      </c>
      <c r="EE1065" s="6" t="s">
        <v>97</v>
      </c>
      <c r="EF1065" s="6" t="s">
        <v>125</v>
      </c>
      <c r="EG1065" s="6">
        <v>43</v>
      </c>
      <c r="EH1065" s="6">
        <v>247</v>
      </c>
      <c r="EI1065" s="6">
        <v>41</v>
      </c>
      <c r="EJ1065" s="6">
        <v>232</v>
      </c>
      <c r="EK1065" s="6">
        <v>41</v>
      </c>
      <c r="EL1065" s="6">
        <v>9</v>
      </c>
      <c r="EM1065" s="6" t="s">
        <v>115</v>
      </c>
      <c r="EN1065" s="6" t="s">
        <v>22</v>
      </c>
      <c r="EO1065" s="6">
        <v>0</v>
      </c>
    </row>
    <row r="1066" spans="131:145" x14ac:dyDescent="0.25">
      <c r="EA1066" s="6" t="s">
        <v>0</v>
      </c>
      <c r="EB1066" s="6" t="s">
        <v>13</v>
      </c>
      <c r="EC1066" s="6" t="s">
        <v>241</v>
      </c>
      <c r="ED1066" s="6" t="s">
        <v>242</v>
      </c>
      <c r="EE1066" s="6" t="s">
        <v>97</v>
      </c>
      <c r="EF1066" s="6" t="s">
        <v>98</v>
      </c>
      <c r="EG1066" s="6">
        <v>65</v>
      </c>
      <c r="EH1066" s="6">
        <v>347</v>
      </c>
      <c r="EI1066" s="6">
        <v>65</v>
      </c>
      <c r="EJ1066" s="6">
        <v>347</v>
      </c>
      <c r="EK1066" s="6">
        <v>65</v>
      </c>
      <c r="EL1066" s="6">
        <v>347</v>
      </c>
      <c r="EM1066" s="6" t="s">
        <v>115</v>
      </c>
      <c r="EN1066" s="6" t="s">
        <v>22</v>
      </c>
      <c r="EO1066" s="6">
        <v>6</v>
      </c>
    </row>
    <row r="1067" spans="131:145" x14ac:dyDescent="0.25">
      <c r="EA1067" s="6" t="s">
        <v>0</v>
      </c>
      <c r="EB1067" s="6" t="s">
        <v>9</v>
      </c>
      <c r="EC1067" s="6" t="s">
        <v>220</v>
      </c>
      <c r="ED1067" s="6" t="s">
        <v>221</v>
      </c>
      <c r="EE1067" s="6" t="s">
        <v>97</v>
      </c>
      <c r="EF1067" s="6" t="s">
        <v>125</v>
      </c>
      <c r="EG1067" s="6">
        <v>121</v>
      </c>
      <c r="EH1067" s="6">
        <v>596</v>
      </c>
      <c r="EI1067" s="6">
        <v>129</v>
      </c>
      <c r="EJ1067" s="6">
        <v>575</v>
      </c>
      <c r="EK1067" s="6">
        <v>129</v>
      </c>
      <c r="EL1067" s="6">
        <v>575</v>
      </c>
      <c r="EM1067" s="6" t="s">
        <v>115</v>
      </c>
      <c r="EN1067" s="6" t="s">
        <v>23</v>
      </c>
      <c r="EO1067" s="6">
        <v>12</v>
      </c>
    </row>
    <row r="1068" spans="131:145" x14ac:dyDescent="0.25">
      <c r="EA1068" s="6" t="s">
        <v>0</v>
      </c>
      <c r="EB1068" s="6" t="s">
        <v>13</v>
      </c>
      <c r="EC1068" s="6" t="s">
        <v>1853</v>
      </c>
      <c r="ED1068" s="6" t="s">
        <v>204</v>
      </c>
      <c r="EE1068" s="6" t="s">
        <v>97</v>
      </c>
      <c r="EF1068" s="6" t="s">
        <v>125</v>
      </c>
      <c r="EG1068" s="6">
        <v>41</v>
      </c>
      <c r="EH1068" s="6">
        <v>199</v>
      </c>
      <c r="EI1068" s="6">
        <v>41</v>
      </c>
      <c r="EJ1068" s="6">
        <v>196</v>
      </c>
      <c r="EK1068" s="6">
        <v>41</v>
      </c>
      <c r="EL1068" s="6">
        <v>201</v>
      </c>
      <c r="EM1068" s="6" t="s">
        <v>115</v>
      </c>
      <c r="EN1068" s="6" t="s">
        <v>23</v>
      </c>
      <c r="EO1068" s="6">
        <v>2</v>
      </c>
    </row>
    <row r="1069" spans="131:145" x14ac:dyDescent="0.25">
      <c r="EA1069" s="6" t="s">
        <v>0</v>
      </c>
      <c r="EB1069" s="6" t="s">
        <v>9</v>
      </c>
      <c r="EC1069" s="6" t="s">
        <v>1078</v>
      </c>
      <c r="ED1069" s="6" t="s">
        <v>1079</v>
      </c>
      <c r="EE1069" s="6" t="s">
        <v>97</v>
      </c>
      <c r="EF1069" s="6" t="s">
        <v>125</v>
      </c>
      <c r="EG1069" s="6">
        <v>115</v>
      </c>
      <c r="EH1069" s="6">
        <v>502</v>
      </c>
      <c r="EI1069" s="6">
        <v>123</v>
      </c>
      <c r="EJ1069" s="6">
        <v>555</v>
      </c>
      <c r="EK1069" s="6">
        <v>123</v>
      </c>
      <c r="EL1069" s="6">
        <v>555</v>
      </c>
      <c r="EM1069" s="6" t="s">
        <v>115</v>
      </c>
      <c r="EN1069" s="6" t="s">
        <v>21</v>
      </c>
      <c r="EO1069" s="6">
        <v>18</v>
      </c>
    </row>
    <row r="1070" spans="131:145" x14ac:dyDescent="0.25">
      <c r="EA1070" s="6" t="s">
        <v>0</v>
      </c>
      <c r="EB1070" s="6" t="s">
        <v>13</v>
      </c>
      <c r="EC1070" s="6" t="s">
        <v>249</v>
      </c>
      <c r="ED1070" s="6" t="s">
        <v>250</v>
      </c>
      <c r="EE1070" s="6" t="s">
        <v>97</v>
      </c>
      <c r="EF1070" s="6" t="s">
        <v>98</v>
      </c>
      <c r="EG1070" s="6">
        <v>14</v>
      </c>
      <c r="EH1070" s="6">
        <v>83</v>
      </c>
      <c r="EI1070" s="6">
        <v>8</v>
      </c>
      <c r="EJ1070" s="6">
        <v>35</v>
      </c>
      <c r="EK1070" s="6">
        <v>13</v>
      </c>
      <c r="EL1070" s="6">
        <v>82</v>
      </c>
      <c r="EM1070" s="6" t="s">
        <v>115</v>
      </c>
      <c r="EN1070" s="6" t="s">
        <v>22</v>
      </c>
      <c r="EO1070" s="6">
        <v>0</v>
      </c>
    </row>
    <row r="1071" spans="131:145" x14ac:dyDescent="0.25">
      <c r="EA1071" s="6" t="s">
        <v>0</v>
      </c>
      <c r="EB1071" s="6" t="s">
        <v>9</v>
      </c>
      <c r="EC1071" s="6" t="s">
        <v>756</v>
      </c>
      <c r="ED1071" s="6" t="s">
        <v>757</v>
      </c>
      <c r="EE1071" s="6" t="s">
        <v>97</v>
      </c>
      <c r="EF1071" s="6" t="s">
        <v>125</v>
      </c>
      <c r="EG1071" s="6">
        <v>115</v>
      </c>
      <c r="EH1071" s="6">
        <v>532</v>
      </c>
      <c r="EI1071" s="6">
        <v>115</v>
      </c>
      <c r="EJ1071" s="6">
        <v>537</v>
      </c>
      <c r="EK1071" s="6">
        <v>115</v>
      </c>
      <c r="EL1071" s="6">
        <v>537</v>
      </c>
      <c r="EM1071" s="6" t="s">
        <v>115</v>
      </c>
      <c r="EN1071" s="6" t="s">
        <v>23</v>
      </c>
      <c r="EO1071" s="6">
        <v>7</v>
      </c>
    </row>
    <row r="1072" spans="131:145" x14ac:dyDescent="0.25">
      <c r="EA1072" s="6" t="s">
        <v>0</v>
      </c>
      <c r="EB1072" s="6" t="s">
        <v>13</v>
      </c>
      <c r="EC1072" s="6" t="s">
        <v>175</v>
      </c>
      <c r="ED1072" s="6" t="s">
        <v>176</v>
      </c>
      <c r="EE1072" s="6" t="s">
        <v>97</v>
      </c>
      <c r="EF1072" s="6" t="s">
        <v>125</v>
      </c>
      <c r="EG1072" s="6">
        <v>35</v>
      </c>
      <c r="EH1072" s="6">
        <v>215</v>
      </c>
      <c r="EI1072" s="6">
        <v>35</v>
      </c>
      <c r="EJ1072" s="6">
        <v>211</v>
      </c>
      <c r="EK1072" s="6">
        <v>35</v>
      </c>
      <c r="EL1072" s="6">
        <v>212</v>
      </c>
      <c r="EM1072" s="6" t="s">
        <v>115</v>
      </c>
      <c r="EN1072" s="6" t="s">
        <v>23</v>
      </c>
      <c r="EO1072" s="6">
        <v>7</v>
      </c>
    </row>
    <row r="1073" spans="131:145" x14ac:dyDescent="0.25">
      <c r="EA1073" s="6" t="s">
        <v>0</v>
      </c>
      <c r="EB1073" s="6" t="s">
        <v>13</v>
      </c>
      <c r="EC1073" s="6" t="s">
        <v>1080</v>
      </c>
      <c r="ED1073" s="6" t="s">
        <v>1081</v>
      </c>
      <c r="EE1073" s="6" t="s">
        <v>97</v>
      </c>
      <c r="EF1073" s="6" t="s">
        <v>125</v>
      </c>
      <c r="EG1073" s="6">
        <v>54</v>
      </c>
      <c r="EH1073" s="6">
        <v>242</v>
      </c>
      <c r="EI1073" s="6">
        <v>50</v>
      </c>
      <c r="EJ1073" s="6">
        <v>219</v>
      </c>
      <c r="EK1073" s="6">
        <v>50</v>
      </c>
      <c r="EL1073" s="6">
        <v>227</v>
      </c>
      <c r="EM1073" s="6" t="s">
        <v>115</v>
      </c>
      <c r="EN1073" s="6" t="s">
        <v>23</v>
      </c>
      <c r="EO1073" s="6">
        <v>6</v>
      </c>
    </row>
    <row r="1074" spans="131:145" x14ac:dyDescent="0.25">
      <c r="EA1074" s="6" t="s">
        <v>0</v>
      </c>
      <c r="EB1074" s="6" t="s">
        <v>9</v>
      </c>
      <c r="EC1074" s="6" t="s">
        <v>135</v>
      </c>
      <c r="ED1074" s="6" t="s">
        <v>136</v>
      </c>
      <c r="EE1074" s="6" t="s">
        <v>97</v>
      </c>
      <c r="EF1074" s="6" t="s">
        <v>125</v>
      </c>
      <c r="EG1074" s="6">
        <v>207</v>
      </c>
      <c r="EH1074" s="6">
        <v>1141</v>
      </c>
      <c r="EI1074" s="6">
        <v>352</v>
      </c>
      <c r="EJ1074" s="6">
        <v>1386</v>
      </c>
      <c r="EK1074" s="6">
        <v>352</v>
      </c>
      <c r="EL1074" s="6">
        <v>1386</v>
      </c>
      <c r="EM1074" s="6" t="s">
        <v>115</v>
      </c>
      <c r="EN1074" s="6" t="s">
        <v>23</v>
      </c>
      <c r="EO1074" s="6">
        <v>28</v>
      </c>
    </row>
    <row r="1075" spans="131:145" x14ac:dyDescent="0.25">
      <c r="EA1075" s="6" t="s">
        <v>0</v>
      </c>
      <c r="EB1075" s="6" t="s">
        <v>9</v>
      </c>
      <c r="EC1075" s="6" t="s">
        <v>1078</v>
      </c>
      <c r="ED1075" s="6" t="s">
        <v>1079</v>
      </c>
      <c r="EE1075" s="6" t="s">
        <v>97</v>
      </c>
      <c r="EF1075" s="6" t="s">
        <v>125</v>
      </c>
      <c r="EG1075" s="6">
        <v>115</v>
      </c>
      <c r="EH1075" s="6">
        <v>502</v>
      </c>
      <c r="EI1075" s="6">
        <v>123</v>
      </c>
      <c r="EJ1075" s="6">
        <v>555</v>
      </c>
      <c r="EK1075" s="6">
        <v>123</v>
      </c>
      <c r="EL1075" s="6">
        <v>555</v>
      </c>
      <c r="EM1075" s="6" t="s">
        <v>115</v>
      </c>
      <c r="EN1075" s="6" t="s">
        <v>22</v>
      </c>
      <c r="EO1075" s="6">
        <v>19</v>
      </c>
    </row>
    <row r="1076" spans="131:145" x14ac:dyDescent="0.25">
      <c r="EA1076" s="6" t="s">
        <v>0</v>
      </c>
      <c r="EB1076" s="6" t="s">
        <v>13</v>
      </c>
      <c r="EC1076" s="6" t="s">
        <v>249</v>
      </c>
      <c r="ED1076" s="6" t="s">
        <v>250</v>
      </c>
      <c r="EE1076" s="6" t="s">
        <v>97</v>
      </c>
      <c r="EF1076" s="6" t="s">
        <v>98</v>
      </c>
      <c r="EG1076" s="6">
        <v>14</v>
      </c>
      <c r="EH1076" s="6">
        <v>83</v>
      </c>
      <c r="EI1076" s="6">
        <v>8</v>
      </c>
      <c r="EJ1076" s="6">
        <v>35</v>
      </c>
      <c r="EK1076" s="6">
        <v>13</v>
      </c>
      <c r="EL1076" s="6">
        <v>82</v>
      </c>
      <c r="EM1076" s="6" t="s">
        <v>115</v>
      </c>
      <c r="EN1076" s="6" t="s">
        <v>23</v>
      </c>
      <c r="EO1076" s="6">
        <v>0</v>
      </c>
    </row>
    <row r="1077" spans="131:145" x14ac:dyDescent="0.25">
      <c r="EA1077" s="6" t="s">
        <v>0</v>
      </c>
      <c r="EB1077" s="6" t="s">
        <v>13</v>
      </c>
      <c r="EC1077" s="6" t="s">
        <v>173</v>
      </c>
      <c r="ED1077" s="6" t="s">
        <v>174</v>
      </c>
      <c r="EE1077" s="6" t="s">
        <v>97</v>
      </c>
      <c r="EF1077" s="6" t="s">
        <v>125</v>
      </c>
      <c r="EG1077" s="6">
        <v>74</v>
      </c>
      <c r="EH1077" s="6">
        <v>404</v>
      </c>
      <c r="EI1077" s="6">
        <v>60</v>
      </c>
      <c r="EJ1077" s="6">
        <v>330</v>
      </c>
      <c r="EK1077" s="6">
        <v>74</v>
      </c>
      <c r="EL1077" s="6">
        <v>369</v>
      </c>
      <c r="EM1077" s="6" t="s">
        <v>115</v>
      </c>
      <c r="EN1077" s="6" t="s">
        <v>22</v>
      </c>
      <c r="EO1077" s="6">
        <v>2</v>
      </c>
    </row>
    <row r="1078" spans="131:145" x14ac:dyDescent="0.25">
      <c r="EA1078" s="6" t="s">
        <v>0</v>
      </c>
      <c r="EB1078" s="6" t="s">
        <v>13</v>
      </c>
      <c r="EC1078" s="6" t="s">
        <v>245</v>
      </c>
      <c r="ED1078" s="6" t="s">
        <v>246</v>
      </c>
      <c r="EE1078" s="6" t="s">
        <v>97</v>
      </c>
      <c r="EF1078" s="6" t="s">
        <v>98</v>
      </c>
      <c r="EG1078" s="6">
        <v>25</v>
      </c>
      <c r="EH1078" s="6">
        <v>133</v>
      </c>
      <c r="EI1078" s="6">
        <v>22</v>
      </c>
      <c r="EJ1078" s="6">
        <v>95</v>
      </c>
      <c r="EK1078" s="6">
        <v>25</v>
      </c>
      <c r="EL1078" s="6">
        <v>134</v>
      </c>
      <c r="EM1078" s="6" t="s">
        <v>115</v>
      </c>
      <c r="EN1078" s="6" t="s">
        <v>23</v>
      </c>
      <c r="EO1078" s="6">
        <v>1</v>
      </c>
    </row>
    <row r="1079" spans="131:145" x14ac:dyDescent="0.25">
      <c r="EA1079" s="6" t="s">
        <v>0</v>
      </c>
      <c r="EB1079" s="6" t="s">
        <v>13</v>
      </c>
      <c r="EC1079" s="6" t="s">
        <v>249</v>
      </c>
      <c r="ED1079" s="6" t="s">
        <v>250</v>
      </c>
      <c r="EE1079" s="6" t="s">
        <v>97</v>
      </c>
      <c r="EF1079" s="6" t="s">
        <v>98</v>
      </c>
      <c r="EG1079" s="6">
        <v>14</v>
      </c>
      <c r="EH1079" s="6">
        <v>83</v>
      </c>
      <c r="EI1079" s="6">
        <v>8</v>
      </c>
      <c r="EJ1079" s="6">
        <v>35</v>
      </c>
      <c r="EK1079" s="6">
        <v>13</v>
      </c>
      <c r="EL1079" s="6">
        <v>82</v>
      </c>
      <c r="EM1079" s="6" t="s">
        <v>115</v>
      </c>
      <c r="EN1079" s="6" t="s">
        <v>21</v>
      </c>
      <c r="EO1079" s="6">
        <v>0</v>
      </c>
    </row>
    <row r="1080" spans="131:145" x14ac:dyDescent="0.25">
      <c r="EA1080" s="6" t="s">
        <v>0</v>
      </c>
      <c r="EB1080" s="6" t="s">
        <v>6</v>
      </c>
      <c r="EC1080" s="6" t="s">
        <v>721</v>
      </c>
      <c r="ED1080" s="6" t="s">
        <v>722</v>
      </c>
      <c r="EE1080" s="6" t="s">
        <v>97</v>
      </c>
      <c r="EF1080" s="6" t="s">
        <v>125</v>
      </c>
      <c r="EG1080" s="6">
        <v>30</v>
      </c>
      <c r="EH1080" s="6">
        <v>181</v>
      </c>
      <c r="EI1080" s="6">
        <v>30</v>
      </c>
      <c r="EJ1080" s="6">
        <v>181</v>
      </c>
      <c r="EK1080" s="6">
        <v>30</v>
      </c>
      <c r="EL1080" s="6">
        <v>181</v>
      </c>
      <c r="EM1080" s="6" t="s">
        <v>115</v>
      </c>
      <c r="EN1080" s="6" t="s">
        <v>23</v>
      </c>
      <c r="EO1080" s="6">
        <v>7</v>
      </c>
    </row>
    <row r="1081" spans="131:145" x14ac:dyDescent="0.25">
      <c r="EA1081" s="6" t="s">
        <v>0</v>
      </c>
      <c r="EB1081" s="6" t="s">
        <v>6</v>
      </c>
      <c r="EC1081" s="6" t="s">
        <v>718</v>
      </c>
      <c r="ED1081" s="6" t="s">
        <v>719</v>
      </c>
      <c r="EE1081" s="6" t="s">
        <v>97</v>
      </c>
      <c r="EF1081" s="6" t="s">
        <v>132</v>
      </c>
      <c r="EG1081" s="6">
        <v>68</v>
      </c>
      <c r="EH1081" s="6">
        <v>327</v>
      </c>
      <c r="EI1081" s="6">
        <v>10</v>
      </c>
      <c r="EJ1081" s="6">
        <v>20</v>
      </c>
      <c r="EK1081" s="6">
        <v>63</v>
      </c>
      <c r="EL1081" s="6">
        <v>307</v>
      </c>
      <c r="EM1081" s="6" t="s">
        <v>115</v>
      </c>
      <c r="EN1081" s="6" t="s">
        <v>22</v>
      </c>
      <c r="EO1081" s="6">
        <v>2</v>
      </c>
    </row>
    <row r="1082" spans="131:145" x14ac:dyDescent="0.25">
      <c r="EA1082" s="6" t="s">
        <v>0</v>
      </c>
      <c r="EB1082" s="6" t="s">
        <v>12</v>
      </c>
      <c r="EC1082" s="6" t="s">
        <v>1848</v>
      </c>
      <c r="ED1082" s="6" t="s">
        <v>198</v>
      </c>
      <c r="EE1082" s="6" t="s">
        <v>97</v>
      </c>
      <c r="EF1082" s="6" t="s">
        <v>125</v>
      </c>
      <c r="EG1082" s="6">
        <v>20</v>
      </c>
      <c r="EH1082" s="6">
        <v>106</v>
      </c>
      <c r="EI1082" s="6">
        <v>13</v>
      </c>
      <c r="EJ1082" s="6">
        <v>94</v>
      </c>
      <c r="EK1082" s="6">
        <v>18</v>
      </c>
      <c r="EL1082" s="6">
        <v>94</v>
      </c>
      <c r="EM1082" s="6" t="s">
        <v>115</v>
      </c>
      <c r="EN1082" s="6" t="s">
        <v>22</v>
      </c>
      <c r="EO1082" s="6">
        <v>1</v>
      </c>
    </row>
    <row r="1083" spans="131:145" x14ac:dyDescent="0.25">
      <c r="EA1083" s="6" t="s">
        <v>0</v>
      </c>
      <c r="EB1083" s="6" t="s">
        <v>13</v>
      </c>
      <c r="EC1083" s="6" t="s">
        <v>205</v>
      </c>
      <c r="ED1083" s="6" t="s">
        <v>206</v>
      </c>
      <c r="EE1083" s="6" t="s">
        <v>97</v>
      </c>
      <c r="EF1083" s="6" t="s">
        <v>125</v>
      </c>
      <c r="EG1083" s="6">
        <v>116</v>
      </c>
      <c r="EH1083" s="6">
        <v>530</v>
      </c>
      <c r="EI1083" s="6">
        <v>105</v>
      </c>
      <c r="EJ1083" s="6">
        <v>464</v>
      </c>
      <c r="EK1083" s="6">
        <v>105</v>
      </c>
      <c r="EL1083" s="6">
        <v>492</v>
      </c>
      <c r="EM1083" s="6" t="s">
        <v>115</v>
      </c>
      <c r="EN1083" s="6" t="s">
        <v>23</v>
      </c>
      <c r="EO1083" s="6">
        <v>13</v>
      </c>
    </row>
    <row r="1084" spans="131:145" x14ac:dyDescent="0.25">
      <c r="EA1084" s="6" t="s">
        <v>0</v>
      </c>
      <c r="EB1084" s="6" t="s">
        <v>13</v>
      </c>
      <c r="EC1084" s="6" t="s">
        <v>175</v>
      </c>
      <c r="ED1084" s="6" t="s">
        <v>176</v>
      </c>
      <c r="EE1084" s="6" t="s">
        <v>97</v>
      </c>
      <c r="EF1084" s="6" t="s">
        <v>125</v>
      </c>
      <c r="EG1084" s="6">
        <v>35</v>
      </c>
      <c r="EH1084" s="6">
        <v>215</v>
      </c>
      <c r="EI1084" s="6">
        <v>35</v>
      </c>
      <c r="EJ1084" s="6">
        <v>211</v>
      </c>
      <c r="EK1084" s="6">
        <v>35</v>
      </c>
      <c r="EL1084" s="6">
        <v>212</v>
      </c>
      <c r="EM1084" s="6" t="s">
        <v>115</v>
      </c>
      <c r="EN1084" s="6" t="s">
        <v>21</v>
      </c>
      <c r="EO1084" s="6">
        <v>1</v>
      </c>
    </row>
    <row r="1085" spans="131:145" x14ac:dyDescent="0.25">
      <c r="EA1085" s="6" t="s">
        <v>0</v>
      </c>
      <c r="EB1085" s="6" t="s">
        <v>13</v>
      </c>
      <c r="EC1085" s="6" t="s">
        <v>241</v>
      </c>
      <c r="ED1085" s="6" t="s">
        <v>242</v>
      </c>
      <c r="EE1085" s="6" t="s">
        <v>97</v>
      </c>
      <c r="EF1085" s="6" t="s">
        <v>98</v>
      </c>
      <c r="EG1085" s="6">
        <v>65</v>
      </c>
      <c r="EH1085" s="6">
        <v>347</v>
      </c>
      <c r="EI1085" s="6">
        <v>65</v>
      </c>
      <c r="EJ1085" s="6">
        <v>347</v>
      </c>
      <c r="EK1085" s="6">
        <v>65</v>
      </c>
      <c r="EL1085" s="6">
        <v>347</v>
      </c>
      <c r="EM1085" s="6" t="s">
        <v>115</v>
      </c>
      <c r="EN1085" s="6" t="s">
        <v>23</v>
      </c>
      <c r="EO1085" s="6">
        <v>13</v>
      </c>
    </row>
    <row r="1086" spans="131:145" x14ac:dyDescent="0.25">
      <c r="EA1086" s="6" t="s">
        <v>0</v>
      </c>
      <c r="EB1086" s="6" t="s">
        <v>7</v>
      </c>
      <c r="EC1086" s="6" t="s">
        <v>143</v>
      </c>
      <c r="ED1086" s="6" t="s">
        <v>144</v>
      </c>
      <c r="EE1086" s="6" t="s">
        <v>97</v>
      </c>
      <c r="EF1086" s="6" t="s">
        <v>132</v>
      </c>
      <c r="EG1086" s="6">
        <v>12</v>
      </c>
      <c r="EH1086" s="6">
        <v>51</v>
      </c>
      <c r="EI1086" s="6">
        <v>4</v>
      </c>
      <c r="EJ1086" s="6">
        <v>20</v>
      </c>
      <c r="EK1086" s="6">
        <v>12</v>
      </c>
      <c r="EL1086" s="6">
        <v>52</v>
      </c>
      <c r="EM1086" s="6" t="s">
        <v>115</v>
      </c>
      <c r="EN1086" s="6" t="s">
        <v>22</v>
      </c>
      <c r="EO1086" s="6">
        <v>0</v>
      </c>
    </row>
    <row r="1087" spans="131:145" x14ac:dyDescent="0.25">
      <c r="EA1087" s="6" t="s">
        <v>0</v>
      </c>
      <c r="EB1087" s="6" t="s">
        <v>7</v>
      </c>
      <c r="EC1087" s="6" t="s">
        <v>130</v>
      </c>
      <c r="ED1087" s="6" t="s">
        <v>131</v>
      </c>
      <c r="EE1087" s="6" t="s">
        <v>97</v>
      </c>
      <c r="EF1087" s="6" t="s">
        <v>125</v>
      </c>
      <c r="EG1087" s="6">
        <v>169</v>
      </c>
      <c r="EH1087" s="6">
        <v>816</v>
      </c>
      <c r="EI1087" s="6">
        <v>153</v>
      </c>
      <c r="EJ1087" s="6">
        <v>754</v>
      </c>
      <c r="EK1087" s="6">
        <v>157</v>
      </c>
      <c r="EL1087" s="6">
        <v>761</v>
      </c>
      <c r="EM1087" s="6" t="s">
        <v>115</v>
      </c>
      <c r="EN1087" s="6" t="s">
        <v>22</v>
      </c>
      <c r="EO1087" s="6">
        <v>16</v>
      </c>
    </row>
    <row r="1088" spans="131:145" x14ac:dyDescent="0.25">
      <c r="EA1088" s="6" t="s">
        <v>0</v>
      </c>
      <c r="EB1088" s="6" t="s">
        <v>13</v>
      </c>
      <c r="EC1088" s="6" t="s">
        <v>205</v>
      </c>
      <c r="ED1088" s="6" t="s">
        <v>206</v>
      </c>
      <c r="EE1088" s="6" t="s">
        <v>97</v>
      </c>
      <c r="EF1088" s="6" t="s">
        <v>125</v>
      </c>
      <c r="EG1088" s="6">
        <v>116</v>
      </c>
      <c r="EH1088" s="6">
        <v>530</v>
      </c>
      <c r="EI1088" s="6">
        <v>105</v>
      </c>
      <c r="EJ1088" s="6">
        <v>464</v>
      </c>
      <c r="EK1088" s="6">
        <v>105</v>
      </c>
      <c r="EL1088" s="6">
        <v>492</v>
      </c>
      <c r="EM1088" s="6" t="s">
        <v>115</v>
      </c>
      <c r="EN1088" s="6" t="s">
        <v>21</v>
      </c>
      <c r="EO1088" s="6">
        <v>7</v>
      </c>
    </row>
    <row r="1089" spans="131:145" x14ac:dyDescent="0.25">
      <c r="EA1089" s="6" t="s">
        <v>0</v>
      </c>
      <c r="EB1089" s="6" t="s">
        <v>9</v>
      </c>
      <c r="EC1089" s="6" t="s">
        <v>759</v>
      </c>
      <c r="ED1089" s="6" t="s">
        <v>760</v>
      </c>
      <c r="EE1089" s="6" t="s">
        <v>97</v>
      </c>
      <c r="EF1089" s="6" t="s">
        <v>125</v>
      </c>
      <c r="EG1089" s="6">
        <v>319</v>
      </c>
      <c r="EH1089" s="6">
        <v>1567</v>
      </c>
      <c r="EI1089" s="6">
        <v>133</v>
      </c>
      <c r="EJ1089" s="6">
        <v>499</v>
      </c>
      <c r="EK1089" s="6">
        <v>133</v>
      </c>
      <c r="EL1089" s="6">
        <v>499</v>
      </c>
      <c r="EM1089" s="6" t="s">
        <v>115</v>
      </c>
      <c r="EN1089" s="6" t="s">
        <v>23</v>
      </c>
      <c r="EO1089" s="6">
        <v>7</v>
      </c>
    </row>
    <row r="1090" spans="131:145" x14ac:dyDescent="0.25">
      <c r="EA1090" s="6" t="s">
        <v>0</v>
      </c>
      <c r="EB1090" s="6" t="s">
        <v>13</v>
      </c>
      <c r="EC1090" s="6" t="s">
        <v>201</v>
      </c>
      <c r="ED1090" s="6" t="s">
        <v>202</v>
      </c>
      <c r="EE1090" s="6" t="s">
        <v>97</v>
      </c>
      <c r="EF1090" s="6" t="s">
        <v>132</v>
      </c>
      <c r="EG1090" s="6">
        <v>8</v>
      </c>
      <c r="EH1090" s="6">
        <v>40</v>
      </c>
      <c r="EI1090" s="6">
        <v>8</v>
      </c>
      <c r="EJ1090" s="6">
        <v>28</v>
      </c>
      <c r="EK1090" s="6">
        <v>8</v>
      </c>
      <c r="EL1090" s="6">
        <v>40</v>
      </c>
      <c r="EM1090" s="6" t="s">
        <v>115</v>
      </c>
      <c r="EN1090" s="6" t="s">
        <v>21</v>
      </c>
      <c r="EO1090" s="6">
        <v>1</v>
      </c>
    </row>
    <row r="1091" spans="131:145" x14ac:dyDescent="0.25">
      <c r="EA1091" s="6" t="s">
        <v>0</v>
      </c>
      <c r="EB1091" s="6" t="s">
        <v>13</v>
      </c>
      <c r="EC1091" s="6" t="s">
        <v>247</v>
      </c>
      <c r="ED1091" s="6" t="s">
        <v>248</v>
      </c>
      <c r="EE1091" s="6" t="s">
        <v>97</v>
      </c>
      <c r="EF1091" s="6" t="s">
        <v>98</v>
      </c>
      <c r="EG1091" s="6">
        <v>10</v>
      </c>
      <c r="EH1091" s="6">
        <v>39</v>
      </c>
      <c r="EI1091" s="6">
        <v>7</v>
      </c>
      <c r="EJ1091" s="6">
        <v>25</v>
      </c>
      <c r="EK1091" s="6">
        <v>10</v>
      </c>
      <c r="EL1091" s="6">
        <v>39</v>
      </c>
      <c r="EM1091" s="6" t="s">
        <v>115</v>
      </c>
      <c r="EN1091" s="6" t="s">
        <v>21</v>
      </c>
      <c r="EO1091" s="6">
        <v>0</v>
      </c>
    </row>
    <row r="1092" spans="131:145" x14ac:dyDescent="0.25">
      <c r="EA1092" s="6" t="s">
        <v>0</v>
      </c>
      <c r="EB1092" s="6" t="s">
        <v>7</v>
      </c>
      <c r="EC1092" s="6" t="s">
        <v>130</v>
      </c>
      <c r="ED1092" s="6" t="s">
        <v>131</v>
      </c>
      <c r="EE1092" s="6" t="s">
        <v>97</v>
      </c>
      <c r="EF1092" s="6" t="s">
        <v>125</v>
      </c>
      <c r="EG1092" s="6">
        <v>169</v>
      </c>
      <c r="EH1092" s="6">
        <v>816</v>
      </c>
      <c r="EI1092" s="6">
        <v>153</v>
      </c>
      <c r="EJ1092" s="6">
        <v>754</v>
      </c>
      <c r="EK1092" s="6">
        <v>157</v>
      </c>
      <c r="EL1092" s="6">
        <v>761</v>
      </c>
      <c r="EM1092" s="6" t="s">
        <v>115</v>
      </c>
      <c r="EN1092" s="6" t="s">
        <v>23</v>
      </c>
      <c r="EO1092" s="6">
        <v>37</v>
      </c>
    </row>
    <row r="1093" spans="131:145" x14ac:dyDescent="0.25">
      <c r="EA1093" s="6" t="s">
        <v>0</v>
      </c>
      <c r="EB1093" s="6" t="s">
        <v>13</v>
      </c>
      <c r="EC1093" s="6" t="s">
        <v>239</v>
      </c>
      <c r="ED1093" s="6" t="s">
        <v>240</v>
      </c>
      <c r="EE1093" s="6" t="s">
        <v>97</v>
      </c>
      <c r="EF1093" s="6" t="s">
        <v>98</v>
      </c>
      <c r="EG1093" s="6">
        <v>15</v>
      </c>
      <c r="EH1093" s="6">
        <v>74</v>
      </c>
      <c r="EI1093" s="6">
        <v>12</v>
      </c>
      <c r="EJ1093" s="6">
        <v>60</v>
      </c>
      <c r="EK1093" s="6">
        <v>16</v>
      </c>
      <c r="EL1093" s="6">
        <v>74</v>
      </c>
      <c r="EM1093" s="6" t="s">
        <v>115</v>
      </c>
      <c r="EN1093" s="6" t="s">
        <v>21</v>
      </c>
      <c r="EO1093" s="6">
        <v>0</v>
      </c>
    </row>
    <row r="1094" spans="131:145" x14ac:dyDescent="0.25">
      <c r="EA1094" s="6" t="s">
        <v>0</v>
      </c>
      <c r="EB1094" s="6" t="s">
        <v>13</v>
      </c>
      <c r="EC1094" s="6" t="s">
        <v>205</v>
      </c>
      <c r="ED1094" s="6" t="s">
        <v>206</v>
      </c>
      <c r="EE1094" s="6" t="s">
        <v>97</v>
      </c>
      <c r="EF1094" s="6" t="s">
        <v>125</v>
      </c>
      <c r="EG1094" s="6">
        <v>116</v>
      </c>
      <c r="EH1094" s="6">
        <v>530</v>
      </c>
      <c r="EI1094" s="6">
        <v>105</v>
      </c>
      <c r="EJ1094" s="6">
        <v>464</v>
      </c>
      <c r="EK1094" s="6">
        <v>105</v>
      </c>
      <c r="EL1094" s="6">
        <v>492</v>
      </c>
      <c r="EM1094" s="6" t="s">
        <v>115</v>
      </c>
      <c r="EN1094" s="6" t="s">
        <v>22</v>
      </c>
      <c r="EO1094" s="6">
        <v>6</v>
      </c>
    </row>
    <row r="1095" spans="131:145" x14ac:dyDescent="0.25">
      <c r="EA1095" s="6" t="s">
        <v>0</v>
      </c>
      <c r="EB1095" s="6" t="s">
        <v>4</v>
      </c>
      <c r="EC1095" s="6" t="s">
        <v>696</v>
      </c>
      <c r="ED1095" s="6" t="s">
        <v>697</v>
      </c>
      <c r="EE1095" s="6" t="s">
        <v>97</v>
      </c>
      <c r="EF1095" s="6" t="s">
        <v>125</v>
      </c>
      <c r="EG1095" s="6">
        <v>43</v>
      </c>
      <c r="EH1095" s="6">
        <v>247</v>
      </c>
      <c r="EI1095" s="6">
        <v>41</v>
      </c>
      <c r="EJ1095" s="6">
        <v>232</v>
      </c>
      <c r="EK1095" s="6">
        <v>41</v>
      </c>
      <c r="EL1095" s="6">
        <v>9</v>
      </c>
      <c r="EM1095" s="6" t="s">
        <v>115</v>
      </c>
      <c r="EN1095" s="6" t="s">
        <v>21</v>
      </c>
      <c r="EO1095" s="6">
        <v>0</v>
      </c>
    </row>
    <row r="1096" spans="131:145" x14ac:dyDescent="0.25">
      <c r="EA1096" s="6" t="s">
        <v>0</v>
      </c>
      <c r="EB1096" s="6" t="s">
        <v>6</v>
      </c>
      <c r="EC1096" s="6" t="s">
        <v>718</v>
      </c>
      <c r="ED1096" s="6" t="s">
        <v>719</v>
      </c>
      <c r="EE1096" s="6" t="s">
        <v>97</v>
      </c>
      <c r="EF1096" s="6" t="s">
        <v>132</v>
      </c>
      <c r="EG1096" s="6">
        <v>68</v>
      </c>
      <c r="EH1096" s="6">
        <v>327</v>
      </c>
      <c r="EI1096" s="6">
        <v>10</v>
      </c>
      <c r="EJ1096" s="6">
        <v>20</v>
      </c>
      <c r="EK1096" s="6">
        <v>63</v>
      </c>
      <c r="EL1096" s="6">
        <v>307</v>
      </c>
      <c r="EM1096" s="6" t="s">
        <v>115</v>
      </c>
      <c r="EN1096" s="6" t="s">
        <v>21</v>
      </c>
      <c r="EO1096" s="6">
        <v>4</v>
      </c>
    </row>
    <row r="1097" spans="131:145" x14ac:dyDescent="0.25">
      <c r="EA1097" s="6" t="s">
        <v>0</v>
      </c>
      <c r="EB1097" s="6" t="s">
        <v>9</v>
      </c>
      <c r="EC1097" s="6" t="s">
        <v>135</v>
      </c>
      <c r="ED1097" s="6" t="s">
        <v>136</v>
      </c>
      <c r="EE1097" s="6" t="s">
        <v>97</v>
      </c>
      <c r="EF1097" s="6" t="s">
        <v>125</v>
      </c>
      <c r="EG1097" s="6">
        <v>207</v>
      </c>
      <c r="EH1097" s="6">
        <v>1141</v>
      </c>
      <c r="EI1097" s="6">
        <v>352</v>
      </c>
      <c r="EJ1097" s="6">
        <v>1386</v>
      </c>
      <c r="EK1097" s="6">
        <v>352</v>
      </c>
      <c r="EL1097" s="6">
        <v>1386</v>
      </c>
      <c r="EM1097" s="6" t="s">
        <v>115</v>
      </c>
      <c r="EN1097" s="6" t="s">
        <v>21</v>
      </c>
      <c r="EO1097" s="6">
        <v>15</v>
      </c>
    </row>
    <row r="1098" spans="131:145" x14ac:dyDescent="0.25">
      <c r="EA1098" s="6" t="s">
        <v>0</v>
      </c>
      <c r="EB1098" s="6" t="s">
        <v>13</v>
      </c>
      <c r="EC1098" s="6" t="s">
        <v>243</v>
      </c>
      <c r="ED1098" s="6" t="s">
        <v>244</v>
      </c>
      <c r="EE1098" s="6" t="s">
        <v>97</v>
      </c>
      <c r="EF1098" s="6" t="s">
        <v>98</v>
      </c>
      <c r="EG1098" s="6">
        <v>67</v>
      </c>
      <c r="EH1098" s="6">
        <v>350</v>
      </c>
      <c r="EI1098" s="6">
        <v>67</v>
      </c>
      <c r="EJ1098" s="6">
        <v>350</v>
      </c>
      <c r="EK1098" s="6">
        <v>67</v>
      </c>
      <c r="EL1098" s="6">
        <v>350</v>
      </c>
      <c r="EM1098" s="6" t="s">
        <v>115</v>
      </c>
      <c r="EN1098" s="6" t="s">
        <v>21</v>
      </c>
      <c r="EO1098" s="6">
        <v>3</v>
      </c>
    </row>
    <row r="1099" spans="131:145" x14ac:dyDescent="0.25">
      <c r="EA1099" s="6" t="s">
        <v>0</v>
      </c>
      <c r="EB1099" s="6" t="s">
        <v>5</v>
      </c>
      <c r="EC1099" s="6" t="s">
        <v>713</v>
      </c>
      <c r="ED1099" s="6" t="s">
        <v>714</v>
      </c>
      <c r="EE1099" s="6" t="s">
        <v>209</v>
      </c>
      <c r="EF1099" s="6" t="s">
        <v>125</v>
      </c>
      <c r="EG1099" s="6">
        <v>110</v>
      </c>
      <c r="EH1099" s="6">
        <v>643</v>
      </c>
      <c r="EI1099" s="6">
        <v>106</v>
      </c>
      <c r="EK1099" s="6">
        <v>124</v>
      </c>
      <c r="EL1099" s="6">
        <v>0</v>
      </c>
      <c r="EM1099" s="6" t="s">
        <v>115</v>
      </c>
      <c r="EN1099" s="6" t="s">
        <v>21</v>
      </c>
      <c r="EO1099" s="6">
        <v>0</v>
      </c>
    </row>
    <row r="1100" spans="131:145" x14ac:dyDescent="0.25">
      <c r="EA1100" s="6" t="s">
        <v>0</v>
      </c>
      <c r="EB1100" s="6" t="s">
        <v>13</v>
      </c>
      <c r="EC1100" s="6" t="s">
        <v>199</v>
      </c>
      <c r="ED1100" s="6" t="s">
        <v>200</v>
      </c>
      <c r="EE1100" s="6" t="s">
        <v>97</v>
      </c>
      <c r="EF1100" s="6" t="s">
        <v>125</v>
      </c>
      <c r="EG1100" s="6">
        <v>77</v>
      </c>
      <c r="EH1100" s="6">
        <v>380</v>
      </c>
      <c r="EI1100" s="6">
        <v>76</v>
      </c>
      <c r="EJ1100" s="6">
        <v>342</v>
      </c>
      <c r="EK1100" s="6">
        <v>76</v>
      </c>
      <c r="EL1100" s="6">
        <v>344</v>
      </c>
      <c r="EM1100" s="6" t="s">
        <v>115</v>
      </c>
      <c r="EN1100" s="6" t="s">
        <v>21</v>
      </c>
      <c r="EO1100" s="6">
        <v>2</v>
      </c>
    </row>
    <row r="1101" spans="131:145" x14ac:dyDescent="0.25">
      <c r="EA1101" s="6" t="s">
        <v>0</v>
      </c>
      <c r="EB1101" s="6" t="s">
        <v>13</v>
      </c>
      <c r="EC1101" s="6" t="s">
        <v>201</v>
      </c>
      <c r="ED1101" s="6" t="s">
        <v>202</v>
      </c>
      <c r="EE1101" s="6" t="s">
        <v>97</v>
      </c>
      <c r="EF1101" s="6" t="s">
        <v>132</v>
      </c>
      <c r="EG1101" s="6">
        <v>8</v>
      </c>
      <c r="EH1101" s="6">
        <v>40</v>
      </c>
      <c r="EI1101" s="6">
        <v>8</v>
      </c>
      <c r="EJ1101" s="6">
        <v>28</v>
      </c>
      <c r="EK1101" s="6">
        <v>8</v>
      </c>
      <c r="EL1101" s="6">
        <v>40</v>
      </c>
      <c r="EM1101" s="6" t="s">
        <v>115</v>
      </c>
      <c r="EN1101" s="6" t="s">
        <v>23</v>
      </c>
      <c r="EO1101" s="6">
        <v>1</v>
      </c>
    </row>
    <row r="1102" spans="131:145" x14ac:dyDescent="0.25">
      <c r="EA1102" s="6" t="s">
        <v>0</v>
      </c>
      <c r="EB1102" s="6" t="s">
        <v>13</v>
      </c>
      <c r="EC1102" s="6" t="s">
        <v>199</v>
      </c>
      <c r="ED1102" s="6" t="s">
        <v>200</v>
      </c>
      <c r="EE1102" s="6" t="s">
        <v>97</v>
      </c>
      <c r="EF1102" s="6" t="s">
        <v>125</v>
      </c>
      <c r="EG1102" s="6">
        <v>77</v>
      </c>
      <c r="EH1102" s="6">
        <v>380</v>
      </c>
      <c r="EI1102" s="6">
        <v>76</v>
      </c>
      <c r="EJ1102" s="6">
        <v>342</v>
      </c>
      <c r="EK1102" s="6">
        <v>76</v>
      </c>
      <c r="EL1102" s="6">
        <v>344</v>
      </c>
      <c r="EM1102" s="6" t="s">
        <v>115</v>
      </c>
      <c r="EN1102" s="6" t="s">
        <v>22</v>
      </c>
      <c r="EO1102" s="6">
        <v>1</v>
      </c>
    </row>
    <row r="1103" spans="131:145" x14ac:dyDescent="0.25">
      <c r="EA1103" s="6" t="s">
        <v>0</v>
      </c>
      <c r="EB1103" s="6" t="s">
        <v>6</v>
      </c>
      <c r="EC1103" s="6" t="s">
        <v>721</v>
      </c>
      <c r="ED1103" s="6" t="s">
        <v>722</v>
      </c>
      <c r="EE1103" s="6" t="s">
        <v>97</v>
      </c>
      <c r="EF1103" s="6" t="s">
        <v>125</v>
      </c>
      <c r="EG1103" s="6">
        <v>30</v>
      </c>
      <c r="EH1103" s="6">
        <v>181</v>
      </c>
      <c r="EI1103" s="6">
        <v>30</v>
      </c>
      <c r="EJ1103" s="6">
        <v>181</v>
      </c>
      <c r="EK1103" s="6">
        <v>30</v>
      </c>
      <c r="EL1103" s="6">
        <v>181</v>
      </c>
      <c r="EM1103" s="6" t="s">
        <v>115</v>
      </c>
      <c r="EN1103" s="6" t="s">
        <v>21</v>
      </c>
      <c r="EO1103" s="6">
        <v>3</v>
      </c>
    </row>
    <row r="1104" spans="131:145" x14ac:dyDescent="0.25">
      <c r="EA1104" s="6" t="s">
        <v>0</v>
      </c>
      <c r="EB1104" s="6" t="s">
        <v>7</v>
      </c>
      <c r="EC1104" s="6" t="s">
        <v>143</v>
      </c>
      <c r="ED1104" s="6" t="s">
        <v>144</v>
      </c>
      <c r="EE1104" s="6" t="s">
        <v>97</v>
      </c>
      <c r="EF1104" s="6" t="s">
        <v>132</v>
      </c>
      <c r="EG1104" s="6">
        <v>12</v>
      </c>
      <c r="EH1104" s="6">
        <v>51</v>
      </c>
      <c r="EI1104" s="6">
        <v>4</v>
      </c>
      <c r="EJ1104" s="6">
        <v>20</v>
      </c>
      <c r="EK1104" s="6">
        <v>12</v>
      </c>
      <c r="EL1104" s="6">
        <v>52</v>
      </c>
      <c r="EM1104" s="6" t="s">
        <v>115</v>
      </c>
      <c r="EN1104" s="6" t="s">
        <v>21</v>
      </c>
      <c r="EO1104" s="6">
        <v>0</v>
      </c>
    </row>
    <row r="1105" spans="131:145" x14ac:dyDescent="0.25">
      <c r="EA1105" s="6" t="s">
        <v>0</v>
      </c>
      <c r="EB1105" s="6" t="s">
        <v>13</v>
      </c>
      <c r="EC1105" s="6" t="s">
        <v>181</v>
      </c>
      <c r="ED1105" s="6" t="s">
        <v>182</v>
      </c>
      <c r="EE1105" s="6" t="s">
        <v>97</v>
      </c>
      <c r="EF1105" s="6" t="s">
        <v>98</v>
      </c>
      <c r="EG1105" s="6">
        <v>16</v>
      </c>
      <c r="EH1105" s="6">
        <v>58</v>
      </c>
      <c r="EI1105" s="6">
        <v>10</v>
      </c>
      <c r="EJ1105" s="6">
        <v>45</v>
      </c>
      <c r="EK1105" s="6">
        <v>16</v>
      </c>
      <c r="EL1105" s="6">
        <v>58</v>
      </c>
      <c r="EM1105" s="6" t="s">
        <v>115</v>
      </c>
      <c r="EN1105" s="6" t="s">
        <v>21</v>
      </c>
      <c r="EO1105" s="6">
        <v>1</v>
      </c>
    </row>
    <row r="1106" spans="131:145" x14ac:dyDescent="0.25">
      <c r="EA1106" s="6" t="s">
        <v>0</v>
      </c>
      <c r="EB1106" s="6" t="s">
        <v>13</v>
      </c>
      <c r="EC1106" s="6" t="s">
        <v>239</v>
      </c>
      <c r="ED1106" s="6" t="s">
        <v>240</v>
      </c>
      <c r="EE1106" s="6" t="s">
        <v>97</v>
      </c>
      <c r="EF1106" s="6" t="s">
        <v>98</v>
      </c>
      <c r="EG1106" s="6">
        <v>15</v>
      </c>
      <c r="EH1106" s="6">
        <v>74</v>
      </c>
      <c r="EI1106" s="6">
        <v>12</v>
      </c>
      <c r="EJ1106" s="6">
        <v>60</v>
      </c>
      <c r="EK1106" s="6">
        <v>16</v>
      </c>
      <c r="EL1106" s="6">
        <v>74</v>
      </c>
      <c r="EM1106" s="6" t="s">
        <v>115</v>
      </c>
      <c r="EN1106" s="6" t="s">
        <v>23</v>
      </c>
      <c r="EO1106" s="6">
        <v>2</v>
      </c>
    </row>
    <row r="1107" spans="131:145" x14ac:dyDescent="0.25">
      <c r="EA1107" s="6" t="s">
        <v>0</v>
      </c>
      <c r="EB1107" s="6" t="s">
        <v>13</v>
      </c>
      <c r="EC1107" s="6" t="s">
        <v>175</v>
      </c>
      <c r="ED1107" s="6" t="s">
        <v>176</v>
      </c>
      <c r="EE1107" s="6" t="s">
        <v>97</v>
      </c>
      <c r="EF1107" s="6" t="s">
        <v>125</v>
      </c>
      <c r="EG1107" s="6">
        <v>35</v>
      </c>
      <c r="EH1107" s="6">
        <v>215</v>
      </c>
      <c r="EI1107" s="6">
        <v>35</v>
      </c>
      <c r="EJ1107" s="6">
        <v>211</v>
      </c>
      <c r="EK1107" s="6">
        <v>35</v>
      </c>
      <c r="EL1107" s="6">
        <v>212</v>
      </c>
      <c r="EM1107" s="6" t="s">
        <v>115</v>
      </c>
      <c r="EN1107" s="6" t="s">
        <v>22</v>
      </c>
      <c r="EO1107" s="6">
        <v>6</v>
      </c>
    </row>
    <row r="1108" spans="131:145" x14ac:dyDescent="0.25">
      <c r="EA1108" s="6" t="s">
        <v>0</v>
      </c>
      <c r="EB1108" s="6" t="s">
        <v>13</v>
      </c>
      <c r="EC1108" s="6" t="s">
        <v>173</v>
      </c>
      <c r="ED1108" s="6" t="s">
        <v>174</v>
      </c>
      <c r="EE1108" s="6" t="s">
        <v>97</v>
      </c>
      <c r="EF1108" s="6" t="s">
        <v>125</v>
      </c>
      <c r="EG1108" s="6">
        <v>74</v>
      </c>
      <c r="EH1108" s="6">
        <v>404</v>
      </c>
      <c r="EI1108" s="6">
        <v>60</v>
      </c>
      <c r="EJ1108" s="6">
        <v>330</v>
      </c>
      <c r="EK1108" s="6">
        <v>74</v>
      </c>
      <c r="EL1108" s="6">
        <v>369</v>
      </c>
      <c r="EM1108" s="6" t="s">
        <v>115</v>
      </c>
      <c r="EN1108" s="6" t="s">
        <v>23</v>
      </c>
      <c r="EO1108" s="6">
        <v>6</v>
      </c>
    </row>
    <row r="1109" spans="131:145" x14ac:dyDescent="0.25">
      <c r="EA1109" s="6" t="s">
        <v>0</v>
      </c>
      <c r="EB1109" s="6" t="s">
        <v>12</v>
      </c>
      <c r="EC1109" s="6" t="s">
        <v>1848</v>
      </c>
      <c r="ED1109" s="6" t="s">
        <v>198</v>
      </c>
      <c r="EE1109" s="6" t="s">
        <v>97</v>
      </c>
      <c r="EF1109" s="6" t="s">
        <v>125</v>
      </c>
      <c r="EG1109" s="6">
        <v>20</v>
      </c>
      <c r="EH1109" s="6">
        <v>106</v>
      </c>
      <c r="EI1109" s="6">
        <v>13</v>
      </c>
      <c r="EJ1109" s="6">
        <v>94</v>
      </c>
      <c r="EK1109" s="6">
        <v>18</v>
      </c>
      <c r="EL1109" s="6">
        <v>94</v>
      </c>
      <c r="EM1109" s="6" t="s">
        <v>115</v>
      </c>
      <c r="EN1109" s="6" t="s">
        <v>21</v>
      </c>
      <c r="EO1109" s="6">
        <v>3</v>
      </c>
    </row>
    <row r="1110" spans="131:145" x14ac:dyDescent="0.25">
      <c r="EA1110" s="6" t="s">
        <v>0</v>
      </c>
      <c r="EB1110" s="6" t="s">
        <v>13</v>
      </c>
      <c r="EC1110" s="6" t="s">
        <v>181</v>
      </c>
      <c r="ED1110" s="6" t="s">
        <v>182</v>
      </c>
      <c r="EE1110" s="6" t="s">
        <v>97</v>
      </c>
      <c r="EF1110" s="6" t="s">
        <v>98</v>
      </c>
      <c r="EG1110" s="6">
        <v>16</v>
      </c>
      <c r="EH1110" s="6">
        <v>58</v>
      </c>
      <c r="EI1110" s="6">
        <v>10</v>
      </c>
      <c r="EJ1110" s="6">
        <v>45</v>
      </c>
      <c r="EK1110" s="6">
        <v>16</v>
      </c>
      <c r="EL1110" s="6">
        <v>58</v>
      </c>
      <c r="EM1110" s="6" t="s">
        <v>115</v>
      </c>
      <c r="EN1110" s="6" t="s">
        <v>22</v>
      </c>
      <c r="EO1110" s="6">
        <v>0</v>
      </c>
    </row>
    <row r="1111" spans="131:145" x14ac:dyDescent="0.25">
      <c r="EA1111" s="6" t="s">
        <v>0</v>
      </c>
      <c r="EB1111" s="6" t="s">
        <v>5</v>
      </c>
      <c r="EC1111" s="6" t="s">
        <v>713</v>
      </c>
      <c r="ED1111" s="6" t="s">
        <v>714</v>
      </c>
      <c r="EE1111" s="6" t="s">
        <v>209</v>
      </c>
      <c r="EF1111" s="6" t="s">
        <v>125</v>
      </c>
      <c r="EG1111" s="6">
        <v>110</v>
      </c>
      <c r="EH1111" s="6">
        <v>643</v>
      </c>
      <c r="EI1111" s="6">
        <v>106</v>
      </c>
      <c r="EK1111" s="6">
        <v>124</v>
      </c>
      <c r="EL1111" s="6">
        <v>0</v>
      </c>
      <c r="EM1111" s="6" t="s">
        <v>115</v>
      </c>
      <c r="EN1111" s="6" t="s">
        <v>23</v>
      </c>
      <c r="EO1111" s="6">
        <v>0</v>
      </c>
    </row>
    <row r="1112" spans="131:145" x14ac:dyDescent="0.25">
      <c r="EA1112" s="6" t="s">
        <v>0</v>
      </c>
      <c r="EB1112" s="6" t="s">
        <v>6</v>
      </c>
      <c r="EC1112" s="6" t="s">
        <v>721</v>
      </c>
      <c r="ED1112" s="6" t="s">
        <v>722</v>
      </c>
      <c r="EE1112" s="6" t="s">
        <v>97</v>
      </c>
      <c r="EF1112" s="6" t="s">
        <v>125</v>
      </c>
      <c r="EG1112" s="6">
        <v>30</v>
      </c>
      <c r="EH1112" s="6">
        <v>181</v>
      </c>
      <c r="EI1112" s="6">
        <v>30</v>
      </c>
      <c r="EJ1112" s="6">
        <v>181</v>
      </c>
      <c r="EK1112" s="6">
        <v>30</v>
      </c>
      <c r="EL1112" s="6">
        <v>181</v>
      </c>
      <c r="EM1112" s="6" t="s">
        <v>115</v>
      </c>
      <c r="EN1112" s="6" t="s">
        <v>22</v>
      </c>
      <c r="EO1112" s="6">
        <v>4</v>
      </c>
    </row>
    <row r="1113" spans="131:145" x14ac:dyDescent="0.25">
      <c r="EA1113" s="6" t="s">
        <v>0</v>
      </c>
      <c r="EB1113" s="6" t="s">
        <v>9</v>
      </c>
      <c r="EC1113" s="6" t="s">
        <v>759</v>
      </c>
      <c r="ED1113" s="6" t="s">
        <v>760</v>
      </c>
      <c r="EE1113" s="6" t="s">
        <v>97</v>
      </c>
      <c r="EF1113" s="6" t="s">
        <v>125</v>
      </c>
      <c r="EG1113" s="6">
        <v>319</v>
      </c>
      <c r="EH1113" s="6">
        <v>1567</v>
      </c>
      <c r="EI1113" s="6">
        <v>133</v>
      </c>
      <c r="EJ1113" s="6">
        <v>499</v>
      </c>
      <c r="EK1113" s="6">
        <v>133</v>
      </c>
      <c r="EL1113" s="6">
        <v>499</v>
      </c>
      <c r="EM1113" s="6" t="s">
        <v>115</v>
      </c>
      <c r="EN1113" s="6" t="s">
        <v>22</v>
      </c>
      <c r="EO1113" s="6">
        <v>3</v>
      </c>
    </row>
    <row r="1114" spans="131:145" x14ac:dyDescent="0.25">
      <c r="EA1114" s="6" t="s">
        <v>0</v>
      </c>
      <c r="EB1114" s="6" t="s">
        <v>7</v>
      </c>
      <c r="EC1114" s="6" t="s">
        <v>130</v>
      </c>
      <c r="ED1114" s="6" t="s">
        <v>131</v>
      </c>
      <c r="EE1114" s="6" t="s">
        <v>97</v>
      </c>
      <c r="EF1114" s="6" t="s">
        <v>125</v>
      </c>
      <c r="EG1114" s="6">
        <v>169</v>
      </c>
      <c r="EH1114" s="6">
        <v>816</v>
      </c>
      <c r="EI1114" s="6">
        <v>153</v>
      </c>
      <c r="EJ1114" s="6">
        <v>754</v>
      </c>
      <c r="EK1114" s="6">
        <v>157</v>
      </c>
      <c r="EL1114" s="6">
        <v>761</v>
      </c>
      <c r="EM1114" s="6" t="s">
        <v>115</v>
      </c>
      <c r="EN1114" s="6" t="s">
        <v>21</v>
      </c>
      <c r="EO1114" s="6">
        <v>21</v>
      </c>
    </row>
    <row r="1115" spans="131:145" x14ac:dyDescent="0.25">
      <c r="EA1115" s="6" t="s">
        <v>0</v>
      </c>
      <c r="EB1115" s="6" t="s">
        <v>13</v>
      </c>
      <c r="EC1115" s="6" t="s">
        <v>195</v>
      </c>
      <c r="ED1115" s="6" t="s">
        <v>196</v>
      </c>
      <c r="EE1115" s="6" t="s">
        <v>97</v>
      </c>
      <c r="EF1115" s="6" t="s">
        <v>132</v>
      </c>
      <c r="EG1115" s="6">
        <v>20</v>
      </c>
      <c r="EH1115" s="6">
        <v>64</v>
      </c>
      <c r="EI1115" s="6">
        <v>14</v>
      </c>
      <c r="EJ1115" s="6">
        <v>52</v>
      </c>
      <c r="EK1115" s="6">
        <v>14</v>
      </c>
      <c r="EL1115" s="6">
        <v>52</v>
      </c>
      <c r="EM1115" s="6" t="s">
        <v>115</v>
      </c>
      <c r="EN1115" s="6" t="s">
        <v>23</v>
      </c>
      <c r="EO1115" s="6">
        <v>2</v>
      </c>
    </row>
    <row r="1116" spans="131:145" x14ac:dyDescent="0.25">
      <c r="EA1116" s="6" t="s">
        <v>0</v>
      </c>
      <c r="EB1116" s="6" t="s">
        <v>4</v>
      </c>
      <c r="EC1116" s="6" t="s">
        <v>696</v>
      </c>
      <c r="ED1116" s="6" t="s">
        <v>697</v>
      </c>
      <c r="EE1116" s="6" t="s">
        <v>97</v>
      </c>
      <c r="EF1116" s="6" t="s">
        <v>125</v>
      </c>
      <c r="EG1116" s="6">
        <v>43</v>
      </c>
      <c r="EH1116" s="6">
        <v>247</v>
      </c>
      <c r="EI1116" s="6">
        <v>41</v>
      </c>
      <c r="EJ1116" s="6">
        <v>232</v>
      </c>
      <c r="EK1116" s="6">
        <v>41</v>
      </c>
      <c r="EL1116" s="6">
        <v>9</v>
      </c>
      <c r="EM1116" s="6" t="s">
        <v>115</v>
      </c>
      <c r="EN1116" s="6" t="s">
        <v>23</v>
      </c>
      <c r="EO1116" s="6">
        <v>0</v>
      </c>
    </row>
    <row r="1117" spans="131:145" x14ac:dyDescent="0.25">
      <c r="EA1117" s="6" t="s">
        <v>0</v>
      </c>
      <c r="EB1117" s="6" t="s">
        <v>13</v>
      </c>
      <c r="EC1117" s="6" t="s">
        <v>195</v>
      </c>
      <c r="ED1117" s="6" t="s">
        <v>196</v>
      </c>
      <c r="EE1117" s="6" t="s">
        <v>97</v>
      </c>
      <c r="EF1117" s="6" t="s">
        <v>132</v>
      </c>
      <c r="EG1117" s="6">
        <v>20</v>
      </c>
      <c r="EH1117" s="6">
        <v>64</v>
      </c>
      <c r="EI1117" s="6">
        <v>14</v>
      </c>
      <c r="EJ1117" s="6">
        <v>52</v>
      </c>
      <c r="EK1117" s="6">
        <v>14</v>
      </c>
      <c r="EL1117" s="6">
        <v>52</v>
      </c>
      <c r="EM1117" s="6" t="s">
        <v>115</v>
      </c>
      <c r="EN1117" s="6" t="s">
        <v>22</v>
      </c>
      <c r="EO1117" s="6">
        <v>0</v>
      </c>
    </row>
    <row r="1118" spans="131:145" x14ac:dyDescent="0.25">
      <c r="EA1118" s="6" t="s">
        <v>0</v>
      </c>
      <c r="EB1118" s="6" t="s">
        <v>13</v>
      </c>
      <c r="EC1118" s="6" t="s">
        <v>243</v>
      </c>
      <c r="ED1118" s="6" t="s">
        <v>244</v>
      </c>
      <c r="EE1118" s="6" t="s">
        <v>97</v>
      </c>
      <c r="EF1118" s="6" t="s">
        <v>98</v>
      </c>
      <c r="EG1118" s="6">
        <v>67</v>
      </c>
      <c r="EH1118" s="6">
        <v>350</v>
      </c>
      <c r="EI1118" s="6">
        <v>67</v>
      </c>
      <c r="EJ1118" s="6">
        <v>350</v>
      </c>
      <c r="EK1118" s="6">
        <v>67</v>
      </c>
      <c r="EL1118" s="6">
        <v>350</v>
      </c>
      <c r="EM1118" s="6" t="s">
        <v>115</v>
      </c>
      <c r="EN1118" s="6" t="s">
        <v>22</v>
      </c>
      <c r="EO1118" s="6">
        <v>3</v>
      </c>
    </row>
    <row r="1119" spans="131:145" x14ac:dyDescent="0.25">
      <c r="EA1119" s="6" t="s">
        <v>0</v>
      </c>
      <c r="EB1119" s="6" t="s">
        <v>13</v>
      </c>
      <c r="EC1119" s="6" t="s">
        <v>245</v>
      </c>
      <c r="ED1119" s="6" t="s">
        <v>246</v>
      </c>
      <c r="EE1119" s="6" t="s">
        <v>97</v>
      </c>
      <c r="EF1119" s="6" t="s">
        <v>98</v>
      </c>
      <c r="EG1119" s="6">
        <v>25</v>
      </c>
      <c r="EH1119" s="6">
        <v>133</v>
      </c>
      <c r="EI1119" s="6">
        <v>22</v>
      </c>
      <c r="EJ1119" s="6">
        <v>95</v>
      </c>
      <c r="EK1119" s="6">
        <v>25</v>
      </c>
      <c r="EL1119" s="6">
        <v>134</v>
      </c>
      <c r="EM1119" s="6" t="s">
        <v>115</v>
      </c>
      <c r="EN1119" s="6" t="s">
        <v>22</v>
      </c>
      <c r="EO1119" s="6">
        <v>0</v>
      </c>
    </row>
    <row r="1120" spans="131:145" x14ac:dyDescent="0.25">
      <c r="EA1120" s="6" t="s">
        <v>0</v>
      </c>
      <c r="EB1120" s="6" t="s">
        <v>13</v>
      </c>
      <c r="EC1120" s="6" t="s">
        <v>181</v>
      </c>
      <c r="ED1120" s="6" t="s">
        <v>182</v>
      </c>
      <c r="EE1120" s="6" t="s">
        <v>97</v>
      </c>
      <c r="EF1120" s="6" t="s">
        <v>98</v>
      </c>
      <c r="EG1120" s="6">
        <v>16</v>
      </c>
      <c r="EH1120" s="6">
        <v>58</v>
      </c>
      <c r="EI1120" s="6">
        <v>10</v>
      </c>
      <c r="EJ1120" s="6">
        <v>45</v>
      </c>
      <c r="EK1120" s="6">
        <v>16</v>
      </c>
      <c r="EL1120" s="6">
        <v>58</v>
      </c>
      <c r="EM1120" s="6" t="s">
        <v>115</v>
      </c>
      <c r="EN1120" s="6" t="s">
        <v>23</v>
      </c>
      <c r="EO1120" s="6">
        <v>1</v>
      </c>
    </row>
    <row r="1121" spans="131:145" x14ac:dyDescent="0.25">
      <c r="EA1121" s="6" t="s">
        <v>0</v>
      </c>
      <c r="EB1121" s="6" t="s">
        <v>13</v>
      </c>
      <c r="EC1121" s="6" t="s">
        <v>239</v>
      </c>
      <c r="ED1121" s="6" t="s">
        <v>240</v>
      </c>
      <c r="EE1121" s="6" t="s">
        <v>97</v>
      </c>
      <c r="EF1121" s="6" t="s">
        <v>98</v>
      </c>
      <c r="EG1121" s="6">
        <v>15</v>
      </c>
      <c r="EH1121" s="6">
        <v>74</v>
      </c>
      <c r="EI1121" s="6">
        <v>12</v>
      </c>
      <c r="EJ1121" s="6">
        <v>60</v>
      </c>
      <c r="EK1121" s="6">
        <v>16</v>
      </c>
      <c r="EL1121" s="6">
        <v>74</v>
      </c>
      <c r="EM1121" s="6" t="s">
        <v>115</v>
      </c>
      <c r="EN1121" s="6" t="s">
        <v>22</v>
      </c>
      <c r="EO1121" s="6">
        <v>2</v>
      </c>
    </row>
    <row r="1122" spans="131:145" x14ac:dyDescent="0.25">
      <c r="EA1122" s="6" t="s">
        <v>0</v>
      </c>
      <c r="EB1122" s="6" t="s">
        <v>9</v>
      </c>
      <c r="EC1122" s="6" t="s">
        <v>759</v>
      </c>
      <c r="ED1122" s="6" t="s">
        <v>760</v>
      </c>
      <c r="EE1122" s="6" t="s">
        <v>97</v>
      </c>
      <c r="EF1122" s="6" t="s">
        <v>125</v>
      </c>
      <c r="EG1122" s="6">
        <v>319</v>
      </c>
      <c r="EH1122" s="6">
        <v>1567</v>
      </c>
      <c r="EI1122" s="6">
        <v>133</v>
      </c>
      <c r="EJ1122" s="6">
        <v>499</v>
      </c>
      <c r="EK1122" s="6">
        <v>133</v>
      </c>
      <c r="EL1122" s="6">
        <v>499</v>
      </c>
      <c r="EM1122" s="6" t="s">
        <v>115</v>
      </c>
      <c r="EN1122" s="6" t="s">
        <v>21</v>
      </c>
      <c r="EO1122" s="6">
        <v>4</v>
      </c>
    </row>
    <row r="1123" spans="131:145" x14ac:dyDescent="0.25">
      <c r="EA1123" s="6" t="s">
        <v>0</v>
      </c>
      <c r="EB1123" s="6" t="s">
        <v>13</v>
      </c>
      <c r="EC1123" s="6" t="s">
        <v>1853</v>
      </c>
      <c r="ED1123" s="6" t="s">
        <v>204</v>
      </c>
      <c r="EE1123" s="6" t="s">
        <v>97</v>
      </c>
      <c r="EF1123" s="6" t="s">
        <v>125</v>
      </c>
      <c r="EG1123" s="6">
        <v>41</v>
      </c>
      <c r="EH1123" s="6">
        <v>199</v>
      </c>
      <c r="EI1123" s="6">
        <v>41</v>
      </c>
      <c r="EJ1123" s="6">
        <v>196</v>
      </c>
      <c r="EK1123" s="6">
        <v>41</v>
      </c>
      <c r="EL1123" s="6">
        <v>201</v>
      </c>
      <c r="EM1123" s="6" t="s">
        <v>115</v>
      </c>
      <c r="EN1123" s="6" t="s">
        <v>21</v>
      </c>
      <c r="EO1123" s="6">
        <v>1</v>
      </c>
    </row>
    <row r="1124" spans="131:145" x14ac:dyDescent="0.25">
      <c r="EA1124" s="6" t="s">
        <v>0</v>
      </c>
      <c r="EB1124" s="6" t="s">
        <v>6</v>
      </c>
      <c r="EC1124" s="6" t="s">
        <v>718</v>
      </c>
      <c r="ED1124" s="6" t="s">
        <v>719</v>
      </c>
      <c r="EE1124" s="6" t="s">
        <v>97</v>
      </c>
      <c r="EF1124" s="6" t="s">
        <v>132</v>
      </c>
      <c r="EG1124" s="6">
        <v>68</v>
      </c>
      <c r="EH1124" s="6">
        <v>327</v>
      </c>
      <c r="EI1124" s="6">
        <v>10</v>
      </c>
      <c r="EJ1124" s="6">
        <v>20</v>
      </c>
      <c r="EK1124" s="6">
        <v>63</v>
      </c>
      <c r="EL1124" s="6">
        <v>307</v>
      </c>
      <c r="EM1124" s="6" t="s">
        <v>115</v>
      </c>
      <c r="EN1124" s="6" t="s">
        <v>23</v>
      </c>
      <c r="EO1124" s="6">
        <v>6</v>
      </c>
    </row>
    <row r="1125" spans="131:145" x14ac:dyDescent="0.25">
      <c r="EA1125" s="6" t="s">
        <v>3</v>
      </c>
      <c r="EB1125" s="6" t="s">
        <v>14</v>
      </c>
      <c r="EC1125" s="6" t="s">
        <v>780</v>
      </c>
      <c r="ED1125" s="6" t="s">
        <v>781</v>
      </c>
      <c r="EE1125" s="6" t="s">
        <v>97</v>
      </c>
      <c r="EF1125" s="6" t="s">
        <v>98</v>
      </c>
      <c r="EG1125" s="6">
        <v>73</v>
      </c>
      <c r="EH1125" s="6">
        <v>393</v>
      </c>
      <c r="EI1125" s="6">
        <v>73</v>
      </c>
      <c r="EJ1125" s="6">
        <v>393</v>
      </c>
      <c r="EK1125" s="6">
        <v>73</v>
      </c>
      <c r="EL1125" s="6">
        <v>393</v>
      </c>
      <c r="EM1125" s="6" t="s">
        <v>115</v>
      </c>
      <c r="EN1125" s="6" t="s">
        <v>23</v>
      </c>
      <c r="EO1125" s="6">
        <v>5</v>
      </c>
    </row>
    <row r="1126" spans="131:145" x14ac:dyDescent="0.25">
      <c r="EA1126" s="6" t="s">
        <v>3</v>
      </c>
      <c r="EB1126" s="6" t="s">
        <v>14</v>
      </c>
      <c r="EC1126" s="6" t="s">
        <v>783</v>
      </c>
      <c r="ED1126" s="6" t="s">
        <v>784</v>
      </c>
      <c r="EE1126" s="6" t="s">
        <v>97</v>
      </c>
      <c r="EF1126" s="6" t="s">
        <v>98</v>
      </c>
      <c r="EG1126" s="6">
        <v>41</v>
      </c>
      <c r="EH1126" s="6">
        <v>214</v>
      </c>
      <c r="EI1126" s="6">
        <v>41</v>
      </c>
      <c r="EJ1126" s="6">
        <v>214</v>
      </c>
      <c r="EK1126" s="6">
        <v>41</v>
      </c>
      <c r="EL1126" s="6">
        <v>214</v>
      </c>
      <c r="EM1126" s="6" t="s">
        <v>115</v>
      </c>
      <c r="EN1126" s="6" t="s">
        <v>23</v>
      </c>
      <c r="EO1126" s="6">
        <v>5</v>
      </c>
    </row>
    <row r="1127" spans="131:145" x14ac:dyDescent="0.25">
      <c r="EA1127" s="6" t="s">
        <v>3</v>
      </c>
      <c r="EB1127" s="6" t="s">
        <v>14</v>
      </c>
      <c r="EC1127" s="6" t="s">
        <v>785</v>
      </c>
      <c r="ED1127" s="6" t="s">
        <v>786</v>
      </c>
      <c r="EE1127" s="6" t="s">
        <v>97</v>
      </c>
      <c r="EF1127" s="6" t="s">
        <v>98</v>
      </c>
      <c r="EG1127" s="6">
        <v>140</v>
      </c>
      <c r="EH1127" s="6">
        <v>613</v>
      </c>
      <c r="EI1127" s="6">
        <v>137</v>
      </c>
      <c r="EJ1127" s="6">
        <v>622</v>
      </c>
      <c r="EK1127" s="6">
        <v>137</v>
      </c>
      <c r="EL1127" s="6">
        <v>622</v>
      </c>
      <c r="EM1127" s="6" t="s">
        <v>115</v>
      </c>
      <c r="EN1127" s="6" t="s">
        <v>22</v>
      </c>
      <c r="EO1127" s="6">
        <v>5</v>
      </c>
    </row>
    <row r="1128" spans="131:145" x14ac:dyDescent="0.25">
      <c r="EA1128" s="6" t="s">
        <v>3</v>
      </c>
      <c r="EB1128" s="6" t="s">
        <v>15</v>
      </c>
      <c r="EC1128" s="6" t="s">
        <v>791</v>
      </c>
      <c r="ED1128" s="6" t="s">
        <v>792</v>
      </c>
      <c r="EE1128" s="6" t="s">
        <v>97</v>
      </c>
      <c r="EF1128" s="6" t="s">
        <v>98</v>
      </c>
      <c r="EG1128" s="6">
        <v>64</v>
      </c>
      <c r="EH1128" s="6">
        <v>305</v>
      </c>
      <c r="EI1128" s="6">
        <v>63</v>
      </c>
      <c r="EJ1128" s="6">
        <v>304</v>
      </c>
      <c r="EK1128" s="6">
        <v>63</v>
      </c>
      <c r="EL1128" s="6">
        <v>304</v>
      </c>
      <c r="EM1128" s="6" t="s">
        <v>115</v>
      </c>
      <c r="EN1128" s="6" t="s">
        <v>21</v>
      </c>
      <c r="EO1128" s="6">
        <v>3</v>
      </c>
    </row>
    <row r="1129" spans="131:145" x14ac:dyDescent="0.25">
      <c r="EA1129" s="6" t="s">
        <v>3</v>
      </c>
      <c r="EB1129" s="6" t="s">
        <v>17</v>
      </c>
      <c r="EC1129" s="6" t="s">
        <v>1868</v>
      </c>
      <c r="ED1129" s="6" t="s">
        <v>762</v>
      </c>
      <c r="EE1129" s="6" t="s">
        <v>209</v>
      </c>
      <c r="EF1129" s="6" t="s">
        <v>125</v>
      </c>
      <c r="EG1129" s="6">
        <v>32</v>
      </c>
      <c r="EH1129" s="6">
        <v>156</v>
      </c>
      <c r="EI1129" s="6">
        <v>9</v>
      </c>
      <c r="EJ1129" s="6">
        <v>58</v>
      </c>
      <c r="EK1129" s="6">
        <v>9</v>
      </c>
      <c r="EL1129" s="6">
        <v>58</v>
      </c>
      <c r="EM1129" s="6" t="s">
        <v>115</v>
      </c>
      <c r="EN1129" s="6" t="s">
        <v>23</v>
      </c>
      <c r="EO1129" s="6">
        <v>2</v>
      </c>
    </row>
    <row r="1130" spans="131:145" x14ac:dyDescent="0.25">
      <c r="EA1130" s="6" t="s">
        <v>3</v>
      </c>
      <c r="EB1130" s="6" t="s">
        <v>15</v>
      </c>
      <c r="EC1130" s="6" t="s">
        <v>806</v>
      </c>
      <c r="ED1130" s="6" t="s">
        <v>807</v>
      </c>
      <c r="EE1130" s="6" t="s">
        <v>97</v>
      </c>
      <c r="EF1130" s="6" t="s">
        <v>125</v>
      </c>
      <c r="EG1130" s="6">
        <v>178</v>
      </c>
      <c r="EH1130" s="6">
        <v>827</v>
      </c>
      <c r="EI1130" s="6">
        <v>194</v>
      </c>
      <c r="EJ1130" s="6">
        <v>890</v>
      </c>
      <c r="EK1130" s="6">
        <v>194</v>
      </c>
      <c r="EL1130" s="6">
        <v>890</v>
      </c>
      <c r="EM1130" s="6" t="s">
        <v>115</v>
      </c>
      <c r="EN1130" s="6" t="s">
        <v>21</v>
      </c>
      <c r="EO1130" s="6">
        <v>8</v>
      </c>
    </row>
    <row r="1131" spans="131:145" x14ac:dyDescent="0.25">
      <c r="EA1131" s="6" t="s">
        <v>3</v>
      </c>
      <c r="EB1131" s="6" t="s">
        <v>15</v>
      </c>
      <c r="EC1131" s="6" t="s">
        <v>1862</v>
      </c>
      <c r="ED1131" s="6" t="s">
        <v>799</v>
      </c>
      <c r="EE1131" s="6" t="s">
        <v>97</v>
      </c>
      <c r="EF1131" s="6" t="s">
        <v>125</v>
      </c>
      <c r="EG1131" s="6">
        <v>51</v>
      </c>
      <c r="EH1131" s="6">
        <v>260</v>
      </c>
      <c r="EI1131" s="6">
        <v>51</v>
      </c>
      <c r="EJ1131" s="6">
        <v>263</v>
      </c>
      <c r="EK1131" s="6">
        <v>51</v>
      </c>
      <c r="EL1131" s="6">
        <v>263</v>
      </c>
      <c r="EM1131" s="6" t="s">
        <v>115</v>
      </c>
      <c r="EN1131" s="6" t="s">
        <v>22</v>
      </c>
      <c r="EO1131" s="6">
        <v>5</v>
      </c>
    </row>
    <row r="1132" spans="131:145" x14ac:dyDescent="0.25">
      <c r="EA1132" s="6" t="s">
        <v>3</v>
      </c>
      <c r="EB1132" s="6" t="s">
        <v>16</v>
      </c>
      <c r="EC1132" s="6" t="s">
        <v>230</v>
      </c>
      <c r="ED1132" s="6" t="s">
        <v>231</v>
      </c>
      <c r="EE1132" s="6" t="s">
        <v>97</v>
      </c>
      <c r="EF1132" s="6" t="s">
        <v>98</v>
      </c>
      <c r="EG1132" s="6">
        <v>31</v>
      </c>
      <c r="EH1132" s="6">
        <v>191</v>
      </c>
      <c r="EI1132" s="6">
        <v>31</v>
      </c>
      <c r="EJ1132" s="6">
        <v>183</v>
      </c>
      <c r="EK1132" s="6">
        <v>31</v>
      </c>
      <c r="EL1132" s="6">
        <v>183</v>
      </c>
      <c r="EM1132" s="6" t="s">
        <v>115</v>
      </c>
      <c r="EN1132" s="6" t="s">
        <v>22</v>
      </c>
      <c r="EO1132" s="6">
        <v>1</v>
      </c>
    </row>
    <row r="1133" spans="131:145" x14ac:dyDescent="0.25">
      <c r="EA1133" s="6" t="s">
        <v>3</v>
      </c>
      <c r="EB1133" s="6" t="s">
        <v>14</v>
      </c>
      <c r="EC1133" s="6" t="s">
        <v>776</v>
      </c>
      <c r="ED1133" s="6" t="s">
        <v>777</v>
      </c>
      <c r="EE1133" s="6" t="s">
        <v>97</v>
      </c>
      <c r="EF1133" s="6" t="s">
        <v>98</v>
      </c>
      <c r="EG1133" s="6">
        <v>77</v>
      </c>
      <c r="EH1133" s="6">
        <v>384</v>
      </c>
      <c r="EI1133" s="6">
        <v>79</v>
      </c>
      <c r="EJ1133" s="6">
        <v>394</v>
      </c>
      <c r="EK1133" s="6">
        <v>79</v>
      </c>
      <c r="EL1133" s="6">
        <v>394</v>
      </c>
      <c r="EM1133" s="6" t="s">
        <v>115</v>
      </c>
      <c r="EN1133" s="6" t="s">
        <v>21</v>
      </c>
      <c r="EO1133" s="6">
        <v>3</v>
      </c>
    </row>
    <row r="1134" spans="131:145" x14ac:dyDescent="0.25">
      <c r="EA1134" s="6" t="s">
        <v>3</v>
      </c>
      <c r="EB1134" s="6" t="s">
        <v>15</v>
      </c>
      <c r="EC1134" s="6" t="s">
        <v>1862</v>
      </c>
      <c r="ED1134" s="6" t="s">
        <v>799</v>
      </c>
      <c r="EE1134" s="6" t="s">
        <v>97</v>
      </c>
      <c r="EF1134" s="6" t="s">
        <v>125</v>
      </c>
      <c r="EG1134" s="6">
        <v>51</v>
      </c>
      <c r="EH1134" s="6">
        <v>260</v>
      </c>
      <c r="EI1134" s="6">
        <v>51</v>
      </c>
      <c r="EJ1134" s="6">
        <v>263</v>
      </c>
      <c r="EK1134" s="6">
        <v>51</v>
      </c>
      <c r="EL1134" s="6">
        <v>263</v>
      </c>
      <c r="EM1134" s="6" t="s">
        <v>115</v>
      </c>
      <c r="EN1134" s="6" t="s">
        <v>21</v>
      </c>
      <c r="EO1134" s="6">
        <v>3</v>
      </c>
    </row>
    <row r="1135" spans="131:145" x14ac:dyDescent="0.25">
      <c r="EA1135" s="6" t="s">
        <v>3</v>
      </c>
      <c r="EB1135" s="6" t="s">
        <v>17</v>
      </c>
      <c r="EC1135" s="6" t="s">
        <v>232</v>
      </c>
      <c r="ED1135" s="6" t="s">
        <v>233</v>
      </c>
      <c r="EE1135" s="6" t="s">
        <v>97</v>
      </c>
      <c r="EF1135" s="6" t="s">
        <v>98</v>
      </c>
      <c r="EG1135" s="6">
        <v>30</v>
      </c>
      <c r="EH1135" s="6">
        <v>188</v>
      </c>
      <c r="EI1135" s="6">
        <v>24</v>
      </c>
      <c r="EJ1135" s="6">
        <v>112</v>
      </c>
      <c r="EK1135" s="6">
        <v>24</v>
      </c>
      <c r="EL1135" s="6">
        <v>112</v>
      </c>
      <c r="EM1135" s="6" t="s">
        <v>115</v>
      </c>
      <c r="EN1135" s="6" t="s">
        <v>22</v>
      </c>
      <c r="EO1135" s="6">
        <v>3</v>
      </c>
    </row>
    <row r="1136" spans="131:145" x14ac:dyDescent="0.25">
      <c r="EA1136" s="6" t="s">
        <v>3</v>
      </c>
      <c r="EB1136" s="6" t="s">
        <v>16</v>
      </c>
      <c r="EC1136" s="6" t="s">
        <v>230</v>
      </c>
      <c r="ED1136" s="6" t="s">
        <v>231</v>
      </c>
      <c r="EE1136" s="6" t="s">
        <v>97</v>
      </c>
      <c r="EF1136" s="6" t="s">
        <v>98</v>
      </c>
      <c r="EG1136" s="6">
        <v>31</v>
      </c>
      <c r="EH1136" s="6">
        <v>191</v>
      </c>
      <c r="EI1136" s="6">
        <v>31</v>
      </c>
      <c r="EJ1136" s="6">
        <v>183</v>
      </c>
      <c r="EK1136" s="6">
        <v>31</v>
      </c>
      <c r="EL1136" s="6">
        <v>183</v>
      </c>
      <c r="EM1136" s="6" t="s">
        <v>115</v>
      </c>
      <c r="EN1136" s="6" t="s">
        <v>21</v>
      </c>
      <c r="EO1136" s="6">
        <v>2</v>
      </c>
    </row>
    <row r="1137" spans="131:145" x14ac:dyDescent="0.25">
      <c r="EA1137" s="6" t="s">
        <v>3</v>
      </c>
      <c r="EB1137" s="6" t="s">
        <v>14</v>
      </c>
      <c r="EC1137" s="6" t="s">
        <v>785</v>
      </c>
      <c r="ED1137" s="6" t="s">
        <v>786</v>
      </c>
      <c r="EE1137" s="6" t="s">
        <v>97</v>
      </c>
      <c r="EF1137" s="6" t="s">
        <v>98</v>
      </c>
      <c r="EG1137" s="6">
        <v>140</v>
      </c>
      <c r="EH1137" s="6">
        <v>613</v>
      </c>
      <c r="EI1137" s="6">
        <v>137</v>
      </c>
      <c r="EJ1137" s="6">
        <v>622</v>
      </c>
      <c r="EK1137" s="6">
        <v>137</v>
      </c>
      <c r="EL1137" s="6">
        <v>622</v>
      </c>
      <c r="EM1137" s="6" t="s">
        <v>115</v>
      </c>
      <c r="EN1137" s="6" t="s">
        <v>21</v>
      </c>
      <c r="EO1137" s="6">
        <v>9</v>
      </c>
    </row>
    <row r="1138" spans="131:145" x14ac:dyDescent="0.25">
      <c r="EA1138" s="6" t="s">
        <v>3</v>
      </c>
      <c r="EB1138" s="6" t="s">
        <v>17</v>
      </c>
      <c r="EC1138" s="6" t="s">
        <v>1868</v>
      </c>
      <c r="ED1138" s="6" t="s">
        <v>762</v>
      </c>
      <c r="EE1138" s="6" t="s">
        <v>209</v>
      </c>
      <c r="EF1138" s="6" t="s">
        <v>125</v>
      </c>
      <c r="EG1138" s="6">
        <v>32</v>
      </c>
      <c r="EH1138" s="6">
        <v>156</v>
      </c>
      <c r="EI1138" s="6">
        <v>9</v>
      </c>
      <c r="EJ1138" s="6">
        <v>58</v>
      </c>
      <c r="EK1138" s="6">
        <v>9</v>
      </c>
      <c r="EL1138" s="6">
        <v>58</v>
      </c>
      <c r="EM1138" s="6" t="s">
        <v>115</v>
      </c>
      <c r="EN1138" s="6" t="s">
        <v>22</v>
      </c>
      <c r="EO1138" s="6">
        <v>1</v>
      </c>
    </row>
    <row r="1139" spans="131:145" x14ac:dyDescent="0.25">
      <c r="EA1139" s="6" t="s">
        <v>3</v>
      </c>
      <c r="EB1139" s="6" t="s">
        <v>15</v>
      </c>
      <c r="EC1139" s="6" t="s">
        <v>1862</v>
      </c>
      <c r="ED1139" s="6" t="s">
        <v>799</v>
      </c>
      <c r="EE1139" s="6" t="s">
        <v>97</v>
      </c>
      <c r="EF1139" s="6" t="s">
        <v>125</v>
      </c>
      <c r="EG1139" s="6">
        <v>51</v>
      </c>
      <c r="EH1139" s="6">
        <v>260</v>
      </c>
      <c r="EI1139" s="6">
        <v>51</v>
      </c>
      <c r="EJ1139" s="6">
        <v>263</v>
      </c>
      <c r="EK1139" s="6">
        <v>51</v>
      </c>
      <c r="EL1139" s="6">
        <v>263</v>
      </c>
      <c r="EM1139" s="6" t="s">
        <v>115</v>
      </c>
      <c r="EN1139" s="6" t="s">
        <v>23</v>
      </c>
      <c r="EO1139" s="6">
        <v>8</v>
      </c>
    </row>
    <row r="1140" spans="131:145" x14ac:dyDescent="0.25">
      <c r="EA1140" s="6" t="s">
        <v>3</v>
      </c>
      <c r="EB1140" s="6" t="s">
        <v>16</v>
      </c>
      <c r="EC1140" s="6" t="s">
        <v>230</v>
      </c>
      <c r="ED1140" s="6" t="s">
        <v>231</v>
      </c>
      <c r="EE1140" s="6" t="s">
        <v>97</v>
      </c>
      <c r="EF1140" s="6" t="s">
        <v>98</v>
      </c>
      <c r="EG1140" s="6">
        <v>31</v>
      </c>
      <c r="EH1140" s="6">
        <v>191</v>
      </c>
      <c r="EI1140" s="6">
        <v>31</v>
      </c>
      <c r="EJ1140" s="6">
        <v>183</v>
      </c>
      <c r="EK1140" s="6">
        <v>31</v>
      </c>
      <c r="EL1140" s="6">
        <v>183</v>
      </c>
      <c r="EM1140" s="6" t="s">
        <v>115</v>
      </c>
      <c r="EN1140" s="6" t="s">
        <v>23</v>
      </c>
      <c r="EO1140" s="6">
        <v>3</v>
      </c>
    </row>
    <row r="1141" spans="131:145" x14ac:dyDescent="0.25">
      <c r="EA1141" s="6" t="s">
        <v>3</v>
      </c>
      <c r="EB1141" s="6" t="s">
        <v>15</v>
      </c>
      <c r="EC1141" s="6" t="s">
        <v>794</v>
      </c>
      <c r="ED1141" s="6" t="s">
        <v>795</v>
      </c>
      <c r="EE1141" s="6" t="s">
        <v>97</v>
      </c>
      <c r="EF1141" s="6" t="s">
        <v>125</v>
      </c>
      <c r="EG1141" s="6">
        <v>78</v>
      </c>
      <c r="EH1141" s="6">
        <v>390</v>
      </c>
      <c r="EI1141" s="6">
        <v>77</v>
      </c>
      <c r="EJ1141" s="6">
        <v>384</v>
      </c>
      <c r="EK1141" s="6">
        <v>77</v>
      </c>
      <c r="EL1141" s="6">
        <v>384</v>
      </c>
      <c r="EM1141" s="6" t="s">
        <v>115</v>
      </c>
      <c r="EN1141" s="6" t="s">
        <v>23</v>
      </c>
      <c r="EO1141" s="6">
        <v>15</v>
      </c>
    </row>
    <row r="1142" spans="131:145" x14ac:dyDescent="0.25">
      <c r="EA1142" s="6" t="s">
        <v>3</v>
      </c>
      <c r="EB1142" s="6" t="s">
        <v>15</v>
      </c>
      <c r="EC1142" s="6" t="s">
        <v>791</v>
      </c>
      <c r="ED1142" s="6" t="s">
        <v>792</v>
      </c>
      <c r="EE1142" s="6" t="s">
        <v>97</v>
      </c>
      <c r="EF1142" s="6" t="s">
        <v>98</v>
      </c>
      <c r="EG1142" s="6">
        <v>64</v>
      </c>
      <c r="EH1142" s="6">
        <v>305</v>
      </c>
      <c r="EI1142" s="6">
        <v>63</v>
      </c>
      <c r="EJ1142" s="6">
        <v>304</v>
      </c>
      <c r="EK1142" s="6">
        <v>63</v>
      </c>
      <c r="EL1142" s="6">
        <v>304</v>
      </c>
      <c r="EM1142" s="6" t="s">
        <v>115</v>
      </c>
      <c r="EN1142" s="6" t="s">
        <v>23</v>
      </c>
      <c r="EO1142" s="6">
        <v>5</v>
      </c>
    </row>
    <row r="1143" spans="131:145" x14ac:dyDescent="0.25">
      <c r="EA1143" s="6" t="s">
        <v>3</v>
      </c>
      <c r="EB1143" s="6" t="s">
        <v>17</v>
      </c>
      <c r="EC1143" s="6" t="s">
        <v>1868</v>
      </c>
      <c r="ED1143" s="6" t="s">
        <v>762</v>
      </c>
      <c r="EE1143" s="6" t="s">
        <v>209</v>
      </c>
      <c r="EF1143" s="6" t="s">
        <v>125</v>
      </c>
      <c r="EG1143" s="6">
        <v>32</v>
      </c>
      <c r="EH1143" s="6">
        <v>156</v>
      </c>
      <c r="EI1143" s="6">
        <v>9</v>
      </c>
      <c r="EJ1143" s="6">
        <v>58</v>
      </c>
      <c r="EK1143" s="6">
        <v>9</v>
      </c>
      <c r="EL1143" s="6">
        <v>58</v>
      </c>
      <c r="EM1143" s="6" t="s">
        <v>115</v>
      </c>
      <c r="EN1143" s="6" t="s">
        <v>21</v>
      </c>
      <c r="EO1143" s="6">
        <v>1</v>
      </c>
    </row>
    <row r="1144" spans="131:145" x14ac:dyDescent="0.25">
      <c r="EA1144" s="6" t="s">
        <v>3</v>
      </c>
      <c r="EB1144" s="6" t="s">
        <v>14</v>
      </c>
      <c r="EC1144" s="6" t="s">
        <v>780</v>
      </c>
      <c r="ED1144" s="6" t="s">
        <v>781</v>
      </c>
      <c r="EE1144" s="6" t="s">
        <v>97</v>
      </c>
      <c r="EF1144" s="6" t="s">
        <v>98</v>
      </c>
      <c r="EG1144" s="6">
        <v>73</v>
      </c>
      <c r="EH1144" s="6">
        <v>393</v>
      </c>
      <c r="EI1144" s="6">
        <v>73</v>
      </c>
      <c r="EJ1144" s="6">
        <v>393</v>
      </c>
      <c r="EK1144" s="6">
        <v>73</v>
      </c>
      <c r="EL1144" s="6">
        <v>393</v>
      </c>
      <c r="EM1144" s="6" t="s">
        <v>115</v>
      </c>
      <c r="EN1144" s="6" t="s">
        <v>22</v>
      </c>
      <c r="EO1144" s="6">
        <v>4</v>
      </c>
    </row>
    <row r="1145" spans="131:145" x14ac:dyDescent="0.25">
      <c r="EA1145" s="6" t="s">
        <v>3</v>
      </c>
      <c r="EB1145" s="6" t="s">
        <v>1084</v>
      </c>
      <c r="EC1145" s="6" t="s">
        <v>1085</v>
      </c>
      <c r="ED1145" s="6" t="s">
        <v>1086</v>
      </c>
      <c r="EE1145" s="6" t="s">
        <v>97</v>
      </c>
      <c r="EF1145" s="6" t="s">
        <v>125</v>
      </c>
      <c r="EG1145" s="6">
        <v>44</v>
      </c>
      <c r="EH1145" s="6">
        <v>273</v>
      </c>
      <c r="EI1145" s="6">
        <v>40</v>
      </c>
      <c r="EJ1145" s="6">
        <v>208</v>
      </c>
      <c r="EK1145" s="6">
        <v>40</v>
      </c>
      <c r="EL1145" s="6">
        <v>208</v>
      </c>
      <c r="EM1145" s="6" t="s">
        <v>115</v>
      </c>
      <c r="EN1145" s="6" t="s">
        <v>21</v>
      </c>
      <c r="EO1145" s="6">
        <v>4</v>
      </c>
    </row>
    <row r="1146" spans="131:145" x14ac:dyDescent="0.25">
      <c r="EA1146" s="6" t="s">
        <v>3</v>
      </c>
      <c r="EB1146" s="6" t="s">
        <v>15</v>
      </c>
      <c r="EC1146" s="6" t="s">
        <v>234</v>
      </c>
      <c r="ED1146" s="6" t="s">
        <v>1060</v>
      </c>
      <c r="EE1146" s="6" t="s">
        <v>97</v>
      </c>
      <c r="EF1146" s="6" t="s">
        <v>132</v>
      </c>
      <c r="EG1146" s="6">
        <v>21</v>
      </c>
      <c r="EH1146" s="6">
        <v>107</v>
      </c>
      <c r="EI1146" s="6">
        <v>22</v>
      </c>
      <c r="EJ1146" s="6">
        <v>108</v>
      </c>
      <c r="EK1146" s="6">
        <v>22</v>
      </c>
      <c r="EL1146" s="6">
        <v>0</v>
      </c>
      <c r="EM1146" s="6" t="s">
        <v>115</v>
      </c>
      <c r="EN1146" s="6" t="s">
        <v>23</v>
      </c>
      <c r="EO1146" s="6">
        <v>0</v>
      </c>
    </row>
    <row r="1147" spans="131:145" x14ac:dyDescent="0.25">
      <c r="EA1147" s="6" t="s">
        <v>3</v>
      </c>
      <c r="EB1147" s="6" t="s">
        <v>18</v>
      </c>
      <c r="EC1147" s="6" t="s">
        <v>809</v>
      </c>
      <c r="ED1147" s="6" t="s">
        <v>810</v>
      </c>
      <c r="EE1147" s="6" t="s">
        <v>97</v>
      </c>
      <c r="EF1147" s="6" t="s">
        <v>98</v>
      </c>
      <c r="EG1147" s="6">
        <v>12</v>
      </c>
      <c r="EH1147" s="6">
        <v>52</v>
      </c>
      <c r="EI1147" s="6">
        <v>10</v>
      </c>
      <c r="EJ1147" s="6">
        <v>44</v>
      </c>
      <c r="EK1147" s="6">
        <v>10</v>
      </c>
      <c r="EL1147" s="6">
        <v>44</v>
      </c>
      <c r="EM1147" s="6" t="s">
        <v>115</v>
      </c>
      <c r="EN1147" s="6" t="s">
        <v>22</v>
      </c>
      <c r="EO1147" s="6">
        <v>0</v>
      </c>
    </row>
    <row r="1148" spans="131:145" x14ac:dyDescent="0.25">
      <c r="EA1148" s="6" t="s">
        <v>3</v>
      </c>
      <c r="EB1148" s="6" t="s">
        <v>17</v>
      </c>
      <c r="EC1148" s="6" t="s">
        <v>771</v>
      </c>
      <c r="ED1148" s="6" t="s">
        <v>772</v>
      </c>
      <c r="EE1148" s="6" t="s">
        <v>209</v>
      </c>
      <c r="EF1148" s="6" t="s">
        <v>125</v>
      </c>
      <c r="EG1148" s="6">
        <v>9</v>
      </c>
      <c r="EH1148" s="6">
        <v>40</v>
      </c>
      <c r="EI1148" s="6">
        <v>9</v>
      </c>
      <c r="EJ1148" s="6">
        <v>43</v>
      </c>
      <c r="EK1148" s="6">
        <v>9</v>
      </c>
      <c r="EL1148" s="6">
        <v>43</v>
      </c>
      <c r="EM1148" s="6" t="s">
        <v>115</v>
      </c>
      <c r="EN1148" s="6" t="s">
        <v>21</v>
      </c>
      <c r="EO1148" s="6">
        <v>0</v>
      </c>
    </row>
    <row r="1149" spans="131:145" x14ac:dyDescent="0.25">
      <c r="EA1149" s="6" t="s">
        <v>3</v>
      </c>
      <c r="EB1149" s="6" t="s">
        <v>15</v>
      </c>
      <c r="EC1149" s="6" t="s">
        <v>787</v>
      </c>
      <c r="ED1149" s="6" t="s">
        <v>788</v>
      </c>
      <c r="EE1149" s="6" t="s">
        <v>97</v>
      </c>
      <c r="EF1149" s="6" t="s">
        <v>125</v>
      </c>
      <c r="EG1149" s="6">
        <v>87</v>
      </c>
      <c r="EH1149" s="6">
        <v>488</v>
      </c>
      <c r="EI1149" s="6">
        <v>86</v>
      </c>
      <c r="EJ1149" s="6">
        <v>472</v>
      </c>
      <c r="EK1149" s="6">
        <v>86</v>
      </c>
      <c r="EL1149" s="6">
        <v>472</v>
      </c>
      <c r="EM1149" s="6" t="s">
        <v>115</v>
      </c>
      <c r="EN1149" s="6" t="s">
        <v>21</v>
      </c>
      <c r="EO1149" s="6">
        <v>4</v>
      </c>
    </row>
    <row r="1150" spans="131:145" x14ac:dyDescent="0.25">
      <c r="EA1150" s="6" t="s">
        <v>3</v>
      </c>
      <c r="EB1150" s="6" t="s">
        <v>17</v>
      </c>
      <c r="EC1150" s="6" t="s">
        <v>232</v>
      </c>
      <c r="ED1150" s="6" t="s">
        <v>233</v>
      </c>
      <c r="EE1150" s="6" t="s">
        <v>97</v>
      </c>
      <c r="EF1150" s="6" t="s">
        <v>98</v>
      </c>
      <c r="EG1150" s="6">
        <v>30</v>
      </c>
      <c r="EH1150" s="6">
        <v>188</v>
      </c>
      <c r="EI1150" s="6">
        <v>24</v>
      </c>
      <c r="EJ1150" s="6">
        <v>112</v>
      </c>
      <c r="EK1150" s="6">
        <v>24</v>
      </c>
      <c r="EL1150" s="6">
        <v>112</v>
      </c>
      <c r="EM1150" s="6" t="s">
        <v>115</v>
      </c>
      <c r="EN1150" s="6" t="s">
        <v>23</v>
      </c>
      <c r="EO1150" s="6">
        <v>5</v>
      </c>
    </row>
    <row r="1151" spans="131:145" x14ac:dyDescent="0.25">
      <c r="EA1151" s="6" t="s">
        <v>3</v>
      </c>
      <c r="EB1151" s="6" t="s">
        <v>17</v>
      </c>
      <c r="EC1151" s="6" t="s">
        <v>771</v>
      </c>
      <c r="ED1151" s="6" t="s">
        <v>772</v>
      </c>
      <c r="EE1151" s="6" t="s">
        <v>209</v>
      </c>
      <c r="EF1151" s="6" t="s">
        <v>125</v>
      </c>
      <c r="EG1151" s="6">
        <v>9</v>
      </c>
      <c r="EH1151" s="6">
        <v>40</v>
      </c>
      <c r="EI1151" s="6">
        <v>9</v>
      </c>
      <c r="EJ1151" s="6">
        <v>43</v>
      </c>
      <c r="EK1151" s="6">
        <v>9</v>
      </c>
      <c r="EL1151" s="6">
        <v>43</v>
      </c>
      <c r="EM1151" s="6" t="s">
        <v>115</v>
      </c>
      <c r="EN1151" s="6" t="s">
        <v>22</v>
      </c>
      <c r="EO1151" s="6">
        <v>1</v>
      </c>
    </row>
    <row r="1152" spans="131:145" x14ac:dyDescent="0.25">
      <c r="EA1152" s="6" t="s">
        <v>3</v>
      </c>
      <c r="EB1152" s="6" t="s">
        <v>18</v>
      </c>
      <c r="EC1152" s="6" t="s">
        <v>809</v>
      </c>
      <c r="ED1152" s="6" t="s">
        <v>810</v>
      </c>
      <c r="EE1152" s="6" t="s">
        <v>97</v>
      </c>
      <c r="EF1152" s="6" t="s">
        <v>98</v>
      </c>
      <c r="EG1152" s="6">
        <v>12</v>
      </c>
      <c r="EH1152" s="6">
        <v>52</v>
      </c>
      <c r="EI1152" s="6">
        <v>10</v>
      </c>
      <c r="EJ1152" s="6">
        <v>44</v>
      </c>
      <c r="EK1152" s="6">
        <v>10</v>
      </c>
      <c r="EL1152" s="6">
        <v>44</v>
      </c>
      <c r="EM1152" s="6" t="s">
        <v>115</v>
      </c>
      <c r="EN1152" s="6" t="s">
        <v>23</v>
      </c>
      <c r="EO1152" s="6">
        <v>0</v>
      </c>
    </row>
    <row r="1153" spans="131:145" x14ac:dyDescent="0.25">
      <c r="EA1153" s="6" t="s">
        <v>3</v>
      </c>
      <c r="EB1153" s="6" t="s">
        <v>14</v>
      </c>
      <c r="EC1153" s="6" t="s">
        <v>776</v>
      </c>
      <c r="ED1153" s="6" t="s">
        <v>777</v>
      </c>
      <c r="EE1153" s="6" t="s">
        <v>97</v>
      </c>
      <c r="EF1153" s="6" t="s">
        <v>98</v>
      </c>
      <c r="EG1153" s="6">
        <v>77</v>
      </c>
      <c r="EH1153" s="6">
        <v>384</v>
      </c>
      <c r="EI1153" s="6">
        <v>79</v>
      </c>
      <c r="EJ1153" s="6">
        <v>394</v>
      </c>
      <c r="EK1153" s="6">
        <v>79</v>
      </c>
      <c r="EL1153" s="6">
        <v>394</v>
      </c>
      <c r="EM1153" s="6" t="s">
        <v>115</v>
      </c>
      <c r="EN1153" s="6" t="s">
        <v>22</v>
      </c>
      <c r="EO1153" s="6">
        <v>4</v>
      </c>
    </row>
    <row r="1154" spans="131:145" x14ac:dyDescent="0.25">
      <c r="EA1154" s="6" t="s">
        <v>3</v>
      </c>
      <c r="EB1154" s="6" t="s">
        <v>17</v>
      </c>
      <c r="EC1154" s="6" t="s">
        <v>232</v>
      </c>
      <c r="ED1154" s="6" t="s">
        <v>233</v>
      </c>
      <c r="EE1154" s="6" t="s">
        <v>97</v>
      </c>
      <c r="EF1154" s="6" t="s">
        <v>98</v>
      </c>
      <c r="EG1154" s="6">
        <v>30</v>
      </c>
      <c r="EH1154" s="6">
        <v>188</v>
      </c>
      <c r="EI1154" s="6">
        <v>24</v>
      </c>
      <c r="EJ1154" s="6">
        <v>112</v>
      </c>
      <c r="EK1154" s="6">
        <v>24</v>
      </c>
      <c r="EL1154" s="6">
        <v>112</v>
      </c>
      <c r="EM1154" s="6" t="s">
        <v>115</v>
      </c>
      <c r="EN1154" s="6" t="s">
        <v>21</v>
      </c>
      <c r="EO1154" s="6">
        <v>2</v>
      </c>
    </row>
    <row r="1155" spans="131:145" x14ac:dyDescent="0.25">
      <c r="EA1155" s="6" t="s">
        <v>3</v>
      </c>
      <c r="EB1155" s="6" t="s">
        <v>14</v>
      </c>
      <c r="EC1155" s="6" t="s">
        <v>226</v>
      </c>
      <c r="ED1155" s="6" t="s">
        <v>227</v>
      </c>
      <c r="EE1155" s="6" t="s">
        <v>97</v>
      </c>
      <c r="EF1155" s="6" t="s">
        <v>98</v>
      </c>
      <c r="EG1155" s="6">
        <v>50</v>
      </c>
      <c r="EH1155" s="6">
        <v>218</v>
      </c>
      <c r="EI1155" s="6">
        <v>53</v>
      </c>
      <c r="EJ1155" s="6">
        <v>217</v>
      </c>
      <c r="EK1155" s="6">
        <v>53</v>
      </c>
      <c r="EL1155" s="6">
        <v>217</v>
      </c>
      <c r="EM1155" s="6" t="s">
        <v>115</v>
      </c>
      <c r="EN1155" s="6" t="s">
        <v>23</v>
      </c>
      <c r="EO1155" s="6">
        <v>8</v>
      </c>
    </row>
    <row r="1156" spans="131:145" x14ac:dyDescent="0.25">
      <c r="EA1156" s="6" t="s">
        <v>3</v>
      </c>
      <c r="EB1156" s="6" t="s">
        <v>14</v>
      </c>
      <c r="EC1156" s="6" t="s">
        <v>226</v>
      </c>
      <c r="ED1156" s="6" t="s">
        <v>227</v>
      </c>
      <c r="EE1156" s="6" t="s">
        <v>97</v>
      </c>
      <c r="EF1156" s="6" t="s">
        <v>98</v>
      </c>
      <c r="EG1156" s="6">
        <v>50</v>
      </c>
      <c r="EH1156" s="6">
        <v>218</v>
      </c>
      <c r="EI1156" s="6">
        <v>53</v>
      </c>
      <c r="EJ1156" s="6">
        <v>217</v>
      </c>
      <c r="EK1156" s="6">
        <v>53</v>
      </c>
      <c r="EL1156" s="6">
        <v>217</v>
      </c>
      <c r="EM1156" s="6" t="s">
        <v>115</v>
      </c>
      <c r="EN1156" s="6" t="s">
        <v>21</v>
      </c>
      <c r="EO1156" s="6">
        <v>5</v>
      </c>
    </row>
    <row r="1157" spans="131:145" x14ac:dyDescent="0.25">
      <c r="EA1157" s="6" t="s">
        <v>3</v>
      </c>
      <c r="EB1157" s="6" t="s">
        <v>15</v>
      </c>
      <c r="EC1157" s="6" t="s">
        <v>806</v>
      </c>
      <c r="ED1157" s="6" t="s">
        <v>807</v>
      </c>
      <c r="EE1157" s="6" t="s">
        <v>97</v>
      </c>
      <c r="EF1157" s="6" t="s">
        <v>125</v>
      </c>
      <c r="EG1157" s="6">
        <v>178</v>
      </c>
      <c r="EH1157" s="6">
        <v>827</v>
      </c>
      <c r="EI1157" s="6">
        <v>194</v>
      </c>
      <c r="EJ1157" s="6">
        <v>890</v>
      </c>
      <c r="EK1157" s="6">
        <v>194</v>
      </c>
      <c r="EL1157" s="6">
        <v>890</v>
      </c>
      <c r="EM1157" s="6" t="s">
        <v>115</v>
      </c>
      <c r="EN1157" s="6" t="s">
        <v>23</v>
      </c>
      <c r="EO1157" s="6">
        <v>17</v>
      </c>
    </row>
    <row r="1158" spans="131:145" x14ac:dyDescent="0.25">
      <c r="EA1158" s="6" t="s">
        <v>3</v>
      </c>
      <c r="EB1158" s="6" t="s">
        <v>15</v>
      </c>
      <c r="EC1158" s="6" t="s">
        <v>791</v>
      </c>
      <c r="ED1158" s="6" t="s">
        <v>792</v>
      </c>
      <c r="EE1158" s="6" t="s">
        <v>97</v>
      </c>
      <c r="EF1158" s="6" t="s">
        <v>98</v>
      </c>
      <c r="EG1158" s="6">
        <v>64</v>
      </c>
      <c r="EH1158" s="6">
        <v>305</v>
      </c>
      <c r="EI1158" s="6">
        <v>63</v>
      </c>
      <c r="EJ1158" s="6">
        <v>304</v>
      </c>
      <c r="EK1158" s="6">
        <v>63</v>
      </c>
      <c r="EL1158" s="6">
        <v>304</v>
      </c>
      <c r="EM1158" s="6" t="s">
        <v>115</v>
      </c>
      <c r="EN1158" s="6" t="s">
        <v>22</v>
      </c>
      <c r="EO1158" s="6">
        <v>2</v>
      </c>
    </row>
    <row r="1159" spans="131:145" x14ac:dyDescent="0.25">
      <c r="EA1159" s="6" t="s">
        <v>3</v>
      </c>
      <c r="EB1159" s="6" t="s">
        <v>17</v>
      </c>
      <c r="EC1159" s="6" t="s">
        <v>771</v>
      </c>
      <c r="ED1159" s="6" t="s">
        <v>772</v>
      </c>
      <c r="EE1159" s="6" t="s">
        <v>209</v>
      </c>
      <c r="EF1159" s="6" t="s">
        <v>125</v>
      </c>
      <c r="EG1159" s="6">
        <v>9</v>
      </c>
      <c r="EH1159" s="6">
        <v>40</v>
      </c>
      <c r="EI1159" s="6">
        <v>9</v>
      </c>
      <c r="EJ1159" s="6">
        <v>43</v>
      </c>
      <c r="EK1159" s="6">
        <v>9</v>
      </c>
      <c r="EL1159" s="6">
        <v>43</v>
      </c>
      <c r="EM1159" s="6" t="s">
        <v>115</v>
      </c>
      <c r="EN1159" s="6" t="s">
        <v>23</v>
      </c>
      <c r="EO1159" s="6">
        <v>1</v>
      </c>
    </row>
    <row r="1160" spans="131:145" x14ac:dyDescent="0.25">
      <c r="EA1160" s="6" t="s">
        <v>3</v>
      </c>
      <c r="EB1160" s="6" t="s">
        <v>14</v>
      </c>
      <c r="EC1160" s="6" t="s">
        <v>776</v>
      </c>
      <c r="ED1160" s="6" t="s">
        <v>777</v>
      </c>
      <c r="EE1160" s="6" t="s">
        <v>97</v>
      </c>
      <c r="EF1160" s="6" t="s">
        <v>98</v>
      </c>
      <c r="EG1160" s="6">
        <v>77</v>
      </c>
      <c r="EH1160" s="6">
        <v>384</v>
      </c>
      <c r="EI1160" s="6">
        <v>79</v>
      </c>
      <c r="EJ1160" s="6">
        <v>394</v>
      </c>
      <c r="EK1160" s="6">
        <v>79</v>
      </c>
      <c r="EL1160" s="6">
        <v>394</v>
      </c>
      <c r="EM1160" s="6" t="s">
        <v>115</v>
      </c>
      <c r="EN1160" s="6" t="s">
        <v>23</v>
      </c>
      <c r="EO1160" s="6">
        <v>7</v>
      </c>
    </row>
    <row r="1161" spans="131:145" x14ac:dyDescent="0.25">
      <c r="EA1161" s="6" t="s">
        <v>3</v>
      </c>
      <c r="EB1161" s="6" t="s">
        <v>15</v>
      </c>
      <c r="EC1161" s="6" t="s">
        <v>234</v>
      </c>
      <c r="ED1161" s="6" t="s">
        <v>1060</v>
      </c>
      <c r="EE1161" s="6" t="s">
        <v>97</v>
      </c>
      <c r="EF1161" s="6" t="s">
        <v>132</v>
      </c>
      <c r="EG1161" s="6">
        <v>21</v>
      </c>
      <c r="EH1161" s="6">
        <v>107</v>
      </c>
      <c r="EI1161" s="6">
        <v>22</v>
      </c>
      <c r="EJ1161" s="6">
        <v>108</v>
      </c>
      <c r="EK1161" s="6">
        <v>22</v>
      </c>
      <c r="EL1161" s="6">
        <v>0</v>
      </c>
      <c r="EM1161" s="6" t="s">
        <v>115</v>
      </c>
      <c r="EN1161" s="6" t="s">
        <v>21</v>
      </c>
      <c r="EO1161" s="6">
        <v>0</v>
      </c>
    </row>
    <row r="1162" spans="131:145" x14ac:dyDescent="0.25">
      <c r="EA1162" s="6" t="s">
        <v>3</v>
      </c>
      <c r="EB1162" s="6" t="s">
        <v>15</v>
      </c>
      <c r="EC1162" s="6" t="s">
        <v>787</v>
      </c>
      <c r="ED1162" s="6" t="s">
        <v>788</v>
      </c>
      <c r="EE1162" s="6" t="s">
        <v>97</v>
      </c>
      <c r="EF1162" s="6" t="s">
        <v>125</v>
      </c>
      <c r="EG1162" s="6">
        <v>87</v>
      </c>
      <c r="EH1162" s="6">
        <v>488</v>
      </c>
      <c r="EI1162" s="6">
        <v>86</v>
      </c>
      <c r="EJ1162" s="6">
        <v>472</v>
      </c>
      <c r="EK1162" s="6">
        <v>86</v>
      </c>
      <c r="EL1162" s="6">
        <v>472</v>
      </c>
      <c r="EM1162" s="6" t="s">
        <v>115</v>
      </c>
      <c r="EN1162" s="6" t="s">
        <v>23</v>
      </c>
      <c r="EO1162" s="6">
        <v>7</v>
      </c>
    </row>
    <row r="1163" spans="131:145" x14ac:dyDescent="0.25">
      <c r="EA1163" s="6" t="s">
        <v>3</v>
      </c>
      <c r="EB1163" s="6" t="s">
        <v>14</v>
      </c>
      <c r="EC1163" s="6" t="s">
        <v>226</v>
      </c>
      <c r="ED1163" s="6" t="s">
        <v>227</v>
      </c>
      <c r="EE1163" s="6" t="s">
        <v>97</v>
      </c>
      <c r="EF1163" s="6" t="s">
        <v>98</v>
      </c>
      <c r="EG1163" s="6">
        <v>50</v>
      </c>
      <c r="EH1163" s="6">
        <v>218</v>
      </c>
      <c r="EI1163" s="6">
        <v>53</v>
      </c>
      <c r="EJ1163" s="6">
        <v>217</v>
      </c>
      <c r="EK1163" s="6">
        <v>53</v>
      </c>
      <c r="EL1163" s="6">
        <v>217</v>
      </c>
      <c r="EM1163" s="6" t="s">
        <v>115</v>
      </c>
      <c r="EN1163" s="6" t="s">
        <v>22</v>
      </c>
      <c r="EO1163" s="6">
        <v>3</v>
      </c>
    </row>
    <row r="1164" spans="131:145" x14ac:dyDescent="0.25">
      <c r="EA1164" s="6" t="s">
        <v>3</v>
      </c>
      <c r="EB1164" s="6" t="s">
        <v>15</v>
      </c>
      <c r="EC1164" s="6" t="s">
        <v>806</v>
      </c>
      <c r="ED1164" s="6" t="s">
        <v>807</v>
      </c>
      <c r="EE1164" s="6" t="s">
        <v>97</v>
      </c>
      <c r="EF1164" s="6" t="s">
        <v>125</v>
      </c>
      <c r="EG1164" s="6">
        <v>178</v>
      </c>
      <c r="EH1164" s="6">
        <v>827</v>
      </c>
      <c r="EI1164" s="6">
        <v>194</v>
      </c>
      <c r="EJ1164" s="6">
        <v>890</v>
      </c>
      <c r="EK1164" s="6">
        <v>194</v>
      </c>
      <c r="EL1164" s="6">
        <v>890</v>
      </c>
      <c r="EM1164" s="6" t="s">
        <v>115</v>
      </c>
      <c r="EN1164" s="6" t="s">
        <v>22</v>
      </c>
      <c r="EO1164" s="6">
        <v>8</v>
      </c>
    </row>
    <row r="1165" spans="131:145" x14ac:dyDescent="0.25">
      <c r="EA1165" s="6" t="s">
        <v>3</v>
      </c>
      <c r="EB1165" s="6" t="s">
        <v>18</v>
      </c>
      <c r="EC1165" s="6" t="s">
        <v>809</v>
      </c>
      <c r="ED1165" s="6" t="s">
        <v>810</v>
      </c>
      <c r="EE1165" s="6" t="s">
        <v>97</v>
      </c>
      <c r="EF1165" s="6" t="s">
        <v>98</v>
      </c>
      <c r="EG1165" s="6">
        <v>12</v>
      </c>
      <c r="EH1165" s="6">
        <v>52</v>
      </c>
      <c r="EI1165" s="6">
        <v>10</v>
      </c>
      <c r="EJ1165" s="6">
        <v>44</v>
      </c>
      <c r="EK1165" s="6">
        <v>10</v>
      </c>
      <c r="EL1165" s="6">
        <v>44</v>
      </c>
      <c r="EM1165" s="6" t="s">
        <v>115</v>
      </c>
      <c r="EN1165" s="6" t="s">
        <v>21</v>
      </c>
      <c r="EO1165" s="6">
        <v>0</v>
      </c>
    </row>
    <row r="1166" spans="131:145" x14ac:dyDescent="0.25">
      <c r="EA1166" s="6" t="s">
        <v>3</v>
      </c>
      <c r="EB1166" s="6" t="s">
        <v>14</v>
      </c>
      <c r="EC1166" s="6" t="s">
        <v>785</v>
      </c>
      <c r="ED1166" s="6" t="s">
        <v>786</v>
      </c>
      <c r="EE1166" s="6" t="s">
        <v>97</v>
      </c>
      <c r="EF1166" s="6" t="s">
        <v>98</v>
      </c>
      <c r="EG1166" s="6">
        <v>140</v>
      </c>
      <c r="EH1166" s="6">
        <v>613</v>
      </c>
      <c r="EI1166" s="6">
        <v>137</v>
      </c>
      <c r="EJ1166" s="6">
        <v>622</v>
      </c>
      <c r="EK1166" s="6">
        <v>137</v>
      </c>
      <c r="EL1166" s="6">
        <v>622</v>
      </c>
      <c r="EM1166" s="6" t="s">
        <v>115</v>
      </c>
      <c r="EN1166" s="6" t="s">
        <v>23</v>
      </c>
      <c r="EO1166" s="6">
        <v>14</v>
      </c>
    </row>
    <row r="1167" spans="131:145" x14ac:dyDescent="0.25">
      <c r="EA1167" s="6" t="s">
        <v>3</v>
      </c>
      <c r="EB1167" s="6" t="s">
        <v>15</v>
      </c>
      <c r="EC1167" s="6" t="s">
        <v>234</v>
      </c>
      <c r="ED1167" s="6" t="s">
        <v>1060</v>
      </c>
      <c r="EE1167" s="6" t="s">
        <v>97</v>
      </c>
      <c r="EF1167" s="6" t="s">
        <v>132</v>
      </c>
      <c r="EG1167" s="6">
        <v>21</v>
      </c>
      <c r="EH1167" s="6">
        <v>107</v>
      </c>
      <c r="EI1167" s="6">
        <v>22</v>
      </c>
      <c r="EJ1167" s="6">
        <v>108</v>
      </c>
      <c r="EK1167" s="6">
        <v>22</v>
      </c>
      <c r="EL1167" s="6">
        <v>0</v>
      </c>
      <c r="EM1167" s="6" t="s">
        <v>115</v>
      </c>
      <c r="EN1167" s="6" t="s">
        <v>22</v>
      </c>
      <c r="EO1167" s="6">
        <v>0</v>
      </c>
    </row>
    <row r="1168" spans="131:145" x14ac:dyDescent="0.25">
      <c r="EA1168" s="6" t="s">
        <v>3</v>
      </c>
      <c r="EB1168" s="6" t="s">
        <v>15</v>
      </c>
      <c r="EC1168" s="6" t="s">
        <v>787</v>
      </c>
      <c r="ED1168" s="6" t="s">
        <v>788</v>
      </c>
      <c r="EE1168" s="6" t="s">
        <v>97</v>
      </c>
      <c r="EF1168" s="6" t="s">
        <v>125</v>
      </c>
      <c r="EG1168" s="6">
        <v>87</v>
      </c>
      <c r="EH1168" s="6">
        <v>488</v>
      </c>
      <c r="EI1168" s="6">
        <v>86</v>
      </c>
      <c r="EJ1168" s="6">
        <v>472</v>
      </c>
      <c r="EK1168" s="6">
        <v>86</v>
      </c>
      <c r="EL1168" s="6">
        <v>472</v>
      </c>
      <c r="EM1168" s="6" t="s">
        <v>115</v>
      </c>
      <c r="EN1168" s="6" t="s">
        <v>22</v>
      </c>
      <c r="EO1168" s="6">
        <v>3</v>
      </c>
    </row>
    <row r="1169" spans="131:145" x14ac:dyDescent="0.25">
      <c r="EA1169" s="6" t="s">
        <v>3</v>
      </c>
      <c r="EB1169" s="6" t="s">
        <v>15</v>
      </c>
      <c r="EC1169" s="6" t="s">
        <v>228</v>
      </c>
      <c r="ED1169" s="6" t="s">
        <v>229</v>
      </c>
      <c r="EE1169" s="6" t="s">
        <v>97</v>
      </c>
      <c r="EF1169" s="6" t="s">
        <v>98</v>
      </c>
      <c r="EG1169" s="6">
        <v>30</v>
      </c>
      <c r="EH1169" s="6">
        <v>139</v>
      </c>
      <c r="EI1169" s="6">
        <v>31</v>
      </c>
      <c r="EJ1169" s="6">
        <v>140</v>
      </c>
      <c r="EK1169" s="6">
        <v>31</v>
      </c>
      <c r="EL1169" s="6">
        <v>140</v>
      </c>
      <c r="EM1169" s="6" t="s">
        <v>115</v>
      </c>
      <c r="EN1169" s="6" t="s">
        <v>23</v>
      </c>
      <c r="EO1169" s="6">
        <v>6</v>
      </c>
    </row>
    <row r="1170" spans="131:145" x14ac:dyDescent="0.25">
      <c r="EA1170" s="6" t="s">
        <v>3</v>
      </c>
      <c r="EB1170" s="6" t="s">
        <v>15</v>
      </c>
      <c r="EC1170" s="6" t="s">
        <v>1863</v>
      </c>
      <c r="ED1170" s="6" t="s">
        <v>801</v>
      </c>
      <c r="EE1170" s="6" t="s">
        <v>97</v>
      </c>
      <c r="EF1170" s="6" t="s">
        <v>125</v>
      </c>
      <c r="EG1170" s="6">
        <v>70</v>
      </c>
      <c r="EH1170" s="6">
        <v>273</v>
      </c>
      <c r="EI1170" s="6">
        <v>71</v>
      </c>
      <c r="EJ1170" s="6">
        <v>278</v>
      </c>
      <c r="EK1170" s="6">
        <v>71</v>
      </c>
      <c r="EL1170" s="6">
        <v>278</v>
      </c>
      <c r="EM1170" s="6" t="s">
        <v>115</v>
      </c>
      <c r="EN1170" s="6" t="s">
        <v>23</v>
      </c>
      <c r="EO1170" s="6">
        <v>7</v>
      </c>
    </row>
    <row r="1171" spans="131:145" x14ac:dyDescent="0.25">
      <c r="EA1171" s="6" t="s">
        <v>3</v>
      </c>
      <c r="EB1171" s="6" t="s">
        <v>16</v>
      </c>
      <c r="EC1171" s="6" t="s">
        <v>813</v>
      </c>
      <c r="ED1171" s="6" t="s">
        <v>814</v>
      </c>
      <c r="EE1171" s="6" t="s">
        <v>97</v>
      </c>
      <c r="EF1171" s="6" t="s">
        <v>98</v>
      </c>
      <c r="EG1171" s="6">
        <v>38</v>
      </c>
      <c r="EH1171" s="6">
        <v>164</v>
      </c>
      <c r="EI1171" s="6">
        <v>37</v>
      </c>
      <c r="EJ1171" s="6">
        <v>155</v>
      </c>
      <c r="EK1171" s="6">
        <v>38</v>
      </c>
      <c r="EL1171" s="6">
        <v>4</v>
      </c>
      <c r="EM1171" s="6" t="s">
        <v>115</v>
      </c>
      <c r="EN1171" s="6" t="s">
        <v>23</v>
      </c>
      <c r="EO1171" s="6">
        <v>2</v>
      </c>
    </row>
    <row r="1172" spans="131:145" x14ac:dyDescent="0.25">
      <c r="EA1172" s="6" t="s">
        <v>3</v>
      </c>
      <c r="EB1172" s="6" t="s">
        <v>17</v>
      </c>
      <c r="EC1172" s="6" t="s">
        <v>767</v>
      </c>
      <c r="ED1172" s="6" t="s">
        <v>768</v>
      </c>
      <c r="EE1172" s="6" t="s">
        <v>97</v>
      </c>
      <c r="EF1172" s="6" t="s">
        <v>98</v>
      </c>
      <c r="EG1172" s="6">
        <v>61</v>
      </c>
      <c r="EH1172" s="6">
        <v>264</v>
      </c>
      <c r="EI1172" s="6">
        <v>55</v>
      </c>
      <c r="EJ1172" s="6">
        <v>251</v>
      </c>
      <c r="EK1172" s="6">
        <v>55</v>
      </c>
      <c r="EL1172" s="6">
        <v>251</v>
      </c>
      <c r="EM1172" s="6" t="s">
        <v>115</v>
      </c>
      <c r="EN1172" s="6" t="s">
        <v>21</v>
      </c>
      <c r="EO1172" s="6">
        <v>2</v>
      </c>
    </row>
    <row r="1173" spans="131:145" x14ac:dyDescent="0.25">
      <c r="EA1173" s="6" t="s">
        <v>3</v>
      </c>
      <c r="EB1173" s="6" t="s">
        <v>15</v>
      </c>
      <c r="EC1173" s="6" t="s">
        <v>794</v>
      </c>
      <c r="ED1173" s="6" t="s">
        <v>795</v>
      </c>
      <c r="EE1173" s="6" t="s">
        <v>97</v>
      </c>
      <c r="EF1173" s="6" t="s">
        <v>125</v>
      </c>
      <c r="EG1173" s="6">
        <v>78</v>
      </c>
      <c r="EH1173" s="6">
        <v>390</v>
      </c>
      <c r="EI1173" s="6">
        <v>77</v>
      </c>
      <c r="EJ1173" s="6">
        <v>384</v>
      </c>
      <c r="EK1173" s="6">
        <v>77</v>
      </c>
      <c r="EL1173" s="6">
        <v>384</v>
      </c>
      <c r="EM1173" s="6" t="s">
        <v>115</v>
      </c>
      <c r="EN1173" s="6" t="s">
        <v>21</v>
      </c>
      <c r="EO1173" s="6">
        <v>10</v>
      </c>
    </row>
    <row r="1174" spans="131:145" x14ac:dyDescent="0.25">
      <c r="EA1174" s="6" t="s">
        <v>3</v>
      </c>
      <c r="EB1174" s="6" t="s">
        <v>14</v>
      </c>
      <c r="EC1174" s="6" t="s">
        <v>783</v>
      </c>
      <c r="ED1174" s="6" t="s">
        <v>784</v>
      </c>
      <c r="EE1174" s="6" t="s">
        <v>97</v>
      </c>
      <c r="EF1174" s="6" t="s">
        <v>98</v>
      </c>
      <c r="EG1174" s="6">
        <v>41</v>
      </c>
      <c r="EH1174" s="6">
        <v>214</v>
      </c>
      <c r="EI1174" s="6">
        <v>41</v>
      </c>
      <c r="EJ1174" s="6">
        <v>214</v>
      </c>
      <c r="EK1174" s="6">
        <v>41</v>
      </c>
      <c r="EL1174" s="6">
        <v>214</v>
      </c>
      <c r="EM1174" s="6" t="s">
        <v>115</v>
      </c>
      <c r="EN1174" s="6" t="s">
        <v>22</v>
      </c>
      <c r="EO1174" s="6">
        <v>2</v>
      </c>
    </row>
    <row r="1175" spans="131:145" x14ac:dyDescent="0.25">
      <c r="EA1175" s="6" t="s">
        <v>3</v>
      </c>
      <c r="EB1175" s="6" t="s">
        <v>14</v>
      </c>
      <c r="EC1175" s="6" t="s">
        <v>783</v>
      </c>
      <c r="ED1175" s="6" t="s">
        <v>784</v>
      </c>
      <c r="EE1175" s="6" t="s">
        <v>97</v>
      </c>
      <c r="EF1175" s="6" t="s">
        <v>98</v>
      </c>
      <c r="EG1175" s="6">
        <v>41</v>
      </c>
      <c r="EH1175" s="6">
        <v>214</v>
      </c>
      <c r="EI1175" s="6">
        <v>41</v>
      </c>
      <c r="EJ1175" s="6">
        <v>214</v>
      </c>
      <c r="EK1175" s="6">
        <v>41</v>
      </c>
      <c r="EL1175" s="6">
        <v>214</v>
      </c>
      <c r="EM1175" s="6" t="s">
        <v>115</v>
      </c>
      <c r="EN1175" s="6" t="s">
        <v>21</v>
      </c>
      <c r="EO1175" s="6">
        <v>3</v>
      </c>
    </row>
    <row r="1176" spans="131:145" x14ac:dyDescent="0.25">
      <c r="EA1176" s="6" t="s">
        <v>3</v>
      </c>
      <c r="EB1176" s="6" t="s">
        <v>1084</v>
      </c>
      <c r="EC1176" s="6" t="s">
        <v>1085</v>
      </c>
      <c r="ED1176" s="6" t="s">
        <v>1086</v>
      </c>
      <c r="EE1176" s="6" t="s">
        <v>97</v>
      </c>
      <c r="EF1176" s="6" t="s">
        <v>125</v>
      </c>
      <c r="EG1176" s="6">
        <v>44</v>
      </c>
      <c r="EH1176" s="6">
        <v>273</v>
      </c>
      <c r="EI1176" s="6">
        <v>40</v>
      </c>
      <c r="EJ1176" s="6">
        <v>208</v>
      </c>
      <c r="EK1176" s="6">
        <v>40</v>
      </c>
      <c r="EL1176" s="6">
        <v>208</v>
      </c>
      <c r="EM1176" s="6" t="s">
        <v>115</v>
      </c>
      <c r="EN1176" s="6" t="s">
        <v>22</v>
      </c>
      <c r="EO1176" s="6">
        <v>5</v>
      </c>
    </row>
    <row r="1177" spans="131:145" x14ac:dyDescent="0.25">
      <c r="EA1177" s="6" t="s">
        <v>3</v>
      </c>
      <c r="EB1177" s="6" t="s">
        <v>15</v>
      </c>
      <c r="EC1177" s="6" t="s">
        <v>228</v>
      </c>
      <c r="ED1177" s="6" t="s">
        <v>229</v>
      </c>
      <c r="EE1177" s="6" t="s">
        <v>97</v>
      </c>
      <c r="EF1177" s="6" t="s">
        <v>98</v>
      </c>
      <c r="EG1177" s="6">
        <v>30</v>
      </c>
      <c r="EH1177" s="6">
        <v>139</v>
      </c>
      <c r="EI1177" s="6">
        <v>31</v>
      </c>
      <c r="EJ1177" s="6">
        <v>140</v>
      </c>
      <c r="EK1177" s="6">
        <v>31</v>
      </c>
      <c r="EL1177" s="6">
        <v>140</v>
      </c>
      <c r="EM1177" s="6" t="s">
        <v>115</v>
      </c>
      <c r="EN1177" s="6" t="s">
        <v>22</v>
      </c>
      <c r="EO1177" s="6">
        <v>1</v>
      </c>
    </row>
    <row r="1178" spans="131:145" x14ac:dyDescent="0.25">
      <c r="EA1178" s="6" t="s">
        <v>3</v>
      </c>
      <c r="EB1178" s="6" t="s">
        <v>17</v>
      </c>
      <c r="EC1178" s="6" t="s">
        <v>767</v>
      </c>
      <c r="ED1178" s="6" t="s">
        <v>768</v>
      </c>
      <c r="EE1178" s="6" t="s">
        <v>97</v>
      </c>
      <c r="EF1178" s="6" t="s">
        <v>98</v>
      </c>
      <c r="EG1178" s="6">
        <v>61</v>
      </c>
      <c r="EH1178" s="6">
        <v>264</v>
      </c>
      <c r="EI1178" s="6">
        <v>55</v>
      </c>
      <c r="EJ1178" s="6">
        <v>251</v>
      </c>
      <c r="EK1178" s="6">
        <v>55</v>
      </c>
      <c r="EL1178" s="6">
        <v>251</v>
      </c>
      <c r="EM1178" s="6" t="s">
        <v>115</v>
      </c>
      <c r="EN1178" s="6" t="s">
        <v>23</v>
      </c>
      <c r="EO1178" s="6">
        <v>3</v>
      </c>
    </row>
    <row r="1179" spans="131:145" x14ac:dyDescent="0.25">
      <c r="EA1179" s="6" t="s">
        <v>3</v>
      </c>
      <c r="EB1179" s="6" t="s">
        <v>15</v>
      </c>
      <c r="EC1179" s="6" t="s">
        <v>228</v>
      </c>
      <c r="ED1179" s="6" t="s">
        <v>229</v>
      </c>
      <c r="EE1179" s="6" t="s">
        <v>97</v>
      </c>
      <c r="EF1179" s="6" t="s">
        <v>98</v>
      </c>
      <c r="EG1179" s="6">
        <v>30</v>
      </c>
      <c r="EH1179" s="6">
        <v>139</v>
      </c>
      <c r="EI1179" s="6">
        <v>31</v>
      </c>
      <c r="EJ1179" s="6">
        <v>140</v>
      </c>
      <c r="EK1179" s="6">
        <v>31</v>
      </c>
      <c r="EL1179" s="6">
        <v>140</v>
      </c>
      <c r="EM1179" s="6" t="s">
        <v>115</v>
      </c>
      <c r="EN1179" s="6" t="s">
        <v>21</v>
      </c>
      <c r="EO1179" s="6">
        <v>5</v>
      </c>
    </row>
    <row r="1180" spans="131:145" x14ac:dyDescent="0.25">
      <c r="EA1180" s="6" t="s">
        <v>3</v>
      </c>
      <c r="EB1180" s="6" t="s">
        <v>16</v>
      </c>
      <c r="EC1180" s="6" t="s">
        <v>813</v>
      </c>
      <c r="ED1180" s="6" t="s">
        <v>814</v>
      </c>
      <c r="EE1180" s="6" t="s">
        <v>97</v>
      </c>
      <c r="EF1180" s="6" t="s">
        <v>98</v>
      </c>
      <c r="EG1180" s="6">
        <v>38</v>
      </c>
      <c r="EH1180" s="6">
        <v>164</v>
      </c>
      <c r="EI1180" s="6">
        <v>37</v>
      </c>
      <c r="EJ1180" s="6">
        <v>155</v>
      </c>
      <c r="EK1180" s="6">
        <v>38</v>
      </c>
      <c r="EL1180" s="6">
        <v>4</v>
      </c>
      <c r="EM1180" s="6" t="s">
        <v>115</v>
      </c>
      <c r="EN1180" s="6" t="s">
        <v>21</v>
      </c>
      <c r="EO1180" s="6">
        <v>2</v>
      </c>
    </row>
    <row r="1181" spans="131:145" x14ac:dyDescent="0.25">
      <c r="EA1181" s="6" t="s">
        <v>3</v>
      </c>
      <c r="EB1181" s="6" t="s">
        <v>14</v>
      </c>
      <c r="EC1181" s="6" t="s">
        <v>780</v>
      </c>
      <c r="ED1181" s="6" t="s">
        <v>781</v>
      </c>
      <c r="EE1181" s="6" t="s">
        <v>97</v>
      </c>
      <c r="EF1181" s="6" t="s">
        <v>98</v>
      </c>
      <c r="EG1181" s="6">
        <v>73</v>
      </c>
      <c r="EH1181" s="6">
        <v>393</v>
      </c>
      <c r="EI1181" s="6">
        <v>73</v>
      </c>
      <c r="EJ1181" s="6">
        <v>393</v>
      </c>
      <c r="EK1181" s="6">
        <v>73</v>
      </c>
      <c r="EL1181" s="6">
        <v>393</v>
      </c>
      <c r="EM1181" s="6" t="s">
        <v>115</v>
      </c>
      <c r="EN1181" s="6" t="s">
        <v>21</v>
      </c>
      <c r="EO1181" s="6">
        <v>1</v>
      </c>
    </row>
    <row r="1182" spans="131:145" x14ac:dyDescent="0.25">
      <c r="EA1182" s="6" t="s">
        <v>0</v>
      </c>
      <c r="EB1182" s="6" t="s">
        <v>937</v>
      </c>
      <c r="EC1182" s="6" t="s">
        <v>1082</v>
      </c>
      <c r="ED1182" s="6" t="s">
        <v>1083</v>
      </c>
      <c r="EE1182" s="6" t="s">
        <v>97</v>
      </c>
      <c r="EF1182" s="6" t="s">
        <v>98</v>
      </c>
      <c r="EG1182" s="6">
        <v>91</v>
      </c>
      <c r="EH1182" s="6">
        <v>400</v>
      </c>
      <c r="EI1182" s="6">
        <v>60</v>
      </c>
      <c r="EJ1182" s="6">
        <v>228</v>
      </c>
      <c r="EK1182" s="6">
        <v>74</v>
      </c>
      <c r="EL1182" s="6">
        <v>228</v>
      </c>
      <c r="EM1182" s="6" t="s">
        <v>115</v>
      </c>
      <c r="EN1182" s="6" t="s">
        <v>23</v>
      </c>
      <c r="EO1182" s="6">
        <v>5</v>
      </c>
    </row>
    <row r="1183" spans="131:145" x14ac:dyDescent="0.25">
      <c r="EA1183" s="6" t="s">
        <v>3</v>
      </c>
      <c r="EB1183" s="6" t="s">
        <v>16</v>
      </c>
      <c r="EC1183" s="6" t="s">
        <v>813</v>
      </c>
      <c r="ED1183" s="6" t="s">
        <v>814</v>
      </c>
      <c r="EE1183" s="6" t="s">
        <v>97</v>
      </c>
      <c r="EF1183" s="6" t="s">
        <v>98</v>
      </c>
      <c r="EG1183" s="6">
        <v>38</v>
      </c>
      <c r="EH1183" s="6">
        <v>164</v>
      </c>
      <c r="EI1183" s="6">
        <v>37</v>
      </c>
      <c r="EJ1183" s="6">
        <v>155</v>
      </c>
      <c r="EK1183" s="6">
        <v>38</v>
      </c>
      <c r="EL1183" s="6">
        <v>4</v>
      </c>
      <c r="EM1183" s="6" t="s">
        <v>115</v>
      </c>
      <c r="EN1183" s="6" t="s">
        <v>22</v>
      </c>
      <c r="EO1183" s="6">
        <v>0</v>
      </c>
    </row>
    <row r="1184" spans="131:145" x14ac:dyDescent="0.25">
      <c r="EA1184" s="6" t="s">
        <v>3</v>
      </c>
      <c r="EB1184" s="6" t="s">
        <v>15</v>
      </c>
      <c r="EC1184" s="6" t="s">
        <v>794</v>
      </c>
      <c r="ED1184" s="6" t="s">
        <v>795</v>
      </c>
      <c r="EE1184" s="6" t="s">
        <v>97</v>
      </c>
      <c r="EF1184" s="6" t="s">
        <v>125</v>
      </c>
      <c r="EG1184" s="6">
        <v>78</v>
      </c>
      <c r="EH1184" s="6">
        <v>390</v>
      </c>
      <c r="EI1184" s="6">
        <v>77</v>
      </c>
      <c r="EJ1184" s="6">
        <v>384</v>
      </c>
      <c r="EK1184" s="6">
        <v>77</v>
      </c>
      <c r="EL1184" s="6">
        <v>384</v>
      </c>
      <c r="EM1184" s="6" t="s">
        <v>115</v>
      </c>
      <c r="EN1184" s="6" t="s">
        <v>22</v>
      </c>
      <c r="EO1184" s="6">
        <v>5</v>
      </c>
    </row>
    <row r="1185" spans="131:145" x14ac:dyDescent="0.25">
      <c r="EA1185" s="6" t="s">
        <v>3</v>
      </c>
      <c r="EB1185" s="6" t="s">
        <v>15</v>
      </c>
      <c r="EC1185" s="6" t="s">
        <v>1863</v>
      </c>
      <c r="ED1185" s="6" t="s">
        <v>801</v>
      </c>
      <c r="EE1185" s="6" t="s">
        <v>97</v>
      </c>
      <c r="EF1185" s="6" t="s">
        <v>125</v>
      </c>
      <c r="EG1185" s="6">
        <v>70</v>
      </c>
      <c r="EH1185" s="6">
        <v>273</v>
      </c>
      <c r="EI1185" s="6">
        <v>71</v>
      </c>
      <c r="EJ1185" s="6">
        <v>278</v>
      </c>
      <c r="EK1185" s="6">
        <v>71</v>
      </c>
      <c r="EL1185" s="6">
        <v>278</v>
      </c>
      <c r="EM1185" s="6" t="s">
        <v>115</v>
      </c>
      <c r="EN1185" s="6" t="s">
        <v>22</v>
      </c>
      <c r="EO1185" s="6">
        <v>3</v>
      </c>
    </row>
    <row r="1186" spans="131:145" x14ac:dyDescent="0.25">
      <c r="EA1186" s="6" t="s">
        <v>0</v>
      </c>
      <c r="EB1186" s="6" t="s">
        <v>937</v>
      </c>
      <c r="EC1186" s="6" t="s">
        <v>1082</v>
      </c>
      <c r="ED1186" s="6" t="s">
        <v>1083</v>
      </c>
      <c r="EE1186" s="6" t="s">
        <v>97</v>
      </c>
      <c r="EF1186" s="6" t="s">
        <v>98</v>
      </c>
      <c r="EG1186" s="6">
        <v>91</v>
      </c>
      <c r="EH1186" s="6">
        <v>400</v>
      </c>
      <c r="EI1186" s="6">
        <v>60</v>
      </c>
      <c r="EJ1186" s="6">
        <v>228</v>
      </c>
      <c r="EK1186" s="6">
        <v>74</v>
      </c>
      <c r="EL1186" s="6">
        <v>228</v>
      </c>
      <c r="EM1186" s="6" t="s">
        <v>115</v>
      </c>
      <c r="EN1186" s="6" t="s">
        <v>22</v>
      </c>
      <c r="EO1186" s="6">
        <v>1</v>
      </c>
    </row>
    <row r="1187" spans="131:145" x14ac:dyDescent="0.25">
      <c r="EA1187" s="6" t="s">
        <v>3</v>
      </c>
      <c r="EB1187" s="6" t="s">
        <v>15</v>
      </c>
      <c r="EC1187" s="6" t="s">
        <v>1863</v>
      </c>
      <c r="ED1187" s="6" t="s">
        <v>801</v>
      </c>
      <c r="EE1187" s="6" t="s">
        <v>97</v>
      </c>
      <c r="EF1187" s="6" t="s">
        <v>125</v>
      </c>
      <c r="EG1187" s="6">
        <v>70</v>
      </c>
      <c r="EH1187" s="6">
        <v>273</v>
      </c>
      <c r="EI1187" s="6">
        <v>71</v>
      </c>
      <c r="EJ1187" s="6">
        <v>278</v>
      </c>
      <c r="EK1187" s="6">
        <v>71</v>
      </c>
      <c r="EL1187" s="6">
        <v>278</v>
      </c>
      <c r="EM1187" s="6" t="s">
        <v>115</v>
      </c>
      <c r="EN1187" s="6" t="s">
        <v>21</v>
      </c>
      <c r="EO1187" s="6">
        <v>4</v>
      </c>
    </row>
    <row r="1188" spans="131:145" x14ac:dyDescent="0.25">
      <c r="EA1188" s="6" t="s">
        <v>3</v>
      </c>
      <c r="EB1188" s="6" t="s">
        <v>1084</v>
      </c>
      <c r="EC1188" s="6" t="s">
        <v>1085</v>
      </c>
      <c r="ED1188" s="6" t="s">
        <v>1086</v>
      </c>
      <c r="EE1188" s="6" t="s">
        <v>97</v>
      </c>
      <c r="EF1188" s="6" t="s">
        <v>125</v>
      </c>
      <c r="EG1188" s="6">
        <v>44</v>
      </c>
      <c r="EH1188" s="6">
        <v>273</v>
      </c>
      <c r="EI1188" s="6">
        <v>40</v>
      </c>
      <c r="EJ1188" s="6">
        <v>208</v>
      </c>
      <c r="EK1188" s="6">
        <v>40</v>
      </c>
      <c r="EL1188" s="6">
        <v>208</v>
      </c>
      <c r="EM1188" s="6" t="s">
        <v>115</v>
      </c>
      <c r="EN1188" s="6" t="s">
        <v>23</v>
      </c>
      <c r="EO1188" s="6">
        <v>9</v>
      </c>
    </row>
    <row r="1189" spans="131:145" x14ac:dyDescent="0.25">
      <c r="EA1189" s="6" t="s">
        <v>3</v>
      </c>
      <c r="EB1189" s="6" t="s">
        <v>17</v>
      </c>
      <c r="EC1189" s="6" t="s">
        <v>767</v>
      </c>
      <c r="ED1189" s="6" t="s">
        <v>768</v>
      </c>
      <c r="EE1189" s="6" t="s">
        <v>97</v>
      </c>
      <c r="EF1189" s="6" t="s">
        <v>98</v>
      </c>
      <c r="EG1189" s="6">
        <v>61</v>
      </c>
      <c r="EH1189" s="6">
        <v>264</v>
      </c>
      <c r="EI1189" s="6">
        <v>55</v>
      </c>
      <c r="EJ1189" s="6">
        <v>251</v>
      </c>
      <c r="EK1189" s="6">
        <v>55</v>
      </c>
      <c r="EL1189" s="6">
        <v>251</v>
      </c>
      <c r="EM1189" s="6" t="s">
        <v>115</v>
      </c>
      <c r="EN1189" s="6" t="s">
        <v>22</v>
      </c>
      <c r="EO1189" s="6">
        <v>1</v>
      </c>
    </row>
    <row r="1190" spans="131:145" x14ac:dyDescent="0.25">
      <c r="EA1190" s="6" t="s">
        <v>0</v>
      </c>
      <c r="EB1190" s="6" t="s">
        <v>13</v>
      </c>
      <c r="EC1190" s="6" t="s">
        <v>235</v>
      </c>
      <c r="ED1190" s="6" t="s">
        <v>236</v>
      </c>
      <c r="EE1190" s="6" t="s">
        <v>97</v>
      </c>
      <c r="EF1190" s="6" t="s">
        <v>98</v>
      </c>
      <c r="EG1190" s="6">
        <v>5</v>
      </c>
      <c r="EH1190" s="6">
        <v>26</v>
      </c>
      <c r="EI1190" s="6">
        <v>5</v>
      </c>
      <c r="EJ1190" s="6">
        <v>27</v>
      </c>
      <c r="EK1190" s="6">
        <v>5</v>
      </c>
      <c r="EL1190" s="6">
        <v>27</v>
      </c>
      <c r="EM1190" s="6" t="s">
        <v>116</v>
      </c>
      <c r="EN1190" s="6" t="s">
        <v>22</v>
      </c>
      <c r="EO1190" s="6">
        <v>0</v>
      </c>
    </row>
    <row r="1191" spans="131:145" x14ac:dyDescent="0.25">
      <c r="EA1191" s="6" t="s">
        <v>0</v>
      </c>
      <c r="EB1191" s="6" t="s">
        <v>7</v>
      </c>
      <c r="EC1191" s="6" t="s">
        <v>133</v>
      </c>
      <c r="ED1191" s="6" t="s">
        <v>134</v>
      </c>
      <c r="EE1191" s="6" t="s">
        <v>97</v>
      </c>
      <c r="EF1191" s="6" t="s">
        <v>98</v>
      </c>
      <c r="EG1191" s="6">
        <v>631</v>
      </c>
      <c r="EH1191" s="6">
        <v>3758</v>
      </c>
      <c r="EI1191" s="6">
        <v>613</v>
      </c>
      <c r="EJ1191" s="6">
        <v>3721</v>
      </c>
      <c r="EK1191" s="6">
        <v>626</v>
      </c>
      <c r="EL1191" s="6">
        <v>3786</v>
      </c>
      <c r="EM1191" s="6" t="s">
        <v>116</v>
      </c>
      <c r="EN1191" s="6" t="s">
        <v>21</v>
      </c>
      <c r="EO1191" s="6">
        <v>48</v>
      </c>
    </row>
    <row r="1192" spans="131:145" x14ac:dyDescent="0.25">
      <c r="EA1192" s="6" t="s">
        <v>0</v>
      </c>
      <c r="EB1192" s="6" t="s">
        <v>5</v>
      </c>
      <c r="EC1192" s="6" t="s">
        <v>255</v>
      </c>
      <c r="ED1192" s="6" t="s">
        <v>256</v>
      </c>
      <c r="EE1192" s="6" t="s">
        <v>97</v>
      </c>
      <c r="EF1192" s="6" t="s">
        <v>98</v>
      </c>
      <c r="EG1192" s="6">
        <v>89</v>
      </c>
      <c r="EH1192" s="6">
        <v>478</v>
      </c>
      <c r="EI1192" s="6">
        <v>78</v>
      </c>
      <c r="EJ1192" s="6">
        <v>415</v>
      </c>
      <c r="EK1192" s="6">
        <v>89</v>
      </c>
      <c r="EL1192" s="6">
        <v>465</v>
      </c>
      <c r="EM1192" s="6" t="s">
        <v>116</v>
      </c>
      <c r="EN1192" s="6" t="s">
        <v>21</v>
      </c>
      <c r="EO1192" s="6">
        <v>7</v>
      </c>
    </row>
    <row r="1193" spans="131:145" x14ac:dyDescent="0.25">
      <c r="EA1193" s="6" t="s">
        <v>0</v>
      </c>
      <c r="EB1193" s="6" t="s">
        <v>5</v>
      </c>
      <c r="EC1193" s="6" t="s">
        <v>169</v>
      </c>
      <c r="ED1193" s="6" t="s">
        <v>170</v>
      </c>
      <c r="EE1193" s="6" t="s">
        <v>97</v>
      </c>
      <c r="EF1193" s="6" t="s">
        <v>98</v>
      </c>
      <c r="EG1193" s="6">
        <v>65</v>
      </c>
      <c r="EH1193" s="6">
        <v>315</v>
      </c>
      <c r="EI1193" s="6">
        <v>31</v>
      </c>
      <c r="EJ1193" s="6">
        <v>171</v>
      </c>
      <c r="EK1193" s="6">
        <v>65</v>
      </c>
      <c r="EL1193" s="6">
        <v>323</v>
      </c>
      <c r="EM1193" s="6" t="s">
        <v>116</v>
      </c>
      <c r="EN1193" s="6" t="s">
        <v>23</v>
      </c>
      <c r="EO1193" s="6">
        <v>6</v>
      </c>
    </row>
    <row r="1194" spans="131:145" x14ac:dyDescent="0.25">
      <c r="EA1194" s="6" t="s">
        <v>0</v>
      </c>
      <c r="EB1194" s="6" t="s">
        <v>10</v>
      </c>
      <c r="EC1194" s="6" t="s">
        <v>139</v>
      </c>
      <c r="ED1194" s="6" t="s">
        <v>140</v>
      </c>
      <c r="EE1194" s="6" t="s">
        <v>97</v>
      </c>
      <c r="EF1194" s="6" t="s">
        <v>98</v>
      </c>
      <c r="EG1194" s="6">
        <v>80</v>
      </c>
      <c r="EH1194" s="6">
        <v>278</v>
      </c>
      <c r="EI1194" s="6">
        <v>50</v>
      </c>
      <c r="EJ1194" s="6">
        <v>200</v>
      </c>
      <c r="EK1194" s="6">
        <v>83</v>
      </c>
      <c r="EL1194" s="6">
        <v>293</v>
      </c>
      <c r="EM1194" s="6" t="s">
        <v>116</v>
      </c>
      <c r="EN1194" s="6" t="s">
        <v>22</v>
      </c>
      <c r="EO1194" s="6">
        <v>2</v>
      </c>
    </row>
    <row r="1195" spans="131:145" x14ac:dyDescent="0.25">
      <c r="EA1195" s="6" t="s">
        <v>0</v>
      </c>
      <c r="EB1195" s="6" t="s">
        <v>8</v>
      </c>
      <c r="EC1195" s="6" t="s">
        <v>1847</v>
      </c>
      <c r="ED1195" s="6" t="s">
        <v>225</v>
      </c>
      <c r="EE1195" s="6" t="s">
        <v>209</v>
      </c>
      <c r="EF1195" s="6" t="s">
        <v>125</v>
      </c>
      <c r="EG1195" s="6">
        <v>412</v>
      </c>
      <c r="EH1195" s="6">
        <v>1700</v>
      </c>
      <c r="EI1195" s="6">
        <v>375</v>
      </c>
      <c r="EJ1195" s="6">
        <v>1598</v>
      </c>
      <c r="EK1195" s="6">
        <v>375</v>
      </c>
      <c r="EL1195" s="6">
        <v>1598</v>
      </c>
      <c r="EM1195" s="6" t="s">
        <v>116</v>
      </c>
      <c r="EN1195" s="6" t="s">
        <v>23</v>
      </c>
      <c r="EO1195" s="6">
        <v>87</v>
      </c>
    </row>
    <row r="1196" spans="131:145" x14ac:dyDescent="0.25">
      <c r="EA1196" s="6" t="s">
        <v>0</v>
      </c>
      <c r="EB1196" s="6" t="s">
        <v>8</v>
      </c>
      <c r="EC1196" s="6" t="s">
        <v>1816</v>
      </c>
      <c r="ED1196" s="6" t="s">
        <v>127</v>
      </c>
      <c r="EE1196" s="6" t="s">
        <v>97</v>
      </c>
      <c r="EF1196" s="6" t="s">
        <v>132</v>
      </c>
      <c r="EG1196" s="6">
        <v>50</v>
      </c>
      <c r="EH1196" s="6">
        <v>295</v>
      </c>
      <c r="EI1196" s="6">
        <v>50</v>
      </c>
      <c r="EJ1196" s="6">
        <v>293</v>
      </c>
      <c r="EK1196" s="6">
        <v>50</v>
      </c>
      <c r="EL1196" s="6">
        <v>293</v>
      </c>
      <c r="EM1196" s="6" t="s">
        <v>116</v>
      </c>
      <c r="EN1196" s="6" t="s">
        <v>21</v>
      </c>
      <c r="EO1196" s="6">
        <v>0</v>
      </c>
    </row>
    <row r="1197" spans="131:145" x14ac:dyDescent="0.25">
      <c r="EA1197" s="6" t="s">
        <v>0</v>
      </c>
      <c r="EB1197" s="6" t="s">
        <v>5</v>
      </c>
      <c r="EC1197" s="6" t="s">
        <v>255</v>
      </c>
      <c r="ED1197" s="6" t="s">
        <v>256</v>
      </c>
      <c r="EE1197" s="6" t="s">
        <v>97</v>
      </c>
      <c r="EF1197" s="6" t="s">
        <v>98</v>
      </c>
      <c r="EG1197" s="6">
        <v>89</v>
      </c>
      <c r="EH1197" s="6">
        <v>478</v>
      </c>
      <c r="EI1197" s="6">
        <v>78</v>
      </c>
      <c r="EJ1197" s="6">
        <v>415</v>
      </c>
      <c r="EK1197" s="6">
        <v>89</v>
      </c>
      <c r="EL1197" s="6">
        <v>465</v>
      </c>
      <c r="EM1197" s="6" t="s">
        <v>116</v>
      </c>
      <c r="EN1197" s="6" t="s">
        <v>22</v>
      </c>
      <c r="EO1197" s="6">
        <v>9</v>
      </c>
    </row>
    <row r="1198" spans="131:145" x14ac:dyDescent="0.25">
      <c r="EA1198" s="6" t="s">
        <v>0</v>
      </c>
      <c r="EB1198" s="6" t="s">
        <v>4</v>
      </c>
      <c r="EC1198" s="6" t="s">
        <v>251</v>
      </c>
      <c r="ED1198" s="6" t="s">
        <v>252</v>
      </c>
      <c r="EE1198" s="6" t="s">
        <v>97</v>
      </c>
      <c r="EF1198" s="6" t="s">
        <v>98</v>
      </c>
      <c r="EG1198" s="6">
        <v>28</v>
      </c>
      <c r="EH1198" s="6">
        <v>130</v>
      </c>
      <c r="EI1198" s="6">
        <v>27</v>
      </c>
      <c r="EJ1198" s="6">
        <v>121</v>
      </c>
      <c r="EK1198" s="6">
        <v>28</v>
      </c>
      <c r="EL1198" s="6">
        <v>130</v>
      </c>
      <c r="EM1198" s="6" t="s">
        <v>116</v>
      </c>
      <c r="EN1198" s="6" t="s">
        <v>23</v>
      </c>
      <c r="EO1198" s="6">
        <v>1</v>
      </c>
    </row>
    <row r="1199" spans="131:145" x14ac:dyDescent="0.25">
      <c r="EA1199" s="6" t="s">
        <v>0</v>
      </c>
      <c r="EB1199" s="6" t="s">
        <v>6</v>
      </c>
      <c r="EC1199" s="6" t="s">
        <v>824</v>
      </c>
      <c r="ED1199" s="6" t="s">
        <v>825</v>
      </c>
      <c r="EE1199" s="6" t="s">
        <v>209</v>
      </c>
      <c r="EF1199" s="6" t="s">
        <v>132</v>
      </c>
      <c r="EG1199" s="6">
        <v>153</v>
      </c>
      <c r="EH1199" s="6">
        <v>873</v>
      </c>
      <c r="EI1199" s="6">
        <v>153</v>
      </c>
      <c r="EJ1199" s="6">
        <v>922</v>
      </c>
      <c r="EK1199" s="6">
        <v>153</v>
      </c>
      <c r="EL1199" s="6">
        <v>922</v>
      </c>
      <c r="EM1199" s="6" t="s">
        <v>116</v>
      </c>
      <c r="EN1199" s="6" t="s">
        <v>23</v>
      </c>
      <c r="EO1199" s="6">
        <v>28</v>
      </c>
    </row>
    <row r="1200" spans="131:145" x14ac:dyDescent="0.25">
      <c r="EA1200" s="6" t="s">
        <v>0</v>
      </c>
      <c r="EB1200" s="6" t="s">
        <v>4</v>
      </c>
      <c r="EC1200" s="6" t="s">
        <v>106</v>
      </c>
      <c r="ED1200" s="6" t="s">
        <v>107</v>
      </c>
      <c r="EE1200" s="6" t="s">
        <v>97</v>
      </c>
      <c r="EF1200" s="6" t="s">
        <v>98</v>
      </c>
      <c r="EG1200" s="6">
        <v>7</v>
      </c>
      <c r="EH1200" s="6">
        <v>41</v>
      </c>
      <c r="EI1200" s="6">
        <v>10</v>
      </c>
      <c r="EJ1200" s="6">
        <v>47</v>
      </c>
      <c r="EK1200" s="6">
        <v>12</v>
      </c>
      <c r="EL1200" s="6">
        <v>56</v>
      </c>
      <c r="EM1200" s="6" t="s">
        <v>116</v>
      </c>
      <c r="EN1200" s="6" t="s">
        <v>23</v>
      </c>
      <c r="EO1200" s="6">
        <v>1</v>
      </c>
    </row>
    <row r="1201" spans="131:145" x14ac:dyDescent="0.25">
      <c r="EA1201" s="6" t="s">
        <v>0</v>
      </c>
      <c r="EB1201" s="6" t="s">
        <v>4</v>
      </c>
      <c r="EC1201" s="6" t="s">
        <v>153</v>
      </c>
      <c r="ED1201" s="6" t="s">
        <v>154</v>
      </c>
      <c r="EE1201" s="6" t="s">
        <v>97</v>
      </c>
      <c r="EF1201" s="6" t="s">
        <v>98</v>
      </c>
      <c r="EG1201" s="6">
        <v>35</v>
      </c>
      <c r="EH1201" s="6">
        <v>175</v>
      </c>
      <c r="EI1201" s="6">
        <v>32</v>
      </c>
      <c r="EJ1201" s="6">
        <v>173</v>
      </c>
      <c r="EK1201" s="6">
        <v>43</v>
      </c>
      <c r="EL1201" s="6">
        <v>212</v>
      </c>
      <c r="EM1201" s="6" t="s">
        <v>116</v>
      </c>
      <c r="EN1201" s="6" t="s">
        <v>22</v>
      </c>
      <c r="EO1201" s="6">
        <v>5</v>
      </c>
    </row>
    <row r="1202" spans="131:145" x14ac:dyDescent="0.25">
      <c r="EA1202" s="6" t="s">
        <v>0</v>
      </c>
      <c r="EB1202" s="6" t="s">
        <v>13</v>
      </c>
      <c r="EC1202" s="6" t="s">
        <v>235</v>
      </c>
      <c r="ED1202" s="6" t="s">
        <v>236</v>
      </c>
      <c r="EE1202" s="6" t="s">
        <v>97</v>
      </c>
      <c r="EF1202" s="6" t="s">
        <v>98</v>
      </c>
      <c r="EG1202" s="6">
        <v>5</v>
      </c>
      <c r="EH1202" s="6">
        <v>26</v>
      </c>
      <c r="EI1202" s="6">
        <v>5</v>
      </c>
      <c r="EJ1202" s="6">
        <v>27</v>
      </c>
      <c r="EK1202" s="6">
        <v>5</v>
      </c>
      <c r="EL1202" s="6">
        <v>27</v>
      </c>
      <c r="EM1202" s="6" t="s">
        <v>116</v>
      </c>
      <c r="EN1202" s="6" t="s">
        <v>21</v>
      </c>
      <c r="EO1202" s="6">
        <v>2</v>
      </c>
    </row>
    <row r="1203" spans="131:145" x14ac:dyDescent="0.25">
      <c r="EA1203" s="6" t="s">
        <v>0</v>
      </c>
      <c r="EB1203" s="6" t="s">
        <v>8</v>
      </c>
      <c r="EC1203" s="6" t="s">
        <v>141</v>
      </c>
      <c r="ED1203" s="6" t="s">
        <v>142</v>
      </c>
      <c r="EE1203" s="6" t="s">
        <v>97</v>
      </c>
      <c r="EF1203" s="6" t="s">
        <v>98</v>
      </c>
      <c r="EG1203" s="6">
        <v>186</v>
      </c>
      <c r="EH1203" s="6">
        <v>1002</v>
      </c>
      <c r="EI1203" s="6">
        <v>183</v>
      </c>
      <c r="EJ1203" s="6">
        <v>971</v>
      </c>
      <c r="EK1203" s="6">
        <v>188</v>
      </c>
      <c r="EL1203" s="6">
        <v>1003</v>
      </c>
      <c r="EM1203" s="6" t="s">
        <v>116</v>
      </c>
      <c r="EN1203" s="6" t="s">
        <v>23</v>
      </c>
      <c r="EO1203" s="6">
        <v>61</v>
      </c>
    </row>
    <row r="1204" spans="131:145" x14ac:dyDescent="0.25">
      <c r="EA1204" s="6" t="s">
        <v>0</v>
      </c>
      <c r="EB1204" s="6" t="s">
        <v>8</v>
      </c>
      <c r="EC1204" s="6" t="s">
        <v>1822</v>
      </c>
      <c r="ED1204" s="6" t="s">
        <v>211</v>
      </c>
      <c r="EE1204" s="6" t="s">
        <v>209</v>
      </c>
      <c r="EF1204" s="6" t="s">
        <v>132</v>
      </c>
      <c r="EG1204" s="6">
        <v>840</v>
      </c>
      <c r="EH1204" s="6">
        <v>3249</v>
      </c>
      <c r="EI1204" s="6">
        <v>667</v>
      </c>
      <c r="EJ1204" s="6">
        <v>3657</v>
      </c>
      <c r="EK1204" s="6">
        <v>667</v>
      </c>
      <c r="EL1204" s="6">
        <v>3657</v>
      </c>
      <c r="EM1204" s="6" t="s">
        <v>116</v>
      </c>
      <c r="EN1204" s="6" t="s">
        <v>22</v>
      </c>
      <c r="EO1204" s="6">
        <v>23</v>
      </c>
    </row>
    <row r="1205" spans="131:145" x14ac:dyDescent="0.25">
      <c r="EA1205" s="6" t="s">
        <v>0</v>
      </c>
      <c r="EB1205" s="6" t="s">
        <v>5</v>
      </c>
      <c r="EC1205" s="6" t="s">
        <v>255</v>
      </c>
      <c r="ED1205" s="6" t="s">
        <v>256</v>
      </c>
      <c r="EE1205" s="6" t="s">
        <v>97</v>
      </c>
      <c r="EF1205" s="6" t="s">
        <v>98</v>
      </c>
      <c r="EG1205" s="6">
        <v>89</v>
      </c>
      <c r="EH1205" s="6">
        <v>478</v>
      </c>
      <c r="EI1205" s="6">
        <v>78</v>
      </c>
      <c r="EJ1205" s="6">
        <v>415</v>
      </c>
      <c r="EK1205" s="6">
        <v>89</v>
      </c>
      <c r="EL1205" s="6">
        <v>465</v>
      </c>
      <c r="EM1205" s="6" t="s">
        <v>116</v>
      </c>
      <c r="EN1205" s="6" t="s">
        <v>23</v>
      </c>
      <c r="EO1205" s="6">
        <v>16</v>
      </c>
    </row>
    <row r="1206" spans="131:145" x14ac:dyDescent="0.25">
      <c r="EA1206" s="6" t="s">
        <v>0</v>
      </c>
      <c r="EB1206" s="6" t="s">
        <v>4</v>
      </c>
      <c r="EC1206" s="6" t="s">
        <v>104</v>
      </c>
      <c r="ED1206" s="6" t="s">
        <v>105</v>
      </c>
      <c r="EE1206" s="6" t="s">
        <v>97</v>
      </c>
      <c r="EF1206" s="6" t="s">
        <v>98</v>
      </c>
      <c r="EG1206" s="6">
        <v>32</v>
      </c>
      <c r="EH1206" s="6">
        <v>146</v>
      </c>
      <c r="EI1206" s="6">
        <v>28</v>
      </c>
      <c r="EJ1206" s="6">
        <v>131</v>
      </c>
      <c r="EK1206" s="6">
        <v>32</v>
      </c>
      <c r="EL1206" s="6">
        <v>148</v>
      </c>
      <c r="EM1206" s="6" t="s">
        <v>116</v>
      </c>
      <c r="EN1206" s="6" t="s">
        <v>22</v>
      </c>
      <c r="EO1206" s="6">
        <v>2</v>
      </c>
    </row>
    <row r="1207" spans="131:145" x14ac:dyDescent="0.25">
      <c r="EA1207" s="6" t="s">
        <v>0</v>
      </c>
      <c r="EB1207" s="6" t="s">
        <v>12</v>
      </c>
      <c r="EC1207" s="6" t="s">
        <v>1821</v>
      </c>
      <c r="ED1207" s="6" t="s">
        <v>724</v>
      </c>
      <c r="EE1207" s="6" t="s">
        <v>97</v>
      </c>
      <c r="EF1207" s="6" t="s">
        <v>98</v>
      </c>
      <c r="EG1207" s="6">
        <v>12</v>
      </c>
      <c r="EH1207" s="6">
        <v>61</v>
      </c>
      <c r="EI1207" s="6">
        <v>12</v>
      </c>
      <c r="EJ1207" s="6">
        <v>62</v>
      </c>
      <c r="EK1207" s="6">
        <v>12</v>
      </c>
      <c r="EL1207" s="6">
        <v>61</v>
      </c>
      <c r="EM1207" s="6" t="s">
        <v>116</v>
      </c>
      <c r="EN1207" s="6" t="s">
        <v>23</v>
      </c>
      <c r="EO1207" s="6">
        <v>2</v>
      </c>
    </row>
    <row r="1208" spans="131:145" x14ac:dyDescent="0.25">
      <c r="EA1208" s="6" t="s">
        <v>0</v>
      </c>
      <c r="EB1208" s="6" t="s">
        <v>6</v>
      </c>
      <c r="EC1208" s="6" t="s">
        <v>824</v>
      </c>
      <c r="ED1208" s="6" t="s">
        <v>825</v>
      </c>
      <c r="EE1208" s="6" t="s">
        <v>209</v>
      </c>
      <c r="EF1208" s="6" t="s">
        <v>132</v>
      </c>
      <c r="EG1208" s="6">
        <v>153</v>
      </c>
      <c r="EH1208" s="6">
        <v>873</v>
      </c>
      <c r="EI1208" s="6">
        <v>153</v>
      </c>
      <c r="EJ1208" s="6">
        <v>922</v>
      </c>
      <c r="EK1208" s="6">
        <v>153</v>
      </c>
      <c r="EL1208" s="6">
        <v>922</v>
      </c>
      <c r="EM1208" s="6" t="s">
        <v>116</v>
      </c>
      <c r="EN1208" s="6" t="s">
        <v>22</v>
      </c>
      <c r="EO1208" s="6">
        <v>15</v>
      </c>
    </row>
    <row r="1209" spans="131:145" x14ac:dyDescent="0.25">
      <c r="EA1209" s="6" t="s">
        <v>0</v>
      </c>
      <c r="EB1209" s="6" t="s">
        <v>5</v>
      </c>
      <c r="EC1209" s="6" t="s">
        <v>183</v>
      </c>
      <c r="ED1209" s="6" t="s">
        <v>184</v>
      </c>
      <c r="EE1209" s="6" t="s">
        <v>97</v>
      </c>
      <c r="EF1209" s="6" t="s">
        <v>125</v>
      </c>
      <c r="EG1209" s="6">
        <v>45</v>
      </c>
      <c r="EH1209" s="6">
        <v>193</v>
      </c>
      <c r="EI1209" s="6">
        <v>48</v>
      </c>
      <c r="EJ1209" s="6">
        <v>196</v>
      </c>
      <c r="EK1209" s="6">
        <v>48</v>
      </c>
      <c r="EL1209" s="6">
        <v>196</v>
      </c>
      <c r="EM1209" s="6" t="s">
        <v>116</v>
      </c>
      <c r="EN1209" s="6" t="s">
        <v>22</v>
      </c>
      <c r="EO1209" s="6">
        <v>2</v>
      </c>
    </row>
    <row r="1210" spans="131:145" x14ac:dyDescent="0.25">
      <c r="EA1210" s="6" t="s">
        <v>0</v>
      </c>
      <c r="EB1210" s="6" t="s">
        <v>5</v>
      </c>
      <c r="EC1210" s="6" t="s">
        <v>261</v>
      </c>
      <c r="ED1210" s="6" t="s">
        <v>262</v>
      </c>
      <c r="EE1210" s="6" t="s">
        <v>97</v>
      </c>
      <c r="EF1210" s="6" t="s">
        <v>98</v>
      </c>
      <c r="EG1210" s="6">
        <v>42</v>
      </c>
      <c r="EH1210" s="6">
        <v>175</v>
      </c>
      <c r="EI1210" s="6">
        <v>27</v>
      </c>
      <c r="EJ1210" s="6">
        <v>131</v>
      </c>
      <c r="EK1210" s="6">
        <v>42</v>
      </c>
      <c r="EL1210" s="6">
        <v>175</v>
      </c>
      <c r="EM1210" s="6" t="s">
        <v>116</v>
      </c>
      <c r="EN1210" s="6" t="s">
        <v>22</v>
      </c>
      <c r="EO1210" s="6">
        <v>1</v>
      </c>
    </row>
    <row r="1211" spans="131:145" x14ac:dyDescent="0.25">
      <c r="EA1211" s="6" t="s">
        <v>0</v>
      </c>
      <c r="EB1211" s="6" t="s">
        <v>4</v>
      </c>
      <c r="EC1211" s="6" t="s">
        <v>692</v>
      </c>
      <c r="ED1211" s="6" t="s">
        <v>693</v>
      </c>
      <c r="EE1211" s="6" t="s">
        <v>97</v>
      </c>
      <c r="EF1211" s="6" t="s">
        <v>125</v>
      </c>
      <c r="EG1211" s="6">
        <v>69</v>
      </c>
      <c r="EH1211" s="6">
        <v>325</v>
      </c>
      <c r="EI1211" s="6">
        <v>65</v>
      </c>
      <c r="EJ1211" s="6">
        <v>325</v>
      </c>
      <c r="EK1211" s="6">
        <v>71</v>
      </c>
      <c r="EL1211" s="6">
        <v>322</v>
      </c>
      <c r="EM1211" s="6" t="s">
        <v>116</v>
      </c>
      <c r="EN1211" s="6" t="s">
        <v>21</v>
      </c>
      <c r="EO1211" s="6">
        <v>3</v>
      </c>
    </row>
    <row r="1212" spans="131:145" x14ac:dyDescent="0.25">
      <c r="EA1212" s="6" t="s">
        <v>0</v>
      </c>
      <c r="EB1212" s="6" t="s">
        <v>13</v>
      </c>
      <c r="EC1212" s="6" t="s">
        <v>725</v>
      </c>
      <c r="ED1212" s="6" t="s">
        <v>726</v>
      </c>
      <c r="EE1212" s="6" t="s">
        <v>97</v>
      </c>
      <c r="EF1212" s="6" t="s">
        <v>125</v>
      </c>
      <c r="EG1212" s="6">
        <v>57</v>
      </c>
      <c r="EH1212" s="6">
        <v>284</v>
      </c>
      <c r="EI1212" s="6">
        <v>54</v>
      </c>
      <c r="EJ1212" s="6">
        <v>262</v>
      </c>
      <c r="EK1212" s="6">
        <v>54</v>
      </c>
      <c r="EL1212" s="6">
        <v>262</v>
      </c>
      <c r="EM1212" s="6" t="s">
        <v>116</v>
      </c>
      <c r="EN1212" s="6" t="s">
        <v>22</v>
      </c>
      <c r="EO1212" s="6">
        <v>7</v>
      </c>
    </row>
    <row r="1213" spans="131:145" x14ac:dyDescent="0.25">
      <c r="EA1213" s="6" t="s">
        <v>0</v>
      </c>
      <c r="EB1213" s="6" t="s">
        <v>4</v>
      </c>
      <c r="EC1213" s="6" t="s">
        <v>692</v>
      </c>
      <c r="ED1213" s="6" t="s">
        <v>693</v>
      </c>
      <c r="EE1213" s="6" t="s">
        <v>97</v>
      </c>
      <c r="EF1213" s="6" t="s">
        <v>125</v>
      </c>
      <c r="EG1213" s="6">
        <v>69</v>
      </c>
      <c r="EH1213" s="6">
        <v>325</v>
      </c>
      <c r="EI1213" s="6">
        <v>65</v>
      </c>
      <c r="EJ1213" s="6">
        <v>325</v>
      </c>
      <c r="EK1213" s="6">
        <v>71</v>
      </c>
      <c r="EL1213" s="6">
        <v>322</v>
      </c>
      <c r="EM1213" s="6" t="s">
        <v>116</v>
      </c>
      <c r="EN1213" s="6" t="s">
        <v>22</v>
      </c>
      <c r="EO1213" s="6">
        <v>1</v>
      </c>
    </row>
    <row r="1214" spans="131:145" x14ac:dyDescent="0.25">
      <c r="EA1214" s="6" t="s">
        <v>0</v>
      </c>
      <c r="EB1214" s="6" t="s">
        <v>4</v>
      </c>
      <c r="EC1214" s="6" t="s">
        <v>145</v>
      </c>
      <c r="ED1214" s="6" t="s">
        <v>146</v>
      </c>
      <c r="EE1214" s="6" t="s">
        <v>97</v>
      </c>
      <c r="EF1214" s="6" t="s">
        <v>98</v>
      </c>
      <c r="EG1214" s="6">
        <v>93</v>
      </c>
      <c r="EH1214" s="6">
        <v>446</v>
      </c>
      <c r="EI1214" s="6">
        <v>91</v>
      </c>
      <c r="EJ1214" s="6">
        <v>482</v>
      </c>
      <c r="EK1214" s="6">
        <v>100</v>
      </c>
      <c r="EL1214" s="6">
        <v>523</v>
      </c>
      <c r="EM1214" s="6" t="s">
        <v>116</v>
      </c>
      <c r="EN1214" s="6" t="s">
        <v>22</v>
      </c>
      <c r="EO1214" s="6">
        <v>6</v>
      </c>
    </row>
    <row r="1215" spans="131:145" x14ac:dyDescent="0.25">
      <c r="EA1215" s="6" t="s">
        <v>0</v>
      </c>
      <c r="EB1215" s="6" t="s">
        <v>5</v>
      </c>
      <c r="EC1215" s="6" t="s">
        <v>273</v>
      </c>
      <c r="ED1215" s="6" t="s">
        <v>274</v>
      </c>
      <c r="EE1215" s="6" t="s">
        <v>97</v>
      </c>
      <c r="EF1215" s="6" t="s">
        <v>98</v>
      </c>
      <c r="EG1215" s="6">
        <v>85</v>
      </c>
      <c r="EH1215" s="6">
        <v>367</v>
      </c>
      <c r="EI1215" s="6">
        <v>80</v>
      </c>
      <c r="EJ1215" s="6">
        <v>337</v>
      </c>
      <c r="EK1215" s="6">
        <v>85</v>
      </c>
      <c r="EL1215" s="6">
        <v>367</v>
      </c>
      <c r="EM1215" s="6" t="s">
        <v>116</v>
      </c>
      <c r="EN1215" s="6" t="s">
        <v>23</v>
      </c>
      <c r="EO1215" s="6">
        <v>7</v>
      </c>
    </row>
    <row r="1216" spans="131:145" x14ac:dyDescent="0.25">
      <c r="EA1216" s="6" t="s">
        <v>0</v>
      </c>
      <c r="EB1216" s="6" t="s">
        <v>9</v>
      </c>
      <c r="EC1216" s="6" t="s">
        <v>137</v>
      </c>
      <c r="ED1216" s="6" t="s">
        <v>138</v>
      </c>
      <c r="EE1216" s="6" t="s">
        <v>97</v>
      </c>
      <c r="EF1216" s="6" t="s">
        <v>98</v>
      </c>
      <c r="EG1216" s="6">
        <v>135</v>
      </c>
      <c r="EH1216" s="6">
        <v>672</v>
      </c>
      <c r="EI1216" s="6">
        <v>156</v>
      </c>
      <c r="EJ1216" s="6">
        <v>704</v>
      </c>
      <c r="EK1216" s="6">
        <v>156</v>
      </c>
      <c r="EL1216" s="6">
        <v>704</v>
      </c>
      <c r="EM1216" s="6" t="s">
        <v>116</v>
      </c>
      <c r="EN1216" s="6" t="s">
        <v>22</v>
      </c>
      <c r="EO1216" s="6">
        <v>13</v>
      </c>
    </row>
    <row r="1217" spans="131:145" x14ac:dyDescent="0.25">
      <c r="EA1217" s="6" t="s">
        <v>0</v>
      </c>
      <c r="EB1217" s="6" t="s">
        <v>5</v>
      </c>
      <c r="EC1217" s="6" t="s">
        <v>269</v>
      </c>
      <c r="ED1217" s="6" t="s">
        <v>270</v>
      </c>
      <c r="EE1217" s="6" t="s">
        <v>97</v>
      </c>
      <c r="EF1217" s="6" t="s">
        <v>98</v>
      </c>
      <c r="EG1217" s="6">
        <v>31</v>
      </c>
      <c r="EH1217" s="6">
        <v>170</v>
      </c>
      <c r="EI1217" s="6">
        <v>25</v>
      </c>
      <c r="EJ1217" s="6">
        <v>125</v>
      </c>
      <c r="EK1217" s="6">
        <v>31</v>
      </c>
      <c r="EL1217" s="6">
        <v>170</v>
      </c>
      <c r="EM1217" s="6" t="s">
        <v>116</v>
      </c>
      <c r="EN1217" s="6" t="s">
        <v>23</v>
      </c>
      <c r="EO1217" s="6">
        <v>2</v>
      </c>
    </row>
    <row r="1218" spans="131:145" x14ac:dyDescent="0.25">
      <c r="EA1218" s="6" t="s">
        <v>0</v>
      </c>
      <c r="EB1218" s="6" t="s">
        <v>5</v>
      </c>
      <c r="EC1218" s="6" t="s">
        <v>169</v>
      </c>
      <c r="ED1218" s="6" t="s">
        <v>170</v>
      </c>
      <c r="EE1218" s="6" t="s">
        <v>97</v>
      </c>
      <c r="EF1218" s="6" t="s">
        <v>98</v>
      </c>
      <c r="EG1218" s="6">
        <v>65</v>
      </c>
      <c r="EH1218" s="6">
        <v>315</v>
      </c>
      <c r="EI1218" s="6">
        <v>31</v>
      </c>
      <c r="EJ1218" s="6">
        <v>171</v>
      </c>
      <c r="EK1218" s="6">
        <v>65</v>
      </c>
      <c r="EL1218" s="6">
        <v>323</v>
      </c>
      <c r="EM1218" s="6" t="s">
        <v>116</v>
      </c>
      <c r="EN1218" s="6" t="s">
        <v>22</v>
      </c>
      <c r="EO1218" s="6">
        <v>2</v>
      </c>
    </row>
    <row r="1219" spans="131:145" x14ac:dyDescent="0.25">
      <c r="EA1219" s="6" t="s">
        <v>0</v>
      </c>
      <c r="EB1219" s="6" t="s">
        <v>9</v>
      </c>
      <c r="EC1219" s="6" t="s">
        <v>1846</v>
      </c>
      <c r="ED1219" s="6" t="s">
        <v>213</v>
      </c>
      <c r="EE1219" s="6" t="s">
        <v>209</v>
      </c>
      <c r="EF1219" s="6" t="s">
        <v>125</v>
      </c>
      <c r="EG1219" s="6">
        <v>174</v>
      </c>
      <c r="EH1219" s="6">
        <v>1185</v>
      </c>
      <c r="EI1219" s="6">
        <v>463</v>
      </c>
      <c r="EJ1219" s="6">
        <v>2123</v>
      </c>
      <c r="EK1219" s="6">
        <v>463</v>
      </c>
      <c r="EL1219" s="6">
        <v>2114</v>
      </c>
      <c r="EM1219" s="6" t="s">
        <v>116</v>
      </c>
      <c r="EN1219" s="6" t="s">
        <v>22</v>
      </c>
      <c r="EO1219" s="6">
        <v>90</v>
      </c>
    </row>
    <row r="1220" spans="131:145" x14ac:dyDescent="0.25">
      <c r="EA1220" s="6" t="s">
        <v>0</v>
      </c>
      <c r="EB1220" s="6" t="s">
        <v>7</v>
      </c>
      <c r="EC1220" s="6" t="s">
        <v>133</v>
      </c>
      <c r="ED1220" s="6" t="s">
        <v>134</v>
      </c>
      <c r="EE1220" s="6" t="s">
        <v>97</v>
      </c>
      <c r="EF1220" s="6" t="s">
        <v>98</v>
      </c>
      <c r="EG1220" s="6">
        <v>631</v>
      </c>
      <c r="EH1220" s="6">
        <v>3758</v>
      </c>
      <c r="EI1220" s="6">
        <v>613</v>
      </c>
      <c r="EJ1220" s="6">
        <v>3721</v>
      </c>
      <c r="EK1220" s="6">
        <v>626</v>
      </c>
      <c r="EL1220" s="6">
        <v>3786</v>
      </c>
      <c r="EM1220" s="6" t="s">
        <v>116</v>
      </c>
      <c r="EN1220" s="6" t="s">
        <v>23</v>
      </c>
      <c r="EO1220" s="6">
        <v>99</v>
      </c>
    </row>
    <row r="1221" spans="131:145" x14ac:dyDescent="0.25">
      <c r="EA1221" s="6" t="s">
        <v>0</v>
      </c>
      <c r="EB1221" s="6" t="s">
        <v>9</v>
      </c>
      <c r="EC1221" s="6" t="s">
        <v>1077</v>
      </c>
      <c r="ED1221" s="6" t="s">
        <v>223</v>
      </c>
      <c r="EE1221" s="6" t="s">
        <v>97</v>
      </c>
      <c r="EF1221" s="6" t="s">
        <v>125</v>
      </c>
      <c r="EG1221" s="6">
        <v>486</v>
      </c>
      <c r="EH1221" s="6">
        <v>2371</v>
      </c>
      <c r="EI1221" s="6">
        <v>488</v>
      </c>
      <c r="EJ1221" s="6">
        <v>2325</v>
      </c>
      <c r="EK1221" s="6">
        <v>488</v>
      </c>
      <c r="EL1221" s="6">
        <v>2325</v>
      </c>
      <c r="EM1221" s="6" t="s">
        <v>116</v>
      </c>
      <c r="EN1221" s="6" t="s">
        <v>21</v>
      </c>
      <c r="EO1221" s="6">
        <v>26</v>
      </c>
    </row>
    <row r="1222" spans="131:145" x14ac:dyDescent="0.25">
      <c r="EA1222" s="6" t="s">
        <v>0</v>
      </c>
      <c r="EB1222" s="6" t="s">
        <v>8</v>
      </c>
      <c r="EC1222" s="6" t="s">
        <v>123</v>
      </c>
      <c r="ED1222" s="6" t="s">
        <v>124</v>
      </c>
      <c r="EE1222" s="6" t="s">
        <v>97</v>
      </c>
      <c r="EF1222" s="6" t="s">
        <v>98</v>
      </c>
      <c r="EG1222" s="6">
        <v>30</v>
      </c>
      <c r="EH1222" s="6">
        <v>175</v>
      </c>
      <c r="EI1222" s="6">
        <v>18</v>
      </c>
      <c r="EJ1222" s="6">
        <v>120</v>
      </c>
      <c r="EK1222" s="6">
        <v>29</v>
      </c>
      <c r="EL1222" s="6">
        <v>182</v>
      </c>
      <c r="EM1222" s="6" t="s">
        <v>116</v>
      </c>
      <c r="EN1222" s="6" t="s">
        <v>22</v>
      </c>
      <c r="EO1222" s="6">
        <v>1</v>
      </c>
    </row>
    <row r="1223" spans="131:145" x14ac:dyDescent="0.25">
      <c r="EA1223" s="6" t="s">
        <v>0</v>
      </c>
      <c r="EB1223" s="6" t="s">
        <v>13</v>
      </c>
      <c r="EC1223" s="6" t="s">
        <v>193</v>
      </c>
      <c r="ED1223" s="6" t="s">
        <v>194</v>
      </c>
      <c r="EE1223" s="6" t="s">
        <v>97</v>
      </c>
      <c r="EF1223" s="6" t="s">
        <v>125</v>
      </c>
      <c r="EG1223" s="6">
        <v>21</v>
      </c>
      <c r="EH1223" s="6">
        <v>93</v>
      </c>
      <c r="EI1223" s="6">
        <v>20</v>
      </c>
      <c r="EJ1223" s="6">
        <v>78</v>
      </c>
      <c r="EK1223" s="6">
        <v>20</v>
      </c>
      <c r="EL1223" s="6">
        <v>80</v>
      </c>
      <c r="EM1223" s="6" t="s">
        <v>116</v>
      </c>
      <c r="EN1223" s="6" t="s">
        <v>21</v>
      </c>
      <c r="EO1223" s="6">
        <v>0</v>
      </c>
    </row>
    <row r="1224" spans="131:145" x14ac:dyDescent="0.25">
      <c r="EA1224" s="6" t="s">
        <v>0</v>
      </c>
      <c r="EB1224" s="6" t="s">
        <v>4</v>
      </c>
      <c r="EC1224" s="6" t="s">
        <v>832</v>
      </c>
      <c r="ED1224" s="6" t="s">
        <v>833</v>
      </c>
      <c r="EE1224" s="6" t="s">
        <v>97</v>
      </c>
      <c r="EF1224" s="6" t="s">
        <v>98</v>
      </c>
      <c r="EG1224" s="6">
        <v>68</v>
      </c>
      <c r="EH1224" s="6">
        <v>340</v>
      </c>
      <c r="EI1224" s="6">
        <v>61</v>
      </c>
      <c r="EJ1224" s="6">
        <v>315</v>
      </c>
      <c r="EK1224" s="6">
        <v>68</v>
      </c>
      <c r="EL1224" s="6">
        <v>340</v>
      </c>
      <c r="EM1224" s="6" t="s">
        <v>116</v>
      </c>
      <c r="EN1224" s="6" t="s">
        <v>23</v>
      </c>
      <c r="EO1224" s="6">
        <v>6</v>
      </c>
    </row>
    <row r="1225" spans="131:145" x14ac:dyDescent="0.25">
      <c r="EA1225" s="6" t="s">
        <v>0</v>
      </c>
      <c r="EB1225" s="6" t="s">
        <v>8</v>
      </c>
      <c r="EC1225" s="6" t="s">
        <v>742</v>
      </c>
      <c r="ED1225" s="6" t="s">
        <v>740</v>
      </c>
      <c r="EE1225" s="6" t="s">
        <v>209</v>
      </c>
      <c r="EF1225" s="6" t="s">
        <v>125</v>
      </c>
      <c r="EG1225" s="6">
        <v>115</v>
      </c>
      <c r="EH1225" s="6">
        <v>602</v>
      </c>
      <c r="EI1225" s="6">
        <v>115</v>
      </c>
      <c r="EJ1225" s="6">
        <v>594</v>
      </c>
      <c r="EK1225" s="6">
        <v>115</v>
      </c>
      <c r="EL1225" s="6">
        <v>88</v>
      </c>
      <c r="EM1225" s="6" t="s">
        <v>116</v>
      </c>
      <c r="EN1225" s="6" t="s">
        <v>23</v>
      </c>
      <c r="EO1225" s="6">
        <v>0</v>
      </c>
    </row>
    <row r="1226" spans="131:145" x14ac:dyDescent="0.25">
      <c r="EA1226" s="6" t="s">
        <v>0</v>
      </c>
      <c r="EB1226" s="6" t="s">
        <v>7</v>
      </c>
      <c r="EC1226" s="6" t="s">
        <v>727</v>
      </c>
      <c r="ED1226" s="6" t="s">
        <v>728</v>
      </c>
      <c r="EE1226" s="6" t="s">
        <v>97</v>
      </c>
      <c r="EF1226" s="6" t="s">
        <v>98</v>
      </c>
      <c r="EG1226" s="6">
        <v>116</v>
      </c>
      <c r="EH1226" s="6">
        <v>659</v>
      </c>
      <c r="EI1226" s="6">
        <v>116</v>
      </c>
      <c r="EJ1226" s="6">
        <v>659</v>
      </c>
      <c r="EK1226" s="6">
        <v>116</v>
      </c>
      <c r="EL1226" s="6">
        <v>659</v>
      </c>
      <c r="EM1226" s="6" t="s">
        <v>116</v>
      </c>
      <c r="EN1226" s="6" t="s">
        <v>22</v>
      </c>
      <c r="EO1226" s="6">
        <v>0</v>
      </c>
    </row>
    <row r="1227" spans="131:145" x14ac:dyDescent="0.25">
      <c r="EA1227" s="6" t="s">
        <v>0</v>
      </c>
      <c r="EB1227" s="6" t="s">
        <v>5</v>
      </c>
      <c r="EC1227" s="6" t="s">
        <v>273</v>
      </c>
      <c r="ED1227" s="6" t="s">
        <v>274</v>
      </c>
      <c r="EE1227" s="6" t="s">
        <v>97</v>
      </c>
      <c r="EF1227" s="6" t="s">
        <v>98</v>
      </c>
      <c r="EG1227" s="6">
        <v>85</v>
      </c>
      <c r="EH1227" s="6">
        <v>367</v>
      </c>
      <c r="EI1227" s="6">
        <v>80</v>
      </c>
      <c r="EJ1227" s="6">
        <v>337</v>
      </c>
      <c r="EK1227" s="6">
        <v>85</v>
      </c>
      <c r="EL1227" s="6">
        <v>367</v>
      </c>
      <c r="EM1227" s="6" t="s">
        <v>116</v>
      </c>
      <c r="EN1227" s="6" t="s">
        <v>22</v>
      </c>
      <c r="EO1227" s="6">
        <v>1</v>
      </c>
    </row>
    <row r="1228" spans="131:145" x14ac:dyDescent="0.25">
      <c r="EA1228" s="6" t="s">
        <v>0</v>
      </c>
      <c r="EB1228" s="6" t="s">
        <v>7</v>
      </c>
      <c r="EC1228" s="6" t="s">
        <v>727</v>
      </c>
      <c r="ED1228" s="6" t="s">
        <v>728</v>
      </c>
      <c r="EE1228" s="6" t="s">
        <v>97</v>
      </c>
      <c r="EF1228" s="6" t="s">
        <v>98</v>
      </c>
      <c r="EG1228" s="6">
        <v>116</v>
      </c>
      <c r="EH1228" s="6">
        <v>659</v>
      </c>
      <c r="EI1228" s="6">
        <v>116</v>
      </c>
      <c r="EJ1228" s="6">
        <v>659</v>
      </c>
      <c r="EK1228" s="6">
        <v>116</v>
      </c>
      <c r="EL1228" s="6">
        <v>659</v>
      </c>
      <c r="EM1228" s="6" t="s">
        <v>116</v>
      </c>
      <c r="EN1228" s="6" t="s">
        <v>21</v>
      </c>
      <c r="EO1228" s="6">
        <v>0</v>
      </c>
    </row>
    <row r="1229" spans="131:145" x14ac:dyDescent="0.25">
      <c r="EA1229" s="6" t="s">
        <v>0</v>
      </c>
      <c r="EB1229" s="6" t="s">
        <v>7</v>
      </c>
      <c r="EC1229" s="6" t="s">
        <v>727</v>
      </c>
      <c r="ED1229" s="6" t="s">
        <v>728</v>
      </c>
      <c r="EE1229" s="6" t="s">
        <v>97</v>
      </c>
      <c r="EF1229" s="6" t="s">
        <v>98</v>
      </c>
      <c r="EG1229" s="6">
        <v>116</v>
      </c>
      <c r="EH1229" s="6">
        <v>659</v>
      </c>
      <c r="EI1229" s="6">
        <v>116</v>
      </c>
      <c r="EJ1229" s="6">
        <v>659</v>
      </c>
      <c r="EK1229" s="6">
        <v>116</v>
      </c>
      <c r="EL1229" s="6">
        <v>659</v>
      </c>
      <c r="EM1229" s="6" t="s">
        <v>116</v>
      </c>
      <c r="EN1229" s="6" t="s">
        <v>23</v>
      </c>
      <c r="EO1229" s="6">
        <v>0</v>
      </c>
    </row>
    <row r="1230" spans="131:145" x14ac:dyDescent="0.25">
      <c r="EA1230" s="6" t="s">
        <v>0</v>
      </c>
      <c r="EB1230" s="6" t="s">
        <v>10</v>
      </c>
      <c r="EC1230" s="6" t="s">
        <v>139</v>
      </c>
      <c r="ED1230" s="6" t="s">
        <v>140</v>
      </c>
      <c r="EE1230" s="6" t="s">
        <v>97</v>
      </c>
      <c r="EF1230" s="6" t="s">
        <v>98</v>
      </c>
      <c r="EG1230" s="6">
        <v>80</v>
      </c>
      <c r="EH1230" s="6">
        <v>278</v>
      </c>
      <c r="EI1230" s="6">
        <v>50</v>
      </c>
      <c r="EJ1230" s="6">
        <v>200</v>
      </c>
      <c r="EK1230" s="6">
        <v>83</v>
      </c>
      <c r="EL1230" s="6">
        <v>293</v>
      </c>
      <c r="EM1230" s="6" t="s">
        <v>116</v>
      </c>
      <c r="EN1230" s="6" t="s">
        <v>21</v>
      </c>
      <c r="EO1230" s="6">
        <v>2</v>
      </c>
    </row>
    <row r="1231" spans="131:145" x14ac:dyDescent="0.25">
      <c r="EA1231" s="6" t="s">
        <v>0</v>
      </c>
      <c r="EB1231" s="6" t="s">
        <v>5</v>
      </c>
      <c r="EC1231" s="6" t="s">
        <v>183</v>
      </c>
      <c r="ED1231" s="6" t="s">
        <v>184</v>
      </c>
      <c r="EE1231" s="6" t="s">
        <v>97</v>
      </c>
      <c r="EF1231" s="6" t="s">
        <v>125</v>
      </c>
      <c r="EG1231" s="6">
        <v>45</v>
      </c>
      <c r="EH1231" s="6">
        <v>193</v>
      </c>
      <c r="EI1231" s="6">
        <v>48</v>
      </c>
      <c r="EJ1231" s="6">
        <v>196</v>
      </c>
      <c r="EK1231" s="6">
        <v>48</v>
      </c>
      <c r="EL1231" s="6">
        <v>196</v>
      </c>
      <c r="EM1231" s="6" t="s">
        <v>116</v>
      </c>
      <c r="EN1231" s="6" t="s">
        <v>21</v>
      </c>
      <c r="EO1231" s="6">
        <v>2</v>
      </c>
    </row>
    <row r="1232" spans="131:145" x14ac:dyDescent="0.25">
      <c r="EA1232" s="6" t="s">
        <v>0</v>
      </c>
      <c r="EB1232" s="6" t="s">
        <v>4</v>
      </c>
      <c r="EC1232" s="6" t="s">
        <v>145</v>
      </c>
      <c r="ED1232" s="6" t="s">
        <v>146</v>
      </c>
      <c r="EE1232" s="6" t="s">
        <v>97</v>
      </c>
      <c r="EF1232" s="6" t="s">
        <v>98</v>
      </c>
      <c r="EG1232" s="6">
        <v>93</v>
      </c>
      <c r="EH1232" s="6">
        <v>446</v>
      </c>
      <c r="EI1232" s="6">
        <v>91</v>
      </c>
      <c r="EJ1232" s="6">
        <v>482</v>
      </c>
      <c r="EK1232" s="6">
        <v>100</v>
      </c>
      <c r="EL1232" s="6">
        <v>523</v>
      </c>
      <c r="EM1232" s="6" t="s">
        <v>116</v>
      </c>
      <c r="EN1232" s="6" t="s">
        <v>21</v>
      </c>
      <c r="EO1232" s="6">
        <v>5</v>
      </c>
    </row>
    <row r="1233" spans="131:145" x14ac:dyDescent="0.25">
      <c r="EA1233" s="6" t="s">
        <v>0</v>
      </c>
      <c r="EB1233" s="6" t="s">
        <v>5</v>
      </c>
      <c r="EC1233" s="6" t="s">
        <v>261</v>
      </c>
      <c r="ED1233" s="6" t="s">
        <v>262</v>
      </c>
      <c r="EE1233" s="6" t="s">
        <v>97</v>
      </c>
      <c r="EF1233" s="6" t="s">
        <v>98</v>
      </c>
      <c r="EG1233" s="6">
        <v>42</v>
      </c>
      <c r="EH1233" s="6">
        <v>175</v>
      </c>
      <c r="EI1233" s="6">
        <v>27</v>
      </c>
      <c r="EJ1233" s="6">
        <v>131</v>
      </c>
      <c r="EK1233" s="6">
        <v>42</v>
      </c>
      <c r="EL1233" s="6">
        <v>175</v>
      </c>
      <c r="EM1233" s="6" t="s">
        <v>116</v>
      </c>
      <c r="EN1233" s="6" t="s">
        <v>21</v>
      </c>
      <c r="EO1233" s="6">
        <v>1</v>
      </c>
    </row>
    <row r="1234" spans="131:145" x14ac:dyDescent="0.25">
      <c r="EA1234" s="6" t="s">
        <v>0</v>
      </c>
      <c r="EB1234" s="6" t="s">
        <v>7</v>
      </c>
      <c r="EC1234" s="6" t="s">
        <v>133</v>
      </c>
      <c r="ED1234" s="6" t="s">
        <v>134</v>
      </c>
      <c r="EE1234" s="6" t="s">
        <v>97</v>
      </c>
      <c r="EF1234" s="6" t="s">
        <v>98</v>
      </c>
      <c r="EG1234" s="6">
        <v>631</v>
      </c>
      <c r="EH1234" s="6">
        <v>3758</v>
      </c>
      <c r="EI1234" s="6">
        <v>613</v>
      </c>
      <c r="EJ1234" s="6">
        <v>3721</v>
      </c>
      <c r="EK1234" s="6">
        <v>626</v>
      </c>
      <c r="EL1234" s="6">
        <v>3786</v>
      </c>
      <c r="EM1234" s="6" t="s">
        <v>116</v>
      </c>
      <c r="EN1234" s="6" t="s">
        <v>22</v>
      </c>
      <c r="EO1234" s="6">
        <v>51</v>
      </c>
    </row>
    <row r="1235" spans="131:145" x14ac:dyDescent="0.25">
      <c r="EA1235" s="6" t="s">
        <v>0</v>
      </c>
      <c r="EB1235" s="6" t="s">
        <v>5</v>
      </c>
      <c r="EC1235" s="6" t="s">
        <v>171</v>
      </c>
      <c r="ED1235" s="6" t="s">
        <v>172</v>
      </c>
      <c r="EE1235" s="6" t="s">
        <v>97</v>
      </c>
      <c r="EF1235" s="6" t="s">
        <v>132</v>
      </c>
      <c r="EG1235" s="6">
        <v>21</v>
      </c>
      <c r="EH1235" s="6">
        <v>111</v>
      </c>
      <c r="EI1235" s="6">
        <v>22</v>
      </c>
      <c r="EJ1235" s="6">
        <v>116</v>
      </c>
      <c r="EK1235" s="6">
        <v>26</v>
      </c>
      <c r="EL1235" s="6">
        <v>116</v>
      </c>
      <c r="EM1235" s="6" t="s">
        <v>116</v>
      </c>
      <c r="EN1235" s="6" t="s">
        <v>23</v>
      </c>
      <c r="EO1235" s="6">
        <v>1</v>
      </c>
    </row>
    <row r="1236" spans="131:145" x14ac:dyDescent="0.25">
      <c r="EA1236" s="6" t="s">
        <v>0</v>
      </c>
      <c r="EB1236" s="6" t="s">
        <v>5</v>
      </c>
      <c r="EC1236" s="6" t="s">
        <v>261</v>
      </c>
      <c r="ED1236" s="6" t="s">
        <v>262</v>
      </c>
      <c r="EE1236" s="6" t="s">
        <v>97</v>
      </c>
      <c r="EF1236" s="6" t="s">
        <v>98</v>
      </c>
      <c r="EG1236" s="6">
        <v>42</v>
      </c>
      <c r="EH1236" s="6">
        <v>175</v>
      </c>
      <c r="EI1236" s="6">
        <v>27</v>
      </c>
      <c r="EJ1236" s="6">
        <v>131</v>
      </c>
      <c r="EK1236" s="6">
        <v>42</v>
      </c>
      <c r="EL1236" s="6">
        <v>175</v>
      </c>
      <c r="EM1236" s="6" t="s">
        <v>116</v>
      </c>
      <c r="EN1236" s="6" t="s">
        <v>23</v>
      </c>
      <c r="EO1236" s="6">
        <v>2</v>
      </c>
    </row>
    <row r="1237" spans="131:145" x14ac:dyDescent="0.25">
      <c r="EA1237" s="6" t="s">
        <v>0</v>
      </c>
      <c r="EB1237" s="6" t="s">
        <v>5</v>
      </c>
      <c r="EC1237" s="6" t="s">
        <v>273</v>
      </c>
      <c r="ED1237" s="6" t="s">
        <v>274</v>
      </c>
      <c r="EE1237" s="6" t="s">
        <v>97</v>
      </c>
      <c r="EF1237" s="6" t="s">
        <v>98</v>
      </c>
      <c r="EG1237" s="6">
        <v>85</v>
      </c>
      <c r="EH1237" s="6">
        <v>367</v>
      </c>
      <c r="EI1237" s="6">
        <v>80</v>
      </c>
      <c r="EJ1237" s="6">
        <v>337</v>
      </c>
      <c r="EK1237" s="6">
        <v>85</v>
      </c>
      <c r="EL1237" s="6">
        <v>367</v>
      </c>
      <c r="EM1237" s="6" t="s">
        <v>116</v>
      </c>
      <c r="EN1237" s="6" t="s">
        <v>21</v>
      </c>
      <c r="EO1237" s="6">
        <v>6</v>
      </c>
    </row>
    <row r="1238" spans="131:145" x14ac:dyDescent="0.25">
      <c r="EA1238" s="6" t="s">
        <v>0</v>
      </c>
      <c r="EB1238" s="6" t="s">
        <v>13</v>
      </c>
      <c r="EC1238" s="6" t="s">
        <v>725</v>
      </c>
      <c r="ED1238" s="6" t="s">
        <v>726</v>
      </c>
      <c r="EE1238" s="6" t="s">
        <v>97</v>
      </c>
      <c r="EF1238" s="6" t="s">
        <v>125</v>
      </c>
      <c r="EG1238" s="6">
        <v>57</v>
      </c>
      <c r="EH1238" s="6">
        <v>284</v>
      </c>
      <c r="EI1238" s="6">
        <v>54</v>
      </c>
      <c r="EJ1238" s="6">
        <v>262</v>
      </c>
      <c r="EK1238" s="6">
        <v>54</v>
      </c>
      <c r="EL1238" s="6">
        <v>262</v>
      </c>
      <c r="EM1238" s="6" t="s">
        <v>116</v>
      </c>
      <c r="EN1238" s="6" t="s">
        <v>21</v>
      </c>
      <c r="EO1238" s="6">
        <v>3</v>
      </c>
    </row>
    <row r="1239" spans="131:145" x14ac:dyDescent="0.25">
      <c r="EA1239" s="6" t="s">
        <v>0</v>
      </c>
      <c r="EB1239" s="6" t="s">
        <v>4</v>
      </c>
      <c r="EC1239" s="6" t="s">
        <v>692</v>
      </c>
      <c r="ED1239" s="6" t="s">
        <v>693</v>
      </c>
      <c r="EE1239" s="6" t="s">
        <v>97</v>
      </c>
      <c r="EF1239" s="6" t="s">
        <v>125</v>
      </c>
      <c r="EG1239" s="6">
        <v>69</v>
      </c>
      <c r="EH1239" s="6">
        <v>325</v>
      </c>
      <c r="EI1239" s="6">
        <v>65</v>
      </c>
      <c r="EJ1239" s="6">
        <v>325</v>
      </c>
      <c r="EK1239" s="6">
        <v>71</v>
      </c>
      <c r="EL1239" s="6">
        <v>322</v>
      </c>
      <c r="EM1239" s="6" t="s">
        <v>116</v>
      </c>
      <c r="EN1239" s="6" t="s">
        <v>23</v>
      </c>
      <c r="EO1239" s="6">
        <v>4</v>
      </c>
    </row>
    <row r="1240" spans="131:145" x14ac:dyDescent="0.25">
      <c r="EA1240" s="6" t="s">
        <v>0</v>
      </c>
      <c r="EB1240" s="6" t="s">
        <v>5</v>
      </c>
      <c r="EC1240" s="6" t="s">
        <v>169</v>
      </c>
      <c r="ED1240" s="6" t="s">
        <v>170</v>
      </c>
      <c r="EE1240" s="6" t="s">
        <v>97</v>
      </c>
      <c r="EF1240" s="6" t="s">
        <v>98</v>
      </c>
      <c r="EG1240" s="6">
        <v>65</v>
      </c>
      <c r="EH1240" s="6">
        <v>315</v>
      </c>
      <c r="EI1240" s="6">
        <v>31</v>
      </c>
      <c r="EJ1240" s="6">
        <v>171</v>
      </c>
      <c r="EK1240" s="6">
        <v>65</v>
      </c>
      <c r="EL1240" s="6">
        <v>323</v>
      </c>
      <c r="EM1240" s="6" t="s">
        <v>116</v>
      </c>
      <c r="EN1240" s="6" t="s">
        <v>21</v>
      </c>
      <c r="EO1240" s="6">
        <v>4</v>
      </c>
    </row>
    <row r="1241" spans="131:145" x14ac:dyDescent="0.25">
      <c r="EA1241" s="6" t="s">
        <v>0</v>
      </c>
      <c r="EB1241" s="6" t="s">
        <v>4</v>
      </c>
      <c r="EC1241" s="6" t="s">
        <v>104</v>
      </c>
      <c r="ED1241" s="6" t="s">
        <v>105</v>
      </c>
      <c r="EE1241" s="6" t="s">
        <v>97</v>
      </c>
      <c r="EF1241" s="6" t="s">
        <v>98</v>
      </c>
      <c r="EG1241" s="6">
        <v>32</v>
      </c>
      <c r="EH1241" s="6">
        <v>146</v>
      </c>
      <c r="EI1241" s="6">
        <v>28</v>
      </c>
      <c r="EJ1241" s="6">
        <v>131</v>
      </c>
      <c r="EK1241" s="6">
        <v>32</v>
      </c>
      <c r="EL1241" s="6">
        <v>148</v>
      </c>
      <c r="EM1241" s="6" t="s">
        <v>116</v>
      </c>
      <c r="EN1241" s="6" t="s">
        <v>21</v>
      </c>
      <c r="EO1241" s="6">
        <v>1</v>
      </c>
    </row>
    <row r="1242" spans="131:145" x14ac:dyDescent="0.25">
      <c r="EA1242" s="6" t="s">
        <v>0</v>
      </c>
      <c r="EB1242" s="6" t="s">
        <v>8</v>
      </c>
      <c r="EC1242" s="6" t="s">
        <v>1822</v>
      </c>
      <c r="ED1242" s="6" t="s">
        <v>211</v>
      </c>
      <c r="EE1242" s="6" t="s">
        <v>209</v>
      </c>
      <c r="EF1242" s="6" t="s">
        <v>132</v>
      </c>
      <c r="EG1242" s="6">
        <v>840</v>
      </c>
      <c r="EH1242" s="6">
        <v>3249</v>
      </c>
      <c r="EI1242" s="6">
        <v>667</v>
      </c>
      <c r="EJ1242" s="6">
        <v>3657</v>
      </c>
      <c r="EK1242" s="6">
        <v>667</v>
      </c>
      <c r="EL1242" s="6">
        <v>3657</v>
      </c>
      <c r="EM1242" s="6" t="s">
        <v>116</v>
      </c>
      <c r="EN1242" s="6" t="s">
        <v>21</v>
      </c>
      <c r="EO1242" s="6">
        <v>30</v>
      </c>
    </row>
    <row r="1243" spans="131:145" x14ac:dyDescent="0.25">
      <c r="EA1243" s="6" t="s">
        <v>0</v>
      </c>
      <c r="EB1243" s="6" t="s">
        <v>9</v>
      </c>
      <c r="EC1243" s="6" t="s">
        <v>137</v>
      </c>
      <c r="ED1243" s="6" t="s">
        <v>138</v>
      </c>
      <c r="EE1243" s="6" t="s">
        <v>97</v>
      </c>
      <c r="EF1243" s="6" t="s">
        <v>98</v>
      </c>
      <c r="EG1243" s="6">
        <v>135</v>
      </c>
      <c r="EH1243" s="6">
        <v>672</v>
      </c>
      <c r="EI1243" s="6">
        <v>156</v>
      </c>
      <c r="EJ1243" s="6">
        <v>704</v>
      </c>
      <c r="EK1243" s="6">
        <v>156</v>
      </c>
      <c r="EL1243" s="6">
        <v>704</v>
      </c>
      <c r="EM1243" s="6" t="s">
        <v>116</v>
      </c>
      <c r="EN1243" s="6" t="s">
        <v>23</v>
      </c>
      <c r="EO1243" s="6">
        <v>24</v>
      </c>
    </row>
    <row r="1244" spans="131:145" x14ac:dyDescent="0.25">
      <c r="EA1244" s="6" t="s">
        <v>0</v>
      </c>
      <c r="EB1244" s="6" t="s">
        <v>8</v>
      </c>
      <c r="EC1244" s="6" t="s">
        <v>123</v>
      </c>
      <c r="ED1244" s="6" t="s">
        <v>124</v>
      </c>
      <c r="EE1244" s="6" t="s">
        <v>97</v>
      </c>
      <c r="EF1244" s="6" t="s">
        <v>98</v>
      </c>
      <c r="EG1244" s="6">
        <v>30</v>
      </c>
      <c r="EH1244" s="6">
        <v>175</v>
      </c>
      <c r="EI1244" s="6">
        <v>18</v>
      </c>
      <c r="EJ1244" s="6">
        <v>120</v>
      </c>
      <c r="EK1244" s="6">
        <v>29</v>
      </c>
      <c r="EL1244" s="6">
        <v>182</v>
      </c>
      <c r="EM1244" s="6" t="s">
        <v>116</v>
      </c>
      <c r="EN1244" s="6" t="s">
        <v>21</v>
      </c>
      <c r="EO1244" s="6">
        <v>4</v>
      </c>
    </row>
    <row r="1245" spans="131:145" x14ac:dyDescent="0.25">
      <c r="EA1245" s="6" t="s">
        <v>0</v>
      </c>
      <c r="EB1245" s="6" t="s">
        <v>4</v>
      </c>
      <c r="EC1245" s="6" t="s">
        <v>153</v>
      </c>
      <c r="ED1245" s="6" t="s">
        <v>154</v>
      </c>
      <c r="EE1245" s="6" t="s">
        <v>97</v>
      </c>
      <c r="EF1245" s="6" t="s">
        <v>98</v>
      </c>
      <c r="EG1245" s="6">
        <v>35</v>
      </c>
      <c r="EH1245" s="6">
        <v>175</v>
      </c>
      <c r="EI1245" s="6">
        <v>32</v>
      </c>
      <c r="EJ1245" s="6">
        <v>173</v>
      </c>
      <c r="EK1245" s="6">
        <v>43</v>
      </c>
      <c r="EL1245" s="6">
        <v>212</v>
      </c>
      <c r="EM1245" s="6" t="s">
        <v>116</v>
      </c>
      <c r="EN1245" s="6" t="s">
        <v>21</v>
      </c>
      <c r="EO1245" s="6">
        <v>2</v>
      </c>
    </row>
    <row r="1246" spans="131:145" x14ac:dyDescent="0.25">
      <c r="EA1246" s="6" t="s">
        <v>0</v>
      </c>
      <c r="EB1246" s="6" t="s">
        <v>13</v>
      </c>
      <c r="EC1246" s="6" t="s">
        <v>235</v>
      </c>
      <c r="ED1246" s="6" t="s">
        <v>236</v>
      </c>
      <c r="EE1246" s="6" t="s">
        <v>97</v>
      </c>
      <c r="EF1246" s="6" t="s">
        <v>98</v>
      </c>
      <c r="EG1246" s="6">
        <v>5</v>
      </c>
      <c r="EH1246" s="6">
        <v>26</v>
      </c>
      <c r="EI1246" s="6">
        <v>5</v>
      </c>
      <c r="EJ1246" s="6">
        <v>27</v>
      </c>
      <c r="EK1246" s="6">
        <v>5</v>
      </c>
      <c r="EL1246" s="6">
        <v>27</v>
      </c>
      <c r="EM1246" s="6" t="s">
        <v>116</v>
      </c>
      <c r="EN1246" s="6" t="s">
        <v>23</v>
      </c>
      <c r="EO1246" s="6">
        <v>2</v>
      </c>
    </row>
    <row r="1247" spans="131:145" x14ac:dyDescent="0.25">
      <c r="EA1247" s="6" t="s">
        <v>0</v>
      </c>
      <c r="EB1247" s="6" t="s">
        <v>8</v>
      </c>
      <c r="EC1247" s="6" t="s">
        <v>123</v>
      </c>
      <c r="ED1247" s="6" t="s">
        <v>124</v>
      </c>
      <c r="EE1247" s="6" t="s">
        <v>97</v>
      </c>
      <c r="EF1247" s="6" t="s">
        <v>98</v>
      </c>
      <c r="EG1247" s="6">
        <v>30</v>
      </c>
      <c r="EH1247" s="6">
        <v>175</v>
      </c>
      <c r="EI1247" s="6">
        <v>18</v>
      </c>
      <c r="EJ1247" s="6">
        <v>120</v>
      </c>
      <c r="EK1247" s="6">
        <v>29</v>
      </c>
      <c r="EL1247" s="6">
        <v>182</v>
      </c>
      <c r="EM1247" s="6" t="s">
        <v>116</v>
      </c>
      <c r="EN1247" s="6" t="s">
        <v>23</v>
      </c>
      <c r="EO1247" s="6">
        <v>5</v>
      </c>
    </row>
    <row r="1248" spans="131:145" x14ac:dyDescent="0.25">
      <c r="EA1248" s="6" t="s">
        <v>0</v>
      </c>
      <c r="EB1248" s="6" t="s">
        <v>8</v>
      </c>
      <c r="EC1248" s="6" t="s">
        <v>141</v>
      </c>
      <c r="ED1248" s="6" t="s">
        <v>142</v>
      </c>
      <c r="EE1248" s="6" t="s">
        <v>97</v>
      </c>
      <c r="EF1248" s="6" t="s">
        <v>98</v>
      </c>
      <c r="EG1248" s="6">
        <v>186</v>
      </c>
      <c r="EH1248" s="6">
        <v>1002</v>
      </c>
      <c r="EI1248" s="6">
        <v>183</v>
      </c>
      <c r="EJ1248" s="6">
        <v>971</v>
      </c>
      <c r="EK1248" s="6">
        <v>188</v>
      </c>
      <c r="EL1248" s="6">
        <v>1003</v>
      </c>
      <c r="EM1248" s="6" t="s">
        <v>116</v>
      </c>
      <c r="EN1248" s="6" t="s">
        <v>21</v>
      </c>
      <c r="EO1248" s="6">
        <v>34</v>
      </c>
    </row>
    <row r="1249" spans="131:145" x14ac:dyDescent="0.25">
      <c r="EA1249" s="6" t="s">
        <v>0</v>
      </c>
      <c r="EB1249" s="6" t="s">
        <v>5</v>
      </c>
      <c r="EC1249" s="6" t="s">
        <v>259</v>
      </c>
      <c r="ED1249" s="6" t="s">
        <v>260</v>
      </c>
      <c r="EE1249" s="6" t="s">
        <v>97</v>
      </c>
      <c r="EF1249" s="6" t="s">
        <v>98</v>
      </c>
      <c r="EG1249" s="6">
        <v>94</v>
      </c>
      <c r="EH1249" s="6">
        <v>341</v>
      </c>
      <c r="EI1249" s="6">
        <v>65</v>
      </c>
      <c r="EJ1249" s="6">
        <v>240</v>
      </c>
      <c r="EK1249" s="6">
        <v>95</v>
      </c>
      <c r="EL1249" s="6">
        <v>343</v>
      </c>
      <c r="EM1249" s="6" t="s">
        <v>116</v>
      </c>
      <c r="EN1249" s="6" t="s">
        <v>23</v>
      </c>
      <c r="EO1249" s="6">
        <v>10</v>
      </c>
    </row>
    <row r="1250" spans="131:145" x14ac:dyDescent="0.25">
      <c r="EA1250" s="6" t="s">
        <v>0</v>
      </c>
      <c r="EB1250" s="6" t="s">
        <v>5</v>
      </c>
      <c r="EC1250" s="6" t="s">
        <v>819</v>
      </c>
      <c r="ED1250" s="6" t="s">
        <v>820</v>
      </c>
      <c r="EE1250" s="6" t="s">
        <v>97</v>
      </c>
      <c r="EF1250" s="6" t="s">
        <v>125</v>
      </c>
      <c r="EG1250" s="6">
        <v>172</v>
      </c>
      <c r="EH1250" s="6">
        <v>838</v>
      </c>
      <c r="EI1250" s="6">
        <v>181</v>
      </c>
      <c r="EJ1250" s="6">
        <v>910</v>
      </c>
      <c r="EK1250" s="6">
        <v>181</v>
      </c>
      <c r="EL1250" s="6">
        <v>910</v>
      </c>
      <c r="EM1250" s="6" t="s">
        <v>116</v>
      </c>
      <c r="EN1250" s="6" t="s">
        <v>22</v>
      </c>
      <c r="EO1250" s="6">
        <v>9</v>
      </c>
    </row>
    <row r="1251" spans="131:145" x14ac:dyDescent="0.25">
      <c r="EA1251" s="6" t="s">
        <v>0</v>
      </c>
      <c r="EB1251" s="6" t="s">
        <v>5</v>
      </c>
      <c r="EC1251" s="6" t="s">
        <v>259</v>
      </c>
      <c r="ED1251" s="6" t="s">
        <v>260</v>
      </c>
      <c r="EE1251" s="6" t="s">
        <v>97</v>
      </c>
      <c r="EF1251" s="6" t="s">
        <v>98</v>
      </c>
      <c r="EG1251" s="6">
        <v>94</v>
      </c>
      <c r="EH1251" s="6">
        <v>341</v>
      </c>
      <c r="EI1251" s="6">
        <v>65</v>
      </c>
      <c r="EJ1251" s="6">
        <v>240</v>
      </c>
      <c r="EK1251" s="6">
        <v>95</v>
      </c>
      <c r="EL1251" s="6">
        <v>343</v>
      </c>
      <c r="EM1251" s="6" t="s">
        <v>116</v>
      </c>
      <c r="EN1251" s="6" t="s">
        <v>22</v>
      </c>
      <c r="EO1251" s="6">
        <v>3</v>
      </c>
    </row>
    <row r="1252" spans="131:145" x14ac:dyDescent="0.25">
      <c r="EA1252" s="6" t="s">
        <v>0</v>
      </c>
      <c r="EB1252" s="6" t="s">
        <v>4</v>
      </c>
      <c r="EC1252" s="6" t="s">
        <v>106</v>
      </c>
      <c r="ED1252" s="6" t="s">
        <v>107</v>
      </c>
      <c r="EE1252" s="6" t="s">
        <v>97</v>
      </c>
      <c r="EF1252" s="6" t="s">
        <v>98</v>
      </c>
      <c r="EG1252" s="6">
        <v>7</v>
      </c>
      <c r="EH1252" s="6">
        <v>41</v>
      </c>
      <c r="EI1252" s="6">
        <v>10</v>
      </c>
      <c r="EJ1252" s="6">
        <v>47</v>
      </c>
      <c r="EK1252" s="6">
        <v>12</v>
      </c>
      <c r="EL1252" s="6">
        <v>56</v>
      </c>
      <c r="EM1252" s="6" t="s">
        <v>116</v>
      </c>
      <c r="EN1252" s="6" t="s">
        <v>22</v>
      </c>
      <c r="EO1252" s="6">
        <v>1</v>
      </c>
    </row>
    <row r="1253" spans="131:145" x14ac:dyDescent="0.25">
      <c r="EA1253" s="6" t="s">
        <v>0</v>
      </c>
      <c r="EB1253" s="6" t="s">
        <v>11</v>
      </c>
      <c r="EC1253" s="6" t="s">
        <v>1834</v>
      </c>
      <c r="ED1253" s="6" t="s">
        <v>190</v>
      </c>
      <c r="EE1253" s="6" t="s">
        <v>97</v>
      </c>
      <c r="EF1253" s="6" t="s">
        <v>132</v>
      </c>
      <c r="EG1253" s="6">
        <v>12</v>
      </c>
      <c r="EH1253" s="6">
        <v>47</v>
      </c>
      <c r="EI1253" s="6">
        <v>15</v>
      </c>
      <c r="EJ1253" s="6">
        <v>69</v>
      </c>
      <c r="EK1253" s="6">
        <v>15</v>
      </c>
      <c r="EL1253" s="6">
        <v>69</v>
      </c>
      <c r="EM1253" s="6" t="s">
        <v>116</v>
      </c>
      <c r="EN1253" s="6" t="s">
        <v>21</v>
      </c>
      <c r="EO1253" s="6">
        <v>1</v>
      </c>
    </row>
    <row r="1254" spans="131:145" x14ac:dyDescent="0.25">
      <c r="EA1254" s="6" t="s">
        <v>0</v>
      </c>
      <c r="EB1254" s="6" t="s">
        <v>5</v>
      </c>
      <c r="EC1254" s="6" t="s">
        <v>269</v>
      </c>
      <c r="ED1254" s="6" t="s">
        <v>270</v>
      </c>
      <c r="EE1254" s="6" t="s">
        <v>97</v>
      </c>
      <c r="EF1254" s="6" t="s">
        <v>98</v>
      </c>
      <c r="EG1254" s="6">
        <v>31</v>
      </c>
      <c r="EH1254" s="6">
        <v>170</v>
      </c>
      <c r="EI1254" s="6">
        <v>25</v>
      </c>
      <c r="EJ1254" s="6">
        <v>125</v>
      </c>
      <c r="EK1254" s="6">
        <v>31</v>
      </c>
      <c r="EL1254" s="6">
        <v>170</v>
      </c>
      <c r="EM1254" s="6" t="s">
        <v>116</v>
      </c>
      <c r="EN1254" s="6" t="s">
        <v>22</v>
      </c>
      <c r="EO1254" s="6">
        <v>1</v>
      </c>
    </row>
    <row r="1255" spans="131:145" x14ac:dyDescent="0.25">
      <c r="EA1255" s="6" t="s">
        <v>0</v>
      </c>
      <c r="EB1255" s="6" t="s">
        <v>5</v>
      </c>
      <c r="EC1255" s="6" t="s">
        <v>185</v>
      </c>
      <c r="ED1255" s="6" t="s">
        <v>186</v>
      </c>
      <c r="EE1255" s="6" t="s">
        <v>97</v>
      </c>
      <c r="EF1255" s="6" t="s">
        <v>125</v>
      </c>
      <c r="EG1255" s="6">
        <v>429</v>
      </c>
      <c r="EH1255" s="6">
        <v>2237</v>
      </c>
      <c r="EI1255" s="6">
        <v>429</v>
      </c>
      <c r="EJ1255" s="6">
        <v>2221</v>
      </c>
      <c r="EK1255" s="6">
        <v>429</v>
      </c>
      <c r="EL1255" s="6">
        <v>2221</v>
      </c>
      <c r="EM1255" s="6" t="s">
        <v>116</v>
      </c>
      <c r="EN1255" s="6" t="s">
        <v>22</v>
      </c>
      <c r="EO1255" s="6">
        <v>23</v>
      </c>
    </row>
    <row r="1256" spans="131:145" x14ac:dyDescent="0.25">
      <c r="EA1256" s="6" t="s">
        <v>0</v>
      </c>
      <c r="EB1256" s="6" t="s">
        <v>5</v>
      </c>
      <c r="EC1256" s="6" t="s">
        <v>269</v>
      </c>
      <c r="ED1256" s="6" t="s">
        <v>270</v>
      </c>
      <c r="EE1256" s="6" t="s">
        <v>97</v>
      </c>
      <c r="EF1256" s="6" t="s">
        <v>98</v>
      </c>
      <c r="EG1256" s="6">
        <v>31</v>
      </c>
      <c r="EH1256" s="6">
        <v>170</v>
      </c>
      <c r="EI1256" s="6">
        <v>25</v>
      </c>
      <c r="EJ1256" s="6">
        <v>125</v>
      </c>
      <c r="EK1256" s="6">
        <v>31</v>
      </c>
      <c r="EL1256" s="6">
        <v>170</v>
      </c>
      <c r="EM1256" s="6" t="s">
        <v>116</v>
      </c>
      <c r="EN1256" s="6" t="s">
        <v>21</v>
      </c>
      <c r="EO1256" s="6">
        <v>1</v>
      </c>
    </row>
    <row r="1257" spans="131:145" x14ac:dyDescent="0.25">
      <c r="EA1257" s="6" t="s">
        <v>0</v>
      </c>
      <c r="EB1257" s="6" t="s">
        <v>4</v>
      </c>
      <c r="EC1257" s="6" t="s">
        <v>106</v>
      </c>
      <c r="ED1257" s="6" t="s">
        <v>107</v>
      </c>
      <c r="EE1257" s="6" t="s">
        <v>97</v>
      </c>
      <c r="EF1257" s="6" t="s">
        <v>98</v>
      </c>
      <c r="EG1257" s="6">
        <v>7</v>
      </c>
      <c r="EH1257" s="6">
        <v>41</v>
      </c>
      <c r="EI1257" s="6">
        <v>10</v>
      </c>
      <c r="EJ1257" s="6">
        <v>47</v>
      </c>
      <c r="EK1257" s="6">
        <v>12</v>
      </c>
      <c r="EL1257" s="6">
        <v>56</v>
      </c>
      <c r="EM1257" s="6" t="s">
        <v>116</v>
      </c>
      <c r="EN1257" s="6" t="s">
        <v>21</v>
      </c>
      <c r="EO1257" s="6">
        <v>0</v>
      </c>
    </row>
    <row r="1258" spans="131:145" x14ac:dyDescent="0.25">
      <c r="EA1258" s="6" t="s">
        <v>0</v>
      </c>
      <c r="EB1258" s="6" t="s">
        <v>11</v>
      </c>
      <c r="EC1258" s="6" t="s">
        <v>1834</v>
      </c>
      <c r="ED1258" s="6" t="s">
        <v>190</v>
      </c>
      <c r="EE1258" s="6" t="s">
        <v>97</v>
      </c>
      <c r="EF1258" s="6" t="s">
        <v>132</v>
      </c>
      <c r="EG1258" s="6">
        <v>12</v>
      </c>
      <c r="EH1258" s="6">
        <v>47</v>
      </c>
      <c r="EI1258" s="6">
        <v>15</v>
      </c>
      <c r="EJ1258" s="6">
        <v>69</v>
      </c>
      <c r="EK1258" s="6">
        <v>15</v>
      </c>
      <c r="EL1258" s="6">
        <v>69</v>
      </c>
      <c r="EM1258" s="6" t="s">
        <v>116</v>
      </c>
      <c r="EN1258" s="6" t="s">
        <v>22</v>
      </c>
      <c r="EO1258" s="6">
        <v>2</v>
      </c>
    </row>
    <row r="1259" spans="131:145" x14ac:dyDescent="0.25">
      <c r="EA1259" s="6" t="s">
        <v>0</v>
      </c>
      <c r="EB1259" s="6" t="s">
        <v>5</v>
      </c>
      <c r="EC1259" s="6" t="s">
        <v>819</v>
      </c>
      <c r="ED1259" s="6" t="s">
        <v>820</v>
      </c>
      <c r="EE1259" s="6" t="s">
        <v>97</v>
      </c>
      <c r="EF1259" s="6" t="s">
        <v>125</v>
      </c>
      <c r="EG1259" s="6">
        <v>172</v>
      </c>
      <c r="EH1259" s="6">
        <v>838</v>
      </c>
      <c r="EI1259" s="6">
        <v>181</v>
      </c>
      <c r="EJ1259" s="6">
        <v>910</v>
      </c>
      <c r="EK1259" s="6">
        <v>181</v>
      </c>
      <c r="EL1259" s="6">
        <v>910</v>
      </c>
      <c r="EM1259" s="6" t="s">
        <v>116</v>
      </c>
      <c r="EN1259" s="6" t="s">
        <v>23</v>
      </c>
      <c r="EO1259" s="6">
        <v>29</v>
      </c>
    </row>
    <row r="1260" spans="131:145" x14ac:dyDescent="0.25">
      <c r="EA1260" s="6" t="s">
        <v>0</v>
      </c>
      <c r="EB1260" s="6" t="s">
        <v>5</v>
      </c>
      <c r="EC1260" s="6" t="s">
        <v>846</v>
      </c>
      <c r="ED1260" s="6" t="s">
        <v>847</v>
      </c>
      <c r="EE1260" s="6" t="s">
        <v>97</v>
      </c>
      <c r="EF1260" s="6" t="s">
        <v>132</v>
      </c>
      <c r="EG1260" s="6">
        <v>243</v>
      </c>
      <c r="EH1260" s="6">
        <v>1307</v>
      </c>
      <c r="EI1260" s="6">
        <v>227</v>
      </c>
      <c r="EJ1260" s="6">
        <v>1227</v>
      </c>
      <c r="EK1260" s="6">
        <v>227</v>
      </c>
      <c r="EL1260" s="6">
        <v>1227</v>
      </c>
      <c r="EM1260" s="6" t="s">
        <v>116</v>
      </c>
      <c r="EN1260" s="6" t="s">
        <v>23</v>
      </c>
      <c r="EO1260" s="6">
        <v>13</v>
      </c>
    </row>
    <row r="1261" spans="131:145" x14ac:dyDescent="0.25">
      <c r="EA1261" s="6" t="s">
        <v>0</v>
      </c>
      <c r="EB1261" s="6" t="s">
        <v>4</v>
      </c>
      <c r="EC1261" s="6" t="s">
        <v>155</v>
      </c>
      <c r="ED1261" s="6" t="s">
        <v>156</v>
      </c>
      <c r="EE1261" s="6" t="s">
        <v>97</v>
      </c>
      <c r="EF1261" s="6" t="s">
        <v>98</v>
      </c>
      <c r="EG1261" s="6">
        <v>97</v>
      </c>
      <c r="EH1261" s="6">
        <v>382</v>
      </c>
      <c r="EI1261" s="6">
        <v>95</v>
      </c>
      <c r="EJ1261" s="6">
        <v>386</v>
      </c>
      <c r="EK1261" s="6">
        <v>95</v>
      </c>
      <c r="EL1261" s="6">
        <v>386</v>
      </c>
      <c r="EM1261" s="6" t="s">
        <v>116</v>
      </c>
      <c r="EN1261" s="6" t="s">
        <v>23</v>
      </c>
      <c r="EO1261" s="6">
        <v>10</v>
      </c>
    </row>
    <row r="1262" spans="131:145" x14ac:dyDescent="0.25">
      <c r="EA1262" s="6" t="s">
        <v>0</v>
      </c>
      <c r="EB1262" s="6" t="s">
        <v>8</v>
      </c>
      <c r="EC1262" s="6" t="s">
        <v>1800</v>
      </c>
      <c r="ED1262" s="6" t="s">
        <v>129</v>
      </c>
      <c r="EE1262" s="6" t="s">
        <v>97</v>
      </c>
      <c r="EF1262" s="6" t="s">
        <v>125</v>
      </c>
      <c r="EG1262" s="6">
        <v>46</v>
      </c>
      <c r="EH1262" s="6">
        <v>272</v>
      </c>
      <c r="EI1262" s="6">
        <v>45</v>
      </c>
      <c r="EJ1262" s="6">
        <v>257</v>
      </c>
      <c r="EK1262" s="6">
        <v>45</v>
      </c>
      <c r="EL1262" s="6">
        <v>269</v>
      </c>
      <c r="EM1262" s="6" t="s">
        <v>116</v>
      </c>
      <c r="EN1262" s="6" t="s">
        <v>22</v>
      </c>
      <c r="EO1262" s="6">
        <v>0</v>
      </c>
    </row>
    <row r="1263" spans="131:145" x14ac:dyDescent="0.25">
      <c r="EA1263" s="6" t="s">
        <v>0</v>
      </c>
      <c r="EB1263" s="6" t="s">
        <v>11</v>
      </c>
      <c r="EC1263" s="6" t="s">
        <v>1834</v>
      </c>
      <c r="ED1263" s="6" t="s">
        <v>190</v>
      </c>
      <c r="EE1263" s="6" t="s">
        <v>97</v>
      </c>
      <c r="EF1263" s="6" t="s">
        <v>132</v>
      </c>
      <c r="EG1263" s="6">
        <v>12</v>
      </c>
      <c r="EH1263" s="6">
        <v>47</v>
      </c>
      <c r="EI1263" s="6">
        <v>15</v>
      </c>
      <c r="EJ1263" s="6">
        <v>69</v>
      </c>
      <c r="EK1263" s="6">
        <v>15</v>
      </c>
      <c r="EL1263" s="6">
        <v>69</v>
      </c>
      <c r="EM1263" s="6" t="s">
        <v>116</v>
      </c>
      <c r="EN1263" s="6" t="s">
        <v>23</v>
      </c>
      <c r="EO1263" s="6">
        <v>3</v>
      </c>
    </row>
    <row r="1264" spans="131:145" x14ac:dyDescent="0.25">
      <c r="EA1264" s="6" t="s">
        <v>0</v>
      </c>
      <c r="EB1264" s="6" t="s">
        <v>4</v>
      </c>
      <c r="EC1264" s="6" t="s">
        <v>251</v>
      </c>
      <c r="ED1264" s="6" t="s">
        <v>252</v>
      </c>
      <c r="EE1264" s="6" t="s">
        <v>97</v>
      </c>
      <c r="EF1264" s="6" t="s">
        <v>98</v>
      </c>
      <c r="EG1264" s="6">
        <v>28</v>
      </c>
      <c r="EH1264" s="6">
        <v>130</v>
      </c>
      <c r="EI1264" s="6">
        <v>27</v>
      </c>
      <c r="EJ1264" s="6">
        <v>121</v>
      </c>
      <c r="EK1264" s="6">
        <v>28</v>
      </c>
      <c r="EL1264" s="6">
        <v>130</v>
      </c>
      <c r="EM1264" s="6" t="s">
        <v>116</v>
      </c>
      <c r="EN1264" s="6" t="s">
        <v>22</v>
      </c>
      <c r="EO1264" s="6">
        <v>1</v>
      </c>
    </row>
    <row r="1265" spans="131:145" x14ac:dyDescent="0.25">
      <c r="EA1265" s="6" t="s">
        <v>0</v>
      </c>
      <c r="EB1265" s="6" t="s">
        <v>8</v>
      </c>
      <c r="EC1265" s="6" t="s">
        <v>218</v>
      </c>
      <c r="ED1265" s="6" t="s">
        <v>219</v>
      </c>
      <c r="EE1265" s="6" t="s">
        <v>97</v>
      </c>
      <c r="EF1265" s="6" t="s">
        <v>98</v>
      </c>
      <c r="EG1265" s="6">
        <v>70</v>
      </c>
      <c r="EH1265" s="6">
        <v>609</v>
      </c>
      <c r="EI1265" s="6">
        <v>124</v>
      </c>
      <c r="EJ1265" s="6">
        <v>644</v>
      </c>
      <c r="EK1265" s="6">
        <v>124</v>
      </c>
      <c r="EL1265" s="6">
        <v>644</v>
      </c>
      <c r="EM1265" s="6" t="s">
        <v>116</v>
      </c>
      <c r="EN1265" s="6" t="s">
        <v>21</v>
      </c>
      <c r="EO1265" s="6">
        <v>2</v>
      </c>
    </row>
    <row r="1266" spans="131:145" x14ac:dyDescent="0.25">
      <c r="EA1266" s="6" t="s">
        <v>0</v>
      </c>
      <c r="EB1266" s="6" t="s">
        <v>5</v>
      </c>
      <c r="EC1266" s="6" t="s">
        <v>259</v>
      </c>
      <c r="ED1266" s="6" t="s">
        <v>260</v>
      </c>
      <c r="EE1266" s="6" t="s">
        <v>97</v>
      </c>
      <c r="EF1266" s="6" t="s">
        <v>98</v>
      </c>
      <c r="EG1266" s="6">
        <v>94</v>
      </c>
      <c r="EH1266" s="6">
        <v>341</v>
      </c>
      <c r="EI1266" s="6">
        <v>65</v>
      </c>
      <c r="EJ1266" s="6">
        <v>240</v>
      </c>
      <c r="EK1266" s="6">
        <v>95</v>
      </c>
      <c r="EL1266" s="6">
        <v>343</v>
      </c>
      <c r="EM1266" s="6" t="s">
        <v>116</v>
      </c>
      <c r="EN1266" s="6" t="s">
        <v>21</v>
      </c>
      <c r="EO1266" s="6">
        <v>7</v>
      </c>
    </row>
    <row r="1267" spans="131:145" x14ac:dyDescent="0.25">
      <c r="EA1267" s="6" t="s">
        <v>0</v>
      </c>
      <c r="EB1267" s="6" t="s">
        <v>8</v>
      </c>
      <c r="EC1267" s="6" t="s">
        <v>218</v>
      </c>
      <c r="ED1267" s="6" t="s">
        <v>219</v>
      </c>
      <c r="EE1267" s="6" t="s">
        <v>97</v>
      </c>
      <c r="EF1267" s="6" t="s">
        <v>98</v>
      </c>
      <c r="EG1267" s="6">
        <v>70</v>
      </c>
      <c r="EH1267" s="6">
        <v>609</v>
      </c>
      <c r="EI1267" s="6">
        <v>124</v>
      </c>
      <c r="EJ1267" s="6">
        <v>644</v>
      </c>
      <c r="EK1267" s="6">
        <v>124</v>
      </c>
      <c r="EL1267" s="6">
        <v>644</v>
      </c>
      <c r="EM1267" s="6" t="s">
        <v>116</v>
      </c>
      <c r="EN1267" s="6" t="s">
        <v>23</v>
      </c>
      <c r="EO1267" s="6">
        <v>5</v>
      </c>
    </row>
    <row r="1268" spans="131:145" x14ac:dyDescent="0.25">
      <c r="EA1268" s="6" t="s">
        <v>0</v>
      </c>
      <c r="EB1268" s="6" t="s">
        <v>8</v>
      </c>
      <c r="EC1268" s="6" t="s">
        <v>1847</v>
      </c>
      <c r="ED1268" s="6" t="s">
        <v>225</v>
      </c>
      <c r="EE1268" s="6" t="s">
        <v>209</v>
      </c>
      <c r="EF1268" s="6" t="s">
        <v>125</v>
      </c>
      <c r="EG1268" s="6">
        <v>412</v>
      </c>
      <c r="EH1268" s="6">
        <v>1700</v>
      </c>
      <c r="EI1268" s="6">
        <v>375</v>
      </c>
      <c r="EJ1268" s="6">
        <v>1598</v>
      </c>
      <c r="EK1268" s="6">
        <v>375</v>
      </c>
      <c r="EL1268" s="6">
        <v>1598</v>
      </c>
      <c r="EM1268" s="6" t="s">
        <v>116</v>
      </c>
      <c r="EN1268" s="6" t="s">
        <v>21</v>
      </c>
      <c r="EO1268" s="6">
        <v>41</v>
      </c>
    </row>
    <row r="1269" spans="131:145" x14ac:dyDescent="0.25">
      <c r="EA1269" s="6" t="s">
        <v>0</v>
      </c>
      <c r="EB1269" s="6" t="s">
        <v>5</v>
      </c>
      <c r="EC1269" s="6" t="s">
        <v>185</v>
      </c>
      <c r="ED1269" s="6" t="s">
        <v>186</v>
      </c>
      <c r="EE1269" s="6" t="s">
        <v>97</v>
      </c>
      <c r="EF1269" s="6" t="s">
        <v>125</v>
      </c>
      <c r="EG1269" s="6">
        <v>429</v>
      </c>
      <c r="EH1269" s="6">
        <v>2237</v>
      </c>
      <c r="EI1269" s="6">
        <v>429</v>
      </c>
      <c r="EJ1269" s="6">
        <v>2221</v>
      </c>
      <c r="EK1269" s="6">
        <v>429</v>
      </c>
      <c r="EL1269" s="6">
        <v>2221</v>
      </c>
      <c r="EM1269" s="6" t="s">
        <v>116</v>
      </c>
      <c r="EN1269" s="6" t="s">
        <v>23</v>
      </c>
      <c r="EO1269" s="6">
        <v>49</v>
      </c>
    </row>
    <row r="1270" spans="131:145" x14ac:dyDescent="0.25">
      <c r="EA1270" s="6" t="s">
        <v>0</v>
      </c>
      <c r="EB1270" s="6" t="s">
        <v>4</v>
      </c>
      <c r="EC1270" s="6" t="s">
        <v>155</v>
      </c>
      <c r="ED1270" s="6" t="s">
        <v>156</v>
      </c>
      <c r="EE1270" s="6" t="s">
        <v>97</v>
      </c>
      <c r="EF1270" s="6" t="s">
        <v>98</v>
      </c>
      <c r="EG1270" s="6">
        <v>97</v>
      </c>
      <c r="EH1270" s="6">
        <v>382</v>
      </c>
      <c r="EI1270" s="6">
        <v>95</v>
      </c>
      <c r="EJ1270" s="6">
        <v>386</v>
      </c>
      <c r="EK1270" s="6">
        <v>95</v>
      </c>
      <c r="EL1270" s="6">
        <v>386</v>
      </c>
      <c r="EM1270" s="6" t="s">
        <v>116</v>
      </c>
      <c r="EN1270" s="6" t="s">
        <v>21</v>
      </c>
      <c r="EO1270" s="6">
        <v>4</v>
      </c>
    </row>
    <row r="1271" spans="131:145" x14ac:dyDescent="0.25">
      <c r="EA1271" s="6" t="s">
        <v>0</v>
      </c>
      <c r="EB1271" s="6" t="s">
        <v>11</v>
      </c>
      <c r="EC1271" s="6" t="s">
        <v>187</v>
      </c>
      <c r="ED1271" s="6" t="s">
        <v>188</v>
      </c>
      <c r="EE1271" s="6" t="s">
        <v>97</v>
      </c>
      <c r="EF1271" s="6" t="s">
        <v>132</v>
      </c>
      <c r="EG1271" s="6">
        <v>18</v>
      </c>
      <c r="EH1271" s="6">
        <v>78</v>
      </c>
      <c r="EI1271" s="6">
        <v>18</v>
      </c>
      <c r="EJ1271" s="6">
        <v>79</v>
      </c>
      <c r="EK1271" s="6">
        <v>18</v>
      </c>
      <c r="EL1271" s="6">
        <v>77</v>
      </c>
      <c r="EM1271" s="6" t="s">
        <v>116</v>
      </c>
      <c r="EN1271" s="6" t="s">
        <v>21</v>
      </c>
      <c r="EO1271" s="6">
        <v>0</v>
      </c>
    </row>
    <row r="1272" spans="131:145" x14ac:dyDescent="0.25">
      <c r="EA1272" s="6" t="s">
        <v>0</v>
      </c>
      <c r="EB1272" s="6" t="s">
        <v>5</v>
      </c>
      <c r="EC1272" s="6" t="s">
        <v>257</v>
      </c>
      <c r="ED1272" s="6" t="s">
        <v>258</v>
      </c>
      <c r="EE1272" s="6" t="s">
        <v>97</v>
      </c>
      <c r="EF1272" s="6" t="s">
        <v>98</v>
      </c>
      <c r="EG1272" s="6">
        <v>128</v>
      </c>
      <c r="EH1272" s="6">
        <v>725</v>
      </c>
      <c r="EI1272" s="6">
        <v>100</v>
      </c>
      <c r="EJ1272" s="6">
        <v>608</v>
      </c>
      <c r="EK1272" s="6">
        <v>128</v>
      </c>
      <c r="EL1272" s="6">
        <v>746</v>
      </c>
      <c r="EM1272" s="6" t="s">
        <v>116</v>
      </c>
      <c r="EN1272" s="6" t="s">
        <v>23</v>
      </c>
      <c r="EO1272" s="6">
        <v>32</v>
      </c>
    </row>
    <row r="1273" spans="131:145" x14ac:dyDescent="0.25">
      <c r="EA1273" s="6" t="s">
        <v>0</v>
      </c>
      <c r="EB1273" s="6" t="s">
        <v>4</v>
      </c>
      <c r="EC1273" s="6" t="s">
        <v>155</v>
      </c>
      <c r="ED1273" s="6" t="s">
        <v>156</v>
      </c>
      <c r="EE1273" s="6" t="s">
        <v>97</v>
      </c>
      <c r="EF1273" s="6" t="s">
        <v>98</v>
      </c>
      <c r="EG1273" s="6">
        <v>97</v>
      </c>
      <c r="EH1273" s="6">
        <v>382</v>
      </c>
      <c r="EI1273" s="6">
        <v>95</v>
      </c>
      <c r="EJ1273" s="6">
        <v>386</v>
      </c>
      <c r="EK1273" s="6">
        <v>95</v>
      </c>
      <c r="EL1273" s="6">
        <v>386</v>
      </c>
      <c r="EM1273" s="6" t="s">
        <v>116</v>
      </c>
      <c r="EN1273" s="6" t="s">
        <v>22</v>
      </c>
      <c r="EO1273" s="6">
        <v>6</v>
      </c>
    </row>
    <row r="1274" spans="131:145" x14ac:dyDescent="0.25">
      <c r="EA1274" s="6" t="s">
        <v>0</v>
      </c>
      <c r="EB1274" s="6" t="s">
        <v>11</v>
      </c>
      <c r="EC1274" s="6" t="s">
        <v>187</v>
      </c>
      <c r="ED1274" s="6" t="s">
        <v>188</v>
      </c>
      <c r="EE1274" s="6" t="s">
        <v>97</v>
      </c>
      <c r="EF1274" s="6" t="s">
        <v>132</v>
      </c>
      <c r="EG1274" s="6">
        <v>18</v>
      </c>
      <c r="EH1274" s="6">
        <v>78</v>
      </c>
      <c r="EI1274" s="6">
        <v>18</v>
      </c>
      <c r="EJ1274" s="6">
        <v>79</v>
      </c>
      <c r="EK1274" s="6">
        <v>18</v>
      </c>
      <c r="EL1274" s="6">
        <v>77</v>
      </c>
      <c r="EM1274" s="6" t="s">
        <v>116</v>
      </c>
      <c r="EN1274" s="6" t="s">
        <v>22</v>
      </c>
      <c r="EO1274" s="6">
        <v>2</v>
      </c>
    </row>
    <row r="1275" spans="131:145" x14ac:dyDescent="0.25">
      <c r="EA1275" s="6" t="s">
        <v>0</v>
      </c>
      <c r="EB1275" s="6" t="s">
        <v>5</v>
      </c>
      <c r="EC1275" s="6" t="s">
        <v>185</v>
      </c>
      <c r="ED1275" s="6" t="s">
        <v>186</v>
      </c>
      <c r="EE1275" s="6" t="s">
        <v>97</v>
      </c>
      <c r="EF1275" s="6" t="s">
        <v>125</v>
      </c>
      <c r="EG1275" s="6">
        <v>429</v>
      </c>
      <c r="EH1275" s="6">
        <v>2237</v>
      </c>
      <c r="EI1275" s="6">
        <v>429</v>
      </c>
      <c r="EJ1275" s="6">
        <v>2221</v>
      </c>
      <c r="EK1275" s="6">
        <v>429</v>
      </c>
      <c r="EL1275" s="6">
        <v>2221</v>
      </c>
      <c r="EM1275" s="6" t="s">
        <v>116</v>
      </c>
      <c r="EN1275" s="6" t="s">
        <v>21</v>
      </c>
      <c r="EO1275" s="6">
        <v>26</v>
      </c>
    </row>
    <row r="1276" spans="131:145" x14ac:dyDescent="0.25">
      <c r="EA1276" s="6" t="s">
        <v>0</v>
      </c>
      <c r="EB1276" s="6" t="s">
        <v>8</v>
      </c>
      <c r="EC1276" s="6" t="s">
        <v>218</v>
      </c>
      <c r="ED1276" s="6" t="s">
        <v>219</v>
      </c>
      <c r="EE1276" s="6" t="s">
        <v>97</v>
      </c>
      <c r="EF1276" s="6" t="s">
        <v>98</v>
      </c>
      <c r="EG1276" s="6">
        <v>70</v>
      </c>
      <c r="EH1276" s="6">
        <v>609</v>
      </c>
      <c r="EI1276" s="6">
        <v>124</v>
      </c>
      <c r="EJ1276" s="6">
        <v>644</v>
      </c>
      <c r="EK1276" s="6">
        <v>124</v>
      </c>
      <c r="EL1276" s="6">
        <v>644</v>
      </c>
      <c r="EM1276" s="6" t="s">
        <v>116</v>
      </c>
      <c r="EN1276" s="6" t="s">
        <v>22</v>
      </c>
      <c r="EO1276" s="6">
        <v>3</v>
      </c>
    </row>
    <row r="1277" spans="131:145" x14ac:dyDescent="0.25">
      <c r="EA1277" s="6" t="s">
        <v>0</v>
      </c>
      <c r="EB1277" s="6" t="s">
        <v>5</v>
      </c>
      <c r="EC1277" s="6" t="s">
        <v>819</v>
      </c>
      <c r="ED1277" s="6" t="s">
        <v>820</v>
      </c>
      <c r="EE1277" s="6" t="s">
        <v>97</v>
      </c>
      <c r="EF1277" s="6" t="s">
        <v>125</v>
      </c>
      <c r="EG1277" s="6">
        <v>172</v>
      </c>
      <c r="EH1277" s="6">
        <v>838</v>
      </c>
      <c r="EI1277" s="6">
        <v>181</v>
      </c>
      <c r="EJ1277" s="6">
        <v>910</v>
      </c>
      <c r="EK1277" s="6">
        <v>181</v>
      </c>
      <c r="EL1277" s="6">
        <v>910</v>
      </c>
      <c r="EM1277" s="6" t="s">
        <v>116</v>
      </c>
      <c r="EN1277" s="6" t="s">
        <v>21</v>
      </c>
      <c r="EO1277" s="6">
        <v>20</v>
      </c>
    </row>
    <row r="1278" spans="131:145" x14ac:dyDescent="0.25">
      <c r="EA1278" s="6" t="s">
        <v>0</v>
      </c>
      <c r="EB1278" s="6" t="s">
        <v>9</v>
      </c>
      <c r="EC1278" s="6" t="s">
        <v>1835</v>
      </c>
      <c r="ED1278" s="6" t="s">
        <v>208</v>
      </c>
      <c r="EE1278" s="6" t="s">
        <v>209</v>
      </c>
      <c r="EF1278" s="6" t="s">
        <v>125</v>
      </c>
      <c r="EG1278" s="6">
        <v>541</v>
      </c>
      <c r="EH1278" s="6">
        <v>2607</v>
      </c>
      <c r="EI1278" s="6">
        <v>545</v>
      </c>
      <c r="EJ1278" s="6">
        <v>2544</v>
      </c>
      <c r="EK1278" s="6">
        <v>545</v>
      </c>
      <c r="EL1278" s="6">
        <v>2545</v>
      </c>
      <c r="EM1278" s="6" t="s">
        <v>116</v>
      </c>
      <c r="EN1278" s="6" t="s">
        <v>23</v>
      </c>
      <c r="EO1278" s="6">
        <v>78</v>
      </c>
    </row>
    <row r="1279" spans="131:145" x14ac:dyDescent="0.25">
      <c r="EA1279" s="6" t="s">
        <v>0</v>
      </c>
      <c r="EB1279" s="6" t="s">
        <v>5</v>
      </c>
      <c r="EC1279" s="6" t="s">
        <v>257</v>
      </c>
      <c r="ED1279" s="6" t="s">
        <v>258</v>
      </c>
      <c r="EE1279" s="6" t="s">
        <v>97</v>
      </c>
      <c r="EF1279" s="6" t="s">
        <v>98</v>
      </c>
      <c r="EG1279" s="6">
        <v>128</v>
      </c>
      <c r="EH1279" s="6">
        <v>725</v>
      </c>
      <c r="EI1279" s="6">
        <v>100</v>
      </c>
      <c r="EJ1279" s="6">
        <v>608</v>
      </c>
      <c r="EK1279" s="6">
        <v>128</v>
      </c>
      <c r="EL1279" s="6">
        <v>746</v>
      </c>
      <c r="EM1279" s="6" t="s">
        <v>116</v>
      </c>
      <c r="EN1279" s="6" t="s">
        <v>21</v>
      </c>
      <c r="EO1279" s="6">
        <v>13</v>
      </c>
    </row>
    <row r="1280" spans="131:145" x14ac:dyDescent="0.25">
      <c r="EA1280" s="6" t="s">
        <v>0</v>
      </c>
      <c r="EB1280" s="6" t="s">
        <v>9</v>
      </c>
      <c r="EC1280" s="6" t="s">
        <v>1835</v>
      </c>
      <c r="ED1280" s="6" t="s">
        <v>208</v>
      </c>
      <c r="EE1280" s="6" t="s">
        <v>209</v>
      </c>
      <c r="EF1280" s="6" t="s">
        <v>125</v>
      </c>
      <c r="EG1280" s="6">
        <v>541</v>
      </c>
      <c r="EH1280" s="6">
        <v>2607</v>
      </c>
      <c r="EI1280" s="6">
        <v>545</v>
      </c>
      <c r="EJ1280" s="6">
        <v>2544</v>
      </c>
      <c r="EK1280" s="6">
        <v>545</v>
      </c>
      <c r="EL1280" s="6">
        <v>2545</v>
      </c>
      <c r="EM1280" s="6" t="s">
        <v>116</v>
      </c>
      <c r="EN1280" s="6" t="s">
        <v>22</v>
      </c>
      <c r="EO1280" s="6">
        <v>38</v>
      </c>
    </row>
    <row r="1281" spans="131:145" x14ac:dyDescent="0.25">
      <c r="EA1281" s="6" t="s">
        <v>0</v>
      </c>
      <c r="EB1281" s="6" t="s">
        <v>8</v>
      </c>
      <c r="EC1281" s="6" t="s">
        <v>1800</v>
      </c>
      <c r="ED1281" s="6" t="s">
        <v>129</v>
      </c>
      <c r="EE1281" s="6" t="s">
        <v>97</v>
      </c>
      <c r="EF1281" s="6" t="s">
        <v>125</v>
      </c>
      <c r="EG1281" s="6">
        <v>46</v>
      </c>
      <c r="EH1281" s="6">
        <v>272</v>
      </c>
      <c r="EI1281" s="6">
        <v>45</v>
      </c>
      <c r="EJ1281" s="6">
        <v>257</v>
      </c>
      <c r="EK1281" s="6">
        <v>45</v>
      </c>
      <c r="EL1281" s="6">
        <v>269</v>
      </c>
      <c r="EM1281" s="6" t="s">
        <v>116</v>
      </c>
      <c r="EN1281" s="6" t="s">
        <v>23</v>
      </c>
      <c r="EO1281" s="6">
        <v>2</v>
      </c>
    </row>
    <row r="1282" spans="131:145" x14ac:dyDescent="0.25">
      <c r="EA1282" s="6" t="s">
        <v>0</v>
      </c>
      <c r="EB1282" s="6" t="s">
        <v>11</v>
      </c>
      <c r="EC1282" s="6" t="s">
        <v>187</v>
      </c>
      <c r="ED1282" s="6" t="s">
        <v>188</v>
      </c>
      <c r="EE1282" s="6" t="s">
        <v>97</v>
      </c>
      <c r="EF1282" s="6" t="s">
        <v>132</v>
      </c>
      <c r="EG1282" s="6">
        <v>18</v>
      </c>
      <c r="EH1282" s="6">
        <v>78</v>
      </c>
      <c r="EI1282" s="6">
        <v>18</v>
      </c>
      <c r="EJ1282" s="6">
        <v>79</v>
      </c>
      <c r="EK1282" s="6">
        <v>18</v>
      </c>
      <c r="EL1282" s="6">
        <v>77</v>
      </c>
      <c r="EM1282" s="6" t="s">
        <v>116</v>
      </c>
      <c r="EN1282" s="6" t="s">
        <v>23</v>
      </c>
      <c r="EO1282" s="6">
        <v>0</v>
      </c>
    </row>
    <row r="1283" spans="131:145" x14ac:dyDescent="0.25">
      <c r="EA1283" s="6" t="s">
        <v>0</v>
      </c>
      <c r="EB1283" s="6" t="s">
        <v>5</v>
      </c>
      <c r="EC1283" s="6" t="s">
        <v>257</v>
      </c>
      <c r="ED1283" s="6" t="s">
        <v>258</v>
      </c>
      <c r="EE1283" s="6" t="s">
        <v>97</v>
      </c>
      <c r="EF1283" s="6" t="s">
        <v>98</v>
      </c>
      <c r="EG1283" s="6">
        <v>128</v>
      </c>
      <c r="EH1283" s="6">
        <v>725</v>
      </c>
      <c r="EI1283" s="6">
        <v>100</v>
      </c>
      <c r="EJ1283" s="6">
        <v>608</v>
      </c>
      <c r="EK1283" s="6">
        <v>128</v>
      </c>
      <c r="EL1283" s="6">
        <v>746</v>
      </c>
      <c r="EM1283" s="6" t="s">
        <v>116</v>
      </c>
      <c r="EN1283" s="6" t="s">
        <v>22</v>
      </c>
      <c r="EO1283" s="6">
        <v>19</v>
      </c>
    </row>
    <row r="1284" spans="131:145" x14ac:dyDescent="0.25">
      <c r="EA1284" s="6" t="s">
        <v>0</v>
      </c>
      <c r="EB1284" s="6" t="s">
        <v>5</v>
      </c>
      <c r="EC1284" s="6" t="s">
        <v>271</v>
      </c>
      <c r="ED1284" s="6" t="s">
        <v>272</v>
      </c>
      <c r="EE1284" s="6" t="s">
        <v>97</v>
      </c>
      <c r="EF1284" s="6" t="s">
        <v>125</v>
      </c>
      <c r="EG1284" s="6">
        <v>18</v>
      </c>
      <c r="EH1284" s="6">
        <v>82</v>
      </c>
      <c r="EI1284" s="6">
        <v>18</v>
      </c>
      <c r="EJ1284" s="6">
        <v>82</v>
      </c>
      <c r="EK1284" s="6">
        <v>18</v>
      </c>
      <c r="EL1284" s="6">
        <v>80</v>
      </c>
      <c r="EM1284" s="6" t="s">
        <v>116</v>
      </c>
      <c r="EN1284" s="6" t="s">
        <v>23</v>
      </c>
      <c r="EO1284" s="6">
        <v>2</v>
      </c>
    </row>
    <row r="1285" spans="131:145" x14ac:dyDescent="0.25">
      <c r="EA1285" s="6" t="s">
        <v>0</v>
      </c>
      <c r="EB1285" s="6" t="s">
        <v>10</v>
      </c>
      <c r="EC1285" s="6" t="s">
        <v>216</v>
      </c>
      <c r="ED1285" s="6" t="s">
        <v>217</v>
      </c>
      <c r="EE1285" s="6" t="s">
        <v>97</v>
      </c>
      <c r="EF1285" s="6" t="s">
        <v>98</v>
      </c>
      <c r="EG1285" s="6">
        <v>40</v>
      </c>
      <c r="EH1285" s="6">
        <v>208</v>
      </c>
      <c r="EI1285" s="6">
        <v>41</v>
      </c>
      <c r="EJ1285" s="6">
        <v>208</v>
      </c>
      <c r="EK1285" s="6">
        <v>51</v>
      </c>
      <c r="EL1285" s="6">
        <v>208</v>
      </c>
      <c r="EM1285" s="6" t="s">
        <v>116</v>
      </c>
      <c r="EN1285" s="6" t="s">
        <v>23</v>
      </c>
      <c r="EO1285" s="6">
        <v>7</v>
      </c>
    </row>
    <row r="1286" spans="131:145" x14ac:dyDescent="0.25">
      <c r="EA1286" s="6" t="s">
        <v>0</v>
      </c>
      <c r="EB1286" s="6" t="s">
        <v>6</v>
      </c>
      <c r="EC1286" s="6" t="s">
        <v>275</v>
      </c>
      <c r="ED1286" s="6" t="s">
        <v>276</v>
      </c>
      <c r="EE1286" s="6" t="s">
        <v>97</v>
      </c>
      <c r="EF1286" s="6" t="s">
        <v>98</v>
      </c>
      <c r="EG1286" s="6">
        <v>118</v>
      </c>
      <c r="EH1286" s="6">
        <v>516</v>
      </c>
      <c r="EI1286" s="6">
        <v>108</v>
      </c>
      <c r="EJ1286" s="6">
        <v>470</v>
      </c>
      <c r="EK1286" s="6">
        <v>118</v>
      </c>
      <c r="EL1286" s="6">
        <v>520</v>
      </c>
      <c r="EM1286" s="6" t="s">
        <v>116</v>
      </c>
      <c r="EN1286" s="6" t="s">
        <v>23</v>
      </c>
      <c r="EO1286" s="6">
        <v>14</v>
      </c>
    </row>
    <row r="1287" spans="131:145" x14ac:dyDescent="0.25">
      <c r="EA1287" s="6" t="s">
        <v>0</v>
      </c>
      <c r="EB1287" s="6" t="s">
        <v>5</v>
      </c>
      <c r="EC1287" s="6" t="s">
        <v>1525</v>
      </c>
      <c r="ED1287" s="6" t="s">
        <v>268</v>
      </c>
      <c r="EE1287" s="6" t="s">
        <v>97</v>
      </c>
      <c r="EF1287" s="6" t="s">
        <v>125</v>
      </c>
      <c r="EG1287" s="6">
        <v>110</v>
      </c>
      <c r="EH1287" s="6">
        <v>509</v>
      </c>
      <c r="EI1287" s="6">
        <v>80</v>
      </c>
      <c r="EJ1287" s="6">
        <v>324</v>
      </c>
      <c r="EK1287" s="6">
        <v>110</v>
      </c>
      <c r="EL1287" s="6">
        <v>506</v>
      </c>
      <c r="EM1287" s="6" t="s">
        <v>116</v>
      </c>
      <c r="EN1287" s="6" t="s">
        <v>21</v>
      </c>
      <c r="EO1287" s="6">
        <v>2</v>
      </c>
    </row>
    <row r="1288" spans="131:145" x14ac:dyDescent="0.25">
      <c r="EA1288" s="6" t="s">
        <v>0</v>
      </c>
      <c r="EB1288" s="6" t="s">
        <v>8</v>
      </c>
      <c r="EC1288" s="6" t="s">
        <v>1822</v>
      </c>
      <c r="ED1288" s="6" t="s">
        <v>211</v>
      </c>
      <c r="EE1288" s="6" t="s">
        <v>209</v>
      </c>
      <c r="EF1288" s="6" t="s">
        <v>132</v>
      </c>
      <c r="EG1288" s="6">
        <v>840</v>
      </c>
      <c r="EH1288" s="6">
        <v>3249</v>
      </c>
      <c r="EI1288" s="6">
        <v>667</v>
      </c>
      <c r="EJ1288" s="6">
        <v>3657</v>
      </c>
      <c r="EK1288" s="6">
        <v>667</v>
      </c>
      <c r="EL1288" s="6">
        <v>3657</v>
      </c>
      <c r="EM1288" s="6" t="s">
        <v>116</v>
      </c>
      <c r="EN1288" s="6" t="s">
        <v>23</v>
      </c>
      <c r="EO1288" s="6">
        <v>53</v>
      </c>
    </row>
    <row r="1289" spans="131:145" x14ac:dyDescent="0.25">
      <c r="EA1289" s="6" t="s">
        <v>0</v>
      </c>
      <c r="EB1289" s="6" t="s">
        <v>8</v>
      </c>
      <c r="EC1289" s="6" t="s">
        <v>141</v>
      </c>
      <c r="ED1289" s="6" t="s">
        <v>142</v>
      </c>
      <c r="EE1289" s="6" t="s">
        <v>97</v>
      </c>
      <c r="EF1289" s="6" t="s">
        <v>98</v>
      </c>
      <c r="EG1289" s="6">
        <v>186</v>
      </c>
      <c r="EH1289" s="6">
        <v>1002</v>
      </c>
      <c r="EI1289" s="6">
        <v>183</v>
      </c>
      <c r="EJ1289" s="6">
        <v>971</v>
      </c>
      <c r="EK1289" s="6">
        <v>188</v>
      </c>
      <c r="EL1289" s="6">
        <v>1003</v>
      </c>
      <c r="EM1289" s="6" t="s">
        <v>116</v>
      </c>
      <c r="EN1289" s="6" t="s">
        <v>22</v>
      </c>
      <c r="EO1289" s="6">
        <v>27</v>
      </c>
    </row>
    <row r="1290" spans="131:145" x14ac:dyDescent="0.25">
      <c r="EA1290" s="6" t="s">
        <v>0</v>
      </c>
      <c r="EB1290" s="6" t="s">
        <v>8</v>
      </c>
      <c r="EC1290" s="6" t="s">
        <v>1816</v>
      </c>
      <c r="ED1290" s="6" t="s">
        <v>127</v>
      </c>
      <c r="EE1290" s="6" t="s">
        <v>97</v>
      </c>
      <c r="EF1290" s="6" t="s">
        <v>132</v>
      </c>
      <c r="EG1290" s="6">
        <v>50</v>
      </c>
      <c r="EH1290" s="6">
        <v>295</v>
      </c>
      <c r="EI1290" s="6">
        <v>50</v>
      </c>
      <c r="EJ1290" s="6">
        <v>293</v>
      </c>
      <c r="EK1290" s="6">
        <v>50</v>
      </c>
      <c r="EL1290" s="6">
        <v>293</v>
      </c>
      <c r="EM1290" s="6" t="s">
        <v>116</v>
      </c>
      <c r="EN1290" s="6" t="s">
        <v>23</v>
      </c>
      <c r="EO1290" s="6">
        <v>0</v>
      </c>
    </row>
    <row r="1291" spans="131:145" x14ac:dyDescent="0.25">
      <c r="EA1291" s="6" t="s">
        <v>0</v>
      </c>
      <c r="EB1291" s="6" t="s">
        <v>5</v>
      </c>
      <c r="EC1291" s="6" t="s">
        <v>183</v>
      </c>
      <c r="ED1291" s="6" t="s">
        <v>184</v>
      </c>
      <c r="EE1291" s="6" t="s">
        <v>97</v>
      </c>
      <c r="EF1291" s="6" t="s">
        <v>125</v>
      </c>
      <c r="EG1291" s="6">
        <v>45</v>
      </c>
      <c r="EH1291" s="6">
        <v>193</v>
      </c>
      <c r="EI1291" s="6">
        <v>48</v>
      </c>
      <c r="EJ1291" s="6">
        <v>196</v>
      </c>
      <c r="EK1291" s="6">
        <v>48</v>
      </c>
      <c r="EL1291" s="6">
        <v>196</v>
      </c>
      <c r="EM1291" s="6" t="s">
        <v>116</v>
      </c>
      <c r="EN1291" s="6" t="s">
        <v>23</v>
      </c>
      <c r="EO1291" s="6">
        <v>4</v>
      </c>
    </row>
    <row r="1292" spans="131:145" x14ac:dyDescent="0.25">
      <c r="EA1292" s="6" t="s">
        <v>0</v>
      </c>
      <c r="EB1292" s="6" t="s">
        <v>10</v>
      </c>
      <c r="EC1292" s="6" t="s">
        <v>216</v>
      </c>
      <c r="ED1292" s="6" t="s">
        <v>217</v>
      </c>
      <c r="EE1292" s="6" t="s">
        <v>97</v>
      </c>
      <c r="EF1292" s="6" t="s">
        <v>98</v>
      </c>
      <c r="EG1292" s="6">
        <v>40</v>
      </c>
      <c r="EH1292" s="6">
        <v>208</v>
      </c>
      <c r="EI1292" s="6">
        <v>41</v>
      </c>
      <c r="EJ1292" s="6">
        <v>208</v>
      </c>
      <c r="EK1292" s="6">
        <v>51</v>
      </c>
      <c r="EL1292" s="6">
        <v>208</v>
      </c>
      <c r="EM1292" s="6" t="s">
        <v>116</v>
      </c>
      <c r="EN1292" s="6" t="s">
        <v>21</v>
      </c>
      <c r="EO1292" s="6">
        <v>5</v>
      </c>
    </row>
    <row r="1293" spans="131:145" x14ac:dyDescent="0.25">
      <c r="EA1293" s="6" t="s">
        <v>0</v>
      </c>
      <c r="EB1293" s="6" t="s">
        <v>5</v>
      </c>
      <c r="EC1293" s="6" t="s">
        <v>1525</v>
      </c>
      <c r="ED1293" s="6" t="s">
        <v>268</v>
      </c>
      <c r="EE1293" s="6" t="s">
        <v>97</v>
      </c>
      <c r="EF1293" s="6" t="s">
        <v>125</v>
      </c>
      <c r="EG1293" s="6">
        <v>110</v>
      </c>
      <c r="EH1293" s="6">
        <v>509</v>
      </c>
      <c r="EI1293" s="6">
        <v>80</v>
      </c>
      <c r="EJ1293" s="6">
        <v>324</v>
      </c>
      <c r="EK1293" s="6">
        <v>110</v>
      </c>
      <c r="EL1293" s="6">
        <v>506</v>
      </c>
      <c r="EM1293" s="6" t="s">
        <v>116</v>
      </c>
      <c r="EN1293" s="6" t="s">
        <v>22</v>
      </c>
      <c r="EO1293" s="6">
        <v>3</v>
      </c>
    </row>
    <row r="1294" spans="131:145" x14ac:dyDescent="0.25">
      <c r="EA1294" s="6" t="s">
        <v>0</v>
      </c>
      <c r="EB1294" s="6" t="s">
        <v>6</v>
      </c>
      <c r="EC1294" s="6" t="s">
        <v>824</v>
      </c>
      <c r="ED1294" s="6" t="s">
        <v>825</v>
      </c>
      <c r="EE1294" s="6" t="s">
        <v>209</v>
      </c>
      <c r="EF1294" s="6" t="s">
        <v>132</v>
      </c>
      <c r="EG1294" s="6">
        <v>153</v>
      </c>
      <c r="EH1294" s="6">
        <v>873</v>
      </c>
      <c r="EI1294" s="6">
        <v>153</v>
      </c>
      <c r="EJ1294" s="6">
        <v>922</v>
      </c>
      <c r="EK1294" s="6">
        <v>153</v>
      </c>
      <c r="EL1294" s="6">
        <v>922</v>
      </c>
      <c r="EM1294" s="6" t="s">
        <v>116</v>
      </c>
      <c r="EN1294" s="6" t="s">
        <v>21</v>
      </c>
      <c r="EO1294" s="6">
        <v>13</v>
      </c>
    </row>
    <row r="1295" spans="131:145" x14ac:dyDescent="0.25">
      <c r="EA1295" s="6" t="s">
        <v>0</v>
      </c>
      <c r="EB1295" s="6" t="s">
        <v>5</v>
      </c>
      <c r="EC1295" s="6" t="s">
        <v>846</v>
      </c>
      <c r="ED1295" s="6" t="s">
        <v>847</v>
      </c>
      <c r="EE1295" s="6" t="s">
        <v>97</v>
      </c>
      <c r="EF1295" s="6" t="s">
        <v>132</v>
      </c>
      <c r="EG1295" s="6">
        <v>243</v>
      </c>
      <c r="EH1295" s="6">
        <v>1307</v>
      </c>
      <c r="EI1295" s="6">
        <v>227</v>
      </c>
      <c r="EJ1295" s="6">
        <v>1227</v>
      </c>
      <c r="EK1295" s="6">
        <v>227</v>
      </c>
      <c r="EL1295" s="6">
        <v>1227</v>
      </c>
      <c r="EM1295" s="6" t="s">
        <v>116</v>
      </c>
      <c r="EN1295" s="6" t="s">
        <v>22</v>
      </c>
      <c r="EO1295" s="6">
        <v>7</v>
      </c>
    </row>
    <row r="1296" spans="131:145" x14ac:dyDescent="0.25">
      <c r="EA1296" s="6" t="s">
        <v>0</v>
      </c>
      <c r="EB1296" s="6" t="s">
        <v>5</v>
      </c>
      <c r="EC1296" s="6" t="s">
        <v>171</v>
      </c>
      <c r="ED1296" s="6" t="s">
        <v>172</v>
      </c>
      <c r="EE1296" s="6" t="s">
        <v>97</v>
      </c>
      <c r="EF1296" s="6" t="s">
        <v>132</v>
      </c>
      <c r="EG1296" s="6">
        <v>21</v>
      </c>
      <c r="EH1296" s="6">
        <v>111</v>
      </c>
      <c r="EI1296" s="6">
        <v>22</v>
      </c>
      <c r="EJ1296" s="6">
        <v>116</v>
      </c>
      <c r="EK1296" s="6">
        <v>26</v>
      </c>
      <c r="EL1296" s="6">
        <v>116</v>
      </c>
      <c r="EM1296" s="6" t="s">
        <v>116</v>
      </c>
      <c r="EN1296" s="6" t="s">
        <v>22</v>
      </c>
      <c r="EO1296" s="6">
        <v>0</v>
      </c>
    </row>
    <row r="1297" spans="131:145" x14ac:dyDescent="0.25">
      <c r="EA1297" s="6" t="s">
        <v>0</v>
      </c>
      <c r="EB1297" s="6" t="s">
        <v>9</v>
      </c>
      <c r="EC1297" s="6" t="s">
        <v>1846</v>
      </c>
      <c r="ED1297" s="6" t="s">
        <v>213</v>
      </c>
      <c r="EE1297" s="6" t="s">
        <v>209</v>
      </c>
      <c r="EF1297" s="6" t="s">
        <v>125</v>
      </c>
      <c r="EG1297" s="6">
        <v>174</v>
      </c>
      <c r="EH1297" s="6">
        <v>1185</v>
      </c>
      <c r="EI1297" s="6">
        <v>463</v>
      </c>
      <c r="EJ1297" s="6">
        <v>2123</v>
      </c>
      <c r="EK1297" s="6">
        <v>463</v>
      </c>
      <c r="EL1297" s="6">
        <v>2114</v>
      </c>
      <c r="EM1297" s="6" t="s">
        <v>116</v>
      </c>
      <c r="EN1297" s="6" t="s">
        <v>23</v>
      </c>
      <c r="EO1297" s="6">
        <v>182</v>
      </c>
    </row>
    <row r="1298" spans="131:145" x14ac:dyDescent="0.25">
      <c r="EA1298" s="6" t="s">
        <v>0</v>
      </c>
      <c r="EB1298" s="6" t="s">
        <v>8</v>
      </c>
      <c r="EC1298" s="6" t="s">
        <v>1816</v>
      </c>
      <c r="ED1298" s="6" t="s">
        <v>127</v>
      </c>
      <c r="EE1298" s="6" t="s">
        <v>97</v>
      </c>
      <c r="EF1298" s="6" t="s">
        <v>132</v>
      </c>
      <c r="EG1298" s="6">
        <v>50</v>
      </c>
      <c r="EH1298" s="6">
        <v>295</v>
      </c>
      <c r="EI1298" s="6">
        <v>50</v>
      </c>
      <c r="EJ1298" s="6">
        <v>293</v>
      </c>
      <c r="EK1298" s="6">
        <v>50</v>
      </c>
      <c r="EL1298" s="6">
        <v>293</v>
      </c>
      <c r="EM1298" s="6" t="s">
        <v>116</v>
      </c>
      <c r="EN1298" s="6" t="s">
        <v>22</v>
      </c>
      <c r="EO1298" s="6">
        <v>0</v>
      </c>
    </row>
    <row r="1299" spans="131:145" x14ac:dyDescent="0.25">
      <c r="EA1299" s="6" t="s">
        <v>0</v>
      </c>
      <c r="EB1299" s="6" t="s">
        <v>12</v>
      </c>
      <c r="EC1299" s="6" t="s">
        <v>1821</v>
      </c>
      <c r="ED1299" s="6" t="s">
        <v>724</v>
      </c>
      <c r="EE1299" s="6" t="s">
        <v>97</v>
      </c>
      <c r="EF1299" s="6" t="s">
        <v>98</v>
      </c>
      <c r="EG1299" s="6">
        <v>12</v>
      </c>
      <c r="EH1299" s="6">
        <v>61</v>
      </c>
      <c r="EI1299" s="6">
        <v>12</v>
      </c>
      <c r="EJ1299" s="6">
        <v>62</v>
      </c>
      <c r="EK1299" s="6">
        <v>12</v>
      </c>
      <c r="EL1299" s="6">
        <v>61</v>
      </c>
      <c r="EM1299" s="6" t="s">
        <v>116</v>
      </c>
      <c r="EN1299" s="6" t="s">
        <v>22</v>
      </c>
      <c r="EO1299" s="6">
        <v>1</v>
      </c>
    </row>
    <row r="1300" spans="131:145" x14ac:dyDescent="0.25">
      <c r="EA1300" s="6" t="s">
        <v>0</v>
      </c>
      <c r="EB1300" s="6" t="s">
        <v>10</v>
      </c>
      <c r="EC1300" s="6" t="s">
        <v>139</v>
      </c>
      <c r="ED1300" s="6" t="s">
        <v>140</v>
      </c>
      <c r="EE1300" s="6" t="s">
        <v>97</v>
      </c>
      <c r="EF1300" s="6" t="s">
        <v>98</v>
      </c>
      <c r="EG1300" s="6">
        <v>80</v>
      </c>
      <c r="EH1300" s="6">
        <v>278</v>
      </c>
      <c r="EI1300" s="6">
        <v>50</v>
      </c>
      <c r="EJ1300" s="6">
        <v>200</v>
      </c>
      <c r="EK1300" s="6">
        <v>83</v>
      </c>
      <c r="EL1300" s="6">
        <v>293</v>
      </c>
      <c r="EM1300" s="6" t="s">
        <v>116</v>
      </c>
      <c r="EN1300" s="6" t="s">
        <v>23</v>
      </c>
      <c r="EO1300" s="6">
        <v>4</v>
      </c>
    </row>
    <row r="1301" spans="131:145" x14ac:dyDescent="0.25">
      <c r="EA1301" s="6" t="s">
        <v>0</v>
      </c>
      <c r="EB1301" s="6" t="s">
        <v>12</v>
      </c>
      <c r="EC1301" s="6" t="s">
        <v>1821</v>
      </c>
      <c r="ED1301" s="6" t="s">
        <v>724</v>
      </c>
      <c r="EE1301" s="6" t="s">
        <v>97</v>
      </c>
      <c r="EF1301" s="6" t="s">
        <v>98</v>
      </c>
      <c r="EG1301" s="6">
        <v>12</v>
      </c>
      <c r="EH1301" s="6">
        <v>61</v>
      </c>
      <c r="EI1301" s="6">
        <v>12</v>
      </c>
      <c r="EJ1301" s="6">
        <v>62</v>
      </c>
      <c r="EK1301" s="6">
        <v>12</v>
      </c>
      <c r="EL1301" s="6">
        <v>61</v>
      </c>
      <c r="EM1301" s="6" t="s">
        <v>116</v>
      </c>
      <c r="EN1301" s="6" t="s">
        <v>21</v>
      </c>
      <c r="EO1301" s="6">
        <v>1</v>
      </c>
    </row>
    <row r="1302" spans="131:145" x14ac:dyDescent="0.25">
      <c r="EA1302" s="6" t="s">
        <v>0</v>
      </c>
      <c r="EB1302" s="6" t="s">
        <v>5</v>
      </c>
      <c r="EC1302" s="6" t="s">
        <v>1525</v>
      </c>
      <c r="ED1302" s="6" t="s">
        <v>268</v>
      </c>
      <c r="EE1302" s="6" t="s">
        <v>97</v>
      </c>
      <c r="EF1302" s="6" t="s">
        <v>125</v>
      </c>
      <c r="EG1302" s="6">
        <v>110</v>
      </c>
      <c r="EH1302" s="6">
        <v>509</v>
      </c>
      <c r="EI1302" s="6">
        <v>80</v>
      </c>
      <c r="EJ1302" s="6">
        <v>324</v>
      </c>
      <c r="EK1302" s="6">
        <v>110</v>
      </c>
      <c r="EL1302" s="6">
        <v>506</v>
      </c>
      <c r="EM1302" s="6" t="s">
        <v>116</v>
      </c>
      <c r="EN1302" s="6" t="s">
        <v>23</v>
      </c>
      <c r="EO1302" s="6">
        <v>5</v>
      </c>
    </row>
    <row r="1303" spans="131:145" x14ac:dyDescent="0.25">
      <c r="EA1303" s="6" t="s">
        <v>0</v>
      </c>
      <c r="EB1303" s="6" t="s">
        <v>4</v>
      </c>
      <c r="EC1303" s="6" t="s">
        <v>153</v>
      </c>
      <c r="ED1303" s="6" t="s">
        <v>154</v>
      </c>
      <c r="EE1303" s="6" t="s">
        <v>97</v>
      </c>
      <c r="EF1303" s="6" t="s">
        <v>98</v>
      </c>
      <c r="EG1303" s="6">
        <v>35</v>
      </c>
      <c r="EH1303" s="6">
        <v>175</v>
      </c>
      <c r="EI1303" s="6">
        <v>32</v>
      </c>
      <c r="EJ1303" s="6">
        <v>173</v>
      </c>
      <c r="EK1303" s="6">
        <v>43</v>
      </c>
      <c r="EL1303" s="6">
        <v>212</v>
      </c>
      <c r="EM1303" s="6" t="s">
        <v>116</v>
      </c>
      <c r="EN1303" s="6" t="s">
        <v>23</v>
      </c>
      <c r="EO1303" s="6">
        <v>7</v>
      </c>
    </row>
    <row r="1304" spans="131:145" x14ac:dyDescent="0.25">
      <c r="EA1304" s="6" t="s">
        <v>0</v>
      </c>
      <c r="EB1304" s="6" t="s">
        <v>6</v>
      </c>
      <c r="EC1304" s="6" t="s">
        <v>275</v>
      </c>
      <c r="ED1304" s="6" t="s">
        <v>276</v>
      </c>
      <c r="EE1304" s="6" t="s">
        <v>97</v>
      </c>
      <c r="EF1304" s="6" t="s">
        <v>98</v>
      </c>
      <c r="EG1304" s="6">
        <v>118</v>
      </c>
      <c r="EH1304" s="6">
        <v>516</v>
      </c>
      <c r="EI1304" s="6">
        <v>108</v>
      </c>
      <c r="EJ1304" s="6">
        <v>470</v>
      </c>
      <c r="EK1304" s="6">
        <v>118</v>
      </c>
      <c r="EL1304" s="6">
        <v>520</v>
      </c>
      <c r="EM1304" s="6" t="s">
        <v>116</v>
      </c>
      <c r="EN1304" s="6" t="s">
        <v>21</v>
      </c>
      <c r="EO1304" s="6">
        <v>10</v>
      </c>
    </row>
    <row r="1305" spans="131:145" x14ac:dyDescent="0.25">
      <c r="EA1305" s="6" t="s">
        <v>0</v>
      </c>
      <c r="EB1305" s="6" t="s">
        <v>5</v>
      </c>
      <c r="EC1305" s="6" t="s">
        <v>271</v>
      </c>
      <c r="ED1305" s="6" t="s">
        <v>272</v>
      </c>
      <c r="EE1305" s="6" t="s">
        <v>97</v>
      </c>
      <c r="EF1305" s="6" t="s">
        <v>125</v>
      </c>
      <c r="EG1305" s="6">
        <v>18</v>
      </c>
      <c r="EH1305" s="6">
        <v>82</v>
      </c>
      <c r="EI1305" s="6">
        <v>18</v>
      </c>
      <c r="EJ1305" s="6">
        <v>82</v>
      </c>
      <c r="EK1305" s="6">
        <v>18</v>
      </c>
      <c r="EL1305" s="6">
        <v>80</v>
      </c>
      <c r="EM1305" s="6" t="s">
        <v>116</v>
      </c>
      <c r="EN1305" s="6" t="s">
        <v>21</v>
      </c>
      <c r="EO1305" s="6">
        <v>2</v>
      </c>
    </row>
    <row r="1306" spans="131:145" x14ac:dyDescent="0.25">
      <c r="EA1306" s="6" t="s">
        <v>0</v>
      </c>
      <c r="EB1306" s="6" t="s">
        <v>11</v>
      </c>
      <c r="EC1306" s="6" t="s">
        <v>1836</v>
      </c>
      <c r="ED1306" s="6" t="s">
        <v>192</v>
      </c>
      <c r="EE1306" s="6" t="s">
        <v>97</v>
      </c>
      <c r="EF1306" s="6" t="s">
        <v>98</v>
      </c>
      <c r="EG1306" s="6">
        <v>14</v>
      </c>
      <c r="EH1306" s="6">
        <v>44</v>
      </c>
      <c r="EI1306" s="6">
        <v>14</v>
      </c>
      <c r="EJ1306" s="6">
        <v>44</v>
      </c>
      <c r="EK1306" s="6">
        <v>14</v>
      </c>
      <c r="EL1306" s="6">
        <v>44</v>
      </c>
      <c r="EM1306" s="6" t="s">
        <v>116</v>
      </c>
      <c r="EN1306" s="6" t="s">
        <v>21</v>
      </c>
      <c r="EO1306" s="6">
        <v>2</v>
      </c>
    </row>
    <row r="1307" spans="131:145" x14ac:dyDescent="0.25">
      <c r="EA1307" s="6" t="s">
        <v>0</v>
      </c>
      <c r="EB1307" s="6" t="s">
        <v>9</v>
      </c>
      <c r="EC1307" s="6" t="s">
        <v>1835</v>
      </c>
      <c r="ED1307" s="6" t="s">
        <v>208</v>
      </c>
      <c r="EE1307" s="6" t="s">
        <v>209</v>
      </c>
      <c r="EF1307" s="6" t="s">
        <v>125</v>
      </c>
      <c r="EG1307" s="6">
        <v>541</v>
      </c>
      <c r="EH1307" s="6">
        <v>2607</v>
      </c>
      <c r="EI1307" s="6">
        <v>545</v>
      </c>
      <c r="EJ1307" s="6">
        <v>2544</v>
      </c>
      <c r="EK1307" s="6">
        <v>545</v>
      </c>
      <c r="EL1307" s="6">
        <v>2545</v>
      </c>
      <c r="EM1307" s="6" t="s">
        <v>116</v>
      </c>
      <c r="EN1307" s="6" t="s">
        <v>21</v>
      </c>
      <c r="EO1307" s="6">
        <v>40</v>
      </c>
    </row>
    <row r="1308" spans="131:145" x14ac:dyDescent="0.25">
      <c r="EA1308" s="6" t="s">
        <v>0</v>
      </c>
      <c r="EB1308" s="6" t="s">
        <v>8</v>
      </c>
      <c r="EC1308" s="6" t="s">
        <v>1800</v>
      </c>
      <c r="ED1308" s="6" t="s">
        <v>129</v>
      </c>
      <c r="EE1308" s="6" t="s">
        <v>97</v>
      </c>
      <c r="EF1308" s="6" t="s">
        <v>125</v>
      </c>
      <c r="EG1308" s="6">
        <v>46</v>
      </c>
      <c r="EH1308" s="6">
        <v>272</v>
      </c>
      <c r="EI1308" s="6">
        <v>45</v>
      </c>
      <c r="EJ1308" s="6">
        <v>257</v>
      </c>
      <c r="EK1308" s="6">
        <v>45</v>
      </c>
      <c r="EL1308" s="6">
        <v>269</v>
      </c>
      <c r="EM1308" s="6" t="s">
        <v>116</v>
      </c>
      <c r="EN1308" s="6" t="s">
        <v>21</v>
      </c>
      <c r="EO1308" s="6">
        <v>2</v>
      </c>
    </row>
    <row r="1309" spans="131:145" x14ac:dyDescent="0.25">
      <c r="EA1309" s="6" t="s">
        <v>0</v>
      </c>
      <c r="EB1309" s="6" t="s">
        <v>11</v>
      </c>
      <c r="EC1309" s="6" t="s">
        <v>1836</v>
      </c>
      <c r="ED1309" s="6" t="s">
        <v>192</v>
      </c>
      <c r="EE1309" s="6" t="s">
        <v>97</v>
      </c>
      <c r="EF1309" s="6" t="s">
        <v>98</v>
      </c>
      <c r="EG1309" s="6">
        <v>14</v>
      </c>
      <c r="EH1309" s="6">
        <v>44</v>
      </c>
      <c r="EI1309" s="6">
        <v>14</v>
      </c>
      <c r="EJ1309" s="6">
        <v>44</v>
      </c>
      <c r="EK1309" s="6">
        <v>14</v>
      </c>
      <c r="EL1309" s="6">
        <v>44</v>
      </c>
      <c r="EM1309" s="6" t="s">
        <v>116</v>
      </c>
      <c r="EN1309" s="6" t="s">
        <v>23</v>
      </c>
      <c r="EO1309" s="6">
        <v>4</v>
      </c>
    </row>
    <row r="1310" spans="131:145" x14ac:dyDescent="0.25">
      <c r="EA1310" s="6" t="s">
        <v>0</v>
      </c>
      <c r="EB1310" s="6" t="s">
        <v>4</v>
      </c>
      <c r="EC1310" s="6" t="s">
        <v>251</v>
      </c>
      <c r="ED1310" s="6" t="s">
        <v>252</v>
      </c>
      <c r="EE1310" s="6" t="s">
        <v>97</v>
      </c>
      <c r="EF1310" s="6" t="s">
        <v>98</v>
      </c>
      <c r="EG1310" s="6">
        <v>28</v>
      </c>
      <c r="EH1310" s="6">
        <v>130</v>
      </c>
      <c r="EI1310" s="6">
        <v>27</v>
      </c>
      <c r="EJ1310" s="6">
        <v>121</v>
      </c>
      <c r="EK1310" s="6">
        <v>28</v>
      </c>
      <c r="EL1310" s="6">
        <v>130</v>
      </c>
      <c r="EM1310" s="6" t="s">
        <v>116</v>
      </c>
      <c r="EN1310" s="6" t="s">
        <v>21</v>
      </c>
      <c r="EO1310" s="6">
        <v>0</v>
      </c>
    </row>
    <row r="1311" spans="131:145" x14ac:dyDescent="0.25">
      <c r="EA1311" s="6" t="s">
        <v>0</v>
      </c>
      <c r="EB1311" s="6" t="s">
        <v>5</v>
      </c>
      <c r="EC1311" s="6" t="s">
        <v>171</v>
      </c>
      <c r="ED1311" s="6" t="s">
        <v>172</v>
      </c>
      <c r="EE1311" s="6" t="s">
        <v>97</v>
      </c>
      <c r="EF1311" s="6" t="s">
        <v>132</v>
      </c>
      <c r="EG1311" s="6">
        <v>21</v>
      </c>
      <c r="EH1311" s="6">
        <v>111</v>
      </c>
      <c r="EI1311" s="6">
        <v>22</v>
      </c>
      <c r="EJ1311" s="6">
        <v>116</v>
      </c>
      <c r="EK1311" s="6">
        <v>26</v>
      </c>
      <c r="EL1311" s="6">
        <v>116</v>
      </c>
      <c r="EM1311" s="6" t="s">
        <v>116</v>
      </c>
      <c r="EN1311" s="6" t="s">
        <v>21</v>
      </c>
      <c r="EO1311" s="6">
        <v>1</v>
      </c>
    </row>
    <row r="1312" spans="131:145" x14ac:dyDescent="0.25">
      <c r="EA1312" s="6" t="s">
        <v>0</v>
      </c>
      <c r="EB1312" s="6" t="s">
        <v>10</v>
      </c>
      <c r="EC1312" s="6" t="s">
        <v>216</v>
      </c>
      <c r="ED1312" s="6" t="s">
        <v>217</v>
      </c>
      <c r="EE1312" s="6" t="s">
        <v>97</v>
      </c>
      <c r="EF1312" s="6" t="s">
        <v>98</v>
      </c>
      <c r="EG1312" s="6">
        <v>40</v>
      </c>
      <c r="EH1312" s="6">
        <v>208</v>
      </c>
      <c r="EI1312" s="6">
        <v>41</v>
      </c>
      <c r="EJ1312" s="6">
        <v>208</v>
      </c>
      <c r="EK1312" s="6">
        <v>51</v>
      </c>
      <c r="EL1312" s="6">
        <v>208</v>
      </c>
      <c r="EM1312" s="6" t="s">
        <v>116</v>
      </c>
      <c r="EN1312" s="6" t="s">
        <v>22</v>
      </c>
      <c r="EO1312" s="6">
        <v>2</v>
      </c>
    </row>
    <row r="1313" spans="131:145" x14ac:dyDescent="0.25">
      <c r="EA1313" s="6" t="s">
        <v>0</v>
      </c>
      <c r="EB1313" s="6" t="s">
        <v>6</v>
      </c>
      <c r="EC1313" s="6" t="s">
        <v>275</v>
      </c>
      <c r="ED1313" s="6" t="s">
        <v>276</v>
      </c>
      <c r="EE1313" s="6" t="s">
        <v>97</v>
      </c>
      <c r="EF1313" s="6" t="s">
        <v>98</v>
      </c>
      <c r="EG1313" s="6">
        <v>118</v>
      </c>
      <c r="EH1313" s="6">
        <v>516</v>
      </c>
      <c r="EI1313" s="6">
        <v>108</v>
      </c>
      <c r="EJ1313" s="6">
        <v>470</v>
      </c>
      <c r="EK1313" s="6">
        <v>118</v>
      </c>
      <c r="EL1313" s="6">
        <v>520</v>
      </c>
      <c r="EM1313" s="6" t="s">
        <v>116</v>
      </c>
      <c r="EN1313" s="6" t="s">
        <v>22</v>
      </c>
      <c r="EO1313" s="6">
        <v>4</v>
      </c>
    </row>
    <row r="1314" spans="131:145" x14ac:dyDescent="0.25">
      <c r="EA1314" s="6" t="s">
        <v>0</v>
      </c>
      <c r="EB1314" s="6" t="s">
        <v>5</v>
      </c>
      <c r="EC1314" s="6" t="s">
        <v>271</v>
      </c>
      <c r="ED1314" s="6" t="s">
        <v>272</v>
      </c>
      <c r="EE1314" s="6" t="s">
        <v>97</v>
      </c>
      <c r="EF1314" s="6" t="s">
        <v>125</v>
      </c>
      <c r="EG1314" s="6">
        <v>18</v>
      </c>
      <c r="EH1314" s="6">
        <v>82</v>
      </c>
      <c r="EI1314" s="6">
        <v>18</v>
      </c>
      <c r="EJ1314" s="6">
        <v>82</v>
      </c>
      <c r="EK1314" s="6">
        <v>18</v>
      </c>
      <c r="EL1314" s="6">
        <v>80</v>
      </c>
      <c r="EM1314" s="6" t="s">
        <v>116</v>
      </c>
      <c r="EN1314" s="6" t="s">
        <v>22</v>
      </c>
      <c r="EO1314" s="6">
        <v>0</v>
      </c>
    </row>
    <row r="1315" spans="131:145" x14ac:dyDescent="0.25">
      <c r="EA1315" s="6" t="s">
        <v>0</v>
      </c>
      <c r="EB1315" s="6" t="s">
        <v>11</v>
      </c>
      <c r="EC1315" s="6" t="s">
        <v>1836</v>
      </c>
      <c r="ED1315" s="6" t="s">
        <v>192</v>
      </c>
      <c r="EE1315" s="6" t="s">
        <v>97</v>
      </c>
      <c r="EF1315" s="6" t="s">
        <v>98</v>
      </c>
      <c r="EG1315" s="6">
        <v>14</v>
      </c>
      <c r="EH1315" s="6">
        <v>44</v>
      </c>
      <c r="EI1315" s="6">
        <v>14</v>
      </c>
      <c r="EJ1315" s="6">
        <v>44</v>
      </c>
      <c r="EK1315" s="6">
        <v>14</v>
      </c>
      <c r="EL1315" s="6">
        <v>44</v>
      </c>
      <c r="EM1315" s="6" t="s">
        <v>116</v>
      </c>
      <c r="EN1315" s="6" t="s">
        <v>22</v>
      </c>
      <c r="EO1315" s="6">
        <v>2</v>
      </c>
    </row>
    <row r="1316" spans="131:145" x14ac:dyDescent="0.25">
      <c r="EA1316" s="6" t="s">
        <v>0</v>
      </c>
      <c r="EB1316" s="6" t="s">
        <v>4</v>
      </c>
      <c r="EC1316" s="6" t="s">
        <v>104</v>
      </c>
      <c r="ED1316" s="6" t="s">
        <v>105</v>
      </c>
      <c r="EE1316" s="6" t="s">
        <v>97</v>
      </c>
      <c r="EF1316" s="6" t="s">
        <v>98</v>
      </c>
      <c r="EG1316" s="6">
        <v>32</v>
      </c>
      <c r="EH1316" s="6">
        <v>146</v>
      </c>
      <c r="EI1316" s="6">
        <v>28</v>
      </c>
      <c r="EJ1316" s="6">
        <v>131</v>
      </c>
      <c r="EK1316" s="6">
        <v>32</v>
      </c>
      <c r="EL1316" s="6">
        <v>148</v>
      </c>
      <c r="EM1316" s="6" t="s">
        <v>116</v>
      </c>
      <c r="EN1316" s="6" t="s">
        <v>23</v>
      </c>
      <c r="EO1316" s="6">
        <v>3</v>
      </c>
    </row>
    <row r="1317" spans="131:145" x14ac:dyDescent="0.25">
      <c r="EA1317" s="6" t="s">
        <v>0</v>
      </c>
      <c r="EB1317" s="6" t="s">
        <v>9</v>
      </c>
      <c r="EC1317" s="6" t="s">
        <v>1846</v>
      </c>
      <c r="ED1317" s="6" t="s">
        <v>213</v>
      </c>
      <c r="EE1317" s="6" t="s">
        <v>209</v>
      </c>
      <c r="EF1317" s="6" t="s">
        <v>125</v>
      </c>
      <c r="EG1317" s="6">
        <v>174</v>
      </c>
      <c r="EH1317" s="6">
        <v>1185</v>
      </c>
      <c r="EI1317" s="6">
        <v>463</v>
      </c>
      <c r="EJ1317" s="6">
        <v>2123</v>
      </c>
      <c r="EK1317" s="6">
        <v>463</v>
      </c>
      <c r="EL1317" s="6">
        <v>2114</v>
      </c>
      <c r="EM1317" s="6" t="s">
        <v>116</v>
      </c>
      <c r="EN1317" s="6" t="s">
        <v>21</v>
      </c>
      <c r="EO1317" s="6">
        <v>92</v>
      </c>
    </row>
    <row r="1318" spans="131:145" x14ac:dyDescent="0.25">
      <c r="EA1318" s="6" t="s">
        <v>0</v>
      </c>
      <c r="EB1318" s="6" t="s">
        <v>8</v>
      </c>
      <c r="EC1318" s="6" t="s">
        <v>1847</v>
      </c>
      <c r="ED1318" s="6" t="s">
        <v>225</v>
      </c>
      <c r="EE1318" s="6" t="s">
        <v>209</v>
      </c>
      <c r="EF1318" s="6" t="s">
        <v>125</v>
      </c>
      <c r="EG1318" s="6">
        <v>412</v>
      </c>
      <c r="EH1318" s="6">
        <v>1700</v>
      </c>
      <c r="EI1318" s="6">
        <v>375</v>
      </c>
      <c r="EJ1318" s="6">
        <v>1598</v>
      </c>
      <c r="EK1318" s="6">
        <v>375</v>
      </c>
      <c r="EL1318" s="6">
        <v>1598</v>
      </c>
      <c r="EM1318" s="6" t="s">
        <v>116</v>
      </c>
      <c r="EN1318" s="6" t="s">
        <v>22</v>
      </c>
      <c r="EO1318" s="6">
        <v>46</v>
      </c>
    </row>
    <row r="1319" spans="131:145" x14ac:dyDescent="0.25">
      <c r="EA1319" s="6" t="s">
        <v>0</v>
      </c>
      <c r="EB1319" s="6" t="s">
        <v>5</v>
      </c>
      <c r="EC1319" s="6" t="s">
        <v>846</v>
      </c>
      <c r="ED1319" s="6" t="s">
        <v>847</v>
      </c>
      <c r="EE1319" s="6" t="s">
        <v>97</v>
      </c>
      <c r="EF1319" s="6" t="s">
        <v>132</v>
      </c>
      <c r="EG1319" s="6">
        <v>243</v>
      </c>
      <c r="EH1319" s="6">
        <v>1307</v>
      </c>
      <c r="EI1319" s="6">
        <v>227</v>
      </c>
      <c r="EJ1319" s="6">
        <v>1227</v>
      </c>
      <c r="EK1319" s="6">
        <v>227</v>
      </c>
      <c r="EL1319" s="6">
        <v>1227</v>
      </c>
      <c r="EM1319" s="6" t="s">
        <v>116</v>
      </c>
      <c r="EN1319" s="6" t="s">
        <v>21</v>
      </c>
      <c r="EO1319" s="6">
        <v>6</v>
      </c>
    </row>
    <row r="1320" spans="131:145" x14ac:dyDescent="0.25">
      <c r="EA1320" s="6" t="s">
        <v>0</v>
      </c>
      <c r="EB1320" s="6" t="s">
        <v>4</v>
      </c>
      <c r="EC1320" s="6" t="s">
        <v>688</v>
      </c>
      <c r="ED1320" s="6" t="s">
        <v>689</v>
      </c>
      <c r="EE1320" s="6" t="s">
        <v>97</v>
      </c>
      <c r="EF1320" s="6" t="s">
        <v>98</v>
      </c>
      <c r="EG1320" s="6">
        <v>107</v>
      </c>
      <c r="EH1320" s="6">
        <v>501</v>
      </c>
      <c r="EI1320" s="6">
        <v>107</v>
      </c>
      <c r="EJ1320" s="6">
        <v>503</v>
      </c>
      <c r="EK1320" s="6">
        <v>107</v>
      </c>
      <c r="EL1320" s="6">
        <v>497</v>
      </c>
      <c r="EM1320" s="6" t="s">
        <v>116</v>
      </c>
      <c r="EN1320" s="6" t="s">
        <v>21</v>
      </c>
      <c r="EO1320" s="6">
        <v>7</v>
      </c>
    </row>
    <row r="1321" spans="131:145" x14ac:dyDescent="0.25">
      <c r="EA1321" s="6" t="s">
        <v>0</v>
      </c>
      <c r="EB1321" s="6" t="s">
        <v>4</v>
      </c>
      <c r="EC1321" s="6" t="s">
        <v>263</v>
      </c>
      <c r="ED1321" s="6" t="s">
        <v>264</v>
      </c>
      <c r="EE1321" s="6" t="s">
        <v>97</v>
      </c>
      <c r="EF1321" s="6" t="s">
        <v>125</v>
      </c>
      <c r="EG1321" s="6">
        <v>22</v>
      </c>
      <c r="EH1321" s="6">
        <v>101</v>
      </c>
      <c r="EI1321" s="6">
        <v>18</v>
      </c>
      <c r="EJ1321" s="6">
        <v>91</v>
      </c>
      <c r="EK1321" s="6">
        <v>22</v>
      </c>
      <c r="EL1321" s="6">
        <v>103</v>
      </c>
      <c r="EM1321" s="6" t="s">
        <v>116</v>
      </c>
      <c r="EN1321" s="6" t="s">
        <v>23</v>
      </c>
      <c r="EO1321" s="6">
        <v>4</v>
      </c>
    </row>
    <row r="1322" spans="131:145" x14ac:dyDescent="0.25">
      <c r="EA1322" s="6" t="s">
        <v>0</v>
      </c>
      <c r="EB1322" s="6" t="s">
        <v>8</v>
      </c>
      <c r="EC1322" s="6" t="s">
        <v>752</v>
      </c>
      <c r="ED1322" s="6" t="s">
        <v>753</v>
      </c>
      <c r="EE1322" s="6" t="s">
        <v>97</v>
      </c>
      <c r="EF1322" s="6" t="s">
        <v>98</v>
      </c>
      <c r="EG1322" s="6">
        <v>25</v>
      </c>
      <c r="EH1322" s="6">
        <v>92</v>
      </c>
      <c r="EI1322" s="6">
        <v>24</v>
      </c>
      <c r="EJ1322" s="6">
        <v>89</v>
      </c>
      <c r="EK1322" s="6">
        <v>24</v>
      </c>
      <c r="EL1322" s="6">
        <v>89</v>
      </c>
      <c r="EM1322" s="6" t="s">
        <v>116</v>
      </c>
      <c r="EN1322" s="6" t="s">
        <v>22</v>
      </c>
      <c r="EO1322" s="6">
        <v>1</v>
      </c>
    </row>
    <row r="1323" spans="131:145" x14ac:dyDescent="0.25">
      <c r="EA1323" s="6" t="s">
        <v>0</v>
      </c>
      <c r="EB1323" s="6" t="s">
        <v>7</v>
      </c>
      <c r="EC1323" s="6" t="s">
        <v>730</v>
      </c>
      <c r="ED1323" s="6" t="s">
        <v>731</v>
      </c>
      <c r="EE1323" s="6" t="s">
        <v>97</v>
      </c>
      <c r="EF1323" s="6" t="s">
        <v>98</v>
      </c>
      <c r="EG1323" s="6">
        <v>23</v>
      </c>
      <c r="EH1323" s="6">
        <v>83</v>
      </c>
      <c r="EI1323" s="6">
        <v>23</v>
      </c>
      <c r="EJ1323" s="6">
        <v>85</v>
      </c>
      <c r="EK1323" s="6">
        <v>23</v>
      </c>
      <c r="EL1323" s="6">
        <v>78</v>
      </c>
      <c r="EM1323" s="6" t="s">
        <v>116</v>
      </c>
      <c r="EN1323" s="6" t="s">
        <v>23</v>
      </c>
      <c r="EO1323" s="6">
        <v>2</v>
      </c>
    </row>
    <row r="1324" spans="131:145" x14ac:dyDescent="0.25">
      <c r="EA1324" s="6" t="s">
        <v>0</v>
      </c>
      <c r="EB1324" s="6" t="s">
        <v>5</v>
      </c>
      <c r="EC1324" s="6" t="s">
        <v>701</v>
      </c>
      <c r="ED1324" s="6" t="s">
        <v>702</v>
      </c>
      <c r="EE1324" s="6" t="s">
        <v>209</v>
      </c>
      <c r="EF1324" s="6" t="s">
        <v>125</v>
      </c>
      <c r="EG1324" s="6">
        <v>155</v>
      </c>
      <c r="EH1324" s="6">
        <v>664</v>
      </c>
      <c r="EI1324" s="6">
        <v>156</v>
      </c>
      <c r="EJ1324" s="6">
        <v>641</v>
      </c>
      <c r="EK1324" s="6">
        <v>273</v>
      </c>
      <c r="EL1324" s="6">
        <v>0</v>
      </c>
      <c r="EM1324" s="6" t="s">
        <v>116</v>
      </c>
      <c r="EN1324" s="6" t="s">
        <v>22</v>
      </c>
      <c r="EO1324" s="6">
        <v>0</v>
      </c>
    </row>
    <row r="1325" spans="131:145" x14ac:dyDescent="0.25">
      <c r="EA1325" s="6" t="s">
        <v>0</v>
      </c>
      <c r="EB1325" s="6" t="s">
        <v>5</v>
      </c>
      <c r="EC1325" s="6" t="s">
        <v>1037</v>
      </c>
      <c r="ED1325" s="6" t="s">
        <v>710</v>
      </c>
      <c r="EE1325" s="6" t="s">
        <v>209</v>
      </c>
      <c r="EF1325" s="6" t="s">
        <v>132</v>
      </c>
      <c r="EG1325" s="6">
        <v>610</v>
      </c>
      <c r="EH1325" s="6">
        <v>2750</v>
      </c>
      <c r="EI1325" s="6">
        <v>609</v>
      </c>
      <c r="EJ1325" s="6">
        <v>2630</v>
      </c>
      <c r="EK1325" s="6">
        <v>609</v>
      </c>
      <c r="EL1325" s="6">
        <v>2630</v>
      </c>
      <c r="EM1325" s="6" t="s">
        <v>116</v>
      </c>
      <c r="EN1325" s="6" t="s">
        <v>22</v>
      </c>
      <c r="EO1325" s="6">
        <v>48</v>
      </c>
    </row>
    <row r="1326" spans="131:145" x14ac:dyDescent="0.25">
      <c r="EA1326" s="6" t="s">
        <v>0</v>
      </c>
      <c r="EB1326" s="6" t="s">
        <v>7</v>
      </c>
      <c r="EC1326" s="6" t="s">
        <v>177</v>
      </c>
      <c r="ED1326" s="6" t="s">
        <v>178</v>
      </c>
      <c r="EE1326" s="6" t="s">
        <v>97</v>
      </c>
      <c r="EF1326" s="6" t="s">
        <v>125</v>
      </c>
      <c r="EG1326" s="6">
        <v>23</v>
      </c>
      <c r="EH1326" s="6">
        <v>124</v>
      </c>
      <c r="EI1326" s="6">
        <v>20</v>
      </c>
      <c r="EJ1326" s="6">
        <v>110</v>
      </c>
      <c r="EK1326" s="6">
        <v>20</v>
      </c>
      <c r="EL1326" s="6">
        <v>110</v>
      </c>
      <c r="EM1326" s="6" t="s">
        <v>116</v>
      </c>
      <c r="EN1326" s="6" t="s">
        <v>21</v>
      </c>
      <c r="EO1326" s="6">
        <v>6</v>
      </c>
    </row>
    <row r="1327" spans="131:145" x14ac:dyDescent="0.25">
      <c r="EA1327" s="6" t="s">
        <v>0</v>
      </c>
      <c r="EB1327" s="6" t="s">
        <v>4</v>
      </c>
      <c r="EC1327" s="6" t="s">
        <v>1799</v>
      </c>
      <c r="ED1327" s="6" t="s">
        <v>162</v>
      </c>
      <c r="EE1327" s="6" t="s">
        <v>97</v>
      </c>
      <c r="EF1327" s="6" t="s">
        <v>98</v>
      </c>
      <c r="EG1327" s="6">
        <v>163</v>
      </c>
      <c r="EH1327" s="6">
        <v>712</v>
      </c>
      <c r="EI1327" s="6">
        <v>84</v>
      </c>
      <c r="EJ1327" s="6">
        <v>452</v>
      </c>
      <c r="EK1327" s="6">
        <v>140</v>
      </c>
      <c r="EL1327" s="6">
        <v>707</v>
      </c>
      <c r="EM1327" s="6" t="s">
        <v>116</v>
      </c>
      <c r="EN1327" s="6" t="s">
        <v>21</v>
      </c>
      <c r="EO1327" s="6">
        <v>5</v>
      </c>
    </row>
    <row r="1328" spans="131:145" x14ac:dyDescent="0.25">
      <c r="EA1328" s="6" t="s">
        <v>0</v>
      </c>
      <c r="EB1328" s="6" t="s">
        <v>4</v>
      </c>
      <c r="EC1328" s="6" t="s">
        <v>1794</v>
      </c>
      <c r="ED1328" s="6" t="s">
        <v>102</v>
      </c>
      <c r="EE1328" s="6" t="s">
        <v>97</v>
      </c>
      <c r="EF1328" s="6" t="s">
        <v>98</v>
      </c>
      <c r="EG1328" s="6">
        <v>56</v>
      </c>
      <c r="EH1328" s="6">
        <v>230</v>
      </c>
      <c r="EI1328" s="6">
        <v>54</v>
      </c>
      <c r="EJ1328" s="6">
        <v>221</v>
      </c>
      <c r="EK1328" s="6">
        <v>57</v>
      </c>
      <c r="EL1328" s="6">
        <v>232</v>
      </c>
      <c r="EM1328" s="6" t="s">
        <v>116</v>
      </c>
      <c r="EN1328" s="6" t="s">
        <v>21</v>
      </c>
      <c r="EO1328" s="6">
        <v>0</v>
      </c>
    </row>
    <row r="1329" spans="131:145" x14ac:dyDescent="0.25">
      <c r="EA1329" s="6" t="s">
        <v>0</v>
      </c>
      <c r="EB1329" s="6" t="s">
        <v>4</v>
      </c>
      <c r="EC1329" s="6" t="s">
        <v>688</v>
      </c>
      <c r="ED1329" s="6" t="s">
        <v>689</v>
      </c>
      <c r="EE1329" s="6" t="s">
        <v>97</v>
      </c>
      <c r="EF1329" s="6" t="s">
        <v>98</v>
      </c>
      <c r="EG1329" s="6">
        <v>107</v>
      </c>
      <c r="EH1329" s="6">
        <v>501</v>
      </c>
      <c r="EI1329" s="6">
        <v>107</v>
      </c>
      <c r="EJ1329" s="6">
        <v>503</v>
      </c>
      <c r="EK1329" s="6">
        <v>107</v>
      </c>
      <c r="EL1329" s="6">
        <v>497</v>
      </c>
      <c r="EM1329" s="6" t="s">
        <v>116</v>
      </c>
      <c r="EN1329" s="6" t="s">
        <v>23</v>
      </c>
      <c r="EO1329" s="6">
        <v>13</v>
      </c>
    </row>
    <row r="1330" spans="131:145" x14ac:dyDescent="0.25">
      <c r="EA1330" s="6" t="s">
        <v>0</v>
      </c>
      <c r="EB1330" s="6" t="s">
        <v>4</v>
      </c>
      <c r="EC1330" s="6" t="s">
        <v>1799</v>
      </c>
      <c r="ED1330" s="6" t="s">
        <v>162</v>
      </c>
      <c r="EE1330" s="6" t="s">
        <v>97</v>
      </c>
      <c r="EF1330" s="6" t="s">
        <v>98</v>
      </c>
      <c r="EG1330" s="6">
        <v>163</v>
      </c>
      <c r="EH1330" s="6">
        <v>712</v>
      </c>
      <c r="EI1330" s="6">
        <v>84</v>
      </c>
      <c r="EJ1330" s="6">
        <v>452</v>
      </c>
      <c r="EK1330" s="6">
        <v>140</v>
      </c>
      <c r="EL1330" s="6">
        <v>707</v>
      </c>
      <c r="EM1330" s="6" t="s">
        <v>116</v>
      </c>
      <c r="EN1330" s="6" t="s">
        <v>22</v>
      </c>
      <c r="EO1330" s="6">
        <v>7</v>
      </c>
    </row>
    <row r="1331" spans="131:145" x14ac:dyDescent="0.25">
      <c r="EA1331" s="6" t="s">
        <v>0</v>
      </c>
      <c r="EB1331" s="6" t="s">
        <v>4</v>
      </c>
      <c r="EC1331" s="6" t="s">
        <v>149</v>
      </c>
      <c r="ED1331" s="6" t="s">
        <v>150</v>
      </c>
      <c r="EE1331" s="6" t="s">
        <v>97</v>
      </c>
      <c r="EF1331" s="6" t="s">
        <v>98</v>
      </c>
      <c r="EG1331" s="6">
        <v>6</v>
      </c>
      <c r="EH1331" s="6">
        <v>39</v>
      </c>
      <c r="EI1331" s="6">
        <v>6</v>
      </c>
      <c r="EJ1331" s="6">
        <v>39</v>
      </c>
      <c r="EK1331" s="6">
        <v>6</v>
      </c>
      <c r="EL1331" s="6">
        <v>39</v>
      </c>
      <c r="EM1331" s="6" t="s">
        <v>116</v>
      </c>
      <c r="EN1331" s="6" t="s">
        <v>21</v>
      </c>
      <c r="EO1331" s="6">
        <v>0</v>
      </c>
    </row>
    <row r="1332" spans="131:145" x14ac:dyDescent="0.25">
      <c r="EA1332" s="6" t="s">
        <v>0</v>
      </c>
      <c r="EB1332" s="6" t="s">
        <v>5</v>
      </c>
      <c r="EC1332" s="6" t="s">
        <v>701</v>
      </c>
      <c r="ED1332" s="6" t="s">
        <v>702</v>
      </c>
      <c r="EE1332" s="6" t="s">
        <v>209</v>
      </c>
      <c r="EF1332" s="6" t="s">
        <v>125</v>
      </c>
      <c r="EG1332" s="6">
        <v>155</v>
      </c>
      <c r="EH1332" s="6">
        <v>664</v>
      </c>
      <c r="EI1332" s="6">
        <v>156</v>
      </c>
      <c r="EJ1332" s="6">
        <v>641</v>
      </c>
      <c r="EK1332" s="6">
        <v>273</v>
      </c>
      <c r="EL1332" s="6">
        <v>0</v>
      </c>
      <c r="EM1332" s="6" t="s">
        <v>116</v>
      </c>
      <c r="EN1332" s="6" t="s">
        <v>23</v>
      </c>
      <c r="EO1332" s="6">
        <v>0</v>
      </c>
    </row>
    <row r="1333" spans="131:145" x14ac:dyDescent="0.25">
      <c r="EA1333" s="6" t="s">
        <v>0</v>
      </c>
      <c r="EB1333" s="6" t="s">
        <v>7</v>
      </c>
      <c r="EC1333" s="6" t="s">
        <v>109</v>
      </c>
      <c r="ED1333" s="6" t="s">
        <v>110</v>
      </c>
      <c r="EE1333" s="6" t="s">
        <v>97</v>
      </c>
      <c r="EF1333" s="6" t="s">
        <v>98</v>
      </c>
      <c r="EG1333" s="6">
        <v>44</v>
      </c>
      <c r="EH1333" s="6">
        <v>235</v>
      </c>
      <c r="EI1333" s="6">
        <v>36</v>
      </c>
      <c r="EJ1333" s="6">
        <v>194</v>
      </c>
      <c r="EK1333" s="6">
        <v>43</v>
      </c>
      <c r="EL1333" s="6">
        <v>242</v>
      </c>
      <c r="EM1333" s="6" t="s">
        <v>116</v>
      </c>
      <c r="EN1333" s="6" t="s">
        <v>21</v>
      </c>
      <c r="EO1333" s="6">
        <v>3</v>
      </c>
    </row>
    <row r="1334" spans="131:145" x14ac:dyDescent="0.25">
      <c r="EA1334" s="6" t="s">
        <v>0</v>
      </c>
      <c r="EB1334" s="6" t="s">
        <v>8</v>
      </c>
      <c r="EC1334" s="6" t="s">
        <v>121</v>
      </c>
      <c r="ED1334" s="6" t="s">
        <v>122</v>
      </c>
      <c r="EE1334" s="6" t="s">
        <v>97</v>
      </c>
      <c r="EF1334" s="6" t="s">
        <v>98</v>
      </c>
      <c r="EG1334" s="6">
        <v>413</v>
      </c>
      <c r="EH1334" s="6">
        <v>1835</v>
      </c>
      <c r="EI1334" s="6">
        <v>407</v>
      </c>
      <c r="EJ1334" s="6">
        <v>1858</v>
      </c>
      <c r="EK1334" s="6">
        <v>407</v>
      </c>
      <c r="EL1334" s="6">
        <v>1858</v>
      </c>
      <c r="EM1334" s="6" t="s">
        <v>116</v>
      </c>
      <c r="EN1334" s="6" t="s">
        <v>23</v>
      </c>
      <c r="EO1334" s="6">
        <v>119</v>
      </c>
    </row>
    <row r="1335" spans="131:145" x14ac:dyDescent="0.25">
      <c r="EA1335" s="6" t="s">
        <v>0</v>
      </c>
      <c r="EB1335" s="6" t="s">
        <v>4</v>
      </c>
      <c r="EC1335" s="6" t="s">
        <v>167</v>
      </c>
      <c r="ED1335" s="6" t="s">
        <v>168</v>
      </c>
      <c r="EE1335" s="6" t="s">
        <v>97</v>
      </c>
      <c r="EF1335" s="6" t="s">
        <v>98</v>
      </c>
      <c r="EG1335" s="6">
        <v>190</v>
      </c>
      <c r="EH1335" s="6">
        <v>1047</v>
      </c>
      <c r="EI1335" s="6">
        <v>205</v>
      </c>
      <c r="EJ1335" s="6">
        <v>1072</v>
      </c>
      <c r="EL1335" s="6">
        <v>1072</v>
      </c>
      <c r="EM1335" s="6" t="s">
        <v>116</v>
      </c>
      <c r="EN1335" s="6" t="s">
        <v>23</v>
      </c>
      <c r="EO1335" s="6">
        <v>22</v>
      </c>
    </row>
    <row r="1336" spans="131:145" x14ac:dyDescent="0.25">
      <c r="EA1336" s="6" t="s">
        <v>0</v>
      </c>
      <c r="EB1336" s="6" t="s">
        <v>8</v>
      </c>
      <c r="EC1336" s="6" t="s">
        <v>746</v>
      </c>
      <c r="ED1336" s="6" t="s">
        <v>744</v>
      </c>
      <c r="EE1336" s="6" t="s">
        <v>209</v>
      </c>
      <c r="EF1336" s="6" t="s">
        <v>125</v>
      </c>
      <c r="EG1336" s="6">
        <v>612</v>
      </c>
      <c r="EH1336" s="6">
        <v>2944</v>
      </c>
      <c r="EI1336" s="6">
        <v>608</v>
      </c>
      <c r="EJ1336" s="6">
        <v>2914</v>
      </c>
      <c r="EK1336" s="6">
        <v>608</v>
      </c>
      <c r="EL1336" s="6">
        <v>2944</v>
      </c>
      <c r="EM1336" s="6" t="s">
        <v>116</v>
      </c>
      <c r="EN1336" s="6" t="s">
        <v>23</v>
      </c>
      <c r="EO1336" s="6">
        <v>83</v>
      </c>
    </row>
    <row r="1337" spans="131:145" x14ac:dyDescent="0.25">
      <c r="EA1337" s="6" t="s">
        <v>0</v>
      </c>
      <c r="EB1337" s="6" t="s">
        <v>8</v>
      </c>
      <c r="EC1337" s="6" t="s">
        <v>752</v>
      </c>
      <c r="ED1337" s="6" t="s">
        <v>753</v>
      </c>
      <c r="EE1337" s="6" t="s">
        <v>97</v>
      </c>
      <c r="EF1337" s="6" t="s">
        <v>98</v>
      </c>
      <c r="EG1337" s="6">
        <v>25</v>
      </c>
      <c r="EH1337" s="6">
        <v>92</v>
      </c>
      <c r="EI1337" s="6">
        <v>24</v>
      </c>
      <c r="EJ1337" s="6">
        <v>89</v>
      </c>
      <c r="EK1337" s="6">
        <v>24</v>
      </c>
      <c r="EL1337" s="6">
        <v>89</v>
      </c>
      <c r="EM1337" s="6" t="s">
        <v>116</v>
      </c>
      <c r="EN1337" s="6" t="s">
        <v>23</v>
      </c>
      <c r="EO1337" s="6">
        <v>1</v>
      </c>
    </row>
    <row r="1338" spans="131:145" x14ac:dyDescent="0.25">
      <c r="EA1338" s="6" t="s">
        <v>0</v>
      </c>
      <c r="EB1338" s="6" t="s">
        <v>5</v>
      </c>
      <c r="EC1338" s="6" t="s">
        <v>840</v>
      </c>
      <c r="ED1338" s="6" t="s">
        <v>841</v>
      </c>
      <c r="EE1338" s="6" t="s">
        <v>209</v>
      </c>
      <c r="EF1338" s="6" t="s">
        <v>125</v>
      </c>
      <c r="EG1338" s="6">
        <v>640</v>
      </c>
      <c r="EH1338" s="6">
        <v>2600</v>
      </c>
      <c r="EI1338" s="6">
        <v>623</v>
      </c>
      <c r="EJ1338" s="6">
        <v>2635</v>
      </c>
      <c r="EK1338" s="6">
        <v>623</v>
      </c>
      <c r="EL1338" s="6">
        <v>2635</v>
      </c>
      <c r="EM1338" s="6" t="s">
        <v>116</v>
      </c>
      <c r="EN1338" s="6" t="s">
        <v>22</v>
      </c>
      <c r="EO1338" s="6">
        <v>0</v>
      </c>
    </row>
    <row r="1339" spans="131:145" x14ac:dyDescent="0.25">
      <c r="EA1339" s="6" t="s">
        <v>0</v>
      </c>
      <c r="EB1339" s="6" t="s">
        <v>7</v>
      </c>
      <c r="EC1339" s="6" t="s">
        <v>730</v>
      </c>
      <c r="ED1339" s="6" t="s">
        <v>731</v>
      </c>
      <c r="EE1339" s="6" t="s">
        <v>97</v>
      </c>
      <c r="EF1339" s="6" t="s">
        <v>98</v>
      </c>
      <c r="EG1339" s="6">
        <v>23</v>
      </c>
      <c r="EH1339" s="6">
        <v>83</v>
      </c>
      <c r="EI1339" s="6">
        <v>23</v>
      </c>
      <c r="EJ1339" s="6">
        <v>85</v>
      </c>
      <c r="EK1339" s="6">
        <v>23</v>
      </c>
      <c r="EL1339" s="6">
        <v>78</v>
      </c>
      <c r="EM1339" s="6" t="s">
        <v>116</v>
      </c>
      <c r="EN1339" s="6" t="s">
        <v>21</v>
      </c>
      <c r="EO1339" s="6">
        <v>0</v>
      </c>
    </row>
    <row r="1340" spans="131:145" x14ac:dyDescent="0.25">
      <c r="EA1340" s="6" t="s">
        <v>0</v>
      </c>
      <c r="EB1340" s="6" t="s">
        <v>8</v>
      </c>
      <c r="EC1340" s="6" t="s">
        <v>742</v>
      </c>
      <c r="ED1340" s="6" t="s">
        <v>740</v>
      </c>
      <c r="EE1340" s="6" t="s">
        <v>209</v>
      </c>
      <c r="EF1340" s="6" t="s">
        <v>125</v>
      </c>
      <c r="EG1340" s="6">
        <v>115</v>
      </c>
      <c r="EH1340" s="6">
        <v>602</v>
      </c>
      <c r="EI1340" s="6">
        <v>115</v>
      </c>
      <c r="EJ1340" s="6">
        <v>594</v>
      </c>
      <c r="EK1340" s="6">
        <v>115</v>
      </c>
      <c r="EL1340" s="6">
        <v>88</v>
      </c>
      <c r="EM1340" s="6" t="s">
        <v>116</v>
      </c>
      <c r="EN1340" s="6" t="s">
        <v>21</v>
      </c>
      <c r="EO1340" s="6">
        <v>0</v>
      </c>
    </row>
    <row r="1341" spans="131:145" x14ac:dyDescent="0.25">
      <c r="EA1341" s="6" t="s">
        <v>0</v>
      </c>
      <c r="EB1341" s="6" t="s">
        <v>4</v>
      </c>
      <c r="EC1341" s="6" t="s">
        <v>151</v>
      </c>
      <c r="ED1341" s="6" t="s">
        <v>152</v>
      </c>
      <c r="EE1341" s="6" t="s">
        <v>97</v>
      </c>
      <c r="EF1341" s="6" t="s">
        <v>98</v>
      </c>
      <c r="EG1341" s="6">
        <v>8</v>
      </c>
      <c r="EH1341" s="6">
        <v>30</v>
      </c>
      <c r="EI1341" s="6">
        <v>8</v>
      </c>
      <c r="EJ1341" s="6">
        <v>32</v>
      </c>
      <c r="EK1341" s="6">
        <v>8</v>
      </c>
      <c r="EL1341" s="6">
        <v>32</v>
      </c>
      <c r="EM1341" s="6" t="s">
        <v>116</v>
      </c>
      <c r="EN1341" s="6" t="s">
        <v>22</v>
      </c>
      <c r="EO1341" s="6">
        <v>0</v>
      </c>
    </row>
    <row r="1342" spans="131:145" x14ac:dyDescent="0.25">
      <c r="EA1342" s="6" t="s">
        <v>0</v>
      </c>
      <c r="EB1342" s="6" t="s">
        <v>4</v>
      </c>
      <c r="EC1342" s="6" t="s">
        <v>263</v>
      </c>
      <c r="ED1342" s="6" t="s">
        <v>264</v>
      </c>
      <c r="EE1342" s="6" t="s">
        <v>97</v>
      </c>
      <c r="EF1342" s="6" t="s">
        <v>125</v>
      </c>
      <c r="EG1342" s="6">
        <v>22</v>
      </c>
      <c r="EH1342" s="6">
        <v>101</v>
      </c>
      <c r="EI1342" s="6">
        <v>18</v>
      </c>
      <c r="EJ1342" s="6">
        <v>91</v>
      </c>
      <c r="EK1342" s="6">
        <v>22</v>
      </c>
      <c r="EL1342" s="6">
        <v>103</v>
      </c>
      <c r="EM1342" s="6" t="s">
        <v>116</v>
      </c>
      <c r="EN1342" s="6" t="s">
        <v>22</v>
      </c>
      <c r="EO1342" s="6">
        <v>2</v>
      </c>
    </row>
    <row r="1343" spans="131:145" x14ac:dyDescent="0.25">
      <c r="EA1343" s="6" t="s">
        <v>0</v>
      </c>
      <c r="EB1343" s="6" t="s">
        <v>4</v>
      </c>
      <c r="EC1343" s="6" t="s">
        <v>159</v>
      </c>
      <c r="ED1343" s="6" t="s">
        <v>160</v>
      </c>
      <c r="EE1343" s="6" t="s">
        <v>97</v>
      </c>
      <c r="EF1343" s="6" t="s">
        <v>98</v>
      </c>
      <c r="EG1343" s="6">
        <v>44</v>
      </c>
      <c r="EH1343" s="6">
        <v>180</v>
      </c>
      <c r="EI1343" s="6">
        <v>18</v>
      </c>
      <c r="EJ1343" s="6">
        <v>68</v>
      </c>
      <c r="EK1343" s="6">
        <v>45</v>
      </c>
      <c r="EL1343" s="6">
        <v>194</v>
      </c>
      <c r="EM1343" s="6" t="s">
        <v>116</v>
      </c>
      <c r="EN1343" s="6" t="s">
        <v>23</v>
      </c>
      <c r="EO1343" s="6">
        <v>2</v>
      </c>
    </row>
    <row r="1344" spans="131:145" x14ac:dyDescent="0.25">
      <c r="EA1344" s="6" t="s">
        <v>0</v>
      </c>
      <c r="EB1344" s="6" t="s">
        <v>4</v>
      </c>
      <c r="EC1344" s="6" t="s">
        <v>688</v>
      </c>
      <c r="ED1344" s="6" t="s">
        <v>689</v>
      </c>
      <c r="EE1344" s="6" t="s">
        <v>97</v>
      </c>
      <c r="EF1344" s="6" t="s">
        <v>98</v>
      </c>
      <c r="EG1344" s="6">
        <v>107</v>
      </c>
      <c r="EH1344" s="6">
        <v>501</v>
      </c>
      <c r="EI1344" s="6">
        <v>107</v>
      </c>
      <c r="EJ1344" s="6">
        <v>503</v>
      </c>
      <c r="EK1344" s="6">
        <v>107</v>
      </c>
      <c r="EL1344" s="6">
        <v>497</v>
      </c>
      <c r="EM1344" s="6" t="s">
        <v>116</v>
      </c>
      <c r="EN1344" s="6" t="s">
        <v>22</v>
      </c>
      <c r="EO1344" s="6">
        <v>6</v>
      </c>
    </row>
    <row r="1345" spans="131:145" x14ac:dyDescent="0.25">
      <c r="EA1345" s="6" t="s">
        <v>0</v>
      </c>
      <c r="EB1345" s="6" t="s">
        <v>7</v>
      </c>
      <c r="EC1345" s="6" t="s">
        <v>177</v>
      </c>
      <c r="ED1345" s="6" t="s">
        <v>178</v>
      </c>
      <c r="EE1345" s="6" t="s">
        <v>97</v>
      </c>
      <c r="EF1345" s="6" t="s">
        <v>125</v>
      </c>
      <c r="EG1345" s="6">
        <v>23</v>
      </c>
      <c r="EH1345" s="6">
        <v>124</v>
      </c>
      <c r="EI1345" s="6">
        <v>20</v>
      </c>
      <c r="EJ1345" s="6">
        <v>110</v>
      </c>
      <c r="EK1345" s="6">
        <v>20</v>
      </c>
      <c r="EL1345" s="6">
        <v>110</v>
      </c>
      <c r="EM1345" s="6" t="s">
        <v>116</v>
      </c>
      <c r="EN1345" s="6" t="s">
        <v>22</v>
      </c>
      <c r="EO1345" s="6">
        <v>3</v>
      </c>
    </row>
    <row r="1346" spans="131:145" x14ac:dyDescent="0.25">
      <c r="EA1346" s="6" t="s">
        <v>0</v>
      </c>
      <c r="EB1346" s="6" t="s">
        <v>4</v>
      </c>
      <c r="EC1346" s="6" t="s">
        <v>95</v>
      </c>
      <c r="ED1346" s="6" t="s">
        <v>96</v>
      </c>
      <c r="EE1346" s="6" t="s">
        <v>97</v>
      </c>
      <c r="EF1346" s="6" t="s">
        <v>98</v>
      </c>
      <c r="EG1346" s="6">
        <v>69</v>
      </c>
      <c r="EH1346" s="6">
        <v>349</v>
      </c>
      <c r="EI1346" s="6">
        <v>43</v>
      </c>
      <c r="EJ1346" s="6">
        <v>361</v>
      </c>
      <c r="EK1346" s="6">
        <v>43</v>
      </c>
      <c r="EL1346" s="6">
        <v>361</v>
      </c>
      <c r="EM1346" s="6" t="s">
        <v>116</v>
      </c>
      <c r="EN1346" s="6" t="s">
        <v>22</v>
      </c>
      <c r="EO1346" s="6">
        <v>2</v>
      </c>
    </row>
    <row r="1347" spans="131:145" x14ac:dyDescent="0.25">
      <c r="EA1347" s="6" t="s">
        <v>0</v>
      </c>
      <c r="EB1347" s="6" t="s">
        <v>4</v>
      </c>
      <c r="EC1347" s="6" t="s">
        <v>167</v>
      </c>
      <c r="ED1347" s="6" t="s">
        <v>168</v>
      </c>
      <c r="EE1347" s="6" t="s">
        <v>97</v>
      </c>
      <c r="EF1347" s="6" t="s">
        <v>98</v>
      </c>
      <c r="EG1347" s="6">
        <v>190</v>
      </c>
      <c r="EH1347" s="6">
        <v>1047</v>
      </c>
      <c r="EI1347" s="6">
        <v>205</v>
      </c>
      <c r="EJ1347" s="6">
        <v>1072</v>
      </c>
      <c r="EL1347" s="6">
        <v>1072</v>
      </c>
      <c r="EM1347" s="6" t="s">
        <v>116</v>
      </c>
      <c r="EN1347" s="6" t="s">
        <v>21</v>
      </c>
      <c r="EO1347" s="6">
        <v>14</v>
      </c>
    </row>
    <row r="1348" spans="131:145" x14ac:dyDescent="0.25">
      <c r="EA1348" s="6" t="s">
        <v>0</v>
      </c>
      <c r="EB1348" s="6" t="s">
        <v>7</v>
      </c>
      <c r="EC1348" s="6" t="s">
        <v>730</v>
      </c>
      <c r="ED1348" s="6" t="s">
        <v>731</v>
      </c>
      <c r="EE1348" s="6" t="s">
        <v>97</v>
      </c>
      <c r="EF1348" s="6" t="s">
        <v>98</v>
      </c>
      <c r="EG1348" s="6">
        <v>23</v>
      </c>
      <c r="EH1348" s="6">
        <v>83</v>
      </c>
      <c r="EI1348" s="6">
        <v>23</v>
      </c>
      <c r="EJ1348" s="6">
        <v>85</v>
      </c>
      <c r="EK1348" s="6">
        <v>23</v>
      </c>
      <c r="EL1348" s="6">
        <v>78</v>
      </c>
      <c r="EM1348" s="6" t="s">
        <v>116</v>
      </c>
      <c r="EN1348" s="6" t="s">
        <v>22</v>
      </c>
      <c r="EO1348" s="6">
        <v>2</v>
      </c>
    </row>
    <row r="1349" spans="131:145" x14ac:dyDescent="0.25">
      <c r="EA1349" s="6" t="s">
        <v>0</v>
      </c>
      <c r="EB1349" s="6" t="s">
        <v>4</v>
      </c>
      <c r="EC1349" s="6" t="s">
        <v>147</v>
      </c>
      <c r="ED1349" s="6" t="s">
        <v>148</v>
      </c>
      <c r="EE1349" s="6" t="s">
        <v>97</v>
      </c>
      <c r="EF1349" s="6" t="s">
        <v>98</v>
      </c>
      <c r="EG1349" s="6">
        <v>87</v>
      </c>
      <c r="EH1349" s="6">
        <v>461</v>
      </c>
      <c r="EI1349" s="6">
        <v>90</v>
      </c>
      <c r="EJ1349" s="6">
        <v>489</v>
      </c>
      <c r="EK1349" s="6">
        <v>90</v>
      </c>
      <c r="EL1349" s="6">
        <v>489</v>
      </c>
      <c r="EM1349" s="6" t="s">
        <v>116</v>
      </c>
      <c r="EN1349" s="6" t="s">
        <v>23</v>
      </c>
      <c r="EO1349" s="6">
        <v>8</v>
      </c>
    </row>
    <row r="1350" spans="131:145" x14ac:dyDescent="0.25">
      <c r="EA1350" s="6" t="s">
        <v>0</v>
      </c>
      <c r="EB1350" s="6" t="s">
        <v>5</v>
      </c>
      <c r="EC1350" s="6" t="s">
        <v>1037</v>
      </c>
      <c r="ED1350" s="6" t="s">
        <v>710</v>
      </c>
      <c r="EE1350" s="6" t="s">
        <v>209</v>
      </c>
      <c r="EF1350" s="6" t="s">
        <v>132</v>
      </c>
      <c r="EG1350" s="6">
        <v>610</v>
      </c>
      <c r="EH1350" s="6">
        <v>2750</v>
      </c>
      <c r="EI1350" s="6">
        <v>609</v>
      </c>
      <c r="EJ1350" s="6">
        <v>2630</v>
      </c>
      <c r="EK1350" s="6">
        <v>609</v>
      </c>
      <c r="EL1350" s="6">
        <v>2630</v>
      </c>
      <c r="EM1350" s="6" t="s">
        <v>116</v>
      </c>
      <c r="EN1350" s="6" t="s">
        <v>23</v>
      </c>
      <c r="EO1350" s="6">
        <v>104</v>
      </c>
    </row>
    <row r="1351" spans="131:145" x14ac:dyDescent="0.25">
      <c r="EA1351" s="6" t="s">
        <v>0</v>
      </c>
      <c r="EB1351" s="6" t="s">
        <v>5</v>
      </c>
      <c r="EC1351" s="6" t="s">
        <v>701</v>
      </c>
      <c r="ED1351" s="6" t="s">
        <v>702</v>
      </c>
      <c r="EE1351" s="6" t="s">
        <v>209</v>
      </c>
      <c r="EF1351" s="6" t="s">
        <v>125</v>
      </c>
      <c r="EG1351" s="6">
        <v>155</v>
      </c>
      <c r="EH1351" s="6">
        <v>664</v>
      </c>
      <c r="EI1351" s="6">
        <v>156</v>
      </c>
      <c r="EJ1351" s="6">
        <v>641</v>
      </c>
      <c r="EK1351" s="6">
        <v>273</v>
      </c>
      <c r="EL1351" s="6">
        <v>0</v>
      </c>
      <c r="EM1351" s="6" t="s">
        <v>116</v>
      </c>
      <c r="EN1351" s="6" t="s">
        <v>21</v>
      </c>
      <c r="EO1351" s="6">
        <v>0</v>
      </c>
    </row>
    <row r="1352" spans="131:145" x14ac:dyDescent="0.25">
      <c r="EA1352" s="6" t="s">
        <v>0</v>
      </c>
      <c r="EB1352" s="6" t="s">
        <v>8</v>
      </c>
      <c r="EC1352" s="6" t="s">
        <v>1045</v>
      </c>
      <c r="ED1352" s="6" t="s">
        <v>749</v>
      </c>
      <c r="EE1352" s="6" t="s">
        <v>209</v>
      </c>
      <c r="EF1352" s="6" t="s">
        <v>125</v>
      </c>
      <c r="EG1352" s="6">
        <v>1694</v>
      </c>
      <c r="EH1352" s="6">
        <v>8805</v>
      </c>
      <c r="EI1352" s="6">
        <v>1693</v>
      </c>
      <c r="EJ1352" s="6">
        <v>8805</v>
      </c>
      <c r="EK1352" s="6">
        <v>1693</v>
      </c>
      <c r="EL1352" s="6">
        <v>9062</v>
      </c>
      <c r="EM1352" s="6" t="s">
        <v>116</v>
      </c>
      <c r="EN1352" s="6" t="s">
        <v>23</v>
      </c>
      <c r="EO1352" s="6">
        <v>530</v>
      </c>
    </row>
    <row r="1353" spans="131:145" x14ac:dyDescent="0.25">
      <c r="EA1353" s="6" t="s">
        <v>0</v>
      </c>
      <c r="EB1353" s="6" t="s">
        <v>5</v>
      </c>
      <c r="EC1353" s="6" t="s">
        <v>840</v>
      </c>
      <c r="ED1353" s="6" t="s">
        <v>841</v>
      </c>
      <c r="EE1353" s="6" t="s">
        <v>209</v>
      </c>
      <c r="EF1353" s="6" t="s">
        <v>125</v>
      </c>
      <c r="EG1353" s="6">
        <v>640</v>
      </c>
      <c r="EH1353" s="6">
        <v>2600</v>
      </c>
      <c r="EI1353" s="6">
        <v>623</v>
      </c>
      <c r="EJ1353" s="6">
        <v>2635</v>
      </c>
      <c r="EK1353" s="6">
        <v>623</v>
      </c>
      <c r="EL1353" s="6">
        <v>2635</v>
      </c>
      <c r="EM1353" s="6" t="s">
        <v>116</v>
      </c>
      <c r="EN1353" s="6" t="s">
        <v>23</v>
      </c>
      <c r="EO1353" s="6">
        <v>0</v>
      </c>
    </row>
    <row r="1354" spans="131:145" x14ac:dyDescent="0.25">
      <c r="EA1354" s="6" t="s">
        <v>0</v>
      </c>
      <c r="EB1354" s="6" t="s">
        <v>7</v>
      </c>
      <c r="EC1354" s="6" t="s">
        <v>735</v>
      </c>
      <c r="ED1354" s="6" t="s">
        <v>736</v>
      </c>
      <c r="EE1354" s="6" t="s">
        <v>97</v>
      </c>
      <c r="EF1354" s="6" t="s">
        <v>98</v>
      </c>
      <c r="EG1354" s="6">
        <v>14</v>
      </c>
      <c r="EH1354" s="6">
        <v>74</v>
      </c>
      <c r="EI1354" s="6">
        <v>14</v>
      </c>
      <c r="EJ1354" s="6">
        <v>68</v>
      </c>
      <c r="EK1354" s="6">
        <v>14</v>
      </c>
      <c r="EL1354" s="6">
        <v>68</v>
      </c>
      <c r="EM1354" s="6" t="s">
        <v>116</v>
      </c>
      <c r="EN1354" s="6" t="s">
        <v>22</v>
      </c>
      <c r="EO1354" s="6">
        <v>0</v>
      </c>
    </row>
    <row r="1355" spans="131:145" x14ac:dyDescent="0.25">
      <c r="EA1355" s="6" t="s">
        <v>0</v>
      </c>
      <c r="EB1355" s="6" t="s">
        <v>5</v>
      </c>
      <c r="EC1355" s="6" t="s">
        <v>1839</v>
      </c>
      <c r="ED1355" s="6" t="s">
        <v>717</v>
      </c>
      <c r="EE1355" s="6" t="s">
        <v>209</v>
      </c>
      <c r="EF1355" s="6" t="s">
        <v>98</v>
      </c>
      <c r="EG1355" s="6">
        <v>1295</v>
      </c>
      <c r="EH1355" s="6">
        <v>6509</v>
      </c>
      <c r="EJ1355" s="6">
        <v>6258</v>
      </c>
      <c r="EK1355" s="6">
        <v>1351</v>
      </c>
      <c r="EL1355" s="6">
        <v>6868</v>
      </c>
      <c r="EM1355" s="6" t="s">
        <v>116</v>
      </c>
      <c r="EN1355" s="6" t="s">
        <v>23</v>
      </c>
      <c r="EO1355" s="6">
        <v>1009</v>
      </c>
    </row>
    <row r="1356" spans="131:145" x14ac:dyDescent="0.25">
      <c r="EA1356" s="6" t="s">
        <v>0</v>
      </c>
      <c r="EB1356" s="6" t="s">
        <v>4</v>
      </c>
      <c r="EC1356" s="6" t="s">
        <v>165</v>
      </c>
      <c r="ED1356" s="6" t="s">
        <v>166</v>
      </c>
      <c r="EE1356" s="6" t="s">
        <v>97</v>
      </c>
      <c r="EF1356" s="6" t="s">
        <v>98</v>
      </c>
      <c r="EG1356" s="6">
        <v>72</v>
      </c>
      <c r="EH1356" s="6">
        <v>333</v>
      </c>
      <c r="EI1356" s="6">
        <v>72</v>
      </c>
      <c r="EJ1356" s="6">
        <v>332</v>
      </c>
      <c r="EK1356" s="6">
        <v>72</v>
      </c>
      <c r="EL1356" s="6">
        <v>332</v>
      </c>
      <c r="EM1356" s="6" t="s">
        <v>116</v>
      </c>
      <c r="EN1356" s="6" t="s">
        <v>23</v>
      </c>
      <c r="EO1356" s="6">
        <v>2</v>
      </c>
    </row>
    <row r="1357" spans="131:145" x14ac:dyDescent="0.25">
      <c r="EA1357" s="6" t="s">
        <v>0</v>
      </c>
      <c r="EB1357" s="6" t="s">
        <v>4</v>
      </c>
      <c r="EC1357" s="6" t="s">
        <v>163</v>
      </c>
      <c r="ED1357" s="6" t="s">
        <v>164</v>
      </c>
      <c r="EE1357" s="6" t="s">
        <v>97</v>
      </c>
      <c r="EF1357" s="6" t="s">
        <v>98</v>
      </c>
      <c r="EG1357" s="6">
        <v>107</v>
      </c>
      <c r="EH1357" s="6">
        <v>584</v>
      </c>
      <c r="EI1357" s="6">
        <v>30</v>
      </c>
      <c r="EJ1357" s="6">
        <v>174</v>
      </c>
      <c r="EK1357" s="6">
        <v>108</v>
      </c>
      <c r="EL1357" s="6">
        <v>605</v>
      </c>
      <c r="EM1357" s="6" t="s">
        <v>116</v>
      </c>
      <c r="EN1357" s="6" t="s">
        <v>22</v>
      </c>
      <c r="EO1357" s="6">
        <v>1</v>
      </c>
    </row>
    <row r="1358" spans="131:145" x14ac:dyDescent="0.25">
      <c r="EA1358" s="6" t="s">
        <v>0</v>
      </c>
      <c r="EB1358" s="6" t="s">
        <v>5</v>
      </c>
      <c r="EC1358" s="6" t="s">
        <v>834</v>
      </c>
      <c r="ED1358" s="6" t="s">
        <v>835</v>
      </c>
      <c r="EE1358" s="6" t="s">
        <v>209</v>
      </c>
      <c r="EF1358" s="6" t="s">
        <v>125</v>
      </c>
      <c r="EG1358" s="6">
        <v>169</v>
      </c>
      <c r="EH1358" s="6">
        <v>1216</v>
      </c>
      <c r="EI1358" s="6">
        <v>176</v>
      </c>
      <c r="EJ1358" s="6">
        <v>1216</v>
      </c>
      <c r="EK1358" s="6">
        <v>176</v>
      </c>
      <c r="EL1358" s="6">
        <v>1216</v>
      </c>
      <c r="EM1358" s="6" t="s">
        <v>116</v>
      </c>
      <c r="EN1358" s="6" t="s">
        <v>23</v>
      </c>
      <c r="EO1358" s="6">
        <v>51</v>
      </c>
    </row>
    <row r="1359" spans="131:145" x14ac:dyDescent="0.25">
      <c r="EA1359" s="6" t="s">
        <v>0</v>
      </c>
      <c r="EB1359" s="6" t="s">
        <v>4</v>
      </c>
      <c r="EC1359" s="6" t="s">
        <v>95</v>
      </c>
      <c r="ED1359" s="6" t="s">
        <v>96</v>
      </c>
      <c r="EE1359" s="6" t="s">
        <v>97</v>
      </c>
      <c r="EF1359" s="6" t="s">
        <v>98</v>
      </c>
      <c r="EG1359" s="6">
        <v>69</v>
      </c>
      <c r="EH1359" s="6">
        <v>349</v>
      </c>
      <c r="EI1359" s="6">
        <v>43</v>
      </c>
      <c r="EJ1359" s="6">
        <v>361</v>
      </c>
      <c r="EK1359" s="6">
        <v>43</v>
      </c>
      <c r="EL1359" s="6">
        <v>361</v>
      </c>
      <c r="EM1359" s="6" t="s">
        <v>116</v>
      </c>
      <c r="EN1359" s="6" t="s">
        <v>23</v>
      </c>
      <c r="EO1359" s="6">
        <v>5</v>
      </c>
    </row>
    <row r="1360" spans="131:145" x14ac:dyDescent="0.25">
      <c r="EA1360" s="6" t="s">
        <v>0</v>
      </c>
      <c r="EB1360" s="6" t="s">
        <v>4</v>
      </c>
      <c r="EC1360" s="6" t="s">
        <v>165</v>
      </c>
      <c r="ED1360" s="6" t="s">
        <v>166</v>
      </c>
      <c r="EE1360" s="6" t="s">
        <v>97</v>
      </c>
      <c r="EF1360" s="6" t="s">
        <v>98</v>
      </c>
      <c r="EG1360" s="6">
        <v>72</v>
      </c>
      <c r="EH1360" s="6">
        <v>333</v>
      </c>
      <c r="EI1360" s="6">
        <v>72</v>
      </c>
      <c r="EJ1360" s="6">
        <v>332</v>
      </c>
      <c r="EK1360" s="6">
        <v>72</v>
      </c>
      <c r="EL1360" s="6">
        <v>332</v>
      </c>
      <c r="EM1360" s="6" t="s">
        <v>116</v>
      </c>
      <c r="EN1360" s="6" t="s">
        <v>22</v>
      </c>
      <c r="EO1360" s="6">
        <v>2</v>
      </c>
    </row>
    <row r="1361" spans="131:145" x14ac:dyDescent="0.25">
      <c r="EA1361" s="6" t="s">
        <v>0</v>
      </c>
      <c r="EB1361" s="6" t="s">
        <v>9</v>
      </c>
      <c r="EC1361" s="6" t="s">
        <v>1077</v>
      </c>
      <c r="ED1361" s="6" t="s">
        <v>223</v>
      </c>
      <c r="EE1361" s="6" t="s">
        <v>97</v>
      </c>
      <c r="EF1361" s="6" t="s">
        <v>125</v>
      </c>
      <c r="EG1361" s="6">
        <v>486</v>
      </c>
      <c r="EH1361" s="6">
        <v>2371</v>
      </c>
      <c r="EI1361" s="6">
        <v>488</v>
      </c>
      <c r="EJ1361" s="6">
        <v>2325</v>
      </c>
      <c r="EK1361" s="6">
        <v>488</v>
      </c>
      <c r="EL1361" s="6">
        <v>2325</v>
      </c>
      <c r="EM1361" s="6" t="s">
        <v>116</v>
      </c>
      <c r="EN1361" s="6" t="s">
        <v>23</v>
      </c>
      <c r="EO1361" s="6">
        <v>50</v>
      </c>
    </row>
    <row r="1362" spans="131:145" x14ac:dyDescent="0.25">
      <c r="EA1362" s="6" t="s">
        <v>0</v>
      </c>
      <c r="EB1362" s="6" t="s">
        <v>8</v>
      </c>
      <c r="EC1362" s="6" t="s">
        <v>750</v>
      </c>
      <c r="ED1362" s="6" t="s">
        <v>751</v>
      </c>
      <c r="EE1362" s="6" t="s">
        <v>97</v>
      </c>
      <c r="EF1362" s="6" t="s">
        <v>98</v>
      </c>
      <c r="EG1362" s="6">
        <v>3</v>
      </c>
      <c r="EH1362" s="6">
        <v>13</v>
      </c>
      <c r="EI1362" s="6">
        <v>3</v>
      </c>
      <c r="EJ1362" s="6">
        <v>13</v>
      </c>
      <c r="EK1362" s="6">
        <v>3</v>
      </c>
      <c r="EL1362" s="6">
        <v>13</v>
      </c>
      <c r="EM1362" s="6" t="s">
        <v>116</v>
      </c>
      <c r="EN1362" s="6" t="s">
        <v>22</v>
      </c>
      <c r="EO1362" s="6">
        <v>0</v>
      </c>
    </row>
    <row r="1363" spans="131:145" x14ac:dyDescent="0.25">
      <c r="EA1363" s="6" t="s">
        <v>0</v>
      </c>
      <c r="EB1363" s="6" t="s">
        <v>8</v>
      </c>
      <c r="EC1363" s="6" t="s">
        <v>746</v>
      </c>
      <c r="ED1363" s="6" t="s">
        <v>744</v>
      </c>
      <c r="EE1363" s="6" t="s">
        <v>209</v>
      </c>
      <c r="EF1363" s="6" t="s">
        <v>125</v>
      </c>
      <c r="EG1363" s="6">
        <v>612</v>
      </c>
      <c r="EH1363" s="6">
        <v>2944</v>
      </c>
      <c r="EI1363" s="6">
        <v>608</v>
      </c>
      <c r="EJ1363" s="6">
        <v>2914</v>
      </c>
      <c r="EK1363" s="6">
        <v>608</v>
      </c>
      <c r="EL1363" s="6">
        <v>2944</v>
      </c>
      <c r="EM1363" s="6" t="s">
        <v>116</v>
      </c>
      <c r="EN1363" s="6" t="s">
        <v>21</v>
      </c>
      <c r="EO1363" s="6">
        <v>40</v>
      </c>
    </row>
    <row r="1364" spans="131:145" x14ac:dyDescent="0.25">
      <c r="EA1364" s="6" t="s">
        <v>0</v>
      </c>
      <c r="EB1364" s="6" t="s">
        <v>7</v>
      </c>
      <c r="EC1364" s="6" t="s">
        <v>735</v>
      </c>
      <c r="ED1364" s="6" t="s">
        <v>736</v>
      </c>
      <c r="EE1364" s="6" t="s">
        <v>97</v>
      </c>
      <c r="EF1364" s="6" t="s">
        <v>98</v>
      </c>
      <c r="EG1364" s="6">
        <v>14</v>
      </c>
      <c r="EH1364" s="6">
        <v>74</v>
      </c>
      <c r="EI1364" s="6">
        <v>14</v>
      </c>
      <c r="EJ1364" s="6">
        <v>68</v>
      </c>
      <c r="EK1364" s="6">
        <v>14</v>
      </c>
      <c r="EL1364" s="6">
        <v>68</v>
      </c>
      <c r="EM1364" s="6" t="s">
        <v>116</v>
      </c>
      <c r="EN1364" s="6" t="s">
        <v>21</v>
      </c>
      <c r="EO1364" s="6">
        <v>1</v>
      </c>
    </row>
    <row r="1365" spans="131:145" x14ac:dyDescent="0.25">
      <c r="EA1365" s="6" t="s">
        <v>0</v>
      </c>
      <c r="EB1365" s="6" t="s">
        <v>5</v>
      </c>
      <c r="EC1365" s="6" t="s">
        <v>1839</v>
      </c>
      <c r="ED1365" s="6" t="s">
        <v>717</v>
      </c>
      <c r="EE1365" s="6" t="s">
        <v>209</v>
      </c>
      <c r="EF1365" s="6" t="s">
        <v>98</v>
      </c>
      <c r="EG1365" s="6">
        <v>1295</v>
      </c>
      <c r="EH1365" s="6">
        <v>6509</v>
      </c>
      <c r="EJ1365" s="6">
        <v>6258</v>
      </c>
      <c r="EK1365" s="6">
        <v>1351</v>
      </c>
      <c r="EL1365" s="6">
        <v>6868</v>
      </c>
      <c r="EM1365" s="6" t="s">
        <v>116</v>
      </c>
      <c r="EN1365" s="6" t="s">
        <v>22</v>
      </c>
      <c r="EO1365" s="6">
        <v>495</v>
      </c>
    </row>
    <row r="1366" spans="131:145" x14ac:dyDescent="0.25">
      <c r="EA1366" s="6" t="s">
        <v>0</v>
      </c>
      <c r="EB1366" s="6" t="s">
        <v>4</v>
      </c>
      <c r="EC1366" s="6" t="s">
        <v>165</v>
      </c>
      <c r="ED1366" s="6" t="s">
        <v>166</v>
      </c>
      <c r="EE1366" s="6" t="s">
        <v>97</v>
      </c>
      <c r="EF1366" s="6" t="s">
        <v>98</v>
      </c>
      <c r="EG1366" s="6">
        <v>72</v>
      </c>
      <c r="EH1366" s="6">
        <v>333</v>
      </c>
      <c r="EI1366" s="6">
        <v>72</v>
      </c>
      <c r="EJ1366" s="6">
        <v>332</v>
      </c>
      <c r="EK1366" s="6">
        <v>72</v>
      </c>
      <c r="EL1366" s="6">
        <v>332</v>
      </c>
      <c r="EM1366" s="6" t="s">
        <v>116</v>
      </c>
      <c r="EN1366" s="6" t="s">
        <v>21</v>
      </c>
      <c r="EO1366" s="6">
        <v>0</v>
      </c>
    </row>
    <row r="1367" spans="131:145" x14ac:dyDescent="0.25">
      <c r="EA1367" s="6" t="s">
        <v>0</v>
      </c>
      <c r="EB1367" s="6" t="s">
        <v>4</v>
      </c>
      <c r="EC1367" s="6" t="s">
        <v>163</v>
      </c>
      <c r="ED1367" s="6" t="s">
        <v>164</v>
      </c>
      <c r="EE1367" s="6" t="s">
        <v>97</v>
      </c>
      <c r="EF1367" s="6" t="s">
        <v>98</v>
      </c>
      <c r="EG1367" s="6">
        <v>107</v>
      </c>
      <c r="EH1367" s="6">
        <v>584</v>
      </c>
      <c r="EI1367" s="6">
        <v>30</v>
      </c>
      <c r="EJ1367" s="6">
        <v>174</v>
      </c>
      <c r="EK1367" s="6">
        <v>108</v>
      </c>
      <c r="EL1367" s="6">
        <v>605</v>
      </c>
      <c r="EM1367" s="6" t="s">
        <v>116</v>
      </c>
      <c r="EN1367" s="6" t="s">
        <v>23</v>
      </c>
      <c r="EO1367" s="6">
        <v>4</v>
      </c>
    </row>
    <row r="1368" spans="131:145" x14ac:dyDescent="0.25">
      <c r="EA1368" s="6" t="s">
        <v>0</v>
      </c>
      <c r="EB1368" s="6" t="s">
        <v>4</v>
      </c>
      <c r="EC1368" s="6" t="s">
        <v>149</v>
      </c>
      <c r="ED1368" s="6" t="s">
        <v>150</v>
      </c>
      <c r="EE1368" s="6" t="s">
        <v>97</v>
      </c>
      <c r="EF1368" s="6" t="s">
        <v>98</v>
      </c>
      <c r="EG1368" s="6">
        <v>6</v>
      </c>
      <c r="EH1368" s="6">
        <v>39</v>
      </c>
      <c r="EI1368" s="6">
        <v>6</v>
      </c>
      <c r="EJ1368" s="6">
        <v>39</v>
      </c>
      <c r="EK1368" s="6">
        <v>6</v>
      </c>
      <c r="EL1368" s="6">
        <v>39</v>
      </c>
      <c r="EM1368" s="6" t="s">
        <v>116</v>
      </c>
      <c r="EN1368" s="6" t="s">
        <v>23</v>
      </c>
      <c r="EO1368" s="6">
        <v>0</v>
      </c>
    </row>
    <row r="1369" spans="131:145" x14ac:dyDescent="0.25">
      <c r="EA1369" s="6" t="s">
        <v>0</v>
      </c>
      <c r="EB1369" s="6" t="s">
        <v>9</v>
      </c>
      <c r="EC1369" s="6" t="s">
        <v>756</v>
      </c>
      <c r="ED1369" s="6" t="s">
        <v>757</v>
      </c>
      <c r="EE1369" s="6" t="s">
        <v>97</v>
      </c>
      <c r="EF1369" s="6" t="s">
        <v>125</v>
      </c>
      <c r="EG1369" s="6">
        <v>115</v>
      </c>
      <c r="EH1369" s="6">
        <v>532</v>
      </c>
      <c r="EI1369" s="6">
        <v>115</v>
      </c>
      <c r="EJ1369" s="6">
        <v>537</v>
      </c>
      <c r="EK1369" s="6">
        <v>115</v>
      </c>
      <c r="EL1369" s="6">
        <v>537</v>
      </c>
      <c r="EM1369" s="6" t="s">
        <v>116</v>
      </c>
      <c r="EN1369" s="6" t="s">
        <v>21</v>
      </c>
      <c r="EO1369" s="6">
        <v>7</v>
      </c>
    </row>
    <row r="1370" spans="131:145" x14ac:dyDescent="0.25">
      <c r="EA1370" s="6" t="s">
        <v>0</v>
      </c>
      <c r="EB1370" s="6" t="s">
        <v>5</v>
      </c>
      <c r="EC1370" s="6" t="s">
        <v>1839</v>
      </c>
      <c r="ED1370" s="6" t="s">
        <v>717</v>
      </c>
      <c r="EE1370" s="6" t="s">
        <v>209</v>
      </c>
      <c r="EF1370" s="6" t="s">
        <v>98</v>
      </c>
      <c r="EG1370" s="6">
        <v>1295</v>
      </c>
      <c r="EH1370" s="6">
        <v>6509</v>
      </c>
      <c r="EJ1370" s="6">
        <v>6258</v>
      </c>
      <c r="EK1370" s="6">
        <v>1351</v>
      </c>
      <c r="EL1370" s="6">
        <v>6868</v>
      </c>
      <c r="EM1370" s="6" t="s">
        <v>116</v>
      </c>
      <c r="EN1370" s="6" t="s">
        <v>21</v>
      </c>
      <c r="EO1370" s="6">
        <v>514</v>
      </c>
    </row>
    <row r="1371" spans="131:145" x14ac:dyDescent="0.25">
      <c r="EA1371" s="6" t="s">
        <v>0</v>
      </c>
      <c r="EB1371" s="6" t="s">
        <v>5</v>
      </c>
      <c r="EC1371" s="6" t="s">
        <v>1037</v>
      </c>
      <c r="ED1371" s="6" t="s">
        <v>710</v>
      </c>
      <c r="EE1371" s="6" t="s">
        <v>209</v>
      </c>
      <c r="EF1371" s="6" t="s">
        <v>132</v>
      </c>
      <c r="EG1371" s="6">
        <v>610</v>
      </c>
      <c r="EH1371" s="6">
        <v>2750</v>
      </c>
      <c r="EI1371" s="6">
        <v>609</v>
      </c>
      <c r="EJ1371" s="6">
        <v>2630</v>
      </c>
      <c r="EK1371" s="6">
        <v>609</v>
      </c>
      <c r="EL1371" s="6">
        <v>2630</v>
      </c>
      <c r="EM1371" s="6" t="s">
        <v>116</v>
      </c>
      <c r="EN1371" s="6" t="s">
        <v>21</v>
      </c>
      <c r="EO1371" s="6">
        <v>56</v>
      </c>
    </row>
    <row r="1372" spans="131:145" x14ac:dyDescent="0.25">
      <c r="EA1372" s="6" t="s">
        <v>0</v>
      </c>
      <c r="EB1372" s="6" t="s">
        <v>4</v>
      </c>
      <c r="EC1372" s="6" t="s">
        <v>263</v>
      </c>
      <c r="ED1372" s="6" t="s">
        <v>264</v>
      </c>
      <c r="EE1372" s="6" t="s">
        <v>97</v>
      </c>
      <c r="EF1372" s="6" t="s">
        <v>125</v>
      </c>
      <c r="EG1372" s="6">
        <v>22</v>
      </c>
      <c r="EH1372" s="6">
        <v>101</v>
      </c>
      <c r="EI1372" s="6">
        <v>18</v>
      </c>
      <c r="EJ1372" s="6">
        <v>91</v>
      </c>
      <c r="EK1372" s="6">
        <v>22</v>
      </c>
      <c r="EL1372" s="6">
        <v>103</v>
      </c>
      <c r="EM1372" s="6" t="s">
        <v>116</v>
      </c>
      <c r="EN1372" s="6" t="s">
        <v>21</v>
      </c>
      <c r="EO1372" s="6">
        <v>2</v>
      </c>
    </row>
    <row r="1373" spans="131:145" x14ac:dyDescent="0.25">
      <c r="EA1373" s="6" t="s">
        <v>0</v>
      </c>
      <c r="EB1373" s="6" t="s">
        <v>5</v>
      </c>
      <c r="EC1373" s="6" t="s">
        <v>834</v>
      </c>
      <c r="ED1373" s="6" t="s">
        <v>835</v>
      </c>
      <c r="EE1373" s="6" t="s">
        <v>209</v>
      </c>
      <c r="EF1373" s="6" t="s">
        <v>125</v>
      </c>
      <c r="EG1373" s="6">
        <v>169</v>
      </c>
      <c r="EH1373" s="6">
        <v>1216</v>
      </c>
      <c r="EI1373" s="6">
        <v>176</v>
      </c>
      <c r="EJ1373" s="6">
        <v>1216</v>
      </c>
      <c r="EK1373" s="6">
        <v>176</v>
      </c>
      <c r="EL1373" s="6">
        <v>1216</v>
      </c>
      <c r="EM1373" s="6" t="s">
        <v>116</v>
      </c>
      <c r="EN1373" s="6" t="s">
        <v>21</v>
      </c>
      <c r="EO1373" s="6">
        <v>22</v>
      </c>
    </row>
    <row r="1374" spans="131:145" x14ac:dyDescent="0.25">
      <c r="EA1374" s="6" t="s">
        <v>0</v>
      </c>
      <c r="EB1374" s="6" t="s">
        <v>4</v>
      </c>
      <c r="EC1374" s="6" t="s">
        <v>1799</v>
      </c>
      <c r="ED1374" s="6" t="s">
        <v>162</v>
      </c>
      <c r="EE1374" s="6" t="s">
        <v>97</v>
      </c>
      <c r="EF1374" s="6" t="s">
        <v>98</v>
      </c>
      <c r="EG1374" s="6">
        <v>163</v>
      </c>
      <c r="EH1374" s="6">
        <v>712</v>
      </c>
      <c r="EI1374" s="6">
        <v>84</v>
      </c>
      <c r="EJ1374" s="6">
        <v>452</v>
      </c>
      <c r="EK1374" s="6">
        <v>140</v>
      </c>
      <c r="EL1374" s="6">
        <v>707</v>
      </c>
      <c r="EM1374" s="6" t="s">
        <v>116</v>
      </c>
      <c r="EN1374" s="6" t="s">
        <v>23</v>
      </c>
      <c r="EO1374" s="6">
        <v>12</v>
      </c>
    </row>
    <row r="1375" spans="131:145" x14ac:dyDescent="0.25">
      <c r="EA1375" s="6" t="s">
        <v>0</v>
      </c>
      <c r="EB1375" s="6" t="s">
        <v>4</v>
      </c>
      <c r="EC1375" s="6" t="s">
        <v>167</v>
      </c>
      <c r="ED1375" s="6" t="s">
        <v>168</v>
      </c>
      <c r="EE1375" s="6" t="s">
        <v>97</v>
      </c>
      <c r="EF1375" s="6" t="s">
        <v>98</v>
      </c>
      <c r="EG1375" s="6">
        <v>190</v>
      </c>
      <c r="EH1375" s="6">
        <v>1047</v>
      </c>
      <c r="EI1375" s="6">
        <v>205</v>
      </c>
      <c r="EJ1375" s="6">
        <v>1072</v>
      </c>
      <c r="EL1375" s="6">
        <v>1072</v>
      </c>
      <c r="EM1375" s="6" t="s">
        <v>116</v>
      </c>
      <c r="EN1375" s="6" t="s">
        <v>22</v>
      </c>
      <c r="EO1375" s="6">
        <v>8</v>
      </c>
    </row>
    <row r="1376" spans="131:145" x14ac:dyDescent="0.25">
      <c r="EA1376" s="6" t="s">
        <v>0</v>
      </c>
      <c r="EB1376" s="6" t="s">
        <v>4</v>
      </c>
      <c r="EC1376" s="6" t="s">
        <v>151</v>
      </c>
      <c r="ED1376" s="6" t="s">
        <v>152</v>
      </c>
      <c r="EE1376" s="6" t="s">
        <v>97</v>
      </c>
      <c r="EF1376" s="6" t="s">
        <v>98</v>
      </c>
      <c r="EG1376" s="6">
        <v>8</v>
      </c>
      <c r="EH1376" s="6">
        <v>30</v>
      </c>
      <c r="EI1376" s="6">
        <v>8</v>
      </c>
      <c r="EJ1376" s="6">
        <v>32</v>
      </c>
      <c r="EK1376" s="6">
        <v>8</v>
      </c>
      <c r="EL1376" s="6">
        <v>32</v>
      </c>
      <c r="EM1376" s="6" t="s">
        <v>116</v>
      </c>
      <c r="EN1376" s="6" t="s">
        <v>21</v>
      </c>
      <c r="EO1376" s="6">
        <v>0</v>
      </c>
    </row>
    <row r="1377" spans="131:145" x14ac:dyDescent="0.25">
      <c r="EA1377" s="6" t="s">
        <v>0</v>
      </c>
      <c r="EB1377" s="6" t="s">
        <v>7</v>
      </c>
      <c r="EC1377" s="6" t="s">
        <v>109</v>
      </c>
      <c r="ED1377" s="6" t="s">
        <v>110</v>
      </c>
      <c r="EE1377" s="6" t="s">
        <v>97</v>
      </c>
      <c r="EF1377" s="6" t="s">
        <v>98</v>
      </c>
      <c r="EG1377" s="6">
        <v>44</v>
      </c>
      <c r="EH1377" s="6">
        <v>235</v>
      </c>
      <c r="EI1377" s="6">
        <v>36</v>
      </c>
      <c r="EJ1377" s="6">
        <v>194</v>
      </c>
      <c r="EK1377" s="6">
        <v>43</v>
      </c>
      <c r="EL1377" s="6">
        <v>242</v>
      </c>
      <c r="EM1377" s="6" t="s">
        <v>116</v>
      </c>
      <c r="EN1377" s="6" t="s">
        <v>22</v>
      </c>
      <c r="EO1377" s="6">
        <v>3</v>
      </c>
    </row>
    <row r="1378" spans="131:145" x14ac:dyDescent="0.25">
      <c r="EA1378" s="6" t="s">
        <v>0</v>
      </c>
      <c r="EB1378" s="6" t="s">
        <v>7</v>
      </c>
      <c r="EC1378" s="6" t="s">
        <v>109</v>
      </c>
      <c r="ED1378" s="6" t="s">
        <v>110</v>
      </c>
      <c r="EE1378" s="6" t="s">
        <v>97</v>
      </c>
      <c r="EF1378" s="6" t="s">
        <v>98</v>
      </c>
      <c r="EG1378" s="6">
        <v>44</v>
      </c>
      <c r="EH1378" s="6">
        <v>235</v>
      </c>
      <c r="EI1378" s="6">
        <v>36</v>
      </c>
      <c r="EJ1378" s="6">
        <v>194</v>
      </c>
      <c r="EK1378" s="6">
        <v>43</v>
      </c>
      <c r="EL1378" s="6">
        <v>242</v>
      </c>
      <c r="EM1378" s="6" t="s">
        <v>116</v>
      </c>
      <c r="EN1378" s="6" t="s">
        <v>23</v>
      </c>
      <c r="EO1378" s="6">
        <v>6</v>
      </c>
    </row>
    <row r="1379" spans="131:145" x14ac:dyDescent="0.25">
      <c r="EA1379" s="6" t="s">
        <v>0</v>
      </c>
      <c r="EB1379" s="6" t="s">
        <v>4</v>
      </c>
      <c r="EC1379" s="6" t="s">
        <v>832</v>
      </c>
      <c r="ED1379" s="6" t="s">
        <v>833</v>
      </c>
      <c r="EE1379" s="6" t="s">
        <v>97</v>
      </c>
      <c r="EF1379" s="6" t="s">
        <v>98</v>
      </c>
      <c r="EG1379" s="6">
        <v>68</v>
      </c>
      <c r="EH1379" s="6">
        <v>340</v>
      </c>
      <c r="EI1379" s="6">
        <v>61</v>
      </c>
      <c r="EJ1379" s="6">
        <v>315</v>
      </c>
      <c r="EK1379" s="6">
        <v>68</v>
      </c>
      <c r="EL1379" s="6">
        <v>340</v>
      </c>
      <c r="EM1379" s="6" t="s">
        <v>116</v>
      </c>
      <c r="EN1379" s="6" t="s">
        <v>22</v>
      </c>
      <c r="EO1379" s="6">
        <v>3</v>
      </c>
    </row>
    <row r="1380" spans="131:145" x14ac:dyDescent="0.25">
      <c r="EA1380" s="6" t="s">
        <v>0</v>
      </c>
      <c r="EB1380" s="6" t="s">
        <v>8</v>
      </c>
      <c r="EC1380" s="6" t="s">
        <v>750</v>
      </c>
      <c r="ED1380" s="6" t="s">
        <v>751</v>
      </c>
      <c r="EE1380" s="6" t="s">
        <v>97</v>
      </c>
      <c r="EF1380" s="6" t="s">
        <v>98</v>
      </c>
      <c r="EG1380" s="6">
        <v>3</v>
      </c>
      <c r="EH1380" s="6">
        <v>13</v>
      </c>
      <c r="EI1380" s="6">
        <v>3</v>
      </c>
      <c r="EJ1380" s="6">
        <v>13</v>
      </c>
      <c r="EK1380" s="6">
        <v>3</v>
      </c>
      <c r="EL1380" s="6">
        <v>13</v>
      </c>
      <c r="EM1380" s="6" t="s">
        <v>116</v>
      </c>
      <c r="EN1380" s="6" t="s">
        <v>21</v>
      </c>
      <c r="EO1380" s="6">
        <v>0</v>
      </c>
    </row>
    <row r="1381" spans="131:145" x14ac:dyDescent="0.25">
      <c r="EA1381" s="6" t="s">
        <v>0</v>
      </c>
      <c r="EB1381" s="6" t="s">
        <v>13</v>
      </c>
      <c r="EC1381" s="6" t="s">
        <v>725</v>
      </c>
      <c r="ED1381" s="6" t="s">
        <v>726</v>
      </c>
      <c r="EE1381" s="6" t="s">
        <v>97</v>
      </c>
      <c r="EF1381" s="6" t="s">
        <v>125</v>
      </c>
      <c r="EG1381" s="6">
        <v>57</v>
      </c>
      <c r="EH1381" s="6">
        <v>284</v>
      </c>
      <c r="EI1381" s="6">
        <v>54</v>
      </c>
      <c r="EJ1381" s="6">
        <v>262</v>
      </c>
      <c r="EK1381" s="6">
        <v>54</v>
      </c>
      <c r="EL1381" s="6">
        <v>262</v>
      </c>
      <c r="EM1381" s="6" t="s">
        <v>116</v>
      </c>
      <c r="EN1381" s="6" t="s">
        <v>23</v>
      </c>
      <c r="EO1381" s="6">
        <v>10</v>
      </c>
    </row>
    <row r="1382" spans="131:145" x14ac:dyDescent="0.25">
      <c r="EA1382" s="6" t="s">
        <v>0</v>
      </c>
      <c r="EB1382" s="6" t="s">
        <v>5</v>
      </c>
      <c r="EC1382" s="6" t="s">
        <v>834</v>
      </c>
      <c r="ED1382" s="6" t="s">
        <v>835</v>
      </c>
      <c r="EE1382" s="6" t="s">
        <v>209</v>
      </c>
      <c r="EF1382" s="6" t="s">
        <v>125</v>
      </c>
      <c r="EG1382" s="6">
        <v>169</v>
      </c>
      <c r="EH1382" s="6">
        <v>1216</v>
      </c>
      <c r="EI1382" s="6">
        <v>176</v>
      </c>
      <c r="EJ1382" s="6">
        <v>1216</v>
      </c>
      <c r="EK1382" s="6">
        <v>176</v>
      </c>
      <c r="EL1382" s="6">
        <v>1216</v>
      </c>
      <c r="EM1382" s="6" t="s">
        <v>116</v>
      </c>
      <c r="EN1382" s="6" t="s">
        <v>22</v>
      </c>
      <c r="EO1382" s="6">
        <v>29</v>
      </c>
    </row>
    <row r="1383" spans="131:145" x14ac:dyDescent="0.25">
      <c r="EA1383" s="6" t="s">
        <v>0</v>
      </c>
      <c r="EB1383" s="6" t="s">
        <v>7</v>
      </c>
      <c r="EC1383" s="6" t="s">
        <v>735</v>
      </c>
      <c r="ED1383" s="6" t="s">
        <v>736</v>
      </c>
      <c r="EE1383" s="6" t="s">
        <v>97</v>
      </c>
      <c r="EF1383" s="6" t="s">
        <v>98</v>
      </c>
      <c r="EG1383" s="6">
        <v>14</v>
      </c>
      <c r="EH1383" s="6">
        <v>74</v>
      </c>
      <c r="EI1383" s="6">
        <v>14</v>
      </c>
      <c r="EJ1383" s="6">
        <v>68</v>
      </c>
      <c r="EK1383" s="6">
        <v>14</v>
      </c>
      <c r="EL1383" s="6">
        <v>68</v>
      </c>
      <c r="EM1383" s="6" t="s">
        <v>116</v>
      </c>
      <c r="EN1383" s="6" t="s">
        <v>23</v>
      </c>
      <c r="EO1383" s="6">
        <v>1</v>
      </c>
    </row>
    <row r="1384" spans="131:145" x14ac:dyDescent="0.25">
      <c r="EA1384" s="6" t="s">
        <v>0</v>
      </c>
      <c r="EB1384" s="6" t="s">
        <v>4</v>
      </c>
      <c r="EC1384" s="6" t="s">
        <v>163</v>
      </c>
      <c r="ED1384" s="6" t="s">
        <v>164</v>
      </c>
      <c r="EE1384" s="6" t="s">
        <v>97</v>
      </c>
      <c r="EF1384" s="6" t="s">
        <v>98</v>
      </c>
      <c r="EG1384" s="6">
        <v>107</v>
      </c>
      <c r="EH1384" s="6">
        <v>584</v>
      </c>
      <c r="EI1384" s="6">
        <v>30</v>
      </c>
      <c r="EJ1384" s="6">
        <v>174</v>
      </c>
      <c r="EK1384" s="6">
        <v>108</v>
      </c>
      <c r="EL1384" s="6">
        <v>605</v>
      </c>
      <c r="EM1384" s="6" t="s">
        <v>116</v>
      </c>
      <c r="EN1384" s="6" t="s">
        <v>21</v>
      </c>
      <c r="EO1384" s="6">
        <v>3</v>
      </c>
    </row>
    <row r="1385" spans="131:145" x14ac:dyDescent="0.25">
      <c r="EA1385" s="6" t="s">
        <v>0</v>
      </c>
      <c r="EB1385" s="6" t="s">
        <v>8</v>
      </c>
      <c r="EC1385" s="6" t="s">
        <v>750</v>
      </c>
      <c r="ED1385" s="6" t="s">
        <v>751</v>
      </c>
      <c r="EE1385" s="6" t="s">
        <v>97</v>
      </c>
      <c r="EF1385" s="6" t="s">
        <v>98</v>
      </c>
      <c r="EG1385" s="6">
        <v>3</v>
      </c>
      <c r="EH1385" s="6">
        <v>13</v>
      </c>
      <c r="EI1385" s="6">
        <v>3</v>
      </c>
      <c r="EJ1385" s="6">
        <v>13</v>
      </c>
      <c r="EK1385" s="6">
        <v>3</v>
      </c>
      <c r="EL1385" s="6">
        <v>13</v>
      </c>
      <c r="EM1385" s="6" t="s">
        <v>116</v>
      </c>
      <c r="EN1385" s="6" t="s">
        <v>23</v>
      </c>
      <c r="EO1385" s="6">
        <v>0</v>
      </c>
    </row>
    <row r="1386" spans="131:145" x14ac:dyDescent="0.25">
      <c r="EA1386" s="6" t="s">
        <v>0</v>
      </c>
      <c r="EB1386" s="6" t="s">
        <v>4</v>
      </c>
      <c r="EC1386" s="6" t="s">
        <v>149</v>
      </c>
      <c r="ED1386" s="6" t="s">
        <v>150</v>
      </c>
      <c r="EE1386" s="6" t="s">
        <v>97</v>
      </c>
      <c r="EF1386" s="6" t="s">
        <v>98</v>
      </c>
      <c r="EG1386" s="6">
        <v>6</v>
      </c>
      <c r="EH1386" s="6">
        <v>39</v>
      </c>
      <c r="EI1386" s="6">
        <v>6</v>
      </c>
      <c r="EJ1386" s="6">
        <v>39</v>
      </c>
      <c r="EK1386" s="6">
        <v>6</v>
      </c>
      <c r="EL1386" s="6">
        <v>39</v>
      </c>
      <c r="EM1386" s="6" t="s">
        <v>116</v>
      </c>
      <c r="EN1386" s="6" t="s">
        <v>22</v>
      </c>
      <c r="EO1386" s="6">
        <v>0</v>
      </c>
    </row>
    <row r="1387" spans="131:145" x14ac:dyDescent="0.25">
      <c r="EA1387" s="6" t="s">
        <v>0</v>
      </c>
      <c r="EB1387" s="6" t="s">
        <v>8</v>
      </c>
      <c r="EC1387" s="6" t="s">
        <v>752</v>
      </c>
      <c r="ED1387" s="6" t="s">
        <v>753</v>
      </c>
      <c r="EE1387" s="6" t="s">
        <v>97</v>
      </c>
      <c r="EF1387" s="6" t="s">
        <v>98</v>
      </c>
      <c r="EG1387" s="6">
        <v>25</v>
      </c>
      <c r="EH1387" s="6">
        <v>92</v>
      </c>
      <c r="EI1387" s="6">
        <v>24</v>
      </c>
      <c r="EJ1387" s="6">
        <v>89</v>
      </c>
      <c r="EK1387" s="6">
        <v>24</v>
      </c>
      <c r="EL1387" s="6">
        <v>89</v>
      </c>
      <c r="EM1387" s="6" t="s">
        <v>116</v>
      </c>
      <c r="EN1387" s="6" t="s">
        <v>21</v>
      </c>
      <c r="EO1387" s="6">
        <v>0</v>
      </c>
    </row>
    <row r="1388" spans="131:145" x14ac:dyDescent="0.25">
      <c r="EA1388" s="6" t="s">
        <v>0</v>
      </c>
      <c r="EB1388" s="6" t="s">
        <v>8</v>
      </c>
      <c r="EC1388" s="6" t="s">
        <v>746</v>
      </c>
      <c r="ED1388" s="6" t="s">
        <v>744</v>
      </c>
      <c r="EE1388" s="6" t="s">
        <v>209</v>
      </c>
      <c r="EF1388" s="6" t="s">
        <v>125</v>
      </c>
      <c r="EG1388" s="6">
        <v>612</v>
      </c>
      <c r="EH1388" s="6">
        <v>2944</v>
      </c>
      <c r="EI1388" s="6">
        <v>608</v>
      </c>
      <c r="EJ1388" s="6">
        <v>2914</v>
      </c>
      <c r="EK1388" s="6">
        <v>608</v>
      </c>
      <c r="EL1388" s="6">
        <v>2944</v>
      </c>
      <c r="EM1388" s="6" t="s">
        <v>116</v>
      </c>
      <c r="EN1388" s="6" t="s">
        <v>22</v>
      </c>
      <c r="EO1388" s="6">
        <v>43</v>
      </c>
    </row>
    <row r="1389" spans="131:145" x14ac:dyDescent="0.25">
      <c r="EA1389" s="6" t="s">
        <v>0</v>
      </c>
      <c r="EB1389" s="6" t="s">
        <v>13</v>
      </c>
      <c r="EC1389" s="6" t="s">
        <v>237</v>
      </c>
      <c r="ED1389" s="6" t="s">
        <v>238</v>
      </c>
      <c r="EE1389" s="6" t="s">
        <v>97</v>
      </c>
      <c r="EF1389" s="6" t="s">
        <v>98</v>
      </c>
      <c r="EG1389" s="6">
        <v>6</v>
      </c>
      <c r="EH1389" s="6">
        <v>30</v>
      </c>
      <c r="EI1389" s="6">
        <v>6</v>
      </c>
      <c r="EJ1389" s="6">
        <v>30</v>
      </c>
      <c r="EK1389" s="6">
        <v>6</v>
      </c>
      <c r="EL1389" s="6">
        <v>30</v>
      </c>
      <c r="EM1389" s="6" t="s">
        <v>116</v>
      </c>
      <c r="EN1389" s="6" t="s">
        <v>21</v>
      </c>
      <c r="EO1389" s="6">
        <v>0</v>
      </c>
    </row>
    <row r="1390" spans="131:145" x14ac:dyDescent="0.25">
      <c r="EA1390" s="6" t="s">
        <v>0</v>
      </c>
      <c r="EB1390" s="6" t="s">
        <v>4</v>
      </c>
      <c r="EC1390" s="6" t="s">
        <v>832</v>
      </c>
      <c r="ED1390" s="6" t="s">
        <v>833</v>
      </c>
      <c r="EE1390" s="6" t="s">
        <v>97</v>
      </c>
      <c r="EF1390" s="6" t="s">
        <v>98</v>
      </c>
      <c r="EG1390" s="6">
        <v>68</v>
      </c>
      <c r="EH1390" s="6">
        <v>340</v>
      </c>
      <c r="EI1390" s="6">
        <v>61</v>
      </c>
      <c r="EJ1390" s="6">
        <v>315</v>
      </c>
      <c r="EK1390" s="6">
        <v>68</v>
      </c>
      <c r="EL1390" s="6">
        <v>340</v>
      </c>
      <c r="EM1390" s="6" t="s">
        <v>116</v>
      </c>
      <c r="EN1390" s="6" t="s">
        <v>21</v>
      </c>
      <c r="EO1390" s="6">
        <v>3</v>
      </c>
    </row>
    <row r="1391" spans="131:145" x14ac:dyDescent="0.25">
      <c r="EA1391" s="6" t="s">
        <v>0</v>
      </c>
      <c r="EB1391" s="6" t="s">
        <v>4</v>
      </c>
      <c r="EC1391" s="6" t="s">
        <v>253</v>
      </c>
      <c r="ED1391" s="6" t="s">
        <v>254</v>
      </c>
      <c r="EE1391" s="6" t="s">
        <v>97</v>
      </c>
      <c r="EF1391" s="6" t="s">
        <v>98</v>
      </c>
      <c r="EG1391" s="6">
        <v>6</v>
      </c>
      <c r="EH1391" s="6">
        <v>36</v>
      </c>
      <c r="EI1391" s="6">
        <v>6</v>
      </c>
      <c r="EJ1391" s="6">
        <v>36</v>
      </c>
      <c r="EK1391" s="6">
        <v>6</v>
      </c>
      <c r="EL1391" s="6">
        <v>36</v>
      </c>
      <c r="EM1391" s="6" t="s">
        <v>116</v>
      </c>
      <c r="EN1391" s="6" t="s">
        <v>22</v>
      </c>
      <c r="EO1391" s="6">
        <v>0</v>
      </c>
    </row>
    <row r="1392" spans="131:145" x14ac:dyDescent="0.25">
      <c r="EA1392" s="6" t="s">
        <v>0</v>
      </c>
      <c r="EB1392" s="6" t="s">
        <v>4</v>
      </c>
      <c r="EC1392" s="6" t="s">
        <v>157</v>
      </c>
      <c r="ED1392" s="6" t="s">
        <v>158</v>
      </c>
      <c r="EE1392" s="6" t="s">
        <v>97</v>
      </c>
      <c r="EF1392" s="6" t="s">
        <v>98</v>
      </c>
      <c r="EG1392" s="6">
        <v>6</v>
      </c>
      <c r="EH1392" s="6">
        <v>28</v>
      </c>
      <c r="EI1392" s="6">
        <v>6</v>
      </c>
      <c r="EJ1392" s="6">
        <v>30</v>
      </c>
      <c r="EK1392" s="6">
        <v>6</v>
      </c>
      <c r="EL1392" s="6">
        <v>30</v>
      </c>
      <c r="EM1392" s="6" t="s">
        <v>116</v>
      </c>
      <c r="EN1392" s="6" t="s">
        <v>22</v>
      </c>
      <c r="EO1392" s="6">
        <v>0</v>
      </c>
    </row>
    <row r="1393" spans="131:145" x14ac:dyDescent="0.25">
      <c r="EA1393" s="6" t="s">
        <v>0</v>
      </c>
      <c r="EB1393" s="6" t="s">
        <v>13</v>
      </c>
      <c r="EC1393" s="6" t="s">
        <v>237</v>
      </c>
      <c r="ED1393" s="6" t="s">
        <v>238</v>
      </c>
      <c r="EE1393" s="6" t="s">
        <v>97</v>
      </c>
      <c r="EF1393" s="6" t="s">
        <v>98</v>
      </c>
      <c r="EG1393" s="6">
        <v>6</v>
      </c>
      <c r="EH1393" s="6">
        <v>30</v>
      </c>
      <c r="EI1393" s="6">
        <v>6</v>
      </c>
      <c r="EJ1393" s="6">
        <v>30</v>
      </c>
      <c r="EK1393" s="6">
        <v>6</v>
      </c>
      <c r="EL1393" s="6">
        <v>30</v>
      </c>
      <c r="EM1393" s="6" t="s">
        <v>116</v>
      </c>
      <c r="EN1393" s="6" t="s">
        <v>23</v>
      </c>
      <c r="EO1393" s="6">
        <v>0</v>
      </c>
    </row>
    <row r="1394" spans="131:145" x14ac:dyDescent="0.25">
      <c r="EA1394" s="6" t="s">
        <v>0</v>
      </c>
      <c r="EB1394" s="6" t="s">
        <v>13</v>
      </c>
      <c r="EC1394" s="6" t="s">
        <v>193</v>
      </c>
      <c r="ED1394" s="6" t="s">
        <v>194</v>
      </c>
      <c r="EE1394" s="6" t="s">
        <v>97</v>
      </c>
      <c r="EF1394" s="6" t="s">
        <v>125</v>
      </c>
      <c r="EG1394" s="6">
        <v>21</v>
      </c>
      <c r="EH1394" s="6">
        <v>93</v>
      </c>
      <c r="EI1394" s="6">
        <v>20</v>
      </c>
      <c r="EJ1394" s="6">
        <v>78</v>
      </c>
      <c r="EK1394" s="6">
        <v>20</v>
      </c>
      <c r="EL1394" s="6">
        <v>80</v>
      </c>
      <c r="EM1394" s="6" t="s">
        <v>116</v>
      </c>
      <c r="EN1394" s="6" t="s">
        <v>23</v>
      </c>
      <c r="EO1394" s="6">
        <v>1</v>
      </c>
    </row>
    <row r="1395" spans="131:145" x14ac:dyDescent="0.25">
      <c r="EA1395" s="6" t="s">
        <v>0</v>
      </c>
      <c r="EB1395" s="6" t="s">
        <v>4</v>
      </c>
      <c r="EC1395" s="6" t="s">
        <v>265</v>
      </c>
      <c r="ED1395" s="6" t="s">
        <v>266</v>
      </c>
      <c r="EE1395" s="6" t="s">
        <v>97</v>
      </c>
      <c r="EF1395" s="6" t="s">
        <v>125</v>
      </c>
      <c r="EG1395" s="6">
        <v>14</v>
      </c>
      <c r="EH1395" s="6">
        <v>73</v>
      </c>
      <c r="EI1395" s="6">
        <v>12</v>
      </c>
      <c r="EJ1395" s="6">
        <v>61</v>
      </c>
      <c r="EK1395" s="6">
        <v>14</v>
      </c>
      <c r="EL1395" s="6">
        <v>72</v>
      </c>
      <c r="EM1395" s="6" t="s">
        <v>116</v>
      </c>
      <c r="EN1395" s="6" t="s">
        <v>23</v>
      </c>
      <c r="EO1395" s="6">
        <v>3</v>
      </c>
    </row>
    <row r="1396" spans="131:145" x14ac:dyDescent="0.25">
      <c r="EA1396" s="6" t="s">
        <v>0</v>
      </c>
      <c r="EB1396" s="6" t="s">
        <v>4</v>
      </c>
      <c r="EC1396" s="6" t="s">
        <v>157</v>
      </c>
      <c r="ED1396" s="6" t="s">
        <v>158</v>
      </c>
      <c r="EE1396" s="6" t="s">
        <v>97</v>
      </c>
      <c r="EF1396" s="6" t="s">
        <v>98</v>
      </c>
      <c r="EG1396" s="6">
        <v>6</v>
      </c>
      <c r="EH1396" s="6">
        <v>28</v>
      </c>
      <c r="EI1396" s="6">
        <v>6</v>
      </c>
      <c r="EJ1396" s="6">
        <v>30</v>
      </c>
      <c r="EK1396" s="6">
        <v>6</v>
      </c>
      <c r="EL1396" s="6">
        <v>30</v>
      </c>
      <c r="EM1396" s="6" t="s">
        <v>116</v>
      </c>
      <c r="EN1396" s="6" t="s">
        <v>23</v>
      </c>
      <c r="EO1396" s="6">
        <v>0</v>
      </c>
    </row>
    <row r="1397" spans="131:145" x14ac:dyDescent="0.25">
      <c r="EA1397" s="6" t="s">
        <v>0</v>
      </c>
      <c r="EB1397" s="6" t="s">
        <v>7</v>
      </c>
      <c r="EC1397" s="6" t="s">
        <v>214</v>
      </c>
      <c r="ED1397" s="6" t="s">
        <v>215</v>
      </c>
      <c r="EE1397" s="6" t="s">
        <v>97</v>
      </c>
      <c r="EF1397" s="6" t="s">
        <v>98</v>
      </c>
      <c r="EG1397" s="6">
        <v>301</v>
      </c>
      <c r="EH1397" s="6">
        <v>1404</v>
      </c>
      <c r="EI1397" s="6">
        <v>274</v>
      </c>
      <c r="EJ1397" s="6">
        <v>1347</v>
      </c>
      <c r="EK1397" s="6">
        <v>274</v>
      </c>
      <c r="EL1397" s="6">
        <v>1347</v>
      </c>
      <c r="EM1397" s="6" t="s">
        <v>116</v>
      </c>
      <c r="EN1397" s="6" t="s">
        <v>22</v>
      </c>
      <c r="EO1397" s="6">
        <v>25</v>
      </c>
    </row>
    <row r="1398" spans="131:145" x14ac:dyDescent="0.25">
      <c r="EA1398" s="6" t="s">
        <v>0</v>
      </c>
      <c r="EB1398" s="6" t="s">
        <v>8</v>
      </c>
      <c r="EC1398" s="6" t="s">
        <v>828</v>
      </c>
      <c r="ED1398" s="6" t="s">
        <v>829</v>
      </c>
      <c r="EE1398" s="6" t="s">
        <v>97</v>
      </c>
      <c r="EF1398" s="6" t="s">
        <v>98</v>
      </c>
      <c r="EG1398" s="6">
        <v>265</v>
      </c>
      <c r="EH1398" s="6">
        <v>1084</v>
      </c>
      <c r="EI1398" s="6">
        <v>260</v>
      </c>
      <c r="EJ1398" s="6">
        <v>1140</v>
      </c>
      <c r="EK1398" s="6">
        <v>260</v>
      </c>
      <c r="EL1398" s="6">
        <v>1140</v>
      </c>
      <c r="EM1398" s="6" t="s">
        <v>116</v>
      </c>
      <c r="EN1398" s="6" t="s">
        <v>22</v>
      </c>
      <c r="EO1398" s="6">
        <v>23</v>
      </c>
    </row>
    <row r="1399" spans="131:145" x14ac:dyDescent="0.25">
      <c r="EA1399" s="6" t="s">
        <v>0</v>
      </c>
      <c r="EB1399" s="6" t="s">
        <v>8</v>
      </c>
      <c r="EC1399" s="6" t="s">
        <v>121</v>
      </c>
      <c r="ED1399" s="6" t="s">
        <v>122</v>
      </c>
      <c r="EE1399" s="6" t="s">
        <v>97</v>
      </c>
      <c r="EF1399" s="6" t="s">
        <v>98</v>
      </c>
      <c r="EG1399" s="6">
        <v>413</v>
      </c>
      <c r="EH1399" s="6">
        <v>1835</v>
      </c>
      <c r="EI1399" s="6">
        <v>407</v>
      </c>
      <c r="EJ1399" s="6">
        <v>1858</v>
      </c>
      <c r="EK1399" s="6">
        <v>407</v>
      </c>
      <c r="EL1399" s="6">
        <v>1858</v>
      </c>
      <c r="EM1399" s="6" t="s">
        <v>116</v>
      </c>
      <c r="EN1399" s="6" t="s">
        <v>21</v>
      </c>
      <c r="EO1399" s="6">
        <v>67</v>
      </c>
    </row>
    <row r="1400" spans="131:145" x14ac:dyDescent="0.25">
      <c r="EA1400" s="6" t="s">
        <v>0</v>
      </c>
      <c r="EB1400" s="6" t="s">
        <v>13</v>
      </c>
      <c r="EC1400" s="6" t="s">
        <v>237</v>
      </c>
      <c r="ED1400" s="6" t="s">
        <v>238</v>
      </c>
      <c r="EE1400" s="6" t="s">
        <v>97</v>
      </c>
      <c r="EF1400" s="6" t="s">
        <v>98</v>
      </c>
      <c r="EG1400" s="6">
        <v>6</v>
      </c>
      <c r="EH1400" s="6">
        <v>30</v>
      </c>
      <c r="EI1400" s="6">
        <v>6</v>
      </c>
      <c r="EJ1400" s="6">
        <v>30</v>
      </c>
      <c r="EK1400" s="6">
        <v>6</v>
      </c>
      <c r="EL1400" s="6">
        <v>30</v>
      </c>
      <c r="EM1400" s="6" t="s">
        <v>116</v>
      </c>
      <c r="EN1400" s="6" t="s">
        <v>22</v>
      </c>
      <c r="EO1400" s="6">
        <v>0</v>
      </c>
    </row>
    <row r="1401" spans="131:145" x14ac:dyDescent="0.25">
      <c r="EA1401" s="6" t="s">
        <v>0</v>
      </c>
      <c r="EB1401" s="6" t="s">
        <v>4</v>
      </c>
      <c r="EC1401" s="6" t="s">
        <v>253</v>
      </c>
      <c r="ED1401" s="6" t="s">
        <v>254</v>
      </c>
      <c r="EE1401" s="6" t="s">
        <v>97</v>
      </c>
      <c r="EF1401" s="6" t="s">
        <v>98</v>
      </c>
      <c r="EG1401" s="6">
        <v>6</v>
      </c>
      <c r="EH1401" s="6">
        <v>36</v>
      </c>
      <c r="EI1401" s="6">
        <v>6</v>
      </c>
      <c r="EJ1401" s="6">
        <v>36</v>
      </c>
      <c r="EK1401" s="6">
        <v>6</v>
      </c>
      <c r="EL1401" s="6">
        <v>36</v>
      </c>
      <c r="EM1401" s="6" t="s">
        <v>116</v>
      </c>
      <c r="EN1401" s="6" t="s">
        <v>21</v>
      </c>
      <c r="EO1401" s="6">
        <v>0</v>
      </c>
    </row>
    <row r="1402" spans="131:145" x14ac:dyDescent="0.25">
      <c r="EA1402" s="6" t="s">
        <v>0</v>
      </c>
      <c r="EB1402" s="6" t="s">
        <v>5</v>
      </c>
      <c r="EC1402" s="6" t="s">
        <v>837</v>
      </c>
      <c r="ED1402" s="6" t="s">
        <v>838</v>
      </c>
      <c r="EE1402" s="6" t="s">
        <v>209</v>
      </c>
      <c r="EF1402" s="6" t="s">
        <v>125</v>
      </c>
      <c r="EG1402" s="6">
        <v>184</v>
      </c>
      <c r="EH1402" s="6">
        <v>768</v>
      </c>
      <c r="EI1402" s="6">
        <v>175</v>
      </c>
      <c r="EJ1402" s="6">
        <v>828</v>
      </c>
      <c r="EK1402" s="6">
        <v>175</v>
      </c>
      <c r="EL1402" s="6">
        <v>828</v>
      </c>
      <c r="EM1402" s="6" t="s">
        <v>116</v>
      </c>
      <c r="EN1402" s="6" t="s">
        <v>21</v>
      </c>
      <c r="EO1402" s="6">
        <v>34</v>
      </c>
    </row>
    <row r="1403" spans="131:145" x14ac:dyDescent="0.25">
      <c r="EA1403" s="6" t="s">
        <v>0</v>
      </c>
      <c r="EB1403" s="6" t="s">
        <v>8</v>
      </c>
      <c r="EC1403" s="6" t="s">
        <v>1045</v>
      </c>
      <c r="ED1403" s="6" t="s">
        <v>749</v>
      </c>
      <c r="EE1403" s="6" t="s">
        <v>209</v>
      </c>
      <c r="EF1403" s="6" t="s">
        <v>125</v>
      </c>
      <c r="EG1403" s="6">
        <v>1694</v>
      </c>
      <c r="EH1403" s="6">
        <v>8805</v>
      </c>
      <c r="EI1403" s="6">
        <v>1693</v>
      </c>
      <c r="EJ1403" s="6">
        <v>8805</v>
      </c>
      <c r="EK1403" s="6">
        <v>1693</v>
      </c>
      <c r="EL1403" s="6">
        <v>9062</v>
      </c>
      <c r="EM1403" s="6" t="s">
        <v>116</v>
      </c>
      <c r="EN1403" s="6" t="s">
        <v>21</v>
      </c>
      <c r="EO1403" s="6">
        <v>276</v>
      </c>
    </row>
    <row r="1404" spans="131:145" x14ac:dyDescent="0.25">
      <c r="EA1404" s="6" t="s">
        <v>0</v>
      </c>
      <c r="EB1404" s="6" t="s">
        <v>8</v>
      </c>
      <c r="EC1404" s="6" t="s">
        <v>121</v>
      </c>
      <c r="ED1404" s="6" t="s">
        <v>122</v>
      </c>
      <c r="EE1404" s="6" t="s">
        <v>97</v>
      </c>
      <c r="EF1404" s="6" t="s">
        <v>98</v>
      </c>
      <c r="EG1404" s="6">
        <v>413</v>
      </c>
      <c r="EH1404" s="6">
        <v>1835</v>
      </c>
      <c r="EI1404" s="6">
        <v>407</v>
      </c>
      <c r="EJ1404" s="6">
        <v>1858</v>
      </c>
      <c r="EK1404" s="6">
        <v>407</v>
      </c>
      <c r="EL1404" s="6">
        <v>1858</v>
      </c>
      <c r="EM1404" s="6" t="s">
        <v>116</v>
      </c>
      <c r="EN1404" s="6" t="s">
        <v>22</v>
      </c>
      <c r="EO1404" s="6">
        <v>52</v>
      </c>
    </row>
    <row r="1405" spans="131:145" x14ac:dyDescent="0.25">
      <c r="EA1405" s="6" t="s">
        <v>0</v>
      </c>
      <c r="EB1405" s="6" t="s">
        <v>4</v>
      </c>
      <c r="EC1405" s="6" t="s">
        <v>95</v>
      </c>
      <c r="ED1405" s="6" t="s">
        <v>96</v>
      </c>
      <c r="EE1405" s="6" t="s">
        <v>97</v>
      </c>
      <c r="EF1405" s="6" t="s">
        <v>98</v>
      </c>
      <c r="EG1405" s="6">
        <v>69</v>
      </c>
      <c r="EH1405" s="6">
        <v>349</v>
      </c>
      <c r="EI1405" s="6">
        <v>43</v>
      </c>
      <c r="EJ1405" s="6">
        <v>361</v>
      </c>
      <c r="EK1405" s="6">
        <v>43</v>
      </c>
      <c r="EL1405" s="6">
        <v>361</v>
      </c>
      <c r="EM1405" s="6" t="s">
        <v>116</v>
      </c>
      <c r="EN1405" s="6" t="s">
        <v>21</v>
      </c>
      <c r="EO1405" s="6">
        <v>3</v>
      </c>
    </row>
    <row r="1406" spans="131:145" x14ac:dyDescent="0.25">
      <c r="EA1406" s="6" t="s">
        <v>0</v>
      </c>
      <c r="EB1406" s="6" t="s">
        <v>8</v>
      </c>
      <c r="EC1406" s="6" t="s">
        <v>1045</v>
      </c>
      <c r="ED1406" s="6" t="s">
        <v>749</v>
      </c>
      <c r="EE1406" s="6" t="s">
        <v>209</v>
      </c>
      <c r="EF1406" s="6" t="s">
        <v>125</v>
      </c>
      <c r="EG1406" s="6">
        <v>1694</v>
      </c>
      <c r="EH1406" s="6">
        <v>8805</v>
      </c>
      <c r="EI1406" s="6">
        <v>1693</v>
      </c>
      <c r="EJ1406" s="6">
        <v>8805</v>
      </c>
      <c r="EK1406" s="6">
        <v>1693</v>
      </c>
      <c r="EL1406" s="6">
        <v>9062</v>
      </c>
      <c r="EM1406" s="6" t="s">
        <v>116</v>
      </c>
      <c r="EN1406" s="6" t="s">
        <v>22</v>
      </c>
      <c r="EO1406" s="6">
        <v>254</v>
      </c>
    </row>
    <row r="1407" spans="131:145" x14ac:dyDescent="0.25">
      <c r="EA1407" s="6" t="s">
        <v>0</v>
      </c>
      <c r="EB1407" s="6" t="s">
        <v>7</v>
      </c>
      <c r="EC1407" s="6" t="s">
        <v>733</v>
      </c>
      <c r="ED1407" s="6" t="s">
        <v>734</v>
      </c>
      <c r="EE1407" s="6" t="s">
        <v>97</v>
      </c>
      <c r="EF1407" s="6" t="s">
        <v>98</v>
      </c>
      <c r="EG1407" s="6">
        <v>27</v>
      </c>
      <c r="EH1407" s="6">
        <v>111</v>
      </c>
      <c r="EI1407" s="6">
        <v>25</v>
      </c>
      <c r="EJ1407" s="6">
        <v>104</v>
      </c>
      <c r="EK1407" s="6">
        <v>25</v>
      </c>
      <c r="EL1407" s="6">
        <v>104</v>
      </c>
      <c r="EM1407" s="6" t="s">
        <v>116</v>
      </c>
      <c r="EN1407" s="6" t="s">
        <v>21</v>
      </c>
      <c r="EO1407" s="6">
        <v>2</v>
      </c>
    </row>
    <row r="1408" spans="131:145" x14ac:dyDescent="0.25">
      <c r="EA1408" s="6" t="s">
        <v>0</v>
      </c>
      <c r="EB1408" s="6" t="s">
        <v>4</v>
      </c>
      <c r="EC1408" s="6" t="s">
        <v>147</v>
      </c>
      <c r="ED1408" s="6" t="s">
        <v>148</v>
      </c>
      <c r="EE1408" s="6" t="s">
        <v>97</v>
      </c>
      <c r="EF1408" s="6" t="s">
        <v>98</v>
      </c>
      <c r="EG1408" s="6">
        <v>87</v>
      </c>
      <c r="EH1408" s="6">
        <v>461</v>
      </c>
      <c r="EI1408" s="6">
        <v>90</v>
      </c>
      <c r="EJ1408" s="6">
        <v>489</v>
      </c>
      <c r="EK1408" s="6">
        <v>90</v>
      </c>
      <c r="EL1408" s="6">
        <v>489</v>
      </c>
      <c r="EM1408" s="6" t="s">
        <v>116</v>
      </c>
      <c r="EN1408" s="6" t="s">
        <v>21</v>
      </c>
      <c r="EO1408" s="6">
        <v>4</v>
      </c>
    </row>
    <row r="1409" spans="131:145" x14ac:dyDescent="0.25">
      <c r="EA1409" s="6" t="s">
        <v>0</v>
      </c>
      <c r="EB1409" s="6" t="s">
        <v>8</v>
      </c>
      <c r="EC1409" s="6" t="s">
        <v>742</v>
      </c>
      <c r="ED1409" s="6" t="s">
        <v>740</v>
      </c>
      <c r="EE1409" s="6" t="s">
        <v>209</v>
      </c>
      <c r="EF1409" s="6" t="s">
        <v>125</v>
      </c>
      <c r="EG1409" s="6">
        <v>115</v>
      </c>
      <c r="EH1409" s="6">
        <v>602</v>
      </c>
      <c r="EI1409" s="6">
        <v>115</v>
      </c>
      <c r="EJ1409" s="6">
        <v>594</v>
      </c>
      <c r="EK1409" s="6">
        <v>115</v>
      </c>
      <c r="EL1409" s="6">
        <v>88</v>
      </c>
      <c r="EM1409" s="6" t="s">
        <v>116</v>
      </c>
      <c r="EN1409" s="6" t="s">
        <v>22</v>
      </c>
      <c r="EO1409" s="6">
        <v>0</v>
      </c>
    </row>
    <row r="1410" spans="131:145" x14ac:dyDescent="0.25">
      <c r="EA1410" s="6" t="s">
        <v>0</v>
      </c>
      <c r="EB1410" s="6" t="s">
        <v>9</v>
      </c>
      <c r="EC1410" s="6" t="s">
        <v>756</v>
      </c>
      <c r="ED1410" s="6" t="s">
        <v>757</v>
      </c>
      <c r="EE1410" s="6" t="s">
        <v>97</v>
      </c>
      <c r="EF1410" s="6" t="s">
        <v>125</v>
      </c>
      <c r="EG1410" s="6">
        <v>115</v>
      </c>
      <c r="EH1410" s="6">
        <v>532</v>
      </c>
      <c r="EI1410" s="6">
        <v>115</v>
      </c>
      <c r="EJ1410" s="6">
        <v>537</v>
      </c>
      <c r="EK1410" s="6">
        <v>115</v>
      </c>
      <c r="EL1410" s="6">
        <v>537</v>
      </c>
      <c r="EM1410" s="6" t="s">
        <v>116</v>
      </c>
      <c r="EN1410" s="6" t="s">
        <v>22</v>
      </c>
      <c r="EO1410" s="6">
        <v>8</v>
      </c>
    </row>
    <row r="1411" spans="131:145" x14ac:dyDescent="0.25">
      <c r="EA1411" s="6" t="s">
        <v>0</v>
      </c>
      <c r="EB1411" s="6" t="s">
        <v>8</v>
      </c>
      <c r="EC1411" s="6" t="s">
        <v>828</v>
      </c>
      <c r="ED1411" s="6" t="s">
        <v>829</v>
      </c>
      <c r="EE1411" s="6" t="s">
        <v>97</v>
      </c>
      <c r="EF1411" s="6" t="s">
        <v>98</v>
      </c>
      <c r="EG1411" s="6">
        <v>265</v>
      </c>
      <c r="EH1411" s="6">
        <v>1084</v>
      </c>
      <c r="EI1411" s="6">
        <v>260</v>
      </c>
      <c r="EJ1411" s="6">
        <v>1140</v>
      </c>
      <c r="EK1411" s="6">
        <v>260</v>
      </c>
      <c r="EL1411" s="6">
        <v>1140</v>
      </c>
      <c r="EM1411" s="6" t="s">
        <v>116</v>
      </c>
      <c r="EN1411" s="6" t="s">
        <v>23</v>
      </c>
      <c r="EO1411" s="6">
        <v>48</v>
      </c>
    </row>
    <row r="1412" spans="131:145" x14ac:dyDescent="0.25">
      <c r="EA1412" s="6" t="s">
        <v>0</v>
      </c>
      <c r="EB1412" s="6" t="s">
        <v>5</v>
      </c>
      <c r="EC1412" s="6" t="s">
        <v>837</v>
      </c>
      <c r="ED1412" s="6" t="s">
        <v>838</v>
      </c>
      <c r="EE1412" s="6" t="s">
        <v>209</v>
      </c>
      <c r="EF1412" s="6" t="s">
        <v>125</v>
      </c>
      <c r="EG1412" s="6">
        <v>184</v>
      </c>
      <c r="EH1412" s="6">
        <v>768</v>
      </c>
      <c r="EI1412" s="6">
        <v>175</v>
      </c>
      <c r="EJ1412" s="6">
        <v>828</v>
      </c>
      <c r="EK1412" s="6">
        <v>175</v>
      </c>
      <c r="EL1412" s="6">
        <v>828</v>
      </c>
      <c r="EM1412" s="6" t="s">
        <v>116</v>
      </c>
      <c r="EN1412" s="6" t="s">
        <v>23</v>
      </c>
      <c r="EO1412" s="6">
        <v>62</v>
      </c>
    </row>
    <row r="1413" spans="131:145" x14ac:dyDescent="0.25">
      <c r="EA1413" s="6" t="s">
        <v>0</v>
      </c>
      <c r="EB1413" s="6" t="s">
        <v>4</v>
      </c>
      <c r="EC1413" s="6" t="s">
        <v>151</v>
      </c>
      <c r="ED1413" s="6" t="s">
        <v>152</v>
      </c>
      <c r="EE1413" s="6" t="s">
        <v>97</v>
      </c>
      <c r="EF1413" s="6" t="s">
        <v>98</v>
      </c>
      <c r="EG1413" s="6">
        <v>8</v>
      </c>
      <c r="EH1413" s="6">
        <v>30</v>
      </c>
      <c r="EI1413" s="6">
        <v>8</v>
      </c>
      <c r="EJ1413" s="6">
        <v>32</v>
      </c>
      <c r="EK1413" s="6">
        <v>8</v>
      </c>
      <c r="EL1413" s="6">
        <v>32</v>
      </c>
      <c r="EM1413" s="6" t="s">
        <v>116</v>
      </c>
      <c r="EN1413" s="6" t="s">
        <v>23</v>
      </c>
      <c r="EO1413" s="6">
        <v>0</v>
      </c>
    </row>
    <row r="1414" spans="131:145" x14ac:dyDescent="0.25">
      <c r="EA1414" s="6" t="s">
        <v>0</v>
      </c>
      <c r="EB1414" s="6" t="s">
        <v>7</v>
      </c>
      <c r="EC1414" s="6" t="s">
        <v>214</v>
      </c>
      <c r="ED1414" s="6" t="s">
        <v>215</v>
      </c>
      <c r="EE1414" s="6" t="s">
        <v>97</v>
      </c>
      <c r="EF1414" s="6" t="s">
        <v>98</v>
      </c>
      <c r="EG1414" s="6">
        <v>301</v>
      </c>
      <c r="EH1414" s="6">
        <v>1404</v>
      </c>
      <c r="EI1414" s="6">
        <v>274</v>
      </c>
      <c r="EJ1414" s="6">
        <v>1347</v>
      </c>
      <c r="EK1414" s="6">
        <v>274</v>
      </c>
      <c r="EL1414" s="6">
        <v>1347</v>
      </c>
      <c r="EM1414" s="6" t="s">
        <v>116</v>
      </c>
      <c r="EN1414" s="6" t="s">
        <v>21</v>
      </c>
      <c r="EO1414" s="6">
        <v>30</v>
      </c>
    </row>
    <row r="1415" spans="131:145" x14ac:dyDescent="0.25">
      <c r="EA1415" s="6" t="s">
        <v>0</v>
      </c>
      <c r="EB1415" s="6" t="s">
        <v>4</v>
      </c>
      <c r="EC1415" s="6" t="s">
        <v>253</v>
      </c>
      <c r="ED1415" s="6" t="s">
        <v>254</v>
      </c>
      <c r="EE1415" s="6" t="s">
        <v>97</v>
      </c>
      <c r="EF1415" s="6" t="s">
        <v>98</v>
      </c>
      <c r="EG1415" s="6">
        <v>6</v>
      </c>
      <c r="EH1415" s="6">
        <v>36</v>
      </c>
      <c r="EI1415" s="6">
        <v>6</v>
      </c>
      <c r="EJ1415" s="6">
        <v>36</v>
      </c>
      <c r="EK1415" s="6">
        <v>6</v>
      </c>
      <c r="EL1415" s="6">
        <v>36</v>
      </c>
      <c r="EM1415" s="6" t="s">
        <v>116</v>
      </c>
      <c r="EN1415" s="6" t="s">
        <v>23</v>
      </c>
      <c r="EO1415" s="6">
        <v>0</v>
      </c>
    </row>
    <row r="1416" spans="131:145" x14ac:dyDescent="0.25">
      <c r="EA1416" s="6" t="s">
        <v>0</v>
      </c>
      <c r="EB1416" s="6" t="s">
        <v>7</v>
      </c>
      <c r="EC1416" s="6" t="s">
        <v>177</v>
      </c>
      <c r="ED1416" s="6" t="s">
        <v>178</v>
      </c>
      <c r="EE1416" s="6" t="s">
        <v>97</v>
      </c>
      <c r="EF1416" s="6" t="s">
        <v>125</v>
      </c>
      <c r="EG1416" s="6">
        <v>23</v>
      </c>
      <c r="EH1416" s="6">
        <v>124</v>
      </c>
      <c r="EI1416" s="6">
        <v>20</v>
      </c>
      <c r="EJ1416" s="6">
        <v>110</v>
      </c>
      <c r="EK1416" s="6">
        <v>20</v>
      </c>
      <c r="EL1416" s="6">
        <v>110</v>
      </c>
      <c r="EM1416" s="6" t="s">
        <v>116</v>
      </c>
      <c r="EN1416" s="6" t="s">
        <v>23</v>
      </c>
      <c r="EO1416" s="6">
        <v>9</v>
      </c>
    </row>
    <row r="1417" spans="131:145" x14ac:dyDescent="0.25">
      <c r="EA1417" s="6" t="s">
        <v>0</v>
      </c>
      <c r="EB1417" s="6" t="s">
        <v>4</v>
      </c>
      <c r="EC1417" s="6" t="s">
        <v>157</v>
      </c>
      <c r="ED1417" s="6" t="s">
        <v>158</v>
      </c>
      <c r="EE1417" s="6" t="s">
        <v>97</v>
      </c>
      <c r="EF1417" s="6" t="s">
        <v>98</v>
      </c>
      <c r="EG1417" s="6">
        <v>6</v>
      </c>
      <c r="EH1417" s="6">
        <v>28</v>
      </c>
      <c r="EI1417" s="6">
        <v>6</v>
      </c>
      <c r="EJ1417" s="6">
        <v>30</v>
      </c>
      <c r="EK1417" s="6">
        <v>6</v>
      </c>
      <c r="EL1417" s="6">
        <v>30</v>
      </c>
      <c r="EM1417" s="6" t="s">
        <v>116</v>
      </c>
      <c r="EN1417" s="6" t="s">
        <v>21</v>
      </c>
      <c r="EO1417" s="6">
        <v>0</v>
      </c>
    </row>
    <row r="1418" spans="131:145" x14ac:dyDescent="0.25">
      <c r="EA1418" s="6" t="s">
        <v>0</v>
      </c>
      <c r="EB1418" s="6" t="s">
        <v>7</v>
      </c>
      <c r="EC1418" s="6" t="s">
        <v>214</v>
      </c>
      <c r="ED1418" s="6" t="s">
        <v>215</v>
      </c>
      <c r="EE1418" s="6" t="s">
        <v>97</v>
      </c>
      <c r="EF1418" s="6" t="s">
        <v>98</v>
      </c>
      <c r="EG1418" s="6">
        <v>301</v>
      </c>
      <c r="EH1418" s="6">
        <v>1404</v>
      </c>
      <c r="EI1418" s="6">
        <v>274</v>
      </c>
      <c r="EJ1418" s="6">
        <v>1347</v>
      </c>
      <c r="EK1418" s="6">
        <v>274</v>
      </c>
      <c r="EL1418" s="6">
        <v>1347</v>
      </c>
      <c r="EM1418" s="6" t="s">
        <v>116</v>
      </c>
      <c r="EN1418" s="6" t="s">
        <v>23</v>
      </c>
      <c r="EO1418" s="6">
        <v>55</v>
      </c>
    </row>
    <row r="1419" spans="131:145" x14ac:dyDescent="0.25">
      <c r="EA1419" s="6" t="s">
        <v>0</v>
      </c>
      <c r="EB1419" s="6" t="s">
        <v>7</v>
      </c>
      <c r="EC1419" s="6" t="s">
        <v>733</v>
      </c>
      <c r="ED1419" s="6" t="s">
        <v>734</v>
      </c>
      <c r="EE1419" s="6" t="s">
        <v>97</v>
      </c>
      <c r="EF1419" s="6" t="s">
        <v>98</v>
      </c>
      <c r="EG1419" s="6">
        <v>27</v>
      </c>
      <c r="EH1419" s="6">
        <v>111</v>
      </c>
      <c r="EI1419" s="6">
        <v>25</v>
      </c>
      <c r="EJ1419" s="6">
        <v>104</v>
      </c>
      <c r="EK1419" s="6">
        <v>25</v>
      </c>
      <c r="EL1419" s="6">
        <v>104</v>
      </c>
      <c r="EM1419" s="6" t="s">
        <v>116</v>
      </c>
      <c r="EN1419" s="6" t="s">
        <v>23</v>
      </c>
      <c r="EO1419" s="6">
        <v>2</v>
      </c>
    </row>
    <row r="1420" spans="131:145" x14ac:dyDescent="0.25">
      <c r="EA1420" s="6" t="s">
        <v>0</v>
      </c>
      <c r="EB1420" s="6" t="s">
        <v>9</v>
      </c>
      <c r="EC1420" s="6" t="s">
        <v>137</v>
      </c>
      <c r="ED1420" s="6" t="s">
        <v>138</v>
      </c>
      <c r="EE1420" s="6" t="s">
        <v>97</v>
      </c>
      <c r="EF1420" s="6" t="s">
        <v>98</v>
      </c>
      <c r="EG1420" s="6">
        <v>135</v>
      </c>
      <c r="EH1420" s="6">
        <v>672</v>
      </c>
      <c r="EI1420" s="6">
        <v>156</v>
      </c>
      <c r="EJ1420" s="6">
        <v>704</v>
      </c>
      <c r="EK1420" s="6">
        <v>156</v>
      </c>
      <c r="EL1420" s="6">
        <v>704</v>
      </c>
      <c r="EM1420" s="6" t="s">
        <v>116</v>
      </c>
      <c r="EN1420" s="6" t="s">
        <v>21</v>
      </c>
      <c r="EO1420" s="6">
        <v>11</v>
      </c>
    </row>
    <row r="1421" spans="131:145" x14ac:dyDescent="0.25">
      <c r="EA1421" s="6" t="s">
        <v>0</v>
      </c>
      <c r="EB1421" s="6" t="s">
        <v>4</v>
      </c>
      <c r="EC1421" s="6" t="s">
        <v>265</v>
      </c>
      <c r="ED1421" s="6" t="s">
        <v>266</v>
      </c>
      <c r="EE1421" s="6" t="s">
        <v>97</v>
      </c>
      <c r="EF1421" s="6" t="s">
        <v>125</v>
      </c>
      <c r="EG1421" s="6">
        <v>14</v>
      </c>
      <c r="EH1421" s="6">
        <v>73</v>
      </c>
      <c r="EI1421" s="6">
        <v>12</v>
      </c>
      <c r="EJ1421" s="6">
        <v>61</v>
      </c>
      <c r="EK1421" s="6">
        <v>14</v>
      </c>
      <c r="EL1421" s="6">
        <v>72</v>
      </c>
      <c r="EM1421" s="6" t="s">
        <v>116</v>
      </c>
      <c r="EN1421" s="6" t="s">
        <v>22</v>
      </c>
      <c r="EO1421" s="6">
        <v>1</v>
      </c>
    </row>
    <row r="1422" spans="131:145" x14ac:dyDescent="0.25">
      <c r="EA1422" s="6" t="s">
        <v>0</v>
      </c>
      <c r="EB1422" s="6" t="s">
        <v>4</v>
      </c>
      <c r="EC1422" s="6" t="s">
        <v>145</v>
      </c>
      <c r="ED1422" s="6" t="s">
        <v>146</v>
      </c>
      <c r="EE1422" s="6" t="s">
        <v>97</v>
      </c>
      <c r="EF1422" s="6" t="s">
        <v>98</v>
      </c>
      <c r="EG1422" s="6">
        <v>93</v>
      </c>
      <c r="EH1422" s="6">
        <v>446</v>
      </c>
      <c r="EI1422" s="6">
        <v>91</v>
      </c>
      <c r="EJ1422" s="6">
        <v>482</v>
      </c>
      <c r="EK1422" s="6">
        <v>100</v>
      </c>
      <c r="EL1422" s="6">
        <v>523</v>
      </c>
      <c r="EM1422" s="6" t="s">
        <v>116</v>
      </c>
      <c r="EN1422" s="6" t="s">
        <v>23</v>
      </c>
      <c r="EO1422" s="6">
        <v>11</v>
      </c>
    </row>
    <row r="1423" spans="131:145" x14ac:dyDescent="0.25">
      <c r="EA1423" s="6" t="s">
        <v>0</v>
      </c>
      <c r="EB1423" s="6" t="s">
        <v>4</v>
      </c>
      <c r="EC1423" s="6" t="s">
        <v>265</v>
      </c>
      <c r="ED1423" s="6" t="s">
        <v>266</v>
      </c>
      <c r="EE1423" s="6" t="s">
        <v>97</v>
      </c>
      <c r="EF1423" s="6" t="s">
        <v>125</v>
      </c>
      <c r="EG1423" s="6">
        <v>14</v>
      </c>
      <c r="EH1423" s="6">
        <v>73</v>
      </c>
      <c r="EI1423" s="6">
        <v>12</v>
      </c>
      <c r="EJ1423" s="6">
        <v>61</v>
      </c>
      <c r="EK1423" s="6">
        <v>14</v>
      </c>
      <c r="EL1423" s="6">
        <v>72</v>
      </c>
      <c r="EM1423" s="6" t="s">
        <v>116</v>
      </c>
      <c r="EN1423" s="6" t="s">
        <v>21</v>
      </c>
      <c r="EO1423" s="6">
        <v>2</v>
      </c>
    </row>
    <row r="1424" spans="131:145" x14ac:dyDescent="0.25">
      <c r="EA1424" s="6" t="s">
        <v>0</v>
      </c>
      <c r="EB1424" s="6" t="s">
        <v>4</v>
      </c>
      <c r="EC1424" s="6" t="s">
        <v>159</v>
      </c>
      <c r="ED1424" s="6" t="s">
        <v>160</v>
      </c>
      <c r="EE1424" s="6" t="s">
        <v>97</v>
      </c>
      <c r="EF1424" s="6" t="s">
        <v>98</v>
      </c>
      <c r="EG1424" s="6">
        <v>44</v>
      </c>
      <c r="EH1424" s="6">
        <v>180</v>
      </c>
      <c r="EI1424" s="6">
        <v>18</v>
      </c>
      <c r="EJ1424" s="6">
        <v>68</v>
      </c>
      <c r="EK1424" s="6">
        <v>45</v>
      </c>
      <c r="EL1424" s="6">
        <v>194</v>
      </c>
      <c r="EM1424" s="6" t="s">
        <v>116</v>
      </c>
      <c r="EN1424" s="6" t="s">
        <v>22</v>
      </c>
      <c r="EO1424" s="6">
        <v>0</v>
      </c>
    </row>
    <row r="1425" spans="131:145" x14ac:dyDescent="0.25">
      <c r="EA1425" s="6" t="s">
        <v>0</v>
      </c>
      <c r="EB1425" s="6" t="s">
        <v>4</v>
      </c>
      <c r="EC1425" s="6" t="s">
        <v>1794</v>
      </c>
      <c r="ED1425" s="6" t="s">
        <v>102</v>
      </c>
      <c r="EE1425" s="6" t="s">
        <v>97</v>
      </c>
      <c r="EF1425" s="6" t="s">
        <v>98</v>
      </c>
      <c r="EG1425" s="6">
        <v>56</v>
      </c>
      <c r="EH1425" s="6">
        <v>230</v>
      </c>
      <c r="EI1425" s="6">
        <v>54</v>
      </c>
      <c r="EJ1425" s="6">
        <v>221</v>
      </c>
      <c r="EK1425" s="6">
        <v>57</v>
      </c>
      <c r="EL1425" s="6">
        <v>232</v>
      </c>
      <c r="EM1425" s="6" t="s">
        <v>116</v>
      </c>
      <c r="EN1425" s="6" t="s">
        <v>23</v>
      </c>
      <c r="EO1425" s="6">
        <v>1</v>
      </c>
    </row>
    <row r="1426" spans="131:145" x14ac:dyDescent="0.25">
      <c r="EA1426" s="6" t="s">
        <v>0</v>
      </c>
      <c r="EB1426" s="6" t="s">
        <v>4</v>
      </c>
      <c r="EC1426" s="6" t="s">
        <v>159</v>
      </c>
      <c r="ED1426" s="6" t="s">
        <v>160</v>
      </c>
      <c r="EE1426" s="6" t="s">
        <v>97</v>
      </c>
      <c r="EF1426" s="6" t="s">
        <v>98</v>
      </c>
      <c r="EG1426" s="6">
        <v>44</v>
      </c>
      <c r="EH1426" s="6">
        <v>180</v>
      </c>
      <c r="EI1426" s="6">
        <v>18</v>
      </c>
      <c r="EJ1426" s="6">
        <v>68</v>
      </c>
      <c r="EK1426" s="6">
        <v>45</v>
      </c>
      <c r="EL1426" s="6">
        <v>194</v>
      </c>
      <c r="EM1426" s="6" t="s">
        <v>116</v>
      </c>
      <c r="EN1426" s="6" t="s">
        <v>21</v>
      </c>
      <c r="EO1426" s="6">
        <v>2</v>
      </c>
    </row>
    <row r="1427" spans="131:145" x14ac:dyDescent="0.25">
      <c r="EA1427" s="6" t="s">
        <v>0</v>
      </c>
      <c r="EB1427" s="6" t="s">
        <v>4</v>
      </c>
      <c r="EC1427" s="6" t="s">
        <v>147</v>
      </c>
      <c r="ED1427" s="6" t="s">
        <v>148</v>
      </c>
      <c r="EE1427" s="6" t="s">
        <v>97</v>
      </c>
      <c r="EF1427" s="6" t="s">
        <v>98</v>
      </c>
      <c r="EG1427" s="6">
        <v>87</v>
      </c>
      <c r="EH1427" s="6">
        <v>461</v>
      </c>
      <c r="EI1427" s="6">
        <v>90</v>
      </c>
      <c r="EJ1427" s="6">
        <v>489</v>
      </c>
      <c r="EK1427" s="6">
        <v>90</v>
      </c>
      <c r="EL1427" s="6">
        <v>489</v>
      </c>
      <c r="EM1427" s="6" t="s">
        <v>116</v>
      </c>
      <c r="EN1427" s="6" t="s">
        <v>22</v>
      </c>
      <c r="EO1427" s="6">
        <v>4</v>
      </c>
    </row>
    <row r="1428" spans="131:145" x14ac:dyDescent="0.25">
      <c r="EA1428" s="6" t="s">
        <v>0</v>
      </c>
      <c r="EB1428" s="6" t="s">
        <v>5</v>
      </c>
      <c r="EC1428" s="6" t="s">
        <v>837</v>
      </c>
      <c r="ED1428" s="6" t="s">
        <v>838</v>
      </c>
      <c r="EE1428" s="6" t="s">
        <v>209</v>
      </c>
      <c r="EF1428" s="6" t="s">
        <v>125</v>
      </c>
      <c r="EG1428" s="6">
        <v>184</v>
      </c>
      <c r="EH1428" s="6">
        <v>768</v>
      </c>
      <c r="EI1428" s="6">
        <v>175</v>
      </c>
      <c r="EJ1428" s="6">
        <v>828</v>
      </c>
      <c r="EK1428" s="6">
        <v>175</v>
      </c>
      <c r="EL1428" s="6">
        <v>828</v>
      </c>
      <c r="EM1428" s="6" t="s">
        <v>116</v>
      </c>
      <c r="EN1428" s="6" t="s">
        <v>22</v>
      </c>
      <c r="EO1428" s="6">
        <v>28</v>
      </c>
    </row>
    <row r="1429" spans="131:145" x14ac:dyDescent="0.25">
      <c r="EA1429" s="6" t="s">
        <v>0</v>
      </c>
      <c r="EB1429" s="6" t="s">
        <v>5</v>
      </c>
      <c r="EC1429" s="6" t="s">
        <v>840</v>
      </c>
      <c r="ED1429" s="6" t="s">
        <v>841</v>
      </c>
      <c r="EE1429" s="6" t="s">
        <v>209</v>
      </c>
      <c r="EF1429" s="6" t="s">
        <v>125</v>
      </c>
      <c r="EG1429" s="6">
        <v>640</v>
      </c>
      <c r="EH1429" s="6">
        <v>2600</v>
      </c>
      <c r="EI1429" s="6">
        <v>623</v>
      </c>
      <c r="EJ1429" s="6">
        <v>2635</v>
      </c>
      <c r="EK1429" s="6">
        <v>623</v>
      </c>
      <c r="EL1429" s="6">
        <v>2635</v>
      </c>
      <c r="EM1429" s="6" t="s">
        <v>116</v>
      </c>
      <c r="EN1429" s="6" t="s">
        <v>21</v>
      </c>
      <c r="EO1429" s="6">
        <v>0</v>
      </c>
    </row>
    <row r="1430" spans="131:145" x14ac:dyDescent="0.25">
      <c r="EA1430" s="6" t="s">
        <v>0</v>
      </c>
      <c r="EB1430" s="6" t="s">
        <v>7</v>
      </c>
      <c r="EC1430" s="6" t="s">
        <v>733</v>
      </c>
      <c r="ED1430" s="6" t="s">
        <v>734</v>
      </c>
      <c r="EE1430" s="6" t="s">
        <v>97</v>
      </c>
      <c r="EF1430" s="6" t="s">
        <v>98</v>
      </c>
      <c r="EG1430" s="6">
        <v>27</v>
      </c>
      <c r="EH1430" s="6">
        <v>111</v>
      </c>
      <c r="EI1430" s="6">
        <v>25</v>
      </c>
      <c r="EJ1430" s="6">
        <v>104</v>
      </c>
      <c r="EK1430" s="6">
        <v>25</v>
      </c>
      <c r="EL1430" s="6">
        <v>104</v>
      </c>
      <c r="EM1430" s="6" t="s">
        <v>116</v>
      </c>
      <c r="EN1430" s="6" t="s">
        <v>22</v>
      </c>
      <c r="EO1430" s="6">
        <v>0</v>
      </c>
    </row>
    <row r="1431" spans="131:145" x14ac:dyDescent="0.25">
      <c r="EA1431" s="6" t="s">
        <v>0</v>
      </c>
      <c r="EB1431" s="6" t="s">
        <v>13</v>
      </c>
      <c r="EC1431" s="6" t="s">
        <v>193</v>
      </c>
      <c r="ED1431" s="6" t="s">
        <v>194</v>
      </c>
      <c r="EE1431" s="6" t="s">
        <v>97</v>
      </c>
      <c r="EF1431" s="6" t="s">
        <v>125</v>
      </c>
      <c r="EG1431" s="6">
        <v>21</v>
      </c>
      <c r="EH1431" s="6">
        <v>93</v>
      </c>
      <c r="EI1431" s="6">
        <v>20</v>
      </c>
      <c r="EJ1431" s="6">
        <v>78</v>
      </c>
      <c r="EK1431" s="6">
        <v>20</v>
      </c>
      <c r="EL1431" s="6">
        <v>80</v>
      </c>
      <c r="EM1431" s="6" t="s">
        <v>116</v>
      </c>
      <c r="EN1431" s="6" t="s">
        <v>22</v>
      </c>
      <c r="EO1431" s="6">
        <v>1</v>
      </c>
    </row>
    <row r="1432" spans="131:145" x14ac:dyDescent="0.25">
      <c r="EA1432" s="6" t="s">
        <v>0</v>
      </c>
      <c r="EB1432" s="6" t="s">
        <v>4</v>
      </c>
      <c r="EC1432" s="6" t="s">
        <v>1794</v>
      </c>
      <c r="ED1432" s="6" t="s">
        <v>102</v>
      </c>
      <c r="EE1432" s="6" t="s">
        <v>97</v>
      </c>
      <c r="EF1432" s="6" t="s">
        <v>98</v>
      </c>
      <c r="EG1432" s="6">
        <v>56</v>
      </c>
      <c r="EH1432" s="6">
        <v>230</v>
      </c>
      <c r="EI1432" s="6">
        <v>54</v>
      </c>
      <c r="EJ1432" s="6">
        <v>221</v>
      </c>
      <c r="EK1432" s="6">
        <v>57</v>
      </c>
      <c r="EL1432" s="6">
        <v>232</v>
      </c>
      <c r="EM1432" s="6" t="s">
        <v>116</v>
      </c>
      <c r="EN1432" s="6" t="s">
        <v>22</v>
      </c>
      <c r="EO1432" s="6">
        <v>1</v>
      </c>
    </row>
    <row r="1433" spans="131:145" x14ac:dyDescent="0.25">
      <c r="EA1433" s="6" t="s">
        <v>0</v>
      </c>
      <c r="EB1433" s="6" t="s">
        <v>9</v>
      </c>
      <c r="EC1433" s="6" t="s">
        <v>1077</v>
      </c>
      <c r="ED1433" s="6" t="s">
        <v>223</v>
      </c>
      <c r="EE1433" s="6" t="s">
        <v>97</v>
      </c>
      <c r="EF1433" s="6" t="s">
        <v>125</v>
      </c>
      <c r="EG1433" s="6">
        <v>486</v>
      </c>
      <c r="EH1433" s="6">
        <v>2371</v>
      </c>
      <c r="EI1433" s="6">
        <v>488</v>
      </c>
      <c r="EJ1433" s="6">
        <v>2325</v>
      </c>
      <c r="EK1433" s="6">
        <v>488</v>
      </c>
      <c r="EL1433" s="6">
        <v>2325</v>
      </c>
      <c r="EM1433" s="6" t="s">
        <v>116</v>
      </c>
      <c r="EN1433" s="6" t="s">
        <v>22</v>
      </c>
      <c r="EO1433" s="6">
        <v>24</v>
      </c>
    </row>
    <row r="1434" spans="131:145" x14ac:dyDescent="0.25">
      <c r="EA1434" s="6" t="s">
        <v>0</v>
      </c>
      <c r="EB1434" s="6" t="s">
        <v>8</v>
      </c>
      <c r="EC1434" s="6" t="s">
        <v>828</v>
      </c>
      <c r="ED1434" s="6" t="s">
        <v>829</v>
      </c>
      <c r="EE1434" s="6" t="s">
        <v>97</v>
      </c>
      <c r="EF1434" s="6" t="s">
        <v>98</v>
      </c>
      <c r="EG1434" s="6">
        <v>265</v>
      </c>
      <c r="EH1434" s="6">
        <v>1084</v>
      </c>
      <c r="EI1434" s="6">
        <v>260</v>
      </c>
      <c r="EJ1434" s="6">
        <v>1140</v>
      </c>
      <c r="EK1434" s="6">
        <v>260</v>
      </c>
      <c r="EL1434" s="6">
        <v>1140</v>
      </c>
      <c r="EM1434" s="6" t="s">
        <v>116</v>
      </c>
      <c r="EN1434" s="6" t="s">
        <v>21</v>
      </c>
      <c r="EO1434" s="6">
        <v>25</v>
      </c>
    </row>
    <row r="1435" spans="131:145" x14ac:dyDescent="0.25">
      <c r="EA1435" s="6" t="s">
        <v>0</v>
      </c>
      <c r="EB1435" s="6" t="s">
        <v>13</v>
      </c>
      <c r="EC1435" s="6" t="s">
        <v>175</v>
      </c>
      <c r="ED1435" s="6" t="s">
        <v>176</v>
      </c>
      <c r="EE1435" s="6" t="s">
        <v>97</v>
      </c>
      <c r="EF1435" s="6" t="s">
        <v>125</v>
      </c>
      <c r="EG1435" s="6">
        <v>35</v>
      </c>
      <c r="EH1435" s="6">
        <v>215</v>
      </c>
      <c r="EI1435" s="6">
        <v>35</v>
      </c>
      <c r="EJ1435" s="6">
        <v>211</v>
      </c>
      <c r="EK1435" s="6">
        <v>35</v>
      </c>
      <c r="EL1435" s="6">
        <v>212</v>
      </c>
      <c r="EM1435" s="6" t="s">
        <v>116</v>
      </c>
      <c r="EN1435" s="6" t="s">
        <v>21</v>
      </c>
      <c r="EO1435" s="6">
        <v>8</v>
      </c>
    </row>
    <row r="1436" spans="131:145" x14ac:dyDescent="0.25">
      <c r="EA1436" s="6" t="s">
        <v>3</v>
      </c>
      <c r="EB1436" s="6" t="s">
        <v>18</v>
      </c>
      <c r="EC1436" s="6" t="s">
        <v>809</v>
      </c>
      <c r="ED1436" s="6" t="s">
        <v>810</v>
      </c>
      <c r="EE1436" s="6" t="s">
        <v>97</v>
      </c>
      <c r="EF1436" s="6" t="s">
        <v>98</v>
      </c>
      <c r="EG1436" s="6">
        <v>12</v>
      </c>
      <c r="EH1436" s="6">
        <v>52</v>
      </c>
      <c r="EI1436" s="6">
        <v>10</v>
      </c>
      <c r="EJ1436" s="6">
        <v>44</v>
      </c>
      <c r="EK1436" s="6">
        <v>10</v>
      </c>
      <c r="EL1436" s="6">
        <v>44</v>
      </c>
      <c r="EM1436" s="6" t="s">
        <v>116</v>
      </c>
      <c r="EN1436" s="6" t="s">
        <v>22</v>
      </c>
      <c r="EO1436" s="6">
        <v>0</v>
      </c>
    </row>
    <row r="1437" spans="131:145" x14ac:dyDescent="0.25">
      <c r="EA1437" s="6" t="s">
        <v>3</v>
      </c>
      <c r="EB1437" s="6" t="s">
        <v>14</v>
      </c>
      <c r="EC1437" s="6" t="s">
        <v>783</v>
      </c>
      <c r="ED1437" s="6" t="s">
        <v>784</v>
      </c>
      <c r="EE1437" s="6" t="s">
        <v>97</v>
      </c>
      <c r="EF1437" s="6" t="s">
        <v>98</v>
      </c>
      <c r="EG1437" s="6">
        <v>41</v>
      </c>
      <c r="EH1437" s="6">
        <v>214</v>
      </c>
      <c r="EI1437" s="6">
        <v>41</v>
      </c>
      <c r="EJ1437" s="6">
        <v>214</v>
      </c>
      <c r="EK1437" s="6">
        <v>41</v>
      </c>
      <c r="EL1437" s="6">
        <v>214</v>
      </c>
      <c r="EM1437" s="6" t="s">
        <v>116</v>
      </c>
      <c r="EN1437" s="6" t="s">
        <v>21</v>
      </c>
      <c r="EO1437" s="6">
        <v>3</v>
      </c>
    </row>
    <row r="1438" spans="131:145" x14ac:dyDescent="0.25">
      <c r="EA1438" s="6" t="s">
        <v>3</v>
      </c>
      <c r="EB1438" s="6" t="s">
        <v>14</v>
      </c>
      <c r="EC1438" s="6" t="s">
        <v>785</v>
      </c>
      <c r="ED1438" s="6" t="s">
        <v>786</v>
      </c>
      <c r="EE1438" s="6" t="s">
        <v>97</v>
      </c>
      <c r="EF1438" s="6" t="s">
        <v>98</v>
      </c>
      <c r="EG1438" s="6">
        <v>140</v>
      </c>
      <c r="EH1438" s="6">
        <v>613</v>
      </c>
      <c r="EI1438" s="6">
        <v>137</v>
      </c>
      <c r="EJ1438" s="6">
        <v>622</v>
      </c>
      <c r="EK1438" s="6">
        <v>137</v>
      </c>
      <c r="EL1438" s="6">
        <v>622</v>
      </c>
      <c r="EM1438" s="6" t="s">
        <v>116</v>
      </c>
      <c r="EN1438" s="6" t="s">
        <v>23</v>
      </c>
      <c r="EO1438" s="6">
        <v>15</v>
      </c>
    </row>
    <row r="1439" spans="131:145" x14ac:dyDescent="0.25">
      <c r="EA1439" s="6" t="s">
        <v>0</v>
      </c>
      <c r="EB1439" s="6" t="s">
        <v>4</v>
      </c>
      <c r="EC1439" s="6" t="s">
        <v>696</v>
      </c>
      <c r="ED1439" s="6" t="s">
        <v>697</v>
      </c>
      <c r="EE1439" s="6" t="s">
        <v>97</v>
      </c>
      <c r="EF1439" s="6" t="s">
        <v>125</v>
      </c>
      <c r="EG1439" s="6">
        <v>43</v>
      </c>
      <c r="EH1439" s="6">
        <v>247</v>
      </c>
      <c r="EI1439" s="6">
        <v>41</v>
      </c>
      <c r="EJ1439" s="6">
        <v>232</v>
      </c>
      <c r="EK1439" s="6">
        <v>41</v>
      </c>
      <c r="EL1439" s="6">
        <v>9</v>
      </c>
      <c r="EM1439" s="6" t="s">
        <v>116</v>
      </c>
      <c r="EN1439" s="6" t="s">
        <v>23</v>
      </c>
      <c r="EO1439" s="6">
        <v>0</v>
      </c>
    </row>
    <row r="1440" spans="131:145" x14ac:dyDescent="0.25">
      <c r="EA1440" s="6" t="s">
        <v>0</v>
      </c>
      <c r="EB1440" s="6" t="s">
        <v>13</v>
      </c>
      <c r="EC1440" s="6" t="s">
        <v>199</v>
      </c>
      <c r="ED1440" s="6" t="s">
        <v>200</v>
      </c>
      <c r="EE1440" s="6" t="s">
        <v>97</v>
      </c>
      <c r="EF1440" s="6" t="s">
        <v>125</v>
      </c>
      <c r="EG1440" s="6">
        <v>77</v>
      </c>
      <c r="EH1440" s="6">
        <v>380</v>
      </c>
      <c r="EI1440" s="6">
        <v>76</v>
      </c>
      <c r="EJ1440" s="6">
        <v>342</v>
      </c>
      <c r="EK1440" s="6">
        <v>76</v>
      </c>
      <c r="EL1440" s="6">
        <v>344</v>
      </c>
      <c r="EM1440" s="6" t="s">
        <v>116</v>
      </c>
      <c r="EN1440" s="6" t="s">
        <v>21</v>
      </c>
      <c r="EO1440" s="6">
        <v>4</v>
      </c>
    </row>
    <row r="1441" spans="131:145" x14ac:dyDescent="0.25">
      <c r="EA1441" s="6" t="s">
        <v>0</v>
      </c>
      <c r="EB1441" s="6" t="s">
        <v>6</v>
      </c>
      <c r="EC1441" s="6" t="s">
        <v>721</v>
      </c>
      <c r="ED1441" s="6" t="s">
        <v>722</v>
      </c>
      <c r="EE1441" s="6" t="s">
        <v>97</v>
      </c>
      <c r="EF1441" s="6" t="s">
        <v>125</v>
      </c>
      <c r="EG1441" s="6">
        <v>30</v>
      </c>
      <c r="EH1441" s="6">
        <v>181</v>
      </c>
      <c r="EI1441" s="6">
        <v>30</v>
      </c>
      <c r="EJ1441" s="6">
        <v>181</v>
      </c>
      <c r="EK1441" s="6">
        <v>30</v>
      </c>
      <c r="EL1441" s="6">
        <v>181</v>
      </c>
      <c r="EM1441" s="6" t="s">
        <v>116</v>
      </c>
      <c r="EN1441" s="6" t="s">
        <v>23</v>
      </c>
      <c r="EO1441" s="6">
        <v>4</v>
      </c>
    </row>
    <row r="1442" spans="131:145" x14ac:dyDescent="0.25">
      <c r="EA1442" s="6" t="s">
        <v>3</v>
      </c>
      <c r="EB1442" s="6" t="s">
        <v>14</v>
      </c>
      <c r="EC1442" s="6" t="s">
        <v>776</v>
      </c>
      <c r="ED1442" s="6" t="s">
        <v>777</v>
      </c>
      <c r="EE1442" s="6" t="s">
        <v>97</v>
      </c>
      <c r="EF1442" s="6" t="s">
        <v>98</v>
      </c>
      <c r="EG1442" s="6">
        <v>77</v>
      </c>
      <c r="EH1442" s="6">
        <v>384</v>
      </c>
      <c r="EI1442" s="6">
        <v>79</v>
      </c>
      <c r="EJ1442" s="6">
        <v>394</v>
      </c>
      <c r="EK1442" s="6">
        <v>79</v>
      </c>
      <c r="EL1442" s="6">
        <v>394</v>
      </c>
      <c r="EM1442" s="6" t="s">
        <v>116</v>
      </c>
      <c r="EN1442" s="6" t="s">
        <v>23</v>
      </c>
      <c r="EO1442" s="6">
        <v>7</v>
      </c>
    </row>
    <row r="1443" spans="131:145" x14ac:dyDescent="0.25">
      <c r="EA1443" s="6" t="s">
        <v>3</v>
      </c>
      <c r="EB1443" s="6" t="s">
        <v>17</v>
      </c>
      <c r="EC1443" s="6" t="s">
        <v>771</v>
      </c>
      <c r="ED1443" s="6" t="s">
        <v>772</v>
      </c>
      <c r="EE1443" s="6" t="s">
        <v>209</v>
      </c>
      <c r="EF1443" s="6" t="s">
        <v>125</v>
      </c>
      <c r="EG1443" s="6">
        <v>9</v>
      </c>
      <c r="EH1443" s="6">
        <v>40</v>
      </c>
      <c r="EI1443" s="6">
        <v>9</v>
      </c>
      <c r="EJ1443" s="6">
        <v>43</v>
      </c>
      <c r="EK1443" s="6">
        <v>9</v>
      </c>
      <c r="EL1443" s="6">
        <v>43</v>
      </c>
      <c r="EM1443" s="6" t="s">
        <v>116</v>
      </c>
      <c r="EN1443" s="6" t="s">
        <v>23</v>
      </c>
      <c r="EO1443" s="6">
        <v>0</v>
      </c>
    </row>
    <row r="1444" spans="131:145" x14ac:dyDescent="0.25">
      <c r="EA1444" s="6" t="s">
        <v>3</v>
      </c>
      <c r="EB1444" s="6" t="s">
        <v>18</v>
      </c>
      <c r="EC1444" s="6" t="s">
        <v>809</v>
      </c>
      <c r="ED1444" s="6" t="s">
        <v>810</v>
      </c>
      <c r="EE1444" s="6" t="s">
        <v>97</v>
      </c>
      <c r="EF1444" s="6" t="s">
        <v>98</v>
      </c>
      <c r="EG1444" s="6">
        <v>12</v>
      </c>
      <c r="EH1444" s="6">
        <v>52</v>
      </c>
      <c r="EI1444" s="6">
        <v>10</v>
      </c>
      <c r="EJ1444" s="6">
        <v>44</v>
      </c>
      <c r="EK1444" s="6">
        <v>10</v>
      </c>
      <c r="EL1444" s="6">
        <v>44</v>
      </c>
      <c r="EM1444" s="6" t="s">
        <v>116</v>
      </c>
      <c r="EN1444" s="6" t="s">
        <v>21</v>
      </c>
      <c r="EO1444" s="6">
        <v>0</v>
      </c>
    </row>
    <row r="1445" spans="131:145" x14ac:dyDescent="0.25">
      <c r="EA1445" s="6" t="s">
        <v>0</v>
      </c>
      <c r="EB1445" s="6" t="s">
        <v>7</v>
      </c>
      <c r="EC1445" s="6" t="s">
        <v>130</v>
      </c>
      <c r="ED1445" s="6" t="s">
        <v>131</v>
      </c>
      <c r="EE1445" s="6" t="s">
        <v>97</v>
      </c>
      <c r="EF1445" s="6" t="s">
        <v>125</v>
      </c>
      <c r="EG1445" s="6">
        <v>169</v>
      </c>
      <c r="EH1445" s="6">
        <v>816</v>
      </c>
      <c r="EI1445" s="6">
        <v>153</v>
      </c>
      <c r="EJ1445" s="6">
        <v>754</v>
      </c>
      <c r="EK1445" s="6">
        <v>157</v>
      </c>
      <c r="EL1445" s="6">
        <v>761</v>
      </c>
      <c r="EM1445" s="6" t="s">
        <v>116</v>
      </c>
      <c r="EN1445" s="6" t="s">
        <v>23</v>
      </c>
      <c r="EO1445" s="6">
        <v>41</v>
      </c>
    </row>
    <row r="1446" spans="131:145" x14ac:dyDescent="0.25">
      <c r="EA1446" s="6" t="s">
        <v>3</v>
      </c>
      <c r="EB1446" s="6" t="s">
        <v>15</v>
      </c>
      <c r="EC1446" s="6" t="s">
        <v>1863</v>
      </c>
      <c r="ED1446" s="6" t="s">
        <v>801</v>
      </c>
      <c r="EE1446" s="6" t="s">
        <v>97</v>
      </c>
      <c r="EF1446" s="6" t="s">
        <v>125</v>
      </c>
      <c r="EG1446" s="6">
        <v>70</v>
      </c>
      <c r="EH1446" s="6">
        <v>273</v>
      </c>
      <c r="EI1446" s="6">
        <v>71</v>
      </c>
      <c r="EJ1446" s="6">
        <v>278</v>
      </c>
      <c r="EK1446" s="6">
        <v>71</v>
      </c>
      <c r="EL1446" s="6">
        <v>278</v>
      </c>
      <c r="EM1446" s="6" t="s">
        <v>116</v>
      </c>
      <c r="EN1446" s="6" t="s">
        <v>23</v>
      </c>
      <c r="EO1446" s="6">
        <v>12</v>
      </c>
    </row>
    <row r="1447" spans="131:145" x14ac:dyDescent="0.25">
      <c r="EA1447" s="6" t="s">
        <v>3</v>
      </c>
      <c r="EB1447" s="6" t="s">
        <v>14</v>
      </c>
      <c r="EC1447" s="6" t="s">
        <v>776</v>
      </c>
      <c r="ED1447" s="6" t="s">
        <v>777</v>
      </c>
      <c r="EE1447" s="6" t="s">
        <v>97</v>
      </c>
      <c r="EF1447" s="6" t="s">
        <v>98</v>
      </c>
      <c r="EG1447" s="6">
        <v>77</v>
      </c>
      <c r="EH1447" s="6">
        <v>384</v>
      </c>
      <c r="EI1447" s="6">
        <v>79</v>
      </c>
      <c r="EJ1447" s="6">
        <v>394</v>
      </c>
      <c r="EK1447" s="6">
        <v>79</v>
      </c>
      <c r="EL1447" s="6">
        <v>394</v>
      </c>
      <c r="EM1447" s="6" t="s">
        <v>116</v>
      </c>
      <c r="EN1447" s="6" t="s">
        <v>21</v>
      </c>
      <c r="EO1447" s="6">
        <v>2</v>
      </c>
    </row>
    <row r="1448" spans="131:145" x14ac:dyDescent="0.25">
      <c r="EA1448" s="6" t="s">
        <v>0</v>
      </c>
      <c r="EB1448" s="6" t="s">
        <v>13</v>
      </c>
      <c r="EC1448" s="6" t="s">
        <v>175</v>
      </c>
      <c r="ED1448" s="6" t="s">
        <v>176</v>
      </c>
      <c r="EE1448" s="6" t="s">
        <v>97</v>
      </c>
      <c r="EF1448" s="6" t="s">
        <v>125</v>
      </c>
      <c r="EG1448" s="6">
        <v>35</v>
      </c>
      <c r="EH1448" s="6">
        <v>215</v>
      </c>
      <c r="EI1448" s="6">
        <v>35</v>
      </c>
      <c r="EJ1448" s="6">
        <v>211</v>
      </c>
      <c r="EK1448" s="6">
        <v>35</v>
      </c>
      <c r="EL1448" s="6">
        <v>212</v>
      </c>
      <c r="EM1448" s="6" t="s">
        <v>116</v>
      </c>
      <c r="EN1448" s="6" t="s">
        <v>22</v>
      </c>
      <c r="EO1448" s="6">
        <v>4</v>
      </c>
    </row>
    <row r="1449" spans="131:145" x14ac:dyDescent="0.25">
      <c r="EA1449" s="6" t="s">
        <v>0</v>
      </c>
      <c r="EB1449" s="6" t="s">
        <v>6</v>
      </c>
      <c r="EC1449" s="6" t="s">
        <v>718</v>
      </c>
      <c r="ED1449" s="6" t="s">
        <v>719</v>
      </c>
      <c r="EE1449" s="6" t="s">
        <v>97</v>
      </c>
      <c r="EF1449" s="6" t="s">
        <v>132</v>
      </c>
      <c r="EG1449" s="6">
        <v>68</v>
      </c>
      <c r="EH1449" s="6">
        <v>327</v>
      </c>
      <c r="EI1449" s="6">
        <v>10</v>
      </c>
      <c r="EJ1449" s="6">
        <v>20</v>
      </c>
      <c r="EK1449" s="6">
        <v>63</v>
      </c>
      <c r="EL1449" s="6">
        <v>307</v>
      </c>
      <c r="EM1449" s="6" t="s">
        <v>116</v>
      </c>
      <c r="EN1449" s="6" t="s">
        <v>23</v>
      </c>
      <c r="EO1449" s="6">
        <v>6</v>
      </c>
    </row>
    <row r="1450" spans="131:145" x14ac:dyDescent="0.25">
      <c r="EA1450" s="6" t="s">
        <v>3</v>
      </c>
      <c r="EB1450" s="6" t="s">
        <v>18</v>
      </c>
      <c r="EC1450" s="6" t="s">
        <v>809</v>
      </c>
      <c r="ED1450" s="6" t="s">
        <v>810</v>
      </c>
      <c r="EE1450" s="6" t="s">
        <v>97</v>
      </c>
      <c r="EF1450" s="6" t="s">
        <v>98</v>
      </c>
      <c r="EG1450" s="6">
        <v>12</v>
      </c>
      <c r="EH1450" s="6">
        <v>52</v>
      </c>
      <c r="EI1450" s="6">
        <v>10</v>
      </c>
      <c r="EJ1450" s="6">
        <v>44</v>
      </c>
      <c r="EK1450" s="6">
        <v>10</v>
      </c>
      <c r="EL1450" s="6">
        <v>44</v>
      </c>
      <c r="EM1450" s="6" t="s">
        <v>116</v>
      </c>
      <c r="EN1450" s="6" t="s">
        <v>23</v>
      </c>
      <c r="EO1450" s="6">
        <v>0</v>
      </c>
    </row>
    <row r="1451" spans="131:145" x14ac:dyDescent="0.25">
      <c r="EA1451" s="6" t="s">
        <v>3</v>
      </c>
      <c r="EB1451" s="6" t="s">
        <v>17</v>
      </c>
      <c r="EC1451" s="6" t="s">
        <v>767</v>
      </c>
      <c r="ED1451" s="6" t="s">
        <v>768</v>
      </c>
      <c r="EE1451" s="6" t="s">
        <v>97</v>
      </c>
      <c r="EF1451" s="6" t="s">
        <v>98</v>
      </c>
      <c r="EG1451" s="6">
        <v>61</v>
      </c>
      <c r="EH1451" s="6">
        <v>264</v>
      </c>
      <c r="EI1451" s="6">
        <v>55</v>
      </c>
      <c r="EJ1451" s="6">
        <v>251</v>
      </c>
      <c r="EK1451" s="6">
        <v>55</v>
      </c>
      <c r="EL1451" s="6">
        <v>251</v>
      </c>
      <c r="EM1451" s="6" t="s">
        <v>116</v>
      </c>
      <c r="EN1451" s="6" t="s">
        <v>23</v>
      </c>
      <c r="EO1451" s="6">
        <v>8</v>
      </c>
    </row>
    <row r="1452" spans="131:145" x14ac:dyDescent="0.25">
      <c r="EA1452" s="6" t="s">
        <v>0</v>
      </c>
      <c r="EB1452" s="6" t="s">
        <v>4</v>
      </c>
      <c r="EC1452" s="6" t="s">
        <v>696</v>
      </c>
      <c r="ED1452" s="6" t="s">
        <v>697</v>
      </c>
      <c r="EE1452" s="6" t="s">
        <v>97</v>
      </c>
      <c r="EF1452" s="6" t="s">
        <v>125</v>
      </c>
      <c r="EG1452" s="6">
        <v>43</v>
      </c>
      <c r="EH1452" s="6">
        <v>247</v>
      </c>
      <c r="EI1452" s="6">
        <v>41</v>
      </c>
      <c r="EJ1452" s="6">
        <v>232</v>
      </c>
      <c r="EK1452" s="6">
        <v>41</v>
      </c>
      <c r="EL1452" s="6">
        <v>9</v>
      </c>
      <c r="EM1452" s="6" t="s">
        <v>116</v>
      </c>
      <c r="EN1452" s="6" t="s">
        <v>21</v>
      </c>
      <c r="EO1452" s="6">
        <v>0</v>
      </c>
    </row>
    <row r="1453" spans="131:145" x14ac:dyDescent="0.25">
      <c r="EA1453" s="6" t="s">
        <v>0</v>
      </c>
      <c r="EB1453" s="6" t="s">
        <v>7</v>
      </c>
      <c r="EC1453" s="6" t="s">
        <v>130</v>
      </c>
      <c r="ED1453" s="6" t="s">
        <v>131</v>
      </c>
      <c r="EE1453" s="6" t="s">
        <v>97</v>
      </c>
      <c r="EF1453" s="6" t="s">
        <v>125</v>
      </c>
      <c r="EG1453" s="6">
        <v>169</v>
      </c>
      <c r="EH1453" s="6">
        <v>816</v>
      </c>
      <c r="EI1453" s="6">
        <v>153</v>
      </c>
      <c r="EJ1453" s="6">
        <v>754</v>
      </c>
      <c r="EK1453" s="6">
        <v>157</v>
      </c>
      <c r="EL1453" s="6">
        <v>761</v>
      </c>
      <c r="EM1453" s="6" t="s">
        <v>116</v>
      </c>
      <c r="EN1453" s="6" t="s">
        <v>21</v>
      </c>
      <c r="EO1453" s="6">
        <v>23</v>
      </c>
    </row>
    <row r="1454" spans="131:145" x14ac:dyDescent="0.25">
      <c r="EA1454" s="6" t="s">
        <v>0</v>
      </c>
      <c r="EB1454" s="6" t="s">
        <v>13</v>
      </c>
      <c r="EC1454" s="6" t="s">
        <v>199</v>
      </c>
      <c r="ED1454" s="6" t="s">
        <v>200</v>
      </c>
      <c r="EE1454" s="6" t="s">
        <v>97</v>
      </c>
      <c r="EF1454" s="6" t="s">
        <v>125</v>
      </c>
      <c r="EG1454" s="6">
        <v>77</v>
      </c>
      <c r="EH1454" s="6">
        <v>380</v>
      </c>
      <c r="EI1454" s="6">
        <v>76</v>
      </c>
      <c r="EJ1454" s="6">
        <v>342</v>
      </c>
      <c r="EK1454" s="6">
        <v>76</v>
      </c>
      <c r="EL1454" s="6">
        <v>344</v>
      </c>
      <c r="EM1454" s="6" t="s">
        <v>116</v>
      </c>
      <c r="EN1454" s="6" t="s">
        <v>23</v>
      </c>
      <c r="EO1454" s="6">
        <v>7</v>
      </c>
    </row>
    <row r="1455" spans="131:145" x14ac:dyDescent="0.25">
      <c r="EA1455" s="6" t="s">
        <v>0</v>
      </c>
      <c r="EB1455" s="6" t="s">
        <v>9</v>
      </c>
      <c r="EC1455" s="6" t="s">
        <v>1078</v>
      </c>
      <c r="ED1455" s="6" t="s">
        <v>1079</v>
      </c>
      <c r="EE1455" s="6" t="s">
        <v>97</v>
      </c>
      <c r="EF1455" s="6" t="s">
        <v>125</v>
      </c>
      <c r="EG1455" s="6">
        <v>115</v>
      </c>
      <c r="EH1455" s="6">
        <v>502</v>
      </c>
      <c r="EI1455" s="6">
        <v>123</v>
      </c>
      <c r="EJ1455" s="6">
        <v>555</v>
      </c>
      <c r="EK1455" s="6">
        <v>123</v>
      </c>
      <c r="EL1455" s="6">
        <v>555</v>
      </c>
      <c r="EM1455" s="6" t="s">
        <v>116</v>
      </c>
      <c r="EN1455" s="6" t="s">
        <v>21</v>
      </c>
      <c r="EO1455" s="6">
        <v>9</v>
      </c>
    </row>
    <row r="1456" spans="131:145" x14ac:dyDescent="0.25">
      <c r="EA1456" s="6" t="s">
        <v>3</v>
      </c>
      <c r="EB1456" s="6" t="s">
        <v>16</v>
      </c>
      <c r="EC1456" s="6" t="s">
        <v>813</v>
      </c>
      <c r="ED1456" s="6" t="s">
        <v>814</v>
      </c>
      <c r="EE1456" s="6" t="s">
        <v>97</v>
      </c>
      <c r="EF1456" s="6" t="s">
        <v>98</v>
      </c>
      <c r="EG1456" s="6">
        <v>38</v>
      </c>
      <c r="EH1456" s="6">
        <v>164</v>
      </c>
      <c r="EI1456" s="6">
        <v>37</v>
      </c>
      <c r="EJ1456" s="6">
        <v>155</v>
      </c>
      <c r="EK1456" s="6">
        <v>38</v>
      </c>
      <c r="EL1456" s="6">
        <v>4</v>
      </c>
      <c r="EM1456" s="6" t="s">
        <v>116</v>
      </c>
      <c r="EN1456" s="6" t="s">
        <v>21</v>
      </c>
      <c r="EO1456" s="6">
        <v>1</v>
      </c>
    </row>
    <row r="1457" spans="131:145" x14ac:dyDescent="0.25">
      <c r="EA1457" s="6" t="s">
        <v>0</v>
      </c>
      <c r="EB1457" s="6" t="s">
        <v>13</v>
      </c>
      <c r="EC1457" s="6" t="s">
        <v>199</v>
      </c>
      <c r="ED1457" s="6" t="s">
        <v>200</v>
      </c>
      <c r="EE1457" s="6" t="s">
        <v>97</v>
      </c>
      <c r="EF1457" s="6" t="s">
        <v>125</v>
      </c>
      <c r="EG1457" s="6">
        <v>77</v>
      </c>
      <c r="EH1457" s="6">
        <v>380</v>
      </c>
      <c r="EI1457" s="6">
        <v>76</v>
      </c>
      <c r="EJ1457" s="6">
        <v>342</v>
      </c>
      <c r="EK1457" s="6">
        <v>76</v>
      </c>
      <c r="EL1457" s="6">
        <v>344</v>
      </c>
      <c r="EM1457" s="6" t="s">
        <v>116</v>
      </c>
      <c r="EN1457" s="6" t="s">
        <v>22</v>
      </c>
      <c r="EO1457" s="6">
        <v>3</v>
      </c>
    </row>
    <row r="1458" spans="131:145" x14ac:dyDescent="0.25">
      <c r="EA1458" s="6" t="s">
        <v>3</v>
      </c>
      <c r="EB1458" s="6" t="s">
        <v>17</v>
      </c>
      <c r="EC1458" s="6" t="s">
        <v>771</v>
      </c>
      <c r="ED1458" s="6" t="s">
        <v>772</v>
      </c>
      <c r="EE1458" s="6" t="s">
        <v>209</v>
      </c>
      <c r="EF1458" s="6" t="s">
        <v>125</v>
      </c>
      <c r="EG1458" s="6">
        <v>9</v>
      </c>
      <c r="EH1458" s="6">
        <v>40</v>
      </c>
      <c r="EI1458" s="6">
        <v>9</v>
      </c>
      <c r="EJ1458" s="6">
        <v>43</v>
      </c>
      <c r="EK1458" s="6">
        <v>9</v>
      </c>
      <c r="EL1458" s="6">
        <v>43</v>
      </c>
      <c r="EM1458" s="6" t="s">
        <v>116</v>
      </c>
      <c r="EN1458" s="6" t="s">
        <v>22</v>
      </c>
      <c r="EO1458" s="6">
        <v>0</v>
      </c>
    </row>
    <row r="1459" spans="131:145" x14ac:dyDescent="0.25">
      <c r="EA1459" s="6" t="s">
        <v>0</v>
      </c>
      <c r="EB1459" s="6" t="s">
        <v>9</v>
      </c>
      <c r="EC1459" s="6" t="s">
        <v>135</v>
      </c>
      <c r="ED1459" s="6" t="s">
        <v>136</v>
      </c>
      <c r="EE1459" s="6" t="s">
        <v>97</v>
      </c>
      <c r="EF1459" s="6" t="s">
        <v>125</v>
      </c>
      <c r="EG1459" s="6">
        <v>207</v>
      </c>
      <c r="EH1459" s="6">
        <v>1141</v>
      </c>
      <c r="EI1459" s="6">
        <v>352</v>
      </c>
      <c r="EJ1459" s="6">
        <v>1386</v>
      </c>
      <c r="EK1459" s="6">
        <v>352</v>
      </c>
      <c r="EL1459" s="6">
        <v>1386</v>
      </c>
      <c r="EM1459" s="6" t="s">
        <v>116</v>
      </c>
      <c r="EN1459" s="6" t="s">
        <v>21</v>
      </c>
      <c r="EO1459" s="6">
        <v>12</v>
      </c>
    </row>
    <row r="1460" spans="131:145" x14ac:dyDescent="0.25">
      <c r="EA1460" s="6" t="s">
        <v>3</v>
      </c>
      <c r="EB1460" s="6" t="s">
        <v>14</v>
      </c>
      <c r="EC1460" s="6" t="s">
        <v>776</v>
      </c>
      <c r="ED1460" s="6" t="s">
        <v>777</v>
      </c>
      <c r="EE1460" s="6" t="s">
        <v>97</v>
      </c>
      <c r="EF1460" s="6" t="s">
        <v>98</v>
      </c>
      <c r="EG1460" s="6">
        <v>77</v>
      </c>
      <c r="EH1460" s="6">
        <v>384</v>
      </c>
      <c r="EI1460" s="6">
        <v>79</v>
      </c>
      <c r="EJ1460" s="6">
        <v>394</v>
      </c>
      <c r="EK1460" s="6">
        <v>79</v>
      </c>
      <c r="EL1460" s="6">
        <v>394</v>
      </c>
      <c r="EM1460" s="6" t="s">
        <v>116</v>
      </c>
      <c r="EN1460" s="6" t="s">
        <v>22</v>
      </c>
      <c r="EO1460" s="6">
        <v>5</v>
      </c>
    </row>
    <row r="1461" spans="131:145" x14ac:dyDescent="0.25">
      <c r="EA1461" s="6" t="s">
        <v>0</v>
      </c>
      <c r="EB1461" s="6" t="s">
        <v>7</v>
      </c>
      <c r="EC1461" s="6" t="s">
        <v>130</v>
      </c>
      <c r="ED1461" s="6" t="s">
        <v>131</v>
      </c>
      <c r="EE1461" s="6" t="s">
        <v>97</v>
      </c>
      <c r="EF1461" s="6" t="s">
        <v>125</v>
      </c>
      <c r="EG1461" s="6">
        <v>169</v>
      </c>
      <c r="EH1461" s="6">
        <v>816</v>
      </c>
      <c r="EI1461" s="6">
        <v>153</v>
      </c>
      <c r="EJ1461" s="6">
        <v>754</v>
      </c>
      <c r="EK1461" s="6">
        <v>157</v>
      </c>
      <c r="EL1461" s="6">
        <v>761</v>
      </c>
      <c r="EM1461" s="6" t="s">
        <v>116</v>
      </c>
      <c r="EN1461" s="6" t="s">
        <v>22</v>
      </c>
      <c r="EO1461" s="6">
        <v>18</v>
      </c>
    </row>
    <row r="1462" spans="131:145" x14ac:dyDescent="0.25">
      <c r="EA1462" s="6" t="s">
        <v>3</v>
      </c>
      <c r="EB1462" s="6" t="s">
        <v>17</v>
      </c>
      <c r="EC1462" s="6" t="s">
        <v>232</v>
      </c>
      <c r="ED1462" s="6" t="s">
        <v>233</v>
      </c>
      <c r="EE1462" s="6" t="s">
        <v>97</v>
      </c>
      <c r="EF1462" s="6" t="s">
        <v>98</v>
      </c>
      <c r="EG1462" s="6">
        <v>30</v>
      </c>
      <c r="EH1462" s="6">
        <v>188</v>
      </c>
      <c r="EI1462" s="6">
        <v>24</v>
      </c>
      <c r="EJ1462" s="6">
        <v>112</v>
      </c>
      <c r="EK1462" s="6">
        <v>24</v>
      </c>
      <c r="EL1462" s="6">
        <v>112</v>
      </c>
      <c r="EM1462" s="6" t="s">
        <v>116</v>
      </c>
      <c r="EN1462" s="6" t="s">
        <v>21</v>
      </c>
      <c r="EO1462" s="6">
        <v>2</v>
      </c>
    </row>
    <row r="1463" spans="131:145" x14ac:dyDescent="0.25">
      <c r="EA1463" s="6" t="s">
        <v>0</v>
      </c>
      <c r="EB1463" s="6" t="s">
        <v>4</v>
      </c>
      <c r="EC1463" s="6" t="s">
        <v>696</v>
      </c>
      <c r="ED1463" s="6" t="s">
        <v>697</v>
      </c>
      <c r="EE1463" s="6" t="s">
        <v>97</v>
      </c>
      <c r="EF1463" s="6" t="s">
        <v>125</v>
      </c>
      <c r="EG1463" s="6">
        <v>43</v>
      </c>
      <c r="EH1463" s="6">
        <v>247</v>
      </c>
      <c r="EI1463" s="6">
        <v>41</v>
      </c>
      <c r="EJ1463" s="6">
        <v>232</v>
      </c>
      <c r="EK1463" s="6">
        <v>41</v>
      </c>
      <c r="EL1463" s="6">
        <v>9</v>
      </c>
      <c r="EM1463" s="6" t="s">
        <v>116</v>
      </c>
      <c r="EN1463" s="6" t="s">
        <v>22</v>
      </c>
      <c r="EO1463" s="6">
        <v>0</v>
      </c>
    </row>
    <row r="1464" spans="131:145" x14ac:dyDescent="0.25">
      <c r="EA1464" s="6" t="s">
        <v>3</v>
      </c>
      <c r="EB1464" s="6" t="s">
        <v>16</v>
      </c>
      <c r="EC1464" s="6" t="s">
        <v>813</v>
      </c>
      <c r="ED1464" s="6" t="s">
        <v>814</v>
      </c>
      <c r="EE1464" s="6" t="s">
        <v>97</v>
      </c>
      <c r="EF1464" s="6" t="s">
        <v>98</v>
      </c>
      <c r="EG1464" s="6">
        <v>38</v>
      </c>
      <c r="EH1464" s="6">
        <v>164</v>
      </c>
      <c r="EI1464" s="6">
        <v>37</v>
      </c>
      <c r="EJ1464" s="6">
        <v>155</v>
      </c>
      <c r="EK1464" s="6">
        <v>38</v>
      </c>
      <c r="EL1464" s="6">
        <v>4</v>
      </c>
      <c r="EM1464" s="6" t="s">
        <v>116</v>
      </c>
      <c r="EN1464" s="6" t="s">
        <v>22</v>
      </c>
      <c r="EO1464" s="6">
        <v>2</v>
      </c>
    </row>
    <row r="1465" spans="131:145" x14ac:dyDescent="0.25">
      <c r="EA1465" s="6" t="s">
        <v>0</v>
      </c>
      <c r="EB1465" s="6" t="s">
        <v>13</v>
      </c>
      <c r="EC1465" s="6" t="s">
        <v>175</v>
      </c>
      <c r="ED1465" s="6" t="s">
        <v>176</v>
      </c>
      <c r="EE1465" s="6" t="s">
        <v>97</v>
      </c>
      <c r="EF1465" s="6" t="s">
        <v>125</v>
      </c>
      <c r="EG1465" s="6">
        <v>35</v>
      </c>
      <c r="EH1465" s="6">
        <v>215</v>
      </c>
      <c r="EI1465" s="6">
        <v>35</v>
      </c>
      <c r="EJ1465" s="6">
        <v>211</v>
      </c>
      <c r="EK1465" s="6">
        <v>35</v>
      </c>
      <c r="EL1465" s="6">
        <v>212</v>
      </c>
      <c r="EM1465" s="6" t="s">
        <v>116</v>
      </c>
      <c r="EN1465" s="6" t="s">
        <v>23</v>
      </c>
      <c r="EO1465" s="6">
        <v>12</v>
      </c>
    </row>
    <row r="1466" spans="131:145" x14ac:dyDescent="0.25">
      <c r="EA1466" s="6" t="s">
        <v>0</v>
      </c>
      <c r="EB1466" s="6" t="s">
        <v>6</v>
      </c>
      <c r="EC1466" s="6" t="s">
        <v>718</v>
      </c>
      <c r="ED1466" s="6" t="s">
        <v>719</v>
      </c>
      <c r="EE1466" s="6" t="s">
        <v>97</v>
      </c>
      <c r="EF1466" s="6" t="s">
        <v>132</v>
      </c>
      <c r="EG1466" s="6">
        <v>68</v>
      </c>
      <c r="EH1466" s="6">
        <v>327</v>
      </c>
      <c r="EI1466" s="6">
        <v>10</v>
      </c>
      <c r="EJ1466" s="6">
        <v>20</v>
      </c>
      <c r="EK1466" s="6">
        <v>63</v>
      </c>
      <c r="EL1466" s="6">
        <v>307</v>
      </c>
      <c r="EM1466" s="6" t="s">
        <v>116</v>
      </c>
      <c r="EN1466" s="6" t="s">
        <v>22</v>
      </c>
      <c r="EO1466" s="6">
        <v>2</v>
      </c>
    </row>
    <row r="1467" spans="131:145" x14ac:dyDescent="0.25">
      <c r="EA1467" s="6" t="s">
        <v>0</v>
      </c>
      <c r="EB1467" s="6" t="s">
        <v>9</v>
      </c>
      <c r="EC1467" s="6" t="s">
        <v>1078</v>
      </c>
      <c r="ED1467" s="6" t="s">
        <v>1079</v>
      </c>
      <c r="EE1467" s="6" t="s">
        <v>97</v>
      </c>
      <c r="EF1467" s="6" t="s">
        <v>125</v>
      </c>
      <c r="EG1467" s="6">
        <v>115</v>
      </c>
      <c r="EH1467" s="6">
        <v>502</v>
      </c>
      <c r="EI1467" s="6">
        <v>123</v>
      </c>
      <c r="EJ1467" s="6">
        <v>555</v>
      </c>
      <c r="EK1467" s="6">
        <v>123</v>
      </c>
      <c r="EL1467" s="6">
        <v>555</v>
      </c>
      <c r="EM1467" s="6" t="s">
        <v>116</v>
      </c>
      <c r="EN1467" s="6" t="s">
        <v>22</v>
      </c>
      <c r="EO1467" s="6">
        <v>7</v>
      </c>
    </row>
    <row r="1468" spans="131:145" x14ac:dyDescent="0.25">
      <c r="EA1468" s="6" t="s">
        <v>0</v>
      </c>
      <c r="EB1468" s="6" t="s">
        <v>9</v>
      </c>
      <c r="EC1468" s="6" t="s">
        <v>220</v>
      </c>
      <c r="ED1468" s="6" t="s">
        <v>221</v>
      </c>
      <c r="EE1468" s="6" t="s">
        <v>97</v>
      </c>
      <c r="EF1468" s="6" t="s">
        <v>125</v>
      </c>
      <c r="EG1468" s="6">
        <v>121</v>
      </c>
      <c r="EH1468" s="6">
        <v>596</v>
      </c>
      <c r="EI1468" s="6">
        <v>129</v>
      </c>
      <c r="EJ1468" s="6">
        <v>575</v>
      </c>
      <c r="EK1468" s="6">
        <v>129</v>
      </c>
      <c r="EL1468" s="6">
        <v>575</v>
      </c>
      <c r="EM1468" s="6" t="s">
        <v>116</v>
      </c>
      <c r="EN1468" s="6" t="s">
        <v>22</v>
      </c>
      <c r="EO1468" s="6">
        <v>10</v>
      </c>
    </row>
    <row r="1469" spans="131:145" x14ac:dyDescent="0.25">
      <c r="EA1469" s="6" t="s">
        <v>0</v>
      </c>
      <c r="EB1469" s="6" t="s">
        <v>6</v>
      </c>
      <c r="EC1469" s="6" t="s">
        <v>721</v>
      </c>
      <c r="ED1469" s="6" t="s">
        <v>722</v>
      </c>
      <c r="EE1469" s="6" t="s">
        <v>97</v>
      </c>
      <c r="EF1469" s="6" t="s">
        <v>125</v>
      </c>
      <c r="EG1469" s="6">
        <v>30</v>
      </c>
      <c r="EH1469" s="6">
        <v>181</v>
      </c>
      <c r="EI1469" s="6">
        <v>30</v>
      </c>
      <c r="EJ1469" s="6">
        <v>181</v>
      </c>
      <c r="EK1469" s="6">
        <v>30</v>
      </c>
      <c r="EL1469" s="6">
        <v>181</v>
      </c>
      <c r="EM1469" s="6" t="s">
        <v>116</v>
      </c>
      <c r="EN1469" s="6" t="s">
        <v>22</v>
      </c>
      <c r="EO1469" s="6">
        <v>1</v>
      </c>
    </row>
    <row r="1470" spans="131:145" x14ac:dyDescent="0.25">
      <c r="EA1470" s="6" t="s">
        <v>3</v>
      </c>
      <c r="EB1470" s="6" t="s">
        <v>17</v>
      </c>
      <c r="EC1470" s="6" t="s">
        <v>1868</v>
      </c>
      <c r="ED1470" s="6" t="s">
        <v>762</v>
      </c>
      <c r="EE1470" s="6" t="s">
        <v>209</v>
      </c>
      <c r="EF1470" s="6" t="s">
        <v>125</v>
      </c>
      <c r="EG1470" s="6">
        <v>32</v>
      </c>
      <c r="EH1470" s="6">
        <v>156</v>
      </c>
      <c r="EI1470" s="6">
        <v>9</v>
      </c>
      <c r="EJ1470" s="6">
        <v>58</v>
      </c>
      <c r="EK1470" s="6">
        <v>9</v>
      </c>
      <c r="EL1470" s="6">
        <v>58</v>
      </c>
      <c r="EM1470" s="6" t="s">
        <v>116</v>
      </c>
      <c r="EN1470" s="6" t="s">
        <v>22</v>
      </c>
      <c r="EO1470" s="6">
        <v>1</v>
      </c>
    </row>
    <row r="1471" spans="131:145" x14ac:dyDescent="0.25">
      <c r="EA1471" s="6" t="s">
        <v>3</v>
      </c>
      <c r="EB1471" s="6" t="s">
        <v>14</v>
      </c>
      <c r="EC1471" s="6" t="s">
        <v>785</v>
      </c>
      <c r="ED1471" s="6" t="s">
        <v>786</v>
      </c>
      <c r="EE1471" s="6" t="s">
        <v>97</v>
      </c>
      <c r="EF1471" s="6" t="s">
        <v>98</v>
      </c>
      <c r="EG1471" s="6">
        <v>140</v>
      </c>
      <c r="EH1471" s="6">
        <v>613</v>
      </c>
      <c r="EI1471" s="6">
        <v>137</v>
      </c>
      <c r="EJ1471" s="6">
        <v>622</v>
      </c>
      <c r="EK1471" s="6">
        <v>137</v>
      </c>
      <c r="EL1471" s="6">
        <v>622</v>
      </c>
      <c r="EM1471" s="6" t="s">
        <v>116</v>
      </c>
      <c r="EN1471" s="6" t="s">
        <v>21</v>
      </c>
      <c r="EO1471" s="6">
        <v>10</v>
      </c>
    </row>
    <row r="1472" spans="131:145" x14ac:dyDescent="0.25">
      <c r="EA1472" s="6" t="s">
        <v>0</v>
      </c>
      <c r="EB1472" s="6" t="s">
        <v>13</v>
      </c>
      <c r="EC1472" s="6" t="s">
        <v>239</v>
      </c>
      <c r="ED1472" s="6" t="s">
        <v>240</v>
      </c>
      <c r="EE1472" s="6" t="s">
        <v>97</v>
      </c>
      <c r="EF1472" s="6" t="s">
        <v>98</v>
      </c>
      <c r="EG1472" s="6">
        <v>15</v>
      </c>
      <c r="EH1472" s="6">
        <v>74</v>
      </c>
      <c r="EI1472" s="6">
        <v>12</v>
      </c>
      <c r="EJ1472" s="6">
        <v>60</v>
      </c>
      <c r="EK1472" s="6">
        <v>16</v>
      </c>
      <c r="EL1472" s="6">
        <v>74</v>
      </c>
      <c r="EM1472" s="6" t="s">
        <v>116</v>
      </c>
      <c r="EN1472" s="6" t="s">
        <v>23</v>
      </c>
      <c r="EO1472" s="6">
        <v>4</v>
      </c>
    </row>
    <row r="1473" spans="131:145" x14ac:dyDescent="0.25">
      <c r="EA1473" s="6" t="s">
        <v>3</v>
      </c>
      <c r="EB1473" s="6" t="s">
        <v>17</v>
      </c>
      <c r="EC1473" s="6" t="s">
        <v>767</v>
      </c>
      <c r="ED1473" s="6" t="s">
        <v>768</v>
      </c>
      <c r="EE1473" s="6" t="s">
        <v>97</v>
      </c>
      <c r="EF1473" s="6" t="s">
        <v>98</v>
      </c>
      <c r="EG1473" s="6">
        <v>61</v>
      </c>
      <c r="EH1473" s="6">
        <v>264</v>
      </c>
      <c r="EI1473" s="6">
        <v>55</v>
      </c>
      <c r="EJ1473" s="6">
        <v>251</v>
      </c>
      <c r="EK1473" s="6">
        <v>55</v>
      </c>
      <c r="EL1473" s="6">
        <v>251</v>
      </c>
      <c r="EM1473" s="6" t="s">
        <v>116</v>
      </c>
      <c r="EN1473" s="6" t="s">
        <v>21</v>
      </c>
      <c r="EO1473" s="6">
        <v>4</v>
      </c>
    </row>
    <row r="1474" spans="131:145" x14ac:dyDescent="0.25">
      <c r="EA1474" s="6" t="s">
        <v>0</v>
      </c>
      <c r="EB1474" s="6" t="s">
        <v>13</v>
      </c>
      <c r="EC1474" s="6" t="s">
        <v>243</v>
      </c>
      <c r="ED1474" s="6" t="s">
        <v>244</v>
      </c>
      <c r="EE1474" s="6" t="s">
        <v>97</v>
      </c>
      <c r="EF1474" s="6" t="s">
        <v>98</v>
      </c>
      <c r="EG1474" s="6">
        <v>67</v>
      </c>
      <c r="EH1474" s="6">
        <v>350</v>
      </c>
      <c r="EI1474" s="6">
        <v>67</v>
      </c>
      <c r="EJ1474" s="6">
        <v>350</v>
      </c>
      <c r="EK1474" s="6">
        <v>67</v>
      </c>
      <c r="EL1474" s="6">
        <v>350</v>
      </c>
      <c r="EM1474" s="6" t="s">
        <v>116</v>
      </c>
      <c r="EN1474" s="6" t="s">
        <v>21</v>
      </c>
      <c r="EO1474" s="6">
        <v>4</v>
      </c>
    </row>
    <row r="1475" spans="131:145" x14ac:dyDescent="0.25">
      <c r="EA1475" s="6" t="s">
        <v>0</v>
      </c>
      <c r="EB1475" s="6" t="s">
        <v>6</v>
      </c>
      <c r="EC1475" s="6" t="s">
        <v>277</v>
      </c>
      <c r="ED1475" s="6" t="s">
        <v>278</v>
      </c>
      <c r="EE1475" s="6" t="s">
        <v>97</v>
      </c>
      <c r="EF1475" s="6" t="s">
        <v>98</v>
      </c>
      <c r="EG1475" s="6">
        <v>139</v>
      </c>
      <c r="EH1475" s="6">
        <v>640</v>
      </c>
      <c r="EI1475" s="6">
        <v>127</v>
      </c>
      <c r="EJ1475" s="6">
        <v>578</v>
      </c>
      <c r="EK1475" s="6">
        <v>146</v>
      </c>
      <c r="EL1475" s="6">
        <v>640</v>
      </c>
      <c r="EM1475" s="6" t="s">
        <v>116</v>
      </c>
      <c r="EN1475" s="6" t="s">
        <v>21</v>
      </c>
      <c r="EO1475" s="6">
        <v>23</v>
      </c>
    </row>
    <row r="1476" spans="131:145" x14ac:dyDescent="0.25">
      <c r="EA1476" s="6" t="s">
        <v>0</v>
      </c>
      <c r="EB1476" s="6" t="s">
        <v>13</v>
      </c>
      <c r="EC1476" s="6" t="s">
        <v>241</v>
      </c>
      <c r="ED1476" s="6" t="s">
        <v>242</v>
      </c>
      <c r="EE1476" s="6" t="s">
        <v>97</v>
      </c>
      <c r="EF1476" s="6" t="s">
        <v>98</v>
      </c>
      <c r="EG1476" s="6">
        <v>65</v>
      </c>
      <c r="EH1476" s="6">
        <v>347</v>
      </c>
      <c r="EI1476" s="6">
        <v>65</v>
      </c>
      <c r="EJ1476" s="6">
        <v>347</v>
      </c>
      <c r="EK1476" s="6">
        <v>65</v>
      </c>
      <c r="EL1476" s="6">
        <v>347</v>
      </c>
      <c r="EM1476" s="6" t="s">
        <v>116</v>
      </c>
      <c r="EN1476" s="6" t="s">
        <v>23</v>
      </c>
      <c r="EO1476" s="6">
        <v>13</v>
      </c>
    </row>
    <row r="1477" spans="131:145" x14ac:dyDescent="0.25">
      <c r="EA1477" s="6" t="s">
        <v>3</v>
      </c>
      <c r="EB1477" s="6" t="s">
        <v>14</v>
      </c>
      <c r="EC1477" s="6" t="s">
        <v>783</v>
      </c>
      <c r="ED1477" s="6" t="s">
        <v>784</v>
      </c>
      <c r="EE1477" s="6" t="s">
        <v>97</v>
      </c>
      <c r="EF1477" s="6" t="s">
        <v>98</v>
      </c>
      <c r="EG1477" s="6">
        <v>41</v>
      </c>
      <c r="EH1477" s="6">
        <v>214</v>
      </c>
      <c r="EI1477" s="6">
        <v>41</v>
      </c>
      <c r="EJ1477" s="6">
        <v>214</v>
      </c>
      <c r="EK1477" s="6">
        <v>41</v>
      </c>
      <c r="EL1477" s="6">
        <v>214</v>
      </c>
      <c r="EM1477" s="6" t="s">
        <v>116</v>
      </c>
      <c r="EN1477" s="6" t="s">
        <v>22</v>
      </c>
      <c r="EO1477" s="6">
        <v>2</v>
      </c>
    </row>
    <row r="1478" spans="131:145" x14ac:dyDescent="0.25">
      <c r="EA1478" s="6" t="s">
        <v>0</v>
      </c>
      <c r="EB1478" s="6" t="s">
        <v>6</v>
      </c>
      <c r="EC1478" s="6" t="s">
        <v>277</v>
      </c>
      <c r="ED1478" s="6" t="s">
        <v>278</v>
      </c>
      <c r="EE1478" s="6" t="s">
        <v>97</v>
      </c>
      <c r="EF1478" s="6" t="s">
        <v>98</v>
      </c>
      <c r="EG1478" s="6">
        <v>139</v>
      </c>
      <c r="EH1478" s="6">
        <v>640</v>
      </c>
      <c r="EI1478" s="6">
        <v>127</v>
      </c>
      <c r="EJ1478" s="6">
        <v>578</v>
      </c>
      <c r="EK1478" s="6">
        <v>146</v>
      </c>
      <c r="EL1478" s="6">
        <v>640</v>
      </c>
      <c r="EM1478" s="6" t="s">
        <v>116</v>
      </c>
      <c r="EN1478" s="6" t="s">
        <v>23</v>
      </c>
      <c r="EO1478" s="6">
        <v>54</v>
      </c>
    </row>
    <row r="1479" spans="131:145" x14ac:dyDescent="0.25">
      <c r="EA1479" s="6" t="s">
        <v>0</v>
      </c>
      <c r="EB1479" s="6" t="s">
        <v>7</v>
      </c>
      <c r="EC1479" s="6" t="s">
        <v>143</v>
      </c>
      <c r="ED1479" s="6" t="s">
        <v>144</v>
      </c>
      <c r="EE1479" s="6" t="s">
        <v>97</v>
      </c>
      <c r="EF1479" s="6" t="s">
        <v>132</v>
      </c>
      <c r="EG1479" s="6">
        <v>12</v>
      </c>
      <c r="EH1479" s="6">
        <v>51</v>
      </c>
      <c r="EI1479" s="6">
        <v>4</v>
      </c>
      <c r="EJ1479" s="6">
        <v>20</v>
      </c>
      <c r="EK1479" s="6">
        <v>12</v>
      </c>
      <c r="EL1479" s="6">
        <v>52</v>
      </c>
      <c r="EM1479" s="6" t="s">
        <v>116</v>
      </c>
      <c r="EN1479" s="6" t="s">
        <v>23</v>
      </c>
      <c r="EO1479" s="6">
        <v>2</v>
      </c>
    </row>
    <row r="1480" spans="131:145" x14ac:dyDescent="0.25">
      <c r="EA1480" s="6" t="s">
        <v>3</v>
      </c>
      <c r="EB1480" s="6" t="s">
        <v>15</v>
      </c>
      <c r="EC1480" s="6" t="s">
        <v>1862</v>
      </c>
      <c r="ED1480" s="6" t="s">
        <v>799</v>
      </c>
      <c r="EE1480" s="6" t="s">
        <v>97</v>
      </c>
      <c r="EF1480" s="6" t="s">
        <v>125</v>
      </c>
      <c r="EG1480" s="6">
        <v>51</v>
      </c>
      <c r="EH1480" s="6">
        <v>260</v>
      </c>
      <c r="EI1480" s="6">
        <v>51</v>
      </c>
      <c r="EJ1480" s="6">
        <v>263</v>
      </c>
      <c r="EK1480" s="6">
        <v>51</v>
      </c>
      <c r="EL1480" s="6">
        <v>263</v>
      </c>
      <c r="EM1480" s="6" t="s">
        <v>116</v>
      </c>
      <c r="EN1480" s="6" t="s">
        <v>23</v>
      </c>
      <c r="EO1480" s="6">
        <v>7</v>
      </c>
    </row>
    <row r="1481" spans="131:145" x14ac:dyDescent="0.25">
      <c r="EA1481" s="6" t="s">
        <v>3</v>
      </c>
      <c r="EB1481" s="6" t="s">
        <v>17</v>
      </c>
      <c r="EC1481" s="6" t="s">
        <v>1868</v>
      </c>
      <c r="ED1481" s="6" t="s">
        <v>762</v>
      </c>
      <c r="EE1481" s="6" t="s">
        <v>209</v>
      </c>
      <c r="EF1481" s="6" t="s">
        <v>125</v>
      </c>
      <c r="EG1481" s="6">
        <v>32</v>
      </c>
      <c r="EH1481" s="6">
        <v>156</v>
      </c>
      <c r="EI1481" s="6">
        <v>9</v>
      </c>
      <c r="EJ1481" s="6">
        <v>58</v>
      </c>
      <c r="EK1481" s="6">
        <v>9</v>
      </c>
      <c r="EL1481" s="6">
        <v>58</v>
      </c>
      <c r="EM1481" s="6" t="s">
        <v>116</v>
      </c>
      <c r="EN1481" s="6" t="s">
        <v>21</v>
      </c>
      <c r="EO1481" s="6">
        <v>2</v>
      </c>
    </row>
    <row r="1482" spans="131:145" x14ac:dyDescent="0.25">
      <c r="EA1482" s="6" t="s">
        <v>3</v>
      </c>
      <c r="EB1482" s="6" t="s">
        <v>16</v>
      </c>
      <c r="EC1482" s="6" t="s">
        <v>813</v>
      </c>
      <c r="ED1482" s="6" t="s">
        <v>814</v>
      </c>
      <c r="EE1482" s="6" t="s">
        <v>97</v>
      </c>
      <c r="EF1482" s="6" t="s">
        <v>98</v>
      </c>
      <c r="EG1482" s="6">
        <v>38</v>
      </c>
      <c r="EH1482" s="6">
        <v>164</v>
      </c>
      <c r="EI1482" s="6">
        <v>37</v>
      </c>
      <c r="EJ1482" s="6">
        <v>155</v>
      </c>
      <c r="EK1482" s="6">
        <v>38</v>
      </c>
      <c r="EL1482" s="6">
        <v>4</v>
      </c>
      <c r="EM1482" s="6" t="s">
        <v>116</v>
      </c>
      <c r="EN1482" s="6" t="s">
        <v>23</v>
      </c>
      <c r="EO1482" s="6">
        <v>3</v>
      </c>
    </row>
    <row r="1483" spans="131:145" x14ac:dyDescent="0.25">
      <c r="EA1483" s="6" t="s">
        <v>3</v>
      </c>
      <c r="EB1483" s="6" t="s">
        <v>15</v>
      </c>
      <c r="EC1483" s="6" t="s">
        <v>1863</v>
      </c>
      <c r="ED1483" s="6" t="s">
        <v>801</v>
      </c>
      <c r="EE1483" s="6" t="s">
        <v>97</v>
      </c>
      <c r="EF1483" s="6" t="s">
        <v>125</v>
      </c>
      <c r="EG1483" s="6">
        <v>70</v>
      </c>
      <c r="EH1483" s="6">
        <v>273</v>
      </c>
      <c r="EI1483" s="6">
        <v>71</v>
      </c>
      <c r="EJ1483" s="6">
        <v>278</v>
      </c>
      <c r="EK1483" s="6">
        <v>71</v>
      </c>
      <c r="EL1483" s="6">
        <v>278</v>
      </c>
      <c r="EM1483" s="6" t="s">
        <v>116</v>
      </c>
      <c r="EN1483" s="6" t="s">
        <v>21</v>
      </c>
      <c r="EO1483" s="6">
        <v>5</v>
      </c>
    </row>
    <row r="1484" spans="131:145" x14ac:dyDescent="0.25">
      <c r="EA1484" s="6" t="s">
        <v>3</v>
      </c>
      <c r="EB1484" s="6" t="s">
        <v>14</v>
      </c>
      <c r="EC1484" s="6" t="s">
        <v>783</v>
      </c>
      <c r="ED1484" s="6" t="s">
        <v>784</v>
      </c>
      <c r="EE1484" s="6" t="s">
        <v>97</v>
      </c>
      <c r="EF1484" s="6" t="s">
        <v>98</v>
      </c>
      <c r="EG1484" s="6">
        <v>41</v>
      </c>
      <c r="EH1484" s="6">
        <v>214</v>
      </c>
      <c r="EI1484" s="6">
        <v>41</v>
      </c>
      <c r="EJ1484" s="6">
        <v>214</v>
      </c>
      <c r="EK1484" s="6">
        <v>41</v>
      </c>
      <c r="EL1484" s="6">
        <v>214</v>
      </c>
      <c r="EM1484" s="6" t="s">
        <v>116</v>
      </c>
      <c r="EN1484" s="6" t="s">
        <v>23</v>
      </c>
      <c r="EO1484" s="6">
        <v>5</v>
      </c>
    </row>
    <row r="1485" spans="131:145" x14ac:dyDescent="0.25">
      <c r="EA1485" s="6" t="s">
        <v>0</v>
      </c>
      <c r="EB1485" s="6" t="s">
        <v>13</v>
      </c>
      <c r="EC1485" s="6" t="s">
        <v>173</v>
      </c>
      <c r="ED1485" s="6" t="s">
        <v>174</v>
      </c>
      <c r="EE1485" s="6" t="s">
        <v>97</v>
      </c>
      <c r="EF1485" s="6" t="s">
        <v>125</v>
      </c>
      <c r="EG1485" s="6">
        <v>74</v>
      </c>
      <c r="EH1485" s="6">
        <v>404</v>
      </c>
      <c r="EI1485" s="6">
        <v>60</v>
      </c>
      <c r="EJ1485" s="6">
        <v>330</v>
      </c>
      <c r="EK1485" s="6">
        <v>74</v>
      </c>
      <c r="EL1485" s="6">
        <v>369</v>
      </c>
      <c r="EM1485" s="6" t="s">
        <v>116</v>
      </c>
      <c r="EN1485" s="6" t="s">
        <v>21</v>
      </c>
      <c r="EO1485" s="6">
        <v>1</v>
      </c>
    </row>
    <row r="1486" spans="131:145" x14ac:dyDescent="0.25">
      <c r="EA1486" s="6" t="s">
        <v>3</v>
      </c>
      <c r="EB1486" s="6" t="s">
        <v>16</v>
      </c>
      <c r="EC1486" s="6" t="s">
        <v>230</v>
      </c>
      <c r="ED1486" s="6" t="s">
        <v>231</v>
      </c>
      <c r="EE1486" s="6" t="s">
        <v>97</v>
      </c>
      <c r="EF1486" s="6" t="s">
        <v>98</v>
      </c>
      <c r="EG1486" s="6">
        <v>31</v>
      </c>
      <c r="EH1486" s="6">
        <v>191</v>
      </c>
      <c r="EI1486" s="6">
        <v>31</v>
      </c>
      <c r="EJ1486" s="6">
        <v>183</v>
      </c>
      <c r="EK1486" s="6">
        <v>31</v>
      </c>
      <c r="EL1486" s="6">
        <v>183</v>
      </c>
      <c r="EM1486" s="6" t="s">
        <v>116</v>
      </c>
      <c r="EN1486" s="6" t="s">
        <v>23</v>
      </c>
      <c r="EO1486" s="6">
        <v>7</v>
      </c>
    </row>
    <row r="1487" spans="131:145" x14ac:dyDescent="0.25">
      <c r="EA1487" s="6" t="s">
        <v>0</v>
      </c>
      <c r="EB1487" s="6" t="s">
        <v>6</v>
      </c>
      <c r="EC1487" s="6" t="s">
        <v>277</v>
      </c>
      <c r="ED1487" s="6" t="s">
        <v>278</v>
      </c>
      <c r="EE1487" s="6" t="s">
        <v>97</v>
      </c>
      <c r="EF1487" s="6" t="s">
        <v>98</v>
      </c>
      <c r="EG1487" s="6">
        <v>139</v>
      </c>
      <c r="EH1487" s="6">
        <v>640</v>
      </c>
      <c r="EI1487" s="6">
        <v>127</v>
      </c>
      <c r="EJ1487" s="6">
        <v>578</v>
      </c>
      <c r="EK1487" s="6">
        <v>146</v>
      </c>
      <c r="EL1487" s="6">
        <v>640</v>
      </c>
      <c r="EM1487" s="6" t="s">
        <v>116</v>
      </c>
      <c r="EN1487" s="6" t="s">
        <v>22</v>
      </c>
      <c r="EO1487" s="6">
        <v>31</v>
      </c>
    </row>
    <row r="1488" spans="131:145" x14ac:dyDescent="0.25">
      <c r="EA1488" s="6" t="s">
        <v>0</v>
      </c>
      <c r="EB1488" s="6" t="s">
        <v>9</v>
      </c>
      <c r="EC1488" s="6" t="s">
        <v>220</v>
      </c>
      <c r="ED1488" s="6" t="s">
        <v>221</v>
      </c>
      <c r="EE1488" s="6" t="s">
        <v>97</v>
      </c>
      <c r="EF1488" s="6" t="s">
        <v>125</v>
      </c>
      <c r="EG1488" s="6">
        <v>121</v>
      </c>
      <c r="EH1488" s="6">
        <v>596</v>
      </c>
      <c r="EI1488" s="6">
        <v>129</v>
      </c>
      <c r="EJ1488" s="6">
        <v>575</v>
      </c>
      <c r="EK1488" s="6">
        <v>129</v>
      </c>
      <c r="EL1488" s="6">
        <v>575</v>
      </c>
      <c r="EM1488" s="6" t="s">
        <v>116</v>
      </c>
      <c r="EN1488" s="6" t="s">
        <v>21</v>
      </c>
      <c r="EO1488" s="6">
        <v>6</v>
      </c>
    </row>
    <row r="1489" spans="131:145" x14ac:dyDescent="0.25">
      <c r="EA1489" s="6" t="s">
        <v>0</v>
      </c>
      <c r="EB1489" s="6" t="s">
        <v>13</v>
      </c>
      <c r="EC1489" s="6" t="s">
        <v>173</v>
      </c>
      <c r="ED1489" s="6" t="s">
        <v>174</v>
      </c>
      <c r="EE1489" s="6" t="s">
        <v>97</v>
      </c>
      <c r="EF1489" s="6" t="s">
        <v>125</v>
      </c>
      <c r="EG1489" s="6">
        <v>74</v>
      </c>
      <c r="EH1489" s="6">
        <v>404</v>
      </c>
      <c r="EI1489" s="6">
        <v>60</v>
      </c>
      <c r="EJ1489" s="6">
        <v>330</v>
      </c>
      <c r="EK1489" s="6">
        <v>74</v>
      </c>
      <c r="EL1489" s="6">
        <v>369</v>
      </c>
      <c r="EM1489" s="6" t="s">
        <v>116</v>
      </c>
      <c r="EN1489" s="6" t="s">
        <v>22</v>
      </c>
      <c r="EO1489" s="6">
        <v>4</v>
      </c>
    </row>
    <row r="1490" spans="131:145" x14ac:dyDescent="0.25">
      <c r="EA1490" s="6" t="s">
        <v>3</v>
      </c>
      <c r="EB1490" s="6" t="s">
        <v>17</v>
      </c>
      <c r="EC1490" s="6" t="s">
        <v>1868</v>
      </c>
      <c r="ED1490" s="6" t="s">
        <v>762</v>
      </c>
      <c r="EE1490" s="6" t="s">
        <v>209</v>
      </c>
      <c r="EF1490" s="6" t="s">
        <v>125</v>
      </c>
      <c r="EG1490" s="6">
        <v>32</v>
      </c>
      <c r="EH1490" s="6">
        <v>156</v>
      </c>
      <c r="EI1490" s="6">
        <v>9</v>
      </c>
      <c r="EJ1490" s="6">
        <v>58</v>
      </c>
      <c r="EK1490" s="6">
        <v>9</v>
      </c>
      <c r="EL1490" s="6">
        <v>58</v>
      </c>
      <c r="EM1490" s="6" t="s">
        <v>116</v>
      </c>
      <c r="EN1490" s="6" t="s">
        <v>23</v>
      </c>
      <c r="EO1490" s="6">
        <v>3</v>
      </c>
    </row>
    <row r="1491" spans="131:145" x14ac:dyDescent="0.25">
      <c r="EA1491" s="6" t="s">
        <v>0</v>
      </c>
      <c r="EB1491" s="6" t="s">
        <v>7</v>
      </c>
      <c r="EC1491" s="6" t="s">
        <v>143</v>
      </c>
      <c r="ED1491" s="6" t="s">
        <v>144</v>
      </c>
      <c r="EE1491" s="6" t="s">
        <v>97</v>
      </c>
      <c r="EF1491" s="6" t="s">
        <v>132</v>
      </c>
      <c r="EG1491" s="6">
        <v>12</v>
      </c>
      <c r="EH1491" s="6">
        <v>51</v>
      </c>
      <c r="EI1491" s="6">
        <v>4</v>
      </c>
      <c r="EJ1491" s="6">
        <v>20</v>
      </c>
      <c r="EK1491" s="6">
        <v>12</v>
      </c>
      <c r="EL1491" s="6">
        <v>52</v>
      </c>
      <c r="EM1491" s="6" t="s">
        <v>116</v>
      </c>
      <c r="EN1491" s="6" t="s">
        <v>21</v>
      </c>
      <c r="EO1491" s="6">
        <v>1</v>
      </c>
    </row>
    <row r="1492" spans="131:145" x14ac:dyDescent="0.25">
      <c r="EA1492" s="6" t="s">
        <v>0</v>
      </c>
      <c r="EB1492" s="6" t="s">
        <v>13</v>
      </c>
      <c r="EC1492" s="6" t="s">
        <v>239</v>
      </c>
      <c r="ED1492" s="6" t="s">
        <v>240</v>
      </c>
      <c r="EE1492" s="6" t="s">
        <v>97</v>
      </c>
      <c r="EF1492" s="6" t="s">
        <v>98</v>
      </c>
      <c r="EG1492" s="6">
        <v>15</v>
      </c>
      <c r="EH1492" s="6">
        <v>74</v>
      </c>
      <c r="EI1492" s="6">
        <v>12</v>
      </c>
      <c r="EJ1492" s="6">
        <v>60</v>
      </c>
      <c r="EK1492" s="6">
        <v>16</v>
      </c>
      <c r="EL1492" s="6">
        <v>74</v>
      </c>
      <c r="EM1492" s="6" t="s">
        <v>116</v>
      </c>
      <c r="EN1492" s="6" t="s">
        <v>21</v>
      </c>
      <c r="EO1492" s="6">
        <v>2</v>
      </c>
    </row>
    <row r="1493" spans="131:145" x14ac:dyDescent="0.25">
      <c r="EA1493" s="6" t="s">
        <v>0</v>
      </c>
      <c r="EB1493" s="6" t="s">
        <v>13</v>
      </c>
      <c r="EC1493" s="6" t="s">
        <v>243</v>
      </c>
      <c r="ED1493" s="6" t="s">
        <v>244</v>
      </c>
      <c r="EE1493" s="6" t="s">
        <v>97</v>
      </c>
      <c r="EF1493" s="6" t="s">
        <v>98</v>
      </c>
      <c r="EG1493" s="6">
        <v>67</v>
      </c>
      <c r="EH1493" s="6">
        <v>350</v>
      </c>
      <c r="EI1493" s="6">
        <v>67</v>
      </c>
      <c r="EJ1493" s="6">
        <v>350</v>
      </c>
      <c r="EK1493" s="6">
        <v>67</v>
      </c>
      <c r="EL1493" s="6">
        <v>350</v>
      </c>
      <c r="EM1493" s="6" t="s">
        <v>116</v>
      </c>
      <c r="EN1493" s="6" t="s">
        <v>23</v>
      </c>
      <c r="EO1493" s="6">
        <v>8</v>
      </c>
    </row>
    <row r="1494" spans="131:145" x14ac:dyDescent="0.25">
      <c r="EA1494" s="6" t="s">
        <v>0</v>
      </c>
      <c r="EB1494" s="6" t="s">
        <v>9</v>
      </c>
      <c r="EC1494" s="6" t="s">
        <v>220</v>
      </c>
      <c r="ED1494" s="6" t="s">
        <v>221</v>
      </c>
      <c r="EE1494" s="6" t="s">
        <v>97</v>
      </c>
      <c r="EF1494" s="6" t="s">
        <v>125</v>
      </c>
      <c r="EG1494" s="6">
        <v>121</v>
      </c>
      <c r="EH1494" s="6">
        <v>596</v>
      </c>
      <c r="EI1494" s="6">
        <v>129</v>
      </c>
      <c r="EJ1494" s="6">
        <v>575</v>
      </c>
      <c r="EK1494" s="6">
        <v>129</v>
      </c>
      <c r="EL1494" s="6">
        <v>575</v>
      </c>
      <c r="EM1494" s="6" t="s">
        <v>116</v>
      </c>
      <c r="EN1494" s="6" t="s">
        <v>23</v>
      </c>
      <c r="EO1494" s="6">
        <v>16</v>
      </c>
    </row>
    <row r="1495" spans="131:145" x14ac:dyDescent="0.25">
      <c r="EA1495" s="6" t="s">
        <v>3</v>
      </c>
      <c r="EB1495" s="6" t="s">
        <v>17</v>
      </c>
      <c r="EC1495" s="6" t="s">
        <v>767</v>
      </c>
      <c r="ED1495" s="6" t="s">
        <v>768</v>
      </c>
      <c r="EE1495" s="6" t="s">
        <v>97</v>
      </c>
      <c r="EF1495" s="6" t="s">
        <v>98</v>
      </c>
      <c r="EG1495" s="6">
        <v>61</v>
      </c>
      <c r="EH1495" s="6">
        <v>264</v>
      </c>
      <c r="EI1495" s="6">
        <v>55</v>
      </c>
      <c r="EJ1495" s="6">
        <v>251</v>
      </c>
      <c r="EK1495" s="6">
        <v>55</v>
      </c>
      <c r="EL1495" s="6">
        <v>251</v>
      </c>
      <c r="EM1495" s="6" t="s">
        <v>116</v>
      </c>
      <c r="EN1495" s="6" t="s">
        <v>22</v>
      </c>
      <c r="EO1495" s="6">
        <v>4</v>
      </c>
    </row>
    <row r="1496" spans="131:145" x14ac:dyDescent="0.25">
      <c r="EA1496" s="6" t="s">
        <v>0</v>
      </c>
      <c r="EB1496" s="6" t="s">
        <v>13</v>
      </c>
      <c r="EC1496" s="6" t="s">
        <v>241</v>
      </c>
      <c r="ED1496" s="6" t="s">
        <v>242</v>
      </c>
      <c r="EE1496" s="6" t="s">
        <v>97</v>
      </c>
      <c r="EF1496" s="6" t="s">
        <v>98</v>
      </c>
      <c r="EG1496" s="6">
        <v>65</v>
      </c>
      <c r="EH1496" s="6">
        <v>347</v>
      </c>
      <c r="EI1496" s="6">
        <v>65</v>
      </c>
      <c r="EJ1496" s="6">
        <v>347</v>
      </c>
      <c r="EK1496" s="6">
        <v>65</v>
      </c>
      <c r="EL1496" s="6">
        <v>347</v>
      </c>
      <c r="EM1496" s="6" t="s">
        <v>116</v>
      </c>
      <c r="EN1496" s="6" t="s">
        <v>22</v>
      </c>
      <c r="EO1496" s="6">
        <v>7</v>
      </c>
    </row>
    <row r="1497" spans="131:145" x14ac:dyDescent="0.25">
      <c r="EA1497" s="6" t="s">
        <v>0</v>
      </c>
      <c r="EB1497" s="6" t="s">
        <v>13</v>
      </c>
      <c r="EC1497" s="6" t="s">
        <v>241</v>
      </c>
      <c r="ED1497" s="6" t="s">
        <v>242</v>
      </c>
      <c r="EE1497" s="6" t="s">
        <v>97</v>
      </c>
      <c r="EF1497" s="6" t="s">
        <v>98</v>
      </c>
      <c r="EG1497" s="6">
        <v>65</v>
      </c>
      <c r="EH1497" s="6">
        <v>347</v>
      </c>
      <c r="EI1497" s="6">
        <v>65</v>
      </c>
      <c r="EJ1497" s="6">
        <v>347</v>
      </c>
      <c r="EK1497" s="6">
        <v>65</v>
      </c>
      <c r="EL1497" s="6">
        <v>347</v>
      </c>
      <c r="EM1497" s="6" t="s">
        <v>116</v>
      </c>
      <c r="EN1497" s="6" t="s">
        <v>21</v>
      </c>
      <c r="EO1497" s="6">
        <v>6</v>
      </c>
    </row>
    <row r="1498" spans="131:145" x14ac:dyDescent="0.25">
      <c r="EA1498" s="6" t="s">
        <v>3</v>
      </c>
      <c r="EB1498" s="6" t="s">
        <v>15</v>
      </c>
      <c r="EC1498" s="6" t="s">
        <v>1862</v>
      </c>
      <c r="ED1498" s="6" t="s">
        <v>799</v>
      </c>
      <c r="EE1498" s="6" t="s">
        <v>97</v>
      </c>
      <c r="EF1498" s="6" t="s">
        <v>125</v>
      </c>
      <c r="EG1498" s="6">
        <v>51</v>
      </c>
      <c r="EH1498" s="6">
        <v>260</v>
      </c>
      <c r="EI1498" s="6">
        <v>51</v>
      </c>
      <c r="EJ1498" s="6">
        <v>263</v>
      </c>
      <c r="EK1498" s="6">
        <v>51</v>
      </c>
      <c r="EL1498" s="6">
        <v>263</v>
      </c>
      <c r="EM1498" s="6" t="s">
        <v>116</v>
      </c>
      <c r="EN1498" s="6" t="s">
        <v>21</v>
      </c>
      <c r="EO1498" s="6">
        <v>6</v>
      </c>
    </row>
    <row r="1499" spans="131:145" x14ac:dyDescent="0.25">
      <c r="EA1499" s="6" t="s">
        <v>0</v>
      </c>
      <c r="EB1499" s="6" t="s">
        <v>9</v>
      </c>
      <c r="EC1499" s="6" t="s">
        <v>135</v>
      </c>
      <c r="ED1499" s="6" t="s">
        <v>136</v>
      </c>
      <c r="EE1499" s="6" t="s">
        <v>97</v>
      </c>
      <c r="EF1499" s="6" t="s">
        <v>125</v>
      </c>
      <c r="EG1499" s="6">
        <v>207</v>
      </c>
      <c r="EH1499" s="6">
        <v>1141</v>
      </c>
      <c r="EI1499" s="6">
        <v>352</v>
      </c>
      <c r="EJ1499" s="6">
        <v>1386</v>
      </c>
      <c r="EK1499" s="6">
        <v>352</v>
      </c>
      <c r="EL1499" s="6">
        <v>1386</v>
      </c>
      <c r="EM1499" s="6" t="s">
        <v>116</v>
      </c>
      <c r="EN1499" s="6" t="s">
        <v>23</v>
      </c>
      <c r="EO1499" s="6">
        <v>21</v>
      </c>
    </row>
    <row r="1500" spans="131:145" x14ac:dyDescent="0.25">
      <c r="EA1500" s="6" t="s">
        <v>3</v>
      </c>
      <c r="EB1500" s="6" t="s">
        <v>16</v>
      </c>
      <c r="EC1500" s="6" t="s">
        <v>230</v>
      </c>
      <c r="ED1500" s="6" t="s">
        <v>231</v>
      </c>
      <c r="EE1500" s="6" t="s">
        <v>97</v>
      </c>
      <c r="EF1500" s="6" t="s">
        <v>98</v>
      </c>
      <c r="EG1500" s="6">
        <v>31</v>
      </c>
      <c r="EH1500" s="6">
        <v>191</v>
      </c>
      <c r="EI1500" s="6">
        <v>31</v>
      </c>
      <c r="EJ1500" s="6">
        <v>183</v>
      </c>
      <c r="EK1500" s="6">
        <v>31</v>
      </c>
      <c r="EL1500" s="6">
        <v>183</v>
      </c>
      <c r="EM1500" s="6" t="s">
        <v>116</v>
      </c>
      <c r="EN1500" s="6" t="s">
        <v>21</v>
      </c>
      <c r="EO1500" s="6">
        <v>4</v>
      </c>
    </row>
    <row r="1501" spans="131:145" x14ac:dyDescent="0.25">
      <c r="EA1501" s="6" t="s">
        <v>0</v>
      </c>
      <c r="EB1501" s="6" t="s">
        <v>9</v>
      </c>
      <c r="EC1501" s="6" t="s">
        <v>135</v>
      </c>
      <c r="ED1501" s="6" t="s">
        <v>136</v>
      </c>
      <c r="EE1501" s="6" t="s">
        <v>97</v>
      </c>
      <c r="EF1501" s="6" t="s">
        <v>125</v>
      </c>
      <c r="EG1501" s="6">
        <v>207</v>
      </c>
      <c r="EH1501" s="6">
        <v>1141</v>
      </c>
      <c r="EI1501" s="6">
        <v>352</v>
      </c>
      <c r="EJ1501" s="6">
        <v>1386</v>
      </c>
      <c r="EK1501" s="6">
        <v>352</v>
      </c>
      <c r="EL1501" s="6">
        <v>1386</v>
      </c>
      <c r="EM1501" s="6" t="s">
        <v>116</v>
      </c>
      <c r="EN1501" s="6" t="s">
        <v>22</v>
      </c>
      <c r="EO1501" s="6">
        <v>9</v>
      </c>
    </row>
    <row r="1502" spans="131:145" x14ac:dyDescent="0.25">
      <c r="EA1502" s="6" t="s">
        <v>0</v>
      </c>
      <c r="EB1502" s="6" t="s">
        <v>7</v>
      </c>
      <c r="EC1502" s="6" t="s">
        <v>143</v>
      </c>
      <c r="ED1502" s="6" t="s">
        <v>144</v>
      </c>
      <c r="EE1502" s="6" t="s">
        <v>97</v>
      </c>
      <c r="EF1502" s="6" t="s">
        <v>132</v>
      </c>
      <c r="EG1502" s="6">
        <v>12</v>
      </c>
      <c r="EH1502" s="6">
        <v>51</v>
      </c>
      <c r="EI1502" s="6">
        <v>4</v>
      </c>
      <c r="EJ1502" s="6">
        <v>20</v>
      </c>
      <c r="EK1502" s="6">
        <v>12</v>
      </c>
      <c r="EL1502" s="6">
        <v>52</v>
      </c>
      <c r="EM1502" s="6" t="s">
        <v>116</v>
      </c>
      <c r="EN1502" s="6" t="s">
        <v>22</v>
      </c>
      <c r="EO1502" s="6">
        <v>1</v>
      </c>
    </row>
    <row r="1503" spans="131:145" x14ac:dyDescent="0.25">
      <c r="EA1503" s="6" t="s">
        <v>3</v>
      </c>
      <c r="EB1503" s="6" t="s">
        <v>14</v>
      </c>
      <c r="EC1503" s="6" t="s">
        <v>785</v>
      </c>
      <c r="ED1503" s="6" t="s">
        <v>786</v>
      </c>
      <c r="EE1503" s="6" t="s">
        <v>97</v>
      </c>
      <c r="EF1503" s="6" t="s">
        <v>98</v>
      </c>
      <c r="EG1503" s="6">
        <v>140</v>
      </c>
      <c r="EH1503" s="6">
        <v>613</v>
      </c>
      <c r="EI1503" s="6">
        <v>137</v>
      </c>
      <c r="EJ1503" s="6">
        <v>622</v>
      </c>
      <c r="EK1503" s="6">
        <v>137</v>
      </c>
      <c r="EL1503" s="6">
        <v>622</v>
      </c>
      <c r="EM1503" s="6" t="s">
        <v>116</v>
      </c>
      <c r="EN1503" s="6" t="s">
        <v>22</v>
      </c>
      <c r="EO1503" s="6">
        <v>5</v>
      </c>
    </row>
    <row r="1504" spans="131:145" x14ac:dyDescent="0.25">
      <c r="EA1504" s="6" t="s">
        <v>0</v>
      </c>
      <c r="EB1504" s="6" t="s">
        <v>6</v>
      </c>
      <c r="EC1504" s="6" t="s">
        <v>718</v>
      </c>
      <c r="ED1504" s="6" t="s">
        <v>719</v>
      </c>
      <c r="EE1504" s="6" t="s">
        <v>97</v>
      </c>
      <c r="EF1504" s="6" t="s">
        <v>132</v>
      </c>
      <c r="EG1504" s="6">
        <v>68</v>
      </c>
      <c r="EH1504" s="6">
        <v>327</v>
      </c>
      <c r="EI1504" s="6">
        <v>10</v>
      </c>
      <c r="EJ1504" s="6">
        <v>20</v>
      </c>
      <c r="EK1504" s="6">
        <v>63</v>
      </c>
      <c r="EL1504" s="6">
        <v>307</v>
      </c>
      <c r="EM1504" s="6" t="s">
        <v>116</v>
      </c>
      <c r="EN1504" s="6" t="s">
        <v>21</v>
      </c>
      <c r="EO1504" s="6">
        <v>4</v>
      </c>
    </row>
    <row r="1505" spans="131:145" x14ac:dyDescent="0.25">
      <c r="EA1505" s="6" t="s">
        <v>3</v>
      </c>
      <c r="EB1505" s="6" t="s">
        <v>15</v>
      </c>
      <c r="EC1505" s="6" t="s">
        <v>1863</v>
      </c>
      <c r="ED1505" s="6" t="s">
        <v>801</v>
      </c>
      <c r="EE1505" s="6" t="s">
        <v>97</v>
      </c>
      <c r="EF1505" s="6" t="s">
        <v>125</v>
      </c>
      <c r="EG1505" s="6">
        <v>70</v>
      </c>
      <c r="EH1505" s="6">
        <v>273</v>
      </c>
      <c r="EI1505" s="6">
        <v>71</v>
      </c>
      <c r="EJ1505" s="6">
        <v>278</v>
      </c>
      <c r="EK1505" s="6">
        <v>71</v>
      </c>
      <c r="EL1505" s="6">
        <v>278</v>
      </c>
      <c r="EM1505" s="6" t="s">
        <v>116</v>
      </c>
      <c r="EN1505" s="6" t="s">
        <v>22</v>
      </c>
      <c r="EO1505" s="6">
        <v>7</v>
      </c>
    </row>
    <row r="1506" spans="131:145" x14ac:dyDescent="0.25">
      <c r="EA1506" s="6" t="s">
        <v>0</v>
      </c>
      <c r="EB1506" s="6" t="s">
        <v>6</v>
      </c>
      <c r="EC1506" s="6" t="s">
        <v>721</v>
      </c>
      <c r="ED1506" s="6" t="s">
        <v>722</v>
      </c>
      <c r="EE1506" s="6" t="s">
        <v>97</v>
      </c>
      <c r="EF1506" s="6" t="s">
        <v>125</v>
      </c>
      <c r="EG1506" s="6">
        <v>30</v>
      </c>
      <c r="EH1506" s="6">
        <v>181</v>
      </c>
      <c r="EI1506" s="6">
        <v>30</v>
      </c>
      <c r="EJ1506" s="6">
        <v>181</v>
      </c>
      <c r="EK1506" s="6">
        <v>30</v>
      </c>
      <c r="EL1506" s="6">
        <v>181</v>
      </c>
      <c r="EM1506" s="6" t="s">
        <v>116</v>
      </c>
      <c r="EN1506" s="6" t="s">
        <v>21</v>
      </c>
      <c r="EO1506" s="6">
        <v>3</v>
      </c>
    </row>
    <row r="1507" spans="131:145" x14ac:dyDescent="0.25">
      <c r="EA1507" s="6" t="s">
        <v>0</v>
      </c>
      <c r="EB1507" s="6" t="s">
        <v>13</v>
      </c>
      <c r="EC1507" s="6" t="s">
        <v>239</v>
      </c>
      <c r="ED1507" s="6" t="s">
        <v>240</v>
      </c>
      <c r="EE1507" s="6" t="s">
        <v>97</v>
      </c>
      <c r="EF1507" s="6" t="s">
        <v>98</v>
      </c>
      <c r="EG1507" s="6">
        <v>15</v>
      </c>
      <c r="EH1507" s="6">
        <v>74</v>
      </c>
      <c r="EI1507" s="6">
        <v>12</v>
      </c>
      <c r="EJ1507" s="6">
        <v>60</v>
      </c>
      <c r="EK1507" s="6">
        <v>16</v>
      </c>
      <c r="EL1507" s="6">
        <v>74</v>
      </c>
      <c r="EM1507" s="6" t="s">
        <v>116</v>
      </c>
      <c r="EN1507" s="6" t="s">
        <v>22</v>
      </c>
      <c r="EO1507" s="6">
        <v>0</v>
      </c>
    </row>
    <row r="1508" spans="131:145" x14ac:dyDescent="0.25">
      <c r="EA1508" s="6" t="s">
        <v>0</v>
      </c>
      <c r="EB1508" s="6" t="s">
        <v>13</v>
      </c>
      <c r="EC1508" s="6" t="s">
        <v>243</v>
      </c>
      <c r="ED1508" s="6" t="s">
        <v>244</v>
      </c>
      <c r="EE1508" s="6" t="s">
        <v>97</v>
      </c>
      <c r="EF1508" s="6" t="s">
        <v>98</v>
      </c>
      <c r="EG1508" s="6">
        <v>67</v>
      </c>
      <c r="EH1508" s="6">
        <v>350</v>
      </c>
      <c r="EI1508" s="6">
        <v>67</v>
      </c>
      <c r="EJ1508" s="6">
        <v>350</v>
      </c>
      <c r="EK1508" s="6">
        <v>67</v>
      </c>
      <c r="EL1508" s="6">
        <v>350</v>
      </c>
      <c r="EM1508" s="6" t="s">
        <v>116</v>
      </c>
      <c r="EN1508" s="6" t="s">
        <v>22</v>
      </c>
      <c r="EO1508" s="6">
        <v>4</v>
      </c>
    </row>
    <row r="1509" spans="131:145" x14ac:dyDescent="0.25">
      <c r="EA1509" s="6" t="s">
        <v>3</v>
      </c>
      <c r="EB1509" s="6" t="s">
        <v>15</v>
      </c>
      <c r="EC1509" s="6" t="s">
        <v>1862</v>
      </c>
      <c r="ED1509" s="6" t="s">
        <v>799</v>
      </c>
      <c r="EE1509" s="6" t="s">
        <v>97</v>
      </c>
      <c r="EF1509" s="6" t="s">
        <v>125</v>
      </c>
      <c r="EG1509" s="6">
        <v>51</v>
      </c>
      <c r="EH1509" s="6">
        <v>260</v>
      </c>
      <c r="EI1509" s="6">
        <v>51</v>
      </c>
      <c r="EJ1509" s="6">
        <v>263</v>
      </c>
      <c r="EK1509" s="6">
        <v>51</v>
      </c>
      <c r="EL1509" s="6">
        <v>263</v>
      </c>
      <c r="EM1509" s="6" t="s">
        <v>116</v>
      </c>
      <c r="EN1509" s="6" t="s">
        <v>22</v>
      </c>
      <c r="EO1509" s="6">
        <v>1</v>
      </c>
    </row>
    <row r="1510" spans="131:145" x14ac:dyDescent="0.25">
      <c r="EA1510" s="6" t="s">
        <v>3</v>
      </c>
      <c r="EB1510" s="6" t="s">
        <v>16</v>
      </c>
      <c r="EC1510" s="6" t="s">
        <v>230</v>
      </c>
      <c r="ED1510" s="6" t="s">
        <v>231</v>
      </c>
      <c r="EE1510" s="6" t="s">
        <v>97</v>
      </c>
      <c r="EF1510" s="6" t="s">
        <v>98</v>
      </c>
      <c r="EG1510" s="6">
        <v>31</v>
      </c>
      <c r="EH1510" s="6">
        <v>191</v>
      </c>
      <c r="EI1510" s="6">
        <v>31</v>
      </c>
      <c r="EJ1510" s="6">
        <v>183</v>
      </c>
      <c r="EK1510" s="6">
        <v>31</v>
      </c>
      <c r="EL1510" s="6">
        <v>183</v>
      </c>
      <c r="EM1510" s="6" t="s">
        <v>116</v>
      </c>
      <c r="EN1510" s="6" t="s">
        <v>22</v>
      </c>
      <c r="EO1510" s="6">
        <v>3</v>
      </c>
    </row>
    <row r="1511" spans="131:145" x14ac:dyDescent="0.25">
      <c r="EA1511" s="6" t="s">
        <v>0</v>
      </c>
      <c r="EB1511" s="6" t="s">
        <v>13</v>
      </c>
      <c r="EC1511" s="6" t="s">
        <v>173</v>
      </c>
      <c r="ED1511" s="6" t="s">
        <v>174</v>
      </c>
      <c r="EE1511" s="6" t="s">
        <v>97</v>
      </c>
      <c r="EF1511" s="6" t="s">
        <v>125</v>
      </c>
      <c r="EG1511" s="6">
        <v>74</v>
      </c>
      <c r="EH1511" s="6">
        <v>404</v>
      </c>
      <c r="EI1511" s="6">
        <v>60</v>
      </c>
      <c r="EJ1511" s="6">
        <v>330</v>
      </c>
      <c r="EK1511" s="6">
        <v>74</v>
      </c>
      <c r="EL1511" s="6">
        <v>369</v>
      </c>
      <c r="EM1511" s="6" t="s">
        <v>116</v>
      </c>
      <c r="EN1511" s="6" t="s">
        <v>23</v>
      </c>
      <c r="EO1511" s="6">
        <v>5</v>
      </c>
    </row>
    <row r="1512" spans="131:145" x14ac:dyDescent="0.25">
      <c r="EA1512" s="6" t="s">
        <v>0</v>
      </c>
      <c r="EB1512" s="6" t="s">
        <v>9</v>
      </c>
      <c r="EC1512" s="6" t="s">
        <v>759</v>
      </c>
      <c r="ED1512" s="6" t="s">
        <v>760</v>
      </c>
      <c r="EE1512" s="6" t="s">
        <v>97</v>
      </c>
      <c r="EF1512" s="6" t="s">
        <v>125</v>
      </c>
      <c r="EG1512" s="6">
        <v>319</v>
      </c>
      <c r="EH1512" s="6">
        <v>1567</v>
      </c>
      <c r="EI1512" s="6">
        <v>133</v>
      </c>
      <c r="EJ1512" s="6">
        <v>499</v>
      </c>
      <c r="EK1512" s="6">
        <v>133</v>
      </c>
      <c r="EL1512" s="6">
        <v>499</v>
      </c>
      <c r="EM1512" s="6" t="s">
        <v>116</v>
      </c>
      <c r="EN1512" s="6" t="s">
        <v>21</v>
      </c>
      <c r="EO1512" s="6">
        <v>6</v>
      </c>
    </row>
    <row r="1513" spans="131:145" x14ac:dyDescent="0.25">
      <c r="EA1513" s="6" t="s">
        <v>0</v>
      </c>
      <c r="EB1513" s="6" t="s">
        <v>13</v>
      </c>
      <c r="EC1513" s="6" t="s">
        <v>195</v>
      </c>
      <c r="ED1513" s="6" t="s">
        <v>196</v>
      </c>
      <c r="EE1513" s="6" t="s">
        <v>97</v>
      </c>
      <c r="EF1513" s="6" t="s">
        <v>132</v>
      </c>
      <c r="EG1513" s="6">
        <v>20</v>
      </c>
      <c r="EH1513" s="6">
        <v>64</v>
      </c>
      <c r="EI1513" s="6">
        <v>14</v>
      </c>
      <c r="EJ1513" s="6">
        <v>52</v>
      </c>
      <c r="EK1513" s="6">
        <v>14</v>
      </c>
      <c r="EL1513" s="6">
        <v>52</v>
      </c>
      <c r="EM1513" s="6" t="s">
        <v>116</v>
      </c>
      <c r="EN1513" s="6" t="s">
        <v>22</v>
      </c>
      <c r="EO1513" s="6">
        <v>1</v>
      </c>
    </row>
    <row r="1514" spans="131:145" x14ac:dyDescent="0.25">
      <c r="EA1514" s="6" t="s">
        <v>0</v>
      </c>
      <c r="EB1514" s="6" t="s">
        <v>13</v>
      </c>
      <c r="EC1514" s="6" t="s">
        <v>247</v>
      </c>
      <c r="ED1514" s="6" t="s">
        <v>248</v>
      </c>
      <c r="EE1514" s="6" t="s">
        <v>97</v>
      </c>
      <c r="EF1514" s="6" t="s">
        <v>98</v>
      </c>
      <c r="EG1514" s="6">
        <v>10</v>
      </c>
      <c r="EH1514" s="6">
        <v>39</v>
      </c>
      <c r="EI1514" s="6">
        <v>7</v>
      </c>
      <c r="EJ1514" s="6">
        <v>25</v>
      </c>
      <c r="EK1514" s="6">
        <v>10</v>
      </c>
      <c r="EL1514" s="6">
        <v>39</v>
      </c>
      <c r="EM1514" s="6" t="s">
        <v>116</v>
      </c>
      <c r="EN1514" s="6" t="s">
        <v>22</v>
      </c>
      <c r="EO1514" s="6">
        <v>0</v>
      </c>
    </row>
    <row r="1515" spans="131:145" x14ac:dyDescent="0.25">
      <c r="EA1515" s="6" t="s">
        <v>0</v>
      </c>
      <c r="EB1515" s="6" t="s">
        <v>12</v>
      </c>
      <c r="EC1515" s="6" t="s">
        <v>1848</v>
      </c>
      <c r="ED1515" s="6" t="s">
        <v>198</v>
      </c>
      <c r="EE1515" s="6" t="s">
        <v>97</v>
      </c>
      <c r="EF1515" s="6" t="s">
        <v>125</v>
      </c>
      <c r="EG1515" s="6">
        <v>20</v>
      </c>
      <c r="EH1515" s="6">
        <v>106</v>
      </c>
      <c r="EI1515" s="6">
        <v>13</v>
      </c>
      <c r="EJ1515" s="6">
        <v>94</v>
      </c>
      <c r="EK1515" s="6">
        <v>18</v>
      </c>
      <c r="EL1515" s="6">
        <v>94</v>
      </c>
      <c r="EM1515" s="6" t="s">
        <v>116</v>
      </c>
      <c r="EN1515" s="6" t="s">
        <v>22</v>
      </c>
      <c r="EO1515" s="6">
        <v>0</v>
      </c>
    </row>
    <row r="1516" spans="131:145" x14ac:dyDescent="0.25">
      <c r="EA1516" s="6" t="s">
        <v>3</v>
      </c>
      <c r="EB1516" s="6" t="s">
        <v>1084</v>
      </c>
      <c r="EC1516" s="6" t="s">
        <v>1085</v>
      </c>
      <c r="ED1516" s="6" t="s">
        <v>1086</v>
      </c>
      <c r="EE1516" s="6" t="s">
        <v>97</v>
      </c>
      <c r="EF1516" s="6" t="s">
        <v>125</v>
      </c>
      <c r="EG1516" s="6">
        <v>44</v>
      </c>
      <c r="EH1516" s="6">
        <v>273</v>
      </c>
      <c r="EI1516" s="6">
        <v>40</v>
      </c>
      <c r="EJ1516" s="6">
        <v>208</v>
      </c>
      <c r="EK1516" s="6">
        <v>40</v>
      </c>
      <c r="EL1516" s="6">
        <v>208</v>
      </c>
      <c r="EM1516" s="6" t="s">
        <v>116</v>
      </c>
      <c r="EN1516" s="6" t="s">
        <v>22</v>
      </c>
      <c r="EO1516" s="6">
        <v>5</v>
      </c>
    </row>
    <row r="1517" spans="131:145" x14ac:dyDescent="0.25">
      <c r="EA1517" s="6" t="s">
        <v>3</v>
      </c>
      <c r="EB1517" s="6" t="s">
        <v>15</v>
      </c>
      <c r="EC1517" s="6" t="s">
        <v>791</v>
      </c>
      <c r="ED1517" s="6" t="s">
        <v>792</v>
      </c>
      <c r="EE1517" s="6" t="s">
        <v>97</v>
      </c>
      <c r="EF1517" s="6" t="s">
        <v>98</v>
      </c>
      <c r="EG1517" s="6">
        <v>64</v>
      </c>
      <c r="EH1517" s="6">
        <v>305</v>
      </c>
      <c r="EI1517" s="6">
        <v>63</v>
      </c>
      <c r="EJ1517" s="6">
        <v>304</v>
      </c>
      <c r="EK1517" s="6">
        <v>63</v>
      </c>
      <c r="EL1517" s="6">
        <v>304</v>
      </c>
      <c r="EM1517" s="6" t="s">
        <v>116</v>
      </c>
      <c r="EN1517" s="6" t="s">
        <v>21</v>
      </c>
      <c r="EO1517" s="6">
        <v>1</v>
      </c>
    </row>
    <row r="1518" spans="131:145" x14ac:dyDescent="0.25">
      <c r="EA1518" s="6" t="s">
        <v>3</v>
      </c>
      <c r="EB1518" s="6" t="s">
        <v>15</v>
      </c>
      <c r="EC1518" s="6" t="s">
        <v>806</v>
      </c>
      <c r="ED1518" s="6" t="s">
        <v>807</v>
      </c>
      <c r="EE1518" s="6" t="s">
        <v>97</v>
      </c>
      <c r="EF1518" s="6" t="s">
        <v>125</v>
      </c>
      <c r="EG1518" s="6">
        <v>178</v>
      </c>
      <c r="EH1518" s="6">
        <v>827</v>
      </c>
      <c r="EI1518" s="6">
        <v>194</v>
      </c>
      <c r="EJ1518" s="6">
        <v>890</v>
      </c>
      <c r="EK1518" s="6">
        <v>194</v>
      </c>
      <c r="EL1518" s="6">
        <v>890</v>
      </c>
      <c r="EM1518" s="6" t="s">
        <v>116</v>
      </c>
      <c r="EN1518" s="6" t="s">
        <v>21</v>
      </c>
      <c r="EO1518" s="6">
        <v>8</v>
      </c>
    </row>
    <row r="1519" spans="131:145" x14ac:dyDescent="0.25">
      <c r="EA1519" s="6" t="s">
        <v>3</v>
      </c>
      <c r="EB1519" s="6" t="s">
        <v>15</v>
      </c>
      <c r="EC1519" s="6" t="s">
        <v>234</v>
      </c>
      <c r="ED1519" s="6" t="s">
        <v>1060</v>
      </c>
      <c r="EE1519" s="6" t="s">
        <v>97</v>
      </c>
      <c r="EF1519" s="6" t="s">
        <v>132</v>
      </c>
      <c r="EG1519" s="6">
        <v>21</v>
      </c>
      <c r="EH1519" s="6">
        <v>107</v>
      </c>
      <c r="EI1519" s="6">
        <v>22</v>
      </c>
      <c r="EJ1519" s="6">
        <v>108</v>
      </c>
      <c r="EK1519" s="6">
        <v>22</v>
      </c>
      <c r="EL1519" s="6">
        <v>0</v>
      </c>
      <c r="EM1519" s="6" t="s">
        <v>116</v>
      </c>
      <c r="EN1519" s="6" t="s">
        <v>22</v>
      </c>
      <c r="EO1519" s="6">
        <v>0</v>
      </c>
    </row>
    <row r="1520" spans="131:145" x14ac:dyDescent="0.25">
      <c r="EA1520" s="6" t="s">
        <v>0</v>
      </c>
      <c r="EB1520" s="6" t="s">
        <v>13</v>
      </c>
      <c r="EC1520" s="6" t="s">
        <v>179</v>
      </c>
      <c r="ED1520" s="6" t="s">
        <v>180</v>
      </c>
      <c r="EE1520" s="6" t="s">
        <v>97</v>
      </c>
      <c r="EF1520" s="6" t="s">
        <v>125</v>
      </c>
      <c r="EG1520" s="6">
        <v>13</v>
      </c>
      <c r="EH1520" s="6">
        <v>70</v>
      </c>
      <c r="EI1520" s="6">
        <v>8</v>
      </c>
      <c r="EJ1520" s="6">
        <v>49</v>
      </c>
      <c r="EK1520" s="6">
        <v>12</v>
      </c>
      <c r="EL1520" s="6">
        <v>70</v>
      </c>
      <c r="EM1520" s="6" t="s">
        <v>116</v>
      </c>
      <c r="EN1520" s="6" t="s">
        <v>22</v>
      </c>
      <c r="EO1520" s="6">
        <v>2</v>
      </c>
    </row>
    <row r="1521" spans="131:145" x14ac:dyDescent="0.25">
      <c r="EA1521" s="6" t="s">
        <v>0</v>
      </c>
      <c r="EB1521" s="6" t="s">
        <v>13</v>
      </c>
      <c r="EC1521" s="6" t="s">
        <v>179</v>
      </c>
      <c r="ED1521" s="6" t="s">
        <v>180</v>
      </c>
      <c r="EE1521" s="6" t="s">
        <v>97</v>
      </c>
      <c r="EF1521" s="6" t="s">
        <v>125</v>
      </c>
      <c r="EG1521" s="6">
        <v>13</v>
      </c>
      <c r="EH1521" s="6">
        <v>70</v>
      </c>
      <c r="EI1521" s="6">
        <v>8</v>
      </c>
      <c r="EJ1521" s="6">
        <v>49</v>
      </c>
      <c r="EK1521" s="6">
        <v>12</v>
      </c>
      <c r="EL1521" s="6">
        <v>70</v>
      </c>
      <c r="EM1521" s="6" t="s">
        <v>116</v>
      </c>
      <c r="EN1521" s="6" t="s">
        <v>23</v>
      </c>
      <c r="EO1521" s="6">
        <v>6</v>
      </c>
    </row>
    <row r="1522" spans="131:145" x14ac:dyDescent="0.25">
      <c r="EA1522" s="6" t="s">
        <v>3</v>
      </c>
      <c r="EB1522" s="6" t="s">
        <v>15</v>
      </c>
      <c r="EC1522" s="6" t="s">
        <v>794</v>
      </c>
      <c r="ED1522" s="6" t="s">
        <v>795</v>
      </c>
      <c r="EE1522" s="6" t="s">
        <v>97</v>
      </c>
      <c r="EF1522" s="6" t="s">
        <v>125</v>
      </c>
      <c r="EG1522" s="6">
        <v>78</v>
      </c>
      <c r="EH1522" s="6">
        <v>390</v>
      </c>
      <c r="EI1522" s="6">
        <v>77</v>
      </c>
      <c r="EJ1522" s="6">
        <v>384</v>
      </c>
      <c r="EK1522" s="6">
        <v>77</v>
      </c>
      <c r="EL1522" s="6">
        <v>384</v>
      </c>
      <c r="EM1522" s="6" t="s">
        <v>116</v>
      </c>
      <c r="EN1522" s="6" t="s">
        <v>21</v>
      </c>
      <c r="EO1522" s="6">
        <v>13</v>
      </c>
    </row>
    <row r="1523" spans="131:145" x14ac:dyDescent="0.25">
      <c r="EA1523" s="6" t="s">
        <v>0</v>
      </c>
      <c r="EB1523" s="6" t="s">
        <v>13</v>
      </c>
      <c r="EC1523" s="6" t="s">
        <v>179</v>
      </c>
      <c r="ED1523" s="6" t="s">
        <v>180</v>
      </c>
      <c r="EE1523" s="6" t="s">
        <v>97</v>
      </c>
      <c r="EF1523" s="6" t="s">
        <v>125</v>
      </c>
      <c r="EG1523" s="6">
        <v>13</v>
      </c>
      <c r="EH1523" s="6">
        <v>70</v>
      </c>
      <c r="EI1523" s="6">
        <v>8</v>
      </c>
      <c r="EJ1523" s="6">
        <v>49</v>
      </c>
      <c r="EK1523" s="6">
        <v>12</v>
      </c>
      <c r="EL1523" s="6">
        <v>70</v>
      </c>
      <c r="EM1523" s="6" t="s">
        <v>116</v>
      </c>
      <c r="EN1523" s="6" t="s">
        <v>21</v>
      </c>
      <c r="EO1523" s="6">
        <v>4</v>
      </c>
    </row>
    <row r="1524" spans="131:145" x14ac:dyDescent="0.25">
      <c r="EA1524" s="6" t="s">
        <v>3</v>
      </c>
      <c r="EB1524" s="6" t="s">
        <v>14</v>
      </c>
      <c r="EC1524" s="6" t="s">
        <v>226</v>
      </c>
      <c r="ED1524" s="6" t="s">
        <v>227</v>
      </c>
      <c r="EE1524" s="6" t="s">
        <v>97</v>
      </c>
      <c r="EF1524" s="6" t="s">
        <v>98</v>
      </c>
      <c r="EG1524" s="6">
        <v>50</v>
      </c>
      <c r="EH1524" s="6">
        <v>218</v>
      </c>
      <c r="EI1524" s="6">
        <v>53</v>
      </c>
      <c r="EJ1524" s="6">
        <v>217</v>
      </c>
      <c r="EK1524" s="6">
        <v>53</v>
      </c>
      <c r="EL1524" s="6">
        <v>217</v>
      </c>
      <c r="EM1524" s="6" t="s">
        <v>116</v>
      </c>
      <c r="EN1524" s="6" t="s">
        <v>21</v>
      </c>
      <c r="EO1524" s="6">
        <v>5</v>
      </c>
    </row>
    <row r="1525" spans="131:145" x14ac:dyDescent="0.25">
      <c r="EA1525" s="6" t="s">
        <v>0</v>
      </c>
      <c r="EB1525" s="6" t="s">
        <v>13</v>
      </c>
      <c r="EC1525" s="6" t="s">
        <v>1080</v>
      </c>
      <c r="ED1525" s="6" t="s">
        <v>1081</v>
      </c>
      <c r="EE1525" s="6" t="s">
        <v>97</v>
      </c>
      <c r="EF1525" s="6" t="s">
        <v>125</v>
      </c>
      <c r="EG1525" s="6">
        <v>54</v>
      </c>
      <c r="EH1525" s="6">
        <v>242</v>
      </c>
      <c r="EI1525" s="6">
        <v>50</v>
      </c>
      <c r="EJ1525" s="6">
        <v>219</v>
      </c>
      <c r="EK1525" s="6">
        <v>50</v>
      </c>
      <c r="EL1525" s="6">
        <v>227</v>
      </c>
      <c r="EM1525" s="6" t="s">
        <v>116</v>
      </c>
      <c r="EN1525" s="6" t="s">
        <v>23</v>
      </c>
      <c r="EO1525" s="6">
        <v>6</v>
      </c>
    </row>
    <row r="1526" spans="131:145" x14ac:dyDescent="0.25">
      <c r="EA1526" s="6" t="s">
        <v>3</v>
      </c>
      <c r="EB1526" s="6" t="s">
        <v>1084</v>
      </c>
      <c r="EC1526" s="6" t="s">
        <v>1085</v>
      </c>
      <c r="ED1526" s="6" t="s">
        <v>1086</v>
      </c>
      <c r="EE1526" s="6" t="s">
        <v>97</v>
      </c>
      <c r="EF1526" s="6" t="s">
        <v>125</v>
      </c>
      <c r="EG1526" s="6">
        <v>44</v>
      </c>
      <c r="EH1526" s="6">
        <v>273</v>
      </c>
      <c r="EI1526" s="6">
        <v>40</v>
      </c>
      <c r="EJ1526" s="6">
        <v>208</v>
      </c>
      <c r="EK1526" s="6">
        <v>40</v>
      </c>
      <c r="EL1526" s="6">
        <v>208</v>
      </c>
      <c r="EM1526" s="6" t="s">
        <v>116</v>
      </c>
      <c r="EN1526" s="6" t="s">
        <v>21</v>
      </c>
      <c r="EO1526" s="6">
        <v>6</v>
      </c>
    </row>
    <row r="1527" spans="131:145" x14ac:dyDescent="0.25">
      <c r="EA1527" s="6" t="s">
        <v>0</v>
      </c>
      <c r="EB1527" s="6" t="s">
        <v>12</v>
      </c>
      <c r="EC1527" s="6" t="s">
        <v>1848</v>
      </c>
      <c r="ED1527" s="6" t="s">
        <v>198</v>
      </c>
      <c r="EE1527" s="6" t="s">
        <v>97</v>
      </c>
      <c r="EF1527" s="6" t="s">
        <v>125</v>
      </c>
      <c r="EG1527" s="6">
        <v>20</v>
      </c>
      <c r="EH1527" s="6">
        <v>106</v>
      </c>
      <c r="EI1527" s="6">
        <v>13</v>
      </c>
      <c r="EJ1527" s="6">
        <v>94</v>
      </c>
      <c r="EK1527" s="6">
        <v>18</v>
      </c>
      <c r="EL1527" s="6">
        <v>94</v>
      </c>
      <c r="EM1527" s="6" t="s">
        <v>116</v>
      </c>
      <c r="EN1527" s="6" t="s">
        <v>23</v>
      </c>
      <c r="EO1527" s="6">
        <v>1</v>
      </c>
    </row>
    <row r="1528" spans="131:145" x14ac:dyDescent="0.25">
      <c r="EA1528" s="6" t="s">
        <v>3</v>
      </c>
      <c r="EB1528" s="6" t="s">
        <v>15</v>
      </c>
      <c r="EC1528" s="6" t="s">
        <v>791</v>
      </c>
      <c r="ED1528" s="6" t="s">
        <v>792</v>
      </c>
      <c r="EE1528" s="6" t="s">
        <v>97</v>
      </c>
      <c r="EF1528" s="6" t="s">
        <v>98</v>
      </c>
      <c r="EG1528" s="6">
        <v>64</v>
      </c>
      <c r="EH1528" s="6">
        <v>305</v>
      </c>
      <c r="EI1528" s="6">
        <v>63</v>
      </c>
      <c r="EJ1528" s="6">
        <v>304</v>
      </c>
      <c r="EK1528" s="6">
        <v>63</v>
      </c>
      <c r="EL1528" s="6">
        <v>304</v>
      </c>
      <c r="EM1528" s="6" t="s">
        <v>116</v>
      </c>
      <c r="EN1528" s="6" t="s">
        <v>22</v>
      </c>
      <c r="EO1528" s="6">
        <v>3</v>
      </c>
    </row>
    <row r="1529" spans="131:145" x14ac:dyDescent="0.25">
      <c r="EA1529" s="6" t="s">
        <v>0</v>
      </c>
      <c r="EB1529" s="6" t="s">
        <v>13</v>
      </c>
      <c r="EC1529" s="6" t="s">
        <v>1853</v>
      </c>
      <c r="ED1529" s="6" t="s">
        <v>204</v>
      </c>
      <c r="EE1529" s="6" t="s">
        <v>97</v>
      </c>
      <c r="EF1529" s="6" t="s">
        <v>125</v>
      </c>
      <c r="EG1529" s="6">
        <v>41</v>
      </c>
      <c r="EH1529" s="6">
        <v>199</v>
      </c>
      <c r="EI1529" s="6">
        <v>41</v>
      </c>
      <c r="EJ1529" s="6">
        <v>196</v>
      </c>
      <c r="EK1529" s="6">
        <v>41</v>
      </c>
      <c r="EL1529" s="6">
        <v>201</v>
      </c>
      <c r="EM1529" s="6" t="s">
        <v>116</v>
      </c>
      <c r="EN1529" s="6" t="s">
        <v>23</v>
      </c>
      <c r="EO1529" s="6">
        <v>4</v>
      </c>
    </row>
    <row r="1530" spans="131:145" x14ac:dyDescent="0.25">
      <c r="EA1530" s="6" t="s">
        <v>0</v>
      </c>
      <c r="EB1530" s="6" t="s">
        <v>13</v>
      </c>
      <c r="EC1530" s="6" t="s">
        <v>195</v>
      </c>
      <c r="ED1530" s="6" t="s">
        <v>196</v>
      </c>
      <c r="EE1530" s="6" t="s">
        <v>97</v>
      </c>
      <c r="EF1530" s="6" t="s">
        <v>132</v>
      </c>
      <c r="EG1530" s="6">
        <v>20</v>
      </c>
      <c r="EH1530" s="6">
        <v>64</v>
      </c>
      <c r="EI1530" s="6">
        <v>14</v>
      </c>
      <c r="EJ1530" s="6">
        <v>52</v>
      </c>
      <c r="EK1530" s="6">
        <v>14</v>
      </c>
      <c r="EL1530" s="6">
        <v>52</v>
      </c>
      <c r="EM1530" s="6" t="s">
        <v>116</v>
      </c>
      <c r="EN1530" s="6" t="s">
        <v>21</v>
      </c>
      <c r="EO1530" s="6">
        <v>1</v>
      </c>
    </row>
    <row r="1531" spans="131:145" x14ac:dyDescent="0.25">
      <c r="EA1531" s="6" t="s">
        <v>3</v>
      </c>
      <c r="EB1531" s="6" t="s">
        <v>15</v>
      </c>
      <c r="EC1531" s="6" t="s">
        <v>787</v>
      </c>
      <c r="ED1531" s="6" t="s">
        <v>788</v>
      </c>
      <c r="EE1531" s="6" t="s">
        <v>97</v>
      </c>
      <c r="EF1531" s="6" t="s">
        <v>125</v>
      </c>
      <c r="EG1531" s="6">
        <v>87</v>
      </c>
      <c r="EH1531" s="6">
        <v>488</v>
      </c>
      <c r="EI1531" s="6">
        <v>86</v>
      </c>
      <c r="EJ1531" s="6">
        <v>472</v>
      </c>
      <c r="EK1531" s="6">
        <v>86</v>
      </c>
      <c r="EL1531" s="6">
        <v>472</v>
      </c>
      <c r="EM1531" s="6" t="s">
        <v>116</v>
      </c>
      <c r="EN1531" s="6" t="s">
        <v>23</v>
      </c>
      <c r="EO1531" s="6">
        <v>16</v>
      </c>
    </row>
    <row r="1532" spans="131:145" x14ac:dyDescent="0.25">
      <c r="EA1532" s="6" t="s">
        <v>0</v>
      </c>
      <c r="EB1532" s="6" t="s">
        <v>9</v>
      </c>
      <c r="EC1532" s="6" t="s">
        <v>1078</v>
      </c>
      <c r="ED1532" s="6" t="s">
        <v>1079</v>
      </c>
      <c r="EE1532" s="6" t="s">
        <v>97</v>
      </c>
      <c r="EF1532" s="6" t="s">
        <v>125</v>
      </c>
      <c r="EG1532" s="6">
        <v>115</v>
      </c>
      <c r="EH1532" s="6">
        <v>502</v>
      </c>
      <c r="EI1532" s="6">
        <v>123</v>
      </c>
      <c r="EJ1532" s="6">
        <v>555</v>
      </c>
      <c r="EK1532" s="6">
        <v>123</v>
      </c>
      <c r="EL1532" s="6">
        <v>555</v>
      </c>
      <c r="EM1532" s="6" t="s">
        <v>116</v>
      </c>
      <c r="EN1532" s="6" t="s">
        <v>23</v>
      </c>
      <c r="EO1532" s="6">
        <v>16</v>
      </c>
    </row>
    <row r="1533" spans="131:145" x14ac:dyDescent="0.25">
      <c r="EA1533" s="6" t="s">
        <v>0</v>
      </c>
      <c r="EB1533" s="6" t="s">
        <v>13</v>
      </c>
      <c r="EC1533" s="6" t="s">
        <v>247</v>
      </c>
      <c r="ED1533" s="6" t="s">
        <v>248</v>
      </c>
      <c r="EE1533" s="6" t="s">
        <v>97</v>
      </c>
      <c r="EF1533" s="6" t="s">
        <v>98</v>
      </c>
      <c r="EG1533" s="6">
        <v>10</v>
      </c>
      <c r="EH1533" s="6">
        <v>39</v>
      </c>
      <c r="EI1533" s="6">
        <v>7</v>
      </c>
      <c r="EJ1533" s="6">
        <v>25</v>
      </c>
      <c r="EK1533" s="6">
        <v>10</v>
      </c>
      <c r="EL1533" s="6">
        <v>39</v>
      </c>
      <c r="EM1533" s="6" t="s">
        <v>116</v>
      </c>
      <c r="EN1533" s="6" t="s">
        <v>23</v>
      </c>
      <c r="EO1533" s="6">
        <v>1</v>
      </c>
    </row>
    <row r="1534" spans="131:145" x14ac:dyDescent="0.25">
      <c r="EA1534" s="6" t="s">
        <v>3</v>
      </c>
      <c r="EB1534" s="6" t="s">
        <v>15</v>
      </c>
      <c r="EC1534" s="6" t="s">
        <v>791</v>
      </c>
      <c r="ED1534" s="6" t="s">
        <v>792</v>
      </c>
      <c r="EE1534" s="6" t="s">
        <v>97</v>
      </c>
      <c r="EF1534" s="6" t="s">
        <v>98</v>
      </c>
      <c r="EG1534" s="6">
        <v>64</v>
      </c>
      <c r="EH1534" s="6">
        <v>305</v>
      </c>
      <c r="EI1534" s="6">
        <v>63</v>
      </c>
      <c r="EJ1534" s="6">
        <v>304</v>
      </c>
      <c r="EK1534" s="6">
        <v>63</v>
      </c>
      <c r="EL1534" s="6">
        <v>304</v>
      </c>
      <c r="EM1534" s="6" t="s">
        <v>116</v>
      </c>
      <c r="EN1534" s="6" t="s">
        <v>23</v>
      </c>
      <c r="EO1534" s="6">
        <v>4</v>
      </c>
    </row>
    <row r="1535" spans="131:145" x14ac:dyDescent="0.25">
      <c r="EA1535" s="6" t="s">
        <v>0</v>
      </c>
      <c r="EB1535" s="6" t="s">
        <v>13</v>
      </c>
      <c r="EC1535" s="6" t="s">
        <v>249</v>
      </c>
      <c r="ED1535" s="6" t="s">
        <v>250</v>
      </c>
      <c r="EE1535" s="6" t="s">
        <v>97</v>
      </c>
      <c r="EF1535" s="6" t="s">
        <v>98</v>
      </c>
      <c r="EG1535" s="6">
        <v>14</v>
      </c>
      <c r="EH1535" s="6">
        <v>83</v>
      </c>
      <c r="EI1535" s="6">
        <v>8</v>
      </c>
      <c r="EJ1535" s="6">
        <v>35</v>
      </c>
      <c r="EK1535" s="6">
        <v>13</v>
      </c>
      <c r="EL1535" s="6">
        <v>82</v>
      </c>
      <c r="EM1535" s="6" t="s">
        <v>116</v>
      </c>
      <c r="EN1535" s="6" t="s">
        <v>22</v>
      </c>
      <c r="EO1535" s="6">
        <v>1</v>
      </c>
    </row>
    <row r="1536" spans="131:145" x14ac:dyDescent="0.25">
      <c r="EA1536" s="6" t="s">
        <v>0</v>
      </c>
      <c r="EB1536" s="6" t="s">
        <v>13</v>
      </c>
      <c r="EC1536" s="6" t="s">
        <v>1080</v>
      </c>
      <c r="ED1536" s="6" t="s">
        <v>1081</v>
      </c>
      <c r="EE1536" s="6" t="s">
        <v>97</v>
      </c>
      <c r="EF1536" s="6" t="s">
        <v>125</v>
      </c>
      <c r="EG1536" s="6">
        <v>54</v>
      </c>
      <c r="EH1536" s="6">
        <v>242</v>
      </c>
      <c r="EI1536" s="6">
        <v>50</v>
      </c>
      <c r="EJ1536" s="6">
        <v>219</v>
      </c>
      <c r="EK1536" s="6">
        <v>50</v>
      </c>
      <c r="EL1536" s="6">
        <v>227</v>
      </c>
      <c r="EM1536" s="6" t="s">
        <v>116</v>
      </c>
      <c r="EN1536" s="6" t="s">
        <v>21</v>
      </c>
      <c r="EO1536" s="6">
        <v>3</v>
      </c>
    </row>
    <row r="1537" spans="131:145" x14ac:dyDescent="0.25">
      <c r="EA1537" s="6" t="s">
        <v>0</v>
      </c>
      <c r="EB1537" s="6" t="s">
        <v>13</v>
      </c>
      <c r="EC1537" s="6" t="s">
        <v>195</v>
      </c>
      <c r="ED1537" s="6" t="s">
        <v>196</v>
      </c>
      <c r="EE1537" s="6" t="s">
        <v>97</v>
      </c>
      <c r="EF1537" s="6" t="s">
        <v>132</v>
      </c>
      <c r="EG1537" s="6">
        <v>20</v>
      </c>
      <c r="EH1537" s="6">
        <v>64</v>
      </c>
      <c r="EI1537" s="6">
        <v>14</v>
      </c>
      <c r="EJ1537" s="6">
        <v>52</v>
      </c>
      <c r="EK1537" s="6">
        <v>14</v>
      </c>
      <c r="EL1537" s="6">
        <v>52</v>
      </c>
      <c r="EM1537" s="6" t="s">
        <v>116</v>
      </c>
      <c r="EN1537" s="6" t="s">
        <v>23</v>
      </c>
      <c r="EO1537" s="6">
        <v>2</v>
      </c>
    </row>
    <row r="1538" spans="131:145" x14ac:dyDescent="0.25">
      <c r="EA1538" s="6" t="s">
        <v>3</v>
      </c>
      <c r="EB1538" s="6" t="s">
        <v>14</v>
      </c>
      <c r="EC1538" s="6" t="s">
        <v>780</v>
      </c>
      <c r="ED1538" s="6" t="s">
        <v>781</v>
      </c>
      <c r="EE1538" s="6" t="s">
        <v>97</v>
      </c>
      <c r="EF1538" s="6" t="s">
        <v>98</v>
      </c>
      <c r="EG1538" s="6">
        <v>73</v>
      </c>
      <c r="EH1538" s="6">
        <v>393</v>
      </c>
      <c r="EI1538" s="6">
        <v>73</v>
      </c>
      <c r="EJ1538" s="6">
        <v>393</v>
      </c>
      <c r="EK1538" s="6">
        <v>73</v>
      </c>
      <c r="EL1538" s="6">
        <v>393</v>
      </c>
      <c r="EM1538" s="6" t="s">
        <v>116</v>
      </c>
      <c r="EN1538" s="6" t="s">
        <v>22</v>
      </c>
      <c r="EO1538" s="6">
        <v>6</v>
      </c>
    </row>
    <row r="1539" spans="131:145" x14ac:dyDescent="0.25">
      <c r="EA1539" s="6" t="s">
        <v>0</v>
      </c>
      <c r="EB1539" s="6" t="s">
        <v>13</v>
      </c>
      <c r="EC1539" s="6" t="s">
        <v>201</v>
      </c>
      <c r="ED1539" s="6" t="s">
        <v>202</v>
      </c>
      <c r="EE1539" s="6" t="s">
        <v>97</v>
      </c>
      <c r="EF1539" s="6" t="s">
        <v>132</v>
      </c>
      <c r="EG1539" s="6">
        <v>8</v>
      </c>
      <c r="EH1539" s="6">
        <v>40</v>
      </c>
      <c r="EI1539" s="6">
        <v>8</v>
      </c>
      <c r="EJ1539" s="6">
        <v>28</v>
      </c>
      <c r="EK1539" s="6">
        <v>8</v>
      </c>
      <c r="EL1539" s="6">
        <v>40</v>
      </c>
      <c r="EM1539" s="6" t="s">
        <v>116</v>
      </c>
      <c r="EN1539" s="6" t="s">
        <v>21</v>
      </c>
      <c r="EO1539" s="6">
        <v>2</v>
      </c>
    </row>
    <row r="1540" spans="131:145" x14ac:dyDescent="0.25">
      <c r="EA1540" s="6" t="s">
        <v>0</v>
      </c>
      <c r="EB1540" s="6" t="s">
        <v>13</v>
      </c>
      <c r="EC1540" s="6" t="s">
        <v>249</v>
      </c>
      <c r="ED1540" s="6" t="s">
        <v>250</v>
      </c>
      <c r="EE1540" s="6" t="s">
        <v>97</v>
      </c>
      <c r="EF1540" s="6" t="s">
        <v>98</v>
      </c>
      <c r="EG1540" s="6">
        <v>14</v>
      </c>
      <c r="EH1540" s="6">
        <v>83</v>
      </c>
      <c r="EI1540" s="6">
        <v>8</v>
      </c>
      <c r="EJ1540" s="6">
        <v>35</v>
      </c>
      <c r="EK1540" s="6">
        <v>13</v>
      </c>
      <c r="EL1540" s="6">
        <v>82</v>
      </c>
      <c r="EM1540" s="6" t="s">
        <v>116</v>
      </c>
      <c r="EN1540" s="6" t="s">
        <v>23</v>
      </c>
      <c r="EO1540" s="6">
        <v>1</v>
      </c>
    </row>
    <row r="1541" spans="131:145" x14ac:dyDescent="0.25">
      <c r="EA1541" s="6" t="s">
        <v>3</v>
      </c>
      <c r="EB1541" s="6" t="s">
        <v>15</v>
      </c>
      <c r="EC1541" s="6" t="s">
        <v>794</v>
      </c>
      <c r="ED1541" s="6" t="s">
        <v>795</v>
      </c>
      <c r="EE1541" s="6" t="s">
        <v>97</v>
      </c>
      <c r="EF1541" s="6" t="s">
        <v>125</v>
      </c>
      <c r="EG1541" s="6">
        <v>78</v>
      </c>
      <c r="EH1541" s="6">
        <v>390</v>
      </c>
      <c r="EI1541" s="6">
        <v>77</v>
      </c>
      <c r="EJ1541" s="6">
        <v>384</v>
      </c>
      <c r="EK1541" s="6">
        <v>77</v>
      </c>
      <c r="EL1541" s="6">
        <v>384</v>
      </c>
      <c r="EM1541" s="6" t="s">
        <v>116</v>
      </c>
      <c r="EN1541" s="6" t="s">
        <v>22</v>
      </c>
      <c r="EO1541" s="6">
        <v>18</v>
      </c>
    </row>
    <row r="1542" spans="131:145" x14ac:dyDescent="0.25">
      <c r="EA1542" s="6" t="s">
        <v>3</v>
      </c>
      <c r="EB1542" s="6" t="s">
        <v>15</v>
      </c>
      <c r="EC1542" s="6" t="s">
        <v>228</v>
      </c>
      <c r="ED1542" s="6" t="s">
        <v>229</v>
      </c>
      <c r="EE1542" s="6" t="s">
        <v>97</v>
      </c>
      <c r="EF1542" s="6" t="s">
        <v>98</v>
      </c>
      <c r="EG1542" s="6">
        <v>30</v>
      </c>
      <c r="EH1542" s="6">
        <v>139</v>
      </c>
      <c r="EI1542" s="6">
        <v>31</v>
      </c>
      <c r="EJ1542" s="6">
        <v>140</v>
      </c>
      <c r="EK1542" s="6">
        <v>31</v>
      </c>
      <c r="EL1542" s="6">
        <v>140</v>
      </c>
      <c r="EM1542" s="6" t="s">
        <v>116</v>
      </c>
      <c r="EN1542" s="6" t="s">
        <v>21</v>
      </c>
      <c r="EO1542" s="6">
        <v>1</v>
      </c>
    </row>
    <row r="1543" spans="131:145" x14ac:dyDescent="0.25">
      <c r="EA1543" s="6" t="s">
        <v>0</v>
      </c>
      <c r="EB1543" s="6" t="s">
        <v>9</v>
      </c>
      <c r="EC1543" s="6" t="s">
        <v>759</v>
      </c>
      <c r="ED1543" s="6" t="s">
        <v>760</v>
      </c>
      <c r="EE1543" s="6" t="s">
        <v>97</v>
      </c>
      <c r="EF1543" s="6" t="s">
        <v>125</v>
      </c>
      <c r="EG1543" s="6">
        <v>319</v>
      </c>
      <c r="EH1543" s="6">
        <v>1567</v>
      </c>
      <c r="EI1543" s="6">
        <v>133</v>
      </c>
      <c r="EJ1543" s="6">
        <v>499</v>
      </c>
      <c r="EK1543" s="6">
        <v>133</v>
      </c>
      <c r="EL1543" s="6">
        <v>499</v>
      </c>
      <c r="EM1543" s="6" t="s">
        <v>116</v>
      </c>
      <c r="EN1543" s="6" t="s">
        <v>23</v>
      </c>
      <c r="EO1543" s="6">
        <v>11</v>
      </c>
    </row>
    <row r="1544" spans="131:145" x14ac:dyDescent="0.25">
      <c r="EA1544" s="6" t="s">
        <v>0</v>
      </c>
      <c r="EB1544" s="6" t="s">
        <v>9</v>
      </c>
      <c r="EC1544" s="6" t="s">
        <v>759</v>
      </c>
      <c r="ED1544" s="6" t="s">
        <v>760</v>
      </c>
      <c r="EE1544" s="6" t="s">
        <v>97</v>
      </c>
      <c r="EF1544" s="6" t="s">
        <v>125</v>
      </c>
      <c r="EG1544" s="6">
        <v>319</v>
      </c>
      <c r="EH1544" s="6">
        <v>1567</v>
      </c>
      <c r="EI1544" s="6">
        <v>133</v>
      </c>
      <c r="EJ1544" s="6">
        <v>499</v>
      </c>
      <c r="EK1544" s="6">
        <v>133</v>
      </c>
      <c r="EL1544" s="6">
        <v>499</v>
      </c>
      <c r="EM1544" s="6" t="s">
        <v>116</v>
      </c>
      <c r="EN1544" s="6" t="s">
        <v>22</v>
      </c>
      <c r="EO1544" s="6">
        <v>5</v>
      </c>
    </row>
    <row r="1545" spans="131:145" x14ac:dyDescent="0.25">
      <c r="EA1545" s="6" t="s">
        <v>3</v>
      </c>
      <c r="EB1545" s="6" t="s">
        <v>15</v>
      </c>
      <c r="EC1545" s="6" t="s">
        <v>794</v>
      </c>
      <c r="ED1545" s="6" t="s">
        <v>795</v>
      </c>
      <c r="EE1545" s="6" t="s">
        <v>97</v>
      </c>
      <c r="EF1545" s="6" t="s">
        <v>125</v>
      </c>
      <c r="EG1545" s="6">
        <v>78</v>
      </c>
      <c r="EH1545" s="6">
        <v>390</v>
      </c>
      <c r="EI1545" s="6">
        <v>77</v>
      </c>
      <c r="EJ1545" s="6">
        <v>384</v>
      </c>
      <c r="EK1545" s="6">
        <v>77</v>
      </c>
      <c r="EL1545" s="6">
        <v>384</v>
      </c>
      <c r="EM1545" s="6" t="s">
        <v>116</v>
      </c>
      <c r="EN1545" s="6" t="s">
        <v>23</v>
      </c>
      <c r="EO1545" s="6">
        <v>21</v>
      </c>
    </row>
    <row r="1546" spans="131:145" x14ac:dyDescent="0.25">
      <c r="EA1546" s="6" t="s">
        <v>3</v>
      </c>
      <c r="EB1546" s="6" t="s">
        <v>15</v>
      </c>
      <c r="EC1546" s="6" t="s">
        <v>234</v>
      </c>
      <c r="ED1546" s="6" t="s">
        <v>1060</v>
      </c>
      <c r="EE1546" s="6" t="s">
        <v>97</v>
      </c>
      <c r="EF1546" s="6" t="s">
        <v>132</v>
      </c>
      <c r="EG1546" s="6">
        <v>21</v>
      </c>
      <c r="EH1546" s="6">
        <v>107</v>
      </c>
      <c r="EI1546" s="6">
        <v>22</v>
      </c>
      <c r="EJ1546" s="6">
        <v>108</v>
      </c>
      <c r="EK1546" s="6">
        <v>22</v>
      </c>
      <c r="EL1546" s="6">
        <v>0</v>
      </c>
      <c r="EM1546" s="6" t="s">
        <v>116</v>
      </c>
      <c r="EN1546" s="6" t="s">
        <v>23</v>
      </c>
      <c r="EO1546" s="6">
        <v>0</v>
      </c>
    </row>
    <row r="1547" spans="131:145" x14ac:dyDescent="0.25">
      <c r="EA1547" s="6" t="s">
        <v>0</v>
      </c>
      <c r="EB1547" s="6" t="s">
        <v>12</v>
      </c>
      <c r="EC1547" s="6" t="s">
        <v>1848</v>
      </c>
      <c r="ED1547" s="6" t="s">
        <v>198</v>
      </c>
      <c r="EE1547" s="6" t="s">
        <v>97</v>
      </c>
      <c r="EF1547" s="6" t="s">
        <v>125</v>
      </c>
      <c r="EG1547" s="6">
        <v>20</v>
      </c>
      <c r="EH1547" s="6">
        <v>106</v>
      </c>
      <c r="EI1547" s="6">
        <v>13</v>
      </c>
      <c r="EJ1547" s="6">
        <v>94</v>
      </c>
      <c r="EK1547" s="6">
        <v>18</v>
      </c>
      <c r="EL1547" s="6">
        <v>94</v>
      </c>
      <c r="EM1547" s="6" t="s">
        <v>116</v>
      </c>
      <c r="EN1547" s="6" t="s">
        <v>21</v>
      </c>
      <c r="EO1547" s="6">
        <v>1</v>
      </c>
    </row>
    <row r="1548" spans="131:145" x14ac:dyDescent="0.25">
      <c r="EA1548" s="6" t="s">
        <v>3</v>
      </c>
      <c r="EB1548" s="6" t="s">
        <v>14</v>
      </c>
      <c r="EC1548" s="6" t="s">
        <v>780</v>
      </c>
      <c r="ED1548" s="6" t="s">
        <v>781</v>
      </c>
      <c r="EE1548" s="6" t="s">
        <v>97</v>
      </c>
      <c r="EF1548" s="6" t="s">
        <v>98</v>
      </c>
      <c r="EG1548" s="6">
        <v>73</v>
      </c>
      <c r="EH1548" s="6">
        <v>393</v>
      </c>
      <c r="EI1548" s="6">
        <v>73</v>
      </c>
      <c r="EJ1548" s="6">
        <v>393</v>
      </c>
      <c r="EK1548" s="6">
        <v>73</v>
      </c>
      <c r="EL1548" s="6">
        <v>393</v>
      </c>
      <c r="EM1548" s="6" t="s">
        <v>116</v>
      </c>
      <c r="EN1548" s="6" t="s">
        <v>23</v>
      </c>
      <c r="EO1548" s="6">
        <v>18</v>
      </c>
    </row>
    <row r="1549" spans="131:145" x14ac:dyDescent="0.25">
      <c r="EA1549" s="6" t="s">
        <v>3</v>
      </c>
      <c r="EB1549" s="6" t="s">
        <v>17</v>
      </c>
      <c r="EC1549" s="6" t="s">
        <v>232</v>
      </c>
      <c r="ED1549" s="6" t="s">
        <v>233</v>
      </c>
      <c r="EE1549" s="6" t="s">
        <v>97</v>
      </c>
      <c r="EF1549" s="6" t="s">
        <v>98</v>
      </c>
      <c r="EG1549" s="6">
        <v>30</v>
      </c>
      <c r="EH1549" s="6">
        <v>188</v>
      </c>
      <c r="EI1549" s="6">
        <v>24</v>
      </c>
      <c r="EJ1549" s="6">
        <v>112</v>
      </c>
      <c r="EK1549" s="6">
        <v>24</v>
      </c>
      <c r="EL1549" s="6">
        <v>112</v>
      </c>
      <c r="EM1549" s="6" t="s">
        <v>116</v>
      </c>
      <c r="EN1549" s="6" t="s">
        <v>22</v>
      </c>
      <c r="EO1549" s="6">
        <v>4</v>
      </c>
    </row>
    <row r="1550" spans="131:145" x14ac:dyDescent="0.25">
      <c r="EA1550" s="6" t="s">
        <v>3</v>
      </c>
      <c r="EB1550" s="6" t="s">
        <v>14</v>
      </c>
      <c r="EC1550" s="6" t="s">
        <v>780</v>
      </c>
      <c r="ED1550" s="6" t="s">
        <v>781</v>
      </c>
      <c r="EE1550" s="6" t="s">
        <v>97</v>
      </c>
      <c r="EF1550" s="6" t="s">
        <v>98</v>
      </c>
      <c r="EG1550" s="6">
        <v>73</v>
      </c>
      <c r="EH1550" s="6">
        <v>393</v>
      </c>
      <c r="EI1550" s="6">
        <v>73</v>
      </c>
      <c r="EJ1550" s="6">
        <v>393</v>
      </c>
      <c r="EK1550" s="6">
        <v>73</v>
      </c>
      <c r="EL1550" s="6">
        <v>393</v>
      </c>
      <c r="EM1550" s="6" t="s">
        <v>116</v>
      </c>
      <c r="EN1550" s="6" t="s">
        <v>21</v>
      </c>
      <c r="EO1550" s="6">
        <v>12</v>
      </c>
    </row>
    <row r="1551" spans="131:145" x14ac:dyDescent="0.25">
      <c r="EA1551" s="6" t="s">
        <v>0</v>
      </c>
      <c r="EB1551" s="6" t="s">
        <v>13</v>
      </c>
      <c r="EC1551" s="6" t="s">
        <v>1080</v>
      </c>
      <c r="ED1551" s="6" t="s">
        <v>1081</v>
      </c>
      <c r="EE1551" s="6" t="s">
        <v>97</v>
      </c>
      <c r="EF1551" s="6" t="s">
        <v>125</v>
      </c>
      <c r="EG1551" s="6">
        <v>54</v>
      </c>
      <c r="EH1551" s="6">
        <v>242</v>
      </c>
      <c r="EI1551" s="6">
        <v>50</v>
      </c>
      <c r="EJ1551" s="6">
        <v>219</v>
      </c>
      <c r="EK1551" s="6">
        <v>50</v>
      </c>
      <c r="EL1551" s="6">
        <v>227</v>
      </c>
      <c r="EM1551" s="6" t="s">
        <v>116</v>
      </c>
      <c r="EN1551" s="6" t="s">
        <v>22</v>
      </c>
      <c r="EO1551" s="6">
        <v>3</v>
      </c>
    </row>
    <row r="1552" spans="131:145" x14ac:dyDescent="0.25">
      <c r="EA1552" s="6" t="s">
        <v>0</v>
      </c>
      <c r="EB1552" s="6" t="s">
        <v>13</v>
      </c>
      <c r="EC1552" s="6" t="s">
        <v>249</v>
      </c>
      <c r="ED1552" s="6" t="s">
        <v>250</v>
      </c>
      <c r="EE1552" s="6" t="s">
        <v>97</v>
      </c>
      <c r="EF1552" s="6" t="s">
        <v>98</v>
      </c>
      <c r="EG1552" s="6">
        <v>14</v>
      </c>
      <c r="EH1552" s="6">
        <v>83</v>
      </c>
      <c r="EI1552" s="6">
        <v>8</v>
      </c>
      <c r="EJ1552" s="6">
        <v>35</v>
      </c>
      <c r="EK1552" s="6">
        <v>13</v>
      </c>
      <c r="EL1552" s="6">
        <v>82</v>
      </c>
      <c r="EM1552" s="6" t="s">
        <v>116</v>
      </c>
      <c r="EN1552" s="6" t="s">
        <v>21</v>
      </c>
      <c r="EO1552" s="6">
        <v>0</v>
      </c>
    </row>
    <row r="1553" spans="131:145" x14ac:dyDescent="0.25">
      <c r="EA1553" s="6" t="s">
        <v>0</v>
      </c>
      <c r="EB1553" s="6" t="s">
        <v>13</v>
      </c>
      <c r="EC1553" s="6" t="s">
        <v>247</v>
      </c>
      <c r="ED1553" s="6" t="s">
        <v>248</v>
      </c>
      <c r="EE1553" s="6" t="s">
        <v>97</v>
      </c>
      <c r="EF1553" s="6" t="s">
        <v>98</v>
      </c>
      <c r="EG1553" s="6">
        <v>10</v>
      </c>
      <c r="EH1553" s="6">
        <v>39</v>
      </c>
      <c r="EI1553" s="6">
        <v>7</v>
      </c>
      <c r="EJ1553" s="6">
        <v>25</v>
      </c>
      <c r="EK1553" s="6">
        <v>10</v>
      </c>
      <c r="EL1553" s="6">
        <v>39</v>
      </c>
      <c r="EM1553" s="6" t="s">
        <v>116</v>
      </c>
      <c r="EN1553" s="6" t="s">
        <v>21</v>
      </c>
      <c r="EO1553" s="6">
        <v>1</v>
      </c>
    </row>
    <row r="1554" spans="131:145" x14ac:dyDescent="0.25">
      <c r="EA1554" s="6" t="s">
        <v>0</v>
      </c>
      <c r="EB1554" s="6" t="s">
        <v>13</v>
      </c>
      <c r="EC1554" s="6" t="s">
        <v>201</v>
      </c>
      <c r="ED1554" s="6" t="s">
        <v>202</v>
      </c>
      <c r="EE1554" s="6" t="s">
        <v>97</v>
      </c>
      <c r="EF1554" s="6" t="s">
        <v>132</v>
      </c>
      <c r="EG1554" s="6">
        <v>8</v>
      </c>
      <c r="EH1554" s="6">
        <v>40</v>
      </c>
      <c r="EI1554" s="6">
        <v>8</v>
      </c>
      <c r="EJ1554" s="6">
        <v>28</v>
      </c>
      <c r="EK1554" s="6">
        <v>8</v>
      </c>
      <c r="EL1554" s="6">
        <v>40</v>
      </c>
      <c r="EM1554" s="6" t="s">
        <v>116</v>
      </c>
      <c r="EN1554" s="6" t="s">
        <v>22</v>
      </c>
      <c r="EO1554" s="6">
        <v>0</v>
      </c>
    </row>
    <row r="1555" spans="131:145" x14ac:dyDescent="0.25">
      <c r="EA1555" s="6" t="s">
        <v>3</v>
      </c>
      <c r="EB1555" s="6" t="s">
        <v>15</v>
      </c>
      <c r="EC1555" s="6" t="s">
        <v>228</v>
      </c>
      <c r="ED1555" s="6" t="s">
        <v>229</v>
      </c>
      <c r="EE1555" s="6" t="s">
        <v>97</v>
      </c>
      <c r="EF1555" s="6" t="s">
        <v>98</v>
      </c>
      <c r="EG1555" s="6">
        <v>30</v>
      </c>
      <c r="EH1555" s="6">
        <v>139</v>
      </c>
      <c r="EI1555" s="6">
        <v>31</v>
      </c>
      <c r="EJ1555" s="6">
        <v>140</v>
      </c>
      <c r="EK1555" s="6">
        <v>31</v>
      </c>
      <c r="EL1555" s="6">
        <v>140</v>
      </c>
      <c r="EM1555" s="6" t="s">
        <v>116</v>
      </c>
      <c r="EN1555" s="6" t="s">
        <v>23</v>
      </c>
      <c r="EO1555" s="6">
        <v>2</v>
      </c>
    </row>
    <row r="1556" spans="131:145" x14ac:dyDescent="0.25">
      <c r="EA1556" s="6" t="s">
        <v>3</v>
      </c>
      <c r="EB1556" s="6" t="s">
        <v>15</v>
      </c>
      <c r="EC1556" s="6" t="s">
        <v>787</v>
      </c>
      <c r="ED1556" s="6" t="s">
        <v>788</v>
      </c>
      <c r="EE1556" s="6" t="s">
        <v>97</v>
      </c>
      <c r="EF1556" s="6" t="s">
        <v>125</v>
      </c>
      <c r="EG1556" s="6">
        <v>87</v>
      </c>
      <c r="EH1556" s="6">
        <v>488</v>
      </c>
      <c r="EI1556" s="6">
        <v>86</v>
      </c>
      <c r="EJ1556" s="6">
        <v>472</v>
      </c>
      <c r="EK1556" s="6">
        <v>86</v>
      </c>
      <c r="EL1556" s="6">
        <v>472</v>
      </c>
      <c r="EM1556" s="6" t="s">
        <v>116</v>
      </c>
      <c r="EN1556" s="6" t="s">
        <v>22</v>
      </c>
      <c r="EO1556" s="6">
        <v>7</v>
      </c>
    </row>
    <row r="1557" spans="131:145" x14ac:dyDescent="0.25">
      <c r="EA1557" s="6" t="s">
        <v>3</v>
      </c>
      <c r="EB1557" s="6" t="s">
        <v>14</v>
      </c>
      <c r="EC1557" s="6" t="s">
        <v>226</v>
      </c>
      <c r="ED1557" s="6" t="s">
        <v>227</v>
      </c>
      <c r="EE1557" s="6" t="s">
        <v>97</v>
      </c>
      <c r="EF1557" s="6" t="s">
        <v>98</v>
      </c>
      <c r="EG1557" s="6">
        <v>50</v>
      </c>
      <c r="EH1557" s="6">
        <v>218</v>
      </c>
      <c r="EI1557" s="6">
        <v>53</v>
      </c>
      <c r="EJ1557" s="6">
        <v>217</v>
      </c>
      <c r="EK1557" s="6">
        <v>53</v>
      </c>
      <c r="EL1557" s="6">
        <v>217</v>
      </c>
      <c r="EM1557" s="6" t="s">
        <v>116</v>
      </c>
      <c r="EN1557" s="6" t="s">
        <v>23</v>
      </c>
      <c r="EO1557" s="6">
        <v>8</v>
      </c>
    </row>
    <row r="1558" spans="131:145" x14ac:dyDescent="0.25">
      <c r="EA1558" s="6" t="s">
        <v>0</v>
      </c>
      <c r="EB1558" s="6" t="s">
        <v>5</v>
      </c>
      <c r="EC1558" s="6" t="s">
        <v>713</v>
      </c>
      <c r="ED1558" s="6" t="s">
        <v>714</v>
      </c>
      <c r="EE1558" s="6" t="s">
        <v>209</v>
      </c>
      <c r="EF1558" s="6" t="s">
        <v>125</v>
      </c>
      <c r="EG1558" s="6">
        <v>110</v>
      </c>
      <c r="EH1558" s="6">
        <v>643</v>
      </c>
      <c r="EI1558" s="6">
        <v>106</v>
      </c>
      <c r="EK1558" s="6">
        <v>124</v>
      </c>
      <c r="EL1558" s="6">
        <v>0</v>
      </c>
      <c r="EM1558" s="6" t="s">
        <v>116</v>
      </c>
      <c r="EN1558" s="6" t="s">
        <v>22</v>
      </c>
      <c r="EO1558" s="6">
        <v>0</v>
      </c>
    </row>
    <row r="1559" spans="131:145" x14ac:dyDescent="0.25">
      <c r="EA1559" s="6" t="s">
        <v>0</v>
      </c>
      <c r="EB1559" s="6" t="s">
        <v>13</v>
      </c>
      <c r="EC1559" s="6" t="s">
        <v>245</v>
      </c>
      <c r="ED1559" s="6" t="s">
        <v>246</v>
      </c>
      <c r="EE1559" s="6" t="s">
        <v>97</v>
      </c>
      <c r="EF1559" s="6" t="s">
        <v>98</v>
      </c>
      <c r="EG1559" s="6">
        <v>25</v>
      </c>
      <c r="EH1559" s="6">
        <v>133</v>
      </c>
      <c r="EI1559" s="6">
        <v>22</v>
      </c>
      <c r="EJ1559" s="6">
        <v>95</v>
      </c>
      <c r="EK1559" s="6">
        <v>25</v>
      </c>
      <c r="EL1559" s="6">
        <v>134</v>
      </c>
      <c r="EM1559" s="6" t="s">
        <v>116</v>
      </c>
      <c r="EN1559" s="6" t="s">
        <v>22</v>
      </c>
      <c r="EO1559" s="6">
        <v>0</v>
      </c>
    </row>
    <row r="1560" spans="131:145" x14ac:dyDescent="0.25">
      <c r="EA1560" s="6" t="s">
        <v>3</v>
      </c>
      <c r="EB1560" s="6" t="s">
        <v>1084</v>
      </c>
      <c r="EC1560" s="6" t="s">
        <v>1085</v>
      </c>
      <c r="ED1560" s="6" t="s">
        <v>1086</v>
      </c>
      <c r="EE1560" s="6" t="s">
        <v>97</v>
      </c>
      <c r="EF1560" s="6" t="s">
        <v>125</v>
      </c>
      <c r="EG1560" s="6">
        <v>44</v>
      </c>
      <c r="EH1560" s="6">
        <v>273</v>
      </c>
      <c r="EI1560" s="6">
        <v>40</v>
      </c>
      <c r="EJ1560" s="6">
        <v>208</v>
      </c>
      <c r="EK1560" s="6">
        <v>40</v>
      </c>
      <c r="EL1560" s="6">
        <v>208</v>
      </c>
      <c r="EM1560" s="6" t="s">
        <v>116</v>
      </c>
      <c r="EN1560" s="6" t="s">
        <v>23</v>
      </c>
      <c r="EO1560" s="6">
        <v>11</v>
      </c>
    </row>
    <row r="1561" spans="131:145" x14ac:dyDescent="0.25">
      <c r="EA1561" s="6" t="s">
        <v>3</v>
      </c>
      <c r="EB1561" s="6" t="s">
        <v>15</v>
      </c>
      <c r="EC1561" s="6" t="s">
        <v>806</v>
      </c>
      <c r="ED1561" s="6" t="s">
        <v>807</v>
      </c>
      <c r="EE1561" s="6" t="s">
        <v>97</v>
      </c>
      <c r="EF1561" s="6" t="s">
        <v>125</v>
      </c>
      <c r="EG1561" s="6">
        <v>178</v>
      </c>
      <c r="EH1561" s="6">
        <v>827</v>
      </c>
      <c r="EI1561" s="6">
        <v>194</v>
      </c>
      <c r="EJ1561" s="6">
        <v>890</v>
      </c>
      <c r="EK1561" s="6">
        <v>194</v>
      </c>
      <c r="EL1561" s="6">
        <v>890</v>
      </c>
      <c r="EM1561" s="6" t="s">
        <v>116</v>
      </c>
      <c r="EN1561" s="6" t="s">
        <v>23</v>
      </c>
      <c r="EO1561" s="6">
        <v>21</v>
      </c>
    </row>
    <row r="1562" spans="131:145" x14ac:dyDescent="0.25">
      <c r="EA1562" s="6" t="s">
        <v>0</v>
      </c>
      <c r="EB1562" s="6" t="s">
        <v>13</v>
      </c>
      <c r="EC1562" s="6" t="s">
        <v>181</v>
      </c>
      <c r="ED1562" s="6" t="s">
        <v>182</v>
      </c>
      <c r="EE1562" s="6" t="s">
        <v>97</v>
      </c>
      <c r="EF1562" s="6" t="s">
        <v>98</v>
      </c>
      <c r="EG1562" s="6">
        <v>16</v>
      </c>
      <c r="EH1562" s="6">
        <v>58</v>
      </c>
      <c r="EI1562" s="6">
        <v>10</v>
      </c>
      <c r="EJ1562" s="6">
        <v>45</v>
      </c>
      <c r="EK1562" s="6">
        <v>16</v>
      </c>
      <c r="EL1562" s="6">
        <v>58</v>
      </c>
      <c r="EM1562" s="6" t="s">
        <v>116</v>
      </c>
      <c r="EN1562" s="6" t="s">
        <v>22</v>
      </c>
      <c r="EO1562" s="6">
        <v>1</v>
      </c>
    </row>
    <row r="1563" spans="131:145" x14ac:dyDescent="0.25">
      <c r="EA1563" s="6" t="s">
        <v>0</v>
      </c>
      <c r="EB1563" s="6" t="s">
        <v>937</v>
      </c>
      <c r="EC1563" s="6" t="s">
        <v>1082</v>
      </c>
      <c r="ED1563" s="6" t="s">
        <v>1083</v>
      </c>
      <c r="EE1563" s="6" t="s">
        <v>97</v>
      </c>
      <c r="EF1563" s="6" t="s">
        <v>98</v>
      </c>
      <c r="EG1563" s="6">
        <v>91</v>
      </c>
      <c r="EH1563" s="6">
        <v>400</v>
      </c>
      <c r="EI1563" s="6">
        <v>60</v>
      </c>
      <c r="EJ1563" s="6">
        <v>228</v>
      </c>
      <c r="EK1563" s="6">
        <v>74</v>
      </c>
      <c r="EL1563" s="6">
        <v>228</v>
      </c>
      <c r="EM1563" s="6" t="s">
        <v>116</v>
      </c>
      <c r="EN1563" s="6" t="s">
        <v>21</v>
      </c>
      <c r="EO1563" s="6">
        <v>7</v>
      </c>
    </row>
    <row r="1564" spans="131:145" x14ac:dyDescent="0.25">
      <c r="EA1564" s="6" t="s">
        <v>0</v>
      </c>
      <c r="EB1564" s="6" t="s">
        <v>13</v>
      </c>
      <c r="EC1564" s="6" t="s">
        <v>1853</v>
      </c>
      <c r="ED1564" s="6" t="s">
        <v>204</v>
      </c>
      <c r="EE1564" s="6" t="s">
        <v>97</v>
      </c>
      <c r="EF1564" s="6" t="s">
        <v>125</v>
      </c>
      <c r="EG1564" s="6">
        <v>41</v>
      </c>
      <c r="EH1564" s="6">
        <v>199</v>
      </c>
      <c r="EI1564" s="6">
        <v>41</v>
      </c>
      <c r="EJ1564" s="6">
        <v>196</v>
      </c>
      <c r="EK1564" s="6">
        <v>41</v>
      </c>
      <c r="EL1564" s="6">
        <v>201</v>
      </c>
      <c r="EM1564" s="6" t="s">
        <v>116</v>
      </c>
      <c r="EN1564" s="6" t="s">
        <v>22</v>
      </c>
      <c r="EO1564" s="6">
        <v>1</v>
      </c>
    </row>
    <row r="1565" spans="131:145" x14ac:dyDescent="0.25">
      <c r="EA1565" s="6" t="s">
        <v>3</v>
      </c>
      <c r="EB1565" s="6" t="s">
        <v>17</v>
      </c>
      <c r="EC1565" s="6" t="s">
        <v>232</v>
      </c>
      <c r="ED1565" s="6" t="s">
        <v>233</v>
      </c>
      <c r="EE1565" s="6" t="s">
        <v>97</v>
      </c>
      <c r="EF1565" s="6" t="s">
        <v>98</v>
      </c>
      <c r="EG1565" s="6">
        <v>30</v>
      </c>
      <c r="EH1565" s="6">
        <v>188</v>
      </c>
      <c r="EI1565" s="6">
        <v>24</v>
      </c>
      <c r="EJ1565" s="6">
        <v>112</v>
      </c>
      <c r="EK1565" s="6">
        <v>24</v>
      </c>
      <c r="EL1565" s="6">
        <v>112</v>
      </c>
      <c r="EM1565" s="6" t="s">
        <v>116</v>
      </c>
      <c r="EN1565" s="6" t="s">
        <v>23</v>
      </c>
      <c r="EO1565" s="6">
        <v>6</v>
      </c>
    </row>
    <row r="1566" spans="131:145" x14ac:dyDescent="0.25">
      <c r="EA1566" s="6" t="s">
        <v>3</v>
      </c>
      <c r="EB1566" s="6" t="s">
        <v>15</v>
      </c>
      <c r="EC1566" s="6" t="s">
        <v>787</v>
      </c>
      <c r="ED1566" s="6" t="s">
        <v>788</v>
      </c>
      <c r="EE1566" s="6" t="s">
        <v>97</v>
      </c>
      <c r="EF1566" s="6" t="s">
        <v>125</v>
      </c>
      <c r="EG1566" s="6">
        <v>87</v>
      </c>
      <c r="EH1566" s="6">
        <v>488</v>
      </c>
      <c r="EI1566" s="6">
        <v>86</v>
      </c>
      <c r="EJ1566" s="6">
        <v>472</v>
      </c>
      <c r="EK1566" s="6">
        <v>86</v>
      </c>
      <c r="EL1566" s="6">
        <v>472</v>
      </c>
      <c r="EM1566" s="6" t="s">
        <v>116</v>
      </c>
      <c r="EN1566" s="6" t="s">
        <v>21</v>
      </c>
      <c r="EO1566" s="6">
        <v>9</v>
      </c>
    </row>
    <row r="1567" spans="131:145" x14ac:dyDescent="0.25">
      <c r="EA1567" s="6" t="s">
        <v>0</v>
      </c>
      <c r="EB1567" s="6" t="s">
        <v>13</v>
      </c>
      <c r="EC1567" s="6" t="s">
        <v>1853</v>
      </c>
      <c r="ED1567" s="6" t="s">
        <v>204</v>
      </c>
      <c r="EE1567" s="6" t="s">
        <v>97</v>
      </c>
      <c r="EF1567" s="6" t="s">
        <v>125</v>
      </c>
      <c r="EG1567" s="6">
        <v>41</v>
      </c>
      <c r="EH1567" s="6">
        <v>199</v>
      </c>
      <c r="EI1567" s="6">
        <v>41</v>
      </c>
      <c r="EJ1567" s="6">
        <v>196</v>
      </c>
      <c r="EK1567" s="6">
        <v>41</v>
      </c>
      <c r="EL1567" s="6">
        <v>201</v>
      </c>
      <c r="EM1567" s="6" t="s">
        <v>116</v>
      </c>
      <c r="EN1567" s="6" t="s">
        <v>21</v>
      </c>
      <c r="EO1567" s="6">
        <v>3</v>
      </c>
    </row>
    <row r="1568" spans="131:145" x14ac:dyDescent="0.25">
      <c r="EA1568" s="6" t="s">
        <v>0</v>
      </c>
      <c r="EB1568" s="6" t="s">
        <v>5</v>
      </c>
      <c r="EC1568" s="6" t="s">
        <v>713</v>
      </c>
      <c r="ED1568" s="6" t="s">
        <v>714</v>
      </c>
      <c r="EE1568" s="6" t="s">
        <v>209</v>
      </c>
      <c r="EF1568" s="6" t="s">
        <v>125</v>
      </c>
      <c r="EG1568" s="6">
        <v>110</v>
      </c>
      <c r="EH1568" s="6">
        <v>643</v>
      </c>
      <c r="EI1568" s="6">
        <v>106</v>
      </c>
      <c r="EK1568" s="6">
        <v>124</v>
      </c>
      <c r="EL1568" s="6">
        <v>0</v>
      </c>
      <c r="EM1568" s="6" t="s">
        <v>116</v>
      </c>
      <c r="EN1568" s="6" t="s">
        <v>23</v>
      </c>
      <c r="EO1568" s="6">
        <v>0</v>
      </c>
    </row>
    <row r="1569" spans="131:145" x14ac:dyDescent="0.25">
      <c r="EA1569" s="6" t="s">
        <v>0</v>
      </c>
      <c r="EB1569" s="6" t="s">
        <v>13</v>
      </c>
      <c r="EC1569" s="6" t="s">
        <v>181</v>
      </c>
      <c r="ED1569" s="6" t="s">
        <v>182</v>
      </c>
      <c r="EE1569" s="6" t="s">
        <v>97</v>
      </c>
      <c r="EF1569" s="6" t="s">
        <v>98</v>
      </c>
      <c r="EG1569" s="6">
        <v>16</v>
      </c>
      <c r="EH1569" s="6">
        <v>58</v>
      </c>
      <c r="EI1569" s="6">
        <v>10</v>
      </c>
      <c r="EJ1569" s="6">
        <v>45</v>
      </c>
      <c r="EK1569" s="6">
        <v>16</v>
      </c>
      <c r="EL1569" s="6">
        <v>58</v>
      </c>
      <c r="EM1569" s="6" t="s">
        <v>116</v>
      </c>
      <c r="EN1569" s="6" t="s">
        <v>23</v>
      </c>
      <c r="EO1569" s="6">
        <v>1</v>
      </c>
    </row>
    <row r="1570" spans="131:145" x14ac:dyDescent="0.25">
      <c r="EA1570" s="6" t="s">
        <v>0</v>
      </c>
      <c r="EB1570" s="6" t="s">
        <v>13</v>
      </c>
      <c r="EC1570" s="6" t="s">
        <v>245</v>
      </c>
      <c r="ED1570" s="6" t="s">
        <v>246</v>
      </c>
      <c r="EE1570" s="6" t="s">
        <v>97</v>
      </c>
      <c r="EF1570" s="6" t="s">
        <v>98</v>
      </c>
      <c r="EG1570" s="6">
        <v>25</v>
      </c>
      <c r="EH1570" s="6">
        <v>133</v>
      </c>
      <c r="EI1570" s="6">
        <v>22</v>
      </c>
      <c r="EJ1570" s="6">
        <v>95</v>
      </c>
      <c r="EK1570" s="6">
        <v>25</v>
      </c>
      <c r="EL1570" s="6">
        <v>134</v>
      </c>
      <c r="EM1570" s="6" t="s">
        <v>116</v>
      </c>
      <c r="EN1570" s="6" t="s">
        <v>21</v>
      </c>
      <c r="EO1570" s="6">
        <v>5</v>
      </c>
    </row>
    <row r="1571" spans="131:145" x14ac:dyDescent="0.25">
      <c r="EA1571" s="6" t="s">
        <v>0</v>
      </c>
      <c r="EB1571" s="6" t="s">
        <v>937</v>
      </c>
      <c r="EC1571" s="6" t="s">
        <v>1082</v>
      </c>
      <c r="ED1571" s="6" t="s">
        <v>1083</v>
      </c>
      <c r="EE1571" s="6" t="s">
        <v>97</v>
      </c>
      <c r="EF1571" s="6" t="s">
        <v>98</v>
      </c>
      <c r="EG1571" s="6">
        <v>91</v>
      </c>
      <c r="EH1571" s="6">
        <v>400</v>
      </c>
      <c r="EI1571" s="6">
        <v>60</v>
      </c>
      <c r="EJ1571" s="6">
        <v>228</v>
      </c>
      <c r="EK1571" s="6">
        <v>74</v>
      </c>
      <c r="EL1571" s="6">
        <v>228</v>
      </c>
      <c r="EM1571" s="6" t="s">
        <v>116</v>
      </c>
      <c r="EN1571" s="6" t="s">
        <v>22</v>
      </c>
      <c r="EO1571" s="6">
        <v>4</v>
      </c>
    </row>
    <row r="1572" spans="131:145" x14ac:dyDescent="0.25">
      <c r="EA1572" s="6" t="s">
        <v>3</v>
      </c>
      <c r="EB1572" s="6" t="s">
        <v>17</v>
      </c>
      <c r="EC1572" s="6" t="s">
        <v>771</v>
      </c>
      <c r="ED1572" s="6" t="s">
        <v>772</v>
      </c>
      <c r="EE1572" s="6" t="s">
        <v>209</v>
      </c>
      <c r="EF1572" s="6" t="s">
        <v>125</v>
      </c>
      <c r="EG1572" s="6">
        <v>9</v>
      </c>
      <c r="EH1572" s="6">
        <v>40</v>
      </c>
      <c r="EI1572" s="6">
        <v>9</v>
      </c>
      <c r="EJ1572" s="6">
        <v>43</v>
      </c>
      <c r="EK1572" s="6">
        <v>9</v>
      </c>
      <c r="EL1572" s="6">
        <v>43</v>
      </c>
      <c r="EM1572" s="6" t="s">
        <v>116</v>
      </c>
      <c r="EN1572" s="6" t="s">
        <v>21</v>
      </c>
      <c r="EO1572" s="6">
        <v>0</v>
      </c>
    </row>
    <row r="1573" spans="131:145" x14ac:dyDescent="0.25">
      <c r="EA1573" s="6" t="s">
        <v>0</v>
      </c>
      <c r="EB1573" s="6" t="s">
        <v>13</v>
      </c>
      <c r="EC1573" s="6" t="s">
        <v>205</v>
      </c>
      <c r="ED1573" s="6" t="s">
        <v>206</v>
      </c>
      <c r="EE1573" s="6" t="s">
        <v>97</v>
      </c>
      <c r="EF1573" s="6" t="s">
        <v>125</v>
      </c>
      <c r="EG1573" s="6">
        <v>116</v>
      </c>
      <c r="EH1573" s="6">
        <v>530</v>
      </c>
      <c r="EI1573" s="6">
        <v>105</v>
      </c>
      <c r="EJ1573" s="6">
        <v>464</v>
      </c>
      <c r="EK1573" s="6">
        <v>105</v>
      </c>
      <c r="EL1573" s="6">
        <v>492</v>
      </c>
      <c r="EM1573" s="6" t="s">
        <v>116</v>
      </c>
      <c r="EN1573" s="6" t="s">
        <v>21</v>
      </c>
      <c r="EO1573" s="6">
        <v>8</v>
      </c>
    </row>
    <row r="1574" spans="131:145" x14ac:dyDescent="0.25">
      <c r="EA1574" s="6" t="s">
        <v>0</v>
      </c>
      <c r="EB1574" s="6" t="s">
        <v>13</v>
      </c>
      <c r="EC1574" s="6" t="s">
        <v>245</v>
      </c>
      <c r="ED1574" s="6" t="s">
        <v>246</v>
      </c>
      <c r="EE1574" s="6" t="s">
        <v>97</v>
      </c>
      <c r="EF1574" s="6" t="s">
        <v>98</v>
      </c>
      <c r="EG1574" s="6">
        <v>25</v>
      </c>
      <c r="EH1574" s="6">
        <v>133</v>
      </c>
      <c r="EI1574" s="6">
        <v>22</v>
      </c>
      <c r="EJ1574" s="6">
        <v>95</v>
      </c>
      <c r="EK1574" s="6">
        <v>25</v>
      </c>
      <c r="EL1574" s="6">
        <v>134</v>
      </c>
      <c r="EM1574" s="6" t="s">
        <v>116</v>
      </c>
      <c r="EN1574" s="6" t="s">
        <v>23</v>
      </c>
      <c r="EO1574" s="6">
        <v>5</v>
      </c>
    </row>
    <row r="1575" spans="131:145" x14ac:dyDescent="0.25">
      <c r="EA1575" s="6" t="s">
        <v>3</v>
      </c>
      <c r="EB1575" s="6" t="s">
        <v>14</v>
      </c>
      <c r="EC1575" s="6" t="s">
        <v>226</v>
      </c>
      <c r="ED1575" s="6" t="s">
        <v>227</v>
      </c>
      <c r="EE1575" s="6" t="s">
        <v>97</v>
      </c>
      <c r="EF1575" s="6" t="s">
        <v>98</v>
      </c>
      <c r="EG1575" s="6">
        <v>50</v>
      </c>
      <c r="EH1575" s="6">
        <v>218</v>
      </c>
      <c r="EI1575" s="6">
        <v>53</v>
      </c>
      <c r="EJ1575" s="6">
        <v>217</v>
      </c>
      <c r="EK1575" s="6">
        <v>53</v>
      </c>
      <c r="EL1575" s="6">
        <v>217</v>
      </c>
      <c r="EM1575" s="6" t="s">
        <v>116</v>
      </c>
      <c r="EN1575" s="6" t="s">
        <v>22</v>
      </c>
      <c r="EO1575" s="6">
        <v>3</v>
      </c>
    </row>
    <row r="1576" spans="131:145" x14ac:dyDescent="0.25">
      <c r="EA1576" s="6" t="s">
        <v>0</v>
      </c>
      <c r="EB1576" s="6" t="s">
        <v>13</v>
      </c>
      <c r="EC1576" s="6" t="s">
        <v>205</v>
      </c>
      <c r="ED1576" s="6" t="s">
        <v>206</v>
      </c>
      <c r="EE1576" s="6" t="s">
        <v>97</v>
      </c>
      <c r="EF1576" s="6" t="s">
        <v>125</v>
      </c>
      <c r="EG1576" s="6">
        <v>116</v>
      </c>
      <c r="EH1576" s="6">
        <v>530</v>
      </c>
      <c r="EI1576" s="6">
        <v>105</v>
      </c>
      <c r="EJ1576" s="6">
        <v>464</v>
      </c>
      <c r="EK1576" s="6">
        <v>105</v>
      </c>
      <c r="EL1576" s="6">
        <v>492</v>
      </c>
      <c r="EM1576" s="6" t="s">
        <v>116</v>
      </c>
      <c r="EN1576" s="6" t="s">
        <v>22</v>
      </c>
      <c r="EO1576" s="6">
        <v>5</v>
      </c>
    </row>
    <row r="1577" spans="131:145" x14ac:dyDescent="0.25">
      <c r="EA1577" s="6" t="s">
        <v>0</v>
      </c>
      <c r="EB1577" s="6" t="s">
        <v>13</v>
      </c>
      <c r="EC1577" s="6" t="s">
        <v>205</v>
      </c>
      <c r="ED1577" s="6" t="s">
        <v>206</v>
      </c>
      <c r="EE1577" s="6" t="s">
        <v>97</v>
      </c>
      <c r="EF1577" s="6" t="s">
        <v>125</v>
      </c>
      <c r="EG1577" s="6">
        <v>116</v>
      </c>
      <c r="EH1577" s="6">
        <v>530</v>
      </c>
      <c r="EI1577" s="6">
        <v>105</v>
      </c>
      <c r="EJ1577" s="6">
        <v>464</v>
      </c>
      <c r="EK1577" s="6">
        <v>105</v>
      </c>
      <c r="EL1577" s="6">
        <v>492</v>
      </c>
      <c r="EM1577" s="6" t="s">
        <v>116</v>
      </c>
      <c r="EN1577" s="6" t="s">
        <v>23</v>
      </c>
      <c r="EO1577" s="6">
        <v>13</v>
      </c>
    </row>
    <row r="1578" spans="131:145" x14ac:dyDescent="0.25">
      <c r="EA1578" s="6" t="s">
        <v>0</v>
      </c>
      <c r="EB1578" s="6" t="s">
        <v>13</v>
      </c>
      <c r="EC1578" s="6" t="s">
        <v>201</v>
      </c>
      <c r="ED1578" s="6" t="s">
        <v>202</v>
      </c>
      <c r="EE1578" s="6" t="s">
        <v>97</v>
      </c>
      <c r="EF1578" s="6" t="s">
        <v>132</v>
      </c>
      <c r="EG1578" s="6">
        <v>8</v>
      </c>
      <c r="EH1578" s="6">
        <v>40</v>
      </c>
      <c r="EI1578" s="6">
        <v>8</v>
      </c>
      <c r="EJ1578" s="6">
        <v>28</v>
      </c>
      <c r="EK1578" s="6">
        <v>8</v>
      </c>
      <c r="EL1578" s="6">
        <v>40</v>
      </c>
      <c r="EM1578" s="6" t="s">
        <v>116</v>
      </c>
      <c r="EN1578" s="6" t="s">
        <v>23</v>
      </c>
      <c r="EO1578" s="6">
        <v>2</v>
      </c>
    </row>
    <row r="1579" spans="131:145" x14ac:dyDescent="0.25">
      <c r="EA1579" s="6" t="s">
        <v>3</v>
      </c>
      <c r="EB1579" s="6" t="s">
        <v>15</v>
      </c>
      <c r="EC1579" s="6" t="s">
        <v>806</v>
      </c>
      <c r="ED1579" s="6" t="s">
        <v>807</v>
      </c>
      <c r="EE1579" s="6" t="s">
        <v>97</v>
      </c>
      <c r="EF1579" s="6" t="s">
        <v>125</v>
      </c>
      <c r="EG1579" s="6">
        <v>178</v>
      </c>
      <c r="EH1579" s="6">
        <v>827</v>
      </c>
      <c r="EI1579" s="6">
        <v>194</v>
      </c>
      <c r="EJ1579" s="6">
        <v>890</v>
      </c>
      <c r="EK1579" s="6">
        <v>194</v>
      </c>
      <c r="EL1579" s="6">
        <v>890</v>
      </c>
      <c r="EM1579" s="6" t="s">
        <v>116</v>
      </c>
      <c r="EN1579" s="6" t="s">
        <v>22</v>
      </c>
      <c r="EO1579" s="6">
        <v>13</v>
      </c>
    </row>
    <row r="1580" spans="131:145" x14ac:dyDescent="0.25">
      <c r="EA1580" s="6" t="s">
        <v>0</v>
      </c>
      <c r="EB1580" s="6" t="s">
        <v>9</v>
      </c>
      <c r="EC1580" s="6" t="s">
        <v>756</v>
      </c>
      <c r="ED1580" s="6" t="s">
        <v>757</v>
      </c>
      <c r="EE1580" s="6" t="s">
        <v>97</v>
      </c>
      <c r="EF1580" s="6" t="s">
        <v>125</v>
      </c>
      <c r="EG1580" s="6">
        <v>115</v>
      </c>
      <c r="EH1580" s="6">
        <v>532</v>
      </c>
      <c r="EI1580" s="6">
        <v>115</v>
      </c>
      <c r="EJ1580" s="6">
        <v>537</v>
      </c>
      <c r="EK1580" s="6">
        <v>115</v>
      </c>
      <c r="EL1580" s="6">
        <v>537</v>
      </c>
      <c r="EM1580" s="6" t="s">
        <v>116</v>
      </c>
      <c r="EN1580" s="6" t="s">
        <v>23</v>
      </c>
      <c r="EO1580" s="6">
        <v>15</v>
      </c>
    </row>
    <row r="1581" spans="131:145" x14ac:dyDescent="0.25">
      <c r="EA1581" s="6" t="s">
        <v>0</v>
      </c>
      <c r="EB1581" s="6" t="s">
        <v>13</v>
      </c>
      <c r="EC1581" s="6" t="s">
        <v>181</v>
      </c>
      <c r="ED1581" s="6" t="s">
        <v>182</v>
      </c>
      <c r="EE1581" s="6" t="s">
        <v>97</v>
      </c>
      <c r="EF1581" s="6" t="s">
        <v>98</v>
      </c>
      <c r="EG1581" s="6">
        <v>16</v>
      </c>
      <c r="EH1581" s="6">
        <v>58</v>
      </c>
      <c r="EI1581" s="6">
        <v>10</v>
      </c>
      <c r="EJ1581" s="6">
        <v>45</v>
      </c>
      <c r="EK1581" s="6">
        <v>16</v>
      </c>
      <c r="EL1581" s="6">
        <v>58</v>
      </c>
      <c r="EM1581" s="6" t="s">
        <v>116</v>
      </c>
      <c r="EN1581" s="6" t="s">
        <v>21</v>
      </c>
      <c r="EO1581" s="6">
        <v>0</v>
      </c>
    </row>
    <row r="1582" spans="131:145" x14ac:dyDescent="0.25">
      <c r="EA1582" s="6" t="s">
        <v>0</v>
      </c>
      <c r="EB1582" s="6" t="s">
        <v>937</v>
      </c>
      <c r="EC1582" s="6" t="s">
        <v>1082</v>
      </c>
      <c r="ED1582" s="6" t="s">
        <v>1083</v>
      </c>
      <c r="EE1582" s="6" t="s">
        <v>97</v>
      </c>
      <c r="EF1582" s="6" t="s">
        <v>98</v>
      </c>
      <c r="EG1582" s="6">
        <v>91</v>
      </c>
      <c r="EH1582" s="6">
        <v>400</v>
      </c>
      <c r="EI1582" s="6">
        <v>60</v>
      </c>
      <c r="EJ1582" s="6">
        <v>228</v>
      </c>
      <c r="EK1582" s="6">
        <v>74</v>
      </c>
      <c r="EL1582" s="6">
        <v>228</v>
      </c>
      <c r="EM1582" s="6" t="s">
        <v>116</v>
      </c>
      <c r="EN1582" s="6" t="s">
        <v>23</v>
      </c>
      <c r="EO1582" s="6">
        <v>11</v>
      </c>
    </row>
    <row r="1583" spans="131:145" x14ac:dyDescent="0.25">
      <c r="EA1583" s="6" t="s">
        <v>3</v>
      </c>
      <c r="EB1583" s="6" t="s">
        <v>15</v>
      </c>
      <c r="EC1583" s="6" t="s">
        <v>234</v>
      </c>
      <c r="ED1583" s="6" t="s">
        <v>1060</v>
      </c>
      <c r="EE1583" s="6" t="s">
        <v>97</v>
      </c>
      <c r="EF1583" s="6" t="s">
        <v>132</v>
      </c>
      <c r="EG1583" s="6">
        <v>21</v>
      </c>
      <c r="EH1583" s="6">
        <v>107</v>
      </c>
      <c r="EI1583" s="6">
        <v>22</v>
      </c>
      <c r="EJ1583" s="6">
        <v>108</v>
      </c>
      <c r="EK1583" s="6">
        <v>22</v>
      </c>
      <c r="EL1583" s="6">
        <v>0</v>
      </c>
      <c r="EM1583" s="6" t="s">
        <v>116</v>
      </c>
      <c r="EN1583" s="6" t="s">
        <v>21</v>
      </c>
      <c r="EO1583" s="6">
        <v>0</v>
      </c>
    </row>
    <row r="1584" spans="131:145" x14ac:dyDescent="0.25">
      <c r="EA1584" s="6" t="s">
        <v>0</v>
      </c>
      <c r="EB1584" s="6" t="s">
        <v>5</v>
      </c>
      <c r="EC1584" s="6" t="s">
        <v>713</v>
      </c>
      <c r="ED1584" s="6" t="s">
        <v>714</v>
      </c>
      <c r="EE1584" s="6" t="s">
        <v>209</v>
      </c>
      <c r="EF1584" s="6" t="s">
        <v>125</v>
      </c>
      <c r="EG1584" s="6">
        <v>110</v>
      </c>
      <c r="EH1584" s="6">
        <v>643</v>
      </c>
      <c r="EI1584" s="6">
        <v>106</v>
      </c>
      <c r="EK1584" s="6">
        <v>124</v>
      </c>
      <c r="EL1584" s="6">
        <v>0</v>
      </c>
      <c r="EM1584" s="6" t="s">
        <v>116</v>
      </c>
      <c r="EN1584" s="6" t="s">
        <v>21</v>
      </c>
      <c r="EO1584" s="6">
        <v>0</v>
      </c>
    </row>
    <row r="1585" spans="131:145" x14ac:dyDescent="0.25">
      <c r="EA1585" s="6" t="s">
        <v>3</v>
      </c>
      <c r="EB1585" s="6" t="s">
        <v>15</v>
      </c>
      <c r="EC1585" s="6" t="s">
        <v>228</v>
      </c>
      <c r="ED1585" s="6" t="s">
        <v>229</v>
      </c>
      <c r="EE1585" s="6" t="s">
        <v>97</v>
      </c>
      <c r="EF1585" s="6" t="s">
        <v>98</v>
      </c>
      <c r="EG1585" s="6">
        <v>30</v>
      </c>
      <c r="EH1585" s="6">
        <v>139</v>
      </c>
      <c r="EI1585" s="6">
        <v>31</v>
      </c>
      <c r="EJ1585" s="6">
        <v>140</v>
      </c>
      <c r="EK1585" s="6">
        <v>31</v>
      </c>
      <c r="EL1585" s="6">
        <v>140</v>
      </c>
      <c r="EM1585" s="6" t="s">
        <v>116</v>
      </c>
      <c r="EN1585" s="6" t="s">
        <v>22</v>
      </c>
      <c r="EO1585" s="6">
        <v>1</v>
      </c>
    </row>
    <row r="1586" spans="131:145" x14ac:dyDescent="0.25">
      <c r="EA1586" s="6" t="s">
        <v>0</v>
      </c>
      <c r="EB1586" s="6" t="s">
        <v>4</v>
      </c>
      <c r="EC1586" s="6" t="s">
        <v>163</v>
      </c>
      <c r="ED1586" s="6" t="s">
        <v>164</v>
      </c>
      <c r="EE1586" s="6" t="s">
        <v>97</v>
      </c>
      <c r="EF1586" s="6" t="s">
        <v>98</v>
      </c>
      <c r="EG1586" s="6">
        <v>107</v>
      </c>
      <c r="EH1586" s="6">
        <v>584</v>
      </c>
      <c r="EI1586" s="6">
        <v>30</v>
      </c>
      <c r="EJ1586" s="6">
        <v>174</v>
      </c>
      <c r="EK1586" s="6">
        <v>108</v>
      </c>
      <c r="EL1586" s="6">
        <v>605</v>
      </c>
      <c r="EM1586" s="6" t="s">
        <v>117</v>
      </c>
      <c r="EN1586" s="6" t="s">
        <v>23</v>
      </c>
      <c r="EO1586" s="6">
        <v>22</v>
      </c>
    </row>
    <row r="1587" spans="131:145" x14ac:dyDescent="0.25">
      <c r="EA1587" s="6" t="s">
        <v>0</v>
      </c>
      <c r="EB1587" s="6" t="s">
        <v>11</v>
      </c>
      <c r="EC1587" s="6" t="s">
        <v>187</v>
      </c>
      <c r="ED1587" s="6" t="s">
        <v>188</v>
      </c>
      <c r="EE1587" s="6" t="s">
        <v>97</v>
      </c>
      <c r="EF1587" s="6" t="s">
        <v>132</v>
      </c>
      <c r="EG1587" s="6">
        <v>18</v>
      </c>
      <c r="EH1587" s="6">
        <v>78</v>
      </c>
      <c r="EI1587" s="6">
        <v>18</v>
      </c>
      <c r="EJ1587" s="6">
        <v>79</v>
      </c>
      <c r="EK1587" s="6">
        <v>18</v>
      </c>
      <c r="EL1587" s="6">
        <v>77</v>
      </c>
      <c r="EM1587" s="6" t="s">
        <v>117</v>
      </c>
      <c r="EN1587" s="6" t="s">
        <v>22</v>
      </c>
      <c r="EO1587" s="6">
        <v>6</v>
      </c>
    </row>
    <row r="1588" spans="131:145" x14ac:dyDescent="0.25">
      <c r="EA1588" s="6" t="s">
        <v>0</v>
      </c>
      <c r="EB1588" s="6" t="s">
        <v>5</v>
      </c>
      <c r="EC1588" s="6" t="s">
        <v>273</v>
      </c>
      <c r="ED1588" s="6" t="s">
        <v>274</v>
      </c>
      <c r="EE1588" s="6" t="s">
        <v>97</v>
      </c>
      <c r="EF1588" s="6" t="s">
        <v>98</v>
      </c>
      <c r="EG1588" s="6">
        <v>85</v>
      </c>
      <c r="EH1588" s="6">
        <v>367</v>
      </c>
      <c r="EI1588" s="6">
        <v>80</v>
      </c>
      <c r="EJ1588" s="6">
        <v>337</v>
      </c>
      <c r="EK1588" s="6">
        <v>85</v>
      </c>
      <c r="EL1588" s="6">
        <v>367</v>
      </c>
      <c r="EM1588" s="6" t="s">
        <v>117</v>
      </c>
      <c r="EN1588" s="6" t="s">
        <v>22</v>
      </c>
      <c r="EO1588" s="6">
        <v>14</v>
      </c>
    </row>
    <row r="1589" spans="131:145" x14ac:dyDescent="0.25">
      <c r="EA1589" s="6" t="s">
        <v>0</v>
      </c>
      <c r="EB1589" s="6" t="s">
        <v>5</v>
      </c>
      <c r="EC1589" s="6" t="s">
        <v>837</v>
      </c>
      <c r="ED1589" s="6" t="s">
        <v>838</v>
      </c>
      <c r="EE1589" s="6" t="s">
        <v>209</v>
      </c>
      <c r="EF1589" s="6" t="s">
        <v>125</v>
      </c>
      <c r="EG1589" s="6">
        <v>184</v>
      </c>
      <c r="EH1589" s="6">
        <v>768</v>
      </c>
      <c r="EI1589" s="6">
        <v>175</v>
      </c>
      <c r="EJ1589" s="6">
        <v>828</v>
      </c>
      <c r="EK1589" s="6">
        <v>175</v>
      </c>
      <c r="EL1589" s="6">
        <v>828</v>
      </c>
      <c r="EM1589" s="6" t="s">
        <v>117</v>
      </c>
      <c r="EN1589" s="6" t="s">
        <v>23</v>
      </c>
      <c r="EO1589" s="6">
        <v>36</v>
      </c>
    </row>
    <row r="1590" spans="131:145" x14ac:dyDescent="0.25">
      <c r="EA1590" s="6" t="s">
        <v>0</v>
      </c>
      <c r="EB1590" s="6" t="s">
        <v>8</v>
      </c>
      <c r="EC1590" s="6" t="s">
        <v>1045</v>
      </c>
      <c r="ED1590" s="6" t="s">
        <v>749</v>
      </c>
      <c r="EE1590" s="6" t="s">
        <v>209</v>
      </c>
      <c r="EF1590" s="6" t="s">
        <v>125</v>
      </c>
      <c r="EG1590" s="6">
        <v>1694</v>
      </c>
      <c r="EH1590" s="6">
        <v>8805</v>
      </c>
      <c r="EI1590" s="6">
        <v>1693</v>
      </c>
      <c r="EJ1590" s="6">
        <v>8805</v>
      </c>
      <c r="EK1590" s="6">
        <v>1693</v>
      </c>
      <c r="EL1590" s="6">
        <v>9062</v>
      </c>
      <c r="EM1590" s="6" t="s">
        <v>117</v>
      </c>
      <c r="EN1590" s="6" t="s">
        <v>21</v>
      </c>
      <c r="EO1590" s="6">
        <v>284</v>
      </c>
    </row>
    <row r="1591" spans="131:145" x14ac:dyDescent="0.25">
      <c r="EA1591" s="6" t="s">
        <v>0</v>
      </c>
      <c r="EB1591" s="6" t="s">
        <v>4</v>
      </c>
      <c r="EC1591" s="6" t="s">
        <v>157</v>
      </c>
      <c r="ED1591" s="6" t="s">
        <v>158</v>
      </c>
      <c r="EE1591" s="6" t="s">
        <v>97</v>
      </c>
      <c r="EF1591" s="6" t="s">
        <v>98</v>
      </c>
      <c r="EG1591" s="6">
        <v>6</v>
      </c>
      <c r="EH1591" s="6">
        <v>28</v>
      </c>
      <c r="EI1591" s="6">
        <v>6</v>
      </c>
      <c r="EJ1591" s="6">
        <v>30</v>
      </c>
      <c r="EK1591" s="6">
        <v>6</v>
      </c>
      <c r="EL1591" s="6">
        <v>30</v>
      </c>
      <c r="EM1591" s="6" t="s">
        <v>117</v>
      </c>
      <c r="EN1591" s="6" t="s">
        <v>21</v>
      </c>
      <c r="EO1591" s="6">
        <v>1</v>
      </c>
    </row>
    <row r="1592" spans="131:145" x14ac:dyDescent="0.25">
      <c r="EA1592" s="6" t="s">
        <v>0</v>
      </c>
      <c r="EB1592" s="6" t="s">
        <v>5</v>
      </c>
      <c r="EC1592" s="6" t="s">
        <v>1839</v>
      </c>
      <c r="ED1592" s="6" t="s">
        <v>717</v>
      </c>
      <c r="EE1592" s="6" t="s">
        <v>209</v>
      </c>
      <c r="EF1592" s="6" t="s">
        <v>98</v>
      </c>
      <c r="EG1592" s="6">
        <v>1295</v>
      </c>
      <c r="EH1592" s="6">
        <v>6509</v>
      </c>
      <c r="EJ1592" s="6">
        <v>6258</v>
      </c>
      <c r="EK1592" s="6">
        <v>1351</v>
      </c>
      <c r="EL1592" s="6">
        <v>6868</v>
      </c>
      <c r="EM1592" s="6" t="s">
        <v>117</v>
      </c>
      <c r="EN1592" s="6" t="s">
        <v>22</v>
      </c>
      <c r="EO1592" s="6">
        <v>481</v>
      </c>
    </row>
    <row r="1593" spans="131:145" x14ac:dyDescent="0.25">
      <c r="EA1593" s="6" t="s">
        <v>0</v>
      </c>
      <c r="EB1593" s="6" t="s">
        <v>4</v>
      </c>
      <c r="EC1593" s="6" t="s">
        <v>151</v>
      </c>
      <c r="ED1593" s="6" t="s">
        <v>152</v>
      </c>
      <c r="EE1593" s="6" t="s">
        <v>97</v>
      </c>
      <c r="EF1593" s="6" t="s">
        <v>98</v>
      </c>
      <c r="EG1593" s="6">
        <v>8</v>
      </c>
      <c r="EH1593" s="6">
        <v>30</v>
      </c>
      <c r="EI1593" s="6">
        <v>8</v>
      </c>
      <c r="EJ1593" s="6">
        <v>32</v>
      </c>
      <c r="EK1593" s="6">
        <v>8</v>
      </c>
      <c r="EL1593" s="6">
        <v>32</v>
      </c>
      <c r="EM1593" s="6" t="s">
        <v>117</v>
      </c>
      <c r="EN1593" s="6" t="s">
        <v>23</v>
      </c>
      <c r="EO1593" s="6">
        <v>3</v>
      </c>
    </row>
    <row r="1594" spans="131:145" x14ac:dyDescent="0.25">
      <c r="EA1594" s="6" t="s">
        <v>0</v>
      </c>
      <c r="EB1594" s="6" t="s">
        <v>8</v>
      </c>
      <c r="EC1594" s="6" t="s">
        <v>123</v>
      </c>
      <c r="ED1594" s="6" t="s">
        <v>124</v>
      </c>
      <c r="EE1594" s="6" t="s">
        <v>97</v>
      </c>
      <c r="EF1594" s="6" t="s">
        <v>98</v>
      </c>
      <c r="EG1594" s="6">
        <v>30</v>
      </c>
      <c r="EH1594" s="6">
        <v>175</v>
      </c>
      <c r="EI1594" s="6">
        <v>18</v>
      </c>
      <c r="EJ1594" s="6">
        <v>120</v>
      </c>
      <c r="EK1594" s="6">
        <v>29</v>
      </c>
      <c r="EL1594" s="6">
        <v>182</v>
      </c>
      <c r="EM1594" s="6" t="s">
        <v>117</v>
      </c>
      <c r="EN1594" s="6" t="s">
        <v>22</v>
      </c>
      <c r="EO1594" s="6">
        <v>3</v>
      </c>
    </row>
    <row r="1595" spans="131:145" x14ac:dyDescent="0.25">
      <c r="EA1595" s="6" t="s">
        <v>0</v>
      </c>
      <c r="EB1595" s="6" t="s">
        <v>4</v>
      </c>
      <c r="EC1595" s="6" t="s">
        <v>153</v>
      </c>
      <c r="ED1595" s="6" t="s">
        <v>154</v>
      </c>
      <c r="EE1595" s="6" t="s">
        <v>97</v>
      </c>
      <c r="EF1595" s="6" t="s">
        <v>98</v>
      </c>
      <c r="EG1595" s="6">
        <v>35</v>
      </c>
      <c r="EH1595" s="6">
        <v>175</v>
      </c>
      <c r="EI1595" s="6">
        <v>32</v>
      </c>
      <c r="EJ1595" s="6">
        <v>173</v>
      </c>
      <c r="EK1595" s="6">
        <v>43</v>
      </c>
      <c r="EL1595" s="6">
        <v>212</v>
      </c>
      <c r="EM1595" s="6" t="s">
        <v>117</v>
      </c>
      <c r="EN1595" s="6" t="s">
        <v>21</v>
      </c>
      <c r="EO1595" s="6">
        <v>1</v>
      </c>
    </row>
    <row r="1596" spans="131:145" x14ac:dyDescent="0.25">
      <c r="EA1596" s="6" t="s">
        <v>0</v>
      </c>
      <c r="EB1596" s="6" t="s">
        <v>4</v>
      </c>
      <c r="EC1596" s="6" t="s">
        <v>157</v>
      </c>
      <c r="ED1596" s="6" t="s">
        <v>158</v>
      </c>
      <c r="EE1596" s="6" t="s">
        <v>97</v>
      </c>
      <c r="EF1596" s="6" t="s">
        <v>98</v>
      </c>
      <c r="EG1596" s="6">
        <v>6</v>
      </c>
      <c r="EH1596" s="6">
        <v>28</v>
      </c>
      <c r="EI1596" s="6">
        <v>6</v>
      </c>
      <c r="EJ1596" s="6">
        <v>30</v>
      </c>
      <c r="EK1596" s="6">
        <v>6</v>
      </c>
      <c r="EL1596" s="6">
        <v>30</v>
      </c>
      <c r="EM1596" s="6" t="s">
        <v>117</v>
      </c>
      <c r="EN1596" s="6" t="s">
        <v>22</v>
      </c>
      <c r="EO1596" s="6">
        <v>0</v>
      </c>
    </row>
    <row r="1597" spans="131:145" x14ac:dyDescent="0.25">
      <c r="EA1597" s="6" t="s">
        <v>0</v>
      </c>
      <c r="EB1597" s="6" t="s">
        <v>5</v>
      </c>
      <c r="EC1597" s="6" t="s">
        <v>1839</v>
      </c>
      <c r="ED1597" s="6" t="s">
        <v>717</v>
      </c>
      <c r="EE1597" s="6" t="s">
        <v>209</v>
      </c>
      <c r="EF1597" s="6" t="s">
        <v>98</v>
      </c>
      <c r="EG1597" s="6">
        <v>1295</v>
      </c>
      <c r="EH1597" s="6">
        <v>6509</v>
      </c>
      <c r="EJ1597" s="6">
        <v>6258</v>
      </c>
      <c r="EK1597" s="6">
        <v>1351</v>
      </c>
      <c r="EL1597" s="6">
        <v>6868</v>
      </c>
      <c r="EM1597" s="6" t="s">
        <v>117</v>
      </c>
      <c r="EN1597" s="6" t="s">
        <v>23</v>
      </c>
      <c r="EO1597" s="6">
        <v>996</v>
      </c>
    </row>
    <row r="1598" spans="131:145" x14ac:dyDescent="0.25">
      <c r="EA1598" s="6" t="s">
        <v>0</v>
      </c>
      <c r="EB1598" s="6" t="s">
        <v>5</v>
      </c>
      <c r="EC1598" s="6" t="s">
        <v>273</v>
      </c>
      <c r="ED1598" s="6" t="s">
        <v>274</v>
      </c>
      <c r="EE1598" s="6" t="s">
        <v>97</v>
      </c>
      <c r="EF1598" s="6" t="s">
        <v>98</v>
      </c>
      <c r="EG1598" s="6">
        <v>85</v>
      </c>
      <c r="EH1598" s="6">
        <v>367</v>
      </c>
      <c r="EI1598" s="6">
        <v>80</v>
      </c>
      <c r="EJ1598" s="6">
        <v>337</v>
      </c>
      <c r="EK1598" s="6">
        <v>85</v>
      </c>
      <c r="EL1598" s="6">
        <v>367</v>
      </c>
      <c r="EM1598" s="6" t="s">
        <v>117</v>
      </c>
      <c r="EN1598" s="6" t="s">
        <v>21</v>
      </c>
      <c r="EO1598" s="6">
        <v>8</v>
      </c>
    </row>
    <row r="1599" spans="131:145" x14ac:dyDescent="0.25">
      <c r="EA1599" s="6" t="s">
        <v>0</v>
      </c>
      <c r="EB1599" s="6" t="s">
        <v>5</v>
      </c>
      <c r="EC1599" s="6" t="s">
        <v>257</v>
      </c>
      <c r="ED1599" s="6" t="s">
        <v>258</v>
      </c>
      <c r="EE1599" s="6" t="s">
        <v>97</v>
      </c>
      <c r="EF1599" s="6" t="s">
        <v>98</v>
      </c>
      <c r="EG1599" s="6">
        <v>128</v>
      </c>
      <c r="EH1599" s="6">
        <v>725</v>
      </c>
      <c r="EI1599" s="6">
        <v>100</v>
      </c>
      <c r="EJ1599" s="6">
        <v>608</v>
      </c>
      <c r="EK1599" s="6">
        <v>128</v>
      </c>
      <c r="EL1599" s="6">
        <v>746</v>
      </c>
      <c r="EM1599" s="6" t="s">
        <v>117</v>
      </c>
      <c r="EN1599" s="6" t="s">
        <v>22</v>
      </c>
      <c r="EO1599" s="6">
        <v>33</v>
      </c>
    </row>
    <row r="1600" spans="131:145" x14ac:dyDescent="0.25">
      <c r="EA1600" s="6" t="s">
        <v>0</v>
      </c>
      <c r="EB1600" s="6" t="s">
        <v>11</v>
      </c>
      <c r="EC1600" s="6" t="s">
        <v>187</v>
      </c>
      <c r="ED1600" s="6" t="s">
        <v>188</v>
      </c>
      <c r="EE1600" s="6" t="s">
        <v>97</v>
      </c>
      <c r="EF1600" s="6" t="s">
        <v>132</v>
      </c>
      <c r="EG1600" s="6">
        <v>18</v>
      </c>
      <c r="EH1600" s="6">
        <v>78</v>
      </c>
      <c r="EI1600" s="6">
        <v>18</v>
      </c>
      <c r="EJ1600" s="6">
        <v>79</v>
      </c>
      <c r="EK1600" s="6">
        <v>18</v>
      </c>
      <c r="EL1600" s="6">
        <v>77</v>
      </c>
      <c r="EM1600" s="6" t="s">
        <v>117</v>
      </c>
      <c r="EN1600" s="6" t="s">
        <v>21</v>
      </c>
      <c r="EO1600" s="6">
        <v>4</v>
      </c>
    </row>
    <row r="1601" spans="131:145" x14ac:dyDescent="0.25">
      <c r="EA1601" s="6" t="s">
        <v>0</v>
      </c>
      <c r="EB1601" s="6" t="s">
        <v>4</v>
      </c>
      <c r="EC1601" s="6" t="s">
        <v>155</v>
      </c>
      <c r="ED1601" s="6" t="s">
        <v>156</v>
      </c>
      <c r="EE1601" s="6" t="s">
        <v>97</v>
      </c>
      <c r="EF1601" s="6" t="s">
        <v>98</v>
      </c>
      <c r="EG1601" s="6">
        <v>97</v>
      </c>
      <c r="EH1601" s="6">
        <v>382</v>
      </c>
      <c r="EI1601" s="6">
        <v>95</v>
      </c>
      <c r="EJ1601" s="6">
        <v>386</v>
      </c>
      <c r="EK1601" s="6">
        <v>95</v>
      </c>
      <c r="EL1601" s="6">
        <v>386</v>
      </c>
      <c r="EM1601" s="6" t="s">
        <v>117</v>
      </c>
      <c r="EN1601" s="6" t="s">
        <v>21</v>
      </c>
      <c r="EO1601" s="6">
        <v>10</v>
      </c>
    </row>
    <row r="1602" spans="131:145" x14ac:dyDescent="0.25">
      <c r="EA1602" s="6" t="s">
        <v>0</v>
      </c>
      <c r="EB1602" s="6" t="s">
        <v>5</v>
      </c>
      <c r="EC1602" s="6" t="s">
        <v>257</v>
      </c>
      <c r="ED1602" s="6" t="s">
        <v>258</v>
      </c>
      <c r="EE1602" s="6" t="s">
        <v>97</v>
      </c>
      <c r="EF1602" s="6" t="s">
        <v>98</v>
      </c>
      <c r="EG1602" s="6">
        <v>128</v>
      </c>
      <c r="EH1602" s="6">
        <v>725</v>
      </c>
      <c r="EI1602" s="6">
        <v>100</v>
      </c>
      <c r="EJ1602" s="6">
        <v>608</v>
      </c>
      <c r="EK1602" s="6">
        <v>128</v>
      </c>
      <c r="EL1602" s="6">
        <v>746</v>
      </c>
      <c r="EM1602" s="6" t="s">
        <v>117</v>
      </c>
      <c r="EN1602" s="6" t="s">
        <v>23</v>
      </c>
      <c r="EO1602" s="6">
        <v>68</v>
      </c>
    </row>
    <row r="1603" spans="131:145" x14ac:dyDescent="0.25">
      <c r="EA1603" s="6" t="s">
        <v>0</v>
      </c>
      <c r="EB1603" s="6" t="s">
        <v>4</v>
      </c>
      <c r="EC1603" s="6" t="s">
        <v>163</v>
      </c>
      <c r="ED1603" s="6" t="s">
        <v>164</v>
      </c>
      <c r="EE1603" s="6" t="s">
        <v>97</v>
      </c>
      <c r="EF1603" s="6" t="s">
        <v>98</v>
      </c>
      <c r="EG1603" s="6">
        <v>107</v>
      </c>
      <c r="EH1603" s="6">
        <v>584</v>
      </c>
      <c r="EI1603" s="6">
        <v>30</v>
      </c>
      <c r="EJ1603" s="6">
        <v>174</v>
      </c>
      <c r="EK1603" s="6">
        <v>108</v>
      </c>
      <c r="EL1603" s="6">
        <v>605</v>
      </c>
      <c r="EM1603" s="6" t="s">
        <v>117</v>
      </c>
      <c r="EN1603" s="6" t="s">
        <v>22</v>
      </c>
      <c r="EO1603" s="6">
        <v>9</v>
      </c>
    </row>
    <row r="1604" spans="131:145" x14ac:dyDescent="0.25">
      <c r="EA1604" s="6" t="s">
        <v>0</v>
      </c>
      <c r="EB1604" s="6" t="s">
        <v>4</v>
      </c>
      <c r="EC1604" s="6" t="s">
        <v>163</v>
      </c>
      <c r="ED1604" s="6" t="s">
        <v>164</v>
      </c>
      <c r="EE1604" s="6" t="s">
        <v>97</v>
      </c>
      <c r="EF1604" s="6" t="s">
        <v>98</v>
      </c>
      <c r="EG1604" s="6">
        <v>107</v>
      </c>
      <c r="EH1604" s="6">
        <v>584</v>
      </c>
      <c r="EI1604" s="6">
        <v>30</v>
      </c>
      <c r="EJ1604" s="6">
        <v>174</v>
      </c>
      <c r="EK1604" s="6">
        <v>108</v>
      </c>
      <c r="EL1604" s="6">
        <v>605</v>
      </c>
      <c r="EM1604" s="6" t="s">
        <v>117</v>
      </c>
      <c r="EN1604" s="6" t="s">
        <v>21</v>
      </c>
      <c r="EO1604" s="6">
        <v>13</v>
      </c>
    </row>
    <row r="1605" spans="131:145" x14ac:dyDescent="0.25">
      <c r="EA1605" s="6" t="s">
        <v>0</v>
      </c>
      <c r="EB1605" s="6" t="s">
        <v>5</v>
      </c>
      <c r="EC1605" s="6" t="s">
        <v>837</v>
      </c>
      <c r="ED1605" s="6" t="s">
        <v>838</v>
      </c>
      <c r="EE1605" s="6" t="s">
        <v>209</v>
      </c>
      <c r="EF1605" s="6" t="s">
        <v>125</v>
      </c>
      <c r="EG1605" s="6">
        <v>184</v>
      </c>
      <c r="EH1605" s="6">
        <v>768</v>
      </c>
      <c r="EI1605" s="6">
        <v>175</v>
      </c>
      <c r="EJ1605" s="6">
        <v>828</v>
      </c>
      <c r="EK1605" s="6">
        <v>175</v>
      </c>
      <c r="EL1605" s="6">
        <v>828</v>
      </c>
      <c r="EM1605" s="6" t="s">
        <v>117</v>
      </c>
      <c r="EN1605" s="6" t="s">
        <v>21</v>
      </c>
      <c r="EO1605" s="6">
        <v>19</v>
      </c>
    </row>
    <row r="1606" spans="131:145" x14ac:dyDescent="0.25">
      <c r="EA1606" s="6" t="s">
        <v>0</v>
      </c>
      <c r="EB1606" s="6" t="s">
        <v>4</v>
      </c>
      <c r="EC1606" s="6" t="s">
        <v>153</v>
      </c>
      <c r="ED1606" s="6" t="s">
        <v>154</v>
      </c>
      <c r="EE1606" s="6" t="s">
        <v>97</v>
      </c>
      <c r="EF1606" s="6" t="s">
        <v>98</v>
      </c>
      <c r="EG1606" s="6">
        <v>35</v>
      </c>
      <c r="EH1606" s="6">
        <v>175</v>
      </c>
      <c r="EI1606" s="6">
        <v>32</v>
      </c>
      <c r="EJ1606" s="6">
        <v>173</v>
      </c>
      <c r="EK1606" s="6">
        <v>43</v>
      </c>
      <c r="EL1606" s="6">
        <v>212</v>
      </c>
      <c r="EM1606" s="6" t="s">
        <v>117</v>
      </c>
      <c r="EN1606" s="6" t="s">
        <v>23</v>
      </c>
      <c r="EO1606" s="6">
        <v>8</v>
      </c>
    </row>
    <row r="1607" spans="131:145" x14ac:dyDescent="0.25">
      <c r="EA1607" s="6" t="s">
        <v>0</v>
      </c>
      <c r="EB1607" s="6" t="s">
        <v>8</v>
      </c>
      <c r="EC1607" s="6" t="s">
        <v>1800</v>
      </c>
      <c r="ED1607" s="6" t="s">
        <v>129</v>
      </c>
      <c r="EE1607" s="6" t="s">
        <v>97</v>
      </c>
      <c r="EF1607" s="6" t="s">
        <v>125</v>
      </c>
      <c r="EG1607" s="6">
        <v>46</v>
      </c>
      <c r="EH1607" s="6">
        <v>272</v>
      </c>
      <c r="EI1607" s="6">
        <v>45</v>
      </c>
      <c r="EJ1607" s="6">
        <v>257</v>
      </c>
      <c r="EK1607" s="6">
        <v>45</v>
      </c>
      <c r="EL1607" s="6">
        <v>269</v>
      </c>
      <c r="EM1607" s="6" t="s">
        <v>117</v>
      </c>
      <c r="EN1607" s="6" t="s">
        <v>21</v>
      </c>
      <c r="EO1607" s="6">
        <v>10</v>
      </c>
    </row>
    <row r="1608" spans="131:145" x14ac:dyDescent="0.25">
      <c r="EA1608" s="6" t="s">
        <v>0</v>
      </c>
      <c r="EB1608" s="6" t="s">
        <v>8</v>
      </c>
      <c r="EC1608" s="6" t="s">
        <v>1045</v>
      </c>
      <c r="ED1608" s="6" t="s">
        <v>749</v>
      </c>
      <c r="EE1608" s="6" t="s">
        <v>209</v>
      </c>
      <c r="EF1608" s="6" t="s">
        <v>125</v>
      </c>
      <c r="EG1608" s="6">
        <v>1694</v>
      </c>
      <c r="EH1608" s="6">
        <v>8805</v>
      </c>
      <c r="EI1608" s="6">
        <v>1693</v>
      </c>
      <c r="EJ1608" s="6">
        <v>8805</v>
      </c>
      <c r="EK1608" s="6">
        <v>1693</v>
      </c>
      <c r="EL1608" s="6">
        <v>9062</v>
      </c>
      <c r="EM1608" s="6" t="s">
        <v>117</v>
      </c>
      <c r="EN1608" s="6" t="s">
        <v>23</v>
      </c>
      <c r="EO1608" s="6">
        <v>530</v>
      </c>
    </row>
    <row r="1609" spans="131:145" x14ac:dyDescent="0.25">
      <c r="EA1609" s="6" t="s">
        <v>0</v>
      </c>
      <c r="EB1609" s="6" t="s">
        <v>5</v>
      </c>
      <c r="EC1609" s="6" t="s">
        <v>271</v>
      </c>
      <c r="ED1609" s="6" t="s">
        <v>272</v>
      </c>
      <c r="EE1609" s="6" t="s">
        <v>97</v>
      </c>
      <c r="EF1609" s="6" t="s">
        <v>125</v>
      </c>
      <c r="EG1609" s="6">
        <v>18</v>
      </c>
      <c r="EH1609" s="6">
        <v>82</v>
      </c>
      <c r="EI1609" s="6">
        <v>18</v>
      </c>
      <c r="EJ1609" s="6">
        <v>82</v>
      </c>
      <c r="EK1609" s="6">
        <v>18</v>
      </c>
      <c r="EL1609" s="6">
        <v>80</v>
      </c>
      <c r="EM1609" s="6" t="s">
        <v>117</v>
      </c>
      <c r="EN1609" s="6" t="s">
        <v>21</v>
      </c>
      <c r="EO1609" s="6">
        <v>4</v>
      </c>
    </row>
    <row r="1610" spans="131:145" x14ac:dyDescent="0.25">
      <c r="EA1610" s="6" t="s">
        <v>0</v>
      </c>
      <c r="EB1610" s="6" t="s">
        <v>5</v>
      </c>
      <c r="EC1610" s="6" t="s">
        <v>1037</v>
      </c>
      <c r="ED1610" s="6" t="s">
        <v>710</v>
      </c>
      <c r="EE1610" s="6" t="s">
        <v>209</v>
      </c>
      <c r="EF1610" s="6" t="s">
        <v>132</v>
      </c>
      <c r="EG1610" s="6">
        <v>610</v>
      </c>
      <c r="EH1610" s="6">
        <v>2750</v>
      </c>
      <c r="EI1610" s="6">
        <v>609</v>
      </c>
      <c r="EJ1610" s="6">
        <v>2630</v>
      </c>
      <c r="EK1610" s="6">
        <v>609</v>
      </c>
      <c r="EL1610" s="6">
        <v>2630</v>
      </c>
      <c r="EM1610" s="6" t="s">
        <v>117</v>
      </c>
      <c r="EN1610" s="6" t="s">
        <v>23</v>
      </c>
      <c r="EO1610" s="6">
        <v>138</v>
      </c>
    </row>
    <row r="1611" spans="131:145" x14ac:dyDescent="0.25">
      <c r="EA1611" s="6" t="s">
        <v>0</v>
      </c>
      <c r="EB1611" s="6" t="s">
        <v>5</v>
      </c>
      <c r="EC1611" s="6" t="s">
        <v>257</v>
      </c>
      <c r="ED1611" s="6" t="s">
        <v>258</v>
      </c>
      <c r="EE1611" s="6" t="s">
        <v>97</v>
      </c>
      <c r="EF1611" s="6" t="s">
        <v>98</v>
      </c>
      <c r="EG1611" s="6">
        <v>128</v>
      </c>
      <c r="EH1611" s="6">
        <v>725</v>
      </c>
      <c r="EI1611" s="6">
        <v>100</v>
      </c>
      <c r="EJ1611" s="6">
        <v>608</v>
      </c>
      <c r="EK1611" s="6">
        <v>128</v>
      </c>
      <c r="EL1611" s="6">
        <v>746</v>
      </c>
      <c r="EM1611" s="6" t="s">
        <v>117</v>
      </c>
      <c r="EN1611" s="6" t="s">
        <v>21</v>
      </c>
      <c r="EO1611" s="6">
        <v>35</v>
      </c>
    </row>
    <row r="1612" spans="131:145" x14ac:dyDescent="0.25">
      <c r="EA1612" s="6" t="s">
        <v>0</v>
      </c>
      <c r="EB1612" s="6" t="s">
        <v>5</v>
      </c>
      <c r="EC1612" s="6" t="s">
        <v>1037</v>
      </c>
      <c r="ED1612" s="6" t="s">
        <v>710</v>
      </c>
      <c r="EE1612" s="6" t="s">
        <v>209</v>
      </c>
      <c r="EF1612" s="6" t="s">
        <v>132</v>
      </c>
      <c r="EG1612" s="6">
        <v>610</v>
      </c>
      <c r="EH1612" s="6">
        <v>2750</v>
      </c>
      <c r="EI1612" s="6">
        <v>609</v>
      </c>
      <c r="EJ1612" s="6">
        <v>2630</v>
      </c>
      <c r="EK1612" s="6">
        <v>609</v>
      </c>
      <c r="EL1612" s="6">
        <v>2630</v>
      </c>
      <c r="EM1612" s="6" t="s">
        <v>117</v>
      </c>
      <c r="EN1612" s="6" t="s">
        <v>21</v>
      </c>
      <c r="EO1612" s="6">
        <v>70</v>
      </c>
    </row>
    <row r="1613" spans="131:145" x14ac:dyDescent="0.25">
      <c r="EA1613" s="6" t="s">
        <v>0</v>
      </c>
      <c r="EB1613" s="6" t="s">
        <v>4</v>
      </c>
      <c r="EC1613" s="6" t="s">
        <v>159</v>
      </c>
      <c r="ED1613" s="6" t="s">
        <v>160</v>
      </c>
      <c r="EE1613" s="6" t="s">
        <v>97</v>
      </c>
      <c r="EF1613" s="6" t="s">
        <v>98</v>
      </c>
      <c r="EG1613" s="6">
        <v>44</v>
      </c>
      <c r="EH1613" s="6">
        <v>180</v>
      </c>
      <c r="EI1613" s="6">
        <v>18</v>
      </c>
      <c r="EJ1613" s="6">
        <v>68</v>
      </c>
      <c r="EK1613" s="6">
        <v>45</v>
      </c>
      <c r="EL1613" s="6">
        <v>194</v>
      </c>
      <c r="EM1613" s="6" t="s">
        <v>117</v>
      </c>
      <c r="EN1613" s="6" t="s">
        <v>21</v>
      </c>
      <c r="EO1613" s="6">
        <v>2</v>
      </c>
    </row>
    <row r="1614" spans="131:145" x14ac:dyDescent="0.25">
      <c r="EA1614" s="6" t="s">
        <v>0</v>
      </c>
      <c r="EB1614" s="6" t="s">
        <v>5</v>
      </c>
      <c r="EC1614" s="6" t="s">
        <v>261</v>
      </c>
      <c r="ED1614" s="6" t="s">
        <v>262</v>
      </c>
      <c r="EE1614" s="6" t="s">
        <v>97</v>
      </c>
      <c r="EF1614" s="6" t="s">
        <v>98</v>
      </c>
      <c r="EG1614" s="6">
        <v>42</v>
      </c>
      <c r="EH1614" s="6">
        <v>175</v>
      </c>
      <c r="EI1614" s="6">
        <v>27</v>
      </c>
      <c r="EJ1614" s="6">
        <v>131</v>
      </c>
      <c r="EK1614" s="6">
        <v>42</v>
      </c>
      <c r="EL1614" s="6">
        <v>175</v>
      </c>
      <c r="EM1614" s="6" t="s">
        <v>117</v>
      </c>
      <c r="EN1614" s="6" t="s">
        <v>21</v>
      </c>
      <c r="EO1614" s="6">
        <v>4</v>
      </c>
    </row>
    <row r="1615" spans="131:145" x14ac:dyDescent="0.25">
      <c r="EA1615" s="6" t="s">
        <v>0</v>
      </c>
      <c r="EB1615" s="6" t="s">
        <v>8</v>
      </c>
      <c r="EC1615" s="6" t="s">
        <v>1816</v>
      </c>
      <c r="ED1615" s="6" t="s">
        <v>127</v>
      </c>
      <c r="EE1615" s="6" t="s">
        <v>97</v>
      </c>
      <c r="EF1615" s="6" t="s">
        <v>132</v>
      </c>
      <c r="EG1615" s="6">
        <v>50</v>
      </c>
      <c r="EH1615" s="6">
        <v>295</v>
      </c>
      <c r="EI1615" s="6">
        <v>50</v>
      </c>
      <c r="EJ1615" s="6">
        <v>293</v>
      </c>
      <c r="EK1615" s="6">
        <v>50</v>
      </c>
      <c r="EL1615" s="6">
        <v>293</v>
      </c>
      <c r="EM1615" s="6" t="s">
        <v>117</v>
      </c>
      <c r="EN1615" s="6" t="s">
        <v>22</v>
      </c>
      <c r="EO1615" s="6">
        <v>1</v>
      </c>
    </row>
    <row r="1616" spans="131:145" x14ac:dyDescent="0.25">
      <c r="EA1616" s="6" t="s">
        <v>0</v>
      </c>
      <c r="EB1616" s="6" t="s">
        <v>8</v>
      </c>
      <c r="EC1616" s="6" t="s">
        <v>1816</v>
      </c>
      <c r="ED1616" s="6" t="s">
        <v>127</v>
      </c>
      <c r="EE1616" s="6" t="s">
        <v>97</v>
      </c>
      <c r="EF1616" s="6" t="s">
        <v>132</v>
      </c>
      <c r="EG1616" s="6">
        <v>50</v>
      </c>
      <c r="EH1616" s="6">
        <v>295</v>
      </c>
      <c r="EI1616" s="6">
        <v>50</v>
      </c>
      <c r="EJ1616" s="6">
        <v>293</v>
      </c>
      <c r="EK1616" s="6">
        <v>50</v>
      </c>
      <c r="EL1616" s="6">
        <v>293</v>
      </c>
      <c r="EM1616" s="6" t="s">
        <v>117</v>
      </c>
      <c r="EN1616" s="6" t="s">
        <v>23</v>
      </c>
      <c r="EO1616" s="6">
        <v>4</v>
      </c>
    </row>
    <row r="1617" spans="131:145" x14ac:dyDescent="0.25">
      <c r="EA1617" s="6" t="s">
        <v>0</v>
      </c>
      <c r="EB1617" s="6" t="s">
        <v>4</v>
      </c>
      <c r="EC1617" s="6" t="s">
        <v>159</v>
      </c>
      <c r="ED1617" s="6" t="s">
        <v>160</v>
      </c>
      <c r="EE1617" s="6" t="s">
        <v>97</v>
      </c>
      <c r="EF1617" s="6" t="s">
        <v>98</v>
      </c>
      <c r="EG1617" s="6">
        <v>44</v>
      </c>
      <c r="EH1617" s="6">
        <v>180</v>
      </c>
      <c r="EI1617" s="6">
        <v>18</v>
      </c>
      <c r="EJ1617" s="6">
        <v>68</v>
      </c>
      <c r="EK1617" s="6">
        <v>45</v>
      </c>
      <c r="EL1617" s="6">
        <v>194</v>
      </c>
      <c r="EM1617" s="6" t="s">
        <v>117</v>
      </c>
      <c r="EN1617" s="6" t="s">
        <v>23</v>
      </c>
      <c r="EO1617" s="6">
        <v>3</v>
      </c>
    </row>
    <row r="1618" spans="131:145" x14ac:dyDescent="0.25">
      <c r="EA1618" s="6" t="s">
        <v>0</v>
      </c>
      <c r="EB1618" s="6" t="s">
        <v>4</v>
      </c>
      <c r="EC1618" s="6" t="s">
        <v>153</v>
      </c>
      <c r="ED1618" s="6" t="s">
        <v>154</v>
      </c>
      <c r="EE1618" s="6" t="s">
        <v>97</v>
      </c>
      <c r="EF1618" s="6" t="s">
        <v>98</v>
      </c>
      <c r="EG1618" s="6">
        <v>35</v>
      </c>
      <c r="EH1618" s="6">
        <v>175</v>
      </c>
      <c r="EI1618" s="6">
        <v>32</v>
      </c>
      <c r="EJ1618" s="6">
        <v>173</v>
      </c>
      <c r="EK1618" s="6">
        <v>43</v>
      </c>
      <c r="EL1618" s="6">
        <v>212</v>
      </c>
      <c r="EM1618" s="6" t="s">
        <v>117</v>
      </c>
      <c r="EN1618" s="6" t="s">
        <v>22</v>
      </c>
      <c r="EO1618" s="6">
        <v>7</v>
      </c>
    </row>
    <row r="1619" spans="131:145" x14ac:dyDescent="0.25">
      <c r="EA1619" s="6" t="s">
        <v>0</v>
      </c>
      <c r="EB1619" s="6" t="s">
        <v>5</v>
      </c>
      <c r="EC1619" s="6" t="s">
        <v>271</v>
      </c>
      <c r="ED1619" s="6" t="s">
        <v>272</v>
      </c>
      <c r="EE1619" s="6" t="s">
        <v>97</v>
      </c>
      <c r="EF1619" s="6" t="s">
        <v>125</v>
      </c>
      <c r="EG1619" s="6">
        <v>18</v>
      </c>
      <c r="EH1619" s="6">
        <v>82</v>
      </c>
      <c r="EI1619" s="6">
        <v>18</v>
      </c>
      <c r="EJ1619" s="6">
        <v>82</v>
      </c>
      <c r="EK1619" s="6">
        <v>18</v>
      </c>
      <c r="EL1619" s="6">
        <v>80</v>
      </c>
      <c r="EM1619" s="6" t="s">
        <v>117</v>
      </c>
      <c r="EN1619" s="6" t="s">
        <v>23</v>
      </c>
      <c r="EO1619" s="6">
        <v>6</v>
      </c>
    </row>
    <row r="1620" spans="131:145" x14ac:dyDescent="0.25">
      <c r="EA1620" s="6" t="s">
        <v>0</v>
      </c>
      <c r="EB1620" s="6" t="s">
        <v>4</v>
      </c>
      <c r="EC1620" s="6" t="s">
        <v>151</v>
      </c>
      <c r="ED1620" s="6" t="s">
        <v>152</v>
      </c>
      <c r="EE1620" s="6" t="s">
        <v>97</v>
      </c>
      <c r="EF1620" s="6" t="s">
        <v>98</v>
      </c>
      <c r="EG1620" s="6">
        <v>8</v>
      </c>
      <c r="EH1620" s="6">
        <v>30</v>
      </c>
      <c r="EI1620" s="6">
        <v>8</v>
      </c>
      <c r="EJ1620" s="6">
        <v>32</v>
      </c>
      <c r="EK1620" s="6">
        <v>8</v>
      </c>
      <c r="EL1620" s="6">
        <v>32</v>
      </c>
      <c r="EM1620" s="6" t="s">
        <v>117</v>
      </c>
      <c r="EN1620" s="6" t="s">
        <v>22</v>
      </c>
      <c r="EO1620" s="6">
        <v>2</v>
      </c>
    </row>
    <row r="1621" spans="131:145" x14ac:dyDescent="0.25">
      <c r="EA1621" s="6" t="s">
        <v>0</v>
      </c>
      <c r="EB1621" s="6" t="s">
        <v>4</v>
      </c>
      <c r="EC1621" s="6" t="s">
        <v>159</v>
      </c>
      <c r="ED1621" s="6" t="s">
        <v>160</v>
      </c>
      <c r="EE1621" s="6" t="s">
        <v>97</v>
      </c>
      <c r="EF1621" s="6" t="s">
        <v>98</v>
      </c>
      <c r="EG1621" s="6">
        <v>44</v>
      </c>
      <c r="EH1621" s="6">
        <v>180</v>
      </c>
      <c r="EI1621" s="6">
        <v>18</v>
      </c>
      <c r="EJ1621" s="6">
        <v>68</v>
      </c>
      <c r="EK1621" s="6">
        <v>45</v>
      </c>
      <c r="EL1621" s="6">
        <v>194</v>
      </c>
      <c r="EM1621" s="6" t="s">
        <v>117</v>
      </c>
      <c r="EN1621" s="6" t="s">
        <v>22</v>
      </c>
      <c r="EO1621" s="6">
        <v>1</v>
      </c>
    </row>
    <row r="1622" spans="131:145" x14ac:dyDescent="0.25">
      <c r="EA1622" s="6" t="s">
        <v>0</v>
      </c>
      <c r="EB1622" s="6" t="s">
        <v>5</v>
      </c>
      <c r="EC1622" s="6" t="s">
        <v>271</v>
      </c>
      <c r="ED1622" s="6" t="s">
        <v>272</v>
      </c>
      <c r="EE1622" s="6" t="s">
        <v>97</v>
      </c>
      <c r="EF1622" s="6" t="s">
        <v>125</v>
      </c>
      <c r="EG1622" s="6">
        <v>18</v>
      </c>
      <c r="EH1622" s="6">
        <v>82</v>
      </c>
      <c r="EI1622" s="6">
        <v>18</v>
      </c>
      <c r="EJ1622" s="6">
        <v>82</v>
      </c>
      <c r="EK1622" s="6">
        <v>18</v>
      </c>
      <c r="EL1622" s="6">
        <v>80</v>
      </c>
      <c r="EM1622" s="6" t="s">
        <v>117</v>
      </c>
      <c r="EN1622" s="6" t="s">
        <v>22</v>
      </c>
      <c r="EO1622" s="6">
        <v>2</v>
      </c>
    </row>
    <row r="1623" spans="131:145" x14ac:dyDescent="0.25">
      <c r="EA1623" s="6" t="s">
        <v>0</v>
      </c>
      <c r="EB1623" s="6" t="s">
        <v>5</v>
      </c>
      <c r="EC1623" s="6" t="s">
        <v>259</v>
      </c>
      <c r="ED1623" s="6" t="s">
        <v>260</v>
      </c>
      <c r="EE1623" s="6" t="s">
        <v>97</v>
      </c>
      <c r="EF1623" s="6" t="s">
        <v>98</v>
      </c>
      <c r="EG1623" s="6">
        <v>94</v>
      </c>
      <c r="EH1623" s="6">
        <v>341</v>
      </c>
      <c r="EI1623" s="6">
        <v>65</v>
      </c>
      <c r="EJ1623" s="6">
        <v>240</v>
      </c>
      <c r="EK1623" s="6">
        <v>95</v>
      </c>
      <c r="EL1623" s="6">
        <v>343</v>
      </c>
      <c r="EM1623" s="6" t="s">
        <v>117</v>
      </c>
      <c r="EN1623" s="6" t="s">
        <v>22</v>
      </c>
      <c r="EO1623" s="6">
        <v>11</v>
      </c>
    </row>
    <row r="1624" spans="131:145" x14ac:dyDescent="0.25">
      <c r="EA1624" s="6" t="s">
        <v>0</v>
      </c>
      <c r="EB1624" s="6" t="s">
        <v>5</v>
      </c>
      <c r="EC1624" s="6" t="s">
        <v>259</v>
      </c>
      <c r="ED1624" s="6" t="s">
        <v>260</v>
      </c>
      <c r="EE1624" s="6" t="s">
        <v>97</v>
      </c>
      <c r="EF1624" s="6" t="s">
        <v>98</v>
      </c>
      <c r="EG1624" s="6">
        <v>94</v>
      </c>
      <c r="EH1624" s="6">
        <v>341</v>
      </c>
      <c r="EI1624" s="6">
        <v>65</v>
      </c>
      <c r="EJ1624" s="6">
        <v>240</v>
      </c>
      <c r="EK1624" s="6">
        <v>95</v>
      </c>
      <c r="EL1624" s="6">
        <v>343</v>
      </c>
      <c r="EM1624" s="6" t="s">
        <v>117</v>
      </c>
      <c r="EN1624" s="6" t="s">
        <v>21</v>
      </c>
      <c r="EO1624" s="6">
        <v>8</v>
      </c>
    </row>
    <row r="1625" spans="131:145" x14ac:dyDescent="0.25">
      <c r="EA1625" s="6" t="s">
        <v>0</v>
      </c>
      <c r="EB1625" s="6" t="s">
        <v>5</v>
      </c>
      <c r="EC1625" s="6" t="s">
        <v>261</v>
      </c>
      <c r="ED1625" s="6" t="s">
        <v>262</v>
      </c>
      <c r="EE1625" s="6" t="s">
        <v>97</v>
      </c>
      <c r="EF1625" s="6" t="s">
        <v>98</v>
      </c>
      <c r="EG1625" s="6">
        <v>42</v>
      </c>
      <c r="EH1625" s="6">
        <v>175</v>
      </c>
      <c r="EI1625" s="6">
        <v>27</v>
      </c>
      <c r="EJ1625" s="6">
        <v>131</v>
      </c>
      <c r="EK1625" s="6">
        <v>42</v>
      </c>
      <c r="EL1625" s="6">
        <v>175</v>
      </c>
      <c r="EM1625" s="6" t="s">
        <v>117</v>
      </c>
      <c r="EN1625" s="6" t="s">
        <v>23</v>
      </c>
      <c r="EO1625" s="6">
        <v>8</v>
      </c>
    </row>
    <row r="1626" spans="131:145" x14ac:dyDescent="0.25">
      <c r="EA1626" s="6" t="s">
        <v>0</v>
      </c>
      <c r="EB1626" s="6" t="s">
        <v>4</v>
      </c>
      <c r="EC1626" s="6" t="s">
        <v>1799</v>
      </c>
      <c r="ED1626" s="6" t="s">
        <v>162</v>
      </c>
      <c r="EE1626" s="6" t="s">
        <v>97</v>
      </c>
      <c r="EF1626" s="6" t="s">
        <v>98</v>
      </c>
      <c r="EG1626" s="6">
        <v>163</v>
      </c>
      <c r="EH1626" s="6">
        <v>712</v>
      </c>
      <c r="EI1626" s="6">
        <v>84</v>
      </c>
      <c r="EJ1626" s="6">
        <v>452</v>
      </c>
      <c r="EK1626" s="6">
        <v>140</v>
      </c>
      <c r="EL1626" s="6">
        <v>707</v>
      </c>
      <c r="EM1626" s="6" t="s">
        <v>117</v>
      </c>
      <c r="EN1626" s="6" t="s">
        <v>23</v>
      </c>
      <c r="EO1626" s="6">
        <v>23</v>
      </c>
    </row>
    <row r="1627" spans="131:145" x14ac:dyDescent="0.25">
      <c r="EA1627" s="6" t="s">
        <v>0</v>
      </c>
      <c r="EB1627" s="6" t="s">
        <v>8</v>
      </c>
      <c r="EC1627" s="6" t="s">
        <v>1800</v>
      </c>
      <c r="ED1627" s="6" t="s">
        <v>129</v>
      </c>
      <c r="EE1627" s="6" t="s">
        <v>97</v>
      </c>
      <c r="EF1627" s="6" t="s">
        <v>125</v>
      </c>
      <c r="EG1627" s="6">
        <v>46</v>
      </c>
      <c r="EH1627" s="6">
        <v>272</v>
      </c>
      <c r="EI1627" s="6">
        <v>45</v>
      </c>
      <c r="EJ1627" s="6">
        <v>257</v>
      </c>
      <c r="EK1627" s="6">
        <v>45</v>
      </c>
      <c r="EL1627" s="6">
        <v>269</v>
      </c>
      <c r="EM1627" s="6" t="s">
        <v>117</v>
      </c>
      <c r="EN1627" s="6" t="s">
        <v>23</v>
      </c>
      <c r="EO1627" s="6">
        <v>14</v>
      </c>
    </row>
    <row r="1628" spans="131:145" x14ac:dyDescent="0.25">
      <c r="EA1628" s="6" t="s">
        <v>0</v>
      </c>
      <c r="EB1628" s="6" t="s">
        <v>9</v>
      </c>
      <c r="EC1628" s="6" t="s">
        <v>1835</v>
      </c>
      <c r="ED1628" s="6" t="s">
        <v>208</v>
      </c>
      <c r="EE1628" s="6" t="s">
        <v>209</v>
      </c>
      <c r="EF1628" s="6" t="s">
        <v>125</v>
      </c>
      <c r="EG1628" s="6">
        <v>541</v>
      </c>
      <c r="EH1628" s="6">
        <v>2607</v>
      </c>
      <c r="EI1628" s="6">
        <v>545</v>
      </c>
      <c r="EJ1628" s="6">
        <v>2544</v>
      </c>
      <c r="EK1628" s="6">
        <v>545</v>
      </c>
      <c r="EL1628" s="6">
        <v>2545</v>
      </c>
      <c r="EM1628" s="6" t="s">
        <v>117</v>
      </c>
      <c r="EN1628" s="6" t="s">
        <v>23</v>
      </c>
      <c r="EO1628" s="6">
        <v>84</v>
      </c>
    </row>
    <row r="1629" spans="131:145" x14ac:dyDescent="0.25">
      <c r="EA1629" s="6" t="s">
        <v>0</v>
      </c>
      <c r="EB1629" s="6" t="s">
        <v>4</v>
      </c>
      <c r="EC1629" s="6" t="s">
        <v>151</v>
      </c>
      <c r="ED1629" s="6" t="s">
        <v>152</v>
      </c>
      <c r="EE1629" s="6" t="s">
        <v>97</v>
      </c>
      <c r="EF1629" s="6" t="s">
        <v>98</v>
      </c>
      <c r="EG1629" s="6">
        <v>8</v>
      </c>
      <c r="EH1629" s="6">
        <v>30</v>
      </c>
      <c r="EI1629" s="6">
        <v>8</v>
      </c>
      <c r="EJ1629" s="6">
        <v>32</v>
      </c>
      <c r="EK1629" s="6">
        <v>8</v>
      </c>
      <c r="EL1629" s="6">
        <v>32</v>
      </c>
      <c r="EM1629" s="6" t="s">
        <v>117</v>
      </c>
      <c r="EN1629" s="6" t="s">
        <v>21</v>
      </c>
      <c r="EO1629" s="6">
        <v>0</v>
      </c>
    </row>
    <row r="1630" spans="131:145" x14ac:dyDescent="0.25">
      <c r="EA1630" s="6" t="s">
        <v>0</v>
      </c>
      <c r="EB1630" s="6" t="s">
        <v>4</v>
      </c>
      <c r="EC1630" s="6" t="s">
        <v>1799</v>
      </c>
      <c r="ED1630" s="6" t="s">
        <v>162</v>
      </c>
      <c r="EE1630" s="6" t="s">
        <v>97</v>
      </c>
      <c r="EF1630" s="6" t="s">
        <v>98</v>
      </c>
      <c r="EG1630" s="6">
        <v>163</v>
      </c>
      <c r="EH1630" s="6">
        <v>712</v>
      </c>
      <c r="EI1630" s="6">
        <v>84</v>
      </c>
      <c r="EJ1630" s="6">
        <v>452</v>
      </c>
      <c r="EK1630" s="6">
        <v>140</v>
      </c>
      <c r="EL1630" s="6">
        <v>707</v>
      </c>
      <c r="EM1630" s="6" t="s">
        <v>117</v>
      </c>
      <c r="EN1630" s="6" t="s">
        <v>22</v>
      </c>
      <c r="EO1630" s="6">
        <v>11</v>
      </c>
    </row>
    <row r="1631" spans="131:145" x14ac:dyDescent="0.25">
      <c r="EA1631" s="6" t="s">
        <v>0</v>
      </c>
      <c r="EB1631" s="6" t="s">
        <v>4</v>
      </c>
      <c r="EC1631" s="6" t="s">
        <v>1799</v>
      </c>
      <c r="ED1631" s="6" t="s">
        <v>162</v>
      </c>
      <c r="EE1631" s="6" t="s">
        <v>97</v>
      </c>
      <c r="EF1631" s="6" t="s">
        <v>98</v>
      </c>
      <c r="EG1631" s="6">
        <v>163</v>
      </c>
      <c r="EH1631" s="6">
        <v>712</v>
      </c>
      <c r="EI1631" s="6">
        <v>84</v>
      </c>
      <c r="EJ1631" s="6">
        <v>452</v>
      </c>
      <c r="EK1631" s="6">
        <v>140</v>
      </c>
      <c r="EL1631" s="6">
        <v>707</v>
      </c>
      <c r="EM1631" s="6" t="s">
        <v>117</v>
      </c>
      <c r="EN1631" s="6" t="s">
        <v>21</v>
      </c>
      <c r="EO1631" s="6">
        <v>12</v>
      </c>
    </row>
    <row r="1632" spans="131:145" x14ac:dyDescent="0.25">
      <c r="EA1632" s="6" t="s">
        <v>0</v>
      </c>
      <c r="EB1632" s="6" t="s">
        <v>8</v>
      </c>
      <c r="EC1632" s="6" t="s">
        <v>1816</v>
      </c>
      <c r="ED1632" s="6" t="s">
        <v>127</v>
      </c>
      <c r="EE1632" s="6" t="s">
        <v>97</v>
      </c>
      <c r="EF1632" s="6" t="s">
        <v>132</v>
      </c>
      <c r="EG1632" s="6">
        <v>50</v>
      </c>
      <c r="EH1632" s="6">
        <v>295</v>
      </c>
      <c r="EI1632" s="6">
        <v>50</v>
      </c>
      <c r="EJ1632" s="6">
        <v>293</v>
      </c>
      <c r="EK1632" s="6">
        <v>50</v>
      </c>
      <c r="EL1632" s="6">
        <v>293</v>
      </c>
      <c r="EM1632" s="6" t="s">
        <v>117</v>
      </c>
      <c r="EN1632" s="6" t="s">
        <v>21</v>
      </c>
      <c r="EO1632" s="6">
        <v>3</v>
      </c>
    </row>
    <row r="1633" spans="131:145" x14ac:dyDescent="0.25">
      <c r="EA1633" s="6" t="s">
        <v>0</v>
      </c>
      <c r="EB1633" s="6" t="s">
        <v>5</v>
      </c>
      <c r="EC1633" s="6" t="s">
        <v>259</v>
      </c>
      <c r="ED1633" s="6" t="s">
        <v>260</v>
      </c>
      <c r="EE1633" s="6" t="s">
        <v>97</v>
      </c>
      <c r="EF1633" s="6" t="s">
        <v>98</v>
      </c>
      <c r="EG1633" s="6">
        <v>94</v>
      </c>
      <c r="EH1633" s="6">
        <v>341</v>
      </c>
      <c r="EI1633" s="6">
        <v>65</v>
      </c>
      <c r="EJ1633" s="6">
        <v>240</v>
      </c>
      <c r="EK1633" s="6">
        <v>95</v>
      </c>
      <c r="EL1633" s="6">
        <v>343</v>
      </c>
      <c r="EM1633" s="6" t="s">
        <v>117</v>
      </c>
      <c r="EN1633" s="6" t="s">
        <v>23</v>
      </c>
      <c r="EO1633" s="6">
        <v>19</v>
      </c>
    </row>
    <row r="1634" spans="131:145" x14ac:dyDescent="0.25">
      <c r="EA1634" s="6" t="s">
        <v>0</v>
      </c>
      <c r="EB1634" s="6" t="s">
        <v>8</v>
      </c>
      <c r="EC1634" s="6" t="s">
        <v>1800</v>
      </c>
      <c r="ED1634" s="6" t="s">
        <v>129</v>
      </c>
      <c r="EE1634" s="6" t="s">
        <v>97</v>
      </c>
      <c r="EF1634" s="6" t="s">
        <v>125</v>
      </c>
      <c r="EG1634" s="6">
        <v>46</v>
      </c>
      <c r="EH1634" s="6">
        <v>272</v>
      </c>
      <c r="EI1634" s="6">
        <v>45</v>
      </c>
      <c r="EJ1634" s="6">
        <v>257</v>
      </c>
      <c r="EK1634" s="6">
        <v>45</v>
      </c>
      <c r="EL1634" s="6">
        <v>269</v>
      </c>
      <c r="EM1634" s="6" t="s">
        <v>117</v>
      </c>
      <c r="EN1634" s="6" t="s">
        <v>22</v>
      </c>
      <c r="EO1634" s="6">
        <v>4</v>
      </c>
    </row>
    <row r="1635" spans="131:145" x14ac:dyDescent="0.25">
      <c r="EA1635" s="6" t="s">
        <v>0</v>
      </c>
      <c r="EB1635" s="6" t="s">
        <v>9</v>
      </c>
      <c r="EC1635" s="6" t="s">
        <v>1846</v>
      </c>
      <c r="ED1635" s="6" t="s">
        <v>213</v>
      </c>
      <c r="EE1635" s="6" t="s">
        <v>209</v>
      </c>
      <c r="EF1635" s="6" t="s">
        <v>125</v>
      </c>
      <c r="EG1635" s="6">
        <v>174</v>
      </c>
      <c r="EH1635" s="6">
        <v>1185</v>
      </c>
      <c r="EI1635" s="6">
        <v>463</v>
      </c>
      <c r="EJ1635" s="6">
        <v>2123</v>
      </c>
      <c r="EK1635" s="6">
        <v>463</v>
      </c>
      <c r="EL1635" s="6">
        <v>2114</v>
      </c>
      <c r="EM1635" s="6" t="s">
        <v>117</v>
      </c>
      <c r="EN1635" s="6" t="s">
        <v>21</v>
      </c>
      <c r="EO1635" s="6">
        <v>90</v>
      </c>
    </row>
    <row r="1636" spans="131:145" x14ac:dyDescent="0.25">
      <c r="EA1636" s="6" t="s">
        <v>0</v>
      </c>
      <c r="EB1636" s="6" t="s">
        <v>5</v>
      </c>
      <c r="EC1636" s="6" t="s">
        <v>1037</v>
      </c>
      <c r="ED1636" s="6" t="s">
        <v>710</v>
      </c>
      <c r="EE1636" s="6" t="s">
        <v>209</v>
      </c>
      <c r="EF1636" s="6" t="s">
        <v>132</v>
      </c>
      <c r="EG1636" s="6">
        <v>610</v>
      </c>
      <c r="EH1636" s="6">
        <v>2750</v>
      </c>
      <c r="EI1636" s="6">
        <v>609</v>
      </c>
      <c r="EJ1636" s="6">
        <v>2630</v>
      </c>
      <c r="EK1636" s="6">
        <v>609</v>
      </c>
      <c r="EL1636" s="6">
        <v>2630</v>
      </c>
      <c r="EM1636" s="6" t="s">
        <v>117</v>
      </c>
      <c r="EN1636" s="6" t="s">
        <v>22</v>
      </c>
      <c r="EO1636" s="6">
        <v>68</v>
      </c>
    </row>
    <row r="1637" spans="131:145" x14ac:dyDescent="0.25">
      <c r="EA1637" s="6" t="s">
        <v>0</v>
      </c>
      <c r="EB1637" s="6" t="s">
        <v>4</v>
      </c>
      <c r="EC1637" s="6" t="s">
        <v>157</v>
      </c>
      <c r="ED1637" s="6" t="s">
        <v>158</v>
      </c>
      <c r="EE1637" s="6" t="s">
        <v>97</v>
      </c>
      <c r="EF1637" s="6" t="s">
        <v>98</v>
      </c>
      <c r="EG1637" s="6">
        <v>6</v>
      </c>
      <c r="EH1637" s="6">
        <v>28</v>
      </c>
      <c r="EI1637" s="6">
        <v>6</v>
      </c>
      <c r="EJ1637" s="6">
        <v>30</v>
      </c>
      <c r="EK1637" s="6">
        <v>6</v>
      </c>
      <c r="EL1637" s="6">
        <v>30</v>
      </c>
      <c r="EM1637" s="6" t="s">
        <v>117</v>
      </c>
      <c r="EN1637" s="6" t="s">
        <v>23</v>
      </c>
      <c r="EO1637" s="6">
        <v>1</v>
      </c>
    </row>
    <row r="1638" spans="131:145" x14ac:dyDescent="0.25">
      <c r="EA1638" s="6" t="s">
        <v>0</v>
      </c>
      <c r="EB1638" s="6" t="s">
        <v>8</v>
      </c>
      <c r="EC1638" s="6" t="s">
        <v>1045</v>
      </c>
      <c r="ED1638" s="6" t="s">
        <v>749</v>
      </c>
      <c r="EE1638" s="6" t="s">
        <v>209</v>
      </c>
      <c r="EF1638" s="6" t="s">
        <v>125</v>
      </c>
      <c r="EG1638" s="6">
        <v>1694</v>
      </c>
      <c r="EH1638" s="6">
        <v>8805</v>
      </c>
      <c r="EI1638" s="6">
        <v>1693</v>
      </c>
      <c r="EJ1638" s="6">
        <v>8805</v>
      </c>
      <c r="EK1638" s="6">
        <v>1693</v>
      </c>
      <c r="EL1638" s="6">
        <v>9062</v>
      </c>
      <c r="EM1638" s="6" t="s">
        <v>117</v>
      </c>
      <c r="EN1638" s="6" t="s">
        <v>22</v>
      </c>
      <c r="EO1638" s="6">
        <v>246</v>
      </c>
    </row>
    <row r="1639" spans="131:145" x14ac:dyDescent="0.25">
      <c r="EA1639" s="6" t="s">
        <v>0</v>
      </c>
      <c r="EB1639" s="6" t="s">
        <v>5</v>
      </c>
      <c r="EC1639" s="6" t="s">
        <v>837</v>
      </c>
      <c r="ED1639" s="6" t="s">
        <v>838</v>
      </c>
      <c r="EE1639" s="6" t="s">
        <v>209</v>
      </c>
      <c r="EF1639" s="6" t="s">
        <v>125</v>
      </c>
      <c r="EG1639" s="6">
        <v>184</v>
      </c>
      <c r="EH1639" s="6">
        <v>768</v>
      </c>
      <c r="EI1639" s="6">
        <v>175</v>
      </c>
      <c r="EJ1639" s="6">
        <v>828</v>
      </c>
      <c r="EK1639" s="6">
        <v>175</v>
      </c>
      <c r="EL1639" s="6">
        <v>828</v>
      </c>
      <c r="EM1639" s="6" t="s">
        <v>117</v>
      </c>
      <c r="EN1639" s="6" t="s">
        <v>22</v>
      </c>
      <c r="EO1639" s="6">
        <v>17</v>
      </c>
    </row>
    <row r="1640" spans="131:145" x14ac:dyDescent="0.25">
      <c r="EA1640" s="6" t="s">
        <v>0</v>
      </c>
      <c r="EB1640" s="6" t="s">
        <v>8</v>
      </c>
      <c r="EC1640" s="6" t="s">
        <v>123</v>
      </c>
      <c r="ED1640" s="6" t="s">
        <v>124</v>
      </c>
      <c r="EE1640" s="6" t="s">
        <v>97</v>
      </c>
      <c r="EF1640" s="6" t="s">
        <v>98</v>
      </c>
      <c r="EG1640" s="6">
        <v>30</v>
      </c>
      <c r="EH1640" s="6">
        <v>175</v>
      </c>
      <c r="EI1640" s="6">
        <v>18</v>
      </c>
      <c r="EJ1640" s="6">
        <v>120</v>
      </c>
      <c r="EK1640" s="6">
        <v>29</v>
      </c>
      <c r="EL1640" s="6">
        <v>182</v>
      </c>
      <c r="EM1640" s="6" t="s">
        <v>117</v>
      </c>
      <c r="EN1640" s="6" t="s">
        <v>23</v>
      </c>
      <c r="EO1640" s="6">
        <v>5</v>
      </c>
    </row>
    <row r="1641" spans="131:145" x14ac:dyDescent="0.25">
      <c r="EA1641" s="6" t="s">
        <v>0</v>
      </c>
      <c r="EB1641" s="6" t="s">
        <v>5</v>
      </c>
      <c r="EC1641" s="6" t="s">
        <v>261</v>
      </c>
      <c r="ED1641" s="6" t="s">
        <v>262</v>
      </c>
      <c r="EE1641" s="6" t="s">
        <v>97</v>
      </c>
      <c r="EF1641" s="6" t="s">
        <v>98</v>
      </c>
      <c r="EG1641" s="6">
        <v>42</v>
      </c>
      <c r="EH1641" s="6">
        <v>175</v>
      </c>
      <c r="EI1641" s="6">
        <v>27</v>
      </c>
      <c r="EJ1641" s="6">
        <v>131</v>
      </c>
      <c r="EK1641" s="6">
        <v>42</v>
      </c>
      <c r="EL1641" s="6">
        <v>175</v>
      </c>
      <c r="EM1641" s="6" t="s">
        <v>117</v>
      </c>
      <c r="EN1641" s="6" t="s">
        <v>22</v>
      </c>
      <c r="EO1641" s="6">
        <v>4</v>
      </c>
    </row>
    <row r="1642" spans="131:145" x14ac:dyDescent="0.25">
      <c r="EA1642" s="6" t="s">
        <v>0</v>
      </c>
      <c r="EB1642" s="6" t="s">
        <v>5</v>
      </c>
      <c r="EC1642" s="6" t="s">
        <v>840</v>
      </c>
      <c r="ED1642" s="6" t="s">
        <v>841</v>
      </c>
      <c r="EE1642" s="6" t="s">
        <v>209</v>
      </c>
      <c r="EF1642" s="6" t="s">
        <v>125</v>
      </c>
      <c r="EG1642" s="6">
        <v>640</v>
      </c>
      <c r="EH1642" s="6">
        <v>2600</v>
      </c>
      <c r="EI1642" s="6">
        <v>623</v>
      </c>
      <c r="EJ1642" s="6">
        <v>2635</v>
      </c>
      <c r="EK1642" s="6">
        <v>623</v>
      </c>
      <c r="EL1642" s="6">
        <v>2635</v>
      </c>
      <c r="EM1642" s="6" t="s">
        <v>117</v>
      </c>
      <c r="EN1642" s="6" t="s">
        <v>21</v>
      </c>
      <c r="EO1642" s="6">
        <v>55</v>
      </c>
    </row>
    <row r="1643" spans="131:145" x14ac:dyDescent="0.25">
      <c r="EA1643" s="6" t="s">
        <v>0</v>
      </c>
      <c r="EB1643" s="6" t="s">
        <v>4</v>
      </c>
      <c r="EC1643" s="6" t="s">
        <v>263</v>
      </c>
      <c r="ED1643" s="6" t="s">
        <v>264</v>
      </c>
      <c r="EE1643" s="6" t="s">
        <v>97</v>
      </c>
      <c r="EF1643" s="6" t="s">
        <v>125</v>
      </c>
      <c r="EG1643" s="6">
        <v>22</v>
      </c>
      <c r="EH1643" s="6">
        <v>101</v>
      </c>
      <c r="EI1643" s="6">
        <v>18</v>
      </c>
      <c r="EJ1643" s="6">
        <v>91</v>
      </c>
      <c r="EK1643" s="6">
        <v>22</v>
      </c>
      <c r="EL1643" s="6">
        <v>103</v>
      </c>
      <c r="EM1643" s="6" t="s">
        <v>117</v>
      </c>
      <c r="EN1643" s="6" t="s">
        <v>21</v>
      </c>
      <c r="EO1643" s="6">
        <v>8</v>
      </c>
    </row>
    <row r="1644" spans="131:145" x14ac:dyDescent="0.25">
      <c r="EA1644" s="6" t="s">
        <v>0</v>
      </c>
      <c r="EB1644" s="6" t="s">
        <v>5</v>
      </c>
      <c r="EC1644" s="6" t="s">
        <v>169</v>
      </c>
      <c r="ED1644" s="6" t="s">
        <v>170</v>
      </c>
      <c r="EE1644" s="6" t="s">
        <v>97</v>
      </c>
      <c r="EF1644" s="6" t="s">
        <v>98</v>
      </c>
      <c r="EG1644" s="6">
        <v>65</v>
      </c>
      <c r="EH1644" s="6">
        <v>315</v>
      </c>
      <c r="EI1644" s="6">
        <v>31</v>
      </c>
      <c r="EJ1644" s="6">
        <v>171</v>
      </c>
      <c r="EK1644" s="6">
        <v>65</v>
      </c>
      <c r="EL1644" s="6">
        <v>323</v>
      </c>
      <c r="EM1644" s="6" t="s">
        <v>117</v>
      </c>
      <c r="EN1644" s="6" t="s">
        <v>22</v>
      </c>
      <c r="EO1644" s="6">
        <v>5</v>
      </c>
    </row>
    <row r="1645" spans="131:145" x14ac:dyDescent="0.25">
      <c r="EA1645" s="6" t="s">
        <v>0</v>
      </c>
      <c r="EB1645" s="6" t="s">
        <v>13</v>
      </c>
      <c r="EC1645" s="6" t="s">
        <v>237</v>
      </c>
      <c r="ED1645" s="6" t="s">
        <v>238</v>
      </c>
      <c r="EE1645" s="6" t="s">
        <v>97</v>
      </c>
      <c r="EF1645" s="6" t="s">
        <v>98</v>
      </c>
      <c r="EG1645" s="6">
        <v>6</v>
      </c>
      <c r="EH1645" s="6">
        <v>30</v>
      </c>
      <c r="EI1645" s="6">
        <v>6</v>
      </c>
      <c r="EJ1645" s="6">
        <v>30</v>
      </c>
      <c r="EK1645" s="6">
        <v>6</v>
      </c>
      <c r="EL1645" s="6">
        <v>30</v>
      </c>
      <c r="EM1645" s="6" t="s">
        <v>117</v>
      </c>
      <c r="EN1645" s="6" t="s">
        <v>23</v>
      </c>
      <c r="EO1645" s="6">
        <v>1</v>
      </c>
    </row>
    <row r="1646" spans="131:145" x14ac:dyDescent="0.25">
      <c r="EA1646" s="6" t="s">
        <v>0</v>
      </c>
      <c r="EB1646" s="6" t="s">
        <v>4</v>
      </c>
      <c r="EC1646" s="6" t="s">
        <v>265</v>
      </c>
      <c r="ED1646" s="6" t="s">
        <v>266</v>
      </c>
      <c r="EE1646" s="6" t="s">
        <v>97</v>
      </c>
      <c r="EF1646" s="6" t="s">
        <v>125</v>
      </c>
      <c r="EG1646" s="6">
        <v>14</v>
      </c>
      <c r="EH1646" s="6">
        <v>73</v>
      </c>
      <c r="EI1646" s="6">
        <v>12</v>
      </c>
      <c r="EJ1646" s="6">
        <v>61</v>
      </c>
      <c r="EK1646" s="6">
        <v>14</v>
      </c>
      <c r="EL1646" s="6">
        <v>72</v>
      </c>
      <c r="EM1646" s="6" t="s">
        <v>117</v>
      </c>
      <c r="EN1646" s="6" t="s">
        <v>22</v>
      </c>
      <c r="EO1646" s="6">
        <v>4</v>
      </c>
    </row>
    <row r="1647" spans="131:145" x14ac:dyDescent="0.25">
      <c r="EA1647" s="6" t="s">
        <v>0</v>
      </c>
      <c r="EB1647" s="6" t="s">
        <v>8</v>
      </c>
      <c r="EC1647" s="6" t="s">
        <v>1822</v>
      </c>
      <c r="ED1647" s="6" t="s">
        <v>211</v>
      </c>
      <c r="EE1647" s="6" t="s">
        <v>209</v>
      </c>
      <c r="EF1647" s="6" t="s">
        <v>132</v>
      </c>
      <c r="EG1647" s="6">
        <v>840</v>
      </c>
      <c r="EH1647" s="6">
        <v>3249</v>
      </c>
      <c r="EI1647" s="6">
        <v>667</v>
      </c>
      <c r="EJ1647" s="6">
        <v>3657</v>
      </c>
      <c r="EK1647" s="6">
        <v>667</v>
      </c>
      <c r="EL1647" s="6">
        <v>3657</v>
      </c>
      <c r="EM1647" s="6" t="s">
        <v>117</v>
      </c>
      <c r="EN1647" s="6" t="s">
        <v>21</v>
      </c>
      <c r="EO1647" s="6">
        <v>60</v>
      </c>
    </row>
    <row r="1648" spans="131:145" x14ac:dyDescent="0.25">
      <c r="EA1648" s="6" t="s">
        <v>0</v>
      </c>
      <c r="EB1648" s="6" t="s">
        <v>13</v>
      </c>
      <c r="EC1648" s="6" t="s">
        <v>235</v>
      </c>
      <c r="ED1648" s="6" t="s">
        <v>236</v>
      </c>
      <c r="EE1648" s="6" t="s">
        <v>97</v>
      </c>
      <c r="EF1648" s="6" t="s">
        <v>98</v>
      </c>
      <c r="EG1648" s="6">
        <v>5</v>
      </c>
      <c r="EH1648" s="6">
        <v>26</v>
      </c>
      <c r="EI1648" s="6">
        <v>5</v>
      </c>
      <c r="EJ1648" s="6">
        <v>27</v>
      </c>
      <c r="EK1648" s="6">
        <v>5</v>
      </c>
      <c r="EL1648" s="6">
        <v>27</v>
      </c>
      <c r="EM1648" s="6" t="s">
        <v>117</v>
      </c>
      <c r="EN1648" s="6" t="s">
        <v>23</v>
      </c>
      <c r="EO1648" s="6">
        <v>2</v>
      </c>
    </row>
    <row r="1649" spans="131:145" x14ac:dyDescent="0.25">
      <c r="EA1649" s="6" t="s">
        <v>0</v>
      </c>
      <c r="EB1649" s="6" t="s">
        <v>5</v>
      </c>
      <c r="EC1649" s="6" t="s">
        <v>169</v>
      </c>
      <c r="ED1649" s="6" t="s">
        <v>170</v>
      </c>
      <c r="EE1649" s="6" t="s">
        <v>97</v>
      </c>
      <c r="EF1649" s="6" t="s">
        <v>98</v>
      </c>
      <c r="EG1649" s="6">
        <v>65</v>
      </c>
      <c r="EH1649" s="6">
        <v>315</v>
      </c>
      <c r="EI1649" s="6">
        <v>31</v>
      </c>
      <c r="EJ1649" s="6">
        <v>171</v>
      </c>
      <c r="EK1649" s="6">
        <v>65</v>
      </c>
      <c r="EL1649" s="6">
        <v>323</v>
      </c>
      <c r="EM1649" s="6" t="s">
        <v>117</v>
      </c>
      <c r="EN1649" s="6" t="s">
        <v>23</v>
      </c>
      <c r="EO1649" s="6">
        <v>11</v>
      </c>
    </row>
    <row r="1650" spans="131:145" x14ac:dyDescent="0.25">
      <c r="EA1650" s="6" t="s">
        <v>0</v>
      </c>
      <c r="EB1650" s="6" t="s">
        <v>8</v>
      </c>
      <c r="EC1650" s="6" t="s">
        <v>742</v>
      </c>
      <c r="ED1650" s="6" t="s">
        <v>740</v>
      </c>
      <c r="EE1650" s="6" t="s">
        <v>209</v>
      </c>
      <c r="EF1650" s="6" t="s">
        <v>125</v>
      </c>
      <c r="EG1650" s="6">
        <v>115</v>
      </c>
      <c r="EH1650" s="6">
        <v>602</v>
      </c>
      <c r="EI1650" s="6">
        <v>115</v>
      </c>
      <c r="EJ1650" s="6">
        <v>594</v>
      </c>
      <c r="EK1650" s="6">
        <v>115</v>
      </c>
      <c r="EL1650" s="6">
        <v>88</v>
      </c>
      <c r="EM1650" s="6" t="s">
        <v>117</v>
      </c>
      <c r="EN1650" s="6" t="s">
        <v>21</v>
      </c>
      <c r="EO1650" s="6">
        <v>0</v>
      </c>
    </row>
    <row r="1651" spans="131:145" x14ac:dyDescent="0.25">
      <c r="EA1651" s="6" t="s">
        <v>0</v>
      </c>
      <c r="EB1651" s="6" t="s">
        <v>13</v>
      </c>
      <c r="EC1651" s="6" t="s">
        <v>235</v>
      </c>
      <c r="ED1651" s="6" t="s">
        <v>236</v>
      </c>
      <c r="EE1651" s="6" t="s">
        <v>97</v>
      </c>
      <c r="EF1651" s="6" t="s">
        <v>98</v>
      </c>
      <c r="EG1651" s="6">
        <v>5</v>
      </c>
      <c r="EH1651" s="6">
        <v>26</v>
      </c>
      <c r="EI1651" s="6">
        <v>5</v>
      </c>
      <c r="EJ1651" s="6">
        <v>27</v>
      </c>
      <c r="EK1651" s="6">
        <v>5</v>
      </c>
      <c r="EL1651" s="6">
        <v>27</v>
      </c>
      <c r="EM1651" s="6" t="s">
        <v>117</v>
      </c>
      <c r="EN1651" s="6" t="s">
        <v>22</v>
      </c>
      <c r="EO1651" s="6">
        <v>1</v>
      </c>
    </row>
    <row r="1652" spans="131:145" x14ac:dyDescent="0.25">
      <c r="EA1652" s="6" t="s">
        <v>0</v>
      </c>
      <c r="EB1652" s="6" t="s">
        <v>4</v>
      </c>
      <c r="EC1652" s="6" t="s">
        <v>265</v>
      </c>
      <c r="ED1652" s="6" t="s">
        <v>266</v>
      </c>
      <c r="EE1652" s="6" t="s">
        <v>97</v>
      </c>
      <c r="EF1652" s="6" t="s">
        <v>125</v>
      </c>
      <c r="EG1652" s="6">
        <v>14</v>
      </c>
      <c r="EH1652" s="6">
        <v>73</v>
      </c>
      <c r="EI1652" s="6">
        <v>12</v>
      </c>
      <c r="EJ1652" s="6">
        <v>61</v>
      </c>
      <c r="EK1652" s="6">
        <v>14</v>
      </c>
      <c r="EL1652" s="6">
        <v>72</v>
      </c>
      <c r="EM1652" s="6" t="s">
        <v>117</v>
      </c>
      <c r="EN1652" s="6" t="s">
        <v>21</v>
      </c>
      <c r="EO1652" s="6">
        <v>2</v>
      </c>
    </row>
    <row r="1653" spans="131:145" x14ac:dyDescent="0.25">
      <c r="EA1653" s="6" t="s">
        <v>0</v>
      </c>
      <c r="EB1653" s="6" t="s">
        <v>4</v>
      </c>
      <c r="EC1653" s="6" t="s">
        <v>265</v>
      </c>
      <c r="ED1653" s="6" t="s">
        <v>266</v>
      </c>
      <c r="EE1653" s="6" t="s">
        <v>97</v>
      </c>
      <c r="EF1653" s="6" t="s">
        <v>125</v>
      </c>
      <c r="EG1653" s="6">
        <v>14</v>
      </c>
      <c r="EH1653" s="6">
        <v>73</v>
      </c>
      <c r="EI1653" s="6">
        <v>12</v>
      </c>
      <c r="EJ1653" s="6">
        <v>61</v>
      </c>
      <c r="EK1653" s="6">
        <v>14</v>
      </c>
      <c r="EL1653" s="6">
        <v>72</v>
      </c>
      <c r="EM1653" s="6" t="s">
        <v>117</v>
      </c>
      <c r="EN1653" s="6" t="s">
        <v>23</v>
      </c>
      <c r="EO1653" s="6">
        <v>6</v>
      </c>
    </row>
    <row r="1654" spans="131:145" x14ac:dyDescent="0.25">
      <c r="EA1654" s="6" t="s">
        <v>0</v>
      </c>
      <c r="EB1654" s="6" t="s">
        <v>13</v>
      </c>
      <c r="EC1654" s="6" t="s">
        <v>235</v>
      </c>
      <c r="ED1654" s="6" t="s">
        <v>236</v>
      </c>
      <c r="EE1654" s="6" t="s">
        <v>97</v>
      </c>
      <c r="EF1654" s="6" t="s">
        <v>98</v>
      </c>
      <c r="EG1654" s="6">
        <v>5</v>
      </c>
      <c r="EH1654" s="6">
        <v>26</v>
      </c>
      <c r="EI1654" s="6">
        <v>5</v>
      </c>
      <c r="EJ1654" s="6">
        <v>27</v>
      </c>
      <c r="EK1654" s="6">
        <v>5</v>
      </c>
      <c r="EL1654" s="6">
        <v>27</v>
      </c>
      <c r="EM1654" s="6" t="s">
        <v>117</v>
      </c>
      <c r="EN1654" s="6" t="s">
        <v>21</v>
      </c>
      <c r="EO1654" s="6">
        <v>1</v>
      </c>
    </row>
    <row r="1655" spans="131:145" x14ac:dyDescent="0.25">
      <c r="EA1655" s="6" t="s">
        <v>0</v>
      </c>
      <c r="EB1655" s="6" t="s">
        <v>13</v>
      </c>
      <c r="EC1655" s="6" t="s">
        <v>237</v>
      </c>
      <c r="ED1655" s="6" t="s">
        <v>238</v>
      </c>
      <c r="EE1655" s="6" t="s">
        <v>97</v>
      </c>
      <c r="EF1655" s="6" t="s">
        <v>98</v>
      </c>
      <c r="EG1655" s="6">
        <v>6</v>
      </c>
      <c r="EH1655" s="6">
        <v>30</v>
      </c>
      <c r="EI1655" s="6">
        <v>6</v>
      </c>
      <c r="EJ1655" s="6">
        <v>30</v>
      </c>
      <c r="EK1655" s="6">
        <v>6</v>
      </c>
      <c r="EL1655" s="6">
        <v>30</v>
      </c>
      <c r="EM1655" s="6" t="s">
        <v>117</v>
      </c>
      <c r="EN1655" s="6" t="s">
        <v>22</v>
      </c>
      <c r="EO1655" s="6">
        <v>0</v>
      </c>
    </row>
    <row r="1656" spans="131:145" x14ac:dyDescent="0.25">
      <c r="EA1656" s="6" t="s">
        <v>0</v>
      </c>
      <c r="EB1656" s="6" t="s">
        <v>4</v>
      </c>
      <c r="EC1656" s="6" t="s">
        <v>147</v>
      </c>
      <c r="ED1656" s="6" t="s">
        <v>148</v>
      </c>
      <c r="EE1656" s="6" t="s">
        <v>97</v>
      </c>
      <c r="EF1656" s="6" t="s">
        <v>98</v>
      </c>
      <c r="EG1656" s="6">
        <v>87</v>
      </c>
      <c r="EH1656" s="6">
        <v>461</v>
      </c>
      <c r="EI1656" s="6">
        <v>90</v>
      </c>
      <c r="EJ1656" s="6">
        <v>489</v>
      </c>
      <c r="EK1656" s="6">
        <v>90</v>
      </c>
      <c r="EL1656" s="6">
        <v>489</v>
      </c>
      <c r="EM1656" s="6" t="s">
        <v>117</v>
      </c>
      <c r="EN1656" s="6" t="s">
        <v>22</v>
      </c>
      <c r="EO1656" s="6">
        <v>16</v>
      </c>
    </row>
    <row r="1657" spans="131:145" x14ac:dyDescent="0.25">
      <c r="EA1657" s="6" t="s">
        <v>0</v>
      </c>
      <c r="EB1657" s="6" t="s">
        <v>5</v>
      </c>
      <c r="EC1657" s="6" t="s">
        <v>255</v>
      </c>
      <c r="ED1657" s="6" t="s">
        <v>256</v>
      </c>
      <c r="EE1657" s="6" t="s">
        <v>97</v>
      </c>
      <c r="EF1657" s="6" t="s">
        <v>98</v>
      </c>
      <c r="EG1657" s="6">
        <v>89</v>
      </c>
      <c r="EH1657" s="6">
        <v>478</v>
      </c>
      <c r="EI1657" s="6">
        <v>78</v>
      </c>
      <c r="EJ1657" s="6">
        <v>415</v>
      </c>
      <c r="EK1657" s="6">
        <v>89</v>
      </c>
      <c r="EL1657" s="6">
        <v>465</v>
      </c>
      <c r="EM1657" s="6" t="s">
        <v>117</v>
      </c>
      <c r="EN1657" s="6" t="s">
        <v>22</v>
      </c>
      <c r="EO1657" s="6">
        <v>4</v>
      </c>
    </row>
    <row r="1658" spans="131:145" x14ac:dyDescent="0.25">
      <c r="EA1658" s="6" t="s">
        <v>0</v>
      </c>
      <c r="EB1658" s="6" t="s">
        <v>4</v>
      </c>
      <c r="EC1658" s="6" t="s">
        <v>251</v>
      </c>
      <c r="ED1658" s="6" t="s">
        <v>252</v>
      </c>
      <c r="EE1658" s="6" t="s">
        <v>97</v>
      </c>
      <c r="EF1658" s="6" t="s">
        <v>98</v>
      </c>
      <c r="EG1658" s="6">
        <v>28</v>
      </c>
      <c r="EH1658" s="6">
        <v>130</v>
      </c>
      <c r="EI1658" s="6">
        <v>27</v>
      </c>
      <c r="EJ1658" s="6">
        <v>121</v>
      </c>
      <c r="EK1658" s="6">
        <v>28</v>
      </c>
      <c r="EL1658" s="6">
        <v>130</v>
      </c>
      <c r="EM1658" s="6" t="s">
        <v>117</v>
      </c>
      <c r="EN1658" s="6" t="s">
        <v>23</v>
      </c>
      <c r="EO1658" s="6">
        <v>6</v>
      </c>
    </row>
    <row r="1659" spans="131:145" x14ac:dyDescent="0.25">
      <c r="EA1659" s="6" t="s">
        <v>0</v>
      </c>
      <c r="EB1659" s="6" t="s">
        <v>4</v>
      </c>
      <c r="EC1659" s="6" t="s">
        <v>263</v>
      </c>
      <c r="ED1659" s="6" t="s">
        <v>264</v>
      </c>
      <c r="EE1659" s="6" t="s">
        <v>97</v>
      </c>
      <c r="EF1659" s="6" t="s">
        <v>125</v>
      </c>
      <c r="EG1659" s="6">
        <v>22</v>
      </c>
      <c r="EH1659" s="6">
        <v>101</v>
      </c>
      <c r="EI1659" s="6">
        <v>18</v>
      </c>
      <c r="EJ1659" s="6">
        <v>91</v>
      </c>
      <c r="EK1659" s="6">
        <v>22</v>
      </c>
      <c r="EL1659" s="6">
        <v>103</v>
      </c>
      <c r="EM1659" s="6" t="s">
        <v>117</v>
      </c>
      <c r="EN1659" s="6" t="s">
        <v>23</v>
      </c>
      <c r="EO1659" s="6">
        <v>9</v>
      </c>
    </row>
    <row r="1660" spans="131:145" x14ac:dyDescent="0.25">
      <c r="EA1660" s="6" t="s">
        <v>0</v>
      </c>
      <c r="EB1660" s="6" t="s">
        <v>5</v>
      </c>
      <c r="EC1660" s="6" t="s">
        <v>840</v>
      </c>
      <c r="ED1660" s="6" t="s">
        <v>841</v>
      </c>
      <c r="EE1660" s="6" t="s">
        <v>209</v>
      </c>
      <c r="EF1660" s="6" t="s">
        <v>125</v>
      </c>
      <c r="EG1660" s="6">
        <v>640</v>
      </c>
      <c r="EH1660" s="6">
        <v>2600</v>
      </c>
      <c r="EI1660" s="6">
        <v>623</v>
      </c>
      <c r="EJ1660" s="6">
        <v>2635</v>
      </c>
      <c r="EK1660" s="6">
        <v>623</v>
      </c>
      <c r="EL1660" s="6">
        <v>2635</v>
      </c>
      <c r="EM1660" s="6" t="s">
        <v>117</v>
      </c>
      <c r="EN1660" s="6" t="s">
        <v>22</v>
      </c>
      <c r="EO1660" s="6">
        <v>67</v>
      </c>
    </row>
    <row r="1661" spans="131:145" x14ac:dyDescent="0.25">
      <c r="EA1661" s="6" t="s">
        <v>0</v>
      </c>
      <c r="EB1661" s="6" t="s">
        <v>4</v>
      </c>
      <c r="EC1661" s="6" t="s">
        <v>263</v>
      </c>
      <c r="ED1661" s="6" t="s">
        <v>264</v>
      </c>
      <c r="EE1661" s="6" t="s">
        <v>97</v>
      </c>
      <c r="EF1661" s="6" t="s">
        <v>125</v>
      </c>
      <c r="EG1661" s="6">
        <v>22</v>
      </c>
      <c r="EH1661" s="6">
        <v>101</v>
      </c>
      <c r="EI1661" s="6">
        <v>18</v>
      </c>
      <c r="EJ1661" s="6">
        <v>91</v>
      </c>
      <c r="EK1661" s="6">
        <v>22</v>
      </c>
      <c r="EL1661" s="6">
        <v>103</v>
      </c>
      <c r="EM1661" s="6" t="s">
        <v>117</v>
      </c>
      <c r="EN1661" s="6" t="s">
        <v>22</v>
      </c>
      <c r="EO1661" s="6">
        <v>1</v>
      </c>
    </row>
    <row r="1662" spans="131:145" x14ac:dyDescent="0.25">
      <c r="EA1662" s="6" t="s">
        <v>0</v>
      </c>
      <c r="EB1662" s="6" t="s">
        <v>5</v>
      </c>
      <c r="EC1662" s="6" t="s">
        <v>255</v>
      </c>
      <c r="ED1662" s="6" t="s">
        <v>256</v>
      </c>
      <c r="EE1662" s="6" t="s">
        <v>97</v>
      </c>
      <c r="EF1662" s="6" t="s">
        <v>98</v>
      </c>
      <c r="EG1662" s="6">
        <v>89</v>
      </c>
      <c r="EH1662" s="6">
        <v>478</v>
      </c>
      <c r="EI1662" s="6">
        <v>78</v>
      </c>
      <c r="EJ1662" s="6">
        <v>415</v>
      </c>
      <c r="EK1662" s="6">
        <v>89</v>
      </c>
      <c r="EL1662" s="6">
        <v>465</v>
      </c>
      <c r="EM1662" s="6" t="s">
        <v>117</v>
      </c>
      <c r="EN1662" s="6" t="s">
        <v>23</v>
      </c>
      <c r="EO1662" s="6">
        <v>13</v>
      </c>
    </row>
    <row r="1663" spans="131:145" x14ac:dyDescent="0.25">
      <c r="EA1663" s="6" t="s">
        <v>0</v>
      </c>
      <c r="EB1663" s="6" t="s">
        <v>8</v>
      </c>
      <c r="EC1663" s="6" t="s">
        <v>1822</v>
      </c>
      <c r="ED1663" s="6" t="s">
        <v>211</v>
      </c>
      <c r="EE1663" s="6" t="s">
        <v>209</v>
      </c>
      <c r="EF1663" s="6" t="s">
        <v>132</v>
      </c>
      <c r="EG1663" s="6">
        <v>840</v>
      </c>
      <c r="EH1663" s="6">
        <v>3249</v>
      </c>
      <c r="EI1663" s="6">
        <v>667</v>
      </c>
      <c r="EJ1663" s="6">
        <v>3657</v>
      </c>
      <c r="EK1663" s="6">
        <v>667</v>
      </c>
      <c r="EL1663" s="6">
        <v>3657</v>
      </c>
      <c r="EM1663" s="6" t="s">
        <v>117</v>
      </c>
      <c r="EN1663" s="6" t="s">
        <v>22</v>
      </c>
      <c r="EO1663" s="6">
        <v>40</v>
      </c>
    </row>
    <row r="1664" spans="131:145" x14ac:dyDescent="0.25">
      <c r="EA1664" s="6" t="s">
        <v>0</v>
      </c>
      <c r="EB1664" s="6" t="s">
        <v>12</v>
      </c>
      <c r="EC1664" s="6" t="s">
        <v>1821</v>
      </c>
      <c r="ED1664" s="6" t="s">
        <v>724</v>
      </c>
      <c r="EE1664" s="6" t="s">
        <v>97</v>
      </c>
      <c r="EF1664" s="6" t="s">
        <v>98</v>
      </c>
      <c r="EG1664" s="6">
        <v>12</v>
      </c>
      <c r="EH1664" s="6">
        <v>61</v>
      </c>
      <c r="EI1664" s="6">
        <v>12</v>
      </c>
      <c r="EJ1664" s="6">
        <v>62</v>
      </c>
      <c r="EK1664" s="6">
        <v>12</v>
      </c>
      <c r="EL1664" s="6">
        <v>61</v>
      </c>
      <c r="EM1664" s="6" t="s">
        <v>117</v>
      </c>
      <c r="EN1664" s="6" t="s">
        <v>23</v>
      </c>
      <c r="EO1664" s="6">
        <v>4</v>
      </c>
    </row>
    <row r="1665" spans="131:145" x14ac:dyDescent="0.25">
      <c r="EA1665" s="6" t="s">
        <v>0</v>
      </c>
      <c r="EB1665" s="6" t="s">
        <v>5</v>
      </c>
      <c r="EC1665" s="6" t="s">
        <v>846</v>
      </c>
      <c r="ED1665" s="6" t="s">
        <v>847</v>
      </c>
      <c r="EE1665" s="6" t="s">
        <v>97</v>
      </c>
      <c r="EF1665" s="6" t="s">
        <v>132</v>
      </c>
      <c r="EG1665" s="6">
        <v>243</v>
      </c>
      <c r="EH1665" s="6">
        <v>1307</v>
      </c>
      <c r="EI1665" s="6">
        <v>227</v>
      </c>
      <c r="EJ1665" s="6">
        <v>1227</v>
      </c>
      <c r="EK1665" s="6">
        <v>227</v>
      </c>
      <c r="EL1665" s="6">
        <v>1227</v>
      </c>
      <c r="EM1665" s="6" t="s">
        <v>117</v>
      </c>
      <c r="EN1665" s="6" t="s">
        <v>22</v>
      </c>
      <c r="EO1665" s="6">
        <v>37</v>
      </c>
    </row>
    <row r="1666" spans="131:145" x14ac:dyDescent="0.25">
      <c r="EA1666" s="6" t="s">
        <v>0</v>
      </c>
      <c r="EB1666" s="6" t="s">
        <v>5</v>
      </c>
      <c r="EC1666" s="6" t="s">
        <v>255</v>
      </c>
      <c r="ED1666" s="6" t="s">
        <v>256</v>
      </c>
      <c r="EE1666" s="6" t="s">
        <v>97</v>
      </c>
      <c r="EF1666" s="6" t="s">
        <v>98</v>
      </c>
      <c r="EG1666" s="6">
        <v>89</v>
      </c>
      <c r="EH1666" s="6">
        <v>478</v>
      </c>
      <c r="EI1666" s="6">
        <v>78</v>
      </c>
      <c r="EJ1666" s="6">
        <v>415</v>
      </c>
      <c r="EK1666" s="6">
        <v>89</v>
      </c>
      <c r="EL1666" s="6">
        <v>465</v>
      </c>
      <c r="EM1666" s="6" t="s">
        <v>117</v>
      </c>
      <c r="EN1666" s="6" t="s">
        <v>21</v>
      </c>
      <c r="EO1666" s="6">
        <v>9</v>
      </c>
    </row>
    <row r="1667" spans="131:145" x14ac:dyDescent="0.25">
      <c r="EA1667" s="6" t="s">
        <v>0</v>
      </c>
      <c r="EB1667" s="6" t="s">
        <v>9</v>
      </c>
      <c r="EC1667" s="6" t="s">
        <v>1846</v>
      </c>
      <c r="ED1667" s="6" t="s">
        <v>213</v>
      </c>
      <c r="EE1667" s="6" t="s">
        <v>209</v>
      </c>
      <c r="EF1667" s="6" t="s">
        <v>125</v>
      </c>
      <c r="EG1667" s="6">
        <v>174</v>
      </c>
      <c r="EH1667" s="6">
        <v>1185</v>
      </c>
      <c r="EI1667" s="6">
        <v>463</v>
      </c>
      <c r="EJ1667" s="6">
        <v>2123</v>
      </c>
      <c r="EK1667" s="6">
        <v>463</v>
      </c>
      <c r="EL1667" s="6">
        <v>2114</v>
      </c>
      <c r="EM1667" s="6" t="s">
        <v>117</v>
      </c>
      <c r="EN1667" s="6" t="s">
        <v>22</v>
      </c>
      <c r="EO1667" s="6">
        <v>60</v>
      </c>
    </row>
    <row r="1668" spans="131:145" x14ac:dyDescent="0.25">
      <c r="EA1668" s="6" t="s">
        <v>0</v>
      </c>
      <c r="EB1668" s="6" t="s">
        <v>4</v>
      </c>
      <c r="EC1668" s="6" t="s">
        <v>832</v>
      </c>
      <c r="ED1668" s="6" t="s">
        <v>833</v>
      </c>
      <c r="EE1668" s="6" t="s">
        <v>97</v>
      </c>
      <c r="EF1668" s="6" t="s">
        <v>98</v>
      </c>
      <c r="EG1668" s="6">
        <v>68</v>
      </c>
      <c r="EH1668" s="6">
        <v>340</v>
      </c>
      <c r="EI1668" s="6">
        <v>61</v>
      </c>
      <c r="EJ1668" s="6">
        <v>315</v>
      </c>
      <c r="EK1668" s="6">
        <v>68</v>
      </c>
      <c r="EL1668" s="6">
        <v>340</v>
      </c>
      <c r="EM1668" s="6" t="s">
        <v>117</v>
      </c>
      <c r="EN1668" s="6" t="s">
        <v>22</v>
      </c>
      <c r="EO1668" s="6">
        <v>13</v>
      </c>
    </row>
    <row r="1669" spans="131:145" x14ac:dyDescent="0.25">
      <c r="EA1669" s="6" t="s">
        <v>0</v>
      </c>
      <c r="EB1669" s="6" t="s">
        <v>13</v>
      </c>
      <c r="EC1669" s="6" t="s">
        <v>193</v>
      </c>
      <c r="ED1669" s="6" t="s">
        <v>194</v>
      </c>
      <c r="EE1669" s="6" t="s">
        <v>97</v>
      </c>
      <c r="EF1669" s="6" t="s">
        <v>125</v>
      </c>
      <c r="EG1669" s="6">
        <v>21</v>
      </c>
      <c r="EH1669" s="6">
        <v>93</v>
      </c>
      <c r="EI1669" s="6">
        <v>20</v>
      </c>
      <c r="EJ1669" s="6">
        <v>78</v>
      </c>
      <c r="EK1669" s="6">
        <v>20</v>
      </c>
      <c r="EL1669" s="6">
        <v>80</v>
      </c>
      <c r="EM1669" s="6" t="s">
        <v>117</v>
      </c>
      <c r="EN1669" s="6" t="s">
        <v>22</v>
      </c>
      <c r="EO1669" s="6">
        <v>2</v>
      </c>
    </row>
    <row r="1670" spans="131:145" x14ac:dyDescent="0.25">
      <c r="EA1670" s="6" t="s">
        <v>0</v>
      </c>
      <c r="EB1670" s="6" t="s">
        <v>8</v>
      </c>
      <c r="EC1670" s="6" t="s">
        <v>742</v>
      </c>
      <c r="ED1670" s="6" t="s">
        <v>740</v>
      </c>
      <c r="EE1670" s="6" t="s">
        <v>209</v>
      </c>
      <c r="EF1670" s="6" t="s">
        <v>125</v>
      </c>
      <c r="EG1670" s="6">
        <v>115</v>
      </c>
      <c r="EH1670" s="6">
        <v>602</v>
      </c>
      <c r="EI1670" s="6">
        <v>115</v>
      </c>
      <c r="EJ1670" s="6">
        <v>594</v>
      </c>
      <c r="EK1670" s="6">
        <v>115</v>
      </c>
      <c r="EL1670" s="6">
        <v>88</v>
      </c>
      <c r="EM1670" s="6" t="s">
        <v>117</v>
      </c>
      <c r="EN1670" s="6" t="s">
        <v>23</v>
      </c>
      <c r="EO1670" s="6">
        <v>0</v>
      </c>
    </row>
    <row r="1671" spans="131:145" x14ac:dyDescent="0.25">
      <c r="EA1671" s="6" t="s">
        <v>0</v>
      </c>
      <c r="EB1671" s="6" t="s">
        <v>13</v>
      </c>
      <c r="EC1671" s="6" t="s">
        <v>193</v>
      </c>
      <c r="ED1671" s="6" t="s">
        <v>194</v>
      </c>
      <c r="EE1671" s="6" t="s">
        <v>97</v>
      </c>
      <c r="EF1671" s="6" t="s">
        <v>125</v>
      </c>
      <c r="EG1671" s="6">
        <v>21</v>
      </c>
      <c r="EH1671" s="6">
        <v>93</v>
      </c>
      <c r="EI1671" s="6">
        <v>20</v>
      </c>
      <c r="EJ1671" s="6">
        <v>78</v>
      </c>
      <c r="EK1671" s="6">
        <v>20</v>
      </c>
      <c r="EL1671" s="6">
        <v>80</v>
      </c>
      <c r="EM1671" s="6" t="s">
        <v>117</v>
      </c>
      <c r="EN1671" s="6" t="s">
        <v>21</v>
      </c>
      <c r="EO1671" s="6">
        <v>3</v>
      </c>
    </row>
    <row r="1672" spans="131:145" x14ac:dyDescent="0.25">
      <c r="EA1672" s="6" t="s">
        <v>0</v>
      </c>
      <c r="EB1672" s="6" t="s">
        <v>4</v>
      </c>
      <c r="EC1672" s="6" t="s">
        <v>832</v>
      </c>
      <c r="ED1672" s="6" t="s">
        <v>833</v>
      </c>
      <c r="EE1672" s="6" t="s">
        <v>97</v>
      </c>
      <c r="EF1672" s="6" t="s">
        <v>98</v>
      </c>
      <c r="EG1672" s="6">
        <v>68</v>
      </c>
      <c r="EH1672" s="6">
        <v>340</v>
      </c>
      <c r="EI1672" s="6">
        <v>61</v>
      </c>
      <c r="EJ1672" s="6">
        <v>315</v>
      </c>
      <c r="EK1672" s="6">
        <v>68</v>
      </c>
      <c r="EL1672" s="6">
        <v>340</v>
      </c>
      <c r="EM1672" s="6" t="s">
        <v>117</v>
      </c>
      <c r="EN1672" s="6" t="s">
        <v>23</v>
      </c>
      <c r="EO1672" s="6">
        <v>23</v>
      </c>
    </row>
    <row r="1673" spans="131:145" x14ac:dyDescent="0.25">
      <c r="EA1673" s="6" t="s">
        <v>0</v>
      </c>
      <c r="EB1673" s="6" t="s">
        <v>4</v>
      </c>
      <c r="EC1673" s="6" t="s">
        <v>145</v>
      </c>
      <c r="ED1673" s="6" t="s">
        <v>146</v>
      </c>
      <c r="EE1673" s="6" t="s">
        <v>97</v>
      </c>
      <c r="EF1673" s="6" t="s">
        <v>98</v>
      </c>
      <c r="EG1673" s="6">
        <v>93</v>
      </c>
      <c r="EH1673" s="6">
        <v>446</v>
      </c>
      <c r="EI1673" s="6">
        <v>91</v>
      </c>
      <c r="EJ1673" s="6">
        <v>482</v>
      </c>
      <c r="EK1673" s="6">
        <v>100</v>
      </c>
      <c r="EL1673" s="6">
        <v>523</v>
      </c>
      <c r="EM1673" s="6" t="s">
        <v>117</v>
      </c>
      <c r="EN1673" s="6" t="s">
        <v>23</v>
      </c>
      <c r="EO1673" s="6">
        <v>30</v>
      </c>
    </row>
    <row r="1674" spans="131:145" x14ac:dyDescent="0.25">
      <c r="EA1674" s="6" t="s">
        <v>0</v>
      </c>
      <c r="EB1674" s="6" t="s">
        <v>4</v>
      </c>
      <c r="EC1674" s="6" t="s">
        <v>832</v>
      </c>
      <c r="ED1674" s="6" t="s">
        <v>833</v>
      </c>
      <c r="EE1674" s="6" t="s">
        <v>97</v>
      </c>
      <c r="EF1674" s="6" t="s">
        <v>98</v>
      </c>
      <c r="EG1674" s="6">
        <v>68</v>
      </c>
      <c r="EH1674" s="6">
        <v>340</v>
      </c>
      <c r="EI1674" s="6">
        <v>61</v>
      </c>
      <c r="EJ1674" s="6">
        <v>315</v>
      </c>
      <c r="EK1674" s="6">
        <v>68</v>
      </c>
      <c r="EL1674" s="6">
        <v>340</v>
      </c>
      <c r="EM1674" s="6" t="s">
        <v>117</v>
      </c>
      <c r="EN1674" s="6" t="s">
        <v>21</v>
      </c>
      <c r="EO1674" s="6">
        <v>10</v>
      </c>
    </row>
    <row r="1675" spans="131:145" x14ac:dyDescent="0.25">
      <c r="EA1675" s="6" t="s">
        <v>0</v>
      </c>
      <c r="EB1675" s="6" t="s">
        <v>4</v>
      </c>
      <c r="EC1675" s="6" t="s">
        <v>692</v>
      </c>
      <c r="ED1675" s="6" t="s">
        <v>693</v>
      </c>
      <c r="EE1675" s="6" t="s">
        <v>97</v>
      </c>
      <c r="EF1675" s="6" t="s">
        <v>125</v>
      </c>
      <c r="EG1675" s="6">
        <v>69</v>
      </c>
      <c r="EH1675" s="6">
        <v>325</v>
      </c>
      <c r="EI1675" s="6">
        <v>65</v>
      </c>
      <c r="EJ1675" s="6">
        <v>325</v>
      </c>
      <c r="EK1675" s="6">
        <v>71</v>
      </c>
      <c r="EL1675" s="6">
        <v>322</v>
      </c>
      <c r="EM1675" s="6" t="s">
        <v>117</v>
      </c>
      <c r="EN1675" s="6" t="s">
        <v>21</v>
      </c>
      <c r="EO1675" s="6">
        <v>8</v>
      </c>
    </row>
    <row r="1676" spans="131:145" x14ac:dyDescent="0.25">
      <c r="EA1676" s="6" t="s">
        <v>0</v>
      </c>
      <c r="EB1676" s="6" t="s">
        <v>4</v>
      </c>
      <c r="EC1676" s="6" t="s">
        <v>145</v>
      </c>
      <c r="ED1676" s="6" t="s">
        <v>146</v>
      </c>
      <c r="EE1676" s="6" t="s">
        <v>97</v>
      </c>
      <c r="EF1676" s="6" t="s">
        <v>98</v>
      </c>
      <c r="EG1676" s="6">
        <v>93</v>
      </c>
      <c r="EH1676" s="6">
        <v>446</v>
      </c>
      <c r="EI1676" s="6">
        <v>91</v>
      </c>
      <c r="EJ1676" s="6">
        <v>482</v>
      </c>
      <c r="EK1676" s="6">
        <v>100</v>
      </c>
      <c r="EL1676" s="6">
        <v>523</v>
      </c>
      <c r="EM1676" s="6" t="s">
        <v>117</v>
      </c>
      <c r="EN1676" s="6" t="s">
        <v>22</v>
      </c>
      <c r="EO1676" s="6">
        <v>12</v>
      </c>
    </row>
    <row r="1677" spans="131:145" x14ac:dyDescent="0.25">
      <c r="EA1677" s="6" t="s">
        <v>0</v>
      </c>
      <c r="EB1677" s="6" t="s">
        <v>13</v>
      </c>
      <c r="EC1677" s="6" t="s">
        <v>725</v>
      </c>
      <c r="ED1677" s="6" t="s">
        <v>726</v>
      </c>
      <c r="EE1677" s="6" t="s">
        <v>97</v>
      </c>
      <c r="EF1677" s="6" t="s">
        <v>125</v>
      </c>
      <c r="EG1677" s="6">
        <v>57</v>
      </c>
      <c r="EH1677" s="6">
        <v>284</v>
      </c>
      <c r="EI1677" s="6">
        <v>54</v>
      </c>
      <c r="EJ1677" s="6">
        <v>262</v>
      </c>
      <c r="EK1677" s="6">
        <v>54</v>
      </c>
      <c r="EL1677" s="6">
        <v>262</v>
      </c>
      <c r="EM1677" s="6" t="s">
        <v>117</v>
      </c>
      <c r="EN1677" s="6" t="s">
        <v>23</v>
      </c>
      <c r="EO1677" s="6">
        <v>9</v>
      </c>
    </row>
    <row r="1678" spans="131:145" x14ac:dyDescent="0.25">
      <c r="EA1678" s="6" t="s">
        <v>0</v>
      </c>
      <c r="EB1678" s="6" t="s">
        <v>4</v>
      </c>
      <c r="EC1678" s="6" t="s">
        <v>145</v>
      </c>
      <c r="ED1678" s="6" t="s">
        <v>146</v>
      </c>
      <c r="EE1678" s="6" t="s">
        <v>97</v>
      </c>
      <c r="EF1678" s="6" t="s">
        <v>98</v>
      </c>
      <c r="EG1678" s="6">
        <v>93</v>
      </c>
      <c r="EH1678" s="6">
        <v>446</v>
      </c>
      <c r="EI1678" s="6">
        <v>91</v>
      </c>
      <c r="EJ1678" s="6">
        <v>482</v>
      </c>
      <c r="EK1678" s="6">
        <v>100</v>
      </c>
      <c r="EL1678" s="6">
        <v>523</v>
      </c>
      <c r="EM1678" s="6" t="s">
        <v>117</v>
      </c>
      <c r="EN1678" s="6" t="s">
        <v>21</v>
      </c>
      <c r="EO1678" s="6">
        <v>18</v>
      </c>
    </row>
    <row r="1679" spans="131:145" x14ac:dyDescent="0.25">
      <c r="EA1679" s="6" t="s">
        <v>0</v>
      </c>
      <c r="EB1679" s="6" t="s">
        <v>4</v>
      </c>
      <c r="EC1679" s="6" t="s">
        <v>253</v>
      </c>
      <c r="ED1679" s="6" t="s">
        <v>254</v>
      </c>
      <c r="EE1679" s="6" t="s">
        <v>97</v>
      </c>
      <c r="EF1679" s="6" t="s">
        <v>98</v>
      </c>
      <c r="EG1679" s="6">
        <v>6</v>
      </c>
      <c r="EH1679" s="6">
        <v>36</v>
      </c>
      <c r="EI1679" s="6">
        <v>6</v>
      </c>
      <c r="EJ1679" s="6">
        <v>36</v>
      </c>
      <c r="EK1679" s="6">
        <v>6</v>
      </c>
      <c r="EL1679" s="6">
        <v>36</v>
      </c>
      <c r="EM1679" s="6" t="s">
        <v>117</v>
      </c>
      <c r="EN1679" s="6" t="s">
        <v>23</v>
      </c>
      <c r="EO1679" s="6">
        <v>1</v>
      </c>
    </row>
    <row r="1680" spans="131:145" x14ac:dyDescent="0.25">
      <c r="EA1680" s="6" t="s">
        <v>0</v>
      </c>
      <c r="EB1680" s="6" t="s">
        <v>5</v>
      </c>
      <c r="EC1680" s="6" t="s">
        <v>171</v>
      </c>
      <c r="ED1680" s="6" t="s">
        <v>172</v>
      </c>
      <c r="EE1680" s="6" t="s">
        <v>97</v>
      </c>
      <c r="EF1680" s="6" t="s">
        <v>132</v>
      </c>
      <c r="EG1680" s="6">
        <v>21</v>
      </c>
      <c r="EH1680" s="6">
        <v>111</v>
      </c>
      <c r="EI1680" s="6">
        <v>22</v>
      </c>
      <c r="EJ1680" s="6">
        <v>116</v>
      </c>
      <c r="EK1680" s="6">
        <v>26</v>
      </c>
      <c r="EL1680" s="6">
        <v>116</v>
      </c>
      <c r="EM1680" s="6" t="s">
        <v>117</v>
      </c>
      <c r="EN1680" s="6" t="s">
        <v>21</v>
      </c>
      <c r="EO1680" s="6">
        <v>1</v>
      </c>
    </row>
    <row r="1681" spans="131:145" x14ac:dyDescent="0.25">
      <c r="EA1681" s="6" t="s">
        <v>0</v>
      </c>
      <c r="EB1681" s="6" t="s">
        <v>8</v>
      </c>
      <c r="EC1681" s="6" t="s">
        <v>742</v>
      </c>
      <c r="ED1681" s="6" t="s">
        <v>740</v>
      </c>
      <c r="EE1681" s="6" t="s">
        <v>209</v>
      </c>
      <c r="EF1681" s="6" t="s">
        <v>125</v>
      </c>
      <c r="EG1681" s="6">
        <v>115</v>
      </c>
      <c r="EH1681" s="6">
        <v>602</v>
      </c>
      <c r="EI1681" s="6">
        <v>115</v>
      </c>
      <c r="EJ1681" s="6">
        <v>594</v>
      </c>
      <c r="EK1681" s="6">
        <v>115</v>
      </c>
      <c r="EL1681" s="6">
        <v>88</v>
      </c>
      <c r="EM1681" s="6" t="s">
        <v>117</v>
      </c>
      <c r="EN1681" s="6" t="s">
        <v>22</v>
      </c>
      <c r="EO1681" s="6">
        <v>0</v>
      </c>
    </row>
    <row r="1682" spans="131:145" x14ac:dyDescent="0.25">
      <c r="EA1682" s="6" t="s">
        <v>0</v>
      </c>
      <c r="EB1682" s="6" t="s">
        <v>4</v>
      </c>
      <c r="EC1682" s="6" t="s">
        <v>692</v>
      </c>
      <c r="ED1682" s="6" t="s">
        <v>693</v>
      </c>
      <c r="EE1682" s="6" t="s">
        <v>97</v>
      </c>
      <c r="EF1682" s="6" t="s">
        <v>125</v>
      </c>
      <c r="EG1682" s="6">
        <v>69</v>
      </c>
      <c r="EH1682" s="6">
        <v>325</v>
      </c>
      <c r="EI1682" s="6">
        <v>65</v>
      </c>
      <c r="EJ1682" s="6">
        <v>325</v>
      </c>
      <c r="EK1682" s="6">
        <v>71</v>
      </c>
      <c r="EL1682" s="6">
        <v>322</v>
      </c>
      <c r="EM1682" s="6" t="s">
        <v>117</v>
      </c>
      <c r="EN1682" s="6" t="s">
        <v>22</v>
      </c>
      <c r="EO1682" s="6">
        <v>10</v>
      </c>
    </row>
    <row r="1683" spans="131:145" x14ac:dyDescent="0.25">
      <c r="EA1683" s="6" t="s">
        <v>0</v>
      </c>
      <c r="EB1683" s="6" t="s">
        <v>13</v>
      </c>
      <c r="EC1683" s="6" t="s">
        <v>725</v>
      </c>
      <c r="ED1683" s="6" t="s">
        <v>726</v>
      </c>
      <c r="EE1683" s="6" t="s">
        <v>97</v>
      </c>
      <c r="EF1683" s="6" t="s">
        <v>125</v>
      </c>
      <c r="EG1683" s="6">
        <v>57</v>
      </c>
      <c r="EH1683" s="6">
        <v>284</v>
      </c>
      <c r="EI1683" s="6">
        <v>54</v>
      </c>
      <c r="EJ1683" s="6">
        <v>262</v>
      </c>
      <c r="EK1683" s="6">
        <v>54</v>
      </c>
      <c r="EL1683" s="6">
        <v>262</v>
      </c>
      <c r="EM1683" s="6" t="s">
        <v>117</v>
      </c>
      <c r="EN1683" s="6" t="s">
        <v>22</v>
      </c>
      <c r="EO1683" s="6">
        <v>1</v>
      </c>
    </row>
    <row r="1684" spans="131:145" x14ac:dyDescent="0.25">
      <c r="EA1684" s="6" t="s">
        <v>0</v>
      </c>
      <c r="EB1684" s="6" t="s">
        <v>4</v>
      </c>
      <c r="EC1684" s="6" t="s">
        <v>253</v>
      </c>
      <c r="ED1684" s="6" t="s">
        <v>254</v>
      </c>
      <c r="EE1684" s="6" t="s">
        <v>97</v>
      </c>
      <c r="EF1684" s="6" t="s">
        <v>98</v>
      </c>
      <c r="EG1684" s="6">
        <v>6</v>
      </c>
      <c r="EH1684" s="6">
        <v>36</v>
      </c>
      <c r="EI1684" s="6">
        <v>6</v>
      </c>
      <c r="EJ1684" s="6">
        <v>36</v>
      </c>
      <c r="EK1684" s="6">
        <v>6</v>
      </c>
      <c r="EL1684" s="6">
        <v>36</v>
      </c>
      <c r="EM1684" s="6" t="s">
        <v>117</v>
      </c>
      <c r="EN1684" s="6" t="s">
        <v>22</v>
      </c>
      <c r="EO1684" s="6">
        <v>0</v>
      </c>
    </row>
    <row r="1685" spans="131:145" x14ac:dyDescent="0.25">
      <c r="EA1685" s="6" t="s">
        <v>0</v>
      </c>
      <c r="EB1685" s="6" t="s">
        <v>13</v>
      </c>
      <c r="EC1685" s="6" t="s">
        <v>237</v>
      </c>
      <c r="ED1685" s="6" t="s">
        <v>238</v>
      </c>
      <c r="EE1685" s="6" t="s">
        <v>97</v>
      </c>
      <c r="EF1685" s="6" t="s">
        <v>98</v>
      </c>
      <c r="EG1685" s="6">
        <v>6</v>
      </c>
      <c r="EH1685" s="6">
        <v>30</v>
      </c>
      <c r="EI1685" s="6">
        <v>6</v>
      </c>
      <c r="EJ1685" s="6">
        <v>30</v>
      </c>
      <c r="EK1685" s="6">
        <v>6</v>
      </c>
      <c r="EL1685" s="6">
        <v>30</v>
      </c>
      <c r="EM1685" s="6" t="s">
        <v>117</v>
      </c>
      <c r="EN1685" s="6" t="s">
        <v>21</v>
      </c>
      <c r="EO1685" s="6">
        <v>1</v>
      </c>
    </row>
    <row r="1686" spans="131:145" x14ac:dyDescent="0.25">
      <c r="EA1686" s="6" t="s">
        <v>0</v>
      </c>
      <c r="EB1686" s="6" t="s">
        <v>4</v>
      </c>
      <c r="EC1686" s="6" t="s">
        <v>692</v>
      </c>
      <c r="ED1686" s="6" t="s">
        <v>693</v>
      </c>
      <c r="EE1686" s="6" t="s">
        <v>97</v>
      </c>
      <c r="EF1686" s="6" t="s">
        <v>125</v>
      </c>
      <c r="EG1686" s="6">
        <v>69</v>
      </c>
      <c r="EH1686" s="6">
        <v>325</v>
      </c>
      <c r="EI1686" s="6">
        <v>65</v>
      </c>
      <c r="EJ1686" s="6">
        <v>325</v>
      </c>
      <c r="EK1686" s="6">
        <v>71</v>
      </c>
      <c r="EL1686" s="6">
        <v>322</v>
      </c>
      <c r="EM1686" s="6" t="s">
        <v>117</v>
      </c>
      <c r="EN1686" s="6" t="s">
        <v>23</v>
      </c>
      <c r="EO1686" s="6">
        <v>18</v>
      </c>
    </row>
    <row r="1687" spans="131:145" x14ac:dyDescent="0.25">
      <c r="EA1687" s="6" t="s">
        <v>0</v>
      </c>
      <c r="EB1687" s="6" t="s">
        <v>4</v>
      </c>
      <c r="EC1687" s="6" t="s">
        <v>147</v>
      </c>
      <c r="ED1687" s="6" t="s">
        <v>148</v>
      </c>
      <c r="EE1687" s="6" t="s">
        <v>97</v>
      </c>
      <c r="EF1687" s="6" t="s">
        <v>98</v>
      </c>
      <c r="EG1687" s="6">
        <v>87</v>
      </c>
      <c r="EH1687" s="6">
        <v>461</v>
      </c>
      <c r="EI1687" s="6">
        <v>90</v>
      </c>
      <c r="EJ1687" s="6">
        <v>489</v>
      </c>
      <c r="EK1687" s="6">
        <v>90</v>
      </c>
      <c r="EL1687" s="6">
        <v>489</v>
      </c>
      <c r="EM1687" s="6" t="s">
        <v>117</v>
      </c>
      <c r="EN1687" s="6" t="s">
        <v>21</v>
      </c>
      <c r="EO1687" s="6">
        <v>12</v>
      </c>
    </row>
    <row r="1688" spans="131:145" x14ac:dyDescent="0.25">
      <c r="EA1688" s="6" t="s">
        <v>0</v>
      </c>
      <c r="EB1688" s="6" t="s">
        <v>4</v>
      </c>
      <c r="EC1688" s="6" t="s">
        <v>253</v>
      </c>
      <c r="ED1688" s="6" t="s">
        <v>254</v>
      </c>
      <c r="EE1688" s="6" t="s">
        <v>97</v>
      </c>
      <c r="EF1688" s="6" t="s">
        <v>98</v>
      </c>
      <c r="EG1688" s="6">
        <v>6</v>
      </c>
      <c r="EH1688" s="6">
        <v>36</v>
      </c>
      <c r="EI1688" s="6">
        <v>6</v>
      </c>
      <c r="EJ1688" s="6">
        <v>36</v>
      </c>
      <c r="EK1688" s="6">
        <v>6</v>
      </c>
      <c r="EL1688" s="6">
        <v>36</v>
      </c>
      <c r="EM1688" s="6" t="s">
        <v>117</v>
      </c>
      <c r="EN1688" s="6" t="s">
        <v>21</v>
      </c>
      <c r="EO1688" s="6">
        <v>1</v>
      </c>
    </row>
    <row r="1689" spans="131:145" x14ac:dyDescent="0.25">
      <c r="EA1689" s="6" t="s">
        <v>0</v>
      </c>
      <c r="EB1689" s="6" t="s">
        <v>13</v>
      </c>
      <c r="EC1689" s="6" t="s">
        <v>725</v>
      </c>
      <c r="ED1689" s="6" t="s">
        <v>726</v>
      </c>
      <c r="EE1689" s="6" t="s">
        <v>97</v>
      </c>
      <c r="EF1689" s="6" t="s">
        <v>125</v>
      </c>
      <c r="EG1689" s="6">
        <v>57</v>
      </c>
      <c r="EH1689" s="6">
        <v>284</v>
      </c>
      <c r="EI1689" s="6">
        <v>54</v>
      </c>
      <c r="EJ1689" s="6">
        <v>262</v>
      </c>
      <c r="EK1689" s="6">
        <v>54</v>
      </c>
      <c r="EL1689" s="6">
        <v>262</v>
      </c>
      <c r="EM1689" s="6" t="s">
        <v>117</v>
      </c>
      <c r="EN1689" s="6" t="s">
        <v>21</v>
      </c>
      <c r="EO1689" s="6">
        <v>8</v>
      </c>
    </row>
    <row r="1690" spans="131:145" x14ac:dyDescent="0.25">
      <c r="EA1690" s="6" t="s">
        <v>0</v>
      </c>
      <c r="EB1690" s="6" t="s">
        <v>5</v>
      </c>
      <c r="EC1690" s="6" t="s">
        <v>169</v>
      </c>
      <c r="ED1690" s="6" t="s">
        <v>170</v>
      </c>
      <c r="EE1690" s="6" t="s">
        <v>97</v>
      </c>
      <c r="EF1690" s="6" t="s">
        <v>98</v>
      </c>
      <c r="EG1690" s="6">
        <v>65</v>
      </c>
      <c r="EH1690" s="6">
        <v>315</v>
      </c>
      <c r="EI1690" s="6">
        <v>31</v>
      </c>
      <c r="EJ1690" s="6">
        <v>171</v>
      </c>
      <c r="EK1690" s="6">
        <v>65</v>
      </c>
      <c r="EL1690" s="6">
        <v>323</v>
      </c>
      <c r="EM1690" s="6" t="s">
        <v>117</v>
      </c>
      <c r="EN1690" s="6" t="s">
        <v>21</v>
      </c>
      <c r="EO1690" s="6">
        <v>6</v>
      </c>
    </row>
    <row r="1691" spans="131:145" x14ac:dyDescent="0.25">
      <c r="EA1691" s="6" t="s">
        <v>0</v>
      </c>
      <c r="EB1691" s="6" t="s">
        <v>13</v>
      </c>
      <c r="EC1691" s="6" t="s">
        <v>193</v>
      </c>
      <c r="ED1691" s="6" t="s">
        <v>194</v>
      </c>
      <c r="EE1691" s="6" t="s">
        <v>97</v>
      </c>
      <c r="EF1691" s="6" t="s">
        <v>125</v>
      </c>
      <c r="EG1691" s="6">
        <v>21</v>
      </c>
      <c r="EH1691" s="6">
        <v>93</v>
      </c>
      <c r="EI1691" s="6">
        <v>20</v>
      </c>
      <c r="EJ1691" s="6">
        <v>78</v>
      </c>
      <c r="EK1691" s="6">
        <v>20</v>
      </c>
      <c r="EL1691" s="6">
        <v>80</v>
      </c>
      <c r="EM1691" s="6" t="s">
        <v>117</v>
      </c>
      <c r="EN1691" s="6" t="s">
        <v>23</v>
      </c>
      <c r="EO1691" s="6">
        <v>5</v>
      </c>
    </row>
    <row r="1692" spans="131:145" x14ac:dyDescent="0.25">
      <c r="EA1692" s="6" t="s">
        <v>0</v>
      </c>
      <c r="EB1692" s="6" t="s">
        <v>5</v>
      </c>
      <c r="EC1692" s="6" t="s">
        <v>269</v>
      </c>
      <c r="ED1692" s="6" t="s">
        <v>270</v>
      </c>
      <c r="EE1692" s="6" t="s">
        <v>97</v>
      </c>
      <c r="EF1692" s="6" t="s">
        <v>98</v>
      </c>
      <c r="EG1692" s="6">
        <v>31</v>
      </c>
      <c r="EH1692" s="6">
        <v>170</v>
      </c>
      <c r="EI1692" s="6">
        <v>25</v>
      </c>
      <c r="EJ1692" s="6">
        <v>125</v>
      </c>
      <c r="EK1692" s="6">
        <v>31</v>
      </c>
      <c r="EL1692" s="6">
        <v>170</v>
      </c>
      <c r="EM1692" s="6" t="s">
        <v>117</v>
      </c>
      <c r="EN1692" s="6" t="s">
        <v>21</v>
      </c>
      <c r="EO1692" s="6">
        <v>2</v>
      </c>
    </row>
    <row r="1693" spans="131:145" x14ac:dyDescent="0.25">
      <c r="EA1693" s="6" t="s">
        <v>0</v>
      </c>
      <c r="EB1693" s="6" t="s">
        <v>5</v>
      </c>
      <c r="EC1693" s="6" t="s">
        <v>840</v>
      </c>
      <c r="ED1693" s="6" t="s">
        <v>841</v>
      </c>
      <c r="EE1693" s="6" t="s">
        <v>209</v>
      </c>
      <c r="EF1693" s="6" t="s">
        <v>125</v>
      </c>
      <c r="EG1693" s="6">
        <v>640</v>
      </c>
      <c r="EH1693" s="6">
        <v>2600</v>
      </c>
      <c r="EI1693" s="6">
        <v>623</v>
      </c>
      <c r="EJ1693" s="6">
        <v>2635</v>
      </c>
      <c r="EK1693" s="6">
        <v>623</v>
      </c>
      <c r="EL1693" s="6">
        <v>2635</v>
      </c>
      <c r="EM1693" s="6" t="s">
        <v>117</v>
      </c>
      <c r="EN1693" s="6" t="s">
        <v>23</v>
      </c>
      <c r="EO1693" s="6">
        <v>122</v>
      </c>
    </row>
    <row r="1694" spans="131:145" x14ac:dyDescent="0.25">
      <c r="EA1694" s="6" t="s">
        <v>0</v>
      </c>
      <c r="EB1694" s="6" t="s">
        <v>8</v>
      </c>
      <c r="EC1694" s="6" t="s">
        <v>746</v>
      </c>
      <c r="ED1694" s="6" t="s">
        <v>744</v>
      </c>
      <c r="EE1694" s="6" t="s">
        <v>209</v>
      </c>
      <c r="EF1694" s="6" t="s">
        <v>125</v>
      </c>
      <c r="EG1694" s="6">
        <v>612</v>
      </c>
      <c r="EH1694" s="6">
        <v>2944</v>
      </c>
      <c r="EI1694" s="6">
        <v>608</v>
      </c>
      <c r="EJ1694" s="6">
        <v>2914</v>
      </c>
      <c r="EK1694" s="6">
        <v>608</v>
      </c>
      <c r="EL1694" s="6">
        <v>2944</v>
      </c>
      <c r="EM1694" s="6" t="s">
        <v>117</v>
      </c>
      <c r="EN1694" s="6" t="s">
        <v>22</v>
      </c>
      <c r="EO1694" s="6">
        <v>42</v>
      </c>
    </row>
    <row r="1695" spans="131:145" x14ac:dyDescent="0.25">
      <c r="EA1695" s="6" t="s">
        <v>0</v>
      </c>
      <c r="EB1695" s="6" t="s">
        <v>4</v>
      </c>
      <c r="EC1695" s="6" t="s">
        <v>167</v>
      </c>
      <c r="ED1695" s="6" t="s">
        <v>168</v>
      </c>
      <c r="EE1695" s="6" t="s">
        <v>97</v>
      </c>
      <c r="EF1695" s="6" t="s">
        <v>98</v>
      </c>
      <c r="EG1695" s="6">
        <v>190</v>
      </c>
      <c r="EH1695" s="6">
        <v>1047</v>
      </c>
      <c r="EI1695" s="6">
        <v>205</v>
      </c>
      <c r="EJ1695" s="6">
        <v>1072</v>
      </c>
      <c r="EL1695" s="6">
        <v>1072</v>
      </c>
      <c r="EM1695" s="6" t="s">
        <v>117</v>
      </c>
      <c r="EN1695" s="6" t="s">
        <v>21</v>
      </c>
      <c r="EO1695" s="6">
        <v>14</v>
      </c>
    </row>
    <row r="1696" spans="131:145" x14ac:dyDescent="0.25">
      <c r="EA1696" s="6" t="s">
        <v>0</v>
      </c>
      <c r="EB1696" s="6" t="s">
        <v>11</v>
      </c>
      <c r="EC1696" s="6" t="s">
        <v>1834</v>
      </c>
      <c r="ED1696" s="6" t="s">
        <v>190</v>
      </c>
      <c r="EE1696" s="6" t="s">
        <v>97</v>
      </c>
      <c r="EF1696" s="6" t="s">
        <v>132</v>
      </c>
      <c r="EG1696" s="6">
        <v>12</v>
      </c>
      <c r="EH1696" s="6">
        <v>47</v>
      </c>
      <c r="EI1696" s="6">
        <v>15</v>
      </c>
      <c r="EJ1696" s="6">
        <v>69</v>
      </c>
      <c r="EK1696" s="6">
        <v>15</v>
      </c>
      <c r="EL1696" s="6">
        <v>69</v>
      </c>
      <c r="EM1696" s="6" t="s">
        <v>117</v>
      </c>
      <c r="EN1696" s="6" t="s">
        <v>23</v>
      </c>
      <c r="EO1696" s="6">
        <v>6</v>
      </c>
    </row>
    <row r="1697" spans="131:145" x14ac:dyDescent="0.25">
      <c r="EA1697" s="6" t="s">
        <v>0</v>
      </c>
      <c r="EB1697" s="6" t="s">
        <v>5</v>
      </c>
      <c r="EC1697" s="6" t="s">
        <v>834</v>
      </c>
      <c r="ED1697" s="6" t="s">
        <v>835</v>
      </c>
      <c r="EE1697" s="6" t="s">
        <v>209</v>
      </c>
      <c r="EF1697" s="6" t="s">
        <v>125</v>
      </c>
      <c r="EG1697" s="6">
        <v>169</v>
      </c>
      <c r="EH1697" s="6">
        <v>1216</v>
      </c>
      <c r="EI1697" s="6">
        <v>176</v>
      </c>
      <c r="EJ1697" s="6">
        <v>1216</v>
      </c>
      <c r="EK1697" s="6">
        <v>176</v>
      </c>
      <c r="EL1697" s="6">
        <v>1216</v>
      </c>
      <c r="EM1697" s="6" t="s">
        <v>117</v>
      </c>
      <c r="EN1697" s="6" t="s">
        <v>22</v>
      </c>
      <c r="EO1697" s="6">
        <v>34</v>
      </c>
    </row>
    <row r="1698" spans="131:145" x14ac:dyDescent="0.25">
      <c r="EA1698" s="6" t="s">
        <v>0</v>
      </c>
      <c r="EB1698" s="6" t="s">
        <v>4</v>
      </c>
      <c r="EC1698" s="6" t="s">
        <v>155</v>
      </c>
      <c r="ED1698" s="6" t="s">
        <v>156</v>
      </c>
      <c r="EE1698" s="6" t="s">
        <v>97</v>
      </c>
      <c r="EF1698" s="6" t="s">
        <v>98</v>
      </c>
      <c r="EG1698" s="6">
        <v>97</v>
      </c>
      <c r="EH1698" s="6">
        <v>382</v>
      </c>
      <c r="EI1698" s="6">
        <v>95</v>
      </c>
      <c r="EJ1698" s="6">
        <v>386</v>
      </c>
      <c r="EK1698" s="6">
        <v>95</v>
      </c>
      <c r="EL1698" s="6">
        <v>386</v>
      </c>
      <c r="EM1698" s="6" t="s">
        <v>117</v>
      </c>
      <c r="EN1698" s="6" t="s">
        <v>23</v>
      </c>
      <c r="EO1698" s="6">
        <v>20</v>
      </c>
    </row>
    <row r="1699" spans="131:145" x14ac:dyDescent="0.25">
      <c r="EA1699" s="6" t="s">
        <v>0</v>
      </c>
      <c r="EB1699" s="6" t="s">
        <v>4</v>
      </c>
      <c r="EC1699" s="6" t="s">
        <v>165</v>
      </c>
      <c r="ED1699" s="6" t="s">
        <v>166</v>
      </c>
      <c r="EE1699" s="6" t="s">
        <v>97</v>
      </c>
      <c r="EF1699" s="6" t="s">
        <v>98</v>
      </c>
      <c r="EG1699" s="6">
        <v>72</v>
      </c>
      <c r="EH1699" s="6">
        <v>333</v>
      </c>
      <c r="EI1699" s="6">
        <v>72</v>
      </c>
      <c r="EJ1699" s="6">
        <v>332</v>
      </c>
      <c r="EK1699" s="6">
        <v>72</v>
      </c>
      <c r="EL1699" s="6">
        <v>332</v>
      </c>
      <c r="EM1699" s="6" t="s">
        <v>117</v>
      </c>
      <c r="EN1699" s="6" t="s">
        <v>23</v>
      </c>
      <c r="EO1699" s="6">
        <v>12</v>
      </c>
    </row>
    <row r="1700" spans="131:145" x14ac:dyDescent="0.25">
      <c r="EA1700" s="6" t="s">
        <v>0</v>
      </c>
      <c r="EB1700" s="6" t="s">
        <v>5</v>
      </c>
      <c r="EC1700" s="6" t="s">
        <v>846</v>
      </c>
      <c r="ED1700" s="6" t="s">
        <v>847</v>
      </c>
      <c r="EE1700" s="6" t="s">
        <v>97</v>
      </c>
      <c r="EF1700" s="6" t="s">
        <v>132</v>
      </c>
      <c r="EG1700" s="6">
        <v>243</v>
      </c>
      <c r="EH1700" s="6">
        <v>1307</v>
      </c>
      <c r="EI1700" s="6">
        <v>227</v>
      </c>
      <c r="EJ1700" s="6">
        <v>1227</v>
      </c>
      <c r="EK1700" s="6">
        <v>227</v>
      </c>
      <c r="EL1700" s="6">
        <v>1227</v>
      </c>
      <c r="EM1700" s="6" t="s">
        <v>117</v>
      </c>
      <c r="EN1700" s="6" t="s">
        <v>23</v>
      </c>
      <c r="EO1700" s="6">
        <v>68</v>
      </c>
    </row>
    <row r="1701" spans="131:145" x14ac:dyDescent="0.25">
      <c r="EA1701" s="6" t="s">
        <v>0</v>
      </c>
      <c r="EB1701" s="6" t="s">
        <v>9</v>
      </c>
      <c r="EC1701" s="6" t="s">
        <v>1835</v>
      </c>
      <c r="ED1701" s="6" t="s">
        <v>208</v>
      </c>
      <c r="EE1701" s="6" t="s">
        <v>209</v>
      </c>
      <c r="EF1701" s="6" t="s">
        <v>125</v>
      </c>
      <c r="EG1701" s="6">
        <v>541</v>
      </c>
      <c r="EH1701" s="6">
        <v>2607</v>
      </c>
      <c r="EI1701" s="6">
        <v>545</v>
      </c>
      <c r="EJ1701" s="6">
        <v>2544</v>
      </c>
      <c r="EK1701" s="6">
        <v>545</v>
      </c>
      <c r="EL1701" s="6">
        <v>2545</v>
      </c>
      <c r="EM1701" s="6" t="s">
        <v>117</v>
      </c>
      <c r="EN1701" s="6" t="s">
        <v>21</v>
      </c>
      <c r="EO1701" s="6">
        <v>42</v>
      </c>
    </row>
    <row r="1702" spans="131:145" x14ac:dyDescent="0.25">
      <c r="EA1702" s="6" t="s">
        <v>0</v>
      </c>
      <c r="EB1702" s="6" t="s">
        <v>11</v>
      </c>
      <c r="EC1702" s="6" t="s">
        <v>1834</v>
      </c>
      <c r="ED1702" s="6" t="s">
        <v>190</v>
      </c>
      <c r="EE1702" s="6" t="s">
        <v>97</v>
      </c>
      <c r="EF1702" s="6" t="s">
        <v>132</v>
      </c>
      <c r="EG1702" s="6">
        <v>12</v>
      </c>
      <c r="EH1702" s="6">
        <v>47</v>
      </c>
      <c r="EI1702" s="6">
        <v>15</v>
      </c>
      <c r="EJ1702" s="6">
        <v>69</v>
      </c>
      <c r="EK1702" s="6">
        <v>15</v>
      </c>
      <c r="EL1702" s="6">
        <v>69</v>
      </c>
      <c r="EM1702" s="6" t="s">
        <v>117</v>
      </c>
      <c r="EN1702" s="6" t="s">
        <v>22</v>
      </c>
      <c r="EO1702" s="6">
        <v>4</v>
      </c>
    </row>
    <row r="1703" spans="131:145" x14ac:dyDescent="0.25">
      <c r="EA1703" s="6" t="s">
        <v>0</v>
      </c>
      <c r="EB1703" s="6" t="s">
        <v>5</v>
      </c>
      <c r="EC1703" s="6" t="s">
        <v>846</v>
      </c>
      <c r="ED1703" s="6" t="s">
        <v>847</v>
      </c>
      <c r="EE1703" s="6" t="s">
        <v>97</v>
      </c>
      <c r="EF1703" s="6" t="s">
        <v>132</v>
      </c>
      <c r="EG1703" s="6">
        <v>243</v>
      </c>
      <c r="EH1703" s="6">
        <v>1307</v>
      </c>
      <c r="EI1703" s="6">
        <v>227</v>
      </c>
      <c r="EJ1703" s="6">
        <v>1227</v>
      </c>
      <c r="EK1703" s="6">
        <v>227</v>
      </c>
      <c r="EL1703" s="6">
        <v>1227</v>
      </c>
      <c r="EM1703" s="6" t="s">
        <v>117</v>
      </c>
      <c r="EN1703" s="6" t="s">
        <v>21</v>
      </c>
      <c r="EO1703" s="6">
        <v>31</v>
      </c>
    </row>
    <row r="1704" spans="131:145" x14ac:dyDescent="0.25">
      <c r="EA1704" s="6" t="s">
        <v>0</v>
      </c>
      <c r="EB1704" s="6" t="s">
        <v>5</v>
      </c>
      <c r="EC1704" s="6" t="s">
        <v>834</v>
      </c>
      <c r="ED1704" s="6" t="s">
        <v>835</v>
      </c>
      <c r="EE1704" s="6" t="s">
        <v>209</v>
      </c>
      <c r="EF1704" s="6" t="s">
        <v>125</v>
      </c>
      <c r="EG1704" s="6">
        <v>169</v>
      </c>
      <c r="EH1704" s="6">
        <v>1216</v>
      </c>
      <c r="EI1704" s="6">
        <v>176</v>
      </c>
      <c r="EJ1704" s="6">
        <v>1216</v>
      </c>
      <c r="EK1704" s="6">
        <v>176</v>
      </c>
      <c r="EL1704" s="6">
        <v>1216</v>
      </c>
      <c r="EM1704" s="6" t="s">
        <v>117</v>
      </c>
      <c r="EN1704" s="6" t="s">
        <v>23</v>
      </c>
      <c r="EO1704" s="6">
        <v>65</v>
      </c>
    </row>
    <row r="1705" spans="131:145" x14ac:dyDescent="0.25">
      <c r="EA1705" s="6" t="s">
        <v>0</v>
      </c>
      <c r="EB1705" s="6" t="s">
        <v>4</v>
      </c>
      <c r="EC1705" s="6" t="s">
        <v>167</v>
      </c>
      <c r="ED1705" s="6" t="s">
        <v>168</v>
      </c>
      <c r="EE1705" s="6" t="s">
        <v>97</v>
      </c>
      <c r="EF1705" s="6" t="s">
        <v>98</v>
      </c>
      <c r="EG1705" s="6">
        <v>190</v>
      </c>
      <c r="EH1705" s="6">
        <v>1047</v>
      </c>
      <c r="EI1705" s="6">
        <v>205</v>
      </c>
      <c r="EJ1705" s="6">
        <v>1072</v>
      </c>
      <c r="EL1705" s="6">
        <v>1072</v>
      </c>
      <c r="EM1705" s="6" t="s">
        <v>117</v>
      </c>
      <c r="EN1705" s="6" t="s">
        <v>22</v>
      </c>
      <c r="EO1705" s="6">
        <v>10</v>
      </c>
    </row>
    <row r="1706" spans="131:145" x14ac:dyDescent="0.25">
      <c r="EA1706" s="6" t="s">
        <v>0</v>
      </c>
      <c r="EB1706" s="6" t="s">
        <v>11</v>
      </c>
      <c r="EC1706" s="6" t="s">
        <v>1834</v>
      </c>
      <c r="ED1706" s="6" t="s">
        <v>190</v>
      </c>
      <c r="EE1706" s="6" t="s">
        <v>97</v>
      </c>
      <c r="EF1706" s="6" t="s">
        <v>132</v>
      </c>
      <c r="EG1706" s="6">
        <v>12</v>
      </c>
      <c r="EH1706" s="6">
        <v>47</v>
      </c>
      <c r="EI1706" s="6">
        <v>15</v>
      </c>
      <c r="EJ1706" s="6">
        <v>69</v>
      </c>
      <c r="EK1706" s="6">
        <v>15</v>
      </c>
      <c r="EL1706" s="6">
        <v>69</v>
      </c>
      <c r="EM1706" s="6" t="s">
        <v>117</v>
      </c>
      <c r="EN1706" s="6" t="s">
        <v>21</v>
      </c>
      <c r="EO1706" s="6">
        <v>2</v>
      </c>
    </row>
    <row r="1707" spans="131:145" x14ac:dyDescent="0.25">
      <c r="EA1707" s="6" t="s">
        <v>0</v>
      </c>
      <c r="EB1707" s="6" t="s">
        <v>4</v>
      </c>
      <c r="EC1707" s="6" t="s">
        <v>165</v>
      </c>
      <c r="ED1707" s="6" t="s">
        <v>166</v>
      </c>
      <c r="EE1707" s="6" t="s">
        <v>97</v>
      </c>
      <c r="EF1707" s="6" t="s">
        <v>98</v>
      </c>
      <c r="EG1707" s="6">
        <v>72</v>
      </c>
      <c r="EH1707" s="6">
        <v>333</v>
      </c>
      <c r="EI1707" s="6">
        <v>72</v>
      </c>
      <c r="EJ1707" s="6">
        <v>332</v>
      </c>
      <c r="EK1707" s="6">
        <v>72</v>
      </c>
      <c r="EL1707" s="6">
        <v>332</v>
      </c>
      <c r="EM1707" s="6" t="s">
        <v>117</v>
      </c>
      <c r="EN1707" s="6" t="s">
        <v>22</v>
      </c>
      <c r="EO1707" s="6">
        <v>6</v>
      </c>
    </row>
    <row r="1708" spans="131:145" x14ac:dyDescent="0.25">
      <c r="EA1708" s="6" t="s">
        <v>0</v>
      </c>
      <c r="EB1708" s="6" t="s">
        <v>5</v>
      </c>
      <c r="EC1708" s="6" t="s">
        <v>269</v>
      </c>
      <c r="ED1708" s="6" t="s">
        <v>270</v>
      </c>
      <c r="EE1708" s="6" t="s">
        <v>97</v>
      </c>
      <c r="EF1708" s="6" t="s">
        <v>98</v>
      </c>
      <c r="EG1708" s="6">
        <v>31</v>
      </c>
      <c r="EH1708" s="6">
        <v>170</v>
      </c>
      <c r="EI1708" s="6">
        <v>25</v>
      </c>
      <c r="EJ1708" s="6">
        <v>125</v>
      </c>
      <c r="EK1708" s="6">
        <v>31</v>
      </c>
      <c r="EL1708" s="6">
        <v>170</v>
      </c>
      <c r="EM1708" s="6" t="s">
        <v>117</v>
      </c>
      <c r="EN1708" s="6" t="s">
        <v>22</v>
      </c>
      <c r="EO1708" s="6">
        <v>5</v>
      </c>
    </row>
    <row r="1709" spans="131:145" x14ac:dyDescent="0.25">
      <c r="EA1709" s="6" t="s">
        <v>0</v>
      </c>
      <c r="EB1709" s="6" t="s">
        <v>4</v>
      </c>
      <c r="EC1709" s="6" t="s">
        <v>155</v>
      </c>
      <c r="ED1709" s="6" t="s">
        <v>156</v>
      </c>
      <c r="EE1709" s="6" t="s">
        <v>97</v>
      </c>
      <c r="EF1709" s="6" t="s">
        <v>98</v>
      </c>
      <c r="EG1709" s="6">
        <v>97</v>
      </c>
      <c r="EH1709" s="6">
        <v>382</v>
      </c>
      <c r="EI1709" s="6">
        <v>95</v>
      </c>
      <c r="EJ1709" s="6">
        <v>386</v>
      </c>
      <c r="EK1709" s="6">
        <v>95</v>
      </c>
      <c r="EL1709" s="6">
        <v>386</v>
      </c>
      <c r="EM1709" s="6" t="s">
        <v>117</v>
      </c>
      <c r="EN1709" s="6" t="s">
        <v>22</v>
      </c>
      <c r="EO1709" s="6">
        <v>10</v>
      </c>
    </row>
    <row r="1710" spans="131:145" x14ac:dyDescent="0.25">
      <c r="EA1710" s="6" t="s">
        <v>0</v>
      </c>
      <c r="EB1710" s="6" t="s">
        <v>5</v>
      </c>
      <c r="EC1710" s="6" t="s">
        <v>269</v>
      </c>
      <c r="ED1710" s="6" t="s">
        <v>270</v>
      </c>
      <c r="EE1710" s="6" t="s">
        <v>97</v>
      </c>
      <c r="EF1710" s="6" t="s">
        <v>98</v>
      </c>
      <c r="EG1710" s="6">
        <v>31</v>
      </c>
      <c r="EH1710" s="6">
        <v>170</v>
      </c>
      <c r="EI1710" s="6">
        <v>25</v>
      </c>
      <c r="EJ1710" s="6">
        <v>125</v>
      </c>
      <c r="EK1710" s="6">
        <v>31</v>
      </c>
      <c r="EL1710" s="6">
        <v>170</v>
      </c>
      <c r="EM1710" s="6" t="s">
        <v>117</v>
      </c>
      <c r="EN1710" s="6" t="s">
        <v>23</v>
      </c>
      <c r="EO1710" s="6">
        <v>7</v>
      </c>
    </row>
    <row r="1711" spans="131:145" x14ac:dyDescent="0.25">
      <c r="EA1711" s="6" t="s">
        <v>0</v>
      </c>
      <c r="EB1711" s="6" t="s">
        <v>4</v>
      </c>
      <c r="EC1711" s="6" t="s">
        <v>165</v>
      </c>
      <c r="ED1711" s="6" t="s">
        <v>166</v>
      </c>
      <c r="EE1711" s="6" t="s">
        <v>97</v>
      </c>
      <c r="EF1711" s="6" t="s">
        <v>98</v>
      </c>
      <c r="EG1711" s="6">
        <v>72</v>
      </c>
      <c r="EH1711" s="6">
        <v>333</v>
      </c>
      <c r="EI1711" s="6">
        <v>72</v>
      </c>
      <c r="EJ1711" s="6">
        <v>332</v>
      </c>
      <c r="EK1711" s="6">
        <v>72</v>
      </c>
      <c r="EL1711" s="6">
        <v>332</v>
      </c>
      <c r="EM1711" s="6" t="s">
        <v>117</v>
      </c>
      <c r="EN1711" s="6" t="s">
        <v>21</v>
      </c>
      <c r="EO1711" s="6">
        <v>6</v>
      </c>
    </row>
    <row r="1712" spans="131:145" x14ac:dyDescent="0.25">
      <c r="EA1712" s="6" t="s">
        <v>0</v>
      </c>
      <c r="EB1712" s="6" t="s">
        <v>11</v>
      </c>
      <c r="EC1712" s="6" t="s">
        <v>187</v>
      </c>
      <c r="ED1712" s="6" t="s">
        <v>188</v>
      </c>
      <c r="EE1712" s="6" t="s">
        <v>97</v>
      </c>
      <c r="EF1712" s="6" t="s">
        <v>132</v>
      </c>
      <c r="EG1712" s="6">
        <v>18</v>
      </c>
      <c r="EH1712" s="6">
        <v>78</v>
      </c>
      <c r="EI1712" s="6">
        <v>18</v>
      </c>
      <c r="EJ1712" s="6">
        <v>79</v>
      </c>
      <c r="EK1712" s="6">
        <v>18</v>
      </c>
      <c r="EL1712" s="6">
        <v>77</v>
      </c>
      <c r="EM1712" s="6" t="s">
        <v>117</v>
      </c>
      <c r="EN1712" s="6" t="s">
        <v>23</v>
      </c>
      <c r="EO1712" s="6">
        <v>10</v>
      </c>
    </row>
    <row r="1713" spans="131:145" x14ac:dyDescent="0.25">
      <c r="EA1713" s="6" t="s">
        <v>0</v>
      </c>
      <c r="EB1713" s="6" t="s">
        <v>5</v>
      </c>
      <c r="EC1713" s="6" t="s">
        <v>1839</v>
      </c>
      <c r="ED1713" s="6" t="s">
        <v>717</v>
      </c>
      <c r="EE1713" s="6" t="s">
        <v>209</v>
      </c>
      <c r="EF1713" s="6" t="s">
        <v>98</v>
      </c>
      <c r="EG1713" s="6">
        <v>1295</v>
      </c>
      <c r="EH1713" s="6">
        <v>6509</v>
      </c>
      <c r="EJ1713" s="6">
        <v>6258</v>
      </c>
      <c r="EK1713" s="6">
        <v>1351</v>
      </c>
      <c r="EL1713" s="6">
        <v>6868</v>
      </c>
      <c r="EM1713" s="6" t="s">
        <v>117</v>
      </c>
      <c r="EN1713" s="6" t="s">
        <v>21</v>
      </c>
      <c r="EO1713" s="6">
        <v>516</v>
      </c>
    </row>
    <row r="1714" spans="131:145" x14ac:dyDescent="0.25">
      <c r="EA1714" s="6" t="s">
        <v>0</v>
      </c>
      <c r="EB1714" s="6" t="s">
        <v>8</v>
      </c>
      <c r="EC1714" s="6" t="s">
        <v>746</v>
      </c>
      <c r="ED1714" s="6" t="s">
        <v>744</v>
      </c>
      <c r="EE1714" s="6" t="s">
        <v>209</v>
      </c>
      <c r="EF1714" s="6" t="s">
        <v>125</v>
      </c>
      <c r="EG1714" s="6">
        <v>612</v>
      </c>
      <c r="EH1714" s="6">
        <v>2944</v>
      </c>
      <c r="EI1714" s="6">
        <v>608</v>
      </c>
      <c r="EJ1714" s="6">
        <v>2914</v>
      </c>
      <c r="EK1714" s="6">
        <v>608</v>
      </c>
      <c r="EL1714" s="6">
        <v>2944</v>
      </c>
      <c r="EM1714" s="6" t="s">
        <v>117</v>
      </c>
      <c r="EN1714" s="6" t="s">
        <v>21</v>
      </c>
      <c r="EO1714" s="6">
        <v>44</v>
      </c>
    </row>
    <row r="1715" spans="131:145" x14ac:dyDescent="0.25">
      <c r="EA1715" s="6" t="s">
        <v>0</v>
      </c>
      <c r="EB1715" s="6" t="s">
        <v>9</v>
      </c>
      <c r="EC1715" s="6" t="s">
        <v>1835</v>
      </c>
      <c r="ED1715" s="6" t="s">
        <v>208</v>
      </c>
      <c r="EE1715" s="6" t="s">
        <v>209</v>
      </c>
      <c r="EF1715" s="6" t="s">
        <v>125</v>
      </c>
      <c r="EG1715" s="6">
        <v>541</v>
      </c>
      <c r="EH1715" s="6">
        <v>2607</v>
      </c>
      <c r="EI1715" s="6">
        <v>545</v>
      </c>
      <c r="EJ1715" s="6">
        <v>2544</v>
      </c>
      <c r="EK1715" s="6">
        <v>545</v>
      </c>
      <c r="EL1715" s="6">
        <v>2545</v>
      </c>
      <c r="EM1715" s="6" t="s">
        <v>117</v>
      </c>
      <c r="EN1715" s="6" t="s">
        <v>22</v>
      </c>
      <c r="EO1715" s="6">
        <v>42</v>
      </c>
    </row>
    <row r="1716" spans="131:145" x14ac:dyDescent="0.25">
      <c r="EA1716" s="6" t="s">
        <v>0</v>
      </c>
      <c r="EB1716" s="6" t="s">
        <v>4</v>
      </c>
      <c r="EC1716" s="6" t="s">
        <v>149</v>
      </c>
      <c r="ED1716" s="6" t="s">
        <v>150</v>
      </c>
      <c r="EE1716" s="6" t="s">
        <v>97</v>
      </c>
      <c r="EF1716" s="6" t="s">
        <v>98</v>
      </c>
      <c r="EG1716" s="6">
        <v>6</v>
      </c>
      <c r="EH1716" s="6">
        <v>39</v>
      </c>
      <c r="EI1716" s="6">
        <v>6</v>
      </c>
      <c r="EJ1716" s="6">
        <v>39</v>
      </c>
      <c r="EK1716" s="6">
        <v>6</v>
      </c>
      <c r="EL1716" s="6">
        <v>39</v>
      </c>
      <c r="EM1716" s="6" t="s">
        <v>117</v>
      </c>
      <c r="EN1716" s="6" t="s">
        <v>22</v>
      </c>
      <c r="EO1716" s="6">
        <v>0</v>
      </c>
    </row>
    <row r="1717" spans="131:145" x14ac:dyDescent="0.25">
      <c r="EA1717" s="6" t="s">
        <v>0</v>
      </c>
      <c r="EB1717" s="6" t="s">
        <v>5</v>
      </c>
      <c r="EC1717" s="6" t="s">
        <v>1525</v>
      </c>
      <c r="ED1717" s="6" t="s">
        <v>268</v>
      </c>
      <c r="EE1717" s="6" t="s">
        <v>97</v>
      </c>
      <c r="EF1717" s="6" t="s">
        <v>125</v>
      </c>
      <c r="EG1717" s="6">
        <v>110</v>
      </c>
      <c r="EH1717" s="6">
        <v>509</v>
      </c>
      <c r="EI1717" s="6">
        <v>80</v>
      </c>
      <c r="EJ1717" s="6">
        <v>324</v>
      </c>
      <c r="EK1717" s="6">
        <v>110</v>
      </c>
      <c r="EL1717" s="6">
        <v>506</v>
      </c>
      <c r="EM1717" s="6" t="s">
        <v>117</v>
      </c>
      <c r="EN1717" s="6" t="s">
        <v>21</v>
      </c>
      <c r="EO1717" s="6">
        <v>8</v>
      </c>
    </row>
    <row r="1718" spans="131:145" x14ac:dyDescent="0.25">
      <c r="EA1718" s="6" t="s">
        <v>0</v>
      </c>
      <c r="EB1718" s="6" t="s">
        <v>12</v>
      </c>
      <c r="EC1718" s="6" t="s">
        <v>1821</v>
      </c>
      <c r="ED1718" s="6" t="s">
        <v>724</v>
      </c>
      <c r="EE1718" s="6" t="s">
        <v>97</v>
      </c>
      <c r="EF1718" s="6" t="s">
        <v>98</v>
      </c>
      <c r="EG1718" s="6">
        <v>12</v>
      </c>
      <c r="EH1718" s="6">
        <v>61</v>
      </c>
      <c r="EI1718" s="6">
        <v>12</v>
      </c>
      <c r="EJ1718" s="6">
        <v>62</v>
      </c>
      <c r="EK1718" s="6">
        <v>12</v>
      </c>
      <c r="EL1718" s="6">
        <v>61</v>
      </c>
      <c r="EM1718" s="6" t="s">
        <v>117</v>
      </c>
      <c r="EN1718" s="6" t="s">
        <v>22</v>
      </c>
      <c r="EO1718" s="6">
        <v>2</v>
      </c>
    </row>
    <row r="1719" spans="131:145" x14ac:dyDescent="0.25">
      <c r="EA1719" s="6" t="s">
        <v>0</v>
      </c>
      <c r="EB1719" s="6" t="s">
        <v>4</v>
      </c>
      <c r="EC1719" s="6" t="s">
        <v>147</v>
      </c>
      <c r="ED1719" s="6" t="s">
        <v>148</v>
      </c>
      <c r="EE1719" s="6" t="s">
        <v>97</v>
      </c>
      <c r="EF1719" s="6" t="s">
        <v>98</v>
      </c>
      <c r="EG1719" s="6">
        <v>87</v>
      </c>
      <c r="EH1719" s="6">
        <v>461</v>
      </c>
      <c r="EI1719" s="6">
        <v>90</v>
      </c>
      <c r="EJ1719" s="6">
        <v>489</v>
      </c>
      <c r="EK1719" s="6">
        <v>90</v>
      </c>
      <c r="EL1719" s="6">
        <v>489</v>
      </c>
      <c r="EM1719" s="6" t="s">
        <v>117</v>
      </c>
      <c r="EN1719" s="6" t="s">
        <v>23</v>
      </c>
      <c r="EO1719" s="6">
        <v>28</v>
      </c>
    </row>
    <row r="1720" spans="131:145" x14ac:dyDescent="0.25">
      <c r="EA1720" s="6" t="s">
        <v>0</v>
      </c>
      <c r="EB1720" s="6" t="s">
        <v>5</v>
      </c>
      <c r="EC1720" s="6" t="s">
        <v>171</v>
      </c>
      <c r="ED1720" s="6" t="s">
        <v>172</v>
      </c>
      <c r="EE1720" s="6" t="s">
        <v>97</v>
      </c>
      <c r="EF1720" s="6" t="s">
        <v>132</v>
      </c>
      <c r="EG1720" s="6">
        <v>21</v>
      </c>
      <c r="EH1720" s="6">
        <v>111</v>
      </c>
      <c r="EI1720" s="6">
        <v>22</v>
      </c>
      <c r="EJ1720" s="6">
        <v>116</v>
      </c>
      <c r="EK1720" s="6">
        <v>26</v>
      </c>
      <c r="EL1720" s="6">
        <v>116</v>
      </c>
      <c r="EM1720" s="6" t="s">
        <v>117</v>
      </c>
      <c r="EN1720" s="6" t="s">
        <v>22</v>
      </c>
      <c r="EO1720" s="6">
        <v>4</v>
      </c>
    </row>
    <row r="1721" spans="131:145" x14ac:dyDescent="0.25">
      <c r="EA1721" s="6" t="s">
        <v>0</v>
      </c>
      <c r="EB1721" s="6" t="s">
        <v>4</v>
      </c>
      <c r="EC1721" s="6" t="s">
        <v>251</v>
      </c>
      <c r="ED1721" s="6" t="s">
        <v>252</v>
      </c>
      <c r="EE1721" s="6" t="s">
        <v>97</v>
      </c>
      <c r="EF1721" s="6" t="s">
        <v>98</v>
      </c>
      <c r="EG1721" s="6">
        <v>28</v>
      </c>
      <c r="EH1721" s="6">
        <v>130</v>
      </c>
      <c r="EI1721" s="6">
        <v>27</v>
      </c>
      <c r="EJ1721" s="6">
        <v>121</v>
      </c>
      <c r="EK1721" s="6">
        <v>28</v>
      </c>
      <c r="EL1721" s="6">
        <v>130</v>
      </c>
      <c r="EM1721" s="6" t="s">
        <v>117</v>
      </c>
      <c r="EN1721" s="6" t="s">
        <v>22</v>
      </c>
      <c r="EO1721" s="6">
        <v>5</v>
      </c>
    </row>
    <row r="1722" spans="131:145" x14ac:dyDescent="0.25">
      <c r="EA1722" s="6" t="s">
        <v>0</v>
      </c>
      <c r="EB1722" s="6" t="s">
        <v>4</v>
      </c>
      <c r="EC1722" s="6" t="s">
        <v>688</v>
      </c>
      <c r="ED1722" s="6" t="s">
        <v>689</v>
      </c>
      <c r="EE1722" s="6" t="s">
        <v>97</v>
      </c>
      <c r="EF1722" s="6" t="s">
        <v>98</v>
      </c>
      <c r="EG1722" s="6">
        <v>107</v>
      </c>
      <c r="EH1722" s="6">
        <v>501</v>
      </c>
      <c r="EI1722" s="6">
        <v>107</v>
      </c>
      <c r="EJ1722" s="6">
        <v>503</v>
      </c>
      <c r="EK1722" s="6">
        <v>107</v>
      </c>
      <c r="EL1722" s="6">
        <v>497</v>
      </c>
      <c r="EM1722" s="6" t="s">
        <v>117</v>
      </c>
      <c r="EN1722" s="6" t="s">
        <v>23</v>
      </c>
      <c r="EO1722" s="6">
        <v>33</v>
      </c>
    </row>
    <row r="1723" spans="131:145" x14ac:dyDescent="0.25">
      <c r="EA1723" s="6" t="s">
        <v>0</v>
      </c>
      <c r="EB1723" s="6" t="s">
        <v>12</v>
      </c>
      <c r="EC1723" s="6" t="s">
        <v>1821</v>
      </c>
      <c r="ED1723" s="6" t="s">
        <v>724</v>
      </c>
      <c r="EE1723" s="6" t="s">
        <v>97</v>
      </c>
      <c r="EF1723" s="6" t="s">
        <v>98</v>
      </c>
      <c r="EG1723" s="6">
        <v>12</v>
      </c>
      <c r="EH1723" s="6">
        <v>61</v>
      </c>
      <c r="EI1723" s="6">
        <v>12</v>
      </c>
      <c r="EJ1723" s="6">
        <v>62</v>
      </c>
      <c r="EK1723" s="6">
        <v>12</v>
      </c>
      <c r="EL1723" s="6">
        <v>61</v>
      </c>
      <c r="EM1723" s="6" t="s">
        <v>117</v>
      </c>
      <c r="EN1723" s="6" t="s">
        <v>21</v>
      </c>
      <c r="EO1723" s="6">
        <v>2</v>
      </c>
    </row>
    <row r="1724" spans="131:145" x14ac:dyDescent="0.25">
      <c r="EA1724" s="6" t="s">
        <v>0</v>
      </c>
      <c r="EB1724" s="6" t="s">
        <v>5</v>
      </c>
      <c r="EC1724" s="6" t="s">
        <v>701</v>
      </c>
      <c r="ED1724" s="6" t="s">
        <v>702</v>
      </c>
      <c r="EE1724" s="6" t="s">
        <v>209</v>
      </c>
      <c r="EF1724" s="6" t="s">
        <v>125</v>
      </c>
      <c r="EG1724" s="6">
        <v>155</v>
      </c>
      <c r="EH1724" s="6">
        <v>664</v>
      </c>
      <c r="EI1724" s="6">
        <v>156</v>
      </c>
      <c r="EJ1724" s="6">
        <v>641</v>
      </c>
      <c r="EK1724" s="6">
        <v>273</v>
      </c>
      <c r="EL1724" s="6">
        <v>0</v>
      </c>
      <c r="EM1724" s="6" t="s">
        <v>117</v>
      </c>
      <c r="EN1724" s="6" t="s">
        <v>21</v>
      </c>
      <c r="EO1724" s="6">
        <v>0</v>
      </c>
    </row>
    <row r="1725" spans="131:145" x14ac:dyDescent="0.25">
      <c r="EA1725" s="6" t="s">
        <v>0</v>
      </c>
      <c r="EB1725" s="6" t="s">
        <v>5</v>
      </c>
      <c r="EC1725" s="6" t="s">
        <v>171</v>
      </c>
      <c r="ED1725" s="6" t="s">
        <v>172</v>
      </c>
      <c r="EE1725" s="6" t="s">
        <v>97</v>
      </c>
      <c r="EF1725" s="6" t="s">
        <v>132</v>
      </c>
      <c r="EG1725" s="6">
        <v>21</v>
      </c>
      <c r="EH1725" s="6">
        <v>111</v>
      </c>
      <c r="EI1725" s="6">
        <v>22</v>
      </c>
      <c r="EJ1725" s="6">
        <v>116</v>
      </c>
      <c r="EK1725" s="6">
        <v>26</v>
      </c>
      <c r="EL1725" s="6">
        <v>116</v>
      </c>
      <c r="EM1725" s="6" t="s">
        <v>117</v>
      </c>
      <c r="EN1725" s="6" t="s">
        <v>23</v>
      </c>
      <c r="EO1725" s="6">
        <v>5</v>
      </c>
    </row>
    <row r="1726" spans="131:145" x14ac:dyDescent="0.25">
      <c r="EA1726" s="6" t="s">
        <v>0</v>
      </c>
      <c r="EB1726" s="6" t="s">
        <v>8</v>
      </c>
      <c r="EC1726" s="6" t="s">
        <v>746</v>
      </c>
      <c r="ED1726" s="6" t="s">
        <v>744</v>
      </c>
      <c r="EE1726" s="6" t="s">
        <v>209</v>
      </c>
      <c r="EF1726" s="6" t="s">
        <v>125</v>
      </c>
      <c r="EG1726" s="6">
        <v>612</v>
      </c>
      <c r="EH1726" s="6">
        <v>2944</v>
      </c>
      <c r="EI1726" s="6">
        <v>608</v>
      </c>
      <c r="EJ1726" s="6">
        <v>2914</v>
      </c>
      <c r="EK1726" s="6">
        <v>608</v>
      </c>
      <c r="EL1726" s="6">
        <v>2944</v>
      </c>
      <c r="EM1726" s="6" t="s">
        <v>117</v>
      </c>
      <c r="EN1726" s="6" t="s">
        <v>23</v>
      </c>
      <c r="EO1726" s="6">
        <v>86</v>
      </c>
    </row>
    <row r="1727" spans="131:145" x14ac:dyDescent="0.25">
      <c r="EA1727" s="6" t="s">
        <v>0</v>
      </c>
      <c r="EB1727" s="6" t="s">
        <v>4</v>
      </c>
      <c r="EC1727" s="6" t="s">
        <v>688</v>
      </c>
      <c r="ED1727" s="6" t="s">
        <v>689</v>
      </c>
      <c r="EE1727" s="6" t="s">
        <v>97</v>
      </c>
      <c r="EF1727" s="6" t="s">
        <v>98</v>
      </c>
      <c r="EG1727" s="6">
        <v>107</v>
      </c>
      <c r="EH1727" s="6">
        <v>501</v>
      </c>
      <c r="EI1727" s="6">
        <v>107</v>
      </c>
      <c r="EJ1727" s="6">
        <v>503</v>
      </c>
      <c r="EK1727" s="6">
        <v>107</v>
      </c>
      <c r="EL1727" s="6">
        <v>497</v>
      </c>
      <c r="EM1727" s="6" t="s">
        <v>117</v>
      </c>
      <c r="EN1727" s="6" t="s">
        <v>22</v>
      </c>
      <c r="EO1727" s="6">
        <v>16</v>
      </c>
    </row>
    <row r="1728" spans="131:145" x14ac:dyDescent="0.25">
      <c r="EA1728" s="6" t="s">
        <v>0</v>
      </c>
      <c r="EB1728" s="6" t="s">
        <v>5</v>
      </c>
      <c r="EC1728" s="6" t="s">
        <v>834</v>
      </c>
      <c r="ED1728" s="6" t="s">
        <v>835</v>
      </c>
      <c r="EE1728" s="6" t="s">
        <v>209</v>
      </c>
      <c r="EF1728" s="6" t="s">
        <v>125</v>
      </c>
      <c r="EG1728" s="6">
        <v>169</v>
      </c>
      <c r="EH1728" s="6">
        <v>1216</v>
      </c>
      <c r="EI1728" s="6">
        <v>176</v>
      </c>
      <c r="EJ1728" s="6">
        <v>1216</v>
      </c>
      <c r="EK1728" s="6">
        <v>176</v>
      </c>
      <c r="EL1728" s="6">
        <v>1216</v>
      </c>
      <c r="EM1728" s="6" t="s">
        <v>117</v>
      </c>
      <c r="EN1728" s="6" t="s">
        <v>21</v>
      </c>
      <c r="EO1728" s="6">
        <v>31</v>
      </c>
    </row>
    <row r="1729" spans="131:145" x14ac:dyDescent="0.25">
      <c r="EA1729" s="6" t="s">
        <v>0</v>
      </c>
      <c r="EB1729" s="6" t="s">
        <v>5</v>
      </c>
      <c r="EC1729" s="6" t="s">
        <v>701</v>
      </c>
      <c r="ED1729" s="6" t="s">
        <v>702</v>
      </c>
      <c r="EE1729" s="6" t="s">
        <v>209</v>
      </c>
      <c r="EF1729" s="6" t="s">
        <v>125</v>
      </c>
      <c r="EG1729" s="6">
        <v>155</v>
      </c>
      <c r="EH1729" s="6">
        <v>664</v>
      </c>
      <c r="EI1729" s="6">
        <v>156</v>
      </c>
      <c r="EJ1729" s="6">
        <v>641</v>
      </c>
      <c r="EK1729" s="6">
        <v>273</v>
      </c>
      <c r="EL1729" s="6">
        <v>0</v>
      </c>
      <c r="EM1729" s="6" t="s">
        <v>117</v>
      </c>
      <c r="EN1729" s="6" t="s">
        <v>22</v>
      </c>
      <c r="EO1729" s="6">
        <v>0</v>
      </c>
    </row>
    <row r="1730" spans="131:145" x14ac:dyDescent="0.25">
      <c r="EA1730" s="6" t="s">
        <v>0</v>
      </c>
      <c r="EB1730" s="6" t="s">
        <v>4</v>
      </c>
      <c r="EC1730" s="6" t="s">
        <v>149</v>
      </c>
      <c r="ED1730" s="6" t="s">
        <v>150</v>
      </c>
      <c r="EE1730" s="6" t="s">
        <v>97</v>
      </c>
      <c r="EF1730" s="6" t="s">
        <v>98</v>
      </c>
      <c r="EG1730" s="6">
        <v>6</v>
      </c>
      <c r="EH1730" s="6">
        <v>39</v>
      </c>
      <c r="EI1730" s="6">
        <v>6</v>
      </c>
      <c r="EJ1730" s="6">
        <v>39</v>
      </c>
      <c r="EK1730" s="6">
        <v>6</v>
      </c>
      <c r="EL1730" s="6">
        <v>39</v>
      </c>
      <c r="EM1730" s="6" t="s">
        <v>117</v>
      </c>
      <c r="EN1730" s="6" t="s">
        <v>23</v>
      </c>
      <c r="EO1730" s="6">
        <v>0</v>
      </c>
    </row>
    <row r="1731" spans="131:145" x14ac:dyDescent="0.25">
      <c r="EA1731" s="6" t="s">
        <v>0</v>
      </c>
      <c r="EB1731" s="6" t="s">
        <v>11</v>
      </c>
      <c r="EC1731" s="6" t="s">
        <v>1836</v>
      </c>
      <c r="ED1731" s="6" t="s">
        <v>192</v>
      </c>
      <c r="EE1731" s="6" t="s">
        <v>97</v>
      </c>
      <c r="EF1731" s="6" t="s">
        <v>98</v>
      </c>
      <c r="EG1731" s="6">
        <v>14</v>
      </c>
      <c r="EH1731" s="6">
        <v>44</v>
      </c>
      <c r="EI1731" s="6">
        <v>14</v>
      </c>
      <c r="EJ1731" s="6">
        <v>44</v>
      </c>
      <c r="EK1731" s="6">
        <v>14</v>
      </c>
      <c r="EL1731" s="6">
        <v>44</v>
      </c>
      <c r="EM1731" s="6" t="s">
        <v>117</v>
      </c>
      <c r="EN1731" s="6" t="s">
        <v>23</v>
      </c>
      <c r="EO1731" s="6">
        <v>5</v>
      </c>
    </row>
    <row r="1732" spans="131:145" x14ac:dyDescent="0.25">
      <c r="EA1732" s="6" t="s">
        <v>0</v>
      </c>
      <c r="EB1732" s="6" t="s">
        <v>4</v>
      </c>
      <c r="EC1732" s="6" t="s">
        <v>688</v>
      </c>
      <c r="ED1732" s="6" t="s">
        <v>689</v>
      </c>
      <c r="EE1732" s="6" t="s">
        <v>97</v>
      </c>
      <c r="EF1732" s="6" t="s">
        <v>98</v>
      </c>
      <c r="EG1732" s="6">
        <v>107</v>
      </c>
      <c r="EH1732" s="6">
        <v>501</v>
      </c>
      <c r="EI1732" s="6">
        <v>107</v>
      </c>
      <c r="EJ1732" s="6">
        <v>503</v>
      </c>
      <c r="EK1732" s="6">
        <v>107</v>
      </c>
      <c r="EL1732" s="6">
        <v>497</v>
      </c>
      <c r="EM1732" s="6" t="s">
        <v>117</v>
      </c>
      <c r="EN1732" s="6" t="s">
        <v>21</v>
      </c>
      <c r="EO1732" s="6">
        <v>17</v>
      </c>
    </row>
    <row r="1733" spans="131:145" x14ac:dyDescent="0.25">
      <c r="EA1733" s="6" t="s">
        <v>0</v>
      </c>
      <c r="EB1733" s="6" t="s">
        <v>5</v>
      </c>
      <c r="EC1733" s="6" t="s">
        <v>1525</v>
      </c>
      <c r="ED1733" s="6" t="s">
        <v>268</v>
      </c>
      <c r="EE1733" s="6" t="s">
        <v>97</v>
      </c>
      <c r="EF1733" s="6" t="s">
        <v>125</v>
      </c>
      <c r="EG1733" s="6">
        <v>110</v>
      </c>
      <c r="EH1733" s="6">
        <v>509</v>
      </c>
      <c r="EI1733" s="6">
        <v>80</v>
      </c>
      <c r="EJ1733" s="6">
        <v>324</v>
      </c>
      <c r="EK1733" s="6">
        <v>110</v>
      </c>
      <c r="EL1733" s="6">
        <v>506</v>
      </c>
      <c r="EM1733" s="6" t="s">
        <v>117</v>
      </c>
      <c r="EN1733" s="6" t="s">
        <v>22</v>
      </c>
      <c r="EO1733" s="6">
        <v>10</v>
      </c>
    </row>
    <row r="1734" spans="131:145" x14ac:dyDescent="0.25">
      <c r="EA1734" s="6" t="s">
        <v>0</v>
      </c>
      <c r="EB1734" s="6" t="s">
        <v>4</v>
      </c>
      <c r="EC1734" s="6" t="s">
        <v>251</v>
      </c>
      <c r="ED1734" s="6" t="s">
        <v>252</v>
      </c>
      <c r="EE1734" s="6" t="s">
        <v>97</v>
      </c>
      <c r="EF1734" s="6" t="s">
        <v>98</v>
      </c>
      <c r="EG1734" s="6">
        <v>28</v>
      </c>
      <c r="EH1734" s="6">
        <v>130</v>
      </c>
      <c r="EI1734" s="6">
        <v>27</v>
      </c>
      <c r="EJ1734" s="6">
        <v>121</v>
      </c>
      <c r="EK1734" s="6">
        <v>28</v>
      </c>
      <c r="EL1734" s="6">
        <v>130</v>
      </c>
      <c r="EM1734" s="6" t="s">
        <v>117</v>
      </c>
      <c r="EN1734" s="6" t="s">
        <v>21</v>
      </c>
      <c r="EO1734" s="6">
        <v>1</v>
      </c>
    </row>
    <row r="1735" spans="131:145" x14ac:dyDescent="0.25">
      <c r="EA1735" s="6" t="s">
        <v>0</v>
      </c>
      <c r="EB1735" s="6" t="s">
        <v>11</v>
      </c>
      <c r="EC1735" s="6" t="s">
        <v>1836</v>
      </c>
      <c r="ED1735" s="6" t="s">
        <v>192</v>
      </c>
      <c r="EE1735" s="6" t="s">
        <v>97</v>
      </c>
      <c r="EF1735" s="6" t="s">
        <v>98</v>
      </c>
      <c r="EG1735" s="6">
        <v>14</v>
      </c>
      <c r="EH1735" s="6">
        <v>44</v>
      </c>
      <c r="EI1735" s="6">
        <v>14</v>
      </c>
      <c r="EJ1735" s="6">
        <v>44</v>
      </c>
      <c r="EK1735" s="6">
        <v>14</v>
      </c>
      <c r="EL1735" s="6">
        <v>44</v>
      </c>
      <c r="EM1735" s="6" t="s">
        <v>117</v>
      </c>
      <c r="EN1735" s="6" t="s">
        <v>22</v>
      </c>
      <c r="EO1735" s="6">
        <v>4</v>
      </c>
    </row>
    <row r="1736" spans="131:145" x14ac:dyDescent="0.25">
      <c r="EA1736" s="6" t="s">
        <v>0</v>
      </c>
      <c r="EB1736" s="6" t="s">
        <v>5</v>
      </c>
      <c r="EC1736" s="6" t="s">
        <v>701</v>
      </c>
      <c r="ED1736" s="6" t="s">
        <v>702</v>
      </c>
      <c r="EE1736" s="6" t="s">
        <v>209</v>
      </c>
      <c r="EF1736" s="6" t="s">
        <v>125</v>
      </c>
      <c r="EG1736" s="6">
        <v>155</v>
      </c>
      <c r="EH1736" s="6">
        <v>664</v>
      </c>
      <c r="EI1736" s="6">
        <v>156</v>
      </c>
      <c r="EJ1736" s="6">
        <v>641</v>
      </c>
      <c r="EK1736" s="6">
        <v>273</v>
      </c>
      <c r="EL1736" s="6">
        <v>0</v>
      </c>
      <c r="EM1736" s="6" t="s">
        <v>117</v>
      </c>
      <c r="EN1736" s="6" t="s">
        <v>23</v>
      </c>
      <c r="EO1736" s="6">
        <v>0</v>
      </c>
    </row>
    <row r="1737" spans="131:145" x14ac:dyDescent="0.25">
      <c r="EA1737" s="6" t="s">
        <v>0</v>
      </c>
      <c r="EB1737" s="6" t="s">
        <v>4</v>
      </c>
      <c r="EC1737" s="6" t="s">
        <v>149</v>
      </c>
      <c r="ED1737" s="6" t="s">
        <v>150</v>
      </c>
      <c r="EE1737" s="6" t="s">
        <v>97</v>
      </c>
      <c r="EF1737" s="6" t="s">
        <v>98</v>
      </c>
      <c r="EG1737" s="6">
        <v>6</v>
      </c>
      <c r="EH1737" s="6">
        <v>39</v>
      </c>
      <c r="EI1737" s="6">
        <v>6</v>
      </c>
      <c r="EJ1737" s="6">
        <v>39</v>
      </c>
      <c r="EK1737" s="6">
        <v>6</v>
      </c>
      <c r="EL1737" s="6">
        <v>39</v>
      </c>
      <c r="EM1737" s="6" t="s">
        <v>117</v>
      </c>
      <c r="EN1737" s="6" t="s">
        <v>21</v>
      </c>
      <c r="EO1737" s="6">
        <v>0</v>
      </c>
    </row>
    <row r="1738" spans="131:145" x14ac:dyDescent="0.25">
      <c r="EA1738" s="6" t="s">
        <v>0</v>
      </c>
      <c r="EB1738" s="6" t="s">
        <v>4</v>
      </c>
      <c r="EC1738" s="6" t="s">
        <v>167</v>
      </c>
      <c r="ED1738" s="6" t="s">
        <v>168</v>
      </c>
      <c r="EE1738" s="6" t="s">
        <v>97</v>
      </c>
      <c r="EF1738" s="6" t="s">
        <v>98</v>
      </c>
      <c r="EG1738" s="6">
        <v>190</v>
      </c>
      <c r="EH1738" s="6">
        <v>1047</v>
      </c>
      <c r="EI1738" s="6">
        <v>205</v>
      </c>
      <c r="EJ1738" s="6">
        <v>1072</v>
      </c>
      <c r="EL1738" s="6">
        <v>1072</v>
      </c>
      <c r="EM1738" s="6" t="s">
        <v>117</v>
      </c>
      <c r="EN1738" s="6" t="s">
        <v>23</v>
      </c>
      <c r="EO1738" s="6">
        <v>24</v>
      </c>
    </row>
    <row r="1739" spans="131:145" x14ac:dyDescent="0.25">
      <c r="EA1739" s="6" t="s">
        <v>0</v>
      </c>
      <c r="EB1739" s="6" t="s">
        <v>5</v>
      </c>
      <c r="EC1739" s="6" t="s">
        <v>1525</v>
      </c>
      <c r="ED1739" s="6" t="s">
        <v>268</v>
      </c>
      <c r="EE1739" s="6" t="s">
        <v>97</v>
      </c>
      <c r="EF1739" s="6" t="s">
        <v>125</v>
      </c>
      <c r="EG1739" s="6">
        <v>110</v>
      </c>
      <c r="EH1739" s="6">
        <v>509</v>
      </c>
      <c r="EI1739" s="6">
        <v>80</v>
      </c>
      <c r="EJ1739" s="6">
        <v>324</v>
      </c>
      <c r="EK1739" s="6">
        <v>110</v>
      </c>
      <c r="EL1739" s="6">
        <v>506</v>
      </c>
      <c r="EM1739" s="6" t="s">
        <v>117</v>
      </c>
      <c r="EN1739" s="6" t="s">
        <v>23</v>
      </c>
      <c r="EO1739" s="6">
        <v>18</v>
      </c>
    </row>
    <row r="1740" spans="131:145" x14ac:dyDescent="0.25">
      <c r="EA1740" s="6" t="s">
        <v>0</v>
      </c>
      <c r="EB1740" s="6" t="s">
        <v>11</v>
      </c>
      <c r="EC1740" s="6" t="s">
        <v>1836</v>
      </c>
      <c r="ED1740" s="6" t="s">
        <v>192</v>
      </c>
      <c r="EE1740" s="6" t="s">
        <v>97</v>
      </c>
      <c r="EF1740" s="6" t="s">
        <v>98</v>
      </c>
      <c r="EG1740" s="6">
        <v>14</v>
      </c>
      <c r="EH1740" s="6">
        <v>44</v>
      </c>
      <c r="EI1740" s="6">
        <v>14</v>
      </c>
      <c r="EJ1740" s="6">
        <v>44</v>
      </c>
      <c r="EK1740" s="6">
        <v>14</v>
      </c>
      <c r="EL1740" s="6">
        <v>44</v>
      </c>
      <c r="EM1740" s="6" t="s">
        <v>117</v>
      </c>
      <c r="EN1740" s="6" t="s">
        <v>21</v>
      </c>
      <c r="EO1740" s="6">
        <v>1</v>
      </c>
    </row>
    <row r="1741" spans="131:145" x14ac:dyDescent="0.25">
      <c r="EA1741" s="6" t="s">
        <v>0</v>
      </c>
      <c r="EB1741" s="6" t="s">
        <v>8</v>
      </c>
      <c r="EC1741" s="6" t="s">
        <v>1822</v>
      </c>
      <c r="ED1741" s="6" t="s">
        <v>211</v>
      </c>
      <c r="EE1741" s="6" t="s">
        <v>209</v>
      </c>
      <c r="EF1741" s="6" t="s">
        <v>132</v>
      </c>
      <c r="EG1741" s="6">
        <v>840</v>
      </c>
      <c r="EH1741" s="6">
        <v>3249</v>
      </c>
      <c r="EI1741" s="6">
        <v>667</v>
      </c>
      <c r="EJ1741" s="6">
        <v>3657</v>
      </c>
      <c r="EK1741" s="6">
        <v>667</v>
      </c>
      <c r="EL1741" s="6">
        <v>3657</v>
      </c>
      <c r="EM1741" s="6" t="s">
        <v>117</v>
      </c>
      <c r="EN1741" s="6" t="s">
        <v>23</v>
      </c>
      <c r="EO1741" s="6">
        <v>100</v>
      </c>
    </row>
    <row r="1742" spans="131:145" x14ac:dyDescent="0.25">
      <c r="EA1742" s="6" t="s">
        <v>0</v>
      </c>
      <c r="EB1742" s="6" t="s">
        <v>7</v>
      </c>
      <c r="EC1742" s="6" t="s">
        <v>109</v>
      </c>
      <c r="ED1742" s="6" t="s">
        <v>110</v>
      </c>
      <c r="EE1742" s="6" t="s">
        <v>97</v>
      </c>
      <c r="EF1742" s="6" t="s">
        <v>98</v>
      </c>
      <c r="EG1742" s="6">
        <v>44</v>
      </c>
      <c r="EH1742" s="6">
        <v>235</v>
      </c>
      <c r="EI1742" s="6">
        <v>36</v>
      </c>
      <c r="EJ1742" s="6">
        <v>194</v>
      </c>
      <c r="EK1742" s="6">
        <v>43</v>
      </c>
      <c r="EL1742" s="6">
        <v>242</v>
      </c>
      <c r="EM1742" s="6" t="s">
        <v>117</v>
      </c>
      <c r="EN1742" s="6" t="s">
        <v>23</v>
      </c>
      <c r="EO1742" s="6">
        <v>14</v>
      </c>
    </row>
    <row r="1743" spans="131:145" x14ac:dyDescent="0.25">
      <c r="EA1743" s="6" t="s">
        <v>0</v>
      </c>
      <c r="EB1743" s="6" t="s">
        <v>7</v>
      </c>
      <c r="EC1743" s="6" t="s">
        <v>133</v>
      </c>
      <c r="ED1743" s="6" t="s">
        <v>134</v>
      </c>
      <c r="EE1743" s="6" t="s">
        <v>97</v>
      </c>
      <c r="EF1743" s="6" t="s">
        <v>98</v>
      </c>
      <c r="EG1743" s="6">
        <v>631</v>
      </c>
      <c r="EH1743" s="6">
        <v>3758</v>
      </c>
      <c r="EI1743" s="6">
        <v>613</v>
      </c>
      <c r="EJ1743" s="6">
        <v>3721</v>
      </c>
      <c r="EK1743" s="6">
        <v>626</v>
      </c>
      <c r="EL1743" s="6">
        <v>3786</v>
      </c>
      <c r="EM1743" s="6" t="s">
        <v>117</v>
      </c>
      <c r="EN1743" s="6" t="s">
        <v>23</v>
      </c>
      <c r="EO1743" s="6">
        <v>209</v>
      </c>
    </row>
    <row r="1744" spans="131:145" x14ac:dyDescent="0.25">
      <c r="EA1744" s="6" t="s">
        <v>0</v>
      </c>
      <c r="EB1744" s="6" t="s">
        <v>8</v>
      </c>
      <c r="EC1744" s="6" t="s">
        <v>141</v>
      </c>
      <c r="ED1744" s="6" t="s">
        <v>142</v>
      </c>
      <c r="EE1744" s="6" t="s">
        <v>97</v>
      </c>
      <c r="EF1744" s="6" t="s">
        <v>98</v>
      </c>
      <c r="EG1744" s="6">
        <v>186</v>
      </c>
      <c r="EH1744" s="6">
        <v>1002</v>
      </c>
      <c r="EI1744" s="6">
        <v>183</v>
      </c>
      <c r="EJ1744" s="6">
        <v>971</v>
      </c>
      <c r="EK1744" s="6">
        <v>188</v>
      </c>
      <c r="EL1744" s="6">
        <v>1003</v>
      </c>
      <c r="EM1744" s="6" t="s">
        <v>117</v>
      </c>
      <c r="EN1744" s="6" t="s">
        <v>21</v>
      </c>
      <c r="EO1744" s="6">
        <v>91</v>
      </c>
    </row>
    <row r="1745" spans="131:145" x14ac:dyDescent="0.25">
      <c r="EA1745" s="6" t="s">
        <v>0</v>
      </c>
      <c r="EB1745" s="6" t="s">
        <v>8</v>
      </c>
      <c r="EC1745" s="6" t="s">
        <v>752</v>
      </c>
      <c r="ED1745" s="6" t="s">
        <v>753</v>
      </c>
      <c r="EE1745" s="6" t="s">
        <v>97</v>
      </c>
      <c r="EF1745" s="6" t="s">
        <v>98</v>
      </c>
      <c r="EG1745" s="6">
        <v>25</v>
      </c>
      <c r="EH1745" s="6">
        <v>92</v>
      </c>
      <c r="EI1745" s="6">
        <v>24</v>
      </c>
      <c r="EJ1745" s="6">
        <v>89</v>
      </c>
      <c r="EK1745" s="6">
        <v>24</v>
      </c>
      <c r="EL1745" s="6">
        <v>89</v>
      </c>
      <c r="EM1745" s="6" t="s">
        <v>117</v>
      </c>
      <c r="EN1745" s="6" t="s">
        <v>21</v>
      </c>
      <c r="EO1745" s="6">
        <v>3</v>
      </c>
    </row>
    <row r="1746" spans="131:145" x14ac:dyDescent="0.25">
      <c r="EA1746" s="6" t="s">
        <v>0</v>
      </c>
      <c r="EB1746" s="6" t="s">
        <v>7</v>
      </c>
      <c r="EC1746" s="6" t="s">
        <v>109</v>
      </c>
      <c r="ED1746" s="6" t="s">
        <v>110</v>
      </c>
      <c r="EE1746" s="6" t="s">
        <v>97</v>
      </c>
      <c r="EF1746" s="6" t="s">
        <v>98</v>
      </c>
      <c r="EG1746" s="6">
        <v>44</v>
      </c>
      <c r="EH1746" s="6">
        <v>235</v>
      </c>
      <c r="EI1746" s="6">
        <v>36</v>
      </c>
      <c r="EJ1746" s="6">
        <v>194</v>
      </c>
      <c r="EK1746" s="6">
        <v>43</v>
      </c>
      <c r="EL1746" s="6">
        <v>242</v>
      </c>
      <c r="EM1746" s="6" t="s">
        <v>117</v>
      </c>
      <c r="EN1746" s="6" t="s">
        <v>21</v>
      </c>
      <c r="EO1746" s="6">
        <v>4</v>
      </c>
    </row>
    <row r="1747" spans="131:145" x14ac:dyDescent="0.25">
      <c r="EA1747" s="6" t="s">
        <v>0</v>
      </c>
      <c r="EB1747" s="6" t="s">
        <v>9</v>
      </c>
      <c r="EC1747" s="6" t="s">
        <v>137</v>
      </c>
      <c r="ED1747" s="6" t="s">
        <v>138</v>
      </c>
      <c r="EE1747" s="6" t="s">
        <v>97</v>
      </c>
      <c r="EF1747" s="6" t="s">
        <v>98</v>
      </c>
      <c r="EG1747" s="6">
        <v>135</v>
      </c>
      <c r="EH1747" s="6">
        <v>672</v>
      </c>
      <c r="EI1747" s="6">
        <v>156</v>
      </c>
      <c r="EJ1747" s="6">
        <v>704</v>
      </c>
      <c r="EK1747" s="6">
        <v>156</v>
      </c>
      <c r="EL1747" s="6">
        <v>704</v>
      </c>
      <c r="EM1747" s="6" t="s">
        <v>117</v>
      </c>
      <c r="EN1747" s="6" t="s">
        <v>23</v>
      </c>
      <c r="EO1747" s="6">
        <v>28</v>
      </c>
    </row>
    <row r="1748" spans="131:145" x14ac:dyDescent="0.25">
      <c r="EA1748" s="6" t="s">
        <v>0</v>
      </c>
      <c r="EB1748" s="6" t="s">
        <v>4</v>
      </c>
      <c r="EC1748" s="6" t="s">
        <v>104</v>
      </c>
      <c r="ED1748" s="6" t="s">
        <v>105</v>
      </c>
      <c r="EE1748" s="6" t="s">
        <v>97</v>
      </c>
      <c r="EF1748" s="6" t="s">
        <v>98</v>
      </c>
      <c r="EG1748" s="6">
        <v>32</v>
      </c>
      <c r="EH1748" s="6">
        <v>146</v>
      </c>
      <c r="EI1748" s="6">
        <v>28</v>
      </c>
      <c r="EJ1748" s="6">
        <v>131</v>
      </c>
      <c r="EK1748" s="6">
        <v>32</v>
      </c>
      <c r="EL1748" s="6">
        <v>148</v>
      </c>
      <c r="EM1748" s="6" t="s">
        <v>117</v>
      </c>
      <c r="EN1748" s="6" t="s">
        <v>21</v>
      </c>
      <c r="EO1748" s="6">
        <v>4</v>
      </c>
    </row>
    <row r="1749" spans="131:145" x14ac:dyDescent="0.25">
      <c r="EA1749" s="6" t="s">
        <v>0</v>
      </c>
      <c r="EB1749" s="6" t="s">
        <v>9</v>
      </c>
      <c r="EC1749" s="6" t="s">
        <v>1077</v>
      </c>
      <c r="ED1749" s="6" t="s">
        <v>223</v>
      </c>
      <c r="EE1749" s="6" t="s">
        <v>97</v>
      </c>
      <c r="EF1749" s="6" t="s">
        <v>125</v>
      </c>
      <c r="EG1749" s="6">
        <v>486</v>
      </c>
      <c r="EH1749" s="6">
        <v>2371</v>
      </c>
      <c r="EI1749" s="6">
        <v>488</v>
      </c>
      <c r="EJ1749" s="6">
        <v>2325</v>
      </c>
      <c r="EK1749" s="6">
        <v>488</v>
      </c>
      <c r="EL1749" s="6">
        <v>2325</v>
      </c>
      <c r="EM1749" s="6" t="s">
        <v>117</v>
      </c>
      <c r="EN1749" s="6" t="s">
        <v>23</v>
      </c>
      <c r="EO1749" s="6">
        <v>119</v>
      </c>
    </row>
    <row r="1750" spans="131:145" x14ac:dyDescent="0.25">
      <c r="EA1750" s="6" t="s">
        <v>0</v>
      </c>
      <c r="EB1750" s="6" t="s">
        <v>8</v>
      </c>
      <c r="EC1750" s="6" t="s">
        <v>1847</v>
      </c>
      <c r="ED1750" s="6" t="s">
        <v>225</v>
      </c>
      <c r="EE1750" s="6" t="s">
        <v>209</v>
      </c>
      <c r="EF1750" s="6" t="s">
        <v>125</v>
      </c>
      <c r="EG1750" s="6">
        <v>412</v>
      </c>
      <c r="EH1750" s="6">
        <v>1700</v>
      </c>
      <c r="EI1750" s="6">
        <v>375</v>
      </c>
      <c r="EJ1750" s="6">
        <v>1598</v>
      </c>
      <c r="EK1750" s="6">
        <v>375</v>
      </c>
      <c r="EL1750" s="6">
        <v>1598</v>
      </c>
      <c r="EM1750" s="6" t="s">
        <v>117</v>
      </c>
      <c r="EN1750" s="6" t="s">
        <v>21</v>
      </c>
      <c r="EO1750" s="6">
        <v>54</v>
      </c>
    </row>
    <row r="1751" spans="131:145" x14ac:dyDescent="0.25">
      <c r="EA1751" s="6" t="s">
        <v>0</v>
      </c>
      <c r="EB1751" s="6" t="s">
        <v>7</v>
      </c>
      <c r="EC1751" s="6" t="s">
        <v>133</v>
      </c>
      <c r="ED1751" s="6" t="s">
        <v>134</v>
      </c>
      <c r="EE1751" s="6" t="s">
        <v>97</v>
      </c>
      <c r="EF1751" s="6" t="s">
        <v>98</v>
      </c>
      <c r="EG1751" s="6">
        <v>631</v>
      </c>
      <c r="EH1751" s="6">
        <v>3758</v>
      </c>
      <c r="EI1751" s="6">
        <v>613</v>
      </c>
      <c r="EJ1751" s="6">
        <v>3721</v>
      </c>
      <c r="EK1751" s="6">
        <v>626</v>
      </c>
      <c r="EL1751" s="6">
        <v>3786</v>
      </c>
      <c r="EM1751" s="6" t="s">
        <v>117</v>
      </c>
      <c r="EN1751" s="6" t="s">
        <v>22</v>
      </c>
      <c r="EO1751" s="6">
        <v>111</v>
      </c>
    </row>
    <row r="1752" spans="131:145" x14ac:dyDescent="0.25">
      <c r="EA1752" s="6" t="s">
        <v>0</v>
      </c>
      <c r="EB1752" s="6" t="s">
        <v>7</v>
      </c>
      <c r="EC1752" s="6" t="s">
        <v>109</v>
      </c>
      <c r="ED1752" s="6" t="s">
        <v>110</v>
      </c>
      <c r="EE1752" s="6" t="s">
        <v>97</v>
      </c>
      <c r="EF1752" s="6" t="s">
        <v>98</v>
      </c>
      <c r="EG1752" s="6">
        <v>44</v>
      </c>
      <c r="EH1752" s="6">
        <v>235</v>
      </c>
      <c r="EI1752" s="6">
        <v>36</v>
      </c>
      <c r="EJ1752" s="6">
        <v>194</v>
      </c>
      <c r="EK1752" s="6">
        <v>43</v>
      </c>
      <c r="EL1752" s="6">
        <v>242</v>
      </c>
      <c r="EM1752" s="6" t="s">
        <v>117</v>
      </c>
      <c r="EN1752" s="6" t="s">
        <v>22</v>
      </c>
      <c r="EO1752" s="6">
        <v>3</v>
      </c>
    </row>
    <row r="1753" spans="131:145" x14ac:dyDescent="0.25">
      <c r="EA1753" s="6" t="s">
        <v>0</v>
      </c>
      <c r="EB1753" s="6" t="s">
        <v>8</v>
      </c>
      <c r="EC1753" s="6" t="s">
        <v>750</v>
      </c>
      <c r="ED1753" s="6" t="s">
        <v>751</v>
      </c>
      <c r="EE1753" s="6" t="s">
        <v>97</v>
      </c>
      <c r="EF1753" s="6" t="s">
        <v>98</v>
      </c>
      <c r="EG1753" s="6">
        <v>3</v>
      </c>
      <c r="EH1753" s="6">
        <v>13</v>
      </c>
      <c r="EI1753" s="6">
        <v>3</v>
      </c>
      <c r="EJ1753" s="6">
        <v>13</v>
      </c>
      <c r="EK1753" s="6">
        <v>3</v>
      </c>
      <c r="EL1753" s="6">
        <v>13</v>
      </c>
      <c r="EM1753" s="6" t="s">
        <v>117</v>
      </c>
      <c r="EN1753" s="6" t="s">
        <v>23</v>
      </c>
      <c r="EO1753" s="6">
        <v>0</v>
      </c>
    </row>
    <row r="1754" spans="131:145" x14ac:dyDescent="0.25">
      <c r="EA1754" s="6" t="s">
        <v>0</v>
      </c>
      <c r="EB1754" s="6" t="s">
        <v>10</v>
      </c>
      <c r="EC1754" s="6" t="s">
        <v>139</v>
      </c>
      <c r="ED1754" s="6" t="s">
        <v>140</v>
      </c>
      <c r="EE1754" s="6" t="s">
        <v>97</v>
      </c>
      <c r="EF1754" s="6" t="s">
        <v>98</v>
      </c>
      <c r="EG1754" s="6">
        <v>80</v>
      </c>
      <c r="EH1754" s="6">
        <v>278</v>
      </c>
      <c r="EI1754" s="6">
        <v>50</v>
      </c>
      <c r="EJ1754" s="6">
        <v>200</v>
      </c>
      <c r="EK1754" s="6">
        <v>83</v>
      </c>
      <c r="EL1754" s="6">
        <v>293</v>
      </c>
      <c r="EM1754" s="6" t="s">
        <v>117</v>
      </c>
      <c r="EN1754" s="6" t="s">
        <v>22</v>
      </c>
      <c r="EO1754" s="6">
        <v>6</v>
      </c>
    </row>
    <row r="1755" spans="131:145" x14ac:dyDescent="0.25">
      <c r="EA1755" s="6" t="s">
        <v>0</v>
      </c>
      <c r="EB1755" s="6" t="s">
        <v>8</v>
      </c>
      <c r="EC1755" s="6" t="s">
        <v>828</v>
      </c>
      <c r="ED1755" s="6" t="s">
        <v>829</v>
      </c>
      <c r="EE1755" s="6" t="s">
        <v>97</v>
      </c>
      <c r="EF1755" s="6" t="s">
        <v>98</v>
      </c>
      <c r="EG1755" s="6">
        <v>265</v>
      </c>
      <c r="EH1755" s="6">
        <v>1084</v>
      </c>
      <c r="EI1755" s="6">
        <v>260</v>
      </c>
      <c r="EJ1755" s="6">
        <v>1140</v>
      </c>
      <c r="EK1755" s="6">
        <v>260</v>
      </c>
      <c r="EL1755" s="6">
        <v>1140</v>
      </c>
      <c r="EM1755" s="6" t="s">
        <v>117</v>
      </c>
      <c r="EN1755" s="6" t="s">
        <v>23</v>
      </c>
      <c r="EO1755" s="6">
        <v>54</v>
      </c>
    </row>
    <row r="1756" spans="131:145" x14ac:dyDescent="0.25">
      <c r="EA1756" s="6" t="s">
        <v>0</v>
      </c>
      <c r="EB1756" s="6" t="s">
        <v>7</v>
      </c>
      <c r="EC1756" s="6" t="s">
        <v>730</v>
      </c>
      <c r="ED1756" s="6" t="s">
        <v>731</v>
      </c>
      <c r="EE1756" s="6" t="s">
        <v>97</v>
      </c>
      <c r="EF1756" s="6" t="s">
        <v>98</v>
      </c>
      <c r="EG1756" s="6">
        <v>23</v>
      </c>
      <c r="EH1756" s="6">
        <v>83</v>
      </c>
      <c r="EI1756" s="6">
        <v>23</v>
      </c>
      <c r="EJ1756" s="6">
        <v>85</v>
      </c>
      <c r="EK1756" s="6">
        <v>23</v>
      </c>
      <c r="EL1756" s="6">
        <v>78</v>
      </c>
      <c r="EM1756" s="6" t="s">
        <v>117</v>
      </c>
      <c r="EN1756" s="6" t="s">
        <v>23</v>
      </c>
      <c r="EO1756" s="6">
        <v>4</v>
      </c>
    </row>
    <row r="1757" spans="131:145" x14ac:dyDescent="0.25">
      <c r="EA1757" s="6" t="s">
        <v>0</v>
      </c>
      <c r="EB1757" s="6" t="s">
        <v>9</v>
      </c>
      <c r="EC1757" s="6" t="s">
        <v>1077</v>
      </c>
      <c r="ED1757" s="6" t="s">
        <v>223</v>
      </c>
      <c r="EE1757" s="6" t="s">
        <v>97</v>
      </c>
      <c r="EF1757" s="6" t="s">
        <v>125</v>
      </c>
      <c r="EG1757" s="6">
        <v>486</v>
      </c>
      <c r="EH1757" s="6">
        <v>2371</v>
      </c>
      <c r="EI1757" s="6">
        <v>488</v>
      </c>
      <c r="EJ1757" s="6">
        <v>2325</v>
      </c>
      <c r="EK1757" s="6">
        <v>488</v>
      </c>
      <c r="EL1757" s="6">
        <v>2325</v>
      </c>
      <c r="EM1757" s="6" t="s">
        <v>117</v>
      </c>
      <c r="EN1757" s="6" t="s">
        <v>22</v>
      </c>
      <c r="EO1757" s="6">
        <v>64</v>
      </c>
    </row>
    <row r="1758" spans="131:145" x14ac:dyDescent="0.25">
      <c r="EA1758" s="6" t="s">
        <v>0</v>
      </c>
      <c r="EB1758" s="6" t="s">
        <v>10</v>
      </c>
      <c r="EC1758" s="6" t="s">
        <v>139</v>
      </c>
      <c r="ED1758" s="6" t="s">
        <v>140</v>
      </c>
      <c r="EE1758" s="6" t="s">
        <v>97</v>
      </c>
      <c r="EF1758" s="6" t="s">
        <v>98</v>
      </c>
      <c r="EG1758" s="6">
        <v>80</v>
      </c>
      <c r="EH1758" s="6">
        <v>278</v>
      </c>
      <c r="EI1758" s="6">
        <v>50</v>
      </c>
      <c r="EJ1758" s="6">
        <v>200</v>
      </c>
      <c r="EK1758" s="6">
        <v>83</v>
      </c>
      <c r="EL1758" s="6">
        <v>293</v>
      </c>
      <c r="EM1758" s="6" t="s">
        <v>117</v>
      </c>
      <c r="EN1758" s="6" t="s">
        <v>21</v>
      </c>
      <c r="EO1758" s="6">
        <v>12</v>
      </c>
    </row>
    <row r="1759" spans="131:145" x14ac:dyDescent="0.25">
      <c r="EA1759" s="6" t="s">
        <v>0</v>
      </c>
      <c r="EB1759" s="6" t="s">
        <v>5</v>
      </c>
      <c r="EC1759" s="6" t="s">
        <v>183</v>
      </c>
      <c r="ED1759" s="6" t="s">
        <v>184</v>
      </c>
      <c r="EE1759" s="6" t="s">
        <v>97</v>
      </c>
      <c r="EF1759" s="6" t="s">
        <v>125</v>
      </c>
      <c r="EG1759" s="6">
        <v>45</v>
      </c>
      <c r="EH1759" s="6">
        <v>193</v>
      </c>
      <c r="EI1759" s="6">
        <v>48</v>
      </c>
      <c r="EJ1759" s="6">
        <v>196</v>
      </c>
      <c r="EK1759" s="6">
        <v>48</v>
      </c>
      <c r="EL1759" s="6">
        <v>196</v>
      </c>
      <c r="EM1759" s="6" t="s">
        <v>117</v>
      </c>
      <c r="EN1759" s="6" t="s">
        <v>23</v>
      </c>
      <c r="EO1759" s="6">
        <v>6</v>
      </c>
    </row>
    <row r="1760" spans="131:145" x14ac:dyDescent="0.25">
      <c r="EA1760" s="6" t="s">
        <v>0</v>
      </c>
      <c r="EB1760" s="6" t="s">
        <v>8</v>
      </c>
      <c r="EC1760" s="6" t="s">
        <v>141</v>
      </c>
      <c r="ED1760" s="6" t="s">
        <v>142</v>
      </c>
      <c r="EE1760" s="6" t="s">
        <v>97</v>
      </c>
      <c r="EF1760" s="6" t="s">
        <v>98</v>
      </c>
      <c r="EG1760" s="6">
        <v>186</v>
      </c>
      <c r="EH1760" s="6">
        <v>1002</v>
      </c>
      <c r="EI1760" s="6">
        <v>183</v>
      </c>
      <c r="EJ1760" s="6">
        <v>971</v>
      </c>
      <c r="EK1760" s="6">
        <v>188</v>
      </c>
      <c r="EL1760" s="6">
        <v>1003</v>
      </c>
      <c r="EM1760" s="6" t="s">
        <v>117</v>
      </c>
      <c r="EN1760" s="6" t="s">
        <v>22</v>
      </c>
      <c r="EO1760" s="6">
        <v>88</v>
      </c>
    </row>
    <row r="1761" spans="131:145" x14ac:dyDescent="0.25">
      <c r="EA1761" s="6" t="s">
        <v>0</v>
      </c>
      <c r="EB1761" s="6" t="s">
        <v>8</v>
      </c>
      <c r="EC1761" s="6" t="s">
        <v>750</v>
      </c>
      <c r="ED1761" s="6" t="s">
        <v>751</v>
      </c>
      <c r="EE1761" s="6" t="s">
        <v>97</v>
      </c>
      <c r="EF1761" s="6" t="s">
        <v>98</v>
      </c>
      <c r="EG1761" s="6">
        <v>3</v>
      </c>
      <c r="EH1761" s="6">
        <v>13</v>
      </c>
      <c r="EI1761" s="6">
        <v>3</v>
      </c>
      <c r="EJ1761" s="6">
        <v>13</v>
      </c>
      <c r="EK1761" s="6">
        <v>3</v>
      </c>
      <c r="EL1761" s="6">
        <v>13</v>
      </c>
      <c r="EM1761" s="6" t="s">
        <v>117</v>
      </c>
      <c r="EN1761" s="6" t="s">
        <v>22</v>
      </c>
      <c r="EO1761" s="6">
        <v>0</v>
      </c>
    </row>
    <row r="1762" spans="131:145" x14ac:dyDescent="0.25">
      <c r="EA1762" s="6" t="s">
        <v>0</v>
      </c>
      <c r="EB1762" s="6" t="s">
        <v>7</v>
      </c>
      <c r="EC1762" s="6" t="s">
        <v>735</v>
      </c>
      <c r="ED1762" s="6" t="s">
        <v>736</v>
      </c>
      <c r="EE1762" s="6" t="s">
        <v>97</v>
      </c>
      <c r="EF1762" s="6" t="s">
        <v>98</v>
      </c>
      <c r="EG1762" s="6">
        <v>14</v>
      </c>
      <c r="EH1762" s="6">
        <v>74</v>
      </c>
      <c r="EI1762" s="6">
        <v>14</v>
      </c>
      <c r="EJ1762" s="6">
        <v>68</v>
      </c>
      <c r="EK1762" s="6">
        <v>14</v>
      </c>
      <c r="EL1762" s="6">
        <v>68</v>
      </c>
      <c r="EM1762" s="6" t="s">
        <v>117</v>
      </c>
      <c r="EN1762" s="6" t="s">
        <v>21</v>
      </c>
      <c r="EO1762" s="6">
        <v>1</v>
      </c>
    </row>
    <row r="1763" spans="131:145" x14ac:dyDescent="0.25">
      <c r="EA1763" s="6" t="s">
        <v>0</v>
      </c>
      <c r="EB1763" s="6" t="s">
        <v>8</v>
      </c>
      <c r="EC1763" s="6" t="s">
        <v>1847</v>
      </c>
      <c r="ED1763" s="6" t="s">
        <v>225</v>
      </c>
      <c r="EE1763" s="6" t="s">
        <v>209</v>
      </c>
      <c r="EF1763" s="6" t="s">
        <v>125</v>
      </c>
      <c r="EG1763" s="6">
        <v>412</v>
      </c>
      <c r="EH1763" s="6">
        <v>1700</v>
      </c>
      <c r="EI1763" s="6">
        <v>375</v>
      </c>
      <c r="EJ1763" s="6">
        <v>1598</v>
      </c>
      <c r="EK1763" s="6">
        <v>375</v>
      </c>
      <c r="EL1763" s="6">
        <v>1598</v>
      </c>
      <c r="EM1763" s="6" t="s">
        <v>117</v>
      </c>
      <c r="EN1763" s="6" t="s">
        <v>23</v>
      </c>
      <c r="EO1763" s="6">
        <v>107</v>
      </c>
    </row>
    <row r="1764" spans="131:145" x14ac:dyDescent="0.25">
      <c r="EA1764" s="6" t="s">
        <v>0</v>
      </c>
      <c r="EB1764" s="6" t="s">
        <v>9</v>
      </c>
      <c r="EC1764" s="6" t="s">
        <v>1846</v>
      </c>
      <c r="ED1764" s="6" t="s">
        <v>213</v>
      </c>
      <c r="EE1764" s="6" t="s">
        <v>209</v>
      </c>
      <c r="EF1764" s="6" t="s">
        <v>125</v>
      </c>
      <c r="EG1764" s="6">
        <v>174</v>
      </c>
      <c r="EH1764" s="6">
        <v>1185</v>
      </c>
      <c r="EI1764" s="6">
        <v>463</v>
      </c>
      <c r="EJ1764" s="6">
        <v>2123</v>
      </c>
      <c r="EK1764" s="6">
        <v>463</v>
      </c>
      <c r="EL1764" s="6">
        <v>2114</v>
      </c>
      <c r="EM1764" s="6" t="s">
        <v>117</v>
      </c>
      <c r="EN1764" s="6" t="s">
        <v>23</v>
      </c>
      <c r="EO1764" s="6">
        <v>150</v>
      </c>
    </row>
    <row r="1765" spans="131:145" x14ac:dyDescent="0.25">
      <c r="EA1765" s="6" t="s">
        <v>0</v>
      </c>
      <c r="EB1765" s="6" t="s">
        <v>8</v>
      </c>
      <c r="EC1765" s="6" t="s">
        <v>750</v>
      </c>
      <c r="ED1765" s="6" t="s">
        <v>751</v>
      </c>
      <c r="EE1765" s="6" t="s">
        <v>97</v>
      </c>
      <c r="EF1765" s="6" t="s">
        <v>98</v>
      </c>
      <c r="EG1765" s="6">
        <v>3</v>
      </c>
      <c r="EH1765" s="6">
        <v>13</v>
      </c>
      <c r="EI1765" s="6">
        <v>3</v>
      </c>
      <c r="EJ1765" s="6">
        <v>13</v>
      </c>
      <c r="EK1765" s="6">
        <v>3</v>
      </c>
      <c r="EL1765" s="6">
        <v>13</v>
      </c>
      <c r="EM1765" s="6" t="s">
        <v>117</v>
      </c>
      <c r="EN1765" s="6" t="s">
        <v>21</v>
      </c>
      <c r="EO1765" s="6">
        <v>0</v>
      </c>
    </row>
    <row r="1766" spans="131:145" x14ac:dyDescent="0.25">
      <c r="EA1766" s="6" t="s">
        <v>0</v>
      </c>
      <c r="EB1766" s="6" t="s">
        <v>7</v>
      </c>
      <c r="EC1766" s="6" t="s">
        <v>735</v>
      </c>
      <c r="ED1766" s="6" t="s">
        <v>736</v>
      </c>
      <c r="EE1766" s="6" t="s">
        <v>97</v>
      </c>
      <c r="EF1766" s="6" t="s">
        <v>98</v>
      </c>
      <c r="EG1766" s="6">
        <v>14</v>
      </c>
      <c r="EH1766" s="6">
        <v>74</v>
      </c>
      <c r="EI1766" s="6">
        <v>14</v>
      </c>
      <c r="EJ1766" s="6">
        <v>68</v>
      </c>
      <c r="EK1766" s="6">
        <v>14</v>
      </c>
      <c r="EL1766" s="6">
        <v>68</v>
      </c>
      <c r="EM1766" s="6" t="s">
        <v>117</v>
      </c>
      <c r="EN1766" s="6" t="s">
        <v>22</v>
      </c>
      <c r="EO1766" s="6">
        <v>2</v>
      </c>
    </row>
    <row r="1767" spans="131:145" x14ac:dyDescent="0.25">
      <c r="EA1767" s="6" t="s">
        <v>0</v>
      </c>
      <c r="EB1767" s="6" t="s">
        <v>5</v>
      </c>
      <c r="EC1767" s="6" t="s">
        <v>819</v>
      </c>
      <c r="ED1767" s="6" t="s">
        <v>820</v>
      </c>
      <c r="EE1767" s="6" t="s">
        <v>97</v>
      </c>
      <c r="EF1767" s="6" t="s">
        <v>125</v>
      </c>
      <c r="EG1767" s="6">
        <v>172</v>
      </c>
      <c r="EH1767" s="6">
        <v>838</v>
      </c>
      <c r="EI1767" s="6">
        <v>181</v>
      </c>
      <c r="EJ1767" s="6">
        <v>910</v>
      </c>
      <c r="EK1767" s="6">
        <v>181</v>
      </c>
      <c r="EL1767" s="6">
        <v>910</v>
      </c>
      <c r="EM1767" s="6" t="s">
        <v>117</v>
      </c>
      <c r="EN1767" s="6" t="s">
        <v>23</v>
      </c>
      <c r="EO1767" s="6">
        <v>42</v>
      </c>
    </row>
    <row r="1768" spans="131:145" x14ac:dyDescent="0.25">
      <c r="EA1768" s="6" t="s">
        <v>0</v>
      </c>
      <c r="EB1768" s="6" t="s">
        <v>6</v>
      </c>
      <c r="EC1768" s="6" t="s">
        <v>824</v>
      </c>
      <c r="ED1768" s="6" t="s">
        <v>825</v>
      </c>
      <c r="EE1768" s="6" t="s">
        <v>209</v>
      </c>
      <c r="EF1768" s="6" t="s">
        <v>132</v>
      </c>
      <c r="EG1768" s="6">
        <v>153</v>
      </c>
      <c r="EH1768" s="6">
        <v>873</v>
      </c>
      <c r="EI1768" s="6">
        <v>153</v>
      </c>
      <c r="EJ1768" s="6">
        <v>922</v>
      </c>
      <c r="EK1768" s="6">
        <v>153</v>
      </c>
      <c r="EL1768" s="6">
        <v>922</v>
      </c>
      <c r="EM1768" s="6" t="s">
        <v>117</v>
      </c>
      <c r="EN1768" s="6" t="s">
        <v>23</v>
      </c>
      <c r="EO1768" s="6">
        <v>61</v>
      </c>
    </row>
    <row r="1769" spans="131:145" x14ac:dyDescent="0.25">
      <c r="EA1769" s="6" t="s">
        <v>0</v>
      </c>
      <c r="EB1769" s="6" t="s">
        <v>4</v>
      </c>
      <c r="EC1769" s="6" t="s">
        <v>95</v>
      </c>
      <c r="ED1769" s="6" t="s">
        <v>96</v>
      </c>
      <c r="EE1769" s="6" t="s">
        <v>97</v>
      </c>
      <c r="EF1769" s="6" t="s">
        <v>98</v>
      </c>
      <c r="EG1769" s="6">
        <v>69</v>
      </c>
      <c r="EH1769" s="6">
        <v>349</v>
      </c>
      <c r="EI1769" s="6">
        <v>43</v>
      </c>
      <c r="EJ1769" s="6">
        <v>361</v>
      </c>
      <c r="EK1769" s="6">
        <v>43</v>
      </c>
      <c r="EL1769" s="6">
        <v>361</v>
      </c>
      <c r="EM1769" s="6" t="s">
        <v>117</v>
      </c>
      <c r="EN1769" s="6" t="s">
        <v>23</v>
      </c>
      <c r="EO1769" s="6">
        <v>27</v>
      </c>
    </row>
    <row r="1770" spans="131:145" x14ac:dyDescent="0.25">
      <c r="EA1770" s="6" t="s">
        <v>0</v>
      </c>
      <c r="EB1770" s="6" t="s">
        <v>7</v>
      </c>
      <c r="EC1770" s="6" t="s">
        <v>727</v>
      </c>
      <c r="ED1770" s="6" t="s">
        <v>728</v>
      </c>
      <c r="EE1770" s="6" t="s">
        <v>97</v>
      </c>
      <c r="EF1770" s="6" t="s">
        <v>98</v>
      </c>
      <c r="EG1770" s="6">
        <v>116</v>
      </c>
      <c r="EH1770" s="6">
        <v>659</v>
      </c>
      <c r="EI1770" s="6">
        <v>116</v>
      </c>
      <c r="EJ1770" s="6">
        <v>659</v>
      </c>
      <c r="EK1770" s="6">
        <v>116</v>
      </c>
      <c r="EL1770" s="6">
        <v>659</v>
      </c>
      <c r="EM1770" s="6" t="s">
        <v>117</v>
      </c>
      <c r="EN1770" s="6" t="s">
        <v>21</v>
      </c>
      <c r="EO1770" s="6">
        <v>25</v>
      </c>
    </row>
    <row r="1771" spans="131:145" x14ac:dyDescent="0.25">
      <c r="EA1771" s="6" t="s">
        <v>0</v>
      </c>
      <c r="EB1771" s="6" t="s">
        <v>7</v>
      </c>
      <c r="EC1771" s="6" t="s">
        <v>214</v>
      </c>
      <c r="ED1771" s="6" t="s">
        <v>215</v>
      </c>
      <c r="EE1771" s="6" t="s">
        <v>97</v>
      </c>
      <c r="EF1771" s="6" t="s">
        <v>98</v>
      </c>
      <c r="EG1771" s="6">
        <v>301</v>
      </c>
      <c r="EH1771" s="6">
        <v>1404</v>
      </c>
      <c r="EI1771" s="6">
        <v>274</v>
      </c>
      <c r="EJ1771" s="6">
        <v>1347</v>
      </c>
      <c r="EK1771" s="6">
        <v>274</v>
      </c>
      <c r="EL1771" s="6">
        <v>1347</v>
      </c>
      <c r="EM1771" s="6" t="s">
        <v>117</v>
      </c>
      <c r="EN1771" s="6" t="s">
        <v>21</v>
      </c>
      <c r="EO1771" s="6">
        <v>10</v>
      </c>
    </row>
    <row r="1772" spans="131:145" x14ac:dyDescent="0.25">
      <c r="EA1772" s="6" t="s">
        <v>0</v>
      </c>
      <c r="EB1772" s="6" t="s">
        <v>8</v>
      </c>
      <c r="EC1772" s="6" t="s">
        <v>828</v>
      </c>
      <c r="ED1772" s="6" t="s">
        <v>829</v>
      </c>
      <c r="EE1772" s="6" t="s">
        <v>97</v>
      </c>
      <c r="EF1772" s="6" t="s">
        <v>98</v>
      </c>
      <c r="EG1772" s="6">
        <v>265</v>
      </c>
      <c r="EH1772" s="6">
        <v>1084</v>
      </c>
      <c r="EI1772" s="6">
        <v>260</v>
      </c>
      <c r="EJ1772" s="6">
        <v>1140</v>
      </c>
      <c r="EK1772" s="6">
        <v>260</v>
      </c>
      <c r="EL1772" s="6">
        <v>1140</v>
      </c>
      <c r="EM1772" s="6" t="s">
        <v>117</v>
      </c>
      <c r="EN1772" s="6" t="s">
        <v>22</v>
      </c>
      <c r="EO1772" s="6">
        <v>20</v>
      </c>
    </row>
    <row r="1773" spans="131:145" x14ac:dyDescent="0.25">
      <c r="EA1773" s="6" t="s">
        <v>0</v>
      </c>
      <c r="EB1773" s="6" t="s">
        <v>8</v>
      </c>
      <c r="EC1773" s="6" t="s">
        <v>218</v>
      </c>
      <c r="ED1773" s="6" t="s">
        <v>219</v>
      </c>
      <c r="EE1773" s="6" t="s">
        <v>97</v>
      </c>
      <c r="EF1773" s="6" t="s">
        <v>98</v>
      </c>
      <c r="EG1773" s="6">
        <v>70</v>
      </c>
      <c r="EH1773" s="6">
        <v>609</v>
      </c>
      <c r="EI1773" s="6">
        <v>124</v>
      </c>
      <c r="EJ1773" s="6">
        <v>644</v>
      </c>
      <c r="EK1773" s="6">
        <v>124</v>
      </c>
      <c r="EL1773" s="6">
        <v>644</v>
      </c>
      <c r="EM1773" s="6" t="s">
        <v>117</v>
      </c>
      <c r="EN1773" s="6" t="s">
        <v>22</v>
      </c>
      <c r="EO1773" s="6">
        <v>13</v>
      </c>
    </row>
    <row r="1774" spans="131:145" x14ac:dyDescent="0.25">
      <c r="EA1774" s="6" t="s">
        <v>0</v>
      </c>
      <c r="EB1774" s="6" t="s">
        <v>7</v>
      </c>
      <c r="EC1774" s="6" t="s">
        <v>214</v>
      </c>
      <c r="ED1774" s="6" t="s">
        <v>215</v>
      </c>
      <c r="EE1774" s="6" t="s">
        <v>97</v>
      </c>
      <c r="EF1774" s="6" t="s">
        <v>98</v>
      </c>
      <c r="EG1774" s="6">
        <v>301</v>
      </c>
      <c r="EH1774" s="6">
        <v>1404</v>
      </c>
      <c r="EI1774" s="6">
        <v>274</v>
      </c>
      <c r="EJ1774" s="6">
        <v>1347</v>
      </c>
      <c r="EK1774" s="6">
        <v>274</v>
      </c>
      <c r="EL1774" s="6">
        <v>1347</v>
      </c>
      <c r="EM1774" s="6" t="s">
        <v>117</v>
      </c>
      <c r="EN1774" s="6" t="s">
        <v>22</v>
      </c>
      <c r="EO1774" s="6">
        <v>15</v>
      </c>
    </row>
    <row r="1775" spans="131:145" x14ac:dyDescent="0.25">
      <c r="EA1775" s="6" t="s">
        <v>0</v>
      </c>
      <c r="EB1775" s="6" t="s">
        <v>7</v>
      </c>
      <c r="EC1775" s="6" t="s">
        <v>727</v>
      </c>
      <c r="ED1775" s="6" t="s">
        <v>728</v>
      </c>
      <c r="EE1775" s="6" t="s">
        <v>97</v>
      </c>
      <c r="EF1775" s="6" t="s">
        <v>98</v>
      </c>
      <c r="EG1775" s="6">
        <v>116</v>
      </c>
      <c r="EH1775" s="6">
        <v>659</v>
      </c>
      <c r="EI1775" s="6">
        <v>116</v>
      </c>
      <c r="EJ1775" s="6">
        <v>659</v>
      </c>
      <c r="EK1775" s="6">
        <v>116</v>
      </c>
      <c r="EL1775" s="6">
        <v>659</v>
      </c>
      <c r="EM1775" s="6" t="s">
        <v>117</v>
      </c>
      <c r="EN1775" s="6" t="s">
        <v>23</v>
      </c>
      <c r="EO1775" s="6">
        <v>66</v>
      </c>
    </row>
    <row r="1776" spans="131:145" x14ac:dyDescent="0.25">
      <c r="EA1776" s="6" t="s">
        <v>0</v>
      </c>
      <c r="EB1776" s="6" t="s">
        <v>9</v>
      </c>
      <c r="EC1776" s="6" t="s">
        <v>1077</v>
      </c>
      <c r="ED1776" s="6" t="s">
        <v>223</v>
      </c>
      <c r="EE1776" s="6" t="s">
        <v>97</v>
      </c>
      <c r="EF1776" s="6" t="s">
        <v>125</v>
      </c>
      <c r="EG1776" s="6">
        <v>486</v>
      </c>
      <c r="EH1776" s="6">
        <v>2371</v>
      </c>
      <c r="EI1776" s="6">
        <v>488</v>
      </c>
      <c r="EJ1776" s="6">
        <v>2325</v>
      </c>
      <c r="EK1776" s="6">
        <v>488</v>
      </c>
      <c r="EL1776" s="6">
        <v>2325</v>
      </c>
      <c r="EM1776" s="6" t="s">
        <v>117</v>
      </c>
      <c r="EN1776" s="6" t="s">
        <v>21</v>
      </c>
      <c r="EO1776" s="6">
        <v>55</v>
      </c>
    </row>
    <row r="1777" spans="131:145" x14ac:dyDescent="0.25">
      <c r="EA1777" s="6" t="s">
        <v>0</v>
      </c>
      <c r="EB1777" s="6" t="s">
        <v>4</v>
      </c>
      <c r="EC1777" s="6" t="s">
        <v>1794</v>
      </c>
      <c r="ED1777" s="6" t="s">
        <v>102</v>
      </c>
      <c r="EE1777" s="6" t="s">
        <v>97</v>
      </c>
      <c r="EF1777" s="6" t="s">
        <v>98</v>
      </c>
      <c r="EG1777" s="6">
        <v>56</v>
      </c>
      <c r="EH1777" s="6">
        <v>230</v>
      </c>
      <c r="EI1777" s="6">
        <v>54</v>
      </c>
      <c r="EJ1777" s="6">
        <v>221</v>
      </c>
      <c r="EK1777" s="6">
        <v>57</v>
      </c>
      <c r="EL1777" s="6">
        <v>232</v>
      </c>
      <c r="EM1777" s="6" t="s">
        <v>117</v>
      </c>
      <c r="EN1777" s="6" t="s">
        <v>22</v>
      </c>
      <c r="EO1777" s="6">
        <v>6</v>
      </c>
    </row>
    <row r="1778" spans="131:145" x14ac:dyDescent="0.25">
      <c r="EA1778" s="6" t="s">
        <v>0</v>
      </c>
      <c r="EB1778" s="6" t="s">
        <v>5</v>
      </c>
      <c r="EC1778" s="6" t="s">
        <v>185</v>
      </c>
      <c r="ED1778" s="6" t="s">
        <v>186</v>
      </c>
      <c r="EE1778" s="6" t="s">
        <v>97</v>
      </c>
      <c r="EF1778" s="6" t="s">
        <v>125</v>
      </c>
      <c r="EG1778" s="6">
        <v>429</v>
      </c>
      <c r="EH1778" s="6">
        <v>2237</v>
      </c>
      <c r="EI1778" s="6">
        <v>429</v>
      </c>
      <c r="EJ1778" s="6">
        <v>2221</v>
      </c>
      <c r="EK1778" s="6">
        <v>429</v>
      </c>
      <c r="EL1778" s="6">
        <v>2221</v>
      </c>
      <c r="EM1778" s="6" t="s">
        <v>117</v>
      </c>
      <c r="EN1778" s="6" t="s">
        <v>23</v>
      </c>
      <c r="EO1778" s="6">
        <v>115</v>
      </c>
    </row>
    <row r="1779" spans="131:145" x14ac:dyDescent="0.25">
      <c r="EA1779" s="6" t="s">
        <v>0</v>
      </c>
      <c r="EB1779" s="6" t="s">
        <v>8</v>
      </c>
      <c r="EC1779" s="6" t="s">
        <v>218</v>
      </c>
      <c r="ED1779" s="6" t="s">
        <v>219</v>
      </c>
      <c r="EE1779" s="6" t="s">
        <v>97</v>
      </c>
      <c r="EF1779" s="6" t="s">
        <v>98</v>
      </c>
      <c r="EG1779" s="6">
        <v>70</v>
      </c>
      <c r="EH1779" s="6">
        <v>609</v>
      </c>
      <c r="EI1779" s="6">
        <v>124</v>
      </c>
      <c r="EJ1779" s="6">
        <v>644</v>
      </c>
      <c r="EK1779" s="6">
        <v>124</v>
      </c>
      <c r="EL1779" s="6">
        <v>644</v>
      </c>
      <c r="EM1779" s="6" t="s">
        <v>117</v>
      </c>
      <c r="EN1779" s="6" t="s">
        <v>23</v>
      </c>
      <c r="EO1779" s="6">
        <v>21</v>
      </c>
    </row>
    <row r="1780" spans="131:145" x14ac:dyDescent="0.25">
      <c r="EA1780" s="6" t="s">
        <v>0</v>
      </c>
      <c r="EB1780" s="6" t="s">
        <v>4</v>
      </c>
      <c r="EC1780" s="6" t="s">
        <v>1794</v>
      </c>
      <c r="ED1780" s="6" t="s">
        <v>102</v>
      </c>
      <c r="EE1780" s="6" t="s">
        <v>97</v>
      </c>
      <c r="EF1780" s="6" t="s">
        <v>98</v>
      </c>
      <c r="EG1780" s="6">
        <v>56</v>
      </c>
      <c r="EH1780" s="6">
        <v>230</v>
      </c>
      <c r="EI1780" s="6">
        <v>54</v>
      </c>
      <c r="EJ1780" s="6">
        <v>221</v>
      </c>
      <c r="EK1780" s="6">
        <v>57</v>
      </c>
      <c r="EL1780" s="6">
        <v>232</v>
      </c>
      <c r="EM1780" s="6" t="s">
        <v>117</v>
      </c>
      <c r="EN1780" s="6" t="s">
        <v>23</v>
      </c>
      <c r="EO1780" s="6">
        <v>12</v>
      </c>
    </row>
    <row r="1781" spans="131:145" x14ac:dyDescent="0.25">
      <c r="EA1781" s="6" t="s">
        <v>0</v>
      </c>
      <c r="EB1781" s="6" t="s">
        <v>8</v>
      </c>
      <c r="EC1781" s="6" t="s">
        <v>828</v>
      </c>
      <c r="ED1781" s="6" t="s">
        <v>829</v>
      </c>
      <c r="EE1781" s="6" t="s">
        <v>97</v>
      </c>
      <c r="EF1781" s="6" t="s">
        <v>98</v>
      </c>
      <c r="EG1781" s="6">
        <v>265</v>
      </c>
      <c r="EH1781" s="6">
        <v>1084</v>
      </c>
      <c r="EI1781" s="6">
        <v>260</v>
      </c>
      <c r="EJ1781" s="6">
        <v>1140</v>
      </c>
      <c r="EK1781" s="6">
        <v>260</v>
      </c>
      <c r="EL1781" s="6">
        <v>1140</v>
      </c>
      <c r="EM1781" s="6" t="s">
        <v>117</v>
      </c>
      <c r="EN1781" s="6" t="s">
        <v>21</v>
      </c>
      <c r="EO1781" s="6">
        <v>34</v>
      </c>
    </row>
    <row r="1782" spans="131:145" x14ac:dyDescent="0.25">
      <c r="EA1782" s="6" t="s">
        <v>0</v>
      </c>
      <c r="EB1782" s="6" t="s">
        <v>7</v>
      </c>
      <c r="EC1782" s="6" t="s">
        <v>214</v>
      </c>
      <c r="ED1782" s="6" t="s">
        <v>215</v>
      </c>
      <c r="EE1782" s="6" t="s">
        <v>97</v>
      </c>
      <c r="EF1782" s="6" t="s">
        <v>98</v>
      </c>
      <c r="EG1782" s="6">
        <v>301</v>
      </c>
      <c r="EH1782" s="6">
        <v>1404</v>
      </c>
      <c r="EI1782" s="6">
        <v>274</v>
      </c>
      <c r="EJ1782" s="6">
        <v>1347</v>
      </c>
      <c r="EK1782" s="6">
        <v>274</v>
      </c>
      <c r="EL1782" s="6">
        <v>1347</v>
      </c>
      <c r="EM1782" s="6" t="s">
        <v>117</v>
      </c>
      <c r="EN1782" s="6" t="s">
        <v>23</v>
      </c>
      <c r="EO1782" s="6">
        <v>25</v>
      </c>
    </row>
    <row r="1783" spans="131:145" x14ac:dyDescent="0.25">
      <c r="EA1783" s="6" t="s">
        <v>0</v>
      </c>
      <c r="EB1783" s="6" t="s">
        <v>4</v>
      </c>
      <c r="EC1783" s="6" t="s">
        <v>1794</v>
      </c>
      <c r="ED1783" s="6" t="s">
        <v>102</v>
      </c>
      <c r="EE1783" s="6" t="s">
        <v>97</v>
      </c>
      <c r="EF1783" s="6" t="s">
        <v>98</v>
      </c>
      <c r="EG1783" s="6">
        <v>56</v>
      </c>
      <c r="EH1783" s="6">
        <v>230</v>
      </c>
      <c r="EI1783" s="6">
        <v>54</v>
      </c>
      <c r="EJ1783" s="6">
        <v>221</v>
      </c>
      <c r="EK1783" s="6">
        <v>57</v>
      </c>
      <c r="EL1783" s="6">
        <v>232</v>
      </c>
      <c r="EM1783" s="6" t="s">
        <v>117</v>
      </c>
      <c r="EN1783" s="6" t="s">
        <v>21</v>
      </c>
      <c r="EO1783" s="6">
        <v>6</v>
      </c>
    </row>
    <row r="1784" spans="131:145" x14ac:dyDescent="0.25">
      <c r="EA1784" s="6" t="s">
        <v>0</v>
      </c>
      <c r="EB1784" s="6" t="s">
        <v>7</v>
      </c>
      <c r="EC1784" s="6" t="s">
        <v>727</v>
      </c>
      <c r="ED1784" s="6" t="s">
        <v>728</v>
      </c>
      <c r="EE1784" s="6" t="s">
        <v>97</v>
      </c>
      <c r="EF1784" s="6" t="s">
        <v>98</v>
      </c>
      <c r="EG1784" s="6">
        <v>116</v>
      </c>
      <c r="EH1784" s="6">
        <v>659</v>
      </c>
      <c r="EI1784" s="6">
        <v>116</v>
      </c>
      <c r="EJ1784" s="6">
        <v>659</v>
      </c>
      <c r="EK1784" s="6">
        <v>116</v>
      </c>
      <c r="EL1784" s="6">
        <v>659</v>
      </c>
      <c r="EM1784" s="6" t="s">
        <v>117</v>
      </c>
      <c r="EN1784" s="6" t="s">
        <v>22</v>
      </c>
      <c r="EO1784" s="6">
        <v>41</v>
      </c>
    </row>
    <row r="1785" spans="131:145" x14ac:dyDescent="0.25">
      <c r="EA1785" s="6" t="s">
        <v>0</v>
      </c>
      <c r="EB1785" s="6" t="s">
        <v>5</v>
      </c>
      <c r="EC1785" s="6" t="s">
        <v>819</v>
      </c>
      <c r="ED1785" s="6" t="s">
        <v>820</v>
      </c>
      <c r="EE1785" s="6" t="s">
        <v>97</v>
      </c>
      <c r="EF1785" s="6" t="s">
        <v>125</v>
      </c>
      <c r="EG1785" s="6">
        <v>172</v>
      </c>
      <c r="EH1785" s="6">
        <v>838</v>
      </c>
      <c r="EI1785" s="6">
        <v>181</v>
      </c>
      <c r="EJ1785" s="6">
        <v>910</v>
      </c>
      <c r="EK1785" s="6">
        <v>181</v>
      </c>
      <c r="EL1785" s="6">
        <v>910</v>
      </c>
      <c r="EM1785" s="6" t="s">
        <v>117</v>
      </c>
      <c r="EN1785" s="6" t="s">
        <v>22</v>
      </c>
      <c r="EO1785" s="6">
        <v>14</v>
      </c>
    </row>
    <row r="1786" spans="131:145" x14ac:dyDescent="0.25">
      <c r="EA1786" s="6" t="s">
        <v>0</v>
      </c>
      <c r="EB1786" s="6" t="s">
        <v>9</v>
      </c>
      <c r="EC1786" s="6" t="s">
        <v>137</v>
      </c>
      <c r="ED1786" s="6" t="s">
        <v>138</v>
      </c>
      <c r="EE1786" s="6" t="s">
        <v>97</v>
      </c>
      <c r="EF1786" s="6" t="s">
        <v>98</v>
      </c>
      <c r="EG1786" s="6">
        <v>135</v>
      </c>
      <c r="EH1786" s="6">
        <v>672</v>
      </c>
      <c r="EI1786" s="6">
        <v>156</v>
      </c>
      <c r="EJ1786" s="6">
        <v>704</v>
      </c>
      <c r="EK1786" s="6">
        <v>156</v>
      </c>
      <c r="EL1786" s="6">
        <v>704</v>
      </c>
      <c r="EM1786" s="6" t="s">
        <v>117</v>
      </c>
      <c r="EN1786" s="6" t="s">
        <v>21</v>
      </c>
      <c r="EO1786" s="6">
        <v>14</v>
      </c>
    </row>
    <row r="1787" spans="131:145" x14ac:dyDescent="0.25">
      <c r="EA1787" s="6" t="s">
        <v>0</v>
      </c>
      <c r="EB1787" s="6" t="s">
        <v>7</v>
      </c>
      <c r="EC1787" s="6" t="s">
        <v>730</v>
      </c>
      <c r="ED1787" s="6" t="s">
        <v>731</v>
      </c>
      <c r="EE1787" s="6" t="s">
        <v>97</v>
      </c>
      <c r="EF1787" s="6" t="s">
        <v>98</v>
      </c>
      <c r="EG1787" s="6">
        <v>23</v>
      </c>
      <c r="EH1787" s="6">
        <v>83</v>
      </c>
      <c r="EI1787" s="6">
        <v>23</v>
      </c>
      <c r="EJ1787" s="6">
        <v>85</v>
      </c>
      <c r="EK1787" s="6">
        <v>23</v>
      </c>
      <c r="EL1787" s="6">
        <v>78</v>
      </c>
      <c r="EM1787" s="6" t="s">
        <v>117</v>
      </c>
      <c r="EN1787" s="6" t="s">
        <v>21</v>
      </c>
      <c r="EO1787" s="6">
        <v>2</v>
      </c>
    </row>
    <row r="1788" spans="131:145" x14ac:dyDescent="0.25">
      <c r="EA1788" s="6" t="s">
        <v>0</v>
      </c>
      <c r="EB1788" s="6" t="s">
        <v>5</v>
      </c>
      <c r="EC1788" s="6" t="s">
        <v>185</v>
      </c>
      <c r="ED1788" s="6" t="s">
        <v>186</v>
      </c>
      <c r="EE1788" s="6" t="s">
        <v>97</v>
      </c>
      <c r="EF1788" s="6" t="s">
        <v>125</v>
      </c>
      <c r="EG1788" s="6">
        <v>429</v>
      </c>
      <c r="EH1788" s="6">
        <v>2237</v>
      </c>
      <c r="EI1788" s="6">
        <v>429</v>
      </c>
      <c r="EJ1788" s="6">
        <v>2221</v>
      </c>
      <c r="EK1788" s="6">
        <v>429</v>
      </c>
      <c r="EL1788" s="6">
        <v>2221</v>
      </c>
      <c r="EM1788" s="6" t="s">
        <v>117</v>
      </c>
      <c r="EN1788" s="6" t="s">
        <v>22</v>
      </c>
      <c r="EO1788" s="6">
        <v>56</v>
      </c>
    </row>
    <row r="1789" spans="131:145" x14ac:dyDescent="0.25">
      <c r="EA1789" s="6" t="s">
        <v>0</v>
      </c>
      <c r="EB1789" s="6" t="s">
        <v>4</v>
      </c>
      <c r="EC1789" s="6" t="s">
        <v>106</v>
      </c>
      <c r="ED1789" s="6" t="s">
        <v>107</v>
      </c>
      <c r="EE1789" s="6" t="s">
        <v>97</v>
      </c>
      <c r="EF1789" s="6" t="s">
        <v>98</v>
      </c>
      <c r="EG1789" s="6">
        <v>7</v>
      </c>
      <c r="EH1789" s="6">
        <v>41</v>
      </c>
      <c r="EI1789" s="6">
        <v>10</v>
      </c>
      <c r="EJ1789" s="6">
        <v>47</v>
      </c>
      <c r="EK1789" s="6">
        <v>12</v>
      </c>
      <c r="EL1789" s="6">
        <v>56</v>
      </c>
      <c r="EM1789" s="6" t="s">
        <v>117</v>
      </c>
      <c r="EN1789" s="6" t="s">
        <v>21</v>
      </c>
      <c r="EO1789" s="6">
        <v>2</v>
      </c>
    </row>
    <row r="1790" spans="131:145" x14ac:dyDescent="0.25">
      <c r="EA1790" s="6" t="s">
        <v>0</v>
      </c>
      <c r="EB1790" s="6" t="s">
        <v>8</v>
      </c>
      <c r="EC1790" s="6" t="s">
        <v>752</v>
      </c>
      <c r="ED1790" s="6" t="s">
        <v>753</v>
      </c>
      <c r="EE1790" s="6" t="s">
        <v>97</v>
      </c>
      <c r="EF1790" s="6" t="s">
        <v>98</v>
      </c>
      <c r="EG1790" s="6">
        <v>25</v>
      </c>
      <c r="EH1790" s="6">
        <v>92</v>
      </c>
      <c r="EI1790" s="6">
        <v>24</v>
      </c>
      <c r="EJ1790" s="6">
        <v>89</v>
      </c>
      <c r="EK1790" s="6">
        <v>24</v>
      </c>
      <c r="EL1790" s="6">
        <v>89</v>
      </c>
      <c r="EM1790" s="6" t="s">
        <v>117</v>
      </c>
      <c r="EN1790" s="6" t="s">
        <v>23</v>
      </c>
      <c r="EO1790" s="6">
        <v>8</v>
      </c>
    </row>
    <row r="1791" spans="131:145" x14ac:dyDescent="0.25">
      <c r="EA1791" s="6" t="s">
        <v>0</v>
      </c>
      <c r="EB1791" s="6" t="s">
        <v>4</v>
      </c>
      <c r="EC1791" s="6" t="s">
        <v>106</v>
      </c>
      <c r="ED1791" s="6" t="s">
        <v>107</v>
      </c>
      <c r="EE1791" s="6" t="s">
        <v>97</v>
      </c>
      <c r="EF1791" s="6" t="s">
        <v>98</v>
      </c>
      <c r="EG1791" s="6">
        <v>7</v>
      </c>
      <c r="EH1791" s="6">
        <v>41</v>
      </c>
      <c r="EI1791" s="6">
        <v>10</v>
      </c>
      <c r="EJ1791" s="6">
        <v>47</v>
      </c>
      <c r="EK1791" s="6">
        <v>12</v>
      </c>
      <c r="EL1791" s="6">
        <v>56</v>
      </c>
      <c r="EM1791" s="6" t="s">
        <v>117</v>
      </c>
      <c r="EN1791" s="6" t="s">
        <v>22</v>
      </c>
      <c r="EO1791" s="6">
        <v>2</v>
      </c>
    </row>
    <row r="1792" spans="131:145" x14ac:dyDescent="0.25">
      <c r="EA1792" s="6" t="s">
        <v>0</v>
      </c>
      <c r="EB1792" s="6" t="s">
        <v>7</v>
      </c>
      <c r="EC1792" s="6" t="s">
        <v>730</v>
      </c>
      <c r="ED1792" s="6" t="s">
        <v>731</v>
      </c>
      <c r="EE1792" s="6" t="s">
        <v>97</v>
      </c>
      <c r="EF1792" s="6" t="s">
        <v>98</v>
      </c>
      <c r="EG1792" s="6">
        <v>23</v>
      </c>
      <c r="EH1792" s="6">
        <v>83</v>
      </c>
      <c r="EI1792" s="6">
        <v>23</v>
      </c>
      <c r="EJ1792" s="6">
        <v>85</v>
      </c>
      <c r="EK1792" s="6">
        <v>23</v>
      </c>
      <c r="EL1792" s="6">
        <v>78</v>
      </c>
      <c r="EM1792" s="6" t="s">
        <v>117</v>
      </c>
      <c r="EN1792" s="6" t="s">
        <v>22</v>
      </c>
      <c r="EO1792" s="6">
        <v>2</v>
      </c>
    </row>
    <row r="1793" spans="131:145" x14ac:dyDescent="0.25">
      <c r="EA1793" s="6" t="s">
        <v>0</v>
      </c>
      <c r="EB1793" s="6" t="s">
        <v>9</v>
      </c>
      <c r="EC1793" s="6" t="s">
        <v>137</v>
      </c>
      <c r="ED1793" s="6" t="s">
        <v>138</v>
      </c>
      <c r="EE1793" s="6" t="s">
        <v>97</v>
      </c>
      <c r="EF1793" s="6" t="s">
        <v>98</v>
      </c>
      <c r="EG1793" s="6">
        <v>135</v>
      </c>
      <c r="EH1793" s="6">
        <v>672</v>
      </c>
      <c r="EI1793" s="6">
        <v>156</v>
      </c>
      <c r="EJ1793" s="6">
        <v>704</v>
      </c>
      <c r="EK1793" s="6">
        <v>156</v>
      </c>
      <c r="EL1793" s="6">
        <v>704</v>
      </c>
      <c r="EM1793" s="6" t="s">
        <v>117</v>
      </c>
      <c r="EN1793" s="6" t="s">
        <v>22</v>
      </c>
      <c r="EO1793" s="6">
        <v>14</v>
      </c>
    </row>
    <row r="1794" spans="131:145" x14ac:dyDescent="0.25">
      <c r="EA1794" s="6" t="s">
        <v>0</v>
      </c>
      <c r="EB1794" s="6" t="s">
        <v>8</v>
      </c>
      <c r="EC1794" s="6" t="s">
        <v>218</v>
      </c>
      <c r="ED1794" s="6" t="s">
        <v>219</v>
      </c>
      <c r="EE1794" s="6" t="s">
        <v>97</v>
      </c>
      <c r="EF1794" s="6" t="s">
        <v>98</v>
      </c>
      <c r="EG1794" s="6">
        <v>70</v>
      </c>
      <c r="EH1794" s="6">
        <v>609</v>
      </c>
      <c r="EI1794" s="6">
        <v>124</v>
      </c>
      <c r="EJ1794" s="6">
        <v>644</v>
      </c>
      <c r="EK1794" s="6">
        <v>124</v>
      </c>
      <c r="EL1794" s="6">
        <v>644</v>
      </c>
      <c r="EM1794" s="6" t="s">
        <v>117</v>
      </c>
      <c r="EN1794" s="6" t="s">
        <v>21</v>
      </c>
      <c r="EO1794" s="6">
        <v>8</v>
      </c>
    </row>
    <row r="1795" spans="131:145" x14ac:dyDescent="0.25">
      <c r="EA1795" s="6" t="s">
        <v>0</v>
      </c>
      <c r="EB1795" s="6" t="s">
        <v>8</v>
      </c>
      <c r="EC1795" s="6" t="s">
        <v>752</v>
      </c>
      <c r="ED1795" s="6" t="s">
        <v>753</v>
      </c>
      <c r="EE1795" s="6" t="s">
        <v>97</v>
      </c>
      <c r="EF1795" s="6" t="s">
        <v>98</v>
      </c>
      <c r="EG1795" s="6">
        <v>25</v>
      </c>
      <c r="EH1795" s="6">
        <v>92</v>
      </c>
      <c r="EI1795" s="6">
        <v>24</v>
      </c>
      <c r="EJ1795" s="6">
        <v>89</v>
      </c>
      <c r="EK1795" s="6">
        <v>24</v>
      </c>
      <c r="EL1795" s="6">
        <v>89</v>
      </c>
      <c r="EM1795" s="6" t="s">
        <v>117</v>
      </c>
      <c r="EN1795" s="6" t="s">
        <v>22</v>
      </c>
      <c r="EO1795" s="6">
        <v>5</v>
      </c>
    </row>
    <row r="1796" spans="131:145" x14ac:dyDescent="0.25">
      <c r="EA1796" s="6" t="s">
        <v>0</v>
      </c>
      <c r="EB1796" s="6" t="s">
        <v>5</v>
      </c>
      <c r="EC1796" s="6" t="s">
        <v>185</v>
      </c>
      <c r="ED1796" s="6" t="s">
        <v>186</v>
      </c>
      <c r="EE1796" s="6" t="s">
        <v>97</v>
      </c>
      <c r="EF1796" s="6" t="s">
        <v>125</v>
      </c>
      <c r="EG1796" s="6">
        <v>429</v>
      </c>
      <c r="EH1796" s="6">
        <v>2237</v>
      </c>
      <c r="EI1796" s="6">
        <v>429</v>
      </c>
      <c r="EJ1796" s="6">
        <v>2221</v>
      </c>
      <c r="EK1796" s="6">
        <v>429</v>
      </c>
      <c r="EL1796" s="6">
        <v>2221</v>
      </c>
      <c r="EM1796" s="6" t="s">
        <v>117</v>
      </c>
      <c r="EN1796" s="6" t="s">
        <v>21</v>
      </c>
      <c r="EO1796" s="6">
        <v>59</v>
      </c>
    </row>
    <row r="1797" spans="131:145" x14ac:dyDescent="0.25">
      <c r="EA1797" s="6" t="s">
        <v>0</v>
      </c>
      <c r="EB1797" s="6" t="s">
        <v>7</v>
      </c>
      <c r="EC1797" s="6" t="s">
        <v>133</v>
      </c>
      <c r="ED1797" s="6" t="s">
        <v>134</v>
      </c>
      <c r="EE1797" s="6" t="s">
        <v>97</v>
      </c>
      <c r="EF1797" s="6" t="s">
        <v>98</v>
      </c>
      <c r="EG1797" s="6">
        <v>631</v>
      </c>
      <c r="EH1797" s="6">
        <v>3758</v>
      </c>
      <c r="EI1797" s="6">
        <v>613</v>
      </c>
      <c r="EJ1797" s="6">
        <v>3721</v>
      </c>
      <c r="EK1797" s="6">
        <v>626</v>
      </c>
      <c r="EL1797" s="6">
        <v>3786</v>
      </c>
      <c r="EM1797" s="6" t="s">
        <v>117</v>
      </c>
      <c r="EN1797" s="6" t="s">
        <v>21</v>
      </c>
      <c r="EO1797" s="6">
        <v>98</v>
      </c>
    </row>
    <row r="1798" spans="131:145" x14ac:dyDescent="0.25">
      <c r="EA1798" s="6" t="s">
        <v>0</v>
      </c>
      <c r="EB1798" s="6" t="s">
        <v>5</v>
      </c>
      <c r="EC1798" s="6" t="s">
        <v>819</v>
      </c>
      <c r="ED1798" s="6" t="s">
        <v>820</v>
      </c>
      <c r="EE1798" s="6" t="s">
        <v>97</v>
      </c>
      <c r="EF1798" s="6" t="s">
        <v>125</v>
      </c>
      <c r="EG1798" s="6">
        <v>172</v>
      </c>
      <c r="EH1798" s="6">
        <v>838</v>
      </c>
      <c r="EI1798" s="6">
        <v>181</v>
      </c>
      <c r="EJ1798" s="6">
        <v>910</v>
      </c>
      <c r="EK1798" s="6">
        <v>181</v>
      </c>
      <c r="EL1798" s="6">
        <v>910</v>
      </c>
      <c r="EM1798" s="6" t="s">
        <v>117</v>
      </c>
      <c r="EN1798" s="6" t="s">
        <v>21</v>
      </c>
      <c r="EO1798" s="6">
        <v>28</v>
      </c>
    </row>
    <row r="1799" spans="131:145" x14ac:dyDescent="0.25">
      <c r="EA1799" s="6" t="s">
        <v>0</v>
      </c>
      <c r="EB1799" s="6" t="s">
        <v>10</v>
      </c>
      <c r="EC1799" s="6" t="s">
        <v>216</v>
      </c>
      <c r="ED1799" s="6" t="s">
        <v>217</v>
      </c>
      <c r="EE1799" s="6" t="s">
        <v>97</v>
      </c>
      <c r="EF1799" s="6" t="s">
        <v>98</v>
      </c>
      <c r="EG1799" s="6">
        <v>40</v>
      </c>
      <c r="EH1799" s="6">
        <v>208</v>
      </c>
      <c r="EI1799" s="6">
        <v>41</v>
      </c>
      <c r="EJ1799" s="6">
        <v>208</v>
      </c>
      <c r="EK1799" s="6">
        <v>51</v>
      </c>
      <c r="EL1799" s="6">
        <v>208</v>
      </c>
      <c r="EM1799" s="6" t="s">
        <v>117</v>
      </c>
      <c r="EN1799" s="6" t="s">
        <v>21</v>
      </c>
      <c r="EO1799" s="6">
        <v>0</v>
      </c>
    </row>
    <row r="1800" spans="131:145" x14ac:dyDescent="0.25">
      <c r="EA1800" s="6" t="s">
        <v>0</v>
      </c>
      <c r="EB1800" s="6" t="s">
        <v>4</v>
      </c>
      <c r="EC1800" s="6" t="s">
        <v>104</v>
      </c>
      <c r="ED1800" s="6" t="s">
        <v>105</v>
      </c>
      <c r="EE1800" s="6" t="s">
        <v>97</v>
      </c>
      <c r="EF1800" s="6" t="s">
        <v>98</v>
      </c>
      <c r="EG1800" s="6">
        <v>32</v>
      </c>
      <c r="EH1800" s="6">
        <v>146</v>
      </c>
      <c r="EI1800" s="6">
        <v>28</v>
      </c>
      <c r="EJ1800" s="6">
        <v>131</v>
      </c>
      <c r="EK1800" s="6">
        <v>32</v>
      </c>
      <c r="EL1800" s="6">
        <v>148</v>
      </c>
      <c r="EM1800" s="6" t="s">
        <v>117</v>
      </c>
      <c r="EN1800" s="6" t="s">
        <v>22</v>
      </c>
      <c r="EO1800" s="6">
        <v>3</v>
      </c>
    </row>
    <row r="1801" spans="131:145" x14ac:dyDescent="0.25">
      <c r="EA1801" s="6" t="s">
        <v>0</v>
      </c>
      <c r="EB1801" s="6" t="s">
        <v>7</v>
      </c>
      <c r="EC1801" s="6" t="s">
        <v>733</v>
      </c>
      <c r="ED1801" s="6" t="s">
        <v>734</v>
      </c>
      <c r="EE1801" s="6" t="s">
        <v>97</v>
      </c>
      <c r="EF1801" s="6" t="s">
        <v>98</v>
      </c>
      <c r="EG1801" s="6">
        <v>27</v>
      </c>
      <c r="EH1801" s="6">
        <v>111</v>
      </c>
      <c r="EI1801" s="6">
        <v>25</v>
      </c>
      <c r="EJ1801" s="6">
        <v>104</v>
      </c>
      <c r="EK1801" s="6">
        <v>25</v>
      </c>
      <c r="EL1801" s="6">
        <v>104</v>
      </c>
      <c r="EM1801" s="6" t="s">
        <v>117</v>
      </c>
      <c r="EN1801" s="6" t="s">
        <v>21</v>
      </c>
      <c r="EO1801" s="6">
        <v>3</v>
      </c>
    </row>
    <row r="1802" spans="131:145" x14ac:dyDescent="0.25">
      <c r="EA1802" s="6" t="s">
        <v>0</v>
      </c>
      <c r="EB1802" s="6" t="s">
        <v>9</v>
      </c>
      <c r="EC1802" s="6" t="s">
        <v>756</v>
      </c>
      <c r="ED1802" s="6" t="s">
        <v>757</v>
      </c>
      <c r="EE1802" s="6" t="s">
        <v>97</v>
      </c>
      <c r="EF1802" s="6" t="s">
        <v>125</v>
      </c>
      <c r="EG1802" s="6">
        <v>115</v>
      </c>
      <c r="EH1802" s="6">
        <v>532</v>
      </c>
      <c r="EI1802" s="6">
        <v>115</v>
      </c>
      <c r="EJ1802" s="6">
        <v>537</v>
      </c>
      <c r="EK1802" s="6">
        <v>115</v>
      </c>
      <c r="EL1802" s="6">
        <v>537</v>
      </c>
      <c r="EM1802" s="6" t="s">
        <v>117</v>
      </c>
      <c r="EN1802" s="6" t="s">
        <v>21</v>
      </c>
      <c r="EO1802" s="6">
        <v>14</v>
      </c>
    </row>
    <row r="1803" spans="131:145" x14ac:dyDescent="0.25">
      <c r="EA1803" s="6" t="s">
        <v>0</v>
      </c>
      <c r="EB1803" s="6" t="s">
        <v>10</v>
      </c>
      <c r="EC1803" s="6" t="s">
        <v>139</v>
      </c>
      <c r="ED1803" s="6" t="s">
        <v>140</v>
      </c>
      <c r="EE1803" s="6" t="s">
        <v>97</v>
      </c>
      <c r="EF1803" s="6" t="s">
        <v>98</v>
      </c>
      <c r="EG1803" s="6">
        <v>80</v>
      </c>
      <c r="EH1803" s="6">
        <v>278</v>
      </c>
      <c r="EI1803" s="6">
        <v>50</v>
      </c>
      <c r="EJ1803" s="6">
        <v>200</v>
      </c>
      <c r="EK1803" s="6">
        <v>83</v>
      </c>
      <c r="EL1803" s="6">
        <v>293</v>
      </c>
      <c r="EM1803" s="6" t="s">
        <v>117</v>
      </c>
      <c r="EN1803" s="6" t="s">
        <v>23</v>
      </c>
      <c r="EO1803" s="6">
        <v>18</v>
      </c>
    </row>
    <row r="1804" spans="131:145" x14ac:dyDescent="0.25">
      <c r="EA1804" s="6" t="s">
        <v>0</v>
      </c>
      <c r="EB1804" s="6" t="s">
        <v>7</v>
      </c>
      <c r="EC1804" s="6" t="s">
        <v>733</v>
      </c>
      <c r="ED1804" s="6" t="s">
        <v>734</v>
      </c>
      <c r="EE1804" s="6" t="s">
        <v>97</v>
      </c>
      <c r="EF1804" s="6" t="s">
        <v>98</v>
      </c>
      <c r="EG1804" s="6">
        <v>27</v>
      </c>
      <c r="EH1804" s="6">
        <v>111</v>
      </c>
      <c r="EI1804" s="6">
        <v>25</v>
      </c>
      <c r="EJ1804" s="6">
        <v>104</v>
      </c>
      <c r="EK1804" s="6">
        <v>25</v>
      </c>
      <c r="EL1804" s="6">
        <v>104</v>
      </c>
      <c r="EM1804" s="6" t="s">
        <v>117</v>
      </c>
      <c r="EN1804" s="6" t="s">
        <v>23</v>
      </c>
      <c r="EO1804" s="6">
        <v>3</v>
      </c>
    </row>
    <row r="1805" spans="131:145" x14ac:dyDescent="0.25">
      <c r="EA1805" s="6" t="s">
        <v>0</v>
      </c>
      <c r="EB1805" s="6" t="s">
        <v>6</v>
      </c>
      <c r="EC1805" s="6" t="s">
        <v>824</v>
      </c>
      <c r="ED1805" s="6" t="s">
        <v>825</v>
      </c>
      <c r="EE1805" s="6" t="s">
        <v>209</v>
      </c>
      <c r="EF1805" s="6" t="s">
        <v>132</v>
      </c>
      <c r="EG1805" s="6">
        <v>153</v>
      </c>
      <c r="EH1805" s="6">
        <v>873</v>
      </c>
      <c r="EI1805" s="6">
        <v>153</v>
      </c>
      <c r="EJ1805" s="6">
        <v>922</v>
      </c>
      <c r="EK1805" s="6">
        <v>153</v>
      </c>
      <c r="EL1805" s="6">
        <v>922</v>
      </c>
      <c r="EM1805" s="6" t="s">
        <v>117</v>
      </c>
      <c r="EN1805" s="6" t="s">
        <v>21</v>
      </c>
      <c r="EO1805" s="6">
        <v>33</v>
      </c>
    </row>
    <row r="1806" spans="131:145" x14ac:dyDescent="0.25">
      <c r="EA1806" s="6" t="s">
        <v>0</v>
      </c>
      <c r="EB1806" s="6" t="s">
        <v>7</v>
      </c>
      <c r="EC1806" s="6" t="s">
        <v>177</v>
      </c>
      <c r="ED1806" s="6" t="s">
        <v>178</v>
      </c>
      <c r="EE1806" s="6" t="s">
        <v>97</v>
      </c>
      <c r="EF1806" s="6" t="s">
        <v>125</v>
      </c>
      <c r="EG1806" s="6">
        <v>23</v>
      </c>
      <c r="EH1806" s="6">
        <v>124</v>
      </c>
      <c r="EI1806" s="6">
        <v>20</v>
      </c>
      <c r="EJ1806" s="6">
        <v>110</v>
      </c>
      <c r="EK1806" s="6">
        <v>20</v>
      </c>
      <c r="EL1806" s="6">
        <v>110</v>
      </c>
      <c r="EM1806" s="6" t="s">
        <v>117</v>
      </c>
      <c r="EN1806" s="6" t="s">
        <v>21</v>
      </c>
      <c r="EO1806" s="6">
        <v>0</v>
      </c>
    </row>
    <row r="1807" spans="131:145" x14ac:dyDescent="0.25">
      <c r="EA1807" s="6" t="s">
        <v>0</v>
      </c>
      <c r="EB1807" s="6" t="s">
        <v>9</v>
      </c>
      <c r="EC1807" s="6" t="s">
        <v>756</v>
      </c>
      <c r="ED1807" s="6" t="s">
        <v>757</v>
      </c>
      <c r="EE1807" s="6" t="s">
        <v>97</v>
      </c>
      <c r="EF1807" s="6" t="s">
        <v>125</v>
      </c>
      <c r="EG1807" s="6">
        <v>115</v>
      </c>
      <c r="EH1807" s="6">
        <v>532</v>
      </c>
      <c r="EI1807" s="6">
        <v>115</v>
      </c>
      <c r="EJ1807" s="6">
        <v>537</v>
      </c>
      <c r="EK1807" s="6">
        <v>115</v>
      </c>
      <c r="EL1807" s="6">
        <v>537</v>
      </c>
      <c r="EM1807" s="6" t="s">
        <v>117</v>
      </c>
      <c r="EN1807" s="6" t="s">
        <v>22</v>
      </c>
      <c r="EO1807" s="6">
        <v>19</v>
      </c>
    </row>
    <row r="1808" spans="131:145" x14ac:dyDescent="0.25">
      <c r="EA1808" s="6" t="s">
        <v>0</v>
      </c>
      <c r="EB1808" s="6" t="s">
        <v>7</v>
      </c>
      <c r="EC1808" s="6" t="s">
        <v>177</v>
      </c>
      <c r="ED1808" s="6" t="s">
        <v>178</v>
      </c>
      <c r="EE1808" s="6" t="s">
        <v>97</v>
      </c>
      <c r="EF1808" s="6" t="s">
        <v>125</v>
      </c>
      <c r="EG1808" s="6">
        <v>23</v>
      </c>
      <c r="EH1808" s="6">
        <v>124</v>
      </c>
      <c r="EI1808" s="6">
        <v>20</v>
      </c>
      <c r="EJ1808" s="6">
        <v>110</v>
      </c>
      <c r="EK1808" s="6">
        <v>20</v>
      </c>
      <c r="EL1808" s="6">
        <v>110</v>
      </c>
      <c r="EM1808" s="6" t="s">
        <v>117</v>
      </c>
      <c r="EN1808" s="6" t="s">
        <v>22</v>
      </c>
      <c r="EO1808" s="6">
        <v>6</v>
      </c>
    </row>
    <row r="1809" spans="131:145" x14ac:dyDescent="0.25">
      <c r="EA1809" s="6" t="s">
        <v>0</v>
      </c>
      <c r="EB1809" s="6" t="s">
        <v>4</v>
      </c>
      <c r="EC1809" s="6" t="s">
        <v>106</v>
      </c>
      <c r="ED1809" s="6" t="s">
        <v>107</v>
      </c>
      <c r="EE1809" s="6" t="s">
        <v>97</v>
      </c>
      <c r="EF1809" s="6" t="s">
        <v>98</v>
      </c>
      <c r="EG1809" s="6">
        <v>7</v>
      </c>
      <c r="EH1809" s="6">
        <v>41</v>
      </c>
      <c r="EI1809" s="6">
        <v>10</v>
      </c>
      <c r="EJ1809" s="6">
        <v>47</v>
      </c>
      <c r="EK1809" s="6">
        <v>12</v>
      </c>
      <c r="EL1809" s="6">
        <v>56</v>
      </c>
      <c r="EM1809" s="6" t="s">
        <v>117</v>
      </c>
      <c r="EN1809" s="6" t="s">
        <v>23</v>
      </c>
      <c r="EO1809" s="6">
        <v>4</v>
      </c>
    </row>
    <row r="1810" spans="131:145" x14ac:dyDescent="0.25">
      <c r="EA1810" s="6" t="s">
        <v>0</v>
      </c>
      <c r="EB1810" s="6" t="s">
        <v>8</v>
      </c>
      <c r="EC1810" s="6" t="s">
        <v>1847</v>
      </c>
      <c r="ED1810" s="6" t="s">
        <v>225</v>
      </c>
      <c r="EE1810" s="6" t="s">
        <v>209</v>
      </c>
      <c r="EF1810" s="6" t="s">
        <v>125</v>
      </c>
      <c r="EG1810" s="6">
        <v>412</v>
      </c>
      <c r="EH1810" s="6">
        <v>1700</v>
      </c>
      <c r="EI1810" s="6">
        <v>375</v>
      </c>
      <c r="EJ1810" s="6">
        <v>1598</v>
      </c>
      <c r="EK1810" s="6">
        <v>375</v>
      </c>
      <c r="EL1810" s="6">
        <v>1598</v>
      </c>
      <c r="EM1810" s="6" t="s">
        <v>117</v>
      </c>
      <c r="EN1810" s="6" t="s">
        <v>22</v>
      </c>
      <c r="EO1810" s="6">
        <v>53</v>
      </c>
    </row>
    <row r="1811" spans="131:145" x14ac:dyDescent="0.25">
      <c r="EA1811" s="6" t="s">
        <v>0</v>
      </c>
      <c r="EB1811" s="6" t="s">
        <v>8</v>
      </c>
      <c r="EC1811" s="6" t="s">
        <v>123</v>
      </c>
      <c r="ED1811" s="6" t="s">
        <v>124</v>
      </c>
      <c r="EE1811" s="6" t="s">
        <v>97</v>
      </c>
      <c r="EF1811" s="6" t="s">
        <v>98</v>
      </c>
      <c r="EG1811" s="6">
        <v>30</v>
      </c>
      <c r="EH1811" s="6">
        <v>175</v>
      </c>
      <c r="EI1811" s="6">
        <v>18</v>
      </c>
      <c r="EJ1811" s="6">
        <v>120</v>
      </c>
      <c r="EK1811" s="6">
        <v>29</v>
      </c>
      <c r="EL1811" s="6">
        <v>182</v>
      </c>
      <c r="EM1811" s="6" t="s">
        <v>117</v>
      </c>
      <c r="EN1811" s="6" t="s">
        <v>21</v>
      </c>
      <c r="EO1811" s="6">
        <v>2</v>
      </c>
    </row>
    <row r="1812" spans="131:145" x14ac:dyDescent="0.25">
      <c r="EA1812" s="6" t="s">
        <v>0</v>
      </c>
      <c r="EB1812" s="6" t="s">
        <v>5</v>
      </c>
      <c r="EC1812" s="6" t="s">
        <v>273</v>
      </c>
      <c r="ED1812" s="6" t="s">
        <v>274</v>
      </c>
      <c r="EE1812" s="6" t="s">
        <v>97</v>
      </c>
      <c r="EF1812" s="6" t="s">
        <v>98</v>
      </c>
      <c r="EG1812" s="6">
        <v>85</v>
      </c>
      <c r="EH1812" s="6">
        <v>367</v>
      </c>
      <c r="EI1812" s="6">
        <v>80</v>
      </c>
      <c r="EJ1812" s="6">
        <v>337</v>
      </c>
      <c r="EK1812" s="6">
        <v>85</v>
      </c>
      <c r="EL1812" s="6">
        <v>367</v>
      </c>
      <c r="EM1812" s="6" t="s">
        <v>117</v>
      </c>
      <c r="EN1812" s="6" t="s">
        <v>23</v>
      </c>
      <c r="EO1812" s="6">
        <v>22</v>
      </c>
    </row>
    <row r="1813" spans="131:145" x14ac:dyDescent="0.25">
      <c r="EA1813" s="6" t="s">
        <v>0</v>
      </c>
      <c r="EB1813" s="6" t="s">
        <v>8</v>
      </c>
      <c r="EC1813" s="6" t="s">
        <v>121</v>
      </c>
      <c r="ED1813" s="6" t="s">
        <v>122</v>
      </c>
      <c r="EE1813" s="6" t="s">
        <v>97</v>
      </c>
      <c r="EF1813" s="6" t="s">
        <v>98</v>
      </c>
      <c r="EG1813" s="6">
        <v>413</v>
      </c>
      <c r="EH1813" s="6">
        <v>1835</v>
      </c>
      <c r="EI1813" s="6">
        <v>407</v>
      </c>
      <c r="EJ1813" s="6">
        <v>1858</v>
      </c>
      <c r="EK1813" s="6">
        <v>407</v>
      </c>
      <c r="EL1813" s="6">
        <v>1858</v>
      </c>
      <c r="EM1813" s="6" t="s">
        <v>117</v>
      </c>
      <c r="EN1813" s="6" t="s">
        <v>22</v>
      </c>
      <c r="EO1813" s="6">
        <v>54</v>
      </c>
    </row>
    <row r="1814" spans="131:145" x14ac:dyDescent="0.25">
      <c r="EA1814" s="6" t="s">
        <v>0</v>
      </c>
      <c r="EB1814" s="6" t="s">
        <v>4</v>
      </c>
      <c r="EC1814" s="6" t="s">
        <v>104</v>
      </c>
      <c r="ED1814" s="6" t="s">
        <v>105</v>
      </c>
      <c r="EE1814" s="6" t="s">
        <v>97</v>
      </c>
      <c r="EF1814" s="6" t="s">
        <v>98</v>
      </c>
      <c r="EG1814" s="6">
        <v>32</v>
      </c>
      <c r="EH1814" s="6">
        <v>146</v>
      </c>
      <c r="EI1814" s="6">
        <v>28</v>
      </c>
      <c r="EJ1814" s="6">
        <v>131</v>
      </c>
      <c r="EK1814" s="6">
        <v>32</v>
      </c>
      <c r="EL1814" s="6">
        <v>148</v>
      </c>
      <c r="EM1814" s="6" t="s">
        <v>117</v>
      </c>
      <c r="EN1814" s="6" t="s">
        <v>23</v>
      </c>
      <c r="EO1814" s="6">
        <v>7</v>
      </c>
    </row>
    <row r="1815" spans="131:145" x14ac:dyDescent="0.25">
      <c r="EA1815" s="6" t="s">
        <v>0</v>
      </c>
      <c r="EB1815" s="6" t="s">
        <v>5</v>
      </c>
      <c r="EC1815" s="6" t="s">
        <v>183</v>
      </c>
      <c r="ED1815" s="6" t="s">
        <v>184</v>
      </c>
      <c r="EE1815" s="6" t="s">
        <v>97</v>
      </c>
      <c r="EF1815" s="6" t="s">
        <v>125</v>
      </c>
      <c r="EG1815" s="6">
        <v>45</v>
      </c>
      <c r="EH1815" s="6">
        <v>193</v>
      </c>
      <c r="EI1815" s="6">
        <v>48</v>
      </c>
      <c r="EJ1815" s="6">
        <v>196</v>
      </c>
      <c r="EK1815" s="6">
        <v>48</v>
      </c>
      <c r="EL1815" s="6">
        <v>196</v>
      </c>
      <c r="EM1815" s="6" t="s">
        <v>117</v>
      </c>
      <c r="EN1815" s="6" t="s">
        <v>21</v>
      </c>
      <c r="EO1815" s="6">
        <v>1</v>
      </c>
    </row>
    <row r="1816" spans="131:145" x14ac:dyDescent="0.25">
      <c r="EA1816" s="6" t="s">
        <v>0</v>
      </c>
      <c r="EB1816" s="6" t="s">
        <v>4</v>
      </c>
      <c r="EC1816" s="6" t="s">
        <v>95</v>
      </c>
      <c r="ED1816" s="6" t="s">
        <v>96</v>
      </c>
      <c r="EE1816" s="6" t="s">
        <v>97</v>
      </c>
      <c r="EF1816" s="6" t="s">
        <v>98</v>
      </c>
      <c r="EG1816" s="6">
        <v>69</v>
      </c>
      <c r="EH1816" s="6">
        <v>349</v>
      </c>
      <c r="EI1816" s="6">
        <v>43</v>
      </c>
      <c r="EJ1816" s="6">
        <v>361</v>
      </c>
      <c r="EK1816" s="6">
        <v>43</v>
      </c>
      <c r="EL1816" s="6">
        <v>361</v>
      </c>
      <c r="EM1816" s="6" t="s">
        <v>117</v>
      </c>
      <c r="EN1816" s="6" t="s">
        <v>21</v>
      </c>
      <c r="EO1816" s="6">
        <v>8</v>
      </c>
    </row>
    <row r="1817" spans="131:145" x14ac:dyDescent="0.25">
      <c r="EA1817" s="6" t="s">
        <v>0</v>
      </c>
      <c r="EB1817" s="6" t="s">
        <v>6</v>
      </c>
      <c r="EC1817" s="6" t="s">
        <v>275</v>
      </c>
      <c r="ED1817" s="6" t="s">
        <v>276</v>
      </c>
      <c r="EE1817" s="6" t="s">
        <v>97</v>
      </c>
      <c r="EF1817" s="6" t="s">
        <v>98</v>
      </c>
      <c r="EG1817" s="6">
        <v>118</v>
      </c>
      <c r="EH1817" s="6">
        <v>516</v>
      </c>
      <c r="EI1817" s="6">
        <v>108</v>
      </c>
      <c r="EJ1817" s="6">
        <v>470</v>
      </c>
      <c r="EK1817" s="6">
        <v>118</v>
      </c>
      <c r="EL1817" s="6">
        <v>520</v>
      </c>
      <c r="EM1817" s="6" t="s">
        <v>117</v>
      </c>
      <c r="EN1817" s="6" t="s">
        <v>21</v>
      </c>
      <c r="EO1817" s="6">
        <v>10</v>
      </c>
    </row>
    <row r="1818" spans="131:145" x14ac:dyDescent="0.25">
      <c r="EA1818" s="6" t="s">
        <v>0</v>
      </c>
      <c r="EB1818" s="6" t="s">
        <v>7</v>
      </c>
      <c r="EC1818" s="6" t="s">
        <v>733</v>
      </c>
      <c r="ED1818" s="6" t="s">
        <v>734</v>
      </c>
      <c r="EE1818" s="6" t="s">
        <v>97</v>
      </c>
      <c r="EF1818" s="6" t="s">
        <v>98</v>
      </c>
      <c r="EG1818" s="6">
        <v>27</v>
      </c>
      <c r="EH1818" s="6">
        <v>111</v>
      </c>
      <c r="EI1818" s="6">
        <v>25</v>
      </c>
      <c r="EJ1818" s="6">
        <v>104</v>
      </c>
      <c r="EK1818" s="6">
        <v>25</v>
      </c>
      <c r="EL1818" s="6">
        <v>104</v>
      </c>
      <c r="EM1818" s="6" t="s">
        <v>117</v>
      </c>
      <c r="EN1818" s="6" t="s">
        <v>22</v>
      </c>
      <c r="EO1818" s="6">
        <v>0</v>
      </c>
    </row>
    <row r="1819" spans="131:145" x14ac:dyDescent="0.25">
      <c r="EA1819" s="6" t="s">
        <v>0</v>
      </c>
      <c r="EB1819" s="6" t="s">
        <v>8</v>
      </c>
      <c r="EC1819" s="6" t="s">
        <v>121</v>
      </c>
      <c r="ED1819" s="6" t="s">
        <v>122</v>
      </c>
      <c r="EE1819" s="6" t="s">
        <v>97</v>
      </c>
      <c r="EF1819" s="6" t="s">
        <v>98</v>
      </c>
      <c r="EG1819" s="6">
        <v>413</v>
      </c>
      <c r="EH1819" s="6">
        <v>1835</v>
      </c>
      <c r="EI1819" s="6">
        <v>407</v>
      </c>
      <c r="EJ1819" s="6">
        <v>1858</v>
      </c>
      <c r="EK1819" s="6">
        <v>407</v>
      </c>
      <c r="EL1819" s="6">
        <v>1858</v>
      </c>
      <c r="EM1819" s="6" t="s">
        <v>117</v>
      </c>
      <c r="EN1819" s="6" t="s">
        <v>21</v>
      </c>
      <c r="EO1819" s="6">
        <v>59</v>
      </c>
    </row>
    <row r="1820" spans="131:145" x14ac:dyDescent="0.25">
      <c r="EA1820" s="6" t="s">
        <v>0</v>
      </c>
      <c r="EB1820" s="6" t="s">
        <v>7</v>
      </c>
      <c r="EC1820" s="6" t="s">
        <v>177</v>
      </c>
      <c r="ED1820" s="6" t="s">
        <v>178</v>
      </c>
      <c r="EE1820" s="6" t="s">
        <v>97</v>
      </c>
      <c r="EF1820" s="6" t="s">
        <v>125</v>
      </c>
      <c r="EG1820" s="6">
        <v>23</v>
      </c>
      <c r="EH1820" s="6">
        <v>124</v>
      </c>
      <c r="EI1820" s="6">
        <v>20</v>
      </c>
      <c r="EJ1820" s="6">
        <v>110</v>
      </c>
      <c r="EK1820" s="6">
        <v>20</v>
      </c>
      <c r="EL1820" s="6">
        <v>110</v>
      </c>
      <c r="EM1820" s="6" t="s">
        <v>117</v>
      </c>
      <c r="EN1820" s="6" t="s">
        <v>23</v>
      </c>
      <c r="EO1820" s="6">
        <v>6</v>
      </c>
    </row>
    <row r="1821" spans="131:145" x14ac:dyDescent="0.25">
      <c r="EA1821" s="6" t="s">
        <v>0</v>
      </c>
      <c r="EB1821" s="6" t="s">
        <v>6</v>
      </c>
      <c r="EC1821" s="6" t="s">
        <v>275</v>
      </c>
      <c r="ED1821" s="6" t="s">
        <v>276</v>
      </c>
      <c r="EE1821" s="6" t="s">
        <v>97</v>
      </c>
      <c r="EF1821" s="6" t="s">
        <v>98</v>
      </c>
      <c r="EG1821" s="6">
        <v>118</v>
      </c>
      <c r="EH1821" s="6">
        <v>516</v>
      </c>
      <c r="EI1821" s="6">
        <v>108</v>
      </c>
      <c r="EJ1821" s="6">
        <v>470</v>
      </c>
      <c r="EK1821" s="6">
        <v>118</v>
      </c>
      <c r="EL1821" s="6">
        <v>520</v>
      </c>
      <c r="EM1821" s="6" t="s">
        <v>117</v>
      </c>
      <c r="EN1821" s="6" t="s">
        <v>23</v>
      </c>
      <c r="EO1821" s="6">
        <v>20</v>
      </c>
    </row>
    <row r="1822" spans="131:145" x14ac:dyDescent="0.25">
      <c r="EA1822" s="6" t="s">
        <v>0</v>
      </c>
      <c r="EB1822" s="6" t="s">
        <v>7</v>
      </c>
      <c r="EC1822" s="6" t="s">
        <v>735</v>
      </c>
      <c r="ED1822" s="6" t="s">
        <v>736</v>
      </c>
      <c r="EE1822" s="6" t="s">
        <v>97</v>
      </c>
      <c r="EF1822" s="6" t="s">
        <v>98</v>
      </c>
      <c r="EG1822" s="6">
        <v>14</v>
      </c>
      <c r="EH1822" s="6">
        <v>74</v>
      </c>
      <c r="EI1822" s="6">
        <v>14</v>
      </c>
      <c r="EJ1822" s="6">
        <v>68</v>
      </c>
      <c r="EK1822" s="6">
        <v>14</v>
      </c>
      <c r="EL1822" s="6">
        <v>68</v>
      </c>
      <c r="EM1822" s="6" t="s">
        <v>117</v>
      </c>
      <c r="EN1822" s="6" t="s">
        <v>23</v>
      </c>
      <c r="EO1822" s="6">
        <v>3</v>
      </c>
    </row>
    <row r="1823" spans="131:145" x14ac:dyDescent="0.25">
      <c r="EA1823" s="6" t="s">
        <v>0</v>
      </c>
      <c r="EB1823" s="6" t="s">
        <v>8</v>
      </c>
      <c r="EC1823" s="6" t="s">
        <v>141</v>
      </c>
      <c r="ED1823" s="6" t="s">
        <v>142</v>
      </c>
      <c r="EE1823" s="6" t="s">
        <v>97</v>
      </c>
      <c r="EF1823" s="6" t="s">
        <v>98</v>
      </c>
      <c r="EG1823" s="6">
        <v>186</v>
      </c>
      <c r="EH1823" s="6">
        <v>1002</v>
      </c>
      <c r="EI1823" s="6">
        <v>183</v>
      </c>
      <c r="EJ1823" s="6">
        <v>971</v>
      </c>
      <c r="EK1823" s="6">
        <v>188</v>
      </c>
      <c r="EL1823" s="6">
        <v>1003</v>
      </c>
      <c r="EM1823" s="6" t="s">
        <v>117</v>
      </c>
      <c r="EN1823" s="6" t="s">
        <v>23</v>
      </c>
      <c r="EO1823" s="6">
        <v>179</v>
      </c>
    </row>
    <row r="1824" spans="131:145" x14ac:dyDescent="0.25">
      <c r="EA1824" s="6" t="s">
        <v>0</v>
      </c>
      <c r="EB1824" s="6" t="s">
        <v>10</v>
      </c>
      <c r="EC1824" s="6" t="s">
        <v>216</v>
      </c>
      <c r="ED1824" s="6" t="s">
        <v>217</v>
      </c>
      <c r="EE1824" s="6" t="s">
        <v>97</v>
      </c>
      <c r="EF1824" s="6" t="s">
        <v>98</v>
      </c>
      <c r="EG1824" s="6">
        <v>40</v>
      </c>
      <c r="EH1824" s="6">
        <v>208</v>
      </c>
      <c r="EI1824" s="6">
        <v>41</v>
      </c>
      <c r="EJ1824" s="6">
        <v>208</v>
      </c>
      <c r="EK1824" s="6">
        <v>51</v>
      </c>
      <c r="EL1824" s="6">
        <v>208</v>
      </c>
      <c r="EM1824" s="6" t="s">
        <v>117</v>
      </c>
      <c r="EN1824" s="6" t="s">
        <v>22</v>
      </c>
      <c r="EO1824" s="6">
        <v>3</v>
      </c>
    </row>
    <row r="1825" spans="131:145" x14ac:dyDescent="0.25">
      <c r="EA1825" s="6" t="s">
        <v>0</v>
      </c>
      <c r="EB1825" s="6" t="s">
        <v>8</v>
      </c>
      <c r="EC1825" s="6" t="s">
        <v>121</v>
      </c>
      <c r="ED1825" s="6" t="s">
        <v>122</v>
      </c>
      <c r="EE1825" s="6" t="s">
        <v>97</v>
      </c>
      <c r="EF1825" s="6" t="s">
        <v>98</v>
      </c>
      <c r="EG1825" s="6">
        <v>413</v>
      </c>
      <c r="EH1825" s="6">
        <v>1835</v>
      </c>
      <c r="EI1825" s="6">
        <v>407</v>
      </c>
      <c r="EJ1825" s="6">
        <v>1858</v>
      </c>
      <c r="EK1825" s="6">
        <v>407</v>
      </c>
      <c r="EL1825" s="6">
        <v>1858</v>
      </c>
      <c r="EM1825" s="6" t="s">
        <v>117</v>
      </c>
      <c r="EN1825" s="6" t="s">
        <v>23</v>
      </c>
      <c r="EO1825" s="6">
        <v>113</v>
      </c>
    </row>
    <row r="1826" spans="131:145" x14ac:dyDescent="0.25">
      <c r="EA1826" s="6" t="s">
        <v>0</v>
      </c>
      <c r="EB1826" s="6" t="s">
        <v>6</v>
      </c>
      <c r="EC1826" s="6" t="s">
        <v>275</v>
      </c>
      <c r="ED1826" s="6" t="s">
        <v>276</v>
      </c>
      <c r="EE1826" s="6" t="s">
        <v>97</v>
      </c>
      <c r="EF1826" s="6" t="s">
        <v>98</v>
      </c>
      <c r="EG1826" s="6">
        <v>118</v>
      </c>
      <c r="EH1826" s="6">
        <v>516</v>
      </c>
      <c r="EI1826" s="6">
        <v>108</v>
      </c>
      <c r="EJ1826" s="6">
        <v>470</v>
      </c>
      <c r="EK1826" s="6">
        <v>118</v>
      </c>
      <c r="EL1826" s="6">
        <v>520</v>
      </c>
      <c r="EM1826" s="6" t="s">
        <v>117</v>
      </c>
      <c r="EN1826" s="6" t="s">
        <v>22</v>
      </c>
      <c r="EO1826" s="6">
        <v>10</v>
      </c>
    </row>
    <row r="1827" spans="131:145" x14ac:dyDescent="0.25">
      <c r="EA1827" s="6" t="s">
        <v>0</v>
      </c>
      <c r="EB1827" s="6" t="s">
        <v>4</v>
      </c>
      <c r="EC1827" s="6" t="s">
        <v>95</v>
      </c>
      <c r="ED1827" s="6" t="s">
        <v>96</v>
      </c>
      <c r="EE1827" s="6" t="s">
        <v>97</v>
      </c>
      <c r="EF1827" s="6" t="s">
        <v>98</v>
      </c>
      <c r="EG1827" s="6">
        <v>69</v>
      </c>
      <c r="EH1827" s="6">
        <v>349</v>
      </c>
      <c r="EI1827" s="6">
        <v>43</v>
      </c>
      <c r="EJ1827" s="6">
        <v>361</v>
      </c>
      <c r="EK1827" s="6">
        <v>43</v>
      </c>
      <c r="EL1827" s="6">
        <v>361</v>
      </c>
      <c r="EM1827" s="6" t="s">
        <v>117</v>
      </c>
      <c r="EN1827" s="6" t="s">
        <v>22</v>
      </c>
      <c r="EO1827" s="6">
        <v>19</v>
      </c>
    </row>
    <row r="1828" spans="131:145" x14ac:dyDescent="0.25">
      <c r="EA1828" s="6" t="s">
        <v>0</v>
      </c>
      <c r="EB1828" s="6" t="s">
        <v>6</v>
      </c>
      <c r="EC1828" s="6" t="s">
        <v>824</v>
      </c>
      <c r="ED1828" s="6" t="s">
        <v>825</v>
      </c>
      <c r="EE1828" s="6" t="s">
        <v>209</v>
      </c>
      <c r="EF1828" s="6" t="s">
        <v>132</v>
      </c>
      <c r="EG1828" s="6">
        <v>153</v>
      </c>
      <c r="EH1828" s="6">
        <v>873</v>
      </c>
      <c r="EI1828" s="6">
        <v>153</v>
      </c>
      <c r="EJ1828" s="6">
        <v>922</v>
      </c>
      <c r="EK1828" s="6">
        <v>153</v>
      </c>
      <c r="EL1828" s="6">
        <v>922</v>
      </c>
      <c r="EM1828" s="6" t="s">
        <v>117</v>
      </c>
      <c r="EN1828" s="6" t="s">
        <v>22</v>
      </c>
      <c r="EO1828" s="6">
        <v>28</v>
      </c>
    </row>
    <row r="1829" spans="131:145" x14ac:dyDescent="0.25">
      <c r="EA1829" s="6" t="s">
        <v>0</v>
      </c>
      <c r="EB1829" s="6" t="s">
        <v>5</v>
      </c>
      <c r="EC1829" s="6" t="s">
        <v>183</v>
      </c>
      <c r="ED1829" s="6" t="s">
        <v>184</v>
      </c>
      <c r="EE1829" s="6" t="s">
        <v>97</v>
      </c>
      <c r="EF1829" s="6" t="s">
        <v>125</v>
      </c>
      <c r="EG1829" s="6">
        <v>45</v>
      </c>
      <c r="EH1829" s="6">
        <v>193</v>
      </c>
      <c r="EI1829" s="6">
        <v>48</v>
      </c>
      <c r="EJ1829" s="6">
        <v>196</v>
      </c>
      <c r="EK1829" s="6">
        <v>48</v>
      </c>
      <c r="EL1829" s="6">
        <v>196</v>
      </c>
      <c r="EM1829" s="6" t="s">
        <v>117</v>
      </c>
      <c r="EN1829" s="6" t="s">
        <v>22</v>
      </c>
      <c r="EO1829" s="6">
        <v>5</v>
      </c>
    </row>
    <row r="1830" spans="131:145" x14ac:dyDescent="0.25">
      <c r="EA1830" s="6" t="s">
        <v>0</v>
      </c>
      <c r="EB1830" s="6" t="s">
        <v>10</v>
      </c>
      <c r="EC1830" s="6" t="s">
        <v>216</v>
      </c>
      <c r="ED1830" s="6" t="s">
        <v>217</v>
      </c>
      <c r="EE1830" s="6" t="s">
        <v>97</v>
      </c>
      <c r="EF1830" s="6" t="s">
        <v>98</v>
      </c>
      <c r="EG1830" s="6">
        <v>40</v>
      </c>
      <c r="EH1830" s="6">
        <v>208</v>
      </c>
      <c r="EI1830" s="6">
        <v>41</v>
      </c>
      <c r="EJ1830" s="6">
        <v>208</v>
      </c>
      <c r="EK1830" s="6">
        <v>51</v>
      </c>
      <c r="EL1830" s="6">
        <v>208</v>
      </c>
      <c r="EM1830" s="6" t="s">
        <v>117</v>
      </c>
      <c r="EN1830" s="6" t="s">
        <v>23</v>
      </c>
      <c r="EO1830" s="6">
        <v>3</v>
      </c>
    </row>
    <row r="1831" spans="131:145" x14ac:dyDescent="0.25">
      <c r="EA1831" s="6" t="s">
        <v>0</v>
      </c>
      <c r="EB1831" s="6" t="s">
        <v>13</v>
      </c>
      <c r="EC1831" s="6" t="s">
        <v>201</v>
      </c>
      <c r="ED1831" s="6" t="s">
        <v>202</v>
      </c>
      <c r="EE1831" s="6" t="s">
        <v>97</v>
      </c>
      <c r="EF1831" s="6" t="s">
        <v>132</v>
      </c>
      <c r="EG1831" s="6">
        <v>8</v>
      </c>
      <c r="EH1831" s="6">
        <v>40</v>
      </c>
      <c r="EI1831" s="6">
        <v>8</v>
      </c>
      <c r="EJ1831" s="6">
        <v>28</v>
      </c>
      <c r="EK1831" s="6">
        <v>8</v>
      </c>
      <c r="EL1831" s="6">
        <v>40</v>
      </c>
      <c r="EM1831" s="6" t="s">
        <v>117</v>
      </c>
      <c r="EN1831" s="6" t="s">
        <v>23</v>
      </c>
      <c r="EO1831" s="6">
        <v>0</v>
      </c>
    </row>
    <row r="1832" spans="131:145" x14ac:dyDescent="0.25">
      <c r="EA1832" s="6" t="s">
        <v>0</v>
      </c>
      <c r="EB1832" s="6" t="s">
        <v>13</v>
      </c>
      <c r="EC1832" s="6" t="s">
        <v>1853</v>
      </c>
      <c r="ED1832" s="6" t="s">
        <v>204</v>
      </c>
      <c r="EE1832" s="6" t="s">
        <v>97</v>
      </c>
      <c r="EF1832" s="6" t="s">
        <v>125</v>
      </c>
      <c r="EG1832" s="6">
        <v>41</v>
      </c>
      <c r="EH1832" s="6">
        <v>199</v>
      </c>
      <c r="EI1832" s="6">
        <v>41</v>
      </c>
      <c r="EJ1832" s="6">
        <v>196</v>
      </c>
      <c r="EK1832" s="6">
        <v>41</v>
      </c>
      <c r="EL1832" s="6">
        <v>201</v>
      </c>
      <c r="EM1832" s="6" t="s">
        <v>117</v>
      </c>
      <c r="EN1832" s="6" t="s">
        <v>21</v>
      </c>
      <c r="EO1832" s="6">
        <v>7</v>
      </c>
    </row>
    <row r="1833" spans="131:145" x14ac:dyDescent="0.25">
      <c r="EA1833" s="6" t="s">
        <v>0</v>
      </c>
      <c r="EB1833" s="6" t="s">
        <v>6</v>
      </c>
      <c r="EC1833" s="6" t="s">
        <v>718</v>
      </c>
      <c r="ED1833" s="6" t="s">
        <v>719</v>
      </c>
      <c r="EE1833" s="6" t="s">
        <v>97</v>
      </c>
      <c r="EF1833" s="6" t="s">
        <v>132</v>
      </c>
      <c r="EG1833" s="6">
        <v>68</v>
      </c>
      <c r="EH1833" s="6">
        <v>327</v>
      </c>
      <c r="EI1833" s="6">
        <v>10</v>
      </c>
      <c r="EJ1833" s="6">
        <v>20</v>
      </c>
      <c r="EK1833" s="6">
        <v>63</v>
      </c>
      <c r="EL1833" s="6">
        <v>307</v>
      </c>
      <c r="EM1833" s="6" t="s">
        <v>117</v>
      </c>
      <c r="EN1833" s="6" t="s">
        <v>23</v>
      </c>
      <c r="EO1833" s="6">
        <v>15</v>
      </c>
    </row>
    <row r="1834" spans="131:145" x14ac:dyDescent="0.25">
      <c r="EA1834" s="6" t="s">
        <v>0</v>
      </c>
      <c r="EB1834" s="6" t="s">
        <v>13</v>
      </c>
      <c r="EC1834" s="6" t="s">
        <v>1853</v>
      </c>
      <c r="ED1834" s="6" t="s">
        <v>204</v>
      </c>
      <c r="EE1834" s="6" t="s">
        <v>97</v>
      </c>
      <c r="EF1834" s="6" t="s">
        <v>125</v>
      </c>
      <c r="EG1834" s="6">
        <v>41</v>
      </c>
      <c r="EH1834" s="6">
        <v>199</v>
      </c>
      <c r="EI1834" s="6">
        <v>41</v>
      </c>
      <c r="EJ1834" s="6">
        <v>196</v>
      </c>
      <c r="EK1834" s="6">
        <v>41</v>
      </c>
      <c r="EL1834" s="6">
        <v>201</v>
      </c>
      <c r="EM1834" s="6" t="s">
        <v>117</v>
      </c>
      <c r="EN1834" s="6" t="s">
        <v>23</v>
      </c>
      <c r="EO1834" s="6">
        <v>15</v>
      </c>
    </row>
    <row r="1835" spans="131:145" x14ac:dyDescent="0.25">
      <c r="EA1835" s="6" t="s">
        <v>3</v>
      </c>
      <c r="EB1835" s="6" t="s">
        <v>16</v>
      </c>
      <c r="EC1835" s="6" t="s">
        <v>813</v>
      </c>
      <c r="ED1835" s="6" t="s">
        <v>814</v>
      </c>
      <c r="EE1835" s="6" t="s">
        <v>97</v>
      </c>
      <c r="EF1835" s="6" t="s">
        <v>98</v>
      </c>
      <c r="EG1835" s="6">
        <v>38</v>
      </c>
      <c r="EH1835" s="6">
        <v>164</v>
      </c>
      <c r="EI1835" s="6">
        <v>37</v>
      </c>
      <c r="EJ1835" s="6">
        <v>155</v>
      </c>
      <c r="EK1835" s="6">
        <v>38</v>
      </c>
      <c r="EL1835" s="6">
        <v>4</v>
      </c>
      <c r="EM1835" s="6" t="s">
        <v>117</v>
      </c>
      <c r="EN1835" s="6" t="s">
        <v>23</v>
      </c>
      <c r="EO1835" s="6">
        <v>8</v>
      </c>
    </row>
    <row r="1836" spans="131:145" x14ac:dyDescent="0.25">
      <c r="EA1836" s="6" t="s">
        <v>3</v>
      </c>
      <c r="EB1836" s="6" t="s">
        <v>15</v>
      </c>
      <c r="EC1836" s="6" t="s">
        <v>791</v>
      </c>
      <c r="ED1836" s="6" t="s">
        <v>792</v>
      </c>
      <c r="EE1836" s="6" t="s">
        <v>97</v>
      </c>
      <c r="EF1836" s="6" t="s">
        <v>98</v>
      </c>
      <c r="EG1836" s="6">
        <v>64</v>
      </c>
      <c r="EH1836" s="6">
        <v>305</v>
      </c>
      <c r="EI1836" s="6">
        <v>63</v>
      </c>
      <c r="EJ1836" s="6">
        <v>304</v>
      </c>
      <c r="EK1836" s="6">
        <v>63</v>
      </c>
      <c r="EL1836" s="6">
        <v>304</v>
      </c>
      <c r="EM1836" s="6" t="s">
        <v>117</v>
      </c>
      <c r="EN1836" s="6" t="s">
        <v>23</v>
      </c>
      <c r="EO1836" s="6">
        <v>27</v>
      </c>
    </row>
    <row r="1837" spans="131:145" x14ac:dyDescent="0.25">
      <c r="EA1837" s="6" t="s">
        <v>0</v>
      </c>
      <c r="EB1837" s="6" t="s">
        <v>13</v>
      </c>
      <c r="EC1837" s="6" t="s">
        <v>241</v>
      </c>
      <c r="ED1837" s="6" t="s">
        <v>242</v>
      </c>
      <c r="EE1837" s="6" t="s">
        <v>97</v>
      </c>
      <c r="EF1837" s="6" t="s">
        <v>98</v>
      </c>
      <c r="EG1837" s="6">
        <v>65</v>
      </c>
      <c r="EH1837" s="6">
        <v>347</v>
      </c>
      <c r="EI1837" s="6">
        <v>65</v>
      </c>
      <c r="EJ1837" s="6">
        <v>347</v>
      </c>
      <c r="EK1837" s="6">
        <v>65</v>
      </c>
      <c r="EL1837" s="6">
        <v>347</v>
      </c>
      <c r="EM1837" s="6" t="s">
        <v>117</v>
      </c>
      <c r="EN1837" s="6" t="s">
        <v>22</v>
      </c>
      <c r="EO1837" s="6">
        <v>10</v>
      </c>
    </row>
    <row r="1838" spans="131:145" x14ac:dyDescent="0.25">
      <c r="EA1838" s="6" t="s">
        <v>0</v>
      </c>
      <c r="EB1838" s="6" t="s">
        <v>13</v>
      </c>
      <c r="EC1838" s="6" t="s">
        <v>175</v>
      </c>
      <c r="ED1838" s="6" t="s">
        <v>176</v>
      </c>
      <c r="EE1838" s="6" t="s">
        <v>97</v>
      </c>
      <c r="EF1838" s="6" t="s">
        <v>125</v>
      </c>
      <c r="EG1838" s="6">
        <v>35</v>
      </c>
      <c r="EH1838" s="6">
        <v>215</v>
      </c>
      <c r="EI1838" s="6">
        <v>35</v>
      </c>
      <c r="EJ1838" s="6">
        <v>211</v>
      </c>
      <c r="EK1838" s="6">
        <v>35</v>
      </c>
      <c r="EL1838" s="6">
        <v>212</v>
      </c>
      <c r="EM1838" s="6" t="s">
        <v>117</v>
      </c>
      <c r="EN1838" s="6" t="s">
        <v>22</v>
      </c>
      <c r="EO1838" s="6">
        <v>5</v>
      </c>
    </row>
    <row r="1839" spans="131:145" x14ac:dyDescent="0.25">
      <c r="EA1839" s="6" t="s">
        <v>3</v>
      </c>
      <c r="EB1839" s="6" t="s">
        <v>16</v>
      </c>
      <c r="EC1839" s="6" t="s">
        <v>813</v>
      </c>
      <c r="ED1839" s="6" t="s">
        <v>814</v>
      </c>
      <c r="EE1839" s="6" t="s">
        <v>97</v>
      </c>
      <c r="EF1839" s="6" t="s">
        <v>98</v>
      </c>
      <c r="EG1839" s="6">
        <v>38</v>
      </c>
      <c r="EH1839" s="6">
        <v>164</v>
      </c>
      <c r="EI1839" s="6">
        <v>37</v>
      </c>
      <c r="EJ1839" s="6">
        <v>155</v>
      </c>
      <c r="EK1839" s="6">
        <v>38</v>
      </c>
      <c r="EL1839" s="6">
        <v>4</v>
      </c>
      <c r="EM1839" s="6" t="s">
        <v>117</v>
      </c>
      <c r="EN1839" s="6" t="s">
        <v>22</v>
      </c>
      <c r="EO1839" s="6">
        <v>4</v>
      </c>
    </row>
    <row r="1840" spans="131:145" x14ac:dyDescent="0.25">
      <c r="EA1840" s="6" t="s">
        <v>3</v>
      </c>
      <c r="EB1840" s="6" t="s">
        <v>16</v>
      </c>
      <c r="EC1840" s="6" t="s">
        <v>230</v>
      </c>
      <c r="ED1840" s="6" t="s">
        <v>231</v>
      </c>
      <c r="EE1840" s="6" t="s">
        <v>97</v>
      </c>
      <c r="EF1840" s="6" t="s">
        <v>98</v>
      </c>
      <c r="EG1840" s="6">
        <v>31</v>
      </c>
      <c r="EH1840" s="6">
        <v>191</v>
      </c>
      <c r="EI1840" s="6">
        <v>31</v>
      </c>
      <c r="EJ1840" s="6">
        <v>183</v>
      </c>
      <c r="EK1840" s="6">
        <v>31</v>
      </c>
      <c r="EL1840" s="6">
        <v>183</v>
      </c>
      <c r="EM1840" s="6" t="s">
        <v>117</v>
      </c>
      <c r="EN1840" s="6" t="s">
        <v>23</v>
      </c>
      <c r="EO1840" s="6">
        <v>8</v>
      </c>
    </row>
    <row r="1841" spans="131:145" x14ac:dyDescent="0.25">
      <c r="EA1841" s="6" t="s">
        <v>3</v>
      </c>
      <c r="EB1841" s="6" t="s">
        <v>15</v>
      </c>
      <c r="EC1841" s="6" t="s">
        <v>794</v>
      </c>
      <c r="ED1841" s="6" t="s">
        <v>795</v>
      </c>
      <c r="EE1841" s="6" t="s">
        <v>97</v>
      </c>
      <c r="EF1841" s="6" t="s">
        <v>125</v>
      </c>
      <c r="EG1841" s="6">
        <v>78</v>
      </c>
      <c r="EH1841" s="6">
        <v>390</v>
      </c>
      <c r="EI1841" s="6">
        <v>77</v>
      </c>
      <c r="EJ1841" s="6">
        <v>384</v>
      </c>
      <c r="EK1841" s="6">
        <v>77</v>
      </c>
      <c r="EL1841" s="6">
        <v>384</v>
      </c>
      <c r="EM1841" s="6" t="s">
        <v>117</v>
      </c>
      <c r="EN1841" s="6" t="s">
        <v>22</v>
      </c>
      <c r="EO1841" s="6">
        <v>12</v>
      </c>
    </row>
    <row r="1842" spans="131:145" x14ac:dyDescent="0.25">
      <c r="EA1842" s="6" t="s">
        <v>0</v>
      </c>
      <c r="EB1842" s="6" t="s">
        <v>13</v>
      </c>
      <c r="EC1842" s="6" t="s">
        <v>201</v>
      </c>
      <c r="ED1842" s="6" t="s">
        <v>202</v>
      </c>
      <c r="EE1842" s="6" t="s">
        <v>97</v>
      </c>
      <c r="EF1842" s="6" t="s">
        <v>132</v>
      </c>
      <c r="EG1842" s="6">
        <v>8</v>
      </c>
      <c r="EH1842" s="6">
        <v>40</v>
      </c>
      <c r="EI1842" s="6">
        <v>8</v>
      </c>
      <c r="EJ1842" s="6">
        <v>28</v>
      </c>
      <c r="EK1842" s="6">
        <v>8</v>
      </c>
      <c r="EL1842" s="6">
        <v>40</v>
      </c>
      <c r="EM1842" s="6" t="s">
        <v>117</v>
      </c>
      <c r="EN1842" s="6" t="s">
        <v>22</v>
      </c>
      <c r="EO1842" s="6">
        <v>0</v>
      </c>
    </row>
    <row r="1843" spans="131:145" x14ac:dyDescent="0.25">
      <c r="EA1843" s="6" t="s">
        <v>3</v>
      </c>
      <c r="EB1843" s="6" t="s">
        <v>17</v>
      </c>
      <c r="EC1843" s="6" t="s">
        <v>767</v>
      </c>
      <c r="ED1843" s="6" t="s">
        <v>768</v>
      </c>
      <c r="EE1843" s="6" t="s">
        <v>97</v>
      </c>
      <c r="EF1843" s="6" t="s">
        <v>98</v>
      </c>
      <c r="EG1843" s="6">
        <v>61</v>
      </c>
      <c r="EH1843" s="6">
        <v>264</v>
      </c>
      <c r="EI1843" s="6">
        <v>55</v>
      </c>
      <c r="EJ1843" s="6">
        <v>251</v>
      </c>
      <c r="EK1843" s="6">
        <v>55</v>
      </c>
      <c r="EL1843" s="6">
        <v>251</v>
      </c>
      <c r="EM1843" s="6" t="s">
        <v>117</v>
      </c>
      <c r="EN1843" s="6" t="s">
        <v>21</v>
      </c>
      <c r="EO1843" s="6">
        <v>7</v>
      </c>
    </row>
    <row r="1844" spans="131:145" x14ac:dyDescent="0.25">
      <c r="EA1844" s="6" t="s">
        <v>0</v>
      </c>
      <c r="EB1844" s="6" t="s">
        <v>13</v>
      </c>
      <c r="EC1844" s="6" t="s">
        <v>175</v>
      </c>
      <c r="ED1844" s="6" t="s">
        <v>176</v>
      </c>
      <c r="EE1844" s="6" t="s">
        <v>97</v>
      </c>
      <c r="EF1844" s="6" t="s">
        <v>125</v>
      </c>
      <c r="EG1844" s="6">
        <v>35</v>
      </c>
      <c r="EH1844" s="6">
        <v>215</v>
      </c>
      <c r="EI1844" s="6">
        <v>35</v>
      </c>
      <c r="EJ1844" s="6">
        <v>211</v>
      </c>
      <c r="EK1844" s="6">
        <v>35</v>
      </c>
      <c r="EL1844" s="6">
        <v>212</v>
      </c>
      <c r="EM1844" s="6" t="s">
        <v>117</v>
      </c>
      <c r="EN1844" s="6" t="s">
        <v>23</v>
      </c>
      <c r="EO1844" s="6">
        <v>11</v>
      </c>
    </row>
    <row r="1845" spans="131:145" x14ac:dyDescent="0.25">
      <c r="EA1845" s="6" t="s">
        <v>0</v>
      </c>
      <c r="EB1845" s="6" t="s">
        <v>13</v>
      </c>
      <c r="EC1845" s="6" t="s">
        <v>249</v>
      </c>
      <c r="ED1845" s="6" t="s">
        <v>250</v>
      </c>
      <c r="EE1845" s="6" t="s">
        <v>97</v>
      </c>
      <c r="EF1845" s="6" t="s">
        <v>98</v>
      </c>
      <c r="EG1845" s="6">
        <v>14</v>
      </c>
      <c r="EH1845" s="6">
        <v>83</v>
      </c>
      <c r="EI1845" s="6">
        <v>8</v>
      </c>
      <c r="EJ1845" s="6">
        <v>35</v>
      </c>
      <c r="EK1845" s="6">
        <v>13</v>
      </c>
      <c r="EL1845" s="6">
        <v>82</v>
      </c>
      <c r="EM1845" s="6" t="s">
        <v>117</v>
      </c>
      <c r="EN1845" s="6" t="s">
        <v>21</v>
      </c>
      <c r="EO1845" s="6">
        <v>3</v>
      </c>
    </row>
    <row r="1846" spans="131:145" x14ac:dyDescent="0.25">
      <c r="EA1846" s="6" t="s">
        <v>3</v>
      </c>
      <c r="EB1846" s="6" t="s">
        <v>15</v>
      </c>
      <c r="EC1846" s="6" t="s">
        <v>794</v>
      </c>
      <c r="ED1846" s="6" t="s">
        <v>795</v>
      </c>
      <c r="EE1846" s="6" t="s">
        <v>97</v>
      </c>
      <c r="EF1846" s="6" t="s">
        <v>125</v>
      </c>
      <c r="EG1846" s="6">
        <v>78</v>
      </c>
      <c r="EH1846" s="6">
        <v>390</v>
      </c>
      <c r="EI1846" s="6">
        <v>77</v>
      </c>
      <c r="EJ1846" s="6">
        <v>384</v>
      </c>
      <c r="EK1846" s="6">
        <v>77</v>
      </c>
      <c r="EL1846" s="6">
        <v>384</v>
      </c>
      <c r="EM1846" s="6" t="s">
        <v>117</v>
      </c>
      <c r="EN1846" s="6" t="s">
        <v>21</v>
      </c>
      <c r="EO1846" s="6">
        <v>17</v>
      </c>
    </row>
    <row r="1847" spans="131:145" x14ac:dyDescent="0.25">
      <c r="EA1847" s="6" t="s">
        <v>0</v>
      </c>
      <c r="EB1847" s="6" t="s">
        <v>6</v>
      </c>
      <c r="EC1847" s="6" t="s">
        <v>277</v>
      </c>
      <c r="ED1847" s="6" t="s">
        <v>278</v>
      </c>
      <c r="EE1847" s="6" t="s">
        <v>97</v>
      </c>
      <c r="EF1847" s="6" t="s">
        <v>98</v>
      </c>
      <c r="EG1847" s="6">
        <v>139</v>
      </c>
      <c r="EH1847" s="6">
        <v>640</v>
      </c>
      <c r="EI1847" s="6">
        <v>127</v>
      </c>
      <c r="EJ1847" s="6">
        <v>578</v>
      </c>
      <c r="EK1847" s="6">
        <v>146</v>
      </c>
      <c r="EL1847" s="6">
        <v>640</v>
      </c>
      <c r="EM1847" s="6" t="s">
        <v>117</v>
      </c>
      <c r="EN1847" s="6" t="s">
        <v>23</v>
      </c>
      <c r="EO1847" s="6">
        <v>84</v>
      </c>
    </row>
    <row r="1848" spans="131:145" x14ac:dyDescent="0.25">
      <c r="EA1848" s="6" t="s">
        <v>0</v>
      </c>
      <c r="EB1848" s="6" t="s">
        <v>6</v>
      </c>
      <c r="EC1848" s="6" t="s">
        <v>718</v>
      </c>
      <c r="ED1848" s="6" t="s">
        <v>719</v>
      </c>
      <c r="EE1848" s="6" t="s">
        <v>97</v>
      </c>
      <c r="EF1848" s="6" t="s">
        <v>132</v>
      </c>
      <c r="EG1848" s="6">
        <v>68</v>
      </c>
      <c r="EH1848" s="6">
        <v>327</v>
      </c>
      <c r="EI1848" s="6">
        <v>10</v>
      </c>
      <c r="EJ1848" s="6">
        <v>20</v>
      </c>
      <c r="EK1848" s="6">
        <v>63</v>
      </c>
      <c r="EL1848" s="6">
        <v>307</v>
      </c>
      <c r="EM1848" s="6" t="s">
        <v>117</v>
      </c>
      <c r="EN1848" s="6" t="s">
        <v>21</v>
      </c>
      <c r="EO1848" s="6">
        <v>12</v>
      </c>
    </row>
    <row r="1849" spans="131:145" x14ac:dyDescent="0.25">
      <c r="EA1849" s="6" t="s">
        <v>3</v>
      </c>
      <c r="EB1849" s="6" t="s">
        <v>17</v>
      </c>
      <c r="EC1849" s="6" t="s">
        <v>767</v>
      </c>
      <c r="ED1849" s="6" t="s">
        <v>768</v>
      </c>
      <c r="EE1849" s="6" t="s">
        <v>97</v>
      </c>
      <c r="EF1849" s="6" t="s">
        <v>98</v>
      </c>
      <c r="EG1849" s="6">
        <v>61</v>
      </c>
      <c r="EH1849" s="6">
        <v>264</v>
      </c>
      <c r="EI1849" s="6">
        <v>55</v>
      </c>
      <c r="EJ1849" s="6">
        <v>251</v>
      </c>
      <c r="EK1849" s="6">
        <v>55</v>
      </c>
      <c r="EL1849" s="6">
        <v>251</v>
      </c>
      <c r="EM1849" s="6" t="s">
        <v>117</v>
      </c>
      <c r="EN1849" s="6" t="s">
        <v>22</v>
      </c>
      <c r="EO1849" s="6">
        <v>11</v>
      </c>
    </row>
    <row r="1850" spans="131:145" x14ac:dyDescent="0.25">
      <c r="EA1850" s="6" t="s">
        <v>0</v>
      </c>
      <c r="EB1850" s="6" t="s">
        <v>13</v>
      </c>
      <c r="EC1850" s="6" t="s">
        <v>1853</v>
      </c>
      <c r="ED1850" s="6" t="s">
        <v>204</v>
      </c>
      <c r="EE1850" s="6" t="s">
        <v>97</v>
      </c>
      <c r="EF1850" s="6" t="s">
        <v>125</v>
      </c>
      <c r="EG1850" s="6">
        <v>41</v>
      </c>
      <c r="EH1850" s="6">
        <v>199</v>
      </c>
      <c r="EI1850" s="6">
        <v>41</v>
      </c>
      <c r="EJ1850" s="6">
        <v>196</v>
      </c>
      <c r="EK1850" s="6">
        <v>41</v>
      </c>
      <c r="EL1850" s="6">
        <v>201</v>
      </c>
      <c r="EM1850" s="6" t="s">
        <v>117</v>
      </c>
      <c r="EN1850" s="6" t="s">
        <v>22</v>
      </c>
      <c r="EO1850" s="6">
        <v>8</v>
      </c>
    </row>
    <row r="1851" spans="131:145" x14ac:dyDescent="0.25">
      <c r="EA1851" s="6" t="s">
        <v>0</v>
      </c>
      <c r="EB1851" s="6" t="s">
        <v>6</v>
      </c>
      <c r="EC1851" s="6" t="s">
        <v>718</v>
      </c>
      <c r="ED1851" s="6" t="s">
        <v>719</v>
      </c>
      <c r="EE1851" s="6" t="s">
        <v>97</v>
      </c>
      <c r="EF1851" s="6" t="s">
        <v>132</v>
      </c>
      <c r="EG1851" s="6">
        <v>68</v>
      </c>
      <c r="EH1851" s="6">
        <v>327</v>
      </c>
      <c r="EI1851" s="6">
        <v>10</v>
      </c>
      <c r="EJ1851" s="6">
        <v>20</v>
      </c>
      <c r="EK1851" s="6">
        <v>63</v>
      </c>
      <c r="EL1851" s="6">
        <v>307</v>
      </c>
      <c r="EM1851" s="6" t="s">
        <v>117</v>
      </c>
      <c r="EN1851" s="6" t="s">
        <v>22</v>
      </c>
      <c r="EO1851" s="6">
        <v>3</v>
      </c>
    </row>
    <row r="1852" spans="131:145" x14ac:dyDescent="0.25">
      <c r="EA1852" s="6" t="s">
        <v>3</v>
      </c>
      <c r="EB1852" s="6" t="s">
        <v>15</v>
      </c>
      <c r="EC1852" s="6" t="s">
        <v>228</v>
      </c>
      <c r="ED1852" s="6" t="s">
        <v>229</v>
      </c>
      <c r="EE1852" s="6" t="s">
        <v>97</v>
      </c>
      <c r="EF1852" s="6" t="s">
        <v>98</v>
      </c>
      <c r="EG1852" s="6">
        <v>30</v>
      </c>
      <c r="EH1852" s="6">
        <v>139</v>
      </c>
      <c r="EI1852" s="6">
        <v>31</v>
      </c>
      <c r="EJ1852" s="6">
        <v>140</v>
      </c>
      <c r="EK1852" s="6">
        <v>31</v>
      </c>
      <c r="EL1852" s="6">
        <v>140</v>
      </c>
      <c r="EM1852" s="6" t="s">
        <v>117</v>
      </c>
      <c r="EN1852" s="6" t="s">
        <v>23</v>
      </c>
      <c r="EO1852" s="6">
        <v>14</v>
      </c>
    </row>
    <row r="1853" spans="131:145" x14ac:dyDescent="0.25">
      <c r="EA1853" s="6" t="s">
        <v>3</v>
      </c>
      <c r="EB1853" s="6" t="s">
        <v>15</v>
      </c>
      <c r="EC1853" s="6" t="s">
        <v>228</v>
      </c>
      <c r="ED1853" s="6" t="s">
        <v>229</v>
      </c>
      <c r="EE1853" s="6" t="s">
        <v>97</v>
      </c>
      <c r="EF1853" s="6" t="s">
        <v>98</v>
      </c>
      <c r="EG1853" s="6">
        <v>30</v>
      </c>
      <c r="EH1853" s="6">
        <v>139</v>
      </c>
      <c r="EI1853" s="6">
        <v>31</v>
      </c>
      <c r="EJ1853" s="6">
        <v>140</v>
      </c>
      <c r="EK1853" s="6">
        <v>31</v>
      </c>
      <c r="EL1853" s="6">
        <v>140</v>
      </c>
      <c r="EM1853" s="6" t="s">
        <v>117</v>
      </c>
      <c r="EN1853" s="6" t="s">
        <v>22</v>
      </c>
      <c r="EO1853" s="6">
        <v>7</v>
      </c>
    </row>
    <row r="1854" spans="131:145" x14ac:dyDescent="0.25">
      <c r="EA1854" s="6" t="s">
        <v>0</v>
      </c>
      <c r="EB1854" s="6" t="s">
        <v>13</v>
      </c>
      <c r="EC1854" s="6" t="s">
        <v>241</v>
      </c>
      <c r="ED1854" s="6" t="s">
        <v>242</v>
      </c>
      <c r="EE1854" s="6" t="s">
        <v>97</v>
      </c>
      <c r="EF1854" s="6" t="s">
        <v>98</v>
      </c>
      <c r="EG1854" s="6">
        <v>65</v>
      </c>
      <c r="EH1854" s="6">
        <v>347</v>
      </c>
      <c r="EI1854" s="6">
        <v>65</v>
      </c>
      <c r="EJ1854" s="6">
        <v>347</v>
      </c>
      <c r="EK1854" s="6">
        <v>65</v>
      </c>
      <c r="EL1854" s="6">
        <v>347</v>
      </c>
      <c r="EM1854" s="6" t="s">
        <v>117</v>
      </c>
      <c r="EN1854" s="6" t="s">
        <v>21</v>
      </c>
      <c r="EO1854" s="6">
        <v>12</v>
      </c>
    </row>
    <row r="1855" spans="131:145" x14ac:dyDescent="0.25">
      <c r="EA1855" s="6" t="s">
        <v>3</v>
      </c>
      <c r="EB1855" s="6" t="s">
        <v>15</v>
      </c>
      <c r="EC1855" s="6" t="s">
        <v>228</v>
      </c>
      <c r="ED1855" s="6" t="s">
        <v>229</v>
      </c>
      <c r="EE1855" s="6" t="s">
        <v>97</v>
      </c>
      <c r="EF1855" s="6" t="s">
        <v>98</v>
      </c>
      <c r="EG1855" s="6">
        <v>30</v>
      </c>
      <c r="EH1855" s="6">
        <v>139</v>
      </c>
      <c r="EI1855" s="6">
        <v>31</v>
      </c>
      <c r="EJ1855" s="6">
        <v>140</v>
      </c>
      <c r="EK1855" s="6">
        <v>31</v>
      </c>
      <c r="EL1855" s="6">
        <v>140</v>
      </c>
      <c r="EM1855" s="6" t="s">
        <v>117</v>
      </c>
      <c r="EN1855" s="6" t="s">
        <v>21</v>
      </c>
      <c r="EO1855" s="6">
        <v>7</v>
      </c>
    </row>
    <row r="1856" spans="131:145" x14ac:dyDescent="0.25">
      <c r="EA1856" s="6" t="s">
        <v>3</v>
      </c>
      <c r="EB1856" s="6" t="s">
        <v>16</v>
      </c>
      <c r="EC1856" s="6" t="s">
        <v>813</v>
      </c>
      <c r="ED1856" s="6" t="s">
        <v>814</v>
      </c>
      <c r="EE1856" s="6" t="s">
        <v>97</v>
      </c>
      <c r="EF1856" s="6" t="s">
        <v>98</v>
      </c>
      <c r="EG1856" s="6">
        <v>38</v>
      </c>
      <c r="EH1856" s="6">
        <v>164</v>
      </c>
      <c r="EI1856" s="6">
        <v>37</v>
      </c>
      <c r="EJ1856" s="6">
        <v>155</v>
      </c>
      <c r="EK1856" s="6">
        <v>38</v>
      </c>
      <c r="EL1856" s="6">
        <v>4</v>
      </c>
      <c r="EM1856" s="6" t="s">
        <v>117</v>
      </c>
      <c r="EN1856" s="6" t="s">
        <v>21</v>
      </c>
      <c r="EO1856" s="6">
        <v>4</v>
      </c>
    </row>
    <row r="1857" spans="131:145" x14ac:dyDescent="0.25">
      <c r="EA1857" s="6" t="s">
        <v>0</v>
      </c>
      <c r="EB1857" s="6" t="s">
        <v>7</v>
      </c>
      <c r="EC1857" s="6" t="s">
        <v>130</v>
      </c>
      <c r="ED1857" s="6" t="s">
        <v>131</v>
      </c>
      <c r="EE1857" s="6" t="s">
        <v>97</v>
      </c>
      <c r="EF1857" s="6" t="s">
        <v>125</v>
      </c>
      <c r="EG1857" s="6">
        <v>169</v>
      </c>
      <c r="EH1857" s="6">
        <v>816</v>
      </c>
      <c r="EI1857" s="6">
        <v>153</v>
      </c>
      <c r="EJ1857" s="6">
        <v>754</v>
      </c>
      <c r="EK1857" s="6">
        <v>157</v>
      </c>
      <c r="EL1857" s="6">
        <v>761</v>
      </c>
      <c r="EM1857" s="6" t="s">
        <v>117</v>
      </c>
      <c r="EN1857" s="6" t="s">
        <v>22</v>
      </c>
      <c r="EO1857" s="6">
        <v>19</v>
      </c>
    </row>
    <row r="1858" spans="131:145" x14ac:dyDescent="0.25">
      <c r="EA1858" s="6" t="s">
        <v>3</v>
      </c>
      <c r="EB1858" s="6" t="s">
        <v>17</v>
      </c>
      <c r="EC1858" s="6" t="s">
        <v>1868</v>
      </c>
      <c r="ED1858" s="6" t="s">
        <v>762</v>
      </c>
      <c r="EE1858" s="6" t="s">
        <v>209</v>
      </c>
      <c r="EF1858" s="6" t="s">
        <v>125</v>
      </c>
      <c r="EG1858" s="6">
        <v>32</v>
      </c>
      <c r="EH1858" s="6">
        <v>156</v>
      </c>
      <c r="EI1858" s="6">
        <v>9</v>
      </c>
      <c r="EJ1858" s="6">
        <v>58</v>
      </c>
      <c r="EK1858" s="6">
        <v>9</v>
      </c>
      <c r="EL1858" s="6">
        <v>58</v>
      </c>
      <c r="EM1858" s="6" t="s">
        <v>117</v>
      </c>
      <c r="EN1858" s="6" t="s">
        <v>22</v>
      </c>
      <c r="EO1858" s="6">
        <v>0</v>
      </c>
    </row>
    <row r="1859" spans="131:145" x14ac:dyDescent="0.25">
      <c r="EA1859" s="6" t="s">
        <v>0</v>
      </c>
      <c r="EB1859" s="6" t="s">
        <v>13</v>
      </c>
      <c r="EC1859" s="6" t="s">
        <v>179</v>
      </c>
      <c r="ED1859" s="6" t="s">
        <v>180</v>
      </c>
      <c r="EE1859" s="6" t="s">
        <v>97</v>
      </c>
      <c r="EF1859" s="6" t="s">
        <v>125</v>
      </c>
      <c r="EG1859" s="6">
        <v>13</v>
      </c>
      <c r="EH1859" s="6">
        <v>70</v>
      </c>
      <c r="EI1859" s="6">
        <v>8</v>
      </c>
      <c r="EJ1859" s="6">
        <v>49</v>
      </c>
      <c r="EK1859" s="6">
        <v>12</v>
      </c>
      <c r="EL1859" s="6">
        <v>70</v>
      </c>
      <c r="EM1859" s="6" t="s">
        <v>117</v>
      </c>
      <c r="EN1859" s="6" t="s">
        <v>23</v>
      </c>
      <c r="EO1859" s="6">
        <v>3</v>
      </c>
    </row>
    <row r="1860" spans="131:145" x14ac:dyDescent="0.25">
      <c r="EA1860" s="6" t="s">
        <v>3</v>
      </c>
      <c r="EB1860" s="6" t="s">
        <v>18</v>
      </c>
      <c r="EC1860" s="6" t="s">
        <v>809</v>
      </c>
      <c r="ED1860" s="6" t="s">
        <v>810</v>
      </c>
      <c r="EE1860" s="6" t="s">
        <v>97</v>
      </c>
      <c r="EF1860" s="6" t="s">
        <v>98</v>
      </c>
      <c r="EG1860" s="6">
        <v>12</v>
      </c>
      <c r="EH1860" s="6">
        <v>52</v>
      </c>
      <c r="EI1860" s="6">
        <v>10</v>
      </c>
      <c r="EJ1860" s="6">
        <v>44</v>
      </c>
      <c r="EK1860" s="6">
        <v>10</v>
      </c>
      <c r="EL1860" s="6">
        <v>44</v>
      </c>
      <c r="EM1860" s="6" t="s">
        <v>117</v>
      </c>
      <c r="EN1860" s="6" t="s">
        <v>21</v>
      </c>
      <c r="EO1860" s="6">
        <v>0</v>
      </c>
    </row>
    <row r="1861" spans="131:145" x14ac:dyDescent="0.25">
      <c r="EA1861" s="6" t="s">
        <v>3</v>
      </c>
      <c r="EB1861" s="6" t="s">
        <v>17</v>
      </c>
      <c r="EC1861" s="6" t="s">
        <v>771</v>
      </c>
      <c r="ED1861" s="6" t="s">
        <v>772</v>
      </c>
      <c r="EE1861" s="6" t="s">
        <v>209</v>
      </c>
      <c r="EF1861" s="6" t="s">
        <v>125</v>
      </c>
      <c r="EG1861" s="6">
        <v>9</v>
      </c>
      <c r="EH1861" s="6">
        <v>40</v>
      </c>
      <c r="EI1861" s="6">
        <v>9</v>
      </c>
      <c r="EJ1861" s="6">
        <v>43</v>
      </c>
      <c r="EK1861" s="6">
        <v>9</v>
      </c>
      <c r="EL1861" s="6">
        <v>43</v>
      </c>
      <c r="EM1861" s="6" t="s">
        <v>117</v>
      </c>
      <c r="EN1861" s="6" t="s">
        <v>23</v>
      </c>
      <c r="EO1861" s="6">
        <v>1</v>
      </c>
    </row>
    <row r="1862" spans="131:145" x14ac:dyDescent="0.25">
      <c r="EA1862" s="6" t="s">
        <v>3</v>
      </c>
      <c r="EB1862" s="6" t="s">
        <v>15</v>
      </c>
      <c r="EC1862" s="6" t="s">
        <v>806</v>
      </c>
      <c r="ED1862" s="6" t="s">
        <v>807</v>
      </c>
      <c r="EE1862" s="6" t="s">
        <v>97</v>
      </c>
      <c r="EF1862" s="6" t="s">
        <v>125</v>
      </c>
      <c r="EG1862" s="6">
        <v>178</v>
      </c>
      <c r="EH1862" s="6">
        <v>827</v>
      </c>
      <c r="EI1862" s="6">
        <v>194</v>
      </c>
      <c r="EJ1862" s="6">
        <v>890</v>
      </c>
      <c r="EK1862" s="6">
        <v>194</v>
      </c>
      <c r="EL1862" s="6">
        <v>890</v>
      </c>
      <c r="EM1862" s="6" t="s">
        <v>117</v>
      </c>
      <c r="EN1862" s="6" t="s">
        <v>22</v>
      </c>
      <c r="EO1862" s="6">
        <v>24</v>
      </c>
    </row>
    <row r="1863" spans="131:145" x14ac:dyDescent="0.25">
      <c r="EA1863" s="6" t="s">
        <v>0</v>
      </c>
      <c r="EB1863" s="6" t="s">
        <v>13</v>
      </c>
      <c r="EC1863" s="6" t="s">
        <v>245</v>
      </c>
      <c r="ED1863" s="6" t="s">
        <v>246</v>
      </c>
      <c r="EE1863" s="6" t="s">
        <v>97</v>
      </c>
      <c r="EF1863" s="6" t="s">
        <v>98</v>
      </c>
      <c r="EG1863" s="6">
        <v>25</v>
      </c>
      <c r="EH1863" s="6">
        <v>133</v>
      </c>
      <c r="EI1863" s="6">
        <v>22</v>
      </c>
      <c r="EJ1863" s="6">
        <v>95</v>
      </c>
      <c r="EK1863" s="6">
        <v>25</v>
      </c>
      <c r="EL1863" s="6">
        <v>134</v>
      </c>
      <c r="EM1863" s="6" t="s">
        <v>117</v>
      </c>
      <c r="EN1863" s="6" t="s">
        <v>23</v>
      </c>
      <c r="EO1863" s="6">
        <v>7</v>
      </c>
    </row>
    <row r="1864" spans="131:145" x14ac:dyDescent="0.25">
      <c r="EA1864" s="6" t="s">
        <v>0</v>
      </c>
      <c r="EB1864" s="6" t="s">
        <v>13</v>
      </c>
      <c r="EC1864" s="6" t="s">
        <v>199</v>
      </c>
      <c r="ED1864" s="6" t="s">
        <v>200</v>
      </c>
      <c r="EE1864" s="6" t="s">
        <v>97</v>
      </c>
      <c r="EF1864" s="6" t="s">
        <v>125</v>
      </c>
      <c r="EG1864" s="6">
        <v>77</v>
      </c>
      <c r="EH1864" s="6">
        <v>380</v>
      </c>
      <c r="EI1864" s="6">
        <v>76</v>
      </c>
      <c r="EJ1864" s="6">
        <v>342</v>
      </c>
      <c r="EK1864" s="6">
        <v>76</v>
      </c>
      <c r="EL1864" s="6">
        <v>344</v>
      </c>
      <c r="EM1864" s="6" t="s">
        <v>117</v>
      </c>
      <c r="EN1864" s="6" t="s">
        <v>21</v>
      </c>
      <c r="EO1864" s="6">
        <v>6</v>
      </c>
    </row>
    <row r="1865" spans="131:145" x14ac:dyDescent="0.25">
      <c r="EA1865" s="6" t="s">
        <v>0</v>
      </c>
      <c r="EB1865" s="6" t="s">
        <v>7</v>
      </c>
      <c r="EC1865" s="6" t="s">
        <v>130</v>
      </c>
      <c r="ED1865" s="6" t="s">
        <v>131</v>
      </c>
      <c r="EE1865" s="6" t="s">
        <v>97</v>
      </c>
      <c r="EF1865" s="6" t="s">
        <v>125</v>
      </c>
      <c r="EG1865" s="6">
        <v>169</v>
      </c>
      <c r="EH1865" s="6">
        <v>816</v>
      </c>
      <c r="EI1865" s="6">
        <v>153</v>
      </c>
      <c r="EJ1865" s="6">
        <v>754</v>
      </c>
      <c r="EK1865" s="6">
        <v>157</v>
      </c>
      <c r="EL1865" s="6">
        <v>761</v>
      </c>
      <c r="EM1865" s="6" t="s">
        <v>117</v>
      </c>
      <c r="EN1865" s="6" t="s">
        <v>23</v>
      </c>
      <c r="EO1865" s="6">
        <v>37</v>
      </c>
    </row>
    <row r="1866" spans="131:145" x14ac:dyDescent="0.25">
      <c r="EA1866" s="6" t="s">
        <v>0</v>
      </c>
      <c r="EB1866" s="6" t="s">
        <v>13</v>
      </c>
      <c r="EC1866" s="6" t="s">
        <v>181</v>
      </c>
      <c r="ED1866" s="6" t="s">
        <v>182</v>
      </c>
      <c r="EE1866" s="6" t="s">
        <v>97</v>
      </c>
      <c r="EF1866" s="6" t="s">
        <v>98</v>
      </c>
      <c r="EG1866" s="6">
        <v>16</v>
      </c>
      <c r="EH1866" s="6">
        <v>58</v>
      </c>
      <c r="EI1866" s="6">
        <v>10</v>
      </c>
      <c r="EJ1866" s="6">
        <v>45</v>
      </c>
      <c r="EK1866" s="6">
        <v>16</v>
      </c>
      <c r="EL1866" s="6">
        <v>58</v>
      </c>
      <c r="EM1866" s="6" t="s">
        <v>117</v>
      </c>
      <c r="EN1866" s="6" t="s">
        <v>21</v>
      </c>
      <c r="EO1866" s="6">
        <v>1</v>
      </c>
    </row>
    <row r="1867" spans="131:145" x14ac:dyDescent="0.25">
      <c r="EA1867" s="6" t="s">
        <v>3</v>
      </c>
      <c r="EB1867" s="6" t="s">
        <v>15</v>
      </c>
      <c r="EC1867" s="6" t="s">
        <v>787</v>
      </c>
      <c r="ED1867" s="6" t="s">
        <v>788</v>
      </c>
      <c r="EE1867" s="6" t="s">
        <v>97</v>
      </c>
      <c r="EF1867" s="6" t="s">
        <v>125</v>
      </c>
      <c r="EG1867" s="6">
        <v>87</v>
      </c>
      <c r="EH1867" s="6">
        <v>488</v>
      </c>
      <c r="EI1867" s="6">
        <v>86</v>
      </c>
      <c r="EJ1867" s="6">
        <v>472</v>
      </c>
      <c r="EK1867" s="6">
        <v>86</v>
      </c>
      <c r="EL1867" s="6">
        <v>472</v>
      </c>
      <c r="EM1867" s="6" t="s">
        <v>117</v>
      </c>
      <c r="EN1867" s="6" t="s">
        <v>22</v>
      </c>
      <c r="EO1867" s="6">
        <v>35</v>
      </c>
    </row>
    <row r="1868" spans="131:145" x14ac:dyDescent="0.25">
      <c r="EA1868" s="6" t="s">
        <v>3</v>
      </c>
      <c r="EB1868" s="6" t="s">
        <v>15</v>
      </c>
      <c r="EC1868" s="6" t="s">
        <v>787</v>
      </c>
      <c r="ED1868" s="6" t="s">
        <v>788</v>
      </c>
      <c r="EE1868" s="6" t="s">
        <v>97</v>
      </c>
      <c r="EF1868" s="6" t="s">
        <v>125</v>
      </c>
      <c r="EG1868" s="6">
        <v>87</v>
      </c>
      <c r="EH1868" s="6">
        <v>488</v>
      </c>
      <c r="EI1868" s="6">
        <v>86</v>
      </c>
      <c r="EJ1868" s="6">
        <v>472</v>
      </c>
      <c r="EK1868" s="6">
        <v>86</v>
      </c>
      <c r="EL1868" s="6">
        <v>472</v>
      </c>
      <c r="EM1868" s="6" t="s">
        <v>117</v>
      </c>
      <c r="EN1868" s="6" t="s">
        <v>23</v>
      </c>
      <c r="EO1868" s="6">
        <v>74</v>
      </c>
    </row>
    <row r="1869" spans="131:145" x14ac:dyDescent="0.25">
      <c r="EA1869" s="6" t="s">
        <v>0</v>
      </c>
      <c r="EB1869" s="6" t="s">
        <v>13</v>
      </c>
      <c r="EC1869" s="6" t="s">
        <v>199</v>
      </c>
      <c r="ED1869" s="6" t="s">
        <v>200</v>
      </c>
      <c r="EE1869" s="6" t="s">
        <v>97</v>
      </c>
      <c r="EF1869" s="6" t="s">
        <v>125</v>
      </c>
      <c r="EG1869" s="6">
        <v>77</v>
      </c>
      <c r="EH1869" s="6">
        <v>380</v>
      </c>
      <c r="EI1869" s="6">
        <v>76</v>
      </c>
      <c r="EJ1869" s="6">
        <v>342</v>
      </c>
      <c r="EK1869" s="6">
        <v>76</v>
      </c>
      <c r="EL1869" s="6">
        <v>344</v>
      </c>
      <c r="EM1869" s="6" t="s">
        <v>117</v>
      </c>
      <c r="EN1869" s="6" t="s">
        <v>22</v>
      </c>
      <c r="EO1869" s="6">
        <v>10</v>
      </c>
    </row>
    <row r="1870" spans="131:145" x14ac:dyDescent="0.25">
      <c r="EA1870" s="6" t="s">
        <v>0</v>
      </c>
      <c r="EB1870" s="6" t="s">
        <v>13</v>
      </c>
      <c r="EC1870" s="6" t="s">
        <v>243</v>
      </c>
      <c r="ED1870" s="6" t="s">
        <v>244</v>
      </c>
      <c r="EE1870" s="6" t="s">
        <v>97</v>
      </c>
      <c r="EF1870" s="6" t="s">
        <v>98</v>
      </c>
      <c r="EG1870" s="6">
        <v>67</v>
      </c>
      <c r="EH1870" s="6">
        <v>350</v>
      </c>
      <c r="EI1870" s="6">
        <v>67</v>
      </c>
      <c r="EJ1870" s="6">
        <v>350</v>
      </c>
      <c r="EK1870" s="6">
        <v>67</v>
      </c>
      <c r="EL1870" s="6">
        <v>350</v>
      </c>
      <c r="EM1870" s="6" t="s">
        <v>117</v>
      </c>
      <c r="EN1870" s="6" t="s">
        <v>23</v>
      </c>
      <c r="EO1870" s="6">
        <v>19</v>
      </c>
    </row>
    <row r="1871" spans="131:145" x14ac:dyDescent="0.25">
      <c r="EA1871" s="6" t="s">
        <v>0</v>
      </c>
      <c r="EB1871" s="6" t="s">
        <v>13</v>
      </c>
      <c r="EC1871" s="6" t="s">
        <v>245</v>
      </c>
      <c r="ED1871" s="6" t="s">
        <v>246</v>
      </c>
      <c r="EE1871" s="6" t="s">
        <v>97</v>
      </c>
      <c r="EF1871" s="6" t="s">
        <v>98</v>
      </c>
      <c r="EG1871" s="6">
        <v>25</v>
      </c>
      <c r="EH1871" s="6">
        <v>133</v>
      </c>
      <c r="EI1871" s="6">
        <v>22</v>
      </c>
      <c r="EJ1871" s="6">
        <v>95</v>
      </c>
      <c r="EK1871" s="6">
        <v>25</v>
      </c>
      <c r="EL1871" s="6">
        <v>134</v>
      </c>
      <c r="EM1871" s="6" t="s">
        <v>117</v>
      </c>
      <c r="EN1871" s="6" t="s">
        <v>22</v>
      </c>
      <c r="EO1871" s="6">
        <v>2</v>
      </c>
    </row>
    <row r="1872" spans="131:145" x14ac:dyDescent="0.25">
      <c r="EA1872" s="6" t="s">
        <v>3</v>
      </c>
      <c r="EB1872" s="6" t="s">
        <v>17</v>
      </c>
      <c r="EC1872" s="6" t="s">
        <v>771</v>
      </c>
      <c r="ED1872" s="6" t="s">
        <v>772</v>
      </c>
      <c r="EE1872" s="6" t="s">
        <v>209</v>
      </c>
      <c r="EF1872" s="6" t="s">
        <v>125</v>
      </c>
      <c r="EG1872" s="6">
        <v>9</v>
      </c>
      <c r="EH1872" s="6">
        <v>40</v>
      </c>
      <c r="EI1872" s="6">
        <v>9</v>
      </c>
      <c r="EJ1872" s="6">
        <v>43</v>
      </c>
      <c r="EK1872" s="6">
        <v>9</v>
      </c>
      <c r="EL1872" s="6">
        <v>43</v>
      </c>
      <c r="EM1872" s="6" t="s">
        <v>117</v>
      </c>
      <c r="EN1872" s="6" t="s">
        <v>22</v>
      </c>
      <c r="EO1872" s="6">
        <v>0</v>
      </c>
    </row>
    <row r="1873" spans="131:145" x14ac:dyDescent="0.25">
      <c r="EA1873" s="6" t="s">
        <v>0</v>
      </c>
      <c r="EB1873" s="6" t="s">
        <v>13</v>
      </c>
      <c r="EC1873" s="6" t="s">
        <v>181</v>
      </c>
      <c r="ED1873" s="6" t="s">
        <v>182</v>
      </c>
      <c r="EE1873" s="6" t="s">
        <v>97</v>
      </c>
      <c r="EF1873" s="6" t="s">
        <v>98</v>
      </c>
      <c r="EG1873" s="6">
        <v>16</v>
      </c>
      <c r="EH1873" s="6">
        <v>58</v>
      </c>
      <c r="EI1873" s="6">
        <v>10</v>
      </c>
      <c r="EJ1873" s="6">
        <v>45</v>
      </c>
      <c r="EK1873" s="6">
        <v>16</v>
      </c>
      <c r="EL1873" s="6">
        <v>58</v>
      </c>
      <c r="EM1873" s="6" t="s">
        <v>117</v>
      </c>
      <c r="EN1873" s="6" t="s">
        <v>22</v>
      </c>
      <c r="EO1873" s="6">
        <v>3</v>
      </c>
    </row>
    <row r="1874" spans="131:145" x14ac:dyDescent="0.25">
      <c r="EA1874" s="6" t="s">
        <v>3</v>
      </c>
      <c r="EB1874" s="6" t="s">
        <v>15</v>
      </c>
      <c r="EC1874" s="6" t="s">
        <v>806</v>
      </c>
      <c r="ED1874" s="6" t="s">
        <v>807</v>
      </c>
      <c r="EE1874" s="6" t="s">
        <v>97</v>
      </c>
      <c r="EF1874" s="6" t="s">
        <v>125</v>
      </c>
      <c r="EG1874" s="6">
        <v>178</v>
      </c>
      <c r="EH1874" s="6">
        <v>827</v>
      </c>
      <c r="EI1874" s="6">
        <v>194</v>
      </c>
      <c r="EJ1874" s="6">
        <v>890</v>
      </c>
      <c r="EK1874" s="6">
        <v>194</v>
      </c>
      <c r="EL1874" s="6">
        <v>890</v>
      </c>
      <c r="EM1874" s="6" t="s">
        <v>117</v>
      </c>
      <c r="EN1874" s="6" t="s">
        <v>23</v>
      </c>
      <c r="EO1874" s="6">
        <v>62</v>
      </c>
    </row>
    <row r="1875" spans="131:145" x14ac:dyDescent="0.25">
      <c r="EA1875" s="6" t="s">
        <v>3</v>
      </c>
      <c r="EB1875" s="6" t="s">
        <v>15</v>
      </c>
      <c r="EC1875" s="6" t="s">
        <v>787</v>
      </c>
      <c r="ED1875" s="6" t="s">
        <v>788</v>
      </c>
      <c r="EE1875" s="6" t="s">
        <v>97</v>
      </c>
      <c r="EF1875" s="6" t="s">
        <v>125</v>
      </c>
      <c r="EG1875" s="6">
        <v>87</v>
      </c>
      <c r="EH1875" s="6">
        <v>488</v>
      </c>
      <c r="EI1875" s="6">
        <v>86</v>
      </c>
      <c r="EJ1875" s="6">
        <v>472</v>
      </c>
      <c r="EK1875" s="6">
        <v>86</v>
      </c>
      <c r="EL1875" s="6">
        <v>472</v>
      </c>
      <c r="EM1875" s="6" t="s">
        <v>117</v>
      </c>
      <c r="EN1875" s="6" t="s">
        <v>21</v>
      </c>
      <c r="EO1875" s="6">
        <v>39</v>
      </c>
    </row>
    <row r="1876" spans="131:145" x14ac:dyDescent="0.25">
      <c r="EA1876" s="6" t="s">
        <v>0</v>
      </c>
      <c r="EB1876" s="6" t="s">
        <v>13</v>
      </c>
      <c r="EC1876" s="6" t="s">
        <v>199</v>
      </c>
      <c r="ED1876" s="6" t="s">
        <v>200</v>
      </c>
      <c r="EE1876" s="6" t="s">
        <v>97</v>
      </c>
      <c r="EF1876" s="6" t="s">
        <v>125</v>
      </c>
      <c r="EG1876" s="6">
        <v>77</v>
      </c>
      <c r="EH1876" s="6">
        <v>380</v>
      </c>
      <c r="EI1876" s="6">
        <v>76</v>
      </c>
      <c r="EJ1876" s="6">
        <v>342</v>
      </c>
      <c r="EK1876" s="6">
        <v>76</v>
      </c>
      <c r="EL1876" s="6">
        <v>344</v>
      </c>
      <c r="EM1876" s="6" t="s">
        <v>117</v>
      </c>
      <c r="EN1876" s="6" t="s">
        <v>23</v>
      </c>
      <c r="EO1876" s="6">
        <v>16</v>
      </c>
    </row>
    <row r="1877" spans="131:145" x14ac:dyDescent="0.25">
      <c r="EA1877" s="6" t="s">
        <v>0</v>
      </c>
      <c r="EB1877" s="6" t="s">
        <v>7</v>
      </c>
      <c r="EC1877" s="6" t="s">
        <v>130</v>
      </c>
      <c r="ED1877" s="6" t="s">
        <v>131</v>
      </c>
      <c r="EE1877" s="6" t="s">
        <v>97</v>
      </c>
      <c r="EF1877" s="6" t="s">
        <v>125</v>
      </c>
      <c r="EG1877" s="6">
        <v>169</v>
      </c>
      <c r="EH1877" s="6">
        <v>816</v>
      </c>
      <c r="EI1877" s="6">
        <v>153</v>
      </c>
      <c r="EJ1877" s="6">
        <v>754</v>
      </c>
      <c r="EK1877" s="6">
        <v>157</v>
      </c>
      <c r="EL1877" s="6">
        <v>761</v>
      </c>
      <c r="EM1877" s="6" t="s">
        <v>117</v>
      </c>
      <c r="EN1877" s="6" t="s">
        <v>21</v>
      </c>
      <c r="EO1877" s="6">
        <v>18</v>
      </c>
    </row>
    <row r="1878" spans="131:145" x14ac:dyDescent="0.25">
      <c r="EA1878" s="6" t="s">
        <v>0</v>
      </c>
      <c r="EB1878" s="6" t="s">
        <v>13</v>
      </c>
      <c r="EC1878" s="6" t="s">
        <v>245</v>
      </c>
      <c r="ED1878" s="6" t="s">
        <v>246</v>
      </c>
      <c r="EE1878" s="6" t="s">
        <v>97</v>
      </c>
      <c r="EF1878" s="6" t="s">
        <v>98</v>
      </c>
      <c r="EG1878" s="6">
        <v>25</v>
      </c>
      <c r="EH1878" s="6">
        <v>133</v>
      </c>
      <c r="EI1878" s="6">
        <v>22</v>
      </c>
      <c r="EJ1878" s="6">
        <v>95</v>
      </c>
      <c r="EK1878" s="6">
        <v>25</v>
      </c>
      <c r="EL1878" s="6">
        <v>134</v>
      </c>
      <c r="EM1878" s="6" t="s">
        <v>117</v>
      </c>
      <c r="EN1878" s="6" t="s">
        <v>21</v>
      </c>
      <c r="EO1878" s="6">
        <v>5</v>
      </c>
    </row>
    <row r="1879" spans="131:145" x14ac:dyDescent="0.25">
      <c r="EA1879" s="6" t="s">
        <v>0</v>
      </c>
      <c r="EB1879" s="6" t="s">
        <v>13</v>
      </c>
      <c r="EC1879" s="6" t="s">
        <v>181</v>
      </c>
      <c r="ED1879" s="6" t="s">
        <v>182</v>
      </c>
      <c r="EE1879" s="6" t="s">
        <v>97</v>
      </c>
      <c r="EF1879" s="6" t="s">
        <v>98</v>
      </c>
      <c r="EG1879" s="6">
        <v>16</v>
      </c>
      <c r="EH1879" s="6">
        <v>58</v>
      </c>
      <c r="EI1879" s="6">
        <v>10</v>
      </c>
      <c r="EJ1879" s="6">
        <v>45</v>
      </c>
      <c r="EK1879" s="6">
        <v>16</v>
      </c>
      <c r="EL1879" s="6">
        <v>58</v>
      </c>
      <c r="EM1879" s="6" t="s">
        <v>117</v>
      </c>
      <c r="EN1879" s="6" t="s">
        <v>23</v>
      </c>
      <c r="EO1879" s="6">
        <v>4</v>
      </c>
    </row>
    <row r="1880" spans="131:145" x14ac:dyDescent="0.25">
      <c r="EA1880" s="6" t="s">
        <v>3</v>
      </c>
      <c r="EB1880" s="6" t="s">
        <v>18</v>
      </c>
      <c r="EC1880" s="6" t="s">
        <v>809</v>
      </c>
      <c r="ED1880" s="6" t="s">
        <v>810</v>
      </c>
      <c r="EE1880" s="6" t="s">
        <v>97</v>
      </c>
      <c r="EF1880" s="6" t="s">
        <v>98</v>
      </c>
      <c r="EG1880" s="6">
        <v>12</v>
      </c>
      <c r="EH1880" s="6">
        <v>52</v>
      </c>
      <c r="EI1880" s="6">
        <v>10</v>
      </c>
      <c r="EJ1880" s="6">
        <v>44</v>
      </c>
      <c r="EK1880" s="6">
        <v>10</v>
      </c>
      <c r="EL1880" s="6">
        <v>44</v>
      </c>
      <c r="EM1880" s="6" t="s">
        <v>117</v>
      </c>
      <c r="EN1880" s="6" t="s">
        <v>23</v>
      </c>
      <c r="EO1880" s="6">
        <v>0</v>
      </c>
    </row>
    <row r="1881" spans="131:145" x14ac:dyDescent="0.25">
      <c r="EA1881" s="6" t="s">
        <v>3</v>
      </c>
      <c r="EB1881" s="6" t="s">
        <v>18</v>
      </c>
      <c r="EC1881" s="6" t="s">
        <v>809</v>
      </c>
      <c r="ED1881" s="6" t="s">
        <v>810</v>
      </c>
      <c r="EE1881" s="6" t="s">
        <v>97</v>
      </c>
      <c r="EF1881" s="6" t="s">
        <v>98</v>
      </c>
      <c r="EG1881" s="6">
        <v>12</v>
      </c>
      <c r="EH1881" s="6">
        <v>52</v>
      </c>
      <c r="EI1881" s="6">
        <v>10</v>
      </c>
      <c r="EJ1881" s="6">
        <v>44</v>
      </c>
      <c r="EK1881" s="6">
        <v>10</v>
      </c>
      <c r="EL1881" s="6">
        <v>44</v>
      </c>
      <c r="EM1881" s="6" t="s">
        <v>117</v>
      </c>
      <c r="EN1881" s="6" t="s">
        <v>22</v>
      </c>
      <c r="EO1881" s="6">
        <v>0</v>
      </c>
    </row>
    <row r="1882" spans="131:145" x14ac:dyDescent="0.25">
      <c r="EA1882" s="6" t="s">
        <v>3</v>
      </c>
      <c r="EB1882" s="6" t="s">
        <v>15</v>
      </c>
      <c r="EC1882" s="6" t="s">
        <v>794</v>
      </c>
      <c r="ED1882" s="6" t="s">
        <v>795</v>
      </c>
      <c r="EE1882" s="6" t="s">
        <v>97</v>
      </c>
      <c r="EF1882" s="6" t="s">
        <v>125</v>
      </c>
      <c r="EG1882" s="6">
        <v>78</v>
      </c>
      <c r="EH1882" s="6">
        <v>390</v>
      </c>
      <c r="EI1882" s="6">
        <v>77</v>
      </c>
      <c r="EJ1882" s="6">
        <v>384</v>
      </c>
      <c r="EK1882" s="6">
        <v>77</v>
      </c>
      <c r="EL1882" s="6">
        <v>384</v>
      </c>
      <c r="EM1882" s="6" t="s">
        <v>117</v>
      </c>
      <c r="EN1882" s="6" t="s">
        <v>23</v>
      </c>
      <c r="EO1882" s="6">
        <v>29</v>
      </c>
    </row>
    <row r="1883" spans="131:145" x14ac:dyDescent="0.25">
      <c r="EA1883" s="6" t="s">
        <v>0</v>
      </c>
      <c r="EB1883" s="6" t="s">
        <v>13</v>
      </c>
      <c r="EC1883" s="6" t="s">
        <v>249</v>
      </c>
      <c r="ED1883" s="6" t="s">
        <v>250</v>
      </c>
      <c r="EE1883" s="6" t="s">
        <v>97</v>
      </c>
      <c r="EF1883" s="6" t="s">
        <v>98</v>
      </c>
      <c r="EG1883" s="6">
        <v>14</v>
      </c>
      <c r="EH1883" s="6">
        <v>83</v>
      </c>
      <c r="EI1883" s="6">
        <v>8</v>
      </c>
      <c r="EJ1883" s="6">
        <v>35</v>
      </c>
      <c r="EK1883" s="6">
        <v>13</v>
      </c>
      <c r="EL1883" s="6">
        <v>82</v>
      </c>
      <c r="EM1883" s="6" t="s">
        <v>117</v>
      </c>
      <c r="EN1883" s="6" t="s">
        <v>22</v>
      </c>
      <c r="EO1883" s="6">
        <v>1</v>
      </c>
    </row>
    <row r="1884" spans="131:145" x14ac:dyDescent="0.25">
      <c r="EA1884" s="6" t="s">
        <v>3</v>
      </c>
      <c r="EB1884" s="6" t="s">
        <v>17</v>
      </c>
      <c r="EC1884" s="6" t="s">
        <v>1868</v>
      </c>
      <c r="ED1884" s="6" t="s">
        <v>762</v>
      </c>
      <c r="EE1884" s="6" t="s">
        <v>209</v>
      </c>
      <c r="EF1884" s="6" t="s">
        <v>125</v>
      </c>
      <c r="EG1884" s="6">
        <v>32</v>
      </c>
      <c r="EH1884" s="6">
        <v>156</v>
      </c>
      <c r="EI1884" s="6">
        <v>9</v>
      </c>
      <c r="EJ1884" s="6">
        <v>58</v>
      </c>
      <c r="EK1884" s="6">
        <v>9</v>
      </c>
      <c r="EL1884" s="6">
        <v>58</v>
      </c>
      <c r="EM1884" s="6" t="s">
        <v>117</v>
      </c>
      <c r="EN1884" s="6" t="s">
        <v>21</v>
      </c>
      <c r="EO1884" s="6">
        <v>2</v>
      </c>
    </row>
    <row r="1885" spans="131:145" x14ac:dyDescent="0.25">
      <c r="EA1885" s="6" t="s">
        <v>0</v>
      </c>
      <c r="EB1885" s="6" t="s">
        <v>13</v>
      </c>
      <c r="EC1885" s="6" t="s">
        <v>201</v>
      </c>
      <c r="ED1885" s="6" t="s">
        <v>202</v>
      </c>
      <c r="EE1885" s="6" t="s">
        <v>97</v>
      </c>
      <c r="EF1885" s="6" t="s">
        <v>132</v>
      </c>
      <c r="EG1885" s="6">
        <v>8</v>
      </c>
      <c r="EH1885" s="6">
        <v>40</v>
      </c>
      <c r="EI1885" s="6">
        <v>8</v>
      </c>
      <c r="EJ1885" s="6">
        <v>28</v>
      </c>
      <c r="EK1885" s="6">
        <v>8</v>
      </c>
      <c r="EL1885" s="6">
        <v>40</v>
      </c>
      <c r="EM1885" s="6" t="s">
        <v>117</v>
      </c>
      <c r="EN1885" s="6" t="s">
        <v>21</v>
      </c>
      <c r="EO1885" s="6">
        <v>0</v>
      </c>
    </row>
    <row r="1886" spans="131:145" x14ac:dyDescent="0.25">
      <c r="EA1886" s="6" t="s">
        <v>0</v>
      </c>
      <c r="EB1886" s="6" t="s">
        <v>13</v>
      </c>
      <c r="EC1886" s="6" t="s">
        <v>241</v>
      </c>
      <c r="ED1886" s="6" t="s">
        <v>242</v>
      </c>
      <c r="EE1886" s="6" t="s">
        <v>97</v>
      </c>
      <c r="EF1886" s="6" t="s">
        <v>98</v>
      </c>
      <c r="EG1886" s="6">
        <v>65</v>
      </c>
      <c r="EH1886" s="6">
        <v>347</v>
      </c>
      <c r="EI1886" s="6">
        <v>65</v>
      </c>
      <c r="EJ1886" s="6">
        <v>347</v>
      </c>
      <c r="EK1886" s="6">
        <v>65</v>
      </c>
      <c r="EL1886" s="6">
        <v>347</v>
      </c>
      <c r="EM1886" s="6" t="s">
        <v>117</v>
      </c>
      <c r="EN1886" s="6" t="s">
        <v>23</v>
      </c>
      <c r="EO1886" s="6">
        <v>22</v>
      </c>
    </row>
    <row r="1887" spans="131:145" x14ac:dyDescent="0.25">
      <c r="EA1887" s="6" t="s">
        <v>0</v>
      </c>
      <c r="EB1887" s="6" t="s">
        <v>13</v>
      </c>
      <c r="EC1887" s="6" t="s">
        <v>249</v>
      </c>
      <c r="ED1887" s="6" t="s">
        <v>250</v>
      </c>
      <c r="EE1887" s="6" t="s">
        <v>97</v>
      </c>
      <c r="EF1887" s="6" t="s">
        <v>98</v>
      </c>
      <c r="EG1887" s="6">
        <v>14</v>
      </c>
      <c r="EH1887" s="6">
        <v>83</v>
      </c>
      <c r="EI1887" s="6">
        <v>8</v>
      </c>
      <c r="EJ1887" s="6">
        <v>35</v>
      </c>
      <c r="EK1887" s="6">
        <v>13</v>
      </c>
      <c r="EL1887" s="6">
        <v>82</v>
      </c>
      <c r="EM1887" s="6" t="s">
        <v>117</v>
      </c>
      <c r="EN1887" s="6" t="s">
        <v>23</v>
      </c>
      <c r="EO1887" s="6">
        <v>4</v>
      </c>
    </row>
    <row r="1888" spans="131:145" x14ac:dyDescent="0.25">
      <c r="EA1888" s="6" t="s">
        <v>0</v>
      </c>
      <c r="EB1888" s="6" t="s">
        <v>6</v>
      </c>
      <c r="EC1888" s="6" t="s">
        <v>277</v>
      </c>
      <c r="ED1888" s="6" t="s">
        <v>278</v>
      </c>
      <c r="EE1888" s="6" t="s">
        <v>97</v>
      </c>
      <c r="EF1888" s="6" t="s">
        <v>98</v>
      </c>
      <c r="EG1888" s="6">
        <v>139</v>
      </c>
      <c r="EH1888" s="6">
        <v>640</v>
      </c>
      <c r="EI1888" s="6">
        <v>127</v>
      </c>
      <c r="EJ1888" s="6">
        <v>578</v>
      </c>
      <c r="EK1888" s="6">
        <v>146</v>
      </c>
      <c r="EL1888" s="6">
        <v>640</v>
      </c>
      <c r="EM1888" s="6" t="s">
        <v>117</v>
      </c>
      <c r="EN1888" s="6" t="s">
        <v>21</v>
      </c>
      <c r="EO1888" s="6">
        <v>47</v>
      </c>
    </row>
    <row r="1889" spans="131:145" x14ac:dyDescent="0.25">
      <c r="EA1889" s="6" t="s">
        <v>0</v>
      </c>
      <c r="EB1889" s="6" t="s">
        <v>13</v>
      </c>
      <c r="EC1889" s="6" t="s">
        <v>247</v>
      </c>
      <c r="ED1889" s="6" t="s">
        <v>248</v>
      </c>
      <c r="EE1889" s="6" t="s">
        <v>97</v>
      </c>
      <c r="EF1889" s="6" t="s">
        <v>98</v>
      </c>
      <c r="EG1889" s="6">
        <v>10</v>
      </c>
      <c r="EH1889" s="6">
        <v>39</v>
      </c>
      <c r="EI1889" s="6">
        <v>7</v>
      </c>
      <c r="EJ1889" s="6">
        <v>25</v>
      </c>
      <c r="EK1889" s="6">
        <v>10</v>
      </c>
      <c r="EL1889" s="6">
        <v>39</v>
      </c>
      <c r="EM1889" s="6" t="s">
        <v>117</v>
      </c>
      <c r="EN1889" s="6" t="s">
        <v>23</v>
      </c>
      <c r="EO1889" s="6">
        <v>2</v>
      </c>
    </row>
    <row r="1890" spans="131:145" x14ac:dyDescent="0.25">
      <c r="EA1890" s="6" t="s">
        <v>3</v>
      </c>
      <c r="EB1890" s="6" t="s">
        <v>15</v>
      </c>
      <c r="EC1890" s="6" t="s">
        <v>791</v>
      </c>
      <c r="ED1890" s="6" t="s">
        <v>792</v>
      </c>
      <c r="EE1890" s="6" t="s">
        <v>97</v>
      </c>
      <c r="EF1890" s="6" t="s">
        <v>98</v>
      </c>
      <c r="EG1890" s="6">
        <v>64</v>
      </c>
      <c r="EH1890" s="6">
        <v>305</v>
      </c>
      <c r="EI1890" s="6">
        <v>63</v>
      </c>
      <c r="EJ1890" s="6">
        <v>304</v>
      </c>
      <c r="EK1890" s="6">
        <v>63</v>
      </c>
      <c r="EL1890" s="6">
        <v>304</v>
      </c>
      <c r="EM1890" s="6" t="s">
        <v>117</v>
      </c>
      <c r="EN1890" s="6" t="s">
        <v>22</v>
      </c>
      <c r="EO1890" s="6">
        <v>16</v>
      </c>
    </row>
    <row r="1891" spans="131:145" x14ac:dyDescent="0.25">
      <c r="EA1891" s="6" t="s">
        <v>0</v>
      </c>
      <c r="EB1891" s="6" t="s">
        <v>13</v>
      </c>
      <c r="EC1891" s="6" t="s">
        <v>243</v>
      </c>
      <c r="ED1891" s="6" t="s">
        <v>244</v>
      </c>
      <c r="EE1891" s="6" t="s">
        <v>97</v>
      </c>
      <c r="EF1891" s="6" t="s">
        <v>98</v>
      </c>
      <c r="EG1891" s="6">
        <v>67</v>
      </c>
      <c r="EH1891" s="6">
        <v>350</v>
      </c>
      <c r="EI1891" s="6">
        <v>67</v>
      </c>
      <c r="EJ1891" s="6">
        <v>350</v>
      </c>
      <c r="EK1891" s="6">
        <v>67</v>
      </c>
      <c r="EL1891" s="6">
        <v>350</v>
      </c>
      <c r="EM1891" s="6" t="s">
        <v>117</v>
      </c>
      <c r="EN1891" s="6" t="s">
        <v>21</v>
      </c>
      <c r="EO1891" s="6">
        <v>9</v>
      </c>
    </row>
    <row r="1892" spans="131:145" x14ac:dyDescent="0.25">
      <c r="EA1892" s="6" t="s">
        <v>3</v>
      </c>
      <c r="EB1892" s="6" t="s">
        <v>17</v>
      </c>
      <c r="EC1892" s="6" t="s">
        <v>771</v>
      </c>
      <c r="ED1892" s="6" t="s">
        <v>772</v>
      </c>
      <c r="EE1892" s="6" t="s">
        <v>209</v>
      </c>
      <c r="EF1892" s="6" t="s">
        <v>125</v>
      </c>
      <c r="EG1892" s="6">
        <v>9</v>
      </c>
      <c r="EH1892" s="6">
        <v>40</v>
      </c>
      <c r="EI1892" s="6">
        <v>9</v>
      </c>
      <c r="EJ1892" s="6">
        <v>43</v>
      </c>
      <c r="EK1892" s="6">
        <v>9</v>
      </c>
      <c r="EL1892" s="6">
        <v>43</v>
      </c>
      <c r="EM1892" s="6" t="s">
        <v>117</v>
      </c>
      <c r="EN1892" s="6" t="s">
        <v>21</v>
      </c>
      <c r="EO1892" s="6">
        <v>1</v>
      </c>
    </row>
    <row r="1893" spans="131:145" x14ac:dyDescent="0.25">
      <c r="EA1893" s="6" t="s">
        <v>0</v>
      </c>
      <c r="EB1893" s="6" t="s">
        <v>7</v>
      </c>
      <c r="EC1893" s="6" t="s">
        <v>143</v>
      </c>
      <c r="ED1893" s="6" t="s">
        <v>144</v>
      </c>
      <c r="EE1893" s="6" t="s">
        <v>97</v>
      </c>
      <c r="EF1893" s="6" t="s">
        <v>132</v>
      </c>
      <c r="EG1893" s="6">
        <v>12</v>
      </c>
      <c r="EH1893" s="6">
        <v>51</v>
      </c>
      <c r="EI1893" s="6">
        <v>4</v>
      </c>
      <c r="EJ1893" s="6">
        <v>20</v>
      </c>
      <c r="EK1893" s="6">
        <v>12</v>
      </c>
      <c r="EL1893" s="6">
        <v>52</v>
      </c>
      <c r="EM1893" s="6" t="s">
        <v>117</v>
      </c>
      <c r="EN1893" s="6" t="s">
        <v>21</v>
      </c>
      <c r="EO1893" s="6">
        <v>3</v>
      </c>
    </row>
    <row r="1894" spans="131:145" x14ac:dyDescent="0.25">
      <c r="EA1894" s="6" t="s">
        <v>0</v>
      </c>
      <c r="EB1894" s="6" t="s">
        <v>7</v>
      </c>
      <c r="EC1894" s="6" t="s">
        <v>143</v>
      </c>
      <c r="ED1894" s="6" t="s">
        <v>144</v>
      </c>
      <c r="EE1894" s="6" t="s">
        <v>97</v>
      </c>
      <c r="EF1894" s="6" t="s">
        <v>132</v>
      </c>
      <c r="EG1894" s="6">
        <v>12</v>
      </c>
      <c r="EH1894" s="6">
        <v>51</v>
      </c>
      <c r="EI1894" s="6">
        <v>4</v>
      </c>
      <c r="EJ1894" s="6">
        <v>20</v>
      </c>
      <c r="EK1894" s="6">
        <v>12</v>
      </c>
      <c r="EL1894" s="6">
        <v>52</v>
      </c>
      <c r="EM1894" s="6" t="s">
        <v>117</v>
      </c>
      <c r="EN1894" s="6" t="s">
        <v>23</v>
      </c>
      <c r="EO1894" s="6">
        <v>3</v>
      </c>
    </row>
    <row r="1895" spans="131:145" x14ac:dyDescent="0.25">
      <c r="EA1895" s="6" t="s">
        <v>0</v>
      </c>
      <c r="EB1895" s="6" t="s">
        <v>6</v>
      </c>
      <c r="EC1895" s="6" t="s">
        <v>277</v>
      </c>
      <c r="ED1895" s="6" t="s">
        <v>278</v>
      </c>
      <c r="EE1895" s="6" t="s">
        <v>97</v>
      </c>
      <c r="EF1895" s="6" t="s">
        <v>98</v>
      </c>
      <c r="EG1895" s="6">
        <v>139</v>
      </c>
      <c r="EH1895" s="6">
        <v>640</v>
      </c>
      <c r="EI1895" s="6">
        <v>127</v>
      </c>
      <c r="EJ1895" s="6">
        <v>578</v>
      </c>
      <c r="EK1895" s="6">
        <v>146</v>
      </c>
      <c r="EL1895" s="6">
        <v>640</v>
      </c>
      <c r="EM1895" s="6" t="s">
        <v>117</v>
      </c>
      <c r="EN1895" s="6" t="s">
        <v>22</v>
      </c>
      <c r="EO1895" s="6">
        <v>37</v>
      </c>
    </row>
    <row r="1896" spans="131:145" x14ac:dyDescent="0.25">
      <c r="EA1896" s="6" t="s">
        <v>0</v>
      </c>
      <c r="EB1896" s="6" t="s">
        <v>13</v>
      </c>
      <c r="EC1896" s="6" t="s">
        <v>179</v>
      </c>
      <c r="ED1896" s="6" t="s">
        <v>180</v>
      </c>
      <c r="EE1896" s="6" t="s">
        <v>97</v>
      </c>
      <c r="EF1896" s="6" t="s">
        <v>125</v>
      </c>
      <c r="EG1896" s="6">
        <v>13</v>
      </c>
      <c r="EH1896" s="6">
        <v>70</v>
      </c>
      <c r="EI1896" s="6">
        <v>8</v>
      </c>
      <c r="EJ1896" s="6">
        <v>49</v>
      </c>
      <c r="EK1896" s="6">
        <v>12</v>
      </c>
      <c r="EL1896" s="6">
        <v>70</v>
      </c>
      <c r="EM1896" s="6" t="s">
        <v>117</v>
      </c>
      <c r="EN1896" s="6" t="s">
        <v>21</v>
      </c>
      <c r="EO1896" s="6">
        <v>2</v>
      </c>
    </row>
    <row r="1897" spans="131:145" x14ac:dyDescent="0.25">
      <c r="EA1897" s="6" t="s">
        <v>0</v>
      </c>
      <c r="EB1897" s="6" t="s">
        <v>13</v>
      </c>
      <c r="EC1897" s="6" t="s">
        <v>247</v>
      </c>
      <c r="ED1897" s="6" t="s">
        <v>248</v>
      </c>
      <c r="EE1897" s="6" t="s">
        <v>97</v>
      </c>
      <c r="EF1897" s="6" t="s">
        <v>98</v>
      </c>
      <c r="EG1897" s="6">
        <v>10</v>
      </c>
      <c r="EH1897" s="6">
        <v>39</v>
      </c>
      <c r="EI1897" s="6">
        <v>7</v>
      </c>
      <c r="EJ1897" s="6">
        <v>25</v>
      </c>
      <c r="EK1897" s="6">
        <v>10</v>
      </c>
      <c r="EL1897" s="6">
        <v>39</v>
      </c>
      <c r="EM1897" s="6" t="s">
        <v>117</v>
      </c>
      <c r="EN1897" s="6" t="s">
        <v>22</v>
      </c>
      <c r="EO1897" s="6">
        <v>1</v>
      </c>
    </row>
    <row r="1898" spans="131:145" x14ac:dyDescent="0.25">
      <c r="EA1898" s="6" t="s">
        <v>0</v>
      </c>
      <c r="EB1898" s="6" t="s">
        <v>13</v>
      </c>
      <c r="EC1898" s="6" t="s">
        <v>243</v>
      </c>
      <c r="ED1898" s="6" t="s">
        <v>244</v>
      </c>
      <c r="EE1898" s="6" t="s">
        <v>97</v>
      </c>
      <c r="EF1898" s="6" t="s">
        <v>98</v>
      </c>
      <c r="EG1898" s="6">
        <v>67</v>
      </c>
      <c r="EH1898" s="6">
        <v>350</v>
      </c>
      <c r="EI1898" s="6">
        <v>67</v>
      </c>
      <c r="EJ1898" s="6">
        <v>350</v>
      </c>
      <c r="EK1898" s="6">
        <v>67</v>
      </c>
      <c r="EL1898" s="6">
        <v>350</v>
      </c>
      <c r="EM1898" s="6" t="s">
        <v>117</v>
      </c>
      <c r="EN1898" s="6" t="s">
        <v>22</v>
      </c>
      <c r="EO1898" s="6">
        <v>10</v>
      </c>
    </row>
    <row r="1899" spans="131:145" x14ac:dyDescent="0.25">
      <c r="EA1899" s="6" t="s">
        <v>3</v>
      </c>
      <c r="EB1899" s="6" t="s">
        <v>15</v>
      </c>
      <c r="EC1899" s="6" t="s">
        <v>791</v>
      </c>
      <c r="ED1899" s="6" t="s">
        <v>792</v>
      </c>
      <c r="EE1899" s="6" t="s">
        <v>97</v>
      </c>
      <c r="EF1899" s="6" t="s">
        <v>98</v>
      </c>
      <c r="EG1899" s="6">
        <v>64</v>
      </c>
      <c r="EH1899" s="6">
        <v>305</v>
      </c>
      <c r="EI1899" s="6">
        <v>63</v>
      </c>
      <c r="EJ1899" s="6">
        <v>304</v>
      </c>
      <c r="EK1899" s="6">
        <v>63</v>
      </c>
      <c r="EL1899" s="6">
        <v>304</v>
      </c>
      <c r="EM1899" s="6" t="s">
        <v>117</v>
      </c>
      <c r="EN1899" s="6" t="s">
        <v>21</v>
      </c>
      <c r="EO1899" s="6">
        <v>11</v>
      </c>
    </row>
    <row r="1900" spans="131:145" x14ac:dyDescent="0.25">
      <c r="EA1900" s="6" t="s">
        <v>0</v>
      </c>
      <c r="EB1900" s="6" t="s">
        <v>7</v>
      </c>
      <c r="EC1900" s="6" t="s">
        <v>143</v>
      </c>
      <c r="ED1900" s="6" t="s">
        <v>144</v>
      </c>
      <c r="EE1900" s="6" t="s">
        <v>97</v>
      </c>
      <c r="EF1900" s="6" t="s">
        <v>132</v>
      </c>
      <c r="EG1900" s="6">
        <v>12</v>
      </c>
      <c r="EH1900" s="6">
        <v>51</v>
      </c>
      <c r="EI1900" s="6">
        <v>4</v>
      </c>
      <c r="EJ1900" s="6">
        <v>20</v>
      </c>
      <c r="EK1900" s="6">
        <v>12</v>
      </c>
      <c r="EL1900" s="6">
        <v>52</v>
      </c>
      <c r="EM1900" s="6" t="s">
        <v>117</v>
      </c>
      <c r="EN1900" s="6" t="s">
        <v>22</v>
      </c>
      <c r="EO1900" s="6">
        <v>0</v>
      </c>
    </row>
    <row r="1901" spans="131:145" x14ac:dyDescent="0.25">
      <c r="EA1901" s="6" t="s">
        <v>0</v>
      </c>
      <c r="EB1901" s="6" t="s">
        <v>13</v>
      </c>
      <c r="EC1901" s="6" t="s">
        <v>179</v>
      </c>
      <c r="ED1901" s="6" t="s">
        <v>180</v>
      </c>
      <c r="EE1901" s="6" t="s">
        <v>97</v>
      </c>
      <c r="EF1901" s="6" t="s">
        <v>125</v>
      </c>
      <c r="EG1901" s="6">
        <v>13</v>
      </c>
      <c r="EH1901" s="6">
        <v>70</v>
      </c>
      <c r="EI1901" s="6">
        <v>8</v>
      </c>
      <c r="EJ1901" s="6">
        <v>49</v>
      </c>
      <c r="EK1901" s="6">
        <v>12</v>
      </c>
      <c r="EL1901" s="6">
        <v>70</v>
      </c>
      <c r="EM1901" s="6" t="s">
        <v>117</v>
      </c>
      <c r="EN1901" s="6" t="s">
        <v>22</v>
      </c>
      <c r="EO1901" s="6">
        <v>1</v>
      </c>
    </row>
    <row r="1902" spans="131:145" x14ac:dyDescent="0.25">
      <c r="EA1902" s="6" t="s">
        <v>3</v>
      </c>
      <c r="EB1902" s="6" t="s">
        <v>17</v>
      </c>
      <c r="EC1902" s="6" t="s">
        <v>1868</v>
      </c>
      <c r="ED1902" s="6" t="s">
        <v>762</v>
      </c>
      <c r="EE1902" s="6" t="s">
        <v>209</v>
      </c>
      <c r="EF1902" s="6" t="s">
        <v>125</v>
      </c>
      <c r="EG1902" s="6">
        <v>32</v>
      </c>
      <c r="EH1902" s="6">
        <v>156</v>
      </c>
      <c r="EI1902" s="6">
        <v>9</v>
      </c>
      <c r="EJ1902" s="6">
        <v>58</v>
      </c>
      <c r="EK1902" s="6">
        <v>9</v>
      </c>
      <c r="EL1902" s="6">
        <v>58</v>
      </c>
      <c r="EM1902" s="6" t="s">
        <v>117</v>
      </c>
      <c r="EN1902" s="6" t="s">
        <v>23</v>
      </c>
      <c r="EO1902" s="6">
        <v>2</v>
      </c>
    </row>
    <row r="1903" spans="131:145" x14ac:dyDescent="0.25">
      <c r="EA1903" s="6" t="s">
        <v>3</v>
      </c>
      <c r="EB1903" s="6" t="s">
        <v>16</v>
      </c>
      <c r="EC1903" s="6" t="s">
        <v>230</v>
      </c>
      <c r="ED1903" s="6" t="s">
        <v>231</v>
      </c>
      <c r="EE1903" s="6" t="s">
        <v>97</v>
      </c>
      <c r="EF1903" s="6" t="s">
        <v>98</v>
      </c>
      <c r="EG1903" s="6">
        <v>31</v>
      </c>
      <c r="EH1903" s="6">
        <v>191</v>
      </c>
      <c r="EI1903" s="6">
        <v>31</v>
      </c>
      <c r="EJ1903" s="6">
        <v>183</v>
      </c>
      <c r="EK1903" s="6">
        <v>31</v>
      </c>
      <c r="EL1903" s="6">
        <v>183</v>
      </c>
      <c r="EM1903" s="6" t="s">
        <v>117</v>
      </c>
      <c r="EN1903" s="6" t="s">
        <v>21</v>
      </c>
      <c r="EO1903" s="6">
        <v>3</v>
      </c>
    </row>
    <row r="1904" spans="131:145" x14ac:dyDescent="0.25">
      <c r="EA1904" s="6" t="s">
        <v>3</v>
      </c>
      <c r="EB1904" s="6" t="s">
        <v>15</v>
      </c>
      <c r="EC1904" s="6" t="s">
        <v>806</v>
      </c>
      <c r="ED1904" s="6" t="s">
        <v>807</v>
      </c>
      <c r="EE1904" s="6" t="s">
        <v>97</v>
      </c>
      <c r="EF1904" s="6" t="s">
        <v>125</v>
      </c>
      <c r="EG1904" s="6">
        <v>178</v>
      </c>
      <c r="EH1904" s="6">
        <v>827</v>
      </c>
      <c r="EI1904" s="6">
        <v>194</v>
      </c>
      <c r="EJ1904" s="6">
        <v>890</v>
      </c>
      <c r="EK1904" s="6">
        <v>194</v>
      </c>
      <c r="EL1904" s="6">
        <v>890</v>
      </c>
      <c r="EM1904" s="6" t="s">
        <v>117</v>
      </c>
      <c r="EN1904" s="6" t="s">
        <v>21</v>
      </c>
      <c r="EO1904" s="6">
        <v>38</v>
      </c>
    </row>
    <row r="1905" spans="131:145" x14ac:dyDescent="0.25">
      <c r="EA1905" s="6" t="s">
        <v>0</v>
      </c>
      <c r="EB1905" s="6" t="s">
        <v>13</v>
      </c>
      <c r="EC1905" s="6" t="s">
        <v>247</v>
      </c>
      <c r="ED1905" s="6" t="s">
        <v>248</v>
      </c>
      <c r="EE1905" s="6" t="s">
        <v>97</v>
      </c>
      <c r="EF1905" s="6" t="s">
        <v>98</v>
      </c>
      <c r="EG1905" s="6">
        <v>10</v>
      </c>
      <c r="EH1905" s="6">
        <v>39</v>
      </c>
      <c r="EI1905" s="6">
        <v>7</v>
      </c>
      <c r="EJ1905" s="6">
        <v>25</v>
      </c>
      <c r="EK1905" s="6">
        <v>10</v>
      </c>
      <c r="EL1905" s="6">
        <v>39</v>
      </c>
      <c r="EM1905" s="6" t="s">
        <v>117</v>
      </c>
      <c r="EN1905" s="6" t="s">
        <v>21</v>
      </c>
      <c r="EO1905" s="6">
        <v>1</v>
      </c>
    </row>
    <row r="1906" spans="131:145" x14ac:dyDescent="0.25">
      <c r="EA1906" s="6" t="s">
        <v>3</v>
      </c>
      <c r="EB1906" s="6" t="s">
        <v>16</v>
      </c>
      <c r="EC1906" s="6" t="s">
        <v>230</v>
      </c>
      <c r="ED1906" s="6" t="s">
        <v>231</v>
      </c>
      <c r="EE1906" s="6" t="s">
        <v>97</v>
      </c>
      <c r="EF1906" s="6" t="s">
        <v>98</v>
      </c>
      <c r="EG1906" s="6">
        <v>31</v>
      </c>
      <c r="EH1906" s="6">
        <v>191</v>
      </c>
      <c r="EI1906" s="6">
        <v>31</v>
      </c>
      <c r="EJ1906" s="6">
        <v>183</v>
      </c>
      <c r="EK1906" s="6">
        <v>31</v>
      </c>
      <c r="EL1906" s="6">
        <v>183</v>
      </c>
      <c r="EM1906" s="6" t="s">
        <v>117</v>
      </c>
      <c r="EN1906" s="6" t="s">
        <v>22</v>
      </c>
      <c r="EO1906" s="6">
        <v>5</v>
      </c>
    </row>
    <row r="1907" spans="131:145" x14ac:dyDescent="0.25">
      <c r="EA1907" s="6" t="s">
        <v>0</v>
      </c>
      <c r="EB1907" s="6" t="s">
        <v>9</v>
      </c>
      <c r="EC1907" s="6" t="s">
        <v>220</v>
      </c>
      <c r="ED1907" s="6" t="s">
        <v>221</v>
      </c>
      <c r="EE1907" s="6" t="s">
        <v>97</v>
      </c>
      <c r="EF1907" s="6" t="s">
        <v>125</v>
      </c>
      <c r="EG1907" s="6">
        <v>121</v>
      </c>
      <c r="EH1907" s="6">
        <v>596</v>
      </c>
      <c r="EI1907" s="6">
        <v>129</v>
      </c>
      <c r="EJ1907" s="6">
        <v>575</v>
      </c>
      <c r="EK1907" s="6">
        <v>129</v>
      </c>
      <c r="EL1907" s="6">
        <v>575</v>
      </c>
      <c r="EM1907" s="6" t="s">
        <v>117</v>
      </c>
      <c r="EN1907" s="6" t="s">
        <v>23</v>
      </c>
      <c r="EO1907" s="6">
        <v>31</v>
      </c>
    </row>
    <row r="1908" spans="131:145" x14ac:dyDescent="0.25">
      <c r="EA1908" s="6" t="s">
        <v>3</v>
      </c>
      <c r="EB1908" s="6" t="s">
        <v>14</v>
      </c>
      <c r="EC1908" s="6" t="s">
        <v>785</v>
      </c>
      <c r="ED1908" s="6" t="s">
        <v>786</v>
      </c>
      <c r="EE1908" s="6" t="s">
        <v>97</v>
      </c>
      <c r="EF1908" s="6" t="s">
        <v>98</v>
      </c>
      <c r="EG1908" s="6">
        <v>140</v>
      </c>
      <c r="EH1908" s="6">
        <v>613</v>
      </c>
      <c r="EI1908" s="6">
        <v>137</v>
      </c>
      <c r="EJ1908" s="6">
        <v>622</v>
      </c>
      <c r="EK1908" s="6">
        <v>137</v>
      </c>
      <c r="EL1908" s="6">
        <v>622</v>
      </c>
      <c r="EM1908" s="6" t="s">
        <v>117</v>
      </c>
      <c r="EN1908" s="6" t="s">
        <v>22</v>
      </c>
      <c r="EO1908" s="6">
        <v>17</v>
      </c>
    </row>
    <row r="1909" spans="131:145" x14ac:dyDescent="0.25">
      <c r="EA1909" s="6" t="s">
        <v>0</v>
      </c>
      <c r="EB1909" s="6" t="s">
        <v>12</v>
      </c>
      <c r="EC1909" s="6" t="s">
        <v>1848</v>
      </c>
      <c r="ED1909" s="6" t="s">
        <v>198</v>
      </c>
      <c r="EE1909" s="6" t="s">
        <v>97</v>
      </c>
      <c r="EF1909" s="6" t="s">
        <v>125</v>
      </c>
      <c r="EG1909" s="6">
        <v>20</v>
      </c>
      <c r="EH1909" s="6">
        <v>106</v>
      </c>
      <c r="EI1909" s="6">
        <v>13</v>
      </c>
      <c r="EJ1909" s="6">
        <v>94</v>
      </c>
      <c r="EK1909" s="6">
        <v>18</v>
      </c>
      <c r="EL1909" s="6">
        <v>94</v>
      </c>
      <c r="EM1909" s="6" t="s">
        <v>117</v>
      </c>
      <c r="EN1909" s="6" t="s">
        <v>23</v>
      </c>
      <c r="EO1909" s="6">
        <v>2</v>
      </c>
    </row>
    <row r="1910" spans="131:145" x14ac:dyDescent="0.25">
      <c r="EA1910" s="6" t="s">
        <v>3</v>
      </c>
      <c r="EB1910" s="6" t="s">
        <v>14</v>
      </c>
      <c r="EC1910" s="6" t="s">
        <v>226</v>
      </c>
      <c r="ED1910" s="6" t="s">
        <v>227</v>
      </c>
      <c r="EE1910" s="6" t="s">
        <v>97</v>
      </c>
      <c r="EF1910" s="6" t="s">
        <v>98</v>
      </c>
      <c r="EG1910" s="6">
        <v>50</v>
      </c>
      <c r="EH1910" s="6">
        <v>218</v>
      </c>
      <c r="EI1910" s="6">
        <v>53</v>
      </c>
      <c r="EJ1910" s="6">
        <v>217</v>
      </c>
      <c r="EK1910" s="6">
        <v>53</v>
      </c>
      <c r="EL1910" s="6">
        <v>217</v>
      </c>
      <c r="EM1910" s="6" t="s">
        <v>117</v>
      </c>
      <c r="EN1910" s="6" t="s">
        <v>21</v>
      </c>
      <c r="EO1910" s="6">
        <v>5</v>
      </c>
    </row>
    <row r="1911" spans="131:145" x14ac:dyDescent="0.25">
      <c r="EA1911" s="6" t="s">
        <v>0</v>
      </c>
      <c r="EB1911" s="6" t="s">
        <v>6</v>
      </c>
      <c r="EC1911" s="6" t="s">
        <v>721</v>
      </c>
      <c r="ED1911" s="6" t="s">
        <v>722</v>
      </c>
      <c r="EE1911" s="6" t="s">
        <v>97</v>
      </c>
      <c r="EF1911" s="6" t="s">
        <v>125</v>
      </c>
      <c r="EG1911" s="6">
        <v>30</v>
      </c>
      <c r="EH1911" s="6">
        <v>181</v>
      </c>
      <c r="EI1911" s="6">
        <v>30</v>
      </c>
      <c r="EJ1911" s="6">
        <v>181</v>
      </c>
      <c r="EK1911" s="6">
        <v>30</v>
      </c>
      <c r="EL1911" s="6">
        <v>181</v>
      </c>
      <c r="EM1911" s="6" t="s">
        <v>117</v>
      </c>
      <c r="EN1911" s="6" t="s">
        <v>21</v>
      </c>
      <c r="EO1911" s="6">
        <v>8</v>
      </c>
    </row>
    <row r="1912" spans="131:145" x14ac:dyDescent="0.25">
      <c r="EA1912" s="6" t="s">
        <v>0</v>
      </c>
      <c r="EB1912" s="6" t="s">
        <v>13</v>
      </c>
      <c r="EC1912" s="6" t="s">
        <v>239</v>
      </c>
      <c r="ED1912" s="6" t="s">
        <v>240</v>
      </c>
      <c r="EE1912" s="6" t="s">
        <v>97</v>
      </c>
      <c r="EF1912" s="6" t="s">
        <v>98</v>
      </c>
      <c r="EG1912" s="6">
        <v>15</v>
      </c>
      <c r="EH1912" s="6">
        <v>74</v>
      </c>
      <c r="EI1912" s="6">
        <v>12</v>
      </c>
      <c r="EJ1912" s="6">
        <v>60</v>
      </c>
      <c r="EK1912" s="6">
        <v>16</v>
      </c>
      <c r="EL1912" s="6">
        <v>74</v>
      </c>
      <c r="EM1912" s="6" t="s">
        <v>117</v>
      </c>
      <c r="EN1912" s="6" t="s">
        <v>22</v>
      </c>
      <c r="EO1912" s="6">
        <v>0</v>
      </c>
    </row>
    <row r="1913" spans="131:145" x14ac:dyDescent="0.25">
      <c r="EA1913" s="6" t="s">
        <v>0</v>
      </c>
      <c r="EB1913" s="6" t="s">
        <v>9</v>
      </c>
      <c r="EC1913" s="6" t="s">
        <v>759</v>
      </c>
      <c r="ED1913" s="6" t="s">
        <v>760</v>
      </c>
      <c r="EE1913" s="6" t="s">
        <v>97</v>
      </c>
      <c r="EF1913" s="6" t="s">
        <v>125</v>
      </c>
      <c r="EG1913" s="6">
        <v>319</v>
      </c>
      <c r="EH1913" s="6">
        <v>1567</v>
      </c>
      <c r="EI1913" s="6">
        <v>133</v>
      </c>
      <c r="EJ1913" s="6">
        <v>499</v>
      </c>
      <c r="EK1913" s="6">
        <v>133</v>
      </c>
      <c r="EL1913" s="6">
        <v>499</v>
      </c>
      <c r="EM1913" s="6" t="s">
        <v>117</v>
      </c>
      <c r="EN1913" s="6" t="s">
        <v>21</v>
      </c>
      <c r="EO1913" s="6">
        <v>11</v>
      </c>
    </row>
    <row r="1914" spans="131:145" x14ac:dyDescent="0.25">
      <c r="EA1914" s="6" t="s">
        <v>3</v>
      </c>
      <c r="EB1914" s="6" t="s">
        <v>15</v>
      </c>
      <c r="EC1914" s="6" t="s">
        <v>1862</v>
      </c>
      <c r="ED1914" s="6" t="s">
        <v>799</v>
      </c>
      <c r="EE1914" s="6" t="s">
        <v>97</v>
      </c>
      <c r="EF1914" s="6" t="s">
        <v>125</v>
      </c>
      <c r="EG1914" s="6">
        <v>51</v>
      </c>
      <c r="EH1914" s="6">
        <v>260</v>
      </c>
      <c r="EI1914" s="6">
        <v>51</v>
      </c>
      <c r="EJ1914" s="6">
        <v>263</v>
      </c>
      <c r="EK1914" s="6">
        <v>51</v>
      </c>
      <c r="EL1914" s="6">
        <v>263</v>
      </c>
      <c r="EM1914" s="6" t="s">
        <v>117</v>
      </c>
      <c r="EN1914" s="6" t="s">
        <v>22</v>
      </c>
      <c r="EO1914" s="6">
        <v>13</v>
      </c>
    </row>
    <row r="1915" spans="131:145" x14ac:dyDescent="0.25">
      <c r="EA1915" s="6" t="s">
        <v>3</v>
      </c>
      <c r="EB1915" s="6" t="s">
        <v>15</v>
      </c>
      <c r="EC1915" s="6" t="s">
        <v>234</v>
      </c>
      <c r="ED1915" s="6" t="s">
        <v>1060</v>
      </c>
      <c r="EE1915" s="6" t="s">
        <v>97</v>
      </c>
      <c r="EF1915" s="6" t="s">
        <v>132</v>
      </c>
      <c r="EG1915" s="6">
        <v>21</v>
      </c>
      <c r="EH1915" s="6">
        <v>107</v>
      </c>
      <c r="EI1915" s="6">
        <v>22</v>
      </c>
      <c r="EJ1915" s="6">
        <v>108</v>
      </c>
      <c r="EK1915" s="6">
        <v>22</v>
      </c>
      <c r="EL1915" s="6">
        <v>0</v>
      </c>
      <c r="EM1915" s="6" t="s">
        <v>117</v>
      </c>
      <c r="EN1915" s="6" t="s">
        <v>22</v>
      </c>
      <c r="EO1915" s="6">
        <v>0</v>
      </c>
    </row>
    <row r="1916" spans="131:145" x14ac:dyDescent="0.25">
      <c r="EA1916" s="6" t="s">
        <v>0</v>
      </c>
      <c r="EB1916" s="6" t="s">
        <v>12</v>
      </c>
      <c r="EC1916" s="6" t="s">
        <v>1848</v>
      </c>
      <c r="ED1916" s="6" t="s">
        <v>198</v>
      </c>
      <c r="EE1916" s="6" t="s">
        <v>97</v>
      </c>
      <c r="EF1916" s="6" t="s">
        <v>125</v>
      </c>
      <c r="EG1916" s="6">
        <v>20</v>
      </c>
      <c r="EH1916" s="6">
        <v>106</v>
      </c>
      <c r="EI1916" s="6">
        <v>13</v>
      </c>
      <c r="EJ1916" s="6">
        <v>94</v>
      </c>
      <c r="EK1916" s="6">
        <v>18</v>
      </c>
      <c r="EL1916" s="6">
        <v>94</v>
      </c>
      <c r="EM1916" s="6" t="s">
        <v>117</v>
      </c>
      <c r="EN1916" s="6" t="s">
        <v>22</v>
      </c>
      <c r="EO1916" s="6">
        <v>1</v>
      </c>
    </row>
    <row r="1917" spans="131:145" x14ac:dyDescent="0.25">
      <c r="EA1917" s="6" t="s">
        <v>0</v>
      </c>
      <c r="EB1917" s="6" t="s">
        <v>13</v>
      </c>
      <c r="EC1917" s="6" t="s">
        <v>195</v>
      </c>
      <c r="ED1917" s="6" t="s">
        <v>196</v>
      </c>
      <c r="EE1917" s="6" t="s">
        <v>97</v>
      </c>
      <c r="EF1917" s="6" t="s">
        <v>132</v>
      </c>
      <c r="EG1917" s="6">
        <v>20</v>
      </c>
      <c r="EH1917" s="6">
        <v>64</v>
      </c>
      <c r="EI1917" s="6">
        <v>14</v>
      </c>
      <c r="EJ1917" s="6">
        <v>52</v>
      </c>
      <c r="EK1917" s="6">
        <v>14</v>
      </c>
      <c r="EL1917" s="6">
        <v>52</v>
      </c>
      <c r="EM1917" s="6" t="s">
        <v>117</v>
      </c>
      <c r="EN1917" s="6" t="s">
        <v>23</v>
      </c>
      <c r="EO1917" s="6">
        <v>2</v>
      </c>
    </row>
    <row r="1918" spans="131:145" x14ac:dyDescent="0.25">
      <c r="EA1918" s="6" t="s">
        <v>3</v>
      </c>
      <c r="EB1918" s="6" t="s">
        <v>17</v>
      </c>
      <c r="EC1918" s="6" t="s">
        <v>767</v>
      </c>
      <c r="ED1918" s="6" t="s">
        <v>768</v>
      </c>
      <c r="EE1918" s="6" t="s">
        <v>97</v>
      </c>
      <c r="EF1918" s="6" t="s">
        <v>98</v>
      </c>
      <c r="EG1918" s="6">
        <v>61</v>
      </c>
      <c r="EH1918" s="6">
        <v>264</v>
      </c>
      <c r="EI1918" s="6">
        <v>55</v>
      </c>
      <c r="EJ1918" s="6">
        <v>251</v>
      </c>
      <c r="EK1918" s="6">
        <v>55</v>
      </c>
      <c r="EL1918" s="6">
        <v>251</v>
      </c>
      <c r="EM1918" s="6" t="s">
        <v>117</v>
      </c>
      <c r="EN1918" s="6" t="s">
        <v>23</v>
      </c>
      <c r="EO1918" s="6">
        <v>18</v>
      </c>
    </row>
    <row r="1919" spans="131:145" x14ac:dyDescent="0.25">
      <c r="EA1919" s="6" t="s">
        <v>0</v>
      </c>
      <c r="EB1919" s="6" t="s">
        <v>6</v>
      </c>
      <c r="EC1919" s="6" t="s">
        <v>721</v>
      </c>
      <c r="ED1919" s="6" t="s">
        <v>722</v>
      </c>
      <c r="EE1919" s="6" t="s">
        <v>97</v>
      </c>
      <c r="EF1919" s="6" t="s">
        <v>125</v>
      </c>
      <c r="EG1919" s="6">
        <v>30</v>
      </c>
      <c r="EH1919" s="6">
        <v>181</v>
      </c>
      <c r="EI1919" s="6">
        <v>30</v>
      </c>
      <c r="EJ1919" s="6">
        <v>181</v>
      </c>
      <c r="EK1919" s="6">
        <v>30</v>
      </c>
      <c r="EL1919" s="6">
        <v>181</v>
      </c>
      <c r="EM1919" s="6" t="s">
        <v>117</v>
      </c>
      <c r="EN1919" s="6" t="s">
        <v>22</v>
      </c>
      <c r="EO1919" s="6">
        <v>7</v>
      </c>
    </row>
    <row r="1920" spans="131:145" x14ac:dyDescent="0.25">
      <c r="EA1920" s="6" t="s">
        <v>3</v>
      </c>
      <c r="EB1920" s="6" t="s">
        <v>14</v>
      </c>
      <c r="EC1920" s="6" t="s">
        <v>776</v>
      </c>
      <c r="ED1920" s="6" t="s">
        <v>777</v>
      </c>
      <c r="EE1920" s="6" t="s">
        <v>97</v>
      </c>
      <c r="EF1920" s="6" t="s">
        <v>98</v>
      </c>
      <c r="EG1920" s="6">
        <v>77</v>
      </c>
      <c r="EH1920" s="6">
        <v>384</v>
      </c>
      <c r="EI1920" s="6">
        <v>79</v>
      </c>
      <c r="EJ1920" s="6">
        <v>394</v>
      </c>
      <c r="EK1920" s="6">
        <v>79</v>
      </c>
      <c r="EL1920" s="6">
        <v>394</v>
      </c>
      <c r="EM1920" s="6" t="s">
        <v>117</v>
      </c>
      <c r="EN1920" s="6" t="s">
        <v>21</v>
      </c>
      <c r="EO1920" s="6">
        <v>13</v>
      </c>
    </row>
    <row r="1921" spans="131:145" x14ac:dyDescent="0.25">
      <c r="EA1921" s="6" t="s">
        <v>3</v>
      </c>
      <c r="EB1921" s="6" t="s">
        <v>14</v>
      </c>
      <c r="EC1921" s="6" t="s">
        <v>780</v>
      </c>
      <c r="ED1921" s="6" t="s">
        <v>781</v>
      </c>
      <c r="EE1921" s="6" t="s">
        <v>97</v>
      </c>
      <c r="EF1921" s="6" t="s">
        <v>98</v>
      </c>
      <c r="EG1921" s="6">
        <v>73</v>
      </c>
      <c r="EH1921" s="6">
        <v>393</v>
      </c>
      <c r="EI1921" s="6">
        <v>73</v>
      </c>
      <c r="EJ1921" s="6">
        <v>393</v>
      </c>
      <c r="EK1921" s="6">
        <v>73</v>
      </c>
      <c r="EL1921" s="6">
        <v>393</v>
      </c>
      <c r="EM1921" s="6" t="s">
        <v>117</v>
      </c>
      <c r="EN1921" s="6" t="s">
        <v>23</v>
      </c>
      <c r="EO1921" s="6">
        <v>17</v>
      </c>
    </row>
    <row r="1922" spans="131:145" x14ac:dyDescent="0.25">
      <c r="EA1922" s="6" t="s">
        <v>0</v>
      </c>
      <c r="EB1922" s="6" t="s">
        <v>9</v>
      </c>
      <c r="EC1922" s="6" t="s">
        <v>759</v>
      </c>
      <c r="ED1922" s="6" t="s">
        <v>760</v>
      </c>
      <c r="EE1922" s="6" t="s">
        <v>97</v>
      </c>
      <c r="EF1922" s="6" t="s">
        <v>125</v>
      </c>
      <c r="EG1922" s="6">
        <v>319</v>
      </c>
      <c r="EH1922" s="6">
        <v>1567</v>
      </c>
      <c r="EI1922" s="6">
        <v>133</v>
      </c>
      <c r="EJ1922" s="6">
        <v>499</v>
      </c>
      <c r="EK1922" s="6">
        <v>133</v>
      </c>
      <c r="EL1922" s="6">
        <v>499</v>
      </c>
      <c r="EM1922" s="6" t="s">
        <v>117</v>
      </c>
      <c r="EN1922" s="6" t="s">
        <v>22</v>
      </c>
      <c r="EO1922" s="6">
        <v>12</v>
      </c>
    </row>
    <row r="1923" spans="131:145" x14ac:dyDescent="0.25">
      <c r="EA1923" s="6" t="s">
        <v>0</v>
      </c>
      <c r="EB1923" s="6" t="s">
        <v>12</v>
      </c>
      <c r="EC1923" s="6" t="s">
        <v>1848</v>
      </c>
      <c r="ED1923" s="6" t="s">
        <v>198</v>
      </c>
      <c r="EE1923" s="6" t="s">
        <v>97</v>
      </c>
      <c r="EF1923" s="6" t="s">
        <v>125</v>
      </c>
      <c r="EG1923" s="6">
        <v>20</v>
      </c>
      <c r="EH1923" s="6">
        <v>106</v>
      </c>
      <c r="EI1923" s="6">
        <v>13</v>
      </c>
      <c r="EJ1923" s="6">
        <v>94</v>
      </c>
      <c r="EK1923" s="6">
        <v>18</v>
      </c>
      <c r="EL1923" s="6">
        <v>94</v>
      </c>
      <c r="EM1923" s="6" t="s">
        <v>117</v>
      </c>
      <c r="EN1923" s="6" t="s">
        <v>21</v>
      </c>
      <c r="EO1923" s="6">
        <v>1</v>
      </c>
    </row>
    <row r="1924" spans="131:145" x14ac:dyDescent="0.25">
      <c r="EA1924" s="6" t="s">
        <v>3</v>
      </c>
      <c r="EB1924" s="6" t="s">
        <v>15</v>
      </c>
      <c r="EC1924" s="6" t="s">
        <v>234</v>
      </c>
      <c r="ED1924" s="6" t="s">
        <v>1060</v>
      </c>
      <c r="EE1924" s="6" t="s">
        <v>97</v>
      </c>
      <c r="EF1924" s="6" t="s">
        <v>132</v>
      </c>
      <c r="EG1924" s="6">
        <v>21</v>
      </c>
      <c r="EH1924" s="6">
        <v>107</v>
      </c>
      <c r="EI1924" s="6">
        <v>22</v>
      </c>
      <c r="EJ1924" s="6">
        <v>108</v>
      </c>
      <c r="EK1924" s="6">
        <v>22</v>
      </c>
      <c r="EL1924" s="6">
        <v>0</v>
      </c>
      <c r="EM1924" s="6" t="s">
        <v>117</v>
      </c>
      <c r="EN1924" s="6" t="s">
        <v>23</v>
      </c>
      <c r="EO1924" s="6">
        <v>0</v>
      </c>
    </row>
    <row r="1925" spans="131:145" x14ac:dyDescent="0.25">
      <c r="EA1925" s="6" t="s">
        <v>0</v>
      </c>
      <c r="EB1925" s="6" t="s">
        <v>9</v>
      </c>
      <c r="EC1925" s="6" t="s">
        <v>759</v>
      </c>
      <c r="ED1925" s="6" t="s">
        <v>760</v>
      </c>
      <c r="EE1925" s="6" t="s">
        <v>97</v>
      </c>
      <c r="EF1925" s="6" t="s">
        <v>125</v>
      </c>
      <c r="EG1925" s="6">
        <v>319</v>
      </c>
      <c r="EH1925" s="6">
        <v>1567</v>
      </c>
      <c r="EI1925" s="6">
        <v>133</v>
      </c>
      <c r="EJ1925" s="6">
        <v>499</v>
      </c>
      <c r="EK1925" s="6">
        <v>133</v>
      </c>
      <c r="EL1925" s="6">
        <v>499</v>
      </c>
      <c r="EM1925" s="6" t="s">
        <v>117</v>
      </c>
      <c r="EN1925" s="6" t="s">
        <v>23</v>
      </c>
      <c r="EO1925" s="6">
        <v>23</v>
      </c>
    </row>
    <row r="1926" spans="131:145" x14ac:dyDescent="0.25">
      <c r="EA1926" s="6" t="s">
        <v>0</v>
      </c>
      <c r="EB1926" s="6" t="s">
        <v>9</v>
      </c>
      <c r="EC1926" s="6" t="s">
        <v>220</v>
      </c>
      <c r="ED1926" s="6" t="s">
        <v>221</v>
      </c>
      <c r="EE1926" s="6" t="s">
        <v>97</v>
      </c>
      <c r="EF1926" s="6" t="s">
        <v>125</v>
      </c>
      <c r="EG1926" s="6">
        <v>121</v>
      </c>
      <c r="EH1926" s="6">
        <v>596</v>
      </c>
      <c r="EI1926" s="6">
        <v>129</v>
      </c>
      <c r="EJ1926" s="6">
        <v>575</v>
      </c>
      <c r="EK1926" s="6">
        <v>129</v>
      </c>
      <c r="EL1926" s="6">
        <v>575</v>
      </c>
      <c r="EM1926" s="6" t="s">
        <v>117</v>
      </c>
      <c r="EN1926" s="6" t="s">
        <v>22</v>
      </c>
      <c r="EO1926" s="6">
        <v>14</v>
      </c>
    </row>
    <row r="1927" spans="131:145" x14ac:dyDescent="0.25">
      <c r="EA1927" s="6" t="s">
        <v>3</v>
      </c>
      <c r="EB1927" s="6" t="s">
        <v>15</v>
      </c>
      <c r="EC1927" s="6" t="s">
        <v>1862</v>
      </c>
      <c r="ED1927" s="6" t="s">
        <v>799</v>
      </c>
      <c r="EE1927" s="6" t="s">
        <v>97</v>
      </c>
      <c r="EF1927" s="6" t="s">
        <v>125</v>
      </c>
      <c r="EG1927" s="6">
        <v>51</v>
      </c>
      <c r="EH1927" s="6">
        <v>260</v>
      </c>
      <c r="EI1927" s="6">
        <v>51</v>
      </c>
      <c r="EJ1927" s="6">
        <v>263</v>
      </c>
      <c r="EK1927" s="6">
        <v>51</v>
      </c>
      <c r="EL1927" s="6">
        <v>263</v>
      </c>
      <c r="EM1927" s="6" t="s">
        <v>117</v>
      </c>
      <c r="EN1927" s="6" t="s">
        <v>23</v>
      </c>
      <c r="EO1927" s="6">
        <v>21</v>
      </c>
    </row>
    <row r="1928" spans="131:145" x14ac:dyDescent="0.25">
      <c r="EA1928" s="6" t="s">
        <v>3</v>
      </c>
      <c r="EB1928" s="6" t="s">
        <v>14</v>
      </c>
      <c r="EC1928" s="6" t="s">
        <v>783</v>
      </c>
      <c r="ED1928" s="6" t="s">
        <v>784</v>
      </c>
      <c r="EE1928" s="6" t="s">
        <v>97</v>
      </c>
      <c r="EF1928" s="6" t="s">
        <v>98</v>
      </c>
      <c r="EG1928" s="6">
        <v>41</v>
      </c>
      <c r="EH1928" s="6">
        <v>214</v>
      </c>
      <c r="EI1928" s="6">
        <v>41</v>
      </c>
      <c r="EJ1928" s="6">
        <v>214</v>
      </c>
      <c r="EK1928" s="6">
        <v>41</v>
      </c>
      <c r="EL1928" s="6">
        <v>214</v>
      </c>
      <c r="EM1928" s="6" t="s">
        <v>117</v>
      </c>
      <c r="EN1928" s="6" t="s">
        <v>23</v>
      </c>
      <c r="EO1928" s="6">
        <v>16</v>
      </c>
    </row>
    <row r="1929" spans="131:145" x14ac:dyDescent="0.25">
      <c r="EA1929" s="6" t="s">
        <v>0</v>
      </c>
      <c r="EB1929" s="6" t="s">
        <v>13</v>
      </c>
      <c r="EC1929" s="6" t="s">
        <v>173</v>
      </c>
      <c r="ED1929" s="6" t="s">
        <v>174</v>
      </c>
      <c r="EE1929" s="6" t="s">
        <v>97</v>
      </c>
      <c r="EF1929" s="6" t="s">
        <v>125</v>
      </c>
      <c r="EG1929" s="6">
        <v>74</v>
      </c>
      <c r="EH1929" s="6">
        <v>404</v>
      </c>
      <c r="EI1929" s="6">
        <v>60</v>
      </c>
      <c r="EJ1929" s="6">
        <v>330</v>
      </c>
      <c r="EK1929" s="6">
        <v>74</v>
      </c>
      <c r="EL1929" s="6">
        <v>369</v>
      </c>
      <c r="EM1929" s="6" t="s">
        <v>117</v>
      </c>
      <c r="EN1929" s="6" t="s">
        <v>21</v>
      </c>
      <c r="EO1929" s="6">
        <v>10</v>
      </c>
    </row>
    <row r="1930" spans="131:145" x14ac:dyDescent="0.25">
      <c r="EA1930" s="6" t="s">
        <v>3</v>
      </c>
      <c r="EB1930" s="6" t="s">
        <v>14</v>
      </c>
      <c r="EC1930" s="6" t="s">
        <v>785</v>
      </c>
      <c r="ED1930" s="6" t="s">
        <v>786</v>
      </c>
      <c r="EE1930" s="6" t="s">
        <v>97</v>
      </c>
      <c r="EF1930" s="6" t="s">
        <v>98</v>
      </c>
      <c r="EG1930" s="6">
        <v>140</v>
      </c>
      <c r="EH1930" s="6">
        <v>613</v>
      </c>
      <c r="EI1930" s="6">
        <v>137</v>
      </c>
      <c r="EJ1930" s="6">
        <v>622</v>
      </c>
      <c r="EK1930" s="6">
        <v>137</v>
      </c>
      <c r="EL1930" s="6">
        <v>622</v>
      </c>
      <c r="EM1930" s="6" t="s">
        <v>117</v>
      </c>
      <c r="EN1930" s="6" t="s">
        <v>21</v>
      </c>
      <c r="EO1930" s="6">
        <v>13</v>
      </c>
    </row>
    <row r="1931" spans="131:145" x14ac:dyDescent="0.25">
      <c r="EA1931" s="6" t="s">
        <v>3</v>
      </c>
      <c r="EB1931" s="6" t="s">
        <v>17</v>
      </c>
      <c r="EC1931" s="6" t="s">
        <v>232</v>
      </c>
      <c r="ED1931" s="6" t="s">
        <v>233</v>
      </c>
      <c r="EE1931" s="6" t="s">
        <v>97</v>
      </c>
      <c r="EF1931" s="6" t="s">
        <v>98</v>
      </c>
      <c r="EG1931" s="6">
        <v>30</v>
      </c>
      <c r="EH1931" s="6">
        <v>188</v>
      </c>
      <c r="EI1931" s="6">
        <v>24</v>
      </c>
      <c r="EJ1931" s="6">
        <v>112</v>
      </c>
      <c r="EK1931" s="6">
        <v>24</v>
      </c>
      <c r="EL1931" s="6">
        <v>112</v>
      </c>
      <c r="EM1931" s="6" t="s">
        <v>117</v>
      </c>
      <c r="EN1931" s="6" t="s">
        <v>23</v>
      </c>
      <c r="EO1931" s="6">
        <v>5</v>
      </c>
    </row>
    <row r="1932" spans="131:145" x14ac:dyDescent="0.25">
      <c r="EA1932" s="6" t="s">
        <v>0</v>
      </c>
      <c r="EB1932" s="6" t="s">
        <v>4</v>
      </c>
      <c r="EC1932" s="6" t="s">
        <v>696</v>
      </c>
      <c r="ED1932" s="6" t="s">
        <v>697</v>
      </c>
      <c r="EE1932" s="6" t="s">
        <v>97</v>
      </c>
      <c r="EF1932" s="6" t="s">
        <v>125</v>
      </c>
      <c r="EG1932" s="6">
        <v>43</v>
      </c>
      <c r="EH1932" s="6">
        <v>247</v>
      </c>
      <c r="EI1932" s="6">
        <v>41</v>
      </c>
      <c r="EJ1932" s="6">
        <v>232</v>
      </c>
      <c r="EK1932" s="6">
        <v>41</v>
      </c>
      <c r="EL1932" s="6">
        <v>9</v>
      </c>
      <c r="EM1932" s="6" t="s">
        <v>117</v>
      </c>
      <c r="EN1932" s="6" t="s">
        <v>21</v>
      </c>
      <c r="EO1932" s="6">
        <v>0</v>
      </c>
    </row>
    <row r="1933" spans="131:145" x14ac:dyDescent="0.25">
      <c r="EA1933" s="6" t="s">
        <v>3</v>
      </c>
      <c r="EB1933" s="6" t="s">
        <v>17</v>
      </c>
      <c r="EC1933" s="6" t="s">
        <v>232</v>
      </c>
      <c r="ED1933" s="6" t="s">
        <v>233</v>
      </c>
      <c r="EE1933" s="6" t="s">
        <v>97</v>
      </c>
      <c r="EF1933" s="6" t="s">
        <v>98</v>
      </c>
      <c r="EG1933" s="6">
        <v>30</v>
      </c>
      <c r="EH1933" s="6">
        <v>188</v>
      </c>
      <c r="EI1933" s="6">
        <v>24</v>
      </c>
      <c r="EJ1933" s="6">
        <v>112</v>
      </c>
      <c r="EK1933" s="6">
        <v>24</v>
      </c>
      <c r="EL1933" s="6">
        <v>112</v>
      </c>
      <c r="EM1933" s="6" t="s">
        <v>117</v>
      </c>
      <c r="EN1933" s="6" t="s">
        <v>22</v>
      </c>
      <c r="EO1933" s="6">
        <v>4</v>
      </c>
    </row>
    <row r="1934" spans="131:145" x14ac:dyDescent="0.25">
      <c r="EA1934" s="6" t="s">
        <v>0</v>
      </c>
      <c r="EB1934" s="6" t="s">
        <v>9</v>
      </c>
      <c r="EC1934" s="6" t="s">
        <v>1078</v>
      </c>
      <c r="ED1934" s="6" t="s">
        <v>1079</v>
      </c>
      <c r="EE1934" s="6" t="s">
        <v>97</v>
      </c>
      <c r="EF1934" s="6" t="s">
        <v>125</v>
      </c>
      <c r="EG1934" s="6">
        <v>115</v>
      </c>
      <c r="EH1934" s="6">
        <v>502</v>
      </c>
      <c r="EI1934" s="6">
        <v>123</v>
      </c>
      <c r="EJ1934" s="6">
        <v>555</v>
      </c>
      <c r="EK1934" s="6">
        <v>123</v>
      </c>
      <c r="EL1934" s="6">
        <v>555</v>
      </c>
      <c r="EM1934" s="6" t="s">
        <v>117</v>
      </c>
      <c r="EN1934" s="6" t="s">
        <v>23</v>
      </c>
      <c r="EO1934" s="6">
        <v>27</v>
      </c>
    </row>
    <row r="1935" spans="131:145" x14ac:dyDescent="0.25">
      <c r="EA1935" s="6" t="s">
        <v>0</v>
      </c>
      <c r="EB1935" s="6" t="s">
        <v>9</v>
      </c>
      <c r="EC1935" s="6" t="s">
        <v>1078</v>
      </c>
      <c r="ED1935" s="6" t="s">
        <v>1079</v>
      </c>
      <c r="EE1935" s="6" t="s">
        <v>97</v>
      </c>
      <c r="EF1935" s="6" t="s">
        <v>125</v>
      </c>
      <c r="EG1935" s="6">
        <v>115</v>
      </c>
      <c r="EH1935" s="6">
        <v>502</v>
      </c>
      <c r="EI1935" s="6">
        <v>123</v>
      </c>
      <c r="EJ1935" s="6">
        <v>555</v>
      </c>
      <c r="EK1935" s="6">
        <v>123</v>
      </c>
      <c r="EL1935" s="6">
        <v>555</v>
      </c>
      <c r="EM1935" s="6" t="s">
        <v>117</v>
      </c>
      <c r="EN1935" s="6" t="s">
        <v>22</v>
      </c>
      <c r="EO1935" s="6">
        <v>12</v>
      </c>
    </row>
    <row r="1936" spans="131:145" x14ac:dyDescent="0.25">
      <c r="EA1936" s="6" t="s">
        <v>3</v>
      </c>
      <c r="EB1936" s="6" t="s">
        <v>14</v>
      </c>
      <c r="EC1936" s="6" t="s">
        <v>776</v>
      </c>
      <c r="ED1936" s="6" t="s">
        <v>777</v>
      </c>
      <c r="EE1936" s="6" t="s">
        <v>97</v>
      </c>
      <c r="EF1936" s="6" t="s">
        <v>98</v>
      </c>
      <c r="EG1936" s="6">
        <v>77</v>
      </c>
      <c r="EH1936" s="6">
        <v>384</v>
      </c>
      <c r="EI1936" s="6">
        <v>79</v>
      </c>
      <c r="EJ1936" s="6">
        <v>394</v>
      </c>
      <c r="EK1936" s="6">
        <v>79</v>
      </c>
      <c r="EL1936" s="6">
        <v>394</v>
      </c>
      <c r="EM1936" s="6" t="s">
        <v>117</v>
      </c>
      <c r="EN1936" s="6" t="s">
        <v>22</v>
      </c>
      <c r="EO1936" s="6">
        <v>13</v>
      </c>
    </row>
    <row r="1937" spans="131:145" x14ac:dyDescent="0.25">
      <c r="EA1937" s="6" t="s">
        <v>0</v>
      </c>
      <c r="EB1937" s="6" t="s">
        <v>5</v>
      </c>
      <c r="EC1937" s="6" t="s">
        <v>713</v>
      </c>
      <c r="ED1937" s="6" t="s">
        <v>714</v>
      </c>
      <c r="EE1937" s="6" t="s">
        <v>209</v>
      </c>
      <c r="EF1937" s="6" t="s">
        <v>125</v>
      </c>
      <c r="EG1937" s="6">
        <v>110</v>
      </c>
      <c r="EH1937" s="6">
        <v>643</v>
      </c>
      <c r="EI1937" s="6">
        <v>106</v>
      </c>
      <c r="EK1937" s="6">
        <v>124</v>
      </c>
      <c r="EL1937" s="6">
        <v>0</v>
      </c>
      <c r="EM1937" s="6" t="s">
        <v>117</v>
      </c>
      <c r="EN1937" s="6" t="s">
        <v>23</v>
      </c>
      <c r="EO1937" s="6">
        <v>0</v>
      </c>
    </row>
    <row r="1938" spans="131:145" x14ac:dyDescent="0.25">
      <c r="EA1938" s="6" t="s">
        <v>3</v>
      </c>
      <c r="EB1938" s="6" t="s">
        <v>17</v>
      </c>
      <c r="EC1938" s="6" t="s">
        <v>232</v>
      </c>
      <c r="ED1938" s="6" t="s">
        <v>233</v>
      </c>
      <c r="EE1938" s="6" t="s">
        <v>97</v>
      </c>
      <c r="EF1938" s="6" t="s">
        <v>98</v>
      </c>
      <c r="EG1938" s="6">
        <v>30</v>
      </c>
      <c r="EH1938" s="6">
        <v>188</v>
      </c>
      <c r="EI1938" s="6">
        <v>24</v>
      </c>
      <c r="EJ1938" s="6">
        <v>112</v>
      </c>
      <c r="EK1938" s="6">
        <v>24</v>
      </c>
      <c r="EL1938" s="6">
        <v>112</v>
      </c>
      <c r="EM1938" s="6" t="s">
        <v>117</v>
      </c>
      <c r="EN1938" s="6" t="s">
        <v>21</v>
      </c>
      <c r="EO1938" s="6">
        <v>1</v>
      </c>
    </row>
    <row r="1939" spans="131:145" x14ac:dyDescent="0.25">
      <c r="EA1939" s="6" t="s">
        <v>0</v>
      </c>
      <c r="EB1939" s="6" t="s">
        <v>9</v>
      </c>
      <c r="EC1939" s="6" t="s">
        <v>1078</v>
      </c>
      <c r="ED1939" s="6" t="s">
        <v>1079</v>
      </c>
      <c r="EE1939" s="6" t="s">
        <v>97</v>
      </c>
      <c r="EF1939" s="6" t="s">
        <v>125</v>
      </c>
      <c r="EG1939" s="6">
        <v>115</v>
      </c>
      <c r="EH1939" s="6">
        <v>502</v>
      </c>
      <c r="EI1939" s="6">
        <v>123</v>
      </c>
      <c r="EJ1939" s="6">
        <v>555</v>
      </c>
      <c r="EK1939" s="6">
        <v>123</v>
      </c>
      <c r="EL1939" s="6">
        <v>555</v>
      </c>
      <c r="EM1939" s="6" t="s">
        <v>117</v>
      </c>
      <c r="EN1939" s="6" t="s">
        <v>21</v>
      </c>
      <c r="EO1939" s="6">
        <v>15</v>
      </c>
    </row>
    <row r="1940" spans="131:145" x14ac:dyDescent="0.25">
      <c r="EA1940" s="6" t="s">
        <v>0</v>
      </c>
      <c r="EB1940" s="6" t="s">
        <v>4</v>
      </c>
      <c r="EC1940" s="6" t="s">
        <v>696</v>
      </c>
      <c r="ED1940" s="6" t="s">
        <v>697</v>
      </c>
      <c r="EE1940" s="6" t="s">
        <v>97</v>
      </c>
      <c r="EF1940" s="6" t="s">
        <v>125</v>
      </c>
      <c r="EG1940" s="6">
        <v>43</v>
      </c>
      <c r="EH1940" s="6">
        <v>247</v>
      </c>
      <c r="EI1940" s="6">
        <v>41</v>
      </c>
      <c r="EJ1940" s="6">
        <v>232</v>
      </c>
      <c r="EK1940" s="6">
        <v>41</v>
      </c>
      <c r="EL1940" s="6">
        <v>9</v>
      </c>
      <c r="EM1940" s="6" t="s">
        <v>117</v>
      </c>
      <c r="EN1940" s="6" t="s">
        <v>22</v>
      </c>
      <c r="EO1940" s="6">
        <v>0</v>
      </c>
    </row>
    <row r="1941" spans="131:145" x14ac:dyDescent="0.25">
      <c r="EA1941" s="6" t="s">
        <v>3</v>
      </c>
      <c r="EB1941" s="6" t="s">
        <v>14</v>
      </c>
      <c r="EC1941" s="6" t="s">
        <v>226</v>
      </c>
      <c r="ED1941" s="6" t="s">
        <v>227</v>
      </c>
      <c r="EE1941" s="6" t="s">
        <v>97</v>
      </c>
      <c r="EF1941" s="6" t="s">
        <v>98</v>
      </c>
      <c r="EG1941" s="6">
        <v>50</v>
      </c>
      <c r="EH1941" s="6">
        <v>218</v>
      </c>
      <c r="EI1941" s="6">
        <v>53</v>
      </c>
      <c r="EJ1941" s="6">
        <v>217</v>
      </c>
      <c r="EK1941" s="6">
        <v>53</v>
      </c>
      <c r="EL1941" s="6">
        <v>217</v>
      </c>
      <c r="EM1941" s="6" t="s">
        <v>117</v>
      </c>
      <c r="EN1941" s="6" t="s">
        <v>23</v>
      </c>
      <c r="EO1941" s="6">
        <v>10</v>
      </c>
    </row>
    <row r="1942" spans="131:145" x14ac:dyDescent="0.25">
      <c r="EA1942" s="6" t="s">
        <v>3</v>
      </c>
      <c r="EB1942" s="6" t="s">
        <v>15</v>
      </c>
      <c r="EC1942" s="6" t="s">
        <v>1862</v>
      </c>
      <c r="ED1942" s="6" t="s">
        <v>799</v>
      </c>
      <c r="EE1942" s="6" t="s">
        <v>97</v>
      </c>
      <c r="EF1942" s="6" t="s">
        <v>125</v>
      </c>
      <c r="EG1942" s="6">
        <v>51</v>
      </c>
      <c r="EH1942" s="6">
        <v>260</v>
      </c>
      <c r="EI1942" s="6">
        <v>51</v>
      </c>
      <c r="EJ1942" s="6">
        <v>263</v>
      </c>
      <c r="EK1942" s="6">
        <v>51</v>
      </c>
      <c r="EL1942" s="6">
        <v>263</v>
      </c>
      <c r="EM1942" s="6" t="s">
        <v>117</v>
      </c>
      <c r="EN1942" s="6" t="s">
        <v>21</v>
      </c>
      <c r="EO1942" s="6">
        <v>8</v>
      </c>
    </row>
    <row r="1943" spans="131:145" x14ac:dyDescent="0.25">
      <c r="EA1943" s="6" t="s">
        <v>0</v>
      </c>
      <c r="EB1943" s="6" t="s">
        <v>5</v>
      </c>
      <c r="EC1943" s="6" t="s">
        <v>713</v>
      </c>
      <c r="ED1943" s="6" t="s">
        <v>714</v>
      </c>
      <c r="EE1943" s="6" t="s">
        <v>209</v>
      </c>
      <c r="EF1943" s="6" t="s">
        <v>125</v>
      </c>
      <c r="EG1943" s="6">
        <v>110</v>
      </c>
      <c r="EH1943" s="6">
        <v>643</v>
      </c>
      <c r="EI1943" s="6">
        <v>106</v>
      </c>
      <c r="EK1943" s="6">
        <v>124</v>
      </c>
      <c r="EL1943" s="6">
        <v>0</v>
      </c>
      <c r="EM1943" s="6" t="s">
        <v>117</v>
      </c>
      <c r="EN1943" s="6" t="s">
        <v>22</v>
      </c>
      <c r="EO1943" s="6">
        <v>0</v>
      </c>
    </row>
    <row r="1944" spans="131:145" x14ac:dyDescent="0.25">
      <c r="EA1944" s="6" t="s">
        <v>0</v>
      </c>
      <c r="EB1944" s="6" t="s">
        <v>13</v>
      </c>
      <c r="EC1944" s="6" t="s">
        <v>239</v>
      </c>
      <c r="ED1944" s="6" t="s">
        <v>240</v>
      </c>
      <c r="EE1944" s="6" t="s">
        <v>97</v>
      </c>
      <c r="EF1944" s="6" t="s">
        <v>98</v>
      </c>
      <c r="EG1944" s="6">
        <v>15</v>
      </c>
      <c r="EH1944" s="6">
        <v>74</v>
      </c>
      <c r="EI1944" s="6">
        <v>12</v>
      </c>
      <c r="EJ1944" s="6">
        <v>60</v>
      </c>
      <c r="EK1944" s="6">
        <v>16</v>
      </c>
      <c r="EL1944" s="6">
        <v>74</v>
      </c>
      <c r="EM1944" s="6" t="s">
        <v>117</v>
      </c>
      <c r="EN1944" s="6" t="s">
        <v>21</v>
      </c>
      <c r="EO1944" s="6">
        <v>1</v>
      </c>
    </row>
    <row r="1945" spans="131:145" x14ac:dyDescent="0.25">
      <c r="EA1945" s="6" t="s">
        <v>3</v>
      </c>
      <c r="EB1945" s="6" t="s">
        <v>14</v>
      </c>
      <c r="EC1945" s="6" t="s">
        <v>785</v>
      </c>
      <c r="ED1945" s="6" t="s">
        <v>786</v>
      </c>
      <c r="EE1945" s="6" t="s">
        <v>97</v>
      </c>
      <c r="EF1945" s="6" t="s">
        <v>98</v>
      </c>
      <c r="EG1945" s="6">
        <v>140</v>
      </c>
      <c r="EH1945" s="6">
        <v>613</v>
      </c>
      <c r="EI1945" s="6">
        <v>137</v>
      </c>
      <c r="EJ1945" s="6">
        <v>622</v>
      </c>
      <c r="EK1945" s="6">
        <v>137</v>
      </c>
      <c r="EL1945" s="6">
        <v>622</v>
      </c>
      <c r="EM1945" s="6" t="s">
        <v>117</v>
      </c>
      <c r="EN1945" s="6" t="s">
        <v>23</v>
      </c>
      <c r="EO1945" s="6">
        <v>30</v>
      </c>
    </row>
    <row r="1946" spans="131:145" x14ac:dyDescent="0.25">
      <c r="EA1946" s="6" t="s">
        <v>0</v>
      </c>
      <c r="EB1946" s="6" t="s">
        <v>6</v>
      </c>
      <c r="EC1946" s="6" t="s">
        <v>721</v>
      </c>
      <c r="ED1946" s="6" t="s">
        <v>722</v>
      </c>
      <c r="EE1946" s="6" t="s">
        <v>97</v>
      </c>
      <c r="EF1946" s="6" t="s">
        <v>125</v>
      </c>
      <c r="EG1946" s="6">
        <v>30</v>
      </c>
      <c r="EH1946" s="6">
        <v>181</v>
      </c>
      <c r="EI1946" s="6">
        <v>30</v>
      </c>
      <c r="EJ1946" s="6">
        <v>181</v>
      </c>
      <c r="EK1946" s="6">
        <v>30</v>
      </c>
      <c r="EL1946" s="6">
        <v>181</v>
      </c>
      <c r="EM1946" s="6" t="s">
        <v>117</v>
      </c>
      <c r="EN1946" s="6" t="s">
        <v>23</v>
      </c>
      <c r="EO1946" s="6">
        <v>15</v>
      </c>
    </row>
    <row r="1947" spans="131:145" x14ac:dyDescent="0.25">
      <c r="EA1947" s="6" t="s">
        <v>3</v>
      </c>
      <c r="EB1947" s="6" t="s">
        <v>14</v>
      </c>
      <c r="EC1947" s="6" t="s">
        <v>776</v>
      </c>
      <c r="ED1947" s="6" t="s">
        <v>777</v>
      </c>
      <c r="EE1947" s="6" t="s">
        <v>97</v>
      </c>
      <c r="EF1947" s="6" t="s">
        <v>98</v>
      </c>
      <c r="EG1947" s="6">
        <v>77</v>
      </c>
      <c r="EH1947" s="6">
        <v>384</v>
      </c>
      <c r="EI1947" s="6">
        <v>79</v>
      </c>
      <c r="EJ1947" s="6">
        <v>394</v>
      </c>
      <c r="EK1947" s="6">
        <v>79</v>
      </c>
      <c r="EL1947" s="6">
        <v>394</v>
      </c>
      <c r="EM1947" s="6" t="s">
        <v>117</v>
      </c>
      <c r="EN1947" s="6" t="s">
        <v>23</v>
      </c>
      <c r="EO1947" s="6">
        <v>26</v>
      </c>
    </row>
    <row r="1948" spans="131:145" x14ac:dyDescent="0.25">
      <c r="EA1948" s="6" t="s">
        <v>0</v>
      </c>
      <c r="EB1948" s="6" t="s">
        <v>13</v>
      </c>
      <c r="EC1948" s="6" t="s">
        <v>205</v>
      </c>
      <c r="ED1948" s="6" t="s">
        <v>206</v>
      </c>
      <c r="EE1948" s="6" t="s">
        <v>97</v>
      </c>
      <c r="EF1948" s="6" t="s">
        <v>125</v>
      </c>
      <c r="EG1948" s="6">
        <v>116</v>
      </c>
      <c r="EH1948" s="6">
        <v>530</v>
      </c>
      <c r="EI1948" s="6">
        <v>105</v>
      </c>
      <c r="EJ1948" s="6">
        <v>464</v>
      </c>
      <c r="EK1948" s="6">
        <v>105</v>
      </c>
      <c r="EL1948" s="6">
        <v>492</v>
      </c>
      <c r="EM1948" s="6" t="s">
        <v>117</v>
      </c>
      <c r="EN1948" s="6" t="s">
        <v>22</v>
      </c>
      <c r="EO1948" s="6">
        <v>10</v>
      </c>
    </row>
    <row r="1949" spans="131:145" x14ac:dyDescent="0.25">
      <c r="EA1949" s="6" t="s">
        <v>0</v>
      </c>
      <c r="EB1949" s="6" t="s">
        <v>4</v>
      </c>
      <c r="EC1949" s="6" t="s">
        <v>696</v>
      </c>
      <c r="ED1949" s="6" t="s">
        <v>697</v>
      </c>
      <c r="EE1949" s="6" t="s">
        <v>97</v>
      </c>
      <c r="EF1949" s="6" t="s">
        <v>125</v>
      </c>
      <c r="EG1949" s="6">
        <v>43</v>
      </c>
      <c r="EH1949" s="6">
        <v>247</v>
      </c>
      <c r="EI1949" s="6">
        <v>41</v>
      </c>
      <c r="EJ1949" s="6">
        <v>232</v>
      </c>
      <c r="EK1949" s="6">
        <v>41</v>
      </c>
      <c r="EL1949" s="6">
        <v>9</v>
      </c>
      <c r="EM1949" s="6" t="s">
        <v>117</v>
      </c>
      <c r="EN1949" s="6" t="s">
        <v>23</v>
      </c>
      <c r="EO1949" s="6">
        <v>0</v>
      </c>
    </row>
    <row r="1950" spans="131:145" x14ac:dyDescent="0.25">
      <c r="EA1950" s="6" t="s">
        <v>0</v>
      </c>
      <c r="EB1950" s="6" t="s">
        <v>5</v>
      </c>
      <c r="EC1950" s="6" t="s">
        <v>713</v>
      </c>
      <c r="ED1950" s="6" t="s">
        <v>714</v>
      </c>
      <c r="EE1950" s="6" t="s">
        <v>209</v>
      </c>
      <c r="EF1950" s="6" t="s">
        <v>125</v>
      </c>
      <c r="EG1950" s="6">
        <v>110</v>
      </c>
      <c r="EH1950" s="6">
        <v>643</v>
      </c>
      <c r="EI1950" s="6">
        <v>106</v>
      </c>
      <c r="EK1950" s="6">
        <v>124</v>
      </c>
      <c r="EL1950" s="6">
        <v>0</v>
      </c>
      <c r="EM1950" s="6" t="s">
        <v>117</v>
      </c>
      <c r="EN1950" s="6" t="s">
        <v>21</v>
      </c>
      <c r="EO1950" s="6">
        <v>0</v>
      </c>
    </row>
    <row r="1951" spans="131:145" x14ac:dyDescent="0.25">
      <c r="EA1951" s="6" t="s">
        <v>3</v>
      </c>
      <c r="EB1951" s="6" t="s">
        <v>14</v>
      </c>
      <c r="EC1951" s="6" t="s">
        <v>226</v>
      </c>
      <c r="ED1951" s="6" t="s">
        <v>227</v>
      </c>
      <c r="EE1951" s="6" t="s">
        <v>97</v>
      </c>
      <c r="EF1951" s="6" t="s">
        <v>98</v>
      </c>
      <c r="EG1951" s="6">
        <v>50</v>
      </c>
      <c r="EH1951" s="6">
        <v>218</v>
      </c>
      <c r="EI1951" s="6">
        <v>53</v>
      </c>
      <c r="EJ1951" s="6">
        <v>217</v>
      </c>
      <c r="EK1951" s="6">
        <v>53</v>
      </c>
      <c r="EL1951" s="6">
        <v>217</v>
      </c>
      <c r="EM1951" s="6" t="s">
        <v>117</v>
      </c>
      <c r="EN1951" s="6" t="s">
        <v>22</v>
      </c>
      <c r="EO1951" s="6">
        <v>5</v>
      </c>
    </row>
    <row r="1952" spans="131:145" x14ac:dyDescent="0.25">
      <c r="EA1952" s="6" t="s">
        <v>3</v>
      </c>
      <c r="EB1952" s="6" t="s">
        <v>15</v>
      </c>
      <c r="EC1952" s="6" t="s">
        <v>234</v>
      </c>
      <c r="ED1952" s="6" t="s">
        <v>1060</v>
      </c>
      <c r="EE1952" s="6" t="s">
        <v>97</v>
      </c>
      <c r="EF1952" s="6" t="s">
        <v>132</v>
      </c>
      <c r="EG1952" s="6">
        <v>21</v>
      </c>
      <c r="EH1952" s="6">
        <v>107</v>
      </c>
      <c r="EI1952" s="6">
        <v>22</v>
      </c>
      <c r="EJ1952" s="6">
        <v>108</v>
      </c>
      <c r="EK1952" s="6">
        <v>22</v>
      </c>
      <c r="EL1952" s="6">
        <v>0</v>
      </c>
      <c r="EM1952" s="6" t="s">
        <v>117</v>
      </c>
      <c r="EN1952" s="6" t="s">
        <v>21</v>
      </c>
      <c r="EO1952" s="6">
        <v>0</v>
      </c>
    </row>
    <row r="1953" spans="131:145" x14ac:dyDescent="0.25">
      <c r="EA1953" s="6" t="s">
        <v>0</v>
      </c>
      <c r="EB1953" s="6" t="s">
        <v>13</v>
      </c>
      <c r="EC1953" s="6" t="s">
        <v>205</v>
      </c>
      <c r="ED1953" s="6" t="s">
        <v>206</v>
      </c>
      <c r="EE1953" s="6" t="s">
        <v>97</v>
      </c>
      <c r="EF1953" s="6" t="s">
        <v>125</v>
      </c>
      <c r="EG1953" s="6">
        <v>116</v>
      </c>
      <c r="EH1953" s="6">
        <v>530</v>
      </c>
      <c r="EI1953" s="6">
        <v>105</v>
      </c>
      <c r="EJ1953" s="6">
        <v>464</v>
      </c>
      <c r="EK1953" s="6">
        <v>105</v>
      </c>
      <c r="EL1953" s="6">
        <v>492</v>
      </c>
      <c r="EM1953" s="6" t="s">
        <v>117</v>
      </c>
      <c r="EN1953" s="6" t="s">
        <v>23</v>
      </c>
      <c r="EO1953" s="6">
        <v>28</v>
      </c>
    </row>
    <row r="1954" spans="131:145" x14ac:dyDescent="0.25">
      <c r="EA1954" s="6" t="s">
        <v>0</v>
      </c>
      <c r="EB1954" s="6" t="s">
        <v>13</v>
      </c>
      <c r="EC1954" s="6" t="s">
        <v>239</v>
      </c>
      <c r="ED1954" s="6" t="s">
        <v>240</v>
      </c>
      <c r="EE1954" s="6" t="s">
        <v>97</v>
      </c>
      <c r="EF1954" s="6" t="s">
        <v>98</v>
      </c>
      <c r="EG1954" s="6">
        <v>15</v>
      </c>
      <c r="EH1954" s="6">
        <v>74</v>
      </c>
      <c r="EI1954" s="6">
        <v>12</v>
      </c>
      <c r="EJ1954" s="6">
        <v>60</v>
      </c>
      <c r="EK1954" s="6">
        <v>16</v>
      </c>
      <c r="EL1954" s="6">
        <v>74</v>
      </c>
      <c r="EM1954" s="6" t="s">
        <v>117</v>
      </c>
      <c r="EN1954" s="6" t="s">
        <v>23</v>
      </c>
      <c r="EO1954" s="6">
        <v>1</v>
      </c>
    </row>
    <row r="1955" spans="131:145" x14ac:dyDescent="0.25">
      <c r="EA1955" s="6" t="s">
        <v>0</v>
      </c>
      <c r="EB1955" s="6" t="s">
        <v>13</v>
      </c>
      <c r="EC1955" s="6" t="s">
        <v>205</v>
      </c>
      <c r="ED1955" s="6" t="s">
        <v>206</v>
      </c>
      <c r="EE1955" s="6" t="s">
        <v>97</v>
      </c>
      <c r="EF1955" s="6" t="s">
        <v>125</v>
      </c>
      <c r="EG1955" s="6">
        <v>116</v>
      </c>
      <c r="EH1955" s="6">
        <v>530</v>
      </c>
      <c r="EI1955" s="6">
        <v>105</v>
      </c>
      <c r="EJ1955" s="6">
        <v>464</v>
      </c>
      <c r="EK1955" s="6">
        <v>105</v>
      </c>
      <c r="EL1955" s="6">
        <v>492</v>
      </c>
      <c r="EM1955" s="6" t="s">
        <v>117</v>
      </c>
      <c r="EN1955" s="6" t="s">
        <v>21</v>
      </c>
      <c r="EO1955" s="6">
        <v>18</v>
      </c>
    </row>
    <row r="1956" spans="131:145" x14ac:dyDescent="0.25">
      <c r="EA1956" s="6" t="s">
        <v>3</v>
      </c>
      <c r="EB1956" s="6" t="s">
        <v>15</v>
      </c>
      <c r="EC1956" s="6" t="s">
        <v>1863</v>
      </c>
      <c r="ED1956" s="6" t="s">
        <v>801</v>
      </c>
      <c r="EE1956" s="6" t="s">
        <v>97</v>
      </c>
      <c r="EF1956" s="6" t="s">
        <v>125</v>
      </c>
      <c r="EG1956" s="6">
        <v>70</v>
      </c>
      <c r="EH1956" s="6">
        <v>273</v>
      </c>
      <c r="EI1956" s="6">
        <v>71</v>
      </c>
      <c r="EJ1956" s="6">
        <v>278</v>
      </c>
      <c r="EK1956" s="6">
        <v>71</v>
      </c>
      <c r="EL1956" s="6">
        <v>278</v>
      </c>
      <c r="EM1956" s="6" t="s">
        <v>117</v>
      </c>
      <c r="EN1956" s="6" t="s">
        <v>22</v>
      </c>
      <c r="EO1956" s="6">
        <v>10</v>
      </c>
    </row>
    <row r="1957" spans="131:145" x14ac:dyDescent="0.25">
      <c r="EA1957" s="6" t="s">
        <v>0</v>
      </c>
      <c r="EB1957" s="6" t="s">
        <v>9</v>
      </c>
      <c r="EC1957" s="6" t="s">
        <v>135</v>
      </c>
      <c r="ED1957" s="6" t="s">
        <v>136</v>
      </c>
      <c r="EE1957" s="6" t="s">
        <v>97</v>
      </c>
      <c r="EF1957" s="6" t="s">
        <v>125</v>
      </c>
      <c r="EG1957" s="6">
        <v>207</v>
      </c>
      <c r="EH1957" s="6">
        <v>1141</v>
      </c>
      <c r="EI1957" s="6">
        <v>352</v>
      </c>
      <c r="EJ1957" s="6">
        <v>1386</v>
      </c>
      <c r="EK1957" s="6">
        <v>352</v>
      </c>
      <c r="EL1957" s="6">
        <v>1386</v>
      </c>
      <c r="EM1957" s="6" t="s">
        <v>117</v>
      </c>
      <c r="EN1957" s="6" t="s">
        <v>23</v>
      </c>
      <c r="EO1957" s="6">
        <v>39</v>
      </c>
    </row>
    <row r="1958" spans="131:145" x14ac:dyDescent="0.25">
      <c r="EA1958" s="6" t="s">
        <v>0</v>
      </c>
      <c r="EB1958" s="6" t="s">
        <v>13</v>
      </c>
      <c r="EC1958" s="6" t="s">
        <v>195</v>
      </c>
      <c r="ED1958" s="6" t="s">
        <v>196</v>
      </c>
      <c r="EE1958" s="6" t="s">
        <v>97</v>
      </c>
      <c r="EF1958" s="6" t="s">
        <v>132</v>
      </c>
      <c r="EG1958" s="6">
        <v>20</v>
      </c>
      <c r="EH1958" s="6">
        <v>64</v>
      </c>
      <c r="EI1958" s="6">
        <v>14</v>
      </c>
      <c r="EJ1958" s="6">
        <v>52</v>
      </c>
      <c r="EK1958" s="6">
        <v>14</v>
      </c>
      <c r="EL1958" s="6">
        <v>52</v>
      </c>
      <c r="EM1958" s="6" t="s">
        <v>117</v>
      </c>
      <c r="EN1958" s="6" t="s">
        <v>21</v>
      </c>
      <c r="EO1958" s="6">
        <v>0</v>
      </c>
    </row>
    <row r="1959" spans="131:145" x14ac:dyDescent="0.25">
      <c r="EA1959" s="6" t="s">
        <v>0</v>
      </c>
      <c r="EB1959" s="6" t="s">
        <v>9</v>
      </c>
      <c r="EC1959" s="6" t="s">
        <v>135</v>
      </c>
      <c r="ED1959" s="6" t="s">
        <v>136</v>
      </c>
      <c r="EE1959" s="6" t="s">
        <v>97</v>
      </c>
      <c r="EF1959" s="6" t="s">
        <v>125</v>
      </c>
      <c r="EG1959" s="6">
        <v>207</v>
      </c>
      <c r="EH1959" s="6">
        <v>1141</v>
      </c>
      <c r="EI1959" s="6">
        <v>352</v>
      </c>
      <c r="EJ1959" s="6">
        <v>1386</v>
      </c>
      <c r="EK1959" s="6">
        <v>352</v>
      </c>
      <c r="EL1959" s="6">
        <v>1386</v>
      </c>
      <c r="EM1959" s="6" t="s">
        <v>117</v>
      </c>
      <c r="EN1959" s="6" t="s">
        <v>21</v>
      </c>
      <c r="EO1959" s="6">
        <v>19</v>
      </c>
    </row>
    <row r="1960" spans="131:145" x14ac:dyDescent="0.25">
      <c r="EA1960" s="6" t="s">
        <v>0</v>
      </c>
      <c r="EB1960" s="6" t="s">
        <v>13</v>
      </c>
      <c r="EC1960" s="6" t="s">
        <v>1080</v>
      </c>
      <c r="ED1960" s="6" t="s">
        <v>1081</v>
      </c>
      <c r="EE1960" s="6" t="s">
        <v>97</v>
      </c>
      <c r="EF1960" s="6" t="s">
        <v>125</v>
      </c>
      <c r="EG1960" s="6">
        <v>54</v>
      </c>
      <c r="EH1960" s="6">
        <v>242</v>
      </c>
      <c r="EI1960" s="6">
        <v>50</v>
      </c>
      <c r="EJ1960" s="6">
        <v>219</v>
      </c>
      <c r="EK1960" s="6">
        <v>50</v>
      </c>
      <c r="EL1960" s="6">
        <v>227</v>
      </c>
      <c r="EM1960" s="6" t="s">
        <v>117</v>
      </c>
      <c r="EN1960" s="6" t="s">
        <v>23</v>
      </c>
      <c r="EO1960" s="6">
        <v>16</v>
      </c>
    </row>
    <row r="1961" spans="131:145" x14ac:dyDescent="0.25">
      <c r="EA1961" s="6" t="s">
        <v>0</v>
      </c>
      <c r="EB1961" s="6" t="s">
        <v>13</v>
      </c>
      <c r="EC1961" s="6" t="s">
        <v>1080</v>
      </c>
      <c r="ED1961" s="6" t="s">
        <v>1081</v>
      </c>
      <c r="EE1961" s="6" t="s">
        <v>97</v>
      </c>
      <c r="EF1961" s="6" t="s">
        <v>125</v>
      </c>
      <c r="EG1961" s="6">
        <v>54</v>
      </c>
      <c r="EH1961" s="6">
        <v>242</v>
      </c>
      <c r="EI1961" s="6">
        <v>50</v>
      </c>
      <c r="EJ1961" s="6">
        <v>219</v>
      </c>
      <c r="EK1961" s="6">
        <v>50</v>
      </c>
      <c r="EL1961" s="6">
        <v>227</v>
      </c>
      <c r="EM1961" s="6" t="s">
        <v>117</v>
      </c>
      <c r="EN1961" s="6" t="s">
        <v>22</v>
      </c>
      <c r="EO1961" s="6">
        <v>7</v>
      </c>
    </row>
    <row r="1962" spans="131:145" x14ac:dyDescent="0.25">
      <c r="EA1962" s="6" t="s">
        <v>0</v>
      </c>
      <c r="EB1962" s="6" t="s">
        <v>9</v>
      </c>
      <c r="EC1962" s="6" t="s">
        <v>756</v>
      </c>
      <c r="ED1962" s="6" t="s">
        <v>757</v>
      </c>
      <c r="EE1962" s="6" t="s">
        <v>97</v>
      </c>
      <c r="EF1962" s="6" t="s">
        <v>125</v>
      </c>
      <c r="EG1962" s="6">
        <v>115</v>
      </c>
      <c r="EH1962" s="6">
        <v>532</v>
      </c>
      <c r="EI1962" s="6">
        <v>115</v>
      </c>
      <c r="EJ1962" s="6">
        <v>537</v>
      </c>
      <c r="EK1962" s="6">
        <v>115</v>
      </c>
      <c r="EL1962" s="6">
        <v>537</v>
      </c>
      <c r="EM1962" s="6" t="s">
        <v>117</v>
      </c>
      <c r="EN1962" s="6" t="s">
        <v>23</v>
      </c>
      <c r="EO1962" s="6">
        <v>33</v>
      </c>
    </row>
    <row r="1963" spans="131:145" x14ac:dyDescent="0.25">
      <c r="EA1963" s="6" t="s">
        <v>3</v>
      </c>
      <c r="EB1963" s="6" t="s">
        <v>15</v>
      </c>
      <c r="EC1963" s="6" t="s">
        <v>1863</v>
      </c>
      <c r="ED1963" s="6" t="s">
        <v>801</v>
      </c>
      <c r="EE1963" s="6" t="s">
        <v>97</v>
      </c>
      <c r="EF1963" s="6" t="s">
        <v>125</v>
      </c>
      <c r="EG1963" s="6">
        <v>70</v>
      </c>
      <c r="EH1963" s="6">
        <v>273</v>
      </c>
      <c r="EI1963" s="6">
        <v>71</v>
      </c>
      <c r="EJ1963" s="6">
        <v>278</v>
      </c>
      <c r="EK1963" s="6">
        <v>71</v>
      </c>
      <c r="EL1963" s="6">
        <v>278</v>
      </c>
      <c r="EM1963" s="6" t="s">
        <v>117</v>
      </c>
      <c r="EN1963" s="6" t="s">
        <v>23</v>
      </c>
      <c r="EO1963" s="6">
        <v>21</v>
      </c>
    </row>
    <row r="1964" spans="131:145" x14ac:dyDescent="0.25">
      <c r="EA1964" s="6" t="s">
        <v>0</v>
      </c>
      <c r="EB1964" s="6" t="s">
        <v>13</v>
      </c>
      <c r="EC1964" s="6" t="s">
        <v>195</v>
      </c>
      <c r="ED1964" s="6" t="s">
        <v>196</v>
      </c>
      <c r="EE1964" s="6" t="s">
        <v>97</v>
      </c>
      <c r="EF1964" s="6" t="s">
        <v>132</v>
      </c>
      <c r="EG1964" s="6">
        <v>20</v>
      </c>
      <c r="EH1964" s="6">
        <v>64</v>
      </c>
      <c r="EI1964" s="6">
        <v>14</v>
      </c>
      <c r="EJ1964" s="6">
        <v>52</v>
      </c>
      <c r="EK1964" s="6">
        <v>14</v>
      </c>
      <c r="EL1964" s="6">
        <v>52</v>
      </c>
      <c r="EM1964" s="6" t="s">
        <v>117</v>
      </c>
      <c r="EN1964" s="6" t="s">
        <v>22</v>
      </c>
      <c r="EO1964" s="6">
        <v>2</v>
      </c>
    </row>
    <row r="1965" spans="131:145" x14ac:dyDescent="0.25">
      <c r="EA1965" s="6" t="s">
        <v>0</v>
      </c>
      <c r="EB1965" s="6" t="s">
        <v>937</v>
      </c>
      <c r="EC1965" s="6" t="s">
        <v>1082</v>
      </c>
      <c r="ED1965" s="6" t="s">
        <v>1083</v>
      </c>
      <c r="EE1965" s="6" t="s">
        <v>97</v>
      </c>
      <c r="EF1965" s="6" t="s">
        <v>98</v>
      </c>
      <c r="EG1965" s="6">
        <v>91</v>
      </c>
      <c r="EH1965" s="6">
        <v>400</v>
      </c>
      <c r="EI1965" s="6">
        <v>60</v>
      </c>
      <c r="EJ1965" s="6">
        <v>228</v>
      </c>
      <c r="EK1965" s="6">
        <v>74</v>
      </c>
      <c r="EL1965" s="6">
        <v>228</v>
      </c>
      <c r="EM1965" s="6" t="s">
        <v>117</v>
      </c>
      <c r="EN1965" s="6" t="s">
        <v>21</v>
      </c>
      <c r="EO1965" s="6">
        <v>6</v>
      </c>
    </row>
    <row r="1966" spans="131:145" x14ac:dyDescent="0.25">
      <c r="EA1966" s="6" t="s">
        <v>0</v>
      </c>
      <c r="EB1966" s="6" t="s">
        <v>13</v>
      </c>
      <c r="EC1966" s="6" t="s">
        <v>173</v>
      </c>
      <c r="ED1966" s="6" t="s">
        <v>174</v>
      </c>
      <c r="EE1966" s="6" t="s">
        <v>97</v>
      </c>
      <c r="EF1966" s="6" t="s">
        <v>125</v>
      </c>
      <c r="EG1966" s="6">
        <v>74</v>
      </c>
      <c r="EH1966" s="6">
        <v>404</v>
      </c>
      <c r="EI1966" s="6">
        <v>60</v>
      </c>
      <c r="EJ1966" s="6">
        <v>330</v>
      </c>
      <c r="EK1966" s="6">
        <v>74</v>
      </c>
      <c r="EL1966" s="6">
        <v>369</v>
      </c>
      <c r="EM1966" s="6" t="s">
        <v>117</v>
      </c>
      <c r="EN1966" s="6" t="s">
        <v>23</v>
      </c>
      <c r="EO1966" s="6">
        <v>21</v>
      </c>
    </row>
    <row r="1967" spans="131:145" x14ac:dyDescent="0.25">
      <c r="EA1967" s="6" t="s">
        <v>3</v>
      </c>
      <c r="EB1967" s="6" t="s">
        <v>1084</v>
      </c>
      <c r="EC1967" s="6" t="s">
        <v>1085</v>
      </c>
      <c r="ED1967" s="6" t="s">
        <v>1086</v>
      </c>
      <c r="EE1967" s="6" t="s">
        <v>97</v>
      </c>
      <c r="EF1967" s="6" t="s">
        <v>125</v>
      </c>
      <c r="EG1967" s="6">
        <v>44</v>
      </c>
      <c r="EH1967" s="6">
        <v>273</v>
      </c>
      <c r="EI1967" s="6">
        <v>40</v>
      </c>
      <c r="EJ1967" s="6">
        <v>208</v>
      </c>
      <c r="EK1967" s="6">
        <v>40</v>
      </c>
      <c r="EL1967" s="6">
        <v>208</v>
      </c>
      <c r="EM1967" s="6" t="s">
        <v>117</v>
      </c>
      <c r="EN1967" s="6" t="s">
        <v>22</v>
      </c>
      <c r="EO1967" s="6">
        <v>1</v>
      </c>
    </row>
    <row r="1968" spans="131:145" x14ac:dyDescent="0.25">
      <c r="EA1968" s="6" t="s">
        <v>0</v>
      </c>
      <c r="EB1968" s="6" t="s">
        <v>13</v>
      </c>
      <c r="EC1968" s="6" t="s">
        <v>175</v>
      </c>
      <c r="ED1968" s="6" t="s">
        <v>176</v>
      </c>
      <c r="EE1968" s="6" t="s">
        <v>97</v>
      </c>
      <c r="EF1968" s="6" t="s">
        <v>125</v>
      </c>
      <c r="EG1968" s="6">
        <v>35</v>
      </c>
      <c r="EH1968" s="6">
        <v>215</v>
      </c>
      <c r="EI1968" s="6">
        <v>35</v>
      </c>
      <c r="EJ1968" s="6">
        <v>211</v>
      </c>
      <c r="EK1968" s="6">
        <v>35</v>
      </c>
      <c r="EL1968" s="6">
        <v>212</v>
      </c>
      <c r="EM1968" s="6" t="s">
        <v>117</v>
      </c>
      <c r="EN1968" s="6" t="s">
        <v>21</v>
      </c>
      <c r="EO1968" s="6">
        <v>9</v>
      </c>
    </row>
    <row r="1969" spans="131:145" x14ac:dyDescent="0.25">
      <c r="EA1969" s="6" t="s">
        <v>3</v>
      </c>
      <c r="EB1969" s="6" t="s">
        <v>14</v>
      </c>
      <c r="EC1969" s="6" t="s">
        <v>780</v>
      </c>
      <c r="ED1969" s="6" t="s">
        <v>781</v>
      </c>
      <c r="EE1969" s="6" t="s">
        <v>97</v>
      </c>
      <c r="EF1969" s="6" t="s">
        <v>98</v>
      </c>
      <c r="EG1969" s="6">
        <v>73</v>
      </c>
      <c r="EH1969" s="6">
        <v>393</v>
      </c>
      <c r="EI1969" s="6">
        <v>73</v>
      </c>
      <c r="EJ1969" s="6">
        <v>393</v>
      </c>
      <c r="EK1969" s="6">
        <v>73</v>
      </c>
      <c r="EL1969" s="6">
        <v>393</v>
      </c>
      <c r="EM1969" s="6" t="s">
        <v>117</v>
      </c>
      <c r="EN1969" s="6" t="s">
        <v>22</v>
      </c>
      <c r="EO1969" s="6">
        <v>8</v>
      </c>
    </row>
    <row r="1970" spans="131:145" x14ac:dyDescent="0.25">
      <c r="EA1970" s="6" t="s">
        <v>3</v>
      </c>
      <c r="EB1970" s="6" t="s">
        <v>14</v>
      </c>
      <c r="EC1970" s="6" t="s">
        <v>783</v>
      </c>
      <c r="ED1970" s="6" t="s">
        <v>784</v>
      </c>
      <c r="EE1970" s="6" t="s">
        <v>97</v>
      </c>
      <c r="EF1970" s="6" t="s">
        <v>98</v>
      </c>
      <c r="EG1970" s="6">
        <v>41</v>
      </c>
      <c r="EH1970" s="6">
        <v>214</v>
      </c>
      <c r="EI1970" s="6">
        <v>41</v>
      </c>
      <c r="EJ1970" s="6">
        <v>214</v>
      </c>
      <c r="EK1970" s="6">
        <v>41</v>
      </c>
      <c r="EL1970" s="6">
        <v>214</v>
      </c>
      <c r="EM1970" s="6" t="s">
        <v>117</v>
      </c>
      <c r="EN1970" s="6" t="s">
        <v>21</v>
      </c>
      <c r="EO1970" s="6">
        <v>7</v>
      </c>
    </row>
    <row r="1971" spans="131:145" x14ac:dyDescent="0.25">
      <c r="EA1971" s="6" t="s">
        <v>0</v>
      </c>
      <c r="EB1971" s="6" t="s">
        <v>9</v>
      </c>
      <c r="EC1971" s="6" t="s">
        <v>135</v>
      </c>
      <c r="ED1971" s="6" t="s">
        <v>136</v>
      </c>
      <c r="EE1971" s="6" t="s">
        <v>97</v>
      </c>
      <c r="EF1971" s="6" t="s">
        <v>125</v>
      </c>
      <c r="EG1971" s="6">
        <v>207</v>
      </c>
      <c r="EH1971" s="6">
        <v>1141</v>
      </c>
      <c r="EI1971" s="6">
        <v>352</v>
      </c>
      <c r="EJ1971" s="6">
        <v>1386</v>
      </c>
      <c r="EK1971" s="6">
        <v>352</v>
      </c>
      <c r="EL1971" s="6">
        <v>1386</v>
      </c>
      <c r="EM1971" s="6" t="s">
        <v>117</v>
      </c>
      <c r="EN1971" s="6" t="s">
        <v>22</v>
      </c>
      <c r="EO1971" s="6">
        <v>20</v>
      </c>
    </row>
    <row r="1972" spans="131:145" x14ac:dyDescent="0.25">
      <c r="EA1972" s="6" t="s">
        <v>0</v>
      </c>
      <c r="EB1972" s="6" t="s">
        <v>937</v>
      </c>
      <c r="EC1972" s="6" t="s">
        <v>1082</v>
      </c>
      <c r="ED1972" s="6" t="s">
        <v>1083</v>
      </c>
      <c r="EE1972" s="6" t="s">
        <v>97</v>
      </c>
      <c r="EF1972" s="6" t="s">
        <v>98</v>
      </c>
      <c r="EG1972" s="6">
        <v>91</v>
      </c>
      <c r="EH1972" s="6">
        <v>400</v>
      </c>
      <c r="EI1972" s="6">
        <v>60</v>
      </c>
      <c r="EJ1972" s="6">
        <v>228</v>
      </c>
      <c r="EK1972" s="6">
        <v>74</v>
      </c>
      <c r="EL1972" s="6">
        <v>228</v>
      </c>
      <c r="EM1972" s="6" t="s">
        <v>117</v>
      </c>
      <c r="EN1972" s="6" t="s">
        <v>23</v>
      </c>
      <c r="EO1972" s="6">
        <v>15</v>
      </c>
    </row>
    <row r="1973" spans="131:145" x14ac:dyDescent="0.25">
      <c r="EA1973" s="6" t="s">
        <v>3</v>
      </c>
      <c r="EB1973" s="6" t="s">
        <v>14</v>
      </c>
      <c r="EC1973" s="6" t="s">
        <v>783</v>
      </c>
      <c r="ED1973" s="6" t="s">
        <v>784</v>
      </c>
      <c r="EE1973" s="6" t="s">
        <v>97</v>
      </c>
      <c r="EF1973" s="6" t="s">
        <v>98</v>
      </c>
      <c r="EG1973" s="6">
        <v>41</v>
      </c>
      <c r="EH1973" s="6">
        <v>214</v>
      </c>
      <c r="EI1973" s="6">
        <v>41</v>
      </c>
      <c r="EJ1973" s="6">
        <v>214</v>
      </c>
      <c r="EK1973" s="6">
        <v>41</v>
      </c>
      <c r="EL1973" s="6">
        <v>214</v>
      </c>
      <c r="EM1973" s="6" t="s">
        <v>117</v>
      </c>
      <c r="EN1973" s="6" t="s">
        <v>22</v>
      </c>
      <c r="EO1973" s="6">
        <v>9</v>
      </c>
    </row>
    <row r="1974" spans="131:145" x14ac:dyDescent="0.25">
      <c r="EA1974" s="6" t="s">
        <v>3</v>
      </c>
      <c r="EB1974" s="6" t="s">
        <v>1084</v>
      </c>
      <c r="EC1974" s="6" t="s">
        <v>1085</v>
      </c>
      <c r="ED1974" s="6" t="s">
        <v>1086</v>
      </c>
      <c r="EE1974" s="6" t="s">
        <v>97</v>
      </c>
      <c r="EF1974" s="6" t="s">
        <v>125</v>
      </c>
      <c r="EG1974" s="6">
        <v>44</v>
      </c>
      <c r="EH1974" s="6">
        <v>273</v>
      </c>
      <c r="EI1974" s="6">
        <v>40</v>
      </c>
      <c r="EJ1974" s="6">
        <v>208</v>
      </c>
      <c r="EK1974" s="6">
        <v>40</v>
      </c>
      <c r="EL1974" s="6">
        <v>208</v>
      </c>
      <c r="EM1974" s="6" t="s">
        <v>117</v>
      </c>
      <c r="EN1974" s="6" t="s">
        <v>23</v>
      </c>
      <c r="EO1974" s="6">
        <v>3</v>
      </c>
    </row>
    <row r="1975" spans="131:145" x14ac:dyDescent="0.25">
      <c r="EA1975" s="6" t="s">
        <v>3</v>
      </c>
      <c r="EB1975" s="6" t="s">
        <v>15</v>
      </c>
      <c r="EC1975" s="6" t="s">
        <v>1863</v>
      </c>
      <c r="ED1975" s="6" t="s">
        <v>801</v>
      </c>
      <c r="EE1975" s="6" t="s">
        <v>97</v>
      </c>
      <c r="EF1975" s="6" t="s">
        <v>125</v>
      </c>
      <c r="EG1975" s="6">
        <v>70</v>
      </c>
      <c r="EH1975" s="6">
        <v>273</v>
      </c>
      <c r="EI1975" s="6">
        <v>71</v>
      </c>
      <c r="EJ1975" s="6">
        <v>278</v>
      </c>
      <c r="EK1975" s="6">
        <v>71</v>
      </c>
      <c r="EL1975" s="6">
        <v>278</v>
      </c>
      <c r="EM1975" s="6" t="s">
        <v>117</v>
      </c>
      <c r="EN1975" s="6" t="s">
        <v>21</v>
      </c>
      <c r="EO1975" s="6">
        <v>11</v>
      </c>
    </row>
    <row r="1976" spans="131:145" x14ac:dyDescent="0.25">
      <c r="EA1976" s="6" t="s">
        <v>3</v>
      </c>
      <c r="EB1976" s="6" t="s">
        <v>14</v>
      </c>
      <c r="EC1976" s="6" t="s">
        <v>780</v>
      </c>
      <c r="ED1976" s="6" t="s">
        <v>781</v>
      </c>
      <c r="EE1976" s="6" t="s">
        <v>97</v>
      </c>
      <c r="EF1976" s="6" t="s">
        <v>98</v>
      </c>
      <c r="EG1976" s="6">
        <v>73</v>
      </c>
      <c r="EH1976" s="6">
        <v>393</v>
      </c>
      <c r="EI1976" s="6">
        <v>73</v>
      </c>
      <c r="EJ1976" s="6">
        <v>393</v>
      </c>
      <c r="EK1976" s="6">
        <v>73</v>
      </c>
      <c r="EL1976" s="6">
        <v>393</v>
      </c>
      <c r="EM1976" s="6" t="s">
        <v>117</v>
      </c>
      <c r="EN1976" s="6" t="s">
        <v>21</v>
      </c>
      <c r="EO1976" s="6">
        <v>9</v>
      </c>
    </row>
    <row r="1977" spans="131:145" x14ac:dyDescent="0.25">
      <c r="EA1977" s="6" t="s">
        <v>3</v>
      </c>
      <c r="EB1977" s="6" t="s">
        <v>1084</v>
      </c>
      <c r="EC1977" s="6" t="s">
        <v>1085</v>
      </c>
      <c r="ED1977" s="6" t="s">
        <v>1086</v>
      </c>
      <c r="EE1977" s="6" t="s">
        <v>97</v>
      </c>
      <c r="EF1977" s="6" t="s">
        <v>125</v>
      </c>
      <c r="EG1977" s="6">
        <v>44</v>
      </c>
      <c r="EH1977" s="6">
        <v>273</v>
      </c>
      <c r="EI1977" s="6">
        <v>40</v>
      </c>
      <c r="EJ1977" s="6">
        <v>208</v>
      </c>
      <c r="EK1977" s="6">
        <v>40</v>
      </c>
      <c r="EL1977" s="6">
        <v>208</v>
      </c>
      <c r="EM1977" s="6" t="s">
        <v>117</v>
      </c>
      <c r="EN1977" s="6" t="s">
        <v>21</v>
      </c>
      <c r="EO1977" s="6">
        <v>2</v>
      </c>
    </row>
    <row r="1978" spans="131:145" x14ac:dyDescent="0.25">
      <c r="EA1978" s="6" t="s">
        <v>0</v>
      </c>
      <c r="EB1978" s="6" t="s">
        <v>13</v>
      </c>
      <c r="EC1978" s="6" t="s">
        <v>1080</v>
      </c>
      <c r="ED1978" s="6" t="s">
        <v>1081</v>
      </c>
      <c r="EE1978" s="6" t="s">
        <v>97</v>
      </c>
      <c r="EF1978" s="6" t="s">
        <v>125</v>
      </c>
      <c r="EG1978" s="6">
        <v>54</v>
      </c>
      <c r="EH1978" s="6">
        <v>242</v>
      </c>
      <c r="EI1978" s="6">
        <v>50</v>
      </c>
      <c r="EJ1978" s="6">
        <v>219</v>
      </c>
      <c r="EK1978" s="6">
        <v>50</v>
      </c>
      <c r="EL1978" s="6">
        <v>227</v>
      </c>
      <c r="EM1978" s="6" t="s">
        <v>117</v>
      </c>
      <c r="EN1978" s="6" t="s">
        <v>21</v>
      </c>
      <c r="EO1978" s="6">
        <v>9</v>
      </c>
    </row>
    <row r="1979" spans="131:145" x14ac:dyDescent="0.25">
      <c r="EA1979" s="6" t="s">
        <v>0</v>
      </c>
      <c r="EB1979" s="6" t="s">
        <v>9</v>
      </c>
      <c r="EC1979" s="6" t="s">
        <v>220</v>
      </c>
      <c r="ED1979" s="6" t="s">
        <v>221</v>
      </c>
      <c r="EE1979" s="6" t="s">
        <v>97</v>
      </c>
      <c r="EF1979" s="6" t="s">
        <v>125</v>
      </c>
      <c r="EG1979" s="6">
        <v>121</v>
      </c>
      <c r="EH1979" s="6">
        <v>596</v>
      </c>
      <c r="EI1979" s="6">
        <v>129</v>
      </c>
      <c r="EJ1979" s="6">
        <v>575</v>
      </c>
      <c r="EK1979" s="6">
        <v>129</v>
      </c>
      <c r="EL1979" s="6">
        <v>575</v>
      </c>
      <c r="EM1979" s="6" t="s">
        <v>117</v>
      </c>
      <c r="EN1979" s="6" t="s">
        <v>21</v>
      </c>
      <c r="EO1979" s="6">
        <v>17</v>
      </c>
    </row>
    <row r="1980" spans="131:145" x14ac:dyDescent="0.25">
      <c r="EA1980" s="6" t="s">
        <v>0</v>
      </c>
      <c r="EB1980" s="6" t="s">
        <v>13</v>
      </c>
      <c r="EC1980" s="6" t="s">
        <v>173</v>
      </c>
      <c r="ED1980" s="6" t="s">
        <v>174</v>
      </c>
      <c r="EE1980" s="6" t="s">
        <v>97</v>
      </c>
      <c r="EF1980" s="6" t="s">
        <v>125</v>
      </c>
      <c r="EG1980" s="6">
        <v>74</v>
      </c>
      <c r="EH1980" s="6">
        <v>404</v>
      </c>
      <c r="EI1980" s="6">
        <v>60</v>
      </c>
      <c r="EJ1980" s="6">
        <v>330</v>
      </c>
      <c r="EK1980" s="6">
        <v>74</v>
      </c>
      <c r="EL1980" s="6">
        <v>369</v>
      </c>
      <c r="EM1980" s="6" t="s">
        <v>117</v>
      </c>
      <c r="EN1980" s="6" t="s">
        <v>22</v>
      </c>
      <c r="EO1980" s="6">
        <v>11</v>
      </c>
    </row>
    <row r="1981" spans="131:145" x14ac:dyDescent="0.25">
      <c r="EA1981" s="6" t="s">
        <v>0</v>
      </c>
      <c r="EB1981" s="6" t="s">
        <v>937</v>
      </c>
      <c r="EC1981" s="6" t="s">
        <v>1082</v>
      </c>
      <c r="ED1981" s="6" t="s">
        <v>1083</v>
      </c>
      <c r="EE1981" s="6" t="s">
        <v>97</v>
      </c>
      <c r="EF1981" s="6" t="s">
        <v>98</v>
      </c>
      <c r="EG1981" s="6">
        <v>91</v>
      </c>
      <c r="EH1981" s="6">
        <v>400</v>
      </c>
      <c r="EI1981" s="6">
        <v>60</v>
      </c>
      <c r="EJ1981" s="6">
        <v>228</v>
      </c>
      <c r="EK1981" s="6">
        <v>74</v>
      </c>
      <c r="EL1981" s="6">
        <v>228</v>
      </c>
      <c r="EM1981" s="6" t="s">
        <v>117</v>
      </c>
      <c r="EN1981" s="6" t="s">
        <v>22</v>
      </c>
      <c r="EO1981" s="6">
        <v>9</v>
      </c>
    </row>
    <row r="1982" spans="131:145" x14ac:dyDescent="0.25">
      <c r="EA1982" s="6" t="s">
        <v>0</v>
      </c>
      <c r="EB1982" s="6" t="s">
        <v>8</v>
      </c>
      <c r="EC1982" s="6" t="s">
        <v>1822</v>
      </c>
      <c r="ED1982" s="6" t="s">
        <v>211</v>
      </c>
      <c r="EE1982" s="6" t="s">
        <v>209</v>
      </c>
      <c r="EF1982" s="6" t="s">
        <v>132</v>
      </c>
      <c r="EG1982" s="6">
        <v>840</v>
      </c>
      <c r="EH1982" s="6">
        <v>3249</v>
      </c>
      <c r="EI1982" s="6">
        <v>667</v>
      </c>
      <c r="EJ1982" s="6">
        <v>3657</v>
      </c>
      <c r="EK1982" s="6">
        <v>667</v>
      </c>
      <c r="EL1982" s="6">
        <v>3657</v>
      </c>
      <c r="EM1982" s="6" t="s">
        <v>118</v>
      </c>
      <c r="EN1982" s="6" t="s">
        <v>23</v>
      </c>
      <c r="EO1982" s="6">
        <v>287</v>
      </c>
    </row>
    <row r="1983" spans="131:145" x14ac:dyDescent="0.25">
      <c r="EA1983" s="6" t="s">
        <v>0</v>
      </c>
      <c r="EB1983" s="6" t="s">
        <v>13</v>
      </c>
      <c r="EC1983" s="6" t="s">
        <v>193</v>
      </c>
      <c r="ED1983" s="6" t="s">
        <v>194</v>
      </c>
      <c r="EE1983" s="6" t="s">
        <v>97</v>
      </c>
      <c r="EF1983" s="6" t="s">
        <v>125</v>
      </c>
      <c r="EG1983" s="6">
        <v>21</v>
      </c>
      <c r="EH1983" s="6">
        <v>93</v>
      </c>
      <c r="EI1983" s="6">
        <v>20</v>
      </c>
      <c r="EJ1983" s="6">
        <v>78</v>
      </c>
      <c r="EK1983" s="6">
        <v>20</v>
      </c>
      <c r="EL1983" s="6">
        <v>80</v>
      </c>
      <c r="EM1983" s="6" t="s">
        <v>118</v>
      </c>
      <c r="EN1983" s="6" t="s">
        <v>21</v>
      </c>
      <c r="EO1983" s="6">
        <v>8</v>
      </c>
    </row>
    <row r="1984" spans="131:145" x14ac:dyDescent="0.25">
      <c r="EA1984" s="6" t="s">
        <v>0</v>
      </c>
      <c r="EB1984" s="6" t="s">
        <v>8</v>
      </c>
      <c r="EC1984" s="6" t="s">
        <v>742</v>
      </c>
      <c r="ED1984" s="6" t="s">
        <v>740</v>
      </c>
      <c r="EE1984" s="6" t="s">
        <v>209</v>
      </c>
      <c r="EF1984" s="6" t="s">
        <v>125</v>
      </c>
      <c r="EG1984" s="6">
        <v>115</v>
      </c>
      <c r="EH1984" s="6">
        <v>602</v>
      </c>
      <c r="EI1984" s="6">
        <v>115</v>
      </c>
      <c r="EJ1984" s="6">
        <v>594</v>
      </c>
      <c r="EK1984" s="6">
        <v>115</v>
      </c>
      <c r="EL1984" s="6">
        <v>88</v>
      </c>
      <c r="EM1984" s="6" t="s">
        <v>118</v>
      </c>
      <c r="EN1984" s="6" t="s">
        <v>23</v>
      </c>
      <c r="EO1984" s="6">
        <v>0</v>
      </c>
    </row>
    <row r="1985" spans="131:145" x14ac:dyDescent="0.25">
      <c r="EA1985" s="6" t="s">
        <v>0</v>
      </c>
      <c r="EB1985" s="6" t="s">
        <v>9</v>
      </c>
      <c r="EC1985" s="6" t="s">
        <v>137</v>
      </c>
      <c r="ED1985" s="6" t="s">
        <v>138</v>
      </c>
      <c r="EE1985" s="6" t="s">
        <v>97</v>
      </c>
      <c r="EF1985" s="6" t="s">
        <v>98</v>
      </c>
      <c r="EG1985" s="6">
        <v>135</v>
      </c>
      <c r="EH1985" s="6">
        <v>672</v>
      </c>
      <c r="EI1985" s="6">
        <v>156</v>
      </c>
      <c r="EJ1985" s="6">
        <v>704</v>
      </c>
      <c r="EK1985" s="6">
        <v>156</v>
      </c>
      <c r="EL1985" s="6">
        <v>704</v>
      </c>
      <c r="EM1985" s="6" t="s">
        <v>118</v>
      </c>
      <c r="EN1985" s="6" t="s">
        <v>21</v>
      </c>
      <c r="EO1985" s="6">
        <v>53</v>
      </c>
    </row>
    <row r="1986" spans="131:145" x14ac:dyDescent="0.25">
      <c r="EA1986" s="6" t="s">
        <v>0</v>
      </c>
      <c r="EB1986" s="6" t="s">
        <v>4</v>
      </c>
      <c r="EC1986" s="6" t="s">
        <v>832</v>
      </c>
      <c r="ED1986" s="6" t="s">
        <v>833</v>
      </c>
      <c r="EE1986" s="6" t="s">
        <v>97</v>
      </c>
      <c r="EF1986" s="6" t="s">
        <v>98</v>
      </c>
      <c r="EG1986" s="6">
        <v>68</v>
      </c>
      <c r="EH1986" s="6">
        <v>340</v>
      </c>
      <c r="EI1986" s="6">
        <v>61</v>
      </c>
      <c r="EJ1986" s="6">
        <v>315</v>
      </c>
      <c r="EK1986" s="6">
        <v>68</v>
      </c>
      <c r="EL1986" s="6">
        <v>340</v>
      </c>
      <c r="EM1986" s="6" t="s">
        <v>118</v>
      </c>
      <c r="EN1986" s="6" t="s">
        <v>23</v>
      </c>
      <c r="EO1986" s="6">
        <v>20</v>
      </c>
    </row>
    <row r="1987" spans="131:145" x14ac:dyDescent="0.25">
      <c r="EA1987" s="6" t="s">
        <v>0</v>
      </c>
      <c r="EB1987" s="6" t="s">
        <v>11</v>
      </c>
      <c r="EC1987" s="6" t="s">
        <v>1836</v>
      </c>
      <c r="ED1987" s="6" t="s">
        <v>192</v>
      </c>
      <c r="EE1987" s="6" t="s">
        <v>97</v>
      </c>
      <c r="EF1987" s="6" t="s">
        <v>98</v>
      </c>
      <c r="EG1987" s="6">
        <v>14</v>
      </c>
      <c r="EH1987" s="6">
        <v>44</v>
      </c>
      <c r="EI1987" s="6">
        <v>14</v>
      </c>
      <c r="EJ1987" s="6">
        <v>44</v>
      </c>
      <c r="EK1987" s="6">
        <v>14</v>
      </c>
      <c r="EL1987" s="6">
        <v>44</v>
      </c>
      <c r="EM1987" s="6" t="s">
        <v>118</v>
      </c>
      <c r="EN1987" s="6" t="s">
        <v>23</v>
      </c>
      <c r="EO1987" s="6">
        <v>9</v>
      </c>
    </row>
    <row r="1988" spans="131:145" x14ac:dyDescent="0.25">
      <c r="EA1988" s="6" t="s">
        <v>0</v>
      </c>
      <c r="EB1988" s="6" t="s">
        <v>4</v>
      </c>
      <c r="EC1988" s="6" t="s">
        <v>692</v>
      </c>
      <c r="ED1988" s="6" t="s">
        <v>693</v>
      </c>
      <c r="EE1988" s="6" t="s">
        <v>97</v>
      </c>
      <c r="EF1988" s="6" t="s">
        <v>125</v>
      </c>
      <c r="EG1988" s="6">
        <v>69</v>
      </c>
      <c r="EH1988" s="6">
        <v>325</v>
      </c>
      <c r="EI1988" s="6">
        <v>65</v>
      </c>
      <c r="EJ1988" s="6">
        <v>325</v>
      </c>
      <c r="EK1988" s="6">
        <v>71</v>
      </c>
      <c r="EL1988" s="6">
        <v>322</v>
      </c>
      <c r="EM1988" s="6" t="s">
        <v>118</v>
      </c>
      <c r="EN1988" s="6" t="s">
        <v>21</v>
      </c>
      <c r="EO1988" s="6">
        <v>14</v>
      </c>
    </row>
    <row r="1989" spans="131:145" x14ac:dyDescent="0.25">
      <c r="EA1989" s="6" t="s">
        <v>0</v>
      </c>
      <c r="EB1989" s="6" t="s">
        <v>5</v>
      </c>
      <c r="EC1989" s="6" t="s">
        <v>1525</v>
      </c>
      <c r="ED1989" s="6" t="s">
        <v>268</v>
      </c>
      <c r="EE1989" s="6" t="s">
        <v>97</v>
      </c>
      <c r="EF1989" s="6" t="s">
        <v>125</v>
      </c>
      <c r="EG1989" s="6">
        <v>110</v>
      </c>
      <c r="EH1989" s="6">
        <v>509</v>
      </c>
      <c r="EI1989" s="6">
        <v>80</v>
      </c>
      <c r="EJ1989" s="6">
        <v>324</v>
      </c>
      <c r="EK1989" s="6">
        <v>110</v>
      </c>
      <c r="EL1989" s="6">
        <v>506</v>
      </c>
      <c r="EM1989" s="6" t="s">
        <v>118</v>
      </c>
      <c r="EN1989" s="6" t="s">
        <v>21</v>
      </c>
      <c r="EO1989" s="6">
        <v>10</v>
      </c>
    </row>
    <row r="1990" spans="131:145" x14ac:dyDescent="0.25">
      <c r="EA1990" s="6" t="s">
        <v>0</v>
      </c>
      <c r="EB1990" s="6" t="s">
        <v>4</v>
      </c>
      <c r="EC1990" s="6" t="s">
        <v>832</v>
      </c>
      <c r="ED1990" s="6" t="s">
        <v>833</v>
      </c>
      <c r="EE1990" s="6" t="s">
        <v>97</v>
      </c>
      <c r="EF1990" s="6" t="s">
        <v>98</v>
      </c>
      <c r="EG1990" s="6">
        <v>68</v>
      </c>
      <c r="EH1990" s="6">
        <v>340</v>
      </c>
      <c r="EI1990" s="6">
        <v>61</v>
      </c>
      <c r="EJ1990" s="6">
        <v>315</v>
      </c>
      <c r="EK1990" s="6">
        <v>68</v>
      </c>
      <c r="EL1990" s="6">
        <v>340</v>
      </c>
      <c r="EM1990" s="6" t="s">
        <v>118</v>
      </c>
      <c r="EN1990" s="6" t="s">
        <v>21</v>
      </c>
      <c r="EO1990" s="6">
        <v>10</v>
      </c>
    </row>
    <row r="1991" spans="131:145" x14ac:dyDescent="0.25">
      <c r="EA1991" s="6" t="s">
        <v>0</v>
      </c>
      <c r="EB1991" s="6" t="s">
        <v>10</v>
      </c>
      <c r="EC1991" s="6" t="s">
        <v>216</v>
      </c>
      <c r="ED1991" s="6" t="s">
        <v>217</v>
      </c>
      <c r="EE1991" s="6" t="s">
        <v>97</v>
      </c>
      <c r="EF1991" s="6" t="s">
        <v>98</v>
      </c>
      <c r="EG1991" s="6">
        <v>40</v>
      </c>
      <c r="EH1991" s="6">
        <v>208</v>
      </c>
      <c r="EI1991" s="6">
        <v>41</v>
      </c>
      <c r="EJ1991" s="6">
        <v>208</v>
      </c>
      <c r="EK1991" s="6">
        <v>51</v>
      </c>
      <c r="EL1991" s="6">
        <v>208</v>
      </c>
      <c r="EM1991" s="6" t="s">
        <v>118</v>
      </c>
      <c r="EN1991" s="6" t="s">
        <v>22</v>
      </c>
      <c r="EO1991" s="6">
        <v>13</v>
      </c>
    </row>
    <row r="1992" spans="131:145" x14ac:dyDescent="0.25">
      <c r="EA1992" s="6" t="s">
        <v>0</v>
      </c>
      <c r="EB1992" s="6" t="s">
        <v>8</v>
      </c>
      <c r="EC1992" s="6" t="s">
        <v>742</v>
      </c>
      <c r="ED1992" s="6" t="s">
        <v>740</v>
      </c>
      <c r="EE1992" s="6" t="s">
        <v>209</v>
      </c>
      <c r="EF1992" s="6" t="s">
        <v>125</v>
      </c>
      <c r="EG1992" s="6">
        <v>115</v>
      </c>
      <c r="EH1992" s="6">
        <v>602</v>
      </c>
      <c r="EI1992" s="6">
        <v>115</v>
      </c>
      <c r="EJ1992" s="6">
        <v>594</v>
      </c>
      <c r="EK1992" s="6">
        <v>115</v>
      </c>
      <c r="EL1992" s="6">
        <v>88</v>
      </c>
      <c r="EM1992" s="6" t="s">
        <v>118</v>
      </c>
      <c r="EN1992" s="6" t="s">
        <v>22</v>
      </c>
      <c r="EO1992" s="6">
        <v>0</v>
      </c>
    </row>
    <row r="1993" spans="131:145" x14ac:dyDescent="0.25">
      <c r="EA1993" s="6" t="s">
        <v>0</v>
      </c>
      <c r="EB1993" s="6" t="s">
        <v>8</v>
      </c>
      <c r="EC1993" s="6" t="s">
        <v>828</v>
      </c>
      <c r="ED1993" s="6" t="s">
        <v>829</v>
      </c>
      <c r="EE1993" s="6" t="s">
        <v>97</v>
      </c>
      <c r="EF1993" s="6" t="s">
        <v>98</v>
      </c>
      <c r="EG1993" s="6">
        <v>265</v>
      </c>
      <c r="EH1993" s="6">
        <v>1084</v>
      </c>
      <c r="EI1993" s="6">
        <v>260</v>
      </c>
      <c r="EJ1993" s="6">
        <v>1140</v>
      </c>
      <c r="EK1993" s="6">
        <v>260</v>
      </c>
      <c r="EL1993" s="6">
        <v>1140</v>
      </c>
      <c r="EM1993" s="6" t="s">
        <v>118</v>
      </c>
      <c r="EN1993" s="6" t="s">
        <v>23</v>
      </c>
      <c r="EO1993" s="6">
        <v>206</v>
      </c>
    </row>
    <row r="1994" spans="131:145" x14ac:dyDescent="0.25">
      <c r="EA1994" s="6" t="s">
        <v>0</v>
      </c>
      <c r="EB1994" s="6" t="s">
        <v>9</v>
      </c>
      <c r="EC1994" s="6" t="s">
        <v>1077</v>
      </c>
      <c r="ED1994" s="6" t="s">
        <v>223</v>
      </c>
      <c r="EE1994" s="6" t="s">
        <v>97</v>
      </c>
      <c r="EF1994" s="6" t="s">
        <v>125</v>
      </c>
      <c r="EG1994" s="6">
        <v>486</v>
      </c>
      <c r="EH1994" s="6">
        <v>2371</v>
      </c>
      <c r="EI1994" s="6">
        <v>488</v>
      </c>
      <c r="EJ1994" s="6">
        <v>2325</v>
      </c>
      <c r="EK1994" s="6">
        <v>488</v>
      </c>
      <c r="EL1994" s="6">
        <v>2325</v>
      </c>
      <c r="EM1994" s="6" t="s">
        <v>118</v>
      </c>
      <c r="EN1994" s="6" t="s">
        <v>21</v>
      </c>
      <c r="EO1994" s="6">
        <v>210</v>
      </c>
    </row>
    <row r="1995" spans="131:145" x14ac:dyDescent="0.25">
      <c r="EA1995" s="6" t="s">
        <v>0</v>
      </c>
      <c r="EB1995" s="6" t="s">
        <v>4</v>
      </c>
      <c r="EC1995" s="6" t="s">
        <v>253</v>
      </c>
      <c r="ED1995" s="6" t="s">
        <v>254</v>
      </c>
      <c r="EE1995" s="6" t="s">
        <v>97</v>
      </c>
      <c r="EF1995" s="6" t="s">
        <v>98</v>
      </c>
      <c r="EG1995" s="6">
        <v>6</v>
      </c>
      <c r="EH1995" s="6">
        <v>36</v>
      </c>
      <c r="EI1995" s="6">
        <v>6</v>
      </c>
      <c r="EJ1995" s="6">
        <v>36</v>
      </c>
      <c r="EK1995" s="6">
        <v>6</v>
      </c>
      <c r="EL1995" s="6">
        <v>36</v>
      </c>
      <c r="EM1995" s="6" t="s">
        <v>118</v>
      </c>
      <c r="EN1995" s="6" t="s">
        <v>23</v>
      </c>
      <c r="EO1995" s="6">
        <v>6</v>
      </c>
    </row>
    <row r="1996" spans="131:145" x14ac:dyDescent="0.25">
      <c r="EA1996" s="6" t="s">
        <v>0</v>
      </c>
      <c r="EB1996" s="6" t="s">
        <v>13</v>
      </c>
      <c r="EC1996" s="6" t="s">
        <v>193</v>
      </c>
      <c r="ED1996" s="6" t="s">
        <v>194</v>
      </c>
      <c r="EE1996" s="6" t="s">
        <v>97</v>
      </c>
      <c r="EF1996" s="6" t="s">
        <v>125</v>
      </c>
      <c r="EG1996" s="6">
        <v>21</v>
      </c>
      <c r="EH1996" s="6">
        <v>93</v>
      </c>
      <c r="EI1996" s="6">
        <v>20</v>
      </c>
      <c r="EJ1996" s="6">
        <v>78</v>
      </c>
      <c r="EK1996" s="6">
        <v>20</v>
      </c>
      <c r="EL1996" s="6">
        <v>80</v>
      </c>
      <c r="EM1996" s="6" t="s">
        <v>118</v>
      </c>
      <c r="EN1996" s="6" t="s">
        <v>23</v>
      </c>
      <c r="EO1996" s="6">
        <v>17</v>
      </c>
    </row>
    <row r="1997" spans="131:145" x14ac:dyDescent="0.25">
      <c r="EA1997" s="6" t="s">
        <v>0</v>
      </c>
      <c r="EB1997" s="6" t="s">
        <v>7</v>
      </c>
      <c r="EC1997" s="6" t="s">
        <v>727</v>
      </c>
      <c r="ED1997" s="6" t="s">
        <v>728</v>
      </c>
      <c r="EE1997" s="6" t="s">
        <v>97</v>
      </c>
      <c r="EF1997" s="6" t="s">
        <v>98</v>
      </c>
      <c r="EG1997" s="6">
        <v>116</v>
      </c>
      <c r="EH1997" s="6">
        <v>659</v>
      </c>
      <c r="EI1997" s="6">
        <v>116</v>
      </c>
      <c r="EJ1997" s="6">
        <v>659</v>
      </c>
      <c r="EK1997" s="6">
        <v>116</v>
      </c>
      <c r="EL1997" s="6">
        <v>659</v>
      </c>
      <c r="EM1997" s="6" t="s">
        <v>118</v>
      </c>
      <c r="EN1997" s="6" t="s">
        <v>23</v>
      </c>
      <c r="EO1997" s="6">
        <v>0</v>
      </c>
    </row>
    <row r="1998" spans="131:145" x14ac:dyDescent="0.25">
      <c r="EA1998" s="6" t="s">
        <v>0</v>
      </c>
      <c r="EB1998" s="6" t="s">
        <v>13</v>
      </c>
      <c r="EC1998" s="6" t="s">
        <v>193</v>
      </c>
      <c r="ED1998" s="6" t="s">
        <v>194</v>
      </c>
      <c r="EE1998" s="6" t="s">
        <v>97</v>
      </c>
      <c r="EF1998" s="6" t="s">
        <v>125</v>
      </c>
      <c r="EG1998" s="6">
        <v>21</v>
      </c>
      <c r="EH1998" s="6">
        <v>93</v>
      </c>
      <c r="EI1998" s="6">
        <v>20</v>
      </c>
      <c r="EJ1998" s="6">
        <v>78</v>
      </c>
      <c r="EK1998" s="6">
        <v>20</v>
      </c>
      <c r="EL1998" s="6">
        <v>80</v>
      </c>
      <c r="EM1998" s="6" t="s">
        <v>118</v>
      </c>
      <c r="EN1998" s="6" t="s">
        <v>22</v>
      </c>
      <c r="EO1998" s="6">
        <v>9</v>
      </c>
    </row>
    <row r="1999" spans="131:145" x14ac:dyDescent="0.25">
      <c r="EA1999" s="6" t="s">
        <v>0</v>
      </c>
      <c r="EB1999" s="6" t="s">
        <v>4</v>
      </c>
      <c r="EC1999" s="6" t="s">
        <v>145</v>
      </c>
      <c r="ED1999" s="6" t="s">
        <v>146</v>
      </c>
      <c r="EE1999" s="6" t="s">
        <v>97</v>
      </c>
      <c r="EF1999" s="6" t="s">
        <v>98</v>
      </c>
      <c r="EG1999" s="6">
        <v>93</v>
      </c>
      <c r="EH1999" s="6">
        <v>446</v>
      </c>
      <c r="EI1999" s="6">
        <v>91</v>
      </c>
      <c r="EJ1999" s="6">
        <v>482</v>
      </c>
      <c r="EK1999" s="6">
        <v>100</v>
      </c>
      <c r="EL1999" s="6">
        <v>523</v>
      </c>
      <c r="EM1999" s="6" t="s">
        <v>118</v>
      </c>
      <c r="EN1999" s="6" t="s">
        <v>23</v>
      </c>
      <c r="EO1999" s="6">
        <v>85</v>
      </c>
    </row>
    <row r="2000" spans="131:145" x14ac:dyDescent="0.25">
      <c r="EA2000" s="6" t="s">
        <v>0</v>
      </c>
      <c r="EB2000" s="6" t="s">
        <v>10</v>
      </c>
      <c r="EC2000" s="6" t="s">
        <v>216</v>
      </c>
      <c r="ED2000" s="6" t="s">
        <v>217</v>
      </c>
      <c r="EE2000" s="6" t="s">
        <v>97</v>
      </c>
      <c r="EF2000" s="6" t="s">
        <v>98</v>
      </c>
      <c r="EG2000" s="6">
        <v>40</v>
      </c>
      <c r="EH2000" s="6">
        <v>208</v>
      </c>
      <c r="EI2000" s="6">
        <v>41</v>
      </c>
      <c r="EJ2000" s="6">
        <v>208</v>
      </c>
      <c r="EK2000" s="6">
        <v>51</v>
      </c>
      <c r="EL2000" s="6">
        <v>208</v>
      </c>
      <c r="EM2000" s="6" t="s">
        <v>118</v>
      </c>
      <c r="EN2000" s="6" t="s">
        <v>21</v>
      </c>
      <c r="EO2000" s="6">
        <v>12</v>
      </c>
    </row>
    <row r="2001" spans="131:145" x14ac:dyDescent="0.25">
      <c r="EA2001" s="6" t="s">
        <v>0</v>
      </c>
      <c r="EB2001" s="6" t="s">
        <v>11</v>
      </c>
      <c r="EC2001" s="6" t="s">
        <v>1836</v>
      </c>
      <c r="ED2001" s="6" t="s">
        <v>192</v>
      </c>
      <c r="EE2001" s="6" t="s">
        <v>97</v>
      </c>
      <c r="EF2001" s="6" t="s">
        <v>98</v>
      </c>
      <c r="EG2001" s="6">
        <v>14</v>
      </c>
      <c r="EH2001" s="6">
        <v>44</v>
      </c>
      <c r="EI2001" s="6">
        <v>14</v>
      </c>
      <c r="EJ2001" s="6">
        <v>44</v>
      </c>
      <c r="EK2001" s="6">
        <v>14</v>
      </c>
      <c r="EL2001" s="6">
        <v>44</v>
      </c>
      <c r="EM2001" s="6" t="s">
        <v>118</v>
      </c>
      <c r="EN2001" s="6" t="s">
        <v>22</v>
      </c>
      <c r="EO2001" s="6">
        <v>5</v>
      </c>
    </row>
    <row r="2002" spans="131:145" x14ac:dyDescent="0.25">
      <c r="EA2002" s="6" t="s">
        <v>0</v>
      </c>
      <c r="EB2002" s="6" t="s">
        <v>4</v>
      </c>
      <c r="EC2002" s="6" t="s">
        <v>251</v>
      </c>
      <c r="ED2002" s="6" t="s">
        <v>252</v>
      </c>
      <c r="EE2002" s="6" t="s">
        <v>97</v>
      </c>
      <c r="EF2002" s="6" t="s">
        <v>98</v>
      </c>
      <c r="EG2002" s="6">
        <v>28</v>
      </c>
      <c r="EH2002" s="6">
        <v>130</v>
      </c>
      <c r="EI2002" s="6">
        <v>27</v>
      </c>
      <c r="EJ2002" s="6">
        <v>121</v>
      </c>
      <c r="EK2002" s="6">
        <v>28</v>
      </c>
      <c r="EL2002" s="6">
        <v>130</v>
      </c>
      <c r="EM2002" s="6" t="s">
        <v>118</v>
      </c>
      <c r="EN2002" s="6" t="s">
        <v>21</v>
      </c>
      <c r="EO2002" s="6">
        <v>11</v>
      </c>
    </row>
    <row r="2003" spans="131:145" x14ac:dyDescent="0.25">
      <c r="EA2003" s="6" t="s">
        <v>0</v>
      </c>
      <c r="EB2003" s="6" t="s">
        <v>5</v>
      </c>
      <c r="EC2003" s="6" t="s">
        <v>1525</v>
      </c>
      <c r="ED2003" s="6" t="s">
        <v>268</v>
      </c>
      <c r="EE2003" s="6" t="s">
        <v>97</v>
      </c>
      <c r="EF2003" s="6" t="s">
        <v>125</v>
      </c>
      <c r="EG2003" s="6">
        <v>110</v>
      </c>
      <c r="EH2003" s="6">
        <v>509</v>
      </c>
      <c r="EI2003" s="6">
        <v>80</v>
      </c>
      <c r="EJ2003" s="6">
        <v>324</v>
      </c>
      <c r="EK2003" s="6">
        <v>110</v>
      </c>
      <c r="EL2003" s="6">
        <v>506</v>
      </c>
      <c r="EM2003" s="6" t="s">
        <v>118</v>
      </c>
      <c r="EN2003" s="6" t="s">
        <v>22</v>
      </c>
      <c r="EO2003" s="6">
        <v>15</v>
      </c>
    </row>
    <row r="2004" spans="131:145" x14ac:dyDescent="0.25">
      <c r="EA2004" s="6" t="s">
        <v>0</v>
      </c>
      <c r="EB2004" s="6" t="s">
        <v>4</v>
      </c>
      <c r="EC2004" s="6" t="s">
        <v>145</v>
      </c>
      <c r="ED2004" s="6" t="s">
        <v>146</v>
      </c>
      <c r="EE2004" s="6" t="s">
        <v>97</v>
      </c>
      <c r="EF2004" s="6" t="s">
        <v>98</v>
      </c>
      <c r="EG2004" s="6">
        <v>93</v>
      </c>
      <c r="EH2004" s="6">
        <v>446</v>
      </c>
      <c r="EI2004" s="6">
        <v>91</v>
      </c>
      <c r="EJ2004" s="6">
        <v>482</v>
      </c>
      <c r="EK2004" s="6">
        <v>100</v>
      </c>
      <c r="EL2004" s="6">
        <v>523</v>
      </c>
      <c r="EM2004" s="6" t="s">
        <v>118</v>
      </c>
      <c r="EN2004" s="6" t="s">
        <v>22</v>
      </c>
      <c r="EO2004" s="6">
        <v>45</v>
      </c>
    </row>
    <row r="2005" spans="131:145" x14ac:dyDescent="0.25">
      <c r="EA2005" s="6" t="s">
        <v>0</v>
      </c>
      <c r="EB2005" s="6" t="s">
        <v>4</v>
      </c>
      <c r="EC2005" s="6" t="s">
        <v>1794</v>
      </c>
      <c r="ED2005" s="6" t="s">
        <v>102</v>
      </c>
      <c r="EE2005" s="6" t="s">
        <v>97</v>
      </c>
      <c r="EF2005" s="6" t="s">
        <v>98</v>
      </c>
      <c r="EG2005" s="6">
        <v>56</v>
      </c>
      <c r="EH2005" s="6">
        <v>230</v>
      </c>
      <c r="EI2005" s="6">
        <v>54</v>
      </c>
      <c r="EJ2005" s="6">
        <v>221</v>
      </c>
      <c r="EK2005" s="6">
        <v>57</v>
      </c>
      <c r="EL2005" s="6">
        <v>232</v>
      </c>
      <c r="EM2005" s="6" t="s">
        <v>118</v>
      </c>
      <c r="EN2005" s="6" t="s">
        <v>23</v>
      </c>
      <c r="EO2005" s="6">
        <v>44</v>
      </c>
    </row>
    <row r="2006" spans="131:145" x14ac:dyDescent="0.25">
      <c r="EA2006" s="6" t="s">
        <v>0</v>
      </c>
      <c r="EB2006" s="6" t="s">
        <v>7</v>
      </c>
      <c r="EC2006" s="6" t="s">
        <v>727</v>
      </c>
      <c r="ED2006" s="6" t="s">
        <v>728</v>
      </c>
      <c r="EE2006" s="6" t="s">
        <v>97</v>
      </c>
      <c r="EF2006" s="6" t="s">
        <v>98</v>
      </c>
      <c r="EG2006" s="6">
        <v>116</v>
      </c>
      <c r="EH2006" s="6">
        <v>659</v>
      </c>
      <c r="EI2006" s="6">
        <v>116</v>
      </c>
      <c r="EJ2006" s="6">
        <v>659</v>
      </c>
      <c r="EK2006" s="6">
        <v>116</v>
      </c>
      <c r="EL2006" s="6">
        <v>659</v>
      </c>
      <c r="EM2006" s="6" t="s">
        <v>118</v>
      </c>
      <c r="EN2006" s="6" t="s">
        <v>22</v>
      </c>
      <c r="EO2006" s="6">
        <v>0</v>
      </c>
    </row>
    <row r="2007" spans="131:145" x14ac:dyDescent="0.25">
      <c r="EA2007" s="6" t="s">
        <v>0</v>
      </c>
      <c r="EB2007" s="6" t="s">
        <v>4</v>
      </c>
      <c r="EC2007" s="6" t="s">
        <v>832</v>
      </c>
      <c r="ED2007" s="6" t="s">
        <v>833</v>
      </c>
      <c r="EE2007" s="6" t="s">
        <v>97</v>
      </c>
      <c r="EF2007" s="6" t="s">
        <v>98</v>
      </c>
      <c r="EG2007" s="6">
        <v>68</v>
      </c>
      <c r="EH2007" s="6">
        <v>340</v>
      </c>
      <c r="EI2007" s="6">
        <v>61</v>
      </c>
      <c r="EJ2007" s="6">
        <v>315</v>
      </c>
      <c r="EK2007" s="6">
        <v>68</v>
      </c>
      <c r="EL2007" s="6">
        <v>340</v>
      </c>
      <c r="EM2007" s="6" t="s">
        <v>118</v>
      </c>
      <c r="EN2007" s="6" t="s">
        <v>22</v>
      </c>
      <c r="EO2007" s="6">
        <v>10</v>
      </c>
    </row>
    <row r="2008" spans="131:145" x14ac:dyDescent="0.25">
      <c r="EA2008" s="6" t="s">
        <v>0</v>
      </c>
      <c r="EB2008" s="6" t="s">
        <v>6</v>
      </c>
      <c r="EC2008" s="6" t="s">
        <v>275</v>
      </c>
      <c r="ED2008" s="6" t="s">
        <v>276</v>
      </c>
      <c r="EE2008" s="6" t="s">
        <v>97</v>
      </c>
      <c r="EF2008" s="6" t="s">
        <v>98</v>
      </c>
      <c r="EG2008" s="6">
        <v>118</v>
      </c>
      <c r="EH2008" s="6">
        <v>516</v>
      </c>
      <c r="EI2008" s="6">
        <v>108</v>
      </c>
      <c r="EJ2008" s="6">
        <v>470</v>
      </c>
      <c r="EK2008" s="6">
        <v>118</v>
      </c>
      <c r="EL2008" s="6">
        <v>520</v>
      </c>
      <c r="EM2008" s="6" t="s">
        <v>118</v>
      </c>
      <c r="EN2008" s="6" t="s">
        <v>22</v>
      </c>
      <c r="EO2008" s="6">
        <v>38</v>
      </c>
    </row>
    <row r="2009" spans="131:145" x14ac:dyDescent="0.25">
      <c r="EA2009" s="6" t="s">
        <v>0</v>
      </c>
      <c r="EB2009" s="6" t="s">
        <v>4</v>
      </c>
      <c r="EC2009" s="6" t="s">
        <v>251</v>
      </c>
      <c r="ED2009" s="6" t="s">
        <v>252</v>
      </c>
      <c r="EE2009" s="6" t="s">
        <v>97</v>
      </c>
      <c r="EF2009" s="6" t="s">
        <v>98</v>
      </c>
      <c r="EG2009" s="6">
        <v>28</v>
      </c>
      <c r="EH2009" s="6">
        <v>130</v>
      </c>
      <c r="EI2009" s="6">
        <v>27</v>
      </c>
      <c r="EJ2009" s="6">
        <v>121</v>
      </c>
      <c r="EK2009" s="6">
        <v>28</v>
      </c>
      <c r="EL2009" s="6">
        <v>130</v>
      </c>
      <c r="EM2009" s="6" t="s">
        <v>118</v>
      </c>
      <c r="EN2009" s="6" t="s">
        <v>23</v>
      </c>
      <c r="EO2009" s="6">
        <v>23</v>
      </c>
    </row>
    <row r="2010" spans="131:145" x14ac:dyDescent="0.25">
      <c r="EA2010" s="6" t="s">
        <v>0</v>
      </c>
      <c r="EB2010" s="6" t="s">
        <v>8</v>
      </c>
      <c r="EC2010" s="6" t="s">
        <v>1847</v>
      </c>
      <c r="ED2010" s="6" t="s">
        <v>225</v>
      </c>
      <c r="EE2010" s="6" t="s">
        <v>209</v>
      </c>
      <c r="EF2010" s="6" t="s">
        <v>125</v>
      </c>
      <c r="EG2010" s="6">
        <v>412</v>
      </c>
      <c r="EH2010" s="6">
        <v>1700</v>
      </c>
      <c r="EI2010" s="6">
        <v>375</v>
      </c>
      <c r="EJ2010" s="6">
        <v>1598</v>
      </c>
      <c r="EK2010" s="6">
        <v>375</v>
      </c>
      <c r="EL2010" s="6">
        <v>1598</v>
      </c>
      <c r="EM2010" s="6" t="s">
        <v>118</v>
      </c>
      <c r="EN2010" s="6" t="s">
        <v>22</v>
      </c>
      <c r="EO2010" s="6">
        <v>79</v>
      </c>
    </row>
    <row r="2011" spans="131:145" x14ac:dyDescent="0.25">
      <c r="EA2011" s="6" t="s">
        <v>0</v>
      </c>
      <c r="EB2011" s="6" t="s">
        <v>5</v>
      </c>
      <c r="EC2011" s="6" t="s">
        <v>169</v>
      </c>
      <c r="ED2011" s="6" t="s">
        <v>170</v>
      </c>
      <c r="EE2011" s="6" t="s">
        <v>97</v>
      </c>
      <c r="EF2011" s="6" t="s">
        <v>98</v>
      </c>
      <c r="EG2011" s="6">
        <v>65</v>
      </c>
      <c r="EH2011" s="6">
        <v>315</v>
      </c>
      <c r="EI2011" s="6">
        <v>31</v>
      </c>
      <c r="EJ2011" s="6">
        <v>171</v>
      </c>
      <c r="EK2011" s="6">
        <v>65</v>
      </c>
      <c r="EL2011" s="6">
        <v>323</v>
      </c>
      <c r="EM2011" s="6" t="s">
        <v>118</v>
      </c>
      <c r="EN2011" s="6" t="s">
        <v>22</v>
      </c>
      <c r="EO2011" s="6">
        <v>29</v>
      </c>
    </row>
    <row r="2012" spans="131:145" x14ac:dyDescent="0.25">
      <c r="EA2012" s="6" t="s">
        <v>0</v>
      </c>
      <c r="EB2012" s="6" t="s">
        <v>13</v>
      </c>
      <c r="EC2012" s="6" t="s">
        <v>235</v>
      </c>
      <c r="ED2012" s="6" t="s">
        <v>236</v>
      </c>
      <c r="EE2012" s="6" t="s">
        <v>97</v>
      </c>
      <c r="EF2012" s="6" t="s">
        <v>98</v>
      </c>
      <c r="EG2012" s="6">
        <v>5</v>
      </c>
      <c r="EH2012" s="6">
        <v>26</v>
      </c>
      <c r="EI2012" s="6">
        <v>5</v>
      </c>
      <c r="EJ2012" s="6">
        <v>27</v>
      </c>
      <c r="EK2012" s="6">
        <v>5</v>
      </c>
      <c r="EL2012" s="6">
        <v>27</v>
      </c>
      <c r="EM2012" s="6" t="s">
        <v>118</v>
      </c>
      <c r="EN2012" s="6" t="s">
        <v>23</v>
      </c>
      <c r="EO2012" s="6">
        <v>7</v>
      </c>
    </row>
    <row r="2013" spans="131:145" x14ac:dyDescent="0.25">
      <c r="EA2013" s="6" t="s">
        <v>0</v>
      </c>
      <c r="EB2013" s="6" t="s">
        <v>8</v>
      </c>
      <c r="EC2013" s="6" t="s">
        <v>1822</v>
      </c>
      <c r="ED2013" s="6" t="s">
        <v>211</v>
      </c>
      <c r="EE2013" s="6" t="s">
        <v>209</v>
      </c>
      <c r="EF2013" s="6" t="s">
        <v>132</v>
      </c>
      <c r="EG2013" s="6">
        <v>840</v>
      </c>
      <c r="EH2013" s="6">
        <v>3249</v>
      </c>
      <c r="EI2013" s="6">
        <v>667</v>
      </c>
      <c r="EJ2013" s="6">
        <v>3657</v>
      </c>
      <c r="EK2013" s="6">
        <v>667</v>
      </c>
      <c r="EL2013" s="6">
        <v>3657</v>
      </c>
      <c r="EM2013" s="6" t="s">
        <v>118</v>
      </c>
      <c r="EN2013" s="6" t="s">
        <v>21</v>
      </c>
      <c r="EO2013" s="6">
        <v>134</v>
      </c>
    </row>
    <row r="2014" spans="131:145" x14ac:dyDescent="0.25">
      <c r="EA2014" s="6" t="s">
        <v>0</v>
      </c>
      <c r="EB2014" s="6" t="s">
        <v>7</v>
      </c>
      <c r="EC2014" s="6" t="s">
        <v>133</v>
      </c>
      <c r="ED2014" s="6" t="s">
        <v>134</v>
      </c>
      <c r="EE2014" s="6" t="s">
        <v>97</v>
      </c>
      <c r="EF2014" s="6" t="s">
        <v>98</v>
      </c>
      <c r="EG2014" s="6">
        <v>631</v>
      </c>
      <c r="EH2014" s="6">
        <v>3758</v>
      </c>
      <c r="EI2014" s="6">
        <v>613</v>
      </c>
      <c r="EJ2014" s="6">
        <v>3721</v>
      </c>
      <c r="EK2014" s="6">
        <v>626</v>
      </c>
      <c r="EL2014" s="6">
        <v>3786</v>
      </c>
      <c r="EM2014" s="6" t="s">
        <v>118</v>
      </c>
      <c r="EN2014" s="6" t="s">
        <v>21</v>
      </c>
      <c r="EO2014" s="6">
        <v>301</v>
      </c>
    </row>
    <row r="2015" spans="131:145" x14ac:dyDescent="0.25">
      <c r="EA2015" s="6" t="s">
        <v>0</v>
      </c>
      <c r="EB2015" s="6" t="s">
        <v>4</v>
      </c>
      <c r="EC2015" s="6" t="s">
        <v>104</v>
      </c>
      <c r="ED2015" s="6" t="s">
        <v>105</v>
      </c>
      <c r="EE2015" s="6" t="s">
        <v>97</v>
      </c>
      <c r="EF2015" s="6" t="s">
        <v>98</v>
      </c>
      <c r="EG2015" s="6">
        <v>32</v>
      </c>
      <c r="EH2015" s="6">
        <v>146</v>
      </c>
      <c r="EI2015" s="6">
        <v>28</v>
      </c>
      <c r="EJ2015" s="6">
        <v>131</v>
      </c>
      <c r="EK2015" s="6">
        <v>32</v>
      </c>
      <c r="EL2015" s="6">
        <v>148</v>
      </c>
      <c r="EM2015" s="6" t="s">
        <v>118</v>
      </c>
      <c r="EN2015" s="6" t="s">
        <v>22</v>
      </c>
      <c r="EO2015" s="6">
        <v>14</v>
      </c>
    </row>
    <row r="2016" spans="131:145" x14ac:dyDescent="0.25">
      <c r="EA2016" s="6" t="s">
        <v>0</v>
      </c>
      <c r="EB2016" s="6" t="s">
        <v>13</v>
      </c>
      <c r="EC2016" s="6" t="s">
        <v>235</v>
      </c>
      <c r="ED2016" s="6" t="s">
        <v>236</v>
      </c>
      <c r="EE2016" s="6" t="s">
        <v>97</v>
      </c>
      <c r="EF2016" s="6" t="s">
        <v>98</v>
      </c>
      <c r="EG2016" s="6">
        <v>5</v>
      </c>
      <c r="EH2016" s="6">
        <v>26</v>
      </c>
      <c r="EI2016" s="6">
        <v>5</v>
      </c>
      <c r="EJ2016" s="6">
        <v>27</v>
      </c>
      <c r="EK2016" s="6">
        <v>5</v>
      </c>
      <c r="EL2016" s="6">
        <v>27</v>
      </c>
      <c r="EM2016" s="6" t="s">
        <v>118</v>
      </c>
      <c r="EN2016" s="6" t="s">
        <v>22</v>
      </c>
      <c r="EO2016" s="6">
        <v>5</v>
      </c>
    </row>
    <row r="2017" spans="131:145" x14ac:dyDescent="0.25">
      <c r="EA2017" s="6" t="s">
        <v>0</v>
      </c>
      <c r="EB2017" s="6" t="s">
        <v>10</v>
      </c>
      <c r="EC2017" s="6" t="s">
        <v>139</v>
      </c>
      <c r="ED2017" s="6" t="s">
        <v>140</v>
      </c>
      <c r="EE2017" s="6" t="s">
        <v>97</v>
      </c>
      <c r="EF2017" s="6" t="s">
        <v>98</v>
      </c>
      <c r="EG2017" s="6">
        <v>80</v>
      </c>
      <c r="EH2017" s="6">
        <v>278</v>
      </c>
      <c r="EI2017" s="6">
        <v>50</v>
      </c>
      <c r="EJ2017" s="6">
        <v>200</v>
      </c>
      <c r="EK2017" s="6">
        <v>83</v>
      </c>
      <c r="EL2017" s="6">
        <v>293</v>
      </c>
      <c r="EM2017" s="6" t="s">
        <v>118</v>
      </c>
      <c r="EN2017" s="6" t="s">
        <v>21</v>
      </c>
      <c r="EO2017" s="6">
        <v>25</v>
      </c>
    </row>
    <row r="2018" spans="131:145" x14ac:dyDescent="0.25">
      <c r="EA2018" s="6" t="s">
        <v>0</v>
      </c>
      <c r="EB2018" s="6" t="s">
        <v>4</v>
      </c>
      <c r="EC2018" s="6" t="s">
        <v>145</v>
      </c>
      <c r="ED2018" s="6" t="s">
        <v>146</v>
      </c>
      <c r="EE2018" s="6" t="s">
        <v>97</v>
      </c>
      <c r="EF2018" s="6" t="s">
        <v>98</v>
      </c>
      <c r="EG2018" s="6">
        <v>93</v>
      </c>
      <c r="EH2018" s="6">
        <v>446</v>
      </c>
      <c r="EI2018" s="6">
        <v>91</v>
      </c>
      <c r="EJ2018" s="6">
        <v>482</v>
      </c>
      <c r="EK2018" s="6">
        <v>100</v>
      </c>
      <c r="EL2018" s="6">
        <v>523</v>
      </c>
      <c r="EM2018" s="6" t="s">
        <v>118</v>
      </c>
      <c r="EN2018" s="6" t="s">
        <v>21</v>
      </c>
      <c r="EO2018" s="6">
        <v>40</v>
      </c>
    </row>
    <row r="2019" spans="131:145" x14ac:dyDescent="0.25">
      <c r="EA2019" s="6" t="s">
        <v>0</v>
      </c>
      <c r="EB2019" s="6" t="s">
        <v>5</v>
      </c>
      <c r="EC2019" s="6" t="s">
        <v>255</v>
      </c>
      <c r="ED2019" s="6" t="s">
        <v>256</v>
      </c>
      <c r="EE2019" s="6" t="s">
        <v>97</v>
      </c>
      <c r="EF2019" s="6" t="s">
        <v>98</v>
      </c>
      <c r="EG2019" s="6">
        <v>89</v>
      </c>
      <c r="EH2019" s="6">
        <v>478</v>
      </c>
      <c r="EI2019" s="6">
        <v>78</v>
      </c>
      <c r="EJ2019" s="6">
        <v>415</v>
      </c>
      <c r="EK2019" s="6">
        <v>89</v>
      </c>
      <c r="EL2019" s="6">
        <v>465</v>
      </c>
      <c r="EM2019" s="6" t="s">
        <v>118</v>
      </c>
      <c r="EN2019" s="6" t="s">
        <v>21</v>
      </c>
      <c r="EO2019" s="6">
        <v>29</v>
      </c>
    </row>
    <row r="2020" spans="131:145" x14ac:dyDescent="0.25">
      <c r="EA2020" s="6" t="s">
        <v>0</v>
      </c>
      <c r="EB2020" s="6" t="s">
        <v>5</v>
      </c>
      <c r="EC2020" s="6" t="s">
        <v>171</v>
      </c>
      <c r="ED2020" s="6" t="s">
        <v>172</v>
      </c>
      <c r="EE2020" s="6" t="s">
        <v>97</v>
      </c>
      <c r="EF2020" s="6" t="s">
        <v>132</v>
      </c>
      <c r="EG2020" s="6">
        <v>21</v>
      </c>
      <c r="EH2020" s="6">
        <v>111</v>
      </c>
      <c r="EI2020" s="6">
        <v>22</v>
      </c>
      <c r="EJ2020" s="6">
        <v>116</v>
      </c>
      <c r="EK2020" s="6">
        <v>26</v>
      </c>
      <c r="EL2020" s="6">
        <v>116</v>
      </c>
      <c r="EM2020" s="6" t="s">
        <v>118</v>
      </c>
      <c r="EN2020" s="6" t="s">
        <v>21</v>
      </c>
      <c r="EO2020" s="6">
        <v>13</v>
      </c>
    </row>
    <row r="2021" spans="131:145" x14ac:dyDescent="0.25">
      <c r="EA2021" s="6" t="s">
        <v>0</v>
      </c>
      <c r="EB2021" s="6" t="s">
        <v>13</v>
      </c>
      <c r="EC2021" s="6" t="s">
        <v>235</v>
      </c>
      <c r="ED2021" s="6" t="s">
        <v>236</v>
      </c>
      <c r="EE2021" s="6" t="s">
        <v>97</v>
      </c>
      <c r="EF2021" s="6" t="s">
        <v>98</v>
      </c>
      <c r="EG2021" s="6">
        <v>5</v>
      </c>
      <c r="EH2021" s="6">
        <v>26</v>
      </c>
      <c r="EI2021" s="6">
        <v>5</v>
      </c>
      <c r="EJ2021" s="6">
        <v>27</v>
      </c>
      <c r="EK2021" s="6">
        <v>5</v>
      </c>
      <c r="EL2021" s="6">
        <v>27</v>
      </c>
      <c r="EM2021" s="6" t="s">
        <v>118</v>
      </c>
      <c r="EN2021" s="6" t="s">
        <v>21</v>
      </c>
      <c r="EO2021" s="6">
        <v>2</v>
      </c>
    </row>
    <row r="2022" spans="131:145" x14ac:dyDescent="0.25">
      <c r="EA2022" s="6" t="s">
        <v>0</v>
      </c>
      <c r="EB2022" s="6" t="s">
        <v>6</v>
      </c>
      <c r="EC2022" s="6" t="s">
        <v>824</v>
      </c>
      <c r="ED2022" s="6" t="s">
        <v>825</v>
      </c>
      <c r="EE2022" s="6" t="s">
        <v>209</v>
      </c>
      <c r="EF2022" s="6" t="s">
        <v>132</v>
      </c>
      <c r="EG2022" s="6">
        <v>153</v>
      </c>
      <c r="EH2022" s="6">
        <v>873</v>
      </c>
      <c r="EI2022" s="6">
        <v>153</v>
      </c>
      <c r="EJ2022" s="6">
        <v>922</v>
      </c>
      <c r="EK2022" s="6">
        <v>153</v>
      </c>
      <c r="EL2022" s="6">
        <v>922</v>
      </c>
      <c r="EM2022" s="6" t="s">
        <v>118</v>
      </c>
      <c r="EN2022" s="6" t="s">
        <v>22</v>
      </c>
      <c r="EO2022" s="6">
        <v>106</v>
      </c>
    </row>
    <row r="2023" spans="131:145" x14ac:dyDescent="0.25">
      <c r="EA2023" s="6" t="s">
        <v>0</v>
      </c>
      <c r="EB2023" s="6" t="s">
        <v>5</v>
      </c>
      <c r="EC2023" s="6" t="s">
        <v>255</v>
      </c>
      <c r="ED2023" s="6" t="s">
        <v>256</v>
      </c>
      <c r="EE2023" s="6" t="s">
        <v>97</v>
      </c>
      <c r="EF2023" s="6" t="s">
        <v>98</v>
      </c>
      <c r="EG2023" s="6">
        <v>89</v>
      </c>
      <c r="EH2023" s="6">
        <v>478</v>
      </c>
      <c r="EI2023" s="6">
        <v>78</v>
      </c>
      <c r="EJ2023" s="6">
        <v>415</v>
      </c>
      <c r="EK2023" s="6">
        <v>89</v>
      </c>
      <c r="EL2023" s="6">
        <v>465</v>
      </c>
      <c r="EM2023" s="6" t="s">
        <v>118</v>
      </c>
      <c r="EN2023" s="6" t="s">
        <v>22</v>
      </c>
      <c r="EO2023" s="6">
        <v>41</v>
      </c>
    </row>
    <row r="2024" spans="131:145" x14ac:dyDescent="0.25">
      <c r="EA2024" s="6" t="s">
        <v>0</v>
      </c>
      <c r="EB2024" s="6" t="s">
        <v>12</v>
      </c>
      <c r="EC2024" s="6" t="s">
        <v>1821</v>
      </c>
      <c r="ED2024" s="6" t="s">
        <v>724</v>
      </c>
      <c r="EE2024" s="6" t="s">
        <v>97</v>
      </c>
      <c r="EF2024" s="6" t="s">
        <v>98</v>
      </c>
      <c r="EG2024" s="6">
        <v>12</v>
      </c>
      <c r="EH2024" s="6">
        <v>61</v>
      </c>
      <c r="EI2024" s="6">
        <v>12</v>
      </c>
      <c r="EJ2024" s="6">
        <v>62</v>
      </c>
      <c r="EK2024" s="6">
        <v>12</v>
      </c>
      <c r="EL2024" s="6">
        <v>61</v>
      </c>
      <c r="EM2024" s="6" t="s">
        <v>118</v>
      </c>
      <c r="EN2024" s="6" t="s">
        <v>23</v>
      </c>
      <c r="EO2024" s="6">
        <v>8</v>
      </c>
    </row>
    <row r="2025" spans="131:145" x14ac:dyDescent="0.25">
      <c r="EA2025" s="6" t="s">
        <v>0</v>
      </c>
      <c r="EB2025" s="6" t="s">
        <v>8</v>
      </c>
      <c r="EC2025" s="6" t="s">
        <v>1822</v>
      </c>
      <c r="ED2025" s="6" t="s">
        <v>211</v>
      </c>
      <c r="EE2025" s="6" t="s">
        <v>209</v>
      </c>
      <c r="EF2025" s="6" t="s">
        <v>132</v>
      </c>
      <c r="EG2025" s="6">
        <v>840</v>
      </c>
      <c r="EH2025" s="6">
        <v>3249</v>
      </c>
      <c r="EI2025" s="6">
        <v>667</v>
      </c>
      <c r="EJ2025" s="6">
        <v>3657</v>
      </c>
      <c r="EK2025" s="6">
        <v>667</v>
      </c>
      <c r="EL2025" s="6">
        <v>3657</v>
      </c>
      <c r="EM2025" s="6" t="s">
        <v>118</v>
      </c>
      <c r="EN2025" s="6" t="s">
        <v>22</v>
      </c>
      <c r="EO2025" s="6">
        <v>153</v>
      </c>
    </row>
    <row r="2026" spans="131:145" x14ac:dyDescent="0.25">
      <c r="EA2026" s="6" t="s">
        <v>0</v>
      </c>
      <c r="EB2026" s="6" t="s">
        <v>6</v>
      </c>
      <c r="EC2026" s="6" t="s">
        <v>824</v>
      </c>
      <c r="ED2026" s="6" t="s">
        <v>825</v>
      </c>
      <c r="EE2026" s="6" t="s">
        <v>209</v>
      </c>
      <c r="EF2026" s="6" t="s">
        <v>132</v>
      </c>
      <c r="EG2026" s="6">
        <v>153</v>
      </c>
      <c r="EH2026" s="6">
        <v>873</v>
      </c>
      <c r="EI2026" s="6">
        <v>153</v>
      </c>
      <c r="EJ2026" s="6">
        <v>922</v>
      </c>
      <c r="EK2026" s="6">
        <v>153</v>
      </c>
      <c r="EL2026" s="6">
        <v>922</v>
      </c>
      <c r="EM2026" s="6" t="s">
        <v>118</v>
      </c>
      <c r="EN2026" s="6" t="s">
        <v>23</v>
      </c>
      <c r="EO2026" s="6">
        <v>194</v>
      </c>
    </row>
    <row r="2027" spans="131:145" x14ac:dyDescent="0.25">
      <c r="EA2027" s="6" t="s">
        <v>0</v>
      </c>
      <c r="EB2027" s="6" t="s">
        <v>5</v>
      </c>
      <c r="EC2027" s="6" t="s">
        <v>255</v>
      </c>
      <c r="ED2027" s="6" t="s">
        <v>256</v>
      </c>
      <c r="EE2027" s="6" t="s">
        <v>97</v>
      </c>
      <c r="EF2027" s="6" t="s">
        <v>98</v>
      </c>
      <c r="EG2027" s="6">
        <v>89</v>
      </c>
      <c r="EH2027" s="6">
        <v>478</v>
      </c>
      <c r="EI2027" s="6">
        <v>78</v>
      </c>
      <c r="EJ2027" s="6">
        <v>415</v>
      </c>
      <c r="EK2027" s="6">
        <v>89</v>
      </c>
      <c r="EL2027" s="6">
        <v>465</v>
      </c>
      <c r="EM2027" s="6" t="s">
        <v>118</v>
      </c>
      <c r="EN2027" s="6" t="s">
        <v>23</v>
      </c>
      <c r="EO2027" s="6">
        <v>70</v>
      </c>
    </row>
    <row r="2028" spans="131:145" x14ac:dyDescent="0.25">
      <c r="EA2028" s="6" t="s">
        <v>0</v>
      </c>
      <c r="EB2028" s="6" t="s">
        <v>10</v>
      </c>
      <c r="EC2028" s="6" t="s">
        <v>139</v>
      </c>
      <c r="ED2028" s="6" t="s">
        <v>140</v>
      </c>
      <c r="EE2028" s="6" t="s">
        <v>97</v>
      </c>
      <c r="EF2028" s="6" t="s">
        <v>98</v>
      </c>
      <c r="EG2028" s="6">
        <v>80</v>
      </c>
      <c r="EH2028" s="6">
        <v>278</v>
      </c>
      <c r="EI2028" s="6">
        <v>50</v>
      </c>
      <c r="EJ2028" s="6">
        <v>200</v>
      </c>
      <c r="EK2028" s="6">
        <v>83</v>
      </c>
      <c r="EL2028" s="6">
        <v>293</v>
      </c>
      <c r="EM2028" s="6" t="s">
        <v>118</v>
      </c>
      <c r="EN2028" s="6" t="s">
        <v>22</v>
      </c>
      <c r="EO2028" s="6">
        <v>27</v>
      </c>
    </row>
    <row r="2029" spans="131:145" x14ac:dyDescent="0.25">
      <c r="EA2029" s="6" t="s">
        <v>0</v>
      </c>
      <c r="EB2029" s="6" t="s">
        <v>8</v>
      </c>
      <c r="EC2029" s="6" t="s">
        <v>1847</v>
      </c>
      <c r="ED2029" s="6" t="s">
        <v>225</v>
      </c>
      <c r="EE2029" s="6" t="s">
        <v>209</v>
      </c>
      <c r="EF2029" s="6" t="s">
        <v>125</v>
      </c>
      <c r="EG2029" s="6">
        <v>412</v>
      </c>
      <c r="EH2029" s="6">
        <v>1700</v>
      </c>
      <c r="EI2029" s="6">
        <v>375</v>
      </c>
      <c r="EJ2029" s="6">
        <v>1598</v>
      </c>
      <c r="EK2029" s="6">
        <v>375</v>
      </c>
      <c r="EL2029" s="6">
        <v>1598</v>
      </c>
      <c r="EM2029" s="6" t="s">
        <v>118</v>
      </c>
      <c r="EN2029" s="6" t="s">
        <v>23</v>
      </c>
      <c r="EO2029" s="6">
        <v>165</v>
      </c>
    </row>
    <row r="2030" spans="131:145" x14ac:dyDescent="0.25">
      <c r="EA2030" s="6" t="s">
        <v>0</v>
      </c>
      <c r="EB2030" s="6" t="s">
        <v>6</v>
      </c>
      <c r="EC2030" s="6" t="s">
        <v>824</v>
      </c>
      <c r="ED2030" s="6" t="s">
        <v>825</v>
      </c>
      <c r="EE2030" s="6" t="s">
        <v>209</v>
      </c>
      <c r="EF2030" s="6" t="s">
        <v>132</v>
      </c>
      <c r="EG2030" s="6">
        <v>153</v>
      </c>
      <c r="EH2030" s="6">
        <v>873</v>
      </c>
      <c r="EI2030" s="6">
        <v>153</v>
      </c>
      <c r="EJ2030" s="6">
        <v>922</v>
      </c>
      <c r="EK2030" s="6">
        <v>153</v>
      </c>
      <c r="EL2030" s="6">
        <v>922</v>
      </c>
      <c r="EM2030" s="6" t="s">
        <v>118</v>
      </c>
      <c r="EN2030" s="6" t="s">
        <v>21</v>
      </c>
      <c r="EO2030" s="6">
        <v>88</v>
      </c>
    </row>
    <row r="2031" spans="131:145" x14ac:dyDescent="0.25">
      <c r="EA2031" s="6" t="s">
        <v>0</v>
      </c>
      <c r="EB2031" s="6" t="s">
        <v>9</v>
      </c>
      <c r="EC2031" s="6" t="s">
        <v>1846</v>
      </c>
      <c r="ED2031" s="6" t="s">
        <v>213</v>
      </c>
      <c r="EE2031" s="6" t="s">
        <v>209</v>
      </c>
      <c r="EF2031" s="6" t="s">
        <v>125</v>
      </c>
      <c r="EG2031" s="6">
        <v>174</v>
      </c>
      <c r="EH2031" s="6">
        <v>1185</v>
      </c>
      <c r="EI2031" s="6">
        <v>463</v>
      </c>
      <c r="EJ2031" s="6">
        <v>2123</v>
      </c>
      <c r="EK2031" s="6">
        <v>463</v>
      </c>
      <c r="EL2031" s="6">
        <v>2114</v>
      </c>
      <c r="EM2031" s="6" t="s">
        <v>118</v>
      </c>
      <c r="EN2031" s="6" t="s">
        <v>22</v>
      </c>
      <c r="EO2031" s="6">
        <v>120</v>
      </c>
    </row>
    <row r="2032" spans="131:145" x14ac:dyDescent="0.25">
      <c r="EA2032" s="6" t="s">
        <v>0</v>
      </c>
      <c r="EB2032" s="6" t="s">
        <v>9</v>
      </c>
      <c r="EC2032" s="6" t="s">
        <v>137</v>
      </c>
      <c r="ED2032" s="6" t="s">
        <v>138</v>
      </c>
      <c r="EE2032" s="6" t="s">
        <v>97</v>
      </c>
      <c r="EF2032" s="6" t="s">
        <v>98</v>
      </c>
      <c r="EG2032" s="6">
        <v>135</v>
      </c>
      <c r="EH2032" s="6">
        <v>672</v>
      </c>
      <c r="EI2032" s="6">
        <v>156</v>
      </c>
      <c r="EJ2032" s="6">
        <v>704</v>
      </c>
      <c r="EK2032" s="6">
        <v>156</v>
      </c>
      <c r="EL2032" s="6">
        <v>704</v>
      </c>
      <c r="EM2032" s="6" t="s">
        <v>118</v>
      </c>
      <c r="EN2032" s="6" t="s">
        <v>22</v>
      </c>
      <c r="EO2032" s="6">
        <v>65</v>
      </c>
    </row>
    <row r="2033" spans="131:145" x14ac:dyDescent="0.25">
      <c r="EA2033" s="6" t="s">
        <v>0</v>
      </c>
      <c r="EB2033" s="6" t="s">
        <v>4</v>
      </c>
      <c r="EC2033" s="6" t="s">
        <v>692</v>
      </c>
      <c r="ED2033" s="6" t="s">
        <v>693</v>
      </c>
      <c r="EE2033" s="6" t="s">
        <v>97</v>
      </c>
      <c r="EF2033" s="6" t="s">
        <v>125</v>
      </c>
      <c r="EG2033" s="6">
        <v>69</v>
      </c>
      <c r="EH2033" s="6">
        <v>325</v>
      </c>
      <c r="EI2033" s="6">
        <v>65</v>
      </c>
      <c r="EJ2033" s="6">
        <v>325</v>
      </c>
      <c r="EK2033" s="6">
        <v>71</v>
      </c>
      <c r="EL2033" s="6">
        <v>322</v>
      </c>
      <c r="EM2033" s="6" t="s">
        <v>118</v>
      </c>
      <c r="EN2033" s="6" t="s">
        <v>22</v>
      </c>
      <c r="EO2033" s="6">
        <v>24</v>
      </c>
    </row>
    <row r="2034" spans="131:145" x14ac:dyDescent="0.25">
      <c r="EA2034" s="6" t="s">
        <v>0</v>
      </c>
      <c r="EB2034" s="6" t="s">
        <v>13</v>
      </c>
      <c r="EC2034" s="6" t="s">
        <v>725</v>
      </c>
      <c r="ED2034" s="6" t="s">
        <v>726</v>
      </c>
      <c r="EE2034" s="6" t="s">
        <v>97</v>
      </c>
      <c r="EF2034" s="6" t="s">
        <v>125</v>
      </c>
      <c r="EG2034" s="6">
        <v>57</v>
      </c>
      <c r="EH2034" s="6">
        <v>284</v>
      </c>
      <c r="EI2034" s="6">
        <v>54</v>
      </c>
      <c r="EJ2034" s="6">
        <v>262</v>
      </c>
      <c r="EK2034" s="6">
        <v>54</v>
      </c>
      <c r="EL2034" s="6">
        <v>262</v>
      </c>
      <c r="EM2034" s="6" t="s">
        <v>118</v>
      </c>
      <c r="EN2034" s="6" t="s">
        <v>22</v>
      </c>
      <c r="EO2034" s="6">
        <v>11</v>
      </c>
    </row>
    <row r="2035" spans="131:145" x14ac:dyDescent="0.25">
      <c r="EA2035" s="6" t="s">
        <v>0</v>
      </c>
      <c r="EB2035" s="6" t="s">
        <v>6</v>
      </c>
      <c r="EC2035" s="6" t="s">
        <v>275</v>
      </c>
      <c r="ED2035" s="6" t="s">
        <v>276</v>
      </c>
      <c r="EE2035" s="6" t="s">
        <v>97</v>
      </c>
      <c r="EF2035" s="6" t="s">
        <v>98</v>
      </c>
      <c r="EG2035" s="6">
        <v>118</v>
      </c>
      <c r="EH2035" s="6">
        <v>516</v>
      </c>
      <c r="EI2035" s="6">
        <v>108</v>
      </c>
      <c r="EJ2035" s="6">
        <v>470</v>
      </c>
      <c r="EK2035" s="6">
        <v>118</v>
      </c>
      <c r="EL2035" s="6">
        <v>520</v>
      </c>
      <c r="EM2035" s="6" t="s">
        <v>118</v>
      </c>
      <c r="EN2035" s="6" t="s">
        <v>23</v>
      </c>
      <c r="EO2035" s="6">
        <v>73</v>
      </c>
    </row>
    <row r="2036" spans="131:145" x14ac:dyDescent="0.25">
      <c r="EA2036" s="6" t="s">
        <v>0</v>
      </c>
      <c r="EB2036" s="6" t="s">
        <v>5</v>
      </c>
      <c r="EC2036" s="6" t="s">
        <v>169</v>
      </c>
      <c r="ED2036" s="6" t="s">
        <v>170</v>
      </c>
      <c r="EE2036" s="6" t="s">
        <v>97</v>
      </c>
      <c r="EF2036" s="6" t="s">
        <v>98</v>
      </c>
      <c r="EG2036" s="6">
        <v>65</v>
      </c>
      <c r="EH2036" s="6">
        <v>315</v>
      </c>
      <c r="EI2036" s="6">
        <v>31</v>
      </c>
      <c r="EJ2036" s="6">
        <v>171</v>
      </c>
      <c r="EK2036" s="6">
        <v>65</v>
      </c>
      <c r="EL2036" s="6">
        <v>323</v>
      </c>
      <c r="EM2036" s="6" t="s">
        <v>118</v>
      </c>
      <c r="EN2036" s="6" t="s">
        <v>23</v>
      </c>
      <c r="EO2036" s="6">
        <v>43</v>
      </c>
    </row>
    <row r="2037" spans="131:145" x14ac:dyDescent="0.25">
      <c r="EA2037" s="6" t="s">
        <v>0</v>
      </c>
      <c r="EB2037" s="6" t="s">
        <v>5</v>
      </c>
      <c r="EC2037" s="6" t="s">
        <v>171</v>
      </c>
      <c r="ED2037" s="6" t="s">
        <v>172</v>
      </c>
      <c r="EE2037" s="6" t="s">
        <v>97</v>
      </c>
      <c r="EF2037" s="6" t="s">
        <v>132</v>
      </c>
      <c r="EG2037" s="6">
        <v>21</v>
      </c>
      <c r="EH2037" s="6">
        <v>111</v>
      </c>
      <c r="EI2037" s="6">
        <v>22</v>
      </c>
      <c r="EJ2037" s="6">
        <v>116</v>
      </c>
      <c r="EK2037" s="6">
        <v>26</v>
      </c>
      <c r="EL2037" s="6">
        <v>116</v>
      </c>
      <c r="EM2037" s="6" t="s">
        <v>118</v>
      </c>
      <c r="EN2037" s="6" t="s">
        <v>23</v>
      </c>
      <c r="EO2037" s="6">
        <v>25</v>
      </c>
    </row>
    <row r="2038" spans="131:145" x14ac:dyDescent="0.25">
      <c r="EA2038" s="6" t="s">
        <v>0</v>
      </c>
      <c r="EB2038" s="6" t="s">
        <v>7</v>
      </c>
      <c r="EC2038" s="6" t="s">
        <v>133</v>
      </c>
      <c r="ED2038" s="6" t="s">
        <v>134</v>
      </c>
      <c r="EE2038" s="6" t="s">
        <v>97</v>
      </c>
      <c r="EF2038" s="6" t="s">
        <v>98</v>
      </c>
      <c r="EG2038" s="6">
        <v>631</v>
      </c>
      <c r="EH2038" s="6">
        <v>3758</v>
      </c>
      <c r="EI2038" s="6">
        <v>613</v>
      </c>
      <c r="EJ2038" s="6">
        <v>3721</v>
      </c>
      <c r="EK2038" s="6">
        <v>626</v>
      </c>
      <c r="EL2038" s="6">
        <v>3786</v>
      </c>
      <c r="EM2038" s="6" t="s">
        <v>118</v>
      </c>
      <c r="EN2038" s="6" t="s">
        <v>23</v>
      </c>
      <c r="EO2038" s="6">
        <v>603</v>
      </c>
    </row>
    <row r="2039" spans="131:145" x14ac:dyDescent="0.25">
      <c r="EA2039" s="6" t="s">
        <v>0</v>
      </c>
      <c r="EB2039" s="6" t="s">
        <v>4</v>
      </c>
      <c r="EC2039" s="6" t="s">
        <v>104</v>
      </c>
      <c r="ED2039" s="6" t="s">
        <v>105</v>
      </c>
      <c r="EE2039" s="6" t="s">
        <v>97</v>
      </c>
      <c r="EF2039" s="6" t="s">
        <v>98</v>
      </c>
      <c r="EG2039" s="6">
        <v>32</v>
      </c>
      <c r="EH2039" s="6">
        <v>146</v>
      </c>
      <c r="EI2039" s="6">
        <v>28</v>
      </c>
      <c r="EJ2039" s="6">
        <v>131</v>
      </c>
      <c r="EK2039" s="6">
        <v>32</v>
      </c>
      <c r="EL2039" s="6">
        <v>148</v>
      </c>
      <c r="EM2039" s="6" t="s">
        <v>118</v>
      </c>
      <c r="EN2039" s="6" t="s">
        <v>21</v>
      </c>
      <c r="EO2039" s="6">
        <v>18</v>
      </c>
    </row>
    <row r="2040" spans="131:145" x14ac:dyDescent="0.25">
      <c r="EA2040" s="6" t="s">
        <v>0</v>
      </c>
      <c r="EB2040" s="6" t="s">
        <v>4</v>
      </c>
      <c r="EC2040" s="6" t="s">
        <v>692</v>
      </c>
      <c r="ED2040" s="6" t="s">
        <v>693</v>
      </c>
      <c r="EE2040" s="6" t="s">
        <v>97</v>
      </c>
      <c r="EF2040" s="6" t="s">
        <v>125</v>
      </c>
      <c r="EG2040" s="6">
        <v>69</v>
      </c>
      <c r="EH2040" s="6">
        <v>325</v>
      </c>
      <c r="EI2040" s="6">
        <v>65</v>
      </c>
      <c r="EJ2040" s="6">
        <v>325</v>
      </c>
      <c r="EK2040" s="6">
        <v>71</v>
      </c>
      <c r="EL2040" s="6">
        <v>322</v>
      </c>
      <c r="EM2040" s="6" t="s">
        <v>118</v>
      </c>
      <c r="EN2040" s="6" t="s">
        <v>23</v>
      </c>
      <c r="EO2040" s="6">
        <v>38</v>
      </c>
    </row>
    <row r="2041" spans="131:145" x14ac:dyDescent="0.25">
      <c r="EA2041" s="6" t="s">
        <v>0</v>
      </c>
      <c r="EB2041" s="6" t="s">
        <v>13</v>
      </c>
      <c r="EC2041" s="6" t="s">
        <v>725</v>
      </c>
      <c r="ED2041" s="6" t="s">
        <v>726</v>
      </c>
      <c r="EE2041" s="6" t="s">
        <v>97</v>
      </c>
      <c r="EF2041" s="6" t="s">
        <v>125</v>
      </c>
      <c r="EG2041" s="6">
        <v>57</v>
      </c>
      <c r="EH2041" s="6">
        <v>284</v>
      </c>
      <c r="EI2041" s="6">
        <v>54</v>
      </c>
      <c r="EJ2041" s="6">
        <v>262</v>
      </c>
      <c r="EK2041" s="6">
        <v>54</v>
      </c>
      <c r="EL2041" s="6">
        <v>262</v>
      </c>
      <c r="EM2041" s="6" t="s">
        <v>118</v>
      </c>
      <c r="EN2041" s="6" t="s">
        <v>23</v>
      </c>
      <c r="EO2041" s="6">
        <v>20</v>
      </c>
    </row>
    <row r="2042" spans="131:145" x14ac:dyDescent="0.25">
      <c r="EA2042" s="6" t="s">
        <v>0</v>
      </c>
      <c r="EB2042" s="6" t="s">
        <v>4</v>
      </c>
      <c r="EC2042" s="6" t="s">
        <v>251</v>
      </c>
      <c r="ED2042" s="6" t="s">
        <v>252</v>
      </c>
      <c r="EE2042" s="6" t="s">
        <v>97</v>
      </c>
      <c r="EF2042" s="6" t="s">
        <v>98</v>
      </c>
      <c r="EG2042" s="6">
        <v>28</v>
      </c>
      <c r="EH2042" s="6">
        <v>130</v>
      </c>
      <c r="EI2042" s="6">
        <v>27</v>
      </c>
      <c r="EJ2042" s="6">
        <v>121</v>
      </c>
      <c r="EK2042" s="6">
        <v>28</v>
      </c>
      <c r="EL2042" s="6">
        <v>130</v>
      </c>
      <c r="EM2042" s="6" t="s">
        <v>118</v>
      </c>
      <c r="EN2042" s="6" t="s">
        <v>22</v>
      </c>
      <c r="EO2042" s="6">
        <v>12</v>
      </c>
    </row>
    <row r="2043" spans="131:145" x14ac:dyDescent="0.25">
      <c r="EA2043" s="6" t="s">
        <v>0</v>
      </c>
      <c r="EB2043" s="6" t="s">
        <v>13</v>
      </c>
      <c r="EC2043" s="6" t="s">
        <v>725</v>
      </c>
      <c r="ED2043" s="6" t="s">
        <v>726</v>
      </c>
      <c r="EE2043" s="6" t="s">
        <v>97</v>
      </c>
      <c r="EF2043" s="6" t="s">
        <v>125</v>
      </c>
      <c r="EG2043" s="6">
        <v>57</v>
      </c>
      <c r="EH2043" s="6">
        <v>284</v>
      </c>
      <c r="EI2043" s="6">
        <v>54</v>
      </c>
      <c r="EJ2043" s="6">
        <v>262</v>
      </c>
      <c r="EK2043" s="6">
        <v>54</v>
      </c>
      <c r="EL2043" s="6">
        <v>262</v>
      </c>
      <c r="EM2043" s="6" t="s">
        <v>118</v>
      </c>
      <c r="EN2043" s="6" t="s">
        <v>21</v>
      </c>
      <c r="EO2043" s="6">
        <v>9</v>
      </c>
    </row>
    <row r="2044" spans="131:145" x14ac:dyDescent="0.25">
      <c r="EA2044" s="6" t="s">
        <v>0</v>
      </c>
      <c r="EB2044" s="6" t="s">
        <v>9</v>
      </c>
      <c r="EC2044" s="6" t="s">
        <v>137</v>
      </c>
      <c r="ED2044" s="6" t="s">
        <v>138</v>
      </c>
      <c r="EE2044" s="6" t="s">
        <v>97</v>
      </c>
      <c r="EF2044" s="6" t="s">
        <v>98</v>
      </c>
      <c r="EG2044" s="6">
        <v>135</v>
      </c>
      <c r="EH2044" s="6">
        <v>672</v>
      </c>
      <c r="EI2044" s="6">
        <v>156</v>
      </c>
      <c r="EJ2044" s="6">
        <v>704</v>
      </c>
      <c r="EK2044" s="6">
        <v>156</v>
      </c>
      <c r="EL2044" s="6">
        <v>704</v>
      </c>
      <c r="EM2044" s="6" t="s">
        <v>118</v>
      </c>
      <c r="EN2044" s="6" t="s">
        <v>23</v>
      </c>
      <c r="EO2044" s="6">
        <v>118</v>
      </c>
    </row>
    <row r="2045" spans="131:145" x14ac:dyDescent="0.25">
      <c r="EA2045" s="6" t="s">
        <v>0</v>
      </c>
      <c r="EB2045" s="6" t="s">
        <v>5</v>
      </c>
      <c r="EC2045" s="6" t="s">
        <v>171</v>
      </c>
      <c r="ED2045" s="6" t="s">
        <v>172</v>
      </c>
      <c r="EE2045" s="6" t="s">
        <v>97</v>
      </c>
      <c r="EF2045" s="6" t="s">
        <v>132</v>
      </c>
      <c r="EG2045" s="6">
        <v>21</v>
      </c>
      <c r="EH2045" s="6">
        <v>111</v>
      </c>
      <c r="EI2045" s="6">
        <v>22</v>
      </c>
      <c r="EJ2045" s="6">
        <v>116</v>
      </c>
      <c r="EK2045" s="6">
        <v>26</v>
      </c>
      <c r="EL2045" s="6">
        <v>116</v>
      </c>
      <c r="EM2045" s="6" t="s">
        <v>118</v>
      </c>
      <c r="EN2045" s="6" t="s">
        <v>22</v>
      </c>
      <c r="EO2045" s="6">
        <v>12</v>
      </c>
    </row>
    <row r="2046" spans="131:145" x14ac:dyDescent="0.25">
      <c r="EA2046" s="6" t="s">
        <v>0</v>
      </c>
      <c r="EB2046" s="6" t="s">
        <v>5</v>
      </c>
      <c r="EC2046" s="6" t="s">
        <v>169</v>
      </c>
      <c r="ED2046" s="6" t="s">
        <v>170</v>
      </c>
      <c r="EE2046" s="6" t="s">
        <v>97</v>
      </c>
      <c r="EF2046" s="6" t="s">
        <v>98</v>
      </c>
      <c r="EG2046" s="6">
        <v>65</v>
      </c>
      <c r="EH2046" s="6">
        <v>315</v>
      </c>
      <c r="EI2046" s="6">
        <v>31</v>
      </c>
      <c r="EJ2046" s="6">
        <v>171</v>
      </c>
      <c r="EK2046" s="6">
        <v>65</v>
      </c>
      <c r="EL2046" s="6">
        <v>323</v>
      </c>
      <c r="EM2046" s="6" t="s">
        <v>118</v>
      </c>
      <c r="EN2046" s="6" t="s">
        <v>21</v>
      </c>
      <c r="EO2046" s="6">
        <v>14</v>
      </c>
    </row>
    <row r="2047" spans="131:145" x14ac:dyDescent="0.25">
      <c r="EA2047" s="6" t="s">
        <v>0</v>
      </c>
      <c r="EB2047" s="6" t="s">
        <v>10</v>
      </c>
      <c r="EC2047" s="6" t="s">
        <v>139</v>
      </c>
      <c r="ED2047" s="6" t="s">
        <v>140</v>
      </c>
      <c r="EE2047" s="6" t="s">
        <v>97</v>
      </c>
      <c r="EF2047" s="6" t="s">
        <v>98</v>
      </c>
      <c r="EG2047" s="6">
        <v>80</v>
      </c>
      <c r="EH2047" s="6">
        <v>278</v>
      </c>
      <c r="EI2047" s="6">
        <v>50</v>
      </c>
      <c r="EJ2047" s="6">
        <v>200</v>
      </c>
      <c r="EK2047" s="6">
        <v>83</v>
      </c>
      <c r="EL2047" s="6">
        <v>293</v>
      </c>
      <c r="EM2047" s="6" t="s">
        <v>118</v>
      </c>
      <c r="EN2047" s="6" t="s">
        <v>23</v>
      </c>
      <c r="EO2047" s="6">
        <v>52</v>
      </c>
    </row>
    <row r="2048" spans="131:145" x14ac:dyDescent="0.25">
      <c r="EA2048" s="6" t="s">
        <v>0</v>
      </c>
      <c r="EB2048" s="6" t="s">
        <v>7</v>
      </c>
      <c r="EC2048" s="6" t="s">
        <v>133</v>
      </c>
      <c r="ED2048" s="6" t="s">
        <v>134</v>
      </c>
      <c r="EE2048" s="6" t="s">
        <v>97</v>
      </c>
      <c r="EF2048" s="6" t="s">
        <v>98</v>
      </c>
      <c r="EG2048" s="6">
        <v>631</v>
      </c>
      <c r="EH2048" s="6">
        <v>3758</v>
      </c>
      <c r="EI2048" s="6">
        <v>613</v>
      </c>
      <c r="EJ2048" s="6">
        <v>3721</v>
      </c>
      <c r="EK2048" s="6">
        <v>626</v>
      </c>
      <c r="EL2048" s="6">
        <v>3786</v>
      </c>
      <c r="EM2048" s="6" t="s">
        <v>118</v>
      </c>
      <c r="EN2048" s="6" t="s">
        <v>22</v>
      </c>
      <c r="EO2048" s="6">
        <v>302</v>
      </c>
    </row>
    <row r="2049" spans="131:145" x14ac:dyDescent="0.25">
      <c r="EA2049" s="6" t="s">
        <v>0</v>
      </c>
      <c r="EB2049" s="6" t="s">
        <v>12</v>
      </c>
      <c r="EC2049" s="6" t="s">
        <v>1821</v>
      </c>
      <c r="ED2049" s="6" t="s">
        <v>724</v>
      </c>
      <c r="EE2049" s="6" t="s">
        <v>97</v>
      </c>
      <c r="EF2049" s="6" t="s">
        <v>98</v>
      </c>
      <c r="EG2049" s="6">
        <v>12</v>
      </c>
      <c r="EH2049" s="6">
        <v>61</v>
      </c>
      <c r="EI2049" s="6">
        <v>12</v>
      </c>
      <c r="EJ2049" s="6">
        <v>62</v>
      </c>
      <c r="EK2049" s="6">
        <v>12</v>
      </c>
      <c r="EL2049" s="6">
        <v>61</v>
      </c>
      <c r="EM2049" s="6" t="s">
        <v>118</v>
      </c>
      <c r="EN2049" s="6" t="s">
        <v>22</v>
      </c>
      <c r="EO2049" s="6">
        <v>3</v>
      </c>
    </row>
    <row r="2050" spans="131:145" x14ac:dyDescent="0.25">
      <c r="EA2050" s="6" t="s">
        <v>0</v>
      </c>
      <c r="EB2050" s="6" t="s">
        <v>12</v>
      </c>
      <c r="EC2050" s="6" t="s">
        <v>1821</v>
      </c>
      <c r="ED2050" s="6" t="s">
        <v>724</v>
      </c>
      <c r="EE2050" s="6" t="s">
        <v>97</v>
      </c>
      <c r="EF2050" s="6" t="s">
        <v>98</v>
      </c>
      <c r="EG2050" s="6">
        <v>12</v>
      </c>
      <c r="EH2050" s="6">
        <v>61</v>
      </c>
      <c r="EI2050" s="6">
        <v>12</v>
      </c>
      <c r="EJ2050" s="6">
        <v>62</v>
      </c>
      <c r="EK2050" s="6">
        <v>12</v>
      </c>
      <c r="EL2050" s="6">
        <v>61</v>
      </c>
      <c r="EM2050" s="6" t="s">
        <v>118</v>
      </c>
      <c r="EN2050" s="6" t="s">
        <v>21</v>
      </c>
      <c r="EO2050" s="6">
        <v>5</v>
      </c>
    </row>
    <row r="2051" spans="131:145" x14ac:dyDescent="0.25">
      <c r="EA2051" s="6" t="s">
        <v>0</v>
      </c>
      <c r="EB2051" s="6" t="s">
        <v>4</v>
      </c>
      <c r="EC2051" s="6" t="s">
        <v>163</v>
      </c>
      <c r="ED2051" s="6" t="s">
        <v>164</v>
      </c>
      <c r="EE2051" s="6" t="s">
        <v>97</v>
      </c>
      <c r="EF2051" s="6" t="s">
        <v>98</v>
      </c>
      <c r="EG2051" s="6">
        <v>107</v>
      </c>
      <c r="EH2051" s="6">
        <v>584</v>
      </c>
      <c r="EI2051" s="6">
        <v>30</v>
      </c>
      <c r="EJ2051" s="6">
        <v>174</v>
      </c>
      <c r="EK2051" s="6">
        <v>108</v>
      </c>
      <c r="EL2051" s="6">
        <v>605</v>
      </c>
      <c r="EM2051" s="6" t="s">
        <v>118</v>
      </c>
      <c r="EN2051" s="6" t="s">
        <v>22</v>
      </c>
      <c r="EO2051" s="6">
        <v>37</v>
      </c>
    </row>
    <row r="2052" spans="131:145" x14ac:dyDescent="0.25">
      <c r="EA2052" s="6" t="s">
        <v>0</v>
      </c>
      <c r="EB2052" s="6" t="s">
        <v>4</v>
      </c>
      <c r="EC2052" s="6" t="s">
        <v>147</v>
      </c>
      <c r="ED2052" s="6" t="s">
        <v>148</v>
      </c>
      <c r="EE2052" s="6" t="s">
        <v>97</v>
      </c>
      <c r="EF2052" s="6" t="s">
        <v>98</v>
      </c>
      <c r="EG2052" s="6">
        <v>87</v>
      </c>
      <c r="EH2052" s="6">
        <v>461</v>
      </c>
      <c r="EI2052" s="6">
        <v>90</v>
      </c>
      <c r="EJ2052" s="6">
        <v>489</v>
      </c>
      <c r="EK2052" s="6">
        <v>90</v>
      </c>
      <c r="EL2052" s="6">
        <v>489</v>
      </c>
      <c r="EM2052" s="6" t="s">
        <v>118</v>
      </c>
      <c r="EN2052" s="6" t="s">
        <v>22</v>
      </c>
      <c r="EO2052" s="6">
        <v>36</v>
      </c>
    </row>
    <row r="2053" spans="131:145" x14ac:dyDescent="0.25">
      <c r="EA2053" s="6" t="s">
        <v>0</v>
      </c>
      <c r="EB2053" s="6" t="s">
        <v>9</v>
      </c>
      <c r="EC2053" s="6" t="s">
        <v>756</v>
      </c>
      <c r="ED2053" s="6" t="s">
        <v>757</v>
      </c>
      <c r="EE2053" s="6" t="s">
        <v>97</v>
      </c>
      <c r="EF2053" s="6" t="s">
        <v>125</v>
      </c>
      <c r="EG2053" s="6">
        <v>115</v>
      </c>
      <c r="EH2053" s="6">
        <v>532</v>
      </c>
      <c r="EI2053" s="6">
        <v>115</v>
      </c>
      <c r="EJ2053" s="6">
        <v>537</v>
      </c>
      <c r="EK2053" s="6">
        <v>115</v>
      </c>
      <c r="EL2053" s="6">
        <v>537</v>
      </c>
      <c r="EM2053" s="6" t="s">
        <v>118</v>
      </c>
      <c r="EN2053" s="6" t="s">
        <v>21</v>
      </c>
      <c r="EO2053" s="6">
        <v>71</v>
      </c>
    </row>
    <row r="2054" spans="131:145" x14ac:dyDescent="0.25">
      <c r="EA2054" s="6" t="s">
        <v>0</v>
      </c>
      <c r="EB2054" s="6" t="s">
        <v>4</v>
      </c>
      <c r="EC2054" s="6" t="s">
        <v>1799</v>
      </c>
      <c r="ED2054" s="6" t="s">
        <v>162</v>
      </c>
      <c r="EE2054" s="6" t="s">
        <v>97</v>
      </c>
      <c r="EF2054" s="6" t="s">
        <v>98</v>
      </c>
      <c r="EG2054" s="6">
        <v>163</v>
      </c>
      <c r="EH2054" s="6">
        <v>712</v>
      </c>
      <c r="EI2054" s="6">
        <v>84</v>
      </c>
      <c r="EJ2054" s="6">
        <v>452</v>
      </c>
      <c r="EK2054" s="6">
        <v>140</v>
      </c>
      <c r="EL2054" s="6">
        <v>707</v>
      </c>
      <c r="EM2054" s="6" t="s">
        <v>118</v>
      </c>
      <c r="EN2054" s="6" t="s">
        <v>22</v>
      </c>
      <c r="EO2054" s="6">
        <v>65</v>
      </c>
    </row>
    <row r="2055" spans="131:145" x14ac:dyDescent="0.25">
      <c r="EA2055" s="6" t="s">
        <v>0</v>
      </c>
      <c r="EB2055" s="6" t="s">
        <v>4</v>
      </c>
      <c r="EC2055" s="6" t="s">
        <v>151</v>
      </c>
      <c r="ED2055" s="6" t="s">
        <v>152</v>
      </c>
      <c r="EE2055" s="6" t="s">
        <v>97</v>
      </c>
      <c r="EF2055" s="6" t="s">
        <v>98</v>
      </c>
      <c r="EG2055" s="6">
        <v>8</v>
      </c>
      <c r="EH2055" s="6">
        <v>30</v>
      </c>
      <c r="EI2055" s="6">
        <v>8</v>
      </c>
      <c r="EJ2055" s="6">
        <v>32</v>
      </c>
      <c r="EK2055" s="6">
        <v>8</v>
      </c>
      <c r="EL2055" s="6">
        <v>32</v>
      </c>
      <c r="EM2055" s="6" t="s">
        <v>118</v>
      </c>
      <c r="EN2055" s="6" t="s">
        <v>21</v>
      </c>
      <c r="EO2055" s="6">
        <v>1</v>
      </c>
    </row>
    <row r="2056" spans="131:145" x14ac:dyDescent="0.25">
      <c r="EA2056" s="6" t="s">
        <v>0</v>
      </c>
      <c r="EB2056" s="6" t="s">
        <v>5</v>
      </c>
      <c r="EC2056" s="6" t="s">
        <v>1037</v>
      </c>
      <c r="ED2056" s="6" t="s">
        <v>710</v>
      </c>
      <c r="EE2056" s="6" t="s">
        <v>209</v>
      </c>
      <c r="EF2056" s="6" t="s">
        <v>132</v>
      </c>
      <c r="EG2056" s="6">
        <v>610</v>
      </c>
      <c r="EH2056" s="6">
        <v>2750</v>
      </c>
      <c r="EI2056" s="6">
        <v>609</v>
      </c>
      <c r="EJ2056" s="6">
        <v>2630</v>
      </c>
      <c r="EK2056" s="6">
        <v>609</v>
      </c>
      <c r="EL2056" s="6">
        <v>2630</v>
      </c>
      <c r="EM2056" s="6" t="s">
        <v>118</v>
      </c>
      <c r="EN2056" s="6" t="s">
        <v>21</v>
      </c>
      <c r="EO2056" s="6">
        <v>167</v>
      </c>
    </row>
    <row r="2057" spans="131:145" x14ac:dyDescent="0.25">
      <c r="EA2057" s="6" t="s">
        <v>0</v>
      </c>
      <c r="EB2057" s="6" t="s">
        <v>8</v>
      </c>
      <c r="EC2057" s="6" t="s">
        <v>121</v>
      </c>
      <c r="ED2057" s="6" t="s">
        <v>122</v>
      </c>
      <c r="EE2057" s="6" t="s">
        <v>97</v>
      </c>
      <c r="EF2057" s="6" t="s">
        <v>98</v>
      </c>
      <c r="EG2057" s="6">
        <v>413</v>
      </c>
      <c r="EH2057" s="6">
        <v>1835</v>
      </c>
      <c r="EI2057" s="6">
        <v>407</v>
      </c>
      <c r="EJ2057" s="6">
        <v>1858</v>
      </c>
      <c r="EK2057" s="6">
        <v>407</v>
      </c>
      <c r="EL2057" s="6">
        <v>1858</v>
      </c>
      <c r="EM2057" s="6" t="s">
        <v>118</v>
      </c>
      <c r="EN2057" s="6" t="s">
        <v>23</v>
      </c>
      <c r="EO2057" s="6">
        <v>270</v>
      </c>
    </row>
    <row r="2058" spans="131:145" x14ac:dyDescent="0.25">
      <c r="EA2058" s="6" t="s">
        <v>0</v>
      </c>
      <c r="EB2058" s="6" t="s">
        <v>4</v>
      </c>
      <c r="EC2058" s="6" t="s">
        <v>1799</v>
      </c>
      <c r="ED2058" s="6" t="s">
        <v>162</v>
      </c>
      <c r="EE2058" s="6" t="s">
        <v>97</v>
      </c>
      <c r="EF2058" s="6" t="s">
        <v>98</v>
      </c>
      <c r="EG2058" s="6">
        <v>163</v>
      </c>
      <c r="EH2058" s="6">
        <v>712</v>
      </c>
      <c r="EI2058" s="6">
        <v>84</v>
      </c>
      <c r="EJ2058" s="6">
        <v>452</v>
      </c>
      <c r="EK2058" s="6">
        <v>140</v>
      </c>
      <c r="EL2058" s="6">
        <v>707</v>
      </c>
      <c r="EM2058" s="6" t="s">
        <v>118</v>
      </c>
      <c r="EN2058" s="6" t="s">
        <v>23</v>
      </c>
      <c r="EO2058" s="6">
        <v>122</v>
      </c>
    </row>
    <row r="2059" spans="131:145" x14ac:dyDescent="0.25">
      <c r="EA2059" s="6" t="s">
        <v>0</v>
      </c>
      <c r="EB2059" s="6" t="s">
        <v>7</v>
      </c>
      <c r="EC2059" s="6" t="s">
        <v>735</v>
      </c>
      <c r="ED2059" s="6" t="s">
        <v>736</v>
      </c>
      <c r="EE2059" s="6" t="s">
        <v>97</v>
      </c>
      <c r="EF2059" s="6" t="s">
        <v>98</v>
      </c>
      <c r="EG2059" s="6">
        <v>14</v>
      </c>
      <c r="EH2059" s="6">
        <v>74</v>
      </c>
      <c r="EI2059" s="6">
        <v>14</v>
      </c>
      <c r="EJ2059" s="6">
        <v>68</v>
      </c>
      <c r="EK2059" s="6">
        <v>14</v>
      </c>
      <c r="EL2059" s="6">
        <v>68</v>
      </c>
      <c r="EM2059" s="6" t="s">
        <v>118</v>
      </c>
      <c r="EN2059" s="6" t="s">
        <v>23</v>
      </c>
      <c r="EO2059" s="6">
        <v>9</v>
      </c>
    </row>
    <row r="2060" spans="131:145" x14ac:dyDescent="0.25">
      <c r="EA2060" s="6" t="s">
        <v>0</v>
      </c>
      <c r="EB2060" s="6" t="s">
        <v>4</v>
      </c>
      <c r="EC2060" s="6" t="s">
        <v>163</v>
      </c>
      <c r="ED2060" s="6" t="s">
        <v>164</v>
      </c>
      <c r="EE2060" s="6" t="s">
        <v>97</v>
      </c>
      <c r="EF2060" s="6" t="s">
        <v>98</v>
      </c>
      <c r="EG2060" s="6">
        <v>107</v>
      </c>
      <c r="EH2060" s="6">
        <v>584</v>
      </c>
      <c r="EI2060" s="6">
        <v>30</v>
      </c>
      <c r="EJ2060" s="6">
        <v>174</v>
      </c>
      <c r="EK2060" s="6">
        <v>108</v>
      </c>
      <c r="EL2060" s="6">
        <v>605</v>
      </c>
      <c r="EM2060" s="6" t="s">
        <v>118</v>
      </c>
      <c r="EN2060" s="6" t="s">
        <v>21</v>
      </c>
      <c r="EO2060" s="6">
        <v>36</v>
      </c>
    </row>
    <row r="2061" spans="131:145" x14ac:dyDescent="0.25">
      <c r="EA2061" s="6" t="s">
        <v>0</v>
      </c>
      <c r="EB2061" s="6" t="s">
        <v>4</v>
      </c>
      <c r="EC2061" s="6" t="s">
        <v>95</v>
      </c>
      <c r="ED2061" s="6" t="s">
        <v>96</v>
      </c>
      <c r="EE2061" s="6" t="s">
        <v>97</v>
      </c>
      <c r="EF2061" s="6" t="s">
        <v>98</v>
      </c>
      <c r="EG2061" s="6">
        <v>69</v>
      </c>
      <c r="EH2061" s="6">
        <v>349</v>
      </c>
      <c r="EI2061" s="6">
        <v>43</v>
      </c>
      <c r="EJ2061" s="6">
        <v>361</v>
      </c>
      <c r="EK2061" s="6">
        <v>43</v>
      </c>
      <c r="EL2061" s="6">
        <v>361</v>
      </c>
      <c r="EM2061" s="6" t="s">
        <v>118</v>
      </c>
      <c r="EN2061" s="6" t="s">
        <v>22</v>
      </c>
      <c r="EO2061" s="6">
        <v>43</v>
      </c>
    </row>
    <row r="2062" spans="131:145" x14ac:dyDescent="0.25">
      <c r="EA2062" s="6" t="s">
        <v>0</v>
      </c>
      <c r="EB2062" s="6" t="s">
        <v>5</v>
      </c>
      <c r="EC2062" s="6" t="s">
        <v>1037</v>
      </c>
      <c r="ED2062" s="6" t="s">
        <v>710</v>
      </c>
      <c r="EE2062" s="6" t="s">
        <v>209</v>
      </c>
      <c r="EF2062" s="6" t="s">
        <v>132</v>
      </c>
      <c r="EG2062" s="6">
        <v>610</v>
      </c>
      <c r="EH2062" s="6">
        <v>2750</v>
      </c>
      <c r="EI2062" s="6">
        <v>609</v>
      </c>
      <c r="EJ2062" s="6">
        <v>2630</v>
      </c>
      <c r="EK2062" s="6">
        <v>609</v>
      </c>
      <c r="EL2062" s="6">
        <v>2630</v>
      </c>
      <c r="EM2062" s="6" t="s">
        <v>118</v>
      </c>
      <c r="EN2062" s="6" t="s">
        <v>22</v>
      </c>
      <c r="EO2062" s="6">
        <v>184</v>
      </c>
    </row>
    <row r="2063" spans="131:145" x14ac:dyDescent="0.25">
      <c r="EA2063" s="6" t="s">
        <v>0</v>
      </c>
      <c r="EB2063" s="6" t="s">
        <v>7</v>
      </c>
      <c r="EC2063" s="6" t="s">
        <v>735</v>
      </c>
      <c r="ED2063" s="6" t="s">
        <v>736</v>
      </c>
      <c r="EE2063" s="6" t="s">
        <v>97</v>
      </c>
      <c r="EF2063" s="6" t="s">
        <v>98</v>
      </c>
      <c r="EG2063" s="6">
        <v>14</v>
      </c>
      <c r="EH2063" s="6">
        <v>74</v>
      </c>
      <c r="EI2063" s="6">
        <v>14</v>
      </c>
      <c r="EJ2063" s="6">
        <v>68</v>
      </c>
      <c r="EK2063" s="6">
        <v>14</v>
      </c>
      <c r="EL2063" s="6">
        <v>68</v>
      </c>
      <c r="EM2063" s="6" t="s">
        <v>118</v>
      </c>
      <c r="EN2063" s="6" t="s">
        <v>22</v>
      </c>
      <c r="EO2063" s="6">
        <v>4</v>
      </c>
    </row>
    <row r="2064" spans="131:145" x14ac:dyDescent="0.25">
      <c r="EA2064" s="6" t="s">
        <v>0</v>
      </c>
      <c r="EB2064" s="6" t="s">
        <v>8</v>
      </c>
      <c r="EC2064" s="6" t="s">
        <v>1045</v>
      </c>
      <c r="ED2064" s="6" t="s">
        <v>749</v>
      </c>
      <c r="EE2064" s="6" t="s">
        <v>209</v>
      </c>
      <c r="EF2064" s="6" t="s">
        <v>125</v>
      </c>
      <c r="EG2064" s="6">
        <v>1694</v>
      </c>
      <c r="EH2064" s="6">
        <v>8805</v>
      </c>
      <c r="EI2064" s="6">
        <v>1693</v>
      </c>
      <c r="EJ2064" s="6">
        <v>8805</v>
      </c>
      <c r="EK2064" s="6">
        <v>1693</v>
      </c>
      <c r="EL2064" s="6">
        <v>9062</v>
      </c>
      <c r="EM2064" s="6" t="s">
        <v>118</v>
      </c>
      <c r="EN2064" s="6" t="s">
        <v>23</v>
      </c>
      <c r="EO2064" s="6">
        <v>1358</v>
      </c>
    </row>
    <row r="2065" spans="131:145" x14ac:dyDescent="0.25">
      <c r="EA2065" s="6" t="s">
        <v>0</v>
      </c>
      <c r="EB2065" s="6" t="s">
        <v>4</v>
      </c>
      <c r="EC2065" s="6" t="s">
        <v>149</v>
      </c>
      <c r="ED2065" s="6" t="s">
        <v>150</v>
      </c>
      <c r="EE2065" s="6" t="s">
        <v>97</v>
      </c>
      <c r="EF2065" s="6" t="s">
        <v>98</v>
      </c>
      <c r="EG2065" s="6">
        <v>6</v>
      </c>
      <c r="EH2065" s="6">
        <v>39</v>
      </c>
      <c r="EI2065" s="6">
        <v>6</v>
      </c>
      <c r="EJ2065" s="6">
        <v>39</v>
      </c>
      <c r="EK2065" s="6">
        <v>6</v>
      </c>
      <c r="EL2065" s="6">
        <v>39</v>
      </c>
      <c r="EM2065" s="6" t="s">
        <v>118</v>
      </c>
      <c r="EN2065" s="6" t="s">
        <v>23</v>
      </c>
      <c r="EO2065" s="6">
        <v>4</v>
      </c>
    </row>
    <row r="2066" spans="131:145" x14ac:dyDescent="0.25">
      <c r="EA2066" s="6" t="s">
        <v>0</v>
      </c>
      <c r="EB2066" s="6" t="s">
        <v>5</v>
      </c>
      <c r="EC2066" s="6" t="s">
        <v>1839</v>
      </c>
      <c r="ED2066" s="6" t="s">
        <v>717</v>
      </c>
      <c r="EE2066" s="6" t="s">
        <v>209</v>
      </c>
      <c r="EF2066" s="6" t="s">
        <v>98</v>
      </c>
      <c r="EG2066" s="6">
        <v>1295</v>
      </c>
      <c r="EH2066" s="6">
        <v>6509</v>
      </c>
      <c r="EJ2066" s="6">
        <v>6258</v>
      </c>
      <c r="EK2066" s="6">
        <v>1351</v>
      </c>
      <c r="EL2066" s="6">
        <v>6868</v>
      </c>
      <c r="EM2066" s="6" t="s">
        <v>118</v>
      </c>
      <c r="EN2066" s="6" t="s">
        <v>22</v>
      </c>
      <c r="EO2066" s="6">
        <v>916</v>
      </c>
    </row>
    <row r="2067" spans="131:145" x14ac:dyDescent="0.25">
      <c r="EA2067" s="6" t="s">
        <v>0</v>
      </c>
      <c r="EB2067" s="6" t="s">
        <v>8</v>
      </c>
      <c r="EC2067" s="6" t="s">
        <v>750</v>
      </c>
      <c r="ED2067" s="6" t="s">
        <v>751</v>
      </c>
      <c r="EE2067" s="6" t="s">
        <v>97</v>
      </c>
      <c r="EF2067" s="6" t="s">
        <v>98</v>
      </c>
      <c r="EG2067" s="6">
        <v>3</v>
      </c>
      <c r="EH2067" s="6">
        <v>13</v>
      </c>
      <c r="EI2067" s="6">
        <v>3</v>
      </c>
      <c r="EJ2067" s="6">
        <v>13</v>
      </c>
      <c r="EK2067" s="6">
        <v>3</v>
      </c>
      <c r="EL2067" s="6">
        <v>13</v>
      </c>
      <c r="EM2067" s="6" t="s">
        <v>118</v>
      </c>
      <c r="EN2067" s="6" t="s">
        <v>21</v>
      </c>
      <c r="EO2067" s="6">
        <v>1</v>
      </c>
    </row>
    <row r="2068" spans="131:145" x14ac:dyDescent="0.25">
      <c r="EA2068" s="6" t="s">
        <v>0</v>
      </c>
      <c r="EB2068" s="6" t="s">
        <v>4</v>
      </c>
      <c r="EC2068" s="6" t="s">
        <v>163</v>
      </c>
      <c r="ED2068" s="6" t="s">
        <v>164</v>
      </c>
      <c r="EE2068" s="6" t="s">
        <v>97</v>
      </c>
      <c r="EF2068" s="6" t="s">
        <v>98</v>
      </c>
      <c r="EG2068" s="6">
        <v>107</v>
      </c>
      <c r="EH2068" s="6">
        <v>584</v>
      </c>
      <c r="EI2068" s="6">
        <v>30</v>
      </c>
      <c r="EJ2068" s="6">
        <v>174</v>
      </c>
      <c r="EK2068" s="6">
        <v>108</v>
      </c>
      <c r="EL2068" s="6">
        <v>605</v>
      </c>
      <c r="EM2068" s="6" t="s">
        <v>118</v>
      </c>
      <c r="EN2068" s="6" t="s">
        <v>23</v>
      </c>
      <c r="EO2068" s="6">
        <v>73</v>
      </c>
    </row>
    <row r="2069" spans="131:145" x14ac:dyDescent="0.25">
      <c r="EA2069" s="6" t="s">
        <v>0</v>
      </c>
      <c r="EB2069" s="6" t="s">
        <v>8</v>
      </c>
      <c r="EC2069" s="6" t="s">
        <v>746</v>
      </c>
      <c r="ED2069" s="6" t="s">
        <v>744</v>
      </c>
      <c r="EE2069" s="6" t="s">
        <v>209</v>
      </c>
      <c r="EF2069" s="6" t="s">
        <v>125</v>
      </c>
      <c r="EG2069" s="6">
        <v>612</v>
      </c>
      <c r="EH2069" s="6">
        <v>2944</v>
      </c>
      <c r="EI2069" s="6">
        <v>608</v>
      </c>
      <c r="EJ2069" s="6">
        <v>2914</v>
      </c>
      <c r="EK2069" s="6">
        <v>608</v>
      </c>
      <c r="EL2069" s="6">
        <v>2944</v>
      </c>
      <c r="EM2069" s="6" t="s">
        <v>118</v>
      </c>
      <c r="EN2069" s="6" t="s">
        <v>21</v>
      </c>
      <c r="EO2069" s="6">
        <v>183</v>
      </c>
    </row>
    <row r="2070" spans="131:145" x14ac:dyDescent="0.25">
      <c r="EA2070" s="6" t="s">
        <v>0</v>
      </c>
      <c r="EB2070" s="6" t="s">
        <v>5</v>
      </c>
      <c r="EC2070" s="6" t="s">
        <v>1839</v>
      </c>
      <c r="ED2070" s="6" t="s">
        <v>717</v>
      </c>
      <c r="EE2070" s="6" t="s">
        <v>209</v>
      </c>
      <c r="EF2070" s="6" t="s">
        <v>98</v>
      </c>
      <c r="EG2070" s="6">
        <v>1295</v>
      </c>
      <c r="EH2070" s="6">
        <v>6509</v>
      </c>
      <c r="EJ2070" s="6">
        <v>6258</v>
      </c>
      <c r="EK2070" s="6">
        <v>1351</v>
      </c>
      <c r="EL2070" s="6">
        <v>6868</v>
      </c>
      <c r="EM2070" s="6" t="s">
        <v>118</v>
      </c>
      <c r="EN2070" s="6" t="s">
        <v>21</v>
      </c>
      <c r="EO2070" s="6">
        <v>1133</v>
      </c>
    </row>
    <row r="2071" spans="131:145" x14ac:dyDescent="0.25">
      <c r="EA2071" s="6" t="s">
        <v>0</v>
      </c>
      <c r="EB2071" s="6" t="s">
        <v>7</v>
      </c>
      <c r="EC2071" s="6" t="s">
        <v>735</v>
      </c>
      <c r="ED2071" s="6" t="s">
        <v>736</v>
      </c>
      <c r="EE2071" s="6" t="s">
        <v>97</v>
      </c>
      <c r="EF2071" s="6" t="s">
        <v>98</v>
      </c>
      <c r="EG2071" s="6">
        <v>14</v>
      </c>
      <c r="EH2071" s="6">
        <v>74</v>
      </c>
      <c r="EI2071" s="6">
        <v>14</v>
      </c>
      <c r="EJ2071" s="6">
        <v>68</v>
      </c>
      <c r="EK2071" s="6">
        <v>14</v>
      </c>
      <c r="EL2071" s="6">
        <v>68</v>
      </c>
      <c r="EM2071" s="6" t="s">
        <v>118</v>
      </c>
      <c r="EN2071" s="6" t="s">
        <v>21</v>
      </c>
      <c r="EO2071" s="6">
        <v>5</v>
      </c>
    </row>
    <row r="2072" spans="131:145" x14ac:dyDescent="0.25">
      <c r="EA2072" s="6" t="s">
        <v>0</v>
      </c>
      <c r="EB2072" s="6" t="s">
        <v>4</v>
      </c>
      <c r="EC2072" s="6" t="s">
        <v>165</v>
      </c>
      <c r="ED2072" s="6" t="s">
        <v>166</v>
      </c>
      <c r="EE2072" s="6" t="s">
        <v>97</v>
      </c>
      <c r="EF2072" s="6" t="s">
        <v>98</v>
      </c>
      <c r="EG2072" s="6">
        <v>72</v>
      </c>
      <c r="EH2072" s="6">
        <v>333</v>
      </c>
      <c r="EI2072" s="6">
        <v>72</v>
      </c>
      <c r="EJ2072" s="6">
        <v>332</v>
      </c>
      <c r="EK2072" s="6">
        <v>72</v>
      </c>
      <c r="EL2072" s="6">
        <v>332</v>
      </c>
      <c r="EM2072" s="6" t="s">
        <v>118</v>
      </c>
      <c r="EN2072" s="6" t="s">
        <v>21</v>
      </c>
      <c r="EO2072" s="6">
        <v>23</v>
      </c>
    </row>
    <row r="2073" spans="131:145" x14ac:dyDescent="0.25">
      <c r="EA2073" s="6" t="s">
        <v>0</v>
      </c>
      <c r="EB2073" s="6" t="s">
        <v>8</v>
      </c>
      <c r="EC2073" s="6" t="s">
        <v>750</v>
      </c>
      <c r="ED2073" s="6" t="s">
        <v>751</v>
      </c>
      <c r="EE2073" s="6" t="s">
        <v>97</v>
      </c>
      <c r="EF2073" s="6" t="s">
        <v>98</v>
      </c>
      <c r="EG2073" s="6">
        <v>3</v>
      </c>
      <c r="EH2073" s="6">
        <v>13</v>
      </c>
      <c r="EI2073" s="6">
        <v>3</v>
      </c>
      <c r="EJ2073" s="6">
        <v>13</v>
      </c>
      <c r="EK2073" s="6">
        <v>3</v>
      </c>
      <c r="EL2073" s="6">
        <v>13</v>
      </c>
      <c r="EM2073" s="6" t="s">
        <v>118</v>
      </c>
      <c r="EN2073" s="6" t="s">
        <v>22</v>
      </c>
      <c r="EO2073" s="6">
        <v>2</v>
      </c>
    </row>
    <row r="2074" spans="131:145" x14ac:dyDescent="0.25">
      <c r="EA2074" s="6" t="s">
        <v>0</v>
      </c>
      <c r="EB2074" s="6" t="s">
        <v>4</v>
      </c>
      <c r="EC2074" s="6" t="s">
        <v>165</v>
      </c>
      <c r="ED2074" s="6" t="s">
        <v>166</v>
      </c>
      <c r="EE2074" s="6" t="s">
        <v>97</v>
      </c>
      <c r="EF2074" s="6" t="s">
        <v>98</v>
      </c>
      <c r="EG2074" s="6">
        <v>72</v>
      </c>
      <c r="EH2074" s="6">
        <v>333</v>
      </c>
      <c r="EI2074" s="6">
        <v>72</v>
      </c>
      <c r="EJ2074" s="6">
        <v>332</v>
      </c>
      <c r="EK2074" s="6">
        <v>72</v>
      </c>
      <c r="EL2074" s="6">
        <v>332</v>
      </c>
      <c r="EM2074" s="6" t="s">
        <v>118</v>
      </c>
      <c r="EN2074" s="6" t="s">
        <v>22</v>
      </c>
      <c r="EO2074" s="6">
        <v>29</v>
      </c>
    </row>
    <row r="2075" spans="131:145" x14ac:dyDescent="0.25">
      <c r="EA2075" s="6" t="s">
        <v>0</v>
      </c>
      <c r="EB2075" s="6" t="s">
        <v>5</v>
      </c>
      <c r="EC2075" s="6" t="s">
        <v>834</v>
      </c>
      <c r="ED2075" s="6" t="s">
        <v>835</v>
      </c>
      <c r="EE2075" s="6" t="s">
        <v>209</v>
      </c>
      <c r="EF2075" s="6" t="s">
        <v>125</v>
      </c>
      <c r="EG2075" s="6">
        <v>169</v>
      </c>
      <c r="EH2075" s="6">
        <v>1216</v>
      </c>
      <c r="EI2075" s="6">
        <v>176</v>
      </c>
      <c r="EJ2075" s="6">
        <v>1216</v>
      </c>
      <c r="EK2075" s="6">
        <v>176</v>
      </c>
      <c r="EL2075" s="6">
        <v>1216</v>
      </c>
      <c r="EM2075" s="6" t="s">
        <v>118</v>
      </c>
      <c r="EN2075" s="6" t="s">
        <v>23</v>
      </c>
      <c r="EO2075" s="6">
        <v>164</v>
      </c>
    </row>
    <row r="2076" spans="131:145" x14ac:dyDescent="0.25">
      <c r="EA2076" s="6" t="s">
        <v>0</v>
      </c>
      <c r="EB2076" s="6" t="s">
        <v>5</v>
      </c>
      <c r="EC2076" s="6" t="s">
        <v>1839</v>
      </c>
      <c r="ED2076" s="6" t="s">
        <v>717</v>
      </c>
      <c r="EE2076" s="6" t="s">
        <v>209</v>
      </c>
      <c r="EF2076" s="6" t="s">
        <v>98</v>
      </c>
      <c r="EG2076" s="6">
        <v>1295</v>
      </c>
      <c r="EH2076" s="6">
        <v>6509</v>
      </c>
      <c r="EJ2076" s="6">
        <v>6258</v>
      </c>
      <c r="EK2076" s="6">
        <v>1351</v>
      </c>
      <c r="EL2076" s="6">
        <v>6868</v>
      </c>
      <c r="EM2076" s="6" t="s">
        <v>118</v>
      </c>
      <c r="EN2076" s="6" t="s">
        <v>23</v>
      </c>
      <c r="EO2076" s="6">
        <v>2049</v>
      </c>
    </row>
    <row r="2077" spans="131:145" x14ac:dyDescent="0.25">
      <c r="EA2077" s="6" t="s">
        <v>0</v>
      </c>
      <c r="EB2077" s="6" t="s">
        <v>5</v>
      </c>
      <c r="EC2077" s="6" t="s">
        <v>837</v>
      </c>
      <c r="ED2077" s="6" t="s">
        <v>838</v>
      </c>
      <c r="EE2077" s="6" t="s">
        <v>209</v>
      </c>
      <c r="EF2077" s="6" t="s">
        <v>125</v>
      </c>
      <c r="EG2077" s="6">
        <v>184</v>
      </c>
      <c r="EH2077" s="6">
        <v>768</v>
      </c>
      <c r="EI2077" s="6">
        <v>175</v>
      </c>
      <c r="EJ2077" s="6">
        <v>828</v>
      </c>
      <c r="EK2077" s="6">
        <v>175</v>
      </c>
      <c r="EL2077" s="6">
        <v>828</v>
      </c>
      <c r="EM2077" s="6" t="s">
        <v>118</v>
      </c>
      <c r="EN2077" s="6" t="s">
        <v>22</v>
      </c>
      <c r="EO2077" s="6">
        <v>63</v>
      </c>
    </row>
    <row r="2078" spans="131:145" x14ac:dyDescent="0.25">
      <c r="EA2078" s="6" t="s">
        <v>0</v>
      </c>
      <c r="EB2078" s="6" t="s">
        <v>8</v>
      </c>
      <c r="EC2078" s="6" t="s">
        <v>1045</v>
      </c>
      <c r="ED2078" s="6" t="s">
        <v>749</v>
      </c>
      <c r="EE2078" s="6" t="s">
        <v>209</v>
      </c>
      <c r="EF2078" s="6" t="s">
        <v>125</v>
      </c>
      <c r="EG2078" s="6">
        <v>1694</v>
      </c>
      <c r="EH2078" s="6">
        <v>8805</v>
      </c>
      <c r="EI2078" s="6">
        <v>1693</v>
      </c>
      <c r="EJ2078" s="6">
        <v>8805</v>
      </c>
      <c r="EK2078" s="6">
        <v>1693</v>
      </c>
      <c r="EL2078" s="6">
        <v>9062</v>
      </c>
      <c r="EM2078" s="6" t="s">
        <v>118</v>
      </c>
      <c r="EN2078" s="6" t="s">
        <v>21</v>
      </c>
      <c r="EO2078" s="6">
        <v>723</v>
      </c>
    </row>
    <row r="2079" spans="131:145" x14ac:dyDescent="0.25">
      <c r="EA2079" s="6" t="s">
        <v>0</v>
      </c>
      <c r="EB2079" s="6" t="s">
        <v>7</v>
      </c>
      <c r="EC2079" s="6" t="s">
        <v>733</v>
      </c>
      <c r="ED2079" s="6" t="s">
        <v>734</v>
      </c>
      <c r="EE2079" s="6" t="s">
        <v>97</v>
      </c>
      <c r="EF2079" s="6" t="s">
        <v>98</v>
      </c>
      <c r="EG2079" s="6">
        <v>27</v>
      </c>
      <c r="EH2079" s="6">
        <v>111</v>
      </c>
      <c r="EI2079" s="6">
        <v>25</v>
      </c>
      <c r="EJ2079" s="6">
        <v>104</v>
      </c>
      <c r="EK2079" s="6">
        <v>25</v>
      </c>
      <c r="EL2079" s="6">
        <v>104</v>
      </c>
      <c r="EM2079" s="6" t="s">
        <v>118</v>
      </c>
      <c r="EN2079" s="6" t="s">
        <v>22</v>
      </c>
      <c r="EO2079" s="6">
        <v>17</v>
      </c>
    </row>
    <row r="2080" spans="131:145" x14ac:dyDescent="0.25">
      <c r="EA2080" s="6" t="s">
        <v>0</v>
      </c>
      <c r="EB2080" s="6" t="s">
        <v>4</v>
      </c>
      <c r="EC2080" s="6" t="s">
        <v>157</v>
      </c>
      <c r="ED2080" s="6" t="s">
        <v>158</v>
      </c>
      <c r="EE2080" s="6" t="s">
        <v>97</v>
      </c>
      <c r="EF2080" s="6" t="s">
        <v>98</v>
      </c>
      <c r="EG2080" s="6">
        <v>6</v>
      </c>
      <c r="EH2080" s="6">
        <v>28</v>
      </c>
      <c r="EI2080" s="6">
        <v>6</v>
      </c>
      <c r="EJ2080" s="6">
        <v>30</v>
      </c>
      <c r="EK2080" s="6">
        <v>6</v>
      </c>
      <c r="EL2080" s="6">
        <v>30</v>
      </c>
      <c r="EM2080" s="6" t="s">
        <v>118</v>
      </c>
      <c r="EN2080" s="6" t="s">
        <v>21</v>
      </c>
      <c r="EO2080" s="6">
        <v>4</v>
      </c>
    </row>
    <row r="2081" spans="131:145" x14ac:dyDescent="0.25">
      <c r="EA2081" s="6" t="s">
        <v>0</v>
      </c>
      <c r="EB2081" s="6" t="s">
        <v>9</v>
      </c>
      <c r="EC2081" s="6" t="s">
        <v>756</v>
      </c>
      <c r="ED2081" s="6" t="s">
        <v>757</v>
      </c>
      <c r="EE2081" s="6" t="s">
        <v>97</v>
      </c>
      <c r="EF2081" s="6" t="s">
        <v>125</v>
      </c>
      <c r="EG2081" s="6">
        <v>115</v>
      </c>
      <c r="EH2081" s="6">
        <v>532</v>
      </c>
      <c r="EI2081" s="6">
        <v>115</v>
      </c>
      <c r="EJ2081" s="6">
        <v>537</v>
      </c>
      <c r="EK2081" s="6">
        <v>115</v>
      </c>
      <c r="EL2081" s="6">
        <v>537</v>
      </c>
      <c r="EM2081" s="6" t="s">
        <v>118</v>
      </c>
      <c r="EN2081" s="6" t="s">
        <v>22</v>
      </c>
      <c r="EO2081" s="6">
        <v>69</v>
      </c>
    </row>
    <row r="2082" spans="131:145" x14ac:dyDescent="0.25">
      <c r="EA2082" s="6" t="s">
        <v>0</v>
      </c>
      <c r="EB2082" s="6" t="s">
        <v>4</v>
      </c>
      <c r="EC2082" s="6" t="s">
        <v>151</v>
      </c>
      <c r="ED2082" s="6" t="s">
        <v>152</v>
      </c>
      <c r="EE2082" s="6" t="s">
        <v>97</v>
      </c>
      <c r="EF2082" s="6" t="s">
        <v>98</v>
      </c>
      <c r="EG2082" s="6">
        <v>8</v>
      </c>
      <c r="EH2082" s="6">
        <v>30</v>
      </c>
      <c r="EI2082" s="6">
        <v>8</v>
      </c>
      <c r="EJ2082" s="6">
        <v>32</v>
      </c>
      <c r="EK2082" s="6">
        <v>8</v>
      </c>
      <c r="EL2082" s="6">
        <v>32</v>
      </c>
      <c r="EM2082" s="6" t="s">
        <v>118</v>
      </c>
      <c r="EN2082" s="6" t="s">
        <v>23</v>
      </c>
      <c r="EO2082" s="6">
        <v>5</v>
      </c>
    </row>
    <row r="2083" spans="131:145" x14ac:dyDescent="0.25">
      <c r="EA2083" s="6" t="s">
        <v>0</v>
      </c>
      <c r="EB2083" s="6" t="s">
        <v>7</v>
      </c>
      <c r="EC2083" s="6" t="s">
        <v>733</v>
      </c>
      <c r="ED2083" s="6" t="s">
        <v>734</v>
      </c>
      <c r="EE2083" s="6" t="s">
        <v>97</v>
      </c>
      <c r="EF2083" s="6" t="s">
        <v>98</v>
      </c>
      <c r="EG2083" s="6">
        <v>27</v>
      </c>
      <c r="EH2083" s="6">
        <v>111</v>
      </c>
      <c r="EI2083" s="6">
        <v>25</v>
      </c>
      <c r="EJ2083" s="6">
        <v>104</v>
      </c>
      <c r="EK2083" s="6">
        <v>25</v>
      </c>
      <c r="EL2083" s="6">
        <v>104</v>
      </c>
      <c r="EM2083" s="6" t="s">
        <v>118</v>
      </c>
      <c r="EN2083" s="6" t="s">
        <v>23</v>
      </c>
      <c r="EO2083" s="6">
        <v>26</v>
      </c>
    </row>
    <row r="2084" spans="131:145" x14ac:dyDescent="0.25">
      <c r="EA2084" s="6" t="s">
        <v>0</v>
      </c>
      <c r="EB2084" s="6" t="s">
        <v>4</v>
      </c>
      <c r="EC2084" s="6" t="s">
        <v>157</v>
      </c>
      <c r="ED2084" s="6" t="s">
        <v>158</v>
      </c>
      <c r="EE2084" s="6" t="s">
        <v>97</v>
      </c>
      <c r="EF2084" s="6" t="s">
        <v>98</v>
      </c>
      <c r="EG2084" s="6">
        <v>6</v>
      </c>
      <c r="EH2084" s="6">
        <v>28</v>
      </c>
      <c r="EI2084" s="6">
        <v>6</v>
      </c>
      <c r="EJ2084" s="6">
        <v>30</v>
      </c>
      <c r="EK2084" s="6">
        <v>6</v>
      </c>
      <c r="EL2084" s="6">
        <v>30</v>
      </c>
      <c r="EM2084" s="6" t="s">
        <v>118</v>
      </c>
      <c r="EN2084" s="6" t="s">
        <v>22</v>
      </c>
      <c r="EO2084" s="6">
        <v>2</v>
      </c>
    </row>
    <row r="2085" spans="131:145" x14ac:dyDescent="0.25">
      <c r="EA2085" s="6" t="s">
        <v>0</v>
      </c>
      <c r="EB2085" s="6" t="s">
        <v>5</v>
      </c>
      <c r="EC2085" s="6" t="s">
        <v>837</v>
      </c>
      <c r="ED2085" s="6" t="s">
        <v>838</v>
      </c>
      <c r="EE2085" s="6" t="s">
        <v>209</v>
      </c>
      <c r="EF2085" s="6" t="s">
        <v>125</v>
      </c>
      <c r="EG2085" s="6">
        <v>184</v>
      </c>
      <c r="EH2085" s="6">
        <v>768</v>
      </c>
      <c r="EI2085" s="6">
        <v>175</v>
      </c>
      <c r="EJ2085" s="6">
        <v>828</v>
      </c>
      <c r="EK2085" s="6">
        <v>175</v>
      </c>
      <c r="EL2085" s="6">
        <v>828</v>
      </c>
      <c r="EM2085" s="6" t="s">
        <v>118</v>
      </c>
      <c r="EN2085" s="6" t="s">
        <v>23</v>
      </c>
      <c r="EO2085" s="6">
        <v>123</v>
      </c>
    </row>
    <row r="2086" spans="131:145" x14ac:dyDescent="0.25">
      <c r="EA2086" s="6" t="s">
        <v>0</v>
      </c>
      <c r="EB2086" s="6" t="s">
        <v>7</v>
      </c>
      <c r="EC2086" s="6" t="s">
        <v>733</v>
      </c>
      <c r="ED2086" s="6" t="s">
        <v>734</v>
      </c>
      <c r="EE2086" s="6" t="s">
        <v>97</v>
      </c>
      <c r="EF2086" s="6" t="s">
        <v>98</v>
      </c>
      <c r="EG2086" s="6">
        <v>27</v>
      </c>
      <c r="EH2086" s="6">
        <v>111</v>
      </c>
      <c r="EI2086" s="6">
        <v>25</v>
      </c>
      <c r="EJ2086" s="6">
        <v>104</v>
      </c>
      <c r="EK2086" s="6">
        <v>25</v>
      </c>
      <c r="EL2086" s="6">
        <v>104</v>
      </c>
      <c r="EM2086" s="6" t="s">
        <v>118</v>
      </c>
      <c r="EN2086" s="6" t="s">
        <v>21</v>
      </c>
      <c r="EO2086" s="6">
        <v>9</v>
      </c>
    </row>
    <row r="2087" spans="131:145" x14ac:dyDescent="0.25">
      <c r="EA2087" s="6" t="s">
        <v>0</v>
      </c>
      <c r="EB2087" s="6" t="s">
        <v>4</v>
      </c>
      <c r="EC2087" s="6" t="s">
        <v>95</v>
      </c>
      <c r="ED2087" s="6" t="s">
        <v>96</v>
      </c>
      <c r="EE2087" s="6" t="s">
        <v>97</v>
      </c>
      <c r="EF2087" s="6" t="s">
        <v>98</v>
      </c>
      <c r="EG2087" s="6">
        <v>69</v>
      </c>
      <c r="EH2087" s="6">
        <v>349</v>
      </c>
      <c r="EI2087" s="6">
        <v>43</v>
      </c>
      <c r="EJ2087" s="6">
        <v>361</v>
      </c>
      <c r="EK2087" s="6">
        <v>43</v>
      </c>
      <c r="EL2087" s="6">
        <v>361</v>
      </c>
      <c r="EM2087" s="6" t="s">
        <v>118</v>
      </c>
      <c r="EN2087" s="6" t="s">
        <v>21</v>
      </c>
      <c r="EO2087" s="6">
        <v>31</v>
      </c>
    </row>
    <row r="2088" spans="131:145" x14ac:dyDescent="0.25">
      <c r="EA2088" s="6" t="s">
        <v>0</v>
      </c>
      <c r="EB2088" s="6" t="s">
        <v>7</v>
      </c>
      <c r="EC2088" s="6" t="s">
        <v>177</v>
      </c>
      <c r="ED2088" s="6" t="s">
        <v>178</v>
      </c>
      <c r="EE2088" s="6" t="s">
        <v>97</v>
      </c>
      <c r="EF2088" s="6" t="s">
        <v>125</v>
      </c>
      <c r="EG2088" s="6">
        <v>23</v>
      </c>
      <c r="EH2088" s="6">
        <v>124</v>
      </c>
      <c r="EI2088" s="6">
        <v>20</v>
      </c>
      <c r="EJ2088" s="6">
        <v>110</v>
      </c>
      <c r="EK2088" s="6">
        <v>20</v>
      </c>
      <c r="EL2088" s="6">
        <v>110</v>
      </c>
      <c r="EM2088" s="6" t="s">
        <v>118</v>
      </c>
      <c r="EN2088" s="6" t="s">
        <v>21</v>
      </c>
      <c r="EO2088" s="6">
        <v>9</v>
      </c>
    </row>
    <row r="2089" spans="131:145" x14ac:dyDescent="0.25">
      <c r="EA2089" s="6" t="s">
        <v>0</v>
      </c>
      <c r="EB2089" s="6" t="s">
        <v>8</v>
      </c>
      <c r="EC2089" s="6" t="s">
        <v>1045</v>
      </c>
      <c r="ED2089" s="6" t="s">
        <v>749</v>
      </c>
      <c r="EE2089" s="6" t="s">
        <v>209</v>
      </c>
      <c r="EF2089" s="6" t="s">
        <v>125</v>
      </c>
      <c r="EG2089" s="6">
        <v>1694</v>
      </c>
      <c r="EH2089" s="6">
        <v>8805</v>
      </c>
      <c r="EI2089" s="6">
        <v>1693</v>
      </c>
      <c r="EJ2089" s="6">
        <v>8805</v>
      </c>
      <c r="EK2089" s="6">
        <v>1693</v>
      </c>
      <c r="EL2089" s="6">
        <v>9062</v>
      </c>
      <c r="EM2089" s="6" t="s">
        <v>118</v>
      </c>
      <c r="EN2089" s="6" t="s">
        <v>22</v>
      </c>
      <c r="EO2089" s="6">
        <v>635</v>
      </c>
    </row>
    <row r="2090" spans="131:145" x14ac:dyDescent="0.25">
      <c r="EA2090" s="6" t="s">
        <v>0</v>
      </c>
      <c r="EB2090" s="6" t="s">
        <v>4</v>
      </c>
      <c r="EC2090" s="6" t="s">
        <v>165</v>
      </c>
      <c r="ED2090" s="6" t="s">
        <v>166</v>
      </c>
      <c r="EE2090" s="6" t="s">
        <v>97</v>
      </c>
      <c r="EF2090" s="6" t="s">
        <v>98</v>
      </c>
      <c r="EG2090" s="6">
        <v>72</v>
      </c>
      <c r="EH2090" s="6">
        <v>333</v>
      </c>
      <c r="EI2090" s="6">
        <v>72</v>
      </c>
      <c r="EJ2090" s="6">
        <v>332</v>
      </c>
      <c r="EK2090" s="6">
        <v>72</v>
      </c>
      <c r="EL2090" s="6">
        <v>332</v>
      </c>
      <c r="EM2090" s="6" t="s">
        <v>118</v>
      </c>
      <c r="EN2090" s="6" t="s">
        <v>23</v>
      </c>
      <c r="EO2090" s="6">
        <v>52</v>
      </c>
    </row>
    <row r="2091" spans="131:145" x14ac:dyDescent="0.25">
      <c r="EA2091" s="6" t="s">
        <v>0</v>
      </c>
      <c r="EB2091" s="6" t="s">
        <v>7</v>
      </c>
      <c r="EC2091" s="6" t="s">
        <v>177</v>
      </c>
      <c r="ED2091" s="6" t="s">
        <v>178</v>
      </c>
      <c r="EE2091" s="6" t="s">
        <v>97</v>
      </c>
      <c r="EF2091" s="6" t="s">
        <v>125</v>
      </c>
      <c r="EG2091" s="6">
        <v>23</v>
      </c>
      <c r="EH2091" s="6">
        <v>124</v>
      </c>
      <c r="EI2091" s="6">
        <v>20</v>
      </c>
      <c r="EJ2091" s="6">
        <v>110</v>
      </c>
      <c r="EK2091" s="6">
        <v>20</v>
      </c>
      <c r="EL2091" s="6">
        <v>110</v>
      </c>
      <c r="EM2091" s="6" t="s">
        <v>118</v>
      </c>
      <c r="EN2091" s="6" t="s">
        <v>23</v>
      </c>
      <c r="EO2091" s="6">
        <v>14</v>
      </c>
    </row>
    <row r="2092" spans="131:145" x14ac:dyDescent="0.25">
      <c r="EA2092" s="6" t="s">
        <v>0</v>
      </c>
      <c r="EB2092" s="6" t="s">
        <v>8</v>
      </c>
      <c r="EC2092" s="6" t="s">
        <v>121</v>
      </c>
      <c r="ED2092" s="6" t="s">
        <v>122</v>
      </c>
      <c r="EE2092" s="6" t="s">
        <v>97</v>
      </c>
      <c r="EF2092" s="6" t="s">
        <v>98</v>
      </c>
      <c r="EG2092" s="6">
        <v>413</v>
      </c>
      <c r="EH2092" s="6">
        <v>1835</v>
      </c>
      <c r="EI2092" s="6">
        <v>407</v>
      </c>
      <c r="EJ2092" s="6">
        <v>1858</v>
      </c>
      <c r="EK2092" s="6">
        <v>407</v>
      </c>
      <c r="EL2092" s="6">
        <v>1858</v>
      </c>
      <c r="EM2092" s="6" t="s">
        <v>118</v>
      </c>
      <c r="EN2092" s="6" t="s">
        <v>21</v>
      </c>
      <c r="EO2092" s="6">
        <v>120</v>
      </c>
    </row>
    <row r="2093" spans="131:145" x14ac:dyDescent="0.25">
      <c r="EA2093" s="6" t="s">
        <v>0</v>
      </c>
      <c r="EB2093" s="6" t="s">
        <v>4</v>
      </c>
      <c r="EC2093" s="6" t="s">
        <v>159</v>
      </c>
      <c r="ED2093" s="6" t="s">
        <v>160</v>
      </c>
      <c r="EE2093" s="6" t="s">
        <v>97</v>
      </c>
      <c r="EF2093" s="6" t="s">
        <v>98</v>
      </c>
      <c r="EG2093" s="6">
        <v>44</v>
      </c>
      <c r="EH2093" s="6">
        <v>180</v>
      </c>
      <c r="EI2093" s="6">
        <v>18</v>
      </c>
      <c r="EJ2093" s="6">
        <v>68</v>
      </c>
      <c r="EK2093" s="6">
        <v>45</v>
      </c>
      <c r="EL2093" s="6">
        <v>194</v>
      </c>
      <c r="EM2093" s="6" t="s">
        <v>118</v>
      </c>
      <c r="EN2093" s="6" t="s">
        <v>21</v>
      </c>
      <c r="EO2093" s="6">
        <v>14</v>
      </c>
    </row>
    <row r="2094" spans="131:145" x14ac:dyDescent="0.25">
      <c r="EA2094" s="6" t="s">
        <v>0</v>
      </c>
      <c r="EB2094" s="6" t="s">
        <v>5</v>
      </c>
      <c r="EC2094" s="6" t="s">
        <v>837</v>
      </c>
      <c r="ED2094" s="6" t="s">
        <v>838</v>
      </c>
      <c r="EE2094" s="6" t="s">
        <v>209</v>
      </c>
      <c r="EF2094" s="6" t="s">
        <v>125</v>
      </c>
      <c r="EG2094" s="6">
        <v>184</v>
      </c>
      <c r="EH2094" s="6">
        <v>768</v>
      </c>
      <c r="EI2094" s="6">
        <v>175</v>
      </c>
      <c r="EJ2094" s="6">
        <v>828</v>
      </c>
      <c r="EK2094" s="6">
        <v>175</v>
      </c>
      <c r="EL2094" s="6">
        <v>828</v>
      </c>
      <c r="EM2094" s="6" t="s">
        <v>118</v>
      </c>
      <c r="EN2094" s="6" t="s">
        <v>21</v>
      </c>
      <c r="EO2094" s="6">
        <v>60</v>
      </c>
    </row>
    <row r="2095" spans="131:145" x14ac:dyDescent="0.25">
      <c r="EA2095" s="6" t="s">
        <v>0</v>
      </c>
      <c r="EB2095" s="6" t="s">
        <v>4</v>
      </c>
      <c r="EC2095" s="6" t="s">
        <v>159</v>
      </c>
      <c r="ED2095" s="6" t="s">
        <v>160</v>
      </c>
      <c r="EE2095" s="6" t="s">
        <v>97</v>
      </c>
      <c r="EF2095" s="6" t="s">
        <v>98</v>
      </c>
      <c r="EG2095" s="6">
        <v>44</v>
      </c>
      <c r="EH2095" s="6">
        <v>180</v>
      </c>
      <c r="EI2095" s="6">
        <v>18</v>
      </c>
      <c r="EJ2095" s="6">
        <v>68</v>
      </c>
      <c r="EK2095" s="6">
        <v>45</v>
      </c>
      <c r="EL2095" s="6">
        <v>194</v>
      </c>
      <c r="EM2095" s="6" t="s">
        <v>118</v>
      </c>
      <c r="EN2095" s="6" t="s">
        <v>22</v>
      </c>
      <c r="EO2095" s="6">
        <v>18</v>
      </c>
    </row>
    <row r="2096" spans="131:145" x14ac:dyDescent="0.25">
      <c r="EA2096" s="6" t="s">
        <v>0</v>
      </c>
      <c r="EB2096" s="6" t="s">
        <v>4</v>
      </c>
      <c r="EC2096" s="6" t="s">
        <v>151</v>
      </c>
      <c r="ED2096" s="6" t="s">
        <v>152</v>
      </c>
      <c r="EE2096" s="6" t="s">
        <v>97</v>
      </c>
      <c r="EF2096" s="6" t="s">
        <v>98</v>
      </c>
      <c r="EG2096" s="6">
        <v>8</v>
      </c>
      <c r="EH2096" s="6">
        <v>30</v>
      </c>
      <c r="EI2096" s="6">
        <v>8</v>
      </c>
      <c r="EJ2096" s="6">
        <v>32</v>
      </c>
      <c r="EK2096" s="6">
        <v>8</v>
      </c>
      <c r="EL2096" s="6">
        <v>32</v>
      </c>
      <c r="EM2096" s="6" t="s">
        <v>118</v>
      </c>
      <c r="EN2096" s="6" t="s">
        <v>22</v>
      </c>
      <c r="EO2096" s="6">
        <v>4</v>
      </c>
    </row>
    <row r="2097" spans="131:145" x14ac:dyDescent="0.25">
      <c r="EA2097" s="6" t="s">
        <v>0</v>
      </c>
      <c r="EB2097" s="6" t="s">
        <v>7</v>
      </c>
      <c r="EC2097" s="6" t="s">
        <v>177</v>
      </c>
      <c r="ED2097" s="6" t="s">
        <v>178</v>
      </c>
      <c r="EE2097" s="6" t="s">
        <v>97</v>
      </c>
      <c r="EF2097" s="6" t="s">
        <v>125</v>
      </c>
      <c r="EG2097" s="6">
        <v>23</v>
      </c>
      <c r="EH2097" s="6">
        <v>124</v>
      </c>
      <c r="EI2097" s="6">
        <v>20</v>
      </c>
      <c r="EJ2097" s="6">
        <v>110</v>
      </c>
      <c r="EK2097" s="6">
        <v>20</v>
      </c>
      <c r="EL2097" s="6">
        <v>110</v>
      </c>
      <c r="EM2097" s="6" t="s">
        <v>118</v>
      </c>
      <c r="EN2097" s="6" t="s">
        <v>22</v>
      </c>
      <c r="EO2097" s="6">
        <v>5</v>
      </c>
    </row>
    <row r="2098" spans="131:145" x14ac:dyDescent="0.25">
      <c r="EA2098" s="6" t="s">
        <v>0</v>
      </c>
      <c r="EB2098" s="6" t="s">
        <v>4</v>
      </c>
      <c r="EC2098" s="6" t="s">
        <v>159</v>
      </c>
      <c r="ED2098" s="6" t="s">
        <v>160</v>
      </c>
      <c r="EE2098" s="6" t="s">
        <v>97</v>
      </c>
      <c r="EF2098" s="6" t="s">
        <v>98</v>
      </c>
      <c r="EG2098" s="6">
        <v>44</v>
      </c>
      <c r="EH2098" s="6">
        <v>180</v>
      </c>
      <c r="EI2098" s="6">
        <v>18</v>
      </c>
      <c r="EJ2098" s="6">
        <v>68</v>
      </c>
      <c r="EK2098" s="6">
        <v>45</v>
      </c>
      <c r="EL2098" s="6">
        <v>194</v>
      </c>
      <c r="EM2098" s="6" t="s">
        <v>118</v>
      </c>
      <c r="EN2098" s="6" t="s">
        <v>23</v>
      </c>
      <c r="EO2098" s="6">
        <v>32</v>
      </c>
    </row>
    <row r="2099" spans="131:145" x14ac:dyDescent="0.25">
      <c r="EA2099" s="6" t="s">
        <v>0</v>
      </c>
      <c r="EB2099" s="6" t="s">
        <v>5</v>
      </c>
      <c r="EC2099" s="6" t="s">
        <v>1037</v>
      </c>
      <c r="ED2099" s="6" t="s">
        <v>710</v>
      </c>
      <c r="EE2099" s="6" t="s">
        <v>209</v>
      </c>
      <c r="EF2099" s="6" t="s">
        <v>132</v>
      </c>
      <c r="EG2099" s="6">
        <v>610</v>
      </c>
      <c r="EH2099" s="6">
        <v>2750</v>
      </c>
      <c r="EI2099" s="6">
        <v>609</v>
      </c>
      <c r="EJ2099" s="6">
        <v>2630</v>
      </c>
      <c r="EK2099" s="6">
        <v>609</v>
      </c>
      <c r="EL2099" s="6">
        <v>2630</v>
      </c>
      <c r="EM2099" s="6" t="s">
        <v>118</v>
      </c>
      <c r="EN2099" s="6" t="s">
        <v>23</v>
      </c>
      <c r="EO2099" s="6">
        <v>351</v>
      </c>
    </row>
    <row r="2100" spans="131:145" x14ac:dyDescent="0.25">
      <c r="EA2100" s="6" t="s">
        <v>0</v>
      </c>
      <c r="EB2100" s="6" t="s">
        <v>8</v>
      </c>
      <c r="EC2100" s="6" t="s">
        <v>121</v>
      </c>
      <c r="ED2100" s="6" t="s">
        <v>122</v>
      </c>
      <c r="EE2100" s="6" t="s">
        <v>97</v>
      </c>
      <c r="EF2100" s="6" t="s">
        <v>98</v>
      </c>
      <c r="EG2100" s="6">
        <v>413</v>
      </c>
      <c r="EH2100" s="6">
        <v>1835</v>
      </c>
      <c r="EI2100" s="6">
        <v>407</v>
      </c>
      <c r="EJ2100" s="6">
        <v>1858</v>
      </c>
      <c r="EK2100" s="6">
        <v>407</v>
      </c>
      <c r="EL2100" s="6">
        <v>1858</v>
      </c>
      <c r="EM2100" s="6" t="s">
        <v>118</v>
      </c>
      <c r="EN2100" s="6" t="s">
        <v>22</v>
      </c>
      <c r="EO2100" s="6">
        <v>150</v>
      </c>
    </row>
    <row r="2101" spans="131:145" x14ac:dyDescent="0.25">
      <c r="EA2101" s="6" t="s">
        <v>0</v>
      </c>
      <c r="EB2101" s="6" t="s">
        <v>4</v>
      </c>
      <c r="EC2101" s="6" t="s">
        <v>1799</v>
      </c>
      <c r="ED2101" s="6" t="s">
        <v>162</v>
      </c>
      <c r="EE2101" s="6" t="s">
        <v>97</v>
      </c>
      <c r="EF2101" s="6" t="s">
        <v>98</v>
      </c>
      <c r="EG2101" s="6">
        <v>163</v>
      </c>
      <c r="EH2101" s="6">
        <v>712</v>
      </c>
      <c r="EI2101" s="6">
        <v>84</v>
      </c>
      <c r="EJ2101" s="6">
        <v>452</v>
      </c>
      <c r="EK2101" s="6">
        <v>140</v>
      </c>
      <c r="EL2101" s="6">
        <v>707</v>
      </c>
      <c r="EM2101" s="6" t="s">
        <v>118</v>
      </c>
      <c r="EN2101" s="6" t="s">
        <v>21</v>
      </c>
      <c r="EO2101" s="6">
        <v>57</v>
      </c>
    </row>
    <row r="2102" spans="131:145" x14ac:dyDescent="0.25">
      <c r="EA2102" s="6" t="s">
        <v>0</v>
      </c>
      <c r="EB2102" s="6" t="s">
        <v>4</v>
      </c>
      <c r="EC2102" s="6" t="s">
        <v>157</v>
      </c>
      <c r="ED2102" s="6" t="s">
        <v>158</v>
      </c>
      <c r="EE2102" s="6" t="s">
        <v>97</v>
      </c>
      <c r="EF2102" s="6" t="s">
        <v>98</v>
      </c>
      <c r="EG2102" s="6">
        <v>6</v>
      </c>
      <c r="EH2102" s="6">
        <v>28</v>
      </c>
      <c r="EI2102" s="6">
        <v>6</v>
      </c>
      <c r="EJ2102" s="6">
        <v>30</v>
      </c>
      <c r="EK2102" s="6">
        <v>6</v>
      </c>
      <c r="EL2102" s="6">
        <v>30</v>
      </c>
      <c r="EM2102" s="6" t="s">
        <v>118</v>
      </c>
      <c r="EN2102" s="6" t="s">
        <v>23</v>
      </c>
      <c r="EO2102" s="6">
        <v>6</v>
      </c>
    </row>
    <row r="2103" spans="131:145" x14ac:dyDescent="0.25">
      <c r="EA2103" s="6" t="s">
        <v>0</v>
      </c>
      <c r="EB2103" s="6" t="s">
        <v>8</v>
      </c>
      <c r="EC2103" s="6" t="s">
        <v>742</v>
      </c>
      <c r="ED2103" s="6" t="s">
        <v>740</v>
      </c>
      <c r="EE2103" s="6" t="s">
        <v>209</v>
      </c>
      <c r="EF2103" s="6" t="s">
        <v>125</v>
      </c>
      <c r="EG2103" s="6">
        <v>115</v>
      </c>
      <c r="EH2103" s="6">
        <v>602</v>
      </c>
      <c r="EI2103" s="6">
        <v>115</v>
      </c>
      <c r="EJ2103" s="6">
        <v>594</v>
      </c>
      <c r="EK2103" s="6">
        <v>115</v>
      </c>
      <c r="EL2103" s="6">
        <v>88</v>
      </c>
      <c r="EM2103" s="6" t="s">
        <v>118</v>
      </c>
      <c r="EN2103" s="6" t="s">
        <v>21</v>
      </c>
      <c r="EO2103" s="6">
        <v>0</v>
      </c>
    </row>
    <row r="2104" spans="131:145" x14ac:dyDescent="0.25">
      <c r="EA2104" s="6" t="s">
        <v>0</v>
      </c>
      <c r="EB2104" s="6" t="s">
        <v>5</v>
      </c>
      <c r="EC2104" s="6" t="s">
        <v>840</v>
      </c>
      <c r="ED2104" s="6" t="s">
        <v>841</v>
      </c>
      <c r="EE2104" s="6" t="s">
        <v>209</v>
      </c>
      <c r="EF2104" s="6" t="s">
        <v>125</v>
      </c>
      <c r="EG2104" s="6">
        <v>640</v>
      </c>
      <c r="EH2104" s="6">
        <v>2600</v>
      </c>
      <c r="EI2104" s="6">
        <v>623</v>
      </c>
      <c r="EJ2104" s="6">
        <v>2635</v>
      </c>
      <c r="EK2104" s="6">
        <v>623</v>
      </c>
      <c r="EL2104" s="6">
        <v>2635</v>
      </c>
      <c r="EM2104" s="6" t="s">
        <v>118</v>
      </c>
      <c r="EN2104" s="6" t="s">
        <v>23</v>
      </c>
      <c r="EO2104" s="6">
        <v>420</v>
      </c>
    </row>
    <row r="2105" spans="131:145" x14ac:dyDescent="0.25">
      <c r="EA2105" s="6" t="s">
        <v>0</v>
      </c>
      <c r="EB2105" s="6" t="s">
        <v>8</v>
      </c>
      <c r="EC2105" s="6" t="s">
        <v>752</v>
      </c>
      <c r="ED2105" s="6" t="s">
        <v>753</v>
      </c>
      <c r="EE2105" s="6" t="s">
        <v>97</v>
      </c>
      <c r="EF2105" s="6" t="s">
        <v>98</v>
      </c>
      <c r="EG2105" s="6">
        <v>25</v>
      </c>
      <c r="EH2105" s="6">
        <v>92</v>
      </c>
      <c r="EI2105" s="6">
        <v>24</v>
      </c>
      <c r="EJ2105" s="6">
        <v>89</v>
      </c>
      <c r="EK2105" s="6">
        <v>24</v>
      </c>
      <c r="EL2105" s="6">
        <v>89</v>
      </c>
      <c r="EM2105" s="6" t="s">
        <v>118</v>
      </c>
      <c r="EN2105" s="6" t="s">
        <v>23</v>
      </c>
      <c r="EO2105" s="6">
        <v>11</v>
      </c>
    </row>
    <row r="2106" spans="131:145" x14ac:dyDescent="0.25">
      <c r="EA2106" s="6" t="s">
        <v>0</v>
      </c>
      <c r="EB2106" s="6" t="s">
        <v>4</v>
      </c>
      <c r="EC2106" s="6" t="s">
        <v>263</v>
      </c>
      <c r="ED2106" s="6" t="s">
        <v>264</v>
      </c>
      <c r="EE2106" s="6" t="s">
        <v>97</v>
      </c>
      <c r="EF2106" s="6" t="s">
        <v>125</v>
      </c>
      <c r="EG2106" s="6">
        <v>22</v>
      </c>
      <c r="EH2106" s="6">
        <v>101</v>
      </c>
      <c r="EI2106" s="6">
        <v>18</v>
      </c>
      <c r="EJ2106" s="6">
        <v>91</v>
      </c>
      <c r="EK2106" s="6">
        <v>22</v>
      </c>
      <c r="EL2106" s="6">
        <v>103</v>
      </c>
      <c r="EM2106" s="6" t="s">
        <v>118</v>
      </c>
      <c r="EN2106" s="6" t="s">
        <v>22</v>
      </c>
      <c r="EO2106" s="6">
        <v>4</v>
      </c>
    </row>
    <row r="2107" spans="131:145" x14ac:dyDescent="0.25">
      <c r="EA2107" s="6" t="s">
        <v>0</v>
      </c>
      <c r="EB2107" s="6" t="s">
        <v>7</v>
      </c>
      <c r="EC2107" s="6" t="s">
        <v>730</v>
      </c>
      <c r="ED2107" s="6" t="s">
        <v>731</v>
      </c>
      <c r="EE2107" s="6" t="s">
        <v>97</v>
      </c>
      <c r="EF2107" s="6" t="s">
        <v>98</v>
      </c>
      <c r="EG2107" s="6">
        <v>23</v>
      </c>
      <c r="EH2107" s="6">
        <v>83</v>
      </c>
      <c r="EI2107" s="6">
        <v>23</v>
      </c>
      <c r="EJ2107" s="6">
        <v>85</v>
      </c>
      <c r="EK2107" s="6">
        <v>23</v>
      </c>
      <c r="EL2107" s="6">
        <v>78</v>
      </c>
      <c r="EM2107" s="6" t="s">
        <v>118</v>
      </c>
      <c r="EN2107" s="6" t="s">
        <v>21</v>
      </c>
      <c r="EO2107" s="6">
        <v>6</v>
      </c>
    </row>
    <row r="2108" spans="131:145" x14ac:dyDescent="0.25">
      <c r="EA2108" s="6" t="s">
        <v>0</v>
      </c>
      <c r="EB2108" s="6" t="s">
        <v>5</v>
      </c>
      <c r="EC2108" s="6" t="s">
        <v>840</v>
      </c>
      <c r="ED2108" s="6" t="s">
        <v>841</v>
      </c>
      <c r="EE2108" s="6" t="s">
        <v>209</v>
      </c>
      <c r="EF2108" s="6" t="s">
        <v>125</v>
      </c>
      <c r="EG2108" s="6">
        <v>640</v>
      </c>
      <c r="EH2108" s="6">
        <v>2600</v>
      </c>
      <c r="EI2108" s="6">
        <v>623</v>
      </c>
      <c r="EJ2108" s="6">
        <v>2635</v>
      </c>
      <c r="EK2108" s="6">
        <v>623</v>
      </c>
      <c r="EL2108" s="6">
        <v>2635</v>
      </c>
      <c r="EM2108" s="6" t="s">
        <v>118</v>
      </c>
      <c r="EN2108" s="6" t="s">
        <v>22</v>
      </c>
      <c r="EO2108" s="6">
        <v>215</v>
      </c>
    </row>
    <row r="2109" spans="131:145" x14ac:dyDescent="0.25">
      <c r="EA2109" s="6" t="s">
        <v>0</v>
      </c>
      <c r="EB2109" s="6" t="s">
        <v>9</v>
      </c>
      <c r="EC2109" s="6" t="s">
        <v>1077</v>
      </c>
      <c r="ED2109" s="6" t="s">
        <v>223</v>
      </c>
      <c r="EE2109" s="6" t="s">
        <v>97</v>
      </c>
      <c r="EF2109" s="6" t="s">
        <v>125</v>
      </c>
      <c r="EG2109" s="6">
        <v>486</v>
      </c>
      <c r="EH2109" s="6">
        <v>2371</v>
      </c>
      <c r="EI2109" s="6">
        <v>488</v>
      </c>
      <c r="EJ2109" s="6">
        <v>2325</v>
      </c>
      <c r="EK2109" s="6">
        <v>488</v>
      </c>
      <c r="EL2109" s="6">
        <v>2325</v>
      </c>
      <c r="EM2109" s="6" t="s">
        <v>118</v>
      </c>
      <c r="EN2109" s="6" t="s">
        <v>22</v>
      </c>
      <c r="EO2109" s="6">
        <v>253</v>
      </c>
    </row>
    <row r="2110" spans="131:145" x14ac:dyDescent="0.25">
      <c r="EA2110" s="6" t="s">
        <v>0</v>
      </c>
      <c r="EB2110" s="6" t="s">
        <v>4</v>
      </c>
      <c r="EC2110" s="6" t="s">
        <v>263</v>
      </c>
      <c r="ED2110" s="6" t="s">
        <v>264</v>
      </c>
      <c r="EE2110" s="6" t="s">
        <v>97</v>
      </c>
      <c r="EF2110" s="6" t="s">
        <v>125</v>
      </c>
      <c r="EG2110" s="6">
        <v>22</v>
      </c>
      <c r="EH2110" s="6">
        <v>101</v>
      </c>
      <c r="EI2110" s="6">
        <v>18</v>
      </c>
      <c r="EJ2110" s="6">
        <v>91</v>
      </c>
      <c r="EK2110" s="6">
        <v>22</v>
      </c>
      <c r="EL2110" s="6">
        <v>103</v>
      </c>
      <c r="EM2110" s="6" t="s">
        <v>118</v>
      </c>
      <c r="EN2110" s="6" t="s">
        <v>23</v>
      </c>
      <c r="EO2110" s="6">
        <v>13</v>
      </c>
    </row>
    <row r="2111" spans="131:145" x14ac:dyDescent="0.25">
      <c r="EA2111" s="6" t="s">
        <v>0</v>
      </c>
      <c r="EB2111" s="6" t="s">
        <v>5</v>
      </c>
      <c r="EC2111" s="6" t="s">
        <v>1525</v>
      </c>
      <c r="ED2111" s="6" t="s">
        <v>268</v>
      </c>
      <c r="EE2111" s="6" t="s">
        <v>97</v>
      </c>
      <c r="EF2111" s="6" t="s">
        <v>125</v>
      </c>
      <c r="EG2111" s="6">
        <v>110</v>
      </c>
      <c r="EH2111" s="6">
        <v>509</v>
      </c>
      <c r="EI2111" s="6">
        <v>80</v>
      </c>
      <c r="EJ2111" s="6">
        <v>324</v>
      </c>
      <c r="EK2111" s="6">
        <v>110</v>
      </c>
      <c r="EL2111" s="6">
        <v>506</v>
      </c>
      <c r="EM2111" s="6" t="s">
        <v>118</v>
      </c>
      <c r="EN2111" s="6" t="s">
        <v>23</v>
      </c>
      <c r="EO2111" s="6">
        <v>25</v>
      </c>
    </row>
    <row r="2112" spans="131:145" x14ac:dyDescent="0.25">
      <c r="EA2112" s="6" t="s">
        <v>0</v>
      </c>
      <c r="EB2112" s="6" t="s">
        <v>5</v>
      </c>
      <c r="EC2112" s="6" t="s">
        <v>840</v>
      </c>
      <c r="ED2112" s="6" t="s">
        <v>841</v>
      </c>
      <c r="EE2112" s="6" t="s">
        <v>209</v>
      </c>
      <c r="EF2112" s="6" t="s">
        <v>125</v>
      </c>
      <c r="EG2112" s="6">
        <v>640</v>
      </c>
      <c r="EH2112" s="6">
        <v>2600</v>
      </c>
      <c r="EI2112" s="6">
        <v>623</v>
      </c>
      <c r="EJ2112" s="6">
        <v>2635</v>
      </c>
      <c r="EK2112" s="6">
        <v>623</v>
      </c>
      <c r="EL2112" s="6">
        <v>2635</v>
      </c>
      <c r="EM2112" s="6" t="s">
        <v>118</v>
      </c>
      <c r="EN2112" s="6" t="s">
        <v>21</v>
      </c>
      <c r="EO2112" s="6">
        <v>205</v>
      </c>
    </row>
    <row r="2113" spans="131:145" x14ac:dyDescent="0.25">
      <c r="EA2113" s="6" t="s">
        <v>0</v>
      </c>
      <c r="EB2113" s="6" t="s">
        <v>7</v>
      </c>
      <c r="EC2113" s="6" t="s">
        <v>214</v>
      </c>
      <c r="ED2113" s="6" t="s">
        <v>215</v>
      </c>
      <c r="EE2113" s="6" t="s">
        <v>97</v>
      </c>
      <c r="EF2113" s="6" t="s">
        <v>98</v>
      </c>
      <c r="EG2113" s="6">
        <v>301</v>
      </c>
      <c r="EH2113" s="6">
        <v>1404</v>
      </c>
      <c r="EI2113" s="6">
        <v>274</v>
      </c>
      <c r="EJ2113" s="6">
        <v>1347</v>
      </c>
      <c r="EK2113" s="6">
        <v>274</v>
      </c>
      <c r="EL2113" s="6">
        <v>1347</v>
      </c>
      <c r="EM2113" s="6" t="s">
        <v>118</v>
      </c>
      <c r="EN2113" s="6" t="s">
        <v>23</v>
      </c>
      <c r="EO2113" s="6">
        <v>75</v>
      </c>
    </row>
    <row r="2114" spans="131:145" x14ac:dyDescent="0.25">
      <c r="EA2114" s="6" t="s">
        <v>0</v>
      </c>
      <c r="EB2114" s="6" t="s">
        <v>4</v>
      </c>
      <c r="EC2114" s="6" t="s">
        <v>149</v>
      </c>
      <c r="ED2114" s="6" t="s">
        <v>150</v>
      </c>
      <c r="EE2114" s="6" t="s">
        <v>97</v>
      </c>
      <c r="EF2114" s="6" t="s">
        <v>98</v>
      </c>
      <c r="EG2114" s="6">
        <v>6</v>
      </c>
      <c r="EH2114" s="6">
        <v>39</v>
      </c>
      <c r="EI2114" s="6">
        <v>6</v>
      </c>
      <c r="EJ2114" s="6">
        <v>39</v>
      </c>
      <c r="EK2114" s="6">
        <v>6</v>
      </c>
      <c r="EL2114" s="6">
        <v>39</v>
      </c>
      <c r="EM2114" s="6" t="s">
        <v>118</v>
      </c>
      <c r="EN2114" s="6" t="s">
        <v>22</v>
      </c>
      <c r="EO2114" s="6">
        <v>3</v>
      </c>
    </row>
    <row r="2115" spans="131:145" x14ac:dyDescent="0.25">
      <c r="EA2115" s="6" t="s">
        <v>0</v>
      </c>
      <c r="EB2115" s="6" t="s">
        <v>8</v>
      </c>
      <c r="EC2115" s="6" t="s">
        <v>828</v>
      </c>
      <c r="ED2115" s="6" t="s">
        <v>829</v>
      </c>
      <c r="EE2115" s="6" t="s">
        <v>97</v>
      </c>
      <c r="EF2115" s="6" t="s">
        <v>98</v>
      </c>
      <c r="EG2115" s="6">
        <v>265</v>
      </c>
      <c r="EH2115" s="6">
        <v>1084</v>
      </c>
      <c r="EI2115" s="6">
        <v>260</v>
      </c>
      <c r="EJ2115" s="6">
        <v>1140</v>
      </c>
      <c r="EK2115" s="6">
        <v>260</v>
      </c>
      <c r="EL2115" s="6">
        <v>1140</v>
      </c>
      <c r="EM2115" s="6" t="s">
        <v>118</v>
      </c>
      <c r="EN2115" s="6" t="s">
        <v>21</v>
      </c>
      <c r="EO2115" s="6">
        <v>125</v>
      </c>
    </row>
    <row r="2116" spans="131:145" x14ac:dyDescent="0.25">
      <c r="EA2116" s="6" t="s">
        <v>0</v>
      </c>
      <c r="EB2116" s="6" t="s">
        <v>4</v>
      </c>
      <c r="EC2116" s="6" t="s">
        <v>147</v>
      </c>
      <c r="ED2116" s="6" t="s">
        <v>148</v>
      </c>
      <c r="EE2116" s="6" t="s">
        <v>97</v>
      </c>
      <c r="EF2116" s="6" t="s">
        <v>98</v>
      </c>
      <c r="EG2116" s="6">
        <v>87</v>
      </c>
      <c r="EH2116" s="6">
        <v>461</v>
      </c>
      <c r="EI2116" s="6">
        <v>90</v>
      </c>
      <c r="EJ2116" s="6">
        <v>489</v>
      </c>
      <c r="EK2116" s="6">
        <v>90</v>
      </c>
      <c r="EL2116" s="6">
        <v>489</v>
      </c>
      <c r="EM2116" s="6" t="s">
        <v>118</v>
      </c>
      <c r="EN2116" s="6" t="s">
        <v>23</v>
      </c>
      <c r="EO2116" s="6">
        <v>65</v>
      </c>
    </row>
    <row r="2117" spans="131:145" x14ac:dyDescent="0.25">
      <c r="EA2117" s="6" t="s">
        <v>0</v>
      </c>
      <c r="EB2117" s="6" t="s">
        <v>4</v>
      </c>
      <c r="EC2117" s="6" t="s">
        <v>1794</v>
      </c>
      <c r="ED2117" s="6" t="s">
        <v>102</v>
      </c>
      <c r="EE2117" s="6" t="s">
        <v>97</v>
      </c>
      <c r="EF2117" s="6" t="s">
        <v>98</v>
      </c>
      <c r="EG2117" s="6">
        <v>56</v>
      </c>
      <c r="EH2117" s="6">
        <v>230</v>
      </c>
      <c r="EI2117" s="6">
        <v>54</v>
      </c>
      <c r="EJ2117" s="6">
        <v>221</v>
      </c>
      <c r="EK2117" s="6">
        <v>57</v>
      </c>
      <c r="EL2117" s="6">
        <v>232</v>
      </c>
      <c r="EM2117" s="6" t="s">
        <v>118</v>
      </c>
      <c r="EN2117" s="6" t="s">
        <v>22</v>
      </c>
      <c r="EO2117" s="6">
        <v>18</v>
      </c>
    </row>
    <row r="2118" spans="131:145" x14ac:dyDescent="0.25">
      <c r="EA2118" s="6" t="s">
        <v>0</v>
      </c>
      <c r="EB2118" s="6" t="s">
        <v>4</v>
      </c>
      <c r="EC2118" s="6" t="s">
        <v>265</v>
      </c>
      <c r="ED2118" s="6" t="s">
        <v>266</v>
      </c>
      <c r="EE2118" s="6" t="s">
        <v>97</v>
      </c>
      <c r="EF2118" s="6" t="s">
        <v>125</v>
      </c>
      <c r="EG2118" s="6">
        <v>14</v>
      </c>
      <c r="EH2118" s="6">
        <v>73</v>
      </c>
      <c r="EI2118" s="6">
        <v>12</v>
      </c>
      <c r="EJ2118" s="6">
        <v>61</v>
      </c>
      <c r="EK2118" s="6">
        <v>14</v>
      </c>
      <c r="EL2118" s="6">
        <v>72</v>
      </c>
      <c r="EM2118" s="6" t="s">
        <v>118</v>
      </c>
      <c r="EN2118" s="6" t="s">
        <v>22</v>
      </c>
      <c r="EO2118" s="6">
        <v>2</v>
      </c>
    </row>
    <row r="2119" spans="131:145" x14ac:dyDescent="0.25">
      <c r="EA2119" s="6" t="s">
        <v>0</v>
      </c>
      <c r="EB2119" s="6" t="s">
        <v>13</v>
      </c>
      <c r="EC2119" s="6" t="s">
        <v>237</v>
      </c>
      <c r="ED2119" s="6" t="s">
        <v>238</v>
      </c>
      <c r="EE2119" s="6" t="s">
        <v>97</v>
      </c>
      <c r="EF2119" s="6" t="s">
        <v>98</v>
      </c>
      <c r="EG2119" s="6">
        <v>6</v>
      </c>
      <c r="EH2119" s="6">
        <v>30</v>
      </c>
      <c r="EI2119" s="6">
        <v>6</v>
      </c>
      <c r="EJ2119" s="6">
        <v>30</v>
      </c>
      <c r="EK2119" s="6">
        <v>6</v>
      </c>
      <c r="EL2119" s="6">
        <v>30</v>
      </c>
      <c r="EM2119" s="6" t="s">
        <v>118</v>
      </c>
      <c r="EN2119" s="6" t="s">
        <v>23</v>
      </c>
      <c r="EO2119" s="6">
        <v>7</v>
      </c>
    </row>
    <row r="2120" spans="131:145" x14ac:dyDescent="0.25">
      <c r="EA2120" s="6" t="s">
        <v>0</v>
      </c>
      <c r="EB2120" s="6" t="s">
        <v>7</v>
      </c>
      <c r="EC2120" s="6" t="s">
        <v>214</v>
      </c>
      <c r="ED2120" s="6" t="s">
        <v>215</v>
      </c>
      <c r="EE2120" s="6" t="s">
        <v>97</v>
      </c>
      <c r="EF2120" s="6" t="s">
        <v>98</v>
      </c>
      <c r="EG2120" s="6">
        <v>301</v>
      </c>
      <c r="EH2120" s="6">
        <v>1404</v>
      </c>
      <c r="EI2120" s="6">
        <v>274</v>
      </c>
      <c r="EJ2120" s="6">
        <v>1347</v>
      </c>
      <c r="EK2120" s="6">
        <v>274</v>
      </c>
      <c r="EL2120" s="6">
        <v>1347</v>
      </c>
      <c r="EM2120" s="6" t="s">
        <v>118</v>
      </c>
      <c r="EN2120" s="6" t="s">
        <v>22</v>
      </c>
      <c r="EO2120" s="6">
        <v>35</v>
      </c>
    </row>
    <row r="2121" spans="131:145" x14ac:dyDescent="0.25">
      <c r="EA2121" s="6" t="s">
        <v>0</v>
      </c>
      <c r="EB2121" s="6" t="s">
        <v>4</v>
      </c>
      <c r="EC2121" s="6" t="s">
        <v>265</v>
      </c>
      <c r="ED2121" s="6" t="s">
        <v>266</v>
      </c>
      <c r="EE2121" s="6" t="s">
        <v>97</v>
      </c>
      <c r="EF2121" s="6" t="s">
        <v>125</v>
      </c>
      <c r="EG2121" s="6">
        <v>14</v>
      </c>
      <c r="EH2121" s="6">
        <v>73</v>
      </c>
      <c r="EI2121" s="6">
        <v>12</v>
      </c>
      <c r="EJ2121" s="6">
        <v>61</v>
      </c>
      <c r="EK2121" s="6">
        <v>14</v>
      </c>
      <c r="EL2121" s="6">
        <v>72</v>
      </c>
      <c r="EM2121" s="6" t="s">
        <v>118</v>
      </c>
      <c r="EN2121" s="6" t="s">
        <v>23</v>
      </c>
      <c r="EO2121" s="6">
        <v>12</v>
      </c>
    </row>
    <row r="2122" spans="131:145" x14ac:dyDescent="0.25">
      <c r="EA2122" s="6" t="s">
        <v>0</v>
      </c>
      <c r="EB2122" s="6" t="s">
        <v>4</v>
      </c>
      <c r="EC2122" s="6" t="s">
        <v>147</v>
      </c>
      <c r="ED2122" s="6" t="s">
        <v>148</v>
      </c>
      <c r="EE2122" s="6" t="s">
        <v>97</v>
      </c>
      <c r="EF2122" s="6" t="s">
        <v>98</v>
      </c>
      <c r="EG2122" s="6">
        <v>87</v>
      </c>
      <c r="EH2122" s="6">
        <v>461</v>
      </c>
      <c r="EI2122" s="6">
        <v>90</v>
      </c>
      <c r="EJ2122" s="6">
        <v>489</v>
      </c>
      <c r="EK2122" s="6">
        <v>90</v>
      </c>
      <c r="EL2122" s="6">
        <v>489</v>
      </c>
      <c r="EM2122" s="6" t="s">
        <v>118</v>
      </c>
      <c r="EN2122" s="6" t="s">
        <v>21</v>
      </c>
      <c r="EO2122" s="6">
        <v>29</v>
      </c>
    </row>
    <row r="2123" spans="131:145" x14ac:dyDescent="0.25">
      <c r="EA2123" s="6" t="s">
        <v>0</v>
      </c>
      <c r="EB2123" s="6" t="s">
        <v>13</v>
      </c>
      <c r="EC2123" s="6" t="s">
        <v>237</v>
      </c>
      <c r="ED2123" s="6" t="s">
        <v>238</v>
      </c>
      <c r="EE2123" s="6" t="s">
        <v>97</v>
      </c>
      <c r="EF2123" s="6" t="s">
        <v>98</v>
      </c>
      <c r="EG2123" s="6">
        <v>6</v>
      </c>
      <c r="EH2123" s="6">
        <v>30</v>
      </c>
      <c r="EI2123" s="6">
        <v>6</v>
      </c>
      <c r="EJ2123" s="6">
        <v>30</v>
      </c>
      <c r="EK2123" s="6">
        <v>6</v>
      </c>
      <c r="EL2123" s="6">
        <v>30</v>
      </c>
      <c r="EM2123" s="6" t="s">
        <v>118</v>
      </c>
      <c r="EN2123" s="6" t="s">
        <v>22</v>
      </c>
      <c r="EO2123" s="6">
        <v>3</v>
      </c>
    </row>
    <row r="2124" spans="131:145" x14ac:dyDescent="0.25">
      <c r="EA2124" s="6" t="s">
        <v>0</v>
      </c>
      <c r="EB2124" s="6" t="s">
        <v>8</v>
      </c>
      <c r="EC2124" s="6" t="s">
        <v>828</v>
      </c>
      <c r="ED2124" s="6" t="s">
        <v>829</v>
      </c>
      <c r="EE2124" s="6" t="s">
        <v>97</v>
      </c>
      <c r="EF2124" s="6" t="s">
        <v>98</v>
      </c>
      <c r="EG2124" s="6">
        <v>265</v>
      </c>
      <c r="EH2124" s="6">
        <v>1084</v>
      </c>
      <c r="EI2124" s="6">
        <v>260</v>
      </c>
      <c r="EJ2124" s="6">
        <v>1140</v>
      </c>
      <c r="EK2124" s="6">
        <v>260</v>
      </c>
      <c r="EL2124" s="6">
        <v>1140</v>
      </c>
      <c r="EM2124" s="6" t="s">
        <v>118</v>
      </c>
      <c r="EN2124" s="6" t="s">
        <v>22</v>
      </c>
      <c r="EO2124" s="6">
        <v>81</v>
      </c>
    </row>
    <row r="2125" spans="131:145" x14ac:dyDescent="0.25">
      <c r="EA2125" s="6" t="s">
        <v>0</v>
      </c>
      <c r="EB2125" s="6" t="s">
        <v>4</v>
      </c>
      <c r="EC2125" s="6" t="s">
        <v>253</v>
      </c>
      <c r="ED2125" s="6" t="s">
        <v>254</v>
      </c>
      <c r="EE2125" s="6" t="s">
        <v>97</v>
      </c>
      <c r="EF2125" s="6" t="s">
        <v>98</v>
      </c>
      <c r="EG2125" s="6">
        <v>6</v>
      </c>
      <c r="EH2125" s="6">
        <v>36</v>
      </c>
      <c r="EI2125" s="6">
        <v>6</v>
      </c>
      <c r="EJ2125" s="6">
        <v>36</v>
      </c>
      <c r="EK2125" s="6">
        <v>6</v>
      </c>
      <c r="EL2125" s="6">
        <v>36</v>
      </c>
      <c r="EM2125" s="6" t="s">
        <v>118</v>
      </c>
      <c r="EN2125" s="6" t="s">
        <v>21</v>
      </c>
      <c r="EO2125" s="6">
        <v>4</v>
      </c>
    </row>
    <row r="2126" spans="131:145" x14ac:dyDescent="0.25">
      <c r="EA2126" s="6" t="s">
        <v>0</v>
      </c>
      <c r="EB2126" s="6" t="s">
        <v>7</v>
      </c>
      <c r="EC2126" s="6" t="s">
        <v>214</v>
      </c>
      <c r="ED2126" s="6" t="s">
        <v>215</v>
      </c>
      <c r="EE2126" s="6" t="s">
        <v>97</v>
      </c>
      <c r="EF2126" s="6" t="s">
        <v>98</v>
      </c>
      <c r="EG2126" s="6">
        <v>301</v>
      </c>
      <c r="EH2126" s="6">
        <v>1404</v>
      </c>
      <c r="EI2126" s="6">
        <v>274</v>
      </c>
      <c r="EJ2126" s="6">
        <v>1347</v>
      </c>
      <c r="EK2126" s="6">
        <v>274</v>
      </c>
      <c r="EL2126" s="6">
        <v>1347</v>
      </c>
      <c r="EM2126" s="6" t="s">
        <v>118</v>
      </c>
      <c r="EN2126" s="6" t="s">
        <v>21</v>
      </c>
      <c r="EO2126" s="6">
        <v>40</v>
      </c>
    </row>
    <row r="2127" spans="131:145" x14ac:dyDescent="0.25">
      <c r="EA2127" s="6" t="s">
        <v>0</v>
      </c>
      <c r="EB2127" s="6" t="s">
        <v>13</v>
      </c>
      <c r="EC2127" s="6" t="s">
        <v>237</v>
      </c>
      <c r="ED2127" s="6" t="s">
        <v>238</v>
      </c>
      <c r="EE2127" s="6" t="s">
        <v>97</v>
      </c>
      <c r="EF2127" s="6" t="s">
        <v>98</v>
      </c>
      <c r="EG2127" s="6">
        <v>6</v>
      </c>
      <c r="EH2127" s="6">
        <v>30</v>
      </c>
      <c r="EI2127" s="6">
        <v>6</v>
      </c>
      <c r="EJ2127" s="6">
        <v>30</v>
      </c>
      <c r="EK2127" s="6">
        <v>6</v>
      </c>
      <c r="EL2127" s="6">
        <v>30</v>
      </c>
      <c r="EM2127" s="6" t="s">
        <v>118</v>
      </c>
      <c r="EN2127" s="6" t="s">
        <v>21</v>
      </c>
      <c r="EO2127" s="6">
        <v>4</v>
      </c>
    </row>
    <row r="2128" spans="131:145" x14ac:dyDescent="0.25">
      <c r="EA2128" s="6" t="s">
        <v>0</v>
      </c>
      <c r="EB2128" s="6" t="s">
        <v>4</v>
      </c>
      <c r="EC2128" s="6" t="s">
        <v>265</v>
      </c>
      <c r="ED2128" s="6" t="s">
        <v>266</v>
      </c>
      <c r="EE2128" s="6" t="s">
        <v>97</v>
      </c>
      <c r="EF2128" s="6" t="s">
        <v>125</v>
      </c>
      <c r="EG2128" s="6">
        <v>14</v>
      </c>
      <c r="EH2128" s="6">
        <v>73</v>
      </c>
      <c r="EI2128" s="6">
        <v>12</v>
      </c>
      <c r="EJ2128" s="6">
        <v>61</v>
      </c>
      <c r="EK2128" s="6">
        <v>14</v>
      </c>
      <c r="EL2128" s="6">
        <v>72</v>
      </c>
      <c r="EM2128" s="6" t="s">
        <v>118</v>
      </c>
      <c r="EN2128" s="6" t="s">
        <v>21</v>
      </c>
      <c r="EO2128" s="6">
        <v>10</v>
      </c>
    </row>
    <row r="2129" spans="131:145" x14ac:dyDescent="0.25">
      <c r="EA2129" s="6" t="s">
        <v>0</v>
      </c>
      <c r="EB2129" s="6" t="s">
        <v>5</v>
      </c>
      <c r="EC2129" s="6" t="s">
        <v>701</v>
      </c>
      <c r="ED2129" s="6" t="s">
        <v>702</v>
      </c>
      <c r="EE2129" s="6" t="s">
        <v>209</v>
      </c>
      <c r="EF2129" s="6" t="s">
        <v>125</v>
      </c>
      <c r="EG2129" s="6">
        <v>155</v>
      </c>
      <c r="EH2129" s="6">
        <v>664</v>
      </c>
      <c r="EI2129" s="6">
        <v>156</v>
      </c>
      <c r="EJ2129" s="6">
        <v>641</v>
      </c>
      <c r="EK2129" s="6">
        <v>273</v>
      </c>
      <c r="EL2129" s="6">
        <v>0</v>
      </c>
      <c r="EM2129" s="6" t="s">
        <v>118</v>
      </c>
      <c r="EN2129" s="6" t="s">
        <v>23</v>
      </c>
      <c r="EO2129" s="6">
        <v>0</v>
      </c>
    </row>
    <row r="2130" spans="131:145" x14ac:dyDescent="0.25">
      <c r="EA2130" s="6" t="s">
        <v>0</v>
      </c>
      <c r="EB2130" s="6" t="s">
        <v>4</v>
      </c>
      <c r="EC2130" s="6" t="s">
        <v>253</v>
      </c>
      <c r="ED2130" s="6" t="s">
        <v>254</v>
      </c>
      <c r="EE2130" s="6" t="s">
        <v>97</v>
      </c>
      <c r="EF2130" s="6" t="s">
        <v>98</v>
      </c>
      <c r="EG2130" s="6">
        <v>6</v>
      </c>
      <c r="EH2130" s="6">
        <v>36</v>
      </c>
      <c r="EI2130" s="6">
        <v>6</v>
      </c>
      <c r="EJ2130" s="6">
        <v>36</v>
      </c>
      <c r="EK2130" s="6">
        <v>6</v>
      </c>
      <c r="EL2130" s="6">
        <v>36</v>
      </c>
      <c r="EM2130" s="6" t="s">
        <v>118</v>
      </c>
      <c r="EN2130" s="6" t="s">
        <v>22</v>
      </c>
      <c r="EO2130" s="6">
        <v>2</v>
      </c>
    </row>
    <row r="2131" spans="131:145" x14ac:dyDescent="0.25">
      <c r="EA2131" s="6" t="s">
        <v>0</v>
      </c>
      <c r="EB2131" s="6" t="s">
        <v>4</v>
      </c>
      <c r="EC2131" s="6" t="s">
        <v>95</v>
      </c>
      <c r="ED2131" s="6" t="s">
        <v>96</v>
      </c>
      <c r="EE2131" s="6" t="s">
        <v>97</v>
      </c>
      <c r="EF2131" s="6" t="s">
        <v>98</v>
      </c>
      <c r="EG2131" s="6">
        <v>69</v>
      </c>
      <c r="EH2131" s="6">
        <v>349</v>
      </c>
      <c r="EI2131" s="6">
        <v>43</v>
      </c>
      <c r="EJ2131" s="6">
        <v>361</v>
      </c>
      <c r="EK2131" s="6">
        <v>43</v>
      </c>
      <c r="EL2131" s="6">
        <v>361</v>
      </c>
      <c r="EM2131" s="6" t="s">
        <v>118</v>
      </c>
      <c r="EN2131" s="6" t="s">
        <v>23</v>
      </c>
      <c r="EO2131" s="6">
        <v>74</v>
      </c>
    </row>
    <row r="2132" spans="131:145" x14ac:dyDescent="0.25">
      <c r="EA2132" s="6" t="s">
        <v>0</v>
      </c>
      <c r="EB2132" s="6" t="s">
        <v>5</v>
      </c>
      <c r="EC2132" s="6" t="s">
        <v>834</v>
      </c>
      <c r="ED2132" s="6" t="s">
        <v>835</v>
      </c>
      <c r="EE2132" s="6" t="s">
        <v>209</v>
      </c>
      <c r="EF2132" s="6" t="s">
        <v>125</v>
      </c>
      <c r="EG2132" s="6">
        <v>169</v>
      </c>
      <c r="EH2132" s="6">
        <v>1216</v>
      </c>
      <c r="EI2132" s="6">
        <v>176</v>
      </c>
      <c r="EJ2132" s="6">
        <v>1216</v>
      </c>
      <c r="EK2132" s="6">
        <v>176</v>
      </c>
      <c r="EL2132" s="6">
        <v>1216</v>
      </c>
      <c r="EM2132" s="6" t="s">
        <v>118</v>
      </c>
      <c r="EN2132" s="6" t="s">
        <v>22</v>
      </c>
      <c r="EO2132" s="6">
        <v>83</v>
      </c>
    </row>
    <row r="2133" spans="131:145" x14ac:dyDescent="0.25">
      <c r="EA2133" s="6" t="s">
        <v>0</v>
      </c>
      <c r="EB2133" s="6" t="s">
        <v>8</v>
      </c>
      <c r="EC2133" s="6" t="s">
        <v>750</v>
      </c>
      <c r="ED2133" s="6" t="s">
        <v>751</v>
      </c>
      <c r="EE2133" s="6" t="s">
        <v>97</v>
      </c>
      <c r="EF2133" s="6" t="s">
        <v>98</v>
      </c>
      <c r="EG2133" s="6">
        <v>3</v>
      </c>
      <c r="EH2133" s="6">
        <v>13</v>
      </c>
      <c r="EI2133" s="6">
        <v>3</v>
      </c>
      <c r="EJ2133" s="6">
        <v>13</v>
      </c>
      <c r="EK2133" s="6">
        <v>3</v>
      </c>
      <c r="EL2133" s="6">
        <v>13</v>
      </c>
      <c r="EM2133" s="6" t="s">
        <v>118</v>
      </c>
      <c r="EN2133" s="6" t="s">
        <v>23</v>
      </c>
      <c r="EO2133" s="6">
        <v>3</v>
      </c>
    </row>
    <row r="2134" spans="131:145" x14ac:dyDescent="0.25">
      <c r="EA2134" s="6" t="s">
        <v>0</v>
      </c>
      <c r="EB2134" s="6" t="s">
        <v>4</v>
      </c>
      <c r="EC2134" s="6" t="s">
        <v>167</v>
      </c>
      <c r="ED2134" s="6" t="s">
        <v>168</v>
      </c>
      <c r="EE2134" s="6" t="s">
        <v>97</v>
      </c>
      <c r="EF2134" s="6" t="s">
        <v>98</v>
      </c>
      <c r="EG2134" s="6">
        <v>190</v>
      </c>
      <c r="EH2134" s="6">
        <v>1047</v>
      </c>
      <c r="EI2134" s="6">
        <v>205</v>
      </c>
      <c r="EJ2134" s="6">
        <v>1072</v>
      </c>
      <c r="EL2134" s="6">
        <v>1072</v>
      </c>
      <c r="EM2134" s="6" t="s">
        <v>118</v>
      </c>
      <c r="EN2134" s="6" t="s">
        <v>21</v>
      </c>
      <c r="EO2134" s="6">
        <v>112</v>
      </c>
    </row>
    <row r="2135" spans="131:145" x14ac:dyDescent="0.25">
      <c r="EA2135" s="6" t="s">
        <v>0</v>
      </c>
      <c r="EB2135" s="6" t="s">
        <v>7</v>
      </c>
      <c r="EC2135" s="6" t="s">
        <v>109</v>
      </c>
      <c r="ED2135" s="6" t="s">
        <v>110</v>
      </c>
      <c r="EE2135" s="6" t="s">
        <v>97</v>
      </c>
      <c r="EF2135" s="6" t="s">
        <v>98</v>
      </c>
      <c r="EG2135" s="6">
        <v>44</v>
      </c>
      <c r="EH2135" s="6">
        <v>235</v>
      </c>
      <c r="EI2135" s="6">
        <v>36</v>
      </c>
      <c r="EJ2135" s="6">
        <v>194</v>
      </c>
      <c r="EK2135" s="6">
        <v>43</v>
      </c>
      <c r="EL2135" s="6">
        <v>242</v>
      </c>
      <c r="EM2135" s="6" t="s">
        <v>118</v>
      </c>
      <c r="EN2135" s="6" t="s">
        <v>22</v>
      </c>
      <c r="EO2135" s="6">
        <v>18</v>
      </c>
    </row>
    <row r="2136" spans="131:145" x14ac:dyDescent="0.25">
      <c r="EA2136" s="6" t="s">
        <v>0</v>
      </c>
      <c r="EB2136" s="6" t="s">
        <v>8</v>
      </c>
      <c r="EC2136" s="6" t="s">
        <v>746</v>
      </c>
      <c r="ED2136" s="6" t="s">
        <v>744</v>
      </c>
      <c r="EE2136" s="6" t="s">
        <v>209</v>
      </c>
      <c r="EF2136" s="6" t="s">
        <v>125</v>
      </c>
      <c r="EG2136" s="6">
        <v>612</v>
      </c>
      <c r="EH2136" s="6">
        <v>2944</v>
      </c>
      <c r="EI2136" s="6">
        <v>608</v>
      </c>
      <c r="EJ2136" s="6">
        <v>2914</v>
      </c>
      <c r="EK2136" s="6">
        <v>608</v>
      </c>
      <c r="EL2136" s="6">
        <v>2944</v>
      </c>
      <c r="EM2136" s="6" t="s">
        <v>118</v>
      </c>
      <c r="EN2136" s="6" t="s">
        <v>22</v>
      </c>
      <c r="EO2136" s="6">
        <v>206</v>
      </c>
    </row>
    <row r="2137" spans="131:145" x14ac:dyDescent="0.25">
      <c r="EA2137" s="6" t="s">
        <v>0</v>
      </c>
      <c r="EB2137" s="6" t="s">
        <v>5</v>
      </c>
      <c r="EC2137" s="6" t="s">
        <v>834</v>
      </c>
      <c r="ED2137" s="6" t="s">
        <v>835</v>
      </c>
      <c r="EE2137" s="6" t="s">
        <v>209</v>
      </c>
      <c r="EF2137" s="6" t="s">
        <v>125</v>
      </c>
      <c r="EG2137" s="6">
        <v>169</v>
      </c>
      <c r="EH2137" s="6">
        <v>1216</v>
      </c>
      <c r="EI2137" s="6">
        <v>176</v>
      </c>
      <c r="EJ2137" s="6">
        <v>1216</v>
      </c>
      <c r="EK2137" s="6">
        <v>176</v>
      </c>
      <c r="EL2137" s="6">
        <v>1216</v>
      </c>
      <c r="EM2137" s="6" t="s">
        <v>118</v>
      </c>
      <c r="EN2137" s="6" t="s">
        <v>21</v>
      </c>
      <c r="EO2137" s="6">
        <v>81</v>
      </c>
    </row>
    <row r="2138" spans="131:145" x14ac:dyDescent="0.25">
      <c r="EA2138" s="6" t="s">
        <v>0</v>
      </c>
      <c r="EB2138" s="6" t="s">
        <v>4</v>
      </c>
      <c r="EC2138" s="6" t="s">
        <v>167</v>
      </c>
      <c r="ED2138" s="6" t="s">
        <v>168</v>
      </c>
      <c r="EE2138" s="6" t="s">
        <v>97</v>
      </c>
      <c r="EF2138" s="6" t="s">
        <v>98</v>
      </c>
      <c r="EG2138" s="6">
        <v>190</v>
      </c>
      <c r="EH2138" s="6">
        <v>1047</v>
      </c>
      <c r="EI2138" s="6">
        <v>205</v>
      </c>
      <c r="EJ2138" s="6">
        <v>1072</v>
      </c>
      <c r="EL2138" s="6">
        <v>1072</v>
      </c>
      <c r="EM2138" s="6" t="s">
        <v>118</v>
      </c>
      <c r="EN2138" s="6" t="s">
        <v>22</v>
      </c>
      <c r="EO2138" s="6">
        <v>96</v>
      </c>
    </row>
    <row r="2139" spans="131:145" x14ac:dyDescent="0.25">
      <c r="EA2139" s="6" t="s">
        <v>0</v>
      </c>
      <c r="EB2139" s="6" t="s">
        <v>9</v>
      </c>
      <c r="EC2139" s="6" t="s">
        <v>1077</v>
      </c>
      <c r="ED2139" s="6" t="s">
        <v>223</v>
      </c>
      <c r="EE2139" s="6" t="s">
        <v>97</v>
      </c>
      <c r="EF2139" s="6" t="s">
        <v>125</v>
      </c>
      <c r="EG2139" s="6">
        <v>486</v>
      </c>
      <c r="EH2139" s="6">
        <v>2371</v>
      </c>
      <c r="EI2139" s="6">
        <v>488</v>
      </c>
      <c r="EJ2139" s="6">
        <v>2325</v>
      </c>
      <c r="EK2139" s="6">
        <v>488</v>
      </c>
      <c r="EL2139" s="6">
        <v>2325</v>
      </c>
      <c r="EM2139" s="6" t="s">
        <v>118</v>
      </c>
      <c r="EN2139" s="6" t="s">
        <v>23</v>
      </c>
      <c r="EO2139" s="6">
        <v>463</v>
      </c>
    </row>
    <row r="2140" spans="131:145" x14ac:dyDescent="0.25">
      <c r="EA2140" s="6" t="s">
        <v>0</v>
      </c>
      <c r="EB2140" s="6" t="s">
        <v>4</v>
      </c>
      <c r="EC2140" s="6" t="s">
        <v>167</v>
      </c>
      <c r="ED2140" s="6" t="s">
        <v>168</v>
      </c>
      <c r="EE2140" s="6" t="s">
        <v>97</v>
      </c>
      <c r="EF2140" s="6" t="s">
        <v>98</v>
      </c>
      <c r="EG2140" s="6">
        <v>190</v>
      </c>
      <c r="EH2140" s="6">
        <v>1047</v>
      </c>
      <c r="EI2140" s="6">
        <v>205</v>
      </c>
      <c r="EJ2140" s="6">
        <v>1072</v>
      </c>
      <c r="EL2140" s="6">
        <v>1072</v>
      </c>
      <c r="EM2140" s="6" t="s">
        <v>118</v>
      </c>
      <c r="EN2140" s="6" t="s">
        <v>23</v>
      </c>
      <c r="EO2140" s="6">
        <v>208</v>
      </c>
    </row>
    <row r="2141" spans="131:145" x14ac:dyDescent="0.25">
      <c r="EA2141" s="6" t="s">
        <v>0</v>
      </c>
      <c r="EB2141" s="6" t="s">
        <v>4</v>
      </c>
      <c r="EC2141" s="6" t="s">
        <v>263</v>
      </c>
      <c r="ED2141" s="6" t="s">
        <v>264</v>
      </c>
      <c r="EE2141" s="6" t="s">
        <v>97</v>
      </c>
      <c r="EF2141" s="6" t="s">
        <v>125</v>
      </c>
      <c r="EG2141" s="6">
        <v>22</v>
      </c>
      <c r="EH2141" s="6">
        <v>101</v>
      </c>
      <c r="EI2141" s="6">
        <v>18</v>
      </c>
      <c r="EJ2141" s="6">
        <v>91</v>
      </c>
      <c r="EK2141" s="6">
        <v>22</v>
      </c>
      <c r="EL2141" s="6">
        <v>103</v>
      </c>
      <c r="EM2141" s="6" t="s">
        <v>118</v>
      </c>
      <c r="EN2141" s="6" t="s">
        <v>21</v>
      </c>
      <c r="EO2141" s="6">
        <v>9</v>
      </c>
    </row>
    <row r="2142" spans="131:145" x14ac:dyDescent="0.25">
      <c r="EA2142" s="6" t="s">
        <v>0</v>
      </c>
      <c r="EB2142" s="6" t="s">
        <v>7</v>
      </c>
      <c r="EC2142" s="6" t="s">
        <v>109</v>
      </c>
      <c r="ED2142" s="6" t="s">
        <v>110</v>
      </c>
      <c r="EE2142" s="6" t="s">
        <v>97</v>
      </c>
      <c r="EF2142" s="6" t="s">
        <v>98</v>
      </c>
      <c r="EG2142" s="6">
        <v>44</v>
      </c>
      <c r="EH2142" s="6">
        <v>235</v>
      </c>
      <c r="EI2142" s="6">
        <v>36</v>
      </c>
      <c r="EJ2142" s="6">
        <v>194</v>
      </c>
      <c r="EK2142" s="6">
        <v>43</v>
      </c>
      <c r="EL2142" s="6">
        <v>242</v>
      </c>
      <c r="EM2142" s="6" t="s">
        <v>118</v>
      </c>
      <c r="EN2142" s="6" t="s">
        <v>21</v>
      </c>
      <c r="EO2142" s="6">
        <v>18</v>
      </c>
    </row>
    <row r="2143" spans="131:145" x14ac:dyDescent="0.25">
      <c r="EA2143" s="6" t="s">
        <v>0</v>
      </c>
      <c r="EB2143" s="6" t="s">
        <v>7</v>
      </c>
      <c r="EC2143" s="6" t="s">
        <v>730</v>
      </c>
      <c r="ED2143" s="6" t="s">
        <v>731</v>
      </c>
      <c r="EE2143" s="6" t="s">
        <v>97</v>
      </c>
      <c r="EF2143" s="6" t="s">
        <v>98</v>
      </c>
      <c r="EG2143" s="6">
        <v>23</v>
      </c>
      <c r="EH2143" s="6">
        <v>83</v>
      </c>
      <c r="EI2143" s="6">
        <v>23</v>
      </c>
      <c r="EJ2143" s="6">
        <v>85</v>
      </c>
      <c r="EK2143" s="6">
        <v>23</v>
      </c>
      <c r="EL2143" s="6">
        <v>78</v>
      </c>
      <c r="EM2143" s="6" t="s">
        <v>118</v>
      </c>
      <c r="EN2143" s="6" t="s">
        <v>22</v>
      </c>
      <c r="EO2143" s="6">
        <v>7</v>
      </c>
    </row>
    <row r="2144" spans="131:145" x14ac:dyDescent="0.25">
      <c r="EA2144" s="6" t="s">
        <v>0</v>
      </c>
      <c r="EB2144" s="6" t="s">
        <v>8</v>
      </c>
      <c r="EC2144" s="6" t="s">
        <v>752</v>
      </c>
      <c r="ED2144" s="6" t="s">
        <v>753</v>
      </c>
      <c r="EE2144" s="6" t="s">
        <v>97</v>
      </c>
      <c r="EF2144" s="6" t="s">
        <v>98</v>
      </c>
      <c r="EG2144" s="6">
        <v>25</v>
      </c>
      <c r="EH2144" s="6">
        <v>92</v>
      </c>
      <c r="EI2144" s="6">
        <v>24</v>
      </c>
      <c r="EJ2144" s="6">
        <v>89</v>
      </c>
      <c r="EK2144" s="6">
        <v>24</v>
      </c>
      <c r="EL2144" s="6">
        <v>89</v>
      </c>
      <c r="EM2144" s="6" t="s">
        <v>118</v>
      </c>
      <c r="EN2144" s="6" t="s">
        <v>21</v>
      </c>
      <c r="EO2144" s="6">
        <v>2</v>
      </c>
    </row>
    <row r="2145" spans="131:145" x14ac:dyDescent="0.25">
      <c r="EA2145" s="6" t="s">
        <v>0</v>
      </c>
      <c r="EB2145" s="6" t="s">
        <v>4</v>
      </c>
      <c r="EC2145" s="6" t="s">
        <v>688</v>
      </c>
      <c r="ED2145" s="6" t="s">
        <v>689</v>
      </c>
      <c r="EE2145" s="6" t="s">
        <v>97</v>
      </c>
      <c r="EF2145" s="6" t="s">
        <v>98</v>
      </c>
      <c r="EG2145" s="6">
        <v>107</v>
      </c>
      <c r="EH2145" s="6">
        <v>501</v>
      </c>
      <c r="EI2145" s="6">
        <v>107</v>
      </c>
      <c r="EJ2145" s="6">
        <v>503</v>
      </c>
      <c r="EK2145" s="6">
        <v>107</v>
      </c>
      <c r="EL2145" s="6">
        <v>497</v>
      </c>
      <c r="EM2145" s="6" t="s">
        <v>118</v>
      </c>
      <c r="EN2145" s="6" t="s">
        <v>21</v>
      </c>
      <c r="EO2145" s="6">
        <v>54</v>
      </c>
    </row>
    <row r="2146" spans="131:145" x14ac:dyDescent="0.25">
      <c r="EA2146" s="6" t="s">
        <v>0</v>
      </c>
      <c r="EB2146" s="6" t="s">
        <v>5</v>
      </c>
      <c r="EC2146" s="6" t="s">
        <v>701</v>
      </c>
      <c r="ED2146" s="6" t="s">
        <v>702</v>
      </c>
      <c r="EE2146" s="6" t="s">
        <v>209</v>
      </c>
      <c r="EF2146" s="6" t="s">
        <v>125</v>
      </c>
      <c r="EG2146" s="6">
        <v>155</v>
      </c>
      <c r="EH2146" s="6">
        <v>664</v>
      </c>
      <c r="EI2146" s="6">
        <v>156</v>
      </c>
      <c r="EJ2146" s="6">
        <v>641</v>
      </c>
      <c r="EK2146" s="6">
        <v>273</v>
      </c>
      <c r="EL2146" s="6">
        <v>0</v>
      </c>
      <c r="EM2146" s="6" t="s">
        <v>118</v>
      </c>
      <c r="EN2146" s="6" t="s">
        <v>22</v>
      </c>
      <c r="EO2146" s="6">
        <v>0</v>
      </c>
    </row>
    <row r="2147" spans="131:145" x14ac:dyDescent="0.25">
      <c r="EA2147" s="6" t="s">
        <v>0</v>
      </c>
      <c r="EB2147" s="6" t="s">
        <v>7</v>
      </c>
      <c r="EC2147" s="6" t="s">
        <v>730</v>
      </c>
      <c r="ED2147" s="6" t="s">
        <v>731</v>
      </c>
      <c r="EE2147" s="6" t="s">
        <v>97</v>
      </c>
      <c r="EF2147" s="6" t="s">
        <v>98</v>
      </c>
      <c r="EG2147" s="6">
        <v>23</v>
      </c>
      <c r="EH2147" s="6">
        <v>83</v>
      </c>
      <c r="EI2147" s="6">
        <v>23</v>
      </c>
      <c r="EJ2147" s="6">
        <v>85</v>
      </c>
      <c r="EK2147" s="6">
        <v>23</v>
      </c>
      <c r="EL2147" s="6">
        <v>78</v>
      </c>
      <c r="EM2147" s="6" t="s">
        <v>118</v>
      </c>
      <c r="EN2147" s="6" t="s">
        <v>23</v>
      </c>
      <c r="EO2147" s="6">
        <v>13</v>
      </c>
    </row>
    <row r="2148" spans="131:145" x14ac:dyDescent="0.25">
      <c r="EA2148" s="6" t="s">
        <v>0</v>
      </c>
      <c r="EB2148" s="6" t="s">
        <v>8</v>
      </c>
      <c r="EC2148" s="6" t="s">
        <v>752</v>
      </c>
      <c r="ED2148" s="6" t="s">
        <v>753</v>
      </c>
      <c r="EE2148" s="6" t="s">
        <v>97</v>
      </c>
      <c r="EF2148" s="6" t="s">
        <v>98</v>
      </c>
      <c r="EG2148" s="6">
        <v>25</v>
      </c>
      <c r="EH2148" s="6">
        <v>92</v>
      </c>
      <c r="EI2148" s="6">
        <v>24</v>
      </c>
      <c r="EJ2148" s="6">
        <v>89</v>
      </c>
      <c r="EK2148" s="6">
        <v>24</v>
      </c>
      <c r="EL2148" s="6">
        <v>89</v>
      </c>
      <c r="EM2148" s="6" t="s">
        <v>118</v>
      </c>
      <c r="EN2148" s="6" t="s">
        <v>22</v>
      </c>
      <c r="EO2148" s="6">
        <v>9</v>
      </c>
    </row>
    <row r="2149" spans="131:145" x14ac:dyDescent="0.25">
      <c r="EA2149" s="6" t="s">
        <v>0</v>
      </c>
      <c r="EB2149" s="6" t="s">
        <v>4</v>
      </c>
      <c r="EC2149" s="6" t="s">
        <v>688</v>
      </c>
      <c r="ED2149" s="6" t="s">
        <v>689</v>
      </c>
      <c r="EE2149" s="6" t="s">
        <v>97</v>
      </c>
      <c r="EF2149" s="6" t="s">
        <v>98</v>
      </c>
      <c r="EG2149" s="6">
        <v>107</v>
      </c>
      <c r="EH2149" s="6">
        <v>501</v>
      </c>
      <c r="EI2149" s="6">
        <v>107</v>
      </c>
      <c r="EJ2149" s="6">
        <v>503</v>
      </c>
      <c r="EK2149" s="6">
        <v>107</v>
      </c>
      <c r="EL2149" s="6">
        <v>497</v>
      </c>
      <c r="EM2149" s="6" t="s">
        <v>118</v>
      </c>
      <c r="EN2149" s="6" t="s">
        <v>22</v>
      </c>
      <c r="EO2149" s="6">
        <v>38</v>
      </c>
    </row>
    <row r="2150" spans="131:145" x14ac:dyDescent="0.25">
      <c r="EA2150" s="6" t="s">
        <v>0</v>
      </c>
      <c r="EB2150" s="6" t="s">
        <v>8</v>
      </c>
      <c r="EC2150" s="6" t="s">
        <v>746</v>
      </c>
      <c r="ED2150" s="6" t="s">
        <v>744</v>
      </c>
      <c r="EE2150" s="6" t="s">
        <v>209</v>
      </c>
      <c r="EF2150" s="6" t="s">
        <v>125</v>
      </c>
      <c r="EG2150" s="6">
        <v>612</v>
      </c>
      <c r="EH2150" s="6">
        <v>2944</v>
      </c>
      <c r="EI2150" s="6">
        <v>608</v>
      </c>
      <c r="EJ2150" s="6">
        <v>2914</v>
      </c>
      <c r="EK2150" s="6">
        <v>608</v>
      </c>
      <c r="EL2150" s="6">
        <v>2944</v>
      </c>
      <c r="EM2150" s="6" t="s">
        <v>118</v>
      </c>
      <c r="EN2150" s="6" t="s">
        <v>23</v>
      </c>
      <c r="EO2150" s="6">
        <v>389</v>
      </c>
    </row>
    <row r="2151" spans="131:145" x14ac:dyDescent="0.25">
      <c r="EA2151" s="6" t="s">
        <v>0</v>
      </c>
      <c r="EB2151" s="6" t="s">
        <v>5</v>
      </c>
      <c r="EC2151" s="6" t="s">
        <v>701</v>
      </c>
      <c r="ED2151" s="6" t="s">
        <v>702</v>
      </c>
      <c r="EE2151" s="6" t="s">
        <v>209</v>
      </c>
      <c r="EF2151" s="6" t="s">
        <v>125</v>
      </c>
      <c r="EG2151" s="6">
        <v>155</v>
      </c>
      <c r="EH2151" s="6">
        <v>664</v>
      </c>
      <c r="EI2151" s="6">
        <v>156</v>
      </c>
      <c r="EJ2151" s="6">
        <v>641</v>
      </c>
      <c r="EK2151" s="6">
        <v>273</v>
      </c>
      <c r="EL2151" s="6">
        <v>0</v>
      </c>
      <c r="EM2151" s="6" t="s">
        <v>118</v>
      </c>
      <c r="EN2151" s="6" t="s">
        <v>21</v>
      </c>
      <c r="EO2151" s="6">
        <v>0</v>
      </c>
    </row>
    <row r="2152" spans="131:145" x14ac:dyDescent="0.25">
      <c r="EA2152" s="6" t="s">
        <v>0</v>
      </c>
      <c r="EB2152" s="6" t="s">
        <v>4</v>
      </c>
      <c r="EC2152" s="6" t="s">
        <v>1794</v>
      </c>
      <c r="ED2152" s="6" t="s">
        <v>102</v>
      </c>
      <c r="EE2152" s="6" t="s">
        <v>97</v>
      </c>
      <c r="EF2152" s="6" t="s">
        <v>98</v>
      </c>
      <c r="EG2152" s="6">
        <v>56</v>
      </c>
      <c r="EH2152" s="6">
        <v>230</v>
      </c>
      <c r="EI2152" s="6">
        <v>54</v>
      </c>
      <c r="EJ2152" s="6">
        <v>221</v>
      </c>
      <c r="EK2152" s="6">
        <v>57</v>
      </c>
      <c r="EL2152" s="6">
        <v>232</v>
      </c>
      <c r="EM2152" s="6" t="s">
        <v>118</v>
      </c>
      <c r="EN2152" s="6" t="s">
        <v>21</v>
      </c>
      <c r="EO2152" s="6">
        <v>26</v>
      </c>
    </row>
    <row r="2153" spans="131:145" x14ac:dyDescent="0.25">
      <c r="EA2153" s="6" t="s">
        <v>0</v>
      </c>
      <c r="EB2153" s="6" t="s">
        <v>4</v>
      </c>
      <c r="EC2153" s="6" t="s">
        <v>688</v>
      </c>
      <c r="ED2153" s="6" t="s">
        <v>689</v>
      </c>
      <c r="EE2153" s="6" t="s">
        <v>97</v>
      </c>
      <c r="EF2153" s="6" t="s">
        <v>98</v>
      </c>
      <c r="EG2153" s="6">
        <v>107</v>
      </c>
      <c r="EH2153" s="6">
        <v>501</v>
      </c>
      <c r="EI2153" s="6">
        <v>107</v>
      </c>
      <c r="EJ2153" s="6">
        <v>503</v>
      </c>
      <c r="EK2153" s="6">
        <v>107</v>
      </c>
      <c r="EL2153" s="6">
        <v>497</v>
      </c>
      <c r="EM2153" s="6" t="s">
        <v>118</v>
      </c>
      <c r="EN2153" s="6" t="s">
        <v>23</v>
      </c>
      <c r="EO2153" s="6">
        <v>92</v>
      </c>
    </row>
    <row r="2154" spans="131:145" x14ac:dyDescent="0.25">
      <c r="EA2154" s="6" t="s">
        <v>0</v>
      </c>
      <c r="EB2154" s="6" t="s">
        <v>7</v>
      </c>
      <c r="EC2154" s="6" t="s">
        <v>109</v>
      </c>
      <c r="ED2154" s="6" t="s">
        <v>110</v>
      </c>
      <c r="EE2154" s="6" t="s">
        <v>97</v>
      </c>
      <c r="EF2154" s="6" t="s">
        <v>98</v>
      </c>
      <c r="EG2154" s="6">
        <v>44</v>
      </c>
      <c r="EH2154" s="6">
        <v>235</v>
      </c>
      <c r="EI2154" s="6">
        <v>36</v>
      </c>
      <c r="EJ2154" s="6">
        <v>194</v>
      </c>
      <c r="EK2154" s="6">
        <v>43</v>
      </c>
      <c r="EL2154" s="6">
        <v>242</v>
      </c>
      <c r="EM2154" s="6" t="s">
        <v>118</v>
      </c>
      <c r="EN2154" s="6" t="s">
        <v>23</v>
      </c>
      <c r="EO2154" s="6">
        <v>36</v>
      </c>
    </row>
    <row r="2155" spans="131:145" x14ac:dyDescent="0.25">
      <c r="EA2155" s="6" t="s">
        <v>0</v>
      </c>
      <c r="EB2155" s="6" t="s">
        <v>4</v>
      </c>
      <c r="EC2155" s="6" t="s">
        <v>149</v>
      </c>
      <c r="ED2155" s="6" t="s">
        <v>150</v>
      </c>
      <c r="EE2155" s="6" t="s">
        <v>97</v>
      </c>
      <c r="EF2155" s="6" t="s">
        <v>98</v>
      </c>
      <c r="EG2155" s="6">
        <v>6</v>
      </c>
      <c r="EH2155" s="6">
        <v>39</v>
      </c>
      <c r="EI2155" s="6">
        <v>6</v>
      </c>
      <c r="EJ2155" s="6">
        <v>39</v>
      </c>
      <c r="EK2155" s="6">
        <v>6</v>
      </c>
      <c r="EL2155" s="6">
        <v>39</v>
      </c>
      <c r="EM2155" s="6" t="s">
        <v>118</v>
      </c>
      <c r="EN2155" s="6" t="s">
        <v>21</v>
      </c>
      <c r="EO2155" s="6">
        <v>0</v>
      </c>
    </row>
    <row r="2156" spans="131:145" x14ac:dyDescent="0.25">
      <c r="EA2156" s="6" t="s">
        <v>0</v>
      </c>
      <c r="EB2156" s="6" t="s">
        <v>5</v>
      </c>
      <c r="EC2156" s="6" t="s">
        <v>269</v>
      </c>
      <c r="ED2156" s="6" t="s">
        <v>270</v>
      </c>
      <c r="EE2156" s="6" t="s">
        <v>97</v>
      </c>
      <c r="EF2156" s="6" t="s">
        <v>98</v>
      </c>
      <c r="EG2156" s="6">
        <v>31</v>
      </c>
      <c r="EH2156" s="6">
        <v>170</v>
      </c>
      <c r="EI2156" s="6">
        <v>25</v>
      </c>
      <c r="EJ2156" s="6">
        <v>125</v>
      </c>
      <c r="EK2156" s="6">
        <v>31</v>
      </c>
      <c r="EL2156" s="6">
        <v>170</v>
      </c>
      <c r="EM2156" s="6" t="s">
        <v>118</v>
      </c>
      <c r="EN2156" s="6" t="s">
        <v>22</v>
      </c>
      <c r="EO2156" s="6">
        <v>11</v>
      </c>
    </row>
    <row r="2157" spans="131:145" x14ac:dyDescent="0.25">
      <c r="EA2157" s="6" t="s">
        <v>0</v>
      </c>
      <c r="EB2157" s="6" t="s">
        <v>11</v>
      </c>
      <c r="EC2157" s="6" t="s">
        <v>187</v>
      </c>
      <c r="ED2157" s="6" t="s">
        <v>188</v>
      </c>
      <c r="EE2157" s="6" t="s">
        <v>97</v>
      </c>
      <c r="EF2157" s="6" t="s">
        <v>132</v>
      </c>
      <c r="EG2157" s="6">
        <v>18</v>
      </c>
      <c r="EH2157" s="6">
        <v>78</v>
      </c>
      <c r="EI2157" s="6">
        <v>18</v>
      </c>
      <c r="EJ2157" s="6">
        <v>79</v>
      </c>
      <c r="EK2157" s="6">
        <v>18</v>
      </c>
      <c r="EL2157" s="6">
        <v>77</v>
      </c>
      <c r="EM2157" s="6" t="s">
        <v>118</v>
      </c>
      <c r="EN2157" s="6" t="s">
        <v>22</v>
      </c>
      <c r="EO2157" s="6">
        <v>10</v>
      </c>
    </row>
    <row r="2158" spans="131:145" x14ac:dyDescent="0.25">
      <c r="EA2158" s="6" t="s">
        <v>0</v>
      </c>
      <c r="EB2158" s="6" t="s">
        <v>9</v>
      </c>
      <c r="EC2158" s="6" t="s">
        <v>1835</v>
      </c>
      <c r="ED2158" s="6" t="s">
        <v>208</v>
      </c>
      <c r="EE2158" s="6" t="s">
        <v>209</v>
      </c>
      <c r="EF2158" s="6" t="s">
        <v>125</v>
      </c>
      <c r="EG2158" s="6">
        <v>541</v>
      </c>
      <c r="EH2158" s="6">
        <v>2607</v>
      </c>
      <c r="EI2158" s="6">
        <v>545</v>
      </c>
      <c r="EJ2158" s="6">
        <v>2544</v>
      </c>
      <c r="EK2158" s="6">
        <v>545</v>
      </c>
      <c r="EL2158" s="6">
        <v>2545</v>
      </c>
      <c r="EM2158" s="6" t="s">
        <v>118</v>
      </c>
      <c r="EN2158" s="6" t="s">
        <v>22</v>
      </c>
      <c r="EO2158" s="6">
        <v>176</v>
      </c>
    </row>
    <row r="2159" spans="131:145" x14ac:dyDescent="0.25">
      <c r="EA2159" s="6" t="s">
        <v>0</v>
      </c>
      <c r="EB2159" s="6" t="s">
        <v>8</v>
      </c>
      <c r="EC2159" s="6" t="s">
        <v>141</v>
      </c>
      <c r="ED2159" s="6" t="s">
        <v>142</v>
      </c>
      <c r="EE2159" s="6" t="s">
        <v>97</v>
      </c>
      <c r="EF2159" s="6" t="s">
        <v>98</v>
      </c>
      <c r="EG2159" s="6">
        <v>186</v>
      </c>
      <c r="EH2159" s="6">
        <v>1002</v>
      </c>
      <c r="EI2159" s="6">
        <v>183</v>
      </c>
      <c r="EJ2159" s="6">
        <v>971</v>
      </c>
      <c r="EK2159" s="6">
        <v>188</v>
      </c>
      <c r="EL2159" s="6">
        <v>1003</v>
      </c>
      <c r="EM2159" s="6" t="s">
        <v>118</v>
      </c>
      <c r="EN2159" s="6" t="s">
        <v>23</v>
      </c>
      <c r="EO2159" s="6">
        <v>119</v>
      </c>
    </row>
    <row r="2160" spans="131:145" x14ac:dyDescent="0.25">
      <c r="EA2160" s="6" t="s">
        <v>0</v>
      </c>
      <c r="EB2160" s="6" t="s">
        <v>5</v>
      </c>
      <c r="EC2160" s="6" t="s">
        <v>257</v>
      </c>
      <c r="ED2160" s="6" t="s">
        <v>258</v>
      </c>
      <c r="EE2160" s="6" t="s">
        <v>97</v>
      </c>
      <c r="EF2160" s="6" t="s">
        <v>98</v>
      </c>
      <c r="EG2160" s="6">
        <v>128</v>
      </c>
      <c r="EH2160" s="6">
        <v>725</v>
      </c>
      <c r="EI2160" s="6">
        <v>100</v>
      </c>
      <c r="EJ2160" s="6">
        <v>608</v>
      </c>
      <c r="EK2160" s="6">
        <v>128</v>
      </c>
      <c r="EL2160" s="6">
        <v>746</v>
      </c>
      <c r="EM2160" s="6" t="s">
        <v>118</v>
      </c>
      <c r="EN2160" s="6" t="s">
        <v>21</v>
      </c>
      <c r="EO2160" s="6">
        <v>40</v>
      </c>
    </row>
    <row r="2161" spans="131:145" x14ac:dyDescent="0.25">
      <c r="EA2161" s="6" t="s">
        <v>0</v>
      </c>
      <c r="EB2161" s="6" t="s">
        <v>5</v>
      </c>
      <c r="EC2161" s="6" t="s">
        <v>819</v>
      </c>
      <c r="ED2161" s="6" t="s">
        <v>820</v>
      </c>
      <c r="EE2161" s="6" t="s">
        <v>97</v>
      </c>
      <c r="EF2161" s="6" t="s">
        <v>125</v>
      </c>
      <c r="EG2161" s="6">
        <v>172</v>
      </c>
      <c r="EH2161" s="6">
        <v>838</v>
      </c>
      <c r="EI2161" s="6">
        <v>181</v>
      </c>
      <c r="EJ2161" s="6">
        <v>910</v>
      </c>
      <c r="EK2161" s="6">
        <v>181</v>
      </c>
      <c r="EL2161" s="6">
        <v>910</v>
      </c>
      <c r="EM2161" s="6" t="s">
        <v>118</v>
      </c>
      <c r="EN2161" s="6" t="s">
        <v>21</v>
      </c>
      <c r="EO2161" s="6">
        <v>52</v>
      </c>
    </row>
    <row r="2162" spans="131:145" x14ac:dyDescent="0.25">
      <c r="EA2162" s="6" t="s">
        <v>0</v>
      </c>
      <c r="EB2162" s="6" t="s">
        <v>4</v>
      </c>
      <c r="EC2162" s="6" t="s">
        <v>106</v>
      </c>
      <c r="ED2162" s="6" t="s">
        <v>107</v>
      </c>
      <c r="EE2162" s="6" t="s">
        <v>97</v>
      </c>
      <c r="EF2162" s="6" t="s">
        <v>98</v>
      </c>
      <c r="EG2162" s="6">
        <v>7</v>
      </c>
      <c r="EH2162" s="6">
        <v>41</v>
      </c>
      <c r="EI2162" s="6">
        <v>10</v>
      </c>
      <c r="EJ2162" s="6">
        <v>47</v>
      </c>
      <c r="EK2162" s="6">
        <v>12</v>
      </c>
      <c r="EL2162" s="6">
        <v>56</v>
      </c>
      <c r="EM2162" s="6" t="s">
        <v>118</v>
      </c>
      <c r="EN2162" s="6" t="s">
        <v>21</v>
      </c>
      <c r="EO2162" s="6">
        <v>4</v>
      </c>
    </row>
    <row r="2163" spans="131:145" x14ac:dyDescent="0.25">
      <c r="EA2163" s="6" t="s">
        <v>0</v>
      </c>
      <c r="EB2163" s="6" t="s">
        <v>9</v>
      </c>
      <c r="EC2163" s="6" t="s">
        <v>1846</v>
      </c>
      <c r="ED2163" s="6" t="s">
        <v>213</v>
      </c>
      <c r="EE2163" s="6" t="s">
        <v>209</v>
      </c>
      <c r="EF2163" s="6" t="s">
        <v>125</v>
      </c>
      <c r="EG2163" s="6">
        <v>174</v>
      </c>
      <c r="EH2163" s="6">
        <v>1185</v>
      </c>
      <c r="EI2163" s="6">
        <v>463</v>
      </c>
      <c r="EJ2163" s="6">
        <v>2123</v>
      </c>
      <c r="EK2163" s="6">
        <v>463</v>
      </c>
      <c r="EL2163" s="6">
        <v>2114</v>
      </c>
      <c r="EM2163" s="6" t="s">
        <v>118</v>
      </c>
      <c r="EN2163" s="6" t="s">
        <v>21</v>
      </c>
      <c r="EO2163" s="6">
        <v>133</v>
      </c>
    </row>
    <row r="2164" spans="131:145" x14ac:dyDescent="0.25">
      <c r="EA2164" s="6" t="s">
        <v>0</v>
      </c>
      <c r="EB2164" s="6" t="s">
        <v>8</v>
      </c>
      <c r="EC2164" s="6" t="s">
        <v>1816</v>
      </c>
      <c r="ED2164" s="6" t="s">
        <v>127</v>
      </c>
      <c r="EE2164" s="6" t="s">
        <v>97</v>
      </c>
      <c r="EF2164" s="6" t="s">
        <v>132</v>
      </c>
      <c r="EG2164" s="6">
        <v>50</v>
      </c>
      <c r="EH2164" s="6">
        <v>295</v>
      </c>
      <c r="EI2164" s="6">
        <v>50</v>
      </c>
      <c r="EJ2164" s="6">
        <v>293</v>
      </c>
      <c r="EK2164" s="6">
        <v>50</v>
      </c>
      <c r="EL2164" s="6">
        <v>293</v>
      </c>
      <c r="EM2164" s="6" t="s">
        <v>118</v>
      </c>
      <c r="EN2164" s="6" t="s">
        <v>21</v>
      </c>
      <c r="EO2164" s="6">
        <v>28</v>
      </c>
    </row>
    <row r="2165" spans="131:145" x14ac:dyDescent="0.25">
      <c r="EA2165" s="6" t="s">
        <v>0</v>
      </c>
      <c r="EB2165" s="6" t="s">
        <v>5</v>
      </c>
      <c r="EC2165" s="6" t="s">
        <v>269</v>
      </c>
      <c r="ED2165" s="6" t="s">
        <v>270</v>
      </c>
      <c r="EE2165" s="6" t="s">
        <v>97</v>
      </c>
      <c r="EF2165" s="6" t="s">
        <v>98</v>
      </c>
      <c r="EG2165" s="6">
        <v>31</v>
      </c>
      <c r="EH2165" s="6">
        <v>170</v>
      </c>
      <c r="EI2165" s="6">
        <v>25</v>
      </c>
      <c r="EJ2165" s="6">
        <v>125</v>
      </c>
      <c r="EK2165" s="6">
        <v>31</v>
      </c>
      <c r="EL2165" s="6">
        <v>170</v>
      </c>
      <c r="EM2165" s="6" t="s">
        <v>118</v>
      </c>
      <c r="EN2165" s="6" t="s">
        <v>23</v>
      </c>
      <c r="EO2165" s="6">
        <v>18</v>
      </c>
    </row>
    <row r="2166" spans="131:145" x14ac:dyDescent="0.25">
      <c r="EA2166" s="6" t="s">
        <v>0</v>
      </c>
      <c r="EB2166" s="6" t="s">
        <v>8</v>
      </c>
      <c r="EC2166" s="6" t="s">
        <v>218</v>
      </c>
      <c r="ED2166" s="6" t="s">
        <v>219</v>
      </c>
      <c r="EE2166" s="6" t="s">
        <v>97</v>
      </c>
      <c r="EF2166" s="6" t="s">
        <v>98</v>
      </c>
      <c r="EG2166" s="6">
        <v>70</v>
      </c>
      <c r="EH2166" s="6">
        <v>609</v>
      </c>
      <c r="EI2166" s="6">
        <v>124</v>
      </c>
      <c r="EJ2166" s="6">
        <v>644</v>
      </c>
      <c r="EK2166" s="6">
        <v>124</v>
      </c>
      <c r="EL2166" s="6">
        <v>644</v>
      </c>
      <c r="EM2166" s="6" t="s">
        <v>118</v>
      </c>
      <c r="EN2166" s="6" t="s">
        <v>21</v>
      </c>
      <c r="EO2166" s="6">
        <v>38</v>
      </c>
    </row>
    <row r="2167" spans="131:145" x14ac:dyDescent="0.25">
      <c r="EA2167" s="6" t="s">
        <v>0</v>
      </c>
      <c r="EB2167" s="6" t="s">
        <v>5</v>
      </c>
      <c r="EC2167" s="6" t="s">
        <v>261</v>
      </c>
      <c r="ED2167" s="6" t="s">
        <v>262</v>
      </c>
      <c r="EE2167" s="6" t="s">
        <v>97</v>
      </c>
      <c r="EF2167" s="6" t="s">
        <v>98</v>
      </c>
      <c r="EG2167" s="6">
        <v>42</v>
      </c>
      <c r="EH2167" s="6">
        <v>175</v>
      </c>
      <c r="EI2167" s="6">
        <v>27</v>
      </c>
      <c r="EJ2167" s="6">
        <v>131</v>
      </c>
      <c r="EK2167" s="6">
        <v>42</v>
      </c>
      <c r="EL2167" s="6">
        <v>175</v>
      </c>
      <c r="EM2167" s="6" t="s">
        <v>118</v>
      </c>
      <c r="EN2167" s="6" t="s">
        <v>22</v>
      </c>
      <c r="EO2167" s="6">
        <v>13</v>
      </c>
    </row>
    <row r="2168" spans="131:145" x14ac:dyDescent="0.25">
      <c r="EA2168" s="6" t="s">
        <v>0</v>
      </c>
      <c r="EB2168" s="6" t="s">
        <v>4</v>
      </c>
      <c r="EC2168" s="6" t="s">
        <v>155</v>
      </c>
      <c r="ED2168" s="6" t="s">
        <v>156</v>
      </c>
      <c r="EE2168" s="6" t="s">
        <v>97</v>
      </c>
      <c r="EF2168" s="6" t="s">
        <v>98</v>
      </c>
      <c r="EG2168" s="6">
        <v>97</v>
      </c>
      <c r="EH2168" s="6">
        <v>382</v>
      </c>
      <c r="EI2168" s="6">
        <v>95</v>
      </c>
      <c r="EJ2168" s="6">
        <v>386</v>
      </c>
      <c r="EK2168" s="6">
        <v>95</v>
      </c>
      <c r="EL2168" s="6">
        <v>386</v>
      </c>
      <c r="EM2168" s="6" t="s">
        <v>118</v>
      </c>
      <c r="EN2168" s="6" t="s">
        <v>22</v>
      </c>
      <c r="EO2168" s="6">
        <v>50</v>
      </c>
    </row>
    <row r="2169" spans="131:145" x14ac:dyDescent="0.25">
      <c r="EA2169" s="6" t="s">
        <v>0</v>
      </c>
      <c r="EB2169" s="6" t="s">
        <v>4</v>
      </c>
      <c r="EC2169" s="6" t="s">
        <v>155</v>
      </c>
      <c r="ED2169" s="6" t="s">
        <v>156</v>
      </c>
      <c r="EE2169" s="6" t="s">
        <v>97</v>
      </c>
      <c r="EF2169" s="6" t="s">
        <v>98</v>
      </c>
      <c r="EG2169" s="6">
        <v>97</v>
      </c>
      <c r="EH2169" s="6">
        <v>382</v>
      </c>
      <c r="EI2169" s="6">
        <v>95</v>
      </c>
      <c r="EJ2169" s="6">
        <v>386</v>
      </c>
      <c r="EK2169" s="6">
        <v>95</v>
      </c>
      <c r="EL2169" s="6">
        <v>386</v>
      </c>
      <c r="EM2169" s="6" t="s">
        <v>118</v>
      </c>
      <c r="EN2169" s="6" t="s">
        <v>23</v>
      </c>
      <c r="EO2169" s="6">
        <v>83</v>
      </c>
    </row>
    <row r="2170" spans="131:145" x14ac:dyDescent="0.25">
      <c r="EA2170" s="6" t="s">
        <v>0</v>
      </c>
      <c r="EB2170" s="6" t="s">
        <v>5</v>
      </c>
      <c r="EC2170" s="6" t="s">
        <v>819</v>
      </c>
      <c r="ED2170" s="6" t="s">
        <v>820</v>
      </c>
      <c r="EE2170" s="6" t="s">
        <v>97</v>
      </c>
      <c r="EF2170" s="6" t="s">
        <v>125</v>
      </c>
      <c r="EG2170" s="6">
        <v>172</v>
      </c>
      <c r="EH2170" s="6">
        <v>838</v>
      </c>
      <c r="EI2170" s="6">
        <v>181</v>
      </c>
      <c r="EJ2170" s="6">
        <v>910</v>
      </c>
      <c r="EK2170" s="6">
        <v>181</v>
      </c>
      <c r="EL2170" s="6">
        <v>910</v>
      </c>
      <c r="EM2170" s="6" t="s">
        <v>118</v>
      </c>
      <c r="EN2170" s="6" t="s">
        <v>22</v>
      </c>
      <c r="EO2170" s="6">
        <v>83</v>
      </c>
    </row>
    <row r="2171" spans="131:145" x14ac:dyDescent="0.25">
      <c r="EA2171" s="6" t="s">
        <v>0</v>
      </c>
      <c r="EB2171" s="6" t="s">
        <v>5</v>
      </c>
      <c r="EC2171" s="6" t="s">
        <v>257</v>
      </c>
      <c r="ED2171" s="6" t="s">
        <v>258</v>
      </c>
      <c r="EE2171" s="6" t="s">
        <v>97</v>
      </c>
      <c r="EF2171" s="6" t="s">
        <v>98</v>
      </c>
      <c r="EG2171" s="6">
        <v>128</v>
      </c>
      <c r="EH2171" s="6">
        <v>725</v>
      </c>
      <c r="EI2171" s="6">
        <v>100</v>
      </c>
      <c r="EJ2171" s="6">
        <v>608</v>
      </c>
      <c r="EK2171" s="6">
        <v>128</v>
      </c>
      <c r="EL2171" s="6">
        <v>746</v>
      </c>
      <c r="EM2171" s="6" t="s">
        <v>118</v>
      </c>
      <c r="EN2171" s="6" t="s">
        <v>22</v>
      </c>
      <c r="EO2171" s="6">
        <v>34</v>
      </c>
    </row>
    <row r="2172" spans="131:145" x14ac:dyDescent="0.25">
      <c r="EA2172" s="6" t="s">
        <v>0</v>
      </c>
      <c r="EB2172" s="6" t="s">
        <v>11</v>
      </c>
      <c r="EC2172" s="6" t="s">
        <v>1834</v>
      </c>
      <c r="ED2172" s="6" t="s">
        <v>190</v>
      </c>
      <c r="EE2172" s="6" t="s">
        <v>97</v>
      </c>
      <c r="EF2172" s="6" t="s">
        <v>132</v>
      </c>
      <c r="EG2172" s="6">
        <v>12</v>
      </c>
      <c r="EH2172" s="6">
        <v>47</v>
      </c>
      <c r="EI2172" s="6">
        <v>15</v>
      </c>
      <c r="EJ2172" s="6">
        <v>69</v>
      </c>
      <c r="EK2172" s="6">
        <v>15</v>
      </c>
      <c r="EL2172" s="6">
        <v>69</v>
      </c>
      <c r="EM2172" s="6" t="s">
        <v>118</v>
      </c>
      <c r="EN2172" s="6" t="s">
        <v>21</v>
      </c>
      <c r="EO2172" s="6">
        <v>7</v>
      </c>
    </row>
    <row r="2173" spans="131:145" x14ac:dyDescent="0.25">
      <c r="EA2173" s="6" t="s">
        <v>0</v>
      </c>
      <c r="EB2173" s="6" t="s">
        <v>5</v>
      </c>
      <c r="EC2173" s="6" t="s">
        <v>261</v>
      </c>
      <c r="ED2173" s="6" t="s">
        <v>262</v>
      </c>
      <c r="EE2173" s="6" t="s">
        <v>97</v>
      </c>
      <c r="EF2173" s="6" t="s">
        <v>98</v>
      </c>
      <c r="EG2173" s="6">
        <v>42</v>
      </c>
      <c r="EH2173" s="6">
        <v>175</v>
      </c>
      <c r="EI2173" s="6">
        <v>27</v>
      </c>
      <c r="EJ2173" s="6">
        <v>131</v>
      </c>
      <c r="EK2173" s="6">
        <v>42</v>
      </c>
      <c r="EL2173" s="6">
        <v>175</v>
      </c>
      <c r="EM2173" s="6" t="s">
        <v>118</v>
      </c>
      <c r="EN2173" s="6" t="s">
        <v>23</v>
      </c>
      <c r="EO2173" s="6">
        <v>26</v>
      </c>
    </row>
    <row r="2174" spans="131:145" x14ac:dyDescent="0.25">
      <c r="EA2174" s="6" t="s">
        <v>0</v>
      </c>
      <c r="EB2174" s="6" t="s">
        <v>5</v>
      </c>
      <c r="EC2174" s="6" t="s">
        <v>269</v>
      </c>
      <c r="ED2174" s="6" t="s">
        <v>270</v>
      </c>
      <c r="EE2174" s="6" t="s">
        <v>97</v>
      </c>
      <c r="EF2174" s="6" t="s">
        <v>98</v>
      </c>
      <c r="EG2174" s="6">
        <v>31</v>
      </c>
      <c r="EH2174" s="6">
        <v>170</v>
      </c>
      <c r="EI2174" s="6">
        <v>25</v>
      </c>
      <c r="EJ2174" s="6">
        <v>125</v>
      </c>
      <c r="EK2174" s="6">
        <v>31</v>
      </c>
      <c r="EL2174" s="6">
        <v>170</v>
      </c>
      <c r="EM2174" s="6" t="s">
        <v>118</v>
      </c>
      <c r="EN2174" s="6" t="s">
        <v>21</v>
      </c>
      <c r="EO2174" s="6">
        <v>7</v>
      </c>
    </row>
    <row r="2175" spans="131:145" x14ac:dyDescent="0.25">
      <c r="EA2175" s="6" t="s">
        <v>0</v>
      </c>
      <c r="EB2175" s="6" t="s">
        <v>8</v>
      </c>
      <c r="EC2175" s="6" t="s">
        <v>1847</v>
      </c>
      <c r="ED2175" s="6" t="s">
        <v>225</v>
      </c>
      <c r="EE2175" s="6" t="s">
        <v>209</v>
      </c>
      <c r="EF2175" s="6" t="s">
        <v>125</v>
      </c>
      <c r="EG2175" s="6">
        <v>412</v>
      </c>
      <c r="EH2175" s="6">
        <v>1700</v>
      </c>
      <c r="EI2175" s="6">
        <v>375</v>
      </c>
      <c r="EJ2175" s="6">
        <v>1598</v>
      </c>
      <c r="EK2175" s="6">
        <v>375</v>
      </c>
      <c r="EL2175" s="6">
        <v>1598</v>
      </c>
      <c r="EM2175" s="6" t="s">
        <v>118</v>
      </c>
      <c r="EN2175" s="6" t="s">
        <v>21</v>
      </c>
      <c r="EO2175" s="6">
        <v>86</v>
      </c>
    </row>
    <row r="2176" spans="131:145" x14ac:dyDescent="0.25">
      <c r="EA2176" s="6" t="s">
        <v>0</v>
      </c>
      <c r="EB2176" s="6" t="s">
        <v>11</v>
      </c>
      <c r="EC2176" s="6" t="s">
        <v>1834</v>
      </c>
      <c r="ED2176" s="6" t="s">
        <v>190</v>
      </c>
      <c r="EE2176" s="6" t="s">
        <v>97</v>
      </c>
      <c r="EF2176" s="6" t="s">
        <v>132</v>
      </c>
      <c r="EG2176" s="6">
        <v>12</v>
      </c>
      <c r="EH2176" s="6">
        <v>47</v>
      </c>
      <c r="EI2176" s="6">
        <v>15</v>
      </c>
      <c r="EJ2176" s="6">
        <v>69</v>
      </c>
      <c r="EK2176" s="6">
        <v>15</v>
      </c>
      <c r="EL2176" s="6">
        <v>69</v>
      </c>
      <c r="EM2176" s="6" t="s">
        <v>118</v>
      </c>
      <c r="EN2176" s="6" t="s">
        <v>22</v>
      </c>
      <c r="EO2176" s="6">
        <v>11</v>
      </c>
    </row>
    <row r="2177" spans="131:145" x14ac:dyDescent="0.25">
      <c r="EA2177" s="6" t="s">
        <v>0</v>
      </c>
      <c r="EB2177" s="6" t="s">
        <v>9</v>
      </c>
      <c r="EC2177" s="6" t="s">
        <v>1835</v>
      </c>
      <c r="ED2177" s="6" t="s">
        <v>208</v>
      </c>
      <c r="EE2177" s="6" t="s">
        <v>209</v>
      </c>
      <c r="EF2177" s="6" t="s">
        <v>125</v>
      </c>
      <c r="EG2177" s="6">
        <v>541</v>
      </c>
      <c r="EH2177" s="6">
        <v>2607</v>
      </c>
      <c r="EI2177" s="6">
        <v>545</v>
      </c>
      <c r="EJ2177" s="6">
        <v>2544</v>
      </c>
      <c r="EK2177" s="6">
        <v>545</v>
      </c>
      <c r="EL2177" s="6">
        <v>2545</v>
      </c>
      <c r="EM2177" s="6" t="s">
        <v>118</v>
      </c>
      <c r="EN2177" s="6" t="s">
        <v>21</v>
      </c>
      <c r="EO2177" s="6">
        <v>210</v>
      </c>
    </row>
    <row r="2178" spans="131:145" x14ac:dyDescent="0.25">
      <c r="EA2178" s="6" t="s">
        <v>0</v>
      </c>
      <c r="EB2178" s="6" t="s">
        <v>5</v>
      </c>
      <c r="EC2178" s="6" t="s">
        <v>846</v>
      </c>
      <c r="ED2178" s="6" t="s">
        <v>847</v>
      </c>
      <c r="EE2178" s="6" t="s">
        <v>97</v>
      </c>
      <c r="EF2178" s="6" t="s">
        <v>132</v>
      </c>
      <c r="EG2178" s="6">
        <v>243</v>
      </c>
      <c r="EH2178" s="6">
        <v>1307</v>
      </c>
      <c r="EI2178" s="6">
        <v>227</v>
      </c>
      <c r="EJ2178" s="6">
        <v>1227</v>
      </c>
      <c r="EK2178" s="6">
        <v>227</v>
      </c>
      <c r="EL2178" s="6">
        <v>1227</v>
      </c>
      <c r="EM2178" s="6" t="s">
        <v>118</v>
      </c>
      <c r="EN2178" s="6" t="s">
        <v>23</v>
      </c>
      <c r="EO2178" s="6">
        <v>97</v>
      </c>
    </row>
    <row r="2179" spans="131:145" x14ac:dyDescent="0.25">
      <c r="EA2179" s="6" t="s">
        <v>0</v>
      </c>
      <c r="EB2179" s="6" t="s">
        <v>5</v>
      </c>
      <c r="EC2179" s="6" t="s">
        <v>819</v>
      </c>
      <c r="ED2179" s="6" t="s">
        <v>820</v>
      </c>
      <c r="EE2179" s="6" t="s">
        <v>97</v>
      </c>
      <c r="EF2179" s="6" t="s">
        <v>125</v>
      </c>
      <c r="EG2179" s="6">
        <v>172</v>
      </c>
      <c r="EH2179" s="6">
        <v>838</v>
      </c>
      <c r="EI2179" s="6">
        <v>181</v>
      </c>
      <c r="EJ2179" s="6">
        <v>910</v>
      </c>
      <c r="EK2179" s="6">
        <v>181</v>
      </c>
      <c r="EL2179" s="6">
        <v>910</v>
      </c>
      <c r="EM2179" s="6" t="s">
        <v>118</v>
      </c>
      <c r="EN2179" s="6" t="s">
        <v>23</v>
      </c>
      <c r="EO2179" s="6">
        <v>135</v>
      </c>
    </row>
    <row r="2180" spans="131:145" x14ac:dyDescent="0.25">
      <c r="EA2180" s="6" t="s">
        <v>0</v>
      </c>
      <c r="EB2180" s="6" t="s">
        <v>4</v>
      </c>
      <c r="EC2180" s="6" t="s">
        <v>153</v>
      </c>
      <c r="ED2180" s="6" t="s">
        <v>154</v>
      </c>
      <c r="EE2180" s="6" t="s">
        <v>97</v>
      </c>
      <c r="EF2180" s="6" t="s">
        <v>98</v>
      </c>
      <c r="EG2180" s="6">
        <v>35</v>
      </c>
      <c r="EH2180" s="6">
        <v>175</v>
      </c>
      <c r="EI2180" s="6">
        <v>32</v>
      </c>
      <c r="EJ2180" s="6">
        <v>173</v>
      </c>
      <c r="EK2180" s="6">
        <v>43</v>
      </c>
      <c r="EL2180" s="6">
        <v>212</v>
      </c>
      <c r="EM2180" s="6" t="s">
        <v>118</v>
      </c>
      <c r="EN2180" s="6" t="s">
        <v>21</v>
      </c>
      <c r="EO2180" s="6">
        <v>16</v>
      </c>
    </row>
    <row r="2181" spans="131:145" x14ac:dyDescent="0.25">
      <c r="EA2181" s="6" t="s">
        <v>0</v>
      </c>
      <c r="EB2181" s="6" t="s">
        <v>8</v>
      </c>
      <c r="EC2181" s="6" t="s">
        <v>123</v>
      </c>
      <c r="ED2181" s="6" t="s">
        <v>124</v>
      </c>
      <c r="EE2181" s="6" t="s">
        <v>97</v>
      </c>
      <c r="EF2181" s="6" t="s">
        <v>98</v>
      </c>
      <c r="EG2181" s="6">
        <v>30</v>
      </c>
      <c r="EH2181" s="6">
        <v>175</v>
      </c>
      <c r="EI2181" s="6">
        <v>18</v>
      </c>
      <c r="EJ2181" s="6">
        <v>120</v>
      </c>
      <c r="EK2181" s="6">
        <v>29</v>
      </c>
      <c r="EL2181" s="6">
        <v>182</v>
      </c>
      <c r="EM2181" s="6" t="s">
        <v>118</v>
      </c>
      <c r="EN2181" s="6" t="s">
        <v>23</v>
      </c>
      <c r="EO2181" s="6">
        <v>33</v>
      </c>
    </row>
    <row r="2182" spans="131:145" x14ac:dyDescent="0.25">
      <c r="EA2182" s="6" t="s">
        <v>0</v>
      </c>
      <c r="EB2182" s="6" t="s">
        <v>4</v>
      </c>
      <c r="EC2182" s="6" t="s">
        <v>106</v>
      </c>
      <c r="ED2182" s="6" t="s">
        <v>107</v>
      </c>
      <c r="EE2182" s="6" t="s">
        <v>97</v>
      </c>
      <c r="EF2182" s="6" t="s">
        <v>98</v>
      </c>
      <c r="EG2182" s="6">
        <v>7</v>
      </c>
      <c r="EH2182" s="6">
        <v>41</v>
      </c>
      <c r="EI2182" s="6">
        <v>10</v>
      </c>
      <c r="EJ2182" s="6">
        <v>47</v>
      </c>
      <c r="EK2182" s="6">
        <v>12</v>
      </c>
      <c r="EL2182" s="6">
        <v>56</v>
      </c>
      <c r="EM2182" s="6" t="s">
        <v>118</v>
      </c>
      <c r="EN2182" s="6" t="s">
        <v>23</v>
      </c>
      <c r="EO2182" s="6">
        <v>8</v>
      </c>
    </row>
    <row r="2183" spans="131:145" x14ac:dyDescent="0.25">
      <c r="EA2183" s="6" t="s">
        <v>0</v>
      </c>
      <c r="EB2183" s="6" t="s">
        <v>10</v>
      </c>
      <c r="EC2183" s="6" t="s">
        <v>216</v>
      </c>
      <c r="ED2183" s="6" t="s">
        <v>217</v>
      </c>
      <c r="EE2183" s="6" t="s">
        <v>97</v>
      </c>
      <c r="EF2183" s="6" t="s">
        <v>98</v>
      </c>
      <c r="EG2183" s="6">
        <v>40</v>
      </c>
      <c r="EH2183" s="6">
        <v>208</v>
      </c>
      <c r="EI2183" s="6">
        <v>41</v>
      </c>
      <c r="EJ2183" s="6">
        <v>208</v>
      </c>
      <c r="EK2183" s="6">
        <v>51</v>
      </c>
      <c r="EL2183" s="6">
        <v>208</v>
      </c>
      <c r="EM2183" s="6" t="s">
        <v>118</v>
      </c>
      <c r="EN2183" s="6" t="s">
        <v>23</v>
      </c>
      <c r="EO2183" s="6">
        <v>25</v>
      </c>
    </row>
    <row r="2184" spans="131:145" x14ac:dyDescent="0.25">
      <c r="EA2184" s="6" t="s">
        <v>0</v>
      </c>
      <c r="EB2184" s="6" t="s">
        <v>11</v>
      </c>
      <c r="EC2184" s="6" t="s">
        <v>1834</v>
      </c>
      <c r="ED2184" s="6" t="s">
        <v>190</v>
      </c>
      <c r="EE2184" s="6" t="s">
        <v>97</v>
      </c>
      <c r="EF2184" s="6" t="s">
        <v>132</v>
      </c>
      <c r="EG2184" s="6">
        <v>12</v>
      </c>
      <c r="EH2184" s="6">
        <v>47</v>
      </c>
      <c r="EI2184" s="6">
        <v>15</v>
      </c>
      <c r="EJ2184" s="6">
        <v>69</v>
      </c>
      <c r="EK2184" s="6">
        <v>15</v>
      </c>
      <c r="EL2184" s="6">
        <v>69</v>
      </c>
      <c r="EM2184" s="6" t="s">
        <v>118</v>
      </c>
      <c r="EN2184" s="6" t="s">
        <v>23</v>
      </c>
      <c r="EO2184" s="6">
        <v>18</v>
      </c>
    </row>
    <row r="2185" spans="131:145" x14ac:dyDescent="0.25">
      <c r="EA2185" s="6" t="s">
        <v>0</v>
      </c>
      <c r="EB2185" s="6" t="s">
        <v>5</v>
      </c>
      <c r="EC2185" s="6" t="s">
        <v>183</v>
      </c>
      <c r="ED2185" s="6" t="s">
        <v>184</v>
      </c>
      <c r="EE2185" s="6" t="s">
        <v>97</v>
      </c>
      <c r="EF2185" s="6" t="s">
        <v>125</v>
      </c>
      <c r="EG2185" s="6">
        <v>45</v>
      </c>
      <c r="EH2185" s="6">
        <v>193</v>
      </c>
      <c r="EI2185" s="6">
        <v>48</v>
      </c>
      <c r="EJ2185" s="6">
        <v>196</v>
      </c>
      <c r="EK2185" s="6">
        <v>48</v>
      </c>
      <c r="EL2185" s="6">
        <v>196</v>
      </c>
      <c r="EM2185" s="6" t="s">
        <v>118</v>
      </c>
      <c r="EN2185" s="6" t="s">
        <v>21</v>
      </c>
      <c r="EO2185" s="6">
        <v>11</v>
      </c>
    </row>
    <row r="2186" spans="131:145" x14ac:dyDescent="0.25">
      <c r="EA2186" s="6" t="s">
        <v>0</v>
      </c>
      <c r="EB2186" s="6" t="s">
        <v>8</v>
      </c>
      <c r="EC2186" s="6" t="s">
        <v>1800</v>
      </c>
      <c r="ED2186" s="6" t="s">
        <v>129</v>
      </c>
      <c r="EE2186" s="6" t="s">
        <v>97</v>
      </c>
      <c r="EF2186" s="6" t="s">
        <v>125</v>
      </c>
      <c r="EG2186" s="6">
        <v>46</v>
      </c>
      <c r="EH2186" s="6">
        <v>272</v>
      </c>
      <c r="EI2186" s="6">
        <v>45</v>
      </c>
      <c r="EJ2186" s="6">
        <v>257</v>
      </c>
      <c r="EK2186" s="6">
        <v>45</v>
      </c>
      <c r="EL2186" s="6">
        <v>269</v>
      </c>
      <c r="EM2186" s="6" t="s">
        <v>118</v>
      </c>
      <c r="EN2186" s="6" t="s">
        <v>23</v>
      </c>
      <c r="EO2186" s="6">
        <v>45</v>
      </c>
    </row>
    <row r="2187" spans="131:145" x14ac:dyDescent="0.25">
      <c r="EA2187" s="6" t="s">
        <v>0</v>
      </c>
      <c r="EB2187" s="6" t="s">
        <v>5</v>
      </c>
      <c r="EC2187" s="6" t="s">
        <v>271</v>
      </c>
      <c r="ED2187" s="6" t="s">
        <v>272</v>
      </c>
      <c r="EE2187" s="6" t="s">
        <v>97</v>
      </c>
      <c r="EF2187" s="6" t="s">
        <v>125</v>
      </c>
      <c r="EG2187" s="6">
        <v>18</v>
      </c>
      <c r="EH2187" s="6">
        <v>82</v>
      </c>
      <c r="EI2187" s="6">
        <v>18</v>
      </c>
      <c r="EJ2187" s="6">
        <v>82</v>
      </c>
      <c r="EK2187" s="6">
        <v>18</v>
      </c>
      <c r="EL2187" s="6">
        <v>80</v>
      </c>
      <c r="EM2187" s="6" t="s">
        <v>118</v>
      </c>
      <c r="EN2187" s="6" t="s">
        <v>21</v>
      </c>
      <c r="EO2187" s="6">
        <v>9</v>
      </c>
    </row>
    <row r="2188" spans="131:145" x14ac:dyDescent="0.25">
      <c r="EA2188" s="6" t="s">
        <v>0</v>
      </c>
      <c r="EB2188" s="6" t="s">
        <v>8</v>
      </c>
      <c r="EC2188" s="6" t="s">
        <v>1800</v>
      </c>
      <c r="ED2188" s="6" t="s">
        <v>129</v>
      </c>
      <c r="EE2188" s="6" t="s">
        <v>97</v>
      </c>
      <c r="EF2188" s="6" t="s">
        <v>125</v>
      </c>
      <c r="EG2188" s="6">
        <v>46</v>
      </c>
      <c r="EH2188" s="6">
        <v>272</v>
      </c>
      <c r="EI2188" s="6">
        <v>45</v>
      </c>
      <c r="EJ2188" s="6">
        <v>257</v>
      </c>
      <c r="EK2188" s="6">
        <v>45</v>
      </c>
      <c r="EL2188" s="6">
        <v>269</v>
      </c>
      <c r="EM2188" s="6" t="s">
        <v>118</v>
      </c>
      <c r="EN2188" s="6" t="s">
        <v>21</v>
      </c>
      <c r="EO2188" s="6">
        <v>25</v>
      </c>
    </row>
    <row r="2189" spans="131:145" x14ac:dyDescent="0.25">
      <c r="EA2189" s="6" t="s">
        <v>0</v>
      </c>
      <c r="EB2189" s="6" t="s">
        <v>8</v>
      </c>
      <c r="EC2189" s="6" t="s">
        <v>141</v>
      </c>
      <c r="ED2189" s="6" t="s">
        <v>142</v>
      </c>
      <c r="EE2189" s="6" t="s">
        <v>97</v>
      </c>
      <c r="EF2189" s="6" t="s">
        <v>98</v>
      </c>
      <c r="EG2189" s="6">
        <v>186</v>
      </c>
      <c r="EH2189" s="6">
        <v>1002</v>
      </c>
      <c r="EI2189" s="6">
        <v>183</v>
      </c>
      <c r="EJ2189" s="6">
        <v>971</v>
      </c>
      <c r="EK2189" s="6">
        <v>188</v>
      </c>
      <c r="EL2189" s="6">
        <v>1003</v>
      </c>
      <c r="EM2189" s="6" t="s">
        <v>118</v>
      </c>
      <c r="EN2189" s="6" t="s">
        <v>21</v>
      </c>
      <c r="EO2189" s="6">
        <v>55</v>
      </c>
    </row>
    <row r="2190" spans="131:145" x14ac:dyDescent="0.25">
      <c r="EA2190" s="6" t="s">
        <v>0</v>
      </c>
      <c r="EB2190" s="6" t="s">
        <v>4</v>
      </c>
      <c r="EC2190" s="6" t="s">
        <v>153</v>
      </c>
      <c r="ED2190" s="6" t="s">
        <v>154</v>
      </c>
      <c r="EE2190" s="6" t="s">
        <v>97</v>
      </c>
      <c r="EF2190" s="6" t="s">
        <v>98</v>
      </c>
      <c r="EG2190" s="6">
        <v>35</v>
      </c>
      <c r="EH2190" s="6">
        <v>175</v>
      </c>
      <c r="EI2190" s="6">
        <v>32</v>
      </c>
      <c r="EJ2190" s="6">
        <v>173</v>
      </c>
      <c r="EK2190" s="6">
        <v>43</v>
      </c>
      <c r="EL2190" s="6">
        <v>212</v>
      </c>
      <c r="EM2190" s="6" t="s">
        <v>118</v>
      </c>
      <c r="EN2190" s="6" t="s">
        <v>23</v>
      </c>
      <c r="EO2190" s="6">
        <v>30</v>
      </c>
    </row>
    <row r="2191" spans="131:145" x14ac:dyDescent="0.25">
      <c r="EA2191" s="6" t="s">
        <v>0</v>
      </c>
      <c r="EB2191" s="6" t="s">
        <v>5</v>
      </c>
      <c r="EC2191" s="6" t="s">
        <v>259</v>
      </c>
      <c r="ED2191" s="6" t="s">
        <v>260</v>
      </c>
      <c r="EE2191" s="6" t="s">
        <v>97</v>
      </c>
      <c r="EF2191" s="6" t="s">
        <v>98</v>
      </c>
      <c r="EG2191" s="6">
        <v>94</v>
      </c>
      <c r="EH2191" s="6">
        <v>341</v>
      </c>
      <c r="EI2191" s="6">
        <v>65</v>
      </c>
      <c r="EJ2191" s="6">
        <v>240</v>
      </c>
      <c r="EK2191" s="6">
        <v>95</v>
      </c>
      <c r="EL2191" s="6">
        <v>343</v>
      </c>
      <c r="EM2191" s="6" t="s">
        <v>118</v>
      </c>
      <c r="EN2191" s="6" t="s">
        <v>23</v>
      </c>
      <c r="EO2191" s="6">
        <v>57</v>
      </c>
    </row>
    <row r="2192" spans="131:145" x14ac:dyDescent="0.25">
      <c r="EA2192" s="6" t="s">
        <v>0</v>
      </c>
      <c r="EB2192" s="6" t="s">
        <v>5</v>
      </c>
      <c r="EC2192" s="6" t="s">
        <v>185</v>
      </c>
      <c r="ED2192" s="6" t="s">
        <v>186</v>
      </c>
      <c r="EE2192" s="6" t="s">
        <v>97</v>
      </c>
      <c r="EF2192" s="6" t="s">
        <v>125</v>
      </c>
      <c r="EG2192" s="6">
        <v>429</v>
      </c>
      <c r="EH2192" s="6">
        <v>2237</v>
      </c>
      <c r="EI2192" s="6">
        <v>429</v>
      </c>
      <c r="EJ2192" s="6">
        <v>2221</v>
      </c>
      <c r="EK2192" s="6">
        <v>429</v>
      </c>
      <c r="EL2192" s="6">
        <v>2221</v>
      </c>
      <c r="EM2192" s="6" t="s">
        <v>118</v>
      </c>
      <c r="EN2192" s="6" t="s">
        <v>21</v>
      </c>
      <c r="EO2192" s="6">
        <v>144</v>
      </c>
    </row>
    <row r="2193" spans="131:145" x14ac:dyDescent="0.25">
      <c r="EA2193" s="6" t="s">
        <v>0</v>
      </c>
      <c r="EB2193" s="6" t="s">
        <v>4</v>
      </c>
      <c r="EC2193" s="6" t="s">
        <v>106</v>
      </c>
      <c r="ED2193" s="6" t="s">
        <v>107</v>
      </c>
      <c r="EE2193" s="6" t="s">
        <v>97</v>
      </c>
      <c r="EF2193" s="6" t="s">
        <v>98</v>
      </c>
      <c r="EG2193" s="6">
        <v>7</v>
      </c>
      <c r="EH2193" s="6">
        <v>41</v>
      </c>
      <c r="EI2193" s="6">
        <v>10</v>
      </c>
      <c r="EJ2193" s="6">
        <v>47</v>
      </c>
      <c r="EK2193" s="6">
        <v>12</v>
      </c>
      <c r="EL2193" s="6">
        <v>56</v>
      </c>
      <c r="EM2193" s="6" t="s">
        <v>118</v>
      </c>
      <c r="EN2193" s="6" t="s">
        <v>22</v>
      </c>
      <c r="EO2193" s="6">
        <v>4</v>
      </c>
    </row>
    <row r="2194" spans="131:145" x14ac:dyDescent="0.25">
      <c r="EA2194" s="6" t="s">
        <v>0</v>
      </c>
      <c r="EB2194" s="6" t="s">
        <v>9</v>
      </c>
      <c r="EC2194" s="6" t="s">
        <v>1846</v>
      </c>
      <c r="ED2194" s="6" t="s">
        <v>213</v>
      </c>
      <c r="EE2194" s="6" t="s">
        <v>209</v>
      </c>
      <c r="EF2194" s="6" t="s">
        <v>125</v>
      </c>
      <c r="EG2194" s="6">
        <v>174</v>
      </c>
      <c r="EH2194" s="6">
        <v>1185</v>
      </c>
      <c r="EI2194" s="6">
        <v>463</v>
      </c>
      <c r="EJ2194" s="6">
        <v>2123</v>
      </c>
      <c r="EK2194" s="6">
        <v>463</v>
      </c>
      <c r="EL2194" s="6">
        <v>2114</v>
      </c>
      <c r="EM2194" s="6" t="s">
        <v>118</v>
      </c>
      <c r="EN2194" s="6" t="s">
        <v>23</v>
      </c>
      <c r="EO2194" s="6">
        <v>253</v>
      </c>
    </row>
    <row r="2195" spans="131:145" x14ac:dyDescent="0.25">
      <c r="EA2195" s="6" t="s">
        <v>0</v>
      </c>
      <c r="EB2195" s="6" t="s">
        <v>8</v>
      </c>
      <c r="EC2195" s="6" t="s">
        <v>1800</v>
      </c>
      <c r="ED2195" s="6" t="s">
        <v>129</v>
      </c>
      <c r="EE2195" s="6" t="s">
        <v>97</v>
      </c>
      <c r="EF2195" s="6" t="s">
        <v>125</v>
      </c>
      <c r="EG2195" s="6">
        <v>46</v>
      </c>
      <c r="EH2195" s="6">
        <v>272</v>
      </c>
      <c r="EI2195" s="6">
        <v>45</v>
      </c>
      <c r="EJ2195" s="6">
        <v>257</v>
      </c>
      <c r="EK2195" s="6">
        <v>45</v>
      </c>
      <c r="EL2195" s="6">
        <v>269</v>
      </c>
      <c r="EM2195" s="6" t="s">
        <v>118</v>
      </c>
      <c r="EN2195" s="6" t="s">
        <v>22</v>
      </c>
      <c r="EO2195" s="6">
        <v>20</v>
      </c>
    </row>
    <row r="2196" spans="131:145" x14ac:dyDescent="0.25">
      <c r="EA2196" s="6" t="s">
        <v>0</v>
      </c>
      <c r="EB2196" s="6" t="s">
        <v>5</v>
      </c>
      <c r="EC2196" s="6" t="s">
        <v>271</v>
      </c>
      <c r="ED2196" s="6" t="s">
        <v>272</v>
      </c>
      <c r="EE2196" s="6" t="s">
        <v>97</v>
      </c>
      <c r="EF2196" s="6" t="s">
        <v>125</v>
      </c>
      <c r="EG2196" s="6">
        <v>18</v>
      </c>
      <c r="EH2196" s="6">
        <v>82</v>
      </c>
      <c r="EI2196" s="6">
        <v>18</v>
      </c>
      <c r="EJ2196" s="6">
        <v>82</v>
      </c>
      <c r="EK2196" s="6">
        <v>18</v>
      </c>
      <c r="EL2196" s="6">
        <v>80</v>
      </c>
      <c r="EM2196" s="6" t="s">
        <v>118</v>
      </c>
      <c r="EN2196" s="6" t="s">
        <v>22</v>
      </c>
      <c r="EO2196" s="6">
        <v>6</v>
      </c>
    </row>
    <row r="2197" spans="131:145" x14ac:dyDescent="0.25">
      <c r="EA2197" s="6" t="s">
        <v>0</v>
      </c>
      <c r="EB2197" s="6" t="s">
        <v>5</v>
      </c>
      <c r="EC2197" s="6" t="s">
        <v>183</v>
      </c>
      <c r="ED2197" s="6" t="s">
        <v>184</v>
      </c>
      <c r="EE2197" s="6" t="s">
        <v>97</v>
      </c>
      <c r="EF2197" s="6" t="s">
        <v>125</v>
      </c>
      <c r="EG2197" s="6">
        <v>45</v>
      </c>
      <c r="EH2197" s="6">
        <v>193</v>
      </c>
      <c r="EI2197" s="6">
        <v>48</v>
      </c>
      <c r="EJ2197" s="6">
        <v>196</v>
      </c>
      <c r="EK2197" s="6">
        <v>48</v>
      </c>
      <c r="EL2197" s="6">
        <v>196</v>
      </c>
      <c r="EM2197" s="6" t="s">
        <v>118</v>
      </c>
      <c r="EN2197" s="6" t="s">
        <v>23</v>
      </c>
      <c r="EO2197" s="6">
        <v>29</v>
      </c>
    </row>
    <row r="2198" spans="131:145" x14ac:dyDescent="0.25">
      <c r="EA2198" s="6" t="s">
        <v>0</v>
      </c>
      <c r="EB2198" s="6" t="s">
        <v>5</v>
      </c>
      <c r="EC2198" s="6" t="s">
        <v>259</v>
      </c>
      <c r="ED2198" s="6" t="s">
        <v>260</v>
      </c>
      <c r="EE2198" s="6" t="s">
        <v>97</v>
      </c>
      <c r="EF2198" s="6" t="s">
        <v>98</v>
      </c>
      <c r="EG2198" s="6">
        <v>94</v>
      </c>
      <c r="EH2198" s="6">
        <v>341</v>
      </c>
      <c r="EI2198" s="6">
        <v>65</v>
      </c>
      <c r="EJ2198" s="6">
        <v>240</v>
      </c>
      <c r="EK2198" s="6">
        <v>95</v>
      </c>
      <c r="EL2198" s="6">
        <v>343</v>
      </c>
      <c r="EM2198" s="6" t="s">
        <v>118</v>
      </c>
      <c r="EN2198" s="6" t="s">
        <v>22</v>
      </c>
      <c r="EO2198" s="6">
        <v>26</v>
      </c>
    </row>
    <row r="2199" spans="131:145" x14ac:dyDescent="0.25">
      <c r="EA2199" s="6" t="s">
        <v>0</v>
      </c>
      <c r="EB2199" s="6" t="s">
        <v>9</v>
      </c>
      <c r="EC2199" s="6" t="s">
        <v>1835</v>
      </c>
      <c r="ED2199" s="6" t="s">
        <v>208</v>
      </c>
      <c r="EE2199" s="6" t="s">
        <v>209</v>
      </c>
      <c r="EF2199" s="6" t="s">
        <v>125</v>
      </c>
      <c r="EG2199" s="6">
        <v>541</v>
      </c>
      <c r="EH2199" s="6">
        <v>2607</v>
      </c>
      <c r="EI2199" s="6">
        <v>545</v>
      </c>
      <c r="EJ2199" s="6">
        <v>2544</v>
      </c>
      <c r="EK2199" s="6">
        <v>545</v>
      </c>
      <c r="EL2199" s="6">
        <v>2545</v>
      </c>
      <c r="EM2199" s="6" t="s">
        <v>118</v>
      </c>
      <c r="EN2199" s="6" t="s">
        <v>23</v>
      </c>
      <c r="EO2199" s="6">
        <v>386</v>
      </c>
    </row>
    <row r="2200" spans="131:145" x14ac:dyDescent="0.25">
      <c r="EA2200" s="6" t="s">
        <v>0</v>
      </c>
      <c r="EB2200" s="6" t="s">
        <v>8</v>
      </c>
      <c r="EC2200" s="6" t="s">
        <v>218</v>
      </c>
      <c r="ED2200" s="6" t="s">
        <v>219</v>
      </c>
      <c r="EE2200" s="6" t="s">
        <v>97</v>
      </c>
      <c r="EF2200" s="6" t="s">
        <v>98</v>
      </c>
      <c r="EG2200" s="6">
        <v>70</v>
      </c>
      <c r="EH2200" s="6">
        <v>609</v>
      </c>
      <c r="EI2200" s="6">
        <v>124</v>
      </c>
      <c r="EJ2200" s="6">
        <v>644</v>
      </c>
      <c r="EK2200" s="6">
        <v>124</v>
      </c>
      <c r="EL2200" s="6">
        <v>644</v>
      </c>
      <c r="EM2200" s="6" t="s">
        <v>118</v>
      </c>
      <c r="EN2200" s="6" t="s">
        <v>22</v>
      </c>
      <c r="EO2200" s="6">
        <v>35</v>
      </c>
    </row>
    <row r="2201" spans="131:145" x14ac:dyDescent="0.25">
      <c r="EA2201" s="6" t="s">
        <v>0</v>
      </c>
      <c r="EB2201" s="6" t="s">
        <v>4</v>
      </c>
      <c r="EC2201" s="6" t="s">
        <v>155</v>
      </c>
      <c r="ED2201" s="6" t="s">
        <v>156</v>
      </c>
      <c r="EE2201" s="6" t="s">
        <v>97</v>
      </c>
      <c r="EF2201" s="6" t="s">
        <v>98</v>
      </c>
      <c r="EG2201" s="6">
        <v>97</v>
      </c>
      <c r="EH2201" s="6">
        <v>382</v>
      </c>
      <c r="EI2201" s="6">
        <v>95</v>
      </c>
      <c r="EJ2201" s="6">
        <v>386</v>
      </c>
      <c r="EK2201" s="6">
        <v>95</v>
      </c>
      <c r="EL2201" s="6">
        <v>386</v>
      </c>
      <c r="EM2201" s="6" t="s">
        <v>118</v>
      </c>
      <c r="EN2201" s="6" t="s">
        <v>21</v>
      </c>
      <c r="EO2201" s="6">
        <v>33</v>
      </c>
    </row>
    <row r="2202" spans="131:145" x14ac:dyDescent="0.25">
      <c r="EA2202" s="6" t="s">
        <v>0</v>
      </c>
      <c r="EB2202" s="6" t="s">
        <v>11</v>
      </c>
      <c r="EC2202" s="6" t="s">
        <v>187</v>
      </c>
      <c r="ED2202" s="6" t="s">
        <v>188</v>
      </c>
      <c r="EE2202" s="6" t="s">
        <v>97</v>
      </c>
      <c r="EF2202" s="6" t="s">
        <v>132</v>
      </c>
      <c r="EG2202" s="6">
        <v>18</v>
      </c>
      <c r="EH2202" s="6">
        <v>78</v>
      </c>
      <c r="EI2202" s="6">
        <v>18</v>
      </c>
      <c r="EJ2202" s="6">
        <v>79</v>
      </c>
      <c r="EK2202" s="6">
        <v>18</v>
      </c>
      <c r="EL2202" s="6">
        <v>77</v>
      </c>
      <c r="EM2202" s="6" t="s">
        <v>118</v>
      </c>
      <c r="EN2202" s="6" t="s">
        <v>23</v>
      </c>
      <c r="EO2202" s="6">
        <v>17</v>
      </c>
    </row>
    <row r="2203" spans="131:145" x14ac:dyDescent="0.25">
      <c r="EA2203" s="6" t="s">
        <v>0</v>
      </c>
      <c r="EB2203" s="6" t="s">
        <v>5</v>
      </c>
      <c r="EC2203" s="6" t="s">
        <v>183</v>
      </c>
      <c r="ED2203" s="6" t="s">
        <v>184</v>
      </c>
      <c r="EE2203" s="6" t="s">
        <v>97</v>
      </c>
      <c r="EF2203" s="6" t="s">
        <v>125</v>
      </c>
      <c r="EG2203" s="6">
        <v>45</v>
      </c>
      <c r="EH2203" s="6">
        <v>193</v>
      </c>
      <c r="EI2203" s="6">
        <v>48</v>
      </c>
      <c r="EJ2203" s="6">
        <v>196</v>
      </c>
      <c r="EK2203" s="6">
        <v>48</v>
      </c>
      <c r="EL2203" s="6">
        <v>196</v>
      </c>
      <c r="EM2203" s="6" t="s">
        <v>118</v>
      </c>
      <c r="EN2203" s="6" t="s">
        <v>22</v>
      </c>
      <c r="EO2203" s="6">
        <v>18</v>
      </c>
    </row>
    <row r="2204" spans="131:145" x14ac:dyDescent="0.25">
      <c r="EA2204" s="6" t="s">
        <v>0</v>
      </c>
      <c r="EB2204" s="6" t="s">
        <v>8</v>
      </c>
      <c r="EC2204" s="6" t="s">
        <v>1816</v>
      </c>
      <c r="ED2204" s="6" t="s">
        <v>127</v>
      </c>
      <c r="EE2204" s="6" t="s">
        <v>97</v>
      </c>
      <c r="EF2204" s="6" t="s">
        <v>132</v>
      </c>
      <c r="EG2204" s="6">
        <v>50</v>
      </c>
      <c r="EH2204" s="6">
        <v>295</v>
      </c>
      <c r="EI2204" s="6">
        <v>50</v>
      </c>
      <c r="EJ2204" s="6">
        <v>293</v>
      </c>
      <c r="EK2204" s="6">
        <v>50</v>
      </c>
      <c r="EL2204" s="6">
        <v>293</v>
      </c>
      <c r="EM2204" s="6" t="s">
        <v>118</v>
      </c>
      <c r="EN2204" s="6" t="s">
        <v>22</v>
      </c>
      <c r="EO2204" s="6">
        <v>23</v>
      </c>
    </row>
    <row r="2205" spans="131:145" x14ac:dyDescent="0.25">
      <c r="EA2205" s="6" t="s">
        <v>0</v>
      </c>
      <c r="EB2205" s="6" t="s">
        <v>4</v>
      </c>
      <c r="EC2205" s="6" t="s">
        <v>153</v>
      </c>
      <c r="ED2205" s="6" t="s">
        <v>154</v>
      </c>
      <c r="EE2205" s="6" t="s">
        <v>97</v>
      </c>
      <c r="EF2205" s="6" t="s">
        <v>98</v>
      </c>
      <c r="EG2205" s="6">
        <v>35</v>
      </c>
      <c r="EH2205" s="6">
        <v>175</v>
      </c>
      <c r="EI2205" s="6">
        <v>32</v>
      </c>
      <c r="EJ2205" s="6">
        <v>173</v>
      </c>
      <c r="EK2205" s="6">
        <v>43</v>
      </c>
      <c r="EL2205" s="6">
        <v>212</v>
      </c>
      <c r="EM2205" s="6" t="s">
        <v>118</v>
      </c>
      <c r="EN2205" s="6" t="s">
        <v>22</v>
      </c>
      <c r="EO2205" s="6">
        <v>14</v>
      </c>
    </row>
    <row r="2206" spans="131:145" x14ac:dyDescent="0.25">
      <c r="EA2206" s="6" t="s">
        <v>0</v>
      </c>
      <c r="EB2206" s="6" t="s">
        <v>11</v>
      </c>
      <c r="EC2206" s="6" t="s">
        <v>187</v>
      </c>
      <c r="ED2206" s="6" t="s">
        <v>188</v>
      </c>
      <c r="EE2206" s="6" t="s">
        <v>97</v>
      </c>
      <c r="EF2206" s="6" t="s">
        <v>132</v>
      </c>
      <c r="EG2206" s="6">
        <v>18</v>
      </c>
      <c r="EH2206" s="6">
        <v>78</v>
      </c>
      <c r="EI2206" s="6">
        <v>18</v>
      </c>
      <c r="EJ2206" s="6">
        <v>79</v>
      </c>
      <c r="EK2206" s="6">
        <v>18</v>
      </c>
      <c r="EL2206" s="6">
        <v>77</v>
      </c>
      <c r="EM2206" s="6" t="s">
        <v>118</v>
      </c>
      <c r="EN2206" s="6" t="s">
        <v>21</v>
      </c>
      <c r="EO2206" s="6">
        <v>7</v>
      </c>
    </row>
    <row r="2207" spans="131:145" x14ac:dyDescent="0.25">
      <c r="EA2207" s="6" t="s">
        <v>0</v>
      </c>
      <c r="EB2207" s="6" t="s">
        <v>8</v>
      </c>
      <c r="EC2207" s="6" t="s">
        <v>1816</v>
      </c>
      <c r="ED2207" s="6" t="s">
        <v>127</v>
      </c>
      <c r="EE2207" s="6" t="s">
        <v>97</v>
      </c>
      <c r="EF2207" s="6" t="s">
        <v>132</v>
      </c>
      <c r="EG2207" s="6">
        <v>50</v>
      </c>
      <c r="EH2207" s="6">
        <v>295</v>
      </c>
      <c r="EI2207" s="6">
        <v>50</v>
      </c>
      <c r="EJ2207" s="6">
        <v>293</v>
      </c>
      <c r="EK2207" s="6">
        <v>50</v>
      </c>
      <c r="EL2207" s="6">
        <v>293</v>
      </c>
      <c r="EM2207" s="6" t="s">
        <v>118</v>
      </c>
      <c r="EN2207" s="6" t="s">
        <v>23</v>
      </c>
      <c r="EO2207" s="6">
        <v>51</v>
      </c>
    </row>
    <row r="2208" spans="131:145" x14ac:dyDescent="0.25">
      <c r="EA2208" s="6" t="s">
        <v>0</v>
      </c>
      <c r="EB2208" s="6" t="s">
        <v>5</v>
      </c>
      <c r="EC2208" s="6" t="s">
        <v>271</v>
      </c>
      <c r="ED2208" s="6" t="s">
        <v>272</v>
      </c>
      <c r="EE2208" s="6" t="s">
        <v>97</v>
      </c>
      <c r="EF2208" s="6" t="s">
        <v>125</v>
      </c>
      <c r="EG2208" s="6">
        <v>18</v>
      </c>
      <c r="EH2208" s="6">
        <v>82</v>
      </c>
      <c r="EI2208" s="6">
        <v>18</v>
      </c>
      <c r="EJ2208" s="6">
        <v>82</v>
      </c>
      <c r="EK2208" s="6">
        <v>18</v>
      </c>
      <c r="EL2208" s="6">
        <v>80</v>
      </c>
      <c r="EM2208" s="6" t="s">
        <v>118</v>
      </c>
      <c r="EN2208" s="6" t="s">
        <v>23</v>
      </c>
      <c r="EO2208" s="6">
        <v>15</v>
      </c>
    </row>
    <row r="2209" spans="131:145" x14ac:dyDescent="0.25">
      <c r="EA2209" s="6" t="s">
        <v>0</v>
      </c>
      <c r="EB2209" s="6" t="s">
        <v>5</v>
      </c>
      <c r="EC2209" s="6" t="s">
        <v>185</v>
      </c>
      <c r="ED2209" s="6" t="s">
        <v>186</v>
      </c>
      <c r="EE2209" s="6" t="s">
        <v>97</v>
      </c>
      <c r="EF2209" s="6" t="s">
        <v>125</v>
      </c>
      <c r="EG2209" s="6">
        <v>429</v>
      </c>
      <c r="EH2209" s="6">
        <v>2237</v>
      </c>
      <c r="EI2209" s="6">
        <v>429</v>
      </c>
      <c r="EJ2209" s="6">
        <v>2221</v>
      </c>
      <c r="EK2209" s="6">
        <v>429</v>
      </c>
      <c r="EL2209" s="6">
        <v>2221</v>
      </c>
      <c r="EM2209" s="6" t="s">
        <v>118</v>
      </c>
      <c r="EN2209" s="6" t="s">
        <v>22</v>
      </c>
      <c r="EO2209" s="6">
        <v>129</v>
      </c>
    </row>
    <row r="2210" spans="131:145" x14ac:dyDescent="0.25">
      <c r="EA2210" s="6" t="s">
        <v>0</v>
      </c>
      <c r="EB2210" s="6" t="s">
        <v>5</v>
      </c>
      <c r="EC2210" s="6" t="s">
        <v>185</v>
      </c>
      <c r="ED2210" s="6" t="s">
        <v>186</v>
      </c>
      <c r="EE2210" s="6" t="s">
        <v>97</v>
      </c>
      <c r="EF2210" s="6" t="s">
        <v>125</v>
      </c>
      <c r="EG2210" s="6">
        <v>429</v>
      </c>
      <c r="EH2210" s="6">
        <v>2237</v>
      </c>
      <c r="EI2210" s="6">
        <v>429</v>
      </c>
      <c r="EJ2210" s="6">
        <v>2221</v>
      </c>
      <c r="EK2210" s="6">
        <v>429</v>
      </c>
      <c r="EL2210" s="6">
        <v>2221</v>
      </c>
      <c r="EM2210" s="6" t="s">
        <v>118</v>
      </c>
      <c r="EN2210" s="6" t="s">
        <v>23</v>
      </c>
      <c r="EO2210" s="6">
        <v>273</v>
      </c>
    </row>
    <row r="2211" spans="131:145" x14ac:dyDescent="0.25">
      <c r="EA2211" s="6" t="s">
        <v>0</v>
      </c>
      <c r="EB2211" s="6" t="s">
        <v>8</v>
      </c>
      <c r="EC2211" s="6" t="s">
        <v>218</v>
      </c>
      <c r="ED2211" s="6" t="s">
        <v>219</v>
      </c>
      <c r="EE2211" s="6" t="s">
        <v>97</v>
      </c>
      <c r="EF2211" s="6" t="s">
        <v>98</v>
      </c>
      <c r="EG2211" s="6">
        <v>70</v>
      </c>
      <c r="EH2211" s="6">
        <v>609</v>
      </c>
      <c r="EI2211" s="6">
        <v>124</v>
      </c>
      <c r="EJ2211" s="6">
        <v>644</v>
      </c>
      <c r="EK2211" s="6">
        <v>124</v>
      </c>
      <c r="EL2211" s="6">
        <v>644</v>
      </c>
      <c r="EM2211" s="6" t="s">
        <v>118</v>
      </c>
      <c r="EN2211" s="6" t="s">
        <v>23</v>
      </c>
      <c r="EO2211" s="6">
        <v>73</v>
      </c>
    </row>
    <row r="2212" spans="131:145" x14ac:dyDescent="0.25">
      <c r="EA2212" s="6" t="s">
        <v>0</v>
      </c>
      <c r="EB2212" s="6" t="s">
        <v>5</v>
      </c>
      <c r="EC2212" s="6" t="s">
        <v>259</v>
      </c>
      <c r="ED2212" s="6" t="s">
        <v>260</v>
      </c>
      <c r="EE2212" s="6" t="s">
        <v>97</v>
      </c>
      <c r="EF2212" s="6" t="s">
        <v>98</v>
      </c>
      <c r="EG2212" s="6">
        <v>94</v>
      </c>
      <c r="EH2212" s="6">
        <v>341</v>
      </c>
      <c r="EI2212" s="6">
        <v>65</v>
      </c>
      <c r="EJ2212" s="6">
        <v>240</v>
      </c>
      <c r="EK2212" s="6">
        <v>95</v>
      </c>
      <c r="EL2212" s="6">
        <v>343</v>
      </c>
      <c r="EM2212" s="6" t="s">
        <v>118</v>
      </c>
      <c r="EN2212" s="6" t="s">
        <v>21</v>
      </c>
      <c r="EO2212" s="6">
        <v>31</v>
      </c>
    </row>
    <row r="2213" spans="131:145" x14ac:dyDescent="0.25">
      <c r="EA2213" s="6" t="s">
        <v>0</v>
      </c>
      <c r="EB2213" s="6" t="s">
        <v>8</v>
      </c>
      <c r="EC2213" s="6" t="s">
        <v>141</v>
      </c>
      <c r="ED2213" s="6" t="s">
        <v>142</v>
      </c>
      <c r="EE2213" s="6" t="s">
        <v>97</v>
      </c>
      <c r="EF2213" s="6" t="s">
        <v>98</v>
      </c>
      <c r="EG2213" s="6">
        <v>186</v>
      </c>
      <c r="EH2213" s="6">
        <v>1002</v>
      </c>
      <c r="EI2213" s="6">
        <v>183</v>
      </c>
      <c r="EJ2213" s="6">
        <v>971</v>
      </c>
      <c r="EK2213" s="6">
        <v>188</v>
      </c>
      <c r="EL2213" s="6">
        <v>1003</v>
      </c>
      <c r="EM2213" s="6" t="s">
        <v>118</v>
      </c>
      <c r="EN2213" s="6" t="s">
        <v>22</v>
      </c>
      <c r="EO2213" s="6">
        <v>64</v>
      </c>
    </row>
    <row r="2214" spans="131:145" x14ac:dyDescent="0.25">
      <c r="EA2214" s="6" t="s">
        <v>0</v>
      </c>
      <c r="EB2214" s="6" t="s">
        <v>7</v>
      </c>
      <c r="EC2214" s="6" t="s">
        <v>727</v>
      </c>
      <c r="ED2214" s="6" t="s">
        <v>728</v>
      </c>
      <c r="EE2214" s="6" t="s">
        <v>97</v>
      </c>
      <c r="EF2214" s="6" t="s">
        <v>98</v>
      </c>
      <c r="EG2214" s="6">
        <v>116</v>
      </c>
      <c r="EH2214" s="6">
        <v>659</v>
      </c>
      <c r="EI2214" s="6">
        <v>116</v>
      </c>
      <c r="EJ2214" s="6">
        <v>659</v>
      </c>
      <c r="EK2214" s="6">
        <v>116</v>
      </c>
      <c r="EL2214" s="6">
        <v>659</v>
      </c>
      <c r="EM2214" s="6" t="s">
        <v>118</v>
      </c>
      <c r="EN2214" s="6" t="s">
        <v>21</v>
      </c>
      <c r="EO2214" s="6">
        <v>0</v>
      </c>
    </row>
    <row r="2215" spans="131:145" x14ac:dyDescent="0.25">
      <c r="EA2215" s="6" t="s">
        <v>0</v>
      </c>
      <c r="EB2215" s="6" t="s">
        <v>5</v>
      </c>
      <c r="EC2215" s="6" t="s">
        <v>261</v>
      </c>
      <c r="ED2215" s="6" t="s">
        <v>262</v>
      </c>
      <c r="EE2215" s="6" t="s">
        <v>97</v>
      </c>
      <c r="EF2215" s="6" t="s">
        <v>98</v>
      </c>
      <c r="EG2215" s="6">
        <v>42</v>
      </c>
      <c r="EH2215" s="6">
        <v>175</v>
      </c>
      <c r="EI2215" s="6">
        <v>27</v>
      </c>
      <c r="EJ2215" s="6">
        <v>131</v>
      </c>
      <c r="EK2215" s="6">
        <v>42</v>
      </c>
      <c r="EL2215" s="6">
        <v>175</v>
      </c>
      <c r="EM2215" s="6" t="s">
        <v>118</v>
      </c>
      <c r="EN2215" s="6" t="s">
        <v>21</v>
      </c>
      <c r="EO2215" s="6">
        <v>13</v>
      </c>
    </row>
    <row r="2216" spans="131:145" x14ac:dyDescent="0.25">
      <c r="EA2216" s="6" t="s">
        <v>0</v>
      </c>
      <c r="EB2216" s="6" t="s">
        <v>5</v>
      </c>
      <c r="EC2216" s="6" t="s">
        <v>257</v>
      </c>
      <c r="ED2216" s="6" t="s">
        <v>258</v>
      </c>
      <c r="EE2216" s="6" t="s">
        <v>97</v>
      </c>
      <c r="EF2216" s="6" t="s">
        <v>98</v>
      </c>
      <c r="EG2216" s="6">
        <v>128</v>
      </c>
      <c r="EH2216" s="6">
        <v>725</v>
      </c>
      <c r="EI2216" s="6">
        <v>100</v>
      </c>
      <c r="EJ2216" s="6">
        <v>608</v>
      </c>
      <c r="EK2216" s="6">
        <v>128</v>
      </c>
      <c r="EL2216" s="6">
        <v>746</v>
      </c>
      <c r="EM2216" s="6" t="s">
        <v>118</v>
      </c>
      <c r="EN2216" s="6" t="s">
        <v>23</v>
      </c>
      <c r="EO2216" s="6">
        <v>74</v>
      </c>
    </row>
    <row r="2217" spans="131:145" x14ac:dyDescent="0.25">
      <c r="EA2217" s="6" t="s">
        <v>0</v>
      </c>
      <c r="EB2217" s="6" t="s">
        <v>4</v>
      </c>
      <c r="EC2217" s="6" t="s">
        <v>104</v>
      </c>
      <c r="ED2217" s="6" t="s">
        <v>105</v>
      </c>
      <c r="EE2217" s="6" t="s">
        <v>97</v>
      </c>
      <c r="EF2217" s="6" t="s">
        <v>98</v>
      </c>
      <c r="EG2217" s="6">
        <v>32</v>
      </c>
      <c r="EH2217" s="6">
        <v>146</v>
      </c>
      <c r="EI2217" s="6">
        <v>28</v>
      </c>
      <c r="EJ2217" s="6">
        <v>131</v>
      </c>
      <c r="EK2217" s="6">
        <v>32</v>
      </c>
      <c r="EL2217" s="6">
        <v>148</v>
      </c>
      <c r="EM2217" s="6" t="s">
        <v>118</v>
      </c>
      <c r="EN2217" s="6" t="s">
        <v>23</v>
      </c>
      <c r="EO2217" s="6">
        <v>32</v>
      </c>
    </row>
    <row r="2218" spans="131:145" x14ac:dyDescent="0.25">
      <c r="EA2218" s="6" t="s">
        <v>0</v>
      </c>
      <c r="EB2218" s="6" t="s">
        <v>8</v>
      </c>
      <c r="EC2218" s="6" t="s">
        <v>123</v>
      </c>
      <c r="ED2218" s="6" t="s">
        <v>124</v>
      </c>
      <c r="EE2218" s="6" t="s">
        <v>97</v>
      </c>
      <c r="EF2218" s="6" t="s">
        <v>98</v>
      </c>
      <c r="EG2218" s="6">
        <v>30</v>
      </c>
      <c r="EH2218" s="6">
        <v>175</v>
      </c>
      <c r="EI2218" s="6">
        <v>18</v>
      </c>
      <c r="EJ2218" s="6">
        <v>120</v>
      </c>
      <c r="EK2218" s="6">
        <v>29</v>
      </c>
      <c r="EL2218" s="6">
        <v>182</v>
      </c>
      <c r="EM2218" s="6" t="s">
        <v>118</v>
      </c>
      <c r="EN2218" s="6" t="s">
        <v>22</v>
      </c>
      <c r="EO2218" s="6">
        <v>13</v>
      </c>
    </row>
    <row r="2219" spans="131:145" x14ac:dyDescent="0.25">
      <c r="EA2219" s="6" t="s">
        <v>0</v>
      </c>
      <c r="EB2219" s="6" t="s">
        <v>8</v>
      </c>
      <c r="EC2219" s="6" t="s">
        <v>123</v>
      </c>
      <c r="ED2219" s="6" t="s">
        <v>124</v>
      </c>
      <c r="EE2219" s="6" t="s">
        <v>97</v>
      </c>
      <c r="EF2219" s="6" t="s">
        <v>98</v>
      </c>
      <c r="EG2219" s="6">
        <v>30</v>
      </c>
      <c r="EH2219" s="6">
        <v>175</v>
      </c>
      <c r="EI2219" s="6">
        <v>18</v>
      </c>
      <c r="EJ2219" s="6">
        <v>120</v>
      </c>
      <c r="EK2219" s="6">
        <v>29</v>
      </c>
      <c r="EL2219" s="6">
        <v>182</v>
      </c>
      <c r="EM2219" s="6" t="s">
        <v>118</v>
      </c>
      <c r="EN2219" s="6" t="s">
        <v>21</v>
      </c>
      <c r="EO2219" s="6">
        <v>20</v>
      </c>
    </row>
    <row r="2220" spans="131:145" x14ac:dyDescent="0.25">
      <c r="EA2220" s="6" t="s">
        <v>0</v>
      </c>
      <c r="EB2220" s="6" t="s">
        <v>5</v>
      </c>
      <c r="EC2220" s="6" t="s">
        <v>273</v>
      </c>
      <c r="ED2220" s="6" t="s">
        <v>274</v>
      </c>
      <c r="EE2220" s="6" t="s">
        <v>97</v>
      </c>
      <c r="EF2220" s="6" t="s">
        <v>98</v>
      </c>
      <c r="EG2220" s="6">
        <v>85</v>
      </c>
      <c r="EH2220" s="6">
        <v>367</v>
      </c>
      <c r="EI2220" s="6">
        <v>80</v>
      </c>
      <c r="EJ2220" s="6">
        <v>337</v>
      </c>
      <c r="EK2220" s="6">
        <v>85</v>
      </c>
      <c r="EL2220" s="6">
        <v>367</v>
      </c>
      <c r="EM2220" s="6" t="s">
        <v>118</v>
      </c>
      <c r="EN2220" s="6" t="s">
        <v>21</v>
      </c>
      <c r="EO2220" s="6">
        <v>33</v>
      </c>
    </row>
    <row r="2221" spans="131:145" x14ac:dyDescent="0.25">
      <c r="EA2221" s="6" t="s">
        <v>0</v>
      </c>
      <c r="EB2221" s="6" t="s">
        <v>5</v>
      </c>
      <c r="EC2221" s="6" t="s">
        <v>273</v>
      </c>
      <c r="ED2221" s="6" t="s">
        <v>274</v>
      </c>
      <c r="EE2221" s="6" t="s">
        <v>97</v>
      </c>
      <c r="EF2221" s="6" t="s">
        <v>98</v>
      </c>
      <c r="EG2221" s="6">
        <v>85</v>
      </c>
      <c r="EH2221" s="6">
        <v>367</v>
      </c>
      <c r="EI2221" s="6">
        <v>80</v>
      </c>
      <c r="EJ2221" s="6">
        <v>337</v>
      </c>
      <c r="EK2221" s="6">
        <v>85</v>
      </c>
      <c r="EL2221" s="6">
        <v>367</v>
      </c>
      <c r="EM2221" s="6" t="s">
        <v>118</v>
      </c>
      <c r="EN2221" s="6" t="s">
        <v>23</v>
      </c>
      <c r="EO2221" s="6">
        <v>72</v>
      </c>
    </row>
    <row r="2222" spans="131:145" x14ac:dyDescent="0.25">
      <c r="EA2222" s="6" t="s">
        <v>0</v>
      </c>
      <c r="EB2222" s="6" t="s">
        <v>6</v>
      </c>
      <c r="EC2222" s="6" t="s">
        <v>275</v>
      </c>
      <c r="ED2222" s="6" t="s">
        <v>276</v>
      </c>
      <c r="EE2222" s="6" t="s">
        <v>97</v>
      </c>
      <c r="EF2222" s="6" t="s">
        <v>98</v>
      </c>
      <c r="EG2222" s="6">
        <v>118</v>
      </c>
      <c r="EH2222" s="6">
        <v>516</v>
      </c>
      <c r="EI2222" s="6">
        <v>108</v>
      </c>
      <c r="EJ2222" s="6">
        <v>470</v>
      </c>
      <c r="EK2222" s="6">
        <v>118</v>
      </c>
      <c r="EL2222" s="6">
        <v>520</v>
      </c>
      <c r="EM2222" s="6" t="s">
        <v>118</v>
      </c>
      <c r="EN2222" s="6" t="s">
        <v>21</v>
      </c>
      <c r="EO2222" s="6">
        <v>35</v>
      </c>
    </row>
    <row r="2223" spans="131:145" x14ac:dyDescent="0.25">
      <c r="EA2223" s="6" t="s">
        <v>0</v>
      </c>
      <c r="EB2223" s="6" t="s">
        <v>5</v>
      </c>
      <c r="EC2223" s="6" t="s">
        <v>273</v>
      </c>
      <c r="ED2223" s="6" t="s">
        <v>274</v>
      </c>
      <c r="EE2223" s="6" t="s">
        <v>97</v>
      </c>
      <c r="EF2223" s="6" t="s">
        <v>98</v>
      </c>
      <c r="EG2223" s="6">
        <v>85</v>
      </c>
      <c r="EH2223" s="6">
        <v>367</v>
      </c>
      <c r="EI2223" s="6">
        <v>80</v>
      </c>
      <c r="EJ2223" s="6">
        <v>337</v>
      </c>
      <c r="EK2223" s="6">
        <v>85</v>
      </c>
      <c r="EL2223" s="6">
        <v>367</v>
      </c>
      <c r="EM2223" s="6" t="s">
        <v>118</v>
      </c>
      <c r="EN2223" s="6" t="s">
        <v>22</v>
      </c>
      <c r="EO2223" s="6">
        <v>39</v>
      </c>
    </row>
    <row r="2224" spans="131:145" x14ac:dyDescent="0.25">
      <c r="EA2224" s="6" t="s">
        <v>0</v>
      </c>
      <c r="EB2224" s="6" t="s">
        <v>5</v>
      </c>
      <c r="EC2224" s="6" t="s">
        <v>846</v>
      </c>
      <c r="ED2224" s="6" t="s">
        <v>847</v>
      </c>
      <c r="EE2224" s="6" t="s">
        <v>97</v>
      </c>
      <c r="EF2224" s="6" t="s">
        <v>132</v>
      </c>
      <c r="EG2224" s="6">
        <v>243</v>
      </c>
      <c r="EH2224" s="6">
        <v>1307</v>
      </c>
      <c r="EI2224" s="6">
        <v>227</v>
      </c>
      <c r="EJ2224" s="6">
        <v>1227</v>
      </c>
      <c r="EK2224" s="6">
        <v>227</v>
      </c>
      <c r="EL2224" s="6">
        <v>1227</v>
      </c>
      <c r="EM2224" s="6" t="s">
        <v>118</v>
      </c>
      <c r="EN2224" s="6" t="s">
        <v>22</v>
      </c>
      <c r="EO2224" s="6">
        <v>40</v>
      </c>
    </row>
    <row r="2225" spans="131:145" x14ac:dyDescent="0.25">
      <c r="EA2225" s="6" t="s">
        <v>0</v>
      </c>
      <c r="EB2225" s="6" t="s">
        <v>5</v>
      </c>
      <c r="EC2225" s="6" t="s">
        <v>846</v>
      </c>
      <c r="ED2225" s="6" t="s">
        <v>847</v>
      </c>
      <c r="EE2225" s="6" t="s">
        <v>97</v>
      </c>
      <c r="EF2225" s="6" t="s">
        <v>132</v>
      </c>
      <c r="EG2225" s="6">
        <v>243</v>
      </c>
      <c r="EH2225" s="6">
        <v>1307</v>
      </c>
      <c r="EI2225" s="6">
        <v>227</v>
      </c>
      <c r="EJ2225" s="6">
        <v>1227</v>
      </c>
      <c r="EK2225" s="6">
        <v>227</v>
      </c>
      <c r="EL2225" s="6">
        <v>1227</v>
      </c>
      <c r="EM2225" s="6" t="s">
        <v>118</v>
      </c>
      <c r="EN2225" s="6" t="s">
        <v>21</v>
      </c>
      <c r="EO2225" s="6">
        <v>57</v>
      </c>
    </row>
    <row r="2226" spans="131:145" x14ac:dyDescent="0.25">
      <c r="EA2226" s="6" t="s">
        <v>0</v>
      </c>
      <c r="EB2226" s="6" t="s">
        <v>11</v>
      </c>
      <c r="EC2226" s="6" t="s">
        <v>1836</v>
      </c>
      <c r="ED2226" s="6" t="s">
        <v>192</v>
      </c>
      <c r="EE2226" s="6" t="s">
        <v>97</v>
      </c>
      <c r="EF2226" s="6" t="s">
        <v>98</v>
      </c>
      <c r="EG2226" s="6">
        <v>14</v>
      </c>
      <c r="EH2226" s="6">
        <v>44</v>
      </c>
      <c r="EI2226" s="6">
        <v>14</v>
      </c>
      <c r="EJ2226" s="6">
        <v>44</v>
      </c>
      <c r="EK2226" s="6">
        <v>14</v>
      </c>
      <c r="EL2226" s="6">
        <v>44</v>
      </c>
      <c r="EM2226" s="6" t="s">
        <v>118</v>
      </c>
      <c r="EN2226" s="6" t="s">
        <v>21</v>
      </c>
      <c r="EO2226" s="6">
        <v>4</v>
      </c>
    </row>
    <row r="2227" spans="131:145" x14ac:dyDescent="0.25">
      <c r="EA2227" s="6" t="s">
        <v>0</v>
      </c>
      <c r="EB2227" s="6" t="s">
        <v>13</v>
      </c>
      <c r="EC2227" s="6" t="s">
        <v>1853</v>
      </c>
      <c r="ED2227" s="6" t="s">
        <v>204</v>
      </c>
      <c r="EE2227" s="6" t="s">
        <v>97</v>
      </c>
      <c r="EF2227" s="6" t="s">
        <v>125</v>
      </c>
      <c r="EG2227" s="6">
        <v>41</v>
      </c>
      <c r="EH2227" s="6">
        <v>199</v>
      </c>
      <c r="EI2227" s="6">
        <v>41</v>
      </c>
      <c r="EJ2227" s="6">
        <v>196</v>
      </c>
      <c r="EK2227" s="6">
        <v>41</v>
      </c>
      <c r="EL2227" s="6">
        <v>201</v>
      </c>
      <c r="EM2227" s="6" t="s">
        <v>118</v>
      </c>
      <c r="EN2227" s="6" t="s">
        <v>21</v>
      </c>
      <c r="EO2227" s="6">
        <v>21</v>
      </c>
    </row>
    <row r="2228" spans="131:145" x14ac:dyDescent="0.25">
      <c r="EA2228" s="6" t="s">
        <v>0</v>
      </c>
      <c r="EB2228" s="6" t="s">
        <v>937</v>
      </c>
      <c r="EC2228" s="6" t="s">
        <v>1082</v>
      </c>
      <c r="ED2228" s="6" t="s">
        <v>1083</v>
      </c>
      <c r="EE2228" s="6" t="s">
        <v>97</v>
      </c>
      <c r="EF2228" s="6" t="s">
        <v>98</v>
      </c>
      <c r="EG2228" s="6">
        <v>91</v>
      </c>
      <c r="EH2228" s="6">
        <v>400</v>
      </c>
      <c r="EI2228" s="6">
        <v>60</v>
      </c>
      <c r="EJ2228" s="6">
        <v>228</v>
      </c>
      <c r="EK2228" s="6">
        <v>74</v>
      </c>
      <c r="EL2228" s="6">
        <v>228</v>
      </c>
      <c r="EM2228" s="6" t="s">
        <v>118</v>
      </c>
      <c r="EN2228" s="6" t="s">
        <v>22</v>
      </c>
      <c r="EO2228" s="6">
        <v>23</v>
      </c>
    </row>
    <row r="2229" spans="131:145" x14ac:dyDescent="0.25">
      <c r="EA2229" s="6" t="s">
        <v>0</v>
      </c>
      <c r="EB2229" s="6" t="s">
        <v>13</v>
      </c>
      <c r="EC2229" s="6" t="s">
        <v>245</v>
      </c>
      <c r="ED2229" s="6" t="s">
        <v>246</v>
      </c>
      <c r="EE2229" s="6" t="s">
        <v>97</v>
      </c>
      <c r="EF2229" s="6" t="s">
        <v>98</v>
      </c>
      <c r="EG2229" s="6">
        <v>25</v>
      </c>
      <c r="EH2229" s="6">
        <v>133</v>
      </c>
      <c r="EI2229" s="6">
        <v>22</v>
      </c>
      <c r="EJ2229" s="6">
        <v>95</v>
      </c>
      <c r="EK2229" s="6">
        <v>25</v>
      </c>
      <c r="EL2229" s="6">
        <v>134</v>
      </c>
      <c r="EM2229" s="6" t="s">
        <v>118</v>
      </c>
      <c r="EN2229" s="6" t="s">
        <v>22</v>
      </c>
      <c r="EO2229" s="6">
        <v>8</v>
      </c>
    </row>
    <row r="2230" spans="131:145" x14ac:dyDescent="0.25">
      <c r="EA2230" s="6" t="s">
        <v>0</v>
      </c>
      <c r="EB2230" s="6" t="s">
        <v>5</v>
      </c>
      <c r="EC2230" s="6" t="s">
        <v>713</v>
      </c>
      <c r="ED2230" s="6" t="s">
        <v>714</v>
      </c>
      <c r="EE2230" s="6" t="s">
        <v>209</v>
      </c>
      <c r="EF2230" s="6" t="s">
        <v>125</v>
      </c>
      <c r="EG2230" s="6">
        <v>110</v>
      </c>
      <c r="EH2230" s="6">
        <v>643</v>
      </c>
      <c r="EI2230" s="6">
        <v>106</v>
      </c>
      <c r="EK2230" s="6">
        <v>124</v>
      </c>
      <c r="EL2230" s="6">
        <v>0</v>
      </c>
      <c r="EM2230" s="6" t="s">
        <v>118</v>
      </c>
      <c r="EN2230" s="6" t="s">
        <v>21</v>
      </c>
      <c r="EO2230" s="6">
        <v>0</v>
      </c>
    </row>
    <row r="2231" spans="131:145" x14ac:dyDescent="0.25">
      <c r="EA2231" s="6" t="s">
        <v>0</v>
      </c>
      <c r="EB2231" s="6" t="s">
        <v>13</v>
      </c>
      <c r="EC2231" s="6" t="s">
        <v>201</v>
      </c>
      <c r="ED2231" s="6" t="s">
        <v>202</v>
      </c>
      <c r="EE2231" s="6" t="s">
        <v>97</v>
      </c>
      <c r="EF2231" s="6" t="s">
        <v>132</v>
      </c>
      <c r="EG2231" s="6">
        <v>8</v>
      </c>
      <c r="EH2231" s="6">
        <v>40</v>
      </c>
      <c r="EI2231" s="6">
        <v>8</v>
      </c>
      <c r="EJ2231" s="6">
        <v>28</v>
      </c>
      <c r="EK2231" s="6">
        <v>8</v>
      </c>
      <c r="EL2231" s="6">
        <v>40</v>
      </c>
      <c r="EM2231" s="6" t="s">
        <v>118</v>
      </c>
      <c r="EN2231" s="6" t="s">
        <v>23</v>
      </c>
      <c r="EO2231" s="6">
        <v>6</v>
      </c>
    </row>
    <row r="2232" spans="131:145" x14ac:dyDescent="0.25">
      <c r="EA2232" s="6" t="s">
        <v>3</v>
      </c>
      <c r="EB2232" s="6" t="s">
        <v>14</v>
      </c>
      <c r="EC2232" s="6" t="s">
        <v>226</v>
      </c>
      <c r="ED2232" s="6" t="s">
        <v>227</v>
      </c>
      <c r="EE2232" s="6" t="s">
        <v>97</v>
      </c>
      <c r="EF2232" s="6" t="s">
        <v>98</v>
      </c>
      <c r="EG2232" s="6">
        <v>50</v>
      </c>
      <c r="EH2232" s="6">
        <v>218</v>
      </c>
      <c r="EI2232" s="6">
        <v>53</v>
      </c>
      <c r="EJ2232" s="6">
        <v>217</v>
      </c>
      <c r="EK2232" s="6">
        <v>53</v>
      </c>
      <c r="EL2232" s="6">
        <v>217</v>
      </c>
      <c r="EM2232" s="6" t="s">
        <v>118</v>
      </c>
      <c r="EN2232" s="6" t="s">
        <v>22</v>
      </c>
      <c r="EO2232" s="6">
        <v>40</v>
      </c>
    </row>
    <row r="2233" spans="131:145" x14ac:dyDescent="0.25">
      <c r="EA2233" s="6" t="s">
        <v>0</v>
      </c>
      <c r="EB2233" s="6" t="s">
        <v>13</v>
      </c>
      <c r="EC2233" s="6" t="s">
        <v>205</v>
      </c>
      <c r="ED2233" s="6" t="s">
        <v>206</v>
      </c>
      <c r="EE2233" s="6" t="s">
        <v>97</v>
      </c>
      <c r="EF2233" s="6" t="s">
        <v>125</v>
      </c>
      <c r="EG2233" s="6">
        <v>116</v>
      </c>
      <c r="EH2233" s="6">
        <v>530</v>
      </c>
      <c r="EI2233" s="6">
        <v>105</v>
      </c>
      <c r="EJ2233" s="6">
        <v>464</v>
      </c>
      <c r="EK2233" s="6">
        <v>105</v>
      </c>
      <c r="EL2233" s="6">
        <v>492</v>
      </c>
      <c r="EM2233" s="6" t="s">
        <v>118</v>
      </c>
      <c r="EN2233" s="6" t="s">
        <v>22</v>
      </c>
      <c r="EO2233" s="6">
        <v>42</v>
      </c>
    </row>
    <row r="2234" spans="131:145" x14ac:dyDescent="0.25">
      <c r="EA2234" s="6" t="s">
        <v>0</v>
      </c>
      <c r="EB2234" s="6" t="s">
        <v>13</v>
      </c>
      <c r="EC2234" s="6" t="s">
        <v>181</v>
      </c>
      <c r="ED2234" s="6" t="s">
        <v>182</v>
      </c>
      <c r="EE2234" s="6" t="s">
        <v>97</v>
      </c>
      <c r="EF2234" s="6" t="s">
        <v>98</v>
      </c>
      <c r="EG2234" s="6">
        <v>16</v>
      </c>
      <c r="EH2234" s="6">
        <v>58</v>
      </c>
      <c r="EI2234" s="6">
        <v>10</v>
      </c>
      <c r="EJ2234" s="6">
        <v>45</v>
      </c>
      <c r="EK2234" s="6">
        <v>16</v>
      </c>
      <c r="EL2234" s="6">
        <v>58</v>
      </c>
      <c r="EM2234" s="6" t="s">
        <v>118</v>
      </c>
      <c r="EN2234" s="6" t="s">
        <v>21</v>
      </c>
      <c r="EO2234" s="6">
        <v>6</v>
      </c>
    </row>
    <row r="2235" spans="131:145" x14ac:dyDescent="0.25">
      <c r="EA2235" s="6" t="s">
        <v>0</v>
      </c>
      <c r="EB2235" s="6" t="s">
        <v>6</v>
      </c>
      <c r="EC2235" s="6" t="s">
        <v>718</v>
      </c>
      <c r="ED2235" s="6" t="s">
        <v>719</v>
      </c>
      <c r="EE2235" s="6" t="s">
        <v>97</v>
      </c>
      <c r="EF2235" s="6" t="s">
        <v>132</v>
      </c>
      <c r="EG2235" s="6">
        <v>68</v>
      </c>
      <c r="EH2235" s="6">
        <v>327</v>
      </c>
      <c r="EI2235" s="6">
        <v>10</v>
      </c>
      <c r="EJ2235" s="6">
        <v>20</v>
      </c>
      <c r="EK2235" s="6">
        <v>63</v>
      </c>
      <c r="EL2235" s="6">
        <v>307</v>
      </c>
      <c r="EM2235" s="6" t="s">
        <v>118</v>
      </c>
      <c r="EN2235" s="6" t="s">
        <v>23</v>
      </c>
      <c r="EO2235" s="6">
        <v>62</v>
      </c>
    </row>
    <row r="2236" spans="131:145" x14ac:dyDescent="0.25">
      <c r="EA2236" s="6" t="s">
        <v>0</v>
      </c>
      <c r="EB2236" s="6" t="s">
        <v>13</v>
      </c>
      <c r="EC2236" s="6" t="s">
        <v>1080</v>
      </c>
      <c r="ED2236" s="6" t="s">
        <v>1081</v>
      </c>
      <c r="EE2236" s="6" t="s">
        <v>97</v>
      </c>
      <c r="EF2236" s="6" t="s">
        <v>125</v>
      </c>
      <c r="EG2236" s="6">
        <v>54</v>
      </c>
      <c r="EH2236" s="6">
        <v>242</v>
      </c>
      <c r="EI2236" s="6">
        <v>50</v>
      </c>
      <c r="EJ2236" s="6">
        <v>219</v>
      </c>
      <c r="EK2236" s="6">
        <v>50</v>
      </c>
      <c r="EL2236" s="6">
        <v>227</v>
      </c>
      <c r="EM2236" s="6" t="s">
        <v>118</v>
      </c>
      <c r="EN2236" s="6" t="s">
        <v>23</v>
      </c>
      <c r="EO2236" s="6">
        <v>35</v>
      </c>
    </row>
    <row r="2237" spans="131:145" x14ac:dyDescent="0.25">
      <c r="EA2237" s="6" t="s">
        <v>3</v>
      </c>
      <c r="EB2237" s="6" t="s">
        <v>15</v>
      </c>
      <c r="EC2237" s="6" t="s">
        <v>806</v>
      </c>
      <c r="ED2237" s="6" t="s">
        <v>807</v>
      </c>
      <c r="EE2237" s="6" t="s">
        <v>97</v>
      </c>
      <c r="EF2237" s="6" t="s">
        <v>125</v>
      </c>
      <c r="EG2237" s="6">
        <v>178</v>
      </c>
      <c r="EH2237" s="6">
        <v>827</v>
      </c>
      <c r="EI2237" s="6">
        <v>194</v>
      </c>
      <c r="EJ2237" s="6">
        <v>890</v>
      </c>
      <c r="EK2237" s="6">
        <v>194</v>
      </c>
      <c r="EL2237" s="6">
        <v>890</v>
      </c>
      <c r="EM2237" s="6" t="s">
        <v>118</v>
      </c>
      <c r="EN2237" s="6" t="s">
        <v>22</v>
      </c>
      <c r="EO2237" s="6">
        <v>70</v>
      </c>
    </row>
    <row r="2238" spans="131:145" x14ac:dyDescent="0.25">
      <c r="EA2238" s="6" t="s">
        <v>3</v>
      </c>
      <c r="EB2238" s="6" t="s">
        <v>17</v>
      </c>
      <c r="EC2238" s="6" t="s">
        <v>771</v>
      </c>
      <c r="ED2238" s="6" t="s">
        <v>772</v>
      </c>
      <c r="EE2238" s="6" t="s">
        <v>209</v>
      </c>
      <c r="EF2238" s="6" t="s">
        <v>125</v>
      </c>
      <c r="EG2238" s="6">
        <v>9</v>
      </c>
      <c r="EH2238" s="6">
        <v>40</v>
      </c>
      <c r="EI2238" s="6">
        <v>9</v>
      </c>
      <c r="EJ2238" s="6">
        <v>43</v>
      </c>
      <c r="EK2238" s="6">
        <v>9</v>
      </c>
      <c r="EL2238" s="6">
        <v>43</v>
      </c>
      <c r="EM2238" s="6" t="s">
        <v>118</v>
      </c>
      <c r="EN2238" s="6" t="s">
        <v>21</v>
      </c>
      <c r="EO2238" s="6">
        <v>8</v>
      </c>
    </row>
    <row r="2239" spans="131:145" x14ac:dyDescent="0.25">
      <c r="EA2239" s="6" t="s">
        <v>3</v>
      </c>
      <c r="EB2239" s="6" t="s">
        <v>15</v>
      </c>
      <c r="EC2239" s="6" t="s">
        <v>787</v>
      </c>
      <c r="ED2239" s="6" t="s">
        <v>788</v>
      </c>
      <c r="EE2239" s="6" t="s">
        <v>97</v>
      </c>
      <c r="EF2239" s="6" t="s">
        <v>125</v>
      </c>
      <c r="EG2239" s="6">
        <v>87</v>
      </c>
      <c r="EH2239" s="6">
        <v>488</v>
      </c>
      <c r="EI2239" s="6">
        <v>86</v>
      </c>
      <c r="EJ2239" s="6">
        <v>472</v>
      </c>
      <c r="EK2239" s="6">
        <v>86</v>
      </c>
      <c r="EL2239" s="6">
        <v>472</v>
      </c>
      <c r="EM2239" s="6" t="s">
        <v>118</v>
      </c>
      <c r="EN2239" s="6" t="s">
        <v>22</v>
      </c>
      <c r="EO2239" s="6">
        <v>13</v>
      </c>
    </row>
    <row r="2240" spans="131:145" x14ac:dyDescent="0.25">
      <c r="EA2240" s="6" t="s">
        <v>3</v>
      </c>
      <c r="EB2240" s="6" t="s">
        <v>1084</v>
      </c>
      <c r="EC2240" s="6" t="s">
        <v>1085</v>
      </c>
      <c r="ED2240" s="6" t="s">
        <v>1086</v>
      </c>
      <c r="EE2240" s="6" t="s">
        <v>97</v>
      </c>
      <c r="EF2240" s="6" t="s">
        <v>125</v>
      </c>
      <c r="EG2240" s="6">
        <v>44</v>
      </c>
      <c r="EH2240" s="6">
        <v>273</v>
      </c>
      <c r="EI2240" s="6">
        <v>40</v>
      </c>
      <c r="EJ2240" s="6">
        <v>208</v>
      </c>
      <c r="EK2240" s="6">
        <v>40</v>
      </c>
      <c r="EL2240" s="6">
        <v>208</v>
      </c>
      <c r="EM2240" s="6" t="s">
        <v>118</v>
      </c>
      <c r="EN2240" s="6" t="s">
        <v>22</v>
      </c>
      <c r="EO2240" s="6">
        <v>19</v>
      </c>
    </row>
    <row r="2241" spans="131:145" x14ac:dyDescent="0.25">
      <c r="EA2241" s="6" t="s">
        <v>3</v>
      </c>
      <c r="EB2241" s="6" t="s">
        <v>15</v>
      </c>
      <c r="EC2241" s="6" t="s">
        <v>228</v>
      </c>
      <c r="ED2241" s="6" t="s">
        <v>229</v>
      </c>
      <c r="EE2241" s="6" t="s">
        <v>97</v>
      </c>
      <c r="EF2241" s="6" t="s">
        <v>98</v>
      </c>
      <c r="EG2241" s="6">
        <v>30</v>
      </c>
      <c r="EH2241" s="6">
        <v>139</v>
      </c>
      <c r="EI2241" s="6">
        <v>31</v>
      </c>
      <c r="EJ2241" s="6">
        <v>140</v>
      </c>
      <c r="EK2241" s="6">
        <v>31</v>
      </c>
      <c r="EL2241" s="6">
        <v>140</v>
      </c>
      <c r="EM2241" s="6" t="s">
        <v>118</v>
      </c>
      <c r="EN2241" s="6" t="s">
        <v>22</v>
      </c>
      <c r="EO2241" s="6">
        <v>17</v>
      </c>
    </row>
    <row r="2242" spans="131:145" x14ac:dyDescent="0.25">
      <c r="EA2242" s="6" t="s">
        <v>0</v>
      </c>
      <c r="EB2242" s="6" t="s">
        <v>937</v>
      </c>
      <c r="EC2242" s="6" t="s">
        <v>1082</v>
      </c>
      <c r="ED2242" s="6" t="s">
        <v>1083</v>
      </c>
      <c r="EE2242" s="6" t="s">
        <v>97</v>
      </c>
      <c r="EF2242" s="6" t="s">
        <v>98</v>
      </c>
      <c r="EG2242" s="6">
        <v>91</v>
      </c>
      <c r="EH2242" s="6">
        <v>400</v>
      </c>
      <c r="EI2242" s="6">
        <v>60</v>
      </c>
      <c r="EJ2242" s="6">
        <v>228</v>
      </c>
      <c r="EK2242" s="6">
        <v>74</v>
      </c>
      <c r="EL2242" s="6">
        <v>228</v>
      </c>
      <c r="EM2242" s="6" t="s">
        <v>118</v>
      </c>
      <c r="EN2242" s="6" t="s">
        <v>21</v>
      </c>
      <c r="EO2242" s="6">
        <v>12</v>
      </c>
    </row>
    <row r="2243" spans="131:145" x14ac:dyDescent="0.25">
      <c r="EA2243" s="6" t="s">
        <v>3</v>
      </c>
      <c r="EB2243" s="6" t="s">
        <v>15</v>
      </c>
      <c r="EC2243" s="6" t="s">
        <v>787</v>
      </c>
      <c r="ED2243" s="6" t="s">
        <v>788</v>
      </c>
      <c r="EE2243" s="6" t="s">
        <v>97</v>
      </c>
      <c r="EF2243" s="6" t="s">
        <v>125</v>
      </c>
      <c r="EG2243" s="6">
        <v>87</v>
      </c>
      <c r="EH2243" s="6">
        <v>488</v>
      </c>
      <c r="EI2243" s="6">
        <v>86</v>
      </c>
      <c r="EJ2243" s="6">
        <v>472</v>
      </c>
      <c r="EK2243" s="6">
        <v>86</v>
      </c>
      <c r="EL2243" s="6">
        <v>472</v>
      </c>
      <c r="EM2243" s="6" t="s">
        <v>118</v>
      </c>
      <c r="EN2243" s="6" t="s">
        <v>21</v>
      </c>
      <c r="EO2243" s="6">
        <v>23</v>
      </c>
    </row>
    <row r="2244" spans="131:145" x14ac:dyDescent="0.25">
      <c r="EA2244" s="6" t="s">
        <v>0</v>
      </c>
      <c r="EB2244" s="6" t="s">
        <v>13</v>
      </c>
      <c r="EC2244" s="6" t="s">
        <v>245</v>
      </c>
      <c r="ED2244" s="6" t="s">
        <v>246</v>
      </c>
      <c r="EE2244" s="6" t="s">
        <v>97</v>
      </c>
      <c r="EF2244" s="6" t="s">
        <v>98</v>
      </c>
      <c r="EG2244" s="6">
        <v>25</v>
      </c>
      <c r="EH2244" s="6">
        <v>133</v>
      </c>
      <c r="EI2244" s="6">
        <v>22</v>
      </c>
      <c r="EJ2244" s="6">
        <v>95</v>
      </c>
      <c r="EK2244" s="6">
        <v>25</v>
      </c>
      <c r="EL2244" s="6">
        <v>134</v>
      </c>
      <c r="EM2244" s="6" t="s">
        <v>118</v>
      </c>
      <c r="EN2244" s="6" t="s">
        <v>21</v>
      </c>
      <c r="EO2244" s="6">
        <v>12</v>
      </c>
    </row>
    <row r="2245" spans="131:145" x14ac:dyDescent="0.25">
      <c r="EA2245" s="6" t="s">
        <v>3</v>
      </c>
      <c r="EB2245" s="6" t="s">
        <v>15</v>
      </c>
      <c r="EC2245" s="6" t="s">
        <v>806</v>
      </c>
      <c r="ED2245" s="6" t="s">
        <v>807</v>
      </c>
      <c r="EE2245" s="6" t="s">
        <v>97</v>
      </c>
      <c r="EF2245" s="6" t="s">
        <v>125</v>
      </c>
      <c r="EG2245" s="6">
        <v>178</v>
      </c>
      <c r="EH2245" s="6">
        <v>827</v>
      </c>
      <c r="EI2245" s="6">
        <v>194</v>
      </c>
      <c r="EJ2245" s="6">
        <v>890</v>
      </c>
      <c r="EK2245" s="6">
        <v>194</v>
      </c>
      <c r="EL2245" s="6">
        <v>890</v>
      </c>
      <c r="EM2245" s="6" t="s">
        <v>118</v>
      </c>
      <c r="EN2245" s="6" t="s">
        <v>23</v>
      </c>
      <c r="EO2245" s="6">
        <v>131</v>
      </c>
    </row>
    <row r="2246" spans="131:145" x14ac:dyDescent="0.25">
      <c r="EA2246" s="6" t="s">
        <v>3</v>
      </c>
      <c r="EB2246" s="6" t="s">
        <v>14</v>
      </c>
      <c r="EC2246" s="6" t="s">
        <v>226</v>
      </c>
      <c r="ED2246" s="6" t="s">
        <v>227</v>
      </c>
      <c r="EE2246" s="6" t="s">
        <v>97</v>
      </c>
      <c r="EF2246" s="6" t="s">
        <v>98</v>
      </c>
      <c r="EG2246" s="6">
        <v>50</v>
      </c>
      <c r="EH2246" s="6">
        <v>218</v>
      </c>
      <c r="EI2246" s="6">
        <v>53</v>
      </c>
      <c r="EJ2246" s="6">
        <v>217</v>
      </c>
      <c r="EK2246" s="6">
        <v>53</v>
      </c>
      <c r="EL2246" s="6">
        <v>217</v>
      </c>
      <c r="EM2246" s="6" t="s">
        <v>118</v>
      </c>
      <c r="EN2246" s="6" t="s">
        <v>23</v>
      </c>
      <c r="EO2246" s="6">
        <v>65</v>
      </c>
    </row>
    <row r="2247" spans="131:145" x14ac:dyDescent="0.25">
      <c r="EA2247" s="6" t="s">
        <v>0</v>
      </c>
      <c r="EB2247" s="6" t="s">
        <v>13</v>
      </c>
      <c r="EC2247" s="6" t="s">
        <v>181</v>
      </c>
      <c r="ED2247" s="6" t="s">
        <v>182</v>
      </c>
      <c r="EE2247" s="6" t="s">
        <v>97</v>
      </c>
      <c r="EF2247" s="6" t="s">
        <v>98</v>
      </c>
      <c r="EG2247" s="6">
        <v>16</v>
      </c>
      <c r="EH2247" s="6">
        <v>58</v>
      </c>
      <c r="EI2247" s="6">
        <v>10</v>
      </c>
      <c r="EJ2247" s="6">
        <v>45</v>
      </c>
      <c r="EK2247" s="6">
        <v>16</v>
      </c>
      <c r="EL2247" s="6">
        <v>58</v>
      </c>
      <c r="EM2247" s="6" t="s">
        <v>118</v>
      </c>
      <c r="EN2247" s="6" t="s">
        <v>22</v>
      </c>
      <c r="EO2247" s="6">
        <v>1</v>
      </c>
    </row>
    <row r="2248" spans="131:145" x14ac:dyDescent="0.25">
      <c r="EA2248" s="6" t="s">
        <v>3</v>
      </c>
      <c r="EB2248" s="6" t="s">
        <v>1084</v>
      </c>
      <c r="EC2248" s="6" t="s">
        <v>1085</v>
      </c>
      <c r="ED2248" s="6" t="s">
        <v>1086</v>
      </c>
      <c r="EE2248" s="6" t="s">
        <v>97</v>
      </c>
      <c r="EF2248" s="6" t="s">
        <v>125</v>
      </c>
      <c r="EG2248" s="6">
        <v>44</v>
      </c>
      <c r="EH2248" s="6">
        <v>273</v>
      </c>
      <c r="EI2248" s="6">
        <v>40</v>
      </c>
      <c r="EJ2248" s="6">
        <v>208</v>
      </c>
      <c r="EK2248" s="6">
        <v>40</v>
      </c>
      <c r="EL2248" s="6">
        <v>208</v>
      </c>
      <c r="EM2248" s="6" t="s">
        <v>118</v>
      </c>
      <c r="EN2248" s="6" t="s">
        <v>23</v>
      </c>
      <c r="EO2248" s="6">
        <v>36</v>
      </c>
    </row>
    <row r="2249" spans="131:145" x14ac:dyDescent="0.25">
      <c r="EA2249" s="6" t="s">
        <v>0</v>
      </c>
      <c r="EB2249" s="6" t="s">
        <v>13</v>
      </c>
      <c r="EC2249" s="6" t="s">
        <v>1853</v>
      </c>
      <c r="ED2249" s="6" t="s">
        <v>204</v>
      </c>
      <c r="EE2249" s="6" t="s">
        <v>97</v>
      </c>
      <c r="EF2249" s="6" t="s">
        <v>125</v>
      </c>
      <c r="EG2249" s="6">
        <v>41</v>
      </c>
      <c r="EH2249" s="6">
        <v>199</v>
      </c>
      <c r="EI2249" s="6">
        <v>41</v>
      </c>
      <c r="EJ2249" s="6">
        <v>196</v>
      </c>
      <c r="EK2249" s="6">
        <v>41</v>
      </c>
      <c r="EL2249" s="6">
        <v>201</v>
      </c>
      <c r="EM2249" s="6" t="s">
        <v>118</v>
      </c>
      <c r="EN2249" s="6" t="s">
        <v>22</v>
      </c>
      <c r="EO2249" s="6">
        <v>15</v>
      </c>
    </row>
    <row r="2250" spans="131:145" x14ac:dyDescent="0.25">
      <c r="EA2250" s="6" t="s">
        <v>0</v>
      </c>
      <c r="EB2250" s="6" t="s">
        <v>9</v>
      </c>
      <c r="EC2250" s="6" t="s">
        <v>756</v>
      </c>
      <c r="ED2250" s="6" t="s">
        <v>757</v>
      </c>
      <c r="EE2250" s="6" t="s">
        <v>97</v>
      </c>
      <c r="EF2250" s="6" t="s">
        <v>125</v>
      </c>
      <c r="EG2250" s="6">
        <v>115</v>
      </c>
      <c r="EH2250" s="6">
        <v>532</v>
      </c>
      <c r="EI2250" s="6">
        <v>115</v>
      </c>
      <c r="EJ2250" s="6">
        <v>537</v>
      </c>
      <c r="EK2250" s="6">
        <v>115</v>
      </c>
      <c r="EL2250" s="6">
        <v>537</v>
      </c>
      <c r="EM2250" s="6" t="s">
        <v>118</v>
      </c>
      <c r="EN2250" s="6" t="s">
        <v>23</v>
      </c>
      <c r="EO2250" s="6">
        <v>140</v>
      </c>
    </row>
    <row r="2251" spans="131:145" x14ac:dyDescent="0.25">
      <c r="EA2251" s="6" t="s">
        <v>0</v>
      </c>
      <c r="EB2251" s="6" t="s">
        <v>13</v>
      </c>
      <c r="EC2251" s="6" t="s">
        <v>205</v>
      </c>
      <c r="ED2251" s="6" t="s">
        <v>206</v>
      </c>
      <c r="EE2251" s="6" t="s">
        <v>97</v>
      </c>
      <c r="EF2251" s="6" t="s">
        <v>125</v>
      </c>
      <c r="EG2251" s="6">
        <v>116</v>
      </c>
      <c r="EH2251" s="6">
        <v>530</v>
      </c>
      <c r="EI2251" s="6">
        <v>105</v>
      </c>
      <c r="EJ2251" s="6">
        <v>464</v>
      </c>
      <c r="EK2251" s="6">
        <v>105</v>
      </c>
      <c r="EL2251" s="6">
        <v>492</v>
      </c>
      <c r="EM2251" s="6" t="s">
        <v>118</v>
      </c>
      <c r="EN2251" s="6" t="s">
        <v>21</v>
      </c>
      <c r="EO2251" s="6">
        <v>40</v>
      </c>
    </row>
    <row r="2252" spans="131:145" x14ac:dyDescent="0.25">
      <c r="EA2252" s="6" t="s">
        <v>0</v>
      </c>
      <c r="EB2252" s="6" t="s">
        <v>5</v>
      </c>
      <c r="EC2252" s="6" t="s">
        <v>713</v>
      </c>
      <c r="ED2252" s="6" t="s">
        <v>714</v>
      </c>
      <c r="EE2252" s="6" t="s">
        <v>209</v>
      </c>
      <c r="EF2252" s="6" t="s">
        <v>125</v>
      </c>
      <c r="EG2252" s="6">
        <v>110</v>
      </c>
      <c r="EH2252" s="6">
        <v>643</v>
      </c>
      <c r="EI2252" s="6">
        <v>106</v>
      </c>
      <c r="EK2252" s="6">
        <v>124</v>
      </c>
      <c r="EL2252" s="6">
        <v>0</v>
      </c>
      <c r="EM2252" s="6" t="s">
        <v>118</v>
      </c>
      <c r="EN2252" s="6" t="s">
        <v>23</v>
      </c>
      <c r="EO2252" s="6">
        <v>0</v>
      </c>
    </row>
    <row r="2253" spans="131:145" x14ac:dyDescent="0.25">
      <c r="EA2253" s="6" t="s">
        <v>3</v>
      </c>
      <c r="EB2253" s="6" t="s">
        <v>15</v>
      </c>
      <c r="EC2253" s="6" t="s">
        <v>228</v>
      </c>
      <c r="ED2253" s="6" t="s">
        <v>229</v>
      </c>
      <c r="EE2253" s="6" t="s">
        <v>97</v>
      </c>
      <c r="EF2253" s="6" t="s">
        <v>98</v>
      </c>
      <c r="EG2253" s="6">
        <v>30</v>
      </c>
      <c r="EH2253" s="6">
        <v>139</v>
      </c>
      <c r="EI2253" s="6">
        <v>31</v>
      </c>
      <c r="EJ2253" s="6">
        <v>140</v>
      </c>
      <c r="EK2253" s="6">
        <v>31</v>
      </c>
      <c r="EL2253" s="6">
        <v>140</v>
      </c>
      <c r="EM2253" s="6" t="s">
        <v>118</v>
      </c>
      <c r="EN2253" s="6" t="s">
        <v>23</v>
      </c>
      <c r="EO2253" s="6">
        <v>39</v>
      </c>
    </row>
    <row r="2254" spans="131:145" x14ac:dyDescent="0.25">
      <c r="EA2254" s="6" t="s">
        <v>3</v>
      </c>
      <c r="EB2254" s="6" t="s">
        <v>17</v>
      </c>
      <c r="EC2254" s="6" t="s">
        <v>232</v>
      </c>
      <c r="ED2254" s="6" t="s">
        <v>233</v>
      </c>
      <c r="EE2254" s="6" t="s">
        <v>97</v>
      </c>
      <c r="EF2254" s="6" t="s">
        <v>98</v>
      </c>
      <c r="EG2254" s="6">
        <v>30</v>
      </c>
      <c r="EH2254" s="6">
        <v>188</v>
      </c>
      <c r="EI2254" s="6">
        <v>24</v>
      </c>
      <c r="EJ2254" s="6">
        <v>112</v>
      </c>
      <c r="EK2254" s="6">
        <v>24</v>
      </c>
      <c r="EL2254" s="6">
        <v>112</v>
      </c>
      <c r="EM2254" s="6" t="s">
        <v>118</v>
      </c>
      <c r="EN2254" s="6" t="s">
        <v>23</v>
      </c>
      <c r="EO2254" s="6">
        <v>21</v>
      </c>
    </row>
    <row r="2255" spans="131:145" x14ac:dyDescent="0.25">
      <c r="EA2255" s="6" t="s">
        <v>0</v>
      </c>
      <c r="EB2255" s="6" t="s">
        <v>13</v>
      </c>
      <c r="EC2255" s="6" t="s">
        <v>181</v>
      </c>
      <c r="ED2255" s="6" t="s">
        <v>182</v>
      </c>
      <c r="EE2255" s="6" t="s">
        <v>97</v>
      </c>
      <c r="EF2255" s="6" t="s">
        <v>98</v>
      </c>
      <c r="EG2255" s="6">
        <v>16</v>
      </c>
      <c r="EH2255" s="6">
        <v>58</v>
      </c>
      <c r="EI2255" s="6">
        <v>10</v>
      </c>
      <c r="EJ2255" s="6">
        <v>45</v>
      </c>
      <c r="EK2255" s="6">
        <v>16</v>
      </c>
      <c r="EL2255" s="6">
        <v>58</v>
      </c>
      <c r="EM2255" s="6" t="s">
        <v>118</v>
      </c>
      <c r="EN2255" s="6" t="s">
        <v>23</v>
      </c>
      <c r="EO2255" s="6">
        <v>7</v>
      </c>
    </row>
    <row r="2256" spans="131:145" x14ac:dyDescent="0.25">
      <c r="EA2256" s="6" t="s">
        <v>0</v>
      </c>
      <c r="EB2256" s="6" t="s">
        <v>5</v>
      </c>
      <c r="EC2256" s="6" t="s">
        <v>713</v>
      </c>
      <c r="ED2256" s="6" t="s">
        <v>714</v>
      </c>
      <c r="EE2256" s="6" t="s">
        <v>209</v>
      </c>
      <c r="EF2256" s="6" t="s">
        <v>125</v>
      </c>
      <c r="EG2256" s="6">
        <v>110</v>
      </c>
      <c r="EH2256" s="6">
        <v>643</v>
      </c>
      <c r="EI2256" s="6">
        <v>106</v>
      </c>
      <c r="EK2256" s="6">
        <v>124</v>
      </c>
      <c r="EL2256" s="6">
        <v>0</v>
      </c>
      <c r="EM2256" s="6" t="s">
        <v>118</v>
      </c>
      <c r="EN2256" s="6" t="s">
        <v>22</v>
      </c>
      <c r="EO2256" s="6">
        <v>0</v>
      </c>
    </row>
    <row r="2257" spans="131:145" x14ac:dyDescent="0.25">
      <c r="EA2257" s="6" t="s">
        <v>0</v>
      </c>
      <c r="EB2257" s="6" t="s">
        <v>9</v>
      </c>
      <c r="EC2257" s="6" t="s">
        <v>1078</v>
      </c>
      <c r="ED2257" s="6" t="s">
        <v>1079</v>
      </c>
      <c r="EE2257" s="6" t="s">
        <v>97</v>
      </c>
      <c r="EF2257" s="6" t="s">
        <v>125</v>
      </c>
      <c r="EG2257" s="6">
        <v>115</v>
      </c>
      <c r="EH2257" s="6">
        <v>502</v>
      </c>
      <c r="EI2257" s="6">
        <v>123</v>
      </c>
      <c r="EJ2257" s="6">
        <v>555</v>
      </c>
      <c r="EK2257" s="6">
        <v>123</v>
      </c>
      <c r="EL2257" s="6">
        <v>555</v>
      </c>
      <c r="EM2257" s="6" t="s">
        <v>118</v>
      </c>
      <c r="EN2257" s="6" t="s">
        <v>23</v>
      </c>
      <c r="EO2257" s="6">
        <v>108</v>
      </c>
    </row>
    <row r="2258" spans="131:145" x14ac:dyDescent="0.25">
      <c r="EA2258" s="6" t="s">
        <v>3</v>
      </c>
      <c r="EB2258" s="6" t="s">
        <v>17</v>
      </c>
      <c r="EC2258" s="6" t="s">
        <v>232</v>
      </c>
      <c r="ED2258" s="6" t="s">
        <v>233</v>
      </c>
      <c r="EE2258" s="6" t="s">
        <v>97</v>
      </c>
      <c r="EF2258" s="6" t="s">
        <v>98</v>
      </c>
      <c r="EG2258" s="6">
        <v>30</v>
      </c>
      <c r="EH2258" s="6">
        <v>188</v>
      </c>
      <c r="EI2258" s="6">
        <v>24</v>
      </c>
      <c r="EJ2258" s="6">
        <v>112</v>
      </c>
      <c r="EK2258" s="6">
        <v>24</v>
      </c>
      <c r="EL2258" s="6">
        <v>112</v>
      </c>
      <c r="EM2258" s="6" t="s">
        <v>118</v>
      </c>
      <c r="EN2258" s="6" t="s">
        <v>22</v>
      </c>
      <c r="EO2258" s="6">
        <v>8</v>
      </c>
    </row>
    <row r="2259" spans="131:145" x14ac:dyDescent="0.25">
      <c r="EA2259" s="6" t="s">
        <v>0</v>
      </c>
      <c r="EB2259" s="6" t="s">
        <v>13</v>
      </c>
      <c r="EC2259" s="6" t="s">
        <v>249</v>
      </c>
      <c r="ED2259" s="6" t="s">
        <v>250</v>
      </c>
      <c r="EE2259" s="6" t="s">
        <v>97</v>
      </c>
      <c r="EF2259" s="6" t="s">
        <v>98</v>
      </c>
      <c r="EG2259" s="6">
        <v>14</v>
      </c>
      <c r="EH2259" s="6">
        <v>83</v>
      </c>
      <c r="EI2259" s="6">
        <v>8</v>
      </c>
      <c r="EJ2259" s="6">
        <v>35</v>
      </c>
      <c r="EK2259" s="6">
        <v>13</v>
      </c>
      <c r="EL2259" s="6">
        <v>82</v>
      </c>
      <c r="EM2259" s="6" t="s">
        <v>118</v>
      </c>
      <c r="EN2259" s="6" t="s">
        <v>23</v>
      </c>
      <c r="EO2259" s="6">
        <v>9</v>
      </c>
    </row>
    <row r="2260" spans="131:145" x14ac:dyDescent="0.25">
      <c r="EA2260" s="6" t="s">
        <v>0</v>
      </c>
      <c r="EB2260" s="6" t="s">
        <v>13</v>
      </c>
      <c r="EC2260" s="6" t="s">
        <v>179</v>
      </c>
      <c r="ED2260" s="6" t="s">
        <v>180</v>
      </c>
      <c r="EE2260" s="6" t="s">
        <v>97</v>
      </c>
      <c r="EF2260" s="6" t="s">
        <v>125</v>
      </c>
      <c r="EG2260" s="6">
        <v>13</v>
      </c>
      <c r="EH2260" s="6">
        <v>70</v>
      </c>
      <c r="EI2260" s="6">
        <v>8</v>
      </c>
      <c r="EJ2260" s="6">
        <v>49</v>
      </c>
      <c r="EK2260" s="6">
        <v>12</v>
      </c>
      <c r="EL2260" s="6">
        <v>70</v>
      </c>
      <c r="EM2260" s="6" t="s">
        <v>118</v>
      </c>
      <c r="EN2260" s="6" t="s">
        <v>23</v>
      </c>
      <c r="EO2260" s="6">
        <v>12</v>
      </c>
    </row>
    <row r="2261" spans="131:145" x14ac:dyDescent="0.25">
      <c r="EA2261" s="6" t="s">
        <v>3</v>
      </c>
      <c r="EB2261" s="6" t="s">
        <v>14</v>
      </c>
      <c r="EC2261" s="6" t="s">
        <v>780</v>
      </c>
      <c r="ED2261" s="6" t="s">
        <v>781</v>
      </c>
      <c r="EE2261" s="6" t="s">
        <v>97</v>
      </c>
      <c r="EF2261" s="6" t="s">
        <v>98</v>
      </c>
      <c r="EG2261" s="6">
        <v>73</v>
      </c>
      <c r="EH2261" s="6">
        <v>393</v>
      </c>
      <c r="EI2261" s="6">
        <v>73</v>
      </c>
      <c r="EJ2261" s="6">
        <v>393</v>
      </c>
      <c r="EK2261" s="6">
        <v>73</v>
      </c>
      <c r="EL2261" s="6">
        <v>393</v>
      </c>
      <c r="EM2261" s="6" t="s">
        <v>118</v>
      </c>
      <c r="EN2261" s="6" t="s">
        <v>21</v>
      </c>
      <c r="EO2261" s="6">
        <v>40</v>
      </c>
    </row>
    <row r="2262" spans="131:145" x14ac:dyDescent="0.25">
      <c r="EA2262" s="6" t="s">
        <v>0</v>
      </c>
      <c r="EB2262" s="6" t="s">
        <v>13</v>
      </c>
      <c r="EC2262" s="6" t="s">
        <v>195</v>
      </c>
      <c r="ED2262" s="6" t="s">
        <v>196</v>
      </c>
      <c r="EE2262" s="6" t="s">
        <v>97</v>
      </c>
      <c r="EF2262" s="6" t="s">
        <v>132</v>
      </c>
      <c r="EG2262" s="6">
        <v>20</v>
      </c>
      <c r="EH2262" s="6">
        <v>64</v>
      </c>
      <c r="EI2262" s="6">
        <v>14</v>
      </c>
      <c r="EJ2262" s="6">
        <v>52</v>
      </c>
      <c r="EK2262" s="6">
        <v>14</v>
      </c>
      <c r="EL2262" s="6">
        <v>52</v>
      </c>
      <c r="EM2262" s="6" t="s">
        <v>118</v>
      </c>
      <c r="EN2262" s="6" t="s">
        <v>22</v>
      </c>
      <c r="EO2262" s="6">
        <v>8</v>
      </c>
    </row>
    <row r="2263" spans="131:145" x14ac:dyDescent="0.25">
      <c r="EA2263" s="6" t="s">
        <v>3</v>
      </c>
      <c r="EB2263" s="6" t="s">
        <v>15</v>
      </c>
      <c r="EC2263" s="6" t="s">
        <v>794</v>
      </c>
      <c r="ED2263" s="6" t="s">
        <v>795</v>
      </c>
      <c r="EE2263" s="6" t="s">
        <v>97</v>
      </c>
      <c r="EF2263" s="6" t="s">
        <v>125</v>
      </c>
      <c r="EG2263" s="6">
        <v>78</v>
      </c>
      <c r="EH2263" s="6">
        <v>390</v>
      </c>
      <c r="EI2263" s="6">
        <v>77</v>
      </c>
      <c r="EJ2263" s="6">
        <v>384</v>
      </c>
      <c r="EK2263" s="6">
        <v>77</v>
      </c>
      <c r="EL2263" s="6">
        <v>384</v>
      </c>
      <c r="EM2263" s="6" t="s">
        <v>118</v>
      </c>
      <c r="EN2263" s="6" t="s">
        <v>23</v>
      </c>
      <c r="EO2263" s="6">
        <v>36</v>
      </c>
    </row>
    <row r="2264" spans="131:145" x14ac:dyDescent="0.25">
      <c r="EA2264" s="6" t="s">
        <v>0</v>
      </c>
      <c r="EB2264" s="6" t="s">
        <v>9</v>
      </c>
      <c r="EC2264" s="6" t="s">
        <v>759</v>
      </c>
      <c r="ED2264" s="6" t="s">
        <v>760</v>
      </c>
      <c r="EE2264" s="6" t="s">
        <v>97</v>
      </c>
      <c r="EF2264" s="6" t="s">
        <v>125</v>
      </c>
      <c r="EG2264" s="6">
        <v>319</v>
      </c>
      <c r="EH2264" s="6">
        <v>1567</v>
      </c>
      <c r="EI2264" s="6">
        <v>133</v>
      </c>
      <c r="EJ2264" s="6">
        <v>499</v>
      </c>
      <c r="EK2264" s="6">
        <v>133</v>
      </c>
      <c r="EL2264" s="6">
        <v>499</v>
      </c>
      <c r="EM2264" s="6" t="s">
        <v>118</v>
      </c>
      <c r="EN2264" s="6" t="s">
        <v>22</v>
      </c>
      <c r="EO2264" s="6">
        <v>36</v>
      </c>
    </row>
    <row r="2265" spans="131:145" x14ac:dyDescent="0.25">
      <c r="EA2265" s="6" t="s">
        <v>0</v>
      </c>
      <c r="EB2265" s="6" t="s">
        <v>12</v>
      </c>
      <c r="EC2265" s="6" t="s">
        <v>1848</v>
      </c>
      <c r="ED2265" s="6" t="s">
        <v>198</v>
      </c>
      <c r="EE2265" s="6" t="s">
        <v>97</v>
      </c>
      <c r="EF2265" s="6" t="s">
        <v>125</v>
      </c>
      <c r="EG2265" s="6">
        <v>20</v>
      </c>
      <c r="EH2265" s="6">
        <v>106</v>
      </c>
      <c r="EI2265" s="6">
        <v>13</v>
      </c>
      <c r="EJ2265" s="6">
        <v>94</v>
      </c>
      <c r="EK2265" s="6">
        <v>18</v>
      </c>
      <c r="EL2265" s="6">
        <v>94</v>
      </c>
      <c r="EM2265" s="6" t="s">
        <v>118</v>
      </c>
      <c r="EN2265" s="6" t="s">
        <v>21</v>
      </c>
      <c r="EO2265" s="6">
        <v>8</v>
      </c>
    </row>
    <row r="2266" spans="131:145" x14ac:dyDescent="0.25">
      <c r="EA2266" s="6" t="s">
        <v>3</v>
      </c>
      <c r="EB2266" s="6" t="s">
        <v>1084</v>
      </c>
      <c r="EC2266" s="6" t="s">
        <v>1085</v>
      </c>
      <c r="ED2266" s="6" t="s">
        <v>1086</v>
      </c>
      <c r="EE2266" s="6" t="s">
        <v>97</v>
      </c>
      <c r="EF2266" s="6" t="s">
        <v>125</v>
      </c>
      <c r="EG2266" s="6">
        <v>44</v>
      </c>
      <c r="EH2266" s="6">
        <v>273</v>
      </c>
      <c r="EI2266" s="6">
        <v>40</v>
      </c>
      <c r="EJ2266" s="6">
        <v>208</v>
      </c>
      <c r="EK2266" s="6">
        <v>40</v>
      </c>
      <c r="EL2266" s="6">
        <v>208</v>
      </c>
      <c r="EM2266" s="6" t="s">
        <v>118</v>
      </c>
      <c r="EN2266" s="6" t="s">
        <v>21</v>
      </c>
      <c r="EO2266" s="6">
        <v>17</v>
      </c>
    </row>
    <row r="2267" spans="131:145" x14ac:dyDescent="0.25">
      <c r="EA2267" s="6" t="s">
        <v>3</v>
      </c>
      <c r="EB2267" s="6" t="s">
        <v>15</v>
      </c>
      <c r="EC2267" s="6" t="s">
        <v>234</v>
      </c>
      <c r="ED2267" s="6" t="s">
        <v>1060</v>
      </c>
      <c r="EE2267" s="6" t="s">
        <v>97</v>
      </c>
      <c r="EF2267" s="6" t="s">
        <v>132</v>
      </c>
      <c r="EG2267" s="6">
        <v>21</v>
      </c>
      <c r="EH2267" s="6">
        <v>107</v>
      </c>
      <c r="EI2267" s="6">
        <v>22</v>
      </c>
      <c r="EJ2267" s="6">
        <v>108</v>
      </c>
      <c r="EK2267" s="6">
        <v>22</v>
      </c>
      <c r="EL2267" s="6">
        <v>0</v>
      </c>
      <c r="EM2267" s="6" t="s">
        <v>118</v>
      </c>
      <c r="EN2267" s="6" t="s">
        <v>23</v>
      </c>
      <c r="EO2267" s="6">
        <v>0</v>
      </c>
    </row>
    <row r="2268" spans="131:145" x14ac:dyDescent="0.25">
      <c r="EA2268" s="6" t="s">
        <v>0</v>
      </c>
      <c r="EB2268" s="6" t="s">
        <v>13</v>
      </c>
      <c r="EC2268" s="6" t="s">
        <v>249</v>
      </c>
      <c r="ED2268" s="6" t="s">
        <v>250</v>
      </c>
      <c r="EE2268" s="6" t="s">
        <v>97</v>
      </c>
      <c r="EF2268" s="6" t="s">
        <v>98</v>
      </c>
      <c r="EG2268" s="6">
        <v>14</v>
      </c>
      <c r="EH2268" s="6">
        <v>83</v>
      </c>
      <c r="EI2268" s="6">
        <v>8</v>
      </c>
      <c r="EJ2268" s="6">
        <v>35</v>
      </c>
      <c r="EK2268" s="6">
        <v>13</v>
      </c>
      <c r="EL2268" s="6">
        <v>82</v>
      </c>
      <c r="EM2268" s="6" t="s">
        <v>118</v>
      </c>
      <c r="EN2268" s="6" t="s">
        <v>21</v>
      </c>
      <c r="EO2268" s="6">
        <v>5</v>
      </c>
    </row>
    <row r="2269" spans="131:145" x14ac:dyDescent="0.25">
      <c r="EA2269" s="6" t="s">
        <v>0</v>
      </c>
      <c r="EB2269" s="6" t="s">
        <v>13</v>
      </c>
      <c r="EC2269" s="6" t="s">
        <v>247</v>
      </c>
      <c r="ED2269" s="6" t="s">
        <v>248</v>
      </c>
      <c r="EE2269" s="6" t="s">
        <v>97</v>
      </c>
      <c r="EF2269" s="6" t="s">
        <v>98</v>
      </c>
      <c r="EG2269" s="6">
        <v>10</v>
      </c>
      <c r="EH2269" s="6">
        <v>39</v>
      </c>
      <c r="EI2269" s="6">
        <v>7</v>
      </c>
      <c r="EJ2269" s="6">
        <v>25</v>
      </c>
      <c r="EK2269" s="6">
        <v>10</v>
      </c>
      <c r="EL2269" s="6">
        <v>39</v>
      </c>
      <c r="EM2269" s="6" t="s">
        <v>118</v>
      </c>
      <c r="EN2269" s="6" t="s">
        <v>23</v>
      </c>
      <c r="EO2269" s="6">
        <v>7</v>
      </c>
    </row>
    <row r="2270" spans="131:145" x14ac:dyDescent="0.25">
      <c r="EA2270" s="6" t="s">
        <v>0</v>
      </c>
      <c r="EB2270" s="6" t="s">
        <v>13</v>
      </c>
      <c r="EC2270" s="6" t="s">
        <v>247</v>
      </c>
      <c r="ED2270" s="6" t="s">
        <v>248</v>
      </c>
      <c r="EE2270" s="6" t="s">
        <v>97</v>
      </c>
      <c r="EF2270" s="6" t="s">
        <v>98</v>
      </c>
      <c r="EG2270" s="6">
        <v>10</v>
      </c>
      <c r="EH2270" s="6">
        <v>39</v>
      </c>
      <c r="EI2270" s="6">
        <v>7</v>
      </c>
      <c r="EJ2270" s="6">
        <v>25</v>
      </c>
      <c r="EK2270" s="6">
        <v>10</v>
      </c>
      <c r="EL2270" s="6">
        <v>39</v>
      </c>
      <c r="EM2270" s="6" t="s">
        <v>118</v>
      </c>
      <c r="EN2270" s="6" t="s">
        <v>22</v>
      </c>
      <c r="EO2270" s="6">
        <v>1</v>
      </c>
    </row>
    <row r="2271" spans="131:145" x14ac:dyDescent="0.25">
      <c r="EA2271" s="6" t="s">
        <v>0</v>
      </c>
      <c r="EB2271" s="6" t="s">
        <v>9</v>
      </c>
      <c r="EC2271" s="6" t="s">
        <v>759</v>
      </c>
      <c r="ED2271" s="6" t="s">
        <v>760</v>
      </c>
      <c r="EE2271" s="6" t="s">
        <v>97</v>
      </c>
      <c r="EF2271" s="6" t="s">
        <v>125</v>
      </c>
      <c r="EG2271" s="6">
        <v>319</v>
      </c>
      <c r="EH2271" s="6">
        <v>1567</v>
      </c>
      <c r="EI2271" s="6">
        <v>133</v>
      </c>
      <c r="EJ2271" s="6">
        <v>499</v>
      </c>
      <c r="EK2271" s="6">
        <v>133</v>
      </c>
      <c r="EL2271" s="6">
        <v>499</v>
      </c>
      <c r="EM2271" s="6" t="s">
        <v>118</v>
      </c>
      <c r="EN2271" s="6" t="s">
        <v>23</v>
      </c>
      <c r="EO2271" s="6">
        <v>72</v>
      </c>
    </row>
    <row r="2272" spans="131:145" x14ac:dyDescent="0.25">
      <c r="EA2272" s="6" t="s">
        <v>0</v>
      </c>
      <c r="EB2272" s="6" t="s">
        <v>13</v>
      </c>
      <c r="EC2272" s="6" t="s">
        <v>1080</v>
      </c>
      <c r="ED2272" s="6" t="s">
        <v>1081</v>
      </c>
      <c r="EE2272" s="6" t="s">
        <v>97</v>
      </c>
      <c r="EF2272" s="6" t="s">
        <v>125</v>
      </c>
      <c r="EG2272" s="6">
        <v>54</v>
      </c>
      <c r="EH2272" s="6">
        <v>242</v>
      </c>
      <c r="EI2272" s="6">
        <v>50</v>
      </c>
      <c r="EJ2272" s="6">
        <v>219</v>
      </c>
      <c r="EK2272" s="6">
        <v>50</v>
      </c>
      <c r="EL2272" s="6">
        <v>227</v>
      </c>
      <c r="EM2272" s="6" t="s">
        <v>118</v>
      </c>
      <c r="EN2272" s="6" t="s">
        <v>21</v>
      </c>
      <c r="EO2272" s="6">
        <v>18</v>
      </c>
    </row>
    <row r="2273" spans="131:145" x14ac:dyDescent="0.25">
      <c r="EA2273" s="6" t="s">
        <v>3</v>
      </c>
      <c r="EB2273" s="6" t="s">
        <v>15</v>
      </c>
      <c r="EC2273" s="6" t="s">
        <v>791</v>
      </c>
      <c r="ED2273" s="6" t="s">
        <v>792</v>
      </c>
      <c r="EE2273" s="6" t="s">
        <v>97</v>
      </c>
      <c r="EF2273" s="6" t="s">
        <v>98</v>
      </c>
      <c r="EG2273" s="6">
        <v>64</v>
      </c>
      <c r="EH2273" s="6">
        <v>305</v>
      </c>
      <c r="EI2273" s="6">
        <v>63</v>
      </c>
      <c r="EJ2273" s="6">
        <v>304</v>
      </c>
      <c r="EK2273" s="6">
        <v>63</v>
      </c>
      <c r="EL2273" s="6">
        <v>304</v>
      </c>
      <c r="EM2273" s="6" t="s">
        <v>118</v>
      </c>
      <c r="EN2273" s="6" t="s">
        <v>22</v>
      </c>
      <c r="EO2273" s="6">
        <v>45</v>
      </c>
    </row>
    <row r="2274" spans="131:145" x14ac:dyDescent="0.25">
      <c r="EA2274" s="6" t="s">
        <v>3</v>
      </c>
      <c r="EB2274" s="6" t="s">
        <v>15</v>
      </c>
      <c r="EC2274" s="6" t="s">
        <v>794</v>
      </c>
      <c r="ED2274" s="6" t="s">
        <v>795</v>
      </c>
      <c r="EE2274" s="6" t="s">
        <v>97</v>
      </c>
      <c r="EF2274" s="6" t="s">
        <v>125</v>
      </c>
      <c r="EG2274" s="6">
        <v>78</v>
      </c>
      <c r="EH2274" s="6">
        <v>390</v>
      </c>
      <c r="EI2274" s="6">
        <v>77</v>
      </c>
      <c r="EJ2274" s="6">
        <v>384</v>
      </c>
      <c r="EK2274" s="6">
        <v>77</v>
      </c>
      <c r="EL2274" s="6">
        <v>384</v>
      </c>
      <c r="EM2274" s="6" t="s">
        <v>118</v>
      </c>
      <c r="EN2274" s="6" t="s">
        <v>22</v>
      </c>
      <c r="EO2274" s="6">
        <v>15</v>
      </c>
    </row>
    <row r="2275" spans="131:145" x14ac:dyDescent="0.25">
      <c r="EA2275" s="6" t="s">
        <v>0</v>
      </c>
      <c r="EB2275" s="6" t="s">
        <v>13</v>
      </c>
      <c r="EC2275" s="6" t="s">
        <v>195</v>
      </c>
      <c r="ED2275" s="6" t="s">
        <v>196</v>
      </c>
      <c r="EE2275" s="6" t="s">
        <v>97</v>
      </c>
      <c r="EF2275" s="6" t="s">
        <v>132</v>
      </c>
      <c r="EG2275" s="6">
        <v>20</v>
      </c>
      <c r="EH2275" s="6">
        <v>64</v>
      </c>
      <c r="EI2275" s="6">
        <v>14</v>
      </c>
      <c r="EJ2275" s="6">
        <v>52</v>
      </c>
      <c r="EK2275" s="6">
        <v>14</v>
      </c>
      <c r="EL2275" s="6">
        <v>52</v>
      </c>
      <c r="EM2275" s="6" t="s">
        <v>118</v>
      </c>
      <c r="EN2275" s="6" t="s">
        <v>23</v>
      </c>
      <c r="EO2275" s="6">
        <v>13</v>
      </c>
    </row>
    <row r="2276" spans="131:145" x14ac:dyDescent="0.25">
      <c r="EA2276" s="6" t="s">
        <v>3</v>
      </c>
      <c r="EB2276" s="6" t="s">
        <v>14</v>
      </c>
      <c r="EC2276" s="6" t="s">
        <v>780</v>
      </c>
      <c r="ED2276" s="6" t="s">
        <v>781</v>
      </c>
      <c r="EE2276" s="6" t="s">
        <v>97</v>
      </c>
      <c r="EF2276" s="6" t="s">
        <v>98</v>
      </c>
      <c r="EG2276" s="6">
        <v>73</v>
      </c>
      <c r="EH2276" s="6">
        <v>393</v>
      </c>
      <c r="EI2276" s="6">
        <v>73</v>
      </c>
      <c r="EJ2276" s="6">
        <v>393</v>
      </c>
      <c r="EK2276" s="6">
        <v>73</v>
      </c>
      <c r="EL2276" s="6">
        <v>393</v>
      </c>
      <c r="EM2276" s="6" t="s">
        <v>118</v>
      </c>
      <c r="EN2276" s="6" t="s">
        <v>22</v>
      </c>
      <c r="EO2276" s="6">
        <v>42</v>
      </c>
    </row>
    <row r="2277" spans="131:145" x14ac:dyDescent="0.25">
      <c r="EA2277" s="6" t="s">
        <v>0</v>
      </c>
      <c r="EB2277" s="6" t="s">
        <v>13</v>
      </c>
      <c r="EC2277" s="6" t="s">
        <v>201</v>
      </c>
      <c r="ED2277" s="6" t="s">
        <v>202</v>
      </c>
      <c r="EE2277" s="6" t="s">
        <v>97</v>
      </c>
      <c r="EF2277" s="6" t="s">
        <v>132</v>
      </c>
      <c r="EG2277" s="6">
        <v>8</v>
      </c>
      <c r="EH2277" s="6">
        <v>40</v>
      </c>
      <c r="EI2277" s="6">
        <v>8</v>
      </c>
      <c r="EJ2277" s="6">
        <v>28</v>
      </c>
      <c r="EK2277" s="6">
        <v>8</v>
      </c>
      <c r="EL2277" s="6">
        <v>40</v>
      </c>
      <c r="EM2277" s="6" t="s">
        <v>118</v>
      </c>
      <c r="EN2277" s="6" t="s">
        <v>21</v>
      </c>
      <c r="EO2277" s="6">
        <v>3</v>
      </c>
    </row>
    <row r="2278" spans="131:145" x14ac:dyDescent="0.25">
      <c r="EA2278" s="6" t="s">
        <v>0</v>
      </c>
      <c r="EB2278" s="6" t="s">
        <v>13</v>
      </c>
      <c r="EC2278" s="6" t="s">
        <v>249</v>
      </c>
      <c r="ED2278" s="6" t="s">
        <v>250</v>
      </c>
      <c r="EE2278" s="6" t="s">
        <v>97</v>
      </c>
      <c r="EF2278" s="6" t="s">
        <v>98</v>
      </c>
      <c r="EG2278" s="6">
        <v>14</v>
      </c>
      <c r="EH2278" s="6">
        <v>83</v>
      </c>
      <c r="EI2278" s="6">
        <v>8</v>
      </c>
      <c r="EJ2278" s="6">
        <v>35</v>
      </c>
      <c r="EK2278" s="6">
        <v>13</v>
      </c>
      <c r="EL2278" s="6">
        <v>82</v>
      </c>
      <c r="EM2278" s="6" t="s">
        <v>118</v>
      </c>
      <c r="EN2278" s="6" t="s">
        <v>22</v>
      </c>
      <c r="EO2278" s="6">
        <v>4</v>
      </c>
    </row>
    <row r="2279" spans="131:145" x14ac:dyDescent="0.25">
      <c r="EA2279" s="6" t="s">
        <v>3</v>
      </c>
      <c r="EB2279" s="6" t="s">
        <v>15</v>
      </c>
      <c r="EC2279" s="6" t="s">
        <v>791</v>
      </c>
      <c r="ED2279" s="6" t="s">
        <v>792</v>
      </c>
      <c r="EE2279" s="6" t="s">
        <v>97</v>
      </c>
      <c r="EF2279" s="6" t="s">
        <v>98</v>
      </c>
      <c r="EG2279" s="6">
        <v>64</v>
      </c>
      <c r="EH2279" s="6">
        <v>305</v>
      </c>
      <c r="EI2279" s="6">
        <v>63</v>
      </c>
      <c r="EJ2279" s="6">
        <v>304</v>
      </c>
      <c r="EK2279" s="6">
        <v>63</v>
      </c>
      <c r="EL2279" s="6">
        <v>304</v>
      </c>
      <c r="EM2279" s="6" t="s">
        <v>118</v>
      </c>
      <c r="EN2279" s="6" t="s">
        <v>23</v>
      </c>
      <c r="EO2279" s="6">
        <v>89</v>
      </c>
    </row>
    <row r="2280" spans="131:145" x14ac:dyDescent="0.25">
      <c r="EA2280" s="6" t="s">
        <v>0</v>
      </c>
      <c r="EB2280" s="6" t="s">
        <v>13</v>
      </c>
      <c r="EC2280" s="6" t="s">
        <v>247</v>
      </c>
      <c r="ED2280" s="6" t="s">
        <v>248</v>
      </c>
      <c r="EE2280" s="6" t="s">
        <v>97</v>
      </c>
      <c r="EF2280" s="6" t="s">
        <v>98</v>
      </c>
      <c r="EG2280" s="6">
        <v>10</v>
      </c>
      <c r="EH2280" s="6">
        <v>39</v>
      </c>
      <c r="EI2280" s="6">
        <v>7</v>
      </c>
      <c r="EJ2280" s="6">
        <v>25</v>
      </c>
      <c r="EK2280" s="6">
        <v>10</v>
      </c>
      <c r="EL2280" s="6">
        <v>39</v>
      </c>
      <c r="EM2280" s="6" t="s">
        <v>118</v>
      </c>
      <c r="EN2280" s="6" t="s">
        <v>21</v>
      </c>
      <c r="EO2280" s="6">
        <v>6</v>
      </c>
    </row>
    <row r="2281" spans="131:145" x14ac:dyDescent="0.25">
      <c r="EA2281" s="6" t="s">
        <v>0</v>
      </c>
      <c r="EB2281" s="6" t="s">
        <v>13</v>
      </c>
      <c r="EC2281" s="6" t="s">
        <v>1853</v>
      </c>
      <c r="ED2281" s="6" t="s">
        <v>204</v>
      </c>
      <c r="EE2281" s="6" t="s">
        <v>97</v>
      </c>
      <c r="EF2281" s="6" t="s">
        <v>125</v>
      </c>
      <c r="EG2281" s="6">
        <v>41</v>
      </c>
      <c r="EH2281" s="6">
        <v>199</v>
      </c>
      <c r="EI2281" s="6">
        <v>41</v>
      </c>
      <c r="EJ2281" s="6">
        <v>196</v>
      </c>
      <c r="EK2281" s="6">
        <v>41</v>
      </c>
      <c r="EL2281" s="6">
        <v>201</v>
      </c>
      <c r="EM2281" s="6" t="s">
        <v>118</v>
      </c>
      <c r="EN2281" s="6" t="s">
        <v>23</v>
      </c>
      <c r="EO2281" s="6">
        <v>36</v>
      </c>
    </row>
    <row r="2282" spans="131:145" x14ac:dyDescent="0.25">
      <c r="EA2282" s="6" t="s">
        <v>3</v>
      </c>
      <c r="EB2282" s="6" t="s">
        <v>15</v>
      </c>
      <c r="EC2282" s="6" t="s">
        <v>234</v>
      </c>
      <c r="ED2282" s="6" t="s">
        <v>1060</v>
      </c>
      <c r="EE2282" s="6" t="s">
        <v>97</v>
      </c>
      <c r="EF2282" s="6" t="s">
        <v>132</v>
      </c>
      <c r="EG2282" s="6">
        <v>21</v>
      </c>
      <c r="EH2282" s="6">
        <v>107</v>
      </c>
      <c r="EI2282" s="6">
        <v>22</v>
      </c>
      <c r="EJ2282" s="6">
        <v>108</v>
      </c>
      <c r="EK2282" s="6">
        <v>22</v>
      </c>
      <c r="EL2282" s="6">
        <v>0</v>
      </c>
      <c r="EM2282" s="6" t="s">
        <v>118</v>
      </c>
      <c r="EN2282" s="6" t="s">
        <v>21</v>
      </c>
      <c r="EO2282" s="6">
        <v>0</v>
      </c>
    </row>
    <row r="2283" spans="131:145" x14ac:dyDescent="0.25">
      <c r="EA2283" s="6" t="s">
        <v>0</v>
      </c>
      <c r="EB2283" s="6" t="s">
        <v>937</v>
      </c>
      <c r="EC2283" s="6" t="s">
        <v>1082</v>
      </c>
      <c r="ED2283" s="6" t="s">
        <v>1083</v>
      </c>
      <c r="EE2283" s="6" t="s">
        <v>97</v>
      </c>
      <c r="EF2283" s="6" t="s">
        <v>98</v>
      </c>
      <c r="EG2283" s="6">
        <v>91</v>
      </c>
      <c r="EH2283" s="6">
        <v>400</v>
      </c>
      <c r="EI2283" s="6">
        <v>60</v>
      </c>
      <c r="EJ2283" s="6">
        <v>228</v>
      </c>
      <c r="EK2283" s="6">
        <v>74</v>
      </c>
      <c r="EL2283" s="6">
        <v>228</v>
      </c>
      <c r="EM2283" s="6" t="s">
        <v>118</v>
      </c>
      <c r="EN2283" s="6" t="s">
        <v>23</v>
      </c>
      <c r="EO2283" s="6">
        <v>35</v>
      </c>
    </row>
    <row r="2284" spans="131:145" x14ac:dyDescent="0.25">
      <c r="EA2284" s="6" t="s">
        <v>0</v>
      </c>
      <c r="EB2284" s="6" t="s">
        <v>13</v>
      </c>
      <c r="EC2284" s="6" t="s">
        <v>179</v>
      </c>
      <c r="ED2284" s="6" t="s">
        <v>180</v>
      </c>
      <c r="EE2284" s="6" t="s">
        <v>97</v>
      </c>
      <c r="EF2284" s="6" t="s">
        <v>125</v>
      </c>
      <c r="EG2284" s="6">
        <v>13</v>
      </c>
      <c r="EH2284" s="6">
        <v>70</v>
      </c>
      <c r="EI2284" s="6">
        <v>8</v>
      </c>
      <c r="EJ2284" s="6">
        <v>49</v>
      </c>
      <c r="EK2284" s="6">
        <v>12</v>
      </c>
      <c r="EL2284" s="6">
        <v>70</v>
      </c>
      <c r="EM2284" s="6" t="s">
        <v>118</v>
      </c>
      <c r="EN2284" s="6" t="s">
        <v>21</v>
      </c>
      <c r="EO2284" s="6">
        <v>5</v>
      </c>
    </row>
    <row r="2285" spans="131:145" x14ac:dyDescent="0.25">
      <c r="EA2285" s="6" t="s">
        <v>0</v>
      </c>
      <c r="EB2285" s="6" t="s">
        <v>13</v>
      </c>
      <c r="EC2285" s="6" t="s">
        <v>205</v>
      </c>
      <c r="ED2285" s="6" t="s">
        <v>206</v>
      </c>
      <c r="EE2285" s="6" t="s">
        <v>97</v>
      </c>
      <c r="EF2285" s="6" t="s">
        <v>125</v>
      </c>
      <c r="EG2285" s="6">
        <v>116</v>
      </c>
      <c r="EH2285" s="6">
        <v>530</v>
      </c>
      <c r="EI2285" s="6">
        <v>105</v>
      </c>
      <c r="EJ2285" s="6">
        <v>464</v>
      </c>
      <c r="EK2285" s="6">
        <v>105</v>
      </c>
      <c r="EL2285" s="6">
        <v>492</v>
      </c>
      <c r="EM2285" s="6" t="s">
        <v>118</v>
      </c>
      <c r="EN2285" s="6" t="s">
        <v>23</v>
      </c>
      <c r="EO2285" s="6">
        <v>82</v>
      </c>
    </row>
    <row r="2286" spans="131:145" x14ac:dyDescent="0.25">
      <c r="EA2286" s="6" t="s">
        <v>0</v>
      </c>
      <c r="EB2286" s="6" t="s">
        <v>12</v>
      </c>
      <c r="EC2286" s="6" t="s">
        <v>1848</v>
      </c>
      <c r="ED2286" s="6" t="s">
        <v>198</v>
      </c>
      <c r="EE2286" s="6" t="s">
        <v>97</v>
      </c>
      <c r="EF2286" s="6" t="s">
        <v>125</v>
      </c>
      <c r="EG2286" s="6">
        <v>20</v>
      </c>
      <c r="EH2286" s="6">
        <v>106</v>
      </c>
      <c r="EI2286" s="6">
        <v>13</v>
      </c>
      <c r="EJ2286" s="6">
        <v>94</v>
      </c>
      <c r="EK2286" s="6">
        <v>18</v>
      </c>
      <c r="EL2286" s="6">
        <v>94</v>
      </c>
      <c r="EM2286" s="6" t="s">
        <v>118</v>
      </c>
      <c r="EN2286" s="6" t="s">
        <v>23</v>
      </c>
      <c r="EO2286" s="6">
        <v>24</v>
      </c>
    </row>
    <row r="2287" spans="131:145" x14ac:dyDescent="0.25">
      <c r="EA2287" s="6" t="s">
        <v>3</v>
      </c>
      <c r="EB2287" s="6" t="s">
        <v>15</v>
      </c>
      <c r="EC2287" s="6" t="s">
        <v>787</v>
      </c>
      <c r="ED2287" s="6" t="s">
        <v>788</v>
      </c>
      <c r="EE2287" s="6" t="s">
        <v>97</v>
      </c>
      <c r="EF2287" s="6" t="s">
        <v>125</v>
      </c>
      <c r="EG2287" s="6">
        <v>87</v>
      </c>
      <c r="EH2287" s="6">
        <v>488</v>
      </c>
      <c r="EI2287" s="6">
        <v>86</v>
      </c>
      <c r="EJ2287" s="6">
        <v>472</v>
      </c>
      <c r="EK2287" s="6">
        <v>86</v>
      </c>
      <c r="EL2287" s="6">
        <v>472</v>
      </c>
      <c r="EM2287" s="6" t="s">
        <v>118</v>
      </c>
      <c r="EN2287" s="6" t="s">
        <v>23</v>
      </c>
      <c r="EO2287" s="6">
        <v>36</v>
      </c>
    </row>
    <row r="2288" spans="131:145" x14ac:dyDescent="0.25">
      <c r="EA2288" s="6" t="s">
        <v>0</v>
      </c>
      <c r="EB2288" s="6" t="s">
        <v>13</v>
      </c>
      <c r="EC2288" s="6" t="s">
        <v>195</v>
      </c>
      <c r="ED2288" s="6" t="s">
        <v>196</v>
      </c>
      <c r="EE2288" s="6" t="s">
        <v>97</v>
      </c>
      <c r="EF2288" s="6" t="s">
        <v>132</v>
      </c>
      <c r="EG2288" s="6">
        <v>20</v>
      </c>
      <c r="EH2288" s="6">
        <v>64</v>
      </c>
      <c r="EI2288" s="6">
        <v>14</v>
      </c>
      <c r="EJ2288" s="6">
        <v>52</v>
      </c>
      <c r="EK2288" s="6">
        <v>14</v>
      </c>
      <c r="EL2288" s="6">
        <v>52</v>
      </c>
      <c r="EM2288" s="6" t="s">
        <v>118</v>
      </c>
      <c r="EN2288" s="6" t="s">
        <v>21</v>
      </c>
      <c r="EO2288" s="6">
        <v>5</v>
      </c>
    </row>
    <row r="2289" spans="131:145" x14ac:dyDescent="0.25">
      <c r="EA2289" s="6" t="s">
        <v>0</v>
      </c>
      <c r="EB2289" s="6" t="s">
        <v>13</v>
      </c>
      <c r="EC2289" s="6" t="s">
        <v>201</v>
      </c>
      <c r="ED2289" s="6" t="s">
        <v>202</v>
      </c>
      <c r="EE2289" s="6" t="s">
        <v>97</v>
      </c>
      <c r="EF2289" s="6" t="s">
        <v>132</v>
      </c>
      <c r="EG2289" s="6">
        <v>8</v>
      </c>
      <c r="EH2289" s="6">
        <v>40</v>
      </c>
      <c r="EI2289" s="6">
        <v>8</v>
      </c>
      <c r="EJ2289" s="6">
        <v>28</v>
      </c>
      <c r="EK2289" s="6">
        <v>8</v>
      </c>
      <c r="EL2289" s="6">
        <v>40</v>
      </c>
      <c r="EM2289" s="6" t="s">
        <v>118</v>
      </c>
      <c r="EN2289" s="6" t="s">
        <v>22</v>
      </c>
      <c r="EO2289" s="6">
        <v>3</v>
      </c>
    </row>
    <row r="2290" spans="131:145" x14ac:dyDescent="0.25">
      <c r="EA2290" s="6" t="s">
        <v>3</v>
      </c>
      <c r="EB2290" s="6" t="s">
        <v>14</v>
      </c>
      <c r="EC2290" s="6" t="s">
        <v>226</v>
      </c>
      <c r="ED2290" s="6" t="s">
        <v>227</v>
      </c>
      <c r="EE2290" s="6" t="s">
        <v>97</v>
      </c>
      <c r="EF2290" s="6" t="s">
        <v>98</v>
      </c>
      <c r="EG2290" s="6">
        <v>50</v>
      </c>
      <c r="EH2290" s="6">
        <v>218</v>
      </c>
      <c r="EI2290" s="6">
        <v>53</v>
      </c>
      <c r="EJ2290" s="6">
        <v>217</v>
      </c>
      <c r="EK2290" s="6">
        <v>53</v>
      </c>
      <c r="EL2290" s="6">
        <v>217</v>
      </c>
      <c r="EM2290" s="6" t="s">
        <v>118</v>
      </c>
      <c r="EN2290" s="6" t="s">
        <v>21</v>
      </c>
      <c r="EO2290" s="6">
        <v>25</v>
      </c>
    </row>
    <row r="2291" spans="131:145" x14ac:dyDescent="0.25">
      <c r="EA2291" s="6" t="s">
        <v>0</v>
      </c>
      <c r="EB2291" s="6" t="s">
        <v>13</v>
      </c>
      <c r="EC2291" s="6" t="s">
        <v>245</v>
      </c>
      <c r="ED2291" s="6" t="s">
        <v>246</v>
      </c>
      <c r="EE2291" s="6" t="s">
        <v>97</v>
      </c>
      <c r="EF2291" s="6" t="s">
        <v>98</v>
      </c>
      <c r="EG2291" s="6">
        <v>25</v>
      </c>
      <c r="EH2291" s="6">
        <v>133</v>
      </c>
      <c r="EI2291" s="6">
        <v>22</v>
      </c>
      <c r="EJ2291" s="6">
        <v>95</v>
      </c>
      <c r="EK2291" s="6">
        <v>25</v>
      </c>
      <c r="EL2291" s="6">
        <v>134</v>
      </c>
      <c r="EM2291" s="6" t="s">
        <v>118</v>
      </c>
      <c r="EN2291" s="6" t="s">
        <v>23</v>
      </c>
      <c r="EO2291" s="6">
        <v>20</v>
      </c>
    </row>
    <row r="2292" spans="131:145" x14ac:dyDescent="0.25">
      <c r="EA2292" s="6" t="s">
        <v>3</v>
      </c>
      <c r="EB2292" s="6" t="s">
        <v>15</v>
      </c>
      <c r="EC2292" s="6" t="s">
        <v>806</v>
      </c>
      <c r="ED2292" s="6" t="s">
        <v>807</v>
      </c>
      <c r="EE2292" s="6" t="s">
        <v>97</v>
      </c>
      <c r="EF2292" s="6" t="s">
        <v>125</v>
      </c>
      <c r="EG2292" s="6">
        <v>178</v>
      </c>
      <c r="EH2292" s="6">
        <v>827</v>
      </c>
      <c r="EI2292" s="6">
        <v>194</v>
      </c>
      <c r="EJ2292" s="6">
        <v>890</v>
      </c>
      <c r="EK2292" s="6">
        <v>194</v>
      </c>
      <c r="EL2292" s="6">
        <v>890</v>
      </c>
      <c r="EM2292" s="6" t="s">
        <v>118</v>
      </c>
      <c r="EN2292" s="6" t="s">
        <v>21</v>
      </c>
      <c r="EO2292" s="6">
        <v>61</v>
      </c>
    </row>
    <row r="2293" spans="131:145" x14ac:dyDescent="0.25">
      <c r="EA2293" s="6" t="s">
        <v>0</v>
      </c>
      <c r="EB2293" s="6" t="s">
        <v>13</v>
      </c>
      <c r="EC2293" s="6" t="s">
        <v>179</v>
      </c>
      <c r="ED2293" s="6" t="s">
        <v>180</v>
      </c>
      <c r="EE2293" s="6" t="s">
        <v>97</v>
      </c>
      <c r="EF2293" s="6" t="s">
        <v>125</v>
      </c>
      <c r="EG2293" s="6">
        <v>13</v>
      </c>
      <c r="EH2293" s="6">
        <v>70</v>
      </c>
      <c r="EI2293" s="6">
        <v>8</v>
      </c>
      <c r="EJ2293" s="6">
        <v>49</v>
      </c>
      <c r="EK2293" s="6">
        <v>12</v>
      </c>
      <c r="EL2293" s="6">
        <v>70</v>
      </c>
      <c r="EM2293" s="6" t="s">
        <v>118</v>
      </c>
      <c r="EN2293" s="6" t="s">
        <v>22</v>
      </c>
      <c r="EO2293" s="6">
        <v>7</v>
      </c>
    </row>
    <row r="2294" spans="131:145" x14ac:dyDescent="0.25">
      <c r="EA2294" s="6" t="s">
        <v>0</v>
      </c>
      <c r="EB2294" s="6" t="s">
        <v>9</v>
      </c>
      <c r="EC2294" s="6" t="s">
        <v>759</v>
      </c>
      <c r="ED2294" s="6" t="s">
        <v>760</v>
      </c>
      <c r="EE2294" s="6" t="s">
        <v>97</v>
      </c>
      <c r="EF2294" s="6" t="s">
        <v>125</v>
      </c>
      <c r="EG2294" s="6">
        <v>319</v>
      </c>
      <c r="EH2294" s="6">
        <v>1567</v>
      </c>
      <c r="EI2294" s="6">
        <v>133</v>
      </c>
      <c r="EJ2294" s="6">
        <v>499</v>
      </c>
      <c r="EK2294" s="6">
        <v>133</v>
      </c>
      <c r="EL2294" s="6">
        <v>499</v>
      </c>
      <c r="EM2294" s="6" t="s">
        <v>118</v>
      </c>
      <c r="EN2294" s="6" t="s">
        <v>21</v>
      </c>
      <c r="EO2294" s="6">
        <v>36</v>
      </c>
    </row>
    <row r="2295" spans="131:145" x14ac:dyDescent="0.25">
      <c r="EA2295" s="6" t="s">
        <v>0</v>
      </c>
      <c r="EB2295" s="6" t="s">
        <v>13</v>
      </c>
      <c r="EC2295" s="6" t="s">
        <v>1080</v>
      </c>
      <c r="ED2295" s="6" t="s">
        <v>1081</v>
      </c>
      <c r="EE2295" s="6" t="s">
        <v>97</v>
      </c>
      <c r="EF2295" s="6" t="s">
        <v>125</v>
      </c>
      <c r="EG2295" s="6">
        <v>54</v>
      </c>
      <c r="EH2295" s="6">
        <v>242</v>
      </c>
      <c r="EI2295" s="6">
        <v>50</v>
      </c>
      <c r="EJ2295" s="6">
        <v>219</v>
      </c>
      <c r="EK2295" s="6">
        <v>50</v>
      </c>
      <c r="EL2295" s="6">
        <v>227</v>
      </c>
      <c r="EM2295" s="6" t="s">
        <v>118</v>
      </c>
      <c r="EN2295" s="6" t="s">
        <v>22</v>
      </c>
      <c r="EO2295" s="6">
        <v>17</v>
      </c>
    </row>
    <row r="2296" spans="131:145" x14ac:dyDescent="0.25">
      <c r="EA2296" s="6" t="s">
        <v>0</v>
      </c>
      <c r="EB2296" s="6" t="s">
        <v>12</v>
      </c>
      <c r="EC2296" s="6" t="s">
        <v>1848</v>
      </c>
      <c r="ED2296" s="6" t="s">
        <v>198</v>
      </c>
      <c r="EE2296" s="6" t="s">
        <v>97</v>
      </c>
      <c r="EF2296" s="6" t="s">
        <v>125</v>
      </c>
      <c r="EG2296" s="6">
        <v>20</v>
      </c>
      <c r="EH2296" s="6">
        <v>106</v>
      </c>
      <c r="EI2296" s="6">
        <v>13</v>
      </c>
      <c r="EJ2296" s="6">
        <v>94</v>
      </c>
      <c r="EK2296" s="6">
        <v>18</v>
      </c>
      <c r="EL2296" s="6">
        <v>94</v>
      </c>
      <c r="EM2296" s="6" t="s">
        <v>118</v>
      </c>
      <c r="EN2296" s="6" t="s">
        <v>22</v>
      </c>
      <c r="EO2296" s="6">
        <v>16</v>
      </c>
    </row>
    <row r="2297" spans="131:145" x14ac:dyDescent="0.25">
      <c r="EA2297" s="6" t="s">
        <v>3</v>
      </c>
      <c r="EB2297" s="6" t="s">
        <v>15</v>
      </c>
      <c r="EC2297" s="6" t="s">
        <v>791</v>
      </c>
      <c r="ED2297" s="6" t="s">
        <v>792</v>
      </c>
      <c r="EE2297" s="6" t="s">
        <v>97</v>
      </c>
      <c r="EF2297" s="6" t="s">
        <v>98</v>
      </c>
      <c r="EG2297" s="6">
        <v>64</v>
      </c>
      <c r="EH2297" s="6">
        <v>305</v>
      </c>
      <c r="EI2297" s="6">
        <v>63</v>
      </c>
      <c r="EJ2297" s="6">
        <v>304</v>
      </c>
      <c r="EK2297" s="6">
        <v>63</v>
      </c>
      <c r="EL2297" s="6">
        <v>304</v>
      </c>
      <c r="EM2297" s="6" t="s">
        <v>118</v>
      </c>
      <c r="EN2297" s="6" t="s">
        <v>21</v>
      </c>
      <c r="EO2297" s="6">
        <v>44</v>
      </c>
    </row>
    <row r="2298" spans="131:145" x14ac:dyDescent="0.25">
      <c r="EA2298" s="6" t="s">
        <v>3</v>
      </c>
      <c r="EB2298" s="6" t="s">
        <v>15</v>
      </c>
      <c r="EC2298" s="6" t="s">
        <v>234</v>
      </c>
      <c r="ED2298" s="6" t="s">
        <v>1060</v>
      </c>
      <c r="EE2298" s="6" t="s">
        <v>97</v>
      </c>
      <c r="EF2298" s="6" t="s">
        <v>132</v>
      </c>
      <c r="EG2298" s="6">
        <v>21</v>
      </c>
      <c r="EH2298" s="6">
        <v>107</v>
      </c>
      <c r="EI2298" s="6">
        <v>22</v>
      </c>
      <c r="EJ2298" s="6">
        <v>108</v>
      </c>
      <c r="EK2298" s="6">
        <v>22</v>
      </c>
      <c r="EL2298" s="6">
        <v>0</v>
      </c>
      <c r="EM2298" s="6" t="s">
        <v>118</v>
      </c>
      <c r="EN2298" s="6" t="s">
        <v>22</v>
      </c>
      <c r="EO2298" s="6">
        <v>0</v>
      </c>
    </row>
    <row r="2299" spans="131:145" x14ac:dyDescent="0.25">
      <c r="EA2299" s="6" t="s">
        <v>3</v>
      </c>
      <c r="EB2299" s="6" t="s">
        <v>14</v>
      </c>
      <c r="EC2299" s="6" t="s">
        <v>780</v>
      </c>
      <c r="ED2299" s="6" t="s">
        <v>781</v>
      </c>
      <c r="EE2299" s="6" t="s">
        <v>97</v>
      </c>
      <c r="EF2299" s="6" t="s">
        <v>98</v>
      </c>
      <c r="EG2299" s="6">
        <v>73</v>
      </c>
      <c r="EH2299" s="6">
        <v>393</v>
      </c>
      <c r="EI2299" s="6">
        <v>73</v>
      </c>
      <c r="EJ2299" s="6">
        <v>393</v>
      </c>
      <c r="EK2299" s="6">
        <v>73</v>
      </c>
      <c r="EL2299" s="6">
        <v>393</v>
      </c>
      <c r="EM2299" s="6" t="s">
        <v>118</v>
      </c>
      <c r="EN2299" s="6" t="s">
        <v>23</v>
      </c>
      <c r="EO2299" s="6">
        <v>82</v>
      </c>
    </row>
    <row r="2300" spans="131:145" x14ac:dyDescent="0.25">
      <c r="EA2300" s="6" t="s">
        <v>3</v>
      </c>
      <c r="EB2300" s="6" t="s">
        <v>15</v>
      </c>
      <c r="EC2300" s="6" t="s">
        <v>794</v>
      </c>
      <c r="ED2300" s="6" t="s">
        <v>795</v>
      </c>
      <c r="EE2300" s="6" t="s">
        <v>97</v>
      </c>
      <c r="EF2300" s="6" t="s">
        <v>125</v>
      </c>
      <c r="EG2300" s="6">
        <v>78</v>
      </c>
      <c r="EH2300" s="6">
        <v>390</v>
      </c>
      <c r="EI2300" s="6">
        <v>77</v>
      </c>
      <c r="EJ2300" s="6">
        <v>384</v>
      </c>
      <c r="EK2300" s="6">
        <v>77</v>
      </c>
      <c r="EL2300" s="6">
        <v>384</v>
      </c>
      <c r="EM2300" s="6" t="s">
        <v>118</v>
      </c>
      <c r="EN2300" s="6" t="s">
        <v>21</v>
      </c>
      <c r="EO2300" s="6">
        <v>21</v>
      </c>
    </row>
    <row r="2301" spans="131:145" x14ac:dyDescent="0.25">
      <c r="EA2301" s="6" t="s">
        <v>3</v>
      </c>
      <c r="EB2301" s="6" t="s">
        <v>14</v>
      </c>
      <c r="EC2301" s="6" t="s">
        <v>776</v>
      </c>
      <c r="ED2301" s="6" t="s">
        <v>777</v>
      </c>
      <c r="EE2301" s="6" t="s">
        <v>97</v>
      </c>
      <c r="EF2301" s="6" t="s">
        <v>98</v>
      </c>
      <c r="EG2301" s="6">
        <v>77</v>
      </c>
      <c r="EH2301" s="6">
        <v>384</v>
      </c>
      <c r="EI2301" s="6">
        <v>79</v>
      </c>
      <c r="EJ2301" s="6">
        <v>394</v>
      </c>
      <c r="EK2301" s="6">
        <v>79</v>
      </c>
      <c r="EL2301" s="6">
        <v>394</v>
      </c>
      <c r="EM2301" s="6" t="s">
        <v>118</v>
      </c>
      <c r="EN2301" s="6" t="s">
        <v>21</v>
      </c>
      <c r="EO2301" s="6">
        <v>28</v>
      </c>
    </row>
    <row r="2302" spans="131:145" x14ac:dyDescent="0.25">
      <c r="EA2302" s="6" t="s">
        <v>0</v>
      </c>
      <c r="EB2302" s="6" t="s">
        <v>9</v>
      </c>
      <c r="EC2302" s="6" t="s">
        <v>220</v>
      </c>
      <c r="ED2302" s="6" t="s">
        <v>221</v>
      </c>
      <c r="EE2302" s="6" t="s">
        <v>97</v>
      </c>
      <c r="EF2302" s="6" t="s">
        <v>125</v>
      </c>
      <c r="EG2302" s="6">
        <v>121</v>
      </c>
      <c r="EH2302" s="6">
        <v>596</v>
      </c>
      <c r="EI2302" s="6">
        <v>129</v>
      </c>
      <c r="EJ2302" s="6">
        <v>575</v>
      </c>
      <c r="EK2302" s="6">
        <v>129</v>
      </c>
      <c r="EL2302" s="6">
        <v>575</v>
      </c>
      <c r="EM2302" s="6" t="s">
        <v>118</v>
      </c>
      <c r="EN2302" s="6" t="s">
        <v>21</v>
      </c>
      <c r="EO2302" s="6">
        <v>28</v>
      </c>
    </row>
    <row r="2303" spans="131:145" x14ac:dyDescent="0.25">
      <c r="EA2303" s="6" t="s">
        <v>0</v>
      </c>
      <c r="EB2303" s="6" t="s">
        <v>6</v>
      </c>
      <c r="EC2303" s="6" t="s">
        <v>277</v>
      </c>
      <c r="ED2303" s="6" t="s">
        <v>278</v>
      </c>
      <c r="EE2303" s="6" t="s">
        <v>97</v>
      </c>
      <c r="EF2303" s="6" t="s">
        <v>98</v>
      </c>
      <c r="EG2303" s="6">
        <v>139</v>
      </c>
      <c r="EH2303" s="6">
        <v>640</v>
      </c>
      <c r="EI2303" s="6">
        <v>127</v>
      </c>
      <c r="EJ2303" s="6">
        <v>578</v>
      </c>
      <c r="EK2303" s="6">
        <v>146</v>
      </c>
      <c r="EL2303" s="6">
        <v>640</v>
      </c>
      <c r="EM2303" s="6" t="s">
        <v>118</v>
      </c>
      <c r="EN2303" s="6" t="s">
        <v>22</v>
      </c>
      <c r="EO2303" s="6">
        <v>30</v>
      </c>
    </row>
    <row r="2304" spans="131:145" x14ac:dyDescent="0.25">
      <c r="EA2304" s="6" t="s">
        <v>0</v>
      </c>
      <c r="EB2304" s="6" t="s">
        <v>13</v>
      </c>
      <c r="EC2304" s="6" t="s">
        <v>173</v>
      </c>
      <c r="ED2304" s="6" t="s">
        <v>174</v>
      </c>
      <c r="EE2304" s="6" t="s">
        <v>97</v>
      </c>
      <c r="EF2304" s="6" t="s">
        <v>125</v>
      </c>
      <c r="EG2304" s="6">
        <v>74</v>
      </c>
      <c r="EH2304" s="6">
        <v>404</v>
      </c>
      <c r="EI2304" s="6">
        <v>60</v>
      </c>
      <c r="EJ2304" s="6">
        <v>330</v>
      </c>
      <c r="EK2304" s="6">
        <v>74</v>
      </c>
      <c r="EL2304" s="6">
        <v>369</v>
      </c>
      <c r="EM2304" s="6" t="s">
        <v>118</v>
      </c>
      <c r="EN2304" s="6" t="s">
        <v>21</v>
      </c>
      <c r="EO2304" s="6">
        <v>25</v>
      </c>
    </row>
    <row r="2305" spans="131:145" x14ac:dyDescent="0.25">
      <c r="EA2305" s="6" t="s">
        <v>3</v>
      </c>
      <c r="EB2305" s="6" t="s">
        <v>15</v>
      </c>
      <c r="EC2305" s="6" t="s">
        <v>1862</v>
      </c>
      <c r="ED2305" s="6" t="s">
        <v>799</v>
      </c>
      <c r="EE2305" s="6" t="s">
        <v>97</v>
      </c>
      <c r="EF2305" s="6" t="s">
        <v>125</v>
      </c>
      <c r="EG2305" s="6">
        <v>51</v>
      </c>
      <c r="EH2305" s="6">
        <v>260</v>
      </c>
      <c r="EI2305" s="6">
        <v>51</v>
      </c>
      <c r="EJ2305" s="6">
        <v>263</v>
      </c>
      <c r="EK2305" s="6">
        <v>51</v>
      </c>
      <c r="EL2305" s="6">
        <v>263</v>
      </c>
      <c r="EM2305" s="6" t="s">
        <v>118</v>
      </c>
      <c r="EN2305" s="6" t="s">
        <v>23</v>
      </c>
      <c r="EO2305" s="6">
        <v>68</v>
      </c>
    </row>
    <row r="2306" spans="131:145" x14ac:dyDescent="0.25">
      <c r="EA2306" s="6" t="s">
        <v>3</v>
      </c>
      <c r="EB2306" s="6" t="s">
        <v>17</v>
      </c>
      <c r="EC2306" s="6" t="s">
        <v>1868</v>
      </c>
      <c r="ED2306" s="6" t="s">
        <v>762</v>
      </c>
      <c r="EE2306" s="6" t="s">
        <v>209</v>
      </c>
      <c r="EF2306" s="6" t="s">
        <v>125</v>
      </c>
      <c r="EG2306" s="6">
        <v>32</v>
      </c>
      <c r="EH2306" s="6">
        <v>156</v>
      </c>
      <c r="EI2306" s="6">
        <v>9</v>
      </c>
      <c r="EJ2306" s="6">
        <v>58</v>
      </c>
      <c r="EK2306" s="6">
        <v>9</v>
      </c>
      <c r="EL2306" s="6">
        <v>58</v>
      </c>
      <c r="EM2306" s="6" t="s">
        <v>118</v>
      </c>
      <c r="EN2306" s="6" t="s">
        <v>21</v>
      </c>
      <c r="EO2306" s="6">
        <v>9</v>
      </c>
    </row>
    <row r="2307" spans="131:145" x14ac:dyDescent="0.25">
      <c r="EA2307" s="6" t="s">
        <v>0</v>
      </c>
      <c r="EB2307" s="6" t="s">
        <v>9</v>
      </c>
      <c r="EC2307" s="6" t="s">
        <v>220</v>
      </c>
      <c r="ED2307" s="6" t="s">
        <v>221</v>
      </c>
      <c r="EE2307" s="6" t="s">
        <v>97</v>
      </c>
      <c r="EF2307" s="6" t="s">
        <v>125</v>
      </c>
      <c r="EG2307" s="6">
        <v>121</v>
      </c>
      <c r="EH2307" s="6">
        <v>596</v>
      </c>
      <c r="EI2307" s="6">
        <v>129</v>
      </c>
      <c r="EJ2307" s="6">
        <v>575</v>
      </c>
      <c r="EK2307" s="6">
        <v>129</v>
      </c>
      <c r="EL2307" s="6">
        <v>575</v>
      </c>
      <c r="EM2307" s="6" t="s">
        <v>118</v>
      </c>
      <c r="EN2307" s="6" t="s">
        <v>22</v>
      </c>
      <c r="EO2307" s="6">
        <v>40</v>
      </c>
    </row>
    <row r="2308" spans="131:145" x14ac:dyDescent="0.25">
      <c r="EA2308" s="6" t="s">
        <v>0</v>
      </c>
      <c r="EB2308" s="6" t="s">
        <v>13</v>
      </c>
      <c r="EC2308" s="6" t="s">
        <v>241</v>
      </c>
      <c r="ED2308" s="6" t="s">
        <v>242</v>
      </c>
      <c r="EE2308" s="6" t="s">
        <v>97</v>
      </c>
      <c r="EF2308" s="6" t="s">
        <v>98</v>
      </c>
      <c r="EG2308" s="6">
        <v>65</v>
      </c>
      <c r="EH2308" s="6">
        <v>347</v>
      </c>
      <c r="EI2308" s="6">
        <v>65</v>
      </c>
      <c r="EJ2308" s="6">
        <v>347</v>
      </c>
      <c r="EK2308" s="6">
        <v>65</v>
      </c>
      <c r="EL2308" s="6">
        <v>347</v>
      </c>
      <c r="EM2308" s="6" t="s">
        <v>118</v>
      </c>
      <c r="EN2308" s="6" t="s">
        <v>23</v>
      </c>
      <c r="EO2308" s="6">
        <v>28</v>
      </c>
    </row>
    <row r="2309" spans="131:145" x14ac:dyDescent="0.25">
      <c r="EA2309" s="6" t="s">
        <v>3</v>
      </c>
      <c r="EB2309" s="6" t="s">
        <v>14</v>
      </c>
      <c r="EC2309" s="6" t="s">
        <v>783</v>
      </c>
      <c r="ED2309" s="6" t="s">
        <v>784</v>
      </c>
      <c r="EE2309" s="6" t="s">
        <v>97</v>
      </c>
      <c r="EF2309" s="6" t="s">
        <v>98</v>
      </c>
      <c r="EG2309" s="6">
        <v>41</v>
      </c>
      <c r="EH2309" s="6">
        <v>214</v>
      </c>
      <c r="EI2309" s="6">
        <v>41</v>
      </c>
      <c r="EJ2309" s="6">
        <v>214</v>
      </c>
      <c r="EK2309" s="6">
        <v>41</v>
      </c>
      <c r="EL2309" s="6">
        <v>214</v>
      </c>
      <c r="EM2309" s="6" t="s">
        <v>118</v>
      </c>
      <c r="EN2309" s="6" t="s">
        <v>23</v>
      </c>
      <c r="EO2309" s="6">
        <v>33</v>
      </c>
    </row>
    <row r="2310" spans="131:145" x14ac:dyDescent="0.25">
      <c r="EA2310" s="6" t="s">
        <v>0</v>
      </c>
      <c r="EB2310" s="6" t="s">
        <v>6</v>
      </c>
      <c r="EC2310" s="6" t="s">
        <v>277</v>
      </c>
      <c r="ED2310" s="6" t="s">
        <v>278</v>
      </c>
      <c r="EE2310" s="6" t="s">
        <v>97</v>
      </c>
      <c r="EF2310" s="6" t="s">
        <v>98</v>
      </c>
      <c r="EG2310" s="6">
        <v>139</v>
      </c>
      <c r="EH2310" s="6">
        <v>640</v>
      </c>
      <c r="EI2310" s="6">
        <v>127</v>
      </c>
      <c r="EJ2310" s="6">
        <v>578</v>
      </c>
      <c r="EK2310" s="6">
        <v>146</v>
      </c>
      <c r="EL2310" s="6">
        <v>640</v>
      </c>
      <c r="EM2310" s="6" t="s">
        <v>118</v>
      </c>
      <c r="EN2310" s="6" t="s">
        <v>21</v>
      </c>
      <c r="EO2310" s="6">
        <v>29</v>
      </c>
    </row>
    <row r="2311" spans="131:145" x14ac:dyDescent="0.25">
      <c r="EA2311" s="6" t="s">
        <v>3</v>
      </c>
      <c r="EB2311" s="6" t="s">
        <v>16</v>
      </c>
      <c r="EC2311" s="6" t="s">
        <v>230</v>
      </c>
      <c r="ED2311" s="6" t="s">
        <v>231</v>
      </c>
      <c r="EE2311" s="6" t="s">
        <v>97</v>
      </c>
      <c r="EF2311" s="6" t="s">
        <v>98</v>
      </c>
      <c r="EG2311" s="6">
        <v>31</v>
      </c>
      <c r="EH2311" s="6">
        <v>191</v>
      </c>
      <c r="EI2311" s="6">
        <v>31</v>
      </c>
      <c r="EJ2311" s="6">
        <v>183</v>
      </c>
      <c r="EK2311" s="6">
        <v>31</v>
      </c>
      <c r="EL2311" s="6">
        <v>183</v>
      </c>
      <c r="EM2311" s="6" t="s">
        <v>118</v>
      </c>
      <c r="EN2311" s="6" t="s">
        <v>22</v>
      </c>
      <c r="EO2311" s="6">
        <v>17</v>
      </c>
    </row>
    <row r="2312" spans="131:145" x14ac:dyDescent="0.25">
      <c r="EA2312" s="6" t="s">
        <v>0</v>
      </c>
      <c r="EB2312" s="6" t="s">
        <v>13</v>
      </c>
      <c r="EC2312" s="6" t="s">
        <v>239</v>
      </c>
      <c r="ED2312" s="6" t="s">
        <v>240</v>
      </c>
      <c r="EE2312" s="6" t="s">
        <v>97</v>
      </c>
      <c r="EF2312" s="6" t="s">
        <v>98</v>
      </c>
      <c r="EG2312" s="6">
        <v>15</v>
      </c>
      <c r="EH2312" s="6">
        <v>74</v>
      </c>
      <c r="EI2312" s="6">
        <v>12</v>
      </c>
      <c r="EJ2312" s="6">
        <v>60</v>
      </c>
      <c r="EK2312" s="6">
        <v>16</v>
      </c>
      <c r="EL2312" s="6">
        <v>74</v>
      </c>
      <c r="EM2312" s="6" t="s">
        <v>118</v>
      </c>
      <c r="EN2312" s="6" t="s">
        <v>21</v>
      </c>
      <c r="EO2312" s="6">
        <v>1</v>
      </c>
    </row>
    <row r="2313" spans="131:145" x14ac:dyDescent="0.25">
      <c r="EA2313" s="6" t="s">
        <v>0</v>
      </c>
      <c r="EB2313" s="6" t="s">
        <v>13</v>
      </c>
      <c r="EC2313" s="6" t="s">
        <v>239</v>
      </c>
      <c r="ED2313" s="6" t="s">
        <v>240</v>
      </c>
      <c r="EE2313" s="6" t="s">
        <v>97</v>
      </c>
      <c r="EF2313" s="6" t="s">
        <v>98</v>
      </c>
      <c r="EG2313" s="6">
        <v>15</v>
      </c>
      <c r="EH2313" s="6">
        <v>74</v>
      </c>
      <c r="EI2313" s="6">
        <v>12</v>
      </c>
      <c r="EJ2313" s="6">
        <v>60</v>
      </c>
      <c r="EK2313" s="6">
        <v>16</v>
      </c>
      <c r="EL2313" s="6">
        <v>74</v>
      </c>
      <c r="EM2313" s="6" t="s">
        <v>118</v>
      </c>
      <c r="EN2313" s="6" t="s">
        <v>23</v>
      </c>
      <c r="EO2313" s="6">
        <v>8</v>
      </c>
    </row>
    <row r="2314" spans="131:145" x14ac:dyDescent="0.25">
      <c r="EA2314" s="6" t="s">
        <v>3</v>
      </c>
      <c r="EB2314" s="6" t="s">
        <v>16</v>
      </c>
      <c r="EC2314" s="6" t="s">
        <v>813</v>
      </c>
      <c r="ED2314" s="6" t="s">
        <v>814</v>
      </c>
      <c r="EE2314" s="6" t="s">
        <v>97</v>
      </c>
      <c r="EF2314" s="6" t="s">
        <v>98</v>
      </c>
      <c r="EG2314" s="6">
        <v>38</v>
      </c>
      <c r="EH2314" s="6">
        <v>164</v>
      </c>
      <c r="EI2314" s="6">
        <v>37</v>
      </c>
      <c r="EJ2314" s="6">
        <v>155</v>
      </c>
      <c r="EK2314" s="6">
        <v>38</v>
      </c>
      <c r="EL2314" s="6">
        <v>4</v>
      </c>
      <c r="EM2314" s="6" t="s">
        <v>118</v>
      </c>
      <c r="EN2314" s="6" t="s">
        <v>23</v>
      </c>
      <c r="EO2314" s="6">
        <v>33</v>
      </c>
    </row>
    <row r="2315" spans="131:145" x14ac:dyDescent="0.25">
      <c r="EA2315" s="6" t="s">
        <v>0</v>
      </c>
      <c r="EB2315" s="6" t="s">
        <v>9</v>
      </c>
      <c r="EC2315" s="6" t="s">
        <v>220</v>
      </c>
      <c r="ED2315" s="6" t="s">
        <v>221</v>
      </c>
      <c r="EE2315" s="6" t="s">
        <v>97</v>
      </c>
      <c r="EF2315" s="6" t="s">
        <v>125</v>
      </c>
      <c r="EG2315" s="6">
        <v>121</v>
      </c>
      <c r="EH2315" s="6">
        <v>596</v>
      </c>
      <c r="EI2315" s="6">
        <v>129</v>
      </c>
      <c r="EJ2315" s="6">
        <v>575</v>
      </c>
      <c r="EK2315" s="6">
        <v>129</v>
      </c>
      <c r="EL2315" s="6">
        <v>575</v>
      </c>
      <c r="EM2315" s="6" t="s">
        <v>118</v>
      </c>
      <c r="EN2315" s="6" t="s">
        <v>23</v>
      </c>
      <c r="EO2315" s="6">
        <v>68</v>
      </c>
    </row>
    <row r="2316" spans="131:145" x14ac:dyDescent="0.25">
      <c r="EA2316" s="6" t="s">
        <v>0</v>
      </c>
      <c r="EB2316" s="6" t="s">
        <v>13</v>
      </c>
      <c r="EC2316" s="6" t="s">
        <v>243</v>
      </c>
      <c r="ED2316" s="6" t="s">
        <v>244</v>
      </c>
      <c r="EE2316" s="6" t="s">
        <v>97</v>
      </c>
      <c r="EF2316" s="6" t="s">
        <v>98</v>
      </c>
      <c r="EG2316" s="6">
        <v>67</v>
      </c>
      <c r="EH2316" s="6">
        <v>350</v>
      </c>
      <c r="EI2316" s="6">
        <v>67</v>
      </c>
      <c r="EJ2316" s="6">
        <v>350</v>
      </c>
      <c r="EK2316" s="6">
        <v>67</v>
      </c>
      <c r="EL2316" s="6">
        <v>350</v>
      </c>
      <c r="EM2316" s="6" t="s">
        <v>118</v>
      </c>
      <c r="EN2316" s="6" t="s">
        <v>21</v>
      </c>
      <c r="EO2316" s="6">
        <v>19</v>
      </c>
    </row>
    <row r="2317" spans="131:145" x14ac:dyDescent="0.25">
      <c r="EA2317" s="6" t="s">
        <v>0</v>
      </c>
      <c r="EB2317" s="6" t="s">
        <v>7</v>
      </c>
      <c r="EC2317" s="6" t="s">
        <v>143</v>
      </c>
      <c r="ED2317" s="6" t="s">
        <v>144</v>
      </c>
      <c r="EE2317" s="6" t="s">
        <v>97</v>
      </c>
      <c r="EF2317" s="6" t="s">
        <v>132</v>
      </c>
      <c r="EG2317" s="6">
        <v>12</v>
      </c>
      <c r="EH2317" s="6">
        <v>51</v>
      </c>
      <c r="EI2317" s="6">
        <v>4</v>
      </c>
      <c r="EJ2317" s="6">
        <v>20</v>
      </c>
      <c r="EK2317" s="6">
        <v>12</v>
      </c>
      <c r="EL2317" s="6">
        <v>52</v>
      </c>
      <c r="EM2317" s="6" t="s">
        <v>118</v>
      </c>
      <c r="EN2317" s="6" t="s">
        <v>23</v>
      </c>
      <c r="EO2317" s="6">
        <v>13</v>
      </c>
    </row>
    <row r="2318" spans="131:145" x14ac:dyDescent="0.25">
      <c r="EA2318" s="6" t="s">
        <v>3</v>
      </c>
      <c r="EB2318" s="6" t="s">
        <v>14</v>
      </c>
      <c r="EC2318" s="6" t="s">
        <v>785</v>
      </c>
      <c r="ED2318" s="6" t="s">
        <v>786</v>
      </c>
      <c r="EE2318" s="6" t="s">
        <v>97</v>
      </c>
      <c r="EF2318" s="6" t="s">
        <v>98</v>
      </c>
      <c r="EG2318" s="6">
        <v>140</v>
      </c>
      <c r="EH2318" s="6">
        <v>613</v>
      </c>
      <c r="EI2318" s="6">
        <v>137</v>
      </c>
      <c r="EJ2318" s="6">
        <v>622</v>
      </c>
      <c r="EK2318" s="6">
        <v>137</v>
      </c>
      <c r="EL2318" s="6">
        <v>622</v>
      </c>
      <c r="EM2318" s="6" t="s">
        <v>118</v>
      </c>
      <c r="EN2318" s="6" t="s">
        <v>21</v>
      </c>
      <c r="EO2318" s="6">
        <v>48</v>
      </c>
    </row>
    <row r="2319" spans="131:145" x14ac:dyDescent="0.25">
      <c r="EA2319" s="6" t="s">
        <v>3</v>
      </c>
      <c r="EB2319" s="6" t="s">
        <v>17</v>
      </c>
      <c r="EC2319" s="6" t="s">
        <v>1868</v>
      </c>
      <c r="ED2319" s="6" t="s">
        <v>762</v>
      </c>
      <c r="EE2319" s="6" t="s">
        <v>209</v>
      </c>
      <c r="EF2319" s="6" t="s">
        <v>125</v>
      </c>
      <c r="EG2319" s="6">
        <v>32</v>
      </c>
      <c r="EH2319" s="6">
        <v>156</v>
      </c>
      <c r="EI2319" s="6">
        <v>9</v>
      </c>
      <c r="EJ2319" s="6">
        <v>58</v>
      </c>
      <c r="EK2319" s="6">
        <v>9</v>
      </c>
      <c r="EL2319" s="6">
        <v>58</v>
      </c>
      <c r="EM2319" s="6" t="s">
        <v>118</v>
      </c>
      <c r="EN2319" s="6" t="s">
        <v>22</v>
      </c>
      <c r="EO2319" s="6">
        <v>4</v>
      </c>
    </row>
    <row r="2320" spans="131:145" x14ac:dyDescent="0.25">
      <c r="EA2320" s="6" t="s">
        <v>0</v>
      </c>
      <c r="EB2320" s="6" t="s">
        <v>13</v>
      </c>
      <c r="EC2320" s="6" t="s">
        <v>239</v>
      </c>
      <c r="ED2320" s="6" t="s">
        <v>240</v>
      </c>
      <c r="EE2320" s="6" t="s">
        <v>97</v>
      </c>
      <c r="EF2320" s="6" t="s">
        <v>98</v>
      </c>
      <c r="EG2320" s="6">
        <v>15</v>
      </c>
      <c r="EH2320" s="6">
        <v>74</v>
      </c>
      <c r="EI2320" s="6">
        <v>12</v>
      </c>
      <c r="EJ2320" s="6">
        <v>60</v>
      </c>
      <c r="EK2320" s="6">
        <v>16</v>
      </c>
      <c r="EL2320" s="6">
        <v>74</v>
      </c>
      <c r="EM2320" s="6" t="s">
        <v>118</v>
      </c>
      <c r="EN2320" s="6" t="s">
        <v>22</v>
      </c>
      <c r="EO2320" s="6">
        <v>0</v>
      </c>
    </row>
    <row r="2321" spans="131:145" x14ac:dyDescent="0.25">
      <c r="EA2321" s="6" t="s">
        <v>0</v>
      </c>
      <c r="EB2321" s="6" t="s">
        <v>13</v>
      </c>
      <c r="EC2321" s="6" t="s">
        <v>243</v>
      </c>
      <c r="ED2321" s="6" t="s">
        <v>244</v>
      </c>
      <c r="EE2321" s="6" t="s">
        <v>97</v>
      </c>
      <c r="EF2321" s="6" t="s">
        <v>98</v>
      </c>
      <c r="EG2321" s="6">
        <v>67</v>
      </c>
      <c r="EH2321" s="6">
        <v>350</v>
      </c>
      <c r="EI2321" s="6">
        <v>67</v>
      </c>
      <c r="EJ2321" s="6">
        <v>350</v>
      </c>
      <c r="EK2321" s="6">
        <v>67</v>
      </c>
      <c r="EL2321" s="6">
        <v>350</v>
      </c>
      <c r="EM2321" s="6" t="s">
        <v>118</v>
      </c>
      <c r="EN2321" s="6" t="s">
        <v>22</v>
      </c>
      <c r="EO2321" s="6">
        <v>28</v>
      </c>
    </row>
    <row r="2322" spans="131:145" x14ac:dyDescent="0.25">
      <c r="EA2322" s="6" t="s">
        <v>3</v>
      </c>
      <c r="EB2322" s="6" t="s">
        <v>16</v>
      </c>
      <c r="EC2322" s="6" t="s">
        <v>230</v>
      </c>
      <c r="ED2322" s="6" t="s">
        <v>231</v>
      </c>
      <c r="EE2322" s="6" t="s">
        <v>97</v>
      </c>
      <c r="EF2322" s="6" t="s">
        <v>98</v>
      </c>
      <c r="EG2322" s="6">
        <v>31</v>
      </c>
      <c r="EH2322" s="6">
        <v>191</v>
      </c>
      <c r="EI2322" s="6">
        <v>31</v>
      </c>
      <c r="EJ2322" s="6">
        <v>183</v>
      </c>
      <c r="EK2322" s="6">
        <v>31</v>
      </c>
      <c r="EL2322" s="6">
        <v>183</v>
      </c>
      <c r="EM2322" s="6" t="s">
        <v>118</v>
      </c>
      <c r="EN2322" s="6" t="s">
        <v>21</v>
      </c>
      <c r="EO2322" s="6">
        <v>14</v>
      </c>
    </row>
    <row r="2323" spans="131:145" x14ac:dyDescent="0.25">
      <c r="EA2323" s="6" t="s">
        <v>0</v>
      </c>
      <c r="EB2323" s="6" t="s">
        <v>7</v>
      </c>
      <c r="EC2323" s="6" t="s">
        <v>143</v>
      </c>
      <c r="ED2323" s="6" t="s">
        <v>144</v>
      </c>
      <c r="EE2323" s="6" t="s">
        <v>97</v>
      </c>
      <c r="EF2323" s="6" t="s">
        <v>132</v>
      </c>
      <c r="EG2323" s="6">
        <v>12</v>
      </c>
      <c r="EH2323" s="6">
        <v>51</v>
      </c>
      <c r="EI2323" s="6">
        <v>4</v>
      </c>
      <c r="EJ2323" s="6">
        <v>20</v>
      </c>
      <c r="EK2323" s="6">
        <v>12</v>
      </c>
      <c r="EL2323" s="6">
        <v>52</v>
      </c>
      <c r="EM2323" s="6" t="s">
        <v>118</v>
      </c>
      <c r="EN2323" s="6" t="s">
        <v>22</v>
      </c>
      <c r="EO2323" s="6">
        <v>7</v>
      </c>
    </row>
    <row r="2324" spans="131:145" x14ac:dyDescent="0.25">
      <c r="EA2324" s="6" t="s">
        <v>0</v>
      </c>
      <c r="EB2324" s="6" t="s">
        <v>6</v>
      </c>
      <c r="EC2324" s="6" t="s">
        <v>721</v>
      </c>
      <c r="ED2324" s="6" t="s">
        <v>722</v>
      </c>
      <c r="EE2324" s="6" t="s">
        <v>97</v>
      </c>
      <c r="EF2324" s="6" t="s">
        <v>125</v>
      </c>
      <c r="EG2324" s="6">
        <v>30</v>
      </c>
      <c r="EH2324" s="6">
        <v>181</v>
      </c>
      <c r="EI2324" s="6">
        <v>30</v>
      </c>
      <c r="EJ2324" s="6">
        <v>181</v>
      </c>
      <c r="EK2324" s="6">
        <v>30</v>
      </c>
      <c r="EL2324" s="6">
        <v>181</v>
      </c>
      <c r="EM2324" s="6" t="s">
        <v>118</v>
      </c>
      <c r="EN2324" s="6" t="s">
        <v>21</v>
      </c>
      <c r="EO2324" s="6">
        <v>14</v>
      </c>
    </row>
    <row r="2325" spans="131:145" x14ac:dyDescent="0.25">
      <c r="EA2325" s="6" t="s">
        <v>3</v>
      </c>
      <c r="EB2325" s="6" t="s">
        <v>18</v>
      </c>
      <c r="EC2325" s="6" t="s">
        <v>809</v>
      </c>
      <c r="ED2325" s="6" t="s">
        <v>810</v>
      </c>
      <c r="EE2325" s="6" t="s">
        <v>97</v>
      </c>
      <c r="EF2325" s="6" t="s">
        <v>98</v>
      </c>
      <c r="EG2325" s="6">
        <v>12</v>
      </c>
      <c r="EH2325" s="6">
        <v>52</v>
      </c>
      <c r="EI2325" s="6">
        <v>10</v>
      </c>
      <c r="EJ2325" s="6">
        <v>44</v>
      </c>
      <c r="EK2325" s="6">
        <v>10</v>
      </c>
      <c r="EL2325" s="6">
        <v>44</v>
      </c>
      <c r="EM2325" s="6" t="s">
        <v>118</v>
      </c>
      <c r="EN2325" s="6" t="s">
        <v>23</v>
      </c>
      <c r="EO2325" s="6">
        <v>15</v>
      </c>
    </row>
    <row r="2326" spans="131:145" x14ac:dyDescent="0.25">
      <c r="EA2326" s="6" t="s">
        <v>0</v>
      </c>
      <c r="EB2326" s="6" t="s">
        <v>9</v>
      </c>
      <c r="EC2326" s="6" t="s">
        <v>135</v>
      </c>
      <c r="ED2326" s="6" t="s">
        <v>136</v>
      </c>
      <c r="EE2326" s="6" t="s">
        <v>97</v>
      </c>
      <c r="EF2326" s="6" t="s">
        <v>125</v>
      </c>
      <c r="EG2326" s="6">
        <v>207</v>
      </c>
      <c r="EH2326" s="6">
        <v>1141</v>
      </c>
      <c r="EI2326" s="6">
        <v>352</v>
      </c>
      <c r="EJ2326" s="6">
        <v>1386</v>
      </c>
      <c r="EK2326" s="6">
        <v>352</v>
      </c>
      <c r="EL2326" s="6">
        <v>1386</v>
      </c>
      <c r="EM2326" s="6" t="s">
        <v>118</v>
      </c>
      <c r="EN2326" s="6" t="s">
        <v>22</v>
      </c>
      <c r="EO2326" s="6">
        <v>98</v>
      </c>
    </row>
    <row r="2327" spans="131:145" x14ac:dyDescent="0.25">
      <c r="EA2327" s="6" t="s">
        <v>3</v>
      </c>
      <c r="EB2327" s="6" t="s">
        <v>17</v>
      </c>
      <c r="EC2327" s="6" t="s">
        <v>767</v>
      </c>
      <c r="ED2327" s="6" t="s">
        <v>768</v>
      </c>
      <c r="EE2327" s="6" t="s">
        <v>97</v>
      </c>
      <c r="EF2327" s="6" t="s">
        <v>98</v>
      </c>
      <c r="EG2327" s="6">
        <v>61</v>
      </c>
      <c r="EH2327" s="6">
        <v>264</v>
      </c>
      <c r="EI2327" s="6">
        <v>55</v>
      </c>
      <c r="EJ2327" s="6">
        <v>251</v>
      </c>
      <c r="EK2327" s="6">
        <v>55</v>
      </c>
      <c r="EL2327" s="6">
        <v>251</v>
      </c>
      <c r="EM2327" s="6" t="s">
        <v>118</v>
      </c>
      <c r="EN2327" s="6" t="s">
        <v>23</v>
      </c>
      <c r="EO2327" s="6">
        <v>50</v>
      </c>
    </row>
    <row r="2328" spans="131:145" x14ac:dyDescent="0.25">
      <c r="EA2328" s="6" t="s">
        <v>3</v>
      </c>
      <c r="EB2328" s="6" t="s">
        <v>15</v>
      </c>
      <c r="EC2328" s="6" t="s">
        <v>228</v>
      </c>
      <c r="ED2328" s="6" t="s">
        <v>229</v>
      </c>
      <c r="EE2328" s="6" t="s">
        <v>97</v>
      </c>
      <c r="EF2328" s="6" t="s">
        <v>98</v>
      </c>
      <c r="EG2328" s="6">
        <v>30</v>
      </c>
      <c r="EH2328" s="6">
        <v>139</v>
      </c>
      <c r="EI2328" s="6">
        <v>31</v>
      </c>
      <c r="EJ2328" s="6">
        <v>140</v>
      </c>
      <c r="EK2328" s="6">
        <v>31</v>
      </c>
      <c r="EL2328" s="6">
        <v>140</v>
      </c>
      <c r="EM2328" s="6" t="s">
        <v>118</v>
      </c>
      <c r="EN2328" s="6" t="s">
        <v>21</v>
      </c>
      <c r="EO2328" s="6">
        <v>22</v>
      </c>
    </row>
    <row r="2329" spans="131:145" x14ac:dyDescent="0.25">
      <c r="EA2329" s="6" t="s">
        <v>0</v>
      </c>
      <c r="EB2329" s="6" t="s">
        <v>13</v>
      </c>
      <c r="EC2329" s="6" t="s">
        <v>175</v>
      </c>
      <c r="ED2329" s="6" t="s">
        <v>176</v>
      </c>
      <c r="EE2329" s="6" t="s">
        <v>97</v>
      </c>
      <c r="EF2329" s="6" t="s">
        <v>125</v>
      </c>
      <c r="EG2329" s="6">
        <v>35</v>
      </c>
      <c r="EH2329" s="6">
        <v>215</v>
      </c>
      <c r="EI2329" s="6">
        <v>35</v>
      </c>
      <c r="EJ2329" s="6">
        <v>211</v>
      </c>
      <c r="EK2329" s="6">
        <v>35</v>
      </c>
      <c r="EL2329" s="6">
        <v>212</v>
      </c>
      <c r="EM2329" s="6" t="s">
        <v>118</v>
      </c>
      <c r="EN2329" s="6" t="s">
        <v>22</v>
      </c>
      <c r="EO2329" s="6">
        <v>25</v>
      </c>
    </row>
    <row r="2330" spans="131:145" x14ac:dyDescent="0.25">
      <c r="EA2330" s="6" t="s">
        <v>3</v>
      </c>
      <c r="EB2330" s="6" t="s">
        <v>15</v>
      </c>
      <c r="EC2330" s="6" t="s">
        <v>1863</v>
      </c>
      <c r="ED2330" s="6" t="s">
        <v>801</v>
      </c>
      <c r="EE2330" s="6" t="s">
        <v>97</v>
      </c>
      <c r="EF2330" s="6" t="s">
        <v>125</v>
      </c>
      <c r="EG2330" s="6">
        <v>70</v>
      </c>
      <c r="EH2330" s="6">
        <v>273</v>
      </c>
      <c r="EI2330" s="6">
        <v>71</v>
      </c>
      <c r="EJ2330" s="6">
        <v>278</v>
      </c>
      <c r="EK2330" s="6">
        <v>71</v>
      </c>
      <c r="EL2330" s="6">
        <v>278</v>
      </c>
      <c r="EM2330" s="6" t="s">
        <v>118</v>
      </c>
      <c r="EN2330" s="6" t="s">
        <v>23</v>
      </c>
      <c r="EO2330" s="6">
        <v>81</v>
      </c>
    </row>
    <row r="2331" spans="131:145" x14ac:dyDescent="0.25">
      <c r="EA2331" s="6" t="s">
        <v>3</v>
      </c>
      <c r="EB2331" s="6" t="s">
        <v>16</v>
      </c>
      <c r="EC2331" s="6" t="s">
        <v>813</v>
      </c>
      <c r="ED2331" s="6" t="s">
        <v>814</v>
      </c>
      <c r="EE2331" s="6" t="s">
        <v>97</v>
      </c>
      <c r="EF2331" s="6" t="s">
        <v>98</v>
      </c>
      <c r="EG2331" s="6">
        <v>38</v>
      </c>
      <c r="EH2331" s="6">
        <v>164</v>
      </c>
      <c r="EI2331" s="6">
        <v>37</v>
      </c>
      <c r="EJ2331" s="6">
        <v>155</v>
      </c>
      <c r="EK2331" s="6">
        <v>38</v>
      </c>
      <c r="EL2331" s="6">
        <v>4</v>
      </c>
      <c r="EM2331" s="6" t="s">
        <v>118</v>
      </c>
      <c r="EN2331" s="6" t="s">
        <v>21</v>
      </c>
      <c r="EO2331" s="6">
        <v>19</v>
      </c>
    </row>
    <row r="2332" spans="131:145" x14ac:dyDescent="0.25">
      <c r="EA2332" s="6" t="s">
        <v>3</v>
      </c>
      <c r="EB2332" s="6" t="s">
        <v>17</v>
      </c>
      <c r="EC2332" s="6" t="s">
        <v>767</v>
      </c>
      <c r="ED2332" s="6" t="s">
        <v>768</v>
      </c>
      <c r="EE2332" s="6" t="s">
        <v>97</v>
      </c>
      <c r="EF2332" s="6" t="s">
        <v>98</v>
      </c>
      <c r="EG2332" s="6">
        <v>61</v>
      </c>
      <c r="EH2332" s="6">
        <v>264</v>
      </c>
      <c r="EI2332" s="6">
        <v>55</v>
      </c>
      <c r="EJ2332" s="6">
        <v>251</v>
      </c>
      <c r="EK2332" s="6">
        <v>55</v>
      </c>
      <c r="EL2332" s="6">
        <v>251</v>
      </c>
      <c r="EM2332" s="6" t="s">
        <v>118</v>
      </c>
      <c r="EN2332" s="6" t="s">
        <v>22</v>
      </c>
      <c r="EO2332" s="6">
        <v>28</v>
      </c>
    </row>
    <row r="2333" spans="131:145" x14ac:dyDescent="0.25">
      <c r="EA2333" s="6" t="s">
        <v>0</v>
      </c>
      <c r="EB2333" s="6" t="s">
        <v>9</v>
      </c>
      <c r="EC2333" s="6" t="s">
        <v>135</v>
      </c>
      <c r="ED2333" s="6" t="s">
        <v>136</v>
      </c>
      <c r="EE2333" s="6" t="s">
        <v>97</v>
      </c>
      <c r="EF2333" s="6" t="s">
        <v>125</v>
      </c>
      <c r="EG2333" s="6">
        <v>207</v>
      </c>
      <c r="EH2333" s="6">
        <v>1141</v>
      </c>
      <c r="EI2333" s="6">
        <v>352</v>
      </c>
      <c r="EJ2333" s="6">
        <v>1386</v>
      </c>
      <c r="EK2333" s="6">
        <v>352</v>
      </c>
      <c r="EL2333" s="6">
        <v>1386</v>
      </c>
      <c r="EM2333" s="6" t="s">
        <v>118</v>
      </c>
      <c r="EN2333" s="6" t="s">
        <v>21</v>
      </c>
      <c r="EO2333" s="6">
        <v>102</v>
      </c>
    </row>
    <row r="2334" spans="131:145" x14ac:dyDescent="0.25">
      <c r="EA2334" s="6" t="s">
        <v>0</v>
      </c>
      <c r="EB2334" s="6" t="s">
        <v>6</v>
      </c>
      <c r="EC2334" s="6" t="s">
        <v>718</v>
      </c>
      <c r="ED2334" s="6" t="s">
        <v>719</v>
      </c>
      <c r="EE2334" s="6" t="s">
        <v>97</v>
      </c>
      <c r="EF2334" s="6" t="s">
        <v>132</v>
      </c>
      <c r="EG2334" s="6">
        <v>68</v>
      </c>
      <c r="EH2334" s="6">
        <v>327</v>
      </c>
      <c r="EI2334" s="6">
        <v>10</v>
      </c>
      <c r="EJ2334" s="6">
        <v>20</v>
      </c>
      <c r="EK2334" s="6">
        <v>63</v>
      </c>
      <c r="EL2334" s="6">
        <v>307</v>
      </c>
      <c r="EM2334" s="6" t="s">
        <v>118</v>
      </c>
      <c r="EN2334" s="6" t="s">
        <v>22</v>
      </c>
      <c r="EO2334" s="6">
        <v>31</v>
      </c>
    </row>
    <row r="2335" spans="131:145" x14ac:dyDescent="0.25">
      <c r="EA2335" s="6" t="s">
        <v>0</v>
      </c>
      <c r="EB2335" s="6" t="s">
        <v>13</v>
      </c>
      <c r="EC2335" s="6" t="s">
        <v>175</v>
      </c>
      <c r="ED2335" s="6" t="s">
        <v>176</v>
      </c>
      <c r="EE2335" s="6" t="s">
        <v>97</v>
      </c>
      <c r="EF2335" s="6" t="s">
        <v>125</v>
      </c>
      <c r="EG2335" s="6">
        <v>35</v>
      </c>
      <c r="EH2335" s="6">
        <v>215</v>
      </c>
      <c r="EI2335" s="6">
        <v>35</v>
      </c>
      <c r="EJ2335" s="6">
        <v>211</v>
      </c>
      <c r="EK2335" s="6">
        <v>35</v>
      </c>
      <c r="EL2335" s="6">
        <v>212</v>
      </c>
      <c r="EM2335" s="6" t="s">
        <v>118</v>
      </c>
      <c r="EN2335" s="6" t="s">
        <v>21</v>
      </c>
      <c r="EO2335" s="6">
        <v>22</v>
      </c>
    </row>
    <row r="2336" spans="131:145" x14ac:dyDescent="0.25">
      <c r="EA2336" s="6" t="s">
        <v>0</v>
      </c>
      <c r="EB2336" s="6" t="s">
        <v>13</v>
      </c>
      <c r="EC2336" s="6" t="s">
        <v>175</v>
      </c>
      <c r="ED2336" s="6" t="s">
        <v>176</v>
      </c>
      <c r="EE2336" s="6" t="s">
        <v>97</v>
      </c>
      <c r="EF2336" s="6" t="s">
        <v>125</v>
      </c>
      <c r="EG2336" s="6">
        <v>35</v>
      </c>
      <c r="EH2336" s="6">
        <v>215</v>
      </c>
      <c r="EI2336" s="6">
        <v>35</v>
      </c>
      <c r="EJ2336" s="6">
        <v>211</v>
      </c>
      <c r="EK2336" s="6">
        <v>35</v>
      </c>
      <c r="EL2336" s="6">
        <v>212</v>
      </c>
      <c r="EM2336" s="6" t="s">
        <v>118</v>
      </c>
      <c r="EN2336" s="6" t="s">
        <v>23</v>
      </c>
      <c r="EO2336" s="6">
        <v>47</v>
      </c>
    </row>
    <row r="2337" spans="131:145" x14ac:dyDescent="0.25">
      <c r="EA2337" s="6" t="s">
        <v>3</v>
      </c>
      <c r="EB2337" s="6" t="s">
        <v>16</v>
      </c>
      <c r="EC2337" s="6" t="s">
        <v>230</v>
      </c>
      <c r="ED2337" s="6" t="s">
        <v>231</v>
      </c>
      <c r="EE2337" s="6" t="s">
        <v>97</v>
      </c>
      <c r="EF2337" s="6" t="s">
        <v>98</v>
      </c>
      <c r="EG2337" s="6">
        <v>31</v>
      </c>
      <c r="EH2337" s="6">
        <v>191</v>
      </c>
      <c r="EI2337" s="6">
        <v>31</v>
      </c>
      <c r="EJ2337" s="6">
        <v>183</v>
      </c>
      <c r="EK2337" s="6">
        <v>31</v>
      </c>
      <c r="EL2337" s="6">
        <v>183</v>
      </c>
      <c r="EM2337" s="6" t="s">
        <v>118</v>
      </c>
      <c r="EN2337" s="6" t="s">
        <v>23</v>
      </c>
      <c r="EO2337" s="6">
        <v>31</v>
      </c>
    </row>
    <row r="2338" spans="131:145" x14ac:dyDescent="0.25">
      <c r="EA2338" s="6" t="s">
        <v>3</v>
      </c>
      <c r="EB2338" s="6" t="s">
        <v>15</v>
      </c>
      <c r="EC2338" s="6" t="s">
        <v>1863</v>
      </c>
      <c r="ED2338" s="6" t="s">
        <v>801</v>
      </c>
      <c r="EE2338" s="6" t="s">
        <v>97</v>
      </c>
      <c r="EF2338" s="6" t="s">
        <v>125</v>
      </c>
      <c r="EG2338" s="6">
        <v>70</v>
      </c>
      <c r="EH2338" s="6">
        <v>273</v>
      </c>
      <c r="EI2338" s="6">
        <v>71</v>
      </c>
      <c r="EJ2338" s="6">
        <v>278</v>
      </c>
      <c r="EK2338" s="6">
        <v>71</v>
      </c>
      <c r="EL2338" s="6">
        <v>278</v>
      </c>
      <c r="EM2338" s="6" t="s">
        <v>118</v>
      </c>
      <c r="EN2338" s="6" t="s">
        <v>22</v>
      </c>
      <c r="EO2338" s="6">
        <v>41</v>
      </c>
    </row>
    <row r="2339" spans="131:145" x14ac:dyDescent="0.25">
      <c r="EA2339" s="6" t="s">
        <v>0</v>
      </c>
      <c r="EB2339" s="6" t="s">
        <v>13</v>
      </c>
      <c r="EC2339" s="6" t="s">
        <v>241</v>
      </c>
      <c r="ED2339" s="6" t="s">
        <v>242</v>
      </c>
      <c r="EE2339" s="6" t="s">
        <v>97</v>
      </c>
      <c r="EF2339" s="6" t="s">
        <v>98</v>
      </c>
      <c r="EG2339" s="6">
        <v>65</v>
      </c>
      <c r="EH2339" s="6">
        <v>347</v>
      </c>
      <c r="EI2339" s="6">
        <v>65</v>
      </c>
      <c r="EJ2339" s="6">
        <v>347</v>
      </c>
      <c r="EK2339" s="6">
        <v>65</v>
      </c>
      <c r="EL2339" s="6">
        <v>347</v>
      </c>
      <c r="EM2339" s="6" t="s">
        <v>118</v>
      </c>
      <c r="EN2339" s="6" t="s">
        <v>22</v>
      </c>
      <c r="EO2339" s="6">
        <v>13</v>
      </c>
    </row>
    <row r="2340" spans="131:145" x14ac:dyDescent="0.25">
      <c r="EA2340" s="6" t="s">
        <v>0</v>
      </c>
      <c r="EB2340" s="6" t="s">
        <v>13</v>
      </c>
      <c r="EC2340" s="6" t="s">
        <v>173</v>
      </c>
      <c r="ED2340" s="6" t="s">
        <v>174</v>
      </c>
      <c r="EE2340" s="6" t="s">
        <v>97</v>
      </c>
      <c r="EF2340" s="6" t="s">
        <v>125</v>
      </c>
      <c r="EG2340" s="6">
        <v>74</v>
      </c>
      <c r="EH2340" s="6">
        <v>404</v>
      </c>
      <c r="EI2340" s="6">
        <v>60</v>
      </c>
      <c r="EJ2340" s="6">
        <v>330</v>
      </c>
      <c r="EK2340" s="6">
        <v>74</v>
      </c>
      <c r="EL2340" s="6">
        <v>369</v>
      </c>
      <c r="EM2340" s="6" t="s">
        <v>118</v>
      </c>
      <c r="EN2340" s="6" t="s">
        <v>23</v>
      </c>
      <c r="EO2340" s="6">
        <v>48</v>
      </c>
    </row>
    <row r="2341" spans="131:145" x14ac:dyDescent="0.25">
      <c r="EA2341" s="6" t="s">
        <v>0</v>
      </c>
      <c r="EB2341" s="6" t="s">
        <v>6</v>
      </c>
      <c r="EC2341" s="6" t="s">
        <v>718</v>
      </c>
      <c r="ED2341" s="6" t="s">
        <v>719</v>
      </c>
      <c r="EE2341" s="6" t="s">
        <v>97</v>
      </c>
      <c r="EF2341" s="6" t="s">
        <v>132</v>
      </c>
      <c r="EG2341" s="6">
        <v>68</v>
      </c>
      <c r="EH2341" s="6">
        <v>327</v>
      </c>
      <c r="EI2341" s="6">
        <v>10</v>
      </c>
      <c r="EJ2341" s="6">
        <v>20</v>
      </c>
      <c r="EK2341" s="6">
        <v>63</v>
      </c>
      <c r="EL2341" s="6">
        <v>307</v>
      </c>
      <c r="EM2341" s="6" t="s">
        <v>118</v>
      </c>
      <c r="EN2341" s="6" t="s">
        <v>21</v>
      </c>
      <c r="EO2341" s="6">
        <v>31</v>
      </c>
    </row>
    <row r="2342" spans="131:145" x14ac:dyDescent="0.25">
      <c r="EA2342" s="6" t="s">
        <v>3</v>
      </c>
      <c r="EB2342" s="6" t="s">
        <v>16</v>
      </c>
      <c r="EC2342" s="6" t="s">
        <v>813</v>
      </c>
      <c r="ED2342" s="6" t="s">
        <v>814</v>
      </c>
      <c r="EE2342" s="6" t="s">
        <v>97</v>
      </c>
      <c r="EF2342" s="6" t="s">
        <v>98</v>
      </c>
      <c r="EG2342" s="6">
        <v>38</v>
      </c>
      <c r="EH2342" s="6">
        <v>164</v>
      </c>
      <c r="EI2342" s="6">
        <v>37</v>
      </c>
      <c r="EJ2342" s="6">
        <v>155</v>
      </c>
      <c r="EK2342" s="6">
        <v>38</v>
      </c>
      <c r="EL2342" s="6">
        <v>4</v>
      </c>
      <c r="EM2342" s="6" t="s">
        <v>118</v>
      </c>
      <c r="EN2342" s="6" t="s">
        <v>22</v>
      </c>
      <c r="EO2342" s="6">
        <v>14</v>
      </c>
    </row>
    <row r="2343" spans="131:145" x14ac:dyDescent="0.25">
      <c r="EA2343" s="6" t="s">
        <v>0</v>
      </c>
      <c r="EB2343" s="6" t="s">
        <v>13</v>
      </c>
      <c r="EC2343" s="6" t="s">
        <v>241</v>
      </c>
      <c r="ED2343" s="6" t="s">
        <v>242</v>
      </c>
      <c r="EE2343" s="6" t="s">
        <v>97</v>
      </c>
      <c r="EF2343" s="6" t="s">
        <v>98</v>
      </c>
      <c r="EG2343" s="6">
        <v>65</v>
      </c>
      <c r="EH2343" s="6">
        <v>347</v>
      </c>
      <c r="EI2343" s="6">
        <v>65</v>
      </c>
      <c r="EJ2343" s="6">
        <v>347</v>
      </c>
      <c r="EK2343" s="6">
        <v>65</v>
      </c>
      <c r="EL2343" s="6">
        <v>347</v>
      </c>
      <c r="EM2343" s="6" t="s">
        <v>118</v>
      </c>
      <c r="EN2343" s="6" t="s">
        <v>21</v>
      </c>
      <c r="EO2343" s="6">
        <v>15</v>
      </c>
    </row>
    <row r="2344" spans="131:145" x14ac:dyDescent="0.25">
      <c r="EA2344" s="6" t="s">
        <v>3</v>
      </c>
      <c r="EB2344" s="6" t="s">
        <v>17</v>
      </c>
      <c r="EC2344" s="6" t="s">
        <v>767</v>
      </c>
      <c r="ED2344" s="6" t="s">
        <v>768</v>
      </c>
      <c r="EE2344" s="6" t="s">
        <v>97</v>
      </c>
      <c r="EF2344" s="6" t="s">
        <v>98</v>
      </c>
      <c r="EG2344" s="6">
        <v>61</v>
      </c>
      <c r="EH2344" s="6">
        <v>264</v>
      </c>
      <c r="EI2344" s="6">
        <v>55</v>
      </c>
      <c r="EJ2344" s="6">
        <v>251</v>
      </c>
      <c r="EK2344" s="6">
        <v>55</v>
      </c>
      <c r="EL2344" s="6">
        <v>251</v>
      </c>
      <c r="EM2344" s="6" t="s">
        <v>118</v>
      </c>
      <c r="EN2344" s="6" t="s">
        <v>21</v>
      </c>
      <c r="EO2344" s="6">
        <v>22</v>
      </c>
    </row>
    <row r="2345" spans="131:145" x14ac:dyDescent="0.25">
      <c r="EA2345" s="6" t="s">
        <v>0</v>
      </c>
      <c r="EB2345" s="6" t="s">
        <v>9</v>
      </c>
      <c r="EC2345" s="6" t="s">
        <v>135</v>
      </c>
      <c r="ED2345" s="6" t="s">
        <v>136</v>
      </c>
      <c r="EE2345" s="6" t="s">
        <v>97</v>
      </c>
      <c r="EF2345" s="6" t="s">
        <v>125</v>
      </c>
      <c r="EG2345" s="6">
        <v>207</v>
      </c>
      <c r="EH2345" s="6">
        <v>1141</v>
      </c>
      <c r="EI2345" s="6">
        <v>352</v>
      </c>
      <c r="EJ2345" s="6">
        <v>1386</v>
      </c>
      <c r="EK2345" s="6">
        <v>352</v>
      </c>
      <c r="EL2345" s="6">
        <v>1386</v>
      </c>
      <c r="EM2345" s="6" t="s">
        <v>118</v>
      </c>
      <c r="EN2345" s="6" t="s">
        <v>23</v>
      </c>
      <c r="EO2345" s="6">
        <v>200</v>
      </c>
    </row>
    <row r="2346" spans="131:145" x14ac:dyDescent="0.25">
      <c r="EA2346" s="6" t="s">
        <v>0</v>
      </c>
      <c r="EB2346" s="6" t="s">
        <v>13</v>
      </c>
      <c r="EC2346" s="6" t="s">
        <v>173</v>
      </c>
      <c r="ED2346" s="6" t="s">
        <v>174</v>
      </c>
      <c r="EE2346" s="6" t="s">
        <v>97</v>
      </c>
      <c r="EF2346" s="6" t="s">
        <v>125</v>
      </c>
      <c r="EG2346" s="6">
        <v>74</v>
      </c>
      <c r="EH2346" s="6">
        <v>404</v>
      </c>
      <c r="EI2346" s="6">
        <v>60</v>
      </c>
      <c r="EJ2346" s="6">
        <v>330</v>
      </c>
      <c r="EK2346" s="6">
        <v>74</v>
      </c>
      <c r="EL2346" s="6">
        <v>369</v>
      </c>
      <c r="EM2346" s="6" t="s">
        <v>118</v>
      </c>
      <c r="EN2346" s="6" t="s">
        <v>22</v>
      </c>
      <c r="EO2346" s="6">
        <v>23</v>
      </c>
    </row>
    <row r="2347" spans="131:145" x14ac:dyDescent="0.25">
      <c r="EA2347" s="6" t="s">
        <v>0</v>
      </c>
      <c r="EB2347" s="6" t="s">
        <v>6</v>
      </c>
      <c r="EC2347" s="6" t="s">
        <v>277</v>
      </c>
      <c r="ED2347" s="6" t="s">
        <v>278</v>
      </c>
      <c r="EE2347" s="6" t="s">
        <v>97</v>
      </c>
      <c r="EF2347" s="6" t="s">
        <v>98</v>
      </c>
      <c r="EG2347" s="6">
        <v>139</v>
      </c>
      <c r="EH2347" s="6">
        <v>640</v>
      </c>
      <c r="EI2347" s="6">
        <v>127</v>
      </c>
      <c r="EJ2347" s="6">
        <v>578</v>
      </c>
      <c r="EK2347" s="6">
        <v>146</v>
      </c>
      <c r="EL2347" s="6">
        <v>640</v>
      </c>
      <c r="EM2347" s="6" t="s">
        <v>118</v>
      </c>
      <c r="EN2347" s="6" t="s">
        <v>23</v>
      </c>
      <c r="EO2347" s="6">
        <v>59</v>
      </c>
    </row>
    <row r="2348" spans="131:145" x14ac:dyDescent="0.25">
      <c r="EA2348" s="6" t="s">
        <v>3</v>
      </c>
      <c r="EB2348" s="6" t="s">
        <v>14</v>
      </c>
      <c r="EC2348" s="6" t="s">
        <v>783</v>
      </c>
      <c r="ED2348" s="6" t="s">
        <v>784</v>
      </c>
      <c r="EE2348" s="6" t="s">
        <v>97</v>
      </c>
      <c r="EF2348" s="6" t="s">
        <v>98</v>
      </c>
      <c r="EG2348" s="6">
        <v>41</v>
      </c>
      <c r="EH2348" s="6">
        <v>214</v>
      </c>
      <c r="EI2348" s="6">
        <v>41</v>
      </c>
      <c r="EJ2348" s="6">
        <v>214</v>
      </c>
      <c r="EK2348" s="6">
        <v>41</v>
      </c>
      <c r="EL2348" s="6">
        <v>214</v>
      </c>
      <c r="EM2348" s="6" t="s">
        <v>118</v>
      </c>
      <c r="EN2348" s="6" t="s">
        <v>22</v>
      </c>
      <c r="EO2348" s="6">
        <v>16</v>
      </c>
    </row>
    <row r="2349" spans="131:145" x14ac:dyDescent="0.25">
      <c r="EA2349" s="6" t="s">
        <v>3</v>
      </c>
      <c r="EB2349" s="6" t="s">
        <v>15</v>
      </c>
      <c r="EC2349" s="6" t="s">
        <v>1863</v>
      </c>
      <c r="ED2349" s="6" t="s">
        <v>801</v>
      </c>
      <c r="EE2349" s="6" t="s">
        <v>97</v>
      </c>
      <c r="EF2349" s="6" t="s">
        <v>125</v>
      </c>
      <c r="EG2349" s="6">
        <v>70</v>
      </c>
      <c r="EH2349" s="6">
        <v>273</v>
      </c>
      <c r="EI2349" s="6">
        <v>71</v>
      </c>
      <c r="EJ2349" s="6">
        <v>278</v>
      </c>
      <c r="EK2349" s="6">
        <v>71</v>
      </c>
      <c r="EL2349" s="6">
        <v>278</v>
      </c>
      <c r="EM2349" s="6" t="s">
        <v>118</v>
      </c>
      <c r="EN2349" s="6" t="s">
        <v>21</v>
      </c>
      <c r="EO2349" s="6">
        <v>40</v>
      </c>
    </row>
    <row r="2350" spans="131:145" x14ac:dyDescent="0.25">
      <c r="EA2350" s="6" t="s">
        <v>3</v>
      </c>
      <c r="EB2350" s="6" t="s">
        <v>15</v>
      </c>
      <c r="EC2350" s="6" t="s">
        <v>1862</v>
      </c>
      <c r="ED2350" s="6" t="s">
        <v>799</v>
      </c>
      <c r="EE2350" s="6" t="s">
        <v>97</v>
      </c>
      <c r="EF2350" s="6" t="s">
        <v>125</v>
      </c>
      <c r="EG2350" s="6">
        <v>51</v>
      </c>
      <c r="EH2350" s="6">
        <v>260</v>
      </c>
      <c r="EI2350" s="6">
        <v>51</v>
      </c>
      <c r="EJ2350" s="6">
        <v>263</v>
      </c>
      <c r="EK2350" s="6">
        <v>51</v>
      </c>
      <c r="EL2350" s="6">
        <v>263</v>
      </c>
      <c r="EM2350" s="6" t="s">
        <v>118</v>
      </c>
      <c r="EN2350" s="6" t="s">
        <v>22</v>
      </c>
      <c r="EO2350" s="6">
        <v>31</v>
      </c>
    </row>
    <row r="2351" spans="131:145" x14ac:dyDescent="0.25">
      <c r="EA2351" s="6" t="s">
        <v>3</v>
      </c>
      <c r="EB2351" s="6" t="s">
        <v>14</v>
      </c>
      <c r="EC2351" s="6" t="s">
        <v>783</v>
      </c>
      <c r="ED2351" s="6" t="s">
        <v>784</v>
      </c>
      <c r="EE2351" s="6" t="s">
        <v>97</v>
      </c>
      <c r="EF2351" s="6" t="s">
        <v>98</v>
      </c>
      <c r="EG2351" s="6">
        <v>41</v>
      </c>
      <c r="EH2351" s="6">
        <v>214</v>
      </c>
      <c r="EI2351" s="6">
        <v>41</v>
      </c>
      <c r="EJ2351" s="6">
        <v>214</v>
      </c>
      <c r="EK2351" s="6">
        <v>41</v>
      </c>
      <c r="EL2351" s="6">
        <v>214</v>
      </c>
      <c r="EM2351" s="6" t="s">
        <v>118</v>
      </c>
      <c r="EN2351" s="6" t="s">
        <v>21</v>
      </c>
      <c r="EO2351" s="6">
        <v>17</v>
      </c>
    </row>
    <row r="2352" spans="131:145" x14ac:dyDescent="0.25">
      <c r="EA2352" s="6" t="s">
        <v>0</v>
      </c>
      <c r="EB2352" s="6" t="s">
        <v>13</v>
      </c>
      <c r="EC2352" s="6" t="s">
        <v>199</v>
      </c>
      <c r="ED2352" s="6" t="s">
        <v>200</v>
      </c>
      <c r="EE2352" s="6" t="s">
        <v>97</v>
      </c>
      <c r="EF2352" s="6" t="s">
        <v>125</v>
      </c>
      <c r="EG2352" s="6">
        <v>77</v>
      </c>
      <c r="EH2352" s="6">
        <v>380</v>
      </c>
      <c r="EI2352" s="6">
        <v>76</v>
      </c>
      <c r="EJ2352" s="6">
        <v>342</v>
      </c>
      <c r="EK2352" s="6">
        <v>76</v>
      </c>
      <c r="EL2352" s="6">
        <v>344</v>
      </c>
      <c r="EM2352" s="6" t="s">
        <v>118</v>
      </c>
      <c r="EN2352" s="6" t="s">
        <v>23</v>
      </c>
      <c r="EO2352" s="6">
        <v>54</v>
      </c>
    </row>
    <row r="2353" spans="131:145" x14ac:dyDescent="0.25">
      <c r="EA2353" s="6" t="s">
        <v>0</v>
      </c>
      <c r="EB2353" s="6" t="s">
        <v>9</v>
      </c>
      <c r="EC2353" s="6" t="s">
        <v>1078</v>
      </c>
      <c r="ED2353" s="6" t="s">
        <v>1079</v>
      </c>
      <c r="EE2353" s="6" t="s">
        <v>97</v>
      </c>
      <c r="EF2353" s="6" t="s">
        <v>125</v>
      </c>
      <c r="EG2353" s="6">
        <v>115</v>
      </c>
      <c r="EH2353" s="6">
        <v>502</v>
      </c>
      <c r="EI2353" s="6">
        <v>123</v>
      </c>
      <c r="EJ2353" s="6">
        <v>555</v>
      </c>
      <c r="EK2353" s="6">
        <v>123</v>
      </c>
      <c r="EL2353" s="6">
        <v>555</v>
      </c>
      <c r="EM2353" s="6" t="s">
        <v>118</v>
      </c>
      <c r="EN2353" s="6" t="s">
        <v>21</v>
      </c>
      <c r="EO2353" s="6">
        <v>54</v>
      </c>
    </row>
    <row r="2354" spans="131:145" x14ac:dyDescent="0.25">
      <c r="EA2354" s="6" t="s">
        <v>0</v>
      </c>
      <c r="EB2354" s="6" t="s">
        <v>7</v>
      </c>
      <c r="EC2354" s="6" t="s">
        <v>130</v>
      </c>
      <c r="ED2354" s="6" t="s">
        <v>131</v>
      </c>
      <c r="EE2354" s="6" t="s">
        <v>97</v>
      </c>
      <c r="EF2354" s="6" t="s">
        <v>125</v>
      </c>
      <c r="EG2354" s="6">
        <v>169</v>
      </c>
      <c r="EH2354" s="6">
        <v>816</v>
      </c>
      <c r="EI2354" s="6">
        <v>153</v>
      </c>
      <c r="EJ2354" s="6">
        <v>754</v>
      </c>
      <c r="EK2354" s="6">
        <v>157</v>
      </c>
      <c r="EL2354" s="6">
        <v>761</v>
      </c>
      <c r="EM2354" s="6" t="s">
        <v>118</v>
      </c>
      <c r="EN2354" s="6" t="s">
        <v>22</v>
      </c>
      <c r="EO2354" s="6">
        <v>23</v>
      </c>
    </row>
    <row r="2355" spans="131:145" x14ac:dyDescent="0.25">
      <c r="EA2355" s="6" t="s">
        <v>3</v>
      </c>
      <c r="EB2355" s="6" t="s">
        <v>17</v>
      </c>
      <c r="EC2355" s="6" t="s">
        <v>771</v>
      </c>
      <c r="ED2355" s="6" t="s">
        <v>772</v>
      </c>
      <c r="EE2355" s="6" t="s">
        <v>209</v>
      </c>
      <c r="EF2355" s="6" t="s">
        <v>125</v>
      </c>
      <c r="EG2355" s="6">
        <v>9</v>
      </c>
      <c r="EH2355" s="6">
        <v>40</v>
      </c>
      <c r="EI2355" s="6">
        <v>9</v>
      </c>
      <c r="EJ2355" s="6">
        <v>43</v>
      </c>
      <c r="EK2355" s="6">
        <v>9</v>
      </c>
      <c r="EL2355" s="6">
        <v>43</v>
      </c>
      <c r="EM2355" s="6" t="s">
        <v>118</v>
      </c>
      <c r="EN2355" s="6" t="s">
        <v>23</v>
      </c>
      <c r="EO2355" s="6">
        <v>14</v>
      </c>
    </row>
    <row r="2356" spans="131:145" x14ac:dyDescent="0.25">
      <c r="EA2356" s="6" t="s">
        <v>3</v>
      </c>
      <c r="EB2356" s="6" t="s">
        <v>18</v>
      </c>
      <c r="EC2356" s="6" t="s">
        <v>809</v>
      </c>
      <c r="ED2356" s="6" t="s">
        <v>810</v>
      </c>
      <c r="EE2356" s="6" t="s">
        <v>97</v>
      </c>
      <c r="EF2356" s="6" t="s">
        <v>98</v>
      </c>
      <c r="EG2356" s="6">
        <v>12</v>
      </c>
      <c r="EH2356" s="6">
        <v>52</v>
      </c>
      <c r="EI2356" s="6">
        <v>10</v>
      </c>
      <c r="EJ2356" s="6">
        <v>44</v>
      </c>
      <c r="EK2356" s="6">
        <v>10</v>
      </c>
      <c r="EL2356" s="6">
        <v>44</v>
      </c>
      <c r="EM2356" s="6" t="s">
        <v>118</v>
      </c>
      <c r="EN2356" s="6" t="s">
        <v>21</v>
      </c>
      <c r="EO2356" s="6">
        <v>9</v>
      </c>
    </row>
    <row r="2357" spans="131:145" x14ac:dyDescent="0.25">
      <c r="EA2357" s="6" t="s">
        <v>0</v>
      </c>
      <c r="EB2357" s="6" t="s">
        <v>4</v>
      </c>
      <c r="EC2357" s="6" t="s">
        <v>696</v>
      </c>
      <c r="ED2357" s="6" t="s">
        <v>697</v>
      </c>
      <c r="EE2357" s="6" t="s">
        <v>97</v>
      </c>
      <c r="EF2357" s="6" t="s">
        <v>125</v>
      </c>
      <c r="EG2357" s="6">
        <v>43</v>
      </c>
      <c r="EH2357" s="6">
        <v>247</v>
      </c>
      <c r="EI2357" s="6">
        <v>41</v>
      </c>
      <c r="EJ2357" s="6">
        <v>232</v>
      </c>
      <c r="EK2357" s="6">
        <v>41</v>
      </c>
      <c r="EL2357" s="6">
        <v>9</v>
      </c>
      <c r="EM2357" s="6" t="s">
        <v>118</v>
      </c>
      <c r="EN2357" s="6" t="s">
        <v>23</v>
      </c>
      <c r="EO2357" s="6">
        <v>0</v>
      </c>
    </row>
    <row r="2358" spans="131:145" x14ac:dyDescent="0.25">
      <c r="EA2358" s="6" t="s">
        <v>3</v>
      </c>
      <c r="EB2358" s="6" t="s">
        <v>14</v>
      </c>
      <c r="EC2358" s="6" t="s">
        <v>785</v>
      </c>
      <c r="ED2358" s="6" t="s">
        <v>786</v>
      </c>
      <c r="EE2358" s="6" t="s">
        <v>97</v>
      </c>
      <c r="EF2358" s="6" t="s">
        <v>98</v>
      </c>
      <c r="EG2358" s="6">
        <v>140</v>
      </c>
      <c r="EH2358" s="6">
        <v>613</v>
      </c>
      <c r="EI2358" s="6">
        <v>137</v>
      </c>
      <c r="EJ2358" s="6">
        <v>622</v>
      </c>
      <c r="EK2358" s="6">
        <v>137</v>
      </c>
      <c r="EL2358" s="6">
        <v>622</v>
      </c>
      <c r="EM2358" s="6" t="s">
        <v>118</v>
      </c>
      <c r="EN2358" s="6" t="s">
        <v>23</v>
      </c>
      <c r="EO2358" s="6">
        <v>105</v>
      </c>
    </row>
    <row r="2359" spans="131:145" x14ac:dyDescent="0.25">
      <c r="EA2359" s="6" t="s">
        <v>0</v>
      </c>
      <c r="EB2359" s="6" t="s">
        <v>9</v>
      </c>
      <c r="EC2359" s="6" t="s">
        <v>1078</v>
      </c>
      <c r="ED2359" s="6" t="s">
        <v>1079</v>
      </c>
      <c r="EE2359" s="6" t="s">
        <v>97</v>
      </c>
      <c r="EF2359" s="6" t="s">
        <v>125</v>
      </c>
      <c r="EG2359" s="6">
        <v>115</v>
      </c>
      <c r="EH2359" s="6">
        <v>502</v>
      </c>
      <c r="EI2359" s="6">
        <v>123</v>
      </c>
      <c r="EJ2359" s="6">
        <v>555</v>
      </c>
      <c r="EK2359" s="6">
        <v>123</v>
      </c>
      <c r="EL2359" s="6">
        <v>555</v>
      </c>
      <c r="EM2359" s="6" t="s">
        <v>118</v>
      </c>
      <c r="EN2359" s="6" t="s">
        <v>22</v>
      </c>
      <c r="EO2359" s="6">
        <v>54</v>
      </c>
    </row>
    <row r="2360" spans="131:145" x14ac:dyDescent="0.25">
      <c r="EA2360" s="6" t="s">
        <v>0</v>
      </c>
      <c r="EB2360" s="6" t="s">
        <v>13</v>
      </c>
      <c r="EC2360" s="6" t="s">
        <v>199</v>
      </c>
      <c r="ED2360" s="6" t="s">
        <v>200</v>
      </c>
      <c r="EE2360" s="6" t="s">
        <v>97</v>
      </c>
      <c r="EF2360" s="6" t="s">
        <v>125</v>
      </c>
      <c r="EG2360" s="6">
        <v>77</v>
      </c>
      <c r="EH2360" s="6">
        <v>380</v>
      </c>
      <c r="EI2360" s="6">
        <v>76</v>
      </c>
      <c r="EJ2360" s="6">
        <v>342</v>
      </c>
      <c r="EK2360" s="6">
        <v>76</v>
      </c>
      <c r="EL2360" s="6">
        <v>344</v>
      </c>
      <c r="EM2360" s="6" t="s">
        <v>118</v>
      </c>
      <c r="EN2360" s="6" t="s">
        <v>21</v>
      </c>
      <c r="EO2360" s="6">
        <v>32</v>
      </c>
    </row>
    <row r="2361" spans="131:145" x14ac:dyDescent="0.25">
      <c r="EA2361" s="6" t="s">
        <v>0</v>
      </c>
      <c r="EB2361" s="6" t="s">
        <v>7</v>
      </c>
      <c r="EC2361" s="6" t="s">
        <v>130</v>
      </c>
      <c r="ED2361" s="6" t="s">
        <v>131</v>
      </c>
      <c r="EE2361" s="6" t="s">
        <v>97</v>
      </c>
      <c r="EF2361" s="6" t="s">
        <v>125</v>
      </c>
      <c r="EG2361" s="6">
        <v>169</v>
      </c>
      <c r="EH2361" s="6">
        <v>816</v>
      </c>
      <c r="EI2361" s="6">
        <v>153</v>
      </c>
      <c r="EJ2361" s="6">
        <v>754</v>
      </c>
      <c r="EK2361" s="6">
        <v>157</v>
      </c>
      <c r="EL2361" s="6">
        <v>761</v>
      </c>
      <c r="EM2361" s="6" t="s">
        <v>118</v>
      </c>
      <c r="EN2361" s="6" t="s">
        <v>23</v>
      </c>
      <c r="EO2361" s="6">
        <v>57</v>
      </c>
    </row>
    <row r="2362" spans="131:145" x14ac:dyDescent="0.25">
      <c r="EA2362" s="6" t="s">
        <v>3</v>
      </c>
      <c r="EB2362" s="6" t="s">
        <v>17</v>
      </c>
      <c r="EC2362" s="6" t="s">
        <v>232</v>
      </c>
      <c r="ED2362" s="6" t="s">
        <v>233</v>
      </c>
      <c r="EE2362" s="6" t="s">
        <v>97</v>
      </c>
      <c r="EF2362" s="6" t="s">
        <v>98</v>
      </c>
      <c r="EG2362" s="6">
        <v>30</v>
      </c>
      <c r="EH2362" s="6">
        <v>188</v>
      </c>
      <c r="EI2362" s="6">
        <v>24</v>
      </c>
      <c r="EJ2362" s="6">
        <v>112</v>
      </c>
      <c r="EK2362" s="6">
        <v>24</v>
      </c>
      <c r="EL2362" s="6">
        <v>112</v>
      </c>
      <c r="EM2362" s="6" t="s">
        <v>118</v>
      </c>
      <c r="EN2362" s="6" t="s">
        <v>21</v>
      </c>
      <c r="EO2362" s="6">
        <v>13</v>
      </c>
    </row>
    <row r="2363" spans="131:145" x14ac:dyDescent="0.25">
      <c r="EA2363" s="6" t="s">
        <v>0</v>
      </c>
      <c r="EB2363" s="6" t="s">
        <v>7</v>
      </c>
      <c r="EC2363" s="6" t="s">
        <v>143</v>
      </c>
      <c r="ED2363" s="6" t="s">
        <v>144</v>
      </c>
      <c r="EE2363" s="6" t="s">
        <v>97</v>
      </c>
      <c r="EF2363" s="6" t="s">
        <v>132</v>
      </c>
      <c r="EG2363" s="6">
        <v>12</v>
      </c>
      <c r="EH2363" s="6">
        <v>51</v>
      </c>
      <c r="EI2363" s="6">
        <v>4</v>
      </c>
      <c r="EJ2363" s="6">
        <v>20</v>
      </c>
      <c r="EK2363" s="6">
        <v>12</v>
      </c>
      <c r="EL2363" s="6">
        <v>52</v>
      </c>
      <c r="EM2363" s="6" t="s">
        <v>118</v>
      </c>
      <c r="EN2363" s="6" t="s">
        <v>21</v>
      </c>
      <c r="EO2363" s="6">
        <v>6</v>
      </c>
    </row>
    <row r="2364" spans="131:145" x14ac:dyDescent="0.25">
      <c r="EA2364" s="6" t="s">
        <v>3</v>
      </c>
      <c r="EB2364" s="6" t="s">
        <v>18</v>
      </c>
      <c r="EC2364" s="6" t="s">
        <v>809</v>
      </c>
      <c r="ED2364" s="6" t="s">
        <v>810</v>
      </c>
      <c r="EE2364" s="6" t="s">
        <v>97</v>
      </c>
      <c r="EF2364" s="6" t="s">
        <v>98</v>
      </c>
      <c r="EG2364" s="6">
        <v>12</v>
      </c>
      <c r="EH2364" s="6">
        <v>52</v>
      </c>
      <c r="EI2364" s="6">
        <v>10</v>
      </c>
      <c r="EJ2364" s="6">
        <v>44</v>
      </c>
      <c r="EK2364" s="6">
        <v>10</v>
      </c>
      <c r="EL2364" s="6">
        <v>44</v>
      </c>
      <c r="EM2364" s="6" t="s">
        <v>118</v>
      </c>
      <c r="EN2364" s="6" t="s">
        <v>22</v>
      </c>
      <c r="EO2364" s="6">
        <v>6</v>
      </c>
    </row>
    <row r="2365" spans="131:145" x14ac:dyDescent="0.25">
      <c r="EA2365" s="6" t="s">
        <v>3</v>
      </c>
      <c r="EB2365" s="6" t="s">
        <v>14</v>
      </c>
      <c r="EC2365" s="6" t="s">
        <v>776</v>
      </c>
      <c r="ED2365" s="6" t="s">
        <v>777</v>
      </c>
      <c r="EE2365" s="6" t="s">
        <v>97</v>
      </c>
      <c r="EF2365" s="6" t="s">
        <v>98</v>
      </c>
      <c r="EG2365" s="6">
        <v>77</v>
      </c>
      <c r="EH2365" s="6">
        <v>384</v>
      </c>
      <c r="EI2365" s="6">
        <v>79</v>
      </c>
      <c r="EJ2365" s="6">
        <v>394</v>
      </c>
      <c r="EK2365" s="6">
        <v>79</v>
      </c>
      <c r="EL2365" s="6">
        <v>394</v>
      </c>
      <c r="EM2365" s="6" t="s">
        <v>118</v>
      </c>
      <c r="EN2365" s="6" t="s">
        <v>23</v>
      </c>
      <c r="EO2365" s="6">
        <v>58</v>
      </c>
    </row>
    <row r="2366" spans="131:145" x14ac:dyDescent="0.25">
      <c r="EA2366" s="6" t="s">
        <v>3</v>
      </c>
      <c r="EB2366" s="6" t="s">
        <v>14</v>
      </c>
      <c r="EC2366" s="6" t="s">
        <v>785</v>
      </c>
      <c r="ED2366" s="6" t="s">
        <v>786</v>
      </c>
      <c r="EE2366" s="6" t="s">
        <v>97</v>
      </c>
      <c r="EF2366" s="6" t="s">
        <v>98</v>
      </c>
      <c r="EG2366" s="6">
        <v>140</v>
      </c>
      <c r="EH2366" s="6">
        <v>613</v>
      </c>
      <c r="EI2366" s="6">
        <v>137</v>
      </c>
      <c r="EJ2366" s="6">
        <v>622</v>
      </c>
      <c r="EK2366" s="6">
        <v>137</v>
      </c>
      <c r="EL2366" s="6">
        <v>622</v>
      </c>
      <c r="EM2366" s="6" t="s">
        <v>118</v>
      </c>
      <c r="EN2366" s="6" t="s">
        <v>22</v>
      </c>
      <c r="EO2366" s="6">
        <v>57</v>
      </c>
    </row>
    <row r="2367" spans="131:145" x14ac:dyDescent="0.25">
      <c r="EA2367" s="6" t="s">
        <v>0</v>
      </c>
      <c r="EB2367" s="6" t="s">
        <v>7</v>
      </c>
      <c r="EC2367" s="6" t="s">
        <v>130</v>
      </c>
      <c r="ED2367" s="6" t="s">
        <v>131</v>
      </c>
      <c r="EE2367" s="6" t="s">
        <v>97</v>
      </c>
      <c r="EF2367" s="6" t="s">
        <v>125</v>
      </c>
      <c r="EG2367" s="6">
        <v>169</v>
      </c>
      <c r="EH2367" s="6">
        <v>816</v>
      </c>
      <c r="EI2367" s="6">
        <v>153</v>
      </c>
      <c r="EJ2367" s="6">
        <v>754</v>
      </c>
      <c r="EK2367" s="6">
        <v>157</v>
      </c>
      <c r="EL2367" s="6">
        <v>761</v>
      </c>
      <c r="EM2367" s="6" t="s">
        <v>118</v>
      </c>
      <c r="EN2367" s="6" t="s">
        <v>21</v>
      </c>
      <c r="EO2367" s="6">
        <v>34</v>
      </c>
    </row>
    <row r="2368" spans="131:145" x14ac:dyDescent="0.25">
      <c r="EA2368" s="6" t="s">
        <v>0</v>
      </c>
      <c r="EB2368" s="6" t="s">
        <v>13</v>
      </c>
      <c r="EC2368" s="6" t="s">
        <v>243</v>
      </c>
      <c r="ED2368" s="6" t="s">
        <v>244</v>
      </c>
      <c r="EE2368" s="6" t="s">
        <v>97</v>
      </c>
      <c r="EF2368" s="6" t="s">
        <v>98</v>
      </c>
      <c r="EG2368" s="6">
        <v>67</v>
      </c>
      <c r="EH2368" s="6">
        <v>350</v>
      </c>
      <c r="EI2368" s="6">
        <v>67</v>
      </c>
      <c r="EJ2368" s="6">
        <v>350</v>
      </c>
      <c r="EK2368" s="6">
        <v>67</v>
      </c>
      <c r="EL2368" s="6">
        <v>350</v>
      </c>
      <c r="EM2368" s="6" t="s">
        <v>118</v>
      </c>
      <c r="EN2368" s="6" t="s">
        <v>23</v>
      </c>
      <c r="EO2368" s="6">
        <v>47</v>
      </c>
    </row>
    <row r="2369" spans="131:145" x14ac:dyDescent="0.25">
      <c r="EA2369" s="6" t="s">
        <v>0</v>
      </c>
      <c r="EB2369" s="6" t="s">
        <v>6</v>
      </c>
      <c r="EC2369" s="6" t="s">
        <v>721</v>
      </c>
      <c r="ED2369" s="6" t="s">
        <v>722</v>
      </c>
      <c r="EE2369" s="6" t="s">
        <v>97</v>
      </c>
      <c r="EF2369" s="6" t="s">
        <v>125</v>
      </c>
      <c r="EG2369" s="6">
        <v>30</v>
      </c>
      <c r="EH2369" s="6">
        <v>181</v>
      </c>
      <c r="EI2369" s="6">
        <v>30</v>
      </c>
      <c r="EJ2369" s="6">
        <v>181</v>
      </c>
      <c r="EK2369" s="6">
        <v>30</v>
      </c>
      <c r="EL2369" s="6">
        <v>181</v>
      </c>
      <c r="EM2369" s="6" t="s">
        <v>118</v>
      </c>
      <c r="EN2369" s="6" t="s">
        <v>23</v>
      </c>
      <c r="EO2369" s="6">
        <v>26</v>
      </c>
    </row>
    <row r="2370" spans="131:145" x14ac:dyDescent="0.25">
      <c r="EA2370" s="6" t="s">
        <v>0</v>
      </c>
      <c r="EB2370" s="6" t="s">
        <v>13</v>
      </c>
      <c r="EC2370" s="6" t="s">
        <v>199</v>
      </c>
      <c r="ED2370" s="6" t="s">
        <v>200</v>
      </c>
      <c r="EE2370" s="6" t="s">
        <v>97</v>
      </c>
      <c r="EF2370" s="6" t="s">
        <v>125</v>
      </c>
      <c r="EG2370" s="6">
        <v>77</v>
      </c>
      <c r="EH2370" s="6">
        <v>380</v>
      </c>
      <c r="EI2370" s="6">
        <v>76</v>
      </c>
      <c r="EJ2370" s="6">
        <v>342</v>
      </c>
      <c r="EK2370" s="6">
        <v>76</v>
      </c>
      <c r="EL2370" s="6">
        <v>344</v>
      </c>
      <c r="EM2370" s="6" t="s">
        <v>118</v>
      </c>
      <c r="EN2370" s="6" t="s">
        <v>22</v>
      </c>
      <c r="EO2370" s="6">
        <v>22</v>
      </c>
    </row>
    <row r="2371" spans="131:145" x14ac:dyDescent="0.25">
      <c r="EA2371" s="6" t="s">
        <v>0</v>
      </c>
      <c r="EB2371" s="6" t="s">
        <v>4</v>
      </c>
      <c r="EC2371" s="6" t="s">
        <v>696</v>
      </c>
      <c r="ED2371" s="6" t="s">
        <v>697</v>
      </c>
      <c r="EE2371" s="6" t="s">
        <v>97</v>
      </c>
      <c r="EF2371" s="6" t="s">
        <v>125</v>
      </c>
      <c r="EG2371" s="6">
        <v>43</v>
      </c>
      <c r="EH2371" s="6">
        <v>247</v>
      </c>
      <c r="EI2371" s="6">
        <v>41</v>
      </c>
      <c r="EJ2371" s="6">
        <v>232</v>
      </c>
      <c r="EK2371" s="6">
        <v>41</v>
      </c>
      <c r="EL2371" s="6">
        <v>9</v>
      </c>
      <c r="EM2371" s="6" t="s">
        <v>118</v>
      </c>
      <c r="EN2371" s="6" t="s">
        <v>22</v>
      </c>
      <c r="EO2371" s="6">
        <v>0</v>
      </c>
    </row>
    <row r="2372" spans="131:145" x14ac:dyDescent="0.25">
      <c r="EA2372" s="6" t="s">
        <v>3</v>
      </c>
      <c r="EB2372" s="6" t="s">
        <v>14</v>
      </c>
      <c r="EC2372" s="6" t="s">
        <v>776</v>
      </c>
      <c r="ED2372" s="6" t="s">
        <v>777</v>
      </c>
      <c r="EE2372" s="6" t="s">
        <v>97</v>
      </c>
      <c r="EF2372" s="6" t="s">
        <v>98</v>
      </c>
      <c r="EG2372" s="6">
        <v>77</v>
      </c>
      <c r="EH2372" s="6">
        <v>384</v>
      </c>
      <c r="EI2372" s="6">
        <v>79</v>
      </c>
      <c r="EJ2372" s="6">
        <v>394</v>
      </c>
      <c r="EK2372" s="6">
        <v>79</v>
      </c>
      <c r="EL2372" s="6">
        <v>394</v>
      </c>
      <c r="EM2372" s="6" t="s">
        <v>118</v>
      </c>
      <c r="EN2372" s="6" t="s">
        <v>22</v>
      </c>
      <c r="EO2372" s="6">
        <v>30</v>
      </c>
    </row>
    <row r="2373" spans="131:145" x14ac:dyDescent="0.25">
      <c r="EA2373" s="6" t="s">
        <v>0</v>
      </c>
      <c r="EB2373" s="6" t="s">
        <v>6</v>
      </c>
      <c r="EC2373" s="6" t="s">
        <v>721</v>
      </c>
      <c r="ED2373" s="6" t="s">
        <v>722</v>
      </c>
      <c r="EE2373" s="6" t="s">
        <v>97</v>
      </c>
      <c r="EF2373" s="6" t="s">
        <v>125</v>
      </c>
      <c r="EG2373" s="6">
        <v>30</v>
      </c>
      <c r="EH2373" s="6">
        <v>181</v>
      </c>
      <c r="EI2373" s="6">
        <v>30</v>
      </c>
      <c r="EJ2373" s="6">
        <v>181</v>
      </c>
      <c r="EK2373" s="6">
        <v>30</v>
      </c>
      <c r="EL2373" s="6">
        <v>181</v>
      </c>
      <c r="EM2373" s="6" t="s">
        <v>118</v>
      </c>
      <c r="EN2373" s="6" t="s">
        <v>22</v>
      </c>
      <c r="EO2373" s="6">
        <v>12</v>
      </c>
    </row>
    <row r="2374" spans="131:145" x14ac:dyDescent="0.25">
      <c r="EA2374" s="6" t="s">
        <v>3</v>
      </c>
      <c r="EB2374" s="6" t="s">
        <v>15</v>
      </c>
      <c r="EC2374" s="6" t="s">
        <v>1862</v>
      </c>
      <c r="ED2374" s="6" t="s">
        <v>799</v>
      </c>
      <c r="EE2374" s="6" t="s">
        <v>97</v>
      </c>
      <c r="EF2374" s="6" t="s">
        <v>125</v>
      </c>
      <c r="EG2374" s="6">
        <v>51</v>
      </c>
      <c r="EH2374" s="6">
        <v>260</v>
      </c>
      <c r="EI2374" s="6">
        <v>51</v>
      </c>
      <c r="EJ2374" s="6">
        <v>263</v>
      </c>
      <c r="EK2374" s="6">
        <v>51</v>
      </c>
      <c r="EL2374" s="6">
        <v>263</v>
      </c>
      <c r="EM2374" s="6" t="s">
        <v>118</v>
      </c>
      <c r="EN2374" s="6" t="s">
        <v>21</v>
      </c>
      <c r="EO2374" s="6">
        <v>37</v>
      </c>
    </row>
    <row r="2375" spans="131:145" x14ac:dyDescent="0.25">
      <c r="EA2375" s="6" t="s">
        <v>3</v>
      </c>
      <c r="EB2375" s="6" t="s">
        <v>17</v>
      </c>
      <c r="EC2375" s="6" t="s">
        <v>1868</v>
      </c>
      <c r="ED2375" s="6" t="s">
        <v>762</v>
      </c>
      <c r="EE2375" s="6" t="s">
        <v>209</v>
      </c>
      <c r="EF2375" s="6" t="s">
        <v>125</v>
      </c>
      <c r="EG2375" s="6">
        <v>32</v>
      </c>
      <c r="EH2375" s="6">
        <v>156</v>
      </c>
      <c r="EI2375" s="6">
        <v>9</v>
      </c>
      <c r="EJ2375" s="6">
        <v>58</v>
      </c>
      <c r="EK2375" s="6">
        <v>9</v>
      </c>
      <c r="EL2375" s="6">
        <v>58</v>
      </c>
      <c r="EM2375" s="6" t="s">
        <v>118</v>
      </c>
      <c r="EN2375" s="6" t="s">
        <v>23</v>
      </c>
      <c r="EO2375" s="6">
        <v>13</v>
      </c>
    </row>
    <row r="2376" spans="131:145" x14ac:dyDescent="0.25">
      <c r="EA2376" s="6" t="s">
        <v>3</v>
      </c>
      <c r="EB2376" s="6" t="s">
        <v>17</v>
      </c>
      <c r="EC2376" s="6" t="s">
        <v>771</v>
      </c>
      <c r="ED2376" s="6" t="s">
        <v>772</v>
      </c>
      <c r="EE2376" s="6" t="s">
        <v>209</v>
      </c>
      <c r="EF2376" s="6" t="s">
        <v>125</v>
      </c>
      <c r="EG2376" s="6">
        <v>9</v>
      </c>
      <c r="EH2376" s="6">
        <v>40</v>
      </c>
      <c r="EI2376" s="6">
        <v>9</v>
      </c>
      <c r="EJ2376" s="6">
        <v>43</v>
      </c>
      <c r="EK2376" s="6">
        <v>9</v>
      </c>
      <c r="EL2376" s="6">
        <v>43</v>
      </c>
      <c r="EM2376" s="6" t="s">
        <v>118</v>
      </c>
      <c r="EN2376" s="6" t="s">
        <v>22</v>
      </c>
      <c r="EO2376" s="6">
        <v>6</v>
      </c>
    </row>
    <row r="2377" spans="131:145" x14ac:dyDescent="0.25">
      <c r="EA2377" s="6" t="s">
        <v>0</v>
      </c>
      <c r="EB2377" s="6" t="s">
        <v>4</v>
      </c>
      <c r="EC2377" s="6" t="s">
        <v>696</v>
      </c>
      <c r="ED2377" s="6" t="s">
        <v>697</v>
      </c>
      <c r="EE2377" s="6" t="s">
        <v>97</v>
      </c>
      <c r="EF2377" s="6" t="s">
        <v>125</v>
      </c>
      <c r="EG2377" s="6">
        <v>43</v>
      </c>
      <c r="EH2377" s="6">
        <v>247</v>
      </c>
      <c r="EI2377" s="6">
        <v>41</v>
      </c>
      <c r="EJ2377" s="6">
        <v>232</v>
      </c>
      <c r="EK2377" s="6">
        <v>41</v>
      </c>
      <c r="EL2377" s="6">
        <v>9</v>
      </c>
      <c r="EM2377" s="6" t="s">
        <v>118</v>
      </c>
      <c r="EN2377" s="6" t="s">
        <v>21</v>
      </c>
      <c r="EO2377" s="6">
        <v>0</v>
      </c>
    </row>
    <row r="2378" spans="131:145" x14ac:dyDescent="0.25">
      <c r="EA2378" s="6" t="s">
        <v>0</v>
      </c>
      <c r="EB2378" s="6" t="s">
        <v>7</v>
      </c>
      <c r="EC2378" s="6" t="s">
        <v>214</v>
      </c>
      <c r="ED2378" s="6" t="s">
        <v>215</v>
      </c>
      <c r="EE2378" s="6" t="s">
        <v>97</v>
      </c>
      <c r="EF2378" s="6" t="s">
        <v>98</v>
      </c>
      <c r="EG2378" s="6">
        <v>301</v>
      </c>
      <c r="EH2378" s="6">
        <v>1404</v>
      </c>
      <c r="EI2378" s="6">
        <v>274</v>
      </c>
      <c r="EJ2378" s="6">
        <v>1347</v>
      </c>
      <c r="EK2378" s="6">
        <v>274</v>
      </c>
      <c r="EL2378" s="6">
        <v>1347</v>
      </c>
      <c r="EM2378" s="6" t="s">
        <v>119</v>
      </c>
      <c r="EN2378" s="6" t="s">
        <v>22</v>
      </c>
      <c r="EO2378" s="6">
        <v>21</v>
      </c>
    </row>
    <row r="2379" spans="131:145" x14ac:dyDescent="0.25">
      <c r="EA2379" s="6" t="s">
        <v>0</v>
      </c>
      <c r="EB2379" s="6" t="s">
        <v>4</v>
      </c>
      <c r="EC2379" s="6" t="s">
        <v>151</v>
      </c>
      <c r="ED2379" s="6" t="s">
        <v>152</v>
      </c>
      <c r="EE2379" s="6" t="s">
        <v>97</v>
      </c>
      <c r="EF2379" s="6" t="s">
        <v>98</v>
      </c>
      <c r="EG2379" s="6">
        <v>8</v>
      </c>
      <c r="EH2379" s="6">
        <v>30</v>
      </c>
      <c r="EI2379" s="6">
        <v>8</v>
      </c>
      <c r="EJ2379" s="6">
        <v>32</v>
      </c>
      <c r="EK2379" s="6">
        <v>8</v>
      </c>
      <c r="EL2379" s="6">
        <v>32</v>
      </c>
      <c r="EM2379" s="6" t="s">
        <v>119</v>
      </c>
      <c r="EN2379" s="6" t="s">
        <v>23</v>
      </c>
      <c r="EO2379" s="6">
        <v>3</v>
      </c>
    </row>
    <row r="2380" spans="131:145" x14ac:dyDescent="0.25">
      <c r="EA2380" s="6" t="s">
        <v>0</v>
      </c>
      <c r="EB2380" s="6" t="s">
        <v>5</v>
      </c>
      <c r="EC2380" s="6" t="s">
        <v>185</v>
      </c>
      <c r="ED2380" s="6" t="s">
        <v>186</v>
      </c>
      <c r="EE2380" s="6" t="s">
        <v>97</v>
      </c>
      <c r="EF2380" s="6" t="s">
        <v>125</v>
      </c>
      <c r="EG2380" s="6">
        <v>429</v>
      </c>
      <c r="EH2380" s="6">
        <v>2237</v>
      </c>
      <c r="EI2380" s="6">
        <v>429</v>
      </c>
      <c r="EJ2380" s="6">
        <v>2221</v>
      </c>
      <c r="EK2380" s="6">
        <v>429</v>
      </c>
      <c r="EL2380" s="6">
        <v>2221</v>
      </c>
      <c r="EM2380" s="6" t="s">
        <v>119</v>
      </c>
      <c r="EN2380" s="6" t="s">
        <v>23</v>
      </c>
      <c r="EO2380" s="6">
        <v>270</v>
      </c>
    </row>
    <row r="2381" spans="131:145" x14ac:dyDescent="0.25">
      <c r="EA2381" s="6" t="s">
        <v>0</v>
      </c>
      <c r="EB2381" s="6" t="s">
        <v>4</v>
      </c>
      <c r="EC2381" s="6" t="s">
        <v>163</v>
      </c>
      <c r="ED2381" s="6" t="s">
        <v>164</v>
      </c>
      <c r="EE2381" s="6" t="s">
        <v>97</v>
      </c>
      <c r="EF2381" s="6" t="s">
        <v>98</v>
      </c>
      <c r="EG2381" s="6">
        <v>107</v>
      </c>
      <c r="EH2381" s="6">
        <v>584</v>
      </c>
      <c r="EI2381" s="6">
        <v>30</v>
      </c>
      <c r="EJ2381" s="6">
        <v>174</v>
      </c>
      <c r="EK2381" s="6">
        <v>108</v>
      </c>
      <c r="EL2381" s="6">
        <v>605</v>
      </c>
      <c r="EM2381" s="6" t="s">
        <v>119</v>
      </c>
      <c r="EN2381" s="6" t="s">
        <v>23</v>
      </c>
      <c r="EO2381" s="6">
        <v>61</v>
      </c>
    </row>
    <row r="2382" spans="131:145" x14ac:dyDescent="0.25">
      <c r="EA2382" s="6" t="s">
        <v>0</v>
      </c>
      <c r="EB2382" s="6" t="s">
        <v>4</v>
      </c>
      <c r="EC2382" s="6" t="s">
        <v>265</v>
      </c>
      <c r="ED2382" s="6" t="s">
        <v>266</v>
      </c>
      <c r="EE2382" s="6" t="s">
        <v>97</v>
      </c>
      <c r="EF2382" s="6" t="s">
        <v>125</v>
      </c>
      <c r="EG2382" s="6">
        <v>14</v>
      </c>
      <c r="EH2382" s="6">
        <v>73</v>
      </c>
      <c r="EI2382" s="6">
        <v>12</v>
      </c>
      <c r="EJ2382" s="6">
        <v>61</v>
      </c>
      <c r="EK2382" s="6">
        <v>14</v>
      </c>
      <c r="EL2382" s="6">
        <v>72</v>
      </c>
      <c r="EM2382" s="6" t="s">
        <v>119</v>
      </c>
      <c r="EN2382" s="6" t="s">
        <v>23</v>
      </c>
      <c r="EO2382" s="6">
        <v>9</v>
      </c>
    </row>
    <row r="2383" spans="131:145" x14ac:dyDescent="0.25">
      <c r="EA2383" s="6" t="s">
        <v>0</v>
      </c>
      <c r="EB2383" s="6" t="s">
        <v>4</v>
      </c>
      <c r="EC2383" s="6" t="s">
        <v>147</v>
      </c>
      <c r="ED2383" s="6" t="s">
        <v>148</v>
      </c>
      <c r="EE2383" s="6" t="s">
        <v>97</v>
      </c>
      <c r="EF2383" s="6" t="s">
        <v>98</v>
      </c>
      <c r="EG2383" s="6">
        <v>87</v>
      </c>
      <c r="EH2383" s="6">
        <v>461</v>
      </c>
      <c r="EI2383" s="6">
        <v>90</v>
      </c>
      <c r="EJ2383" s="6">
        <v>489</v>
      </c>
      <c r="EK2383" s="6">
        <v>90</v>
      </c>
      <c r="EL2383" s="6">
        <v>489</v>
      </c>
      <c r="EM2383" s="6" t="s">
        <v>119</v>
      </c>
      <c r="EN2383" s="6" t="s">
        <v>21</v>
      </c>
      <c r="EO2383" s="6">
        <v>26</v>
      </c>
    </row>
    <row r="2384" spans="131:145" x14ac:dyDescent="0.25">
      <c r="EA2384" s="6" t="s">
        <v>0</v>
      </c>
      <c r="EB2384" s="6" t="s">
        <v>4</v>
      </c>
      <c r="EC2384" s="6" t="s">
        <v>1794</v>
      </c>
      <c r="ED2384" s="6" t="s">
        <v>102</v>
      </c>
      <c r="EE2384" s="6" t="s">
        <v>97</v>
      </c>
      <c r="EF2384" s="6" t="s">
        <v>98</v>
      </c>
      <c r="EG2384" s="6">
        <v>56</v>
      </c>
      <c r="EH2384" s="6">
        <v>230</v>
      </c>
      <c r="EI2384" s="6">
        <v>54</v>
      </c>
      <c r="EJ2384" s="6">
        <v>221</v>
      </c>
      <c r="EK2384" s="6">
        <v>57</v>
      </c>
      <c r="EL2384" s="6">
        <v>232</v>
      </c>
      <c r="EM2384" s="6" t="s">
        <v>119</v>
      </c>
      <c r="EN2384" s="6" t="s">
        <v>22</v>
      </c>
      <c r="EO2384" s="6">
        <v>12</v>
      </c>
    </row>
    <row r="2385" spans="131:145" x14ac:dyDescent="0.25">
      <c r="EA2385" s="6" t="s">
        <v>0</v>
      </c>
      <c r="EB2385" s="6" t="s">
        <v>13</v>
      </c>
      <c r="EC2385" s="6" t="s">
        <v>237</v>
      </c>
      <c r="ED2385" s="6" t="s">
        <v>238</v>
      </c>
      <c r="EE2385" s="6" t="s">
        <v>97</v>
      </c>
      <c r="EF2385" s="6" t="s">
        <v>98</v>
      </c>
      <c r="EG2385" s="6">
        <v>6</v>
      </c>
      <c r="EH2385" s="6">
        <v>30</v>
      </c>
      <c r="EI2385" s="6">
        <v>6</v>
      </c>
      <c r="EJ2385" s="6">
        <v>30</v>
      </c>
      <c r="EK2385" s="6">
        <v>6</v>
      </c>
      <c r="EL2385" s="6">
        <v>30</v>
      </c>
      <c r="EM2385" s="6" t="s">
        <v>119</v>
      </c>
      <c r="EN2385" s="6" t="s">
        <v>22</v>
      </c>
      <c r="EO2385" s="6">
        <v>0</v>
      </c>
    </row>
    <row r="2386" spans="131:145" x14ac:dyDescent="0.25">
      <c r="EA2386" s="6" t="s">
        <v>0</v>
      </c>
      <c r="EB2386" s="6" t="s">
        <v>5</v>
      </c>
      <c r="EC2386" s="6" t="s">
        <v>1525</v>
      </c>
      <c r="ED2386" s="6" t="s">
        <v>268</v>
      </c>
      <c r="EE2386" s="6" t="s">
        <v>97</v>
      </c>
      <c r="EF2386" s="6" t="s">
        <v>125</v>
      </c>
      <c r="EG2386" s="6">
        <v>110</v>
      </c>
      <c r="EH2386" s="6">
        <v>509</v>
      </c>
      <c r="EI2386" s="6">
        <v>80</v>
      </c>
      <c r="EJ2386" s="6">
        <v>324</v>
      </c>
      <c r="EK2386" s="6">
        <v>110</v>
      </c>
      <c r="EL2386" s="6">
        <v>506</v>
      </c>
      <c r="EM2386" s="6" t="s">
        <v>119</v>
      </c>
      <c r="EN2386" s="6" t="s">
        <v>21</v>
      </c>
      <c r="EO2386" s="6">
        <v>18</v>
      </c>
    </row>
    <row r="2387" spans="131:145" x14ac:dyDescent="0.25">
      <c r="EA2387" s="6" t="s">
        <v>0</v>
      </c>
      <c r="EB2387" s="6" t="s">
        <v>11</v>
      </c>
      <c r="EC2387" s="6" t="s">
        <v>187</v>
      </c>
      <c r="ED2387" s="6" t="s">
        <v>188</v>
      </c>
      <c r="EE2387" s="6" t="s">
        <v>97</v>
      </c>
      <c r="EF2387" s="6" t="s">
        <v>132</v>
      </c>
      <c r="EG2387" s="6">
        <v>18</v>
      </c>
      <c r="EH2387" s="6">
        <v>78</v>
      </c>
      <c r="EI2387" s="6">
        <v>18</v>
      </c>
      <c r="EJ2387" s="6">
        <v>79</v>
      </c>
      <c r="EK2387" s="6">
        <v>18</v>
      </c>
      <c r="EL2387" s="6">
        <v>77</v>
      </c>
      <c r="EM2387" s="6" t="s">
        <v>119</v>
      </c>
      <c r="EN2387" s="6" t="s">
        <v>21</v>
      </c>
      <c r="EO2387" s="6">
        <v>3</v>
      </c>
    </row>
    <row r="2388" spans="131:145" x14ac:dyDescent="0.25">
      <c r="EA2388" s="6" t="s">
        <v>0</v>
      </c>
      <c r="EB2388" s="6" t="s">
        <v>8</v>
      </c>
      <c r="EC2388" s="6" t="s">
        <v>828</v>
      </c>
      <c r="ED2388" s="6" t="s">
        <v>829</v>
      </c>
      <c r="EE2388" s="6" t="s">
        <v>97</v>
      </c>
      <c r="EF2388" s="6" t="s">
        <v>98</v>
      </c>
      <c r="EG2388" s="6">
        <v>265</v>
      </c>
      <c r="EH2388" s="6">
        <v>1084</v>
      </c>
      <c r="EI2388" s="6">
        <v>260</v>
      </c>
      <c r="EJ2388" s="6">
        <v>1140</v>
      </c>
      <c r="EK2388" s="6">
        <v>260</v>
      </c>
      <c r="EL2388" s="6">
        <v>1140</v>
      </c>
      <c r="EM2388" s="6" t="s">
        <v>119</v>
      </c>
      <c r="EN2388" s="6" t="s">
        <v>22</v>
      </c>
      <c r="EO2388" s="6">
        <v>73</v>
      </c>
    </row>
    <row r="2389" spans="131:145" x14ac:dyDescent="0.25">
      <c r="EA2389" s="6" t="s">
        <v>0</v>
      </c>
      <c r="EB2389" s="6" t="s">
        <v>8</v>
      </c>
      <c r="EC2389" s="6" t="s">
        <v>1816</v>
      </c>
      <c r="ED2389" s="6" t="s">
        <v>127</v>
      </c>
      <c r="EE2389" s="6" t="s">
        <v>97</v>
      </c>
      <c r="EF2389" s="6" t="s">
        <v>132</v>
      </c>
      <c r="EG2389" s="6">
        <v>50</v>
      </c>
      <c r="EH2389" s="6">
        <v>295</v>
      </c>
      <c r="EI2389" s="6">
        <v>50</v>
      </c>
      <c r="EJ2389" s="6">
        <v>293</v>
      </c>
      <c r="EK2389" s="6">
        <v>50</v>
      </c>
      <c r="EL2389" s="6">
        <v>293</v>
      </c>
      <c r="EM2389" s="6" t="s">
        <v>119</v>
      </c>
      <c r="EN2389" s="6" t="s">
        <v>22</v>
      </c>
      <c r="EO2389" s="6">
        <v>19</v>
      </c>
    </row>
    <row r="2390" spans="131:145" x14ac:dyDescent="0.25">
      <c r="EA2390" s="6" t="s">
        <v>0</v>
      </c>
      <c r="EB2390" s="6" t="s">
        <v>4</v>
      </c>
      <c r="EC2390" s="6" t="s">
        <v>155</v>
      </c>
      <c r="ED2390" s="6" t="s">
        <v>156</v>
      </c>
      <c r="EE2390" s="6" t="s">
        <v>97</v>
      </c>
      <c r="EF2390" s="6" t="s">
        <v>98</v>
      </c>
      <c r="EG2390" s="6">
        <v>97</v>
      </c>
      <c r="EH2390" s="6">
        <v>382</v>
      </c>
      <c r="EI2390" s="6">
        <v>95</v>
      </c>
      <c r="EJ2390" s="6">
        <v>386</v>
      </c>
      <c r="EK2390" s="6">
        <v>95</v>
      </c>
      <c r="EL2390" s="6">
        <v>386</v>
      </c>
      <c r="EM2390" s="6" t="s">
        <v>119</v>
      </c>
      <c r="EN2390" s="6" t="s">
        <v>21</v>
      </c>
      <c r="EO2390" s="6">
        <v>20</v>
      </c>
    </row>
    <row r="2391" spans="131:145" x14ac:dyDescent="0.25">
      <c r="EA2391" s="6" t="s">
        <v>0</v>
      </c>
      <c r="EB2391" s="6" t="s">
        <v>4</v>
      </c>
      <c r="EC2391" s="6" t="s">
        <v>253</v>
      </c>
      <c r="ED2391" s="6" t="s">
        <v>254</v>
      </c>
      <c r="EE2391" s="6" t="s">
        <v>97</v>
      </c>
      <c r="EF2391" s="6" t="s">
        <v>98</v>
      </c>
      <c r="EG2391" s="6">
        <v>6</v>
      </c>
      <c r="EH2391" s="6">
        <v>36</v>
      </c>
      <c r="EI2391" s="6">
        <v>6</v>
      </c>
      <c r="EJ2391" s="6">
        <v>36</v>
      </c>
      <c r="EK2391" s="6">
        <v>6</v>
      </c>
      <c r="EL2391" s="6">
        <v>36</v>
      </c>
      <c r="EM2391" s="6" t="s">
        <v>119</v>
      </c>
      <c r="EN2391" s="6" t="s">
        <v>21</v>
      </c>
      <c r="EO2391" s="6">
        <v>3</v>
      </c>
    </row>
    <row r="2392" spans="131:145" x14ac:dyDescent="0.25">
      <c r="EA2392" s="6" t="s">
        <v>0</v>
      </c>
      <c r="EB2392" s="6" t="s">
        <v>8</v>
      </c>
      <c r="EC2392" s="6" t="s">
        <v>750</v>
      </c>
      <c r="ED2392" s="6" t="s">
        <v>751</v>
      </c>
      <c r="EE2392" s="6" t="s">
        <v>97</v>
      </c>
      <c r="EF2392" s="6" t="s">
        <v>98</v>
      </c>
      <c r="EG2392" s="6">
        <v>3</v>
      </c>
      <c r="EH2392" s="6">
        <v>13</v>
      </c>
      <c r="EI2392" s="6">
        <v>3</v>
      </c>
      <c r="EJ2392" s="6">
        <v>13</v>
      </c>
      <c r="EK2392" s="6">
        <v>3</v>
      </c>
      <c r="EL2392" s="6">
        <v>13</v>
      </c>
      <c r="EM2392" s="6" t="s">
        <v>119</v>
      </c>
      <c r="EN2392" s="6" t="s">
        <v>21</v>
      </c>
      <c r="EO2392" s="6">
        <v>1</v>
      </c>
    </row>
    <row r="2393" spans="131:145" x14ac:dyDescent="0.25">
      <c r="EA2393" s="6" t="s">
        <v>0</v>
      </c>
      <c r="EB2393" s="6" t="s">
        <v>8</v>
      </c>
      <c r="EC2393" s="6" t="s">
        <v>742</v>
      </c>
      <c r="ED2393" s="6" t="s">
        <v>740</v>
      </c>
      <c r="EE2393" s="6" t="s">
        <v>209</v>
      </c>
      <c r="EF2393" s="6" t="s">
        <v>125</v>
      </c>
      <c r="EG2393" s="6">
        <v>115</v>
      </c>
      <c r="EH2393" s="6">
        <v>602</v>
      </c>
      <c r="EI2393" s="6">
        <v>115</v>
      </c>
      <c r="EJ2393" s="6">
        <v>594</v>
      </c>
      <c r="EK2393" s="6">
        <v>115</v>
      </c>
      <c r="EL2393" s="6">
        <v>88</v>
      </c>
      <c r="EM2393" s="6" t="s">
        <v>119</v>
      </c>
      <c r="EN2393" s="6" t="s">
        <v>21</v>
      </c>
      <c r="EO2393" s="6">
        <v>0</v>
      </c>
    </row>
    <row r="2394" spans="131:145" x14ac:dyDescent="0.25">
      <c r="EA2394" s="6" t="s">
        <v>0</v>
      </c>
      <c r="EB2394" s="6" t="s">
        <v>8</v>
      </c>
      <c r="EC2394" s="6" t="s">
        <v>746</v>
      </c>
      <c r="ED2394" s="6" t="s">
        <v>744</v>
      </c>
      <c r="EE2394" s="6" t="s">
        <v>209</v>
      </c>
      <c r="EF2394" s="6" t="s">
        <v>125</v>
      </c>
      <c r="EG2394" s="6">
        <v>612</v>
      </c>
      <c r="EH2394" s="6">
        <v>2944</v>
      </c>
      <c r="EI2394" s="6">
        <v>608</v>
      </c>
      <c r="EJ2394" s="6">
        <v>2914</v>
      </c>
      <c r="EK2394" s="6">
        <v>608</v>
      </c>
      <c r="EL2394" s="6">
        <v>2944</v>
      </c>
      <c r="EM2394" s="6" t="s">
        <v>119</v>
      </c>
      <c r="EN2394" s="6" t="s">
        <v>21</v>
      </c>
      <c r="EO2394" s="6">
        <v>188</v>
      </c>
    </row>
    <row r="2395" spans="131:145" x14ac:dyDescent="0.25">
      <c r="EA2395" s="6" t="s">
        <v>0</v>
      </c>
      <c r="EB2395" s="6" t="s">
        <v>8</v>
      </c>
      <c r="EC2395" s="6" t="s">
        <v>1800</v>
      </c>
      <c r="ED2395" s="6" t="s">
        <v>129</v>
      </c>
      <c r="EE2395" s="6" t="s">
        <v>97</v>
      </c>
      <c r="EF2395" s="6" t="s">
        <v>125</v>
      </c>
      <c r="EG2395" s="6">
        <v>46</v>
      </c>
      <c r="EH2395" s="6">
        <v>272</v>
      </c>
      <c r="EI2395" s="6">
        <v>45</v>
      </c>
      <c r="EJ2395" s="6">
        <v>257</v>
      </c>
      <c r="EK2395" s="6">
        <v>45</v>
      </c>
      <c r="EL2395" s="6">
        <v>269</v>
      </c>
      <c r="EM2395" s="6" t="s">
        <v>119</v>
      </c>
      <c r="EN2395" s="6" t="s">
        <v>23</v>
      </c>
      <c r="EO2395" s="6">
        <v>36</v>
      </c>
    </row>
    <row r="2396" spans="131:145" x14ac:dyDescent="0.25">
      <c r="EA2396" s="6" t="s">
        <v>0</v>
      </c>
      <c r="EB2396" s="6" t="s">
        <v>4</v>
      </c>
      <c r="EC2396" s="6" t="s">
        <v>265</v>
      </c>
      <c r="ED2396" s="6" t="s">
        <v>266</v>
      </c>
      <c r="EE2396" s="6" t="s">
        <v>97</v>
      </c>
      <c r="EF2396" s="6" t="s">
        <v>125</v>
      </c>
      <c r="EG2396" s="6">
        <v>14</v>
      </c>
      <c r="EH2396" s="6">
        <v>73</v>
      </c>
      <c r="EI2396" s="6">
        <v>12</v>
      </c>
      <c r="EJ2396" s="6">
        <v>61</v>
      </c>
      <c r="EK2396" s="6">
        <v>14</v>
      </c>
      <c r="EL2396" s="6">
        <v>72</v>
      </c>
      <c r="EM2396" s="6" t="s">
        <v>119</v>
      </c>
      <c r="EN2396" s="6" t="s">
        <v>21</v>
      </c>
      <c r="EO2396" s="6">
        <v>4</v>
      </c>
    </row>
    <row r="2397" spans="131:145" x14ac:dyDescent="0.25">
      <c r="EA2397" s="6" t="s">
        <v>0</v>
      </c>
      <c r="EB2397" s="6" t="s">
        <v>4</v>
      </c>
      <c r="EC2397" s="6" t="s">
        <v>165</v>
      </c>
      <c r="ED2397" s="6" t="s">
        <v>166</v>
      </c>
      <c r="EE2397" s="6" t="s">
        <v>97</v>
      </c>
      <c r="EF2397" s="6" t="s">
        <v>98</v>
      </c>
      <c r="EG2397" s="6">
        <v>72</v>
      </c>
      <c r="EH2397" s="6">
        <v>333</v>
      </c>
      <c r="EI2397" s="6">
        <v>72</v>
      </c>
      <c r="EJ2397" s="6">
        <v>332</v>
      </c>
      <c r="EK2397" s="6">
        <v>72</v>
      </c>
      <c r="EL2397" s="6">
        <v>332</v>
      </c>
      <c r="EM2397" s="6" t="s">
        <v>119</v>
      </c>
      <c r="EN2397" s="6" t="s">
        <v>21</v>
      </c>
      <c r="EO2397" s="6">
        <v>18</v>
      </c>
    </row>
    <row r="2398" spans="131:145" x14ac:dyDescent="0.25">
      <c r="EA2398" s="6" t="s">
        <v>0</v>
      </c>
      <c r="EB2398" s="6" t="s">
        <v>4</v>
      </c>
      <c r="EC2398" s="6" t="s">
        <v>153</v>
      </c>
      <c r="ED2398" s="6" t="s">
        <v>154</v>
      </c>
      <c r="EE2398" s="6" t="s">
        <v>97</v>
      </c>
      <c r="EF2398" s="6" t="s">
        <v>98</v>
      </c>
      <c r="EG2398" s="6">
        <v>35</v>
      </c>
      <c r="EH2398" s="6">
        <v>175</v>
      </c>
      <c r="EI2398" s="6">
        <v>32</v>
      </c>
      <c r="EJ2398" s="6">
        <v>173</v>
      </c>
      <c r="EK2398" s="6">
        <v>43</v>
      </c>
      <c r="EL2398" s="6">
        <v>212</v>
      </c>
      <c r="EM2398" s="6" t="s">
        <v>119</v>
      </c>
      <c r="EN2398" s="6" t="s">
        <v>22</v>
      </c>
      <c r="EO2398" s="6">
        <v>15</v>
      </c>
    </row>
    <row r="2399" spans="131:145" x14ac:dyDescent="0.25">
      <c r="EA2399" s="6" t="s">
        <v>0</v>
      </c>
      <c r="EB2399" s="6" t="s">
        <v>5</v>
      </c>
      <c r="EC2399" s="6" t="s">
        <v>1839</v>
      </c>
      <c r="ED2399" s="6" t="s">
        <v>717</v>
      </c>
      <c r="EE2399" s="6" t="s">
        <v>209</v>
      </c>
      <c r="EF2399" s="6" t="s">
        <v>98</v>
      </c>
      <c r="EG2399" s="6">
        <v>1295</v>
      </c>
      <c r="EH2399" s="6">
        <v>6509</v>
      </c>
      <c r="EJ2399" s="6">
        <v>6258</v>
      </c>
      <c r="EK2399" s="6">
        <v>1351</v>
      </c>
      <c r="EL2399" s="6">
        <v>6868</v>
      </c>
      <c r="EM2399" s="6" t="s">
        <v>119</v>
      </c>
      <c r="EN2399" s="6" t="s">
        <v>21</v>
      </c>
      <c r="EO2399" s="6">
        <v>0</v>
      </c>
    </row>
    <row r="2400" spans="131:145" x14ac:dyDescent="0.25">
      <c r="EA2400" s="6" t="s">
        <v>0</v>
      </c>
      <c r="EB2400" s="6" t="s">
        <v>8</v>
      </c>
      <c r="EC2400" s="6" t="s">
        <v>828</v>
      </c>
      <c r="ED2400" s="6" t="s">
        <v>829</v>
      </c>
      <c r="EE2400" s="6" t="s">
        <v>97</v>
      </c>
      <c r="EF2400" s="6" t="s">
        <v>98</v>
      </c>
      <c r="EG2400" s="6">
        <v>265</v>
      </c>
      <c r="EH2400" s="6">
        <v>1084</v>
      </c>
      <c r="EI2400" s="6">
        <v>260</v>
      </c>
      <c r="EJ2400" s="6">
        <v>1140</v>
      </c>
      <c r="EK2400" s="6">
        <v>260</v>
      </c>
      <c r="EL2400" s="6">
        <v>1140</v>
      </c>
      <c r="EM2400" s="6" t="s">
        <v>119</v>
      </c>
      <c r="EN2400" s="6" t="s">
        <v>21</v>
      </c>
      <c r="EO2400" s="6">
        <v>63</v>
      </c>
    </row>
    <row r="2401" spans="131:145" x14ac:dyDescent="0.25">
      <c r="EA2401" s="6" t="s">
        <v>0</v>
      </c>
      <c r="EB2401" s="6" t="s">
        <v>5</v>
      </c>
      <c r="EC2401" s="6" t="s">
        <v>257</v>
      </c>
      <c r="ED2401" s="6" t="s">
        <v>258</v>
      </c>
      <c r="EE2401" s="6" t="s">
        <v>97</v>
      </c>
      <c r="EF2401" s="6" t="s">
        <v>98</v>
      </c>
      <c r="EG2401" s="6">
        <v>128</v>
      </c>
      <c r="EH2401" s="6">
        <v>725</v>
      </c>
      <c r="EI2401" s="6">
        <v>100</v>
      </c>
      <c r="EJ2401" s="6">
        <v>608</v>
      </c>
      <c r="EK2401" s="6">
        <v>128</v>
      </c>
      <c r="EL2401" s="6">
        <v>746</v>
      </c>
      <c r="EM2401" s="6" t="s">
        <v>119</v>
      </c>
      <c r="EN2401" s="6" t="s">
        <v>23</v>
      </c>
      <c r="EO2401" s="6">
        <v>62</v>
      </c>
    </row>
    <row r="2402" spans="131:145" x14ac:dyDescent="0.25">
      <c r="EA2402" s="6" t="s">
        <v>0</v>
      </c>
      <c r="EB2402" s="6" t="s">
        <v>7</v>
      </c>
      <c r="EC2402" s="6" t="s">
        <v>735</v>
      </c>
      <c r="ED2402" s="6" t="s">
        <v>736</v>
      </c>
      <c r="EE2402" s="6" t="s">
        <v>97</v>
      </c>
      <c r="EF2402" s="6" t="s">
        <v>98</v>
      </c>
      <c r="EG2402" s="6">
        <v>14</v>
      </c>
      <c r="EH2402" s="6">
        <v>74</v>
      </c>
      <c r="EI2402" s="6">
        <v>14</v>
      </c>
      <c r="EJ2402" s="6">
        <v>68</v>
      </c>
      <c r="EK2402" s="6">
        <v>14</v>
      </c>
      <c r="EL2402" s="6">
        <v>68</v>
      </c>
      <c r="EM2402" s="6" t="s">
        <v>119</v>
      </c>
      <c r="EN2402" s="6" t="s">
        <v>21</v>
      </c>
      <c r="EO2402" s="6">
        <v>2</v>
      </c>
    </row>
    <row r="2403" spans="131:145" x14ac:dyDescent="0.25">
      <c r="EA2403" s="6" t="s">
        <v>0</v>
      </c>
      <c r="EB2403" s="6" t="s">
        <v>13</v>
      </c>
      <c r="EC2403" s="6" t="s">
        <v>237</v>
      </c>
      <c r="ED2403" s="6" t="s">
        <v>238</v>
      </c>
      <c r="EE2403" s="6" t="s">
        <v>97</v>
      </c>
      <c r="EF2403" s="6" t="s">
        <v>98</v>
      </c>
      <c r="EG2403" s="6">
        <v>6</v>
      </c>
      <c r="EH2403" s="6">
        <v>30</v>
      </c>
      <c r="EI2403" s="6">
        <v>6</v>
      </c>
      <c r="EJ2403" s="6">
        <v>30</v>
      </c>
      <c r="EK2403" s="6">
        <v>6</v>
      </c>
      <c r="EL2403" s="6">
        <v>30</v>
      </c>
      <c r="EM2403" s="6" t="s">
        <v>119</v>
      </c>
      <c r="EN2403" s="6" t="s">
        <v>23</v>
      </c>
      <c r="EO2403" s="6">
        <v>3</v>
      </c>
    </row>
    <row r="2404" spans="131:145" x14ac:dyDescent="0.25">
      <c r="EA2404" s="6" t="s">
        <v>0</v>
      </c>
      <c r="EB2404" s="6" t="s">
        <v>5</v>
      </c>
      <c r="EC2404" s="6" t="s">
        <v>846</v>
      </c>
      <c r="ED2404" s="6" t="s">
        <v>847</v>
      </c>
      <c r="EE2404" s="6" t="s">
        <v>97</v>
      </c>
      <c r="EF2404" s="6" t="s">
        <v>132</v>
      </c>
      <c r="EG2404" s="6">
        <v>243</v>
      </c>
      <c r="EH2404" s="6">
        <v>1307</v>
      </c>
      <c r="EI2404" s="6">
        <v>227</v>
      </c>
      <c r="EJ2404" s="6">
        <v>1227</v>
      </c>
      <c r="EK2404" s="6">
        <v>227</v>
      </c>
      <c r="EL2404" s="6">
        <v>1227</v>
      </c>
      <c r="EM2404" s="6" t="s">
        <v>119</v>
      </c>
      <c r="EN2404" s="6" t="s">
        <v>21</v>
      </c>
      <c r="EO2404" s="6">
        <v>101</v>
      </c>
    </row>
    <row r="2405" spans="131:145" x14ac:dyDescent="0.25">
      <c r="EA2405" s="6" t="s">
        <v>0</v>
      </c>
      <c r="EB2405" s="6" t="s">
        <v>4</v>
      </c>
      <c r="EC2405" s="6" t="s">
        <v>265</v>
      </c>
      <c r="ED2405" s="6" t="s">
        <v>266</v>
      </c>
      <c r="EE2405" s="6" t="s">
        <v>97</v>
      </c>
      <c r="EF2405" s="6" t="s">
        <v>125</v>
      </c>
      <c r="EG2405" s="6">
        <v>14</v>
      </c>
      <c r="EH2405" s="6">
        <v>73</v>
      </c>
      <c r="EI2405" s="6">
        <v>12</v>
      </c>
      <c r="EJ2405" s="6">
        <v>61</v>
      </c>
      <c r="EK2405" s="6">
        <v>14</v>
      </c>
      <c r="EL2405" s="6">
        <v>72</v>
      </c>
      <c r="EM2405" s="6" t="s">
        <v>119</v>
      </c>
      <c r="EN2405" s="6" t="s">
        <v>22</v>
      </c>
      <c r="EO2405" s="6">
        <v>5</v>
      </c>
    </row>
    <row r="2406" spans="131:145" x14ac:dyDescent="0.25">
      <c r="EA2406" s="6" t="s">
        <v>0</v>
      </c>
      <c r="EB2406" s="6" t="s">
        <v>5</v>
      </c>
      <c r="EC2406" s="6" t="s">
        <v>1839</v>
      </c>
      <c r="ED2406" s="6" t="s">
        <v>717</v>
      </c>
      <c r="EE2406" s="6" t="s">
        <v>209</v>
      </c>
      <c r="EF2406" s="6" t="s">
        <v>98</v>
      </c>
      <c r="EG2406" s="6">
        <v>1295</v>
      </c>
      <c r="EH2406" s="6">
        <v>6509</v>
      </c>
      <c r="EJ2406" s="6">
        <v>6258</v>
      </c>
      <c r="EK2406" s="6">
        <v>1351</v>
      </c>
      <c r="EL2406" s="6">
        <v>6868</v>
      </c>
      <c r="EM2406" s="6" t="s">
        <v>119</v>
      </c>
      <c r="EN2406" s="6" t="s">
        <v>22</v>
      </c>
      <c r="EO2406" s="6">
        <v>0</v>
      </c>
    </row>
    <row r="2407" spans="131:145" x14ac:dyDescent="0.25">
      <c r="EA2407" s="6" t="s">
        <v>0</v>
      </c>
      <c r="EB2407" s="6" t="s">
        <v>5</v>
      </c>
      <c r="EC2407" s="6" t="s">
        <v>271</v>
      </c>
      <c r="ED2407" s="6" t="s">
        <v>272</v>
      </c>
      <c r="EE2407" s="6" t="s">
        <v>97</v>
      </c>
      <c r="EF2407" s="6" t="s">
        <v>125</v>
      </c>
      <c r="EG2407" s="6">
        <v>18</v>
      </c>
      <c r="EH2407" s="6">
        <v>82</v>
      </c>
      <c r="EI2407" s="6">
        <v>18</v>
      </c>
      <c r="EJ2407" s="6">
        <v>82</v>
      </c>
      <c r="EK2407" s="6">
        <v>18</v>
      </c>
      <c r="EL2407" s="6">
        <v>80</v>
      </c>
      <c r="EM2407" s="6" t="s">
        <v>119</v>
      </c>
      <c r="EN2407" s="6" t="s">
        <v>23</v>
      </c>
      <c r="EO2407" s="6">
        <v>6</v>
      </c>
    </row>
    <row r="2408" spans="131:145" x14ac:dyDescent="0.25">
      <c r="EA2408" s="6" t="s">
        <v>0</v>
      </c>
      <c r="EB2408" s="6" t="s">
        <v>8</v>
      </c>
      <c r="EC2408" s="6" t="s">
        <v>141</v>
      </c>
      <c r="ED2408" s="6" t="s">
        <v>142</v>
      </c>
      <c r="EE2408" s="6" t="s">
        <v>97</v>
      </c>
      <c r="EF2408" s="6" t="s">
        <v>98</v>
      </c>
      <c r="EG2408" s="6">
        <v>186</v>
      </c>
      <c r="EH2408" s="6">
        <v>1002</v>
      </c>
      <c r="EI2408" s="6">
        <v>183</v>
      </c>
      <c r="EJ2408" s="6">
        <v>971</v>
      </c>
      <c r="EK2408" s="6">
        <v>188</v>
      </c>
      <c r="EL2408" s="6">
        <v>1003</v>
      </c>
      <c r="EM2408" s="6" t="s">
        <v>119</v>
      </c>
      <c r="EN2408" s="6" t="s">
        <v>22</v>
      </c>
      <c r="EO2408" s="6">
        <v>31</v>
      </c>
    </row>
    <row r="2409" spans="131:145" x14ac:dyDescent="0.25">
      <c r="EA2409" s="6" t="s">
        <v>0</v>
      </c>
      <c r="EB2409" s="6" t="s">
        <v>5</v>
      </c>
      <c r="EC2409" s="6" t="s">
        <v>1839</v>
      </c>
      <c r="ED2409" s="6" t="s">
        <v>717</v>
      </c>
      <c r="EE2409" s="6" t="s">
        <v>209</v>
      </c>
      <c r="EF2409" s="6" t="s">
        <v>98</v>
      </c>
      <c r="EG2409" s="6">
        <v>1295</v>
      </c>
      <c r="EH2409" s="6">
        <v>6509</v>
      </c>
      <c r="EJ2409" s="6">
        <v>6258</v>
      </c>
      <c r="EK2409" s="6">
        <v>1351</v>
      </c>
      <c r="EL2409" s="6">
        <v>6868</v>
      </c>
      <c r="EM2409" s="6" t="s">
        <v>119</v>
      </c>
      <c r="EN2409" s="6" t="s">
        <v>23</v>
      </c>
      <c r="EO2409" s="6">
        <v>0</v>
      </c>
    </row>
    <row r="2410" spans="131:145" x14ac:dyDescent="0.25">
      <c r="EA2410" s="6" t="s">
        <v>0</v>
      </c>
      <c r="EB2410" s="6" t="s">
        <v>4</v>
      </c>
      <c r="EC2410" s="6" t="s">
        <v>149</v>
      </c>
      <c r="ED2410" s="6" t="s">
        <v>150</v>
      </c>
      <c r="EE2410" s="6" t="s">
        <v>97</v>
      </c>
      <c r="EF2410" s="6" t="s">
        <v>98</v>
      </c>
      <c r="EG2410" s="6">
        <v>6</v>
      </c>
      <c r="EH2410" s="6">
        <v>39</v>
      </c>
      <c r="EI2410" s="6">
        <v>6</v>
      </c>
      <c r="EJ2410" s="6">
        <v>39</v>
      </c>
      <c r="EK2410" s="6">
        <v>6</v>
      </c>
      <c r="EL2410" s="6">
        <v>39</v>
      </c>
      <c r="EM2410" s="6" t="s">
        <v>119</v>
      </c>
      <c r="EN2410" s="6" t="s">
        <v>23</v>
      </c>
      <c r="EO2410" s="6">
        <v>4</v>
      </c>
    </row>
    <row r="2411" spans="131:145" x14ac:dyDescent="0.25">
      <c r="EA2411" s="6" t="s">
        <v>0</v>
      </c>
      <c r="EB2411" s="6" t="s">
        <v>5</v>
      </c>
      <c r="EC2411" s="6" t="s">
        <v>273</v>
      </c>
      <c r="ED2411" s="6" t="s">
        <v>274</v>
      </c>
      <c r="EE2411" s="6" t="s">
        <v>97</v>
      </c>
      <c r="EF2411" s="6" t="s">
        <v>98</v>
      </c>
      <c r="EG2411" s="6">
        <v>85</v>
      </c>
      <c r="EH2411" s="6">
        <v>367</v>
      </c>
      <c r="EI2411" s="6">
        <v>80</v>
      </c>
      <c r="EJ2411" s="6">
        <v>337</v>
      </c>
      <c r="EK2411" s="6">
        <v>85</v>
      </c>
      <c r="EL2411" s="6">
        <v>367</v>
      </c>
      <c r="EM2411" s="6" t="s">
        <v>119</v>
      </c>
      <c r="EN2411" s="6" t="s">
        <v>23</v>
      </c>
      <c r="EO2411" s="6">
        <v>60</v>
      </c>
    </row>
    <row r="2412" spans="131:145" x14ac:dyDescent="0.25">
      <c r="EA2412" s="6" t="s">
        <v>0</v>
      </c>
      <c r="EB2412" s="6" t="s">
        <v>6</v>
      </c>
      <c r="EC2412" s="6" t="s">
        <v>275</v>
      </c>
      <c r="ED2412" s="6" t="s">
        <v>276</v>
      </c>
      <c r="EE2412" s="6" t="s">
        <v>97</v>
      </c>
      <c r="EF2412" s="6" t="s">
        <v>98</v>
      </c>
      <c r="EG2412" s="6">
        <v>118</v>
      </c>
      <c r="EH2412" s="6">
        <v>516</v>
      </c>
      <c r="EI2412" s="6">
        <v>108</v>
      </c>
      <c r="EJ2412" s="6">
        <v>470</v>
      </c>
      <c r="EK2412" s="6">
        <v>118</v>
      </c>
      <c r="EL2412" s="6">
        <v>520</v>
      </c>
      <c r="EM2412" s="6" t="s">
        <v>119</v>
      </c>
      <c r="EN2412" s="6" t="s">
        <v>23</v>
      </c>
      <c r="EO2412" s="6">
        <v>49</v>
      </c>
    </row>
    <row r="2413" spans="131:145" x14ac:dyDescent="0.25">
      <c r="EA2413" s="6" t="s">
        <v>0</v>
      </c>
      <c r="EB2413" s="6" t="s">
        <v>7</v>
      </c>
      <c r="EC2413" s="6" t="s">
        <v>727</v>
      </c>
      <c r="ED2413" s="6" t="s">
        <v>728</v>
      </c>
      <c r="EE2413" s="6" t="s">
        <v>97</v>
      </c>
      <c r="EF2413" s="6" t="s">
        <v>98</v>
      </c>
      <c r="EG2413" s="6">
        <v>116</v>
      </c>
      <c r="EH2413" s="6">
        <v>659</v>
      </c>
      <c r="EI2413" s="6">
        <v>116</v>
      </c>
      <c r="EJ2413" s="6">
        <v>659</v>
      </c>
      <c r="EK2413" s="6">
        <v>116</v>
      </c>
      <c r="EL2413" s="6">
        <v>659</v>
      </c>
      <c r="EM2413" s="6" t="s">
        <v>119</v>
      </c>
      <c r="EN2413" s="6" t="s">
        <v>23</v>
      </c>
      <c r="EO2413" s="6">
        <v>94</v>
      </c>
    </row>
    <row r="2414" spans="131:145" x14ac:dyDescent="0.25">
      <c r="EA2414" s="6" t="s">
        <v>0</v>
      </c>
      <c r="EB2414" s="6" t="s">
        <v>8</v>
      </c>
      <c r="EC2414" s="6" t="s">
        <v>123</v>
      </c>
      <c r="ED2414" s="6" t="s">
        <v>124</v>
      </c>
      <c r="EE2414" s="6" t="s">
        <v>97</v>
      </c>
      <c r="EF2414" s="6" t="s">
        <v>98</v>
      </c>
      <c r="EG2414" s="6">
        <v>30</v>
      </c>
      <c r="EH2414" s="6">
        <v>175</v>
      </c>
      <c r="EI2414" s="6">
        <v>18</v>
      </c>
      <c r="EJ2414" s="6">
        <v>120</v>
      </c>
      <c r="EK2414" s="6">
        <v>29</v>
      </c>
      <c r="EL2414" s="6">
        <v>182</v>
      </c>
      <c r="EM2414" s="6" t="s">
        <v>119</v>
      </c>
      <c r="EN2414" s="6" t="s">
        <v>21</v>
      </c>
      <c r="EO2414" s="6">
        <v>13</v>
      </c>
    </row>
    <row r="2415" spans="131:145" x14ac:dyDescent="0.25">
      <c r="EA2415" s="6" t="s">
        <v>0</v>
      </c>
      <c r="EB2415" s="6" t="s">
        <v>11</v>
      </c>
      <c r="EC2415" s="6" t="s">
        <v>187</v>
      </c>
      <c r="ED2415" s="6" t="s">
        <v>188</v>
      </c>
      <c r="EE2415" s="6" t="s">
        <v>97</v>
      </c>
      <c r="EF2415" s="6" t="s">
        <v>132</v>
      </c>
      <c r="EG2415" s="6">
        <v>18</v>
      </c>
      <c r="EH2415" s="6">
        <v>78</v>
      </c>
      <c r="EI2415" s="6">
        <v>18</v>
      </c>
      <c r="EJ2415" s="6">
        <v>79</v>
      </c>
      <c r="EK2415" s="6">
        <v>18</v>
      </c>
      <c r="EL2415" s="6">
        <v>77</v>
      </c>
      <c r="EM2415" s="6" t="s">
        <v>119</v>
      </c>
      <c r="EN2415" s="6" t="s">
        <v>22</v>
      </c>
      <c r="EO2415" s="6">
        <v>6</v>
      </c>
    </row>
    <row r="2416" spans="131:145" x14ac:dyDescent="0.25">
      <c r="EA2416" s="6" t="s">
        <v>0</v>
      </c>
      <c r="EB2416" s="6" t="s">
        <v>13</v>
      </c>
      <c r="EC2416" s="6" t="s">
        <v>193</v>
      </c>
      <c r="ED2416" s="6" t="s">
        <v>194</v>
      </c>
      <c r="EE2416" s="6" t="s">
        <v>97</v>
      </c>
      <c r="EF2416" s="6" t="s">
        <v>125</v>
      </c>
      <c r="EG2416" s="6">
        <v>21</v>
      </c>
      <c r="EH2416" s="6">
        <v>93</v>
      </c>
      <c r="EI2416" s="6">
        <v>20</v>
      </c>
      <c r="EJ2416" s="6">
        <v>78</v>
      </c>
      <c r="EK2416" s="6">
        <v>20</v>
      </c>
      <c r="EL2416" s="6">
        <v>80</v>
      </c>
      <c r="EM2416" s="6" t="s">
        <v>119</v>
      </c>
      <c r="EN2416" s="6" t="s">
        <v>21</v>
      </c>
      <c r="EO2416" s="6">
        <v>6</v>
      </c>
    </row>
    <row r="2417" spans="131:145" x14ac:dyDescent="0.25">
      <c r="EA2417" s="6" t="s">
        <v>0</v>
      </c>
      <c r="EB2417" s="6" t="s">
        <v>8</v>
      </c>
      <c r="EC2417" s="6" t="s">
        <v>121</v>
      </c>
      <c r="ED2417" s="6" t="s">
        <v>122</v>
      </c>
      <c r="EE2417" s="6" t="s">
        <v>97</v>
      </c>
      <c r="EF2417" s="6" t="s">
        <v>98</v>
      </c>
      <c r="EG2417" s="6">
        <v>413</v>
      </c>
      <c r="EH2417" s="6">
        <v>1835</v>
      </c>
      <c r="EI2417" s="6">
        <v>407</v>
      </c>
      <c r="EJ2417" s="6">
        <v>1858</v>
      </c>
      <c r="EK2417" s="6">
        <v>407</v>
      </c>
      <c r="EL2417" s="6">
        <v>1858</v>
      </c>
      <c r="EM2417" s="6" t="s">
        <v>119</v>
      </c>
      <c r="EN2417" s="6" t="s">
        <v>23</v>
      </c>
      <c r="EO2417" s="6">
        <v>248</v>
      </c>
    </row>
    <row r="2418" spans="131:145" x14ac:dyDescent="0.25">
      <c r="EA2418" s="6" t="s">
        <v>0</v>
      </c>
      <c r="EB2418" s="6" t="s">
        <v>4</v>
      </c>
      <c r="EC2418" s="6" t="s">
        <v>253</v>
      </c>
      <c r="ED2418" s="6" t="s">
        <v>254</v>
      </c>
      <c r="EE2418" s="6" t="s">
        <v>97</v>
      </c>
      <c r="EF2418" s="6" t="s">
        <v>98</v>
      </c>
      <c r="EG2418" s="6">
        <v>6</v>
      </c>
      <c r="EH2418" s="6">
        <v>36</v>
      </c>
      <c r="EI2418" s="6">
        <v>6</v>
      </c>
      <c r="EJ2418" s="6">
        <v>36</v>
      </c>
      <c r="EK2418" s="6">
        <v>6</v>
      </c>
      <c r="EL2418" s="6">
        <v>36</v>
      </c>
      <c r="EM2418" s="6" t="s">
        <v>119</v>
      </c>
      <c r="EN2418" s="6" t="s">
        <v>23</v>
      </c>
      <c r="EO2418" s="6">
        <v>6</v>
      </c>
    </row>
    <row r="2419" spans="131:145" x14ac:dyDescent="0.25">
      <c r="EA2419" s="6" t="s">
        <v>0</v>
      </c>
      <c r="EB2419" s="6" t="s">
        <v>8</v>
      </c>
      <c r="EC2419" s="6" t="s">
        <v>828</v>
      </c>
      <c r="ED2419" s="6" t="s">
        <v>829</v>
      </c>
      <c r="EE2419" s="6" t="s">
        <v>97</v>
      </c>
      <c r="EF2419" s="6" t="s">
        <v>98</v>
      </c>
      <c r="EG2419" s="6">
        <v>265</v>
      </c>
      <c r="EH2419" s="6">
        <v>1084</v>
      </c>
      <c r="EI2419" s="6">
        <v>260</v>
      </c>
      <c r="EJ2419" s="6">
        <v>1140</v>
      </c>
      <c r="EK2419" s="6">
        <v>260</v>
      </c>
      <c r="EL2419" s="6">
        <v>1140</v>
      </c>
      <c r="EM2419" s="6" t="s">
        <v>119</v>
      </c>
      <c r="EN2419" s="6" t="s">
        <v>23</v>
      </c>
      <c r="EO2419" s="6">
        <v>136</v>
      </c>
    </row>
    <row r="2420" spans="131:145" x14ac:dyDescent="0.25">
      <c r="EA2420" s="6" t="s">
        <v>0</v>
      </c>
      <c r="EB2420" s="6" t="s">
        <v>9</v>
      </c>
      <c r="EC2420" s="6" t="s">
        <v>1835</v>
      </c>
      <c r="ED2420" s="6" t="s">
        <v>208</v>
      </c>
      <c r="EE2420" s="6" t="s">
        <v>209</v>
      </c>
      <c r="EF2420" s="6" t="s">
        <v>125</v>
      </c>
      <c r="EG2420" s="6">
        <v>541</v>
      </c>
      <c r="EH2420" s="6">
        <v>2607</v>
      </c>
      <c r="EI2420" s="6">
        <v>545</v>
      </c>
      <c r="EJ2420" s="6">
        <v>2544</v>
      </c>
      <c r="EK2420" s="6">
        <v>545</v>
      </c>
      <c r="EL2420" s="6">
        <v>2545</v>
      </c>
      <c r="EM2420" s="6" t="s">
        <v>119</v>
      </c>
      <c r="EN2420" s="6" t="s">
        <v>22</v>
      </c>
      <c r="EO2420" s="6">
        <v>105</v>
      </c>
    </row>
    <row r="2421" spans="131:145" x14ac:dyDescent="0.25">
      <c r="EA2421" s="6" t="s">
        <v>0</v>
      </c>
      <c r="EB2421" s="6" t="s">
        <v>4</v>
      </c>
      <c r="EC2421" s="6" t="s">
        <v>832</v>
      </c>
      <c r="ED2421" s="6" t="s">
        <v>833</v>
      </c>
      <c r="EE2421" s="6" t="s">
        <v>97</v>
      </c>
      <c r="EF2421" s="6" t="s">
        <v>98</v>
      </c>
      <c r="EG2421" s="6">
        <v>68</v>
      </c>
      <c r="EH2421" s="6">
        <v>340</v>
      </c>
      <c r="EI2421" s="6">
        <v>61</v>
      </c>
      <c r="EJ2421" s="6">
        <v>315</v>
      </c>
      <c r="EK2421" s="6">
        <v>68</v>
      </c>
      <c r="EL2421" s="6">
        <v>340</v>
      </c>
      <c r="EM2421" s="6" t="s">
        <v>119</v>
      </c>
      <c r="EN2421" s="6" t="s">
        <v>21</v>
      </c>
      <c r="EO2421" s="6">
        <v>16</v>
      </c>
    </row>
    <row r="2422" spans="131:145" x14ac:dyDescent="0.25">
      <c r="EA2422" s="6" t="s">
        <v>0</v>
      </c>
      <c r="EB2422" s="6" t="s">
        <v>13</v>
      </c>
      <c r="EC2422" s="6" t="s">
        <v>193</v>
      </c>
      <c r="ED2422" s="6" t="s">
        <v>194</v>
      </c>
      <c r="EE2422" s="6" t="s">
        <v>97</v>
      </c>
      <c r="EF2422" s="6" t="s">
        <v>125</v>
      </c>
      <c r="EG2422" s="6">
        <v>21</v>
      </c>
      <c r="EH2422" s="6">
        <v>93</v>
      </c>
      <c r="EI2422" s="6">
        <v>20</v>
      </c>
      <c r="EJ2422" s="6">
        <v>78</v>
      </c>
      <c r="EK2422" s="6">
        <v>20</v>
      </c>
      <c r="EL2422" s="6">
        <v>80</v>
      </c>
      <c r="EM2422" s="6" t="s">
        <v>119</v>
      </c>
      <c r="EN2422" s="6" t="s">
        <v>22</v>
      </c>
      <c r="EO2422" s="6">
        <v>3</v>
      </c>
    </row>
    <row r="2423" spans="131:145" x14ac:dyDescent="0.25">
      <c r="EA2423" s="6" t="s">
        <v>0</v>
      </c>
      <c r="EB2423" s="6" t="s">
        <v>8</v>
      </c>
      <c r="EC2423" s="6" t="s">
        <v>1847</v>
      </c>
      <c r="ED2423" s="6" t="s">
        <v>225</v>
      </c>
      <c r="EE2423" s="6" t="s">
        <v>209</v>
      </c>
      <c r="EF2423" s="6" t="s">
        <v>125</v>
      </c>
      <c r="EG2423" s="6">
        <v>412</v>
      </c>
      <c r="EH2423" s="6">
        <v>1700</v>
      </c>
      <c r="EI2423" s="6">
        <v>375</v>
      </c>
      <c r="EJ2423" s="6">
        <v>1598</v>
      </c>
      <c r="EK2423" s="6">
        <v>375</v>
      </c>
      <c r="EL2423" s="6">
        <v>1598</v>
      </c>
      <c r="EM2423" s="6" t="s">
        <v>119</v>
      </c>
      <c r="EN2423" s="6" t="s">
        <v>22</v>
      </c>
      <c r="EO2423" s="6">
        <v>124</v>
      </c>
    </row>
    <row r="2424" spans="131:145" x14ac:dyDescent="0.25">
      <c r="EA2424" s="6" t="s">
        <v>0</v>
      </c>
      <c r="EB2424" s="6" t="s">
        <v>5</v>
      </c>
      <c r="EC2424" s="6" t="s">
        <v>257</v>
      </c>
      <c r="ED2424" s="6" t="s">
        <v>258</v>
      </c>
      <c r="EE2424" s="6" t="s">
        <v>97</v>
      </c>
      <c r="EF2424" s="6" t="s">
        <v>98</v>
      </c>
      <c r="EG2424" s="6">
        <v>128</v>
      </c>
      <c r="EH2424" s="6">
        <v>725</v>
      </c>
      <c r="EI2424" s="6">
        <v>100</v>
      </c>
      <c r="EJ2424" s="6">
        <v>608</v>
      </c>
      <c r="EK2424" s="6">
        <v>128</v>
      </c>
      <c r="EL2424" s="6">
        <v>746</v>
      </c>
      <c r="EM2424" s="6" t="s">
        <v>119</v>
      </c>
      <c r="EN2424" s="6" t="s">
        <v>21</v>
      </c>
      <c r="EO2424" s="6">
        <v>32</v>
      </c>
    </row>
    <row r="2425" spans="131:145" x14ac:dyDescent="0.25">
      <c r="EA2425" s="6" t="s">
        <v>0</v>
      </c>
      <c r="EB2425" s="6" t="s">
        <v>8</v>
      </c>
      <c r="EC2425" s="6" t="s">
        <v>1045</v>
      </c>
      <c r="ED2425" s="6" t="s">
        <v>749</v>
      </c>
      <c r="EE2425" s="6" t="s">
        <v>209</v>
      </c>
      <c r="EF2425" s="6" t="s">
        <v>125</v>
      </c>
      <c r="EG2425" s="6">
        <v>1694</v>
      </c>
      <c r="EH2425" s="6">
        <v>8805</v>
      </c>
      <c r="EI2425" s="6">
        <v>1693</v>
      </c>
      <c r="EJ2425" s="6">
        <v>8805</v>
      </c>
      <c r="EK2425" s="6">
        <v>1693</v>
      </c>
      <c r="EL2425" s="6">
        <v>9062</v>
      </c>
      <c r="EM2425" s="6" t="s">
        <v>119</v>
      </c>
      <c r="EN2425" s="6" t="s">
        <v>23</v>
      </c>
      <c r="EO2425" s="6">
        <v>821</v>
      </c>
    </row>
    <row r="2426" spans="131:145" x14ac:dyDescent="0.25">
      <c r="EA2426" s="6" t="s">
        <v>0</v>
      </c>
      <c r="EB2426" s="6" t="s">
        <v>4</v>
      </c>
      <c r="EC2426" s="6" t="s">
        <v>145</v>
      </c>
      <c r="ED2426" s="6" t="s">
        <v>146</v>
      </c>
      <c r="EE2426" s="6" t="s">
        <v>97</v>
      </c>
      <c r="EF2426" s="6" t="s">
        <v>98</v>
      </c>
      <c r="EG2426" s="6">
        <v>93</v>
      </c>
      <c r="EH2426" s="6">
        <v>446</v>
      </c>
      <c r="EI2426" s="6">
        <v>91</v>
      </c>
      <c r="EJ2426" s="6">
        <v>482</v>
      </c>
      <c r="EK2426" s="6">
        <v>100</v>
      </c>
      <c r="EL2426" s="6">
        <v>523</v>
      </c>
      <c r="EM2426" s="6" t="s">
        <v>119</v>
      </c>
      <c r="EN2426" s="6" t="s">
        <v>23</v>
      </c>
      <c r="EO2426" s="6">
        <v>48</v>
      </c>
    </row>
    <row r="2427" spans="131:145" x14ac:dyDescent="0.25">
      <c r="EA2427" s="6" t="s">
        <v>0</v>
      </c>
      <c r="EB2427" s="6" t="s">
        <v>5</v>
      </c>
      <c r="EC2427" s="6" t="s">
        <v>257</v>
      </c>
      <c r="ED2427" s="6" t="s">
        <v>258</v>
      </c>
      <c r="EE2427" s="6" t="s">
        <v>97</v>
      </c>
      <c r="EF2427" s="6" t="s">
        <v>98</v>
      </c>
      <c r="EG2427" s="6">
        <v>128</v>
      </c>
      <c r="EH2427" s="6">
        <v>725</v>
      </c>
      <c r="EI2427" s="6">
        <v>100</v>
      </c>
      <c r="EJ2427" s="6">
        <v>608</v>
      </c>
      <c r="EK2427" s="6">
        <v>128</v>
      </c>
      <c r="EL2427" s="6">
        <v>746</v>
      </c>
      <c r="EM2427" s="6" t="s">
        <v>119</v>
      </c>
      <c r="EN2427" s="6" t="s">
        <v>22</v>
      </c>
      <c r="EO2427" s="6">
        <v>30</v>
      </c>
    </row>
    <row r="2428" spans="131:145" x14ac:dyDescent="0.25">
      <c r="EA2428" s="6" t="s">
        <v>0</v>
      </c>
      <c r="EB2428" s="6" t="s">
        <v>7</v>
      </c>
      <c r="EC2428" s="6" t="s">
        <v>214</v>
      </c>
      <c r="ED2428" s="6" t="s">
        <v>215</v>
      </c>
      <c r="EE2428" s="6" t="s">
        <v>97</v>
      </c>
      <c r="EF2428" s="6" t="s">
        <v>98</v>
      </c>
      <c r="EG2428" s="6">
        <v>301</v>
      </c>
      <c r="EH2428" s="6">
        <v>1404</v>
      </c>
      <c r="EI2428" s="6">
        <v>274</v>
      </c>
      <c r="EJ2428" s="6">
        <v>1347</v>
      </c>
      <c r="EK2428" s="6">
        <v>274</v>
      </c>
      <c r="EL2428" s="6">
        <v>1347</v>
      </c>
      <c r="EM2428" s="6" t="s">
        <v>119</v>
      </c>
      <c r="EN2428" s="6" t="s">
        <v>23</v>
      </c>
      <c r="EO2428" s="6">
        <v>73</v>
      </c>
    </row>
    <row r="2429" spans="131:145" x14ac:dyDescent="0.25">
      <c r="EA2429" s="6" t="s">
        <v>0</v>
      </c>
      <c r="EB2429" s="6" t="s">
        <v>13</v>
      </c>
      <c r="EC2429" s="6" t="s">
        <v>237</v>
      </c>
      <c r="ED2429" s="6" t="s">
        <v>238</v>
      </c>
      <c r="EE2429" s="6" t="s">
        <v>97</v>
      </c>
      <c r="EF2429" s="6" t="s">
        <v>98</v>
      </c>
      <c r="EG2429" s="6">
        <v>6</v>
      </c>
      <c r="EH2429" s="6">
        <v>30</v>
      </c>
      <c r="EI2429" s="6">
        <v>6</v>
      </c>
      <c r="EJ2429" s="6">
        <v>30</v>
      </c>
      <c r="EK2429" s="6">
        <v>6</v>
      </c>
      <c r="EL2429" s="6">
        <v>30</v>
      </c>
      <c r="EM2429" s="6" t="s">
        <v>119</v>
      </c>
      <c r="EN2429" s="6" t="s">
        <v>21</v>
      </c>
      <c r="EO2429" s="6">
        <v>3</v>
      </c>
    </row>
    <row r="2430" spans="131:145" x14ac:dyDescent="0.25">
      <c r="EA2430" s="6" t="s">
        <v>0</v>
      </c>
      <c r="EB2430" s="6" t="s">
        <v>10</v>
      </c>
      <c r="EC2430" s="6" t="s">
        <v>216</v>
      </c>
      <c r="ED2430" s="6" t="s">
        <v>217</v>
      </c>
      <c r="EE2430" s="6" t="s">
        <v>97</v>
      </c>
      <c r="EF2430" s="6" t="s">
        <v>98</v>
      </c>
      <c r="EG2430" s="6">
        <v>40</v>
      </c>
      <c r="EH2430" s="6">
        <v>208</v>
      </c>
      <c r="EI2430" s="6">
        <v>41</v>
      </c>
      <c r="EJ2430" s="6">
        <v>208</v>
      </c>
      <c r="EK2430" s="6">
        <v>51</v>
      </c>
      <c r="EL2430" s="6">
        <v>208</v>
      </c>
      <c r="EM2430" s="6" t="s">
        <v>119</v>
      </c>
      <c r="EN2430" s="6" t="s">
        <v>21</v>
      </c>
      <c r="EO2430" s="6">
        <v>12</v>
      </c>
    </row>
    <row r="2431" spans="131:145" x14ac:dyDescent="0.25">
      <c r="EA2431" s="6" t="s">
        <v>0</v>
      </c>
      <c r="EB2431" s="6" t="s">
        <v>4</v>
      </c>
      <c r="EC2431" s="6" t="s">
        <v>163</v>
      </c>
      <c r="ED2431" s="6" t="s">
        <v>164</v>
      </c>
      <c r="EE2431" s="6" t="s">
        <v>97</v>
      </c>
      <c r="EF2431" s="6" t="s">
        <v>98</v>
      </c>
      <c r="EG2431" s="6">
        <v>107</v>
      </c>
      <c r="EH2431" s="6">
        <v>584</v>
      </c>
      <c r="EI2431" s="6">
        <v>30</v>
      </c>
      <c r="EJ2431" s="6">
        <v>174</v>
      </c>
      <c r="EK2431" s="6">
        <v>108</v>
      </c>
      <c r="EL2431" s="6">
        <v>605</v>
      </c>
      <c r="EM2431" s="6" t="s">
        <v>119</v>
      </c>
      <c r="EN2431" s="6" t="s">
        <v>22</v>
      </c>
      <c r="EO2431" s="6">
        <v>26</v>
      </c>
    </row>
    <row r="2432" spans="131:145" x14ac:dyDescent="0.25">
      <c r="EA2432" s="6" t="s">
        <v>0</v>
      </c>
      <c r="EB2432" s="6" t="s">
        <v>5</v>
      </c>
      <c r="EC2432" s="6" t="s">
        <v>183</v>
      </c>
      <c r="ED2432" s="6" t="s">
        <v>184</v>
      </c>
      <c r="EE2432" s="6" t="s">
        <v>97</v>
      </c>
      <c r="EF2432" s="6" t="s">
        <v>125</v>
      </c>
      <c r="EG2432" s="6">
        <v>45</v>
      </c>
      <c r="EH2432" s="6">
        <v>193</v>
      </c>
      <c r="EI2432" s="6">
        <v>48</v>
      </c>
      <c r="EJ2432" s="6">
        <v>196</v>
      </c>
      <c r="EK2432" s="6">
        <v>48</v>
      </c>
      <c r="EL2432" s="6">
        <v>196</v>
      </c>
      <c r="EM2432" s="6" t="s">
        <v>119</v>
      </c>
      <c r="EN2432" s="6" t="s">
        <v>22</v>
      </c>
      <c r="EO2432" s="6">
        <v>13</v>
      </c>
    </row>
    <row r="2433" spans="131:145" x14ac:dyDescent="0.25">
      <c r="EA2433" s="6" t="s">
        <v>0</v>
      </c>
      <c r="EB2433" s="6" t="s">
        <v>6</v>
      </c>
      <c r="EC2433" s="6" t="s">
        <v>275</v>
      </c>
      <c r="ED2433" s="6" t="s">
        <v>276</v>
      </c>
      <c r="EE2433" s="6" t="s">
        <v>97</v>
      </c>
      <c r="EF2433" s="6" t="s">
        <v>98</v>
      </c>
      <c r="EG2433" s="6">
        <v>118</v>
      </c>
      <c r="EH2433" s="6">
        <v>516</v>
      </c>
      <c r="EI2433" s="6">
        <v>108</v>
      </c>
      <c r="EJ2433" s="6">
        <v>470</v>
      </c>
      <c r="EK2433" s="6">
        <v>118</v>
      </c>
      <c r="EL2433" s="6">
        <v>520</v>
      </c>
      <c r="EM2433" s="6" t="s">
        <v>119</v>
      </c>
      <c r="EN2433" s="6" t="s">
        <v>21</v>
      </c>
      <c r="EO2433" s="6">
        <v>22</v>
      </c>
    </row>
    <row r="2434" spans="131:145" x14ac:dyDescent="0.25">
      <c r="EA2434" s="6" t="s">
        <v>0</v>
      </c>
      <c r="EB2434" s="6" t="s">
        <v>4</v>
      </c>
      <c r="EC2434" s="6" t="s">
        <v>163</v>
      </c>
      <c r="ED2434" s="6" t="s">
        <v>164</v>
      </c>
      <c r="EE2434" s="6" t="s">
        <v>97</v>
      </c>
      <c r="EF2434" s="6" t="s">
        <v>98</v>
      </c>
      <c r="EG2434" s="6">
        <v>107</v>
      </c>
      <c r="EH2434" s="6">
        <v>584</v>
      </c>
      <c r="EI2434" s="6">
        <v>30</v>
      </c>
      <c r="EJ2434" s="6">
        <v>174</v>
      </c>
      <c r="EK2434" s="6">
        <v>108</v>
      </c>
      <c r="EL2434" s="6">
        <v>605</v>
      </c>
      <c r="EM2434" s="6" t="s">
        <v>119</v>
      </c>
      <c r="EN2434" s="6" t="s">
        <v>21</v>
      </c>
      <c r="EO2434" s="6">
        <v>35</v>
      </c>
    </row>
    <row r="2435" spans="131:145" x14ac:dyDescent="0.25">
      <c r="EA2435" s="6" t="s">
        <v>0</v>
      </c>
      <c r="EB2435" s="6" t="s">
        <v>4</v>
      </c>
      <c r="EC2435" s="6" t="s">
        <v>253</v>
      </c>
      <c r="ED2435" s="6" t="s">
        <v>254</v>
      </c>
      <c r="EE2435" s="6" t="s">
        <v>97</v>
      </c>
      <c r="EF2435" s="6" t="s">
        <v>98</v>
      </c>
      <c r="EG2435" s="6">
        <v>6</v>
      </c>
      <c r="EH2435" s="6">
        <v>36</v>
      </c>
      <c r="EI2435" s="6">
        <v>6</v>
      </c>
      <c r="EJ2435" s="6">
        <v>36</v>
      </c>
      <c r="EK2435" s="6">
        <v>6</v>
      </c>
      <c r="EL2435" s="6">
        <v>36</v>
      </c>
      <c r="EM2435" s="6" t="s">
        <v>119</v>
      </c>
      <c r="EN2435" s="6" t="s">
        <v>22</v>
      </c>
      <c r="EO2435" s="6">
        <v>3</v>
      </c>
    </row>
    <row r="2436" spans="131:145" x14ac:dyDescent="0.25">
      <c r="EA2436" s="6" t="s">
        <v>0</v>
      </c>
      <c r="EB2436" s="6" t="s">
        <v>7</v>
      </c>
      <c r="EC2436" s="6" t="s">
        <v>214</v>
      </c>
      <c r="ED2436" s="6" t="s">
        <v>215</v>
      </c>
      <c r="EE2436" s="6" t="s">
        <v>97</v>
      </c>
      <c r="EF2436" s="6" t="s">
        <v>98</v>
      </c>
      <c r="EG2436" s="6">
        <v>301</v>
      </c>
      <c r="EH2436" s="6">
        <v>1404</v>
      </c>
      <c r="EI2436" s="6">
        <v>274</v>
      </c>
      <c r="EJ2436" s="6">
        <v>1347</v>
      </c>
      <c r="EK2436" s="6">
        <v>274</v>
      </c>
      <c r="EL2436" s="6">
        <v>1347</v>
      </c>
      <c r="EM2436" s="6" t="s">
        <v>119</v>
      </c>
      <c r="EN2436" s="6" t="s">
        <v>21</v>
      </c>
      <c r="EO2436" s="6">
        <v>52</v>
      </c>
    </row>
    <row r="2437" spans="131:145" x14ac:dyDescent="0.25">
      <c r="EA2437" s="6" t="s">
        <v>0</v>
      </c>
      <c r="EB2437" s="6" t="s">
        <v>11</v>
      </c>
      <c r="EC2437" s="6" t="s">
        <v>1836</v>
      </c>
      <c r="ED2437" s="6" t="s">
        <v>192</v>
      </c>
      <c r="EE2437" s="6" t="s">
        <v>97</v>
      </c>
      <c r="EF2437" s="6" t="s">
        <v>98</v>
      </c>
      <c r="EG2437" s="6">
        <v>14</v>
      </c>
      <c r="EH2437" s="6">
        <v>44</v>
      </c>
      <c r="EI2437" s="6">
        <v>14</v>
      </c>
      <c r="EJ2437" s="6">
        <v>44</v>
      </c>
      <c r="EK2437" s="6">
        <v>14</v>
      </c>
      <c r="EL2437" s="6">
        <v>44</v>
      </c>
      <c r="EM2437" s="6" t="s">
        <v>119</v>
      </c>
      <c r="EN2437" s="6" t="s">
        <v>23</v>
      </c>
      <c r="EO2437" s="6">
        <v>3</v>
      </c>
    </row>
    <row r="2438" spans="131:145" x14ac:dyDescent="0.25">
      <c r="EA2438" s="6" t="s">
        <v>0</v>
      </c>
      <c r="EB2438" s="6" t="s">
        <v>9</v>
      </c>
      <c r="EC2438" s="6" t="s">
        <v>1077</v>
      </c>
      <c r="ED2438" s="6" t="s">
        <v>223</v>
      </c>
      <c r="EE2438" s="6" t="s">
        <v>97</v>
      </c>
      <c r="EF2438" s="6" t="s">
        <v>125</v>
      </c>
      <c r="EG2438" s="6">
        <v>486</v>
      </c>
      <c r="EH2438" s="6">
        <v>2371</v>
      </c>
      <c r="EI2438" s="6">
        <v>488</v>
      </c>
      <c r="EJ2438" s="6">
        <v>2325</v>
      </c>
      <c r="EK2438" s="6">
        <v>488</v>
      </c>
      <c r="EL2438" s="6">
        <v>2325</v>
      </c>
      <c r="EM2438" s="6" t="s">
        <v>119</v>
      </c>
      <c r="EN2438" s="6" t="s">
        <v>21</v>
      </c>
      <c r="EO2438" s="6">
        <v>146</v>
      </c>
    </row>
    <row r="2439" spans="131:145" x14ac:dyDescent="0.25">
      <c r="EA2439" s="6" t="s">
        <v>0</v>
      </c>
      <c r="EB2439" s="6" t="s">
        <v>8</v>
      </c>
      <c r="EC2439" s="6" t="s">
        <v>742</v>
      </c>
      <c r="ED2439" s="6" t="s">
        <v>740</v>
      </c>
      <c r="EE2439" s="6" t="s">
        <v>209</v>
      </c>
      <c r="EF2439" s="6" t="s">
        <v>125</v>
      </c>
      <c r="EG2439" s="6">
        <v>115</v>
      </c>
      <c r="EH2439" s="6">
        <v>602</v>
      </c>
      <c r="EI2439" s="6">
        <v>115</v>
      </c>
      <c r="EJ2439" s="6">
        <v>594</v>
      </c>
      <c r="EK2439" s="6">
        <v>115</v>
      </c>
      <c r="EL2439" s="6">
        <v>88</v>
      </c>
      <c r="EM2439" s="6" t="s">
        <v>119</v>
      </c>
      <c r="EN2439" s="6" t="s">
        <v>22</v>
      </c>
      <c r="EO2439" s="6">
        <v>0</v>
      </c>
    </row>
    <row r="2440" spans="131:145" x14ac:dyDescent="0.25">
      <c r="EA2440" s="6" t="s">
        <v>0</v>
      </c>
      <c r="EB2440" s="6" t="s">
        <v>4</v>
      </c>
      <c r="EC2440" s="6" t="s">
        <v>95</v>
      </c>
      <c r="ED2440" s="6" t="s">
        <v>96</v>
      </c>
      <c r="EE2440" s="6" t="s">
        <v>97</v>
      </c>
      <c r="EF2440" s="6" t="s">
        <v>98</v>
      </c>
      <c r="EG2440" s="6">
        <v>69</v>
      </c>
      <c r="EH2440" s="6">
        <v>349</v>
      </c>
      <c r="EI2440" s="6">
        <v>43</v>
      </c>
      <c r="EJ2440" s="6">
        <v>361</v>
      </c>
      <c r="EK2440" s="6">
        <v>43</v>
      </c>
      <c r="EL2440" s="6">
        <v>361</v>
      </c>
      <c r="EM2440" s="6" t="s">
        <v>119</v>
      </c>
      <c r="EN2440" s="6" t="s">
        <v>22</v>
      </c>
      <c r="EO2440" s="6">
        <v>10</v>
      </c>
    </row>
    <row r="2441" spans="131:145" x14ac:dyDescent="0.25">
      <c r="EA2441" s="6" t="s">
        <v>0</v>
      </c>
      <c r="EB2441" s="6" t="s">
        <v>13</v>
      </c>
      <c r="EC2441" s="6" t="s">
        <v>193</v>
      </c>
      <c r="ED2441" s="6" t="s">
        <v>194</v>
      </c>
      <c r="EE2441" s="6" t="s">
        <v>97</v>
      </c>
      <c r="EF2441" s="6" t="s">
        <v>125</v>
      </c>
      <c r="EG2441" s="6">
        <v>21</v>
      </c>
      <c r="EH2441" s="6">
        <v>93</v>
      </c>
      <c r="EI2441" s="6">
        <v>20</v>
      </c>
      <c r="EJ2441" s="6">
        <v>78</v>
      </c>
      <c r="EK2441" s="6">
        <v>20</v>
      </c>
      <c r="EL2441" s="6">
        <v>80</v>
      </c>
      <c r="EM2441" s="6" t="s">
        <v>119</v>
      </c>
      <c r="EN2441" s="6" t="s">
        <v>23</v>
      </c>
      <c r="EO2441" s="6">
        <v>9</v>
      </c>
    </row>
    <row r="2442" spans="131:145" x14ac:dyDescent="0.25">
      <c r="EA2442" s="6" t="s">
        <v>0</v>
      </c>
      <c r="EB2442" s="6" t="s">
        <v>5</v>
      </c>
      <c r="EC2442" s="6" t="s">
        <v>837</v>
      </c>
      <c r="ED2442" s="6" t="s">
        <v>838</v>
      </c>
      <c r="EE2442" s="6" t="s">
        <v>209</v>
      </c>
      <c r="EF2442" s="6" t="s">
        <v>125</v>
      </c>
      <c r="EG2442" s="6">
        <v>184</v>
      </c>
      <c r="EH2442" s="6">
        <v>768</v>
      </c>
      <c r="EI2442" s="6">
        <v>175</v>
      </c>
      <c r="EJ2442" s="6">
        <v>828</v>
      </c>
      <c r="EK2442" s="6">
        <v>175</v>
      </c>
      <c r="EL2442" s="6">
        <v>828</v>
      </c>
      <c r="EM2442" s="6" t="s">
        <v>119</v>
      </c>
      <c r="EN2442" s="6" t="s">
        <v>23</v>
      </c>
      <c r="EO2442" s="6">
        <v>122</v>
      </c>
    </row>
    <row r="2443" spans="131:145" x14ac:dyDescent="0.25">
      <c r="EA2443" s="6" t="s">
        <v>0</v>
      </c>
      <c r="EB2443" s="6" t="s">
        <v>8</v>
      </c>
      <c r="EC2443" s="6" t="s">
        <v>218</v>
      </c>
      <c r="ED2443" s="6" t="s">
        <v>219</v>
      </c>
      <c r="EE2443" s="6" t="s">
        <v>97</v>
      </c>
      <c r="EF2443" s="6" t="s">
        <v>98</v>
      </c>
      <c r="EG2443" s="6">
        <v>70</v>
      </c>
      <c r="EH2443" s="6">
        <v>609</v>
      </c>
      <c r="EI2443" s="6">
        <v>124</v>
      </c>
      <c r="EJ2443" s="6">
        <v>644</v>
      </c>
      <c r="EK2443" s="6">
        <v>124</v>
      </c>
      <c r="EL2443" s="6">
        <v>644</v>
      </c>
      <c r="EM2443" s="6" t="s">
        <v>119</v>
      </c>
      <c r="EN2443" s="6" t="s">
        <v>22</v>
      </c>
      <c r="EO2443" s="6">
        <v>59</v>
      </c>
    </row>
    <row r="2444" spans="131:145" x14ac:dyDescent="0.25">
      <c r="EA2444" s="6" t="s">
        <v>0</v>
      </c>
      <c r="EB2444" s="6" t="s">
        <v>7</v>
      </c>
      <c r="EC2444" s="6" t="s">
        <v>735</v>
      </c>
      <c r="ED2444" s="6" t="s">
        <v>736</v>
      </c>
      <c r="EE2444" s="6" t="s">
        <v>97</v>
      </c>
      <c r="EF2444" s="6" t="s">
        <v>98</v>
      </c>
      <c r="EG2444" s="6">
        <v>14</v>
      </c>
      <c r="EH2444" s="6">
        <v>74</v>
      </c>
      <c r="EI2444" s="6">
        <v>14</v>
      </c>
      <c r="EJ2444" s="6">
        <v>68</v>
      </c>
      <c r="EK2444" s="6">
        <v>14</v>
      </c>
      <c r="EL2444" s="6">
        <v>68</v>
      </c>
      <c r="EM2444" s="6" t="s">
        <v>119</v>
      </c>
      <c r="EN2444" s="6" t="s">
        <v>22</v>
      </c>
      <c r="EO2444" s="6">
        <v>9</v>
      </c>
    </row>
    <row r="2445" spans="131:145" x14ac:dyDescent="0.25">
      <c r="EA2445" s="6" t="s">
        <v>0</v>
      </c>
      <c r="EB2445" s="6" t="s">
        <v>5</v>
      </c>
      <c r="EC2445" s="6" t="s">
        <v>185</v>
      </c>
      <c r="ED2445" s="6" t="s">
        <v>186</v>
      </c>
      <c r="EE2445" s="6" t="s">
        <v>97</v>
      </c>
      <c r="EF2445" s="6" t="s">
        <v>125</v>
      </c>
      <c r="EG2445" s="6">
        <v>429</v>
      </c>
      <c r="EH2445" s="6">
        <v>2237</v>
      </c>
      <c r="EI2445" s="6">
        <v>429</v>
      </c>
      <c r="EJ2445" s="6">
        <v>2221</v>
      </c>
      <c r="EK2445" s="6">
        <v>429</v>
      </c>
      <c r="EL2445" s="6">
        <v>2221</v>
      </c>
      <c r="EM2445" s="6" t="s">
        <v>119</v>
      </c>
      <c r="EN2445" s="6" t="s">
        <v>21</v>
      </c>
      <c r="EO2445" s="6">
        <v>142</v>
      </c>
    </row>
    <row r="2446" spans="131:145" x14ac:dyDescent="0.25">
      <c r="EA2446" s="6" t="s">
        <v>0</v>
      </c>
      <c r="EB2446" s="6" t="s">
        <v>8</v>
      </c>
      <c r="EC2446" s="6" t="s">
        <v>1800</v>
      </c>
      <c r="ED2446" s="6" t="s">
        <v>129</v>
      </c>
      <c r="EE2446" s="6" t="s">
        <v>97</v>
      </c>
      <c r="EF2446" s="6" t="s">
        <v>125</v>
      </c>
      <c r="EG2446" s="6">
        <v>46</v>
      </c>
      <c r="EH2446" s="6">
        <v>272</v>
      </c>
      <c r="EI2446" s="6">
        <v>45</v>
      </c>
      <c r="EJ2446" s="6">
        <v>257</v>
      </c>
      <c r="EK2446" s="6">
        <v>45</v>
      </c>
      <c r="EL2446" s="6">
        <v>269</v>
      </c>
      <c r="EM2446" s="6" t="s">
        <v>119</v>
      </c>
      <c r="EN2446" s="6" t="s">
        <v>22</v>
      </c>
      <c r="EO2446" s="6">
        <v>18</v>
      </c>
    </row>
    <row r="2447" spans="131:145" x14ac:dyDescent="0.25">
      <c r="EA2447" s="6" t="s">
        <v>0</v>
      </c>
      <c r="EB2447" s="6" t="s">
        <v>4</v>
      </c>
      <c r="EC2447" s="6" t="s">
        <v>167</v>
      </c>
      <c r="ED2447" s="6" t="s">
        <v>168</v>
      </c>
      <c r="EE2447" s="6" t="s">
        <v>97</v>
      </c>
      <c r="EF2447" s="6" t="s">
        <v>98</v>
      </c>
      <c r="EG2447" s="6">
        <v>190</v>
      </c>
      <c r="EH2447" s="6">
        <v>1047</v>
      </c>
      <c r="EI2447" s="6">
        <v>205</v>
      </c>
      <c r="EJ2447" s="6">
        <v>1072</v>
      </c>
      <c r="EL2447" s="6">
        <v>1072</v>
      </c>
      <c r="EM2447" s="6" t="s">
        <v>119</v>
      </c>
      <c r="EN2447" s="6" t="s">
        <v>21</v>
      </c>
      <c r="EO2447" s="6">
        <v>64</v>
      </c>
    </row>
    <row r="2448" spans="131:145" x14ac:dyDescent="0.25">
      <c r="EA2448" s="6" t="s">
        <v>0</v>
      </c>
      <c r="EB2448" s="6" t="s">
        <v>7</v>
      </c>
      <c r="EC2448" s="6" t="s">
        <v>109</v>
      </c>
      <c r="ED2448" s="6" t="s">
        <v>110</v>
      </c>
      <c r="EE2448" s="6" t="s">
        <v>97</v>
      </c>
      <c r="EF2448" s="6" t="s">
        <v>98</v>
      </c>
      <c r="EG2448" s="6">
        <v>44</v>
      </c>
      <c r="EH2448" s="6">
        <v>235</v>
      </c>
      <c r="EI2448" s="6">
        <v>36</v>
      </c>
      <c r="EJ2448" s="6">
        <v>194</v>
      </c>
      <c r="EK2448" s="6">
        <v>43</v>
      </c>
      <c r="EL2448" s="6">
        <v>242</v>
      </c>
      <c r="EM2448" s="6" t="s">
        <v>119</v>
      </c>
      <c r="EN2448" s="6" t="s">
        <v>22</v>
      </c>
      <c r="EO2448" s="6">
        <v>12</v>
      </c>
    </row>
    <row r="2449" spans="131:145" x14ac:dyDescent="0.25">
      <c r="EA2449" s="6" t="s">
        <v>0</v>
      </c>
      <c r="EB2449" s="6" t="s">
        <v>5</v>
      </c>
      <c r="EC2449" s="6" t="s">
        <v>701</v>
      </c>
      <c r="ED2449" s="6" t="s">
        <v>702</v>
      </c>
      <c r="EE2449" s="6" t="s">
        <v>209</v>
      </c>
      <c r="EF2449" s="6" t="s">
        <v>125</v>
      </c>
      <c r="EG2449" s="6">
        <v>155</v>
      </c>
      <c r="EH2449" s="6">
        <v>664</v>
      </c>
      <c r="EI2449" s="6">
        <v>156</v>
      </c>
      <c r="EJ2449" s="6">
        <v>641</v>
      </c>
      <c r="EK2449" s="6">
        <v>273</v>
      </c>
      <c r="EL2449" s="6">
        <v>0</v>
      </c>
      <c r="EM2449" s="6" t="s">
        <v>119</v>
      </c>
      <c r="EN2449" s="6" t="s">
        <v>22</v>
      </c>
      <c r="EO2449" s="6">
        <v>0</v>
      </c>
    </row>
    <row r="2450" spans="131:145" x14ac:dyDescent="0.25">
      <c r="EA2450" s="6" t="s">
        <v>0</v>
      </c>
      <c r="EB2450" s="6" t="s">
        <v>7</v>
      </c>
      <c r="EC2450" s="6" t="s">
        <v>730</v>
      </c>
      <c r="ED2450" s="6" t="s">
        <v>731</v>
      </c>
      <c r="EE2450" s="6" t="s">
        <v>97</v>
      </c>
      <c r="EF2450" s="6" t="s">
        <v>98</v>
      </c>
      <c r="EG2450" s="6">
        <v>23</v>
      </c>
      <c r="EH2450" s="6">
        <v>83</v>
      </c>
      <c r="EI2450" s="6">
        <v>23</v>
      </c>
      <c r="EJ2450" s="6">
        <v>85</v>
      </c>
      <c r="EK2450" s="6">
        <v>23</v>
      </c>
      <c r="EL2450" s="6">
        <v>78</v>
      </c>
      <c r="EM2450" s="6" t="s">
        <v>119</v>
      </c>
      <c r="EN2450" s="6" t="s">
        <v>23</v>
      </c>
      <c r="EO2450" s="6">
        <v>10</v>
      </c>
    </row>
    <row r="2451" spans="131:145" x14ac:dyDescent="0.25">
      <c r="EA2451" s="6" t="s">
        <v>0</v>
      </c>
      <c r="EB2451" s="6" t="s">
        <v>5</v>
      </c>
      <c r="EC2451" s="6" t="s">
        <v>259</v>
      </c>
      <c r="ED2451" s="6" t="s">
        <v>260</v>
      </c>
      <c r="EE2451" s="6" t="s">
        <v>97</v>
      </c>
      <c r="EF2451" s="6" t="s">
        <v>98</v>
      </c>
      <c r="EG2451" s="6">
        <v>94</v>
      </c>
      <c r="EH2451" s="6">
        <v>341</v>
      </c>
      <c r="EI2451" s="6">
        <v>65</v>
      </c>
      <c r="EJ2451" s="6">
        <v>240</v>
      </c>
      <c r="EK2451" s="6">
        <v>95</v>
      </c>
      <c r="EL2451" s="6">
        <v>343</v>
      </c>
      <c r="EM2451" s="6" t="s">
        <v>119</v>
      </c>
      <c r="EN2451" s="6" t="s">
        <v>23</v>
      </c>
      <c r="EO2451" s="6">
        <v>36</v>
      </c>
    </row>
    <row r="2452" spans="131:145" x14ac:dyDescent="0.25">
      <c r="EA2452" s="6" t="s">
        <v>0</v>
      </c>
      <c r="EB2452" s="6" t="s">
        <v>4</v>
      </c>
      <c r="EC2452" s="6" t="s">
        <v>688</v>
      </c>
      <c r="ED2452" s="6" t="s">
        <v>689</v>
      </c>
      <c r="EE2452" s="6" t="s">
        <v>97</v>
      </c>
      <c r="EF2452" s="6" t="s">
        <v>98</v>
      </c>
      <c r="EG2452" s="6">
        <v>107</v>
      </c>
      <c r="EH2452" s="6">
        <v>501</v>
      </c>
      <c r="EI2452" s="6">
        <v>107</v>
      </c>
      <c r="EJ2452" s="6">
        <v>503</v>
      </c>
      <c r="EK2452" s="6">
        <v>107</v>
      </c>
      <c r="EL2452" s="6">
        <v>497</v>
      </c>
      <c r="EM2452" s="6" t="s">
        <v>119</v>
      </c>
      <c r="EN2452" s="6" t="s">
        <v>21</v>
      </c>
      <c r="EO2452" s="6">
        <v>23</v>
      </c>
    </row>
    <row r="2453" spans="131:145" x14ac:dyDescent="0.25">
      <c r="EA2453" s="6" t="s">
        <v>0</v>
      </c>
      <c r="EB2453" s="6" t="s">
        <v>7</v>
      </c>
      <c r="EC2453" s="6" t="s">
        <v>733</v>
      </c>
      <c r="ED2453" s="6" t="s">
        <v>734</v>
      </c>
      <c r="EE2453" s="6" t="s">
        <v>97</v>
      </c>
      <c r="EF2453" s="6" t="s">
        <v>98</v>
      </c>
      <c r="EG2453" s="6">
        <v>27</v>
      </c>
      <c r="EH2453" s="6">
        <v>111</v>
      </c>
      <c r="EI2453" s="6">
        <v>25</v>
      </c>
      <c r="EJ2453" s="6">
        <v>104</v>
      </c>
      <c r="EK2453" s="6">
        <v>25</v>
      </c>
      <c r="EL2453" s="6">
        <v>104</v>
      </c>
      <c r="EM2453" s="6" t="s">
        <v>119</v>
      </c>
      <c r="EN2453" s="6" t="s">
        <v>22</v>
      </c>
      <c r="EO2453" s="6">
        <v>6</v>
      </c>
    </row>
    <row r="2454" spans="131:145" x14ac:dyDescent="0.25">
      <c r="EA2454" s="6" t="s">
        <v>0</v>
      </c>
      <c r="EB2454" s="6" t="s">
        <v>8</v>
      </c>
      <c r="EC2454" s="6" t="s">
        <v>746</v>
      </c>
      <c r="ED2454" s="6" t="s">
        <v>744</v>
      </c>
      <c r="EE2454" s="6" t="s">
        <v>209</v>
      </c>
      <c r="EF2454" s="6" t="s">
        <v>125</v>
      </c>
      <c r="EG2454" s="6">
        <v>612</v>
      </c>
      <c r="EH2454" s="6">
        <v>2944</v>
      </c>
      <c r="EI2454" s="6">
        <v>608</v>
      </c>
      <c r="EJ2454" s="6">
        <v>2914</v>
      </c>
      <c r="EK2454" s="6">
        <v>608</v>
      </c>
      <c r="EL2454" s="6">
        <v>2944</v>
      </c>
      <c r="EM2454" s="6" t="s">
        <v>119</v>
      </c>
      <c r="EN2454" s="6" t="s">
        <v>22</v>
      </c>
      <c r="EO2454" s="6">
        <v>190</v>
      </c>
    </row>
    <row r="2455" spans="131:145" x14ac:dyDescent="0.25">
      <c r="EA2455" s="6" t="s">
        <v>0</v>
      </c>
      <c r="EB2455" s="6" t="s">
        <v>4</v>
      </c>
      <c r="EC2455" s="6" t="s">
        <v>688</v>
      </c>
      <c r="ED2455" s="6" t="s">
        <v>689</v>
      </c>
      <c r="EE2455" s="6" t="s">
        <v>97</v>
      </c>
      <c r="EF2455" s="6" t="s">
        <v>98</v>
      </c>
      <c r="EG2455" s="6">
        <v>107</v>
      </c>
      <c r="EH2455" s="6">
        <v>501</v>
      </c>
      <c r="EI2455" s="6">
        <v>107</v>
      </c>
      <c r="EJ2455" s="6">
        <v>503</v>
      </c>
      <c r="EK2455" s="6">
        <v>107</v>
      </c>
      <c r="EL2455" s="6">
        <v>497</v>
      </c>
      <c r="EM2455" s="6" t="s">
        <v>119</v>
      </c>
      <c r="EN2455" s="6" t="s">
        <v>22</v>
      </c>
      <c r="EO2455" s="6">
        <v>34</v>
      </c>
    </row>
    <row r="2456" spans="131:145" x14ac:dyDescent="0.25">
      <c r="EA2456" s="6" t="s">
        <v>0</v>
      </c>
      <c r="EB2456" s="6" t="s">
        <v>4</v>
      </c>
      <c r="EC2456" s="6" t="s">
        <v>95</v>
      </c>
      <c r="ED2456" s="6" t="s">
        <v>96</v>
      </c>
      <c r="EE2456" s="6" t="s">
        <v>97</v>
      </c>
      <c r="EF2456" s="6" t="s">
        <v>98</v>
      </c>
      <c r="EG2456" s="6">
        <v>69</v>
      </c>
      <c r="EH2456" s="6">
        <v>349</v>
      </c>
      <c r="EI2456" s="6">
        <v>43</v>
      </c>
      <c r="EJ2456" s="6">
        <v>361</v>
      </c>
      <c r="EK2456" s="6">
        <v>43</v>
      </c>
      <c r="EL2456" s="6">
        <v>361</v>
      </c>
      <c r="EM2456" s="6" t="s">
        <v>119</v>
      </c>
      <c r="EN2456" s="6" t="s">
        <v>23</v>
      </c>
      <c r="EO2456" s="6">
        <v>22</v>
      </c>
    </row>
    <row r="2457" spans="131:145" x14ac:dyDescent="0.25">
      <c r="EA2457" s="6" t="s">
        <v>0</v>
      </c>
      <c r="EB2457" s="6" t="s">
        <v>8</v>
      </c>
      <c r="EC2457" s="6" t="s">
        <v>752</v>
      </c>
      <c r="ED2457" s="6" t="s">
        <v>753</v>
      </c>
      <c r="EE2457" s="6" t="s">
        <v>97</v>
      </c>
      <c r="EF2457" s="6" t="s">
        <v>98</v>
      </c>
      <c r="EG2457" s="6">
        <v>25</v>
      </c>
      <c r="EH2457" s="6">
        <v>92</v>
      </c>
      <c r="EI2457" s="6">
        <v>24</v>
      </c>
      <c r="EJ2457" s="6">
        <v>89</v>
      </c>
      <c r="EK2457" s="6">
        <v>24</v>
      </c>
      <c r="EL2457" s="6">
        <v>89</v>
      </c>
      <c r="EM2457" s="6" t="s">
        <v>119</v>
      </c>
      <c r="EN2457" s="6" t="s">
        <v>22</v>
      </c>
      <c r="EO2457" s="6">
        <v>0</v>
      </c>
    </row>
    <row r="2458" spans="131:145" x14ac:dyDescent="0.25">
      <c r="EA2458" s="6" t="s">
        <v>0</v>
      </c>
      <c r="EB2458" s="6" t="s">
        <v>11</v>
      </c>
      <c r="EC2458" s="6" t="s">
        <v>1836</v>
      </c>
      <c r="ED2458" s="6" t="s">
        <v>192</v>
      </c>
      <c r="EE2458" s="6" t="s">
        <v>97</v>
      </c>
      <c r="EF2458" s="6" t="s">
        <v>98</v>
      </c>
      <c r="EG2458" s="6">
        <v>14</v>
      </c>
      <c r="EH2458" s="6">
        <v>44</v>
      </c>
      <c r="EI2458" s="6">
        <v>14</v>
      </c>
      <c r="EJ2458" s="6">
        <v>44</v>
      </c>
      <c r="EK2458" s="6">
        <v>14</v>
      </c>
      <c r="EL2458" s="6">
        <v>44</v>
      </c>
      <c r="EM2458" s="6" t="s">
        <v>119</v>
      </c>
      <c r="EN2458" s="6" t="s">
        <v>22</v>
      </c>
      <c r="EO2458" s="6">
        <v>0</v>
      </c>
    </row>
    <row r="2459" spans="131:145" x14ac:dyDescent="0.25">
      <c r="EA2459" s="6" t="s">
        <v>0</v>
      </c>
      <c r="EB2459" s="6" t="s">
        <v>5</v>
      </c>
      <c r="EC2459" s="6" t="s">
        <v>273</v>
      </c>
      <c r="ED2459" s="6" t="s">
        <v>274</v>
      </c>
      <c r="EE2459" s="6" t="s">
        <v>97</v>
      </c>
      <c r="EF2459" s="6" t="s">
        <v>98</v>
      </c>
      <c r="EG2459" s="6">
        <v>85</v>
      </c>
      <c r="EH2459" s="6">
        <v>367</v>
      </c>
      <c r="EI2459" s="6">
        <v>80</v>
      </c>
      <c r="EJ2459" s="6">
        <v>337</v>
      </c>
      <c r="EK2459" s="6">
        <v>85</v>
      </c>
      <c r="EL2459" s="6">
        <v>367</v>
      </c>
      <c r="EM2459" s="6" t="s">
        <v>119</v>
      </c>
      <c r="EN2459" s="6" t="s">
        <v>22</v>
      </c>
      <c r="EO2459" s="6">
        <v>27</v>
      </c>
    </row>
    <row r="2460" spans="131:145" x14ac:dyDescent="0.25">
      <c r="EA2460" s="6" t="s">
        <v>0</v>
      </c>
      <c r="EB2460" s="6" t="s">
        <v>5</v>
      </c>
      <c r="EC2460" s="6" t="s">
        <v>834</v>
      </c>
      <c r="ED2460" s="6" t="s">
        <v>835</v>
      </c>
      <c r="EE2460" s="6" t="s">
        <v>209</v>
      </c>
      <c r="EF2460" s="6" t="s">
        <v>125</v>
      </c>
      <c r="EG2460" s="6">
        <v>169</v>
      </c>
      <c r="EH2460" s="6">
        <v>1216</v>
      </c>
      <c r="EI2460" s="6">
        <v>176</v>
      </c>
      <c r="EJ2460" s="6">
        <v>1216</v>
      </c>
      <c r="EK2460" s="6">
        <v>176</v>
      </c>
      <c r="EL2460" s="6">
        <v>1216</v>
      </c>
      <c r="EM2460" s="6" t="s">
        <v>119</v>
      </c>
      <c r="EN2460" s="6" t="s">
        <v>22</v>
      </c>
      <c r="EO2460" s="6">
        <v>49</v>
      </c>
    </row>
    <row r="2461" spans="131:145" x14ac:dyDescent="0.25">
      <c r="EA2461" s="6" t="s">
        <v>0</v>
      </c>
      <c r="EB2461" s="6" t="s">
        <v>5</v>
      </c>
      <c r="EC2461" s="6" t="s">
        <v>259</v>
      </c>
      <c r="ED2461" s="6" t="s">
        <v>260</v>
      </c>
      <c r="EE2461" s="6" t="s">
        <v>97</v>
      </c>
      <c r="EF2461" s="6" t="s">
        <v>98</v>
      </c>
      <c r="EG2461" s="6">
        <v>94</v>
      </c>
      <c r="EH2461" s="6">
        <v>341</v>
      </c>
      <c r="EI2461" s="6">
        <v>65</v>
      </c>
      <c r="EJ2461" s="6">
        <v>240</v>
      </c>
      <c r="EK2461" s="6">
        <v>95</v>
      </c>
      <c r="EL2461" s="6">
        <v>343</v>
      </c>
      <c r="EM2461" s="6" t="s">
        <v>119</v>
      </c>
      <c r="EN2461" s="6" t="s">
        <v>21</v>
      </c>
      <c r="EO2461" s="6">
        <v>14</v>
      </c>
    </row>
    <row r="2462" spans="131:145" x14ac:dyDescent="0.25">
      <c r="EA2462" s="6" t="s">
        <v>0</v>
      </c>
      <c r="EB2462" s="6" t="s">
        <v>6</v>
      </c>
      <c r="EC2462" s="6" t="s">
        <v>275</v>
      </c>
      <c r="ED2462" s="6" t="s">
        <v>276</v>
      </c>
      <c r="EE2462" s="6" t="s">
        <v>97</v>
      </c>
      <c r="EF2462" s="6" t="s">
        <v>98</v>
      </c>
      <c r="EG2462" s="6">
        <v>118</v>
      </c>
      <c r="EH2462" s="6">
        <v>516</v>
      </c>
      <c r="EI2462" s="6">
        <v>108</v>
      </c>
      <c r="EJ2462" s="6">
        <v>470</v>
      </c>
      <c r="EK2462" s="6">
        <v>118</v>
      </c>
      <c r="EL2462" s="6">
        <v>520</v>
      </c>
      <c r="EM2462" s="6" t="s">
        <v>119</v>
      </c>
      <c r="EN2462" s="6" t="s">
        <v>22</v>
      </c>
      <c r="EO2462" s="6">
        <v>27</v>
      </c>
    </row>
    <row r="2463" spans="131:145" x14ac:dyDescent="0.25">
      <c r="EA2463" s="6" t="s">
        <v>0</v>
      </c>
      <c r="EB2463" s="6" t="s">
        <v>4</v>
      </c>
      <c r="EC2463" s="6" t="s">
        <v>167</v>
      </c>
      <c r="ED2463" s="6" t="s">
        <v>168</v>
      </c>
      <c r="EE2463" s="6" t="s">
        <v>97</v>
      </c>
      <c r="EF2463" s="6" t="s">
        <v>98</v>
      </c>
      <c r="EG2463" s="6">
        <v>190</v>
      </c>
      <c r="EH2463" s="6">
        <v>1047</v>
      </c>
      <c r="EI2463" s="6">
        <v>205</v>
      </c>
      <c r="EJ2463" s="6">
        <v>1072</v>
      </c>
      <c r="EL2463" s="6">
        <v>1072</v>
      </c>
      <c r="EM2463" s="6" t="s">
        <v>119</v>
      </c>
      <c r="EN2463" s="6" t="s">
        <v>23</v>
      </c>
      <c r="EO2463" s="6">
        <v>140</v>
      </c>
    </row>
    <row r="2464" spans="131:145" x14ac:dyDescent="0.25">
      <c r="EA2464" s="6" t="s">
        <v>0</v>
      </c>
      <c r="EB2464" s="6" t="s">
        <v>4</v>
      </c>
      <c r="EC2464" s="6" t="s">
        <v>167</v>
      </c>
      <c r="ED2464" s="6" t="s">
        <v>168</v>
      </c>
      <c r="EE2464" s="6" t="s">
        <v>97</v>
      </c>
      <c r="EF2464" s="6" t="s">
        <v>98</v>
      </c>
      <c r="EG2464" s="6">
        <v>190</v>
      </c>
      <c r="EH2464" s="6">
        <v>1047</v>
      </c>
      <c r="EI2464" s="6">
        <v>205</v>
      </c>
      <c r="EJ2464" s="6">
        <v>1072</v>
      </c>
      <c r="EL2464" s="6">
        <v>1072</v>
      </c>
      <c r="EM2464" s="6" t="s">
        <v>119</v>
      </c>
      <c r="EN2464" s="6" t="s">
        <v>22</v>
      </c>
      <c r="EO2464" s="6">
        <v>76</v>
      </c>
    </row>
    <row r="2465" spans="131:145" x14ac:dyDescent="0.25">
      <c r="EA2465" s="6" t="s">
        <v>0</v>
      </c>
      <c r="EB2465" s="6" t="s">
        <v>5</v>
      </c>
      <c r="EC2465" s="6" t="s">
        <v>271</v>
      </c>
      <c r="ED2465" s="6" t="s">
        <v>272</v>
      </c>
      <c r="EE2465" s="6" t="s">
        <v>97</v>
      </c>
      <c r="EF2465" s="6" t="s">
        <v>125</v>
      </c>
      <c r="EG2465" s="6">
        <v>18</v>
      </c>
      <c r="EH2465" s="6">
        <v>82</v>
      </c>
      <c r="EI2465" s="6">
        <v>18</v>
      </c>
      <c r="EJ2465" s="6">
        <v>82</v>
      </c>
      <c r="EK2465" s="6">
        <v>18</v>
      </c>
      <c r="EL2465" s="6">
        <v>80</v>
      </c>
      <c r="EM2465" s="6" t="s">
        <v>119</v>
      </c>
      <c r="EN2465" s="6" t="s">
        <v>21</v>
      </c>
      <c r="EO2465" s="6">
        <v>6</v>
      </c>
    </row>
    <row r="2466" spans="131:145" x14ac:dyDescent="0.25">
      <c r="EA2466" s="6" t="s">
        <v>0</v>
      </c>
      <c r="EB2466" s="6" t="s">
        <v>8</v>
      </c>
      <c r="EC2466" s="6" t="s">
        <v>1045</v>
      </c>
      <c r="ED2466" s="6" t="s">
        <v>749</v>
      </c>
      <c r="EE2466" s="6" t="s">
        <v>209</v>
      </c>
      <c r="EF2466" s="6" t="s">
        <v>125</v>
      </c>
      <c r="EG2466" s="6">
        <v>1694</v>
      </c>
      <c r="EH2466" s="6">
        <v>8805</v>
      </c>
      <c r="EI2466" s="6">
        <v>1693</v>
      </c>
      <c r="EJ2466" s="6">
        <v>8805</v>
      </c>
      <c r="EK2466" s="6">
        <v>1693</v>
      </c>
      <c r="EL2466" s="6">
        <v>9062</v>
      </c>
      <c r="EM2466" s="6" t="s">
        <v>119</v>
      </c>
      <c r="EN2466" s="6" t="s">
        <v>21</v>
      </c>
      <c r="EO2466" s="6">
        <v>397</v>
      </c>
    </row>
    <row r="2467" spans="131:145" x14ac:dyDescent="0.25">
      <c r="EA2467" s="6" t="s">
        <v>0</v>
      </c>
      <c r="EB2467" s="6" t="s">
        <v>4</v>
      </c>
      <c r="EC2467" s="6" t="s">
        <v>149</v>
      </c>
      <c r="ED2467" s="6" t="s">
        <v>150</v>
      </c>
      <c r="EE2467" s="6" t="s">
        <v>97</v>
      </c>
      <c r="EF2467" s="6" t="s">
        <v>98</v>
      </c>
      <c r="EG2467" s="6">
        <v>6</v>
      </c>
      <c r="EH2467" s="6">
        <v>39</v>
      </c>
      <c r="EI2467" s="6">
        <v>6</v>
      </c>
      <c r="EJ2467" s="6">
        <v>39</v>
      </c>
      <c r="EK2467" s="6">
        <v>6</v>
      </c>
      <c r="EL2467" s="6">
        <v>39</v>
      </c>
      <c r="EM2467" s="6" t="s">
        <v>119</v>
      </c>
      <c r="EN2467" s="6" t="s">
        <v>21</v>
      </c>
      <c r="EO2467" s="6">
        <v>3</v>
      </c>
    </row>
    <row r="2468" spans="131:145" x14ac:dyDescent="0.25">
      <c r="EA2468" s="6" t="s">
        <v>0</v>
      </c>
      <c r="EB2468" s="6" t="s">
        <v>5</v>
      </c>
      <c r="EC2468" s="6" t="s">
        <v>701</v>
      </c>
      <c r="ED2468" s="6" t="s">
        <v>702</v>
      </c>
      <c r="EE2468" s="6" t="s">
        <v>209</v>
      </c>
      <c r="EF2468" s="6" t="s">
        <v>125</v>
      </c>
      <c r="EG2468" s="6">
        <v>155</v>
      </c>
      <c r="EH2468" s="6">
        <v>664</v>
      </c>
      <c r="EI2468" s="6">
        <v>156</v>
      </c>
      <c r="EJ2468" s="6">
        <v>641</v>
      </c>
      <c r="EK2468" s="6">
        <v>273</v>
      </c>
      <c r="EL2468" s="6">
        <v>0</v>
      </c>
      <c r="EM2468" s="6" t="s">
        <v>119</v>
      </c>
      <c r="EN2468" s="6" t="s">
        <v>23</v>
      </c>
      <c r="EO2468" s="6">
        <v>0</v>
      </c>
    </row>
    <row r="2469" spans="131:145" x14ac:dyDescent="0.25">
      <c r="EA2469" s="6" t="s">
        <v>0</v>
      </c>
      <c r="EB2469" s="6" t="s">
        <v>8</v>
      </c>
      <c r="EC2469" s="6" t="s">
        <v>750</v>
      </c>
      <c r="ED2469" s="6" t="s">
        <v>751</v>
      </c>
      <c r="EE2469" s="6" t="s">
        <v>97</v>
      </c>
      <c r="EF2469" s="6" t="s">
        <v>98</v>
      </c>
      <c r="EG2469" s="6">
        <v>3</v>
      </c>
      <c r="EH2469" s="6">
        <v>13</v>
      </c>
      <c r="EI2469" s="6">
        <v>3</v>
      </c>
      <c r="EJ2469" s="6">
        <v>13</v>
      </c>
      <c r="EK2469" s="6">
        <v>3</v>
      </c>
      <c r="EL2469" s="6">
        <v>13</v>
      </c>
      <c r="EM2469" s="6" t="s">
        <v>119</v>
      </c>
      <c r="EN2469" s="6" t="s">
        <v>23</v>
      </c>
      <c r="EO2469" s="6">
        <v>2</v>
      </c>
    </row>
    <row r="2470" spans="131:145" x14ac:dyDescent="0.25">
      <c r="EA2470" s="6" t="s">
        <v>0</v>
      </c>
      <c r="EB2470" s="6" t="s">
        <v>4</v>
      </c>
      <c r="EC2470" s="6" t="s">
        <v>153</v>
      </c>
      <c r="ED2470" s="6" t="s">
        <v>154</v>
      </c>
      <c r="EE2470" s="6" t="s">
        <v>97</v>
      </c>
      <c r="EF2470" s="6" t="s">
        <v>98</v>
      </c>
      <c r="EG2470" s="6">
        <v>35</v>
      </c>
      <c r="EH2470" s="6">
        <v>175</v>
      </c>
      <c r="EI2470" s="6">
        <v>32</v>
      </c>
      <c r="EJ2470" s="6">
        <v>173</v>
      </c>
      <c r="EK2470" s="6">
        <v>43</v>
      </c>
      <c r="EL2470" s="6">
        <v>212</v>
      </c>
      <c r="EM2470" s="6" t="s">
        <v>119</v>
      </c>
      <c r="EN2470" s="6" t="s">
        <v>23</v>
      </c>
      <c r="EO2470" s="6">
        <v>26</v>
      </c>
    </row>
    <row r="2471" spans="131:145" x14ac:dyDescent="0.25">
      <c r="EA2471" s="6" t="s">
        <v>0</v>
      </c>
      <c r="EB2471" s="6" t="s">
        <v>4</v>
      </c>
      <c r="EC2471" s="6" t="s">
        <v>106</v>
      </c>
      <c r="ED2471" s="6" t="s">
        <v>107</v>
      </c>
      <c r="EE2471" s="6" t="s">
        <v>97</v>
      </c>
      <c r="EF2471" s="6" t="s">
        <v>98</v>
      </c>
      <c r="EG2471" s="6">
        <v>7</v>
      </c>
      <c r="EH2471" s="6">
        <v>41</v>
      </c>
      <c r="EI2471" s="6">
        <v>10</v>
      </c>
      <c r="EJ2471" s="6">
        <v>47</v>
      </c>
      <c r="EK2471" s="6">
        <v>12</v>
      </c>
      <c r="EL2471" s="6">
        <v>56</v>
      </c>
      <c r="EM2471" s="6" t="s">
        <v>119</v>
      </c>
      <c r="EN2471" s="6" t="s">
        <v>22</v>
      </c>
      <c r="EO2471" s="6">
        <v>3</v>
      </c>
    </row>
    <row r="2472" spans="131:145" x14ac:dyDescent="0.25">
      <c r="EA2472" s="6" t="s">
        <v>0</v>
      </c>
      <c r="EB2472" s="6" t="s">
        <v>4</v>
      </c>
      <c r="EC2472" s="6" t="s">
        <v>1794</v>
      </c>
      <c r="ED2472" s="6" t="s">
        <v>102</v>
      </c>
      <c r="EE2472" s="6" t="s">
        <v>97</v>
      </c>
      <c r="EF2472" s="6" t="s">
        <v>98</v>
      </c>
      <c r="EG2472" s="6">
        <v>56</v>
      </c>
      <c r="EH2472" s="6">
        <v>230</v>
      </c>
      <c r="EI2472" s="6">
        <v>54</v>
      </c>
      <c r="EJ2472" s="6">
        <v>221</v>
      </c>
      <c r="EK2472" s="6">
        <v>57</v>
      </c>
      <c r="EL2472" s="6">
        <v>232</v>
      </c>
      <c r="EM2472" s="6" t="s">
        <v>119</v>
      </c>
      <c r="EN2472" s="6" t="s">
        <v>21</v>
      </c>
      <c r="EO2472" s="6">
        <v>9</v>
      </c>
    </row>
    <row r="2473" spans="131:145" x14ac:dyDescent="0.25">
      <c r="EA2473" s="6" t="s">
        <v>0</v>
      </c>
      <c r="EB2473" s="6" t="s">
        <v>9</v>
      </c>
      <c r="EC2473" s="6" t="s">
        <v>1835</v>
      </c>
      <c r="ED2473" s="6" t="s">
        <v>208</v>
      </c>
      <c r="EE2473" s="6" t="s">
        <v>209</v>
      </c>
      <c r="EF2473" s="6" t="s">
        <v>125</v>
      </c>
      <c r="EG2473" s="6">
        <v>541</v>
      </c>
      <c r="EH2473" s="6">
        <v>2607</v>
      </c>
      <c r="EI2473" s="6">
        <v>545</v>
      </c>
      <c r="EJ2473" s="6">
        <v>2544</v>
      </c>
      <c r="EK2473" s="6">
        <v>545</v>
      </c>
      <c r="EL2473" s="6">
        <v>2545</v>
      </c>
      <c r="EM2473" s="6" t="s">
        <v>119</v>
      </c>
      <c r="EN2473" s="6" t="s">
        <v>23</v>
      </c>
      <c r="EO2473" s="6">
        <v>340</v>
      </c>
    </row>
    <row r="2474" spans="131:145" x14ac:dyDescent="0.25">
      <c r="EA2474" s="6" t="s">
        <v>0</v>
      </c>
      <c r="EB2474" s="6" t="s">
        <v>5</v>
      </c>
      <c r="EC2474" s="6" t="s">
        <v>834</v>
      </c>
      <c r="ED2474" s="6" t="s">
        <v>835</v>
      </c>
      <c r="EE2474" s="6" t="s">
        <v>209</v>
      </c>
      <c r="EF2474" s="6" t="s">
        <v>125</v>
      </c>
      <c r="EG2474" s="6">
        <v>169</v>
      </c>
      <c r="EH2474" s="6">
        <v>1216</v>
      </c>
      <c r="EI2474" s="6">
        <v>176</v>
      </c>
      <c r="EJ2474" s="6">
        <v>1216</v>
      </c>
      <c r="EK2474" s="6">
        <v>176</v>
      </c>
      <c r="EL2474" s="6">
        <v>1216</v>
      </c>
      <c r="EM2474" s="6" t="s">
        <v>119</v>
      </c>
      <c r="EN2474" s="6" t="s">
        <v>21</v>
      </c>
      <c r="EO2474" s="6">
        <v>52</v>
      </c>
    </row>
    <row r="2475" spans="131:145" x14ac:dyDescent="0.25">
      <c r="EA2475" s="6" t="s">
        <v>0</v>
      </c>
      <c r="EB2475" s="6" t="s">
        <v>8</v>
      </c>
      <c r="EC2475" s="6" t="s">
        <v>141</v>
      </c>
      <c r="ED2475" s="6" t="s">
        <v>142</v>
      </c>
      <c r="EE2475" s="6" t="s">
        <v>97</v>
      </c>
      <c r="EF2475" s="6" t="s">
        <v>98</v>
      </c>
      <c r="EG2475" s="6">
        <v>186</v>
      </c>
      <c r="EH2475" s="6">
        <v>1002</v>
      </c>
      <c r="EI2475" s="6">
        <v>183</v>
      </c>
      <c r="EJ2475" s="6">
        <v>971</v>
      </c>
      <c r="EK2475" s="6">
        <v>188</v>
      </c>
      <c r="EL2475" s="6">
        <v>1003</v>
      </c>
      <c r="EM2475" s="6" t="s">
        <v>119</v>
      </c>
      <c r="EN2475" s="6" t="s">
        <v>21</v>
      </c>
      <c r="EO2475" s="6">
        <v>36</v>
      </c>
    </row>
    <row r="2476" spans="131:145" x14ac:dyDescent="0.25">
      <c r="EA2476" s="6" t="s">
        <v>0</v>
      </c>
      <c r="EB2476" s="6" t="s">
        <v>10</v>
      </c>
      <c r="EC2476" s="6" t="s">
        <v>216</v>
      </c>
      <c r="ED2476" s="6" t="s">
        <v>217</v>
      </c>
      <c r="EE2476" s="6" t="s">
        <v>97</v>
      </c>
      <c r="EF2476" s="6" t="s">
        <v>98</v>
      </c>
      <c r="EG2476" s="6">
        <v>40</v>
      </c>
      <c r="EH2476" s="6">
        <v>208</v>
      </c>
      <c r="EI2476" s="6">
        <v>41</v>
      </c>
      <c r="EJ2476" s="6">
        <v>208</v>
      </c>
      <c r="EK2476" s="6">
        <v>51</v>
      </c>
      <c r="EL2476" s="6">
        <v>208</v>
      </c>
      <c r="EM2476" s="6" t="s">
        <v>119</v>
      </c>
      <c r="EN2476" s="6" t="s">
        <v>22</v>
      </c>
      <c r="EO2476" s="6">
        <v>6</v>
      </c>
    </row>
    <row r="2477" spans="131:145" x14ac:dyDescent="0.25">
      <c r="EA2477" s="6" t="s">
        <v>0</v>
      </c>
      <c r="EB2477" s="6" t="s">
        <v>8</v>
      </c>
      <c r="EC2477" s="6" t="s">
        <v>1800</v>
      </c>
      <c r="ED2477" s="6" t="s">
        <v>129</v>
      </c>
      <c r="EE2477" s="6" t="s">
        <v>97</v>
      </c>
      <c r="EF2477" s="6" t="s">
        <v>125</v>
      </c>
      <c r="EG2477" s="6">
        <v>46</v>
      </c>
      <c r="EH2477" s="6">
        <v>272</v>
      </c>
      <c r="EI2477" s="6">
        <v>45</v>
      </c>
      <c r="EJ2477" s="6">
        <v>257</v>
      </c>
      <c r="EK2477" s="6">
        <v>45</v>
      </c>
      <c r="EL2477" s="6">
        <v>269</v>
      </c>
      <c r="EM2477" s="6" t="s">
        <v>119</v>
      </c>
      <c r="EN2477" s="6" t="s">
        <v>21</v>
      </c>
      <c r="EO2477" s="6">
        <v>18</v>
      </c>
    </row>
    <row r="2478" spans="131:145" x14ac:dyDescent="0.25">
      <c r="EA2478" s="6" t="s">
        <v>0</v>
      </c>
      <c r="EB2478" s="6" t="s">
        <v>8</v>
      </c>
      <c r="EC2478" s="6" t="s">
        <v>1822</v>
      </c>
      <c r="ED2478" s="6" t="s">
        <v>211</v>
      </c>
      <c r="EE2478" s="6" t="s">
        <v>209</v>
      </c>
      <c r="EF2478" s="6" t="s">
        <v>132</v>
      </c>
      <c r="EG2478" s="6">
        <v>840</v>
      </c>
      <c r="EH2478" s="6">
        <v>3249</v>
      </c>
      <c r="EI2478" s="6">
        <v>667</v>
      </c>
      <c r="EJ2478" s="6">
        <v>3657</v>
      </c>
      <c r="EK2478" s="6">
        <v>667</v>
      </c>
      <c r="EL2478" s="6">
        <v>3657</v>
      </c>
      <c r="EM2478" s="6" t="s">
        <v>119</v>
      </c>
      <c r="EN2478" s="6" t="s">
        <v>23</v>
      </c>
      <c r="EO2478" s="6">
        <v>1520</v>
      </c>
    </row>
    <row r="2479" spans="131:145" x14ac:dyDescent="0.25">
      <c r="EA2479" s="6" t="s">
        <v>0</v>
      </c>
      <c r="EB2479" s="6" t="s">
        <v>8</v>
      </c>
      <c r="EC2479" s="6" t="s">
        <v>752</v>
      </c>
      <c r="ED2479" s="6" t="s">
        <v>753</v>
      </c>
      <c r="EE2479" s="6" t="s">
        <v>97</v>
      </c>
      <c r="EF2479" s="6" t="s">
        <v>98</v>
      </c>
      <c r="EG2479" s="6">
        <v>25</v>
      </c>
      <c r="EH2479" s="6">
        <v>92</v>
      </c>
      <c r="EI2479" s="6">
        <v>24</v>
      </c>
      <c r="EJ2479" s="6">
        <v>89</v>
      </c>
      <c r="EK2479" s="6">
        <v>24</v>
      </c>
      <c r="EL2479" s="6">
        <v>89</v>
      </c>
      <c r="EM2479" s="6" t="s">
        <v>119</v>
      </c>
      <c r="EN2479" s="6" t="s">
        <v>21</v>
      </c>
      <c r="EO2479" s="6">
        <v>0</v>
      </c>
    </row>
    <row r="2480" spans="131:145" x14ac:dyDescent="0.25">
      <c r="EA2480" s="6" t="s">
        <v>0</v>
      </c>
      <c r="EB2480" s="6" t="s">
        <v>7</v>
      </c>
      <c r="EC2480" s="6" t="s">
        <v>109</v>
      </c>
      <c r="ED2480" s="6" t="s">
        <v>110</v>
      </c>
      <c r="EE2480" s="6" t="s">
        <v>97</v>
      </c>
      <c r="EF2480" s="6" t="s">
        <v>98</v>
      </c>
      <c r="EG2480" s="6">
        <v>44</v>
      </c>
      <c r="EH2480" s="6">
        <v>235</v>
      </c>
      <c r="EI2480" s="6">
        <v>36</v>
      </c>
      <c r="EJ2480" s="6">
        <v>194</v>
      </c>
      <c r="EK2480" s="6">
        <v>43</v>
      </c>
      <c r="EL2480" s="6">
        <v>242</v>
      </c>
      <c r="EM2480" s="6" t="s">
        <v>119</v>
      </c>
      <c r="EN2480" s="6" t="s">
        <v>21</v>
      </c>
      <c r="EO2480" s="6">
        <v>21</v>
      </c>
    </row>
    <row r="2481" spans="131:145" x14ac:dyDescent="0.25">
      <c r="EA2481" s="6" t="s">
        <v>0</v>
      </c>
      <c r="EB2481" s="6" t="s">
        <v>8</v>
      </c>
      <c r="EC2481" s="6" t="s">
        <v>752</v>
      </c>
      <c r="ED2481" s="6" t="s">
        <v>753</v>
      </c>
      <c r="EE2481" s="6" t="s">
        <v>97</v>
      </c>
      <c r="EF2481" s="6" t="s">
        <v>98</v>
      </c>
      <c r="EG2481" s="6">
        <v>25</v>
      </c>
      <c r="EH2481" s="6">
        <v>92</v>
      </c>
      <c r="EI2481" s="6">
        <v>24</v>
      </c>
      <c r="EJ2481" s="6">
        <v>89</v>
      </c>
      <c r="EK2481" s="6">
        <v>24</v>
      </c>
      <c r="EL2481" s="6">
        <v>89</v>
      </c>
      <c r="EM2481" s="6" t="s">
        <v>119</v>
      </c>
      <c r="EN2481" s="6" t="s">
        <v>23</v>
      </c>
      <c r="EO2481" s="6">
        <v>0</v>
      </c>
    </row>
    <row r="2482" spans="131:145" x14ac:dyDescent="0.25">
      <c r="EA2482" s="6" t="s">
        <v>0</v>
      </c>
      <c r="EB2482" s="6" t="s">
        <v>5</v>
      </c>
      <c r="EC2482" s="6" t="s">
        <v>701</v>
      </c>
      <c r="ED2482" s="6" t="s">
        <v>702</v>
      </c>
      <c r="EE2482" s="6" t="s">
        <v>209</v>
      </c>
      <c r="EF2482" s="6" t="s">
        <v>125</v>
      </c>
      <c r="EG2482" s="6">
        <v>155</v>
      </c>
      <c r="EH2482" s="6">
        <v>664</v>
      </c>
      <c r="EI2482" s="6">
        <v>156</v>
      </c>
      <c r="EJ2482" s="6">
        <v>641</v>
      </c>
      <c r="EK2482" s="6">
        <v>273</v>
      </c>
      <c r="EL2482" s="6">
        <v>0</v>
      </c>
      <c r="EM2482" s="6" t="s">
        <v>119</v>
      </c>
      <c r="EN2482" s="6" t="s">
        <v>21</v>
      </c>
      <c r="EO2482" s="6">
        <v>0</v>
      </c>
    </row>
    <row r="2483" spans="131:145" x14ac:dyDescent="0.25">
      <c r="EA2483" s="6" t="s">
        <v>0</v>
      </c>
      <c r="EB2483" s="6" t="s">
        <v>9</v>
      </c>
      <c r="EC2483" s="6" t="s">
        <v>1077</v>
      </c>
      <c r="ED2483" s="6" t="s">
        <v>223</v>
      </c>
      <c r="EE2483" s="6" t="s">
        <v>97</v>
      </c>
      <c r="EF2483" s="6" t="s">
        <v>125</v>
      </c>
      <c r="EG2483" s="6">
        <v>486</v>
      </c>
      <c r="EH2483" s="6">
        <v>2371</v>
      </c>
      <c r="EI2483" s="6">
        <v>488</v>
      </c>
      <c r="EJ2483" s="6">
        <v>2325</v>
      </c>
      <c r="EK2483" s="6">
        <v>488</v>
      </c>
      <c r="EL2483" s="6">
        <v>2325</v>
      </c>
      <c r="EM2483" s="6" t="s">
        <v>119</v>
      </c>
      <c r="EN2483" s="6" t="s">
        <v>22</v>
      </c>
      <c r="EO2483" s="6">
        <v>152</v>
      </c>
    </row>
    <row r="2484" spans="131:145" x14ac:dyDescent="0.25">
      <c r="EA2484" s="6" t="s">
        <v>0</v>
      </c>
      <c r="EB2484" s="6" t="s">
        <v>7</v>
      </c>
      <c r="EC2484" s="6" t="s">
        <v>730</v>
      </c>
      <c r="ED2484" s="6" t="s">
        <v>731</v>
      </c>
      <c r="EE2484" s="6" t="s">
        <v>97</v>
      </c>
      <c r="EF2484" s="6" t="s">
        <v>98</v>
      </c>
      <c r="EG2484" s="6">
        <v>23</v>
      </c>
      <c r="EH2484" s="6">
        <v>83</v>
      </c>
      <c r="EI2484" s="6">
        <v>23</v>
      </c>
      <c r="EJ2484" s="6">
        <v>85</v>
      </c>
      <c r="EK2484" s="6">
        <v>23</v>
      </c>
      <c r="EL2484" s="6">
        <v>78</v>
      </c>
      <c r="EM2484" s="6" t="s">
        <v>119</v>
      </c>
      <c r="EN2484" s="6" t="s">
        <v>21</v>
      </c>
      <c r="EO2484" s="6">
        <v>7</v>
      </c>
    </row>
    <row r="2485" spans="131:145" x14ac:dyDescent="0.25">
      <c r="EA2485" s="6" t="s">
        <v>0</v>
      </c>
      <c r="EB2485" s="6" t="s">
        <v>4</v>
      </c>
      <c r="EC2485" s="6" t="s">
        <v>263</v>
      </c>
      <c r="ED2485" s="6" t="s">
        <v>264</v>
      </c>
      <c r="EE2485" s="6" t="s">
        <v>97</v>
      </c>
      <c r="EF2485" s="6" t="s">
        <v>125</v>
      </c>
      <c r="EG2485" s="6">
        <v>22</v>
      </c>
      <c r="EH2485" s="6">
        <v>101</v>
      </c>
      <c r="EI2485" s="6">
        <v>18</v>
      </c>
      <c r="EJ2485" s="6">
        <v>91</v>
      </c>
      <c r="EK2485" s="6">
        <v>22</v>
      </c>
      <c r="EL2485" s="6">
        <v>103</v>
      </c>
      <c r="EM2485" s="6" t="s">
        <v>119</v>
      </c>
      <c r="EN2485" s="6" t="s">
        <v>22</v>
      </c>
      <c r="EO2485" s="6">
        <v>2</v>
      </c>
    </row>
    <row r="2486" spans="131:145" x14ac:dyDescent="0.25">
      <c r="EA2486" s="6" t="s">
        <v>0</v>
      </c>
      <c r="EB2486" s="6" t="s">
        <v>4</v>
      </c>
      <c r="EC2486" s="6" t="s">
        <v>165</v>
      </c>
      <c r="ED2486" s="6" t="s">
        <v>166</v>
      </c>
      <c r="EE2486" s="6" t="s">
        <v>97</v>
      </c>
      <c r="EF2486" s="6" t="s">
        <v>98</v>
      </c>
      <c r="EG2486" s="6">
        <v>72</v>
      </c>
      <c r="EH2486" s="6">
        <v>333</v>
      </c>
      <c r="EI2486" s="6">
        <v>72</v>
      </c>
      <c r="EJ2486" s="6">
        <v>332</v>
      </c>
      <c r="EK2486" s="6">
        <v>72</v>
      </c>
      <c r="EL2486" s="6">
        <v>332</v>
      </c>
      <c r="EM2486" s="6" t="s">
        <v>119</v>
      </c>
      <c r="EN2486" s="6" t="s">
        <v>22</v>
      </c>
      <c r="EO2486" s="6">
        <v>13</v>
      </c>
    </row>
    <row r="2487" spans="131:145" x14ac:dyDescent="0.25">
      <c r="EA2487" s="6" t="s">
        <v>0</v>
      </c>
      <c r="EB2487" s="6" t="s">
        <v>8</v>
      </c>
      <c r="EC2487" s="6" t="s">
        <v>218</v>
      </c>
      <c r="ED2487" s="6" t="s">
        <v>219</v>
      </c>
      <c r="EE2487" s="6" t="s">
        <v>97</v>
      </c>
      <c r="EF2487" s="6" t="s">
        <v>98</v>
      </c>
      <c r="EG2487" s="6">
        <v>70</v>
      </c>
      <c r="EH2487" s="6">
        <v>609</v>
      </c>
      <c r="EI2487" s="6">
        <v>124</v>
      </c>
      <c r="EJ2487" s="6">
        <v>644</v>
      </c>
      <c r="EK2487" s="6">
        <v>124</v>
      </c>
      <c r="EL2487" s="6">
        <v>644</v>
      </c>
      <c r="EM2487" s="6" t="s">
        <v>119</v>
      </c>
      <c r="EN2487" s="6" t="s">
        <v>23</v>
      </c>
      <c r="EO2487" s="6">
        <v>131</v>
      </c>
    </row>
    <row r="2488" spans="131:145" x14ac:dyDescent="0.25">
      <c r="EA2488" s="6" t="s">
        <v>0</v>
      </c>
      <c r="EB2488" s="6" t="s">
        <v>9</v>
      </c>
      <c r="EC2488" s="6" t="s">
        <v>1077</v>
      </c>
      <c r="ED2488" s="6" t="s">
        <v>223</v>
      </c>
      <c r="EE2488" s="6" t="s">
        <v>97</v>
      </c>
      <c r="EF2488" s="6" t="s">
        <v>125</v>
      </c>
      <c r="EG2488" s="6">
        <v>486</v>
      </c>
      <c r="EH2488" s="6">
        <v>2371</v>
      </c>
      <c r="EI2488" s="6">
        <v>488</v>
      </c>
      <c r="EJ2488" s="6">
        <v>2325</v>
      </c>
      <c r="EK2488" s="6">
        <v>488</v>
      </c>
      <c r="EL2488" s="6">
        <v>2325</v>
      </c>
      <c r="EM2488" s="6" t="s">
        <v>119</v>
      </c>
      <c r="EN2488" s="6" t="s">
        <v>23</v>
      </c>
      <c r="EO2488" s="6">
        <v>298</v>
      </c>
    </row>
    <row r="2489" spans="131:145" x14ac:dyDescent="0.25">
      <c r="EA2489" s="6" t="s">
        <v>0</v>
      </c>
      <c r="EB2489" s="6" t="s">
        <v>4</v>
      </c>
      <c r="EC2489" s="6" t="s">
        <v>251</v>
      </c>
      <c r="ED2489" s="6" t="s">
        <v>252</v>
      </c>
      <c r="EE2489" s="6" t="s">
        <v>97</v>
      </c>
      <c r="EF2489" s="6" t="s">
        <v>98</v>
      </c>
      <c r="EG2489" s="6">
        <v>28</v>
      </c>
      <c r="EH2489" s="6">
        <v>130</v>
      </c>
      <c r="EI2489" s="6">
        <v>27</v>
      </c>
      <c r="EJ2489" s="6">
        <v>121</v>
      </c>
      <c r="EK2489" s="6">
        <v>28</v>
      </c>
      <c r="EL2489" s="6">
        <v>130</v>
      </c>
      <c r="EM2489" s="6" t="s">
        <v>119</v>
      </c>
      <c r="EN2489" s="6" t="s">
        <v>21</v>
      </c>
      <c r="EO2489" s="6">
        <v>10</v>
      </c>
    </row>
    <row r="2490" spans="131:145" x14ac:dyDescent="0.25">
      <c r="EA2490" s="6" t="s">
        <v>0</v>
      </c>
      <c r="EB2490" s="6" t="s">
        <v>11</v>
      </c>
      <c r="EC2490" s="6" t="s">
        <v>1836</v>
      </c>
      <c r="ED2490" s="6" t="s">
        <v>192</v>
      </c>
      <c r="EE2490" s="6" t="s">
        <v>97</v>
      </c>
      <c r="EF2490" s="6" t="s">
        <v>98</v>
      </c>
      <c r="EG2490" s="6">
        <v>14</v>
      </c>
      <c r="EH2490" s="6">
        <v>44</v>
      </c>
      <c r="EI2490" s="6">
        <v>14</v>
      </c>
      <c r="EJ2490" s="6">
        <v>44</v>
      </c>
      <c r="EK2490" s="6">
        <v>14</v>
      </c>
      <c r="EL2490" s="6">
        <v>44</v>
      </c>
      <c r="EM2490" s="6" t="s">
        <v>119</v>
      </c>
      <c r="EN2490" s="6" t="s">
        <v>21</v>
      </c>
      <c r="EO2490" s="6">
        <v>3</v>
      </c>
    </row>
    <row r="2491" spans="131:145" x14ac:dyDescent="0.25">
      <c r="EA2491" s="6" t="s">
        <v>0</v>
      </c>
      <c r="EB2491" s="6" t="s">
        <v>8</v>
      </c>
      <c r="EC2491" s="6" t="s">
        <v>750</v>
      </c>
      <c r="ED2491" s="6" t="s">
        <v>751</v>
      </c>
      <c r="EE2491" s="6" t="s">
        <v>97</v>
      </c>
      <c r="EF2491" s="6" t="s">
        <v>98</v>
      </c>
      <c r="EG2491" s="6">
        <v>3</v>
      </c>
      <c r="EH2491" s="6">
        <v>13</v>
      </c>
      <c r="EI2491" s="6">
        <v>3</v>
      </c>
      <c r="EJ2491" s="6">
        <v>13</v>
      </c>
      <c r="EK2491" s="6">
        <v>3</v>
      </c>
      <c r="EL2491" s="6">
        <v>13</v>
      </c>
      <c r="EM2491" s="6" t="s">
        <v>119</v>
      </c>
      <c r="EN2491" s="6" t="s">
        <v>22</v>
      </c>
      <c r="EO2491" s="6">
        <v>1</v>
      </c>
    </row>
    <row r="2492" spans="131:145" x14ac:dyDescent="0.25">
      <c r="EA2492" s="6" t="s">
        <v>0</v>
      </c>
      <c r="EB2492" s="6" t="s">
        <v>5</v>
      </c>
      <c r="EC2492" s="6" t="s">
        <v>185</v>
      </c>
      <c r="ED2492" s="6" t="s">
        <v>186</v>
      </c>
      <c r="EE2492" s="6" t="s">
        <v>97</v>
      </c>
      <c r="EF2492" s="6" t="s">
        <v>125</v>
      </c>
      <c r="EG2492" s="6">
        <v>429</v>
      </c>
      <c r="EH2492" s="6">
        <v>2237</v>
      </c>
      <c r="EI2492" s="6">
        <v>429</v>
      </c>
      <c r="EJ2492" s="6">
        <v>2221</v>
      </c>
      <c r="EK2492" s="6">
        <v>429</v>
      </c>
      <c r="EL2492" s="6">
        <v>2221</v>
      </c>
      <c r="EM2492" s="6" t="s">
        <v>119</v>
      </c>
      <c r="EN2492" s="6" t="s">
        <v>22</v>
      </c>
      <c r="EO2492" s="6">
        <v>128</v>
      </c>
    </row>
    <row r="2493" spans="131:145" x14ac:dyDescent="0.25">
      <c r="EA2493" s="6" t="s">
        <v>0</v>
      </c>
      <c r="EB2493" s="6" t="s">
        <v>5</v>
      </c>
      <c r="EC2493" s="6" t="s">
        <v>834</v>
      </c>
      <c r="ED2493" s="6" t="s">
        <v>835</v>
      </c>
      <c r="EE2493" s="6" t="s">
        <v>209</v>
      </c>
      <c r="EF2493" s="6" t="s">
        <v>125</v>
      </c>
      <c r="EG2493" s="6">
        <v>169</v>
      </c>
      <c r="EH2493" s="6">
        <v>1216</v>
      </c>
      <c r="EI2493" s="6">
        <v>176</v>
      </c>
      <c r="EJ2493" s="6">
        <v>1216</v>
      </c>
      <c r="EK2493" s="6">
        <v>176</v>
      </c>
      <c r="EL2493" s="6">
        <v>1216</v>
      </c>
      <c r="EM2493" s="6" t="s">
        <v>119</v>
      </c>
      <c r="EN2493" s="6" t="s">
        <v>23</v>
      </c>
      <c r="EO2493" s="6">
        <v>101</v>
      </c>
    </row>
    <row r="2494" spans="131:145" x14ac:dyDescent="0.25">
      <c r="EA2494" s="6" t="s">
        <v>0</v>
      </c>
      <c r="EB2494" s="6" t="s">
        <v>4</v>
      </c>
      <c r="EC2494" s="6" t="s">
        <v>263</v>
      </c>
      <c r="ED2494" s="6" t="s">
        <v>264</v>
      </c>
      <c r="EE2494" s="6" t="s">
        <v>97</v>
      </c>
      <c r="EF2494" s="6" t="s">
        <v>125</v>
      </c>
      <c r="EG2494" s="6">
        <v>22</v>
      </c>
      <c r="EH2494" s="6">
        <v>101</v>
      </c>
      <c r="EI2494" s="6">
        <v>18</v>
      </c>
      <c r="EJ2494" s="6">
        <v>91</v>
      </c>
      <c r="EK2494" s="6">
        <v>22</v>
      </c>
      <c r="EL2494" s="6">
        <v>103</v>
      </c>
      <c r="EM2494" s="6" t="s">
        <v>119</v>
      </c>
      <c r="EN2494" s="6" t="s">
        <v>23</v>
      </c>
      <c r="EO2494" s="6">
        <v>6</v>
      </c>
    </row>
    <row r="2495" spans="131:145" x14ac:dyDescent="0.25">
      <c r="EA2495" s="6" t="s">
        <v>0</v>
      </c>
      <c r="EB2495" s="6" t="s">
        <v>5</v>
      </c>
      <c r="EC2495" s="6" t="s">
        <v>261</v>
      </c>
      <c r="ED2495" s="6" t="s">
        <v>262</v>
      </c>
      <c r="EE2495" s="6" t="s">
        <v>97</v>
      </c>
      <c r="EF2495" s="6" t="s">
        <v>98</v>
      </c>
      <c r="EG2495" s="6">
        <v>42</v>
      </c>
      <c r="EH2495" s="6">
        <v>175</v>
      </c>
      <c r="EI2495" s="6">
        <v>27</v>
      </c>
      <c r="EJ2495" s="6">
        <v>131</v>
      </c>
      <c r="EK2495" s="6">
        <v>42</v>
      </c>
      <c r="EL2495" s="6">
        <v>175</v>
      </c>
      <c r="EM2495" s="6" t="s">
        <v>119</v>
      </c>
      <c r="EN2495" s="6" t="s">
        <v>21</v>
      </c>
      <c r="EO2495" s="6">
        <v>8</v>
      </c>
    </row>
    <row r="2496" spans="131:145" x14ac:dyDescent="0.25">
      <c r="EA2496" s="6" t="s">
        <v>0</v>
      </c>
      <c r="EB2496" s="6" t="s">
        <v>5</v>
      </c>
      <c r="EC2496" s="6" t="s">
        <v>1525</v>
      </c>
      <c r="ED2496" s="6" t="s">
        <v>268</v>
      </c>
      <c r="EE2496" s="6" t="s">
        <v>97</v>
      </c>
      <c r="EF2496" s="6" t="s">
        <v>125</v>
      </c>
      <c r="EG2496" s="6">
        <v>110</v>
      </c>
      <c r="EH2496" s="6">
        <v>509</v>
      </c>
      <c r="EI2496" s="6">
        <v>80</v>
      </c>
      <c r="EJ2496" s="6">
        <v>324</v>
      </c>
      <c r="EK2496" s="6">
        <v>110</v>
      </c>
      <c r="EL2496" s="6">
        <v>506</v>
      </c>
      <c r="EM2496" s="6" t="s">
        <v>119</v>
      </c>
      <c r="EN2496" s="6" t="s">
        <v>23</v>
      </c>
      <c r="EO2496" s="6">
        <v>40</v>
      </c>
    </row>
    <row r="2497" spans="131:145" x14ac:dyDescent="0.25">
      <c r="EA2497" s="6" t="s">
        <v>0</v>
      </c>
      <c r="EB2497" s="6" t="s">
        <v>5</v>
      </c>
      <c r="EC2497" s="6" t="s">
        <v>840</v>
      </c>
      <c r="ED2497" s="6" t="s">
        <v>841</v>
      </c>
      <c r="EE2497" s="6" t="s">
        <v>209</v>
      </c>
      <c r="EF2497" s="6" t="s">
        <v>125</v>
      </c>
      <c r="EG2497" s="6">
        <v>640</v>
      </c>
      <c r="EH2497" s="6">
        <v>2600</v>
      </c>
      <c r="EI2497" s="6">
        <v>623</v>
      </c>
      <c r="EJ2497" s="6">
        <v>2635</v>
      </c>
      <c r="EK2497" s="6">
        <v>623</v>
      </c>
      <c r="EL2497" s="6">
        <v>2635</v>
      </c>
      <c r="EM2497" s="6" t="s">
        <v>119</v>
      </c>
      <c r="EN2497" s="6" t="s">
        <v>21</v>
      </c>
      <c r="EO2497" s="6">
        <v>150</v>
      </c>
    </row>
    <row r="2498" spans="131:145" x14ac:dyDescent="0.25">
      <c r="EA2498" s="6" t="s">
        <v>0</v>
      </c>
      <c r="EB2498" s="6" t="s">
        <v>5</v>
      </c>
      <c r="EC2498" s="6" t="s">
        <v>840</v>
      </c>
      <c r="ED2498" s="6" t="s">
        <v>841</v>
      </c>
      <c r="EE2498" s="6" t="s">
        <v>209</v>
      </c>
      <c r="EF2498" s="6" t="s">
        <v>125</v>
      </c>
      <c r="EG2498" s="6">
        <v>640</v>
      </c>
      <c r="EH2498" s="6">
        <v>2600</v>
      </c>
      <c r="EI2498" s="6">
        <v>623</v>
      </c>
      <c r="EJ2498" s="6">
        <v>2635</v>
      </c>
      <c r="EK2498" s="6">
        <v>623</v>
      </c>
      <c r="EL2498" s="6">
        <v>2635</v>
      </c>
      <c r="EM2498" s="6" t="s">
        <v>119</v>
      </c>
      <c r="EN2498" s="6" t="s">
        <v>22</v>
      </c>
      <c r="EO2498" s="6">
        <v>142</v>
      </c>
    </row>
    <row r="2499" spans="131:145" x14ac:dyDescent="0.25">
      <c r="EA2499" s="6" t="s">
        <v>0</v>
      </c>
      <c r="EB2499" s="6" t="s">
        <v>5</v>
      </c>
      <c r="EC2499" s="6" t="s">
        <v>840</v>
      </c>
      <c r="ED2499" s="6" t="s">
        <v>841</v>
      </c>
      <c r="EE2499" s="6" t="s">
        <v>209</v>
      </c>
      <c r="EF2499" s="6" t="s">
        <v>125</v>
      </c>
      <c r="EG2499" s="6">
        <v>640</v>
      </c>
      <c r="EH2499" s="6">
        <v>2600</v>
      </c>
      <c r="EI2499" s="6">
        <v>623</v>
      </c>
      <c r="EJ2499" s="6">
        <v>2635</v>
      </c>
      <c r="EK2499" s="6">
        <v>623</v>
      </c>
      <c r="EL2499" s="6">
        <v>2635</v>
      </c>
      <c r="EM2499" s="6" t="s">
        <v>119</v>
      </c>
      <c r="EN2499" s="6" t="s">
        <v>23</v>
      </c>
      <c r="EO2499" s="6">
        <v>292</v>
      </c>
    </row>
    <row r="2500" spans="131:145" x14ac:dyDescent="0.25">
      <c r="EA2500" s="6" t="s">
        <v>0</v>
      </c>
      <c r="EB2500" s="6" t="s">
        <v>8</v>
      </c>
      <c r="EC2500" s="6" t="s">
        <v>1816</v>
      </c>
      <c r="ED2500" s="6" t="s">
        <v>127</v>
      </c>
      <c r="EE2500" s="6" t="s">
        <v>97</v>
      </c>
      <c r="EF2500" s="6" t="s">
        <v>132</v>
      </c>
      <c r="EG2500" s="6">
        <v>50</v>
      </c>
      <c r="EH2500" s="6">
        <v>295</v>
      </c>
      <c r="EI2500" s="6">
        <v>50</v>
      </c>
      <c r="EJ2500" s="6">
        <v>293</v>
      </c>
      <c r="EK2500" s="6">
        <v>50</v>
      </c>
      <c r="EL2500" s="6">
        <v>293</v>
      </c>
      <c r="EM2500" s="6" t="s">
        <v>119</v>
      </c>
      <c r="EN2500" s="6" t="s">
        <v>23</v>
      </c>
      <c r="EO2500" s="6">
        <v>39</v>
      </c>
    </row>
    <row r="2501" spans="131:145" x14ac:dyDescent="0.25">
      <c r="EA2501" s="6" t="s">
        <v>0</v>
      </c>
      <c r="EB2501" s="6" t="s">
        <v>4</v>
      </c>
      <c r="EC2501" s="6" t="s">
        <v>688</v>
      </c>
      <c r="ED2501" s="6" t="s">
        <v>689</v>
      </c>
      <c r="EE2501" s="6" t="s">
        <v>97</v>
      </c>
      <c r="EF2501" s="6" t="s">
        <v>98</v>
      </c>
      <c r="EG2501" s="6">
        <v>107</v>
      </c>
      <c r="EH2501" s="6">
        <v>501</v>
      </c>
      <c r="EI2501" s="6">
        <v>107</v>
      </c>
      <c r="EJ2501" s="6">
        <v>503</v>
      </c>
      <c r="EK2501" s="6">
        <v>107</v>
      </c>
      <c r="EL2501" s="6">
        <v>497</v>
      </c>
      <c r="EM2501" s="6" t="s">
        <v>119</v>
      </c>
      <c r="EN2501" s="6" t="s">
        <v>23</v>
      </c>
      <c r="EO2501" s="6">
        <v>57</v>
      </c>
    </row>
    <row r="2502" spans="131:145" x14ac:dyDescent="0.25">
      <c r="EA2502" s="6" t="s">
        <v>0</v>
      </c>
      <c r="EB2502" s="6" t="s">
        <v>4</v>
      </c>
      <c r="EC2502" s="6" t="s">
        <v>147</v>
      </c>
      <c r="ED2502" s="6" t="s">
        <v>148</v>
      </c>
      <c r="EE2502" s="6" t="s">
        <v>97</v>
      </c>
      <c r="EF2502" s="6" t="s">
        <v>98</v>
      </c>
      <c r="EG2502" s="6">
        <v>87</v>
      </c>
      <c r="EH2502" s="6">
        <v>461</v>
      </c>
      <c r="EI2502" s="6">
        <v>90</v>
      </c>
      <c r="EJ2502" s="6">
        <v>489</v>
      </c>
      <c r="EK2502" s="6">
        <v>90</v>
      </c>
      <c r="EL2502" s="6">
        <v>489</v>
      </c>
      <c r="EM2502" s="6" t="s">
        <v>119</v>
      </c>
      <c r="EN2502" s="6" t="s">
        <v>23</v>
      </c>
      <c r="EO2502" s="6">
        <v>54</v>
      </c>
    </row>
    <row r="2503" spans="131:145" x14ac:dyDescent="0.25">
      <c r="EA2503" s="6" t="s">
        <v>0</v>
      </c>
      <c r="EB2503" s="6" t="s">
        <v>4</v>
      </c>
      <c r="EC2503" s="6" t="s">
        <v>165</v>
      </c>
      <c r="ED2503" s="6" t="s">
        <v>166</v>
      </c>
      <c r="EE2503" s="6" t="s">
        <v>97</v>
      </c>
      <c r="EF2503" s="6" t="s">
        <v>98</v>
      </c>
      <c r="EG2503" s="6">
        <v>72</v>
      </c>
      <c r="EH2503" s="6">
        <v>333</v>
      </c>
      <c r="EI2503" s="6">
        <v>72</v>
      </c>
      <c r="EJ2503" s="6">
        <v>332</v>
      </c>
      <c r="EK2503" s="6">
        <v>72</v>
      </c>
      <c r="EL2503" s="6">
        <v>332</v>
      </c>
      <c r="EM2503" s="6" t="s">
        <v>119</v>
      </c>
      <c r="EN2503" s="6" t="s">
        <v>23</v>
      </c>
      <c r="EO2503" s="6">
        <v>31</v>
      </c>
    </row>
    <row r="2504" spans="131:145" x14ac:dyDescent="0.25">
      <c r="EA2504" s="6" t="s">
        <v>0</v>
      </c>
      <c r="EB2504" s="6" t="s">
        <v>7</v>
      </c>
      <c r="EC2504" s="6" t="s">
        <v>730</v>
      </c>
      <c r="ED2504" s="6" t="s">
        <v>731</v>
      </c>
      <c r="EE2504" s="6" t="s">
        <v>97</v>
      </c>
      <c r="EF2504" s="6" t="s">
        <v>98</v>
      </c>
      <c r="EG2504" s="6">
        <v>23</v>
      </c>
      <c r="EH2504" s="6">
        <v>83</v>
      </c>
      <c r="EI2504" s="6">
        <v>23</v>
      </c>
      <c r="EJ2504" s="6">
        <v>85</v>
      </c>
      <c r="EK2504" s="6">
        <v>23</v>
      </c>
      <c r="EL2504" s="6">
        <v>78</v>
      </c>
      <c r="EM2504" s="6" t="s">
        <v>119</v>
      </c>
      <c r="EN2504" s="6" t="s">
        <v>22</v>
      </c>
      <c r="EO2504" s="6">
        <v>3</v>
      </c>
    </row>
    <row r="2505" spans="131:145" x14ac:dyDescent="0.25">
      <c r="EA2505" s="6" t="s">
        <v>0</v>
      </c>
      <c r="EB2505" s="6" t="s">
        <v>5</v>
      </c>
      <c r="EC2505" s="6" t="s">
        <v>183</v>
      </c>
      <c r="ED2505" s="6" t="s">
        <v>184</v>
      </c>
      <c r="EE2505" s="6" t="s">
        <v>97</v>
      </c>
      <c r="EF2505" s="6" t="s">
        <v>125</v>
      </c>
      <c r="EG2505" s="6">
        <v>45</v>
      </c>
      <c r="EH2505" s="6">
        <v>193</v>
      </c>
      <c r="EI2505" s="6">
        <v>48</v>
      </c>
      <c r="EJ2505" s="6">
        <v>196</v>
      </c>
      <c r="EK2505" s="6">
        <v>48</v>
      </c>
      <c r="EL2505" s="6">
        <v>196</v>
      </c>
      <c r="EM2505" s="6" t="s">
        <v>119</v>
      </c>
      <c r="EN2505" s="6" t="s">
        <v>23</v>
      </c>
      <c r="EO2505" s="6">
        <v>19</v>
      </c>
    </row>
    <row r="2506" spans="131:145" x14ac:dyDescent="0.25">
      <c r="EA2506" s="6" t="s">
        <v>0</v>
      </c>
      <c r="EB2506" s="6" t="s">
        <v>4</v>
      </c>
      <c r="EC2506" s="6" t="s">
        <v>149</v>
      </c>
      <c r="ED2506" s="6" t="s">
        <v>150</v>
      </c>
      <c r="EE2506" s="6" t="s">
        <v>97</v>
      </c>
      <c r="EF2506" s="6" t="s">
        <v>98</v>
      </c>
      <c r="EG2506" s="6">
        <v>6</v>
      </c>
      <c r="EH2506" s="6">
        <v>39</v>
      </c>
      <c r="EI2506" s="6">
        <v>6</v>
      </c>
      <c r="EJ2506" s="6">
        <v>39</v>
      </c>
      <c r="EK2506" s="6">
        <v>6</v>
      </c>
      <c r="EL2506" s="6">
        <v>39</v>
      </c>
      <c r="EM2506" s="6" t="s">
        <v>119</v>
      </c>
      <c r="EN2506" s="6" t="s">
        <v>22</v>
      </c>
      <c r="EO2506" s="6">
        <v>1</v>
      </c>
    </row>
    <row r="2507" spans="131:145" x14ac:dyDescent="0.25">
      <c r="EA2507" s="6" t="s">
        <v>0</v>
      </c>
      <c r="EB2507" s="6" t="s">
        <v>5</v>
      </c>
      <c r="EC2507" s="6" t="s">
        <v>271</v>
      </c>
      <c r="ED2507" s="6" t="s">
        <v>272</v>
      </c>
      <c r="EE2507" s="6" t="s">
        <v>97</v>
      </c>
      <c r="EF2507" s="6" t="s">
        <v>125</v>
      </c>
      <c r="EG2507" s="6">
        <v>18</v>
      </c>
      <c r="EH2507" s="6">
        <v>82</v>
      </c>
      <c r="EI2507" s="6">
        <v>18</v>
      </c>
      <c r="EJ2507" s="6">
        <v>82</v>
      </c>
      <c r="EK2507" s="6">
        <v>18</v>
      </c>
      <c r="EL2507" s="6">
        <v>80</v>
      </c>
      <c r="EM2507" s="6" t="s">
        <v>119</v>
      </c>
      <c r="EN2507" s="6" t="s">
        <v>22</v>
      </c>
      <c r="EO2507" s="6">
        <v>0</v>
      </c>
    </row>
    <row r="2508" spans="131:145" x14ac:dyDescent="0.25">
      <c r="EA2508" s="6" t="s">
        <v>0</v>
      </c>
      <c r="EB2508" s="6" t="s">
        <v>9</v>
      </c>
      <c r="EC2508" s="6" t="s">
        <v>756</v>
      </c>
      <c r="ED2508" s="6" t="s">
        <v>757</v>
      </c>
      <c r="EE2508" s="6" t="s">
        <v>97</v>
      </c>
      <c r="EF2508" s="6" t="s">
        <v>125</v>
      </c>
      <c r="EG2508" s="6">
        <v>115</v>
      </c>
      <c r="EH2508" s="6">
        <v>532</v>
      </c>
      <c r="EI2508" s="6">
        <v>115</v>
      </c>
      <c r="EJ2508" s="6">
        <v>537</v>
      </c>
      <c r="EK2508" s="6">
        <v>115</v>
      </c>
      <c r="EL2508" s="6">
        <v>537</v>
      </c>
      <c r="EM2508" s="6" t="s">
        <v>119</v>
      </c>
      <c r="EN2508" s="6" t="s">
        <v>22</v>
      </c>
      <c r="EO2508" s="6">
        <v>42</v>
      </c>
    </row>
    <row r="2509" spans="131:145" x14ac:dyDescent="0.25">
      <c r="EA2509" s="6" t="s">
        <v>0</v>
      </c>
      <c r="EB2509" s="6" t="s">
        <v>4</v>
      </c>
      <c r="EC2509" s="6" t="s">
        <v>157</v>
      </c>
      <c r="ED2509" s="6" t="s">
        <v>158</v>
      </c>
      <c r="EE2509" s="6" t="s">
        <v>97</v>
      </c>
      <c r="EF2509" s="6" t="s">
        <v>98</v>
      </c>
      <c r="EG2509" s="6">
        <v>6</v>
      </c>
      <c r="EH2509" s="6">
        <v>28</v>
      </c>
      <c r="EI2509" s="6">
        <v>6</v>
      </c>
      <c r="EJ2509" s="6">
        <v>30</v>
      </c>
      <c r="EK2509" s="6">
        <v>6</v>
      </c>
      <c r="EL2509" s="6">
        <v>30</v>
      </c>
      <c r="EM2509" s="6" t="s">
        <v>119</v>
      </c>
      <c r="EN2509" s="6" t="s">
        <v>21</v>
      </c>
      <c r="EO2509" s="6">
        <v>1</v>
      </c>
    </row>
    <row r="2510" spans="131:145" x14ac:dyDescent="0.25">
      <c r="EA2510" s="6" t="s">
        <v>0</v>
      </c>
      <c r="EB2510" s="6" t="s">
        <v>5</v>
      </c>
      <c r="EC2510" s="6" t="s">
        <v>259</v>
      </c>
      <c r="ED2510" s="6" t="s">
        <v>260</v>
      </c>
      <c r="EE2510" s="6" t="s">
        <v>97</v>
      </c>
      <c r="EF2510" s="6" t="s">
        <v>98</v>
      </c>
      <c r="EG2510" s="6">
        <v>94</v>
      </c>
      <c r="EH2510" s="6">
        <v>341</v>
      </c>
      <c r="EI2510" s="6">
        <v>65</v>
      </c>
      <c r="EJ2510" s="6">
        <v>240</v>
      </c>
      <c r="EK2510" s="6">
        <v>95</v>
      </c>
      <c r="EL2510" s="6">
        <v>343</v>
      </c>
      <c r="EM2510" s="6" t="s">
        <v>119</v>
      </c>
      <c r="EN2510" s="6" t="s">
        <v>22</v>
      </c>
      <c r="EO2510" s="6">
        <v>22</v>
      </c>
    </row>
    <row r="2511" spans="131:145" x14ac:dyDescent="0.25">
      <c r="EA2511" s="6" t="s">
        <v>0</v>
      </c>
      <c r="EB2511" s="6" t="s">
        <v>4</v>
      </c>
      <c r="EC2511" s="6" t="s">
        <v>263</v>
      </c>
      <c r="ED2511" s="6" t="s">
        <v>264</v>
      </c>
      <c r="EE2511" s="6" t="s">
        <v>97</v>
      </c>
      <c r="EF2511" s="6" t="s">
        <v>125</v>
      </c>
      <c r="EG2511" s="6">
        <v>22</v>
      </c>
      <c r="EH2511" s="6">
        <v>101</v>
      </c>
      <c r="EI2511" s="6">
        <v>18</v>
      </c>
      <c r="EJ2511" s="6">
        <v>91</v>
      </c>
      <c r="EK2511" s="6">
        <v>22</v>
      </c>
      <c r="EL2511" s="6">
        <v>103</v>
      </c>
      <c r="EM2511" s="6" t="s">
        <v>119</v>
      </c>
      <c r="EN2511" s="6" t="s">
        <v>21</v>
      </c>
      <c r="EO2511" s="6">
        <v>4</v>
      </c>
    </row>
    <row r="2512" spans="131:145" x14ac:dyDescent="0.25">
      <c r="EA2512" s="6" t="s">
        <v>0</v>
      </c>
      <c r="EB2512" s="6" t="s">
        <v>7</v>
      </c>
      <c r="EC2512" s="6" t="s">
        <v>109</v>
      </c>
      <c r="ED2512" s="6" t="s">
        <v>110</v>
      </c>
      <c r="EE2512" s="6" t="s">
        <v>97</v>
      </c>
      <c r="EF2512" s="6" t="s">
        <v>98</v>
      </c>
      <c r="EG2512" s="6">
        <v>44</v>
      </c>
      <c r="EH2512" s="6">
        <v>235</v>
      </c>
      <c r="EI2512" s="6">
        <v>36</v>
      </c>
      <c r="EJ2512" s="6">
        <v>194</v>
      </c>
      <c r="EK2512" s="6">
        <v>43</v>
      </c>
      <c r="EL2512" s="6">
        <v>242</v>
      </c>
      <c r="EM2512" s="6" t="s">
        <v>119</v>
      </c>
      <c r="EN2512" s="6" t="s">
        <v>23</v>
      </c>
      <c r="EO2512" s="6">
        <v>33</v>
      </c>
    </row>
    <row r="2513" spans="131:145" x14ac:dyDescent="0.25">
      <c r="EA2513" s="6" t="s">
        <v>0</v>
      </c>
      <c r="EB2513" s="6" t="s">
        <v>8</v>
      </c>
      <c r="EC2513" s="6" t="s">
        <v>746</v>
      </c>
      <c r="ED2513" s="6" t="s">
        <v>744</v>
      </c>
      <c r="EE2513" s="6" t="s">
        <v>209</v>
      </c>
      <c r="EF2513" s="6" t="s">
        <v>125</v>
      </c>
      <c r="EG2513" s="6">
        <v>612</v>
      </c>
      <c r="EH2513" s="6">
        <v>2944</v>
      </c>
      <c r="EI2513" s="6">
        <v>608</v>
      </c>
      <c r="EJ2513" s="6">
        <v>2914</v>
      </c>
      <c r="EK2513" s="6">
        <v>608</v>
      </c>
      <c r="EL2513" s="6">
        <v>2944</v>
      </c>
      <c r="EM2513" s="6" t="s">
        <v>119</v>
      </c>
      <c r="EN2513" s="6" t="s">
        <v>23</v>
      </c>
      <c r="EO2513" s="6">
        <v>378</v>
      </c>
    </row>
    <row r="2514" spans="131:145" x14ac:dyDescent="0.25">
      <c r="EA2514" s="6" t="s">
        <v>0</v>
      </c>
      <c r="EB2514" s="6" t="s">
        <v>5</v>
      </c>
      <c r="EC2514" s="6" t="s">
        <v>1525</v>
      </c>
      <c r="ED2514" s="6" t="s">
        <v>268</v>
      </c>
      <c r="EE2514" s="6" t="s">
        <v>97</v>
      </c>
      <c r="EF2514" s="6" t="s">
        <v>125</v>
      </c>
      <c r="EG2514" s="6">
        <v>110</v>
      </c>
      <c r="EH2514" s="6">
        <v>509</v>
      </c>
      <c r="EI2514" s="6">
        <v>80</v>
      </c>
      <c r="EJ2514" s="6">
        <v>324</v>
      </c>
      <c r="EK2514" s="6">
        <v>110</v>
      </c>
      <c r="EL2514" s="6">
        <v>506</v>
      </c>
      <c r="EM2514" s="6" t="s">
        <v>119</v>
      </c>
      <c r="EN2514" s="6" t="s">
        <v>22</v>
      </c>
      <c r="EO2514" s="6">
        <v>22</v>
      </c>
    </row>
    <row r="2515" spans="131:145" x14ac:dyDescent="0.25">
      <c r="EA2515" s="6" t="s">
        <v>0</v>
      </c>
      <c r="EB2515" s="6" t="s">
        <v>9</v>
      </c>
      <c r="EC2515" s="6" t="s">
        <v>1846</v>
      </c>
      <c r="ED2515" s="6" t="s">
        <v>213</v>
      </c>
      <c r="EE2515" s="6" t="s">
        <v>209</v>
      </c>
      <c r="EF2515" s="6" t="s">
        <v>125</v>
      </c>
      <c r="EG2515" s="6">
        <v>174</v>
      </c>
      <c r="EH2515" s="6">
        <v>1185</v>
      </c>
      <c r="EI2515" s="6">
        <v>463</v>
      </c>
      <c r="EJ2515" s="6">
        <v>2123</v>
      </c>
      <c r="EK2515" s="6">
        <v>463</v>
      </c>
      <c r="EL2515" s="6">
        <v>2114</v>
      </c>
      <c r="EM2515" s="6" t="s">
        <v>119</v>
      </c>
      <c r="EN2515" s="6" t="s">
        <v>23</v>
      </c>
      <c r="EO2515" s="6">
        <v>175</v>
      </c>
    </row>
    <row r="2516" spans="131:145" x14ac:dyDescent="0.25">
      <c r="EA2516" s="6" t="s">
        <v>0</v>
      </c>
      <c r="EB2516" s="6" t="s">
        <v>9</v>
      </c>
      <c r="EC2516" s="6" t="s">
        <v>1846</v>
      </c>
      <c r="ED2516" s="6" t="s">
        <v>213</v>
      </c>
      <c r="EE2516" s="6" t="s">
        <v>209</v>
      </c>
      <c r="EF2516" s="6" t="s">
        <v>125</v>
      </c>
      <c r="EG2516" s="6">
        <v>174</v>
      </c>
      <c r="EH2516" s="6">
        <v>1185</v>
      </c>
      <c r="EI2516" s="6">
        <v>463</v>
      </c>
      <c r="EJ2516" s="6">
        <v>2123</v>
      </c>
      <c r="EK2516" s="6">
        <v>463</v>
      </c>
      <c r="EL2516" s="6">
        <v>2114</v>
      </c>
      <c r="EM2516" s="6" t="s">
        <v>119</v>
      </c>
      <c r="EN2516" s="6" t="s">
        <v>22</v>
      </c>
      <c r="EO2516" s="6">
        <v>35</v>
      </c>
    </row>
    <row r="2517" spans="131:145" x14ac:dyDescent="0.25">
      <c r="EA2517" s="6" t="s">
        <v>0</v>
      </c>
      <c r="EB2517" s="6" t="s">
        <v>8</v>
      </c>
      <c r="EC2517" s="6" t="s">
        <v>1847</v>
      </c>
      <c r="ED2517" s="6" t="s">
        <v>225</v>
      </c>
      <c r="EE2517" s="6" t="s">
        <v>209</v>
      </c>
      <c r="EF2517" s="6" t="s">
        <v>125</v>
      </c>
      <c r="EG2517" s="6">
        <v>412</v>
      </c>
      <c r="EH2517" s="6">
        <v>1700</v>
      </c>
      <c r="EI2517" s="6">
        <v>375</v>
      </c>
      <c r="EJ2517" s="6">
        <v>1598</v>
      </c>
      <c r="EK2517" s="6">
        <v>375</v>
      </c>
      <c r="EL2517" s="6">
        <v>1598</v>
      </c>
      <c r="EM2517" s="6" t="s">
        <v>119</v>
      </c>
      <c r="EN2517" s="6" t="s">
        <v>23</v>
      </c>
      <c r="EO2517" s="6">
        <v>202</v>
      </c>
    </row>
    <row r="2518" spans="131:145" x14ac:dyDescent="0.25">
      <c r="EA2518" s="6" t="s">
        <v>0</v>
      </c>
      <c r="EB2518" s="6" t="s">
        <v>11</v>
      </c>
      <c r="EC2518" s="6" t="s">
        <v>1834</v>
      </c>
      <c r="ED2518" s="6" t="s">
        <v>190</v>
      </c>
      <c r="EE2518" s="6" t="s">
        <v>97</v>
      </c>
      <c r="EF2518" s="6" t="s">
        <v>132</v>
      </c>
      <c r="EG2518" s="6">
        <v>12</v>
      </c>
      <c r="EH2518" s="6">
        <v>47</v>
      </c>
      <c r="EI2518" s="6">
        <v>15</v>
      </c>
      <c r="EJ2518" s="6">
        <v>69</v>
      </c>
      <c r="EK2518" s="6">
        <v>15</v>
      </c>
      <c r="EL2518" s="6">
        <v>69</v>
      </c>
      <c r="EM2518" s="6" t="s">
        <v>119</v>
      </c>
      <c r="EN2518" s="6" t="s">
        <v>23</v>
      </c>
      <c r="EO2518" s="6">
        <v>8</v>
      </c>
    </row>
    <row r="2519" spans="131:145" x14ac:dyDescent="0.25">
      <c r="EA2519" s="6" t="s">
        <v>0</v>
      </c>
      <c r="EB2519" s="6" t="s">
        <v>8</v>
      </c>
      <c r="EC2519" s="6" t="s">
        <v>123</v>
      </c>
      <c r="ED2519" s="6" t="s">
        <v>124</v>
      </c>
      <c r="EE2519" s="6" t="s">
        <v>97</v>
      </c>
      <c r="EF2519" s="6" t="s">
        <v>98</v>
      </c>
      <c r="EG2519" s="6">
        <v>30</v>
      </c>
      <c r="EH2519" s="6">
        <v>175</v>
      </c>
      <c r="EI2519" s="6">
        <v>18</v>
      </c>
      <c r="EJ2519" s="6">
        <v>120</v>
      </c>
      <c r="EK2519" s="6">
        <v>29</v>
      </c>
      <c r="EL2519" s="6">
        <v>182</v>
      </c>
      <c r="EM2519" s="6" t="s">
        <v>119</v>
      </c>
      <c r="EN2519" s="6" t="s">
        <v>23</v>
      </c>
      <c r="EO2519" s="6">
        <v>27</v>
      </c>
    </row>
    <row r="2520" spans="131:145" x14ac:dyDescent="0.25">
      <c r="EA2520" s="6" t="s">
        <v>0</v>
      </c>
      <c r="EB2520" s="6" t="s">
        <v>4</v>
      </c>
      <c r="EC2520" s="6" t="s">
        <v>145</v>
      </c>
      <c r="ED2520" s="6" t="s">
        <v>146</v>
      </c>
      <c r="EE2520" s="6" t="s">
        <v>97</v>
      </c>
      <c r="EF2520" s="6" t="s">
        <v>98</v>
      </c>
      <c r="EG2520" s="6">
        <v>93</v>
      </c>
      <c r="EH2520" s="6">
        <v>446</v>
      </c>
      <c r="EI2520" s="6">
        <v>91</v>
      </c>
      <c r="EJ2520" s="6">
        <v>482</v>
      </c>
      <c r="EK2520" s="6">
        <v>100</v>
      </c>
      <c r="EL2520" s="6">
        <v>523</v>
      </c>
      <c r="EM2520" s="6" t="s">
        <v>119</v>
      </c>
      <c r="EN2520" s="6" t="s">
        <v>21</v>
      </c>
      <c r="EO2520" s="6">
        <v>31</v>
      </c>
    </row>
    <row r="2521" spans="131:145" x14ac:dyDescent="0.25">
      <c r="EA2521" s="6" t="s">
        <v>0</v>
      </c>
      <c r="EB2521" s="6" t="s">
        <v>7</v>
      </c>
      <c r="EC2521" s="6" t="s">
        <v>133</v>
      </c>
      <c r="ED2521" s="6" t="s">
        <v>134</v>
      </c>
      <c r="EE2521" s="6" t="s">
        <v>97</v>
      </c>
      <c r="EF2521" s="6" t="s">
        <v>98</v>
      </c>
      <c r="EG2521" s="6">
        <v>631</v>
      </c>
      <c r="EH2521" s="6">
        <v>3758</v>
      </c>
      <c r="EI2521" s="6">
        <v>613</v>
      </c>
      <c r="EJ2521" s="6">
        <v>3721</v>
      </c>
      <c r="EK2521" s="6">
        <v>626</v>
      </c>
      <c r="EL2521" s="6">
        <v>3786</v>
      </c>
      <c r="EM2521" s="6" t="s">
        <v>119</v>
      </c>
      <c r="EN2521" s="6" t="s">
        <v>22</v>
      </c>
      <c r="EO2521" s="6">
        <v>192</v>
      </c>
    </row>
    <row r="2522" spans="131:145" x14ac:dyDescent="0.25">
      <c r="EA2522" s="6" t="s">
        <v>0</v>
      </c>
      <c r="EB2522" s="6" t="s">
        <v>5</v>
      </c>
      <c r="EC2522" s="6" t="s">
        <v>169</v>
      </c>
      <c r="ED2522" s="6" t="s">
        <v>170</v>
      </c>
      <c r="EE2522" s="6" t="s">
        <v>97</v>
      </c>
      <c r="EF2522" s="6" t="s">
        <v>98</v>
      </c>
      <c r="EG2522" s="6">
        <v>65</v>
      </c>
      <c r="EH2522" s="6">
        <v>315</v>
      </c>
      <c r="EI2522" s="6">
        <v>31</v>
      </c>
      <c r="EJ2522" s="6">
        <v>171</v>
      </c>
      <c r="EK2522" s="6">
        <v>65</v>
      </c>
      <c r="EL2522" s="6">
        <v>323</v>
      </c>
      <c r="EM2522" s="6" t="s">
        <v>119</v>
      </c>
      <c r="EN2522" s="6" t="s">
        <v>21</v>
      </c>
      <c r="EO2522" s="6">
        <v>19</v>
      </c>
    </row>
    <row r="2523" spans="131:145" x14ac:dyDescent="0.25">
      <c r="EA2523" s="6" t="s">
        <v>0</v>
      </c>
      <c r="EB2523" s="6" t="s">
        <v>13</v>
      </c>
      <c r="EC2523" s="6" t="s">
        <v>235</v>
      </c>
      <c r="ED2523" s="6" t="s">
        <v>236</v>
      </c>
      <c r="EE2523" s="6" t="s">
        <v>97</v>
      </c>
      <c r="EF2523" s="6" t="s">
        <v>98</v>
      </c>
      <c r="EG2523" s="6">
        <v>5</v>
      </c>
      <c r="EH2523" s="6">
        <v>26</v>
      </c>
      <c r="EI2523" s="6">
        <v>5</v>
      </c>
      <c r="EJ2523" s="6">
        <v>27</v>
      </c>
      <c r="EK2523" s="6">
        <v>5</v>
      </c>
      <c r="EL2523" s="6">
        <v>27</v>
      </c>
      <c r="EM2523" s="6" t="s">
        <v>119</v>
      </c>
      <c r="EN2523" s="6" t="s">
        <v>21</v>
      </c>
      <c r="EO2523" s="6">
        <v>2</v>
      </c>
    </row>
    <row r="2524" spans="131:145" x14ac:dyDescent="0.25">
      <c r="EA2524" s="6" t="s">
        <v>0</v>
      </c>
      <c r="EB2524" s="6" t="s">
        <v>5</v>
      </c>
      <c r="EC2524" s="6" t="s">
        <v>819</v>
      </c>
      <c r="ED2524" s="6" t="s">
        <v>820</v>
      </c>
      <c r="EE2524" s="6" t="s">
        <v>97</v>
      </c>
      <c r="EF2524" s="6" t="s">
        <v>125</v>
      </c>
      <c r="EG2524" s="6">
        <v>172</v>
      </c>
      <c r="EH2524" s="6">
        <v>838</v>
      </c>
      <c r="EI2524" s="6">
        <v>181</v>
      </c>
      <c r="EJ2524" s="6">
        <v>910</v>
      </c>
      <c r="EK2524" s="6">
        <v>181</v>
      </c>
      <c r="EL2524" s="6">
        <v>910</v>
      </c>
      <c r="EM2524" s="6" t="s">
        <v>119</v>
      </c>
      <c r="EN2524" s="6" t="s">
        <v>22</v>
      </c>
      <c r="EO2524" s="6">
        <v>68</v>
      </c>
    </row>
    <row r="2525" spans="131:145" x14ac:dyDescent="0.25">
      <c r="EA2525" s="6" t="s">
        <v>0</v>
      </c>
      <c r="EB2525" s="6" t="s">
        <v>11</v>
      </c>
      <c r="EC2525" s="6" t="s">
        <v>1834</v>
      </c>
      <c r="ED2525" s="6" t="s">
        <v>190</v>
      </c>
      <c r="EE2525" s="6" t="s">
        <v>97</v>
      </c>
      <c r="EF2525" s="6" t="s">
        <v>132</v>
      </c>
      <c r="EG2525" s="6">
        <v>12</v>
      </c>
      <c r="EH2525" s="6">
        <v>47</v>
      </c>
      <c r="EI2525" s="6">
        <v>15</v>
      </c>
      <c r="EJ2525" s="6">
        <v>69</v>
      </c>
      <c r="EK2525" s="6">
        <v>15</v>
      </c>
      <c r="EL2525" s="6">
        <v>69</v>
      </c>
      <c r="EM2525" s="6" t="s">
        <v>119</v>
      </c>
      <c r="EN2525" s="6" t="s">
        <v>22</v>
      </c>
      <c r="EO2525" s="6">
        <v>6</v>
      </c>
    </row>
    <row r="2526" spans="131:145" x14ac:dyDescent="0.25">
      <c r="EA2526" s="6" t="s">
        <v>0</v>
      </c>
      <c r="EB2526" s="6" t="s">
        <v>5</v>
      </c>
      <c r="EC2526" s="6" t="s">
        <v>269</v>
      </c>
      <c r="ED2526" s="6" t="s">
        <v>270</v>
      </c>
      <c r="EE2526" s="6" t="s">
        <v>97</v>
      </c>
      <c r="EF2526" s="6" t="s">
        <v>98</v>
      </c>
      <c r="EG2526" s="6">
        <v>31</v>
      </c>
      <c r="EH2526" s="6">
        <v>170</v>
      </c>
      <c r="EI2526" s="6">
        <v>25</v>
      </c>
      <c r="EJ2526" s="6">
        <v>125</v>
      </c>
      <c r="EK2526" s="6">
        <v>31</v>
      </c>
      <c r="EL2526" s="6">
        <v>170</v>
      </c>
      <c r="EM2526" s="6" t="s">
        <v>119</v>
      </c>
      <c r="EN2526" s="6" t="s">
        <v>22</v>
      </c>
      <c r="EO2526" s="6">
        <v>9</v>
      </c>
    </row>
    <row r="2527" spans="131:145" x14ac:dyDescent="0.25">
      <c r="EA2527" s="6" t="s">
        <v>0</v>
      </c>
      <c r="EB2527" s="6" t="s">
        <v>13</v>
      </c>
      <c r="EC2527" s="6" t="s">
        <v>725</v>
      </c>
      <c r="ED2527" s="6" t="s">
        <v>726</v>
      </c>
      <c r="EE2527" s="6" t="s">
        <v>97</v>
      </c>
      <c r="EF2527" s="6" t="s">
        <v>125</v>
      </c>
      <c r="EG2527" s="6">
        <v>57</v>
      </c>
      <c r="EH2527" s="6">
        <v>284</v>
      </c>
      <c r="EI2527" s="6">
        <v>54</v>
      </c>
      <c r="EJ2527" s="6">
        <v>262</v>
      </c>
      <c r="EK2527" s="6">
        <v>54</v>
      </c>
      <c r="EL2527" s="6">
        <v>262</v>
      </c>
      <c r="EM2527" s="6" t="s">
        <v>119</v>
      </c>
      <c r="EN2527" s="6" t="s">
        <v>21</v>
      </c>
      <c r="EO2527" s="6">
        <v>12</v>
      </c>
    </row>
    <row r="2528" spans="131:145" x14ac:dyDescent="0.25">
      <c r="EA2528" s="6" t="s">
        <v>0</v>
      </c>
      <c r="EB2528" s="6" t="s">
        <v>8</v>
      </c>
      <c r="EC2528" s="6" t="s">
        <v>121</v>
      </c>
      <c r="ED2528" s="6" t="s">
        <v>122</v>
      </c>
      <c r="EE2528" s="6" t="s">
        <v>97</v>
      </c>
      <c r="EF2528" s="6" t="s">
        <v>98</v>
      </c>
      <c r="EG2528" s="6">
        <v>413</v>
      </c>
      <c r="EH2528" s="6">
        <v>1835</v>
      </c>
      <c r="EI2528" s="6">
        <v>407</v>
      </c>
      <c r="EJ2528" s="6">
        <v>1858</v>
      </c>
      <c r="EK2528" s="6">
        <v>407</v>
      </c>
      <c r="EL2528" s="6">
        <v>1858</v>
      </c>
      <c r="EM2528" s="6" t="s">
        <v>119</v>
      </c>
      <c r="EN2528" s="6" t="s">
        <v>22</v>
      </c>
      <c r="EO2528" s="6">
        <v>110</v>
      </c>
    </row>
    <row r="2529" spans="131:145" x14ac:dyDescent="0.25">
      <c r="EA2529" s="6" t="s">
        <v>0</v>
      </c>
      <c r="EB2529" s="6" t="s">
        <v>8</v>
      </c>
      <c r="EC2529" s="6" t="s">
        <v>1045</v>
      </c>
      <c r="ED2529" s="6" t="s">
        <v>749</v>
      </c>
      <c r="EE2529" s="6" t="s">
        <v>209</v>
      </c>
      <c r="EF2529" s="6" t="s">
        <v>125</v>
      </c>
      <c r="EG2529" s="6">
        <v>1694</v>
      </c>
      <c r="EH2529" s="6">
        <v>8805</v>
      </c>
      <c r="EI2529" s="6">
        <v>1693</v>
      </c>
      <c r="EJ2529" s="6">
        <v>8805</v>
      </c>
      <c r="EK2529" s="6">
        <v>1693</v>
      </c>
      <c r="EL2529" s="6">
        <v>9062</v>
      </c>
      <c r="EM2529" s="6" t="s">
        <v>119</v>
      </c>
      <c r="EN2529" s="6" t="s">
        <v>22</v>
      </c>
      <c r="EO2529" s="6">
        <v>424</v>
      </c>
    </row>
    <row r="2530" spans="131:145" x14ac:dyDescent="0.25">
      <c r="EA2530" s="6" t="s">
        <v>0</v>
      </c>
      <c r="EB2530" s="6" t="s">
        <v>13</v>
      </c>
      <c r="EC2530" s="6" t="s">
        <v>725</v>
      </c>
      <c r="ED2530" s="6" t="s">
        <v>726</v>
      </c>
      <c r="EE2530" s="6" t="s">
        <v>97</v>
      </c>
      <c r="EF2530" s="6" t="s">
        <v>125</v>
      </c>
      <c r="EG2530" s="6">
        <v>57</v>
      </c>
      <c r="EH2530" s="6">
        <v>284</v>
      </c>
      <c r="EI2530" s="6">
        <v>54</v>
      </c>
      <c r="EJ2530" s="6">
        <v>262</v>
      </c>
      <c r="EK2530" s="6">
        <v>54</v>
      </c>
      <c r="EL2530" s="6">
        <v>262</v>
      </c>
      <c r="EM2530" s="6" t="s">
        <v>119</v>
      </c>
      <c r="EN2530" s="6" t="s">
        <v>22</v>
      </c>
      <c r="EO2530" s="6">
        <v>8</v>
      </c>
    </row>
    <row r="2531" spans="131:145" x14ac:dyDescent="0.25">
      <c r="EA2531" s="6" t="s">
        <v>0</v>
      </c>
      <c r="EB2531" s="6" t="s">
        <v>9</v>
      </c>
      <c r="EC2531" s="6" t="s">
        <v>756</v>
      </c>
      <c r="ED2531" s="6" t="s">
        <v>757</v>
      </c>
      <c r="EE2531" s="6" t="s">
        <v>97</v>
      </c>
      <c r="EF2531" s="6" t="s">
        <v>125</v>
      </c>
      <c r="EG2531" s="6">
        <v>115</v>
      </c>
      <c r="EH2531" s="6">
        <v>532</v>
      </c>
      <c r="EI2531" s="6">
        <v>115</v>
      </c>
      <c r="EJ2531" s="6">
        <v>537</v>
      </c>
      <c r="EK2531" s="6">
        <v>115</v>
      </c>
      <c r="EL2531" s="6">
        <v>537</v>
      </c>
      <c r="EM2531" s="6" t="s">
        <v>119</v>
      </c>
      <c r="EN2531" s="6" t="s">
        <v>21</v>
      </c>
      <c r="EO2531" s="6">
        <v>39</v>
      </c>
    </row>
    <row r="2532" spans="131:145" x14ac:dyDescent="0.25">
      <c r="EA2532" s="6" t="s">
        <v>0</v>
      </c>
      <c r="EB2532" s="6" t="s">
        <v>4</v>
      </c>
      <c r="EC2532" s="6" t="s">
        <v>251</v>
      </c>
      <c r="ED2532" s="6" t="s">
        <v>252</v>
      </c>
      <c r="EE2532" s="6" t="s">
        <v>97</v>
      </c>
      <c r="EF2532" s="6" t="s">
        <v>98</v>
      </c>
      <c r="EG2532" s="6">
        <v>28</v>
      </c>
      <c r="EH2532" s="6">
        <v>130</v>
      </c>
      <c r="EI2532" s="6">
        <v>27</v>
      </c>
      <c r="EJ2532" s="6">
        <v>121</v>
      </c>
      <c r="EK2532" s="6">
        <v>28</v>
      </c>
      <c r="EL2532" s="6">
        <v>130</v>
      </c>
      <c r="EM2532" s="6" t="s">
        <v>119</v>
      </c>
      <c r="EN2532" s="6" t="s">
        <v>23</v>
      </c>
      <c r="EO2532" s="6">
        <v>15</v>
      </c>
    </row>
    <row r="2533" spans="131:145" x14ac:dyDescent="0.25">
      <c r="EA2533" s="6" t="s">
        <v>0</v>
      </c>
      <c r="EB2533" s="6" t="s">
        <v>7</v>
      </c>
      <c r="EC2533" s="6" t="s">
        <v>733</v>
      </c>
      <c r="ED2533" s="6" t="s">
        <v>734</v>
      </c>
      <c r="EE2533" s="6" t="s">
        <v>97</v>
      </c>
      <c r="EF2533" s="6" t="s">
        <v>98</v>
      </c>
      <c r="EG2533" s="6">
        <v>27</v>
      </c>
      <c r="EH2533" s="6">
        <v>111</v>
      </c>
      <c r="EI2533" s="6">
        <v>25</v>
      </c>
      <c r="EJ2533" s="6">
        <v>104</v>
      </c>
      <c r="EK2533" s="6">
        <v>25</v>
      </c>
      <c r="EL2533" s="6">
        <v>104</v>
      </c>
      <c r="EM2533" s="6" t="s">
        <v>119</v>
      </c>
      <c r="EN2533" s="6" t="s">
        <v>23</v>
      </c>
      <c r="EO2533" s="6">
        <v>13</v>
      </c>
    </row>
    <row r="2534" spans="131:145" x14ac:dyDescent="0.25">
      <c r="EA2534" s="6" t="s">
        <v>0</v>
      </c>
      <c r="EB2534" s="6" t="s">
        <v>5</v>
      </c>
      <c r="EC2534" s="6" t="s">
        <v>255</v>
      </c>
      <c r="ED2534" s="6" t="s">
        <v>256</v>
      </c>
      <c r="EE2534" s="6" t="s">
        <v>97</v>
      </c>
      <c r="EF2534" s="6" t="s">
        <v>98</v>
      </c>
      <c r="EG2534" s="6">
        <v>89</v>
      </c>
      <c r="EH2534" s="6">
        <v>478</v>
      </c>
      <c r="EI2534" s="6">
        <v>78</v>
      </c>
      <c r="EJ2534" s="6">
        <v>415</v>
      </c>
      <c r="EK2534" s="6">
        <v>89</v>
      </c>
      <c r="EL2534" s="6">
        <v>465</v>
      </c>
      <c r="EM2534" s="6" t="s">
        <v>119</v>
      </c>
      <c r="EN2534" s="6" t="s">
        <v>22</v>
      </c>
      <c r="EO2534" s="6">
        <v>20</v>
      </c>
    </row>
    <row r="2535" spans="131:145" x14ac:dyDescent="0.25">
      <c r="EA2535" s="6" t="s">
        <v>0</v>
      </c>
      <c r="EB2535" s="6" t="s">
        <v>4</v>
      </c>
      <c r="EC2535" s="6" t="s">
        <v>692</v>
      </c>
      <c r="ED2535" s="6" t="s">
        <v>693</v>
      </c>
      <c r="EE2535" s="6" t="s">
        <v>97</v>
      </c>
      <c r="EF2535" s="6" t="s">
        <v>125</v>
      </c>
      <c r="EG2535" s="6">
        <v>69</v>
      </c>
      <c r="EH2535" s="6">
        <v>325</v>
      </c>
      <c r="EI2535" s="6">
        <v>65</v>
      </c>
      <c r="EJ2535" s="6">
        <v>325</v>
      </c>
      <c r="EK2535" s="6">
        <v>71</v>
      </c>
      <c r="EL2535" s="6">
        <v>322</v>
      </c>
      <c r="EM2535" s="6" t="s">
        <v>119</v>
      </c>
      <c r="EN2535" s="6" t="s">
        <v>23</v>
      </c>
      <c r="EO2535" s="6">
        <v>37</v>
      </c>
    </row>
    <row r="2536" spans="131:145" x14ac:dyDescent="0.25">
      <c r="EA2536" s="6" t="s">
        <v>0</v>
      </c>
      <c r="EB2536" s="6" t="s">
        <v>4</v>
      </c>
      <c r="EC2536" s="6" t="s">
        <v>1799</v>
      </c>
      <c r="ED2536" s="6" t="s">
        <v>162</v>
      </c>
      <c r="EE2536" s="6" t="s">
        <v>97</v>
      </c>
      <c r="EF2536" s="6" t="s">
        <v>98</v>
      </c>
      <c r="EG2536" s="6">
        <v>163</v>
      </c>
      <c r="EH2536" s="6">
        <v>712</v>
      </c>
      <c r="EI2536" s="6">
        <v>84</v>
      </c>
      <c r="EJ2536" s="6">
        <v>452</v>
      </c>
      <c r="EK2536" s="6">
        <v>140</v>
      </c>
      <c r="EL2536" s="6">
        <v>707</v>
      </c>
      <c r="EM2536" s="6" t="s">
        <v>119</v>
      </c>
      <c r="EN2536" s="6" t="s">
        <v>21</v>
      </c>
      <c r="EO2536" s="6">
        <v>31</v>
      </c>
    </row>
    <row r="2537" spans="131:145" x14ac:dyDescent="0.25">
      <c r="EA2537" s="6" t="s">
        <v>0</v>
      </c>
      <c r="EB2537" s="6" t="s">
        <v>4</v>
      </c>
      <c r="EC2537" s="6" t="s">
        <v>159</v>
      </c>
      <c r="ED2537" s="6" t="s">
        <v>160</v>
      </c>
      <c r="EE2537" s="6" t="s">
        <v>97</v>
      </c>
      <c r="EF2537" s="6" t="s">
        <v>98</v>
      </c>
      <c r="EG2537" s="6">
        <v>44</v>
      </c>
      <c r="EH2537" s="6">
        <v>180</v>
      </c>
      <c r="EI2537" s="6">
        <v>18</v>
      </c>
      <c r="EJ2537" s="6">
        <v>68</v>
      </c>
      <c r="EK2537" s="6">
        <v>45</v>
      </c>
      <c r="EL2537" s="6">
        <v>194</v>
      </c>
      <c r="EM2537" s="6" t="s">
        <v>119</v>
      </c>
      <c r="EN2537" s="6" t="s">
        <v>21</v>
      </c>
      <c r="EO2537" s="6">
        <v>13</v>
      </c>
    </row>
    <row r="2538" spans="131:145" x14ac:dyDescent="0.25">
      <c r="EA2538" s="6" t="s">
        <v>0</v>
      </c>
      <c r="EB2538" s="6" t="s">
        <v>4</v>
      </c>
      <c r="EC2538" s="6" t="s">
        <v>155</v>
      </c>
      <c r="ED2538" s="6" t="s">
        <v>156</v>
      </c>
      <c r="EE2538" s="6" t="s">
        <v>97</v>
      </c>
      <c r="EF2538" s="6" t="s">
        <v>98</v>
      </c>
      <c r="EG2538" s="6">
        <v>97</v>
      </c>
      <c r="EH2538" s="6">
        <v>382</v>
      </c>
      <c r="EI2538" s="6">
        <v>95</v>
      </c>
      <c r="EJ2538" s="6">
        <v>386</v>
      </c>
      <c r="EK2538" s="6">
        <v>95</v>
      </c>
      <c r="EL2538" s="6">
        <v>386</v>
      </c>
      <c r="EM2538" s="6" t="s">
        <v>119</v>
      </c>
      <c r="EN2538" s="6" t="s">
        <v>22</v>
      </c>
      <c r="EO2538" s="6">
        <v>21</v>
      </c>
    </row>
    <row r="2539" spans="131:145" x14ac:dyDescent="0.25">
      <c r="EA2539" s="6" t="s">
        <v>0</v>
      </c>
      <c r="EB2539" s="6" t="s">
        <v>5</v>
      </c>
      <c r="EC2539" s="6" t="s">
        <v>846</v>
      </c>
      <c r="ED2539" s="6" t="s">
        <v>847</v>
      </c>
      <c r="EE2539" s="6" t="s">
        <v>97</v>
      </c>
      <c r="EF2539" s="6" t="s">
        <v>132</v>
      </c>
      <c r="EG2539" s="6">
        <v>243</v>
      </c>
      <c r="EH2539" s="6">
        <v>1307</v>
      </c>
      <c r="EI2539" s="6">
        <v>227</v>
      </c>
      <c r="EJ2539" s="6">
        <v>1227</v>
      </c>
      <c r="EK2539" s="6">
        <v>227</v>
      </c>
      <c r="EL2539" s="6">
        <v>1227</v>
      </c>
      <c r="EM2539" s="6" t="s">
        <v>119</v>
      </c>
      <c r="EN2539" s="6" t="s">
        <v>23</v>
      </c>
      <c r="EO2539" s="6">
        <v>204</v>
      </c>
    </row>
    <row r="2540" spans="131:145" x14ac:dyDescent="0.25">
      <c r="EA2540" s="6" t="s">
        <v>0</v>
      </c>
      <c r="EB2540" s="6" t="s">
        <v>13</v>
      </c>
      <c r="EC2540" s="6" t="s">
        <v>235</v>
      </c>
      <c r="ED2540" s="6" t="s">
        <v>236</v>
      </c>
      <c r="EE2540" s="6" t="s">
        <v>97</v>
      </c>
      <c r="EF2540" s="6" t="s">
        <v>98</v>
      </c>
      <c r="EG2540" s="6">
        <v>5</v>
      </c>
      <c r="EH2540" s="6">
        <v>26</v>
      </c>
      <c r="EI2540" s="6">
        <v>5</v>
      </c>
      <c r="EJ2540" s="6">
        <v>27</v>
      </c>
      <c r="EK2540" s="6">
        <v>5</v>
      </c>
      <c r="EL2540" s="6">
        <v>27</v>
      </c>
      <c r="EM2540" s="6" t="s">
        <v>119</v>
      </c>
      <c r="EN2540" s="6" t="s">
        <v>22</v>
      </c>
      <c r="EO2540" s="6">
        <v>1</v>
      </c>
    </row>
    <row r="2541" spans="131:145" x14ac:dyDescent="0.25">
      <c r="EA2541" s="6" t="s">
        <v>0</v>
      </c>
      <c r="EB2541" s="6" t="s">
        <v>7</v>
      </c>
      <c r="EC2541" s="6" t="s">
        <v>733</v>
      </c>
      <c r="ED2541" s="6" t="s">
        <v>734</v>
      </c>
      <c r="EE2541" s="6" t="s">
        <v>97</v>
      </c>
      <c r="EF2541" s="6" t="s">
        <v>98</v>
      </c>
      <c r="EG2541" s="6">
        <v>27</v>
      </c>
      <c r="EH2541" s="6">
        <v>111</v>
      </c>
      <c r="EI2541" s="6">
        <v>25</v>
      </c>
      <c r="EJ2541" s="6">
        <v>104</v>
      </c>
      <c r="EK2541" s="6">
        <v>25</v>
      </c>
      <c r="EL2541" s="6">
        <v>104</v>
      </c>
      <c r="EM2541" s="6" t="s">
        <v>119</v>
      </c>
      <c r="EN2541" s="6" t="s">
        <v>21</v>
      </c>
      <c r="EO2541" s="6">
        <v>7</v>
      </c>
    </row>
    <row r="2542" spans="131:145" x14ac:dyDescent="0.25">
      <c r="EA2542" s="6" t="s">
        <v>0</v>
      </c>
      <c r="EB2542" s="6" t="s">
        <v>11</v>
      </c>
      <c r="EC2542" s="6" t="s">
        <v>1834</v>
      </c>
      <c r="ED2542" s="6" t="s">
        <v>190</v>
      </c>
      <c r="EE2542" s="6" t="s">
        <v>97</v>
      </c>
      <c r="EF2542" s="6" t="s">
        <v>132</v>
      </c>
      <c r="EG2542" s="6">
        <v>12</v>
      </c>
      <c r="EH2542" s="6">
        <v>47</v>
      </c>
      <c r="EI2542" s="6">
        <v>15</v>
      </c>
      <c r="EJ2542" s="6">
        <v>69</v>
      </c>
      <c r="EK2542" s="6">
        <v>15</v>
      </c>
      <c r="EL2542" s="6">
        <v>69</v>
      </c>
      <c r="EM2542" s="6" t="s">
        <v>119</v>
      </c>
      <c r="EN2542" s="6" t="s">
        <v>21</v>
      </c>
      <c r="EO2542" s="6">
        <v>2</v>
      </c>
    </row>
    <row r="2543" spans="131:145" x14ac:dyDescent="0.25">
      <c r="EA2543" s="6" t="s">
        <v>0</v>
      </c>
      <c r="EB2543" s="6" t="s">
        <v>12</v>
      </c>
      <c r="EC2543" s="6" t="s">
        <v>1821</v>
      </c>
      <c r="ED2543" s="6" t="s">
        <v>724</v>
      </c>
      <c r="EE2543" s="6" t="s">
        <v>97</v>
      </c>
      <c r="EF2543" s="6" t="s">
        <v>98</v>
      </c>
      <c r="EG2543" s="6">
        <v>12</v>
      </c>
      <c r="EH2543" s="6">
        <v>61</v>
      </c>
      <c r="EI2543" s="6">
        <v>12</v>
      </c>
      <c r="EJ2543" s="6">
        <v>62</v>
      </c>
      <c r="EK2543" s="6">
        <v>12</v>
      </c>
      <c r="EL2543" s="6">
        <v>61</v>
      </c>
      <c r="EM2543" s="6" t="s">
        <v>119</v>
      </c>
      <c r="EN2543" s="6" t="s">
        <v>21</v>
      </c>
      <c r="EO2543" s="6">
        <v>5</v>
      </c>
    </row>
    <row r="2544" spans="131:145" x14ac:dyDescent="0.25">
      <c r="EA2544" s="6" t="s">
        <v>0</v>
      </c>
      <c r="EB2544" s="6" t="s">
        <v>6</v>
      </c>
      <c r="EC2544" s="6" t="s">
        <v>824</v>
      </c>
      <c r="ED2544" s="6" t="s">
        <v>825</v>
      </c>
      <c r="EE2544" s="6" t="s">
        <v>209</v>
      </c>
      <c r="EF2544" s="6" t="s">
        <v>132</v>
      </c>
      <c r="EG2544" s="6">
        <v>153</v>
      </c>
      <c r="EH2544" s="6">
        <v>873</v>
      </c>
      <c r="EI2544" s="6">
        <v>153</v>
      </c>
      <c r="EJ2544" s="6">
        <v>922</v>
      </c>
      <c r="EK2544" s="6">
        <v>153</v>
      </c>
      <c r="EL2544" s="6">
        <v>922</v>
      </c>
      <c r="EM2544" s="6" t="s">
        <v>119</v>
      </c>
      <c r="EN2544" s="6" t="s">
        <v>21</v>
      </c>
      <c r="EO2544" s="6">
        <v>67</v>
      </c>
    </row>
    <row r="2545" spans="131:145" x14ac:dyDescent="0.25">
      <c r="EA2545" s="6" t="s">
        <v>0</v>
      </c>
      <c r="EB2545" s="6" t="s">
        <v>6</v>
      </c>
      <c r="EC2545" s="6" t="s">
        <v>824</v>
      </c>
      <c r="ED2545" s="6" t="s">
        <v>825</v>
      </c>
      <c r="EE2545" s="6" t="s">
        <v>209</v>
      </c>
      <c r="EF2545" s="6" t="s">
        <v>132</v>
      </c>
      <c r="EG2545" s="6">
        <v>153</v>
      </c>
      <c r="EH2545" s="6">
        <v>873</v>
      </c>
      <c r="EI2545" s="6">
        <v>153</v>
      </c>
      <c r="EJ2545" s="6">
        <v>922</v>
      </c>
      <c r="EK2545" s="6">
        <v>153</v>
      </c>
      <c r="EL2545" s="6">
        <v>922</v>
      </c>
      <c r="EM2545" s="6" t="s">
        <v>119</v>
      </c>
      <c r="EN2545" s="6" t="s">
        <v>23</v>
      </c>
      <c r="EO2545" s="6">
        <v>121</v>
      </c>
    </row>
    <row r="2546" spans="131:145" x14ac:dyDescent="0.25">
      <c r="EA2546" s="6" t="s">
        <v>0</v>
      </c>
      <c r="EB2546" s="6" t="s">
        <v>10</v>
      </c>
      <c r="EC2546" s="6" t="s">
        <v>216</v>
      </c>
      <c r="ED2546" s="6" t="s">
        <v>217</v>
      </c>
      <c r="EE2546" s="6" t="s">
        <v>97</v>
      </c>
      <c r="EF2546" s="6" t="s">
        <v>98</v>
      </c>
      <c r="EG2546" s="6">
        <v>40</v>
      </c>
      <c r="EH2546" s="6">
        <v>208</v>
      </c>
      <c r="EI2546" s="6">
        <v>41</v>
      </c>
      <c r="EJ2546" s="6">
        <v>208</v>
      </c>
      <c r="EK2546" s="6">
        <v>51</v>
      </c>
      <c r="EL2546" s="6">
        <v>208</v>
      </c>
      <c r="EM2546" s="6" t="s">
        <v>119</v>
      </c>
      <c r="EN2546" s="6" t="s">
        <v>23</v>
      </c>
      <c r="EO2546" s="6">
        <v>18</v>
      </c>
    </row>
    <row r="2547" spans="131:145" x14ac:dyDescent="0.25">
      <c r="EA2547" s="6" t="s">
        <v>0</v>
      </c>
      <c r="EB2547" s="6" t="s">
        <v>5</v>
      </c>
      <c r="EC2547" s="6" t="s">
        <v>273</v>
      </c>
      <c r="ED2547" s="6" t="s">
        <v>274</v>
      </c>
      <c r="EE2547" s="6" t="s">
        <v>97</v>
      </c>
      <c r="EF2547" s="6" t="s">
        <v>98</v>
      </c>
      <c r="EG2547" s="6">
        <v>85</v>
      </c>
      <c r="EH2547" s="6">
        <v>367</v>
      </c>
      <c r="EI2547" s="6">
        <v>80</v>
      </c>
      <c r="EJ2547" s="6">
        <v>337</v>
      </c>
      <c r="EK2547" s="6">
        <v>85</v>
      </c>
      <c r="EL2547" s="6">
        <v>367</v>
      </c>
      <c r="EM2547" s="6" t="s">
        <v>119</v>
      </c>
      <c r="EN2547" s="6" t="s">
        <v>21</v>
      </c>
      <c r="EO2547" s="6">
        <v>33</v>
      </c>
    </row>
    <row r="2548" spans="131:145" x14ac:dyDescent="0.25">
      <c r="EA2548" s="6" t="s">
        <v>0</v>
      </c>
      <c r="EB2548" s="6" t="s">
        <v>4</v>
      </c>
      <c r="EC2548" s="6" t="s">
        <v>159</v>
      </c>
      <c r="ED2548" s="6" t="s">
        <v>160</v>
      </c>
      <c r="EE2548" s="6" t="s">
        <v>97</v>
      </c>
      <c r="EF2548" s="6" t="s">
        <v>98</v>
      </c>
      <c r="EG2548" s="6">
        <v>44</v>
      </c>
      <c r="EH2548" s="6">
        <v>180</v>
      </c>
      <c r="EI2548" s="6">
        <v>18</v>
      </c>
      <c r="EJ2548" s="6">
        <v>68</v>
      </c>
      <c r="EK2548" s="6">
        <v>45</v>
      </c>
      <c r="EL2548" s="6">
        <v>194</v>
      </c>
      <c r="EM2548" s="6" t="s">
        <v>119</v>
      </c>
      <c r="EN2548" s="6" t="s">
        <v>22</v>
      </c>
      <c r="EO2548" s="6">
        <v>9</v>
      </c>
    </row>
    <row r="2549" spans="131:145" x14ac:dyDescent="0.25">
      <c r="EA2549" s="6" t="s">
        <v>0</v>
      </c>
      <c r="EB2549" s="6" t="s">
        <v>8</v>
      </c>
      <c r="EC2549" s="6" t="s">
        <v>1847</v>
      </c>
      <c r="ED2549" s="6" t="s">
        <v>225</v>
      </c>
      <c r="EE2549" s="6" t="s">
        <v>209</v>
      </c>
      <c r="EF2549" s="6" t="s">
        <v>125</v>
      </c>
      <c r="EG2549" s="6">
        <v>412</v>
      </c>
      <c r="EH2549" s="6">
        <v>1700</v>
      </c>
      <c r="EI2549" s="6">
        <v>375</v>
      </c>
      <c r="EJ2549" s="6">
        <v>1598</v>
      </c>
      <c r="EK2549" s="6">
        <v>375</v>
      </c>
      <c r="EL2549" s="6">
        <v>1598</v>
      </c>
      <c r="EM2549" s="6" t="s">
        <v>119</v>
      </c>
      <c r="EN2549" s="6" t="s">
        <v>21</v>
      </c>
      <c r="EO2549" s="6">
        <v>78</v>
      </c>
    </row>
    <row r="2550" spans="131:145" x14ac:dyDescent="0.25">
      <c r="EA2550" s="6" t="s">
        <v>0</v>
      </c>
      <c r="EB2550" s="6" t="s">
        <v>4</v>
      </c>
      <c r="EC2550" s="6" t="s">
        <v>151</v>
      </c>
      <c r="ED2550" s="6" t="s">
        <v>152</v>
      </c>
      <c r="EE2550" s="6" t="s">
        <v>97</v>
      </c>
      <c r="EF2550" s="6" t="s">
        <v>98</v>
      </c>
      <c r="EG2550" s="6">
        <v>8</v>
      </c>
      <c r="EH2550" s="6">
        <v>30</v>
      </c>
      <c r="EI2550" s="6">
        <v>8</v>
      </c>
      <c r="EJ2550" s="6">
        <v>32</v>
      </c>
      <c r="EK2550" s="6">
        <v>8</v>
      </c>
      <c r="EL2550" s="6">
        <v>32</v>
      </c>
      <c r="EM2550" s="6" t="s">
        <v>119</v>
      </c>
      <c r="EN2550" s="6" t="s">
        <v>22</v>
      </c>
      <c r="EO2550" s="6">
        <v>1</v>
      </c>
    </row>
    <row r="2551" spans="131:145" x14ac:dyDescent="0.25">
      <c r="EA2551" s="6" t="s">
        <v>0</v>
      </c>
      <c r="EB2551" s="6" t="s">
        <v>4</v>
      </c>
      <c r="EC2551" s="6" t="s">
        <v>95</v>
      </c>
      <c r="ED2551" s="6" t="s">
        <v>96</v>
      </c>
      <c r="EE2551" s="6" t="s">
        <v>97</v>
      </c>
      <c r="EF2551" s="6" t="s">
        <v>98</v>
      </c>
      <c r="EG2551" s="6">
        <v>69</v>
      </c>
      <c r="EH2551" s="6">
        <v>349</v>
      </c>
      <c r="EI2551" s="6">
        <v>43</v>
      </c>
      <c r="EJ2551" s="6">
        <v>361</v>
      </c>
      <c r="EK2551" s="6">
        <v>43</v>
      </c>
      <c r="EL2551" s="6">
        <v>361</v>
      </c>
      <c r="EM2551" s="6" t="s">
        <v>119</v>
      </c>
      <c r="EN2551" s="6" t="s">
        <v>21</v>
      </c>
      <c r="EO2551" s="6">
        <v>12</v>
      </c>
    </row>
    <row r="2552" spans="131:145" x14ac:dyDescent="0.25">
      <c r="EA2552" s="6" t="s">
        <v>0</v>
      </c>
      <c r="EB2552" s="6" t="s">
        <v>5</v>
      </c>
      <c r="EC2552" s="6" t="s">
        <v>169</v>
      </c>
      <c r="ED2552" s="6" t="s">
        <v>170</v>
      </c>
      <c r="EE2552" s="6" t="s">
        <v>97</v>
      </c>
      <c r="EF2552" s="6" t="s">
        <v>98</v>
      </c>
      <c r="EG2552" s="6">
        <v>65</v>
      </c>
      <c r="EH2552" s="6">
        <v>315</v>
      </c>
      <c r="EI2552" s="6">
        <v>31</v>
      </c>
      <c r="EJ2552" s="6">
        <v>171</v>
      </c>
      <c r="EK2552" s="6">
        <v>65</v>
      </c>
      <c r="EL2552" s="6">
        <v>323</v>
      </c>
      <c r="EM2552" s="6" t="s">
        <v>119</v>
      </c>
      <c r="EN2552" s="6" t="s">
        <v>23</v>
      </c>
      <c r="EO2552" s="6">
        <v>40</v>
      </c>
    </row>
    <row r="2553" spans="131:145" x14ac:dyDescent="0.25">
      <c r="EA2553" s="6" t="s">
        <v>0</v>
      </c>
      <c r="EB2553" s="6" t="s">
        <v>4</v>
      </c>
      <c r="EC2553" s="6" t="s">
        <v>251</v>
      </c>
      <c r="ED2553" s="6" t="s">
        <v>252</v>
      </c>
      <c r="EE2553" s="6" t="s">
        <v>97</v>
      </c>
      <c r="EF2553" s="6" t="s">
        <v>98</v>
      </c>
      <c r="EG2553" s="6">
        <v>28</v>
      </c>
      <c r="EH2553" s="6">
        <v>130</v>
      </c>
      <c r="EI2553" s="6">
        <v>27</v>
      </c>
      <c r="EJ2553" s="6">
        <v>121</v>
      </c>
      <c r="EK2553" s="6">
        <v>28</v>
      </c>
      <c r="EL2553" s="6">
        <v>130</v>
      </c>
      <c r="EM2553" s="6" t="s">
        <v>119</v>
      </c>
      <c r="EN2553" s="6" t="s">
        <v>22</v>
      </c>
      <c r="EO2553" s="6">
        <v>5</v>
      </c>
    </row>
    <row r="2554" spans="131:145" x14ac:dyDescent="0.25">
      <c r="EA2554" s="6" t="s">
        <v>0</v>
      </c>
      <c r="EB2554" s="6" t="s">
        <v>5</v>
      </c>
      <c r="EC2554" s="6" t="s">
        <v>269</v>
      </c>
      <c r="ED2554" s="6" t="s">
        <v>270</v>
      </c>
      <c r="EE2554" s="6" t="s">
        <v>97</v>
      </c>
      <c r="EF2554" s="6" t="s">
        <v>98</v>
      </c>
      <c r="EG2554" s="6">
        <v>31</v>
      </c>
      <c r="EH2554" s="6">
        <v>170</v>
      </c>
      <c r="EI2554" s="6">
        <v>25</v>
      </c>
      <c r="EJ2554" s="6">
        <v>125</v>
      </c>
      <c r="EK2554" s="6">
        <v>31</v>
      </c>
      <c r="EL2554" s="6">
        <v>170</v>
      </c>
      <c r="EM2554" s="6" t="s">
        <v>119</v>
      </c>
      <c r="EN2554" s="6" t="s">
        <v>21</v>
      </c>
      <c r="EO2554" s="6">
        <v>11</v>
      </c>
    </row>
    <row r="2555" spans="131:145" x14ac:dyDescent="0.25">
      <c r="EA2555" s="6" t="s">
        <v>0</v>
      </c>
      <c r="EB2555" s="6" t="s">
        <v>5</v>
      </c>
      <c r="EC2555" s="6" t="s">
        <v>261</v>
      </c>
      <c r="ED2555" s="6" t="s">
        <v>262</v>
      </c>
      <c r="EE2555" s="6" t="s">
        <v>97</v>
      </c>
      <c r="EF2555" s="6" t="s">
        <v>98</v>
      </c>
      <c r="EG2555" s="6">
        <v>42</v>
      </c>
      <c r="EH2555" s="6">
        <v>175</v>
      </c>
      <c r="EI2555" s="6">
        <v>27</v>
      </c>
      <c r="EJ2555" s="6">
        <v>131</v>
      </c>
      <c r="EK2555" s="6">
        <v>42</v>
      </c>
      <c r="EL2555" s="6">
        <v>175</v>
      </c>
      <c r="EM2555" s="6" t="s">
        <v>119</v>
      </c>
      <c r="EN2555" s="6" t="s">
        <v>23</v>
      </c>
      <c r="EO2555" s="6">
        <v>27</v>
      </c>
    </row>
    <row r="2556" spans="131:145" x14ac:dyDescent="0.25">
      <c r="EA2556" s="6" t="s">
        <v>0</v>
      </c>
      <c r="EB2556" s="6" t="s">
        <v>8</v>
      </c>
      <c r="EC2556" s="6" t="s">
        <v>1822</v>
      </c>
      <c r="ED2556" s="6" t="s">
        <v>211</v>
      </c>
      <c r="EE2556" s="6" t="s">
        <v>209</v>
      </c>
      <c r="EF2556" s="6" t="s">
        <v>132</v>
      </c>
      <c r="EG2556" s="6">
        <v>840</v>
      </c>
      <c r="EH2556" s="6">
        <v>3249</v>
      </c>
      <c r="EI2556" s="6">
        <v>667</v>
      </c>
      <c r="EJ2556" s="6">
        <v>3657</v>
      </c>
      <c r="EK2556" s="6">
        <v>667</v>
      </c>
      <c r="EL2556" s="6">
        <v>3657</v>
      </c>
      <c r="EM2556" s="6" t="s">
        <v>119</v>
      </c>
      <c r="EN2556" s="6" t="s">
        <v>21</v>
      </c>
      <c r="EO2556" s="6">
        <v>783</v>
      </c>
    </row>
    <row r="2557" spans="131:145" x14ac:dyDescent="0.25">
      <c r="EA2557" s="6" t="s">
        <v>0</v>
      </c>
      <c r="EB2557" s="6" t="s">
        <v>9</v>
      </c>
      <c r="EC2557" s="6" t="s">
        <v>1835</v>
      </c>
      <c r="ED2557" s="6" t="s">
        <v>208</v>
      </c>
      <c r="EE2557" s="6" t="s">
        <v>209</v>
      </c>
      <c r="EF2557" s="6" t="s">
        <v>125</v>
      </c>
      <c r="EG2557" s="6">
        <v>541</v>
      </c>
      <c r="EH2557" s="6">
        <v>2607</v>
      </c>
      <c r="EI2557" s="6">
        <v>545</v>
      </c>
      <c r="EJ2557" s="6">
        <v>2544</v>
      </c>
      <c r="EK2557" s="6">
        <v>545</v>
      </c>
      <c r="EL2557" s="6">
        <v>2545</v>
      </c>
      <c r="EM2557" s="6" t="s">
        <v>119</v>
      </c>
      <c r="EN2557" s="6" t="s">
        <v>21</v>
      </c>
      <c r="EO2557" s="6">
        <v>235</v>
      </c>
    </row>
    <row r="2558" spans="131:145" x14ac:dyDescent="0.25">
      <c r="EA2558" s="6" t="s">
        <v>0</v>
      </c>
      <c r="EB2558" s="6" t="s">
        <v>10</v>
      </c>
      <c r="EC2558" s="6" t="s">
        <v>139</v>
      </c>
      <c r="ED2558" s="6" t="s">
        <v>140</v>
      </c>
      <c r="EE2558" s="6" t="s">
        <v>97</v>
      </c>
      <c r="EF2558" s="6" t="s">
        <v>98</v>
      </c>
      <c r="EG2558" s="6">
        <v>80</v>
      </c>
      <c r="EH2558" s="6">
        <v>278</v>
      </c>
      <c r="EI2558" s="6">
        <v>50</v>
      </c>
      <c r="EJ2558" s="6">
        <v>200</v>
      </c>
      <c r="EK2558" s="6">
        <v>83</v>
      </c>
      <c r="EL2558" s="6">
        <v>293</v>
      </c>
      <c r="EM2558" s="6" t="s">
        <v>119</v>
      </c>
      <c r="EN2558" s="6" t="s">
        <v>21</v>
      </c>
      <c r="EO2558" s="6">
        <v>24</v>
      </c>
    </row>
    <row r="2559" spans="131:145" x14ac:dyDescent="0.25">
      <c r="EA2559" s="6" t="s">
        <v>0</v>
      </c>
      <c r="EB2559" s="6" t="s">
        <v>7</v>
      </c>
      <c r="EC2559" s="6" t="s">
        <v>727</v>
      </c>
      <c r="ED2559" s="6" t="s">
        <v>728</v>
      </c>
      <c r="EE2559" s="6" t="s">
        <v>97</v>
      </c>
      <c r="EF2559" s="6" t="s">
        <v>98</v>
      </c>
      <c r="EG2559" s="6">
        <v>116</v>
      </c>
      <c r="EH2559" s="6">
        <v>659</v>
      </c>
      <c r="EI2559" s="6">
        <v>116</v>
      </c>
      <c r="EJ2559" s="6">
        <v>659</v>
      </c>
      <c r="EK2559" s="6">
        <v>116</v>
      </c>
      <c r="EL2559" s="6">
        <v>659</v>
      </c>
      <c r="EM2559" s="6" t="s">
        <v>119</v>
      </c>
      <c r="EN2559" s="6" t="s">
        <v>22</v>
      </c>
      <c r="EO2559" s="6">
        <v>54</v>
      </c>
    </row>
    <row r="2560" spans="131:145" x14ac:dyDescent="0.25">
      <c r="EA2560" s="6" t="s">
        <v>0</v>
      </c>
      <c r="EB2560" s="6" t="s">
        <v>8</v>
      </c>
      <c r="EC2560" s="6" t="s">
        <v>121</v>
      </c>
      <c r="ED2560" s="6" t="s">
        <v>122</v>
      </c>
      <c r="EE2560" s="6" t="s">
        <v>97</v>
      </c>
      <c r="EF2560" s="6" t="s">
        <v>98</v>
      </c>
      <c r="EG2560" s="6">
        <v>413</v>
      </c>
      <c r="EH2560" s="6">
        <v>1835</v>
      </c>
      <c r="EI2560" s="6">
        <v>407</v>
      </c>
      <c r="EJ2560" s="6">
        <v>1858</v>
      </c>
      <c r="EK2560" s="6">
        <v>407</v>
      </c>
      <c r="EL2560" s="6">
        <v>1858</v>
      </c>
      <c r="EM2560" s="6" t="s">
        <v>119</v>
      </c>
      <c r="EN2560" s="6" t="s">
        <v>21</v>
      </c>
      <c r="EO2560" s="6">
        <v>138</v>
      </c>
    </row>
    <row r="2561" spans="131:145" x14ac:dyDescent="0.25">
      <c r="EA2561" s="6" t="s">
        <v>0</v>
      </c>
      <c r="EB2561" s="6" t="s">
        <v>5</v>
      </c>
      <c r="EC2561" s="6" t="s">
        <v>171</v>
      </c>
      <c r="ED2561" s="6" t="s">
        <v>172</v>
      </c>
      <c r="EE2561" s="6" t="s">
        <v>97</v>
      </c>
      <c r="EF2561" s="6" t="s">
        <v>132</v>
      </c>
      <c r="EG2561" s="6">
        <v>21</v>
      </c>
      <c r="EH2561" s="6">
        <v>111</v>
      </c>
      <c r="EI2561" s="6">
        <v>22</v>
      </c>
      <c r="EJ2561" s="6">
        <v>116</v>
      </c>
      <c r="EK2561" s="6">
        <v>26</v>
      </c>
      <c r="EL2561" s="6">
        <v>116</v>
      </c>
      <c r="EM2561" s="6" t="s">
        <v>119</v>
      </c>
      <c r="EN2561" s="6" t="s">
        <v>22</v>
      </c>
      <c r="EO2561" s="6">
        <v>8</v>
      </c>
    </row>
    <row r="2562" spans="131:145" x14ac:dyDescent="0.25">
      <c r="EA2562" s="6" t="s">
        <v>0</v>
      </c>
      <c r="EB2562" s="6" t="s">
        <v>5</v>
      </c>
      <c r="EC2562" s="6" t="s">
        <v>1037</v>
      </c>
      <c r="ED2562" s="6" t="s">
        <v>710</v>
      </c>
      <c r="EE2562" s="6" t="s">
        <v>209</v>
      </c>
      <c r="EF2562" s="6" t="s">
        <v>132</v>
      </c>
      <c r="EG2562" s="6">
        <v>610</v>
      </c>
      <c r="EH2562" s="6">
        <v>2750</v>
      </c>
      <c r="EI2562" s="6">
        <v>609</v>
      </c>
      <c r="EJ2562" s="6">
        <v>2630</v>
      </c>
      <c r="EK2562" s="6">
        <v>609</v>
      </c>
      <c r="EL2562" s="6">
        <v>2630</v>
      </c>
      <c r="EM2562" s="6" t="s">
        <v>119</v>
      </c>
      <c r="EN2562" s="6" t="s">
        <v>23</v>
      </c>
      <c r="EO2562" s="6">
        <v>278</v>
      </c>
    </row>
    <row r="2563" spans="131:145" x14ac:dyDescent="0.25">
      <c r="EA2563" s="6" t="s">
        <v>0</v>
      </c>
      <c r="EB2563" s="6" t="s">
        <v>4</v>
      </c>
      <c r="EC2563" s="6" t="s">
        <v>104</v>
      </c>
      <c r="ED2563" s="6" t="s">
        <v>105</v>
      </c>
      <c r="EE2563" s="6" t="s">
        <v>97</v>
      </c>
      <c r="EF2563" s="6" t="s">
        <v>98</v>
      </c>
      <c r="EG2563" s="6">
        <v>32</v>
      </c>
      <c r="EH2563" s="6">
        <v>146</v>
      </c>
      <c r="EI2563" s="6">
        <v>28</v>
      </c>
      <c r="EJ2563" s="6">
        <v>131</v>
      </c>
      <c r="EK2563" s="6">
        <v>32</v>
      </c>
      <c r="EL2563" s="6">
        <v>148</v>
      </c>
      <c r="EM2563" s="6" t="s">
        <v>119</v>
      </c>
      <c r="EN2563" s="6" t="s">
        <v>21</v>
      </c>
      <c r="EO2563" s="6">
        <v>12</v>
      </c>
    </row>
    <row r="2564" spans="131:145" x14ac:dyDescent="0.25">
      <c r="EA2564" s="6" t="s">
        <v>0</v>
      </c>
      <c r="EB2564" s="6" t="s">
        <v>5</v>
      </c>
      <c r="EC2564" s="6" t="s">
        <v>255</v>
      </c>
      <c r="ED2564" s="6" t="s">
        <v>256</v>
      </c>
      <c r="EE2564" s="6" t="s">
        <v>97</v>
      </c>
      <c r="EF2564" s="6" t="s">
        <v>98</v>
      </c>
      <c r="EG2564" s="6">
        <v>89</v>
      </c>
      <c r="EH2564" s="6">
        <v>478</v>
      </c>
      <c r="EI2564" s="6">
        <v>78</v>
      </c>
      <c r="EJ2564" s="6">
        <v>415</v>
      </c>
      <c r="EK2564" s="6">
        <v>89</v>
      </c>
      <c r="EL2564" s="6">
        <v>465</v>
      </c>
      <c r="EM2564" s="6" t="s">
        <v>119</v>
      </c>
      <c r="EN2564" s="6" t="s">
        <v>21</v>
      </c>
      <c r="EO2564" s="6">
        <v>21</v>
      </c>
    </row>
    <row r="2565" spans="131:145" x14ac:dyDescent="0.25">
      <c r="EA2565" s="6" t="s">
        <v>0</v>
      </c>
      <c r="EB2565" s="6" t="s">
        <v>7</v>
      </c>
      <c r="EC2565" s="6" t="s">
        <v>177</v>
      </c>
      <c r="ED2565" s="6" t="s">
        <v>178</v>
      </c>
      <c r="EE2565" s="6" t="s">
        <v>97</v>
      </c>
      <c r="EF2565" s="6" t="s">
        <v>125</v>
      </c>
      <c r="EG2565" s="6">
        <v>23</v>
      </c>
      <c r="EH2565" s="6">
        <v>124</v>
      </c>
      <c r="EI2565" s="6">
        <v>20</v>
      </c>
      <c r="EJ2565" s="6">
        <v>110</v>
      </c>
      <c r="EK2565" s="6">
        <v>20</v>
      </c>
      <c r="EL2565" s="6">
        <v>110</v>
      </c>
      <c r="EM2565" s="6" t="s">
        <v>119</v>
      </c>
      <c r="EN2565" s="6" t="s">
        <v>22</v>
      </c>
      <c r="EO2565" s="6">
        <v>5</v>
      </c>
    </row>
    <row r="2566" spans="131:145" x14ac:dyDescent="0.25">
      <c r="EA2566" s="6" t="s">
        <v>0</v>
      </c>
      <c r="EB2566" s="6" t="s">
        <v>5</v>
      </c>
      <c r="EC2566" s="6" t="s">
        <v>169</v>
      </c>
      <c r="ED2566" s="6" t="s">
        <v>170</v>
      </c>
      <c r="EE2566" s="6" t="s">
        <v>97</v>
      </c>
      <c r="EF2566" s="6" t="s">
        <v>98</v>
      </c>
      <c r="EG2566" s="6">
        <v>65</v>
      </c>
      <c r="EH2566" s="6">
        <v>315</v>
      </c>
      <c r="EI2566" s="6">
        <v>31</v>
      </c>
      <c r="EJ2566" s="6">
        <v>171</v>
      </c>
      <c r="EK2566" s="6">
        <v>65</v>
      </c>
      <c r="EL2566" s="6">
        <v>323</v>
      </c>
      <c r="EM2566" s="6" t="s">
        <v>119</v>
      </c>
      <c r="EN2566" s="6" t="s">
        <v>22</v>
      </c>
      <c r="EO2566" s="6">
        <v>21</v>
      </c>
    </row>
    <row r="2567" spans="131:145" x14ac:dyDescent="0.25">
      <c r="EA2567" s="6" t="s">
        <v>0</v>
      </c>
      <c r="EB2567" s="6" t="s">
        <v>4</v>
      </c>
      <c r="EC2567" s="6" t="s">
        <v>104</v>
      </c>
      <c r="ED2567" s="6" t="s">
        <v>105</v>
      </c>
      <c r="EE2567" s="6" t="s">
        <v>97</v>
      </c>
      <c r="EF2567" s="6" t="s">
        <v>98</v>
      </c>
      <c r="EG2567" s="6">
        <v>32</v>
      </c>
      <c r="EH2567" s="6">
        <v>146</v>
      </c>
      <c r="EI2567" s="6">
        <v>28</v>
      </c>
      <c r="EJ2567" s="6">
        <v>131</v>
      </c>
      <c r="EK2567" s="6">
        <v>32</v>
      </c>
      <c r="EL2567" s="6">
        <v>148</v>
      </c>
      <c r="EM2567" s="6" t="s">
        <v>119</v>
      </c>
      <c r="EN2567" s="6" t="s">
        <v>23</v>
      </c>
      <c r="EO2567" s="6">
        <v>20</v>
      </c>
    </row>
    <row r="2568" spans="131:145" x14ac:dyDescent="0.25">
      <c r="EA2568" s="6" t="s">
        <v>0</v>
      </c>
      <c r="EB2568" s="6" t="s">
        <v>4</v>
      </c>
      <c r="EC2568" s="6" t="s">
        <v>153</v>
      </c>
      <c r="ED2568" s="6" t="s">
        <v>154</v>
      </c>
      <c r="EE2568" s="6" t="s">
        <v>97</v>
      </c>
      <c r="EF2568" s="6" t="s">
        <v>98</v>
      </c>
      <c r="EG2568" s="6">
        <v>35</v>
      </c>
      <c r="EH2568" s="6">
        <v>175</v>
      </c>
      <c r="EI2568" s="6">
        <v>32</v>
      </c>
      <c r="EJ2568" s="6">
        <v>173</v>
      </c>
      <c r="EK2568" s="6">
        <v>43</v>
      </c>
      <c r="EL2568" s="6">
        <v>212</v>
      </c>
      <c r="EM2568" s="6" t="s">
        <v>119</v>
      </c>
      <c r="EN2568" s="6" t="s">
        <v>21</v>
      </c>
      <c r="EO2568" s="6">
        <v>11</v>
      </c>
    </row>
    <row r="2569" spans="131:145" x14ac:dyDescent="0.25">
      <c r="EA2569" s="6" t="s">
        <v>0</v>
      </c>
      <c r="EB2569" s="6" t="s">
        <v>4</v>
      </c>
      <c r="EC2569" s="6" t="s">
        <v>159</v>
      </c>
      <c r="ED2569" s="6" t="s">
        <v>160</v>
      </c>
      <c r="EE2569" s="6" t="s">
        <v>97</v>
      </c>
      <c r="EF2569" s="6" t="s">
        <v>98</v>
      </c>
      <c r="EG2569" s="6">
        <v>44</v>
      </c>
      <c r="EH2569" s="6">
        <v>180</v>
      </c>
      <c r="EI2569" s="6">
        <v>18</v>
      </c>
      <c r="EJ2569" s="6">
        <v>68</v>
      </c>
      <c r="EK2569" s="6">
        <v>45</v>
      </c>
      <c r="EL2569" s="6">
        <v>194</v>
      </c>
      <c r="EM2569" s="6" t="s">
        <v>119</v>
      </c>
      <c r="EN2569" s="6" t="s">
        <v>23</v>
      </c>
      <c r="EO2569" s="6">
        <v>22</v>
      </c>
    </row>
    <row r="2570" spans="131:145" x14ac:dyDescent="0.25">
      <c r="EA2570" s="6" t="s">
        <v>0</v>
      </c>
      <c r="EB2570" s="6" t="s">
        <v>5</v>
      </c>
      <c r="EC2570" s="6" t="s">
        <v>837</v>
      </c>
      <c r="ED2570" s="6" t="s">
        <v>838</v>
      </c>
      <c r="EE2570" s="6" t="s">
        <v>209</v>
      </c>
      <c r="EF2570" s="6" t="s">
        <v>125</v>
      </c>
      <c r="EG2570" s="6">
        <v>184</v>
      </c>
      <c r="EH2570" s="6">
        <v>768</v>
      </c>
      <c r="EI2570" s="6">
        <v>175</v>
      </c>
      <c r="EJ2570" s="6">
        <v>828</v>
      </c>
      <c r="EK2570" s="6">
        <v>175</v>
      </c>
      <c r="EL2570" s="6">
        <v>828</v>
      </c>
      <c r="EM2570" s="6" t="s">
        <v>119</v>
      </c>
      <c r="EN2570" s="6" t="s">
        <v>21</v>
      </c>
      <c r="EO2570" s="6">
        <v>59</v>
      </c>
    </row>
    <row r="2571" spans="131:145" x14ac:dyDescent="0.25">
      <c r="EA2571" s="6" t="s">
        <v>0</v>
      </c>
      <c r="EB2571" s="6" t="s">
        <v>13</v>
      </c>
      <c r="EC2571" s="6" t="s">
        <v>235</v>
      </c>
      <c r="ED2571" s="6" t="s">
        <v>236</v>
      </c>
      <c r="EE2571" s="6" t="s">
        <v>97</v>
      </c>
      <c r="EF2571" s="6" t="s">
        <v>98</v>
      </c>
      <c r="EG2571" s="6">
        <v>5</v>
      </c>
      <c r="EH2571" s="6">
        <v>26</v>
      </c>
      <c r="EI2571" s="6">
        <v>5</v>
      </c>
      <c r="EJ2571" s="6">
        <v>27</v>
      </c>
      <c r="EK2571" s="6">
        <v>5</v>
      </c>
      <c r="EL2571" s="6">
        <v>27</v>
      </c>
      <c r="EM2571" s="6" t="s">
        <v>119</v>
      </c>
      <c r="EN2571" s="6" t="s">
        <v>23</v>
      </c>
      <c r="EO2571" s="6">
        <v>3</v>
      </c>
    </row>
    <row r="2572" spans="131:145" x14ac:dyDescent="0.25">
      <c r="EA2572" s="6" t="s">
        <v>0</v>
      </c>
      <c r="EB2572" s="6" t="s">
        <v>9</v>
      </c>
      <c r="EC2572" s="6" t="s">
        <v>137</v>
      </c>
      <c r="ED2572" s="6" t="s">
        <v>138</v>
      </c>
      <c r="EE2572" s="6" t="s">
        <v>97</v>
      </c>
      <c r="EF2572" s="6" t="s">
        <v>98</v>
      </c>
      <c r="EG2572" s="6">
        <v>135</v>
      </c>
      <c r="EH2572" s="6">
        <v>672</v>
      </c>
      <c r="EI2572" s="6">
        <v>156</v>
      </c>
      <c r="EJ2572" s="6">
        <v>704</v>
      </c>
      <c r="EK2572" s="6">
        <v>156</v>
      </c>
      <c r="EL2572" s="6">
        <v>704</v>
      </c>
      <c r="EM2572" s="6" t="s">
        <v>119</v>
      </c>
      <c r="EN2572" s="6" t="s">
        <v>23</v>
      </c>
      <c r="EO2572" s="6">
        <v>85</v>
      </c>
    </row>
    <row r="2573" spans="131:145" x14ac:dyDescent="0.25">
      <c r="EA2573" s="6" t="s">
        <v>0</v>
      </c>
      <c r="EB2573" s="6" t="s">
        <v>8</v>
      </c>
      <c r="EC2573" s="6" t="s">
        <v>141</v>
      </c>
      <c r="ED2573" s="6" t="s">
        <v>142</v>
      </c>
      <c r="EE2573" s="6" t="s">
        <v>97</v>
      </c>
      <c r="EF2573" s="6" t="s">
        <v>98</v>
      </c>
      <c r="EG2573" s="6">
        <v>186</v>
      </c>
      <c r="EH2573" s="6">
        <v>1002</v>
      </c>
      <c r="EI2573" s="6">
        <v>183</v>
      </c>
      <c r="EJ2573" s="6">
        <v>971</v>
      </c>
      <c r="EK2573" s="6">
        <v>188</v>
      </c>
      <c r="EL2573" s="6">
        <v>1003</v>
      </c>
      <c r="EM2573" s="6" t="s">
        <v>119</v>
      </c>
      <c r="EN2573" s="6" t="s">
        <v>23</v>
      </c>
      <c r="EO2573" s="6">
        <v>67</v>
      </c>
    </row>
    <row r="2574" spans="131:145" x14ac:dyDescent="0.25">
      <c r="EA2574" s="6" t="s">
        <v>0</v>
      </c>
      <c r="EB2574" s="6" t="s">
        <v>7</v>
      </c>
      <c r="EC2574" s="6" t="s">
        <v>133</v>
      </c>
      <c r="ED2574" s="6" t="s">
        <v>134</v>
      </c>
      <c r="EE2574" s="6" t="s">
        <v>97</v>
      </c>
      <c r="EF2574" s="6" t="s">
        <v>98</v>
      </c>
      <c r="EG2574" s="6">
        <v>631</v>
      </c>
      <c r="EH2574" s="6">
        <v>3758</v>
      </c>
      <c r="EI2574" s="6">
        <v>613</v>
      </c>
      <c r="EJ2574" s="6">
        <v>3721</v>
      </c>
      <c r="EK2574" s="6">
        <v>626</v>
      </c>
      <c r="EL2574" s="6">
        <v>3786</v>
      </c>
      <c r="EM2574" s="6" t="s">
        <v>119</v>
      </c>
      <c r="EN2574" s="6" t="s">
        <v>23</v>
      </c>
      <c r="EO2574" s="6">
        <v>391</v>
      </c>
    </row>
    <row r="2575" spans="131:145" x14ac:dyDescent="0.25">
      <c r="EA2575" s="6" t="s">
        <v>0</v>
      </c>
      <c r="EB2575" s="6" t="s">
        <v>7</v>
      </c>
      <c r="EC2575" s="6" t="s">
        <v>133</v>
      </c>
      <c r="ED2575" s="6" t="s">
        <v>134</v>
      </c>
      <c r="EE2575" s="6" t="s">
        <v>97</v>
      </c>
      <c r="EF2575" s="6" t="s">
        <v>98</v>
      </c>
      <c r="EG2575" s="6">
        <v>631</v>
      </c>
      <c r="EH2575" s="6">
        <v>3758</v>
      </c>
      <c r="EI2575" s="6">
        <v>613</v>
      </c>
      <c r="EJ2575" s="6">
        <v>3721</v>
      </c>
      <c r="EK2575" s="6">
        <v>626</v>
      </c>
      <c r="EL2575" s="6">
        <v>3786</v>
      </c>
      <c r="EM2575" s="6" t="s">
        <v>119</v>
      </c>
      <c r="EN2575" s="6" t="s">
        <v>21</v>
      </c>
      <c r="EO2575" s="6">
        <v>199</v>
      </c>
    </row>
    <row r="2576" spans="131:145" x14ac:dyDescent="0.25">
      <c r="EA2576" s="6" t="s">
        <v>0</v>
      </c>
      <c r="EB2576" s="6" t="s">
        <v>9</v>
      </c>
      <c r="EC2576" s="6" t="s">
        <v>1846</v>
      </c>
      <c r="ED2576" s="6" t="s">
        <v>213</v>
      </c>
      <c r="EE2576" s="6" t="s">
        <v>209</v>
      </c>
      <c r="EF2576" s="6" t="s">
        <v>125</v>
      </c>
      <c r="EG2576" s="6">
        <v>174</v>
      </c>
      <c r="EH2576" s="6">
        <v>1185</v>
      </c>
      <c r="EI2576" s="6">
        <v>463</v>
      </c>
      <c r="EJ2576" s="6">
        <v>2123</v>
      </c>
      <c r="EK2576" s="6">
        <v>463</v>
      </c>
      <c r="EL2576" s="6">
        <v>2114</v>
      </c>
      <c r="EM2576" s="6" t="s">
        <v>119</v>
      </c>
      <c r="EN2576" s="6" t="s">
        <v>21</v>
      </c>
      <c r="EO2576" s="6">
        <v>140</v>
      </c>
    </row>
    <row r="2577" spans="131:145" x14ac:dyDescent="0.25">
      <c r="EA2577" s="6" t="s">
        <v>0</v>
      </c>
      <c r="EB2577" s="6" t="s">
        <v>7</v>
      </c>
      <c r="EC2577" s="6" t="s">
        <v>177</v>
      </c>
      <c r="ED2577" s="6" t="s">
        <v>178</v>
      </c>
      <c r="EE2577" s="6" t="s">
        <v>97</v>
      </c>
      <c r="EF2577" s="6" t="s">
        <v>125</v>
      </c>
      <c r="EG2577" s="6">
        <v>23</v>
      </c>
      <c r="EH2577" s="6">
        <v>124</v>
      </c>
      <c r="EI2577" s="6">
        <v>20</v>
      </c>
      <c r="EJ2577" s="6">
        <v>110</v>
      </c>
      <c r="EK2577" s="6">
        <v>20</v>
      </c>
      <c r="EL2577" s="6">
        <v>110</v>
      </c>
      <c r="EM2577" s="6" t="s">
        <v>119</v>
      </c>
      <c r="EN2577" s="6" t="s">
        <v>23</v>
      </c>
      <c r="EO2577" s="6">
        <v>10</v>
      </c>
    </row>
    <row r="2578" spans="131:145" x14ac:dyDescent="0.25">
      <c r="EA2578" s="6" t="s">
        <v>0</v>
      </c>
      <c r="EB2578" s="6" t="s">
        <v>5</v>
      </c>
      <c r="EC2578" s="6" t="s">
        <v>837</v>
      </c>
      <c r="ED2578" s="6" t="s">
        <v>838</v>
      </c>
      <c r="EE2578" s="6" t="s">
        <v>209</v>
      </c>
      <c r="EF2578" s="6" t="s">
        <v>125</v>
      </c>
      <c r="EG2578" s="6">
        <v>184</v>
      </c>
      <c r="EH2578" s="6">
        <v>768</v>
      </c>
      <c r="EI2578" s="6">
        <v>175</v>
      </c>
      <c r="EJ2578" s="6">
        <v>828</v>
      </c>
      <c r="EK2578" s="6">
        <v>175</v>
      </c>
      <c r="EL2578" s="6">
        <v>828</v>
      </c>
      <c r="EM2578" s="6" t="s">
        <v>119</v>
      </c>
      <c r="EN2578" s="6" t="s">
        <v>22</v>
      </c>
      <c r="EO2578" s="6">
        <v>63</v>
      </c>
    </row>
    <row r="2579" spans="131:145" x14ac:dyDescent="0.25">
      <c r="EA2579" s="6" t="s">
        <v>0</v>
      </c>
      <c r="EB2579" s="6" t="s">
        <v>10</v>
      </c>
      <c r="EC2579" s="6" t="s">
        <v>139</v>
      </c>
      <c r="ED2579" s="6" t="s">
        <v>140</v>
      </c>
      <c r="EE2579" s="6" t="s">
        <v>97</v>
      </c>
      <c r="EF2579" s="6" t="s">
        <v>98</v>
      </c>
      <c r="EG2579" s="6">
        <v>80</v>
      </c>
      <c r="EH2579" s="6">
        <v>278</v>
      </c>
      <c r="EI2579" s="6">
        <v>50</v>
      </c>
      <c r="EJ2579" s="6">
        <v>200</v>
      </c>
      <c r="EK2579" s="6">
        <v>83</v>
      </c>
      <c r="EL2579" s="6">
        <v>293</v>
      </c>
      <c r="EM2579" s="6" t="s">
        <v>119</v>
      </c>
      <c r="EN2579" s="6" t="s">
        <v>22</v>
      </c>
      <c r="EO2579" s="6">
        <v>22</v>
      </c>
    </row>
    <row r="2580" spans="131:145" x14ac:dyDescent="0.25">
      <c r="EA2580" s="6" t="s">
        <v>0</v>
      </c>
      <c r="EB2580" s="6" t="s">
        <v>4</v>
      </c>
      <c r="EC2580" s="6" t="s">
        <v>151</v>
      </c>
      <c r="ED2580" s="6" t="s">
        <v>152</v>
      </c>
      <c r="EE2580" s="6" t="s">
        <v>97</v>
      </c>
      <c r="EF2580" s="6" t="s">
        <v>98</v>
      </c>
      <c r="EG2580" s="6">
        <v>8</v>
      </c>
      <c r="EH2580" s="6">
        <v>30</v>
      </c>
      <c r="EI2580" s="6">
        <v>8</v>
      </c>
      <c r="EJ2580" s="6">
        <v>32</v>
      </c>
      <c r="EK2580" s="6">
        <v>8</v>
      </c>
      <c r="EL2580" s="6">
        <v>32</v>
      </c>
      <c r="EM2580" s="6" t="s">
        <v>119</v>
      </c>
      <c r="EN2580" s="6" t="s">
        <v>21</v>
      </c>
      <c r="EO2580" s="6">
        <v>2</v>
      </c>
    </row>
    <row r="2581" spans="131:145" x14ac:dyDescent="0.25">
      <c r="EA2581" s="6" t="s">
        <v>0</v>
      </c>
      <c r="EB2581" s="6" t="s">
        <v>13</v>
      </c>
      <c r="EC2581" s="6" t="s">
        <v>725</v>
      </c>
      <c r="ED2581" s="6" t="s">
        <v>726</v>
      </c>
      <c r="EE2581" s="6" t="s">
        <v>97</v>
      </c>
      <c r="EF2581" s="6" t="s">
        <v>125</v>
      </c>
      <c r="EG2581" s="6">
        <v>57</v>
      </c>
      <c r="EH2581" s="6">
        <v>284</v>
      </c>
      <c r="EI2581" s="6">
        <v>54</v>
      </c>
      <c r="EJ2581" s="6">
        <v>262</v>
      </c>
      <c r="EK2581" s="6">
        <v>54</v>
      </c>
      <c r="EL2581" s="6">
        <v>262</v>
      </c>
      <c r="EM2581" s="6" t="s">
        <v>119</v>
      </c>
      <c r="EN2581" s="6" t="s">
        <v>23</v>
      </c>
      <c r="EO2581" s="6">
        <v>20</v>
      </c>
    </row>
    <row r="2582" spans="131:145" x14ac:dyDescent="0.25">
      <c r="EA2582" s="6" t="s">
        <v>0</v>
      </c>
      <c r="EB2582" s="6" t="s">
        <v>5</v>
      </c>
      <c r="EC2582" s="6" t="s">
        <v>846</v>
      </c>
      <c r="ED2582" s="6" t="s">
        <v>847</v>
      </c>
      <c r="EE2582" s="6" t="s">
        <v>97</v>
      </c>
      <c r="EF2582" s="6" t="s">
        <v>132</v>
      </c>
      <c r="EG2582" s="6">
        <v>243</v>
      </c>
      <c r="EH2582" s="6">
        <v>1307</v>
      </c>
      <c r="EI2582" s="6">
        <v>227</v>
      </c>
      <c r="EJ2582" s="6">
        <v>1227</v>
      </c>
      <c r="EK2582" s="6">
        <v>227</v>
      </c>
      <c r="EL2582" s="6">
        <v>1227</v>
      </c>
      <c r="EM2582" s="6" t="s">
        <v>119</v>
      </c>
      <c r="EN2582" s="6" t="s">
        <v>22</v>
      </c>
      <c r="EO2582" s="6">
        <v>103</v>
      </c>
    </row>
    <row r="2583" spans="131:145" x14ac:dyDescent="0.25">
      <c r="EA2583" s="6" t="s">
        <v>0</v>
      </c>
      <c r="EB2583" s="6" t="s">
        <v>4</v>
      </c>
      <c r="EC2583" s="6" t="s">
        <v>145</v>
      </c>
      <c r="ED2583" s="6" t="s">
        <v>146</v>
      </c>
      <c r="EE2583" s="6" t="s">
        <v>97</v>
      </c>
      <c r="EF2583" s="6" t="s">
        <v>98</v>
      </c>
      <c r="EG2583" s="6">
        <v>93</v>
      </c>
      <c r="EH2583" s="6">
        <v>446</v>
      </c>
      <c r="EI2583" s="6">
        <v>91</v>
      </c>
      <c r="EJ2583" s="6">
        <v>482</v>
      </c>
      <c r="EK2583" s="6">
        <v>100</v>
      </c>
      <c r="EL2583" s="6">
        <v>523</v>
      </c>
      <c r="EM2583" s="6" t="s">
        <v>119</v>
      </c>
      <c r="EN2583" s="6" t="s">
        <v>22</v>
      </c>
      <c r="EO2583" s="6">
        <v>17</v>
      </c>
    </row>
    <row r="2584" spans="131:145" x14ac:dyDescent="0.25">
      <c r="EA2584" s="6" t="s">
        <v>0</v>
      </c>
      <c r="EB2584" s="6" t="s">
        <v>12</v>
      </c>
      <c r="EC2584" s="6" t="s">
        <v>1821</v>
      </c>
      <c r="ED2584" s="6" t="s">
        <v>724</v>
      </c>
      <c r="EE2584" s="6" t="s">
        <v>97</v>
      </c>
      <c r="EF2584" s="6" t="s">
        <v>98</v>
      </c>
      <c r="EG2584" s="6">
        <v>12</v>
      </c>
      <c r="EH2584" s="6">
        <v>61</v>
      </c>
      <c r="EI2584" s="6">
        <v>12</v>
      </c>
      <c r="EJ2584" s="6">
        <v>62</v>
      </c>
      <c r="EK2584" s="6">
        <v>12</v>
      </c>
      <c r="EL2584" s="6">
        <v>61</v>
      </c>
      <c r="EM2584" s="6" t="s">
        <v>119</v>
      </c>
      <c r="EN2584" s="6" t="s">
        <v>22</v>
      </c>
      <c r="EO2584" s="6">
        <v>2</v>
      </c>
    </row>
    <row r="2585" spans="131:145" x14ac:dyDescent="0.25">
      <c r="EA2585" s="6" t="s">
        <v>0</v>
      </c>
      <c r="EB2585" s="6" t="s">
        <v>8</v>
      </c>
      <c r="EC2585" s="6" t="s">
        <v>1822</v>
      </c>
      <c r="ED2585" s="6" t="s">
        <v>211</v>
      </c>
      <c r="EE2585" s="6" t="s">
        <v>209</v>
      </c>
      <c r="EF2585" s="6" t="s">
        <v>132</v>
      </c>
      <c r="EG2585" s="6">
        <v>840</v>
      </c>
      <c r="EH2585" s="6">
        <v>3249</v>
      </c>
      <c r="EI2585" s="6">
        <v>667</v>
      </c>
      <c r="EJ2585" s="6">
        <v>3657</v>
      </c>
      <c r="EK2585" s="6">
        <v>667</v>
      </c>
      <c r="EL2585" s="6">
        <v>3657</v>
      </c>
      <c r="EM2585" s="6" t="s">
        <v>119</v>
      </c>
      <c r="EN2585" s="6" t="s">
        <v>22</v>
      </c>
      <c r="EO2585" s="6">
        <v>737</v>
      </c>
    </row>
    <row r="2586" spans="131:145" x14ac:dyDescent="0.25">
      <c r="EA2586" s="6" t="s">
        <v>0</v>
      </c>
      <c r="EB2586" s="6" t="s">
        <v>5</v>
      </c>
      <c r="EC2586" s="6" t="s">
        <v>1037</v>
      </c>
      <c r="ED2586" s="6" t="s">
        <v>710</v>
      </c>
      <c r="EE2586" s="6" t="s">
        <v>209</v>
      </c>
      <c r="EF2586" s="6" t="s">
        <v>132</v>
      </c>
      <c r="EG2586" s="6">
        <v>610</v>
      </c>
      <c r="EH2586" s="6">
        <v>2750</v>
      </c>
      <c r="EI2586" s="6">
        <v>609</v>
      </c>
      <c r="EJ2586" s="6">
        <v>2630</v>
      </c>
      <c r="EK2586" s="6">
        <v>609</v>
      </c>
      <c r="EL2586" s="6">
        <v>2630</v>
      </c>
      <c r="EM2586" s="6" t="s">
        <v>119</v>
      </c>
      <c r="EN2586" s="6" t="s">
        <v>21</v>
      </c>
      <c r="EO2586" s="6">
        <v>140</v>
      </c>
    </row>
    <row r="2587" spans="131:145" x14ac:dyDescent="0.25">
      <c r="EA2587" s="6" t="s">
        <v>0</v>
      </c>
      <c r="EB2587" s="6" t="s">
        <v>8</v>
      </c>
      <c r="EC2587" s="6" t="s">
        <v>1816</v>
      </c>
      <c r="ED2587" s="6" t="s">
        <v>127</v>
      </c>
      <c r="EE2587" s="6" t="s">
        <v>97</v>
      </c>
      <c r="EF2587" s="6" t="s">
        <v>132</v>
      </c>
      <c r="EG2587" s="6">
        <v>50</v>
      </c>
      <c r="EH2587" s="6">
        <v>295</v>
      </c>
      <c r="EI2587" s="6">
        <v>50</v>
      </c>
      <c r="EJ2587" s="6">
        <v>293</v>
      </c>
      <c r="EK2587" s="6">
        <v>50</v>
      </c>
      <c r="EL2587" s="6">
        <v>293</v>
      </c>
      <c r="EM2587" s="6" t="s">
        <v>119</v>
      </c>
      <c r="EN2587" s="6" t="s">
        <v>21</v>
      </c>
      <c r="EO2587" s="6">
        <v>20</v>
      </c>
    </row>
    <row r="2588" spans="131:145" x14ac:dyDescent="0.25">
      <c r="EA2588" s="6" t="s">
        <v>0</v>
      </c>
      <c r="EB2588" s="6" t="s">
        <v>8</v>
      </c>
      <c r="EC2588" s="6" t="s">
        <v>218</v>
      </c>
      <c r="ED2588" s="6" t="s">
        <v>219</v>
      </c>
      <c r="EE2588" s="6" t="s">
        <v>97</v>
      </c>
      <c r="EF2588" s="6" t="s">
        <v>98</v>
      </c>
      <c r="EG2588" s="6">
        <v>70</v>
      </c>
      <c r="EH2588" s="6">
        <v>609</v>
      </c>
      <c r="EI2588" s="6">
        <v>124</v>
      </c>
      <c r="EJ2588" s="6">
        <v>644</v>
      </c>
      <c r="EK2588" s="6">
        <v>124</v>
      </c>
      <c r="EL2588" s="6">
        <v>644</v>
      </c>
      <c r="EM2588" s="6" t="s">
        <v>119</v>
      </c>
      <c r="EN2588" s="6" t="s">
        <v>21</v>
      </c>
      <c r="EO2588" s="6">
        <v>72</v>
      </c>
    </row>
    <row r="2589" spans="131:145" x14ac:dyDescent="0.25">
      <c r="EA2589" s="6" t="s">
        <v>0</v>
      </c>
      <c r="EB2589" s="6" t="s">
        <v>4</v>
      </c>
      <c r="EC2589" s="6" t="s">
        <v>692</v>
      </c>
      <c r="ED2589" s="6" t="s">
        <v>693</v>
      </c>
      <c r="EE2589" s="6" t="s">
        <v>97</v>
      </c>
      <c r="EF2589" s="6" t="s">
        <v>125</v>
      </c>
      <c r="EG2589" s="6">
        <v>69</v>
      </c>
      <c r="EH2589" s="6">
        <v>325</v>
      </c>
      <c r="EI2589" s="6">
        <v>65</v>
      </c>
      <c r="EJ2589" s="6">
        <v>325</v>
      </c>
      <c r="EK2589" s="6">
        <v>71</v>
      </c>
      <c r="EL2589" s="6">
        <v>322</v>
      </c>
      <c r="EM2589" s="6" t="s">
        <v>119</v>
      </c>
      <c r="EN2589" s="6" t="s">
        <v>21</v>
      </c>
      <c r="EO2589" s="6">
        <v>16</v>
      </c>
    </row>
    <row r="2590" spans="131:145" x14ac:dyDescent="0.25">
      <c r="EA2590" s="6" t="s">
        <v>0</v>
      </c>
      <c r="EB2590" s="6" t="s">
        <v>4</v>
      </c>
      <c r="EC2590" s="6" t="s">
        <v>832</v>
      </c>
      <c r="ED2590" s="6" t="s">
        <v>833</v>
      </c>
      <c r="EE2590" s="6" t="s">
        <v>97</v>
      </c>
      <c r="EF2590" s="6" t="s">
        <v>98</v>
      </c>
      <c r="EG2590" s="6">
        <v>68</v>
      </c>
      <c r="EH2590" s="6">
        <v>340</v>
      </c>
      <c r="EI2590" s="6">
        <v>61</v>
      </c>
      <c r="EJ2590" s="6">
        <v>315</v>
      </c>
      <c r="EK2590" s="6">
        <v>68</v>
      </c>
      <c r="EL2590" s="6">
        <v>340</v>
      </c>
      <c r="EM2590" s="6" t="s">
        <v>119</v>
      </c>
      <c r="EN2590" s="6" t="s">
        <v>23</v>
      </c>
      <c r="EO2590" s="6">
        <v>31</v>
      </c>
    </row>
    <row r="2591" spans="131:145" x14ac:dyDescent="0.25">
      <c r="EA2591" s="6" t="s">
        <v>0</v>
      </c>
      <c r="EB2591" s="6" t="s">
        <v>7</v>
      </c>
      <c r="EC2591" s="6" t="s">
        <v>727</v>
      </c>
      <c r="ED2591" s="6" t="s">
        <v>728</v>
      </c>
      <c r="EE2591" s="6" t="s">
        <v>97</v>
      </c>
      <c r="EF2591" s="6" t="s">
        <v>98</v>
      </c>
      <c r="EG2591" s="6">
        <v>116</v>
      </c>
      <c r="EH2591" s="6">
        <v>659</v>
      </c>
      <c r="EI2591" s="6">
        <v>116</v>
      </c>
      <c r="EJ2591" s="6">
        <v>659</v>
      </c>
      <c r="EK2591" s="6">
        <v>116</v>
      </c>
      <c r="EL2591" s="6">
        <v>659</v>
      </c>
      <c r="EM2591" s="6" t="s">
        <v>119</v>
      </c>
      <c r="EN2591" s="6" t="s">
        <v>21</v>
      </c>
      <c r="EO2591" s="6">
        <v>40</v>
      </c>
    </row>
    <row r="2592" spans="131:145" x14ac:dyDescent="0.25">
      <c r="EA2592" s="6" t="s">
        <v>0</v>
      </c>
      <c r="EB2592" s="6" t="s">
        <v>4</v>
      </c>
      <c r="EC2592" s="6" t="s">
        <v>1794</v>
      </c>
      <c r="ED2592" s="6" t="s">
        <v>102</v>
      </c>
      <c r="EE2592" s="6" t="s">
        <v>97</v>
      </c>
      <c r="EF2592" s="6" t="s">
        <v>98</v>
      </c>
      <c r="EG2592" s="6">
        <v>56</v>
      </c>
      <c r="EH2592" s="6">
        <v>230</v>
      </c>
      <c r="EI2592" s="6">
        <v>54</v>
      </c>
      <c r="EJ2592" s="6">
        <v>221</v>
      </c>
      <c r="EK2592" s="6">
        <v>57</v>
      </c>
      <c r="EL2592" s="6">
        <v>232</v>
      </c>
      <c r="EM2592" s="6" t="s">
        <v>119</v>
      </c>
      <c r="EN2592" s="6" t="s">
        <v>23</v>
      </c>
      <c r="EO2592" s="6">
        <v>21</v>
      </c>
    </row>
    <row r="2593" spans="131:145" x14ac:dyDescent="0.25">
      <c r="EA2593" s="6" t="s">
        <v>0</v>
      </c>
      <c r="EB2593" s="6" t="s">
        <v>9</v>
      </c>
      <c r="EC2593" s="6" t="s">
        <v>137</v>
      </c>
      <c r="ED2593" s="6" t="s">
        <v>138</v>
      </c>
      <c r="EE2593" s="6" t="s">
        <v>97</v>
      </c>
      <c r="EF2593" s="6" t="s">
        <v>98</v>
      </c>
      <c r="EG2593" s="6">
        <v>135</v>
      </c>
      <c r="EH2593" s="6">
        <v>672</v>
      </c>
      <c r="EI2593" s="6">
        <v>156</v>
      </c>
      <c r="EJ2593" s="6">
        <v>704</v>
      </c>
      <c r="EK2593" s="6">
        <v>156</v>
      </c>
      <c r="EL2593" s="6">
        <v>704</v>
      </c>
      <c r="EM2593" s="6" t="s">
        <v>119</v>
      </c>
      <c r="EN2593" s="6" t="s">
        <v>21</v>
      </c>
      <c r="EO2593" s="6">
        <v>43</v>
      </c>
    </row>
    <row r="2594" spans="131:145" x14ac:dyDescent="0.25">
      <c r="EA2594" s="6" t="s">
        <v>0</v>
      </c>
      <c r="EB2594" s="6" t="s">
        <v>4</v>
      </c>
      <c r="EC2594" s="6" t="s">
        <v>147</v>
      </c>
      <c r="ED2594" s="6" t="s">
        <v>148</v>
      </c>
      <c r="EE2594" s="6" t="s">
        <v>97</v>
      </c>
      <c r="EF2594" s="6" t="s">
        <v>98</v>
      </c>
      <c r="EG2594" s="6">
        <v>87</v>
      </c>
      <c r="EH2594" s="6">
        <v>461</v>
      </c>
      <c r="EI2594" s="6">
        <v>90</v>
      </c>
      <c r="EJ2594" s="6">
        <v>489</v>
      </c>
      <c r="EK2594" s="6">
        <v>90</v>
      </c>
      <c r="EL2594" s="6">
        <v>489</v>
      </c>
      <c r="EM2594" s="6" t="s">
        <v>119</v>
      </c>
      <c r="EN2594" s="6" t="s">
        <v>22</v>
      </c>
      <c r="EO2594" s="6">
        <v>28</v>
      </c>
    </row>
    <row r="2595" spans="131:145" x14ac:dyDescent="0.25">
      <c r="EA2595" s="6" t="s">
        <v>0</v>
      </c>
      <c r="EB2595" s="6" t="s">
        <v>5</v>
      </c>
      <c r="EC2595" s="6" t="s">
        <v>171</v>
      </c>
      <c r="ED2595" s="6" t="s">
        <v>172</v>
      </c>
      <c r="EE2595" s="6" t="s">
        <v>97</v>
      </c>
      <c r="EF2595" s="6" t="s">
        <v>132</v>
      </c>
      <c r="EG2595" s="6">
        <v>21</v>
      </c>
      <c r="EH2595" s="6">
        <v>111</v>
      </c>
      <c r="EI2595" s="6">
        <v>22</v>
      </c>
      <c r="EJ2595" s="6">
        <v>116</v>
      </c>
      <c r="EK2595" s="6">
        <v>26</v>
      </c>
      <c r="EL2595" s="6">
        <v>116</v>
      </c>
      <c r="EM2595" s="6" t="s">
        <v>119</v>
      </c>
      <c r="EN2595" s="6" t="s">
        <v>23</v>
      </c>
      <c r="EO2595" s="6">
        <v>16</v>
      </c>
    </row>
    <row r="2596" spans="131:145" x14ac:dyDescent="0.25">
      <c r="EA2596" s="6" t="s">
        <v>0</v>
      </c>
      <c r="EB2596" s="6" t="s">
        <v>4</v>
      </c>
      <c r="EC2596" s="6" t="s">
        <v>157</v>
      </c>
      <c r="ED2596" s="6" t="s">
        <v>158</v>
      </c>
      <c r="EE2596" s="6" t="s">
        <v>97</v>
      </c>
      <c r="EF2596" s="6" t="s">
        <v>98</v>
      </c>
      <c r="EG2596" s="6">
        <v>6</v>
      </c>
      <c r="EH2596" s="6">
        <v>28</v>
      </c>
      <c r="EI2596" s="6">
        <v>6</v>
      </c>
      <c r="EJ2596" s="6">
        <v>30</v>
      </c>
      <c r="EK2596" s="6">
        <v>6</v>
      </c>
      <c r="EL2596" s="6">
        <v>30</v>
      </c>
      <c r="EM2596" s="6" t="s">
        <v>119</v>
      </c>
      <c r="EN2596" s="6" t="s">
        <v>22</v>
      </c>
      <c r="EO2596" s="6">
        <v>3</v>
      </c>
    </row>
    <row r="2597" spans="131:145" x14ac:dyDescent="0.25">
      <c r="EA2597" s="6" t="s">
        <v>0</v>
      </c>
      <c r="EB2597" s="6" t="s">
        <v>5</v>
      </c>
      <c r="EC2597" s="6" t="s">
        <v>171</v>
      </c>
      <c r="ED2597" s="6" t="s">
        <v>172</v>
      </c>
      <c r="EE2597" s="6" t="s">
        <v>97</v>
      </c>
      <c r="EF2597" s="6" t="s">
        <v>132</v>
      </c>
      <c r="EG2597" s="6">
        <v>21</v>
      </c>
      <c r="EH2597" s="6">
        <v>111</v>
      </c>
      <c r="EI2597" s="6">
        <v>22</v>
      </c>
      <c r="EJ2597" s="6">
        <v>116</v>
      </c>
      <c r="EK2597" s="6">
        <v>26</v>
      </c>
      <c r="EL2597" s="6">
        <v>116</v>
      </c>
      <c r="EM2597" s="6" t="s">
        <v>119</v>
      </c>
      <c r="EN2597" s="6" t="s">
        <v>21</v>
      </c>
      <c r="EO2597" s="6">
        <v>8</v>
      </c>
    </row>
    <row r="2598" spans="131:145" x14ac:dyDescent="0.25">
      <c r="EA2598" s="6" t="s">
        <v>0</v>
      </c>
      <c r="EB2598" s="6" t="s">
        <v>4</v>
      </c>
      <c r="EC2598" s="6" t="s">
        <v>106</v>
      </c>
      <c r="ED2598" s="6" t="s">
        <v>107</v>
      </c>
      <c r="EE2598" s="6" t="s">
        <v>97</v>
      </c>
      <c r="EF2598" s="6" t="s">
        <v>98</v>
      </c>
      <c r="EG2598" s="6">
        <v>7</v>
      </c>
      <c r="EH2598" s="6">
        <v>41</v>
      </c>
      <c r="EI2598" s="6">
        <v>10</v>
      </c>
      <c r="EJ2598" s="6">
        <v>47</v>
      </c>
      <c r="EK2598" s="6">
        <v>12</v>
      </c>
      <c r="EL2598" s="6">
        <v>56</v>
      </c>
      <c r="EM2598" s="6" t="s">
        <v>119</v>
      </c>
      <c r="EN2598" s="6" t="s">
        <v>21</v>
      </c>
      <c r="EO2598" s="6">
        <v>2</v>
      </c>
    </row>
    <row r="2599" spans="131:145" x14ac:dyDescent="0.25">
      <c r="EA2599" s="6" t="s">
        <v>0</v>
      </c>
      <c r="EB2599" s="6" t="s">
        <v>4</v>
      </c>
      <c r="EC2599" s="6" t="s">
        <v>1799</v>
      </c>
      <c r="ED2599" s="6" t="s">
        <v>162</v>
      </c>
      <c r="EE2599" s="6" t="s">
        <v>97</v>
      </c>
      <c r="EF2599" s="6" t="s">
        <v>98</v>
      </c>
      <c r="EG2599" s="6">
        <v>163</v>
      </c>
      <c r="EH2599" s="6">
        <v>712</v>
      </c>
      <c r="EI2599" s="6">
        <v>84</v>
      </c>
      <c r="EJ2599" s="6">
        <v>452</v>
      </c>
      <c r="EK2599" s="6">
        <v>140</v>
      </c>
      <c r="EL2599" s="6">
        <v>707</v>
      </c>
      <c r="EM2599" s="6" t="s">
        <v>119</v>
      </c>
      <c r="EN2599" s="6" t="s">
        <v>23</v>
      </c>
      <c r="EO2599" s="6">
        <v>74</v>
      </c>
    </row>
    <row r="2600" spans="131:145" x14ac:dyDescent="0.25">
      <c r="EA2600" s="6" t="s">
        <v>0</v>
      </c>
      <c r="EB2600" s="6" t="s">
        <v>4</v>
      </c>
      <c r="EC2600" s="6" t="s">
        <v>157</v>
      </c>
      <c r="ED2600" s="6" t="s">
        <v>158</v>
      </c>
      <c r="EE2600" s="6" t="s">
        <v>97</v>
      </c>
      <c r="EF2600" s="6" t="s">
        <v>98</v>
      </c>
      <c r="EG2600" s="6">
        <v>6</v>
      </c>
      <c r="EH2600" s="6">
        <v>28</v>
      </c>
      <c r="EI2600" s="6">
        <v>6</v>
      </c>
      <c r="EJ2600" s="6">
        <v>30</v>
      </c>
      <c r="EK2600" s="6">
        <v>6</v>
      </c>
      <c r="EL2600" s="6">
        <v>30</v>
      </c>
      <c r="EM2600" s="6" t="s">
        <v>119</v>
      </c>
      <c r="EN2600" s="6" t="s">
        <v>23</v>
      </c>
      <c r="EO2600" s="6">
        <v>4</v>
      </c>
    </row>
    <row r="2601" spans="131:145" x14ac:dyDescent="0.25">
      <c r="EA2601" s="6" t="s">
        <v>0</v>
      </c>
      <c r="EB2601" s="6" t="s">
        <v>7</v>
      </c>
      <c r="EC2601" s="6" t="s">
        <v>735</v>
      </c>
      <c r="ED2601" s="6" t="s">
        <v>736</v>
      </c>
      <c r="EE2601" s="6" t="s">
        <v>97</v>
      </c>
      <c r="EF2601" s="6" t="s">
        <v>98</v>
      </c>
      <c r="EG2601" s="6">
        <v>14</v>
      </c>
      <c r="EH2601" s="6">
        <v>74</v>
      </c>
      <c r="EI2601" s="6">
        <v>14</v>
      </c>
      <c r="EJ2601" s="6">
        <v>68</v>
      </c>
      <c r="EK2601" s="6">
        <v>14</v>
      </c>
      <c r="EL2601" s="6">
        <v>68</v>
      </c>
      <c r="EM2601" s="6" t="s">
        <v>119</v>
      </c>
      <c r="EN2601" s="6" t="s">
        <v>23</v>
      </c>
      <c r="EO2601" s="6">
        <v>11</v>
      </c>
    </row>
    <row r="2602" spans="131:145" x14ac:dyDescent="0.25">
      <c r="EA2602" s="6" t="s">
        <v>0</v>
      </c>
      <c r="EB2602" s="6" t="s">
        <v>4</v>
      </c>
      <c r="EC2602" s="6" t="s">
        <v>832</v>
      </c>
      <c r="ED2602" s="6" t="s">
        <v>833</v>
      </c>
      <c r="EE2602" s="6" t="s">
        <v>97</v>
      </c>
      <c r="EF2602" s="6" t="s">
        <v>98</v>
      </c>
      <c r="EG2602" s="6">
        <v>68</v>
      </c>
      <c r="EH2602" s="6">
        <v>340</v>
      </c>
      <c r="EI2602" s="6">
        <v>61</v>
      </c>
      <c r="EJ2602" s="6">
        <v>315</v>
      </c>
      <c r="EK2602" s="6">
        <v>68</v>
      </c>
      <c r="EL2602" s="6">
        <v>340</v>
      </c>
      <c r="EM2602" s="6" t="s">
        <v>119</v>
      </c>
      <c r="EN2602" s="6" t="s">
        <v>22</v>
      </c>
      <c r="EO2602" s="6">
        <v>15</v>
      </c>
    </row>
    <row r="2603" spans="131:145" x14ac:dyDescent="0.25">
      <c r="EA2603" s="6" t="s">
        <v>0</v>
      </c>
      <c r="EB2603" s="6" t="s">
        <v>5</v>
      </c>
      <c r="EC2603" s="6" t="s">
        <v>819</v>
      </c>
      <c r="ED2603" s="6" t="s">
        <v>820</v>
      </c>
      <c r="EE2603" s="6" t="s">
        <v>97</v>
      </c>
      <c r="EF2603" s="6" t="s">
        <v>125</v>
      </c>
      <c r="EG2603" s="6">
        <v>172</v>
      </c>
      <c r="EH2603" s="6">
        <v>838</v>
      </c>
      <c r="EI2603" s="6">
        <v>181</v>
      </c>
      <c r="EJ2603" s="6">
        <v>910</v>
      </c>
      <c r="EK2603" s="6">
        <v>181</v>
      </c>
      <c r="EL2603" s="6">
        <v>910</v>
      </c>
      <c r="EM2603" s="6" t="s">
        <v>119</v>
      </c>
      <c r="EN2603" s="6" t="s">
        <v>21</v>
      </c>
      <c r="EO2603" s="6">
        <v>44</v>
      </c>
    </row>
    <row r="2604" spans="131:145" x14ac:dyDescent="0.25">
      <c r="EA2604" s="6" t="s">
        <v>0</v>
      </c>
      <c r="EB2604" s="6" t="s">
        <v>4</v>
      </c>
      <c r="EC2604" s="6" t="s">
        <v>155</v>
      </c>
      <c r="ED2604" s="6" t="s">
        <v>156</v>
      </c>
      <c r="EE2604" s="6" t="s">
        <v>97</v>
      </c>
      <c r="EF2604" s="6" t="s">
        <v>98</v>
      </c>
      <c r="EG2604" s="6">
        <v>97</v>
      </c>
      <c r="EH2604" s="6">
        <v>382</v>
      </c>
      <c r="EI2604" s="6">
        <v>95</v>
      </c>
      <c r="EJ2604" s="6">
        <v>386</v>
      </c>
      <c r="EK2604" s="6">
        <v>95</v>
      </c>
      <c r="EL2604" s="6">
        <v>386</v>
      </c>
      <c r="EM2604" s="6" t="s">
        <v>119</v>
      </c>
      <c r="EN2604" s="6" t="s">
        <v>23</v>
      </c>
      <c r="EO2604" s="6">
        <v>41</v>
      </c>
    </row>
    <row r="2605" spans="131:145" x14ac:dyDescent="0.25">
      <c r="EA2605" s="6" t="s">
        <v>0</v>
      </c>
      <c r="EB2605" s="6" t="s">
        <v>4</v>
      </c>
      <c r="EC2605" s="6" t="s">
        <v>692</v>
      </c>
      <c r="ED2605" s="6" t="s">
        <v>693</v>
      </c>
      <c r="EE2605" s="6" t="s">
        <v>97</v>
      </c>
      <c r="EF2605" s="6" t="s">
        <v>125</v>
      </c>
      <c r="EG2605" s="6">
        <v>69</v>
      </c>
      <c r="EH2605" s="6">
        <v>325</v>
      </c>
      <c r="EI2605" s="6">
        <v>65</v>
      </c>
      <c r="EJ2605" s="6">
        <v>325</v>
      </c>
      <c r="EK2605" s="6">
        <v>71</v>
      </c>
      <c r="EL2605" s="6">
        <v>322</v>
      </c>
      <c r="EM2605" s="6" t="s">
        <v>119</v>
      </c>
      <c r="EN2605" s="6" t="s">
        <v>22</v>
      </c>
      <c r="EO2605" s="6">
        <v>21</v>
      </c>
    </row>
    <row r="2606" spans="131:145" x14ac:dyDescent="0.25">
      <c r="EA2606" s="6" t="s">
        <v>0</v>
      </c>
      <c r="EB2606" s="6" t="s">
        <v>5</v>
      </c>
      <c r="EC2606" s="6" t="s">
        <v>261</v>
      </c>
      <c r="ED2606" s="6" t="s">
        <v>262</v>
      </c>
      <c r="EE2606" s="6" t="s">
        <v>97</v>
      </c>
      <c r="EF2606" s="6" t="s">
        <v>98</v>
      </c>
      <c r="EG2606" s="6">
        <v>42</v>
      </c>
      <c r="EH2606" s="6">
        <v>175</v>
      </c>
      <c r="EI2606" s="6">
        <v>27</v>
      </c>
      <c r="EJ2606" s="6">
        <v>131</v>
      </c>
      <c r="EK2606" s="6">
        <v>42</v>
      </c>
      <c r="EL2606" s="6">
        <v>175</v>
      </c>
      <c r="EM2606" s="6" t="s">
        <v>119</v>
      </c>
      <c r="EN2606" s="6" t="s">
        <v>22</v>
      </c>
      <c r="EO2606" s="6">
        <v>19</v>
      </c>
    </row>
    <row r="2607" spans="131:145" x14ac:dyDescent="0.25">
      <c r="EA2607" s="6" t="s">
        <v>0</v>
      </c>
      <c r="EB2607" s="6" t="s">
        <v>10</v>
      </c>
      <c r="EC2607" s="6" t="s">
        <v>139</v>
      </c>
      <c r="ED2607" s="6" t="s">
        <v>140</v>
      </c>
      <c r="EE2607" s="6" t="s">
        <v>97</v>
      </c>
      <c r="EF2607" s="6" t="s">
        <v>98</v>
      </c>
      <c r="EG2607" s="6">
        <v>80</v>
      </c>
      <c r="EH2607" s="6">
        <v>278</v>
      </c>
      <c r="EI2607" s="6">
        <v>50</v>
      </c>
      <c r="EJ2607" s="6">
        <v>200</v>
      </c>
      <c r="EK2607" s="6">
        <v>83</v>
      </c>
      <c r="EL2607" s="6">
        <v>293</v>
      </c>
      <c r="EM2607" s="6" t="s">
        <v>119</v>
      </c>
      <c r="EN2607" s="6" t="s">
        <v>23</v>
      </c>
      <c r="EO2607" s="6">
        <v>46</v>
      </c>
    </row>
    <row r="2608" spans="131:145" x14ac:dyDescent="0.25">
      <c r="EA2608" s="6" t="s">
        <v>0</v>
      </c>
      <c r="EB2608" s="6" t="s">
        <v>6</v>
      </c>
      <c r="EC2608" s="6" t="s">
        <v>824</v>
      </c>
      <c r="ED2608" s="6" t="s">
        <v>825</v>
      </c>
      <c r="EE2608" s="6" t="s">
        <v>209</v>
      </c>
      <c r="EF2608" s="6" t="s">
        <v>132</v>
      </c>
      <c r="EG2608" s="6">
        <v>153</v>
      </c>
      <c r="EH2608" s="6">
        <v>873</v>
      </c>
      <c r="EI2608" s="6">
        <v>153</v>
      </c>
      <c r="EJ2608" s="6">
        <v>922</v>
      </c>
      <c r="EK2608" s="6">
        <v>153</v>
      </c>
      <c r="EL2608" s="6">
        <v>922</v>
      </c>
      <c r="EM2608" s="6" t="s">
        <v>119</v>
      </c>
      <c r="EN2608" s="6" t="s">
        <v>22</v>
      </c>
      <c r="EO2608" s="6">
        <v>54</v>
      </c>
    </row>
    <row r="2609" spans="131:145" x14ac:dyDescent="0.25">
      <c r="EA2609" s="6" t="s">
        <v>0</v>
      </c>
      <c r="EB2609" s="6" t="s">
        <v>4</v>
      </c>
      <c r="EC2609" s="6" t="s">
        <v>106</v>
      </c>
      <c r="ED2609" s="6" t="s">
        <v>107</v>
      </c>
      <c r="EE2609" s="6" t="s">
        <v>97</v>
      </c>
      <c r="EF2609" s="6" t="s">
        <v>98</v>
      </c>
      <c r="EG2609" s="6">
        <v>7</v>
      </c>
      <c r="EH2609" s="6">
        <v>41</v>
      </c>
      <c r="EI2609" s="6">
        <v>10</v>
      </c>
      <c r="EJ2609" s="6">
        <v>47</v>
      </c>
      <c r="EK2609" s="6">
        <v>12</v>
      </c>
      <c r="EL2609" s="6">
        <v>56</v>
      </c>
      <c r="EM2609" s="6" t="s">
        <v>119</v>
      </c>
      <c r="EN2609" s="6" t="s">
        <v>23</v>
      </c>
      <c r="EO2609" s="6">
        <v>5</v>
      </c>
    </row>
    <row r="2610" spans="131:145" x14ac:dyDescent="0.25">
      <c r="EA2610" s="6" t="s">
        <v>0</v>
      </c>
      <c r="EB2610" s="6" t="s">
        <v>9</v>
      </c>
      <c r="EC2610" s="6" t="s">
        <v>137</v>
      </c>
      <c r="ED2610" s="6" t="s">
        <v>138</v>
      </c>
      <c r="EE2610" s="6" t="s">
        <v>97</v>
      </c>
      <c r="EF2610" s="6" t="s">
        <v>98</v>
      </c>
      <c r="EG2610" s="6">
        <v>135</v>
      </c>
      <c r="EH2610" s="6">
        <v>672</v>
      </c>
      <c r="EI2610" s="6">
        <v>156</v>
      </c>
      <c r="EJ2610" s="6">
        <v>704</v>
      </c>
      <c r="EK2610" s="6">
        <v>156</v>
      </c>
      <c r="EL2610" s="6">
        <v>704</v>
      </c>
      <c r="EM2610" s="6" t="s">
        <v>119</v>
      </c>
      <c r="EN2610" s="6" t="s">
        <v>22</v>
      </c>
      <c r="EO2610" s="6">
        <v>42</v>
      </c>
    </row>
    <row r="2611" spans="131:145" x14ac:dyDescent="0.25">
      <c r="EA2611" s="6" t="s">
        <v>0</v>
      </c>
      <c r="EB2611" s="6" t="s">
        <v>5</v>
      </c>
      <c r="EC2611" s="6" t="s">
        <v>819</v>
      </c>
      <c r="ED2611" s="6" t="s">
        <v>820</v>
      </c>
      <c r="EE2611" s="6" t="s">
        <v>97</v>
      </c>
      <c r="EF2611" s="6" t="s">
        <v>125</v>
      </c>
      <c r="EG2611" s="6">
        <v>172</v>
      </c>
      <c r="EH2611" s="6">
        <v>838</v>
      </c>
      <c r="EI2611" s="6">
        <v>181</v>
      </c>
      <c r="EJ2611" s="6">
        <v>910</v>
      </c>
      <c r="EK2611" s="6">
        <v>181</v>
      </c>
      <c r="EL2611" s="6">
        <v>910</v>
      </c>
      <c r="EM2611" s="6" t="s">
        <v>119</v>
      </c>
      <c r="EN2611" s="6" t="s">
        <v>23</v>
      </c>
      <c r="EO2611" s="6">
        <v>112</v>
      </c>
    </row>
    <row r="2612" spans="131:145" x14ac:dyDescent="0.25">
      <c r="EA2612" s="6" t="s">
        <v>0</v>
      </c>
      <c r="EB2612" s="6" t="s">
        <v>5</v>
      </c>
      <c r="EC2612" s="6" t="s">
        <v>255</v>
      </c>
      <c r="ED2612" s="6" t="s">
        <v>256</v>
      </c>
      <c r="EE2612" s="6" t="s">
        <v>97</v>
      </c>
      <c r="EF2612" s="6" t="s">
        <v>98</v>
      </c>
      <c r="EG2612" s="6">
        <v>89</v>
      </c>
      <c r="EH2612" s="6">
        <v>478</v>
      </c>
      <c r="EI2612" s="6">
        <v>78</v>
      </c>
      <c r="EJ2612" s="6">
        <v>415</v>
      </c>
      <c r="EK2612" s="6">
        <v>89</v>
      </c>
      <c r="EL2612" s="6">
        <v>465</v>
      </c>
      <c r="EM2612" s="6" t="s">
        <v>119</v>
      </c>
      <c r="EN2612" s="6" t="s">
        <v>23</v>
      </c>
      <c r="EO2612" s="6">
        <v>41</v>
      </c>
    </row>
    <row r="2613" spans="131:145" x14ac:dyDescent="0.25">
      <c r="EA2613" s="6" t="s">
        <v>0</v>
      </c>
      <c r="EB2613" s="6" t="s">
        <v>8</v>
      </c>
      <c r="EC2613" s="6" t="s">
        <v>742</v>
      </c>
      <c r="ED2613" s="6" t="s">
        <v>740</v>
      </c>
      <c r="EE2613" s="6" t="s">
        <v>209</v>
      </c>
      <c r="EF2613" s="6" t="s">
        <v>125</v>
      </c>
      <c r="EG2613" s="6">
        <v>115</v>
      </c>
      <c r="EH2613" s="6">
        <v>602</v>
      </c>
      <c r="EI2613" s="6">
        <v>115</v>
      </c>
      <c r="EJ2613" s="6">
        <v>594</v>
      </c>
      <c r="EK2613" s="6">
        <v>115</v>
      </c>
      <c r="EL2613" s="6">
        <v>88</v>
      </c>
      <c r="EM2613" s="6" t="s">
        <v>119</v>
      </c>
      <c r="EN2613" s="6" t="s">
        <v>23</v>
      </c>
      <c r="EO2613" s="6">
        <v>0</v>
      </c>
    </row>
    <row r="2614" spans="131:145" x14ac:dyDescent="0.25">
      <c r="EA2614" s="6" t="s">
        <v>0</v>
      </c>
      <c r="EB2614" s="6" t="s">
        <v>12</v>
      </c>
      <c r="EC2614" s="6" t="s">
        <v>1821</v>
      </c>
      <c r="ED2614" s="6" t="s">
        <v>724</v>
      </c>
      <c r="EE2614" s="6" t="s">
        <v>97</v>
      </c>
      <c r="EF2614" s="6" t="s">
        <v>98</v>
      </c>
      <c r="EG2614" s="6">
        <v>12</v>
      </c>
      <c r="EH2614" s="6">
        <v>61</v>
      </c>
      <c r="EI2614" s="6">
        <v>12</v>
      </c>
      <c r="EJ2614" s="6">
        <v>62</v>
      </c>
      <c r="EK2614" s="6">
        <v>12</v>
      </c>
      <c r="EL2614" s="6">
        <v>61</v>
      </c>
      <c r="EM2614" s="6" t="s">
        <v>119</v>
      </c>
      <c r="EN2614" s="6" t="s">
        <v>23</v>
      </c>
      <c r="EO2614" s="6">
        <v>7</v>
      </c>
    </row>
    <row r="2615" spans="131:145" x14ac:dyDescent="0.25">
      <c r="EA2615" s="6" t="s">
        <v>0</v>
      </c>
      <c r="EB2615" s="6" t="s">
        <v>7</v>
      </c>
      <c r="EC2615" s="6" t="s">
        <v>177</v>
      </c>
      <c r="ED2615" s="6" t="s">
        <v>178</v>
      </c>
      <c r="EE2615" s="6" t="s">
        <v>97</v>
      </c>
      <c r="EF2615" s="6" t="s">
        <v>125</v>
      </c>
      <c r="EG2615" s="6">
        <v>23</v>
      </c>
      <c r="EH2615" s="6">
        <v>124</v>
      </c>
      <c r="EI2615" s="6">
        <v>20</v>
      </c>
      <c r="EJ2615" s="6">
        <v>110</v>
      </c>
      <c r="EK2615" s="6">
        <v>20</v>
      </c>
      <c r="EL2615" s="6">
        <v>110</v>
      </c>
      <c r="EM2615" s="6" t="s">
        <v>119</v>
      </c>
      <c r="EN2615" s="6" t="s">
        <v>21</v>
      </c>
      <c r="EO2615" s="6">
        <v>5</v>
      </c>
    </row>
    <row r="2616" spans="131:145" x14ac:dyDescent="0.25">
      <c r="EA2616" s="6" t="s">
        <v>0</v>
      </c>
      <c r="EB2616" s="6" t="s">
        <v>4</v>
      </c>
      <c r="EC2616" s="6" t="s">
        <v>104</v>
      </c>
      <c r="ED2616" s="6" t="s">
        <v>105</v>
      </c>
      <c r="EE2616" s="6" t="s">
        <v>97</v>
      </c>
      <c r="EF2616" s="6" t="s">
        <v>98</v>
      </c>
      <c r="EG2616" s="6">
        <v>32</v>
      </c>
      <c r="EH2616" s="6">
        <v>146</v>
      </c>
      <c r="EI2616" s="6">
        <v>28</v>
      </c>
      <c r="EJ2616" s="6">
        <v>131</v>
      </c>
      <c r="EK2616" s="6">
        <v>32</v>
      </c>
      <c r="EL2616" s="6">
        <v>148</v>
      </c>
      <c r="EM2616" s="6" t="s">
        <v>119</v>
      </c>
      <c r="EN2616" s="6" t="s">
        <v>22</v>
      </c>
      <c r="EO2616" s="6">
        <v>8</v>
      </c>
    </row>
    <row r="2617" spans="131:145" x14ac:dyDescent="0.25">
      <c r="EA2617" s="6" t="s">
        <v>0</v>
      </c>
      <c r="EB2617" s="6" t="s">
        <v>5</v>
      </c>
      <c r="EC2617" s="6" t="s">
        <v>1037</v>
      </c>
      <c r="ED2617" s="6" t="s">
        <v>710</v>
      </c>
      <c r="EE2617" s="6" t="s">
        <v>209</v>
      </c>
      <c r="EF2617" s="6" t="s">
        <v>132</v>
      </c>
      <c r="EG2617" s="6">
        <v>610</v>
      </c>
      <c r="EH2617" s="6">
        <v>2750</v>
      </c>
      <c r="EI2617" s="6">
        <v>609</v>
      </c>
      <c r="EJ2617" s="6">
        <v>2630</v>
      </c>
      <c r="EK2617" s="6">
        <v>609</v>
      </c>
      <c r="EL2617" s="6">
        <v>2630</v>
      </c>
      <c r="EM2617" s="6" t="s">
        <v>119</v>
      </c>
      <c r="EN2617" s="6" t="s">
        <v>22</v>
      </c>
      <c r="EO2617" s="6">
        <v>138</v>
      </c>
    </row>
    <row r="2618" spans="131:145" x14ac:dyDescent="0.25">
      <c r="EA2618" s="6" t="s">
        <v>0</v>
      </c>
      <c r="EB2618" s="6" t="s">
        <v>5</v>
      </c>
      <c r="EC2618" s="6" t="s">
        <v>183</v>
      </c>
      <c r="ED2618" s="6" t="s">
        <v>184</v>
      </c>
      <c r="EE2618" s="6" t="s">
        <v>97</v>
      </c>
      <c r="EF2618" s="6" t="s">
        <v>125</v>
      </c>
      <c r="EG2618" s="6">
        <v>45</v>
      </c>
      <c r="EH2618" s="6">
        <v>193</v>
      </c>
      <c r="EI2618" s="6">
        <v>48</v>
      </c>
      <c r="EJ2618" s="6">
        <v>196</v>
      </c>
      <c r="EK2618" s="6">
        <v>48</v>
      </c>
      <c r="EL2618" s="6">
        <v>196</v>
      </c>
      <c r="EM2618" s="6" t="s">
        <v>119</v>
      </c>
      <c r="EN2618" s="6" t="s">
        <v>21</v>
      </c>
      <c r="EO2618" s="6">
        <v>6</v>
      </c>
    </row>
    <row r="2619" spans="131:145" x14ac:dyDescent="0.25">
      <c r="EA2619" s="6" t="s">
        <v>0</v>
      </c>
      <c r="EB2619" s="6" t="s">
        <v>11</v>
      </c>
      <c r="EC2619" s="6" t="s">
        <v>187</v>
      </c>
      <c r="ED2619" s="6" t="s">
        <v>188</v>
      </c>
      <c r="EE2619" s="6" t="s">
        <v>97</v>
      </c>
      <c r="EF2619" s="6" t="s">
        <v>132</v>
      </c>
      <c r="EG2619" s="6">
        <v>18</v>
      </c>
      <c r="EH2619" s="6">
        <v>78</v>
      </c>
      <c r="EI2619" s="6">
        <v>18</v>
      </c>
      <c r="EJ2619" s="6">
        <v>79</v>
      </c>
      <c r="EK2619" s="6">
        <v>18</v>
      </c>
      <c r="EL2619" s="6">
        <v>77</v>
      </c>
      <c r="EM2619" s="6" t="s">
        <v>119</v>
      </c>
      <c r="EN2619" s="6" t="s">
        <v>23</v>
      </c>
      <c r="EO2619" s="6">
        <v>9</v>
      </c>
    </row>
    <row r="2620" spans="131:145" x14ac:dyDescent="0.25">
      <c r="EA2620" s="6" t="s">
        <v>0</v>
      </c>
      <c r="EB2620" s="6" t="s">
        <v>8</v>
      </c>
      <c r="EC2620" s="6" t="s">
        <v>123</v>
      </c>
      <c r="ED2620" s="6" t="s">
        <v>124</v>
      </c>
      <c r="EE2620" s="6" t="s">
        <v>97</v>
      </c>
      <c r="EF2620" s="6" t="s">
        <v>98</v>
      </c>
      <c r="EG2620" s="6">
        <v>30</v>
      </c>
      <c r="EH2620" s="6">
        <v>175</v>
      </c>
      <c r="EI2620" s="6">
        <v>18</v>
      </c>
      <c r="EJ2620" s="6">
        <v>120</v>
      </c>
      <c r="EK2620" s="6">
        <v>29</v>
      </c>
      <c r="EL2620" s="6">
        <v>182</v>
      </c>
      <c r="EM2620" s="6" t="s">
        <v>119</v>
      </c>
      <c r="EN2620" s="6" t="s">
        <v>22</v>
      </c>
      <c r="EO2620" s="6">
        <v>14</v>
      </c>
    </row>
    <row r="2621" spans="131:145" x14ac:dyDescent="0.25">
      <c r="EA2621" s="6" t="s">
        <v>0</v>
      </c>
      <c r="EB2621" s="6" t="s">
        <v>4</v>
      </c>
      <c r="EC2621" s="6" t="s">
        <v>1799</v>
      </c>
      <c r="ED2621" s="6" t="s">
        <v>162</v>
      </c>
      <c r="EE2621" s="6" t="s">
        <v>97</v>
      </c>
      <c r="EF2621" s="6" t="s">
        <v>98</v>
      </c>
      <c r="EG2621" s="6">
        <v>163</v>
      </c>
      <c r="EH2621" s="6">
        <v>712</v>
      </c>
      <c r="EI2621" s="6">
        <v>84</v>
      </c>
      <c r="EJ2621" s="6">
        <v>452</v>
      </c>
      <c r="EK2621" s="6">
        <v>140</v>
      </c>
      <c r="EL2621" s="6">
        <v>707</v>
      </c>
      <c r="EM2621" s="6" t="s">
        <v>119</v>
      </c>
      <c r="EN2621" s="6" t="s">
        <v>22</v>
      </c>
      <c r="EO2621" s="6">
        <v>43</v>
      </c>
    </row>
    <row r="2622" spans="131:145" x14ac:dyDescent="0.25">
      <c r="EA2622" s="6" t="s">
        <v>0</v>
      </c>
      <c r="EB2622" s="6" t="s">
        <v>5</v>
      </c>
      <c r="EC2622" s="6" t="s">
        <v>269</v>
      </c>
      <c r="ED2622" s="6" t="s">
        <v>270</v>
      </c>
      <c r="EE2622" s="6" t="s">
        <v>97</v>
      </c>
      <c r="EF2622" s="6" t="s">
        <v>98</v>
      </c>
      <c r="EG2622" s="6">
        <v>31</v>
      </c>
      <c r="EH2622" s="6">
        <v>170</v>
      </c>
      <c r="EI2622" s="6">
        <v>25</v>
      </c>
      <c r="EJ2622" s="6">
        <v>125</v>
      </c>
      <c r="EK2622" s="6">
        <v>31</v>
      </c>
      <c r="EL2622" s="6">
        <v>170</v>
      </c>
      <c r="EM2622" s="6" t="s">
        <v>119</v>
      </c>
      <c r="EN2622" s="6" t="s">
        <v>23</v>
      </c>
      <c r="EO2622" s="6">
        <v>20</v>
      </c>
    </row>
    <row r="2623" spans="131:145" x14ac:dyDescent="0.25">
      <c r="EA2623" s="6" t="s">
        <v>3</v>
      </c>
      <c r="EB2623" s="6" t="s">
        <v>17</v>
      </c>
      <c r="EC2623" s="6" t="s">
        <v>232</v>
      </c>
      <c r="ED2623" s="6" t="s">
        <v>233</v>
      </c>
      <c r="EE2623" s="6" t="s">
        <v>97</v>
      </c>
      <c r="EF2623" s="6" t="s">
        <v>98</v>
      </c>
      <c r="EG2623" s="6">
        <v>30</v>
      </c>
      <c r="EH2623" s="6">
        <v>188</v>
      </c>
      <c r="EI2623" s="6">
        <v>24</v>
      </c>
      <c r="EJ2623" s="6">
        <v>112</v>
      </c>
      <c r="EK2623" s="6">
        <v>24</v>
      </c>
      <c r="EL2623" s="6">
        <v>112</v>
      </c>
      <c r="EM2623" s="6" t="s">
        <v>119</v>
      </c>
      <c r="EN2623" s="6" t="s">
        <v>22</v>
      </c>
      <c r="EO2623" s="6">
        <v>11</v>
      </c>
    </row>
    <row r="2624" spans="131:145" x14ac:dyDescent="0.25">
      <c r="EA2624" s="6" t="s">
        <v>0</v>
      </c>
      <c r="EB2624" s="6" t="s">
        <v>5</v>
      </c>
      <c r="EC2624" s="6" t="s">
        <v>713</v>
      </c>
      <c r="ED2624" s="6" t="s">
        <v>714</v>
      </c>
      <c r="EE2624" s="6" t="s">
        <v>209</v>
      </c>
      <c r="EF2624" s="6" t="s">
        <v>125</v>
      </c>
      <c r="EG2624" s="6">
        <v>110</v>
      </c>
      <c r="EH2624" s="6">
        <v>643</v>
      </c>
      <c r="EI2624" s="6">
        <v>106</v>
      </c>
      <c r="EK2624" s="6">
        <v>124</v>
      </c>
      <c r="EL2624" s="6">
        <v>0</v>
      </c>
      <c r="EM2624" s="6" t="s">
        <v>119</v>
      </c>
      <c r="EN2624" s="6" t="s">
        <v>22</v>
      </c>
      <c r="EO2624" s="6">
        <v>0</v>
      </c>
    </row>
    <row r="2625" spans="131:145" x14ac:dyDescent="0.25">
      <c r="EA2625" s="6" t="s">
        <v>0</v>
      </c>
      <c r="EB2625" s="6" t="s">
        <v>13</v>
      </c>
      <c r="EC2625" s="6" t="s">
        <v>173</v>
      </c>
      <c r="ED2625" s="6" t="s">
        <v>174</v>
      </c>
      <c r="EE2625" s="6" t="s">
        <v>97</v>
      </c>
      <c r="EF2625" s="6" t="s">
        <v>125</v>
      </c>
      <c r="EG2625" s="6">
        <v>74</v>
      </c>
      <c r="EH2625" s="6">
        <v>404</v>
      </c>
      <c r="EI2625" s="6">
        <v>60</v>
      </c>
      <c r="EJ2625" s="6">
        <v>330</v>
      </c>
      <c r="EK2625" s="6">
        <v>74</v>
      </c>
      <c r="EL2625" s="6">
        <v>369</v>
      </c>
      <c r="EM2625" s="6" t="s">
        <v>119</v>
      </c>
      <c r="EN2625" s="6" t="s">
        <v>23</v>
      </c>
      <c r="EO2625" s="6">
        <v>40</v>
      </c>
    </row>
    <row r="2626" spans="131:145" x14ac:dyDescent="0.25">
      <c r="EA2626" s="6" t="s">
        <v>0</v>
      </c>
      <c r="EB2626" s="6" t="s">
        <v>13</v>
      </c>
      <c r="EC2626" s="6" t="s">
        <v>195</v>
      </c>
      <c r="ED2626" s="6" t="s">
        <v>196</v>
      </c>
      <c r="EE2626" s="6" t="s">
        <v>97</v>
      </c>
      <c r="EF2626" s="6" t="s">
        <v>132</v>
      </c>
      <c r="EG2626" s="6">
        <v>20</v>
      </c>
      <c r="EH2626" s="6">
        <v>64</v>
      </c>
      <c r="EI2626" s="6">
        <v>14</v>
      </c>
      <c r="EJ2626" s="6">
        <v>52</v>
      </c>
      <c r="EK2626" s="6">
        <v>14</v>
      </c>
      <c r="EL2626" s="6">
        <v>52</v>
      </c>
      <c r="EM2626" s="6" t="s">
        <v>119</v>
      </c>
      <c r="EN2626" s="6" t="s">
        <v>21</v>
      </c>
      <c r="EO2626" s="6">
        <v>1</v>
      </c>
    </row>
    <row r="2627" spans="131:145" x14ac:dyDescent="0.25">
      <c r="EA2627" s="6" t="s">
        <v>0</v>
      </c>
      <c r="EB2627" s="6" t="s">
        <v>13</v>
      </c>
      <c r="EC2627" s="6" t="s">
        <v>241</v>
      </c>
      <c r="ED2627" s="6" t="s">
        <v>242</v>
      </c>
      <c r="EE2627" s="6" t="s">
        <v>97</v>
      </c>
      <c r="EF2627" s="6" t="s">
        <v>98</v>
      </c>
      <c r="EG2627" s="6">
        <v>65</v>
      </c>
      <c r="EH2627" s="6">
        <v>347</v>
      </c>
      <c r="EI2627" s="6">
        <v>65</v>
      </c>
      <c r="EJ2627" s="6">
        <v>347</v>
      </c>
      <c r="EK2627" s="6">
        <v>65</v>
      </c>
      <c r="EL2627" s="6">
        <v>347</v>
      </c>
      <c r="EM2627" s="6" t="s">
        <v>119</v>
      </c>
      <c r="EN2627" s="6" t="s">
        <v>21</v>
      </c>
      <c r="EO2627" s="6">
        <v>6</v>
      </c>
    </row>
    <row r="2628" spans="131:145" x14ac:dyDescent="0.25">
      <c r="EA2628" s="6" t="s">
        <v>3</v>
      </c>
      <c r="EB2628" s="6" t="s">
        <v>17</v>
      </c>
      <c r="EC2628" s="6" t="s">
        <v>767</v>
      </c>
      <c r="ED2628" s="6" t="s">
        <v>768</v>
      </c>
      <c r="EE2628" s="6" t="s">
        <v>97</v>
      </c>
      <c r="EF2628" s="6" t="s">
        <v>98</v>
      </c>
      <c r="EG2628" s="6">
        <v>61</v>
      </c>
      <c r="EH2628" s="6">
        <v>264</v>
      </c>
      <c r="EI2628" s="6">
        <v>55</v>
      </c>
      <c r="EJ2628" s="6">
        <v>251</v>
      </c>
      <c r="EK2628" s="6">
        <v>55</v>
      </c>
      <c r="EL2628" s="6">
        <v>251</v>
      </c>
      <c r="EM2628" s="6" t="s">
        <v>119</v>
      </c>
      <c r="EN2628" s="6" t="s">
        <v>21</v>
      </c>
      <c r="EO2628" s="6">
        <v>22</v>
      </c>
    </row>
    <row r="2629" spans="131:145" x14ac:dyDescent="0.25">
      <c r="EA2629" s="6" t="s">
        <v>0</v>
      </c>
      <c r="EB2629" s="6" t="s">
        <v>13</v>
      </c>
      <c r="EC2629" s="6" t="s">
        <v>245</v>
      </c>
      <c r="ED2629" s="6" t="s">
        <v>246</v>
      </c>
      <c r="EE2629" s="6" t="s">
        <v>97</v>
      </c>
      <c r="EF2629" s="6" t="s">
        <v>98</v>
      </c>
      <c r="EG2629" s="6">
        <v>25</v>
      </c>
      <c r="EH2629" s="6">
        <v>133</v>
      </c>
      <c r="EI2629" s="6">
        <v>22</v>
      </c>
      <c r="EJ2629" s="6">
        <v>95</v>
      </c>
      <c r="EK2629" s="6">
        <v>25</v>
      </c>
      <c r="EL2629" s="6">
        <v>134</v>
      </c>
      <c r="EM2629" s="6" t="s">
        <v>119</v>
      </c>
      <c r="EN2629" s="6" t="s">
        <v>21</v>
      </c>
      <c r="EO2629" s="6">
        <v>3</v>
      </c>
    </row>
    <row r="2630" spans="131:145" x14ac:dyDescent="0.25">
      <c r="EA2630" s="6" t="s">
        <v>0</v>
      </c>
      <c r="EB2630" s="6" t="s">
        <v>13</v>
      </c>
      <c r="EC2630" s="6" t="s">
        <v>201</v>
      </c>
      <c r="ED2630" s="6" t="s">
        <v>202</v>
      </c>
      <c r="EE2630" s="6" t="s">
        <v>97</v>
      </c>
      <c r="EF2630" s="6" t="s">
        <v>132</v>
      </c>
      <c r="EG2630" s="6">
        <v>8</v>
      </c>
      <c r="EH2630" s="6">
        <v>40</v>
      </c>
      <c r="EI2630" s="6">
        <v>8</v>
      </c>
      <c r="EJ2630" s="6">
        <v>28</v>
      </c>
      <c r="EK2630" s="6">
        <v>8</v>
      </c>
      <c r="EL2630" s="6">
        <v>40</v>
      </c>
      <c r="EM2630" s="6" t="s">
        <v>119</v>
      </c>
      <c r="EN2630" s="6" t="s">
        <v>22</v>
      </c>
      <c r="EO2630" s="6">
        <v>1</v>
      </c>
    </row>
    <row r="2631" spans="131:145" x14ac:dyDescent="0.25">
      <c r="EA2631" s="6" t="s">
        <v>3</v>
      </c>
      <c r="EB2631" s="6" t="s">
        <v>15</v>
      </c>
      <c r="EC2631" s="6" t="s">
        <v>806</v>
      </c>
      <c r="ED2631" s="6" t="s">
        <v>807</v>
      </c>
      <c r="EE2631" s="6" t="s">
        <v>97</v>
      </c>
      <c r="EF2631" s="6" t="s">
        <v>125</v>
      </c>
      <c r="EG2631" s="6">
        <v>178</v>
      </c>
      <c r="EH2631" s="6">
        <v>827</v>
      </c>
      <c r="EI2631" s="6">
        <v>194</v>
      </c>
      <c r="EJ2631" s="6">
        <v>890</v>
      </c>
      <c r="EK2631" s="6">
        <v>194</v>
      </c>
      <c r="EL2631" s="6">
        <v>890</v>
      </c>
      <c r="EM2631" s="6" t="s">
        <v>119</v>
      </c>
      <c r="EN2631" s="6" t="s">
        <v>23</v>
      </c>
      <c r="EO2631" s="6">
        <v>78</v>
      </c>
    </row>
    <row r="2632" spans="131:145" x14ac:dyDescent="0.25">
      <c r="EA2632" s="6" t="s">
        <v>0</v>
      </c>
      <c r="EB2632" s="6" t="s">
        <v>13</v>
      </c>
      <c r="EC2632" s="6" t="s">
        <v>173</v>
      </c>
      <c r="ED2632" s="6" t="s">
        <v>174</v>
      </c>
      <c r="EE2632" s="6" t="s">
        <v>97</v>
      </c>
      <c r="EF2632" s="6" t="s">
        <v>125</v>
      </c>
      <c r="EG2632" s="6">
        <v>74</v>
      </c>
      <c r="EH2632" s="6">
        <v>404</v>
      </c>
      <c r="EI2632" s="6">
        <v>60</v>
      </c>
      <c r="EJ2632" s="6">
        <v>330</v>
      </c>
      <c r="EK2632" s="6">
        <v>74</v>
      </c>
      <c r="EL2632" s="6">
        <v>369</v>
      </c>
      <c r="EM2632" s="6" t="s">
        <v>119</v>
      </c>
      <c r="EN2632" s="6" t="s">
        <v>22</v>
      </c>
      <c r="EO2632" s="6">
        <v>20</v>
      </c>
    </row>
    <row r="2633" spans="131:145" x14ac:dyDescent="0.25">
      <c r="EA2633" s="6" t="s">
        <v>3</v>
      </c>
      <c r="EB2633" s="6" t="s">
        <v>15</v>
      </c>
      <c r="EC2633" s="6" t="s">
        <v>794</v>
      </c>
      <c r="ED2633" s="6" t="s">
        <v>795</v>
      </c>
      <c r="EE2633" s="6" t="s">
        <v>97</v>
      </c>
      <c r="EF2633" s="6" t="s">
        <v>125</v>
      </c>
      <c r="EG2633" s="6">
        <v>78</v>
      </c>
      <c r="EH2633" s="6">
        <v>390</v>
      </c>
      <c r="EI2633" s="6">
        <v>77</v>
      </c>
      <c r="EJ2633" s="6">
        <v>384</v>
      </c>
      <c r="EK2633" s="6">
        <v>77</v>
      </c>
      <c r="EL2633" s="6">
        <v>384</v>
      </c>
      <c r="EM2633" s="6" t="s">
        <v>119</v>
      </c>
      <c r="EN2633" s="6" t="s">
        <v>21</v>
      </c>
      <c r="EO2633" s="6">
        <v>39</v>
      </c>
    </row>
    <row r="2634" spans="131:145" x14ac:dyDescent="0.25">
      <c r="EA2634" s="6" t="s">
        <v>0</v>
      </c>
      <c r="EB2634" s="6" t="s">
        <v>13</v>
      </c>
      <c r="EC2634" s="6" t="s">
        <v>201</v>
      </c>
      <c r="ED2634" s="6" t="s">
        <v>202</v>
      </c>
      <c r="EE2634" s="6" t="s">
        <v>97</v>
      </c>
      <c r="EF2634" s="6" t="s">
        <v>132</v>
      </c>
      <c r="EG2634" s="6">
        <v>8</v>
      </c>
      <c r="EH2634" s="6">
        <v>40</v>
      </c>
      <c r="EI2634" s="6">
        <v>8</v>
      </c>
      <c r="EJ2634" s="6">
        <v>28</v>
      </c>
      <c r="EK2634" s="6">
        <v>8</v>
      </c>
      <c r="EL2634" s="6">
        <v>40</v>
      </c>
      <c r="EM2634" s="6" t="s">
        <v>119</v>
      </c>
      <c r="EN2634" s="6" t="s">
        <v>23</v>
      </c>
      <c r="EO2634" s="6">
        <v>3</v>
      </c>
    </row>
    <row r="2635" spans="131:145" x14ac:dyDescent="0.25">
      <c r="EA2635" s="6" t="s">
        <v>0</v>
      </c>
      <c r="EB2635" s="6" t="s">
        <v>13</v>
      </c>
      <c r="EC2635" s="6" t="s">
        <v>199</v>
      </c>
      <c r="ED2635" s="6" t="s">
        <v>200</v>
      </c>
      <c r="EE2635" s="6" t="s">
        <v>97</v>
      </c>
      <c r="EF2635" s="6" t="s">
        <v>125</v>
      </c>
      <c r="EG2635" s="6">
        <v>77</v>
      </c>
      <c r="EH2635" s="6">
        <v>380</v>
      </c>
      <c r="EI2635" s="6">
        <v>76</v>
      </c>
      <c r="EJ2635" s="6">
        <v>342</v>
      </c>
      <c r="EK2635" s="6">
        <v>76</v>
      </c>
      <c r="EL2635" s="6">
        <v>344</v>
      </c>
      <c r="EM2635" s="6" t="s">
        <v>119</v>
      </c>
      <c r="EN2635" s="6" t="s">
        <v>23</v>
      </c>
      <c r="EO2635" s="6">
        <v>49</v>
      </c>
    </row>
    <row r="2636" spans="131:145" x14ac:dyDescent="0.25">
      <c r="EA2636" s="6" t="s">
        <v>3</v>
      </c>
      <c r="EB2636" s="6" t="s">
        <v>17</v>
      </c>
      <c r="EC2636" s="6" t="s">
        <v>767</v>
      </c>
      <c r="ED2636" s="6" t="s">
        <v>768</v>
      </c>
      <c r="EE2636" s="6" t="s">
        <v>97</v>
      </c>
      <c r="EF2636" s="6" t="s">
        <v>98</v>
      </c>
      <c r="EG2636" s="6">
        <v>61</v>
      </c>
      <c r="EH2636" s="6">
        <v>264</v>
      </c>
      <c r="EI2636" s="6">
        <v>55</v>
      </c>
      <c r="EJ2636" s="6">
        <v>251</v>
      </c>
      <c r="EK2636" s="6">
        <v>55</v>
      </c>
      <c r="EL2636" s="6">
        <v>251</v>
      </c>
      <c r="EM2636" s="6" t="s">
        <v>119</v>
      </c>
      <c r="EN2636" s="6" t="s">
        <v>23</v>
      </c>
      <c r="EO2636" s="6">
        <v>36</v>
      </c>
    </row>
    <row r="2637" spans="131:145" x14ac:dyDescent="0.25">
      <c r="EA2637" s="6" t="s">
        <v>3</v>
      </c>
      <c r="EB2637" s="6" t="s">
        <v>1084</v>
      </c>
      <c r="EC2637" s="6" t="s">
        <v>1085</v>
      </c>
      <c r="ED2637" s="6" t="s">
        <v>1086</v>
      </c>
      <c r="EE2637" s="6" t="s">
        <v>97</v>
      </c>
      <c r="EF2637" s="6" t="s">
        <v>125</v>
      </c>
      <c r="EG2637" s="6">
        <v>44</v>
      </c>
      <c r="EH2637" s="6">
        <v>273</v>
      </c>
      <c r="EI2637" s="6">
        <v>40</v>
      </c>
      <c r="EJ2637" s="6">
        <v>208</v>
      </c>
      <c r="EK2637" s="6">
        <v>40</v>
      </c>
      <c r="EL2637" s="6">
        <v>208</v>
      </c>
      <c r="EM2637" s="6" t="s">
        <v>119</v>
      </c>
      <c r="EN2637" s="6" t="s">
        <v>23</v>
      </c>
      <c r="EO2637" s="6">
        <v>24</v>
      </c>
    </row>
    <row r="2638" spans="131:145" x14ac:dyDescent="0.25">
      <c r="EA2638" s="6" t="s">
        <v>0</v>
      </c>
      <c r="EB2638" s="6" t="s">
        <v>13</v>
      </c>
      <c r="EC2638" s="6" t="s">
        <v>1853</v>
      </c>
      <c r="ED2638" s="6" t="s">
        <v>204</v>
      </c>
      <c r="EE2638" s="6" t="s">
        <v>97</v>
      </c>
      <c r="EF2638" s="6" t="s">
        <v>125</v>
      </c>
      <c r="EG2638" s="6">
        <v>41</v>
      </c>
      <c r="EH2638" s="6">
        <v>199</v>
      </c>
      <c r="EI2638" s="6">
        <v>41</v>
      </c>
      <c r="EJ2638" s="6">
        <v>196</v>
      </c>
      <c r="EK2638" s="6">
        <v>41</v>
      </c>
      <c r="EL2638" s="6">
        <v>201</v>
      </c>
      <c r="EM2638" s="6" t="s">
        <v>119</v>
      </c>
      <c r="EN2638" s="6" t="s">
        <v>21</v>
      </c>
      <c r="EO2638" s="6">
        <v>6</v>
      </c>
    </row>
    <row r="2639" spans="131:145" x14ac:dyDescent="0.25">
      <c r="EA2639" s="6" t="s">
        <v>3</v>
      </c>
      <c r="EB2639" s="6" t="s">
        <v>17</v>
      </c>
      <c r="EC2639" s="6" t="s">
        <v>771</v>
      </c>
      <c r="ED2639" s="6" t="s">
        <v>772</v>
      </c>
      <c r="EE2639" s="6" t="s">
        <v>209</v>
      </c>
      <c r="EF2639" s="6" t="s">
        <v>125</v>
      </c>
      <c r="EG2639" s="6">
        <v>9</v>
      </c>
      <c r="EH2639" s="6">
        <v>40</v>
      </c>
      <c r="EI2639" s="6">
        <v>9</v>
      </c>
      <c r="EJ2639" s="6">
        <v>43</v>
      </c>
      <c r="EK2639" s="6">
        <v>9</v>
      </c>
      <c r="EL2639" s="6">
        <v>43</v>
      </c>
      <c r="EM2639" s="6" t="s">
        <v>119</v>
      </c>
      <c r="EN2639" s="6" t="s">
        <v>21</v>
      </c>
      <c r="EO2639" s="6">
        <v>6</v>
      </c>
    </row>
    <row r="2640" spans="131:145" x14ac:dyDescent="0.25">
      <c r="EA2640" s="6" t="s">
        <v>0</v>
      </c>
      <c r="EB2640" s="6" t="s">
        <v>13</v>
      </c>
      <c r="EC2640" s="6" t="s">
        <v>175</v>
      </c>
      <c r="ED2640" s="6" t="s">
        <v>176</v>
      </c>
      <c r="EE2640" s="6" t="s">
        <v>97</v>
      </c>
      <c r="EF2640" s="6" t="s">
        <v>125</v>
      </c>
      <c r="EG2640" s="6">
        <v>35</v>
      </c>
      <c r="EH2640" s="6">
        <v>215</v>
      </c>
      <c r="EI2640" s="6">
        <v>35</v>
      </c>
      <c r="EJ2640" s="6">
        <v>211</v>
      </c>
      <c r="EK2640" s="6">
        <v>35</v>
      </c>
      <c r="EL2640" s="6">
        <v>212</v>
      </c>
      <c r="EM2640" s="6" t="s">
        <v>119</v>
      </c>
      <c r="EN2640" s="6" t="s">
        <v>21</v>
      </c>
      <c r="EO2640" s="6">
        <v>17</v>
      </c>
    </row>
    <row r="2641" spans="131:145" x14ac:dyDescent="0.25">
      <c r="EA2641" s="6" t="s">
        <v>0</v>
      </c>
      <c r="EB2641" s="6" t="s">
        <v>13</v>
      </c>
      <c r="EC2641" s="6" t="s">
        <v>175</v>
      </c>
      <c r="ED2641" s="6" t="s">
        <v>176</v>
      </c>
      <c r="EE2641" s="6" t="s">
        <v>97</v>
      </c>
      <c r="EF2641" s="6" t="s">
        <v>125</v>
      </c>
      <c r="EG2641" s="6">
        <v>35</v>
      </c>
      <c r="EH2641" s="6">
        <v>215</v>
      </c>
      <c r="EI2641" s="6">
        <v>35</v>
      </c>
      <c r="EJ2641" s="6">
        <v>211</v>
      </c>
      <c r="EK2641" s="6">
        <v>35</v>
      </c>
      <c r="EL2641" s="6">
        <v>212</v>
      </c>
      <c r="EM2641" s="6" t="s">
        <v>119</v>
      </c>
      <c r="EN2641" s="6" t="s">
        <v>22</v>
      </c>
      <c r="EO2641" s="6">
        <v>14</v>
      </c>
    </row>
    <row r="2642" spans="131:145" x14ac:dyDescent="0.25">
      <c r="EA2642" s="6" t="s">
        <v>3</v>
      </c>
      <c r="EB2642" s="6" t="s">
        <v>17</v>
      </c>
      <c r="EC2642" s="6" t="s">
        <v>232</v>
      </c>
      <c r="ED2642" s="6" t="s">
        <v>233</v>
      </c>
      <c r="EE2642" s="6" t="s">
        <v>97</v>
      </c>
      <c r="EF2642" s="6" t="s">
        <v>98</v>
      </c>
      <c r="EG2642" s="6">
        <v>30</v>
      </c>
      <c r="EH2642" s="6">
        <v>188</v>
      </c>
      <c r="EI2642" s="6">
        <v>24</v>
      </c>
      <c r="EJ2642" s="6">
        <v>112</v>
      </c>
      <c r="EK2642" s="6">
        <v>24</v>
      </c>
      <c r="EL2642" s="6">
        <v>112</v>
      </c>
      <c r="EM2642" s="6" t="s">
        <v>119</v>
      </c>
      <c r="EN2642" s="6" t="s">
        <v>21</v>
      </c>
      <c r="EO2642" s="6">
        <v>11</v>
      </c>
    </row>
    <row r="2643" spans="131:145" x14ac:dyDescent="0.25">
      <c r="EA2643" s="6" t="s">
        <v>3</v>
      </c>
      <c r="EB2643" s="6" t="s">
        <v>15</v>
      </c>
      <c r="EC2643" s="6" t="s">
        <v>228</v>
      </c>
      <c r="ED2643" s="6" t="s">
        <v>229</v>
      </c>
      <c r="EE2643" s="6" t="s">
        <v>97</v>
      </c>
      <c r="EF2643" s="6" t="s">
        <v>98</v>
      </c>
      <c r="EG2643" s="6">
        <v>30</v>
      </c>
      <c r="EH2643" s="6">
        <v>139</v>
      </c>
      <c r="EI2643" s="6">
        <v>31</v>
      </c>
      <c r="EJ2643" s="6">
        <v>140</v>
      </c>
      <c r="EK2643" s="6">
        <v>31</v>
      </c>
      <c r="EL2643" s="6">
        <v>140</v>
      </c>
      <c r="EM2643" s="6" t="s">
        <v>119</v>
      </c>
      <c r="EN2643" s="6" t="s">
        <v>23</v>
      </c>
      <c r="EO2643" s="6">
        <v>12</v>
      </c>
    </row>
    <row r="2644" spans="131:145" x14ac:dyDescent="0.25">
      <c r="EA2644" s="6" t="s">
        <v>3</v>
      </c>
      <c r="EB2644" s="6" t="s">
        <v>14</v>
      </c>
      <c r="EC2644" s="6" t="s">
        <v>783</v>
      </c>
      <c r="ED2644" s="6" t="s">
        <v>784</v>
      </c>
      <c r="EE2644" s="6" t="s">
        <v>97</v>
      </c>
      <c r="EF2644" s="6" t="s">
        <v>98</v>
      </c>
      <c r="EG2644" s="6">
        <v>41</v>
      </c>
      <c r="EH2644" s="6">
        <v>214</v>
      </c>
      <c r="EI2644" s="6">
        <v>41</v>
      </c>
      <c r="EJ2644" s="6">
        <v>214</v>
      </c>
      <c r="EK2644" s="6">
        <v>41</v>
      </c>
      <c r="EL2644" s="6">
        <v>214</v>
      </c>
      <c r="EM2644" s="6" t="s">
        <v>119</v>
      </c>
      <c r="EN2644" s="6" t="s">
        <v>21</v>
      </c>
      <c r="EO2644" s="6">
        <v>16</v>
      </c>
    </row>
    <row r="2645" spans="131:145" x14ac:dyDescent="0.25">
      <c r="EA2645" s="6" t="s">
        <v>0</v>
      </c>
      <c r="EB2645" s="6" t="s">
        <v>5</v>
      </c>
      <c r="EC2645" s="6" t="s">
        <v>713</v>
      </c>
      <c r="ED2645" s="6" t="s">
        <v>714</v>
      </c>
      <c r="EE2645" s="6" t="s">
        <v>209</v>
      </c>
      <c r="EF2645" s="6" t="s">
        <v>125</v>
      </c>
      <c r="EG2645" s="6">
        <v>110</v>
      </c>
      <c r="EH2645" s="6">
        <v>643</v>
      </c>
      <c r="EI2645" s="6">
        <v>106</v>
      </c>
      <c r="EK2645" s="6">
        <v>124</v>
      </c>
      <c r="EL2645" s="6">
        <v>0</v>
      </c>
      <c r="EM2645" s="6" t="s">
        <v>119</v>
      </c>
      <c r="EN2645" s="6" t="s">
        <v>23</v>
      </c>
      <c r="EO2645" s="6">
        <v>0</v>
      </c>
    </row>
    <row r="2646" spans="131:145" x14ac:dyDescent="0.25">
      <c r="EA2646" s="6" t="s">
        <v>0</v>
      </c>
      <c r="EB2646" s="6" t="s">
        <v>9</v>
      </c>
      <c r="EC2646" s="6" t="s">
        <v>756</v>
      </c>
      <c r="ED2646" s="6" t="s">
        <v>757</v>
      </c>
      <c r="EE2646" s="6" t="s">
        <v>97</v>
      </c>
      <c r="EF2646" s="6" t="s">
        <v>125</v>
      </c>
      <c r="EG2646" s="6">
        <v>115</v>
      </c>
      <c r="EH2646" s="6">
        <v>532</v>
      </c>
      <c r="EI2646" s="6">
        <v>115</v>
      </c>
      <c r="EJ2646" s="6">
        <v>537</v>
      </c>
      <c r="EK2646" s="6">
        <v>115</v>
      </c>
      <c r="EL2646" s="6">
        <v>537</v>
      </c>
      <c r="EM2646" s="6" t="s">
        <v>119</v>
      </c>
      <c r="EN2646" s="6" t="s">
        <v>23</v>
      </c>
      <c r="EO2646" s="6">
        <v>81</v>
      </c>
    </row>
    <row r="2647" spans="131:145" x14ac:dyDescent="0.25">
      <c r="EA2647" s="6" t="s">
        <v>0</v>
      </c>
      <c r="EB2647" s="6" t="s">
        <v>4</v>
      </c>
      <c r="EC2647" s="6" t="s">
        <v>696</v>
      </c>
      <c r="ED2647" s="6" t="s">
        <v>697</v>
      </c>
      <c r="EE2647" s="6" t="s">
        <v>97</v>
      </c>
      <c r="EF2647" s="6" t="s">
        <v>125</v>
      </c>
      <c r="EG2647" s="6">
        <v>43</v>
      </c>
      <c r="EH2647" s="6">
        <v>247</v>
      </c>
      <c r="EI2647" s="6">
        <v>41</v>
      </c>
      <c r="EJ2647" s="6">
        <v>232</v>
      </c>
      <c r="EK2647" s="6">
        <v>41</v>
      </c>
      <c r="EL2647" s="6">
        <v>9</v>
      </c>
      <c r="EM2647" s="6" t="s">
        <v>119</v>
      </c>
      <c r="EN2647" s="6" t="s">
        <v>21</v>
      </c>
      <c r="EO2647" s="6">
        <v>0</v>
      </c>
    </row>
    <row r="2648" spans="131:145" x14ac:dyDescent="0.25">
      <c r="EA2648" s="6" t="s">
        <v>0</v>
      </c>
      <c r="EB2648" s="6" t="s">
        <v>13</v>
      </c>
      <c r="EC2648" s="6" t="s">
        <v>201</v>
      </c>
      <c r="ED2648" s="6" t="s">
        <v>202</v>
      </c>
      <c r="EE2648" s="6" t="s">
        <v>97</v>
      </c>
      <c r="EF2648" s="6" t="s">
        <v>132</v>
      </c>
      <c r="EG2648" s="6">
        <v>8</v>
      </c>
      <c r="EH2648" s="6">
        <v>40</v>
      </c>
      <c r="EI2648" s="6">
        <v>8</v>
      </c>
      <c r="EJ2648" s="6">
        <v>28</v>
      </c>
      <c r="EK2648" s="6">
        <v>8</v>
      </c>
      <c r="EL2648" s="6">
        <v>40</v>
      </c>
      <c r="EM2648" s="6" t="s">
        <v>119</v>
      </c>
      <c r="EN2648" s="6" t="s">
        <v>21</v>
      </c>
      <c r="EO2648" s="6">
        <v>2</v>
      </c>
    </row>
    <row r="2649" spans="131:145" x14ac:dyDescent="0.25">
      <c r="EA2649" s="6" t="s">
        <v>3</v>
      </c>
      <c r="EB2649" s="6" t="s">
        <v>1084</v>
      </c>
      <c r="EC2649" s="6" t="s">
        <v>1085</v>
      </c>
      <c r="ED2649" s="6" t="s">
        <v>1086</v>
      </c>
      <c r="EE2649" s="6" t="s">
        <v>97</v>
      </c>
      <c r="EF2649" s="6" t="s">
        <v>125</v>
      </c>
      <c r="EG2649" s="6">
        <v>44</v>
      </c>
      <c r="EH2649" s="6">
        <v>273</v>
      </c>
      <c r="EI2649" s="6">
        <v>40</v>
      </c>
      <c r="EJ2649" s="6">
        <v>208</v>
      </c>
      <c r="EK2649" s="6">
        <v>40</v>
      </c>
      <c r="EL2649" s="6">
        <v>208</v>
      </c>
      <c r="EM2649" s="6" t="s">
        <v>119</v>
      </c>
      <c r="EN2649" s="6" t="s">
        <v>22</v>
      </c>
      <c r="EO2649" s="6">
        <v>13</v>
      </c>
    </row>
    <row r="2650" spans="131:145" x14ac:dyDescent="0.25">
      <c r="EA2650" s="6" t="s">
        <v>0</v>
      </c>
      <c r="EB2650" s="6" t="s">
        <v>13</v>
      </c>
      <c r="EC2650" s="6" t="s">
        <v>195</v>
      </c>
      <c r="ED2650" s="6" t="s">
        <v>196</v>
      </c>
      <c r="EE2650" s="6" t="s">
        <v>97</v>
      </c>
      <c r="EF2650" s="6" t="s">
        <v>132</v>
      </c>
      <c r="EG2650" s="6">
        <v>20</v>
      </c>
      <c r="EH2650" s="6">
        <v>64</v>
      </c>
      <c r="EI2650" s="6">
        <v>14</v>
      </c>
      <c r="EJ2650" s="6">
        <v>52</v>
      </c>
      <c r="EK2650" s="6">
        <v>14</v>
      </c>
      <c r="EL2650" s="6">
        <v>52</v>
      </c>
      <c r="EM2650" s="6" t="s">
        <v>119</v>
      </c>
      <c r="EN2650" s="6" t="s">
        <v>22</v>
      </c>
      <c r="EO2650" s="6">
        <v>4</v>
      </c>
    </row>
    <row r="2651" spans="131:145" x14ac:dyDescent="0.25">
      <c r="EA2651" s="6" t="s">
        <v>0</v>
      </c>
      <c r="EB2651" s="6" t="s">
        <v>13</v>
      </c>
      <c r="EC2651" s="6" t="s">
        <v>175</v>
      </c>
      <c r="ED2651" s="6" t="s">
        <v>176</v>
      </c>
      <c r="EE2651" s="6" t="s">
        <v>97</v>
      </c>
      <c r="EF2651" s="6" t="s">
        <v>125</v>
      </c>
      <c r="EG2651" s="6">
        <v>35</v>
      </c>
      <c r="EH2651" s="6">
        <v>215</v>
      </c>
      <c r="EI2651" s="6">
        <v>35</v>
      </c>
      <c r="EJ2651" s="6">
        <v>211</v>
      </c>
      <c r="EK2651" s="6">
        <v>35</v>
      </c>
      <c r="EL2651" s="6">
        <v>212</v>
      </c>
      <c r="EM2651" s="6" t="s">
        <v>119</v>
      </c>
      <c r="EN2651" s="6" t="s">
        <v>23</v>
      </c>
      <c r="EO2651" s="6">
        <v>31</v>
      </c>
    </row>
    <row r="2652" spans="131:145" x14ac:dyDescent="0.25">
      <c r="EA2652" s="6" t="s">
        <v>0</v>
      </c>
      <c r="EB2652" s="6" t="s">
        <v>13</v>
      </c>
      <c r="EC2652" s="6" t="s">
        <v>199</v>
      </c>
      <c r="ED2652" s="6" t="s">
        <v>200</v>
      </c>
      <c r="EE2652" s="6" t="s">
        <v>97</v>
      </c>
      <c r="EF2652" s="6" t="s">
        <v>125</v>
      </c>
      <c r="EG2652" s="6">
        <v>77</v>
      </c>
      <c r="EH2652" s="6">
        <v>380</v>
      </c>
      <c r="EI2652" s="6">
        <v>76</v>
      </c>
      <c r="EJ2652" s="6">
        <v>342</v>
      </c>
      <c r="EK2652" s="6">
        <v>76</v>
      </c>
      <c r="EL2652" s="6">
        <v>344</v>
      </c>
      <c r="EM2652" s="6" t="s">
        <v>119</v>
      </c>
      <c r="EN2652" s="6" t="s">
        <v>22</v>
      </c>
      <c r="EO2652" s="6">
        <v>23</v>
      </c>
    </row>
    <row r="2653" spans="131:145" x14ac:dyDescent="0.25">
      <c r="EA2653" s="6" t="s">
        <v>3</v>
      </c>
      <c r="EB2653" s="6" t="s">
        <v>17</v>
      </c>
      <c r="EC2653" s="6" t="s">
        <v>767</v>
      </c>
      <c r="ED2653" s="6" t="s">
        <v>768</v>
      </c>
      <c r="EE2653" s="6" t="s">
        <v>97</v>
      </c>
      <c r="EF2653" s="6" t="s">
        <v>98</v>
      </c>
      <c r="EG2653" s="6">
        <v>61</v>
      </c>
      <c r="EH2653" s="6">
        <v>264</v>
      </c>
      <c r="EI2653" s="6">
        <v>55</v>
      </c>
      <c r="EJ2653" s="6">
        <v>251</v>
      </c>
      <c r="EK2653" s="6">
        <v>55</v>
      </c>
      <c r="EL2653" s="6">
        <v>251</v>
      </c>
      <c r="EM2653" s="6" t="s">
        <v>119</v>
      </c>
      <c r="EN2653" s="6" t="s">
        <v>22</v>
      </c>
      <c r="EO2653" s="6">
        <v>14</v>
      </c>
    </row>
    <row r="2654" spans="131:145" x14ac:dyDescent="0.25">
      <c r="EA2654" s="6" t="s">
        <v>0</v>
      </c>
      <c r="EB2654" s="6" t="s">
        <v>13</v>
      </c>
      <c r="EC2654" s="6" t="s">
        <v>245</v>
      </c>
      <c r="ED2654" s="6" t="s">
        <v>246</v>
      </c>
      <c r="EE2654" s="6" t="s">
        <v>97</v>
      </c>
      <c r="EF2654" s="6" t="s">
        <v>98</v>
      </c>
      <c r="EG2654" s="6">
        <v>25</v>
      </c>
      <c r="EH2654" s="6">
        <v>133</v>
      </c>
      <c r="EI2654" s="6">
        <v>22</v>
      </c>
      <c r="EJ2654" s="6">
        <v>95</v>
      </c>
      <c r="EK2654" s="6">
        <v>25</v>
      </c>
      <c r="EL2654" s="6">
        <v>134</v>
      </c>
      <c r="EM2654" s="6" t="s">
        <v>119</v>
      </c>
      <c r="EN2654" s="6" t="s">
        <v>23</v>
      </c>
      <c r="EO2654" s="6">
        <v>10</v>
      </c>
    </row>
    <row r="2655" spans="131:145" x14ac:dyDescent="0.25">
      <c r="EA2655" s="6" t="s">
        <v>3</v>
      </c>
      <c r="EB2655" s="6" t="s">
        <v>16</v>
      </c>
      <c r="EC2655" s="6" t="s">
        <v>230</v>
      </c>
      <c r="ED2655" s="6" t="s">
        <v>231</v>
      </c>
      <c r="EE2655" s="6" t="s">
        <v>97</v>
      </c>
      <c r="EF2655" s="6" t="s">
        <v>98</v>
      </c>
      <c r="EG2655" s="6">
        <v>31</v>
      </c>
      <c r="EH2655" s="6">
        <v>191</v>
      </c>
      <c r="EI2655" s="6">
        <v>31</v>
      </c>
      <c r="EJ2655" s="6">
        <v>183</v>
      </c>
      <c r="EK2655" s="6">
        <v>31</v>
      </c>
      <c r="EL2655" s="6">
        <v>183</v>
      </c>
      <c r="EM2655" s="6" t="s">
        <v>119</v>
      </c>
      <c r="EN2655" s="6" t="s">
        <v>22</v>
      </c>
      <c r="EO2655" s="6">
        <v>7</v>
      </c>
    </row>
    <row r="2656" spans="131:145" x14ac:dyDescent="0.25">
      <c r="EA2656" s="6" t="s">
        <v>3</v>
      </c>
      <c r="EB2656" s="6" t="s">
        <v>15</v>
      </c>
      <c r="EC2656" s="6" t="s">
        <v>794</v>
      </c>
      <c r="ED2656" s="6" t="s">
        <v>795</v>
      </c>
      <c r="EE2656" s="6" t="s">
        <v>97</v>
      </c>
      <c r="EF2656" s="6" t="s">
        <v>125</v>
      </c>
      <c r="EG2656" s="6">
        <v>78</v>
      </c>
      <c r="EH2656" s="6">
        <v>390</v>
      </c>
      <c r="EI2656" s="6">
        <v>77</v>
      </c>
      <c r="EJ2656" s="6">
        <v>384</v>
      </c>
      <c r="EK2656" s="6">
        <v>77</v>
      </c>
      <c r="EL2656" s="6">
        <v>384</v>
      </c>
      <c r="EM2656" s="6" t="s">
        <v>119</v>
      </c>
      <c r="EN2656" s="6" t="s">
        <v>23</v>
      </c>
      <c r="EO2656" s="6">
        <v>61</v>
      </c>
    </row>
    <row r="2657" spans="131:145" x14ac:dyDescent="0.25">
      <c r="EA2657" s="6" t="s">
        <v>0</v>
      </c>
      <c r="EB2657" s="6" t="s">
        <v>4</v>
      </c>
      <c r="EC2657" s="6" t="s">
        <v>696</v>
      </c>
      <c r="ED2657" s="6" t="s">
        <v>697</v>
      </c>
      <c r="EE2657" s="6" t="s">
        <v>97</v>
      </c>
      <c r="EF2657" s="6" t="s">
        <v>125</v>
      </c>
      <c r="EG2657" s="6">
        <v>43</v>
      </c>
      <c r="EH2657" s="6">
        <v>247</v>
      </c>
      <c r="EI2657" s="6">
        <v>41</v>
      </c>
      <c r="EJ2657" s="6">
        <v>232</v>
      </c>
      <c r="EK2657" s="6">
        <v>41</v>
      </c>
      <c r="EL2657" s="6">
        <v>9</v>
      </c>
      <c r="EM2657" s="6" t="s">
        <v>119</v>
      </c>
      <c r="EN2657" s="6" t="s">
        <v>23</v>
      </c>
      <c r="EO2657" s="6">
        <v>0</v>
      </c>
    </row>
    <row r="2658" spans="131:145" x14ac:dyDescent="0.25">
      <c r="EA2658" s="6" t="s">
        <v>3</v>
      </c>
      <c r="EB2658" s="6" t="s">
        <v>17</v>
      </c>
      <c r="EC2658" s="6" t="s">
        <v>771</v>
      </c>
      <c r="ED2658" s="6" t="s">
        <v>772</v>
      </c>
      <c r="EE2658" s="6" t="s">
        <v>209</v>
      </c>
      <c r="EF2658" s="6" t="s">
        <v>125</v>
      </c>
      <c r="EG2658" s="6">
        <v>9</v>
      </c>
      <c r="EH2658" s="6">
        <v>40</v>
      </c>
      <c r="EI2658" s="6">
        <v>9</v>
      </c>
      <c r="EJ2658" s="6">
        <v>43</v>
      </c>
      <c r="EK2658" s="6">
        <v>9</v>
      </c>
      <c r="EL2658" s="6">
        <v>43</v>
      </c>
      <c r="EM2658" s="6" t="s">
        <v>119</v>
      </c>
      <c r="EN2658" s="6" t="s">
        <v>23</v>
      </c>
      <c r="EO2658" s="6">
        <v>9</v>
      </c>
    </row>
    <row r="2659" spans="131:145" x14ac:dyDescent="0.25">
      <c r="EA2659" s="6" t="s">
        <v>3</v>
      </c>
      <c r="EB2659" s="6" t="s">
        <v>14</v>
      </c>
      <c r="EC2659" s="6" t="s">
        <v>785</v>
      </c>
      <c r="ED2659" s="6" t="s">
        <v>786</v>
      </c>
      <c r="EE2659" s="6" t="s">
        <v>97</v>
      </c>
      <c r="EF2659" s="6" t="s">
        <v>98</v>
      </c>
      <c r="EG2659" s="6">
        <v>140</v>
      </c>
      <c r="EH2659" s="6">
        <v>613</v>
      </c>
      <c r="EI2659" s="6">
        <v>137</v>
      </c>
      <c r="EJ2659" s="6">
        <v>622</v>
      </c>
      <c r="EK2659" s="6">
        <v>137</v>
      </c>
      <c r="EL2659" s="6">
        <v>622</v>
      </c>
      <c r="EM2659" s="6" t="s">
        <v>119</v>
      </c>
      <c r="EN2659" s="6" t="s">
        <v>22</v>
      </c>
      <c r="EO2659" s="6">
        <v>31</v>
      </c>
    </row>
    <row r="2660" spans="131:145" x14ac:dyDescent="0.25">
      <c r="EA2660" s="6" t="s">
        <v>3</v>
      </c>
      <c r="EB2660" s="6" t="s">
        <v>15</v>
      </c>
      <c r="EC2660" s="6" t="s">
        <v>234</v>
      </c>
      <c r="ED2660" s="6" t="s">
        <v>1060</v>
      </c>
      <c r="EE2660" s="6" t="s">
        <v>97</v>
      </c>
      <c r="EF2660" s="6" t="s">
        <v>132</v>
      </c>
      <c r="EG2660" s="6">
        <v>21</v>
      </c>
      <c r="EH2660" s="6">
        <v>107</v>
      </c>
      <c r="EI2660" s="6">
        <v>22</v>
      </c>
      <c r="EJ2660" s="6">
        <v>108</v>
      </c>
      <c r="EK2660" s="6">
        <v>22</v>
      </c>
      <c r="EL2660" s="6">
        <v>0</v>
      </c>
      <c r="EM2660" s="6" t="s">
        <v>119</v>
      </c>
      <c r="EN2660" s="6" t="s">
        <v>22</v>
      </c>
      <c r="EO2660" s="6">
        <v>0</v>
      </c>
    </row>
    <row r="2661" spans="131:145" x14ac:dyDescent="0.25">
      <c r="EA2661" s="6" t="s">
        <v>0</v>
      </c>
      <c r="EB2661" s="6" t="s">
        <v>13</v>
      </c>
      <c r="EC2661" s="6" t="s">
        <v>243</v>
      </c>
      <c r="ED2661" s="6" t="s">
        <v>244</v>
      </c>
      <c r="EE2661" s="6" t="s">
        <v>97</v>
      </c>
      <c r="EF2661" s="6" t="s">
        <v>98</v>
      </c>
      <c r="EG2661" s="6">
        <v>67</v>
      </c>
      <c r="EH2661" s="6">
        <v>350</v>
      </c>
      <c r="EI2661" s="6">
        <v>67</v>
      </c>
      <c r="EJ2661" s="6">
        <v>350</v>
      </c>
      <c r="EK2661" s="6">
        <v>67</v>
      </c>
      <c r="EL2661" s="6">
        <v>350</v>
      </c>
      <c r="EM2661" s="6" t="s">
        <v>119</v>
      </c>
      <c r="EN2661" s="6" t="s">
        <v>21</v>
      </c>
      <c r="EO2661" s="6">
        <v>18</v>
      </c>
    </row>
    <row r="2662" spans="131:145" x14ac:dyDescent="0.25">
      <c r="EA2662" s="6" t="s">
        <v>3</v>
      </c>
      <c r="EB2662" s="6" t="s">
        <v>14</v>
      </c>
      <c r="EC2662" s="6" t="s">
        <v>785</v>
      </c>
      <c r="ED2662" s="6" t="s">
        <v>786</v>
      </c>
      <c r="EE2662" s="6" t="s">
        <v>97</v>
      </c>
      <c r="EF2662" s="6" t="s">
        <v>98</v>
      </c>
      <c r="EG2662" s="6">
        <v>140</v>
      </c>
      <c r="EH2662" s="6">
        <v>613</v>
      </c>
      <c r="EI2662" s="6">
        <v>137</v>
      </c>
      <c r="EJ2662" s="6">
        <v>622</v>
      </c>
      <c r="EK2662" s="6">
        <v>137</v>
      </c>
      <c r="EL2662" s="6">
        <v>622</v>
      </c>
      <c r="EM2662" s="6" t="s">
        <v>119</v>
      </c>
      <c r="EN2662" s="6" t="s">
        <v>23</v>
      </c>
      <c r="EO2662" s="6">
        <v>66</v>
      </c>
    </row>
    <row r="2663" spans="131:145" x14ac:dyDescent="0.25">
      <c r="EA2663" s="6" t="s">
        <v>0</v>
      </c>
      <c r="EB2663" s="6" t="s">
        <v>12</v>
      </c>
      <c r="EC2663" s="6" t="s">
        <v>1848</v>
      </c>
      <c r="ED2663" s="6" t="s">
        <v>198</v>
      </c>
      <c r="EE2663" s="6" t="s">
        <v>97</v>
      </c>
      <c r="EF2663" s="6" t="s">
        <v>125</v>
      </c>
      <c r="EG2663" s="6">
        <v>20</v>
      </c>
      <c r="EH2663" s="6">
        <v>106</v>
      </c>
      <c r="EI2663" s="6">
        <v>13</v>
      </c>
      <c r="EJ2663" s="6">
        <v>94</v>
      </c>
      <c r="EK2663" s="6">
        <v>18</v>
      </c>
      <c r="EL2663" s="6">
        <v>94</v>
      </c>
      <c r="EM2663" s="6" t="s">
        <v>119</v>
      </c>
      <c r="EN2663" s="6" t="s">
        <v>22</v>
      </c>
      <c r="EO2663" s="6">
        <v>11</v>
      </c>
    </row>
    <row r="2664" spans="131:145" x14ac:dyDescent="0.25">
      <c r="EA2664" s="6" t="s">
        <v>3</v>
      </c>
      <c r="EB2664" s="6" t="s">
        <v>14</v>
      </c>
      <c r="EC2664" s="6" t="s">
        <v>783</v>
      </c>
      <c r="ED2664" s="6" t="s">
        <v>784</v>
      </c>
      <c r="EE2664" s="6" t="s">
        <v>97</v>
      </c>
      <c r="EF2664" s="6" t="s">
        <v>98</v>
      </c>
      <c r="EG2664" s="6">
        <v>41</v>
      </c>
      <c r="EH2664" s="6">
        <v>214</v>
      </c>
      <c r="EI2664" s="6">
        <v>41</v>
      </c>
      <c r="EJ2664" s="6">
        <v>214</v>
      </c>
      <c r="EK2664" s="6">
        <v>41</v>
      </c>
      <c r="EL2664" s="6">
        <v>214</v>
      </c>
      <c r="EM2664" s="6" t="s">
        <v>119</v>
      </c>
      <c r="EN2664" s="6" t="s">
        <v>23</v>
      </c>
      <c r="EO2664" s="6">
        <v>27</v>
      </c>
    </row>
    <row r="2665" spans="131:145" x14ac:dyDescent="0.25">
      <c r="EA2665" s="6" t="s">
        <v>0</v>
      </c>
      <c r="EB2665" s="6" t="s">
        <v>13</v>
      </c>
      <c r="EC2665" s="6" t="s">
        <v>239</v>
      </c>
      <c r="ED2665" s="6" t="s">
        <v>240</v>
      </c>
      <c r="EE2665" s="6" t="s">
        <v>97</v>
      </c>
      <c r="EF2665" s="6" t="s">
        <v>98</v>
      </c>
      <c r="EG2665" s="6">
        <v>15</v>
      </c>
      <c r="EH2665" s="6">
        <v>74</v>
      </c>
      <c r="EI2665" s="6">
        <v>12</v>
      </c>
      <c r="EJ2665" s="6">
        <v>60</v>
      </c>
      <c r="EK2665" s="6">
        <v>16</v>
      </c>
      <c r="EL2665" s="6">
        <v>74</v>
      </c>
      <c r="EM2665" s="6" t="s">
        <v>119</v>
      </c>
      <c r="EN2665" s="6" t="s">
        <v>22</v>
      </c>
      <c r="EO2665" s="6">
        <v>2</v>
      </c>
    </row>
    <row r="2666" spans="131:145" x14ac:dyDescent="0.25">
      <c r="EA2666" s="6" t="s">
        <v>0</v>
      </c>
      <c r="EB2666" s="6" t="s">
        <v>13</v>
      </c>
      <c r="EC2666" s="6" t="s">
        <v>243</v>
      </c>
      <c r="ED2666" s="6" t="s">
        <v>244</v>
      </c>
      <c r="EE2666" s="6" t="s">
        <v>97</v>
      </c>
      <c r="EF2666" s="6" t="s">
        <v>98</v>
      </c>
      <c r="EG2666" s="6">
        <v>67</v>
      </c>
      <c r="EH2666" s="6">
        <v>350</v>
      </c>
      <c r="EI2666" s="6">
        <v>67</v>
      </c>
      <c r="EJ2666" s="6">
        <v>350</v>
      </c>
      <c r="EK2666" s="6">
        <v>67</v>
      </c>
      <c r="EL2666" s="6">
        <v>350</v>
      </c>
      <c r="EM2666" s="6" t="s">
        <v>119</v>
      </c>
      <c r="EN2666" s="6" t="s">
        <v>23</v>
      </c>
      <c r="EO2666" s="6">
        <v>36</v>
      </c>
    </row>
    <row r="2667" spans="131:145" x14ac:dyDescent="0.25">
      <c r="EA2667" s="6" t="s">
        <v>0</v>
      </c>
      <c r="EB2667" s="6" t="s">
        <v>13</v>
      </c>
      <c r="EC2667" s="6" t="s">
        <v>243</v>
      </c>
      <c r="ED2667" s="6" t="s">
        <v>244</v>
      </c>
      <c r="EE2667" s="6" t="s">
        <v>97</v>
      </c>
      <c r="EF2667" s="6" t="s">
        <v>98</v>
      </c>
      <c r="EG2667" s="6">
        <v>67</v>
      </c>
      <c r="EH2667" s="6">
        <v>350</v>
      </c>
      <c r="EI2667" s="6">
        <v>67</v>
      </c>
      <c r="EJ2667" s="6">
        <v>350</v>
      </c>
      <c r="EK2667" s="6">
        <v>67</v>
      </c>
      <c r="EL2667" s="6">
        <v>350</v>
      </c>
      <c r="EM2667" s="6" t="s">
        <v>119</v>
      </c>
      <c r="EN2667" s="6" t="s">
        <v>22</v>
      </c>
      <c r="EO2667" s="6">
        <v>18</v>
      </c>
    </row>
    <row r="2668" spans="131:145" x14ac:dyDescent="0.25">
      <c r="EA2668" s="6" t="s">
        <v>3</v>
      </c>
      <c r="EB2668" s="6" t="s">
        <v>16</v>
      </c>
      <c r="EC2668" s="6" t="s">
        <v>230</v>
      </c>
      <c r="ED2668" s="6" t="s">
        <v>231</v>
      </c>
      <c r="EE2668" s="6" t="s">
        <v>97</v>
      </c>
      <c r="EF2668" s="6" t="s">
        <v>98</v>
      </c>
      <c r="EG2668" s="6">
        <v>31</v>
      </c>
      <c r="EH2668" s="6">
        <v>191</v>
      </c>
      <c r="EI2668" s="6">
        <v>31</v>
      </c>
      <c r="EJ2668" s="6">
        <v>183</v>
      </c>
      <c r="EK2668" s="6">
        <v>31</v>
      </c>
      <c r="EL2668" s="6">
        <v>183</v>
      </c>
      <c r="EM2668" s="6" t="s">
        <v>119</v>
      </c>
      <c r="EN2668" s="6" t="s">
        <v>21</v>
      </c>
      <c r="EO2668" s="6">
        <v>19</v>
      </c>
    </row>
    <row r="2669" spans="131:145" x14ac:dyDescent="0.25">
      <c r="EA2669" s="6" t="s">
        <v>3</v>
      </c>
      <c r="EB2669" s="6" t="s">
        <v>15</v>
      </c>
      <c r="EC2669" s="6" t="s">
        <v>806</v>
      </c>
      <c r="ED2669" s="6" t="s">
        <v>807</v>
      </c>
      <c r="EE2669" s="6" t="s">
        <v>97</v>
      </c>
      <c r="EF2669" s="6" t="s">
        <v>125</v>
      </c>
      <c r="EG2669" s="6">
        <v>178</v>
      </c>
      <c r="EH2669" s="6">
        <v>827</v>
      </c>
      <c r="EI2669" s="6">
        <v>194</v>
      </c>
      <c r="EJ2669" s="6">
        <v>890</v>
      </c>
      <c r="EK2669" s="6">
        <v>194</v>
      </c>
      <c r="EL2669" s="6">
        <v>890</v>
      </c>
      <c r="EM2669" s="6" t="s">
        <v>119</v>
      </c>
      <c r="EN2669" s="6" t="s">
        <v>21</v>
      </c>
      <c r="EO2669" s="6">
        <v>37</v>
      </c>
    </row>
    <row r="2670" spans="131:145" x14ac:dyDescent="0.25">
      <c r="EA2670" s="6" t="s">
        <v>0</v>
      </c>
      <c r="EB2670" s="6" t="s">
        <v>13</v>
      </c>
      <c r="EC2670" s="6" t="s">
        <v>247</v>
      </c>
      <c r="ED2670" s="6" t="s">
        <v>248</v>
      </c>
      <c r="EE2670" s="6" t="s">
        <v>97</v>
      </c>
      <c r="EF2670" s="6" t="s">
        <v>98</v>
      </c>
      <c r="EG2670" s="6">
        <v>10</v>
      </c>
      <c r="EH2670" s="6">
        <v>39</v>
      </c>
      <c r="EI2670" s="6">
        <v>7</v>
      </c>
      <c r="EJ2670" s="6">
        <v>25</v>
      </c>
      <c r="EK2670" s="6">
        <v>10</v>
      </c>
      <c r="EL2670" s="6">
        <v>39</v>
      </c>
      <c r="EM2670" s="6" t="s">
        <v>119</v>
      </c>
      <c r="EN2670" s="6" t="s">
        <v>21</v>
      </c>
      <c r="EO2670" s="6">
        <v>3</v>
      </c>
    </row>
    <row r="2671" spans="131:145" x14ac:dyDescent="0.25">
      <c r="EA2671" s="6" t="s">
        <v>0</v>
      </c>
      <c r="EB2671" s="6" t="s">
        <v>13</v>
      </c>
      <c r="EC2671" s="6" t="s">
        <v>239</v>
      </c>
      <c r="ED2671" s="6" t="s">
        <v>240</v>
      </c>
      <c r="EE2671" s="6" t="s">
        <v>97</v>
      </c>
      <c r="EF2671" s="6" t="s">
        <v>98</v>
      </c>
      <c r="EG2671" s="6">
        <v>15</v>
      </c>
      <c r="EH2671" s="6">
        <v>74</v>
      </c>
      <c r="EI2671" s="6">
        <v>12</v>
      </c>
      <c r="EJ2671" s="6">
        <v>60</v>
      </c>
      <c r="EK2671" s="6">
        <v>16</v>
      </c>
      <c r="EL2671" s="6">
        <v>74</v>
      </c>
      <c r="EM2671" s="6" t="s">
        <v>119</v>
      </c>
      <c r="EN2671" s="6" t="s">
        <v>21</v>
      </c>
      <c r="EO2671" s="6">
        <v>3</v>
      </c>
    </row>
    <row r="2672" spans="131:145" x14ac:dyDescent="0.25">
      <c r="EA2672" s="6" t="s">
        <v>3</v>
      </c>
      <c r="EB2672" s="6" t="s">
        <v>15</v>
      </c>
      <c r="EC2672" s="6" t="s">
        <v>234</v>
      </c>
      <c r="ED2672" s="6" t="s">
        <v>1060</v>
      </c>
      <c r="EE2672" s="6" t="s">
        <v>97</v>
      </c>
      <c r="EF2672" s="6" t="s">
        <v>132</v>
      </c>
      <c r="EG2672" s="6">
        <v>21</v>
      </c>
      <c r="EH2672" s="6">
        <v>107</v>
      </c>
      <c r="EI2672" s="6">
        <v>22</v>
      </c>
      <c r="EJ2672" s="6">
        <v>108</v>
      </c>
      <c r="EK2672" s="6">
        <v>22</v>
      </c>
      <c r="EL2672" s="6">
        <v>0</v>
      </c>
      <c r="EM2672" s="6" t="s">
        <v>119</v>
      </c>
      <c r="EN2672" s="6" t="s">
        <v>21</v>
      </c>
      <c r="EO2672" s="6">
        <v>0</v>
      </c>
    </row>
    <row r="2673" spans="131:145" x14ac:dyDescent="0.25">
      <c r="EA2673" s="6" t="s">
        <v>3</v>
      </c>
      <c r="EB2673" s="6" t="s">
        <v>14</v>
      </c>
      <c r="EC2673" s="6" t="s">
        <v>785</v>
      </c>
      <c r="ED2673" s="6" t="s">
        <v>786</v>
      </c>
      <c r="EE2673" s="6" t="s">
        <v>97</v>
      </c>
      <c r="EF2673" s="6" t="s">
        <v>98</v>
      </c>
      <c r="EG2673" s="6">
        <v>140</v>
      </c>
      <c r="EH2673" s="6">
        <v>613</v>
      </c>
      <c r="EI2673" s="6">
        <v>137</v>
      </c>
      <c r="EJ2673" s="6">
        <v>622</v>
      </c>
      <c r="EK2673" s="6">
        <v>137</v>
      </c>
      <c r="EL2673" s="6">
        <v>622</v>
      </c>
      <c r="EM2673" s="6" t="s">
        <v>119</v>
      </c>
      <c r="EN2673" s="6" t="s">
        <v>21</v>
      </c>
      <c r="EO2673" s="6">
        <v>35</v>
      </c>
    </row>
    <row r="2674" spans="131:145" x14ac:dyDescent="0.25">
      <c r="EA2674" s="6" t="s">
        <v>0</v>
      </c>
      <c r="EB2674" s="6" t="s">
        <v>13</v>
      </c>
      <c r="EC2674" s="6" t="s">
        <v>195</v>
      </c>
      <c r="ED2674" s="6" t="s">
        <v>196</v>
      </c>
      <c r="EE2674" s="6" t="s">
        <v>97</v>
      </c>
      <c r="EF2674" s="6" t="s">
        <v>132</v>
      </c>
      <c r="EG2674" s="6">
        <v>20</v>
      </c>
      <c r="EH2674" s="6">
        <v>64</v>
      </c>
      <c r="EI2674" s="6">
        <v>14</v>
      </c>
      <c r="EJ2674" s="6">
        <v>52</v>
      </c>
      <c r="EK2674" s="6">
        <v>14</v>
      </c>
      <c r="EL2674" s="6">
        <v>52</v>
      </c>
      <c r="EM2674" s="6" t="s">
        <v>119</v>
      </c>
      <c r="EN2674" s="6" t="s">
        <v>23</v>
      </c>
      <c r="EO2674" s="6">
        <v>5</v>
      </c>
    </row>
    <row r="2675" spans="131:145" x14ac:dyDescent="0.25">
      <c r="EA2675" s="6" t="s">
        <v>3</v>
      </c>
      <c r="EB2675" s="6" t="s">
        <v>17</v>
      </c>
      <c r="EC2675" s="6" t="s">
        <v>771</v>
      </c>
      <c r="ED2675" s="6" t="s">
        <v>772</v>
      </c>
      <c r="EE2675" s="6" t="s">
        <v>209</v>
      </c>
      <c r="EF2675" s="6" t="s">
        <v>125</v>
      </c>
      <c r="EG2675" s="6">
        <v>9</v>
      </c>
      <c r="EH2675" s="6">
        <v>40</v>
      </c>
      <c r="EI2675" s="6">
        <v>9</v>
      </c>
      <c r="EJ2675" s="6">
        <v>43</v>
      </c>
      <c r="EK2675" s="6">
        <v>9</v>
      </c>
      <c r="EL2675" s="6">
        <v>43</v>
      </c>
      <c r="EM2675" s="6" t="s">
        <v>119</v>
      </c>
      <c r="EN2675" s="6" t="s">
        <v>22</v>
      </c>
      <c r="EO2675" s="6">
        <v>3</v>
      </c>
    </row>
    <row r="2676" spans="131:145" x14ac:dyDescent="0.25">
      <c r="EA2676" s="6" t="s">
        <v>0</v>
      </c>
      <c r="EB2676" s="6" t="s">
        <v>4</v>
      </c>
      <c r="EC2676" s="6" t="s">
        <v>696</v>
      </c>
      <c r="ED2676" s="6" t="s">
        <v>697</v>
      </c>
      <c r="EE2676" s="6" t="s">
        <v>97</v>
      </c>
      <c r="EF2676" s="6" t="s">
        <v>125</v>
      </c>
      <c r="EG2676" s="6">
        <v>43</v>
      </c>
      <c r="EH2676" s="6">
        <v>247</v>
      </c>
      <c r="EI2676" s="6">
        <v>41</v>
      </c>
      <c r="EJ2676" s="6">
        <v>232</v>
      </c>
      <c r="EK2676" s="6">
        <v>41</v>
      </c>
      <c r="EL2676" s="6">
        <v>9</v>
      </c>
      <c r="EM2676" s="6" t="s">
        <v>119</v>
      </c>
      <c r="EN2676" s="6" t="s">
        <v>22</v>
      </c>
      <c r="EO2676" s="6">
        <v>0</v>
      </c>
    </row>
    <row r="2677" spans="131:145" x14ac:dyDescent="0.25">
      <c r="EA2677" s="6" t="s">
        <v>3</v>
      </c>
      <c r="EB2677" s="6" t="s">
        <v>14</v>
      </c>
      <c r="EC2677" s="6" t="s">
        <v>783</v>
      </c>
      <c r="ED2677" s="6" t="s">
        <v>784</v>
      </c>
      <c r="EE2677" s="6" t="s">
        <v>97</v>
      </c>
      <c r="EF2677" s="6" t="s">
        <v>98</v>
      </c>
      <c r="EG2677" s="6">
        <v>41</v>
      </c>
      <c r="EH2677" s="6">
        <v>214</v>
      </c>
      <c r="EI2677" s="6">
        <v>41</v>
      </c>
      <c r="EJ2677" s="6">
        <v>214</v>
      </c>
      <c r="EK2677" s="6">
        <v>41</v>
      </c>
      <c r="EL2677" s="6">
        <v>214</v>
      </c>
      <c r="EM2677" s="6" t="s">
        <v>119</v>
      </c>
      <c r="EN2677" s="6" t="s">
        <v>22</v>
      </c>
      <c r="EO2677" s="6">
        <v>11</v>
      </c>
    </row>
    <row r="2678" spans="131:145" x14ac:dyDescent="0.25">
      <c r="EA2678" s="6" t="s">
        <v>0</v>
      </c>
      <c r="EB2678" s="6" t="s">
        <v>13</v>
      </c>
      <c r="EC2678" s="6" t="s">
        <v>247</v>
      </c>
      <c r="ED2678" s="6" t="s">
        <v>248</v>
      </c>
      <c r="EE2678" s="6" t="s">
        <v>97</v>
      </c>
      <c r="EF2678" s="6" t="s">
        <v>98</v>
      </c>
      <c r="EG2678" s="6">
        <v>10</v>
      </c>
      <c r="EH2678" s="6">
        <v>39</v>
      </c>
      <c r="EI2678" s="6">
        <v>7</v>
      </c>
      <c r="EJ2678" s="6">
        <v>25</v>
      </c>
      <c r="EK2678" s="6">
        <v>10</v>
      </c>
      <c r="EL2678" s="6">
        <v>39</v>
      </c>
      <c r="EM2678" s="6" t="s">
        <v>119</v>
      </c>
      <c r="EN2678" s="6" t="s">
        <v>22</v>
      </c>
      <c r="EO2678" s="6">
        <v>2</v>
      </c>
    </row>
    <row r="2679" spans="131:145" x14ac:dyDescent="0.25">
      <c r="EA2679" s="6" t="s">
        <v>0</v>
      </c>
      <c r="EB2679" s="6" t="s">
        <v>13</v>
      </c>
      <c r="EC2679" s="6" t="s">
        <v>241</v>
      </c>
      <c r="ED2679" s="6" t="s">
        <v>242</v>
      </c>
      <c r="EE2679" s="6" t="s">
        <v>97</v>
      </c>
      <c r="EF2679" s="6" t="s">
        <v>98</v>
      </c>
      <c r="EG2679" s="6">
        <v>65</v>
      </c>
      <c r="EH2679" s="6">
        <v>347</v>
      </c>
      <c r="EI2679" s="6">
        <v>65</v>
      </c>
      <c r="EJ2679" s="6">
        <v>347</v>
      </c>
      <c r="EK2679" s="6">
        <v>65</v>
      </c>
      <c r="EL2679" s="6">
        <v>347</v>
      </c>
      <c r="EM2679" s="6" t="s">
        <v>119</v>
      </c>
      <c r="EN2679" s="6" t="s">
        <v>22</v>
      </c>
      <c r="EO2679" s="6">
        <v>11</v>
      </c>
    </row>
    <row r="2680" spans="131:145" x14ac:dyDescent="0.25">
      <c r="EA2680" s="6" t="s">
        <v>0</v>
      </c>
      <c r="EB2680" s="6" t="s">
        <v>12</v>
      </c>
      <c r="EC2680" s="6" t="s">
        <v>1848</v>
      </c>
      <c r="ED2680" s="6" t="s">
        <v>198</v>
      </c>
      <c r="EE2680" s="6" t="s">
        <v>97</v>
      </c>
      <c r="EF2680" s="6" t="s">
        <v>125</v>
      </c>
      <c r="EG2680" s="6">
        <v>20</v>
      </c>
      <c r="EH2680" s="6">
        <v>106</v>
      </c>
      <c r="EI2680" s="6">
        <v>13</v>
      </c>
      <c r="EJ2680" s="6">
        <v>94</v>
      </c>
      <c r="EK2680" s="6">
        <v>18</v>
      </c>
      <c r="EL2680" s="6">
        <v>94</v>
      </c>
      <c r="EM2680" s="6" t="s">
        <v>119</v>
      </c>
      <c r="EN2680" s="6" t="s">
        <v>23</v>
      </c>
      <c r="EO2680" s="6">
        <v>13</v>
      </c>
    </row>
    <row r="2681" spans="131:145" x14ac:dyDescent="0.25">
      <c r="EA2681" s="6" t="s">
        <v>3</v>
      </c>
      <c r="EB2681" s="6" t="s">
        <v>16</v>
      </c>
      <c r="EC2681" s="6" t="s">
        <v>230</v>
      </c>
      <c r="ED2681" s="6" t="s">
        <v>231</v>
      </c>
      <c r="EE2681" s="6" t="s">
        <v>97</v>
      </c>
      <c r="EF2681" s="6" t="s">
        <v>98</v>
      </c>
      <c r="EG2681" s="6">
        <v>31</v>
      </c>
      <c r="EH2681" s="6">
        <v>191</v>
      </c>
      <c r="EI2681" s="6">
        <v>31</v>
      </c>
      <c r="EJ2681" s="6">
        <v>183</v>
      </c>
      <c r="EK2681" s="6">
        <v>31</v>
      </c>
      <c r="EL2681" s="6">
        <v>183</v>
      </c>
      <c r="EM2681" s="6" t="s">
        <v>119</v>
      </c>
      <c r="EN2681" s="6" t="s">
        <v>23</v>
      </c>
      <c r="EO2681" s="6">
        <v>26</v>
      </c>
    </row>
    <row r="2682" spans="131:145" x14ac:dyDescent="0.25">
      <c r="EA2682" s="6" t="s">
        <v>0</v>
      </c>
      <c r="EB2682" s="6" t="s">
        <v>13</v>
      </c>
      <c r="EC2682" s="6" t="s">
        <v>199</v>
      </c>
      <c r="ED2682" s="6" t="s">
        <v>200</v>
      </c>
      <c r="EE2682" s="6" t="s">
        <v>97</v>
      </c>
      <c r="EF2682" s="6" t="s">
        <v>125</v>
      </c>
      <c r="EG2682" s="6">
        <v>77</v>
      </c>
      <c r="EH2682" s="6">
        <v>380</v>
      </c>
      <c r="EI2682" s="6">
        <v>76</v>
      </c>
      <c r="EJ2682" s="6">
        <v>342</v>
      </c>
      <c r="EK2682" s="6">
        <v>76</v>
      </c>
      <c r="EL2682" s="6">
        <v>344</v>
      </c>
      <c r="EM2682" s="6" t="s">
        <v>119</v>
      </c>
      <c r="EN2682" s="6" t="s">
        <v>21</v>
      </c>
      <c r="EO2682" s="6">
        <v>26</v>
      </c>
    </row>
    <row r="2683" spans="131:145" x14ac:dyDescent="0.25">
      <c r="EA2683" s="6" t="s">
        <v>0</v>
      </c>
      <c r="EB2683" s="6" t="s">
        <v>13</v>
      </c>
      <c r="EC2683" s="6" t="s">
        <v>239</v>
      </c>
      <c r="ED2683" s="6" t="s">
        <v>240</v>
      </c>
      <c r="EE2683" s="6" t="s">
        <v>97</v>
      </c>
      <c r="EF2683" s="6" t="s">
        <v>98</v>
      </c>
      <c r="EG2683" s="6">
        <v>15</v>
      </c>
      <c r="EH2683" s="6">
        <v>74</v>
      </c>
      <c r="EI2683" s="6">
        <v>12</v>
      </c>
      <c r="EJ2683" s="6">
        <v>60</v>
      </c>
      <c r="EK2683" s="6">
        <v>16</v>
      </c>
      <c r="EL2683" s="6">
        <v>74</v>
      </c>
      <c r="EM2683" s="6" t="s">
        <v>119</v>
      </c>
      <c r="EN2683" s="6" t="s">
        <v>23</v>
      </c>
      <c r="EO2683" s="6">
        <v>5</v>
      </c>
    </row>
    <row r="2684" spans="131:145" x14ac:dyDescent="0.25">
      <c r="EA2684" s="6" t="s">
        <v>3</v>
      </c>
      <c r="EB2684" s="6" t="s">
        <v>15</v>
      </c>
      <c r="EC2684" s="6" t="s">
        <v>794</v>
      </c>
      <c r="ED2684" s="6" t="s">
        <v>795</v>
      </c>
      <c r="EE2684" s="6" t="s">
        <v>97</v>
      </c>
      <c r="EF2684" s="6" t="s">
        <v>125</v>
      </c>
      <c r="EG2684" s="6">
        <v>78</v>
      </c>
      <c r="EH2684" s="6">
        <v>390</v>
      </c>
      <c r="EI2684" s="6">
        <v>77</v>
      </c>
      <c r="EJ2684" s="6">
        <v>384</v>
      </c>
      <c r="EK2684" s="6">
        <v>77</v>
      </c>
      <c r="EL2684" s="6">
        <v>384</v>
      </c>
      <c r="EM2684" s="6" t="s">
        <v>119</v>
      </c>
      <c r="EN2684" s="6" t="s">
        <v>22</v>
      </c>
      <c r="EO2684" s="6">
        <v>22</v>
      </c>
    </row>
    <row r="2685" spans="131:145" x14ac:dyDescent="0.25">
      <c r="EA2685" s="6" t="s">
        <v>0</v>
      </c>
      <c r="EB2685" s="6" t="s">
        <v>12</v>
      </c>
      <c r="EC2685" s="6" t="s">
        <v>1848</v>
      </c>
      <c r="ED2685" s="6" t="s">
        <v>198</v>
      </c>
      <c r="EE2685" s="6" t="s">
        <v>97</v>
      </c>
      <c r="EF2685" s="6" t="s">
        <v>125</v>
      </c>
      <c r="EG2685" s="6">
        <v>20</v>
      </c>
      <c r="EH2685" s="6">
        <v>106</v>
      </c>
      <c r="EI2685" s="6">
        <v>13</v>
      </c>
      <c r="EJ2685" s="6">
        <v>94</v>
      </c>
      <c r="EK2685" s="6">
        <v>18</v>
      </c>
      <c r="EL2685" s="6">
        <v>94</v>
      </c>
      <c r="EM2685" s="6" t="s">
        <v>119</v>
      </c>
      <c r="EN2685" s="6" t="s">
        <v>21</v>
      </c>
      <c r="EO2685" s="6">
        <v>2</v>
      </c>
    </row>
    <row r="2686" spans="131:145" x14ac:dyDescent="0.25">
      <c r="EA2686" s="6" t="s">
        <v>0</v>
      </c>
      <c r="EB2686" s="6" t="s">
        <v>13</v>
      </c>
      <c r="EC2686" s="6" t="s">
        <v>247</v>
      </c>
      <c r="ED2686" s="6" t="s">
        <v>248</v>
      </c>
      <c r="EE2686" s="6" t="s">
        <v>97</v>
      </c>
      <c r="EF2686" s="6" t="s">
        <v>98</v>
      </c>
      <c r="EG2686" s="6">
        <v>10</v>
      </c>
      <c r="EH2686" s="6">
        <v>39</v>
      </c>
      <c r="EI2686" s="6">
        <v>7</v>
      </c>
      <c r="EJ2686" s="6">
        <v>25</v>
      </c>
      <c r="EK2686" s="6">
        <v>10</v>
      </c>
      <c r="EL2686" s="6">
        <v>39</v>
      </c>
      <c r="EM2686" s="6" t="s">
        <v>119</v>
      </c>
      <c r="EN2686" s="6" t="s">
        <v>23</v>
      </c>
      <c r="EO2686" s="6">
        <v>5</v>
      </c>
    </row>
    <row r="2687" spans="131:145" x14ac:dyDescent="0.25">
      <c r="EA2687" s="6" t="s">
        <v>3</v>
      </c>
      <c r="EB2687" s="6" t="s">
        <v>17</v>
      </c>
      <c r="EC2687" s="6" t="s">
        <v>232</v>
      </c>
      <c r="ED2687" s="6" t="s">
        <v>233</v>
      </c>
      <c r="EE2687" s="6" t="s">
        <v>97</v>
      </c>
      <c r="EF2687" s="6" t="s">
        <v>98</v>
      </c>
      <c r="EG2687" s="6">
        <v>30</v>
      </c>
      <c r="EH2687" s="6">
        <v>188</v>
      </c>
      <c r="EI2687" s="6">
        <v>24</v>
      </c>
      <c r="EJ2687" s="6">
        <v>112</v>
      </c>
      <c r="EK2687" s="6">
        <v>24</v>
      </c>
      <c r="EL2687" s="6">
        <v>112</v>
      </c>
      <c r="EM2687" s="6" t="s">
        <v>119</v>
      </c>
      <c r="EN2687" s="6" t="s">
        <v>23</v>
      </c>
      <c r="EO2687" s="6">
        <v>22</v>
      </c>
    </row>
    <row r="2688" spans="131:145" x14ac:dyDescent="0.25">
      <c r="EA2688" s="6" t="s">
        <v>3</v>
      </c>
      <c r="EB2688" s="6" t="s">
        <v>15</v>
      </c>
      <c r="EC2688" s="6" t="s">
        <v>234</v>
      </c>
      <c r="ED2688" s="6" t="s">
        <v>1060</v>
      </c>
      <c r="EE2688" s="6" t="s">
        <v>97</v>
      </c>
      <c r="EF2688" s="6" t="s">
        <v>132</v>
      </c>
      <c r="EG2688" s="6">
        <v>21</v>
      </c>
      <c r="EH2688" s="6">
        <v>107</v>
      </c>
      <c r="EI2688" s="6">
        <v>22</v>
      </c>
      <c r="EJ2688" s="6">
        <v>108</v>
      </c>
      <c r="EK2688" s="6">
        <v>22</v>
      </c>
      <c r="EL2688" s="6">
        <v>0</v>
      </c>
      <c r="EM2688" s="6" t="s">
        <v>119</v>
      </c>
      <c r="EN2688" s="6" t="s">
        <v>23</v>
      </c>
      <c r="EO2688" s="6">
        <v>0</v>
      </c>
    </row>
    <row r="2689" spans="131:145" x14ac:dyDescent="0.25">
      <c r="EA2689" s="6" t="s">
        <v>0</v>
      </c>
      <c r="EB2689" s="6" t="s">
        <v>5</v>
      </c>
      <c r="EC2689" s="6" t="s">
        <v>713</v>
      </c>
      <c r="ED2689" s="6" t="s">
        <v>714</v>
      </c>
      <c r="EE2689" s="6" t="s">
        <v>209</v>
      </c>
      <c r="EF2689" s="6" t="s">
        <v>125</v>
      </c>
      <c r="EG2689" s="6">
        <v>110</v>
      </c>
      <c r="EH2689" s="6">
        <v>643</v>
      </c>
      <c r="EI2689" s="6">
        <v>106</v>
      </c>
      <c r="EK2689" s="6">
        <v>124</v>
      </c>
      <c r="EL2689" s="6">
        <v>0</v>
      </c>
      <c r="EM2689" s="6" t="s">
        <v>119</v>
      </c>
      <c r="EN2689" s="6" t="s">
        <v>21</v>
      </c>
      <c r="EO2689" s="6">
        <v>0</v>
      </c>
    </row>
    <row r="2690" spans="131:145" x14ac:dyDescent="0.25">
      <c r="EA2690" s="6" t="s">
        <v>0</v>
      </c>
      <c r="EB2690" s="6" t="s">
        <v>13</v>
      </c>
      <c r="EC2690" s="6" t="s">
        <v>245</v>
      </c>
      <c r="ED2690" s="6" t="s">
        <v>246</v>
      </c>
      <c r="EE2690" s="6" t="s">
        <v>97</v>
      </c>
      <c r="EF2690" s="6" t="s">
        <v>98</v>
      </c>
      <c r="EG2690" s="6">
        <v>25</v>
      </c>
      <c r="EH2690" s="6">
        <v>133</v>
      </c>
      <c r="EI2690" s="6">
        <v>22</v>
      </c>
      <c r="EJ2690" s="6">
        <v>95</v>
      </c>
      <c r="EK2690" s="6">
        <v>25</v>
      </c>
      <c r="EL2690" s="6">
        <v>134</v>
      </c>
      <c r="EM2690" s="6" t="s">
        <v>119</v>
      </c>
      <c r="EN2690" s="6" t="s">
        <v>22</v>
      </c>
      <c r="EO2690" s="6">
        <v>7</v>
      </c>
    </row>
    <row r="2691" spans="131:145" x14ac:dyDescent="0.25">
      <c r="EA2691" s="6" t="s">
        <v>0</v>
      </c>
      <c r="EB2691" s="6" t="s">
        <v>13</v>
      </c>
      <c r="EC2691" s="6" t="s">
        <v>241</v>
      </c>
      <c r="ED2691" s="6" t="s">
        <v>242</v>
      </c>
      <c r="EE2691" s="6" t="s">
        <v>97</v>
      </c>
      <c r="EF2691" s="6" t="s">
        <v>98</v>
      </c>
      <c r="EG2691" s="6">
        <v>65</v>
      </c>
      <c r="EH2691" s="6">
        <v>347</v>
      </c>
      <c r="EI2691" s="6">
        <v>65</v>
      </c>
      <c r="EJ2691" s="6">
        <v>347</v>
      </c>
      <c r="EK2691" s="6">
        <v>65</v>
      </c>
      <c r="EL2691" s="6">
        <v>347</v>
      </c>
      <c r="EM2691" s="6" t="s">
        <v>119</v>
      </c>
      <c r="EN2691" s="6" t="s">
        <v>23</v>
      </c>
      <c r="EO2691" s="6">
        <v>17</v>
      </c>
    </row>
    <row r="2692" spans="131:145" x14ac:dyDescent="0.25">
      <c r="EA2692" s="6" t="s">
        <v>3</v>
      </c>
      <c r="EB2692" s="6" t="s">
        <v>15</v>
      </c>
      <c r="EC2692" s="6" t="s">
        <v>806</v>
      </c>
      <c r="ED2692" s="6" t="s">
        <v>807</v>
      </c>
      <c r="EE2692" s="6" t="s">
        <v>97</v>
      </c>
      <c r="EF2692" s="6" t="s">
        <v>125</v>
      </c>
      <c r="EG2692" s="6">
        <v>178</v>
      </c>
      <c r="EH2692" s="6">
        <v>827</v>
      </c>
      <c r="EI2692" s="6">
        <v>194</v>
      </c>
      <c r="EJ2692" s="6">
        <v>890</v>
      </c>
      <c r="EK2692" s="6">
        <v>194</v>
      </c>
      <c r="EL2692" s="6">
        <v>890</v>
      </c>
      <c r="EM2692" s="6" t="s">
        <v>119</v>
      </c>
      <c r="EN2692" s="6" t="s">
        <v>22</v>
      </c>
      <c r="EO2692" s="6">
        <v>41</v>
      </c>
    </row>
    <row r="2693" spans="131:145" x14ac:dyDescent="0.25">
      <c r="EA2693" s="6" t="s">
        <v>3</v>
      </c>
      <c r="EB2693" s="6" t="s">
        <v>1084</v>
      </c>
      <c r="EC2693" s="6" t="s">
        <v>1085</v>
      </c>
      <c r="ED2693" s="6" t="s">
        <v>1086</v>
      </c>
      <c r="EE2693" s="6" t="s">
        <v>97</v>
      </c>
      <c r="EF2693" s="6" t="s">
        <v>125</v>
      </c>
      <c r="EG2693" s="6">
        <v>44</v>
      </c>
      <c r="EH2693" s="6">
        <v>273</v>
      </c>
      <c r="EI2693" s="6">
        <v>40</v>
      </c>
      <c r="EJ2693" s="6">
        <v>208</v>
      </c>
      <c r="EK2693" s="6">
        <v>40</v>
      </c>
      <c r="EL2693" s="6">
        <v>208</v>
      </c>
      <c r="EM2693" s="6" t="s">
        <v>119</v>
      </c>
      <c r="EN2693" s="6" t="s">
        <v>21</v>
      </c>
      <c r="EO2693" s="6">
        <v>11</v>
      </c>
    </row>
    <row r="2694" spans="131:145" x14ac:dyDescent="0.25">
      <c r="EA2694" s="6" t="s">
        <v>0</v>
      </c>
      <c r="EB2694" s="6" t="s">
        <v>13</v>
      </c>
      <c r="EC2694" s="6" t="s">
        <v>173</v>
      </c>
      <c r="ED2694" s="6" t="s">
        <v>174</v>
      </c>
      <c r="EE2694" s="6" t="s">
        <v>97</v>
      </c>
      <c r="EF2694" s="6" t="s">
        <v>125</v>
      </c>
      <c r="EG2694" s="6">
        <v>74</v>
      </c>
      <c r="EH2694" s="6">
        <v>404</v>
      </c>
      <c r="EI2694" s="6">
        <v>60</v>
      </c>
      <c r="EJ2694" s="6">
        <v>330</v>
      </c>
      <c r="EK2694" s="6">
        <v>74</v>
      </c>
      <c r="EL2694" s="6">
        <v>369</v>
      </c>
      <c r="EM2694" s="6" t="s">
        <v>119</v>
      </c>
      <c r="EN2694" s="6" t="s">
        <v>21</v>
      </c>
      <c r="EO2694" s="6">
        <v>20</v>
      </c>
    </row>
    <row r="2695" spans="131:145" x14ac:dyDescent="0.25">
      <c r="EA2695" s="6" t="s">
        <v>3</v>
      </c>
      <c r="EB2695" s="6" t="s">
        <v>16</v>
      </c>
      <c r="EC2695" s="6" t="s">
        <v>813</v>
      </c>
      <c r="ED2695" s="6" t="s">
        <v>814</v>
      </c>
      <c r="EE2695" s="6" t="s">
        <v>97</v>
      </c>
      <c r="EF2695" s="6" t="s">
        <v>98</v>
      </c>
      <c r="EG2695" s="6">
        <v>38</v>
      </c>
      <c r="EH2695" s="6">
        <v>164</v>
      </c>
      <c r="EI2695" s="6">
        <v>37</v>
      </c>
      <c r="EJ2695" s="6">
        <v>155</v>
      </c>
      <c r="EK2695" s="6">
        <v>38</v>
      </c>
      <c r="EL2695" s="6">
        <v>4</v>
      </c>
      <c r="EM2695" s="6" t="s">
        <v>119</v>
      </c>
      <c r="EN2695" s="6" t="s">
        <v>23</v>
      </c>
      <c r="EO2695" s="6">
        <v>20</v>
      </c>
    </row>
    <row r="2696" spans="131:145" x14ac:dyDescent="0.25">
      <c r="EA2696" s="6" t="s">
        <v>3</v>
      </c>
      <c r="EB2696" s="6" t="s">
        <v>15</v>
      </c>
      <c r="EC2696" s="6" t="s">
        <v>791</v>
      </c>
      <c r="ED2696" s="6" t="s">
        <v>792</v>
      </c>
      <c r="EE2696" s="6" t="s">
        <v>97</v>
      </c>
      <c r="EF2696" s="6" t="s">
        <v>98</v>
      </c>
      <c r="EG2696" s="6">
        <v>64</v>
      </c>
      <c r="EH2696" s="6">
        <v>305</v>
      </c>
      <c r="EI2696" s="6">
        <v>63</v>
      </c>
      <c r="EJ2696" s="6">
        <v>304</v>
      </c>
      <c r="EK2696" s="6">
        <v>63</v>
      </c>
      <c r="EL2696" s="6">
        <v>304</v>
      </c>
      <c r="EM2696" s="6" t="s">
        <v>119</v>
      </c>
      <c r="EN2696" s="6" t="s">
        <v>22</v>
      </c>
      <c r="EO2696" s="6">
        <v>36</v>
      </c>
    </row>
    <row r="2697" spans="131:145" x14ac:dyDescent="0.25">
      <c r="EA2697" s="6" t="s">
        <v>3</v>
      </c>
      <c r="EB2697" s="6" t="s">
        <v>15</v>
      </c>
      <c r="EC2697" s="6" t="s">
        <v>787</v>
      </c>
      <c r="ED2697" s="6" t="s">
        <v>788</v>
      </c>
      <c r="EE2697" s="6" t="s">
        <v>97</v>
      </c>
      <c r="EF2697" s="6" t="s">
        <v>125</v>
      </c>
      <c r="EG2697" s="6">
        <v>87</v>
      </c>
      <c r="EH2697" s="6">
        <v>488</v>
      </c>
      <c r="EI2697" s="6">
        <v>86</v>
      </c>
      <c r="EJ2697" s="6">
        <v>472</v>
      </c>
      <c r="EK2697" s="6">
        <v>86</v>
      </c>
      <c r="EL2697" s="6">
        <v>472</v>
      </c>
      <c r="EM2697" s="6" t="s">
        <v>119</v>
      </c>
      <c r="EN2697" s="6" t="s">
        <v>22</v>
      </c>
      <c r="EO2697" s="6">
        <v>23</v>
      </c>
    </row>
    <row r="2698" spans="131:145" x14ac:dyDescent="0.25">
      <c r="EA2698" s="6" t="s">
        <v>0</v>
      </c>
      <c r="EB2698" s="6" t="s">
        <v>6</v>
      </c>
      <c r="EC2698" s="6" t="s">
        <v>277</v>
      </c>
      <c r="ED2698" s="6" t="s">
        <v>278</v>
      </c>
      <c r="EE2698" s="6" t="s">
        <v>97</v>
      </c>
      <c r="EF2698" s="6" t="s">
        <v>98</v>
      </c>
      <c r="EG2698" s="6">
        <v>139</v>
      </c>
      <c r="EH2698" s="6">
        <v>640</v>
      </c>
      <c r="EI2698" s="6">
        <v>127</v>
      </c>
      <c r="EJ2698" s="6">
        <v>578</v>
      </c>
      <c r="EK2698" s="6">
        <v>146</v>
      </c>
      <c r="EL2698" s="6">
        <v>640</v>
      </c>
      <c r="EM2698" s="6" t="s">
        <v>119</v>
      </c>
      <c r="EN2698" s="6" t="s">
        <v>21</v>
      </c>
      <c r="EO2698" s="6">
        <v>27</v>
      </c>
    </row>
    <row r="2699" spans="131:145" x14ac:dyDescent="0.25">
      <c r="EA2699" s="6" t="s">
        <v>0</v>
      </c>
      <c r="EB2699" s="6" t="s">
        <v>6</v>
      </c>
      <c r="EC2699" s="6" t="s">
        <v>721</v>
      </c>
      <c r="ED2699" s="6" t="s">
        <v>722</v>
      </c>
      <c r="EE2699" s="6" t="s">
        <v>97</v>
      </c>
      <c r="EF2699" s="6" t="s">
        <v>125</v>
      </c>
      <c r="EG2699" s="6">
        <v>30</v>
      </c>
      <c r="EH2699" s="6">
        <v>181</v>
      </c>
      <c r="EI2699" s="6">
        <v>30</v>
      </c>
      <c r="EJ2699" s="6">
        <v>181</v>
      </c>
      <c r="EK2699" s="6">
        <v>30</v>
      </c>
      <c r="EL2699" s="6">
        <v>181</v>
      </c>
      <c r="EM2699" s="6" t="s">
        <v>119</v>
      </c>
      <c r="EN2699" s="6" t="s">
        <v>23</v>
      </c>
      <c r="EO2699" s="6">
        <v>19</v>
      </c>
    </row>
    <row r="2700" spans="131:145" x14ac:dyDescent="0.25">
      <c r="EA2700" s="6" t="s">
        <v>3</v>
      </c>
      <c r="EB2700" s="6" t="s">
        <v>14</v>
      </c>
      <c r="EC2700" s="6" t="s">
        <v>776</v>
      </c>
      <c r="ED2700" s="6" t="s">
        <v>777</v>
      </c>
      <c r="EE2700" s="6" t="s">
        <v>97</v>
      </c>
      <c r="EF2700" s="6" t="s">
        <v>98</v>
      </c>
      <c r="EG2700" s="6">
        <v>77</v>
      </c>
      <c r="EH2700" s="6">
        <v>384</v>
      </c>
      <c r="EI2700" s="6">
        <v>79</v>
      </c>
      <c r="EJ2700" s="6">
        <v>394</v>
      </c>
      <c r="EK2700" s="6">
        <v>79</v>
      </c>
      <c r="EL2700" s="6">
        <v>394</v>
      </c>
      <c r="EM2700" s="6" t="s">
        <v>119</v>
      </c>
      <c r="EN2700" s="6" t="s">
        <v>23</v>
      </c>
      <c r="EO2700" s="6">
        <v>55</v>
      </c>
    </row>
    <row r="2701" spans="131:145" x14ac:dyDescent="0.25">
      <c r="EA2701" s="6" t="s">
        <v>3</v>
      </c>
      <c r="EB2701" s="6" t="s">
        <v>14</v>
      </c>
      <c r="EC2701" s="6" t="s">
        <v>780</v>
      </c>
      <c r="ED2701" s="6" t="s">
        <v>781</v>
      </c>
      <c r="EE2701" s="6" t="s">
        <v>97</v>
      </c>
      <c r="EF2701" s="6" t="s">
        <v>98</v>
      </c>
      <c r="EG2701" s="6">
        <v>73</v>
      </c>
      <c r="EH2701" s="6">
        <v>393</v>
      </c>
      <c r="EI2701" s="6">
        <v>73</v>
      </c>
      <c r="EJ2701" s="6">
        <v>393</v>
      </c>
      <c r="EK2701" s="6">
        <v>73</v>
      </c>
      <c r="EL2701" s="6">
        <v>393</v>
      </c>
      <c r="EM2701" s="6" t="s">
        <v>119</v>
      </c>
      <c r="EN2701" s="6" t="s">
        <v>23</v>
      </c>
      <c r="EO2701" s="6">
        <v>55</v>
      </c>
    </row>
    <row r="2702" spans="131:145" x14ac:dyDescent="0.25">
      <c r="EA2702" s="6" t="s">
        <v>3</v>
      </c>
      <c r="EB2702" s="6" t="s">
        <v>17</v>
      </c>
      <c r="EC2702" s="6" t="s">
        <v>1868</v>
      </c>
      <c r="ED2702" s="6" t="s">
        <v>762</v>
      </c>
      <c r="EE2702" s="6" t="s">
        <v>209</v>
      </c>
      <c r="EF2702" s="6" t="s">
        <v>125</v>
      </c>
      <c r="EG2702" s="6">
        <v>32</v>
      </c>
      <c r="EH2702" s="6">
        <v>156</v>
      </c>
      <c r="EI2702" s="6">
        <v>9</v>
      </c>
      <c r="EJ2702" s="6">
        <v>58</v>
      </c>
      <c r="EK2702" s="6">
        <v>9</v>
      </c>
      <c r="EL2702" s="6">
        <v>58</v>
      </c>
      <c r="EM2702" s="6" t="s">
        <v>119</v>
      </c>
      <c r="EN2702" s="6" t="s">
        <v>21</v>
      </c>
      <c r="EO2702" s="6">
        <v>5</v>
      </c>
    </row>
    <row r="2703" spans="131:145" x14ac:dyDescent="0.25">
      <c r="EA2703" s="6" t="s">
        <v>0</v>
      </c>
      <c r="EB2703" s="6" t="s">
        <v>13</v>
      </c>
      <c r="EC2703" s="6" t="s">
        <v>179</v>
      </c>
      <c r="ED2703" s="6" t="s">
        <v>180</v>
      </c>
      <c r="EE2703" s="6" t="s">
        <v>97</v>
      </c>
      <c r="EF2703" s="6" t="s">
        <v>125</v>
      </c>
      <c r="EG2703" s="6">
        <v>13</v>
      </c>
      <c r="EH2703" s="6">
        <v>70</v>
      </c>
      <c r="EI2703" s="6">
        <v>8</v>
      </c>
      <c r="EJ2703" s="6">
        <v>49</v>
      </c>
      <c r="EK2703" s="6">
        <v>12</v>
      </c>
      <c r="EL2703" s="6">
        <v>70</v>
      </c>
      <c r="EM2703" s="6" t="s">
        <v>119</v>
      </c>
      <c r="EN2703" s="6" t="s">
        <v>23</v>
      </c>
      <c r="EO2703" s="6">
        <v>4</v>
      </c>
    </row>
    <row r="2704" spans="131:145" x14ac:dyDescent="0.25">
      <c r="EA2704" s="6" t="s">
        <v>0</v>
      </c>
      <c r="EB2704" s="6" t="s">
        <v>9</v>
      </c>
      <c r="EC2704" s="6" t="s">
        <v>759</v>
      </c>
      <c r="ED2704" s="6" t="s">
        <v>760</v>
      </c>
      <c r="EE2704" s="6" t="s">
        <v>97</v>
      </c>
      <c r="EF2704" s="6" t="s">
        <v>125</v>
      </c>
      <c r="EG2704" s="6">
        <v>319</v>
      </c>
      <c r="EH2704" s="6">
        <v>1567</v>
      </c>
      <c r="EI2704" s="6">
        <v>133</v>
      </c>
      <c r="EJ2704" s="6">
        <v>499</v>
      </c>
      <c r="EK2704" s="6">
        <v>133</v>
      </c>
      <c r="EL2704" s="6">
        <v>499</v>
      </c>
      <c r="EM2704" s="6" t="s">
        <v>119</v>
      </c>
      <c r="EN2704" s="6" t="s">
        <v>22</v>
      </c>
      <c r="EO2704" s="6">
        <v>36</v>
      </c>
    </row>
    <row r="2705" spans="131:145" x14ac:dyDescent="0.25">
      <c r="EA2705" s="6" t="s">
        <v>0</v>
      </c>
      <c r="EB2705" s="6" t="s">
        <v>6</v>
      </c>
      <c r="EC2705" s="6" t="s">
        <v>277</v>
      </c>
      <c r="ED2705" s="6" t="s">
        <v>278</v>
      </c>
      <c r="EE2705" s="6" t="s">
        <v>97</v>
      </c>
      <c r="EF2705" s="6" t="s">
        <v>98</v>
      </c>
      <c r="EG2705" s="6">
        <v>139</v>
      </c>
      <c r="EH2705" s="6">
        <v>640</v>
      </c>
      <c r="EI2705" s="6">
        <v>127</v>
      </c>
      <c r="EJ2705" s="6">
        <v>578</v>
      </c>
      <c r="EK2705" s="6">
        <v>146</v>
      </c>
      <c r="EL2705" s="6">
        <v>640</v>
      </c>
      <c r="EM2705" s="6" t="s">
        <v>119</v>
      </c>
      <c r="EN2705" s="6" t="s">
        <v>22</v>
      </c>
      <c r="EO2705" s="6">
        <v>30</v>
      </c>
    </row>
    <row r="2706" spans="131:145" x14ac:dyDescent="0.25">
      <c r="EA2706" s="6" t="s">
        <v>0</v>
      </c>
      <c r="EB2706" s="6" t="s">
        <v>9</v>
      </c>
      <c r="EC2706" s="6" t="s">
        <v>759</v>
      </c>
      <c r="ED2706" s="6" t="s">
        <v>760</v>
      </c>
      <c r="EE2706" s="6" t="s">
        <v>97</v>
      </c>
      <c r="EF2706" s="6" t="s">
        <v>125</v>
      </c>
      <c r="EG2706" s="6">
        <v>319</v>
      </c>
      <c r="EH2706" s="6">
        <v>1567</v>
      </c>
      <c r="EI2706" s="6">
        <v>133</v>
      </c>
      <c r="EJ2706" s="6">
        <v>499</v>
      </c>
      <c r="EK2706" s="6">
        <v>133</v>
      </c>
      <c r="EL2706" s="6">
        <v>499</v>
      </c>
      <c r="EM2706" s="6" t="s">
        <v>119</v>
      </c>
      <c r="EN2706" s="6" t="s">
        <v>21</v>
      </c>
      <c r="EO2706" s="6">
        <v>29</v>
      </c>
    </row>
    <row r="2707" spans="131:145" x14ac:dyDescent="0.25">
      <c r="EA2707" s="6" t="s">
        <v>0</v>
      </c>
      <c r="EB2707" s="6" t="s">
        <v>6</v>
      </c>
      <c r="EC2707" s="6" t="s">
        <v>721</v>
      </c>
      <c r="ED2707" s="6" t="s">
        <v>722</v>
      </c>
      <c r="EE2707" s="6" t="s">
        <v>97</v>
      </c>
      <c r="EF2707" s="6" t="s">
        <v>125</v>
      </c>
      <c r="EG2707" s="6">
        <v>30</v>
      </c>
      <c r="EH2707" s="6">
        <v>181</v>
      </c>
      <c r="EI2707" s="6">
        <v>30</v>
      </c>
      <c r="EJ2707" s="6">
        <v>181</v>
      </c>
      <c r="EK2707" s="6">
        <v>30</v>
      </c>
      <c r="EL2707" s="6">
        <v>181</v>
      </c>
      <c r="EM2707" s="6" t="s">
        <v>119</v>
      </c>
      <c r="EN2707" s="6" t="s">
        <v>22</v>
      </c>
      <c r="EO2707" s="6">
        <v>9</v>
      </c>
    </row>
    <row r="2708" spans="131:145" x14ac:dyDescent="0.25">
      <c r="EA2708" s="6" t="s">
        <v>3</v>
      </c>
      <c r="EB2708" s="6" t="s">
        <v>14</v>
      </c>
      <c r="EC2708" s="6" t="s">
        <v>226</v>
      </c>
      <c r="ED2708" s="6" t="s">
        <v>227</v>
      </c>
      <c r="EE2708" s="6" t="s">
        <v>97</v>
      </c>
      <c r="EF2708" s="6" t="s">
        <v>98</v>
      </c>
      <c r="EG2708" s="6">
        <v>50</v>
      </c>
      <c r="EH2708" s="6">
        <v>218</v>
      </c>
      <c r="EI2708" s="6">
        <v>53</v>
      </c>
      <c r="EJ2708" s="6">
        <v>217</v>
      </c>
      <c r="EK2708" s="6">
        <v>53</v>
      </c>
      <c r="EL2708" s="6">
        <v>217</v>
      </c>
      <c r="EM2708" s="6" t="s">
        <v>119</v>
      </c>
      <c r="EN2708" s="6" t="s">
        <v>21</v>
      </c>
      <c r="EO2708" s="6">
        <v>17</v>
      </c>
    </row>
    <row r="2709" spans="131:145" x14ac:dyDescent="0.25">
      <c r="EA2709" s="6" t="s">
        <v>0</v>
      </c>
      <c r="EB2709" s="6" t="s">
        <v>13</v>
      </c>
      <c r="EC2709" s="6" t="s">
        <v>179</v>
      </c>
      <c r="ED2709" s="6" t="s">
        <v>180</v>
      </c>
      <c r="EE2709" s="6" t="s">
        <v>97</v>
      </c>
      <c r="EF2709" s="6" t="s">
        <v>125</v>
      </c>
      <c r="EG2709" s="6">
        <v>13</v>
      </c>
      <c r="EH2709" s="6">
        <v>70</v>
      </c>
      <c r="EI2709" s="6">
        <v>8</v>
      </c>
      <c r="EJ2709" s="6">
        <v>49</v>
      </c>
      <c r="EK2709" s="6">
        <v>12</v>
      </c>
      <c r="EL2709" s="6">
        <v>70</v>
      </c>
      <c r="EM2709" s="6" t="s">
        <v>119</v>
      </c>
      <c r="EN2709" s="6" t="s">
        <v>22</v>
      </c>
      <c r="EO2709" s="6">
        <v>2</v>
      </c>
    </row>
    <row r="2710" spans="131:145" x14ac:dyDescent="0.25">
      <c r="EA2710" s="6" t="s">
        <v>3</v>
      </c>
      <c r="EB2710" s="6" t="s">
        <v>14</v>
      </c>
      <c r="EC2710" s="6" t="s">
        <v>780</v>
      </c>
      <c r="ED2710" s="6" t="s">
        <v>781</v>
      </c>
      <c r="EE2710" s="6" t="s">
        <v>97</v>
      </c>
      <c r="EF2710" s="6" t="s">
        <v>98</v>
      </c>
      <c r="EG2710" s="6">
        <v>73</v>
      </c>
      <c r="EH2710" s="6">
        <v>393</v>
      </c>
      <c r="EI2710" s="6">
        <v>73</v>
      </c>
      <c r="EJ2710" s="6">
        <v>393</v>
      </c>
      <c r="EK2710" s="6">
        <v>73</v>
      </c>
      <c r="EL2710" s="6">
        <v>393</v>
      </c>
      <c r="EM2710" s="6" t="s">
        <v>119</v>
      </c>
      <c r="EN2710" s="6" t="s">
        <v>22</v>
      </c>
      <c r="EO2710" s="6">
        <v>25</v>
      </c>
    </row>
    <row r="2711" spans="131:145" x14ac:dyDescent="0.25">
      <c r="EA2711" s="6" t="s">
        <v>3</v>
      </c>
      <c r="EB2711" s="6" t="s">
        <v>15</v>
      </c>
      <c r="EC2711" s="6" t="s">
        <v>791</v>
      </c>
      <c r="ED2711" s="6" t="s">
        <v>792</v>
      </c>
      <c r="EE2711" s="6" t="s">
        <v>97</v>
      </c>
      <c r="EF2711" s="6" t="s">
        <v>98</v>
      </c>
      <c r="EG2711" s="6">
        <v>64</v>
      </c>
      <c r="EH2711" s="6">
        <v>305</v>
      </c>
      <c r="EI2711" s="6">
        <v>63</v>
      </c>
      <c r="EJ2711" s="6">
        <v>304</v>
      </c>
      <c r="EK2711" s="6">
        <v>63</v>
      </c>
      <c r="EL2711" s="6">
        <v>304</v>
      </c>
      <c r="EM2711" s="6" t="s">
        <v>119</v>
      </c>
      <c r="EN2711" s="6" t="s">
        <v>21</v>
      </c>
      <c r="EO2711" s="6">
        <v>18</v>
      </c>
    </row>
    <row r="2712" spans="131:145" x14ac:dyDescent="0.25">
      <c r="EA2712" s="6" t="s">
        <v>0</v>
      </c>
      <c r="EB2712" s="6" t="s">
        <v>9</v>
      </c>
      <c r="EC2712" s="6" t="s">
        <v>759</v>
      </c>
      <c r="ED2712" s="6" t="s">
        <v>760</v>
      </c>
      <c r="EE2712" s="6" t="s">
        <v>97</v>
      </c>
      <c r="EF2712" s="6" t="s">
        <v>125</v>
      </c>
      <c r="EG2712" s="6">
        <v>319</v>
      </c>
      <c r="EH2712" s="6">
        <v>1567</v>
      </c>
      <c r="EI2712" s="6">
        <v>133</v>
      </c>
      <c r="EJ2712" s="6">
        <v>499</v>
      </c>
      <c r="EK2712" s="6">
        <v>133</v>
      </c>
      <c r="EL2712" s="6">
        <v>499</v>
      </c>
      <c r="EM2712" s="6" t="s">
        <v>119</v>
      </c>
      <c r="EN2712" s="6" t="s">
        <v>23</v>
      </c>
      <c r="EO2712" s="6">
        <v>65</v>
      </c>
    </row>
    <row r="2713" spans="131:145" x14ac:dyDescent="0.25">
      <c r="EA2713" s="6" t="s">
        <v>0</v>
      </c>
      <c r="EB2713" s="6" t="s">
        <v>6</v>
      </c>
      <c r="EC2713" s="6" t="s">
        <v>277</v>
      </c>
      <c r="ED2713" s="6" t="s">
        <v>278</v>
      </c>
      <c r="EE2713" s="6" t="s">
        <v>97</v>
      </c>
      <c r="EF2713" s="6" t="s">
        <v>98</v>
      </c>
      <c r="EG2713" s="6">
        <v>139</v>
      </c>
      <c r="EH2713" s="6">
        <v>640</v>
      </c>
      <c r="EI2713" s="6">
        <v>127</v>
      </c>
      <c r="EJ2713" s="6">
        <v>578</v>
      </c>
      <c r="EK2713" s="6">
        <v>146</v>
      </c>
      <c r="EL2713" s="6">
        <v>640</v>
      </c>
      <c r="EM2713" s="6" t="s">
        <v>119</v>
      </c>
      <c r="EN2713" s="6" t="s">
        <v>23</v>
      </c>
      <c r="EO2713" s="6">
        <v>57</v>
      </c>
    </row>
    <row r="2714" spans="131:145" x14ac:dyDescent="0.25">
      <c r="EA2714" s="6" t="s">
        <v>0</v>
      </c>
      <c r="EB2714" s="6" t="s">
        <v>13</v>
      </c>
      <c r="EC2714" s="6" t="s">
        <v>179</v>
      </c>
      <c r="ED2714" s="6" t="s">
        <v>180</v>
      </c>
      <c r="EE2714" s="6" t="s">
        <v>97</v>
      </c>
      <c r="EF2714" s="6" t="s">
        <v>125</v>
      </c>
      <c r="EG2714" s="6">
        <v>13</v>
      </c>
      <c r="EH2714" s="6">
        <v>70</v>
      </c>
      <c r="EI2714" s="6">
        <v>8</v>
      </c>
      <c r="EJ2714" s="6">
        <v>49</v>
      </c>
      <c r="EK2714" s="6">
        <v>12</v>
      </c>
      <c r="EL2714" s="6">
        <v>70</v>
      </c>
      <c r="EM2714" s="6" t="s">
        <v>119</v>
      </c>
      <c r="EN2714" s="6" t="s">
        <v>21</v>
      </c>
      <c r="EO2714" s="6">
        <v>2</v>
      </c>
    </row>
    <row r="2715" spans="131:145" x14ac:dyDescent="0.25">
      <c r="EA2715" s="6" t="s">
        <v>0</v>
      </c>
      <c r="EB2715" s="6" t="s">
        <v>6</v>
      </c>
      <c r="EC2715" s="6" t="s">
        <v>721</v>
      </c>
      <c r="ED2715" s="6" t="s">
        <v>722</v>
      </c>
      <c r="EE2715" s="6" t="s">
        <v>97</v>
      </c>
      <c r="EF2715" s="6" t="s">
        <v>125</v>
      </c>
      <c r="EG2715" s="6">
        <v>30</v>
      </c>
      <c r="EH2715" s="6">
        <v>181</v>
      </c>
      <c r="EI2715" s="6">
        <v>30</v>
      </c>
      <c r="EJ2715" s="6">
        <v>181</v>
      </c>
      <c r="EK2715" s="6">
        <v>30</v>
      </c>
      <c r="EL2715" s="6">
        <v>181</v>
      </c>
      <c r="EM2715" s="6" t="s">
        <v>119</v>
      </c>
      <c r="EN2715" s="6" t="s">
        <v>21</v>
      </c>
      <c r="EO2715" s="6">
        <v>10</v>
      </c>
    </row>
    <row r="2716" spans="131:145" x14ac:dyDescent="0.25">
      <c r="EA2716" s="6" t="s">
        <v>3</v>
      </c>
      <c r="EB2716" s="6" t="s">
        <v>16</v>
      </c>
      <c r="EC2716" s="6" t="s">
        <v>813</v>
      </c>
      <c r="ED2716" s="6" t="s">
        <v>814</v>
      </c>
      <c r="EE2716" s="6" t="s">
        <v>97</v>
      </c>
      <c r="EF2716" s="6" t="s">
        <v>98</v>
      </c>
      <c r="EG2716" s="6">
        <v>38</v>
      </c>
      <c r="EH2716" s="6">
        <v>164</v>
      </c>
      <c r="EI2716" s="6">
        <v>37</v>
      </c>
      <c r="EJ2716" s="6">
        <v>155</v>
      </c>
      <c r="EK2716" s="6">
        <v>38</v>
      </c>
      <c r="EL2716" s="6">
        <v>4</v>
      </c>
      <c r="EM2716" s="6" t="s">
        <v>119</v>
      </c>
      <c r="EN2716" s="6" t="s">
        <v>22</v>
      </c>
      <c r="EO2716" s="6">
        <v>10</v>
      </c>
    </row>
    <row r="2717" spans="131:145" x14ac:dyDescent="0.25">
      <c r="EA2717" s="6" t="s">
        <v>0</v>
      </c>
      <c r="EB2717" s="6" t="s">
        <v>6</v>
      </c>
      <c r="EC2717" s="6" t="s">
        <v>718</v>
      </c>
      <c r="ED2717" s="6" t="s">
        <v>719</v>
      </c>
      <c r="EE2717" s="6" t="s">
        <v>97</v>
      </c>
      <c r="EF2717" s="6" t="s">
        <v>132</v>
      </c>
      <c r="EG2717" s="6">
        <v>68</v>
      </c>
      <c r="EH2717" s="6">
        <v>327</v>
      </c>
      <c r="EI2717" s="6">
        <v>10</v>
      </c>
      <c r="EJ2717" s="6">
        <v>20</v>
      </c>
      <c r="EK2717" s="6">
        <v>63</v>
      </c>
      <c r="EL2717" s="6">
        <v>307</v>
      </c>
      <c r="EM2717" s="6" t="s">
        <v>119</v>
      </c>
      <c r="EN2717" s="6" t="s">
        <v>21</v>
      </c>
      <c r="EO2717" s="6">
        <v>18</v>
      </c>
    </row>
    <row r="2718" spans="131:145" x14ac:dyDescent="0.25">
      <c r="EA2718" s="6" t="s">
        <v>0</v>
      </c>
      <c r="EB2718" s="6" t="s">
        <v>13</v>
      </c>
      <c r="EC2718" s="6" t="s">
        <v>1080</v>
      </c>
      <c r="ED2718" s="6" t="s">
        <v>1081</v>
      </c>
      <c r="EE2718" s="6" t="s">
        <v>97</v>
      </c>
      <c r="EF2718" s="6" t="s">
        <v>125</v>
      </c>
      <c r="EG2718" s="6">
        <v>54</v>
      </c>
      <c r="EH2718" s="6">
        <v>242</v>
      </c>
      <c r="EI2718" s="6">
        <v>50</v>
      </c>
      <c r="EJ2718" s="6">
        <v>219</v>
      </c>
      <c r="EK2718" s="6">
        <v>50</v>
      </c>
      <c r="EL2718" s="6">
        <v>227</v>
      </c>
      <c r="EM2718" s="6" t="s">
        <v>119</v>
      </c>
      <c r="EN2718" s="6" t="s">
        <v>21</v>
      </c>
      <c r="EO2718" s="6">
        <v>8</v>
      </c>
    </row>
    <row r="2719" spans="131:145" x14ac:dyDescent="0.25">
      <c r="EA2719" s="6" t="s">
        <v>0</v>
      </c>
      <c r="EB2719" s="6" t="s">
        <v>13</v>
      </c>
      <c r="EC2719" s="6" t="s">
        <v>249</v>
      </c>
      <c r="ED2719" s="6" t="s">
        <v>250</v>
      </c>
      <c r="EE2719" s="6" t="s">
        <v>97</v>
      </c>
      <c r="EF2719" s="6" t="s">
        <v>98</v>
      </c>
      <c r="EG2719" s="6">
        <v>14</v>
      </c>
      <c r="EH2719" s="6">
        <v>83</v>
      </c>
      <c r="EI2719" s="6">
        <v>8</v>
      </c>
      <c r="EJ2719" s="6">
        <v>35</v>
      </c>
      <c r="EK2719" s="6">
        <v>13</v>
      </c>
      <c r="EL2719" s="6">
        <v>82</v>
      </c>
      <c r="EM2719" s="6" t="s">
        <v>119</v>
      </c>
      <c r="EN2719" s="6" t="s">
        <v>23</v>
      </c>
      <c r="EO2719" s="6">
        <v>8</v>
      </c>
    </row>
    <row r="2720" spans="131:145" x14ac:dyDescent="0.25">
      <c r="EA2720" s="6" t="s">
        <v>3</v>
      </c>
      <c r="EB2720" s="6" t="s">
        <v>15</v>
      </c>
      <c r="EC2720" s="6" t="s">
        <v>787</v>
      </c>
      <c r="ED2720" s="6" t="s">
        <v>788</v>
      </c>
      <c r="EE2720" s="6" t="s">
        <v>97</v>
      </c>
      <c r="EF2720" s="6" t="s">
        <v>125</v>
      </c>
      <c r="EG2720" s="6">
        <v>87</v>
      </c>
      <c r="EH2720" s="6">
        <v>488</v>
      </c>
      <c r="EI2720" s="6">
        <v>86</v>
      </c>
      <c r="EJ2720" s="6">
        <v>472</v>
      </c>
      <c r="EK2720" s="6">
        <v>86</v>
      </c>
      <c r="EL2720" s="6">
        <v>472</v>
      </c>
      <c r="EM2720" s="6" t="s">
        <v>119</v>
      </c>
      <c r="EN2720" s="6" t="s">
        <v>23</v>
      </c>
      <c r="EO2720" s="6">
        <v>35</v>
      </c>
    </row>
    <row r="2721" spans="131:145" x14ac:dyDescent="0.25">
      <c r="EA2721" s="6" t="s">
        <v>3</v>
      </c>
      <c r="EB2721" s="6" t="s">
        <v>14</v>
      </c>
      <c r="EC2721" s="6" t="s">
        <v>226</v>
      </c>
      <c r="ED2721" s="6" t="s">
        <v>227</v>
      </c>
      <c r="EE2721" s="6" t="s">
        <v>97</v>
      </c>
      <c r="EF2721" s="6" t="s">
        <v>98</v>
      </c>
      <c r="EG2721" s="6">
        <v>50</v>
      </c>
      <c r="EH2721" s="6">
        <v>218</v>
      </c>
      <c r="EI2721" s="6">
        <v>53</v>
      </c>
      <c r="EJ2721" s="6">
        <v>217</v>
      </c>
      <c r="EK2721" s="6">
        <v>53</v>
      </c>
      <c r="EL2721" s="6">
        <v>217</v>
      </c>
      <c r="EM2721" s="6" t="s">
        <v>119</v>
      </c>
      <c r="EN2721" s="6" t="s">
        <v>22</v>
      </c>
      <c r="EO2721" s="6">
        <v>14</v>
      </c>
    </row>
    <row r="2722" spans="131:145" x14ac:dyDescent="0.25">
      <c r="EA2722" s="6" t="s">
        <v>0</v>
      </c>
      <c r="EB2722" s="6" t="s">
        <v>7</v>
      </c>
      <c r="EC2722" s="6" t="s">
        <v>130</v>
      </c>
      <c r="ED2722" s="6" t="s">
        <v>131</v>
      </c>
      <c r="EE2722" s="6" t="s">
        <v>97</v>
      </c>
      <c r="EF2722" s="6" t="s">
        <v>125</v>
      </c>
      <c r="EG2722" s="6">
        <v>169</v>
      </c>
      <c r="EH2722" s="6">
        <v>816</v>
      </c>
      <c r="EI2722" s="6">
        <v>153</v>
      </c>
      <c r="EJ2722" s="6">
        <v>754</v>
      </c>
      <c r="EK2722" s="6">
        <v>157</v>
      </c>
      <c r="EL2722" s="6">
        <v>761</v>
      </c>
      <c r="EM2722" s="6" t="s">
        <v>119</v>
      </c>
      <c r="EN2722" s="6" t="s">
        <v>22</v>
      </c>
      <c r="EO2722" s="6">
        <v>25</v>
      </c>
    </row>
    <row r="2723" spans="131:145" x14ac:dyDescent="0.25">
      <c r="EA2723" s="6" t="s">
        <v>3</v>
      </c>
      <c r="EB2723" s="6" t="s">
        <v>18</v>
      </c>
      <c r="EC2723" s="6" t="s">
        <v>809</v>
      </c>
      <c r="ED2723" s="6" t="s">
        <v>810</v>
      </c>
      <c r="EE2723" s="6" t="s">
        <v>97</v>
      </c>
      <c r="EF2723" s="6" t="s">
        <v>98</v>
      </c>
      <c r="EG2723" s="6">
        <v>12</v>
      </c>
      <c r="EH2723" s="6">
        <v>52</v>
      </c>
      <c r="EI2723" s="6">
        <v>10</v>
      </c>
      <c r="EJ2723" s="6">
        <v>44</v>
      </c>
      <c r="EK2723" s="6">
        <v>10</v>
      </c>
      <c r="EL2723" s="6">
        <v>44</v>
      </c>
      <c r="EM2723" s="6" t="s">
        <v>119</v>
      </c>
      <c r="EN2723" s="6" t="s">
        <v>22</v>
      </c>
      <c r="EO2723" s="6">
        <v>4</v>
      </c>
    </row>
    <row r="2724" spans="131:145" x14ac:dyDescent="0.25">
      <c r="EA2724" s="6" t="s">
        <v>0</v>
      </c>
      <c r="EB2724" s="6" t="s">
        <v>7</v>
      </c>
      <c r="EC2724" s="6" t="s">
        <v>130</v>
      </c>
      <c r="ED2724" s="6" t="s">
        <v>131</v>
      </c>
      <c r="EE2724" s="6" t="s">
        <v>97</v>
      </c>
      <c r="EF2724" s="6" t="s">
        <v>125</v>
      </c>
      <c r="EG2724" s="6">
        <v>169</v>
      </c>
      <c r="EH2724" s="6">
        <v>816</v>
      </c>
      <c r="EI2724" s="6">
        <v>153</v>
      </c>
      <c r="EJ2724" s="6">
        <v>754</v>
      </c>
      <c r="EK2724" s="6">
        <v>157</v>
      </c>
      <c r="EL2724" s="6">
        <v>761</v>
      </c>
      <c r="EM2724" s="6" t="s">
        <v>119</v>
      </c>
      <c r="EN2724" s="6" t="s">
        <v>23</v>
      </c>
      <c r="EO2724" s="6">
        <v>54</v>
      </c>
    </row>
    <row r="2725" spans="131:145" x14ac:dyDescent="0.25">
      <c r="EA2725" s="6" t="s">
        <v>3</v>
      </c>
      <c r="EB2725" s="6" t="s">
        <v>14</v>
      </c>
      <c r="EC2725" s="6" t="s">
        <v>226</v>
      </c>
      <c r="ED2725" s="6" t="s">
        <v>227</v>
      </c>
      <c r="EE2725" s="6" t="s">
        <v>97</v>
      </c>
      <c r="EF2725" s="6" t="s">
        <v>98</v>
      </c>
      <c r="EG2725" s="6">
        <v>50</v>
      </c>
      <c r="EH2725" s="6">
        <v>218</v>
      </c>
      <c r="EI2725" s="6">
        <v>53</v>
      </c>
      <c r="EJ2725" s="6">
        <v>217</v>
      </c>
      <c r="EK2725" s="6">
        <v>53</v>
      </c>
      <c r="EL2725" s="6">
        <v>217</v>
      </c>
      <c r="EM2725" s="6" t="s">
        <v>119</v>
      </c>
      <c r="EN2725" s="6" t="s">
        <v>23</v>
      </c>
      <c r="EO2725" s="6">
        <v>31</v>
      </c>
    </row>
    <row r="2726" spans="131:145" x14ac:dyDescent="0.25">
      <c r="EA2726" s="6" t="s">
        <v>0</v>
      </c>
      <c r="EB2726" s="6" t="s">
        <v>13</v>
      </c>
      <c r="EC2726" s="6" t="s">
        <v>205</v>
      </c>
      <c r="ED2726" s="6" t="s">
        <v>206</v>
      </c>
      <c r="EE2726" s="6" t="s">
        <v>97</v>
      </c>
      <c r="EF2726" s="6" t="s">
        <v>125</v>
      </c>
      <c r="EG2726" s="6">
        <v>116</v>
      </c>
      <c r="EH2726" s="6">
        <v>530</v>
      </c>
      <c r="EI2726" s="6">
        <v>105</v>
      </c>
      <c r="EJ2726" s="6">
        <v>464</v>
      </c>
      <c r="EK2726" s="6">
        <v>105</v>
      </c>
      <c r="EL2726" s="6">
        <v>492</v>
      </c>
      <c r="EM2726" s="6" t="s">
        <v>119</v>
      </c>
      <c r="EN2726" s="6" t="s">
        <v>21</v>
      </c>
      <c r="EO2726" s="6">
        <v>27</v>
      </c>
    </row>
    <row r="2727" spans="131:145" x14ac:dyDescent="0.25">
      <c r="EA2727" s="6" t="s">
        <v>0</v>
      </c>
      <c r="EB2727" s="6" t="s">
        <v>9</v>
      </c>
      <c r="EC2727" s="6" t="s">
        <v>1078</v>
      </c>
      <c r="ED2727" s="6" t="s">
        <v>1079</v>
      </c>
      <c r="EE2727" s="6" t="s">
        <v>97</v>
      </c>
      <c r="EF2727" s="6" t="s">
        <v>125</v>
      </c>
      <c r="EG2727" s="6">
        <v>115</v>
      </c>
      <c r="EH2727" s="6">
        <v>502</v>
      </c>
      <c r="EI2727" s="6">
        <v>123</v>
      </c>
      <c r="EJ2727" s="6">
        <v>555</v>
      </c>
      <c r="EK2727" s="6">
        <v>123</v>
      </c>
      <c r="EL2727" s="6">
        <v>555</v>
      </c>
      <c r="EM2727" s="6" t="s">
        <v>119</v>
      </c>
      <c r="EN2727" s="6" t="s">
        <v>23</v>
      </c>
      <c r="EO2727" s="6">
        <v>46</v>
      </c>
    </row>
    <row r="2728" spans="131:145" x14ac:dyDescent="0.25">
      <c r="EA2728" s="6" t="s">
        <v>3</v>
      </c>
      <c r="EB2728" s="6" t="s">
        <v>18</v>
      </c>
      <c r="EC2728" s="6" t="s">
        <v>809</v>
      </c>
      <c r="ED2728" s="6" t="s">
        <v>810</v>
      </c>
      <c r="EE2728" s="6" t="s">
        <v>97</v>
      </c>
      <c r="EF2728" s="6" t="s">
        <v>98</v>
      </c>
      <c r="EG2728" s="6">
        <v>12</v>
      </c>
      <c r="EH2728" s="6">
        <v>52</v>
      </c>
      <c r="EI2728" s="6">
        <v>10</v>
      </c>
      <c r="EJ2728" s="6">
        <v>44</v>
      </c>
      <c r="EK2728" s="6">
        <v>10</v>
      </c>
      <c r="EL2728" s="6">
        <v>44</v>
      </c>
      <c r="EM2728" s="6" t="s">
        <v>119</v>
      </c>
      <c r="EN2728" s="6" t="s">
        <v>21</v>
      </c>
      <c r="EO2728" s="6">
        <v>3</v>
      </c>
    </row>
    <row r="2729" spans="131:145" x14ac:dyDescent="0.25">
      <c r="EA2729" s="6" t="s">
        <v>3</v>
      </c>
      <c r="EB2729" s="6" t="s">
        <v>14</v>
      </c>
      <c r="EC2729" s="6" t="s">
        <v>776</v>
      </c>
      <c r="ED2729" s="6" t="s">
        <v>777</v>
      </c>
      <c r="EE2729" s="6" t="s">
        <v>97</v>
      </c>
      <c r="EF2729" s="6" t="s">
        <v>98</v>
      </c>
      <c r="EG2729" s="6">
        <v>77</v>
      </c>
      <c r="EH2729" s="6">
        <v>384</v>
      </c>
      <c r="EI2729" s="6">
        <v>79</v>
      </c>
      <c r="EJ2729" s="6">
        <v>394</v>
      </c>
      <c r="EK2729" s="6">
        <v>79</v>
      </c>
      <c r="EL2729" s="6">
        <v>394</v>
      </c>
      <c r="EM2729" s="6" t="s">
        <v>119</v>
      </c>
      <c r="EN2729" s="6" t="s">
        <v>21</v>
      </c>
      <c r="EO2729" s="6">
        <v>27</v>
      </c>
    </row>
    <row r="2730" spans="131:145" x14ac:dyDescent="0.25">
      <c r="EA2730" s="6" t="s">
        <v>0</v>
      </c>
      <c r="EB2730" s="6" t="s">
        <v>7</v>
      </c>
      <c r="EC2730" s="6" t="s">
        <v>143</v>
      </c>
      <c r="ED2730" s="6" t="s">
        <v>144</v>
      </c>
      <c r="EE2730" s="6" t="s">
        <v>97</v>
      </c>
      <c r="EF2730" s="6" t="s">
        <v>132</v>
      </c>
      <c r="EG2730" s="6">
        <v>12</v>
      </c>
      <c r="EH2730" s="6">
        <v>51</v>
      </c>
      <c r="EI2730" s="6">
        <v>4</v>
      </c>
      <c r="EJ2730" s="6">
        <v>20</v>
      </c>
      <c r="EK2730" s="6">
        <v>12</v>
      </c>
      <c r="EL2730" s="6">
        <v>52</v>
      </c>
      <c r="EM2730" s="6" t="s">
        <v>119</v>
      </c>
      <c r="EN2730" s="6" t="s">
        <v>21</v>
      </c>
      <c r="EO2730" s="6">
        <v>2</v>
      </c>
    </row>
    <row r="2731" spans="131:145" x14ac:dyDescent="0.25">
      <c r="EA2731" s="6" t="s">
        <v>0</v>
      </c>
      <c r="EB2731" s="6" t="s">
        <v>7</v>
      </c>
      <c r="EC2731" s="6" t="s">
        <v>130</v>
      </c>
      <c r="ED2731" s="6" t="s">
        <v>131</v>
      </c>
      <c r="EE2731" s="6" t="s">
        <v>97</v>
      </c>
      <c r="EF2731" s="6" t="s">
        <v>125</v>
      </c>
      <c r="EG2731" s="6">
        <v>169</v>
      </c>
      <c r="EH2731" s="6">
        <v>816</v>
      </c>
      <c r="EI2731" s="6">
        <v>153</v>
      </c>
      <c r="EJ2731" s="6">
        <v>754</v>
      </c>
      <c r="EK2731" s="6">
        <v>157</v>
      </c>
      <c r="EL2731" s="6">
        <v>761</v>
      </c>
      <c r="EM2731" s="6" t="s">
        <v>119</v>
      </c>
      <c r="EN2731" s="6" t="s">
        <v>21</v>
      </c>
      <c r="EO2731" s="6">
        <v>29</v>
      </c>
    </row>
    <row r="2732" spans="131:145" x14ac:dyDescent="0.25">
      <c r="EA2732" s="6" t="s">
        <v>0</v>
      </c>
      <c r="EB2732" s="6" t="s">
        <v>13</v>
      </c>
      <c r="EC2732" s="6" t="s">
        <v>181</v>
      </c>
      <c r="ED2732" s="6" t="s">
        <v>182</v>
      </c>
      <c r="EE2732" s="6" t="s">
        <v>97</v>
      </c>
      <c r="EF2732" s="6" t="s">
        <v>98</v>
      </c>
      <c r="EG2732" s="6">
        <v>16</v>
      </c>
      <c r="EH2732" s="6">
        <v>58</v>
      </c>
      <c r="EI2732" s="6">
        <v>10</v>
      </c>
      <c r="EJ2732" s="6">
        <v>45</v>
      </c>
      <c r="EK2732" s="6">
        <v>16</v>
      </c>
      <c r="EL2732" s="6">
        <v>58</v>
      </c>
      <c r="EM2732" s="6" t="s">
        <v>119</v>
      </c>
      <c r="EN2732" s="6" t="s">
        <v>21</v>
      </c>
      <c r="EO2732" s="6">
        <v>0</v>
      </c>
    </row>
    <row r="2733" spans="131:145" x14ac:dyDescent="0.25">
      <c r="EA2733" s="6" t="s">
        <v>0</v>
      </c>
      <c r="EB2733" s="6" t="s">
        <v>9</v>
      </c>
      <c r="EC2733" s="6" t="s">
        <v>1078</v>
      </c>
      <c r="ED2733" s="6" t="s">
        <v>1079</v>
      </c>
      <c r="EE2733" s="6" t="s">
        <v>97</v>
      </c>
      <c r="EF2733" s="6" t="s">
        <v>125</v>
      </c>
      <c r="EG2733" s="6">
        <v>115</v>
      </c>
      <c r="EH2733" s="6">
        <v>502</v>
      </c>
      <c r="EI2733" s="6">
        <v>123</v>
      </c>
      <c r="EJ2733" s="6">
        <v>555</v>
      </c>
      <c r="EK2733" s="6">
        <v>123</v>
      </c>
      <c r="EL2733" s="6">
        <v>555</v>
      </c>
      <c r="EM2733" s="6" t="s">
        <v>119</v>
      </c>
      <c r="EN2733" s="6" t="s">
        <v>22</v>
      </c>
      <c r="EO2733" s="6">
        <v>24</v>
      </c>
    </row>
    <row r="2734" spans="131:145" x14ac:dyDescent="0.25">
      <c r="EA2734" s="6" t="s">
        <v>3</v>
      </c>
      <c r="EB2734" s="6" t="s">
        <v>15</v>
      </c>
      <c r="EC2734" s="6" t="s">
        <v>1862</v>
      </c>
      <c r="ED2734" s="6" t="s">
        <v>799</v>
      </c>
      <c r="EE2734" s="6" t="s">
        <v>97</v>
      </c>
      <c r="EF2734" s="6" t="s">
        <v>125</v>
      </c>
      <c r="EG2734" s="6">
        <v>51</v>
      </c>
      <c r="EH2734" s="6">
        <v>260</v>
      </c>
      <c r="EI2734" s="6">
        <v>51</v>
      </c>
      <c r="EJ2734" s="6">
        <v>263</v>
      </c>
      <c r="EK2734" s="6">
        <v>51</v>
      </c>
      <c r="EL2734" s="6">
        <v>263</v>
      </c>
      <c r="EM2734" s="6" t="s">
        <v>119</v>
      </c>
      <c r="EN2734" s="6" t="s">
        <v>21</v>
      </c>
      <c r="EO2734" s="6">
        <v>17</v>
      </c>
    </row>
    <row r="2735" spans="131:145" x14ac:dyDescent="0.25">
      <c r="EA2735" s="6" t="s">
        <v>0</v>
      </c>
      <c r="EB2735" s="6" t="s">
        <v>13</v>
      </c>
      <c r="EC2735" s="6" t="s">
        <v>205</v>
      </c>
      <c r="ED2735" s="6" t="s">
        <v>206</v>
      </c>
      <c r="EE2735" s="6" t="s">
        <v>97</v>
      </c>
      <c r="EF2735" s="6" t="s">
        <v>125</v>
      </c>
      <c r="EG2735" s="6">
        <v>116</v>
      </c>
      <c r="EH2735" s="6">
        <v>530</v>
      </c>
      <c r="EI2735" s="6">
        <v>105</v>
      </c>
      <c r="EJ2735" s="6">
        <v>464</v>
      </c>
      <c r="EK2735" s="6">
        <v>105</v>
      </c>
      <c r="EL2735" s="6">
        <v>492</v>
      </c>
      <c r="EM2735" s="6" t="s">
        <v>119</v>
      </c>
      <c r="EN2735" s="6" t="s">
        <v>22</v>
      </c>
      <c r="EO2735" s="6">
        <v>23</v>
      </c>
    </row>
    <row r="2736" spans="131:145" x14ac:dyDescent="0.25">
      <c r="EA2736" s="6" t="s">
        <v>3</v>
      </c>
      <c r="EB2736" s="6" t="s">
        <v>17</v>
      </c>
      <c r="EC2736" s="6" t="s">
        <v>1868</v>
      </c>
      <c r="ED2736" s="6" t="s">
        <v>762</v>
      </c>
      <c r="EE2736" s="6" t="s">
        <v>209</v>
      </c>
      <c r="EF2736" s="6" t="s">
        <v>125</v>
      </c>
      <c r="EG2736" s="6">
        <v>32</v>
      </c>
      <c r="EH2736" s="6">
        <v>156</v>
      </c>
      <c r="EI2736" s="6">
        <v>9</v>
      </c>
      <c r="EJ2736" s="6">
        <v>58</v>
      </c>
      <c r="EK2736" s="6">
        <v>9</v>
      </c>
      <c r="EL2736" s="6">
        <v>58</v>
      </c>
      <c r="EM2736" s="6" t="s">
        <v>119</v>
      </c>
      <c r="EN2736" s="6" t="s">
        <v>23</v>
      </c>
      <c r="EO2736" s="6">
        <v>9</v>
      </c>
    </row>
    <row r="2737" spans="131:145" x14ac:dyDescent="0.25">
      <c r="EA2737" s="6" t="s">
        <v>0</v>
      </c>
      <c r="EB2737" s="6" t="s">
        <v>7</v>
      </c>
      <c r="EC2737" s="6" t="s">
        <v>143</v>
      </c>
      <c r="ED2737" s="6" t="s">
        <v>144</v>
      </c>
      <c r="EE2737" s="6" t="s">
        <v>97</v>
      </c>
      <c r="EF2737" s="6" t="s">
        <v>132</v>
      </c>
      <c r="EG2737" s="6">
        <v>12</v>
      </c>
      <c r="EH2737" s="6">
        <v>51</v>
      </c>
      <c r="EI2737" s="6">
        <v>4</v>
      </c>
      <c r="EJ2737" s="6">
        <v>20</v>
      </c>
      <c r="EK2737" s="6">
        <v>12</v>
      </c>
      <c r="EL2737" s="6">
        <v>52</v>
      </c>
      <c r="EM2737" s="6" t="s">
        <v>119</v>
      </c>
      <c r="EN2737" s="6" t="s">
        <v>22</v>
      </c>
      <c r="EO2737" s="6">
        <v>4</v>
      </c>
    </row>
    <row r="2738" spans="131:145" x14ac:dyDescent="0.25">
      <c r="EA2738" s="6" t="s">
        <v>0</v>
      </c>
      <c r="EB2738" s="6" t="s">
        <v>13</v>
      </c>
      <c r="EC2738" s="6" t="s">
        <v>181</v>
      </c>
      <c r="ED2738" s="6" t="s">
        <v>182</v>
      </c>
      <c r="EE2738" s="6" t="s">
        <v>97</v>
      </c>
      <c r="EF2738" s="6" t="s">
        <v>98</v>
      </c>
      <c r="EG2738" s="6">
        <v>16</v>
      </c>
      <c r="EH2738" s="6">
        <v>58</v>
      </c>
      <c r="EI2738" s="6">
        <v>10</v>
      </c>
      <c r="EJ2738" s="6">
        <v>45</v>
      </c>
      <c r="EK2738" s="6">
        <v>16</v>
      </c>
      <c r="EL2738" s="6">
        <v>58</v>
      </c>
      <c r="EM2738" s="6" t="s">
        <v>119</v>
      </c>
      <c r="EN2738" s="6" t="s">
        <v>23</v>
      </c>
      <c r="EO2738" s="6">
        <v>1</v>
      </c>
    </row>
    <row r="2739" spans="131:145" x14ac:dyDescent="0.25">
      <c r="EA2739" s="6" t="s">
        <v>3</v>
      </c>
      <c r="EB2739" s="6" t="s">
        <v>15</v>
      </c>
      <c r="EC2739" s="6" t="s">
        <v>787</v>
      </c>
      <c r="ED2739" s="6" t="s">
        <v>788</v>
      </c>
      <c r="EE2739" s="6" t="s">
        <v>97</v>
      </c>
      <c r="EF2739" s="6" t="s">
        <v>125</v>
      </c>
      <c r="EG2739" s="6">
        <v>87</v>
      </c>
      <c r="EH2739" s="6">
        <v>488</v>
      </c>
      <c r="EI2739" s="6">
        <v>86</v>
      </c>
      <c r="EJ2739" s="6">
        <v>472</v>
      </c>
      <c r="EK2739" s="6">
        <v>86</v>
      </c>
      <c r="EL2739" s="6">
        <v>472</v>
      </c>
      <c r="EM2739" s="6" t="s">
        <v>119</v>
      </c>
      <c r="EN2739" s="6" t="s">
        <v>21</v>
      </c>
      <c r="EO2739" s="6">
        <v>12</v>
      </c>
    </row>
    <row r="2740" spans="131:145" x14ac:dyDescent="0.25">
      <c r="EA2740" s="6" t="s">
        <v>0</v>
      </c>
      <c r="EB2740" s="6" t="s">
        <v>13</v>
      </c>
      <c r="EC2740" s="6" t="s">
        <v>205</v>
      </c>
      <c r="ED2740" s="6" t="s">
        <v>206</v>
      </c>
      <c r="EE2740" s="6" t="s">
        <v>97</v>
      </c>
      <c r="EF2740" s="6" t="s">
        <v>125</v>
      </c>
      <c r="EG2740" s="6">
        <v>116</v>
      </c>
      <c r="EH2740" s="6">
        <v>530</v>
      </c>
      <c r="EI2740" s="6">
        <v>105</v>
      </c>
      <c r="EJ2740" s="6">
        <v>464</v>
      </c>
      <c r="EK2740" s="6">
        <v>105</v>
      </c>
      <c r="EL2740" s="6">
        <v>492</v>
      </c>
      <c r="EM2740" s="6" t="s">
        <v>119</v>
      </c>
      <c r="EN2740" s="6" t="s">
        <v>23</v>
      </c>
      <c r="EO2740" s="6">
        <v>50</v>
      </c>
    </row>
    <row r="2741" spans="131:145" x14ac:dyDescent="0.25">
      <c r="EA2741" s="6" t="s">
        <v>0</v>
      </c>
      <c r="EB2741" s="6" t="s">
        <v>9</v>
      </c>
      <c r="EC2741" s="6" t="s">
        <v>1078</v>
      </c>
      <c r="ED2741" s="6" t="s">
        <v>1079</v>
      </c>
      <c r="EE2741" s="6" t="s">
        <v>97</v>
      </c>
      <c r="EF2741" s="6" t="s">
        <v>125</v>
      </c>
      <c r="EG2741" s="6">
        <v>115</v>
      </c>
      <c r="EH2741" s="6">
        <v>502</v>
      </c>
      <c r="EI2741" s="6">
        <v>123</v>
      </c>
      <c r="EJ2741" s="6">
        <v>555</v>
      </c>
      <c r="EK2741" s="6">
        <v>123</v>
      </c>
      <c r="EL2741" s="6">
        <v>555</v>
      </c>
      <c r="EM2741" s="6" t="s">
        <v>119</v>
      </c>
      <c r="EN2741" s="6" t="s">
        <v>21</v>
      </c>
      <c r="EO2741" s="6">
        <v>22</v>
      </c>
    </row>
    <row r="2742" spans="131:145" x14ac:dyDescent="0.25">
      <c r="EA2742" s="6" t="s">
        <v>3</v>
      </c>
      <c r="EB2742" s="6" t="s">
        <v>14</v>
      </c>
      <c r="EC2742" s="6" t="s">
        <v>776</v>
      </c>
      <c r="ED2742" s="6" t="s">
        <v>777</v>
      </c>
      <c r="EE2742" s="6" t="s">
        <v>97</v>
      </c>
      <c r="EF2742" s="6" t="s">
        <v>98</v>
      </c>
      <c r="EG2742" s="6">
        <v>77</v>
      </c>
      <c r="EH2742" s="6">
        <v>384</v>
      </c>
      <c r="EI2742" s="6">
        <v>79</v>
      </c>
      <c r="EJ2742" s="6">
        <v>394</v>
      </c>
      <c r="EK2742" s="6">
        <v>79</v>
      </c>
      <c r="EL2742" s="6">
        <v>394</v>
      </c>
      <c r="EM2742" s="6" t="s">
        <v>119</v>
      </c>
      <c r="EN2742" s="6" t="s">
        <v>22</v>
      </c>
      <c r="EO2742" s="6">
        <v>25</v>
      </c>
    </row>
    <row r="2743" spans="131:145" x14ac:dyDescent="0.25">
      <c r="EA2743" s="6" t="s">
        <v>0</v>
      </c>
      <c r="EB2743" s="6" t="s">
        <v>13</v>
      </c>
      <c r="EC2743" s="6" t="s">
        <v>181</v>
      </c>
      <c r="ED2743" s="6" t="s">
        <v>182</v>
      </c>
      <c r="EE2743" s="6" t="s">
        <v>97</v>
      </c>
      <c r="EF2743" s="6" t="s">
        <v>98</v>
      </c>
      <c r="EG2743" s="6">
        <v>16</v>
      </c>
      <c r="EH2743" s="6">
        <v>58</v>
      </c>
      <c r="EI2743" s="6">
        <v>10</v>
      </c>
      <c r="EJ2743" s="6">
        <v>45</v>
      </c>
      <c r="EK2743" s="6">
        <v>16</v>
      </c>
      <c r="EL2743" s="6">
        <v>58</v>
      </c>
      <c r="EM2743" s="6" t="s">
        <v>119</v>
      </c>
      <c r="EN2743" s="6" t="s">
        <v>22</v>
      </c>
      <c r="EO2743" s="6">
        <v>1</v>
      </c>
    </row>
    <row r="2744" spans="131:145" x14ac:dyDescent="0.25">
      <c r="EA2744" s="6" t="s">
        <v>3</v>
      </c>
      <c r="EB2744" s="6" t="s">
        <v>17</v>
      </c>
      <c r="EC2744" s="6" t="s">
        <v>1868</v>
      </c>
      <c r="ED2744" s="6" t="s">
        <v>762</v>
      </c>
      <c r="EE2744" s="6" t="s">
        <v>209</v>
      </c>
      <c r="EF2744" s="6" t="s">
        <v>125</v>
      </c>
      <c r="EG2744" s="6">
        <v>32</v>
      </c>
      <c r="EH2744" s="6">
        <v>156</v>
      </c>
      <c r="EI2744" s="6">
        <v>9</v>
      </c>
      <c r="EJ2744" s="6">
        <v>58</v>
      </c>
      <c r="EK2744" s="6">
        <v>9</v>
      </c>
      <c r="EL2744" s="6">
        <v>58</v>
      </c>
      <c r="EM2744" s="6" t="s">
        <v>119</v>
      </c>
      <c r="EN2744" s="6" t="s">
        <v>22</v>
      </c>
      <c r="EO2744" s="6">
        <v>4</v>
      </c>
    </row>
    <row r="2745" spans="131:145" x14ac:dyDescent="0.25">
      <c r="EA2745" s="6" t="s">
        <v>0</v>
      </c>
      <c r="EB2745" s="6" t="s">
        <v>7</v>
      </c>
      <c r="EC2745" s="6" t="s">
        <v>143</v>
      </c>
      <c r="ED2745" s="6" t="s">
        <v>144</v>
      </c>
      <c r="EE2745" s="6" t="s">
        <v>97</v>
      </c>
      <c r="EF2745" s="6" t="s">
        <v>132</v>
      </c>
      <c r="EG2745" s="6">
        <v>12</v>
      </c>
      <c r="EH2745" s="6">
        <v>51</v>
      </c>
      <c r="EI2745" s="6">
        <v>4</v>
      </c>
      <c r="EJ2745" s="6">
        <v>20</v>
      </c>
      <c r="EK2745" s="6">
        <v>12</v>
      </c>
      <c r="EL2745" s="6">
        <v>52</v>
      </c>
      <c r="EM2745" s="6" t="s">
        <v>119</v>
      </c>
      <c r="EN2745" s="6" t="s">
        <v>23</v>
      </c>
      <c r="EO2745" s="6">
        <v>6</v>
      </c>
    </row>
    <row r="2746" spans="131:145" x14ac:dyDescent="0.25">
      <c r="EA2746" s="6" t="s">
        <v>3</v>
      </c>
      <c r="EB2746" s="6" t="s">
        <v>18</v>
      </c>
      <c r="EC2746" s="6" t="s">
        <v>809</v>
      </c>
      <c r="ED2746" s="6" t="s">
        <v>810</v>
      </c>
      <c r="EE2746" s="6" t="s">
        <v>97</v>
      </c>
      <c r="EF2746" s="6" t="s">
        <v>98</v>
      </c>
      <c r="EG2746" s="6">
        <v>12</v>
      </c>
      <c r="EH2746" s="6">
        <v>52</v>
      </c>
      <c r="EI2746" s="6">
        <v>10</v>
      </c>
      <c r="EJ2746" s="6">
        <v>44</v>
      </c>
      <c r="EK2746" s="6">
        <v>10</v>
      </c>
      <c r="EL2746" s="6">
        <v>44</v>
      </c>
      <c r="EM2746" s="6" t="s">
        <v>119</v>
      </c>
      <c r="EN2746" s="6" t="s">
        <v>23</v>
      </c>
      <c r="EO2746" s="6">
        <v>7</v>
      </c>
    </row>
    <row r="2747" spans="131:145" x14ac:dyDescent="0.25">
      <c r="EA2747" s="6" t="s">
        <v>3</v>
      </c>
      <c r="EB2747" s="6" t="s">
        <v>15</v>
      </c>
      <c r="EC2747" s="6" t="s">
        <v>1862</v>
      </c>
      <c r="ED2747" s="6" t="s">
        <v>799</v>
      </c>
      <c r="EE2747" s="6" t="s">
        <v>97</v>
      </c>
      <c r="EF2747" s="6" t="s">
        <v>125</v>
      </c>
      <c r="EG2747" s="6">
        <v>51</v>
      </c>
      <c r="EH2747" s="6">
        <v>260</v>
      </c>
      <c r="EI2747" s="6">
        <v>51</v>
      </c>
      <c r="EJ2747" s="6">
        <v>263</v>
      </c>
      <c r="EK2747" s="6">
        <v>51</v>
      </c>
      <c r="EL2747" s="6">
        <v>263</v>
      </c>
      <c r="EM2747" s="6" t="s">
        <v>119</v>
      </c>
      <c r="EN2747" s="6" t="s">
        <v>22</v>
      </c>
      <c r="EO2747" s="6">
        <v>13</v>
      </c>
    </row>
    <row r="2748" spans="131:145" x14ac:dyDescent="0.25">
      <c r="EA2748" s="6" t="s">
        <v>3</v>
      </c>
      <c r="EB2748" s="6" t="s">
        <v>15</v>
      </c>
      <c r="EC2748" s="6" t="s">
        <v>1863</v>
      </c>
      <c r="ED2748" s="6" t="s">
        <v>801</v>
      </c>
      <c r="EE2748" s="6" t="s">
        <v>97</v>
      </c>
      <c r="EF2748" s="6" t="s">
        <v>125</v>
      </c>
      <c r="EG2748" s="6">
        <v>70</v>
      </c>
      <c r="EH2748" s="6">
        <v>273</v>
      </c>
      <c r="EI2748" s="6">
        <v>71</v>
      </c>
      <c r="EJ2748" s="6">
        <v>278</v>
      </c>
      <c r="EK2748" s="6">
        <v>71</v>
      </c>
      <c r="EL2748" s="6">
        <v>278</v>
      </c>
      <c r="EM2748" s="6" t="s">
        <v>119</v>
      </c>
      <c r="EN2748" s="6" t="s">
        <v>22</v>
      </c>
      <c r="EO2748" s="6">
        <v>23</v>
      </c>
    </row>
    <row r="2749" spans="131:145" x14ac:dyDescent="0.25">
      <c r="EA2749" s="6" t="s">
        <v>0</v>
      </c>
      <c r="EB2749" s="6" t="s">
        <v>6</v>
      </c>
      <c r="EC2749" s="6" t="s">
        <v>718</v>
      </c>
      <c r="ED2749" s="6" t="s">
        <v>719</v>
      </c>
      <c r="EE2749" s="6" t="s">
        <v>97</v>
      </c>
      <c r="EF2749" s="6" t="s">
        <v>132</v>
      </c>
      <c r="EG2749" s="6">
        <v>68</v>
      </c>
      <c r="EH2749" s="6">
        <v>327</v>
      </c>
      <c r="EI2749" s="6">
        <v>10</v>
      </c>
      <c r="EJ2749" s="6">
        <v>20</v>
      </c>
      <c r="EK2749" s="6">
        <v>63</v>
      </c>
      <c r="EL2749" s="6">
        <v>307</v>
      </c>
      <c r="EM2749" s="6" t="s">
        <v>119</v>
      </c>
      <c r="EN2749" s="6" t="s">
        <v>23</v>
      </c>
      <c r="EO2749" s="6">
        <v>50</v>
      </c>
    </row>
    <row r="2750" spans="131:145" x14ac:dyDescent="0.25">
      <c r="EA2750" s="6" t="s">
        <v>3</v>
      </c>
      <c r="EB2750" s="6" t="s">
        <v>15</v>
      </c>
      <c r="EC2750" s="6" t="s">
        <v>791</v>
      </c>
      <c r="ED2750" s="6" t="s">
        <v>792</v>
      </c>
      <c r="EE2750" s="6" t="s">
        <v>97</v>
      </c>
      <c r="EF2750" s="6" t="s">
        <v>98</v>
      </c>
      <c r="EG2750" s="6">
        <v>64</v>
      </c>
      <c r="EH2750" s="6">
        <v>305</v>
      </c>
      <c r="EI2750" s="6">
        <v>63</v>
      </c>
      <c r="EJ2750" s="6">
        <v>304</v>
      </c>
      <c r="EK2750" s="6">
        <v>63</v>
      </c>
      <c r="EL2750" s="6">
        <v>304</v>
      </c>
      <c r="EM2750" s="6" t="s">
        <v>119</v>
      </c>
      <c r="EN2750" s="6" t="s">
        <v>23</v>
      </c>
      <c r="EO2750" s="6">
        <v>54</v>
      </c>
    </row>
    <row r="2751" spans="131:145" x14ac:dyDescent="0.25">
      <c r="EA2751" s="6" t="s">
        <v>0</v>
      </c>
      <c r="EB2751" s="6" t="s">
        <v>9</v>
      </c>
      <c r="EC2751" s="6" t="s">
        <v>220</v>
      </c>
      <c r="ED2751" s="6" t="s">
        <v>221</v>
      </c>
      <c r="EE2751" s="6" t="s">
        <v>97</v>
      </c>
      <c r="EF2751" s="6" t="s">
        <v>125</v>
      </c>
      <c r="EG2751" s="6">
        <v>121</v>
      </c>
      <c r="EH2751" s="6">
        <v>596</v>
      </c>
      <c r="EI2751" s="6">
        <v>129</v>
      </c>
      <c r="EJ2751" s="6">
        <v>575</v>
      </c>
      <c r="EK2751" s="6">
        <v>129</v>
      </c>
      <c r="EL2751" s="6">
        <v>575</v>
      </c>
      <c r="EM2751" s="6" t="s">
        <v>119</v>
      </c>
      <c r="EN2751" s="6" t="s">
        <v>22</v>
      </c>
      <c r="EO2751" s="6">
        <v>53</v>
      </c>
    </row>
    <row r="2752" spans="131:145" x14ac:dyDescent="0.25">
      <c r="EA2752" s="6" t="s">
        <v>3</v>
      </c>
      <c r="EB2752" s="6" t="s">
        <v>16</v>
      </c>
      <c r="EC2752" s="6" t="s">
        <v>813</v>
      </c>
      <c r="ED2752" s="6" t="s">
        <v>814</v>
      </c>
      <c r="EE2752" s="6" t="s">
        <v>97</v>
      </c>
      <c r="EF2752" s="6" t="s">
        <v>98</v>
      </c>
      <c r="EG2752" s="6">
        <v>38</v>
      </c>
      <c r="EH2752" s="6">
        <v>164</v>
      </c>
      <c r="EI2752" s="6">
        <v>37</v>
      </c>
      <c r="EJ2752" s="6">
        <v>155</v>
      </c>
      <c r="EK2752" s="6">
        <v>38</v>
      </c>
      <c r="EL2752" s="6">
        <v>4</v>
      </c>
      <c r="EM2752" s="6" t="s">
        <v>119</v>
      </c>
      <c r="EN2752" s="6" t="s">
        <v>21</v>
      </c>
      <c r="EO2752" s="6">
        <v>10</v>
      </c>
    </row>
    <row r="2753" spans="131:145" x14ac:dyDescent="0.25">
      <c r="EA2753" s="6" t="s">
        <v>0</v>
      </c>
      <c r="EB2753" s="6" t="s">
        <v>937</v>
      </c>
      <c r="EC2753" s="6" t="s">
        <v>1082</v>
      </c>
      <c r="ED2753" s="6" t="s">
        <v>1083</v>
      </c>
      <c r="EE2753" s="6" t="s">
        <v>97</v>
      </c>
      <c r="EF2753" s="6" t="s">
        <v>98</v>
      </c>
      <c r="EG2753" s="6">
        <v>91</v>
      </c>
      <c r="EH2753" s="6">
        <v>400</v>
      </c>
      <c r="EI2753" s="6">
        <v>60</v>
      </c>
      <c r="EJ2753" s="6">
        <v>228</v>
      </c>
      <c r="EK2753" s="6">
        <v>74</v>
      </c>
      <c r="EL2753" s="6">
        <v>228</v>
      </c>
      <c r="EM2753" s="6" t="s">
        <v>119</v>
      </c>
      <c r="EN2753" s="6" t="s">
        <v>21</v>
      </c>
      <c r="EO2753" s="6">
        <v>6</v>
      </c>
    </row>
    <row r="2754" spans="131:145" x14ac:dyDescent="0.25">
      <c r="EA2754" s="6" t="s">
        <v>0</v>
      </c>
      <c r="EB2754" s="6" t="s">
        <v>937</v>
      </c>
      <c r="EC2754" s="6" t="s">
        <v>1082</v>
      </c>
      <c r="ED2754" s="6" t="s">
        <v>1083</v>
      </c>
      <c r="EE2754" s="6" t="s">
        <v>97</v>
      </c>
      <c r="EF2754" s="6" t="s">
        <v>98</v>
      </c>
      <c r="EG2754" s="6">
        <v>91</v>
      </c>
      <c r="EH2754" s="6">
        <v>400</v>
      </c>
      <c r="EI2754" s="6">
        <v>60</v>
      </c>
      <c r="EJ2754" s="6">
        <v>228</v>
      </c>
      <c r="EK2754" s="6">
        <v>74</v>
      </c>
      <c r="EL2754" s="6">
        <v>228</v>
      </c>
      <c r="EM2754" s="6" t="s">
        <v>119</v>
      </c>
      <c r="EN2754" s="6" t="s">
        <v>23</v>
      </c>
      <c r="EO2754" s="6">
        <v>19</v>
      </c>
    </row>
    <row r="2755" spans="131:145" x14ac:dyDescent="0.25">
      <c r="EA2755" s="6" t="s">
        <v>0</v>
      </c>
      <c r="EB2755" s="6" t="s">
        <v>9</v>
      </c>
      <c r="EC2755" s="6" t="s">
        <v>135</v>
      </c>
      <c r="ED2755" s="6" t="s">
        <v>136</v>
      </c>
      <c r="EE2755" s="6" t="s">
        <v>97</v>
      </c>
      <c r="EF2755" s="6" t="s">
        <v>125</v>
      </c>
      <c r="EG2755" s="6">
        <v>207</v>
      </c>
      <c r="EH2755" s="6">
        <v>1141</v>
      </c>
      <c r="EI2755" s="6">
        <v>352</v>
      </c>
      <c r="EJ2755" s="6">
        <v>1386</v>
      </c>
      <c r="EK2755" s="6">
        <v>352</v>
      </c>
      <c r="EL2755" s="6">
        <v>1386</v>
      </c>
      <c r="EM2755" s="6" t="s">
        <v>119</v>
      </c>
      <c r="EN2755" s="6" t="s">
        <v>22</v>
      </c>
      <c r="EO2755" s="6">
        <v>55</v>
      </c>
    </row>
    <row r="2756" spans="131:145" x14ac:dyDescent="0.25">
      <c r="EA2756" s="6" t="s">
        <v>0</v>
      </c>
      <c r="EB2756" s="6" t="s">
        <v>13</v>
      </c>
      <c r="EC2756" s="6" t="s">
        <v>249</v>
      </c>
      <c r="ED2756" s="6" t="s">
        <v>250</v>
      </c>
      <c r="EE2756" s="6" t="s">
        <v>97</v>
      </c>
      <c r="EF2756" s="6" t="s">
        <v>98</v>
      </c>
      <c r="EG2756" s="6">
        <v>14</v>
      </c>
      <c r="EH2756" s="6">
        <v>83</v>
      </c>
      <c r="EI2756" s="6">
        <v>8</v>
      </c>
      <c r="EJ2756" s="6">
        <v>35</v>
      </c>
      <c r="EK2756" s="6">
        <v>13</v>
      </c>
      <c r="EL2756" s="6">
        <v>82</v>
      </c>
      <c r="EM2756" s="6" t="s">
        <v>119</v>
      </c>
      <c r="EN2756" s="6" t="s">
        <v>22</v>
      </c>
      <c r="EO2756" s="6">
        <v>5</v>
      </c>
    </row>
    <row r="2757" spans="131:145" x14ac:dyDescent="0.25">
      <c r="EA2757" s="6" t="s">
        <v>0</v>
      </c>
      <c r="EB2757" s="6" t="s">
        <v>13</v>
      </c>
      <c r="EC2757" s="6" t="s">
        <v>249</v>
      </c>
      <c r="ED2757" s="6" t="s">
        <v>250</v>
      </c>
      <c r="EE2757" s="6" t="s">
        <v>97</v>
      </c>
      <c r="EF2757" s="6" t="s">
        <v>98</v>
      </c>
      <c r="EG2757" s="6">
        <v>14</v>
      </c>
      <c r="EH2757" s="6">
        <v>83</v>
      </c>
      <c r="EI2757" s="6">
        <v>8</v>
      </c>
      <c r="EJ2757" s="6">
        <v>35</v>
      </c>
      <c r="EK2757" s="6">
        <v>13</v>
      </c>
      <c r="EL2757" s="6">
        <v>82</v>
      </c>
      <c r="EM2757" s="6" t="s">
        <v>119</v>
      </c>
      <c r="EN2757" s="6" t="s">
        <v>21</v>
      </c>
      <c r="EO2757" s="6">
        <v>3</v>
      </c>
    </row>
    <row r="2758" spans="131:145" x14ac:dyDescent="0.25">
      <c r="EA2758" s="6" t="s">
        <v>0</v>
      </c>
      <c r="EB2758" s="6" t="s">
        <v>9</v>
      </c>
      <c r="EC2758" s="6" t="s">
        <v>220</v>
      </c>
      <c r="ED2758" s="6" t="s">
        <v>221</v>
      </c>
      <c r="EE2758" s="6" t="s">
        <v>97</v>
      </c>
      <c r="EF2758" s="6" t="s">
        <v>125</v>
      </c>
      <c r="EG2758" s="6">
        <v>121</v>
      </c>
      <c r="EH2758" s="6">
        <v>596</v>
      </c>
      <c r="EI2758" s="6">
        <v>129</v>
      </c>
      <c r="EJ2758" s="6">
        <v>575</v>
      </c>
      <c r="EK2758" s="6">
        <v>129</v>
      </c>
      <c r="EL2758" s="6">
        <v>575</v>
      </c>
      <c r="EM2758" s="6" t="s">
        <v>119</v>
      </c>
      <c r="EN2758" s="6" t="s">
        <v>21</v>
      </c>
      <c r="EO2758" s="6">
        <v>55</v>
      </c>
    </row>
    <row r="2759" spans="131:145" x14ac:dyDescent="0.25">
      <c r="EA2759" s="6" t="s">
        <v>3</v>
      </c>
      <c r="EB2759" s="6" t="s">
        <v>15</v>
      </c>
      <c r="EC2759" s="6" t="s">
        <v>1862</v>
      </c>
      <c r="ED2759" s="6" t="s">
        <v>799</v>
      </c>
      <c r="EE2759" s="6" t="s">
        <v>97</v>
      </c>
      <c r="EF2759" s="6" t="s">
        <v>125</v>
      </c>
      <c r="EG2759" s="6">
        <v>51</v>
      </c>
      <c r="EH2759" s="6">
        <v>260</v>
      </c>
      <c r="EI2759" s="6">
        <v>51</v>
      </c>
      <c r="EJ2759" s="6">
        <v>263</v>
      </c>
      <c r="EK2759" s="6">
        <v>51</v>
      </c>
      <c r="EL2759" s="6">
        <v>263</v>
      </c>
      <c r="EM2759" s="6" t="s">
        <v>119</v>
      </c>
      <c r="EN2759" s="6" t="s">
        <v>23</v>
      </c>
      <c r="EO2759" s="6">
        <v>30</v>
      </c>
    </row>
    <row r="2760" spans="131:145" x14ac:dyDescent="0.25">
      <c r="EA2760" s="6" t="s">
        <v>0</v>
      </c>
      <c r="EB2760" s="6" t="s">
        <v>937</v>
      </c>
      <c r="EC2760" s="6" t="s">
        <v>1082</v>
      </c>
      <c r="ED2760" s="6" t="s">
        <v>1083</v>
      </c>
      <c r="EE2760" s="6" t="s">
        <v>97</v>
      </c>
      <c r="EF2760" s="6" t="s">
        <v>98</v>
      </c>
      <c r="EG2760" s="6">
        <v>91</v>
      </c>
      <c r="EH2760" s="6">
        <v>400</v>
      </c>
      <c r="EI2760" s="6">
        <v>60</v>
      </c>
      <c r="EJ2760" s="6">
        <v>228</v>
      </c>
      <c r="EK2760" s="6">
        <v>74</v>
      </c>
      <c r="EL2760" s="6">
        <v>228</v>
      </c>
      <c r="EM2760" s="6" t="s">
        <v>119</v>
      </c>
      <c r="EN2760" s="6" t="s">
        <v>22</v>
      </c>
      <c r="EO2760" s="6">
        <v>13</v>
      </c>
    </row>
    <row r="2761" spans="131:145" x14ac:dyDescent="0.25">
      <c r="EA2761" s="6" t="s">
        <v>0</v>
      </c>
      <c r="EB2761" s="6" t="s">
        <v>13</v>
      </c>
      <c r="EC2761" s="6" t="s">
        <v>1853</v>
      </c>
      <c r="ED2761" s="6" t="s">
        <v>204</v>
      </c>
      <c r="EE2761" s="6" t="s">
        <v>97</v>
      </c>
      <c r="EF2761" s="6" t="s">
        <v>125</v>
      </c>
      <c r="EG2761" s="6">
        <v>41</v>
      </c>
      <c r="EH2761" s="6">
        <v>199</v>
      </c>
      <c r="EI2761" s="6">
        <v>41</v>
      </c>
      <c r="EJ2761" s="6">
        <v>196</v>
      </c>
      <c r="EK2761" s="6">
        <v>41</v>
      </c>
      <c r="EL2761" s="6">
        <v>201</v>
      </c>
      <c r="EM2761" s="6" t="s">
        <v>119</v>
      </c>
      <c r="EN2761" s="6" t="s">
        <v>22</v>
      </c>
      <c r="EO2761" s="6">
        <v>6</v>
      </c>
    </row>
    <row r="2762" spans="131:145" x14ac:dyDescent="0.25">
      <c r="EA2762" s="6" t="s">
        <v>0</v>
      </c>
      <c r="EB2762" s="6" t="s">
        <v>9</v>
      </c>
      <c r="EC2762" s="6" t="s">
        <v>135</v>
      </c>
      <c r="ED2762" s="6" t="s">
        <v>136</v>
      </c>
      <c r="EE2762" s="6" t="s">
        <v>97</v>
      </c>
      <c r="EF2762" s="6" t="s">
        <v>125</v>
      </c>
      <c r="EG2762" s="6">
        <v>207</v>
      </c>
      <c r="EH2762" s="6">
        <v>1141</v>
      </c>
      <c r="EI2762" s="6">
        <v>352</v>
      </c>
      <c r="EJ2762" s="6">
        <v>1386</v>
      </c>
      <c r="EK2762" s="6">
        <v>352</v>
      </c>
      <c r="EL2762" s="6">
        <v>1386</v>
      </c>
      <c r="EM2762" s="6" t="s">
        <v>119</v>
      </c>
      <c r="EN2762" s="6" t="s">
        <v>23</v>
      </c>
      <c r="EO2762" s="6">
        <v>101</v>
      </c>
    </row>
    <row r="2763" spans="131:145" x14ac:dyDescent="0.25">
      <c r="EA2763" s="6" t="s">
        <v>3</v>
      </c>
      <c r="EB2763" s="6" t="s">
        <v>15</v>
      </c>
      <c r="EC2763" s="6" t="s">
        <v>228</v>
      </c>
      <c r="ED2763" s="6" t="s">
        <v>229</v>
      </c>
      <c r="EE2763" s="6" t="s">
        <v>97</v>
      </c>
      <c r="EF2763" s="6" t="s">
        <v>98</v>
      </c>
      <c r="EG2763" s="6">
        <v>30</v>
      </c>
      <c r="EH2763" s="6">
        <v>139</v>
      </c>
      <c r="EI2763" s="6">
        <v>31</v>
      </c>
      <c r="EJ2763" s="6">
        <v>140</v>
      </c>
      <c r="EK2763" s="6">
        <v>31</v>
      </c>
      <c r="EL2763" s="6">
        <v>140</v>
      </c>
      <c r="EM2763" s="6" t="s">
        <v>119</v>
      </c>
      <c r="EN2763" s="6" t="s">
        <v>21</v>
      </c>
      <c r="EO2763" s="6">
        <v>3</v>
      </c>
    </row>
    <row r="2764" spans="131:145" x14ac:dyDescent="0.25">
      <c r="EA2764" s="6" t="s">
        <v>3</v>
      </c>
      <c r="EB2764" s="6" t="s">
        <v>15</v>
      </c>
      <c r="EC2764" s="6" t="s">
        <v>1863</v>
      </c>
      <c r="ED2764" s="6" t="s">
        <v>801</v>
      </c>
      <c r="EE2764" s="6" t="s">
        <v>97</v>
      </c>
      <c r="EF2764" s="6" t="s">
        <v>125</v>
      </c>
      <c r="EG2764" s="6">
        <v>70</v>
      </c>
      <c r="EH2764" s="6">
        <v>273</v>
      </c>
      <c r="EI2764" s="6">
        <v>71</v>
      </c>
      <c r="EJ2764" s="6">
        <v>278</v>
      </c>
      <c r="EK2764" s="6">
        <v>71</v>
      </c>
      <c r="EL2764" s="6">
        <v>278</v>
      </c>
      <c r="EM2764" s="6" t="s">
        <v>119</v>
      </c>
      <c r="EN2764" s="6" t="s">
        <v>23</v>
      </c>
      <c r="EO2764" s="6">
        <v>46</v>
      </c>
    </row>
    <row r="2765" spans="131:145" x14ac:dyDescent="0.25">
      <c r="EA2765" s="6" t="s">
        <v>0</v>
      </c>
      <c r="EB2765" s="6" t="s">
        <v>9</v>
      </c>
      <c r="EC2765" s="6" t="s">
        <v>220</v>
      </c>
      <c r="ED2765" s="6" t="s">
        <v>221</v>
      </c>
      <c r="EE2765" s="6" t="s">
        <v>97</v>
      </c>
      <c r="EF2765" s="6" t="s">
        <v>125</v>
      </c>
      <c r="EG2765" s="6">
        <v>121</v>
      </c>
      <c r="EH2765" s="6">
        <v>596</v>
      </c>
      <c r="EI2765" s="6">
        <v>129</v>
      </c>
      <c r="EJ2765" s="6">
        <v>575</v>
      </c>
      <c r="EK2765" s="6">
        <v>129</v>
      </c>
      <c r="EL2765" s="6">
        <v>575</v>
      </c>
      <c r="EM2765" s="6" t="s">
        <v>119</v>
      </c>
      <c r="EN2765" s="6" t="s">
        <v>23</v>
      </c>
      <c r="EO2765" s="6">
        <v>108</v>
      </c>
    </row>
    <row r="2766" spans="131:145" x14ac:dyDescent="0.25">
      <c r="EA2766" s="6" t="s">
        <v>0</v>
      </c>
      <c r="EB2766" s="6" t="s">
        <v>13</v>
      </c>
      <c r="EC2766" s="6" t="s">
        <v>1080</v>
      </c>
      <c r="ED2766" s="6" t="s">
        <v>1081</v>
      </c>
      <c r="EE2766" s="6" t="s">
        <v>97</v>
      </c>
      <c r="EF2766" s="6" t="s">
        <v>125</v>
      </c>
      <c r="EG2766" s="6">
        <v>54</v>
      </c>
      <c r="EH2766" s="6">
        <v>242</v>
      </c>
      <c r="EI2766" s="6">
        <v>50</v>
      </c>
      <c r="EJ2766" s="6">
        <v>219</v>
      </c>
      <c r="EK2766" s="6">
        <v>50</v>
      </c>
      <c r="EL2766" s="6">
        <v>227</v>
      </c>
      <c r="EM2766" s="6" t="s">
        <v>119</v>
      </c>
      <c r="EN2766" s="6" t="s">
        <v>23</v>
      </c>
      <c r="EO2766" s="6">
        <v>24</v>
      </c>
    </row>
    <row r="2767" spans="131:145" x14ac:dyDescent="0.25">
      <c r="EA2767" s="6" t="s">
        <v>0</v>
      </c>
      <c r="EB2767" s="6" t="s">
        <v>13</v>
      </c>
      <c r="EC2767" s="6" t="s">
        <v>1080</v>
      </c>
      <c r="ED2767" s="6" t="s">
        <v>1081</v>
      </c>
      <c r="EE2767" s="6" t="s">
        <v>97</v>
      </c>
      <c r="EF2767" s="6" t="s">
        <v>125</v>
      </c>
      <c r="EG2767" s="6">
        <v>54</v>
      </c>
      <c r="EH2767" s="6">
        <v>242</v>
      </c>
      <c r="EI2767" s="6">
        <v>50</v>
      </c>
      <c r="EJ2767" s="6">
        <v>219</v>
      </c>
      <c r="EK2767" s="6">
        <v>50</v>
      </c>
      <c r="EL2767" s="6">
        <v>227</v>
      </c>
      <c r="EM2767" s="6" t="s">
        <v>119</v>
      </c>
      <c r="EN2767" s="6" t="s">
        <v>22</v>
      </c>
      <c r="EO2767" s="6">
        <v>16</v>
      </c>
    </row>
    <row r="2768" spans="131:145" x14ac:dyDescent="0.25">
      <c r="EA2768" s="6" t="s">
        <v>0</v>
      </c>
      <c r="EB2768" s="6" t="s">
        <v>9</v>
      </c>
      <c r="EC2768" s="6" t="s">
        <v>135</v>
      </c>
      <c r="ED2768" s="6" t="s">
        <v>136</v>
      </c>
      <c r="EE2768" s="6" t="s">
        <v>97</v>
      </c>
      <c r="EF2768" s="6" t="s">
        <v>125</v>
      </c>
      <c r="EG2768" s="6">
        <v>207</v>
      </c>
      <c r="EH2768" s="6">
        <v>1141</v>
      </c>
      <c r="EI2768" s="6">
        <v>352</v>
      </c>
      <c r="EJ2768" s="6">
        <v>1386</v>
      </c>
      <c r="EK2768" s="6">
        <v>352</v>
      </c>
      <c r="EL2768" s="6">
        <v>1386</v>
      </c>
      <c r="EM2768" s="6" t="s">
        <v>119</v>
      </c>
      <c r="EN2768" s="6" t="s">
        <v>21</v>
      </c>
      <c r="EO2768" s="6">
        <v>46</v>
      </c>
    </row>
    <row r="2769" spans="131:145" x14ac:dyDescent="0.25">
      <c r="EA2769" s="6" t="s">
        <v>0</v>
      </c>
      <c r="EB2769" s="6" t="s">
        <v>13</v>
      </c>
      <c r="EC2769" s="6" t="s">
        <v>1853</v>
      </c>
      <c r="ED2769" s="6" t="s">
        <v>204</v>
      </c>
      <c r="EE2769" s="6" t="s">
        <v>97</v>
      </c>
      <c r="EF2769" s="6" t="s">
        <v>125</v>
      </c>
      <c r="EG2769" s="6">
        <v>41</v>
      </c>
      <c r="EH2769" s="6">
        <v>199</v>
      </c>
      <c r="EI2769" s="6">
        <v>41</v>
      </c>
      <c r="EJ2769" s="6">
        <v>196</v>
      </c>
      <c r="EK2769" s="6">
        <v>41</v>
      </c>
      <c r="EL2769" s="6">
        <v>201</v>
      </c>
      <c r="EM2769" s="6" t="s">
        <v>119</v>
      </c>
      <c r="EN2769" s="6" t="s">
        <v>23</v>
      </c>
      <c r="EO2769" s="6">
        <v>12</v>
      </c>
    </row>
    <row r="2770" spans="131:145" x14ac:dyDescent="0.25">
      <c r="EA2770" s="6" t="s">
        <v>0</v>
      </c>
      <c r="EB2770" s="6" t="s">
        <v>6</v>
      </c>
      <c r="EC2770" s="6" t="s">
        <v>718</v>
      </c>
      <c r="ED2770" s="6" t="s">
        <v>719</v>
      </c>
      <c r="EE2770" s="6" t="s">
        <v>97</v>
      </c>
      <c r="EF2770" s="6" t="s">
        <v>132</v>
      </c>
      <c r="EG2770" s="6">
        <v>68</v>
      </c>
      <c r="EH2770" s="6">
        <v>327</v>
      </c>
      <c r="EI2770" s="6">
        <v>10</v>
      </c>
      <c r="EJ2770" s="6">
        <v>20</v>
      </c>
      <c r="EK2770" s="6">
        <v>63</v>
      </c>
      <c r="EL2770" s="6">
        <v>307</v>
      </c>
      <c r="EM2770" s="6" t="s">
        <v>119</v>
      </c>
      <c r="EN2770" s="6" t="s">
        <v>22</v>
      </c>
      <c r="EO2770" s="6">
        <v>32</v>
      </c>
    </row>
    <row r="2771" spans="131:145" x14ac:dyDescent="0.25">
      <c r="EA2771" s="6" t="s">
        <v>3</v>
      </c>
      <c r="EB2771" s="6" t="s">
        <v>15</v>
      </c>
      <c r="EC2771" s="6" t="s">
        <v>1863</v>
      </c>
      <c r="ED2771" s="6" t="s">
        <v>801</v>
      </c>
      <c r="EE2771" s="6" t="s">
        <v>97</v>
      </c>
      <c r="EF2771" s="6" t="s">
        <v>125</v>
      </c>
      <c r="EG2771" s="6">
        <v>70</v>
      </c>
      <c r="EH2771" s="6">
        <v>273</v>
      </c>
      <c r="EI2771" s="6">
        <v>71</v>
      </c>
      <c r="EJ2771" s="6">
        <v>278</v>
      </c>
      <c r="EK2771" s="6">
        <v>71</v>
      </c>
      <c r="EL2771" s="6">
        <v>278</v>
      </c>
      <c r="EM2771" s="6" t="s">
        <v>119</v>
      </c>
      <c r="EN2771" s="6" t="s">
        <v>21</v>
      </c>
      <c r="EO2771" s="6">
        <v>23</v>
      </c>
    </row>
    <row r="2772" spans="131:145" x14ac:dyDescent="0.25">
      <c r="EA2772" s="6" t="s">
        <v>3</v>
      </c>
      <c r="EB2772" s="6" t="s">
        <v>15</v>
      </c>
      <c r="EC2772" s="6" t="s">
        <v>228</v>
      </c>
      <c r="ED2772" s="6" t="s">
        <v>229</v>
      </c>
      <c r="EE2772" s="6" t="s">
        <v>97</v>
      </c>
      <c r="EF2772" s="6" t="s">
        <v>98</v>
      </c>
      <c r="EG2772" s="6">
        <v>30</v>
      </c>
      <c r="EH2772" s="6">
        <v>139</v>
      </c>
      <c r="EI2772" s="6">
        <v>31</v>
      </c>
      <c r="EJ2772" s="6">
        <v>140</v>
      </c>
      <c r="EK2772" s="6">
        <v>31</v>
      </c>
      <c r="EL2772" s="6">
        <v>140</v>
      </c>
      <c r="EM2772" s="6" t="s">
        <v>119</v>
      </c>
      <c r="EN2772" s="6" t="s">
        <v>22</v>
      </c>
      <c r="EO2772" s="6">
        <v>9</v>
      </c>
    </row>
    <row r="2773" spans="131:145" x14ac:dyDescent="0.25">
      <c r="EA2773" s="6" t="s">
        <v>3</v>
      </c>
      <c r="EB2773" s="6" t="s">
        <v>14</v>
      </c>
      <c r="EC2773" s="6" t="s">
        <v>780</v>
      </c>
      <c r="ED2773" s="6" t="s">
        <v>781</v>
      </c>
      <c r="EE2773" s="6" t="s">
        <v>97</v>
      </c>
      <c r="EF2773" s="6" t="s">
        <v>98</v>
      </c>
      <c r="EG2773" s="6">
        <v>73</v>
      </c>
      <c r="EH2773" s="6">
        <v>393</v>
      </c>
      <c r="EI2773" s="6">
        <v>73</v>
      </c>
      <c r="EJ2773" s="6">
        <v>393</v>
      </c>
      <c r="EK2773" s="6">
        <v>73</v>
      </c>
      <c r="EL2773" s="6">
        <v>393</v>
      </c>
      <c r="EM2773" s="6" t="s">
        <v>119</v>
      </c>
      <c r="EN2773" s="6" t="s">
        <v>21</v>
      </c>
      <c r="EO2773" s="6">
        <v>32</v>
      </c>
    </row>
    <row r="2774" spans="131:145" x14ac:dyDescent="0.25">
      <c r="EA2774" s="6" t="s">
        <v>0</v>
      </c>
      <c r="EB2774" s="6" t="s">
        <v>5</v>
      </c>
      <c r="EC2774" s="6" t="s">
        <v>271</v>
      </c>
      <c r="ED2774" s="6" t="s">
        <v>272</v>
      </c>
      <c r="EE2774" s="6" t="s">
        <v>97</v>
      </c>
      <c r="EF2774" s="6" t="s">
        <v>125</v>
      </c>
      <c r="EG2774" s="6">
        <v>18</v>
      </c>
      <c r="EH2774" s="6">
        <v>82</v>
      </c>
      <c r="EI2774" s="6">
        <v>18</v>
      </c>
      <c r="EJ2774" s="6">
        <v>82</v>
      </c>
      <c r="EK2774" s="6">
        <v>18</v>
      </c>
      <c r="EL2774" s="6">
        <v>80</v>
      </c>
      <c r="EM2774" s="6" t="s">
        <v>120</v>
      </c>
      <c r="EN2774" s="6" t="s">
        <v>21</v>
      </c>
      <c r="EO2774" s="6">
        <v>6</v>
      </c>
    </row>
    <row r="2775" spans="131:145" x14ac:dyDescent="0.25">
      <c r="EA2775" s="6" t="s">
        <v>0</v>
      </c>
      <c r="EB2775" s="6" t="s">
        <v>5</v>
      </c>
      <c r="EC2775" s="6" t="s">
        <v>273</v>
      </c>
      <c r="ED2775" s="6" t="s">
        <v>274</v>
      </c>
      <c r="EE2775" s="6" t="s">
        <v>97</v>
      </c>
      <c r="EF2775" s="6" t="s">
        <v>98</v>
      </c>
      <c r="EG2775" s="6">
        <v>85</v>
      </c>
      <c r="EH2775" s="6">
        <v>367</v>
      </c>
      <c r="EI2775" s="6">
        <v>80</v>
      </c>
      <c r="EJ2775" s="6">
        <v>337</v>
      </c>
      <c r="EK2775" s="6">
        <v>85</v>
      </c>
      <c r="EL2775" s="6">
        <v>367</v>
      </c>
      <c r="EM2775" s="6" t="s">
        <v>120</v>
      </c>
      <c r="EN2775" s="6" t="s">
        <v>22</v>
      </c>
      <c r="EO2775" s="6">
        <v>21</v>
      </c>
    </row>
    <row r="2776" spans="131:145" x14ac:dyDescent="0.25">
      <c r="EA2776" s="6" t="s">
        <v>0</v>
      </c>
      <c r="EB2776" s="6" t="s">
        <v>4</v>
      </c>
      <c r="EC2776" s="6" t="s">
        <v>157</v>
      </c>
      <c r="ED2776" s="6" t="s">
        <v>158</v>
      </c>
      <c r="EE2776" s="6" t="s">
        <v>97</v>
      </c>
      <c r="EF2776" s="6" t="s">
        <v>98</v>
      </c>
      <c r="EG2776" s="6">
        <v>6</v>
      </c>
      <c r="EH2776" s="6">
        <v>28</v>
      </c>
      <c r="EI2776" s="6">
        <v>6</v>
      </c>
      <c r="EJ2776" s="6">
        <v>30</v>
      </c>
      <c r="EK2776" s="6">
        <v>6</v>
      </c>
      <c r="EL2776" s="6">
        <v>30</v>
      </c>
      <c r="EM2776" s="6" t="s">
        <v>120</v>
      </c>
      <c r="EN2776" s="6" t="s">
        <v>23</v>
      </c>
      <c r="EO2776" s="6">
        <v>2</v>
      </c>
    </row>
    <row r="2777" spans="131:145" x14ac:dyDescent="0.25">
      <c r="EA2777" s="6" t="s">
        <v>0</v>
      </c>
      <c r="EB2777" s="6" t="s">
        <v>8</v>
      </c>
      <c r="EC2777" s="6" t="s">
        <v>121</v>
      </c>
      <c r="ED2777" s="6" t="s">
        <v>122</v>
      </c>
      <c r="EE2777" s="6" t="s">
        <v>97</v>
      </c>
      <c r="EF2777" s="6" t="s">
        <v>98</v>
      </c>
      <c r="EG2777" s="6">
        <v>413</v>
      </c>
      <c r="EH2777" s="6">
        <v>1835</v>
      </c>
      <c r="EI2777" s="6">
        <v>407</v>
      </c>
      <c r="EJ2777" s="6">
        <v>1858</v>
      </c>
      <c r="EK2777" s="6">
        <v>407</v>
      </c>
      <c r="EL2777" s="6">
        <v>1858</v>
      </c>
      <c r="EM2777" s="6" t="s">
        <v>120</v>
      </c>
      <c r="EN2777" s="6" t="s">
        <v>21</v>
      </c>
      <c r="EO2777" s="6">
        <v>53</v>
      </c>
    </row>
    <row r="2778" spans="131:145" x14ac:dyDescent="0.25">
      <c r="EA2778" s="6" t="s">
        <v>0</v>
      </c>
      <c r="EB2778" s="6" t="s">
        <v>4</v>
      </c>
      <c r="EC2778" s="6" t="s">
        <v>167</v>
      </c>
      <c r="ED2778" s="6" t="s">
        <v>168</v>
      </c>
      <c r="EE2778" s="6" t="s">
        <v>97</v>
      </c>
      <c r="EF2778" s="6" t="s">
        <v>98</v>
      </c>
      <c r="EG2778" s="6">
        <v>190</v>
      </c>
      <c r="EH2778" s="6">
        <v>1047</v>
      </c>
      <c r="EI2778" s="6">
        <v>205</v>
      </c>
      <c r="EJ2778" s="6">
        <v>1072</v>
      </c>
      <c r="EL2778" s="6">
        <v>1072</v>
      </c>
      <c r="EM2778" s="6" t="s">
        <v>120</v>
      </c>
      <c r="EN2778" s="6" t="s">
        <v>21</v>
      </c>
      <c r="EO2778" s="6">
        <v>49</v>
      </c>
    </row>
    <row r="2779" spans="131:145" x14ac:dyDescent="0.25">
      <c r="EA2779" s="6" t="s">
        <v>0</v>
      </c>
      <c r="EB2779" s="6" t="s">
        <v>7</v>
      </c>
      <c r="EC2779" s="6" t="s">
        <v>177</v>
      </c>
      <c r="ED2779" s="6" t="s">
        <v>178</v>
      </c>
      <c r="EE2779" s="6" t="s">
        <v>97</v>
      </c>
      <c r="EF2779" s="6" t="s">
        <v>125</v>
      </c>
      <c r="EG2779" s="6">
        <v>23</v>
      </c>
      <c r="EH2779" s="6">
        <v>124</v>
      </c>
      <c r="EI2779" s="6">
        <v>20</v>
      </c>
      <c r="EJ2779" s="6">
        <v>110</v>
      </c>
      <c r="EK2779" s="6">
        <v>20</v>
      </c>
      <c r="EL2779" s="6">
        <v>110</v>
      </c>
      <c r="EM2779" s="6" t="s">
        <v>120</v>
      </c>
      <c r="EN2779" s="6" t="s">
        <v>23</v>
      </c>
      <c r="EO2779" s="6">
        <v>2</v>
      </c>
    </row>
    <row r="2780" spans="131:145" x14ac:dyDescent="0.25">
      <c r="EA2780" s="6" t="s">
        <v>0</v>
      </c>
      <c r="EB2780" s="6" t="s">
        <v>4</v>
      </c>
      <c r="EC2780" s="6" t="s">
        <v>106</v>
      </c>
      <c r="ED2780" s="6" t="s">
        <v>107</v>
      </c>
      <c r="EE2780" s="6" t="s">
        <v>97</v>
      </c>
      <c r="EF2780" s="6" t="s">
        <v>98</v>
      </c>
      <c r="EG2780" s="6">
        <v>7</v>
      </c>
      <c r="EH2780" s="6">
        <v>41</v>
      </c>
      <c r="EI2780" s="6">
        <v>10</v>
      </c>
      <c r="EJ2780" s="6">
        <v>47</v>
      </c>
      <c r="EK2780" s="6">
        <v>12</v>
      </c>
      <c r="EL2780" s="6">
        <v>56</v>
      </c>
      <c r="EM2780" s="6" t="s">
        <v>120</v>
      </c>
      <c r="EN2780" s="6" t="s">
        <v>22</v>
      </c>
      <c r="EO2780" s="6">
        <v>1</v>
      </c>
    </row>
    <row r="2781" spans="131:145" x14ac:dyDescent="0.25">
      <c r="EA2781" s="6" t="s">
        <v>0</v>
      </c>
      <c r="EB2781" s="6" t="s">
        <v>7</v>
      </c>
      <c r="EC2781" s="6" t="s">
        <v>733</v>
      </c>
      <c r="ED2781" s="6" t="s">
        <v>734</v>
      </c>
      <c r="EE2781" s="6" t="s">
        <v>97</v>
      </c>
      <c r="EF2781" s="6" t="s">
        <v>98</v>
      </c>
      <c r="EG2781" s="6">
        <v>27</v>
      </c>
      <c r="EH2781" s="6">
        <v>111</v>
      </c>
      <c r="EI2781" s="6">
        <v>25</v>
      </c>
      <c r="EJ2781" s="6">
        <v>104</v>
      </c>
      <c r="EK2781" s="6">
        <v>25</v>
      </c>
      <c r="EL2781" s="6">
        <v>104</v>
      </c>
      <c r="EM2781" s="6" t="s">
        <v>120</v>
      </c>
      <c r="EN2781" s="6" t="s">
        <v>23</v>
      </c>
      <c r="EO2781" s="6">
        <v>10</v>
      </c>
    </row>
    <row r="2782" spans="131:145" x14ac:dyDescent="0.25">
      <c r="EA2782" s="6" t="s">
        <v>0</v>
      </c>
      <c r="EB2782" s="6" t="s">
        <v>5</v>
      </c>
      <c r="EC2782" s="6" t="s">
        <v>837</v>
      </c>
      <c r="ED2782" s="6" t="s">
        <v>838</v>
      </c>
      <c r="EE2782" s="6" t="s">
        <v>209</v>
      </c>
      <c r="EF2782" s="6" t="s">
        <v>125</v>
      </c>
      <c r="EG2782" s="6">
        <v>184</v>
      </c>
      <c r="EH2782" s="6">
        <v>768</v>
      </c>
      <c r="EI2782" s="6">
        <v>175</v>
      </c>
      <c r="EJ2782" s="6">
        <v>828</v>
      </c>
      <c r="EK2782" s="6">
        <v>175</v>
      </c>
      <c r="EL2782" s="6">
        <v>828</v>
      </c>
      <c r="EM2782" s="6" t="s">
        <v>120</v>
      </c>
      <c r="EN2782" s="6" t="s">
        <v>21</v>
      </c>
      <c r="EO2782" s="6">
        <v>21</v>
      </c>
    </row>
    <row r="2783" spans="131:145" x14ac:dyDescent="0.25">
      <c r="EA2783" s="6" t="s">
        <v>0</v>
      </c>
      <c r="EB2783" s="6" t="s">
        <v>8</v>
      </c>
      <c r="EC2783" s="6" t="s">
        <v>1816</v>
      </c>
      <c r="ED2783" s="6" t="s">
        <v>127</v>
      </c>
      <c r="EE2783" s="6" t="s">
        <v>97</v>
      </c>
      <c r="EF2783" s="6" t="s">
        <v>132</v>
      </c>
      <c r="EG2783" s="6">
        <v>50</v>
      </c>
      <c r="EH2783" s="6">
        <v>295</v>
      </c>
      <c r="EI2783" s="6">
        <v>50</v>
      </c>
      <c r="EJ2783" s="6">
        <v>293</v>
      </c>
      <c r="EK2783" s="6">
        <v>50</v>
      </c>
      <c r="EL2783" s="6">
        <v>293</v>
      </c>
      <c r="EM2783" s="6" t="s">
        <v>120</v>
      </c>
      <c r="EN2783" s="6" t="s">
        <v>23</v>
      </c>
      <c r="EO2783" s="6">
        <v>27</v>
      </c>
    </row>
    <row r="2784" spans="131:145" x14ac:dyDescent="0.25">
      <c r="EA2784" s="6" t="s">
        <v>0</v>
      </c>
      <c r="EB2784" s="6" t="s">
        <v>4</v>
      </c>
      <c r="EC2784" s="6" t="s">
        <v>151</v>
      </c>
      <c r="ED2784" s="6" t="s">
        <v>152</v>
      </c>
      <c r="EE2784" s="6" t="s">
        <v>97</v>
      </c>
      <c r="EF2784" s="6" t="s">
        <v>98</v>
      </c>
      <c r="EG2784" s="6">
        <v>8</v>
      </c>
      <c r="EH2784" s="6">
        <v>30</v>
      </c>
      <c r="EI2784" s="6">
        <v>8</v>
      </c>
      <c r="EJ2784" s="6">
        <v>32</v>
      </c>
      <c r="EK2784" s="6">
        <v>8</v>
      </c>
      <c r="EL2784" s="6">
        <v>32</v>
      </c>
      <c r="EM2784" s="6" t="s">
        <v>120</v>
      </c>
      <c r="EN2784" s="6" t="s">
        <v>22</v>
      </c>
      <c r="EO2784" s="6">
        <v>2</v>
      </c>
    </row>
    <row r="2785" spans="131:145" x14ac:dyDescent="0.25">
      <c r="EA2785" s="6" t="s">
        <v>0</v>
      </c>
      <c r="EB2785" s="6" t="s">
        <v>4</v>
      </c>
      <c r="EC2785" s="6" t="s">
        <v>106</v>
      </c>
      <c r="ED2785" s="6" t="s">
        <v>107</v>
      </c>
      <c r="EE2785" s="6" t="s">
        <v>97</v>
      </c>
      <c r="EF2785" s="6" t="s">
        <v>98</v>
      </c>
      <c r="EG2785" s="6">
        <v>7</v>
      </c>
      <c r="EH2785" s="6">
        <v>41</v>
      </c>
      <c r="EI2785" s="6">
        <v>10</v>
      </c>
      <c r="EJ2785" s="6">
        <v>47</v>
      </c>
      <c r="EK2785" s="6">
        <v>12</v>
      </c>
      <c r="EL2785" s="6">
        <v>56</v>
      </c>
      <c r="EM2785" s="6" t="s">
        <v>120</v>
      </c>
      <c r="EN2785" s="6" t="s">
        <v>23</v>
      </c>
      <c r="EO2785" s="6">
        <v>3</v>
      </c>
    </row>
    <row r="2786" spans="131:145" x14ac:dyDescent="0.25">
      <c r="EA2786" s="6" t="s">
        <v>0</v>
      </c>
      <c r="EB2786" s="6" t="s">
        <v>8</v>
      </c>
      <c r="EC2786" s="6" t="s">
        <v>1045</v>
      </c>
      <c r="ED2786" s="6" t="s">
        <v>749</v>
      </c>
      <c r="EE2786" s="6" t="s">
        <v>209</v>
      </c>
      <c r="EF2786" s="6" t="s">
        <v>125</v>
      </c>
      <c r="EG2786" s="6">
        <v>1694</v>
      </c>
      <c r="EH2786" s="6">
        <v>8805</v>
      </c>
      <c r="EI2786" s="6">
        <v>1693</v>
      </c>
      <c r="EJ2786" s="6">
        <v>8805</v>
      </c>
      <c r="EK2786" s="6">
        <v>1693</v>
      </c>
      <c r="EL2786" s="6">
        <v>9062</v>
      </c>
      <c r="EM2786" s="6" t="s">
        <v>120</v>
      </c>
      <c r="EN2786" s="6" t="s">
        <v>22</v>
      </c>
      <c r="EO2786" s="6">
        <v>330</v>
      </c>
    </row>
    <row r="2787" spans="131:145" x14ac:dyDescent="0.25">
      <c r="EA2787" s="6" t="s">
        <v>0</v>
      </c>
      <c r="EB2787" s="6" t="s">
        <v>7</v>
      </c>
      <c r="EC2787" s="6" t="s">
        <v>109</v>
      </c>
      <c r="ED2787" s="6" t="s">
        <v>110</v>
      </c>
      <c r="EE2787" s="6" t="s">
        <v>97</v>
      </c>
      <c r="EF2787" s="6" t="s">
        <v>98</v>
      </c>
      <c r="EG2787" s="6">
        <v>44</v>
      </c>
      <c r="EH2787" s="6">
        <v>235</v>
      </c>
      <c r="EI2787" s="6">
        <v>36</v>
      </c>
      <c r="EJ2787" s="6">
        <v>194</v>
      </c>
      <c r="EK2787" s="6">
        <v>43</v>
      </c>
      <c r="EL2787" s="6">
        <v>242</v>
      </c>
      <c r="EM2787" s="6" t="s">
        <v>120</v>
      </c>
      <c r="EN2787" s="6" t="s">
        <v>22</v>
      </c>
      <c r="EO2787" s="6">
        <v>10</v>
      </c>
    </row>
    <row r="2788" spans="131:145" x14ac:dyDescent="0.25">
      <c r="EA2788" s="6" t="s">
        <v>0</v>
      </c>
      <c r="EB2788" s="6" t="s">
        <v>5</v>
      </c>
      <c r="EC2788" s="6" t="s">
        <v>183</v>
      </c>
      <c r="ED2788" s="6" t="s">
        <v>184</v>
      </c>
      <c r="EE2788" s="6" t="s">
        <v>97</v>
      </c>
      <c r="EF2788" s="6" t="s">
        <v>125</v>
      </c>
      <c r="EG2788" s="6">
        <v>45</v>
      </c>
      <c r="EH2788" s="6">
        <v>193</v>
      </c>
      <c r="EI2788" s="6">
        <v>48</v>
      </c>
      <c r="EJ2788" s="6">
        <v>196</v>
      </c>
      <c r="EK2788" s="6">
        <v>48</v>
      </c>
      <c r="EL2788" s="6">
        <v>196</v>
      </c>
      <c r="EM2788" s="6" t="s">
        <v>120</v>
      </c>
      <c r="EN2788" s="6" t="s">
        <v>23</v>
      </c>
      <c r="EO2788" s="6">
        <v>20</v>
      </c>
    </row>
    <row r="2789" spans="131:145" x14ac:dyDescent="0.25">
      <c r="EA2789" s="6" t="s">
        <v>0</v>
      </c>
      <c r="EB2789" s="6" t="s">
        <v>5</v>
      </c>
      <c r="EC2789" s="6" t="s">
        <v>834</v>
      </c>
      <c r="ED2789" s="6" t="s">
        <v>835</v>
      </c>
      <c r="EE2789" s="6" t="s">
        <v>209</v>
      </c>
      <c r="EF2789" s="6" t="s">
        <v>125</v>
      </c>
      <c r="EG2789" s="6">
        <v>169</v>
      </c>
      <c r="EH2789" s="6">
        <v>1216</v>
      </c>
      <c r="EI2789" s="6">
        <v>176</v>
      </c>
      <c r="EJ2789" s="6">
        <v>1216</v>
      </c>
      <c r="EK2789" s="6">
        <v>176</v>
      </c>
      <c r="EL2789" s="6">
        <v>1216</v>
      </c>
      <c r="EM2789" s="6" t="s">
        <v>120</v>
      </c>
      <c r="EN2789" s="6" t="s">
        <v>22</v>
      </c>
      <c r="EO2789" s="6">
        <v>45</v>
      </c>
    </row>
    <row r="2790" spans="131:145" x14ac:dyDescent="0.25">
      <c r="EA2790" s="6" t="s">
        <v>0</v>
      </c>
      <c r="EB2790" s="6" t="s">
        <v>4</v>
      </c>
      <c r="EC2790" s="6" t="s">
        <v>159</v>
      </c>
      <c r="ED2790" s="6" t="s">
        <v>160</v>
      </c>
      <c r="EE2790" s="6" t="s">
        <v>97</v>
      </c>
      <c r="EF2790" s="6" t="s">
        <v>98</v>
      </c>
      <c r="EG2790" s="6">
        <v>44</v>
      </c>
      <c r="EH2790" s="6">
        <v>180</v>
      </c>
      <c r="EI2790" s="6">
        <v>18</v>
      </c>
      <c r="EJ2790" s="6">
        <v>68</v>
      </c>
      <c r="EK2790" s="6">
        <v>45</v>
      </c>
      <c r="EL2790" s="6">
        <v>194</v>
      </c>
      <c r="EM2790" s="6" t="s">
        <v>120</v>
      </c>
      <c r="EN2790" s="6" t="s">
        <v>21</v>
      </c>
      <c r="EO2790" s="6">
        <v>5</v>
      </c>
    </row>
    <row r="2791" spans="131:145" x14ac:dyDescent="0.25">
      <c r="EA2791" s="6" t="s">
        <v>0</v>
      </c>
      <c r="EB2791" s="6" t="s">
        <v>5</v>
      </c>
      <c r="EC2791" s="6" t="s">
        <v>273</v>
      </c>
      <c r="ED2791" s="6" t="s">
        <v>274</v>
      </c>
      <c r="EE2791" s="6" t="s">
        <v>97</v>
      </c>
      <c r="EF2791" s="6" t="s">
        <v>98</v>
      </c>
      <c r="EG2791" s="6">
        <v>85</v>
      </c>
      <c r="EH2791" s="6">
        <v>367</v>
      </c>
      <c r="EI2791" s="6">
        <v>80</v>
      </c>
      <c r="EJ2791" s="6">
        <v>337</v>
      </c>
      <c r="EK2791" s="6">
        <v>85</v>
      </c>
      <c r="EL2791" s="6">
        <v>367</v>
      </c>
      <c r="EM2791" s="6" t="s">
        <v>120</v>
      </c>
      <c r="EN2791" s="6" t="s">
        <v>23</v>
      </c>
      <c r="EO2791" s="6">
        <v>42</v>
      </c>
    </row>
    <row r="2792" spans="131:145" x14ac:dyDescent="0.25">
      <c r="EA2792" s="6" t="s">
        <v>0</v>
      </c>
      <c r="EB2792" s="6" t="s">
        <v>4</v>
      </c>
      <c r="EC2792" s="6" t="s">
        <v>95</v>
      </c>
      <c r="ED2792" s="6" t="s">
        <v>96</v>
      </c>
      <c r="EE2792" s="6" t="s">
        <v>97</v>
      </c>
      <c r="EF2792" s="6" t="s">
        <v>98</v>
      </c>
      <c r="EG2792" s="6">
        <v>69</v>
      </c>
      <c r="EH2792" s="6">
        <v>349</v>
      </c>
      <c r="EI2792" s="6">
        <v>43</v>
      </c>
      <c r="EJ2792" s="6">
        <v>361</v>
      </c>
      <c r="EK2792" s="6">
        <v>43</v>
      </c>
      <c r="EL2792" s="6">
        <v>361</v>
      </c>
      <c r="EM2792" s="6" t="s">
        <v>120</v>
      </c>
      <c r="EN2792" s="6" t="s">
        <v>23</v>
      </c>
      <c r="EO2792" s="6">
        <v>16</v>
      </c>
    </row>
    <row r="2793" spans="131:145" x14ac:dyDescent="0.25">
      <c r="EA2793" s="6" t="s">
        <v>0</v>
      </c>
      <c r="EB2793" s="6" t="s">
        <v>9</v>
      </c>
      <c r="EC2793" s="6" t="s">
        <v>1835</v>
      </c>
      <c r="ED2793" s="6" t="s">
        <v>208</v>
      </c>
      <c r="EE2793" s="6" t="s">
        <v>209</v>
      </c>
      <c r="EF2793" s="6" t="s">
        <v>125</v>
      </c>
      <c r="EG2793" s="6">
        <v>541</v>
      </c>
      <c r="EH2793" s="6">
        <v>2607</v>
      </c>
      <c r="EI2793" s="6">
        <v>545</v>
      </c>
      <c r="EJ2793" s="6">
        <v>2544</v>
      </c>
      <c r="EK2793" s="6">
        <v>545</v>
      </c>
      <c r="EL2793" s="6">
        <v>2545</v>
      </c>
      <c r="EM2793" s="6" t="s">
        <v>120</v>
      </c>
      <c r="EN2793" s="6" t="s">
        <v>23</v>
      </c>
      <c r="EO2793" s="6">
        <v>341</v>
      </c>
    </row>
    <row r="2794" spans="131:145" x14ac:dyDescent="0.25">
      <c r="EA2794" s="6" t="s">
        <v>0</v>
      </c>
      <c r="EB2794" s="6" t="s">
        <v>5</v>
      </c>
      <c r="EC2794" s="6" t="s">
        <v>837</v>
      </c>
      <c r="ED2794" s="6" t="s">
        <v>838</v>
      </c>
      <c r="EE2794" s="6" t="s">
        <v>209</v>
      </c>
      <c r="EF2794" s="6" t="s">
        <v>125</v>
      </c>
      <c r="EG2794" s="6">
        <v>184</v>
      </c>
      <c r="EH2794" s="6">
        <v>768</v>
      </c>
      <c r="EI2794" s="6">
        <v>175</v>
      </c>
      <c r="EJ2794" s="6">
        <v>828</v>
      </c>
      <c r="EK2794" s="6">
        <v>175</v>
      </c>
      <c r="EL2794" s="6">
        <v>828</v>
      </c>
      <c r="EM2794" s="6" t="s">
        <v>120</v>
      </c>
      <c r="EN2794" s="6" t="s">
        <v>22</v>
      </c>
      <c r="EO2794" s="6">
        <v>33</v>
      </c>
    </row>
    <row r="2795" spans="131:145" x14ac:dyDescent="0.25">
      <c r="EA2795" s="6" t="s">
        <v>0</v>
      </c>
      <c r="EB2795" s="6" t="s">
        <v>8</v>
      </c>
      <c r="EC2795" s="6" t="s">
        <v>750</v>
      </c>
      <c r="ED2795" s="6" t="s">
        <v>751</v>
      </c>
      <c r="EE2795" s="6" t="s">
        <v>97</v>
      </c>
      <c r="EF2795" s="6" t="s">
        <v>98</v>
      </c>
      <c r="EG2795" s="6">
        <v>3</v>
      </c>
      <c r="EH2795" s="6">
        <v>13</v>
      </c>
      <c r="EI2795" s="6">
        <v>3</v>
      </c>
      <c r="EJ2795" s="6">
        <v>13</v>
      </c>
      <c r="EK2795" s="6">
        <v>3</v>
      </c>
      <c r="EL2795" s="6">
        <v>13</v>
      </c>
      <c r="EM2795" s="6" t="s">
        <v>120</v>
      </c>
      <c r="EN2795" s="6" t="s">
        <v>23</v>
      </c>
      <c r="EO2795" s="6">
        <v>0</v>
      </c>
    </row>
    <row r="2796" spans="131:145" x14ac:dyDescent="0.25">
      <c r="EA2796" s="6" t="s">
        <v>0</v>
      </c>
      <c r="EB2796" s="6" t="s">
        <v>4</v>
      </c>
      <c r="EC2796" s="6" t="s">
        <v>165</v>
      </c>
      <c r="ED2796" s="6" t="s">
        <v>166</v>
      </c>
      <c r="EE2796" s="6" t="s">
        <v>97</v>
      </c>
      <c r="EF2796" s="6" t="s">
        <v>98</v>
      </c>
      <c r="EG2796" s="6">
        <v>72</v>
      </c>
      <c r="EH2796" s="6">
        <v>333</v>
      </c>
      <c r="EI2796" s="6">
        <v>72</v>
      </c>
      <c r="EJ2796" s="6">
        <v>332</v>
      </c>
      <c r="EK2796" s="6">
        <v>72</v>
      </c>
      <c r="EL2796" s="6">
        <v>332</v>
      </c>
      <c r="EM2796" s="6" t="s">
        <v>120</v>
      </c>
      <c r="EN2796" s="6" t="s">
        <v>23</v>
      </c>
      <c r="EO2796" s="6">
        <v>27</v>
      </c>
    </row>
    <row r="2797" spans="131:145" x14ac:dyDescent="0.25">
      <c r="EA2797" s="6" t="s">
        <v>0</v>
      </c>
      <c r="EB2797" s="6" t="s">
        <v>5</v>
      </c>
      <c r="EC2797" s="6" t="s">
        <v>834</v>
      </c>
      <c r="ED2797" s="6" t="s">
        <v>835</v>
      </c>
      <c r="EE2797" s="6" t="s">
        <v>209</v>
      </c>
      <c r="EF2797" s="6" t="s">
        <v>125</v>
      </c>
      <c r="EG2797" s="6">
        <v>169</v>
      </c>
      <c r="EH2797" s="6">
        <v>1216</v>
      </c>
      <c r="EI2797" s="6">
        <v>176</v>
      </c>
      <c r="EJ2797" s="6">
        <v>1216</v>
      </c>
      <c r="EK2797" s="6">
        <v>176</v>
      </c>
      <c r="EL2797" s="6">
        <v>1216</v>
      </c>
      <c r="EM2797" s="6" t="s">
        <v>120</v>
      </c>
      <c r="EN2797" s="6" t="s">
        <v>21</v>
      </c>
      <c r="EO2797" s="6">
        <v>40</v>
      </c>
    </row>
    <row r="2798" spans="131:145" x14ac:dyDescent="0.25">
      <c r="EA2798" s="6" t="s">
        <v>0</v>
      </c>
      <c r="EB2798" s="6" t="s">
        <v>4</v>
      </c>
      <c r="EC2798" s="6" t="s">
        <v>151</v>
      </c>
      <c r="ED2798" s="6" t="s">
        <v>152</v>
      </c>
      <c r="EE2798" s="6" t="s">
        <v>97</v>
      </c>
      <c r="EF2798" s="6" t="s">
        <v>98</v>
      </c>
      <c r="EG2798" s="6">
        <v>8</v>
      </c>
      <c r="EH2798" s="6">
        <v>30</v>
      </c>
      <c r="EI2798" s="6">
        <v>8</v>
      </c>
      <c r="EJ2798" s="6">
        <v>32</v>
      </c>
      <c r="EK2798" s="6">
        <v>8</v>
      </c>
      <c r="EL2798" s="6">
        <v>32</v>
      </c>
      <c r="EM2798" s="6" t="s">
        <v>120</v>
      </c>
      <c r="EN2798" s="6" t="s">
        <v>21</v>
      </c>
      <c r="EO2798" s="6">
        <v>1</v>
      </c>
    </row>
    <row r="2799" spans="131:145" x14ac:dyDescent="0.25">
      <c r="EA2799" s="6" t="s">
        <v>0</v>
      </c>
      <c r="EB2799" s="6" t="s">
        <v>5</v>
      </c>
      <c r="EC2799" s="6" t="s">
        <v>271</v>
      </c>
      <c r="ED2799" s="6" t="s">
        <v>272</v>
      </c>
      <c r="EE2799" s="6" t="s">
        <v>97</v>
      </c>
      <c r="EF2799" s="6" t="s">
        <v>125</v>
      </c>
      <c r="EG2799" s="6">
        <v>18</v>
      </c>
      <c r="EH2799" s="6">
        <v>82</v>
      </c>
      <c r="EI2799" s="6">
        <v>18</v>
      </c>
      <c r="EJ2799" s="6">
        <v>82</v>
      </c>
      <c r="EK2799" s="6">
        <v>18</v>
      </c>
      <c r="EL2799" s="6">
        <v>80</v>
      </c>
      <c r="EM2799" s="6" t="s">
        <v>120</v>
      </c>
      <c r="EN2799" s="6" t="s">
        <v>23</v>
      </c>
      <c r="EO2799" s="6">
        <v>9</v>
      </c>
    </row>
    <row r="2800" spans="131:145" x14ac:dyDescent="0.25">
      <c r="EA2800" s="6" t="s">
        <v>0</v>
      </c>
      <c r="EB2800" s="6" t="s">
        <v>8</v>
      </c>
      <c r="EC2800" s="6" t="s">
        <v>750</v>
      </c>
      <c r="ED2800" s="6" t="s">
        <v>751</v>
      </c>
      <c r="EE2800" s="6" t="s">
        <v>97</v>
      </c>
      <c r="EF2800" s="6" t="s">
        <v>98</v>
      </c>
      <c r="EG2800" s="6">
        <v>3</v>
      </c>
      <c r="EH2800" s="6">
        <v>13</v>
      </c>
      <c r="EI2800" s="6">
        <v>3</v>
      </c>
      <c r="EJ2800" s="6">
        <v>13</v>
      </c>
      <c r="EK2800" s="6">
        <v>3</v>
      </c>
      <c r="EL2800" s="6">
        <v>13</v>
      </c>
      <c r="EM2800" s="6" t="s">
        <v>120</v>
      </c>
      <c r="EN2800" s="6" t="s">
        <v>21</v>
      </c>
      <c r="EO2800" s="6">
        <v>0</v>
      </c>
    </row>
    <row r="2801" spans="131:145" x14ac:dyDescent="0.25">
      <c r="EA2801" s="6" t="s">
        <v>0</v>
      </c>
      <c r="EB2801" s="6" t="s">
        <v>5</v>
      </c>
      <c r="EC2801" s="6" t="s">
        <v>1037</v>
      </c>
      <c r="ED2801" s="6" t="s">
        <v>710</v>
      </c>
      <c r="EE2801" s="6" t="s">
        <v>209</v>
      </c>
      <c r="EF2801" s="6" t="s">
        <v>132</v>
      </c>
      <c r="EG2801" s="6">
        <v>610</v>
      </c>
      <c r="EH2801" s="6">
        <v>2750</v>
      </c>
      <c r="EI2801" s="6">
        <v>609</v>
      </c>
      <c r="EJ2801" s="6">
        <v>2630</v>
      </c>
      <c r="EK2801" s="6">
        <v>609</v>
      </c>
      <c r="EL2801" s="6">
        <v>2630</v>
      </c>
      <c r="EM2801" s="6" t="s">
        <v>120</v>
      </c>
      <c r="EN2801" s="6" t="s">
        <v>22</v>
      </c>
      <c r="EO2801" s="6">
        <v>143</v>
      </c>
    </row>
    <row r="2802" spans="131:145" x14ac:dyDescent="0.25">
      <c r="EA2802" s="6" t="s">
        <v>0</v>
      </c>
      <c r="EB2802" s="6" t="s">
        <v>9</v>
      </c>
      <c r="EC2802" s="6" t="s">
        <v>1846</v>
      </c>
      <c r="ED2802" s="6" t="s">
        <v>213</v>
      </c>
      <c r="EE2802" s="6" t="s">
        <v>209</v>
      </c>
      <c r="EF2802" s="6" t="s">
        <v>125</v>
      </c>
      <c r="EG2802" s="6">
        <v>174</v>
      </c>
      <c r="EH2802" s="6">
        <v>1185</v>
      </c>
      <c r="EI2802" s="6">
        <v>463</v>
      </c>
      <c r="EJ2802" s="6">
        <v>2123</v>
      </c>
      <c r="EK2802" s="6">
        <v>463</v>
      </c>
      <c r="EL2802" s="6">
        <v>2114</v>
      </c>
      <c r="EM2802" s="6" t="s">
        <v>120</v>
      </c>
      <c r="EN2802" s="6" t="s">
        <v>21</v>
      </c>
      <c r="EO2802" s="6">
        <v>120</v>
      </c>
    </row>
    <row r="2803" spans="131:145" x14ac:dyDescent="0.25">
      <c r="EA2803" s="6" t="s">
        <v>0</v>
      </c>
      <c r="EB2803" s="6" t="s">
        <v>8</v>
      </c>
      <c r="EC2803" s="6" t="s">
        <v>123</v>
      </c>
      <c r="ED2803" s="6" t="s">
        <v>124</v>
      </c>
      <c r="EE2803" s="6" t="s">
        <v>97</v>
      </c>
      <c r="EF2803" s="6" t="s">
        <v>98</v>
      </c>
      <c r="EG2803" s="6">
        <v>30</v>
      </c>
      <c r="EH2803" s="6">
        <v>175</v>
      </c>
      <c r="EI2803" s="6">
        <v>18</v>
      </c>
      <c r="EJ2803" s="6">
        <v>120</v>
      </c>
      <c r="EK2803" s="6">
        <v>29</v>
      </c>
      <c r="EL2803" s="6">
        <v>182</v>
      </c>
      <c r="EM2803" s="6" t="s">
        <v>120</v>
      </c>
      <c r="EN2803" s="6" t="s">
        <v>21</v>
      </c>
      <c r="EO2803" s="6">
        <v>7</v>
      </c>
    </row>
    <row r="2804" spans="131:145" x14ac:dyDescent="0.25">
      <c r="EA2804" s="6" t="s">
        <v>0</v>
      </c>
      <c r="EB2804" s="6" t="s">
        <v>8</v>
      </c>
      <c r="EC2804" s="6" t="s">
        <v>1816</v>
      </c>
      <c r="ED2804" s="6" t="s">
        <v>127</v>
      </c>
      <c r="EE2804" s="6" t="s">
        <v>97</v>
      </c>
      <c r="EF2804" s="6" t="s">
        <v>132</v>
      </c>
      <c r="EG2804" s="6">
        <v>50</v>
      </c>
      <c r="EH2804" s="6">
        <v>295</v>
      </c>
      <c r="EI2804" s="6">
        <v>50</v>
      </c>
      <c r="EJ2804" s="6">
        <v>293</v>
      </c>
      <c r="EK2804" s="6">
        <v>50</v>
      </c>
      <c r="EL2804" s="6">
        <v>293</v>
      </c>
      <c r="EM2804" s="6" t="s">
        <v>120</v>
      </c>
      <c r="EN2804" s="6" t="s">
        <v>22</v>
      </c>
      <c r="EO2804" s="6">
        <v>15</v>
      </c>
    </row>
    <row r="2805" spans="131:145" x14ac:dyDescent="0.25">
      <c r="EA2805" s="6" t="s">
        <v>0</v>
      </c>
      <c r="EB2805" s="6" t="s">
        <v>5</v>
      </c>
      <c r="EC2805" s="6" t="s">
        <v>261</v>
      </c>
      <c r="ED2805" s="6" t="s">
        <v>262</v>
      </c>
      <c r="EE2805" s="6" t="s">
        <v>97</v>
      </c>
      <c r="EF2805" s="6" t="s">
        <v>98</v>
      </c>
      <c r="EG2805" s="6">
        <v>42</v>
      </c>
      <c r="EH2805" s="6">
        <v>175</v>
      </c>
      <c r="EI2805" s="6">
        <v>27</v>
      </c>
      <c r="EJ2805" s="6">
        <v>131</v>
      </c>
      <c r="EK2805" s="6">
        <v>42</v>
      </c>
      <c r="EL2805" s="6">
        <v>175</v>
      </c>
      <c r="EM2805" s="6" t="s">
        <v>120</v>
      </c>
      <c r="EN2805" s="6" t="s">
        <v>22</v>
      </c>
      <c r="EO2805" s="6">
        <v>5</v>
      </c>
    </row>
    <row r="2806" spans="131:145" x14ac:dyDescent="0.25">
      <c r="EA2806" s="6" t="s">
        <v>0</v>
      </c>
      <c r="EB2806" s="6" t="s">
        <v>5</v>
      </c>
      <c r="EC2806" s="6" t="s">
        <v>837</v>
      </c>
      <c r="ED2806" s="6" t="s">
        <v>838</v>
      </c>
      <c r="EE2806" s="6" t="s">
        <v>209</v>
      </c>
      <c r="EF2806" s="6" t="s">
        <v>125</v>
      </c>
      <c r="EG2806" s="6">
        <v>184</v>
      </c>
      <c r="EH2806" s="6">
        <v>768</v>
      </c>
      <c r="EI2806" s="6">
        <v>175</v>
      </c>
      <c r="EJ2806" s="6">
        <v>828</v>
      </c>
      <c r="EK2806" s="6">
        <v>175</v>
      </c>
      <c r="EL2806" s="6">
        <v>828</v>
      </c>
      <c r="EM2806" s="6" t="s">
        <v>120</v>
      </c>
      <c r="EN2806" s="6" t="s">
        <v>23</v>
      </c>
      <c r="EO2806" s="6">
        <v>54</v>
      </c>
    </row>
    <row r="2807" spans="131:145" x14ac:dyDescent="0.25">
      <c r="EA2807" s="6" t="s">
        <v>0</v>
      </c>
      <c r="EB2807" s="6" t="s">
        <v>5</v>
      </c>
      <c r="EC2807" s="6" t="s">
        <v>1839</v>
      </c>
      <c r="ED2807" s="6" t="s">
        <v>717</v>
      </c>
      <c r="EE2807" s="6" t="s">
        <v>209</v>
      </c>
      <c r="EF2807" s="6" t="s">
        <v>98</v>
      </c>
      <c r="EG2807" s="6">
        <v>1295</v>
      </c>
      <c r="EH2807" s="6">
        <v>6509</v>
      </c>
      <c r="EJ2807" s="6">
        <v>6258</v>
      </c>
      <c r="EK2807" s="6">
        <v>1351</v>
      </c>
      <c r="EL2807" s="6">
        <v>6868</v>
      </c>
      <c r="EM2807" s="6" t="s">
        <v>120</v>
      </c>
      <c r="EN2807" s="6" t="s">
        <v>22</v>
      </c>
      <c r="EO2807" s="6">
        <v>0</v>
      </c>
    </row>
    <row r="2808" spans="131:145" x14ac:dyDescent="0.25">
      <c r="EA2808" s="6" t="s">
        <v>0</v>
      </c>
      <c r="EB2808" s="6" t="s">
        <v>5</v>
      </c>
      <c r="EC2808" s="6" t="s">
        <v>183</v>
      </c>
      <c r="ED2808" s="6" t="s">
        <v>184</v>
      </c>
      <c r="EE2808" s="6" t="s">
        <v>97</v>
      </c>
      <c r="EF2808" s="6" t="s">
        <v>125</v>
      </c>
      <c r="EG2808" s="6">
        <v>45</v>
      </c>
      <c r="EH2808" s="6">
        <v>193</v>
      </c>
      <c r="EI2808" s="6">
        <v>48</v>
      </c>
      <c r="EJ2808" s="6">
        <v>196</v>
      </c>
      <c r="EK2808" s="6">
        <v>48</v>
      </c>
      <c r="EL2808" s="6">
        <v>196</v>
      </c>
      <c r="EM2808" s="6" t="s">
        <v>120</v>
      </c>
      <c r="EN2808" s="6" t="s">
        <v>22</v>
      </c>
      <c r="EO2808" s="6">
        <v>10</v>
      </c>
    </row>
    <row r="2809" spans="131:145" x14ac:dyDescent="0.25">
      <c r="EA2809" s="6" t="s">
        <v>0</v>
      </c>
      <c r="EB2809" s="6" t="s">
        <v>7</v>
      </c>
      <c r="EC2809" s="6" t="s">
        <v>733</v>
      </c>
      <c r="ED2809" s="6" t="s">
        <v>734</v>
      </c>
      <c r="EE2809" s="6" t="s">
        <v>97</v>
      </c>
      <c r="EF2809" s="6" t="s">
        <v>98</v>
      </c>
      <c r="EG2809" s="6">
        <v>27</v>
      </c>
      <c r="EH2809" s="6">
        <v>111</v>
      </c>
      <c r="EI2809" s="6">
        <v>25</v>
      </c>
      <c r="EJ2809" s="6">
        <v>104</v>
      </c>
      <c r="EK2809" s="6">
        <v>25</v>
      </c>
      <c r="EL2809" s="6">
        <v>104</v>
      </c>
      <c r="EM2809" s="6" t="s">
        <v>120</v>
      </c>
      <c r="EN2809" s="6" t="s">
        <v>21</v>
      </c>
      <c r="EO2809" s="6">
        <v>6</v>
      </c>
    </row>
    <row r="2810" spans="131:145" x14ac:dyDescent="0.25">
      <c r="EA2810" s="6" t="s">
        <v>0</v>
      </c>
      <c r="EB2810" s="6" t="s">
        <v>4</v>
      </c>
      <c r="EC2810" s="6" t="s">
        <v>163</v>
      </c>
      <c r="ED2810" s="6" t="s">
        <v>164</v>
      </c>
      <c r="EE2810" s="6" t="s">
        <v>97</v>
      </c>
      <c r="EF2810" s="6" t="s">
        <v>98</v>
      </c>
      <c r="EG2810" s="6">
        <v>107</v>
      </c>
      <c r="EH2810" s="6">
        <v>584</v>
      </c>
      <c r="EI2810" s="6">
        <v>30</v>
      </c>
      <c r="EJ2810" s="6">
        <v>174</v>
      </c>
      <c r="EK2810" s="6">
        <v>108</v>
      </c>
      <c r="EL2810" s="6">
        <v>605</v>
      </c>
      <c r="EM2810" s="6" t="s">
        <v>120</v>
      </c>
      <c r="EN2810" s="6" t="s">
        <v>22</v>
      </c>
      <c r="EO2810" s="6">
        <v>27</v>
      </c>
    </row>
    <row r="2811" spans="131:145" x14ac:dyDescent="0.25">
      <c r="EA2811" s="6" t="s">
        <v>0</v>
      </c>
      <c r="EB2811" s="6" t="s">
        <v>4</v>
      </c>
      <c r="EC2811" s="6" t="s">
        <v>153</v>
      </c>
      <c r="ED2811" s="6" t="s">
        <v>154</v>
      </c>
      <c r="EE2811" s="6" t="s">
        <v>97</v>
      </c>
      <c r="EF2811" s="6" t="s">
        <v>98</v>
      </c>
      <c r="EG2811" s="6">
        <v>35</v>
      </c>
      <c r="EH2811" s="6">
        <v>175</v>
      </c>
      <c r="EI2811" s="6">
        <v>32</v>
      </c>
      <c r="EJ2811" s="6">
        <v>173</v>
      </c>
      <c r="EK2811" s="6">
        <v>43</v>
      </c>
      <c r="EL2811" s="6">
        <v>212</v>
      </c>
      <c r="EM2811" s="6" t="s">
        <v>120</v>
      </c>
      <c r="EN2811" s="6" t="s">
        <v>22</v>
      </c>
      <c r="EO2811" s="6">
        <v>12</v>
      </c>
    </row>
    <row r="2812" spans="131:145" x14ac:dyDescent="0.25">
      <c r="EA2812" s="6" t="s">
        <v>0</v>
      </c>
      <c r="EB2812" s="6" t="s">
        <v>4</v>
      </c>
      <c r="EC2812" s="6" t="s">
        <v>149</v>
      </c>
      <c r="ED2812" s="6" t="s">
        <v>150</v>
      </c>
      <c r="EE2812" s="6" t="s">
        <v>97</v>
      </c>
      <c r="EF2812" s="6" t="s">
        <v>98</v>
      </c>
      <c r="EG2812" s="6">
        <v>6</v>
      </c>
      <c r="EH2812" s="6">
        <v>39</v>
      </c>
      <c r="EI2812" s="6">
        <v>6</v>
      </c>
      <c r="EJ2812" s="6">
        <v>39</v>
      </c>
      <c r="EK2812" s="6">
        <v>6</v>
      </c>
      <c r="EL2812" s="6">
        <v>39</v>
      </c>
      <c r="EM2812" s="6" t="s">
        <v>120</v>
      </c>
      <c r="EN2812" s="6" t="s">
        <v>23</v>
      </c>
      <c r="EO2812" s="6">
        <v>3</v>
      </c>
    </row>
    <row r="2813" spans="131:145" x14ac:dyDescent="0.25">
      <c r="EA2813" s="6" t="s">
        <v>0</v>
      </c>
      <c r="EB2813" s="6" t="s">
        <v>9</v>
      </c>
      <c r="EC2813" s="6" t="s">
        <v>1077</v>
      </c>
      <c r="ED2813" s="6" t="s">
        <v>223</v>
      </c>
      <c r="EE2813" s="6" t="s">
        <v>97</v>
      </c>
      <c r="EF2813" s="6" t="s">
        <v>125</v>
      </c>
      <c r="EG2813" s="6">
        <v>486</v>
      </c>
      <c r="EH2813" s="6">
        <v>2371</v>
      </c>
      <c r="EI2813" s="6">
        <v>488</v>
      </c>
      <c r="EJ2813" s="6">
        <v>2325</v>
      </c>
      <c r="EK2813" s="6">
        <v>488</v>
      </c>
      <c r="EL2813" s="6">
        <v>2325</v>
      </c>
      <c r="EM2813" s="6" t="s">
        <v>120</v>
      </c>
      <c r="EN2813" s="6" t="s">
        <v>23</v>
      </c>
      <c r="EO2813" s="6">
        <v>123</v>
      </c>
    </row>
    <row r="2814" spans="131:145" x14ac:dyDescent="0.25">
      <c r="EA2814" s="6" t="s">
        <v>0</v>
      </c>
      <c r="EB2814" s="6" t="s">
        <v>7</v>
      </c>
      <c r="EC2814" s="6" t="s">
        <v>735</v>
      </c>
      <c r="ED2814" s="6" t="s">
        <v>736</v>
      </c>
      <c r="EE2814" s="6" t="s">
        <v>97</v>
      </c>
      <c r="EF2814" s="6" t="s">
        <v>98</v>
      </c>
      <c r="EG2814" s="6">
        <v>14</v>
      </c>
      <c r="EH2814" s="6">
        <v>74</v>
      </c>
      <c r="EI2814" s="6">
        <v>14</v>
      </c>
      <c r="EJ2814" s="6">
        <v>68</v>
      </c>
      <c r="EK2814" s="6">
        <v>14</v>
      </c>
      <c r="EL2814" s="6">
        <v>68</v>
      </c>
      <c r="EM2814" s="6" t="s">
        <v>120</v>
      </c>
      <c r="EN2814" s="6" t="s">
        <v>22</v>
      </c>
      <c r="EO2814" s="6">
        <v>7</v>
      </c>
    </row>
    <row r="2815" spans="131:145" x14ac:dyDescent="0.25">
      <c r="EA2815" s="6" t="s">
        <v>0</v>
      </c>
      <c r="EB2815" s="6" t="s">
        <v>4</v>
      </c>
      <c r="EC2815" s="6" t="s">
        <v>95</v>
      </c>
      <c r="ED2815" s="6" t="s">
        <v>96</v>
      </c>
      <c r="EE2815" s="6" t="s">
        <v>97</v>
      </c>
      <c r="EF2815" s="6" t="s">
        <v>98</v>
      </c>
      <c r="EG2815" s="6">
        <v>69</v>
      </c>
      <c r="EH2815" s="6">
        <v>349</v>
      </c>
      <c r="EI2815" s="6">
        <v>43</v>
      </c>
      <c r="EJ2815" s="6">
        <v>361</v>
      </c>
      <c r="EK2815" s="6">
        <v>43</v>
      </c>
      <c r="EL2815" s="6">
        <v>361</v>
      </c>
      <c r="EM2815" s="6" t="s">
        <v>120</v>
      </c>
      <c r="EN2815" s="6" t="s">
        <v>22</v>
      </c>
      <c r="EO2815" s="6">
        <v>4</v>
      </c>
    </row>
    <row r="2816" spans="131:145" x14ac:dyDescent="0.25">
      <c r="EA2816" s="6" t="s">
        <v>0</v>
      </c>
      <c r="EB2816" s="6" t="s">
        <v>5</v>
      </c>
      <c r="EC2816" s="6" t="s">
        <v>183</v>
      </c>
      <c r="ED2816" s="6" t="s">
        <v>184</v>
      </c>
      <c r="EE2816" s="6" t="s">
        <v>97</v>
      </c>
      <c r="EF2816" s="6" t="s">
        <v>125</v>
      </c>
      <c r="EG2816" s="6">
        <v>45</v>
      </c>
      <c r="EH2816" s="6">
        <v>193</v>
      </c>
      <c r="EI2816" s="6">
        <v>48</v>
      </c>
      <c r="EJ2816" s="6">
        <v>196</v>
      </c>
      <c r="EK2816" s="6">
        <v>48</v>
      </c>
      <c r="EL2816" s="6">
        <v>196</v>
      </c>
      <c r="EM2816" s="6" t="s">
        <v>120</v>
      </c>
      <c r="EN2816" s="6" t="s">
        <v>21</v>
      </c>
      <c r="EO2816" s="6">
        <v>10</v>
      </c>
    </row>
    <row r="2817" spans="131:145" x14ac:dyDescent="0.25">
      <c r="EA2817" s="6" t="s">
        <v>0</v>
      </c>
      <c r="EB2817" s="6" t="s">
        <v>4</v>
      </c>
      <c r="EC2817" s="6" t="s">
        <v>163</v>
      </c>
      <c r="ED2817" s="6" t="s">
        <v>164</v>
      </c>
      <c r="EE2817" s="6" t="s">
        <v>97</v>
      </c>
      <c r="EF2817" s="6" t="s">
        <v>98</v>
      </c>
      <c r="EG2817" s="6">
        <v>107</v>
      </c>
      <c r="EH2817" s="6">
        <v>584</v>
      </c>
      <c r="EI2817" s="6">
        <v>30</v>
      </c>
      <c r="EJ2817" s="6">
        <v>174</v>
      </c>
      <c r="EK2817" s="6">
        <v>108</v>
      </c>
      <c r="EL2817" s="6">
        <v>605</v>
      </c>
      <c r="EM2817" s="6" t="s">
        <v>120</v>
      </c>
      <c r="EN2817" s="6" t="s">
        <v>21</v>
      </c>
      <c r="EO2817" s="6">
        <v>36</v>
      </c>
    </row>
    <row r="2818" spans="131:145" x14ac:dyDescent="0.25">
      <c r="EA2818" s="6" t="s">
        <v>0</v>
      </c>
      <c r="EB2818" s="6" t="s">
        <v>4</v>
      </c>
      <c r="EC2818" s="6" t="s">
        <v>157</v>
      </c>
      <c r="ED2818" s="6" t="s">
        <v>158</v>
      </c>
      <c r="EE2818" s="6" t="s">
        <v>97</v>
      </c>
      <c r="EF2818" s="6" t="s">
        <v>98</v>
      </c>
      <c r="EG2818" s="6">
        <v>6</v>
      </c>
      <c r="EH2818" s="6">
        <v>28</v>
      </c>
      <c r="EI2818" s="6">
        <v>6</v>
      </c>
      <c r="EJ2818" s="6">
        <v>30</v>
      </c>
      <c r="EK2818" s="6">
        <v>6</v>
      </c>
      <c r="EL2818" s="6">
        <v>30</v>
      </c>
      <c r="EM2818" s="6" t="s">
        <v>120</v>
      </c>
      <c r="EN2818" s="6" t="s">
        <v>22</v>
      </c>
      <c r="EO2818" s="6">
        <v>2</v>
      </c>
    </row>
    <row r="2819" spans="131:145" x14ac:dyDescent="0.25">
      <c r="EA2819" s="6" t="s">
        <v>0</v>
      </c>
      <c r="EB2819" s="6" t="s">
        <v>5</v>
      </c>
      <c r="EC2819" s="6" t="s">
        <v>1037</v>
      </c>
      <c r="ED2819" s="6" t="s">
        <v>710</v>
      </c>
      <c r="EE2819" s="6" t="s">
        <v>209</v>
      </c>
      <c r="EF2819" s="6" t="s">
        <v>132</v>
      </c>
      <c r="EG2819" s="6">
        <v>610</v>
      </c>
      <c r="EH2819" s="6">
        <v>2750</v>
      </c>
      <c r="EI2819" s="6">
        <v>609</v>
      </c>
      <c r="EJ2819" s="6">
        <v>2630</v>
      </c>
      <c r="EK2819" s="6">
        <v>609</v>
      </c>
      <c r="EL2819" s="6">
        <v>2630</v>
      </c>
      <c r="EM2819" s="6" t="s">
        <v>120</v>
      </c>
      <c r="EN2819" s="6" t="s">
        <v>21</v>
      </c>
      <c r="EO2819" s="6">
        <v>141</v>
      </c>
    </row>
    <row r="2820" spans="131:145" x14ac:dyDescent="0.25">
      <c r="EA2820" s="6" t="s">
        <v>0</v>
      </c>
      <c r="EB2820" s="6" t="s">
        <v>8</v>
      </c>
      <c r="EC2820" s="6" t="s">
        <v>1816</v>
      </c>
      <c r="ED2820" s="6" t="s">
        <v>127</v>
      </c>
      <c r="EE2820" s="6" t="s">
        <v>97</v>
      </c>
      <c r="EF2820" s="6" t="s">
        <v>132</v>
      </c>
      <c r="EG2820" s="6">
        <v>50</v>
      </c>
      <c r="EH2820" s="6">
        <v>295</v>
      </c>
      <c r="EI2820" s="6">
        <v>50</v>
      </c>
      <c r="EJ2820" s="6">
        <v>293</v>
      </c>
      <c r="EK2820" s="6">
        <v>50</v>
      </c>
      <c r="EL2820" s="6">
        <v>293</v>
      </c>
      <c r="EM2820" s="6" t="s">
        <v>120</v>
      </c>
      <c r="EN2820" s="6" t="s">
        <v>21</v>
      </c>
      <c r="EO2820" s="6">
        <v>12</v>
      </c>
    </row>
    <row r="2821" spans="131:145" x14ac:dyDescent="0.25">
      <c r="EA2821" s="6" t="s">
        <v>0</v>
      </c>
      <c r="EB2821" s="6" t="s">
        <v>7</v>
      </c>
      <c r="EC2821" s="6" t="s">
        <v>735</v>
      </c>
      <c r="ED2821" s="6" t="s">
        <v>736</v>
      </c>
      <c r="EE2821" s="6" t="s">
        <v>97</v>
      </c>
      <c r="EF2821" s="6" t="s">
        <v>98</v>
      </c>
      <c r="EG2821" s="6">
        <v>14</v>
      </c>
      <c r="EH2821" s="6">
        <v>74</v>
      </c>
      <c r="EI2821" s="6">
        <v>14</v>
      </c>
      <c r="EJ2821" s="6">
        <v>68</v>
      </c>
      <c r="EK2821" s="6">
        <v>14</v>
      </c>
      <c r="EL2821" s="6">
        <v>68</v>
      </c>
      <c r="EM2821" s="6" t="s">
        <v>120</v>
      </c>
      <c r="EN2821" s="6" t="s">
        <v>23</v>
      </c>
      <c r="EO2821" s="6">
        <v>9</v>
      </c>
    </row>
    <row r="2822" spans="131:145" x14ac:dyDescent="0.25">
      <c r="EA2822" s="6" t="s">
        <v>0</v>
      </c>
      <c r="EB2822" s="6" t="s">
        <v>4</v>
      </c>
      <c r="EC2822" s="6" t="s">
        <v>167</v>
      </c>
      <c r="ED2822" s="6" t="s">
        <v>168</v>
      </c>
      <c r="EE2822" s="6" t="s">
        <v>97</v>
      </c>
      <c r="EF2822" s="6" t="s">
        <v>98</v>
      </c>
      <c r="EG2822" s="6">
        <v>190</v>
      </c>
      <c r="EH2822" s="6">
        <v>1047</v>
      </c>
      <c r="EI2822" s="6">
        <v>205</v>
      </c>
      <c r="EJ2822" s="6">
        <v>1072</v>
      </c>
      <c r="EL2822" s="6">
        <v>1072</v>
      </c>
      <c r="EM2822" s="6" t="s">
        <v>120</v>
      </c>
      <c r="EN2822" s="6" t="s">
        <v>22</v>
      </c>
      <c r="EO2822" s="6">
        <v>31</v>
      </c>
    </row>
    <row r="2823" spans="131:145" x14ac:dyDescent="0.25">
      <c r="EA2823" s="6" t="s">
        <v>0</v>
      </c>
      <c r="EB2823" s="6" t="s">
        <v>5</v>
      </c>
      <c r="EC2823" s="6" t="s">
        <v>1839</v>
      </c>
      <c r="ED2823" s="6" t="s">
        <v>717</v>
      </c>
      <c r="EE2823" s="6" t="s">
        <v>209</v>
      </c>
      <c r="EF2823" s="6" t="s">
        <v>98</v>
      </c>
      <c r="EG2823" s="6">
        <v>1295</v>
      </c>
      <c r="EH2823" s="6">
        <v>6509</v>
      </c>
      <c r="EJ2823" s="6">
        <v>6258</v>
      </c>
      <c r="EK2823" s="6">
        <v>1351</v>
      </c>
      <c r="EL2823" s="6">
        <v>6868</v>
      </c>
      <c r="EM2823" s="6" t="s">
        <v>120</v>
      </c>
      <c r="EN2823" s="6" t="s">
        <v>23</v>
      </c>
      <c r="EO2823" s="6">
        <v>0</v>
      </c>
    </row>
    <row r="2824" spans="131:145" x14ac:dyDescent="0.25">
      <c r="EA2824" s="6" t="s">
        <v>0</v>
      </c>
      <c r="EB2824" s="6" t="s">
        <v>8</v>
      </c>
      <c r="EC2824" s="6" t="s">
        <v>1045</v>
      </c>
      <c r="ED2824" s="6" t="s">
        <v>749</v>
      </c>
      <c r="EE2824" s="6" t="s">
        <v>209</v>
      </c>
      <c r="EF2824" s="6" t="s">
        <v>125</v>
      </c>
      <c r="EG2824" s="6">
        <v>1694</v>
      </c>
      <c r="EH2824" s="6">
        <v>8805</v>
      </c>
      <c r="EI2824" s="6">
        <v>1693</v>
      </c>
      <c r="EJ2824" s="6">
        <v>8805</v>
      </c>
      <c r="EK2824" s="6">
        <v>1693</v>
      </c>
      <c r="EL2824" s="6">
        <v>9062</v>
      </c>
      <c r="EM2824" s="6" t="s">
        <v>120</v>
      </c>
      <c r="EN2824" s="6" t="s">
        <v>23</v>
      </c>
      <c r="EO2824" s="6">
        <v>662</v>
      </c>
    </row>
    <row r="2825" spans="131:145" x14ac:dyDescent="0.25">
      <c r="EA2825" s="6" t="s">
        <v>0</v>
      </c>
      <c r="EB2825" s="6" t="s">
        <v>5</v>
      </c>
      <c r="EC2825" s="6" t="s">
        <v>261</v>
      </c>
      <c r="ED2825" s="6" t="s">
        <v>262</v>
      </c>
      <c r="EE2825" s="6" t="s">
        <v>97</v>
      </c>
      <c r="EF2825" s="6" t="s">
        <v>98</v>
      </c>
      <c r="EG2825" s="6">
        <v>42</v>
      </c>
      <c r="EH2825" s="6">
        <v>175</v>
      </c>
      <c r="EI2825" s="6">
        <v>27</v>
      </c>
      <c r="EJ2825" s="6">
        <v>131</v>
      </c>
      <c r="EK2825" s="6">
        <v>42</v>
      </c>
      <c r="EL2825" s="6">
        <v>175</v>
      </c>
      <c r="EM2825" s="6" t="s">
        <v>120</v>
      </c>
      <c r="EN2825" s="6" t="s">
        <v>21</v>
      </c>
      <c r="EO2825" s="6">
        <v>9</v>
      </c>
    </row>
    <row r="2826" spans="131:145" x14ac:dyDescent="0.25">
      <c r="EA2826" s="6" t="s">
        <v>0</v>
      </c>
      <c r="EB2826" s="6" t="s">
        <v>4</v>
      </c>
      <c r="EC2826" s="6" t="s">
        <v>1799</v>
      </c>
      <c r="ED2826" s="6" t="s">
        <v>162</v>
      </c>
      <c r="EE2826" s="6" t="s">
        <v>97</v>
      </c>
      <c r="EF2826" s="6" t="s">
        <v>98</v>
      </c>
      <c r="EG2826" s="6">
        <v>163</v>
      </c>
      <c r="EH2826" s="6">
        <v>712</v>
      </c>
      <c r="EI2826" s="6">
        <v>84</v>
      </c>
      <c r="EJ2826" s="6">
        <v>452</v>
      </c>
      <c r="EK2826" s="6">
        <v>140</v>
      </c>
      <c r="EL2826" s="6">
        <v>707</v>
      </c>
      <c r="EM2826" s="6" t="s">
        <v>120</v>
      </c>
      <c r="EN2826" s="6" t="s">
        <v>23</v>
      </c>
      <c r="EO2826" s="6">
        <v>71</v>
      </c>
    </row>
    <row r="2827" spans="131:145" x14ac:dyDescent="0.25">
      <c r="EA2827" s="6" t="s">
        <v>0</v>
      </c>
      <c r="EB2827" s="6" t="s">
        <v>4</v>
      </c>
      <c r="EC2827" s="6" t="s">
        <v>1799</v>
      </c>
      <c r="ED2827" s="6" t="s">
        <v>162</v>
      </c>
      <c r="EE2827" s="6" t="s">
        <v>97</v>
      </c>
      <c r="EF2827" s="6" t="s">
        <v>98</v>
      </c>
      <c r="EG2827" s="6">
        <v>163</v>
      </c>
      <c r="EH2827" s="6">
        <v>712</v>
      </c>
      <c r="EI2827" s="6">
        <v>84</v>
      </c>
      <c r="EJ2827" s="6">
        <v>452</v>
      </c>
      <c r="EK2827" s="6">
        <v>140</v>
      </c>
      <c r="EL2827" s="6">
        <v>707</v>
      </c>
      <c r="EM2827" s="6" t="s">
        <v>120</v>
      </c>
      <c r="EN2827" s="6" t="s">
        <v>22</v>
      </c>
      <c r="EO2827" s="6">
        <v>34</v>
      </c>
    </row>
    <row r="2828" spans="131:145" x14ac:dyDescent="0.25">
      <c r="EA2828" s="6" t="s">
        <v>0</v>
      </c>
      <c r="EB2828" s="6" t="s">
        <v>8</v>
      </c>
      <c r="EC2828" s="6" t="s">
        <v>746</v>
      </c>
      <c r="ED2828" s="6" t="s">
        <v>744</v>
      </c>
      <c r="EE2828" s="6" t="s">
        <v>209</v>
      </c>
      <c r="EF2828" s="6" t="s">
        <v>125</v>
      </c>
      <c r="EG2828" s="6">
        <v>612</v>
      </c>
      <c r="EH2828" s="6">
        <v>2944</v>
      </c>
      <c r="EI2828" s="6">
        <v>608</v>
      </c>
      <c r="EJ2828" s="6">
        <v>2914</v>
      </c>
      <c r="EK2828" s="6">
        <v>608</v>
      </c>
      <c r="EL2828" s="6">
        <v>2944</v>
      </c>
      <c r="EM2828" s="6" t="s">
        <v>120</v>
      </c>
      <c r="EN2828" s="6" t="s">
        <v>21</v>
      </c>
      <c r="EO2828" s="6">
        <v>170</v>
      </c>
    </row>
    <row r="2829" spans="131:145" x14ac:dyDescent="0.25">
      <c r="EA2829" s="6" t="s">
        <v>0</v>
      </c>
      <c r="EB2829" s="6" t="s">
        <v>5</v>
      </c>
      <c r="EC2829" s="6" t="s">
        <v>261</v>
      </c>
      <c r="ED2829" s="6" t="s">
        <v>262</v>
      </c>
      <c r="EE2829" s="6" t="s">
        <v>97</v>
      </c>
      <c r="EF2829" s="6" t="s">
        <v>98</v>
      </c>
      <c r="EG2829" s="6">
        <v>42</v>
      </c>
      <c r="EH2829" s="6">
        <v>175</v>
      </c>
      <c r="EI2829" s="6">
        <v>27</v>
      </c>
      <c r="EJ2829" s="6">
        <v>131</v>
      </c>
      <c r="EK2829" s="6">
        <v>42</v>
      </c>
      <c r="EL2829" s="6">
        <v>175</v>
      </c>
      <c r="EM2829" s="6" t="s">
        <v>120</v>
      </c>
      <c r="EN2829" s="6" t="s">
        <v>23</v>
      </c>
      <c r="EO2829" s="6">
        <v>14</v>
      </c>
    </row>
    <row r="2830" spans="131:145" x14ac:dyDescent="0.25">
      <c r="EA2830" s="6" t="s">
        <v>0</v>
      </c>
      <c r="EB2830" s="6" t="s">
        <v>4</v>
      </c>
      <c r="EC2830" s="6" t="s">
        <v>159</v>
      </c>
      <c r="ED2830" s="6" t="s">
        <v>160</v>
      </c>
      <c r="EE2830" s="6" t="s">
        <v>97</v>
      </c>
      <c r="EF2830" s="6" t="s">
        <v>98</v>
      </c>
      <c r="EG2830" s="6">
        <v>44</v>
      </c>
      <c r="EH2830" s="6">
        <v>180</v>
      </c>
      <c r="EI2830" s="6">
        <v>18</v>
      </c>
      <c r="EJ2830" s="6">
        <v>68</v>
      </c>
      <c r="EK2830" s="6">
        <v>45</v>
      </c>
      <c r="EL2830" s="6">
        <v>194</v>
      </c>
      <c r="EM2830" s="6" t="s">
        <v>120</v>
      </c>
      <c r="EN2830" s="6" t="s">
        <v>22</v>
      </c>
      <c r="EO2830" s="6">
        <v>9</v>
      </c>
    </row>
    <row r="2831" spans="131:145" x14ac:dyDescent="0.25">
      <c r="EA2831" s="6" t="s">
        <v>0</v>
      </c>
      <c r="EB2831" s="6" t="s">
        <v>7</v>
      </c>
      <c r="EC2831" s="6" t="s">
        <v>109</v>
      </c>
      <c r="ED2831" s="6" t="s">
        <v>110</v>
      </c>
      <c r="EE2831" s="6" t="s">
        <v>97</v>
      </c>
      <c r="EF2831" s="6" t="s">
        <v>98</v>
      </c>
      <c r="EG2831" s="6">
        <v>44</v>
      </c>
      <c r="EH2831" s="6">
        <v>235</v>
      </c>
      <c r="EI2831" s="6">
        <v>36</v>
      </c>
      <c r="EJ2831" s="6">
        <v>194</v>
      </c>
      <c r="EK2831" s="6">
        <v>43</v>
      </c>
      <c r="EL2831" s="6">
        <v>242</v>
      </c>
      <c r="EM2831" s="6" t="s">
        <v>120</v>
      </c>
      <c r="EN2831" s="6" t="s">
        <v>23</v>
      </c>
      <c r="EO2831" s="6">
        <v>25</v>
      </c>
    </row>
    <row r="2832" spans="131:145" x14ac:dyDescent="0.25">
      <c r="EA2832" s="6" t="s">
        <v>0</v>
      </c>
      <c r="EB2832" s="6" t="s">
        <v>4</v>
      </c>
      <c r="EC2832" s="6" t="s">
        <v>149</v>
      </c>
      <c r="ED2832" s="6" t="s">
        <v>150</v>
      </c>
      <c r="EE2832" s="6" t="s">
        <v>97</v>
      </c>
      <c r="EF2832" s="6" t="s">
        <v>98</v>
      </c>
      <c r="EG2832" s="6">
        <v>6</v>
      </c>
      <c r="EH2832" s="6">
        <v>39</v>
      </c>
      <c r="EI2832" s="6">
        <v>6</v>
      </c>
      <c r="EJ2832" s="6">
        <v>39</v>
      </c>
      <c r="EK2832" s="6">
        <v>6</v>
      </c>
      <c r="EL2832" s="6">
        <v>39</v>
      </c>
      <c r="EM2832" s="6" t="s">
        <v>120</v>
      </c>
      <c r="EN2832" s="6" t="s">
        <v>22</v>
      </c>
      <c r="EO2832" s="6">
        <v>1</v>
      </c>
    </row>
    <row r="2833" spans="131:145" x14ac:dyDescent="0.25">
      <c r="EA2833" s="6" t="s">
        <v>0</v>
      </c>
      <c r="EB2833" s="6" t="s">
        <v>4</v>
      </c>
      <c r="EC2833" s="6" t="s">
        <v>165</v>
      </c>
      <c r="ED2833" s="6" t="s">
        <v>166</v>
      </c>
      <c r="EE2833" s="6" t="s">
        <v>97</v>
      </c>
      <c r="EF2833" s="6" t="s">
        <v>98</v>
      </c>
      <c r="EG2833" s="6">
        <v>72</v>
      </c>
      <c r="EH2833" s="6">
        <v>333</v>
      </c>
      <c r="EI2833" s="6">
        <v>72</v>
      </c>
      <c r="EJ2833" s="6">
        <v>332</v>
      </c>
      <c r="EK2833" s="6">
        <v>72</v>
      </c>
      <c r="EL2833" s="6">
        <v>332</v>
      </c>
      <c r="EM2833" s="6" t="s">
        <v>120</v>
      </c>
      <c r="EN2833" s="6" t="s">
        <v>22</v>
      </c>
      <c r="EO2833" s="6">
        <v>18</v>
      </c>
    </row>
    <row r="2834" spans="131:145" x14ac:dyDescent="0.25">
      <c r="EA2834" s="6" t="s">
        <v>0</v>
      </c>
      <c r="EB2834" s="6" t="s">
        <v>4</v>
      </c>
      <c r="EC2834" s="6" t="s">
        <v>95</v>
      </c>
      <c r="ED2834" s="6" t="s">
        <v>96</v>
      </c>
      <c r="EE2834" s="6" t="s">
        <v>97</v>
      </c>
      <c r="EF2834" s="6" t="s">
        <v>98</v>
      </c>
      <c r="EG2834" s="6">
        <v>69</v>
      </c>
      <c r="EH2834" s="6">
        <v>349</v>
      </c>
      <c r="EI2834" s="6">
        <v>43</v>
      </c>
      <c r="EJ2834" s="6">
        <v>361</v>
      </c>
      <c r="EK2834" s="6">
        <v>43</v>
      </c>
      <c r="EL2834" s="6">
        <v>361</v>
      </c>
      <c r="EM2834" s="6" t="s">
        <v>120</v>
      </c>
      <c r="EN2834" s="6" t="s">
        <v>21</v>
      </c>
      <c r="EO2834" s="6">
        <v>12</v>
      </c>
    </row>
    <row r="2835" spans="131:145" x14ac:dyDescent="0.25">
      <c r="EA2835" s="6" t="s">
        <v>0</v>
      </c>
      <c r="EB2835" s="6" t="s">
        <v>7</v>
      </c>
      <c r="EC2835" s="6" t="s">
        <v>177</v>
      </c>
      <c r="ED2835" s="6" t="s">
        <v>178</v>
      </c>
      <c r="EE2835" s="6" t="s">
        <v>97</v>
      </c>
      <c r="EF2835" s="6" t="s">
        <v>125</v>
      </c>
      <c r="EG2835" s="6">
        <v>23</v>
      </c>
      <c r="EH2835" s="6">
        <v>124</v>
      </c>
      <c r="EI2835" s="6">
        <v>20</v>
      </c>
      <c r="EJ2835" s="6">
        <v>110</v>
      </c>
      <c r="EK2835" s="6">
        <v>20</v>
      </c>
      <c r="EL2835" s="6">
        <v>110</v>
      </c>
      <c r="EM2835" s="6" t="s">
        <v>120</v>
      </c>
      <c r="EN2835" s="6" t="s">
        <v>22</v>
      </c>
      <c r="EO2835" s="6">
        <v>2</v>
      </c>
    </row>
    <row r="2836" spans="131:145" x14ac:dyDescent="0.25">
      <c r="EA2836" s="6" t="s">
        <v>0</v>
      </c>
      <c r="EB2836" s="6" t="s">
        <v>5</v>
      </c>
      <c r="EC2836" s="6" t="s">
        <v>1037</v>
      </c>
      <c r="ED2836" s="6" t="s">
        <v>710</v>
      </c>
      <c r="EE2836" s="6" t="s">
        <v>209</v>
      </c>
      <c r="EF2836" s="6" t="s">
        <v>132</v>
      </c>
      <c r="EG2836" s="6">
        <v>610</v>
      </c>
      <c r="EH2836" s="6">
        <v>2750</v>
      </c>
      <c r="EI2836" s="6">
        <v>609</v>
      </c>
      <c r="EJ2836" s="6">
        <v>2630</v>
      </c>
      <c r="EK2836" s="6">
        <v>609</v>
      </c>
      <c r="EL2836" s="6">
        <v>2630</v>
      </c>
      <c r="EM2836" s="6" t="s">
        <v>120</v>
      </c>
      <c r="EN2836" s="6" t="s">
        <v>23</v>
      </c>
      <c r="EO2836" s="6">
        <v>284</v>
      </c>
    </row>
    <row r="2837" spans="131:145" x14ac:dyDescent="0.25">
      <c r="EA2837" s="6" t="s">
        <v>0</v>
      </c>
      <c r="EB2837" s="6" t="s">
        <v>8</v>
      </c>
      <c r="EC2837" s="6" t="s">
        <v>750</v>
      </c>
      <c r="ED2837" s="6" t="s">
        <v>751</v>
      </c>
      <c r="EE2837" s="6" t="s">
        <v>97</v>
      </c>
      <c r="EF2837" s="6" t="s">
        <v>98</v>
      </c>
      <c r="EG2837" s="6">
        <v>3</v>
      </c>
      <c r="EH2837" s="6">
        <v>13</v>
      </c>
      <c r="EI2837" s="6">
        <v>3</v>
      </c>
      <c r="EJ2837" s="6">
        <v>13</v>
      </c>
      <c r="EK2837" s="6">
        <v>3</v>
      </c>
      <c r="EL2837" s="6">
        <v>13</v>
      </c>
      <c r="EM2837" s="6" t="s">
        <v>120</v>
      </c>
      <c r="EN2837" s="6" t="s">
        <v>22</v>
      </c>
      <c r="EO2837" s="6">
        <v>0</v>
      </c>
    </row>
    <row r="2838" spans="131:145" x14ac:dyDescent="0.25">
      <c r="EA2838" s="6" t="s">
        <v>0</v>
      </c>
      <c r="EB2838" s="6" t="s">
        <v>4</v>
      </c>
      <c r="EC2838" s="6" t="s">
        <v>157</v>
      </c>
      <c r="ED2838" s="6" t="s">
        <v>158</v>
      </c>
      <c r="EE2838" s="6" t="s">
        <v>97</v>
      </c>
      <c r="EF2838" s="6" t="s">
        <v>98</v>
      </c>
      <c r="EG2838" s="6">
        <v>6</v>
      </c>
      <c r="EH2838" s="6">
        <v>28</v>
      </c>
      <c r="EI2838" s="6">
        <v>6</v>
      </c>
      <c r="EJ2838" s="6">
        <v>30</v>
      </c>
      <c r="EK2838" s="6">
        <v>6</v>
      </c>
      <c r="EL2838" s="6">
        <v>30</v>
      </c>
      <c r="EM2838" s="6" t="s">
        <v>120</v>
      </c>
      <c r="EN2838" s="6" t="s">
        <v>21</v>
      </c>
      <c r="EO2838" s="6">
        <v>0</v>
      </c>
    </row>
    <row r="2839" spans="131:145" x14ac:dyDescent="0.25">
      <c r="EA2839" s="6" t="s">
        <v>0</v>
      </c>
      <c r="EB2839" s="6" t="s">
        <v>8</v>
      </c>
      <c r="EC2839" s="6" t="s">
        <v>141</v>
      </c>
      <c r="ED2839" s="6" t="s">
        <v>142</v>
      </c>
      <c r="EE2839" s="6" t="s">
        <v>97</v>
      </c>
      <c r="EF2839" s="6" t="s">
        <v>98</v>
      </c>
      <c r="EG2839" s="6">
        <v>186</v>
      </c>
      <c r="EH2839" s="6">
        <v>1002</v>
      </c>
      <c r="EI2839" s="6">
        <v>183</v>
      </c>
      <c r="EJ2839" s="6">
        <v>971</v>
      </c>
      <c r="EK2839" s="6">
        <v>188</v>
      </c>
      <c r="EL2839" s="6">
        <v>1003</v>
      </c>
      <c r="EM2839" s="6" t="s">
        <v>120</v>
      </c>
      <c r="EN2839" s="6" t="s">
        <v>23</v>
      </c>
      <c r="EO2839" s="6">
        <v>116</v>
      </c>
    </row>
    <row r="2840" spans="131:145" x14ac:dyDescent="0.25">
      <c r="EA2840" s="6" t="s">
        <v>0</v>
      </c>
      <c r="EB2840" s="6" t="s">
        <v>5</v>
      </c>
      <c r="EC2840" s="6" t="s">
        <v>834</v>
      </c>
      <c r="ED2840" s="6" t="s">
        <v>835</v>
      </c>
      <c r="EE2840" s="6" t="s">
        <v>209</v>
      </c>
      <c r="EF2840" s="6" t="s">
        <v>125</v>
      </c>
      <c r="EG2840" s="6">
        <v>169</v>
      </c>
      <c r="EH2840" s="6">
        <v>1216</v>
      </c>
      <c r="EI2840" s="6">
        <v>176</v>
      </c>
      <c r="EJ2840" s="6">
        <v>1216</v>
      </c>
      <c r="EK2840" s="6">
        <v>176</v>
      </c>
      <c r="EL2840" s="6">
        <v>1216</v>
      </c>
      <c r="EM2840" s="6" t="s">
        <v>120</v>
      </c>
      <c r="EN2840" s="6" t="s">
        <v>23</v>
      </c>
      <c r="EO2840" s="6">
        <v>85</v>
      </c>
    </row>
    <row r="2841" spans="131:145" x14ac:dyDescent="0.25">
      <c r="EA2841" s="6" t="s">
        <v>0</v>
      </c>
      <c r="EB2841" s="6" t="s">
        <v>4</v>
      </c>
      <c r="EC2841" s="6" t="s">
        <v>151</v>
      </c>
      <c r="ED2841" s="6" t="s">
        <v>152</v>
      </c>
      <c r="EE2841" s="6" t="s">
        <v>97</v>
      </c>
      <c r="EF2841" s="6" t="s">
        <v>98</v>
      </c>
      <c r="EG2841" s="6">
        <v>8</v>
      </c>
      <c r="EH2841" s="6">
        <v>30</v>
      </c>
      <c r="EI2841" s="6">
        <v>8</v>
      </c>
      <c r="EJ2841" s="6">
        <v>32</v>
      </c>
      <c r="EK2841" s="6">
        <v>8</v>
      </c>
      <c r="EL2841" s="6">
        <v>32</v>
      </c>
      <c r="EM2841" s="6" t="s">
        <v>120</v>
      </c>
      <c r="EN2841" s="6" t="s">
        <v>23</v>
      </c>
      <c r="EO2841" s="6">
        <v>3</v>
      </c>
    </row>
    <row r="2842" spans="131:145" x14ac:dyDescent="0.25">
      <c r="EA2842" s="6" t="s">
        <v>0</v>
      </c>
      <c r="EB2842" s="6" t="s">
        <v>8</v>
      </c>
      <c r="EC2842" s="6" t="s">
        <v>123</v>
      </c>
      <c r="ED2842" s="6" t="s">
        <v>124</v>
      </c>
      <c r="EE2842" s="6" t="s">
        <v>97</v>
      </c>
      <c r="EF2842" s="6" t="s">
        <v>98</v>
      </c>
      <c r="EG2842" s="6">
        <v>30</v>
      </c>
      <c r="EH2842" s="6">
        <v>175</v>
      </c>
      <c r="EI2842" s="6">
        <v>18</v>
      </c>
      <c r="EJ2842" s="6">
        <v>120</v>
      </c>
      <c r="EK2842" s="6">
        <v>29</v>
      </c>
      <c r="EL2842" s="6">
        <v>182</v>
      </c>
      <c r="EM2842" s="6" t="s">
        <v>120</v>
      </c>
      <c r="EN2842" s="6" t="s">
        <v>22</v>
      </c>
      <c r="EO2842" s="6">
        <v>13</v>
      </c>
    </row>
    <row r="2843" spans="131:145" x14ac:dyDescent="0.25">
      <c r="EA2843" s="6" t="s">
        <v>0</v>
      </c>
      <c r="EB2843" s="6" t="s">
        <v>8</v>
      </c>
      <c r="EC2843" s="6" t="s">
        <v>121</v>
      </c>
      <c r="ED2843" s="6" t="s">
        <v>122</v>
      </c>
      <c r="EE2843" s="6" t="s">
        <v>97</v>
      </c>
      <c r="EF2843" s="6" t="s">
        <v>98</v>
      </c>
      <c r="EG2843" s="6">
        <v>413</v>
      </c>
      <c r="EH2843" s="6">
        <v>1835</v>
      </c>
      <c r="EI2843" s="6">
        <v>407</v>
      </c>
      <c r="EJ2843" s="6">
        <v>1858</v>
      </c>
      <c r="EK2843" s="6">
        <v>407</v>
      </c>
      <c r="EL2843" s="6">
        <v>1858</v>
      </c>
      <c r="EM2843" s="6" t="s">
        <v>120</v>
      </c>
      <c r="EN2843" s="6" t="s">
        <v>22</v>
      </c>
      <c r="EO2843" s="6">
        <v>48</v>
      </c>
    </row>
    <row r="2844" spans="131:145" x14ac:dyDescent="0.25">
      <c r="EA2844" s="6" t="s">
        <v>0</v>
      </c>
      <c r="EB2844" s="6" t="s">
        <v>5</v>
      </c>
      <c r="EC2844" s="6" t="s">
        <v>271</v>
      </c>
      <c r="ED2844" s="6" t="s">
        <v>272</v>
      </c>
      <c r="EE2844" s="6" t="s">
        <v>97</v>
      </c>
      <c r="EF2844" s="6" t="s">
        <v>125</v>
      </c>
      <c r="EG2844" s="6">
        <v>18</v>
      </c>
      <c r="EH2844" s="6">
        <v>82</v>
      </c>
      <c r="EI2844" s="6">
        <v>18</v>
      </c>
      <c r="EJ2844" s="6">
        <v>82</v>
      </c>
      <c r="EK2844" s="6">
        <v>18</v>
      </c>
      <c r="EL2844" s="6">
        <v>80</v>
      </c>
      <c r="EM2844" s="6" t="s">
        <v>120</v>
      </c>
      <c r="EN2844" s="6" t="s">
        <v>22</v>
      </c>
      <c r="EO2844" s="6">
        <v>3</v>
      </c>
    </row>
    <row r="2845" spans="131:145" x14ac:dyDescent="0.25">
      <c r="EA2845" s="6" t="s">
        <v>0</v>
      </c>
      <c r="EB2845" s="6" t="s">
        <v>7</v>
      </c>
      <c r="EC2845" s="6" t="s">
        <v>735</v>
      </c>
      <c r="ED2845" s="6" t="s">
        <v>736</v>
      </c>
      <c r="EE2845" s="6" t="s">
        <v>97</v>
      </c>
      <c r="EF2845" s="6" t="s">
        <v>98</v>
      </c>
      <c r="EG2845" s="6">
        <v>14</v>
      </c>
      <c r="EH2845" s="6">
        <v>74</v>
      </c>
      <c r="EI2845" s="6">
        <v>14</v>
      </c>
      <c r="EJ2845" s="6">
        <v>68</v>
      </c>
      <c r="EK2845" s="6">
        <v>14</v>
      </c>
      <c r="EL2845" s="6">
        <v>68</v>
      </c>
      <c r="EM2845" s="6" t="s">
        <v>120</v>
      </c>
      <c r="EN2845" s="6" t="s">
        <v>21</v>
      </c>
      <c r="EO2845" s="6">
        <v>2</v>
      </c>
    </row>
    <row r="2846" spans="131:145" x14ac:dyDescent="0.25">
      <c r="EA2846" s="6" t="s">
        <v>0</v>
      </c>
      <c r="EB2846" s="6" t="s">
        <v>4</v>
      </c>
      <c r="EC2846" s="6" t="s">
        <v>1799</v>
      </c>
      <c r="ED2846" s="6" t="s">
        <v>162</v>
      </c>
      <c r="EE2846" s="6" t="s">
        <v>97</v>
      </c>
      <c r="EF2846" s="6" t="s">
        <v>98</v>
      </c>
      <c r="EG2846" s="6">
        <v>163</v>
      </c>
      <c r="EH2846" s="6">
        <v>712</v>
      </c>
      <c r="EI2846" s="6">
        <v>84</v>
      </c>
      <c r="EJ2846" s="6">
        <v>452</v>
      </c>
      <c r="EK2846" s="6">
        <v>140</v>
      </c>
      <c r="EL2846" s="6">
        <v>707</v>
      </c>
      <c r="EM2846" s="6" t="s">
        <v>120</v>
      </c>
      <c r="EN2846" s="6" t="s">
        <v>21</v>
      </c>
      <c r="EO2846" s="6">
        <v>37</v>
      </c>
    </row>
    <row r="2847" spans="131:145" x14ac:dyDescent="0.25">
      <c r="EA2847" s="6" t="s">
        <v>0</v>
      </c>
      <c r="EB2847" s="6" t="s">
        <v>5</v>
      </c>
      <c r="EC2847" s="6" t="s">
        <v>1839</v>
      </c>
      <c r="ED2847" s="6" t="s">
        <v>717</v>
      </c>
      <c r="EE2847" s="6" t="s">
        <v>209</v>
      </c>
      <c r="EF2847" s="6" t="s">
        <v>98</v>
      </c>
      <c r="EG2847" s="6">
        <v>1295</v>
      </c>
      <c r="EH2847" s="6">
        <v>6509</v>
      </c>
      <c r="EJ2847" s="6">
        <v>6258</v>
      </c>
      <c r="EK2847" s="6">
        <v>1351</v>
      </c>
      <c r="EL2847" s="6">
        <v>6868</v>
      </c>
      <c r="EM2847" s="6" t="s">
        <v>120</v>
      </c>
      <c r="EN2847" s="6" t="s">
        <v>21</v>
      </c>
      <c r="EO2847" s="6">
        <v>0</v>
      </c>
    </row>
    <row r="2848" spans="131:145" x14ac:dyDescent="0.25">
      <c r="EA2848" s="6" t="s">
        <v>0</v>
      </c>
      <c r="EB2848" s="6" t="s">
        <v>7</v>
      </c>
      <c r="EC2848" s="6" t="s">
        <v>177</v>
      </c>
      <c r="ED2848" s="6" t="s">
        <v>178</v>
      </c>
      <c r="EE2848" s="6" t="s">
        <v>97</v>
      </c>
      <c r="EF2848" s="6" t="s">
        <v>125</v>
      </c>
      <c r="EG2848" s="6">
        <v>23</v>
      </c>
      <c r="EH2848" s="6">
        <v>124</v>
      </c>
      <c r="EI2848" s="6">
        <v>20</v>
      </c>
      <c r="EJ2848" s="6">
        <v>110</v>
      </c>
      <c r="EK2848" s="6">
        <v>20</v>
      </c>
      <c r="EL2848" s="6">
        <v>110</v>
      </c>
      <c r="EM2848" s="6" t="s">
        <v>120</v>
      </c>
      <c r="EN2848" s="6" t="s">
        <v>21</v>
      </c>
      <c r="EO2848" s="6">
        <v>0</v>
      </c>
    </row>
    <row r="2849" spans="131:145" x14ac:dyDescent="0.25">
      <c r="EA2849" s="6" t="s">
        <v>0</v>
      </c>
      <c r="EB2849" s="6" t="s">
        <v>4</v>
      </c>
      <c r="EC2849" s="6" t="s">
        <v>159</v>
      </c>
      <c r="ED2849" s="6" t="s">
        <v>160</v>
      </c>
      <c r="EE2849" s="6" t="s">
        <v>97</v>
      </c>
      <c r="EF2849" s="6" t="s">
        <v>98</v>
      </c>
      <c r="EG2849" s="6">
        <v>44</v>
      </c>
      <c r="EH2849" s="6">
        <v>180</v>
      </c>
      <c r="EI2849" s="6">
        <v>18</v>
      </c>
      <c r="EJ2849" s="6">
        <v>68</v>
      </c>
      <c r="EK2849" s="6">
        <v>45</v>
      </c>
      <c r="EL2849" s="6">
        <v>194</v>
      </c>
      <c r="EM2849" s="6" t="s">
        <v>120</v>
      </c>
      <c r="EN2849" s="6" t="s">
        <v>23</v>
      </c>
      <c r="EO2849" s="6">
        <v>14</v>
      </c>
    </row>
    <row r="2850" spans="131:145" x14ac:dyDescent="0.25">
      <c r="EA2850" s="6" t="s">
        <v>0</v>
      </c>
      <c r="EB2850" s="6" t="s">
        <v>9</v>
      </c>
      <c r="EC2850" s="6" t="s">
        <v>756</v>
      </c>
      <c r="ED2850" s="6" t="s">
        <v>757</v>
      </c>
      <c r="EE2850" s="6" t="s">
        <v>97</v>
      </c>
      <c r="EF2850" s="6" t="s">
        <v>125</v>
      </c>
      <c r="EG2850" s="6">
        <v>115</v>
      </c>
      <c r="EH2850" s="6">
        <v>532</v>
      </c>
      <c r="EI2850" s="6">
        <v>115</v>
      </c>
      <c r="EJ2850" s="6">
        <v>537</v>
      </c>
      <c r="EK2850" s="6">
        <v>115</v>
      </c>
      <c r="EL2850" s="6">
        <v>537</v>
      </c>
      <c r="EM2850" s="6" t="s">
        <v>120</v>
      </c>
      <c r="EN2850" s="6" t="s">
        <v>21</v>
      </c>
      <c r="EO2850" s="6">
        <v>16</v>
      </c>
    </row>
    <row r="2851" spans="131:145" x14ac:dyDescent="0.25">
      <c r="EA2851" s="6" t="s">
        <v>0</v>
      </c>
      <c r="EB2851" s="6" t="s">
        <v>8</v>
      </c>
      <c r="EC2851" s="6" t="s">
        <v>121</v>
      </c>
      <c r="ED2851" s="6" t="s">
        <v>122</v>
      </c>
      <c r="EE2851" s="6" t="s">
        <v>97</v>
      </c>
      <c r="EF2851" s="6" t="s">
        <v>98</v>
      </c>
      <c r="EG2851" s="6">
        <v>413</v>
      </c>
      <c r="EH2851" s="6">
        <v>1835</v>
      </c>
      <c r="EI2851" s="6">
        <v>407</v>
      </c>
      <c r="EJ2851" s="6">
        <v>1858</v>
      </c>
      <c r="EK2851" s="6">
        <v>407</v>
      </c>
      <c r="EL2851" s="6">
        <v>1858</v>
      </c>
      <c r="EM2851" s="6" t="s">
        <v>120</v>
      </c>
      <c r="EN2851" s="6" t="s">
        <v>23</v>
      </c>
      <c r="EO2851" s="6">
        <v>101</v>
      </c>
    </row>
    <row r="2852" spans="131:145" x14ac:dyDescent="0.25">
      <c r="EA2852" s="6" t="s">
        <v>0</v>
      </c>
      <c r="EB2852" s="6" t="s">
        <v>8</v>
      </c>
      <c r="EC2852" s="6" t="s">
        <v>141</v>
      </c>
      <c r="ED2852" s="6" t="s">
        <v>142</v>
      </c>
      <c r="EE2852" s="6" t="s">
        <v>97</v>
      </c>
      <c r="EF2852" s="6" t="s">
        <v>98</v>
      </c>
      <c r="EG2852" s="6">
        <v>186</v>
      </c>
      <c r="EH2852" s="6">
        <v>1002</v>
      </c>
      <c r="EI2852" s="6">
        <v>183</v>
      </c>
      <c r="EJ2852" s="6">
        <v>971</v>
      </c>
      <c r="EK2852" s="6">
        <v>188</v>
      </c>
      <c r="EL2852" s="6">
        <v>1003</v>
      </c>
      <c r="EM2852" s="6" t="s">
        <v>120</v>
      </c>
      <c r="EN2852" s="6" t="s">
        <v>22</v>
      </c>
      <c r="EO2852" s="6">
        <v>55</v>
      </c>
    </row>
    <row r="2853" spans="131:145" x14ac:dyDescent="0.25">
      <c r="EA2853" s="6" t="s">
        <v>0</v>
      </c>
      <c r="EB2853" s="6" t="s">
        <v>5</v>
      </c>
      <c r="EC2853" s="6" t="s">
        <v>273</v>
      </c>
      <c r="ED2853" s="6" t="s">
        <v>274</v>
      </c>
      <c r="EE2853" s="6" t="s">
        <v>97</v>
      </c>
      <c r="EF2853" s="6" t="s">
        <v>98</v>
      </c>
      <c r="EG2853" s="6">
        <v>85</v>
      </c>
      <c r="EH2853" s="6">
        <v>367</v>
      </c>
      <c r="EI2853" s="6">
        <v>80</v>
      </c>
      <c r="EJ2853" s="6">
        <v>337</v>
      </c>
      <c r="EK2853" s="6">
        <v>85</v>
      </c>
      <c r="EL2853" s="6">
        <v>367</v>
      </c>
      <c r="EM2853" s="6" t="s">
        <v>120</v>
      </c>
      <c r="EN2853" s="6" t="s">
        <v>21</v>
      </c>
      <c r="EO2853" s="6">
        <v>21</v>
      </c>
    </row>
    <row r="2854" spans="131:145" x14ac:dyDescent="0.25">
      <c r="EA2854" s="6" t="s">
        <v>0</v>
      </c>
      <c r="EB2854" s="6" t="s">
        <v>4</v>
      </c>
      <c r="EC2854" s="6" t="s">
        <v>153</v>
      </c>
      <c r="ED2854" s="6" t="s">
        <v>154</v>
      </c>
      <c r="EE2854" s="6" t="s">
        <v>97</v>
      </c>
      <c r="EF2854" s="6" t="s">
        <v>98</v>
      </c>
      <c r="EG2854" s="6">
        <v>35</v>
      </c>
      <c r="EH2854" s="6">
        <v>175</v>
      </c>
      <c r="EI2854" s="6">
        <v>32</v>
      </c>
      <c r="EJ2854" s="6">
        <v>173</v>
      </c>
      <c r="EK2854" s="6">
        <v>43</v>
      </c>
      <c r="EL2854" s="6">
        <v>212</v>
      </c>
      <c r="EM2854" s="6" t="s">
        <v>120</v>
      </c>
      <c r="EN2854" s="6" t="s">
        <v>21</v>
      </c>
      <c r="EO2854" s="6">
        <v>9</v>
      </c>
    </row>
    <row r="2855" spans="131:145" x14ac:dyDescent="0.25">
      <c r="EA2855" s="6" t="s">
        <v>0</v>
      </c>
      <c r="EB2855" s="6" t="s">
        <v>8</v>
      </c>
      <c r="EC2855" s="6" t="s">
        <v>123</v>
      </c>
      <c r="ED2855" s="6" t="s">
        <v>124</v>
      </c>
      <c r="EE2855" s="6" t="s">
        <v>97</v>
      </c>
      <c r="EF2855" s="6" t="s">
        <v>98</v>
      </c>
      <c r="EG2855" s="6">
        <v>30</v>
      </c>
      <c r="EH2855" s="6">
        <v>175</v>
      </c>
      <c r="EI2855" s="6">
        <v>18</v>
      </c>
      <c r="EJ2855" s="6">
        <v>120</v>
      </c>
      <c r="EK2855" s="6">
        <v>29</v>
      </c>
      <c r="EL2855" s="6">
        <v>182</v>
      </c>
      <c r="EM2855" s="6" t="s">
        <v>120</v>
      </c>
      <c r="EN2855" s="6" t="s">
        <v>23</v>
      </c>
      <c r="EO2855" s="6">
        <v>20</v>
      </c>
    </row>
    <row r="2856" spans="131:145" x14ac:dyDescent="0.25">
      <c r="EA2856" s="6" t="s">
        <v>0</v>
      </c>
      <c r="EB2856" s="6" t="s">
        <v>4</v>
      </c>
      <c r="EC2856" s="6" t="s">
        <v>165</v>
      </c>
      <c r="ED2856" s="6" t="s">
        <v>166</v>
      </c>
      <c r="EE2856" s="6" t="s">
        <v>97</v>
      </c>
      <c r="EF2856" s="6" t="s">
        <v>98</v>
      </c>
      <c r="EG2856" s="6">
        <v>72</v>
      </c>
      <c r="EH2856" s="6">
        <v>333</v>
      </c>
      <c r="EI2856" s="6">
        <v>72</v>
      </c>
      <c r="EJ2856" s="6">
        <v>332</v>
      </c>
      <c r="EK2856" s="6">
        <v>72</v>
      </c>
      <c r="EL2856" s="6">
        <v>332</v>
      </c>
      <c r="EM2856" s="6" t="s">
        <v>120</v>
      </c>
      <c r="EN2856" s="6" t="s">
        <v>21</v>
      </c>
      <c r="EO2856" s="6">
        <v>9</v>
      </c>
    </row>
    <row r="2857" spans="131:145" x14ac:dyDescent="0.25">
      <c r="EA2857" s="6" t="s">
        <v>0</v>
      </c>
      <c r="EB2857" s="6" t="s">
        <v>4</v>
      </c>
      <c r="EC2857" s="6" t="s">
        <v>163</v>
      </c>
      <c r="ED2857" s="6" t="s">
        <v>164</v>
      </c>
      <c r="EE2857" s="6" t="s">
        <v>97</v>
      </c>
      <c r="EF2857" s="6" t="s">
        <v>98</v>
      </c>
      <c r="EG2857" s="6">
        <v>107</v>
      </c>
      <c r="EH2857" s="6">
        <v>584</v>
      </c>
      <c r="EI2857" s="6">
        <v>30</v>
      </c>
      <c r="EJ2857" s="6">
        <v>174</v>
      </c>
      <c r="EK2857" s="6">
        <v>108</v>
      </c>
      <c r="EL2857" s="6">
        <v>605</v>
      </c>
      <c r="EM2857" s="6" t="s">
        <v>120</v>
      </c>
      <c r="EN2857" s="6" t="s">
        <v>23</v>
      </c>
      <c r="EO2857" s="6">
        <v>63</v>
      </c>
    </row>
    <row r="2858" spans="131:145" x14ac:dyDescent="0.25">
      <c r="EA2858" s="6" t="s">
        <v>0</v>
      </c>
      <c r="EB2858" s="6" t="s">
        <v>9</v>
      </c>
      <c r="EC2858" s="6" t="s">
        <v>1846</v>
      </c>
      <c r="ED2858" s="6" t="s">
        <v>213</v>
      </c>
      <c r="EE2858" s="6" t="s">
        <v>209</v>
      </c>
      <c r="EF2858" s="6" t="s">
        <v>125</v>
      </c>
      <c r="EG2858" s="6">
        <v>174</v>
      </c>
      <c r="EH2858" s="6">
        <v>1185</v>
      </c>
      <c r="EI2858" s="6">
        <v>463</v>
      </c>
      <c r="EJ2858" s="6">
        <v>2123</v>
      </c>
      <c r="EK2858" s="6">
        <v>463</v>
      </c>
      <c r="EL2858" s="6">
        <v>2114</v>
      </c>
      <c r="EM2858" s="6" t="s">
        <v>120</v>
      </c>
      <c r="EN2858" s="6" t="s">
        <v>22</v>
      </c>
      <c r="EO2858" s="6">
        <v>75</v>
      </c>
    </row>
    <row r="2859" spans="131:145" x14ac:dyDescent="0.25">
      <c r="EA2859" s="6" t="s">
        <v>0</v>
      </c>
      <c r="EB2859" s="6" t="s">
        <v>5</v>
      </c>
      <c r="EC2859" s="6" t="s">
        <v>819</v>
      </c>
      <c r="ED2859" s="6" t="s">
        <v>820</v>
      </c>
      <c r="EE2859" s="6" t="s">
        <v>97</v>
      </c>
      <c r="EF2859" s="6" t="s">
        <v>125</v>
      </c>
      <c r="EG2859" s="6">
        <v>172</v>
      </c>
      <c r="EH2859" s="6">
        <v>838</v>
      </c>
      <c r="EI2859" s="6">
        <v>181</v>
      </c>
      <c r="EJ2859" s="6">
        <v>910</v>
      </c>
      <c r="EK2859" s="6">
        <v>181</v>
      </c>
      <c r="EL2859" s="6">
        <v>910</v>
      </c>
      <c r="EM2859" s="6" t="s">
        <v>120</v>
      </c>
      <c r="EN2859" s="6" t="s">
        <v>22</v>
      </c>
      <c r="EO2859" s="6">
        <v>50</v>
      </c>
    </row>
    <row r="2860" spans="131:145" x14ac:dyDescent="0.25">
      <c r="EA2860" s="6" t="s">
        <v>0</v>
      </c>
      <c r="EB2860" s="6" t="s">
        <v>4</v>
      </c>
      <c r="EC2860" s="6" t="s">
        <v>145</v>
      </c>
      <c r="ED2860" s="6" t="s">
        <v>146</v>
      </c>
      <c r="EE2860" s="6" t="s">
        <v>97</v>
      </c>
      <c r="EF2860" s="6" t="s">
        <v>98</v>
      </c>
      <c r="EG2860" s="6">
        <v>93</v>
      </c>
      <c r="EH2860" s="6">
        <v>446</v>
      </c>
      <c r="EI2860" s="6">
        <v>91</v>
      </c>
      <c r="EJ2860" s="6">
        <v>482</v>
      </c>
      <c r="EK2860" s="6">
        <v>100</v>
      </c>
      <c r="EL2860" s="6">
        <v>523</v>
      </c>
      <c r="EM2860" s="6" t="s">
        <v>120</v>
      </c>
      <c r="EN2860" s="6" t="s">
        <v>23</v>
      </c>
      <c r="EO2860" s="6">
        <v>51</v>
      </c>
    </row>
    <row r="2861" spans="131:145" x14ac:dyDescent="0.25">
      <c r="EA2861" s="6" t="s">
        <v>0</v>
      </c>
      <c r="EB2861" s="6" t="s">
        <v>8</v>
      </c>
      <c r="EC2861" s="6" t="s">
        <v>742</v>
      </c>
      <c r="ED2861" s="6" t="s">
        <v>740</v>
      </c>
      <c r="EE2861" s="6" t="s">
        <v>209</v>
      </c>
      <c r="EF2861" s="6" t="s">
        <v>125</v>
      </c>
      <c r="EG2861" s="6">
        <v>115</v>
      </c>
      <c r="EH2861" s="6">
        <v>602</v>
      </c>
      <c r="EI2861" s="6">
        <v>115</v>
      </c>
      <c r="EJ2861" s="6">
        <v>594</v>
      </c>
      <c r="EK2861" s="6">
        <v>115</v>
      </c>
      <c r="EL2861" s="6">
        <v>88</v>
      </c>
      <c r="EM2861" s="6" t="s">
        <v>120</v>
      </c>
      <c r="EN2861" s="6" t="s">
        <v>23</v>
      </c>
      <c r="EO2861" s="6">
        <v>0</v>
      </c>
    </row>
    <row r="2862" spans="131:145" x14ac:dyDescent="0.25">
      <c r="EA2862" s="6" t="s">
        <v>0</v>
      </c>
      <c r="EB2862" s="6" t="s">
        <v>13</v>
      </c>
      <c r="EC2862" s="6" t="s">
        <v>725</v>
      </c>
      <c r="ED2862" s="6" t="s">
        <v>726</v>
      </c>
      <c r="EE2862" s="6" t="s">
        <v>97</v>
      </c>
      <c r="EF2862" s="6" t="s">
        <v>125</v>
      </c>
      <c r="EG2862" s="6">
        <v>57</v>
      </c>
      <c r="EH2862" s="6">
        <v>284</v>
      </c>
      <c r="EI2862" s="6">
        <v>54</v>
      </c>
      <c r="EJ2862" s="6">
        <v>262</v>
      </c>
      <c r="EK2862" s="6">
        <v>54</v>
      </c>
      <c r="EL2862" s="6">
        <v>262</v>
      </c>
      <c r="EM2862" s="6" t="s">
        <v>120</v>
      </c>
      <c r="EN2862" s="6" t="s">
        <v>22</v>
      </c>
      <c r="EO2862" s="6">
        <v>12</v>
      </c>
    </row>
    <row r="2863" spans="131:145" x14ac:dyDescent="0.25">
      <c r="EA2863" s="6" t="s">
        <v>0</v>
      </c>
      <c r="EB2863" s="6" t="s">
        <v>7</v>
      </c>
      <c r="EC2863" s="6" t="s">
        <v>133</v>
      </c>
      <c r="ED2863" s="6" t="s">
        <v>134</v>
      </c>
      <c r="EE2863" s="6" t="s">
        <v>97</v>
      </c>
      <c r="EF2863" s="6" t="s">
        <v>98</v>
      </c>
      <c r="EG2863" s="6">
        <v>631</v>
      </c>
      <c r="EH2863" s="6">
        <v>3758</v>
      </c>
      <c r="EI2863" s="6">
        <v>613</v>
      </c>
      <c r="EJ2863" s="6">
        <v>3721</v>
      </c>
      <c r="EK2863" s="6">
        <v>626</v>
      </c>
      <c r="EL2863" s="6">
        <v>3786</v>
      </c>
      <c r="EM2863" s="6" t="s">
        <v>120</v>
      </c>
      <c r="EN2863" s="6" t="s">
        <v>23</v>
      </c>
      <c r="EO2863" s="6">
        <v>263</v>
      </c>
    </row>
    <row r="2864" spans="131:145" x14ac:dyDescent="0.25">
      <c r="EA2864" s="6" t="s">
        <v>0</v>
      </c>
      <c r="EB2864" s="6" t="s">
        <v>8</v>
      </c>
      <c r="EC2864" s="6" t="s">
        <v>1847</v>
      </c>
      <c r="ED2864" s="6" t="s">
        <v>225</v>
      </c>
      <c r="EE2864" s="6" t="s">
        <v>209</v>
      </c>
      <c r="EF2864" s="6" t="s">
        <v>125</v>
      </c>
      <c r="EG2864" s="6">
        <v>412</v>
      </c>
      <c r="EH2864" s="6">
        <v>1700</v>
      </c>
      <c r="EI2864" s="6">
        <v>375</v>
      </c>
      <c r="EJ2864" s="6">
        <v>1598</v>
      </c>
      <c r="EK2864" s="6">
        <v>375</v>
      </c>
      <c r="EL2864" s="6">
        <v>1598</v>
      </c>
      <c r="EM2864" s="6" t="s">
        <v>120</v>
      </c>
      <c r="EN2864" s="6" t="s">
        <v>23</v>
      </c>
      <c r="EO2864" s="6">
        <v>138</v>
      </c>
    </row>
    <row r="2865" spans="131:145" x14ac:dyDescent="0.25">
      <c r="EA2865" s="6" t="s">
        <v>0</v>
      </c>
      <c r="EB2865" s="6" t="s">
        <v>4</v>
      </c>
      <c r="EC2865" s="6" t="s">
        <v>155</v>
      </c>
      <c r="ED2865" s="6" t="s">
        <v>156</v>
      </c>
      <c r="EE2865" s="6" t="s">
        <v>97</v>
      </c>
      <c r="EF2865" s="6" t="s">
        <v>98</v>
      </c>
      <c r="EG2865" s="6">
        <v>97</v>
      </c>
      <c r="EH2865" s="6">
        <v>382</v>
      </c>
      <c r="EI2865" s="6">
        <v>95</v>
      </c>
      <c r="EJ2865" s="6">
        <v>386</v>
      </c>
      <c r="EK2865" s="6">
        <v>95</v>
      </c>
      <c r="EL2865" s="6">
        <v>386</v>
      </c>
      <c r="EM2865" s="6" t="s">
        <v>120</v>
      </c>
      <c r="EN2865" s="6" t="s">
        <v>22</v>
      </c>
      <c r="EO2865" s="6">
        <v>4</v>
      </c>
    </row>
    <row r="2866" spans="131:145" x14ac:dyDescent="0.25">
      <c r="EA2866" s="6" t="s">
        <v>0</v>
      </c>
      <c r="EB2866" s="6" t="s">
        <v>4</v>
      </c>
      <c r="EC2866" s="6" t="s">
        <v>692</v>
      </c>
      <c r="ED2866" s="6" t="s">
        <v>693</v>
      </c>
      <c r="EE2866" s="6" t="s">
        <v>97</v>
      </c>
      <c r="EF2866" s="6" t="s">
        <v>125</v>
      </c>
      <c r="EG2866" s="6">
        <v>69</v>
      </c>
      <c r="EH2866" s="6">
        <v>325</v>
      </c>
      <c r="EI2866" s="6">
        <v>65</v>
      </c>
      <c r="EJ2866" s="6">
        <v>325</v>
      </c>
      <c r="EK2866" s="6">
        <v>71</v>
      </c>
      <c r="EL2866" s="6">
        <v>322</v>
      </c>
      <c r="EM2866" s="6" t="s">
        <v>120</v>
      </c>
      <c r="EN2866" s="6" t="s">
        <v>23</v>
      </c>
      <c r="EO2866" s="6">
        <v>31</v>
      </c>
    </row>
    <row r="2867" spans="131:145" x14ac:dyDescent="0.25">
      <c r="EA2867" s="6" t="s">
        <v>0</v>
      </c>
      <c r="EB2867" s="6" t="s">
        <v>5</v>
      </c>
      <c r="EC2867" s="6" t="s">
        <v>269</v>
      </c>
      <c r="ED2867" s="6" t="s">
        <v>270</v>
      </c>
      <c r="EE2867" s="6" t="s">
        <v>97</v>
      </c>
      <c r="EF2867" s="6" t="s">
        <v>98</v>
      </c>
      <c r="EG2867" s="6">
        <v>31</v>
      </c>
      <c r="EH2867" s="6">
        <v>170</v>
      </c>
      <c r="EI2867" s="6">
        <v>25</v>
      </c>
      <c r="EJ2867" s="6">
        <v>125</v>
      </c>
      <c r="EK2867" s="6">
        <v>31</v>
      </c>
      <c r="EL2867" s="6">
        <v>170</v>
      </c>
      <c r="EM2867" s="6" t="s">
        <v>120</v>
      </c>
      <c r="EN2867" s="6" t="s">
        <v>22</v>
      </c>
      <c r="EO2867" s="6">
        <v>10</v>
      </c>
    </row>
    <row r="2868" spans="131:145" x14ac:dyDescent="0.25">
      <c r="EA2868" s="6" t="s">
        <v>0</v>
      </c>
      <c r="EB2868" s="6" t="s">
        <v>4</v>
      </c>
      <c r="EC2868" s="6" t="s">
        <v>145</v>
      </c>
      <c r="ED2868" s="6" t="s">
        <v>146</v>
      </c>
      <c r="EE2868" s="6" t="s">
        <v>97</v>
      </c>
      <c r="EF2868" s="6" t="s">
        <v>98</v>
      </c>
      <c r="EG2868" s="6">
        <v>93</v>
      </c>
      <c r="EH2868" s="6">
        <v>446</v>
      </c>
      <c r="EI2868" s="6">
        <v>91</v>
      </c>
      <c r="EJ2868" s="6">
        <v>482</v>
      </c>
      <c r="EK2868" s="6">
        <v>100</v>
      </c>
      <c r="EL2868" s="6">
        <v>523</v>
      </c>
      <c r="EM2868" s="6" t="s">
        <v>120</v>
      </c>
      <c r="EN2868" s="6" t="s">
        <v>21</v>
      </c>
      <c r="EO2868" s="6">
        <v>24</v>
      </c>
    </row>
    <row r="2869" spans="131:145" x14ac:dyDescent="0.25">
      <c r="EA2869" s="6" t="s">
        <v>0</v>
      </c>
      <c r="EB2869" s="6" t="s">
        <v>11</v>
      </c>
      <c r="EC2869" s="6" t="s">
        <v>187</v>
      </c>
      <c r="ED2869" s="6" t="s">
        <v>188</v>
      </c>
      <c r="EE2869" s="6" t="s">
        <v>97</v>
      </c>
      <c r="EF2869" s="6" t="s">
        <v>132</v>
      </c>
      <c r="EG2869" s="6">
        <v>18</v>
      </c>
      <c r="EH2869" s="6">
        <v>78</v>
      </c>
      <c r="EI2869" s="6">
        <v>18</v>
      </c>
      <c r="EJ2869" s="6">
        <v>79</v>
      </c>
      <c r="EK2869" s="6">
        <v>18</v>
      </c>
      <c r="EL2869" s="6">
        <v>77</v>
      </c>
      <c r="EM2869" s="6" t="s">
        <v>120</v>
      </c>
      <c r="EN2869" s="6" t="s">
        <v>23</v>
      </c>
      <c r="EO2869" s="6">
        <v>7</v>
      </c>
    </row>
    <row r="2870" spans="131:145" x14ac:dyDescent="0.25">
      <c r="EA2870" s="6" t="s">
        <v>0</v>
      </c>
      <c r="EB2870" s="6" t="s">
        <v>7</v>
      </c>
      <c r="EC2870" s="6" t="s">
        <v>133</v>
      </c>
      <c r="ED2870" s="6" t="s">
        <v>134</v>
      </c>
      <c r="EE2870" s="6" t="s">
        <v>97</v>
      </c>
      <c r="EF2870" s="6" t="s">
        <v>98</v>
      </c>
      <c r="EG2870" s="6">
        <v>631</v>
      </c>
      <c r="EH2870" s="6">
        <v>3758</v>
      </c>
      <c r="EI2870" s="6">
        <v>613</v>
      </c>
      <c r="EJ2870" s="6">
        <v>3721</v>
      </c>
      <c r="EK2870" s="6">
        <v>626</v>
      </c>
      <c r="EL2870" s="6">
        <v>3786</v>
      </c>
      <c r="EM2870" s="6" t="s">
        <v>120</v>
      </c>
      <c r="EN2870" s="6" t="s">
        <v>22</v>
      </c>
      <c r="EO2870" s="6">
        <v>130</v>
      </c>
    </row>
    <row r="2871" spans="131:145" x14ac:dyDescent="0.25">
      <c r="EA2871" s="6" t="s">
        <v>0</v>
      </c>
      <c r="EB2871" s="6" t="s">
        <v>9</v>
      </c>
      <c r="EC2871" s="6" t="s">
        <v>137</v>
      </c>
      <c r="ED2871" s="6" t="s">
        <v>138</v>
      </c>
      <c r="EE2871" s="6" t="s">
        <v>97</v>
      </c>
      <c r="EF2871" s="6" t="s">
        <v>98</v>
      </c>
      <c r="EG2871" s="6">
        <v>135</v>
      </c>
      <c r="EH2871" s="6">
        <v>672</v>
      </c>
      <c r="EI2871" s="6">
        <v>156</v>
      </c>
      <c r="EJ2871" s="6">
        <v>704</v>
      </c>
      <c r="EK2871" s="6">
        <v>156</v>
      </c>
      <c r="EL2871" s="6">
        <v>704</v>
      </c>
      <c r="EM2871" s="6" t="s">
        <v>120</v>
      </c>
      <c r="EN2871" s="6" t="s">
        <v>22</v>
      </c>
      <c r="EO2871" s="6">
        <v>24</v>
      </c>
    </row>
    <row r="2872" spans="131:145" x14ac:dyDescent="0.25">
      <c r="EA2872" s="6" t="s">
        <v>0</v>
      </c>
      <c r="EB2872" s="6" t="s">
        <v>7</v>
      </c>
      <c r="EC2872" s="6" t="s">
        <v>733</v>
      </c>
      <c r="ED2872" s="6" t="s">
        <v>734</v>
      </c>
      <c r="EE2872" s="6" t="s">
        <v>97</v>
      </c>
      <c r="EF2872" s="6" t="s">
        <v>98</v>
      </c>
      <c r="EG2872" s="6">
        <v>27</v>
      </c>
      <c r="EH2872" s="6">
        <v>111</v>
      </c>
      <c r="EI2872" s="6">
        <v>25</v>
      </c>
      <c r="EJ2872" s="6">
        <v>104</v>
      </c>
      <c r="EK2872" s="6">
        <v>25</v>
      </c>
      <c r="EL2872" s="6">
        <v>104</v>
      </c>
      <c r="EM2872" s="6" t="s">
        <v>120</v>
      </c>
      <c r="EN2872" s="6" t="s">
        <v>22</v>
      </c>
      <c r="EO2872" s="6">
        <v>4</v>
      </c>
    </row>
    <row r="2873" spans="131:145" x14ac:dyDescent="0.25">
      <c r="EA2873" s="6" t="s">
        <v>0</v>
      </c>
      <c r="EB2873" s="6" t="s">
        <v>11</v>
      </c>
      <c r="EC2873" s="6" t="s">
        <v>1834</v>
      </c>
      <c r="ED2873" s="6" t="s">
        <v>190</v>
      </c>
      <c r="EE2873" s="6" t="s">
        <v>97</v>
      </c>
      <c r="EF2873" s="6" t="s">
        <v>132</v>
      </c>
      <c r="EG2873" s="6">
        <v>12</v>
      </c>
      <c r="EH2873" s="6">
        <v>47</v>
      </c>
      <c r="EI2873" s="6">
        <v>15</v>
      </c>
      <c r="EJ2873" s="6">
        <v>69</v>
      </c>
      <c r="EK2873" s="6">
        <v>15</v>
      </c>
      <c r="EL2873" s="6">
        <v>69</v>
      </c>
      <c r="EM2873" s="6" t="s">
        <v>120</v>
      </c>
      <c r="EN2873" s="6" t="s">
        <v>21</v>
      </c>
      <c r="EO2873" s="6">
        <v>2</v>
      </c>
    </row>
    <row r="2874" spans="131:145" x14ac:dyDescent="0.25">
      <c r="EA2874" s="6" t="s">
        <v>0</v>
      </c>
      <c r="EB2874" s="6" t="s">
        <v>13</v>
      </c>
      <c r="EC2874" s="6" t="s">
        <v>235</v>
      </c>
      <c r="ED2874" s="6" t="s">
        <v>236</v>
      </c>
      <c r="EE2874" s="6" t="s">
        <v>97</v>
      </c>
      <c r="EF2874" s="6" t="s">
        <v>98</v>
      </c>
      <c r="EG2874" s="6">
        <v>5</v>
      </c>
      <c r="EH2874" s="6">
        <v>26</v>
      </c>
      <c r="EI2874" s="6">
        <v>5</v>
      </c>
      <c r="EJ2874" s="6">
        <v>27</v>
      </c>
      <c r="EK2874" s="6">
        <v>5</v>
      </c>
      <c r="EL2874" s="6">
        <v>27</v>
      </c>
      <c r="EM2874" s="6" t="s">
        <v>120</v>
      </c>
      <c r="EN2874" s="6" t="s">
        <v>23</v>
      </c>
      <c r="EO2874" s="6">
        <v>0</v>
      </c>
    </row>
    <row r="2875" spans="131:145" x14ac:dyDescent="0.25">
      <c r="EA2875" s="6" t="s">
        <v>0</v>
      </c>
      <c r="EB2875" s="6" t="s">
        <v>9</v>
      </c>
      <c r="EC2875" s="6" t="s">
        <v>137</v>
      </c>
      <c r="ED2875" s="6" t="s">
        <v>138</v>
      </c>
      <c r="EE2875" s="6" t="s">
        <v>97</v>
      </c>
      <c r="EF2875" s="6" t="s">
        <v>98</v>
      </c>
      <c r="EG2875" s="6">
        <v>135</v>
      </c>
      <c r="EH2875" s="6">
        <v>672</v>
      </c>
      <c r="EI2875" s="6">
        <v>156</v>
      </c>
      <c r="EJ2875" s="6">
        <v>704</v>
      </c>
      <c r="EK2875" s="6">
        <v>156</v>
      </c>
      <c r="EL2875" s="6">
        <v>704</v>
      </c>
      <c r="EM2875" s="6" t="s">
        <v>120</v>
      </c>
      <c r="EN2875" s="6" t="s">
        <v>23</v>
      </c>
      <c r="EO2875" s="6">
        <v>46</v>
      </c>
    </row>
    <row r="2876" spans="131:145" x14ac:dyDescent="0.25">
      <c r="EA2876" s="6" t="s">
        <v>0</v>
      </c>
      <c r="EB2876" s="6" t="s">
        <v>5</v>
      </c>
      <c r="EC2876" s="6" t="s">
        <v>169</v>
      </c>
      <c r="ED2876" s="6" t="s">
        <v>170</v>
      </c>
      <c r="EE2876" s="6" t="s">
        <v>97</v>
      </c>
      <c r="EF2876" s="6" t="s">
        <v>98</v>
      </c>
      <c r="EG2876" s="6">
        <v>65</v>
      </c>
      <c r="EH2876" s="6">
        <v>315</v>
      </c>
      <c r="EI2876" s="6">
        <v>31</v>
      </c>
      <c r="EJ2876" s="6">
        <v>171</v>
      </c>
      <c r="EK2876" s="6">
        <v>65</v>
      </c>
      <c r="EL2876" s="6">
        <v>323</v>
      </c>
      <c r="EM2876" s="6" t="s">
        <v>120</v>
      </c>
      <c r="EN2876" s="6" t="s">
        <v>22</v>
      </c>
      <c r="EO2876" s="6">
        <v>19</v>
      </c>
    </row>
    <row r="2877" spans="131:145" x14ac:dyDescent="0.25">
      <c r="EA2877" s="6" t="s">
        <v>0</v>
      </c>
      <c r="EB2877" s="6" t="s">
        <v>4</v>
      </c>
      <c r="EC2877" s="6" t="s">
        <v>104</v>
      </c>
      <c r="ED2877" s="6" t="s">
        <v>105</v>
      </c>
      <c r="EE2877" s="6" t="s">
        <v>97</v>
      </c>
      <c r="EF2877" s="6" t="s">
        <v>98</v>
      </c>
      <c r="EG2877" s="6">
        <v>32</v>
      </c>
      <c r="EH2877" s="6">
        <v>146</v>
      </c>
      <c r="EI2877" s="6">
        <v>28</v>
      </c>
      <c r="EJ2877" s="6">
        <v>131</v>
      </c>
      <c r="EK2877" s="6">
        <v>32</v>
      </c>
      <c r="EL2877" s="6">
        <v>148</v>
      </c>
      <c r="EM2877" s="6" t="s">
        <v>120</v>
      </c>
      <c r="EN2877" s="6" t="s">
        <v>21</v>
      </c>
      <c r="EO2877" s="6">
        <v>6</v>
      </c>
    </row>
    <row r="2878" spans="131:145" x14ac:dyDescent="0.25">
      <c r="EA2878" s="6" t="s">
        <v>0</v>
      </c>
      <c r="EB2878" s="6" t="s">
        <v>9</v>
      </c>
      <c r="EC2878" s="6" t="s">
        <v>1835</v>
      </c>
      <c r="ED2878" s="6" t="s">
        <v>208</v>
      </c>
      <c r="EE2878" s="6" t="s">
        <v>209</v>
      </c>
      <c r="EF2878" s="6" t="s">
        <v>125</v>
      </c>
      <c r="EG2878" s="6">
        <v>541</v>
      </c>
      <c r="EH2878" s="6">
        <v>2607</v>
      </c>
      <c r="EI2878" s="6">
        <v>545</v>
      </c>
      <c r="EJ2878" s="6">
        <v>2544</v>
      </c>
      <c r="EK2878" s="6">
        <v>545</v>
      </c>
      <c r="EL2878" s="6">
        <v>2545</v>
      </c>
      <c r="EM2878" s="6" t="s">
        <v>120</v>
      </c>
      <c r="EN2878" s="6" t="s">
        <v>21</v>
      </c>
      <c r="EO2878" s="6">
        <v>150</v>
      </c>
    </row>
    <row r="2879" spans="131:145" x14ac:dyDescent="0.25">
      <c r="EA2879" s="6" t="s">
        <v>0</v>
      </c>
      <c r="EB2879" s="6" t="s">
        <v>7</v>
      </c>
      <c r="EC2879" s="6" t="s">
        <v>133</v>
      </c>
      <c r="ED2879" s="6" t="s">
        <v>134</v>
      </c>
      <c r="EE2879" s="6" t="s">
        <v>97</v>
      </c>
      <c r="EF2879" s="6" t="s">
        <v>98</v>
      </c>
      <c r="EG2879" s="6">
        <v>631</v>
      </c>
      <c r="EH2879" s="6">
        <v>3758</v>
      </c>
      <c r="EI2879" s="6">
        <v>613</v>
      </c>
      <c r="EJ2879" s="6">
        <v>3721</v>
      </c>
      <c r="EK2879" s="6">
        <v>626</v>
      </c>
      <c r="EL2879" s="6">
        <v>3786</v>
      </c>
      <c r="EM2879" s="6" t="s">
        <v>120</v>
      </c>
      <c r="EN2879" s="6" t="s">
        <v>21</v>
      </c>
      <c r="EO2879" s="6">
        <v>133</v>
      </c>
    </row>
    <row r="2880" spans="131:145" x14ac:dyDescent="0.25">
      <c r="EA2880" s="6" t="s">
        <v>0</v>
      </c>
      <c r="EB2880" s="6" t="s">
        <v>5</v>
      </c>
      <c r="EC2880" s="6" t="s">
        <v>269</v>
      </c>
      <c r="ED2880" s="6" t="s">
        <v>270</v>
      </c>
      <c r="EE2880" s="6" t="s">
        <v>97</v>
      </c>
      <c r="EF2880" s="6" t="s">
        <v>98</v>
      </c>
      <c r="EG2880" s="6">
        <v>31</v>
      </c>
      <c r="EH2880" s="6">
        <v>170</v>
      </c>
      <c r="EI2880" s="6">
        <v>25</v>
      </c>
      <c r="EJ2880" s="6">
        <v>125</v>
      </c>
      <c r="EK2880" s="6">
        <v>31</v>
      </c>
      <c r="EL2880" s="6">
        <v>170</v>
      </c>
      <c r="EM2880" s="6" t="s">
        <v>120</v>
      </c>
      <c r="EN2880" s="6" t="s">
        <v>21</v>
      </c>
      <c r="EO2880" s="6">
        <v>11</v>
      </c>
    </row>
    <row r="2881" spans="131:145" x14ac:dyDescent="0.25">
      <c r="EA2881" s="6" t="s">
        <v>0</v>
      </c>
      <c r="EB2881" s="6" t="s">
        <v>13</v>
      </c>
      <c r="EC2881" s="6" t="s">
        <v>725</v>
      </c>
      <c r="ED2881" s="6" t="s">
        <v>726</v>
      </c>
      <c r="EE2881" s="6" t="s">
        <v>97</v>
      </c>
      <c r="EF2881" s="6" t="s">
        <v>125</v>
      </c>
      <c r="EG2881" s="6">
        <v>57</v>
      </c>
      <c r="EH2881" s="6">
        <v>284</v>
      </c>
      <c r="EI2881" s="6">
        <v>54</v>
      </c>
      <c r="EJ2881" s="6">
        <v>262</v>
      </c>
      <c r="EK2881" s="6">
        <v>54</v>
      </c>
      <c r="EL2881" s="6">
        <v>262</v>
      </c>
      <c r="EM2881" s="6" t="s">
        <v>120</v>
      </c>
      <c r="EN2881" s="6" t="s">
        <v>21</v>
      </c>
      <c r="EO2881" s="6">
        <v>13</v>
      </c>
    </row>
    <row r="2882" spans="131:145" x14ac:dyDescent="0.25">
      <c r="EA2882" s="6" t="s">
        <v>0</v>
      </c>
      <c r="EB2882" s="6" t="s">
        <v>8</v>
      </c>
      <c r="EC2882" s="6" t="s">
        <v>218</v>
      </c>
      <c r="ED2882" s="6" t="s">
        <v>219</v>
      </c>
      <c r="EE2882" s="6" t="s">
        <v>97</v>
      </c>
      <c r="EF2882" s="6" t="s">
        <v>98</v>
      </c>
      <c r="EG2882" s="6">
        <v>70</v>
      </c>
      <c r="EH2882" s="6">
        <v>609</v>
      </c>
      <c r="EI2882" s="6">
        <v>124</v>
      </c>
      <c r="EJ2882" s="6">
        <v>644</v>
      </c>
      <c r="EK2882" s="6">
        <v>124</v>
      </c>
      <c r="EL2882" s="6">
        <v>644</v>
      </c>
      <c r="EM2882" s="6" t="s">
        <v>120</v>
      </c>
      <c r="EN2882" s="6" t="s">
        <v>21</v>
      </c>
      <c r="EO2882" s="6">
        <v>75</v>
      </c>
    </row>
    <row r="2883" spans="131:145" x14ac:dyDescent="0.25">
      <c r="EA2883" s="6" t="s">
        <v>0</v>
      </c>
      <c r="EB2883" s="6" t="s">
        <v>11</v>
      </c>
      <c r="EC2883" s="6" t="s">
        <v>187</v>
      </c>
      <c r="ED2883" s="6" t="s">
        <v>188</v>
      </c>
      <c r="EE2883" s="6" t="s">
        <v>97</v>
      </c>
      <c r="EF2883" s="6" t="s">
        <v>132</v>
      </c>
      <c r="EG2883" s="6">
        <v>18</v>
      </c>
      <c r="EH2883" s="6">
        <v>78</v>
      </c>
      <c r="EI2883" s="6">
        <v>18</v>
      </c>
      <c r="EJ2883" s="6">
        <v>79</v>
      </c>
      <c r="EK2883" s="6">
        <v>18</v>
      </c>
      <c r="EL2883" s="6">
        <v>77</v>
      </c>
      <c r="EM2883" s="6" t="s">
        <v>120</v>
      </c>
      <c r="EN2883" s="6" t="s">
        <v>22</v>
      </c>
      <c r="EO2883" s="6">
        <v>2</v>
      </c>
    </row>
    <row r="2884" spans="131:145" x14ac:dyDescent="0.25">
      <c r="EA2884" s="6" t="s">
        <v>0</v>
      </c>
      <c r="EB2884" s="6" t="s">
        <v>9</v>
      </c>
      <c r="EC2884" s="6" t="s">
        <v>756</v>
      </c>
      <c r="ED2884" s="6" t="s">
        <v>757</v>
      </c>
      <c r="EE2884" s="6" t="s">
        <v>97</v>
      </c>
      <c r="EF2884" s="6" t="s">
        <v>125</v>
      </c>
      <c r="EG2884" s="6">
        <v>115</v>
      </c>
      <c r="EH2884" s="6">
        <v>532</v>
      </c>
      <c r="EI2884" s="6">
        <v>115</v>
      </c>
      <c r="EJ2884" s="6">
        <v>537</v>
      </c>
      <c r="EK2884" s="6">
        <v>115</v>
      </c>
      <c r="EL2884" s="6">
        <v>537</v>
      </c>
      <c r="EM2884" s="6" t="s">
        <v>120</v>
      </c>
      <c r="EN2884" s="6" t="s">
        <v>22</v>
      </c>
      <c r="EO2884" s="6">
        <v>19</v>
      </c>
    </row>
    <row r="2885" spans="131:145" x14ac:dyDescent="0.25">
      <c r="EA2885" s="6" t="s">
        <v>0</v>
      </c>
      <c r="EB2885" s="6" t="s">
        <v>4</v>
      </c>
      <c r="EC2885" s="6" t="s">
        <v>832</v>
      </c>
      <c r="ED2885" s="6" t="s">
        <v>833</v>
      </c>
      <c r="EE2885" s="6" t="s">
        <v>97</v>
      </c>
      <c r="EF2885" s="6" t="s">
        <v>98</v>
      </c>
      <c r="EG2885" s="6">
        <v>68</v>
      </c>
      <c r="EH2885" s="6">
        <v>340</v>
      </c>
      <c r="EI2885" s="6">
        <v>61</v>
      </c>
      <c r="EJ2885" s="6">
        <v>315</v>
      </c>
      <c r="EK2885" s="6">
        <v>68</v>
      </c>
      <c r="EL2885" s="6">
        <v>340</v>
      </c>
      <c r="EM2885" s="6" t="s">
        <v>120</v>
      </c>
      <c r="EN2885" s="6" t="s">
        <v>21</v>
      </c>
      <c r="EO2885" s="6">
        <v>10</v>
      </c>
    </row>
    <row r="2886" spans="131:145" x14ac:dyDescent="0.25">
      <c r="EA2886" s="6" t="s">
        <v>0</v>
      </c>
      <c r="EB2886" s="6" t="s">
        <v>8</v>
      </c>
      <c r="EC2886" s="6" t="s">
        <v>828</v>
      </c>
      <c r="ED2886" s="6" t="s">
        <v>829</v>
      </c>
      <c r="EE2886" s="6" t="s">
        <v>97</v>
      </c>
      <c r="EF2886" s="6" t="s">
        <v>98</v>
      </c>
      <c r="EG2886" s="6">
        <v>265</v>
      </c>
      <c r="EH2886" s="6">
        <v>1084</v>
      </c>
      <c r="EI2886" s="6">
        <v>260</v>
      </c>
      <c r="EJ2886" s="6">
        <v>1140</v>
      </c>
      <c r="EK2886" s="6">
        <v>260</v>
      </c>
      <c r="EL2886" s="6">
        <v>1140</v>
      </c>
      <c r="EM2886" s="6" t="s">
        <v>120</v>
      </c>
      <c r="EN2886" s="6" t="s">
        <v>23</v>
      </c>
      <c r="EO2886" s="6">
        <v>78</v>
      </c>
    </row>
    <row r="2887" spans="131:145" x14ac:dyDescent="0.25">
      <c r="EA2887" s="6" t="s">
        <v>0</v>
      </c>
      <c r="EB2887" s="6" t="s">
        <v>13</v>
      </c>
      <c r="EC2887" s="6" t="s">
        <v>193</v>
      </c>
      <c r="ED2887" s="6" t="s">
        <v>194</v>
      </c>
      <c r="EE2887" s="6" t="s">
        <v>97</v>
      </c>
      <c r="EF2887" s="6" t="s">
        <v>125</v>
      </c>
      <c r="EG2887" s="6">
        <v>21</v>
      </c>
      <c r="EH2887" s="6">
        <v>93</v>
      </c>
      <c r="EI2887" s="6">
        <v>20</v>
      </c>
      <c r="EJ2887" s="6">
        <v>78</v>
      </c>
      <c r="EK2887" s="6">
        <v>20</v>
      </c>
      <c r="EL2887" s="6">
        <v>80</v>
      </c>
      <c r="EM2887" s="6" t="s">
        <v>120</v>
      </c>
      <c r="EN2887" s="6" t="s">
        <v>22</v>
      </c>
      <c r="EO2887" s="6">
        <v>2</v>
      </c>
    </row>
    <row r="2888" spans="131:145" x14ac:dyDescent="0.25">
      <c r="EA2888" s="6" t="s">
        <v>0</v>
      </c>
      <c r="EB2888" s="6" t="s">
        <v>5</v>
      </c>
      <c r="EC2888" s="6" t="s">
        <v>257</v>
      </c>
      <c r="ED2888" s="6" t="s">
        <v>258</v>
      </c>
      <c r="EE2888" s="6" t="s">
        <v>97</v>
      </c>
      <c r="EF2888" s="6" t="s">
        <v>98</v>
      </c>
      <c r="EG2888" s="6">
        <v>128</v>
      </c>
      <c r="EH2888" s="6">
        <v>725</v>
      </c>
      <c r="EI2888" s="6">
        <v>100</v>
      </c>
      <c r="EJ2888" s="6">
        <v>608</v>
      </c>
      <c r="EK2888" s="6">
        <v>128</v>
      </c>
      <c r="EL2888" s="6">
        <v>746</v>
      </c>
      <c r="EM2888" s="6" t="s">
        <v>120</v>
      </c>
      <c r="EN2888" s="6" t="s">
        <v>21</v>
      </c>
      <c r="EO2888" s="6">
        <v>30</v>
      </c>
    </row>
    <row r="2889" spans="131:145" x14ac:dyDescent="0.25">
      <c r="EA2889" s="6" t="s">
        <v>0</v>
      </c>
      <c r="EB2889" s="6" t="s">
        <v>7</v>
      </c>
      <c r="EC2889" s="6" t="s">
        <v>727</v>
      </c>
      <c r="ED2889" s="6" t="s">
        <v>728</v>
      </c>
      <c r="EE2889" s="6" t="s">
        <v>97</v>
      </c>
      <c r="EF2889" s="6" t="s">
        <v>98</v>
      </c>
      <c r="EG2889" s="6">
        <v>116</v>
      </c>
      <c r="EH2889" s="6">
        <v>659</v>
      </c>
      <c r="EI2889" s="6">
        <v>116</v>
      </c>
      <c r="EJ2889" s="6">
        <v>659</v>
      </c>
      <c r="EK2889" s="6">
        <v>116</v>
      </c>
      <c r="EL2889" s="6">
        <v>659</v>
      </c>
      <c r="EM2889" s="6" t="s">
        <v>120</v>
      </c>
      <c r="EN2889" s="6" t="s">
        <v>22</v>
      </c>
      <c r="EO2889" s="6">
        <v>84</v>
      </c>
    </row>
    <row r="2890" spans="131:145" x14ac:dyDescent="0.25">
      <c r="EA2890" s="6" t="s">
        <v>0</v>
      </c>
      <c r="EB2890" s="6" t="s">
        <v>4</v>
      </c>
      <c r="EC2890" s="6" t="s">
        <v>832</v>
      </c>
      <c r="ED2890" s="6" t="s">
        <v>833</v>
      </c>
      <c r="EE2890" s="6" t="s">
        <v>97</v>
      </c>
      <c r="EF2890" s="6" t="s">
        <v>98</v>
      </c>
      <c r="EG2890" s="6">
        <v>68</v>
      </c>
      <c r="EH2890" s="6">
        <v>340</v>
      </c>
      <c r="EI2890" s="6">
        <v>61</v>
      </c>
      <c r="EJ2890" s="6">
        <v>315</v>
      </c>
      <c r="EK2890" s="6">
        <v>68</v>
      </c>
      <c r="EL2890" s="6">
        <v>340</v>
      </c>
      <c r="EM2890" s="6" t="s">
        <v>120</v>
      </c>
      <c r="EN2890" s="6" t="s">
        <v>22</v>
      </c>
      <c r="EO2890" s="6">
        <v>9</v>
      </c>
    </row>
    <row r="2891" spans="131:145" x14ac:dyDescent="0.25">
      <c r="EA2891" s="6" t="s">
        <v>0</v>
      </c>
      <c r="EB2891" s="6" t="s">
        <v>5</v>
      </c>
      <c r="EC2891" s="6" t="s">
        <v>819</v>
      </c>
      <c r="ED2891" s="6" t="s">
        <v>820</v>
      </c>
      <c r="EE2891" s="6" t="s">
        <v>97</v>
      </c>
      <c r="EF2891" s="6" t="s">
        <v>125</v>
      </c>
      <c r="EG2891" s="6">
        <v>172</v>
      </c>
      <c r="EH2891" s="6">
        <v>838</v>
      </c>
      <c r="EI2891" s="6">
        <v>181</v>
      </c>
      <c r="EJ2891" s="6">
        <v>910</v>
      </c>
      <c r="EK2891" s="6">
        <v>181</v>
      </c>
      <c r="EL2891" s="6">
        <v>910</v>
      </c>
      <c r="EM2891" s="6" t="s">
        <v>120</v>
      </c>
      <c r="EN2891" s="6" t="s">
        <v>21</v>
      </c>
      <c r="EO2891" s="6">
        <v>42</v>
      </c>
    </row>
    <row r="2892" spans="131:145" x14ac:dyDescent="0.25">
      <c r="EA2892" s="6" t="s">
        <v>0</v>
      </c>
      <c r="EB2892" s="6" t="s">
        <v>4</v>
      </c>
      <c r="EC2892" s="6" t="s">
        <v>692</v>
      </c>
      <c r="ED2892" s="6" t="s">
        <v>693</v>
      </c>
      <c r="EE2892" s="6" t="s">
        <v>97</v>
      </c>
      <c r="EF2892" s="6" t="s">
        <v>125</v>
      </c>
      <c r="EG2892" s="6">
        <v>69</v>
      </c>
      <c r="EH2892" s="6">
        <v>325</v>
      </c>
      <c r="EI2892" s="6">
        <v>65</v>
      </c>
      <c r="EJ2892" s="6">
        <v>325</v>
      </c>
      <c r="EK2892" s="6">
        <v>71</v>
      </c>
      <c r="EL2892" s="6">
        <v>322</v>
      </c>
      <c r="EM2892" s="6" t="s">
        <v>120</v>
      </c>
      <c r="EN2892" s="6" t="s">
        <v>22</v>
      </c>
      <c r="EO2892" s="6">
        <v>17</v>
      </c>
    </row>
    <row r="2893" spans="131:145" x14ac:dyDescent="0.25">
      <c r="EA2893" s="6" t="s">
        <v>0</v>
      </c>
      <c r="EB2893" s="6" t="s">
        <v>8</v>
      </c>
      <c r="EC2893" s="6" t="s">
        <v>746</v>
      </c>
      <c r="ED2893" s="6" t="s">
        <v>744</v>
      </c>
      <c r="EE2893" s="6" t="s">
        <v>209</v>
      </c>
      <c r="EF2893" s="6" t="s">
        <v>125</v>
      </c>
      <c r="EG2893" s="6">
        <v>612</v>
      </c>
      <c r="EH2893" s="6">
        <v>2944</v>
      </c>
      <c r="EI2893" s="6">
        <v>608</v>
      </c>
      <c r="EJ2893" s="6">
        <v>2914</v>
      </c>
      <c r="EK2893" s="6">
        <v>608</v>
      </c>
      <c r="EL2893" s="6">
        <v>2944</v>
      </c>
      <c r="EM2893" s="6" t="s">
        <v>120</v>
      </c>
      <c r="EN2893" s="6" t="s">
        <v>22</v>
      </c>
      <c r="EO2893" s="6">
        <v>178</v>
      </c>
    </row>
    <row r="2894" spans="131:145" x14ac:dyDescent="0.25">
      <c r="EA2894" s="6" t="s">
        <v>0</v>
      </c>
      <c r="EB2894" s="6" t="s">
        <v>13</v>
      </c>
      <c r="EC2894" s="6" t="s">
        <v>235</v>
      </c>
      <c r="ED2894" s="6" t="s">
        <v>236</v>
      </c>
      <c r="EE2894" s="6" t="s">
        <v>97</v>
      </c>
      <c r="EF2894" s="6" t="s">
        <v>98</v>
      </c>
      <c r="EG2894" s="6">
        <v>5</v>
      </c>
      <c r="EH2894" s="6">
        <v>26</v>
      </c>
      <c r="EI2894" s="6">
        <v>5</v>
      </c>
      <c r="EJ2894" s="6">
        <v>27</v>
      </c>
      <c r="EK2894" s="6">
        <v>5</v>
      </c>
      <c r="EL2894" s="6">
        <v>27</v>
      </c>
      <c r="EM2894" s="6" t="s">
        <v>120</v>
      </c>
      <c r="EN2894" s="6" t="s">
        <v>22</v>
      </c>
      <c r="EO2894" s="6">
        <v>0</v>
      </c>
    </row>
    <row r="2895" spans="131:145" x14ac:dyDescent="0.25">
      <c r="EA2895" s="6" t="s">
        <v>0</v>
      </c>
      <c r="EB2895" s="6" t="s">
        <v>4</v>
      </c>
      <c r="EC2895" s="6" t="s">
        <v>263</v>
      </c>
      <c r="ED2895" s="6" t="s">
        <v>264</v>
      </c>
      <c r="EE2895" s="6" t="s">
        <v>97</v>
      </c>
      <c r="EF2895" s="6" t="s">
        <v>125</v>
      </c>
      <c r="EG2895" s="6">
        <v>22</v>
      </c>
      <c r="EH2895" s="6">
        <v>101</v>
      </c>
      <c r="EI2895" s="6">
        <v>18</v>
      </c>
      <c r="EJ2895" s="6">
        <v>91</v>
      </c>
      <c r="EK2895" s="6">
        <v>22</v>
      </c>
      <c r="EL2895" s="6">
        <v>103</v>
      </c>
      <c r="EM2895" s="6" t="s">
        <v>120</v>
      </c>
      <c r="EN2895" s="6" t="s">
        <v>23</v>
      </c>
      <c r="EO2895" s="6">
        <v>9</v>
      </c>
    </row>
    <row r="2896" spans="131:145" x14ac:dyDescent="0.25">
      <c r="EA2896" s="6" t="s">
        <v>0</v>
      </c>
      <c r="EB2896" s="6" t="s">
        <v>4</v>
      </c>
      <c r="EC2896" s="6" t="s">
        <v>1794</v>
      </c>
      <c r="ED2896" s="6" t="s">
        <v>102</v>
      </c>
      <c r="EE2896" s="6" t="s">
        <v>97</v>
      </c>
      <c r="EF2896" s="6" t="s">
        <v>98</v>
      </c>
      <c r="EG2896" s="6">
        <v>56</v>
      </c>
      <c r="EH2896" s="6">
        <v>230</v>
      </c>
      <c r="EI2896" s="6">
        <v>54</v>
      </c>
      <c r="EJ2896" s="6">
        <v>221</v>
      </c>
      <c r="EK2896" s="6">
        <v>57</v>
      </c>
      <c r="EL2896" s="6">
        <v>232</v>
      </c>
      <c r="EM2896" s="6" t="s">
        <v>120</v>
      </c>
      <c r="EN2896" s="6" t="s">
        <v>23</v>
      </c>
      <c r="EO2896" s="6">
        <v>15</v>
      </c>
    </row>
    <row r="2897" spans="131:145" x14ac:dyDescent="0.25">
      <c r="EA2897" s="6" t="s">
        <v>0</v>
      </c>
      <c r="EB2897" s="6" t="s">
        <v>4</v>
      </c>
      <c r="EC2897" s="6" t="s">
        <v>145</v>
      </c>
      <c r="ED2897" s="6" t="s">
        <v>146</v>
      </c>
      <c r="EE2897" s="6" t="s">
        <v>97</v>
      </c>
      <c r="EF2897" s="6" t="s">
        <v>98</v>
      </c>
      <c r="EG2897" s="6">
        <v>93</v>
      </c>
      <c r="EH2897" s="6">
        <v>446</v>
      </c>
      <c r="EI2897" s="6">
        <v>91</v>
      </c>
      <c r="EJ2897" s="6">
        <v>482</v>
      </c>
      <c r="EK2897" s="6">
        <v>100</v>
      </c>
      <c r="EL2897" s="6">
        <v>523</v>
      </c>
      <c r="EM2897" s="6" t="s">
        <v>120</v>
      </c>
      <c r="EN2897" s="6" t="s">
        <v>22</v>
      </c>
      <c r="EO2897" s="6">
        <v>27</v>
      </c>
    </row>
    <row r="2898" spans="131:145" x14ac:dyDescent="0.25">
      <c r="EA2898" s="6" t="s">
        <v>0</v>
      </c>
      <c r="EB2898" s="6" t="s">
        <v>13</v>
      </c>
      <c r="EC2898" s="6" t="s">
        <v>725</v>
      </c>
      <c r="ED2898" s="6" t="s">
        <v>726</v>
      </c>
      <c r="EE2898" s="6" t="s">
        <v>97</v>
      </c>
      <c r="EF2898" s="6" t="s">
        <v>125</v>
      </c>
      <c r="EG2898" s="6">
        <v>57</v>
      </c>
      <c r="EH2898" s="6">
        <v>284</v>
      </c>
      <c r="EI2898" s="6">
        <v>54</v>
      </c>
      <c r="EJ2898" s="6">
        <v>262</v>
      </c>
      <c r="EK2898" s="6">
        <v>54</v>
      </c>
      <c r="EL2898" s="6">
        <v>262</v>
      </c>
      <c r="EM2898" s="6" t="s">
        <v>120</v>
      </c>
      <c r="EN2898" s="6" t="s">
        <v>23</v>
      </c>
      <c r="EO2898" s="6">
        <v>25</v>
      </c>
    </row>
    <row r="2899" spans="131:145" x14ac:dyDescent="0.25">
      <c r="EA2899" s="6" t="s">
        <v>0</v>
      </c>
      <c r="EB2899" s="6" t="s">
        <v>7</v>
      </c>
      <c r="EC2899" s="6" t="s">
        <v>727</v>
      </c>
      <c r="ED2899" s="6" t="s">
        <v>728</v>
      </c>
      <c r="EE2899" s="6" t="s">
        <v>97</v>
      </c>
      <c r="EF2899" s="6" t="s">
        <v>98</v>
      </c>
      <c r="EG2899" s="6">
        <v>116</v>
      </c>
      <c r="EH2899" s="6">
        <v>659</v>
      </c>
      <c r="EI2899" s="6">
        <v>116</v>
      </c>
      <c r="EJ2899" s="6">
        <v>659</v>
      </c>
      <c r="EK2899" s="6">
        <v>116</v>
      </c>
      <c r="EL2899" s="6">
        <v>659</v>
      </c>
      <c r="EM2899" s="6" t="s">
        <v>120</v>
      </c>
      <c r="EN2899" s="6" t="s">
        <v>21</v>
      </c>
      <c r="EO2899" s="6">
        <v>59</v>
      </c>
    </row>
    <row r="2900" spans="131:145" x14ac:dyDescent="0.25">
      <c r="EA2900" s="6" t="s">
        <v>0</v>
      </c>
      <c r="EB2900" s="6" t="s">
        <v>5</v>
      </c>
      <c r="EC2900" s="6" t="s">
        <v>269</v>
      </c>
      <c r="ED2900" s="6" t="s">
        <v>270</v>
      </c>
      <c r="EE2900" s="6" t="s">
        <v>97</v>
      </c>
      <c r="EF2900" s="6" t="s">
        <v>98</v>
      </c>
      <c r="EG2900" s="6">
        <v>31</v>
      </c>
      <c r="EH2900" s="6">
        <v>170</v>
      </c>
      <c r="EI2900" s="6">
        <v>25</v>
      </c>
      <c r="EJ2900" s="6">
        <v>125</v>
      </c>
      <c r="EK2900" s="6">
        <v>31</v>
      </c>
      <c r="EL2900" s="6">
        <v>170</v>
      </c>
      <c r="EM2900" s="6" t="s">
        <v>120</v>
      </c>
      <c r="EN2900" s="6" t="s">
        <v>23</v>
      </c>
      <c r="EO2900" s="6">
        <v>21</v>
      </c>
    </row>
    <row r="2901" spans="131:145" x14ac:dyDescent="0.25">
      <c r="EA2901" s="6" t="s">
        <v>0</v>
      </c>
      <c r="EB2901" s="6" t="s">
        <v>4</v>
      </c>
      <c r="EC2901" s="6" t="s">
        <v>692</v>
      </c>
      <c r="ED2901" s="6" t="s">
        <v>693</v>
      </c>
      <c r="EE2901" s="6" t="s">
        <v>97</v>
      </c>
      <c r="EF2901" s="6" t="s">
        <v>125</v>
      </c>
      <c r="EG2901" s="6">
        <v>69</v>
      </c>
      <c r="EH2901" s="6">
        <v>325</v>
      </c>
      <c r="EI2901" s="6">
        <v>65</v>
      </c>
      <c r="EJ2901" s="6">
        <v>325</v>
      </c>
      <c r="EK2901" s="6">
        <v>71</v>
      </c>
      <c r="EL2901" s="6">
        <v>322</v>
      </c>
      <c r="EM2901" s="6" t="s">
        <v>120</v>
      </c>
      <c r="EN2901" s="6" t="s">
        <v>21</v>
      </c>
      <c r="EO2901" s="6">
        <v>14</v>
      </c>
    </row>
    <row r="2902" spans="131:145" x14ac:dyDescent="0.25">
      <c r="EA2902" s="6" t="s">
        <v>0</v>
      </c>
      <c r="EB2902" s="6" t="s">
        <v>5</v>
      </c>
      <c r="EC2902" s="6" t="s">
        <v>169</v>
      </c>
      <c r="ED2902" s="6" t="s">
        <v>170</v>
      </c>
      <c r="EE2902" s="6" t="s">
        <v>97</v>
      </c>
      <c r="EF2902" s="6" t="s">
        <v>98</v>
      </c>
      <c r="EG2902" s="6">
        <v>65</v>
      </c>
      <c r="EH2902" s="6">
        <v>315</v>
      </c>
      <c r="EI2902" s="6">
        <v>31</v>
      </c>
      <c r="EJ2902" s="6">
        <v>171</v>
      </c>
      <c r="EK2902" s="6">
        <v>65</v>
      </c>
      <c r="EL2902" s="6">
        <v>323</v>
      </c>
      <c r="EM2902" s="6" t="s">
        <v>120</v>
      </c>
      <c r="EN2902" s="6" t="s">
        <v>21</v>
      </c>
      <c r="EO2902" s="6">
        <v>23</v>
      </c>
    </row>
    <row r="2903" spans="131:145" x14ac:dyDescent="0.25">
      <c r="EA2903" s="6" t="s">
        <v>0</v>
      </c>
      <c r="EB2903" s="6" t="s">
        <v>8</v>
      </c>
      <c r="EC2903" s="6" t="s">
        <v>1045</v>
      </c>
      <c r="ED2903" s="6" t="s">
        <v>749</v>
      </c>
      <c r="EE2903" s="6" t="s">
        <v>209</v>
      </c>
      <c r="EF2903" s="6" t="s">
        <v>125</v>
      </c>
      <c r="EG2903" s="6">
        <v>1694</v>
      </c>
      <c r="EH2903" s="6">
        <v>8805</v>
      </c>
      <c r="EI2903" s="6">
        <v>1693</v>
      </c>
      <c r="EJ2903" s="6">
        <v>8805</v>
      </c>
      <c r="EK2903" s="6">
        <v>1693</v>
      </c>
      <c r="EL2903" s="6">
        <v>9062</v>
      </c>
      <c r="EM2903" s="6" t="s">
        <v>120</v>
      </c>
      <c r="EN2903" s="6" t="s">
        <v>21</v>
      </c>
      <c r="EO2903" s="6">
        <v>332</v>
      </c>
    </row>
    <row r="2904" spans="131:145" x14ac:dyDescent="0.25">
      <c r="EA2904" s="6" t="s">
        <v>0</v>
      </c>
      <c r="EB2904" s="6" t="s">
        <v>13</v>
      </c>
      <c r="EC2904" s="6" t="s">
        <v>193</v>
      </c>
      <c r="ED2904" s="6" t="s">
        <v>194</v>
      </c>
      <c r="EE2904" s="6" t="s">
        <v>97</v>
      </c>
      <c r="EF2904" s="6" t="s">
        <v>125</v>
      </c>
      <c r="EG2904" s="6">
        <v>21</v>
      </c>
      <c r="EH2904" s="6">
        <v>93</v>
      </c>
      <c r="EI2904" s="6">
        <v>20</v>
      </c>
      <c r="EJ2904" s="6">
        <v>78</v>
      </c>
      <c r="EK2904" s="6">
        <v>20</v>
      </c>
      <c r="EL2904" s="6">
        <v>80</v>
      </c>
      <c r="EM2904" s="6" t="s">
        <v>120</v>
      </c>
      <c r="EN2904" s="6" t="s">
        <v>21</v>
      </c>
      <c r="EO2904" s="6">
        <v>1</v>
      </c>
    </row>
    <row r="2905" spans="131:145" x14ac:dyDescent="0.25">
      <c r="EA2905" s="6" t="s">
        <v>0</v>
      </c>
      <c r="EB2905" s="6" t="s">
        <v>5</v>
      </c>
      <c r="EC2905" s="6" t="s">
        <v>1525</v>
      </c>
      <c r="ED2905" s="6" t="s">
        <v>268</v>
      </c>
      <c r="EE2905" s="6" t="s">
        <v>97</v>
      </c>
      <c r="EF2905" s="6" t="s">
        <v>125</v>
      </c>
      <c r="EG2905" s="6">
        <v>110</v>
      </c>
      <c r="EH2905" s="6">
        <v>509</v>
      </c>
      <c r="EI2905" s="6">
        <v>80</v>
      </c>
      <c r="EJ2905" s="6">
        <v>324</v>
      </c>
      <c r="EK2905" s="6">
        <v>110</v>
      </c>
      <c r="EL2905" s="6">
        <v>506</v>
      </c>
      <c r="EM2905" s="6" t="s">
        <v>120</v>
      </c>
      <c r="EN2905" s="6" t="s">
        <v>21</v>
      </c>
      <c r="EO2905" s="6">
        <v>4</v>
      </c>
    </row>
    <row r="2906" spans="131:145" x14ac:dyDescent="0.25">
      <c r="EA2906" s="6" t="s">
        <v>0</v>
      </c>
      <c r="EB2906" s="6" t="s">
        <v>5</v>
      </c>
      <c r="EC2906" s="6" t="s">
        <v>171</v>
      </c>
      <c r="ED2906" s="6" t="s">
        <v>172</v>
      </c>
      <c r="EE2906" s="6" t="s">
        <v>97</v>
      </c>
      <c r="EF2906" s="6" t="s">
        <v>132</v>
      </c>
      <c r="EG2906" s="6">
        <v>21</v>
      </c>
      <c r="EH2906" s="6">
        <v>111</v>
      </c>
      <c r="EI2906" s="6">
        <v>22</v>
      </c>
      <c r="EJ2906" s="6">
        <v>116</v>
      </c>
      <c r="EK2906" s="6">
        <v>26</v>
      </c>
      <c r="EL2906" s="6">
        <v>116</v>
      </c>
      <c r="EM2906" s="6" t="s">
        <v>120</v>
      </c>
      <c r="EN2906" s="6" t="s">
        <v>22</v>
      </c>
      <c r="EO2906" s="6">
        <v>6</v>
      </c>
    </row>
    <row r="2907" spans="131:145" x14ac:dyDescent="0.25">
      <c r="EA2907" s="6" t="s">
        <v>0</v>
      </c>
      <c r="EB2907" s="6" t="s">
        <v>11</v>
      </c>
      <c r="EC2907" s="6" t="s">
        <v>1834</v>
      </c>
      <c r="ED2907" s="6" t="s">
        <v>190</v>
      </c>
      <c r="EE2907" s="6" t="s">
        <v>97</v>
      </c>
      <c r="EF2907" s="6" t="s">
        <v>132</v>
      </c>
      <c r="EG2907" s="6">
        <v>12</v>
      </c>
      <c r="EH2907" s="6">
        <v>47</v>
      </c>
      <c r="EI2907" s="6">
        <v>15</v>
      </c>
      <c r="EJ2907" s="6">
        <v>69</v>
      </c>
      <c r="EK2907" s="6">
        <v>15</v>
      </c>
      <c r="EL2907" s="6">
        <v>69</v>
      </c>
      <c r="EM2907" s="6" t="s">
        <v>120</v>
      </c>
      <c r="EN2907" s="6" t="s">
        <v>23</v>
      </c>
      <c r="EO2907" s="6">
        <v>7</v>
      </c>
    </row>
    <row r="2908" spans="131:145" x14ac:dyDescent="0.25">
      <c r="EA2908" s="6" t="s">
        <v>0</v>
      </c>
      <c r="EB2908" s="6" t="s">
        <v>12</v>
      </c>
      <c r="EC2908" s="6" t="s">
        <v>1821</v>
      </c>
      <c r="ED2908" s="6" t="s">
        <v>724</v>
      </c>
      <c r="EE2908" s="6" t="s">
        <v>97</v>
      </c>
      <c r="EF2908" s="6" t="s">
        <v>98</v>
      </c>
      <c r="EG2908" s="6">
        <v>12</v>
      </c>
      <c r="EH2908" s="6">
        <v>61</v>
      </c>
      <c r="EI2908" s="6">
        <v>12</v>
      </c>
      <c r="EJ2908" s="6">
        <v>62</v>
      </c>
      <c r="EK2908" s="6">
        <v>12</v>
      </c>
      <c r="EL2908" s="6">
        <v>61</v>
      </c>
      <c r="EM2908" s="6" t="s">
        <v>120</v>
      </c>
      <c r="EN2908" s="6" t="s">
        <v>21</v>
      </c>
      <c r="EO2908" s="6">
        <v>2</v>
      </c>
    </row>
    <row r="2909" spans="131:145" x14ac:dyDescent="0.25">
      <c r="EA2909" s="6" t="s">
        <v>0</v>
      </c>
      <c r="EB2909" s="6" t="s">
        <v>4</v>
      </c>
      <c r="EC2909" s="6" t="s">
        <v>155</v>
      </c>
      <c r="ED2909" s="6" t="s">
        <v>156</v>
      </c>
      <c r="EE2909" s="6" t="s">
        <v>97</v>
      </c>
      <c r="EF2909" s="6" t="s">
        <v>98</v>
      </c>
      <c r="EG2909" s="6">
        <v>97</v>
      </c>
      <c r="EH2909" s="6">
        <v>382</v>
      </c>
      <c r="EI2909" s="6">
        <v>95</v>
      </c>
      <c r="EJ2909" s="6">
        <v>386</v>
      </c>
      <c r="EK2909" s="6">
        <v>95</v>
      </c>
      <c r="EL2909" s="6">
        <v>386</v>
      </c>
      <c r="EM2909" s="6" t="s">
        <v>120</v>
      </c>
      <c r="EN2909" s="6" t="s">
        <v>23</v>
      </c>
      <c r="EO2909" s="6">
        <v>25</v>
      </c>
    </row>
    <row r="2910" spans="131:145" x14ac:dyDescent="0.25">
      <c r="EA2910" s="6" t="s">
        <v>0</v>
      </c>
      <c r="EB2910" s="6" t="s">
        <v>10</v>
      </c>
      <c r="EC2910" s="6" t="s">
        <v>139</v>
      </c>
      <c r="ED2910" s="6" t="s">
        <v>140</v>
      </c>
      <c r="EE2910" s="6" t="s">
        <v>97</v>
      </c>
      <c r="EF2910" s="6" t="s">
        <v>98</v>
      </c>
      <c r="EG2910" s="6">
        <v>80</v>
      </c>
      <c r="EH2910" s="6">
        <v>278</v>
      </c>
      <c r="EI2910" s="6">
        <v>50</v>
      </c>
      <c r="EJ2910" s="6">
        <v>200</v>
      </c>
      <c r="EK2910" s="6">
        <v>83</v>
      </c>
      <c r="EL2910" s="6">
        <v>293</v>
      </c>
      <c r="EM2910" s="6" t="s">
        <v>120</v>
      </c>
      <c r="EN2910" s="6" t="s">
        <v>23</v>
      </c>
      <c r="EO2910" s="6">
        <v>32</v>
      </c>
    </row>
    <row r="2911" spans="131:145" x14ac:dyDescent="0.25">
      <c r="EA2911" s="6" t="s">
        <v>0</v>
      </c>
      <c r="EB2911" s="6" t="s">
        <v>5</v>
      </c>
      <c r="EC2911" s="6" t="s">
        <v>171</v>
      </c>
      <c r="ED2911" s="6" t="s">
        <v>172</v>
      </c>
      <c r="EE2911" s="6" t="s">
        <v>97</v>
      </c>
      <c r="EF2911" s="6" t="s">
        <v>132</v>
      </c>
      <c r="EG2911" s="6">
        <v>21</v>
      </c>
      <c r="EH2911" s="6">
        <v>111</v>
      </c>
      <c r="EI2911" s="6">
        <v>22</v>
      </c>
      <c r="EJ2911" s="6">
        <v>116</v>
      </c>
      <c r="EK2911" s="6">
        <v>26</v>
      </c>
      <c r="EL2911" s="6">
        <v>116</v>
      </c>
      <c r="EM2911" s="6" t="s">
        <v>120</v>
      </c>
      <c r="EN2911" s="6" t="s">
        <v>23</v>
      </c>
      <c r="EO2911" s="6">
        <v>9</v>
      </c>
    </row>
    <row r="2912" spans="131:145" x14ac:dyDescent="0.25">
      <c r="EA2912" s="6" t="s">
        <v>0</v>
      </c>
      <c r="EB2912" s="6" t="s">
        <v>8</v>
      </c>
      <c r="EC2912" s="6" t="s">
        <v>1847</v>
      </c>
      <c r="ED2912" s="6" t="s">
        <v>225</v>
      </c>
      <c r="EE2912" s="6" t="s">
        <v>209</v>
      </c>
      <c r="EF2912" s="6" t="s">
        <v>125</v>
      </c>
      <c r="EG2912" s="6">
        <v>412</v>
      </c>
      <c r="EH2912" s="6">
        <v>1700</v>
      </c>
      <c r="EI2912" s="6">
        <v>375</v>
      </c>
      <c r="EJ2912" s="6">
        <v>1598</v>
      </c>
      <c r="EK2912" s="6">
        <v>375</v>
      </c>
      <c r="EL2912" s="6">
        <v>1598</v>
      </c>
      <c r="EM2912" s="6" t="s">
        <v>120</v>
      </c>
      <c r="EN2912" s="6" t="s">
        <v>22</v>
      </c>
      <c r="EO2912" s="6">
        <v>58</v>
      </c>
    </row>
    <row r="2913" spans="131:145" x14ac:dyDescent="0.25">
      <c r="EA2913" s="6" t="s">
        <v>0</v>
      </c>
      <c r="EB2913" s="6" t="s">
        <v>6</v>
      </c>
      <c r="EC2913" s="6" t="s">
        <v>275</v>
      </c>
      <c r="ED2913" s="6" t="s">
        <v>276</v>
      </c>
      <c r="EE2913" s="6" t="s">
        <v>97</v>
      </c>
      <c r="EF2913" s="6" t="s">
        <v>98</v>
      </c>
      <c r="EG2913" s="6">
        <v>118</v>
      </c>
      <c r="EH2913" s="6">
        <v>516</v>
      </c>
      <c r="EI2913" s="6">
        <v>108</v>
      </c>
      <c r="EJ2913" s="6">
        <v>470</v>
      </c>
      <c r="EK2913" s="6">
        <v>118</v>
      </c>
      <c r="EL2913" s="6">
        <v>520</v>
      </c>
      <c r="EM2913" s="6" t="s">
        <v>120</v>
      </c>
      <c r="EN2913" s="6" t="s">
        <v>23</v>
      </c>
      <c r="EO2913" s="6">
        <v>117</v>
      </c>
    </row>
    <row r="2914" spans="131:145" x14ac:dyDescent="0.25">
      <c r="EA2914" s="6" t="s">
        <v>0</v>
      </c>
      <c r="EB2914" s="6" t="s">
        <v>11</v>
      </c>
      <c r="EC2914" s="6" t="s">
        <v>1836</v>
      </c>
      <c r="ED2914" s="6" t="s">
        <v>192</v>
      </c>
      <c r="EE2914" s="6" t="s">
        <v>97</v>
      </c>
      <c r="EF2914" s="6" t="s">
        <v>98</v>
      </c>
      <c r="EG2914" s="6">
        <v>14</v>
      </c>
      <c r="EH2914" s="6">
        <v>44</v>
      </c>
      <c r="EI2914" s="6">
        <v>14</v>
      </c>
      <c r="EJ2914" s="6">
        <v>44</v>
      </c>
      <c r="EK2914" s="6">
        <v>14</v>
      </c>
      <c r="EL2914" s="6">
        <v>44</v>
      </c>
      <c r="EM2914" s="6" t="s">
        <v>120</v>
      </c>
      <c r="EN2914" s="6" t="s">
        <v>23</v>
      </c>
      <c r="EO2914" s="6">
        <v>2</v>
      </c>
    </row>
    <row r="2915" spans="131:145" x14ac:dyDescent="0.25">
      <c r="EA2915" s="6" t="s">
        <v>0</v>
      </c>
      <c r="EB2915" s="6" t="s">
        <v>5</v>
      </c>
      <c r="EC2915" s="6" t="s">
        <v>169</v>
      </c>
      <c r="ED2915" s="6" t="s">
        <v>170</v>
      </c>
      <c r="EE2915" s="6" t="s">
        <v>97</v>
      </c>
      <c r="EF2915" s="6" t="s">
        <v>98</v>
      </c>
      <c r="EG2915" s="6">
        <v>65</v>
      </c>
      <c r="EH2915" s="6">
        <v>315</v>
      </c>
      <c r="EI2915" s="6">
        <v>31</v>
      </c>
      <c r="EJ2915" s="6">
        <v>171</v>
      </c>
      <c r="EK2915" s="6">
        <v>65</v>
      </c>
      <c r="EL2915" s="6">
        <v>323</v>
      </c>
      <c r="EM2915" s="6" t="s">
        <v>120</v>
      </c>
      <c r="EN2915" s="6" t="s">
        <v>23</v>
      </c>
      <c r="EO2915" s="6">
        <v>42</v>
      </c>
    </row>
    <row r="2916" spans="131:145" x14ac:dyDescent="0.25">
      <c r="EA2916" s="6" t="s">
        <v>0</v>
      </c>
      <c r="EB2916" s="6" t="s">
        <v>5</v>
      </c>
      <c r="EC2916" s="6" t="s">
        <v>846</v>
      </c>
      <c r="ED2916" s="6" t="s">
        <v>847</v>
      </c>
      <c r="EE2916" s="6" t="s">
        <v>97</v>
      </c>
      <c r="EF2916" s="6" t="s">
        <v>132</v>
      </c>
      <c r="EG2916" s="6">
        <v>243</v>
      </c>
      <c r="EH2916" s="6">
        <v>1307</v>
      </c>
      <c r="EI2916" s="6">
        <v>227</v>
      </c>
      <c r="EJ2916" s="6">
        <v>1227</v>
      </c>
      <c r="EK2916" s="6">
        <v>227</v>
      </c>
      <c r="EL2916" s="6">
        <v>1227</v>
      </c>
      <c r="EM2916" s="6" t="s">
        <v>120</v>
      </c>
      <c r="EN2916" s="6" t="s">
        <v>21</v>
      </c>
      <c r="EO2916" s="6">
        <v>85</v>
      </c>
    </row>
    <row r="2917" spans="131:145" x14ac:dyDescent="0.25">
      <c r="EA2917" s="6" t="s">
        <v>0</v>
      </c>
      <c r="EB2917" s="6" t="s">
        <v>4</v>
      </c>
      <c r="EC2917" s="6" t="s">
        <v>104</v>
      </c>
      <c r="ED2917" s="6" t="s">
        <v>105</v>
      </c>
      <c r="EE2917" s="6" t="s">
        <v>97</v>
      </c>
      <c r="EF2917" s="6" t="s">
        <v>98</v>
      </c>
      <c r="EG2917" s="6">
        <v>32</v>
      </c>
      <c r="EH2917" s="6">
        <v>146</v>
      </c>
      <c r="EI2917" s="6">
        <v>28</v>
      </c>
      <c r="EJ2917" s="6">
        <v>131</v>
      </c>
      <c r="EK2917" s="6">
        <v>32</v>
      </c>
      <c r="EL2917" s="6">
        <v>148</v>
      </c>
      <c r="EM2917" s="6" t="s">
        <v>120</v>
      </c>
      <c r="EN2917" s="6" t="s">
        <v>22</v>
      </c>
      <c r="EO2917" s="6">
        <v>2</v>
      </c>
    </row>
    <row r="2918" spans="131:145" x14ac:dyDescent="0.25">
      <c r="EA2918" s="6" t="s">
        <v>0</v>
      </c>
      <c r="EB2918" s="6" t="s">
        <v>10</v>
      </c>
      <c r="EC2918" s="6" t="s">
        <v>216</v>
      </c>
      <c r="ED2918" s="6" t="s">
        <v>217</v>
      </c>
      <c r="EE2918" s="6" t="s">
        <v>97</v>
      </c>
      <c r="EF2918" s="6" t="s">
        <v>98</v>
      </c>
      <c r="EG2918" s="6">
        <v>40</v>
      </c>
      <c r="EH2918" s="6">
        <v>208</v>
      </c>
      <c r="EI2918" s="6">
        <v>41</v>
      </c>
      <c r="EJ2918" s="6">
        <v>208</v>
      </c>
      <c r="EK2918" s="6">
        <v>51</v>
      </c>
      <c r="EL2918" s="6">
        <v>208</v>
      </c>
      <c r="EM2918" s="6" t="s">
        <v>120</v>
      </c>
      <c r="EN2918" s="6" t="s">
        <v>22</v>
      </c>
      <c r="EO2918" s="6">
        <v>7</v>
      </c>
    </row>
    <row r="2919" spans="131:145" x14ac:dyDescent="0.25">
      <c r="EA2919" s="6" t="s">
        <v>0</v>
      </c>
      <c r="EB2919" s="6" t="s">
        <v>4</v>
      </c>
      <c r="EC2919" s="6" t="s">
        <v>251</v>
      </c>
      <c r="ED2919" s="6" t="s">
        <v>252</v>
      </c>
      <c r="EE2919" s="6" t="s">
        <v>97</v>
      </c>
      <c r="EF2919" s="6" t="s">
        <v>98</v>
      </c>
      <c r="EG2919" s="6">
        <v>28</v>
      </c>
      <c r="EH2919" s="6">
        <v>130</v>
      </c>
      <c r="EI2919" s="6">
        <v>27</v>
      </c>
      <c r="EJ2919" s="6">
        <v>121</v>
      </c>
      <c r="EK2919" s="6">
        <v>28</v>
      </c>
      <c r="EL2919" s="6">
        <v>130</v>
      </c>
      <c r="EM2919" s="6" t="s">
        <v>120</v>
      </c>
      <c r="EN2919" s="6" t="s">
        <v>21</v>
      </c>
      <c r="EO2919" s="6">
        <v>8</v>
      </c>
    </row>
    <row r="2920" spans="131:145" x14ac:dyDescent="0.25">
      <c r="EA2920" s="6" t="s">
        <v>0</v>
      </c>
      <c r="EB2920" s="6" t="s">
        <v>10</v>
      </c>
      <c r="EC2920" s="6" t="s">
        <v>216</v>
      </c>
      <c r="ED2920" s="6" t="s">
        <v>217</v>
      </c>
      <c r="EE2920" s="6" t="s">
        <v>97</v>
      </c>
      <c r="EF2920" s="6" t="s">
        <v>98</v>
      </c>
      <c r="EG2920" s="6">
        <v>40</v>
      </c>
      <c r="EH2920" s="6">
        <v>208</v>
      </c>
      <c r="EI2920" s="6">
        <v>41</v>
      </c>
      <c r="EJ2920" s="6">
        <v>208</v>
      </c>
      <c r="EK2920" s="6">
        <v>51</v>
      </c>
      <c r="EL2920" s="6">
        <v>208</v>
      </c>
      <c r="EM2920" s="6" t="s">
        <v>120</v>
      </c>
      <c r="EN2920" s="6" t="s">
        <v>21</v>
      </c>
      <c r="EO2920" s="6">
        <v>12</v>
      </c>
    </row>
    <row r="2921" spans="131:145" x14ac:dyDescent="0.25">
      <c r="EA2921" s="6" t="s">
        <v>0</v>
      </c>
      <c r="EB2921" s="6" t="s">
        <v>5</v>
      </c>
      <c r="EC2921" s="6" t="s">
        <v>1525</v>
      </c>
      <c r="ED2921" s="6" t="s">
        <v>268</v>
      </c>
      <c r="EE2921" s="6" t="s">
        <v>97</v>
      </c>
      <c r="EF2921" s="6" t="s">
        <v>125</v>
      </c>
      <c r="EG2921" s="6">
        <v>110</v>
      </c>
      <c r="EH2921" s="6">
        <v>509</v>
      </c>
      <c r="EI2921" s="6">
        <v>80</v>
      </c>
      <c r="EJ2921" s="6">
        <v>324</v>
      </c>
      <c r="EK2921" s="6">
        <v>110</v>
      </c>
      <c r="EL2921" s="6">
        <v>506</v>
      </c>
      <c r="EM2921" s="6" t="s">
        <v>120</v>
      </c>
      <c r="EN2921" s="6" t="s">
        <v>22</v>
      </c>
      <c r="EO2921" s="6">
        <v>4</v>
      </c>
    </row>
    <row r="2922" spans="131:145" x14ac:dyDescent="0.25">
      <c r="EA2922" s="6" t="s">
        <v>0</v>
      </c>
      <c r="EB2922" s="6" t="s">
        <v>11</v>
      </c>
      <c r="EC2922" s="6" t="s">
        <v>1836</v>
      </c>
      <c r="ED2922" s="6" t="s">
        <v>192</v>
      </c>
      <c r="EE2922" s="6" t="s">
        <v>97</v>
      </c>
      <c r="EF2922" s="6" t="s">
        <v>98</v>
      </c>
      <c r="EG2922" s="6">
        <v>14</v>
      </c>
      <c r="EH2922" s="6">
        <v>44</v>
      </c>
      <c r="EI2922" s="6">
        <v>14</v>
      </c>
      <c r="EJ2922" s="6">
        <v>44</v>
      </c>
      <c r="EK2922" s="6">
        <v>14</v>
      </c>
      <c r="EL2922" s="6">
        <v>44</v>
      </c>
      <c r="EM2922" s="6" t="s">
        <v>120</v>
      </c>
      <c r="EN2922" s="6" t="s">
        <v>21</v>
      </c>
      <c r="EO2922" s="6">
        <v>1</v>
      </c>
    </row>
    <row r="2923" spans="131:145" x14ac:dyDescent="0.25">
      <c r="EA2923" s="6" t="s">
        <v>0</v>
      </c>
      <c r="EB2923" s="6" t="s">
        <v>6</v>
      </c>
      <c r="EC2923" s="6" t="s">
        <v>275</v>
      </c>
      <c r="ED2923" s="6" t="s">
        <v>276</v>
      </c>
      <c r="EE2923" s="6" t="s">
        <v>97</v>
      </c>
      <c r="EF2923" s="6" t="s">
        <v>98</v>
      </c>
      <c r="EG2923" s="6">
        <v>118</v>
      </c>
      <c r="EH2923" s="6">
        <v>516</v>
      </c>
      <c r="EI2923" s="6">
        <v>108</v>
      </c>
      <c r="EJ2923" s="6">
        <v>470</v>
      </c>
      <c r="EK2923" s="6">
        <v>118</v>
      </c>
      <c r="EL2923" s="6">
        <v>520</v>
      </c>
      <c r="EM2923" s="6" t="s">
        <v>120</v>
      </c>
      <c r="EN2923" s="6" t="s">
        <v>22</v>
      </c>
      <c r="EO2923" s="6">
        <v>58</v>
      </c>
    </row>
    <row r="2924" spans="131:145" x14ac:dyDescent="0.25">
      <c r="EA2924" s="6" t="s">
        <v>0</v>
      </c>
      <c r="EB2924" s="6" t="s">
        <v>11</v>
      </c>
      <c r="EC2924" s="6" t="s">
        <v>1836</v>
      </c>
      <c r="ED2924" s="6" t="s">
        <v>192</v>
      </c>
      <c r="EE2924" s="6" t="s">
        <v>97</v>
      </c>
      <c r="EF2924" s="6" t="s">
        <v>98</v>
      </c>
      <c r="EG2924" s="6">
        <v>14</v>
      </c>
      <c r="EH2924" s="6">
        <v>44</v>
      </c>
      <c r="EI2924" s="6">
        <v>14</v>
      </c>
      <c r="EJ2924" s="6">
        <v>44</v>
      </c>
      <c r="EK2924" s="6">
        <v>14</v>
      </c>
      <c r="EL2924" s="6">
        <v>44</v>
      </c>
      <c r="EM2924" s="6" t="s">
        <v>120</v>
      </c>
      <c r="EN2924" s="6" t="s">
        <v>22</v>
      </c>
      <c r="EO2924" s="6">
        <v>1</v>
      </c>
    </row>
    <row r="2925" spans="131:145" x14ac:dyDescent="0.25">
      <c r="EA2925" s="6" t="s">
        <v>0</v>
      </c>
      <c r="EB2925" s="6" t="s">
        <v>8</v>
      </c>
      <c r="EC2925" s="6" t="s">
        <v>1822</v>
      </c>
      <c r="ED2925" s="6" t="s">
        <v>211</v>
      </c>
      <c r="EE2925" s="6" t="s">
        <v>209</v>
      </c>
      <c r="EF2925" s="6" t="s">
        <v>132</v>
      </c>
      <c r="EG2925" s="6">
        <v>840</v>
      </c>
      <c r="EH2925" s="6">
        <v>3249</v>
      </c>
      <c r="EI2925" s="6">
        <v>667</v>
      </c>
      <c r="EJ2925" s="6">
        <v>3657</v>
      </c>
      <c r="EK2925" s="6">
        <v>667</v>
      </c>
      <c r="EL2925" s="6">
        <v>3657</v>
      </c>
      <c r="EM2925" s="6" t="s">
        <v>120</v>
      </c>
      <c r="EN2925" s="6" t="s">
        <v>23</v>
      </c>
      <c r="EO2925" s="6">
        <v>367</v>
      </c>
    </row>
    <row r="2926" spans="131:145" x14ac:dyDescent="0.25">
      <c r="EA2926" s="6" t="s">
        <v>0</v>
      </c>
      <c r="EB2926" s="6" t="s">
        <v>5</v>
      </c>
      <c r="EC2926" s="6" t="s">
        <v>1525</v>
      </c>
      <c r="ED2926" s="6" t="s">
        <v>268</v>
      </c>
      <c r="EE2926" s="6" t="s">
        <v>97</v>
      </c>
      <c r="EF2926" s="6" t="s">
        <v>125</v>
      </c>
      <c r="EG2926" s="6">
        <v>110</v>
      </c>
      <c r="EH2926" s="6">
        <v>509</v>
      </c>
      <c r="EI2926" s="6">
        <v>80</v>
      </c>
      <c r="EJ2926" s="6">
        <v>324</v>
      </c>
      <c r="EK2926" s="6">
        <v>110</v>
      </c>
      <c r="EL2926" s="6">
        <v>506</v>
      </c>
      <c r="EM2926" s="6" t="s">
        <v>120</v>
      </c>
      <c r="EN2926" s="6" t="s">
        <v>23</v>
      </c>
      <c r="EO2926" s="6">
        <v>8</v>
      </c>
    </row>
    <row r="2927" spans="131:145" x14ac:dyDescent="0.25">
      <c r="EA2927" s="6" t="s">
        <v>0</v>
      </c>
      <c r="EB2927" s="6" t="s">
        <v>6</v>
      </c>
      <c r="EC2927" s="6" t="s">
        <v>275</v>
      </c>
      <c r="ED2927" s="6" t="s">
        <v>276</v>
      </c>
      <c r="EE2927" s="6" t="s">
        <v>97</v>
      </c>
      <c r="EF2927" s="6" t="s">
        <v>98</v>
      </c>
      <c r="EG2927" s="6">
        <v>118</v>
      </c>
      <c r="EH2927" s="6">
        <v>516</v>
      </c>
      <c r="EI2927" s="6">
        <v>108</v>
      </c>
      <c r="EJ2927" s="6">
        <v>470</v>
      </c>
      <c r="EK2927" s="6">
        <v>118</v>
      </c>
      <c r="EL2927" s="6">
        <v>520</v>
      </c>
      <c r="EM2927" s="6" t="s">
        <v>120</v>
      </c>
      <c r="EN2927" s="6" t="s">
        <v>21</v>
      </c>
      <c r="EO2927" s="6">
        <v>59</v>
      </c>
    </row>
    <row r="2928" spans="131:145" x14ac:dyDescent="0.25">
      <c r="EA2928" s="6" t="s">
        <v>0</v>
      </c>
      <c r="EB2928" s="6" t="s">
        <v>10</v>
      </c>
      <c r="EC2928" s="6" t="s">
        <v>139</v>
      </c>
      <c r="ED2928" s="6" t="s">
        <v>140</v>
      </c>
      <c r="EE2928" s="6" t="s">
        <v>97</v>
      </c>
      <c r="EF2928" s="6" t="s">
        <v>98</v>
      </c>
      <c r="EG2928" s="6">
        <v>80</v>
      </c>
      <c r="EH2928" s="6">
        <v>278</v>
      </c>
      <c r="EI2928" s="6">
        <v>50</v>
      </c>
      <c r="EJ2928" s="6">
        <v>200</v>
      </c>
      <c r="EK2928" s="6">
        <v>83</v>
      </c>
      <c r="EL2928" s="6">
        <v>293</v>
      </c>
      <c r="EM2928" s="6" t="s">
        <v>120</v>
      </c>
      <c r="EN2928" s="6" t="s">
        <v>22</v>
      </c>
      <c r="EO2928" s="6">
        <v>13</v>
      </c>
    </row>
    <row r="2929" spans="131:145" x14ac:dyDescent="0.25">
      <c r="EA2929" s="6" t="s">
        <v>0</v>
      </c>
      <c r="EB2929" s="6" t="s">
        <v>9</v>
      </c>
      <c r="EC2929" s="6" t="s">
        <v>137</v>
      </c>
      <c r="ED2929" s="6" t="s">
        <v>138</v>
      </c>
      <c r="EE2929" s="6" t="s">
        <v>97</v>
      </c>
      <c r="EF2929" s="6" t="s">
        <v>98</v>
      </c>
      <c r="EG2929" s="6">
        <v>135</v>
      </c>
      <c r="EH2929" s="6">
        <v>672</v>
      </c>
      <c r="EI2929" s="6">
        <v>156</v>
      </c>
      <c r="EJ2929" s="6">
        <v>704</v>
      </c>
      <c r="EK2929" s="6">
        <v>156</v>
      </c>
      <c r="EL2929" s="6">
        <v>704</v>
      </c>
      <c r="EM2929" s="6" t="s">
        <v>120</v>
      </c>
      <c r="EN2929" s="6" t="s">
        <v>21</v>
      </c>
      <c r="EO2929" s="6">
        <v>22</v>
      </c>
    </row>
    <row r="2930" spans="131:145" x14ac:dyDescent="0.25">
      <c r="EA2930" s="6" t="s">
        <v>0</v>
      </c>
      <c r="EB2930" s="6" t="s">
        <v>8</v>
      </c>
      <c r="EC2930" s="6" t="s">
        <v>1847</v>
      </c>
      <c r="ED2930" s="6" t="s">
        <v>225</v>
      </c>
      <c r="EE2930" s="6" t="s">
        <v>209</v>
      </c>
      <c r="EF2930" s="6" t="s">
        <v>125</v>
      </c>
      <c r="EG2930" s="6">
        <v>412</v>
      </c>
      <c r="EH2930" s="6">
        <v>1700</v>
      </c>
      <c r="EI2930" s="6">
        <v>375</v>
      </c>
      <c r="EJ2930" s="6">
        <v>1598</v>
      </c>
      <c r="EK2930" s="6">
        <v>375</v>
      </c>
      <c r="EL2930" s="6">
        <v>1598</v>
      </c>
      <c r="EM2930" s="6" t="s">
        <v>120</v>
      </c>
      <c r="EN2930" s="6" t="s">
        <v>21</v>
      </c>
      <c r="EO2930" s="6">
        <v>80</v>
      </c>
    </row>
    <row r="2931" spans="131:145" x14ac:dyDescent="0.25">
      <c r="EA2931" s="6" t="s">
        <v>0</v>
      </c>
      <c r="EB2931" s="6" t="s">
        <v>10</v>
      </c>
      <c r="EC2931" s="6" t="s">
        <v>139</v>
      </c>
      <c r="ED2931" s="6" t="s">
        <v>140</v>
      </c>
      <c r="EE2931" s="6" t="s">
        <v>97</v>
      </c>
      <c r="EF2931" s="6" t="s">
        <v>98</v>
      </c>
      <c r="EG2931" s="6">
        <v>80</v>
      </c>
      <c r="EH2931" s="6">
        <v>278</v>
      </c>
      <c r="EI2931" s="6">
        <v>50</v>
      </c>
      <c r="EJ2931" s="6">
        <v>200</v>
      </c>
      <c r="EK2931" s="6">
        <v>83</v>
      </c>
      <c r="EL2931" s="6">
        <v>293</v>
      </c>
      <c r="EM2931" s="6" t="s">
        <v>120</v>
      </c>
      <c r="EN2931" s="6" t="s">
        <v>21</v>
      </c>
      <c r="EO2931" s="6">
        <v>19</v>
      </c>
    </row>
    <row r="2932" spans="131:145" x14ac:dyDescent="0.25">
      <c r="EA2932" s="6" t="s">
        <v>0</v>
      </c>
      <c r="EB2932" s="6" t="s">
        <v>10</v>
      </c>
      <c r="EC2932" s="6" t="s">
        <v>216</v>
      </c>
      <c r="ED2932" s="6" t="s">
        <v>217</v>
      </c>
      <c r="EE2932" s="6" t="s">
        <v>97</v>
      </c>
      <c r="EF2932" s="6" t="s">
        <v>98</v>
      </c>
      <c r="EG2932" s="6">
        <v>40</v>
      </c>
      <c r="EH2932" s="6">
        <v>208</v>
      </c>
      <c r="EI2932" s="6">
        <v>41</v>
      </c>
      <c r="EJ2932" s="6">
        <v>208</v>
      </c>
      <c r="EK2932" s="6">
        <v>51</v>
      </c>
      <c r="EL2932" s="6">
        <v>208</v>
      </c>
      <c r="EM2932" s="6" t="s">
        <v>120</v>
      </c>
      <c r="EN2932" s="6" t="s">
        <v>23</v>
      </c>
      <c r="EO2932" s="6">
        <v>19</v>
      </c>
    </row>
    <row r="2933" spans="131:145" x14ac:dyDescent="0.25">
      <c r="EA2933" s="6" t="s">
        <v>0</v>
      </c>
      <c r="EB2933" s="6" t="s">
        <v>5</v>
      </c>
      <c r="EC2933" s="6" t="s">
        <v>255</v>
      </c>
      <c r="ED2933" s="6" t="s">
        <v>256</v>
      </c>
      <c r="EE2933" s="6" t="s">
        <v>97</v>
      </c>
      <c r="EF2933" s="6" t="s">
        <v>98</v>
      </c>
      <c r="EG2933" s="6">
        <v>89</v>
      </c>
      <c r="EH2933" s="6">
        <v>478</v>
      </c>
      <c r="EI2933" s="6">
        <v>78</v>
      </c>
      <c r="EJ2933" s="6">
        <v>415</v>
      </c>
      <c r="EK2933" s="6">
        <v>89</v>
      </c>
      <c r="EL2933" s="6">
        <v>465</v>
      </c>
      <c r="EM2933" s="6" t="s">
        <v>120</v>
      </c>
      <c r="EN2933" s="6" t="s">
        <v>21</v>
      </c>
      <c r="EO2933" s="6">
        <v>26</v>
      </c>
    </row>
    <row r="2934" spans="131:145" x14ac:dyDescent="0.25">
      <c r="EA2934" s="6" t="s">
        <v>0</v>
      </c>
      <c r="EB2934" s="6" t="s">
        <v>4</v>
      </c>
      <c r="EC2934" s="6" t="s">
        <v>251</v>
      </c>
      <c r="ED2934" s="6" t="s">
        <v>252</v>
      </c>
      <c r="EE2934" s="6" t="s">
        <v>97</v>
      </c>
      <c r="EF2934" s="6" t="s">
        <v>98</v>
      </c>
      <c r="EG2934" s="6">
        <v>28</v>
      </c>
      <c r="EH2934" s="6">
        <v>130</v>
      </c>
      <c r="EI2934" s="6">
        <v>27</v>
      </c>
      <c r="EJ2934" s="6">
        <v>121</v>
      </c>
      <c r="EK2934" s="6">
        <v>28</v>
      </c>
      <c r="EL2934" s="6">
        <v>130</v>
      </c>
      <c r="EM2934" s="6" t="s">
        <v>120</v>
      </c>
      <c r="EN2934" s="6" t="s">
        <v>23</v>
      </c>
      <c r="EO2934" s="6">
        <v>16</v>
      </c>
    </row>
    <row r="2935" spans="131:145" x14ac:dyDescent="0.25">
      <c r="EA2935" s="6" t="s">
        <v>0</v>
      </c>
      <c r="EB2935" s="6" t="s">
        <v>13</v>
      </c>
      <c r="EC2935" s="6" t="s">
        <v>235</v>
      </c>
      <c r="ED2935" s="6" t="s">
        <v>236</v>
      </c>
      <c r="EE2935" s="6" t="s">
        <v>97</v>
      </c>
      <c r="EF2935" s="6" t="s">
        <v>98</v>
      </c>
      <c r="EG2935" s="6">
        <v>5</v>
      </c>
      <c r="EH2935" s="6">
        <v>26</v>
      </c>
      <c r="EI2935" s="6">
        <v>5</v>
      </c>
      <c r="EJ2935" s="6">
        <v>27</v>
      </c>
      <c r="EK2935" s="6">
        <v>5</v>
      </c>
      <c r="EL2935" s="6">
        <v>27</v>
      </c>
      <c r="EM2935" s="6" t="s">
        <v>120</v>
      </c>
      <c r="EN2935" s="6" t="s">
        <v>21</v>
      </c>
      <c r="EO2935" s="6">
        <v>0</v>
      </c>
    </row>
    <row r="2936" spans="131:145" x14ac:dyDescent="0.25">
      <c r="EA2936" s="6" t="s">
        <v>0</v>
      </c>
      <c r="EB2936" s="6" t="s">
        <v>11</v>
      </c>
      <c r="EC2936" s="6" t="s">
        <v>1834</v>
      </c>
      <c r="ED2936" s="6" t="s">
        <v>190</v>
      </c>
      <c r="EE2936" s="6" t="s">
        <v>97</v>
      </c>
      <c r="EF2936" s="6" t="s">
        <v>132</v>
      </c>
      <c r="EG2936" s="6">
        <v>12</v>
      </c>
      <c r="EH2936" s="6">
        <v>47</v>
      </c>
      <c r="EI2936" s="6">
        <v>15</v>
      </c>
      <c r="EJ2936" s="6">
        <v>69</v>
      </c>
      <c r="EK2936" s="6">
        <v>15</v>
      </c>
      <c r="EL2936" s="6">
        <v>69</v>
      </c>
      <c r="EM2936" s="6" t="s">
        <v>120</v>
      </c>
      <c r="EN2936" s="6" t="s">
        <v>22</v>
      </c>
      <c r="EO2936" s="6">
        <v>5</v>
      </c>
    </row>
    <row r="2937" spans="131:145" x14ac:dyDescent="0.25">
      <c r="EA2937" s="6" t="s">
        <v>0</v>
      </c>
      <c r="EB2937" s="6" t="s">
        <v>6</v>
      </c>
      <c r="EC2937" s="6" t="s">
        <v>824</v>
      </c>
      <c r="ED2937" s="6" t="s">
        <v>825</v>
      </c>
      <c r="EE2937" s="6" t="s">
        <v>209</v>
      </c>
      <c r="EF2937" s="6" t="s">
        <v>132</v>
      </c>
      <c r="EG2937" s="6">
        <v>153</v>
      </c>
      <c r="EH2937" s="6">
        <v>873</v>
      </c>
      <c r="EI2937" s="6">
        <v>153</v>
      </c>
      <c r="EJ2937" s="6">
        <v>922</v>
      </c>
      <c r="EK2937" s="6">
        <v>153</v>
      </c>
      <c r="EL2937" s="6">
        <v>922</v>
      </c>
      <c r="EM2937" s="6" t="s">
        <v>120</v>
      </c>
      <c r="EN2937" s="6" t="s">
        <v>23</v>
      </c>
      <c r="EO2937" s="6">
        <v>65</v>
      </c>
    </row>
    <row r="2938" spans="131:145" x14ac:dyDescent="0.25">
      <c r="EA2938" s="6" t="s">
        <v>0</v>
      </c>
      <c r="EB2938" s="6" t="s">
        <v>4</v>
      </c>
      <c r="EC2938" s="6" t="s">
        <v>104</v>
      </c>
      <c r="ED2938" s="6" t="s">
        <v>105</v>
      </c>
      <c r="EE2938" s="6" t="s">
        <v>97</v>
      </c>
      <c r="EF2938" s="6" t="s">
        <v>98</v>
      </c>
      <c r="EG2938" s="6">
        <v>32</v>
      </c>
      <c r="EH2938" s="6">
        <v>146</v>
      </c>
      <c r="EI2938" s="6">
        <v>28</v>
      </c>
      <c r="EJ2938" s="6">
        <v>131</v>
      </c>
      <c r="EK2938" s="6">
        <v>32</v>
      </c>
      <c r="EL2938" s="6">
        <v>148</v>
      </c>
      <c r="EM2938" s="6" t="s">
        <v>120</v>
      </c>
      <c r="EN2938" s="6" t="s">
        <v>23</v>
      </c>
      <c r="EO2938" s="6">
        <v>8</v>
      </c>
    </row>
    <row r="2939" spans="131:145" x14ac:dyDescent="0.25">
      <c r="EA2939" s="6" t="s">
        <v>0</v>
      </c>
      <c r="EB2939" s="6" t="s">
        <v>5</v>
      </c>
      <c r="EC2939" s="6" t="s">
        <v>846</v>
      </c>
      <c r="ED2939" s="6" t="s">
        <v>847</v>
      </c>
      <c r="EE2939" s="6" t="s">
        <v>97</v>
      </c>
      <c r="EF2939" s="6" t="s">
        <v>132</v>
      </c>
      <c r="EG2939" s="6">
        <v>243</v>
      </c>
      <c r="EH2939" s="6">
        <v>1307</v>
      </c>
      <c r="EI2939" s="6">
        <v>227</v>
      </c>
      <c r="EJ2939" s="6">
        <v>1227</v>
      </c>
      <c r="EK2939" s="6">
        <v>227</v>
      </c>
      <c r="EL2939" s="6">
        <v>1227</v>
      </c>
      <c r="EM2939" s="6" t="s">
        <v>120</v>
      </c>
      <c r="EN2939" s="6" t="s">
        <v>23</v>
      </c>
      <c r="EO2939" s="6">
        <v>171</v>
      </c>
    </row>
    <row r="2940" spans="131:145" x14ac:dyDescent="0.25">
      <c r="EA2940" s="6" t="s">
        <v>0</v>
      </c>
      <c r="EB2940" s="6" t="s">
        <v>6</v>
      </c>
      <c r="EC2940" s="6" t="s">
        <v>824</v>
      </c>
      <c r="ED2940" s="6" t="s">
        <v>825</v>
      </c>
      <c r="EE2940" s="6" t="s">
        <v>209</v>
      </c>
      <c r="EF2940" s="6" t="s">
        <v>132</v>
      </c>
      <c r="EG2940" s="6">
        <v>153</v>
      </c>
      <c r="EH2940" s="6">
        <v>873</v>
      </c>
      <c r="EI2940" s="6">
        <v>153</v>
      </c>
      <c r="EJ2940" s="6">
        <v>922</v>
      </c>
      <c r="EK2940" s="6">
        <v>153</v>
      </c>
      <c r="EL2940" s="6">
        <v>922</v>
      </c>
      <c r="EM2940" s="6" t="s">
        <v>120</v>
      </c>
      <c r="EN2940" s="6" t="s">
        <v>21</v>
      </c>
      <c r="EO2940" s="6">
        <v>25</v>
      </c>
    </row>
    <row r="2941" spans="131:145" x14ac:dyDescent="0.25">
      <c r="EA2941" s="6" t="s">
        <v>0</v>
      </c>
      <c r="EB2941" s="6" t="s">
        <v>12</v>
      </c>
      <c r="EC2941" s="6" t="s">
        <v>1821</v>
      </c>
      <c r="ED2941" s="6" t="s">
        <v>724</v>
      </c>
      <c r="EE2941" s="6" t="s">
        <v>97</v>
      </c>
      <c r="EF2941" s="6" t="s">
        <v>98</v>
      </c>
      <c r="EG2941" s="6">
        <v>12</v>
      </c>
      <c r="EH2941" s="6">
        <v>61</v>
      </c>
      <c r="EI2941" s="6">
        <v>12</v>
      </c>
      <c r="EJ2941" s="6">
        <v>62</v>
      </c>
      <c r="EK2941" s="6">
        <v>12</v>
      </c>
      <c r="EL2941" s="6">
        <v>61</v>
      </c>
      <c r="EM2941" s="6" t="s">
        <v>120</v>
      </c>
      <c r="EN2941" s="6" t="s">
        <v>23</v>
      </c>
      <c r="EO2941" s="6">
        <v>5</v>
      </c>
    </row>
    <row r="2942" spans="131:145" x14ac:dyDescent="0.25">
      <c r="EA2942" s="6" t="s">
        <v>0</v>
      </c>
      <c r="EB2942" s="6" t="s">
        <v>6</v>
      </c>
      <c r="EC2942" s="6" t="s">
        <v>824</v>
      </c>
      <c r="ED2942" s="6" t="s">
        <v>825</v>
      </c>
      <c r="EE2942" s="6" t="s">
        <v>209</v>
      </c>
      <c r="EF2942" s="6" t="s">
        <v>132</v>
      </c>
      <c r="EG2942" s="6">
        <v>153</v>
      </c>
      <c r="EH2942" s="6">
        <v>873</v>
      </c>
      <c r="EI2942" s="6">
        <v>153</v>
      </c>
      <c r="EJ2942" s="6">
        <v>922</v>
      </c>
      <c r="EK2942" s="6">
        <v>153</v>
      </c>
      <c r="EL2942" s="6">
        <v>922</v>
      </c>
      <c r="EM2942" s="6" t="s">
        <v>120</v>
      </c>
      <c r="EN2942" s="6" t="s">
        <v>22</v>
      </c>
      <c r="EO2942" s="6">
        <v>40</v>
      </c>
    </row>
    <row r="2943" spans="131:145" x14ac:dyDescent="0.25">
      <c r="EA2943" s="6" t="s">
        <v>0</v>
      </c>
      <c r="EB2943" s="6" t="s">
        <v>5</v>
      </c>
      <c r="EC2943" s="6" t="s">
        <v>255</v>
      </c>
      <c r="ED2943" s="6" t="s">
        <v>256</v>
      </c>
      <c r="EE2943" s="6" t="s">
        <v>97</v>
      </c>
      <c r="EF2943" s="6" t="s">
        <v>98</v>
      </c>
      <c r="EG2943" s="6">
        <v>89</v>
      </c>
      <c r="EH2943" s="6">
        <v>478</v>
      </c>
      <c r="EI2943" s="6">
        <v>78</v>
      </c>
      <c r="EJ2943" s="6">
        <v>415</v>
      </c>
      <c r="EK2943" s="6">
        <v>89</v>
      </c>
      <c r="EL2943" s="6">
        <v>465</v>
      </c>
      <c r="EM2943" s="6" t="s">
        <v>120</v>
      </c>
      <c r="EN2943" s="6" t="s">
        <v>23</v>
      </c>
      <c r="EO2943" s="6">
        <v>39</v>
      </c>
    </row>
    <row r="2944" spans="131:145" x14ac:dyDescent="0.25">
      <c r="EA2944" s="6" t="s">
        <v>0</v>
      </c>
      <c r="EB2944" s="6" t="s">
        <v>5</v>
      </c>
      <c r="EC2944" s="6" t="s">
        <v>819</v>
      </c>
      <c r="ED2944" s="6" t="s">
        <v>820</v>
      </c>
      <c r="EE2944" s="6" t="s">
        <v>97</v>
      </c>
      <c r="EF2944" s="6" t="s">
        <v>125</v>
      </c>
      <c r="EG2944" s="6">
        <v>172</v>
      </c>
      <c r="EH2944" s="6">
        <v>838</v>
      </c>
      <c r="EI2944" s="6">
        <v>181</v>
      </c>
      <c r="EJ2944" s="6">
        <v>910</v>
      </c>
      <c r="EK2944" s="6">
        <v>181</v>
      </c>
      <c r="EL2944" s="6">
        <v>910</v>
      </c>
      <c r="EM2944" s="6" t="s">
        <v>120</v>
      </c>
      <c r="EN2944" s="6" t="s">
        <v>23</v>
      </c>
      <c r="EO2944" s="6">
        <v>92</v>
      </c>
    </row>
    <row r="2945" spans="131:145" x14ac:dyDescent="0.25">
      <c r="EA2945" s="6" t="s">
        <v>0</v>
      </c>
      <c r="EB2945" s="6" t="s">
        <v>8</v>
      </c>
      <c r="EC2945" s="6" t="s">
        <v>1822</v>
      </c>
      <c r="ED2945" s="6" t="s">
        <v>211</v>
      </c>
      <c r="EE2945" s="6" t="s">
        <v>209</v>
      </c>
      <c r="EF2945" s="6" t="s">
        <v>132</v>
      </c>
      <c r="EG2945" s="6">
        <v>840</v>
      </c>
      <c r="EH2945" s="6">
        <v>3249</v>
      </c>
      <c r="EI2945" s="6">
        <v>667</v>
      </c>
      <c r="EJ2945" s="6">
        <v>3657</v>
      </c>
      <c r="EK2945" s="6">
        <v>667</v>
      </c>
      <c r="EL2945" s="6">
        <v>3657</v>
      </c>
      <c r="EM2945" s="6" t="s">
        <v>120</v>
      </c>
      <c r="EN2945" s="6" t="s">
        <v>22</v>
      </c>
      <c r="EO2945" s="6">
        <v>122</v>
      </c>
    </row>
    <row r="2946" spans="131:145" x14ac:dyDescent="0.25">
      <c r="EA2946" s="6" t="s">
        <v>0</v>
      </c>
      <c r="EB2946" s="6" t="s">
        <v>5</v>
      </c>
      <c r="EC2946" s="6" t="s">
        <v>846</v>
      </c>
      <c r="ED2946" s="6" t="s">
        <v>847</v>
      </c>
      <c r="EE2946" s="6" t="s">
        <v>97</v>
      </c>
      <c r="EF2946" s="6" t="s">
        <v>132</v>
      </c>
      <c r="EG2946" s="6">
        <v>243</v>
      </c>
      <c r="EH2946" s="6">
        <v>1307</v>
      </c>
      <c r="EI2946" s="6">
        <v>227</v>
      </c>
      <c r="EJ2946" s="6">
        <v>1227</v>
      </c>
      <c r="EK2946" s="6">
        <v>227</v>
      </c>
      <c r="EL2946" s="6">
        <v>1227</v>
      </c>
      <c r="EM2946" s="6" t="s">
        <v>120</v>
      </c>
      <c r="EN2946" s="6" t="s">
        <v>22</v>
      </c>
      <c r="EO2946" s="6">
        <v>86</v>
      </c>
    </row>
    <row r="2947" spans="131:145" x14ac:dyDescent="0.25">
      <c r="EA2947" s="6" t="s">
        <v>0</v>
      </c>
      <c r="EB2947" s="6" t="s">
        <v>5</v>
      </c>
      <c r="EC2947" s="6" t="s">
        <v>171</v>
      </c>
      <c r="ED2947" s="6" t="s">
        <v>172</v>
      </c>
      <c r="EE2947" s="6" t="s">
        <v>97</v>
      </c>
      <c r="EF2947" s="6" t="s">
        <v>132</v>
      </c>
      <c r="EG2947" s="6">
        <v>21</v>
      </c>
      <c r="EH2947" s="6">
        <v>111</v>
      </c>
      <c r="EI2947" s="6">
        <v>22</v>
      </c>
      <c r="EJ2947" s="6">
        <v>116</v>
      </c>
      <c r="EK2947" s="6">
        <v>26</v>
      </c>
      <c r="EL2947" s="6">
        <v>116</v>
      </c>
      <c r="EM2947" s="6" t="s">
        <v>120</v>
      </c>
      <c r="EN2947" s="6" t="s">
        <v>21</v>
      </c>
      <c r="EO2947" s="6">
        <v>3</v>
      </c>
    </row>
    <row r="2948" spans="131:145" x14ac:dyDescent="0.25">
      <c r="EA2948" s="6" t="s">
        <v>0</v>
      </c>
      <c r="EB2948" s="6" t="s">
        <v>4</v>
      </c>
      <c r="EC2948" s="6" t="s">
        <v>251</v>
      </c>
      <c r="ED2948" s="6" t="s">
        <v>252</v>
      </c>
      <c r="EE2948" s="6" t="s">
        <v>97</v>
      </c>
      <c r="EF2948" s="6" t="s">
        <v>98</v>
      </c>
      <c r="EG2948" s="6">
        <v>28</v>
      </c>
      <c r="EH2948" s="6">
        <v>130</v>
      </c>
      <c r="EI2948" s="6">
        <v>27</v>
      </c>
      <c r="EJ2948" s="6">
        <v>121</v>
      </c>
      <c r="EK2948" s="6">
        <v>28</v>
      </c>
      <c r="EL2948" s="6">
        <v>130</v>
      </c>
      <c r="EM2948" s="6" t="s">
        <v>120</v>
      </c>
      <c r="EN2948" s="6" t="s">
        <v>22</v>
      </c>
      <c r="EO2948" s="6">
        <v>8</v>
      </c>
    </row>
    <row r="2949" spans="131:145" x14ac:dyDescent="0.25">
      <c r="EA2949" s="6" t="s">
        <v>0</v>
      </c>
      <c r="EB2949" s="6" t="s">
        <v>12</v>
      </c>
      <c r="EC2949" s="6" t="s">
        <v>1821</v>
      </c>
      <c r="ED2949" s="6" t="s">
        <v>724</v>
      </c>
      <c r="EE2949" s="6" t="s">
        <v>97</v>
      </c>
      <c r="EF2949" s="6" t="s">
        <v>98</v>
      </c>
      <c r="EG2949" s="6">
        <v>12</v>
      </c>
      <c r="EH2949" s="6">
        <v>61</v>
      </c>
      <c r="EI2949" s="6">
        <v>12</v>
      </c>
      <c r="EJ2949" s="6">
        <v>62</v>
      </c>
      <c r="EK2949" s="6">
        <v>12</v>
      </c>
      <c r="EL2949" s="6">
        <v>61</v>
      </c>
      <c r="EM2949" s="6" t="s">
        <v>120</v>
      </c>
      <c r="EN2949" s="6" t="s">
        <v>22</v>
      </c>
      <c r="EO2949" s="6">
        <v>3</v>
      </c>
    </row>
    <row r="2950" spans="131:145" x14ac:dyDescent="0.25">
      <c r="EA2950" s="6" t="s">
        <v>0</v>
      </c>
      <c r="EB2950" s="6" t="s">
        <v>8</v>
      </c>
      <c r="EC2950" s="6" t="s">
        <v>1822</v>
      </c>
      <c r="ED2950" s="6" t="s">
        <v>211</v>
      </c>
      <c r="EE2950" s="6" t="s">
        <v>209</v>
      </c>
      <c r="EF2950" s="6" t="s">
        <v>132</v>
      </c>
      <c r="EG2950" s="6">
        <v>840</v>
      </c>
      <c r="EH2950" s="6">
        <v>3249</v>
      </c>
      <c r="EI2950" s="6">
        <v>667</v>
      </c>
      <c r="EJ2950" s="6">
        <v>3657</v>
      </c>
      <c r="EK2950" s="6">
        <v>667</v>
      </c>
      <c r="EL2950" s="6">
        <v>3657</v>
      </c>
      <c r="EM2950" s="6" t="s">
        <v>120</v>
      </c>
      <c r="EN2950" s="6" t="s">
        <v>21</v>
      </c>
      <c r="EO2950" s="6">
        <v>245</v>
      </c>
    </row>
    <row r="2951" spans="131:145" x14ac:dyDescent="0.25">
      <c r="EA2951" s="6" t="s">
        <v>0</v>
      </c>
      <c r="EB2951" s="6" t="s">
        <v>5</v>
      </c>
      <c r="EC2951" s="6" t="s">
        <v>255</v>
      </c>
      <c r="ED2951" s="6" t="s">
        <v>256</v>
      </c>
      <c r="EE2951" s="6" t="s">
        <v>97</v>
      </c>
      <c r="EF2951" s="6" t="s">
        <v>98</v>
      </c>
      <c r="EG2951" s="6">
        <v>89</v>
      </c>
      <c r="EH2951" s="6">
        <v>478</v>
      </c>
      <c r="EI2951" s="6">
        <v>78</v>
      </c>
      <c r="EJ2951" s="6">
        <v>415</v>
      </c>
      <c r="EK2951" s="6">
        <v>89</v>
      </c>
      <c r="EL2951" s="6">
        <v>465</v>
      </c>
      <c r="EM2951" s="6" t="s">
        <v>120</v>
      </c>
      <c r="EN2951" s="6" t="s">
        <v>22</v>
      </c>
      <c r="EO2951" s="6">
        <v>13</v>
      </c>
    </row>
    <row r="2952" spans="131:145" x14ac:dyDescent="0.25">
      <c r="EA2952" s="6" t="s">
        <v>0</v>
      </c>
      <c r="EB2952" s="6" t="s">
        <v>8</v>
      </c>
      <c r="EC2952" s="6" t="s">
        <v>828</v>
      </c>
      <c r="ED2952" s="6" t="s">
        <v>829</v>
      </c>
      <c r="EE2952" s="6" t="s">
        <v>97</v>
      </c>
      <c r="EF2952" s="6" t="s">
        <v>98</v>
      </c>
      <c r="EG2952" s="6">
        <v>265</v>
      </c>
      <c r="EH2952" s="6">
        <v>1084</v>
      </c>
      <c r="EI2952" s="6">
        <v>260</v>
      </c>
      <c r="EJ2952" s="6">
        <v>1140</v>
      </c>
      <c r="EK2952" s="6">
        <v>260</v>
      </c>
      <c r="EL2952" s="6">
        <v>1140</v>
      </c>
      <c r="EM2952" s="6" t="s">
        <v>120</v>
      </c>
      <c r="EN2952" s="6" t="s">
        <v>21</v>
      </c>
      <c r="EO2952" s="6">
        <v>44</v>
      </c>
    </row>
    <row r="2953" spans="131:145" x14ac:dyDescent="0.25">
      <c r="EA2953" s="6" t="s">
        <v>0</v>
      </c>
      <c r="EB2953" s="6" t="s">
        <v>7</v>
      </c>
      <c r="EC2953" s="6" t="s">
        <v>730</v>
      </c>
      <c r="ED2953" s="6" t="s">
        <v>731</v>
      </c>
      <c r="EE2953" s="6" t="s">
        <v>97</v>
      </c>
      <c r="EF2953" s="6" t="s">
        <v>98</v>
      </c>
      <c r="EG2953" s="6">
        <v>23</v>
      </c>
      <c r="EH2953" s="6">
        <v>83</v>
      </c>
      <c r="EI2953" s="6">
        <v>23</v>
      </c>
      <c r="EJ2953" s="6">
        <v>85</v>
      </c>
      <c r="EK2953" s="6">
        <v>23</v>
      </c>
      <c r="EL2953" s="6">
        <v>78</v>
      </c>
      <c r="EM2953" s="6" t="s">
        <v>120</v>
      </c>
      <c r="EN2953" s="6" t="s">
        <v>23</v>
      </c>
      <c r="EO2953" s="6">
        <v>3</v>
      </c>
    </row>
    <row r="2954" spans="131:145" x14ac:dyDescent="0.25">
      <c r="EA2954" s="6" t="s">
        <v>0</v>
      </c>
      <c r="EB2954" s="6" t="s">
        <v>4</v>
      </c>
      <c r="EC2954" s="6" t="s">
        <v>147</v>
      </c>
      <c r="ED2954" s="6" t="s">
        <v>148</v>
      </c>
      <c r="EE2954" s="6" t="s">
        <v>97</v>
      </c>
      <c r="EF2954" s="6" t="s">
        <v>98</v>
      </c>
      <c r="EG2954" s="6">
        <v>87</v>
      </c>
      <c r="EH2954" s="6">
        <v>461</v>
      </c>
      <c r="EI2954" s="6">
        <v>90</v>
      </c>
      <c r="EJ2954" s="6">
        <v>489</v>
      </c>
      <c r="EK2954" s="6">
        <v>90</v>
      </c>
      <c r="EL2954" s="6">
        <v>489</v>
      </c>
      <c r="EM2954" s="6" t="s">
        <v>120</v>
      </c>
      <c r="EN2954" s="6" t="s">
        <v>23</v>
      </c>
      <c r="EO2954" s="6">
        <v>41</v>
      </c>
    </row>
    <row r="2955" spans="131:145" x14ac:dyDescent="0.25">
      <c r="EA2955" s="6" t="s">
        <v>0</v>
      </c>
      <c r="EB2955" s="6" t="s">
        <v>5</v>
      </c>
      <c r="EC2955" s="6" t="s">
        <v>840</v>
      </c>
      <c r="ED2955" s="6" t="s">
        <v>841</v>
      </c>
      <c r="EE2955" s="6" t="s">
        <v>209</v>
      </c>
      <c r="EF2955" s="6" t="s">
        <v>125</v>
      </c>
      <c r="EG2955" s="6">
        <v>640</v>
      </c>
      <c r="EH2955" s="6">
        <v>2600</v>
      </c>
      <c r="EI2955" s="6">
        <v>623</v>
      </c>
      <c r="EJ2955" s="6">
        <v>2635</v>
      </c>
      <c r="EK2955" s="6">
        <v>623</v>
      </c>
      <c r="EL2955" s="6">
        <v>2635</v>
      </c>
      <c r="EM2955" s="6" t="s">
        <v>120</v>
      </c>
      <c r="EN2955" s="6" t="s">
        <v>21</v>
      </c>
      <c r="EO2955" s="6">
        <v>96</v>
      </c>
    </row>
    <row r="2956" spans="131:145" x14ac:dyDescent="0.25">
      <c r="EA2956" s="6" t="s">
        <v>0</v>
      </c>
      <c r="EB2956" s="6" t="s">
        <v>9</v>
      </c>
      <c r="EC2956" s="6" t="s">
        <v>1846</v>
      </c>
      <c r="ED2956" s="6" t="s">
        <v>213</v>
      </c>
      <c r="EE2956" s="6" t="s">
        <v>209</v>
      </c>
      <c r="EF2956" s="6" t="s">
        <v>125</v>
      </c>
      <c r="EG2956" s="6">
        <v>174</v>
      </c>
      <c r="EH2956" s="6">
        <v>1185</v>
      </c>
      <c r="EI2956" s="6">
        <v>463</v>
      </c>
      <c r="EJ2956" s="6">
        <v>2123</v>
      </c>
      <c r="EK2956" s="6">
        <v>463</v>
      </c>
      <c r="EL2956" s="6">
        <v>2114</v>
      </c>
      <c r="EM2956" s="6" t="s">
        <v>120</v>
      </c>
      <c r="EN2956" s="6" t="s">
        <v>23</v>
      </c>
      <c r="EO2956" s="6">
        <v>195</v>
      </c>
    </row>
    <row r="2957" spans="131:145" x14ac:dyDescent="0.25">
      <c r="EA2957" s="6" t="s">
        <v>0</v>
      </c>
      <c r="EB2957" s="6" t="s">
        <v>4</v>
      </c>
      <c r="EC2957" s="6" t="s">
        <v>688</v>
      </c>
      <c r="ED2957" s="6" t="s">
        <v>689</v>
      </c>
      <c r="EE2957" s="6" t="s">
        <v>97</v>
      </c>
      <c r="EF2957" s="6" t="s">
        <v>98</v>
      </c>
      <c r="EG2957" s="6">
        <v>107</v>
      </c>
      <c r="EH2957" s="6">
        <v>501</v>
      </c>
      <c r="EI2957" s="6">
        <v>107</v>
      </c>
      <c r="EJ2957" s="6">
        <v>503</v>
      </c>
      <c r="EK2957" s="6">
        <v>107</v>
      </c>
      <c r="EL2957" s="6">
        <v>497</v>
      </c>
      <c r="EM2957" s="6" t="s">
        <v>120</v>
      </c>
      <c r="EN2957" s="6" t="s">
        <v>22</v>
      </c>
      <c r="EO2957" s="6">
        <v>13</v>
      </c>
    </row>
    <row r="2958" spans="131:145" x14ac:dyDescent="0.25">
      <c r="EA2958" s="6" t="s">
        <v>0</v>
      </c>
      <c r="EB2958" s="6" t="s">
        <v>5</v>
      </c>
      <c r="EC2958" s="6" t="s">
        <v>185</v>
      </c>
      <c r="ED2958" s="6" t="s">
        <v>186</v>
      </c>
      <c r="EE2958" s="6" t="s">
        <v>97</v>
      </c>
      <c r="EF2958" s="6" t="s">
        <v>125</v>
      </c>
      <c r="EG2958" s="6">
        <v>429</v>
      </c>
      <c r="EH2958" s="6">
        <v>2237</v>
      </c>
      <c r="EI2958" s="6">
        <v>429</v>
      </c>
      <c r="EJ2958" s="6">
        <v>2221</v>
      </c>
      <c r="EK2958" s="6">
        <v>429</v>
      </c>
      <c r="EL2958" s="6">
        <v>2221</v>
      </c>
      <c r="EM2958" s="6" t="s">
        <v>120</v>
      </c>
      <c r="EN2958" s="6" t="s">
        <v>21</v>
      </c>
      <c r="EO2958" s="6">
        <v>106</v>
      </c>
    </row>
    <row r="2959" spans="131:145" x14ac:dyDescent="0.25">
      <c r="EA2959" s="6" t="s">
        <v>0</v>
      </c>
      <c r="EB2959" s="6" t="s">
        <v>5</v>
      </c>
      <c r="EC2959" s="6" t="s">
        <v>259</v>
      </c>
      <c r="ED2959" s="6" t="s">
        <v>260</v>
      </c>
      <c r="EE2959" s="6" t="s">
        <v>97</v>
      </c>
      <c r="EF2959" s="6" t="s">
        <v>98</v>
      </c>
      <c r="EG2959" s="6">
        <v>94</v>
      </c>
      <c r="EH2959" s="6">
        <v>341</v>
      </c>
      <c r="EI2959" s="6">
        <v>65</v>
      </c>
      <c r="EJ2959" s="6">
        <v>240</v>
      </c>
      <c r="EK2959" s="6">
        <v>95</v>
      </c>
      <c r="EL2959" s="6">
        <v>343</v>
      </c>
      <c r="EM2959" s="6" t="s">
        <v>120</v>
      </c>
      <c r="EN2959" s="6" t="s">
        <v>23</v>
      </c>
      <c r="EO2959" s="6">
        <v>35</v>
      </c>
    </row>
    <row r="2960" spans="131:145" x14ac:dyDescent="0.25">
      <c r="EA2960" s="6" t="s">
        <v>0</v>
      </c>
      <c r="EB2960" s="6" t="s">
        <v>7</v>
      </c>
      <c r="EC2960" s="6" t="s">
        <v>214</v>
      </c>
      <c r="ED2960" s="6" t="s">
        <v>215</v>
      </c>
      <c r="EE2960" s="6" t="s">
        <v>97</v>
      </c>
      <c r="EF2960" s="6" t="s">
        <v>98</v>
      </c>
      <c r="EG2960" s="6">
        <v>301</v>
      </c>
      <c r="EH2960" s="6">
        <v>1404</v>
      </c>
      <c r="EI2960" s="6">
        <v>274</v>
      </c>
      <c r="EJ2960" s="6">
        <v>1347</v>
      </c>
      <c r="EK2960" s="6">
        <v>274</v>
      </c>
      <c r="EL2960" s="6">
        <v>1347</v>
      </c>
      <c r="EM2960" s="6" t="s">
        <v>120</v>
      </c>
      <c r="EN2960" s="6" t="s">
        <v>23</v>
      </c>
      <c r="EO2960" s="6">
        <v>60</v>
      </c>
    </row>
    <row r="2961" spans="131:145" x14ac:dyDescent="0.25">
      <c r="EA2961" s="6" t="s">
        <v>0</v>
      </c>
      <c r="EB2961" s="6" t="s">
        <v>8</v>
      </c>
      <c r="EC2961" s="6" t="s">
        <v>1800</v>
      </c>
      <c r="ED2961" s="6" t="s">
        <v>129</v>
      </c>
      <c r="EE2961" s="6" t="s">
        <v>97</v>
      </c>
      <c r="EF2961" s="6" t="s">
        <v>125</v>
      </c>
      <c r="EG2961" s="6">
        <v>46</v>
      </c>
      <c r="EH2961" s="6">
        <v>272</v>
      </c>
      <c r="EI2961" s="6">
        <v>45</v>
      </c>
      <c r="EJ2961" s="6">
        <v>257</v>
      </c>
      <c r="EK2961" s="6">
        <v>45</v>
      </c>
      <c r="EL2961" s="6">
        <v>269</v>
      </c>
      <c r="EM2961" s="6" t="s">
        <v>120</v>
      </c>
      <c r="EN2961" s="6" t="s">
        <v>23</v>
      </c>
      <c r="EO2961" s="6">
        <v>25</v>
      </c>
    </row>
    <row r="2962" spans="131:145" x14ac:dyDescent="0.25">
      <c r="EA2962" s="6" t="s">
        <v>0</v>
      </c>
      <c r="EB2962" s="6" t="s">
        <v>8</v>
      </c>
      <c r="EC2962" s="6" t="s">
        <v>752</v>
      </c>
      <c r="ED2962" s="6" t="s">
        <v>753</v>
      </c>
      <c r="EE2962" s="6" t="s">
        <v>97</v>
      </c>
      <c r="EF2962" s="6" t="s">
        <v>98</v>
      </c>
      <c r="EG2962" s="6">
        <v>25</v>
      </c>
      <c r="EH2962" s="6">
        <v>92</v>
      </c>
      <c r="EI2962" s="6">
        <v>24</v>
      </c>
      <c r="EJ2962" s="6">
        <v>89</v>
      </c>
      <c r="EK2962" s="6">
        <v>24</v>
      </c>
      <c r="EL2962" s="6">
        <v>89</v>
      </c>
      <c r="EM2962" s="6" t="s">
        <v>120</v>
      </c>
      <c r="EN2962" s="6" t="s">
        <v>22</v>
      </c>
      <c r="EO2962" s="6">
        <v>11</v>
      </c>
    </row>
    <row r="2963" spans="131:145" x14ac:dyDescent="0.25">
      <c r="EA2963" s="6" t="s">
        <v>0</v>
      </c>
      <c r="EB2963" s="6" t="s">
        <v>13</v>
      </c>
      <c r="EC2963" s="6" t="s">
        <v>237</v>
      </c>
      <c r="ED2963" s="6" t="s">
        <v>238</v>
      </c>
      <c r="EE2963" s="6" t="s">
        <v>97</v>
      </c>
      <c r="EF2963" s="6" t="s">
        <v>98</v>
      </c>
      <c r="EG2963" s="6">
        <v>6</v>
      </c>
      <c r="EH2963" s="6">
        <v>30</v>
      </c>
      <c r="EI2963" s="6">
        <v>6</v>
      </c>
      <c r="EJ2963" s="6">
        <v>30</v>
      </c>
      <c r="EK2963" s="6">
        <v>6</v>
      </c>
      <c r="EL2963" s="6">
        <v>30</v>
      </c>
      <c r="EM2963" s="6" t="s">
        <v>120</v>
      </c>
      <c r="EN2963" s="6" t="s">
        <v>23</v>
      </c>
      <c r="EO2963" s="6">
        <v>0</v>
      </c>
    </row>
    <row r="2964" spans="131:145" x14ac:dyDescent="0.25">
      <c r="EA2964" s="6" t="s">
        <v>0</v>
      </c>
      <c r="EB2964" s="6" t="s">
        <v>5</v>
      </c>
      <c r="EC2964" s="6" t="s">
        <v>257</v>
      </c>
      <c r="ED2964" s="6" t="s">
        <v>258</v>
      </c>
      <c r="EE2964" s="6" t="s">
        <v>97</v>
      </c>
      <c r="EF2964" s="6" t="s">
        <v>98</v>
      </c>
      <c r="EG2964" s="6">
        <v>128</v>
      </c>
      <c r="EH2964" s="6">
        <v>725</v>
      </c>
      <c r="EI2964" s="6">
        <v>100</v>
      </c>
      <c r="EJ2964" s="6">
        <v>608</v>
      </c>
      <c r="EK2964" s="6">
        <v>128</v>
      </c>
      <c r="EL2964" s="6">
        <v>746</v>
      </c>
      <c r="EM2964" s="6" t="s">
        <v>120</v>
      </c>
      <c r="EN2964" s="6" t="s">
        <v>23</v>
      </c>
      <c r="EO2964" s="6">
        <v>60</v>
      </c>
    </row>
    <row r="2965" spans="131:145" x14ac:dyDescent="0.25">
      <c r="EA2965" s="6" t="s">
        <v>0</v>
      </c>
      <c r="EB2965" s="6" t="s">
        <v>4</v>
      </c>
      <c r="EC2965" s="6" t="s">
        <v>265</v>
      </c>
      <c r="ED2965" s="6" t="s">
        <v>266</v>
      </c>
      <c r="EE2965" s="6" t="s">
        <v>97</v>
      </c>
      <c r="EF2965" s="6" t="s">
        <v>125</v>
      </c>
      <c r="EG2965" s="6">
        <v>14</v>
      </c>
      <c r="EH2965" s="6">
        <v>73</v>
      </c>
      <c r="EI2965" s="6">
        <v>12</v>
      </c>
      <c r="EJ2965" s="6">
        <v>61</v>
      </c>
      <c r="EK2965" s="6">
        <v>14</v>
      </c>
      <c r="EL2965" s="6">
        <v>72</v>
      </c>
      <c r="EM2965" s="6" t="s">
        <v>120</v>
      </c>
      <c r="EN2965" s="6" t="s">
        <v>22</v>
      </c>
      <c r="EO2965" s="6">
        <v>3</v>
      </c>
    </row>
    <row r="2966" spans="131:145" x14ac:dyDescent="0.25">
      <c r="EA2966" s="6" t="s">
        <v>0</v>
      </c>
      <c r="EB2966" s="6" t="s">
        <v>5</v>
      </c>
      <c r="EC2966" s="6" t="s">
        <v>840</v>
      </c>
      <c r="ED2966" s="6" t="s">
        <v>841</v>
      </c>
      <c r="EE2966" s="6" t="s">
        <v>209</v>
      </c>
      <c r="EF2966" s="6" t="s">
        <v>125</v>
      </c>
      <c r="EG2966" s="6">
        <v>640</v>
      </c>
      <c r="EH2966" s="6">
        <v>2600</v>
      </c>
      <c r="EI2966" s="6">
        <v>623</v>
      </c>
      <c r="EJ2966" s="6">
        <v>2635</v>
      </c>
      <c r="EK2966" s="6">
        <v>623</v>
      </c>
      <c r="EL2966" s="6">
        <v>2635</v>
      </c>
      <c r="EM2966" s="6" t="s">
        <v>120</v>
      </c>
      <c r="EN2966" s="6" t="s">
        <v>23</v>
      </c>
      <c r="EO2966" s="6">
        <v>198</v>
      </c>
    </row>
    <row r="2967" spans="131:145" x14ac:dyDescent="0.25">
      <c r="EA2967" s="6" t="s">
        <v>0</v>
      </c>
      <c r="EB2967" s="6" t="s">
        <v>8</v>
      </c>
      <c r="EC2967" s="6" t="s">
        <v>742</v>
      </c>
      <c r="ED2967" s="6" t="s">
        <v>740</v>
      </c>
      <c r="EE2967" s="6" t="s">
        <v>209</v>
      </c>
      <c r="EF2967" s="6" t="s">
        <v>125</v>
      </c>
      <c r="EG2967" s="6">
        <v>115</v>
      </c>
      <c r="EH2967" s="6">
        <v>602</v>
      </c>
      <c r="EI2967" s="6">
        <v>115</v>
      </c>
      <c r="EJ2967" s="6">
        <v>594</v>
      </c>
      <c r="EK2967" s="6">
        <v>115</v>
      </c>
      <c r="EL2967" s="6">
        <v>88</v>
      </c>
      <c r="EM2967" s="6" t="s">
        <v>120</v>
      </c>
      <c r="EN2967" s="6" t="s">
        <v>21</v>
      </c>
      <c r="EO2967" s="6">
        <v>0</v>
      </c>
    </row>
    <row r="2968" spans="131:145" x14ac:dyDescent="0.25">
      <c r="EA2968" s="6" t="s">
        <v>0</v>
      </c>
      <c r="EB2968" s="6" t="s">
        <v>4</v>
      </c>
      <c r="EC2968" s="6" t="s">
        <v>147</v>
      </c>
      <c r="ED2968" s="6" t="s">
        <v>148</v>
      </c>
      <c r="EE2968" s="6" t="s">
        <v>97</v>
      </c>
      <c r="EF2968" s="6" t="s">
        <v>98</v>
      </c>
      <c r="EG2968" s="6">
        <v>87</v>
      </c>
      <c r="EH2968" s="6">
        <v>461</v>
      </c>
      <c r="EI2968" s="6">
        <v>90</v>
      </c>
      <c r="EJ2968" s="6">
        <v>489</v>
      </c>
      <c r="EK2968" s="6">
        <v>90</v>
      </c>
      <c r="EL2968" s="6">
        <v>489</v>
      </c>
      <c r="EM2968" s="6" t="s">
        <v>120</v>
      </c>
      <c r="EN2968" s="6" t="s">
        <v>22</v>
      </c>
      <c r="EO2968" s="6">
        <v>15</v>
      </c>
    </row>
    <row r="2969" spans="131:145" x14ac:dyDescent="0.25">
      <c r="EA2969" s="6" t="s">
        <v>0</v>
      </c>
      <c r="EB2969" s="6" t="s">
        <v>7</v>
      </c>
      <c r="EC2969" s="6" t="s">
        <v>214</v>
      </c>
      <c r="ED2969" s="6" t="s">
        <v>215</v>
      </c>
      <c r="EE2969" s="6" t="s">
        <v>97</v>
      </c>
      <c r="EF2969" s="6" t="s">
        <v>98</v>
      </c>
      <c r="EG2969" s="6">
        <v>301</v>
      </c>
      <c r="EH2969" s="6">
        <v>1404</v>
      </c>
      <c r="EI2969" s="6">
        <v>274</v>
      </c>
      <c r="EJ2969" s="6">
        <v>1347</v>
      </c>
      <c r="EK2969" s="6">
        <v>274</v>
      </c>
      <c r="EL2969" s="6">
        <v>1347</v>
      </c>
      <c r="EM2969" s="6" t="s">
        <v>120</v>
      </c>
      <c r="EN2969" s="6" t="s">
        <v>22</v>
      </c>
      <c r="EO2969" s="6">
        <v>29</v>
      </c>
    </row>
    <row r="2970" spans="131:145" x14ac:dyDescent="0.25">
      <c r="EA2970" s="6" t="s">
        <v>0</v>
      </c>
      <c r="EB2970" s="6" t="s">
        <v>4</v>
      </c>
      <c r="EC2970" s="6" t="s">
        <v>265</v>
      </c>
      <c r="ED2970" s="6" t="s">
        <v>266</v>
      </c>
      <c r="EE2970" s="6" t="s">
        <v>97</v>
      </c>
      <c r="EF2970" s="6" t="s">
        <v>125</v>
      </c>
      <c r="EG2970" s="6">
        <v>14</v>
      </c>
      <c r="EH2970" s="6">
        <v>73</v>
      </c>
      <c r="EI2970" s="6">
        <v>12</v>
      </c>
      <c r="EJ2970" s="6">
        <v>61</v>
      </c>
      <c r="EK2970" s="6">
        <v>14</v>
      </c>
      <c r="EL2970" s="6">
        <v>72</v>
      </c>
      <c r="EM2970" s="6" t="s">
        <v>120</v>
      </c>
      <c r="EN2970" s="6" t="s">
        <v>21</v>
      </c>
      <c r="EO2970" s="6">
        <v>3</v>
      </c>
    </row>
    <row r="2971" spans="131:145" x14ac:dyDescent="0.25">
      <c r="EA2971" s="6" t="s">
        <v>0</v>
      </c>
      <c r="EB2971" s="6" t="s">
        <v>4</v>
      </c>
      <c r="EC2971" s="6" t="s">
        <v>153</v>
      </c>
      <c r="ED2971" s="6" t="s">
        <v>154</v>
      </c>
      <c r="EE2971" s="6" t="s">
        <v>97</v>
      </c>
      <c r="EF2971" s="6" t="s">
        <v>98</v>
      </c>
      <c r="EG2971" s="6">
        <v>35</v>
      </c>
      <c r="EH2971" s="6">
        <v>175</v>
      </c>
      <c r="EI2971" s="6">
        <v>32</v>
      </c>
      <c r="EJ2971" s="6">
        <v>173</v>
      </c>
      <c r="EK2971" s="6">
        <v>43</v>
      </c>
      <c r="EL2971" s="6">
        <v>212</v>
      </c>
      <c r="EM2971" s="6" t="s">
        <v>120</v>
      </c>
      <c r="EN2971" s="6" t="s">
        <v>23</v>
      </c>
      <c r="EO2971" s="6">
        <v>21</v>
      </c>
    </row>
    <row r="2972" spans="131:145" x14ac:dyDescent="0.25">
      <c r="EA2972" s="6" t="s">
        <v>0</v>
      </c>
      <c r="EB2972" s="6" t="s">
        <v>4</v>
      </c>
      <c r="EC2972" s="6" t="s">
        <v>1794</v>
      </c>
      <c r="ED2972" s="6" t="s">
        <v>102</v>
      </c>
      <c r="EE2972" s="6" t="s">
        <v>97</v>
      </c>
      <c r="EF2972" s="6" t="s">
        <v>98</v>
      </c>
      <c r="EG2972" s="6">
        <v>56</v>
      </c>
      <c r="EH2972" s="6">
        <v>230</v>
      </c>
      <c r="EI2972" s="6">
        <v>54</v>
      </c>
      <c r="EJ2972" s="6">
        <v>221</v>
      </c>
      <c r="EK2972" s="6">
        <v>57</v>
      </c>
      <c r="EL2972" s="6">
        <v>232</v>
      </c>
      <c r="EM2972" s="6" t="s">
        <v>120</v>
      </c>
      <c r="EN2972" s="6" t="s">
        <v>21</v>
      </c>
      <c r="EO2972" s="6">
        <v>10</v>
      </c>
    </row>
    <row r="2973" spans="131:145" x14ac:dyDescent="0.25">
      <c r="EA2973" s="6" t="s">
        <v>0</v>
      </c>
      <c r="EB2973" s="6" t="s">
        <v>4</v>
      </c>
      <c r="EC2973" s="6" t="s">
        <v>263</v>
      </c>
      <c r="ED2973" s="6" t="s">
        <v>264</v>
      </c>
      <c r="EE2973" s="6" t="s">
        <v>97</v>
      </c>
      <c r="EF2973" s="6" t="s">
        <v>125</v>
      </c>
      <c r="EG2973" s="6">
        <v>22</v>
      </c>
      <c r="EH2973" s="6">
        <v>101</v>
      </c>
      <c r="EI2973" s="6">
        <v>18</v>
      </c>
      <c r="EJ2973" s="6">
        <v>91</v>
      </c>
      <c r="EK2973" s="6">
        <v>22</v>
      </c>
      <c r="EL2973" s="6">
        <v>103</v>
      </c>
      <c r="EM2973" s="6" t="s">
        <v>120</v>
      </c>
      <c r="EN2973" s="6" t="s">
        <v>21</v>
      </c>
      <c r="EO2973" s="6">
        <v>6</v>
      </c>
    </row>
    <row r="2974" spans="131:145" x14ac:dyDescent="0.25">
      <c r="EA2974" s="6" t="s">
        <v>0</v>
      </c>
      <c r="EB2974" s="6" t="s">
        <v>8</v>
      </c>
      <c r="EC2974" s="6" t="s">
        <v>746</v>
      </c>
      <c r="ED2974" s="6" t="s">
        <v>744</v>
      </c>
      <c r="EE2974" s="6" t="s">
        <v>209</v>
      </c>
      <c r="EF2974" s="6" t="s">
        <v>125</v>
      </c>
      <c r="EG2974" s="6">
        <v>612</v>
      </c>
      <c r="EH2974" s="6">
        <v>2944</v>
      </c>
      <c r="EI2974" s="6">
        <v>608</v>
      </c>
      <c r="EJ2974" s="6">
        <v>2914</v>
      </c>
      <c r="EK2974" s="6">
        <v>608</v>
      </c>
      <c r="EL2974" s="6">
        <v>2944</v>
      </c>
      <c r="EM2974" s="6" t="s">
        <v>120</v>
      </c>
      <c r="EN2974" s="6" t="s">
        <v>23</v>
      </c>
      <c r="EO2974" s="6">
        <v>348</v>
      </c>
    </row>
    <row r="2975" spans="131:145" x14ac:dyDescent="0.25">
      <c r="EA2975" s="6" t="s">
        <v>0</v>
      </c>
      <c r="EB2975" s="6" t="s">
        <v>9</v>
      </c>
      <c r="EC2975" s="6" t="s">
        <v>1077</v>
      </c>
      <c r="ED2975" s="6" t="s">
        <v>223</v>
      </c>
      <c r="EE2975" s="6" t="s">
        <v>97</v>
      </c>
      <c r="EF2975" s="6" t="s">
        <v>125</v>
      </c>
      <c r="EG2975" s="6">
        <v>486</v>
      </c>
      <c r="EH2975" s="6">
        <v>2371</v>
      </c>
      <c r="EI2975" s="6">
        <v>488</v>
      </c>
      <c r="EJ2975" s="6">
        <v>2325</v>
      </c>
      <c r="EK2975" s="6">
        <v>488</v>
      </c>
      <c r="EL2975" s="6">
        <v>2325</v>
      </c>
      <c r="EM2975" s="6" t="s">
        <v>120</v>
      </c>
      <c r="EN2975" s="6" t="s">
        <v>22</v>
      </c>
      <c r="EO2975" s="6">
        <v>63</v>
      </c>
    </row>
    <row r="2976" spans="131:145" x14ac:dyDescent="0.25">
      <c r="EA2976" s="6" t="s">
        <v>0</v>
      </c>
      <c r="EB2976" s="6" t="s">
        <v>5</v>
      </c>
      <c r="EC2976" s="6" t="s">
        <v>259</v>
      </c>
      <c r="ED2976" s="6" t="s">
        <v>260</v>
      </c>
      <c r="EE2976" s="6" t="s">
        <v>97</v>
      </c>
      <c r="EF2976" s="6" t="s">
        <v>98</v>
      </c>
      <c r="EG2976" s="6">
        <v>94</v>
      </c>
      <c r="EH2976" s="6">
        <v>341</v>
      </c>
      <c r="EI2976" s="6">
        <v>65</v>
      </c>
      <c r="EJ2976" s="6">
        <v>240</v>
      </c>
      <c r="EK2976" s="6">
        <v>95</v>
      </c>
      <c r="EL2976" s="6">
        <v>343</v>
      </c>
      <c r="EM2976" s="6" t="s">
        <v>120</v>
      </c>
      <c r="EN2976" s="6" t="s">
        <v>22</v>
      </c>
      <c r="EO2976" s="6">
        <v>17</v>
      </c>
    </row>
    <row r="2977" spans="131:145" x14ac:dyDescent="0.25">
      <c r="EA2977" s="6" t="s">
        <v>0</v>
      </c>
      <c r="EB2977" s="6" t="s">
        <v>7</v>
      </c>
      <c r="EC2977" s="6" t="s">
        <v>730</v>
      </c>
      <c r="ED2977" s="6" t="s">
        <v>731</v>
      </c>
      <c r="EE2977" s="6" t="s">
        <v>97</v>
      </c>
      <c r="EF2977" s="6" t="s">
        <v>98</v>
      </c>
      <c r="EG2977" s="6">
        <v>23</v>
      </c>
      <c r="EH2977" s="6">
        <v>83</v>
      </c>
      <c r="EI2977" s="6">
        <v>23</v>
      </c>
      <c r="EJ2977" s="6">
        <v>85</v>
      </c>
      <c r="EK2977" s="6">
        <v>23</v>
      </c>
      <c r="EL2977" s="6">
        <v>78</v>
      </c>
      <c r="EM2977" s="6" t="s">
        <v>120</v>
      </c>
      <c r="EN2977" s="6" t="s">
        <v>21</v>
      </c>
      <c r="EO2977" s="6">
        <v>1</v>
      </c>
    </row>
    <row r="2978" spans="131:145" x14ac:dyDescent="0.25">
      <c r="EA2978" s="6" t="s">
        <v>0</v>
      </c>
      <c r="EB2978" s="6" t="s">
        <v>7</v>
      </c>
      <c r="EC2978" s="6" t="s">
        <v>730</v>
      </c>
      <c r="ED2978" s="6" t="s">
        <v>731</v>
      </c>
      <c r="EE2978" s="6" t="s">
        <v>97</v>
      </c>
      <c r="EF2978" s="6" t="s">
        <v>98</v>
      </c>
      <c r="EG2978" s="6">
        <v>23</v>
      </c>
      <c r="EH2978" s="6">
        <v>83</v>
      </c>
      <c r="EI2978" s="6">
        <v>23</v>
      </c>
      <c r="EJ2978" s="6">
        <v>85</v>
      </c>
      <c r="EK2978" s="6">
        <v>23</v>
      </c>
      <c r="EL2978" s="6">
        <v>78</v>
      </c>
      <c r="EM2978" s="6" t="s">
        <v>120</v>
      </c>
      <c r="EN2978" s="6" t="s">
        <v>22</v>
      </c>
      <c r="EO2978" s="6">
        <v>2</v>
      </c>
    </row>
    <row r="2979" spans="131:145" x14ac:dyDescent="0.25">
      <c r="EA2979" s="6" t="s">
        <v>0</v>
      </c>
      <c r="EB2979" s="6" t="s">
        <v>5</v>
      </c>
      <c r="EC2979" s="6" t="s">
        <v>701</v>
      </c>
      <c r="ED2979" s="6" t="s">
        <v>702</v>
      </c>
      <c r="EE2979" s="6" t="s">
        <v>209</v>
      </c>
      <c r="EF2979" s="6" t="s">
        <v>125</v>
      </c>
      <c r="EG2979" s="6">
        <v>155</v>
      </c>
      <c r="EH2979" s="6">
        <v>664</v>
      </c>
      <c r="EI2979" s="6">
        <v>156</v>
      </c>
      <c r="EJ2979" s="6">
        <v>641</v>
      </c>
      <c r="EK2979" s="6">
        <v>273</v>
      </c>
      <c r="EL2979" s="6">
        <v>0</v>
      </c>
      <c r="EM2979" s="6" t="s">
        <v>120</v>
      </c>
      <c r="EN2979" s="6" t="s">
        <v>21</v>
      </c>
      <c r="EO2979" s="6">
        <v>0</v>
      </c>
    </row>
    <row r="2980" spans="131:145" x14ac:dyDescent="0.25">
      <c r="EA2980" s="6" t="s">
        <v>0</v>
      </c>
      <c r="EB2980" s="6" t="s">
        <v>4</v>
      </c>
      <c r="EC2980" s="6" t="s">
        <v>263</v>
      </c>
      <c r="ED2980" s="6" t="s">
        <v>264</v>
      </c>
      <c r="EE2980" s="6" t="s">
        <v>97</v>
      </c>
      <c r="EF2980" s="6" t="s">
        <v>125</v>
      </c>
      <c r="EG2980" s="6">
        <v>22</v>
      </c>
      <c r="EH2980" s="6">
        <v>101</v>
      </c>
      <c r="EI2980" s="6">
        <v>18</v>
      </c>
      <c r="EJ2980" s="6">
        <v>91</v>
      </c>
      <c r="EK2980" s="6">
        <v>22</v>
      </c>
      <c r="EL2980" s="6">
        <v>103</v>
      </c>
      <c r="EM2980" s="6" t="s">
        <v>120</v>
      </c>
      <c r="EN2980" s="6" t="s">
        <v>22</v>
      </c>
      <c r="EO2980" s="6">
        <v>3</v>
      </c>
    </row>
    <row r="2981" spans="131:145" x14ac:dyDescent="0.25">
      <c r="EA2981" s="6" t="s">
        <v>0</v>
      </c>
      <c r="EB2981" s="6" t="s">
        <v>5</v>
      </c>
      <c r="EC2981" s="6" t="s">
        <v>701</v>
      </c>
      <c r="ED2981" s="6" t="s">
        <v>702</v>
      </c>
      <c r="EE2981" s="6" t="s">
        <v>209</v>
      </c>
      <c r="EF2981" s="6" t="s">
        <v>125</v>
      </c>
      <c r="EG2981" s="6">
        <v>155</v>
      </c>
      <c r="EH2981" s="6">
        <v>664</v>
      </c>
      <c r="EI2981" s="6">
        <v>156</v>
      </c>
      <c r="EJ2981" s="6">
        <v>641</v>
      </c>
      <c r="EK2981" s="6">
        <v>273</v>
      </c>
      <c r="EL2981" s="6">
        <v>0</v>
      </c>
      <c r="EM2981" s="6" t="s">
        <v>120</v>
      </c>
      <c r="EN2981" s="6" t="s">
        <v>22</v>
      </c>
      <c r="EO2981" s="6">
        <v>0</v>
      </c>
    </row>
    <row r="2982" spans="131:145" x14ac:dyDescent="0.25">
      <c r="EA2982" s="6" t="s">
        <v>0</v>
      </c>
      <c r="EB2982" s="6" t="s">
        <v>5</v>
      </c>
      <c r="EC2982" s="6" t="s">
        <v>840</v>
      </c>
      <c r="ED2982" s="6" t="s">
        <v>841</v>
      </c>
      <c r="EE2982" s="6" t="s">
        <v>209</v>
      </c>
      <c r="EF2982" s="6" t="s">
        <v>125</v>
      </c>
      <c r="EG2982" s="6">
        <v>640</v>
      </c>
      <c r="EH2982" s="6">
        <v>2600</v>
      </c>
      <c r="EI2982" s="6">
        <v>623</v>
      </c>
      <c r="EJ2982" s="6">
        <v>2635</v>
      </c>
      <c r="EK2982" s="6">
        <v>623</v>
      </c>
      <c r="EL2982" s="6">
        <v>2635</v>
      </c>
      <c r="EM2982" s="6" t="s">
        <v>120</v>
      </c>
      <c r="EN2982" s="6" t="s">
        <v>22</v>
      </c>
      <c r="EO2982" s="6">
        <v>102</v>
      </c>
    </row>
    <row r="2983" spans="131:145" x14ac:dyDescent="0.25">
      <c r="EA2983" s="6" t="s">
        <v>0</v>
      </c>
      <c r="EB2983" s="6" t="s">
        <v>8</v>
      </c>
      <c r="EC2983" s="6" t="s">
        <v>752</v>
      </c>
      <c r="ED2983" s="6" t="s">
        <v>753</v>
      </c>
      <c r="EE2983" s="6" t="s">
        <v>97</v>
      </c>
      <c r="EF2983" s="6" t="s">
        <v>98</v>
      </c>
      <c r="EG2983" s="6">
        <v>25</v>
      </c>
      <c r="EH2983" s="6">
        <v>92</v>
      </c>
      <c r="EI2983" s="6">
        <v>24</v>
      </c>
      <c r="EJ2983" s="6">
        <v>89</v>
      </c>
      <c r="EK2983" s="6">
        <v>24</v>
      </c>
      <c r="EL2983" s="6">
        <v>89</v>
      </c>
      <c r="EM2983" s="6" t="s">
        <v>120</v>
      </c>
      <c r="EN2983" s="6" t="s">
        <v>23</v>
      </c>
      <c r="EO2983" s="6">
        <v>20</v>
      </c>
    </row>
    <row r="2984" spans="131:145" x14ac:dyDescent="0.25">
      <c r="EA2984" s="6" t="s">
        <v>0</v>
      </c>
      <c r="EB2984" s="6" t="s">
        <v>5</v>
      </c>
      <c r="EC2984" s="6" t="s">
        <v>185</v>
      </c>
      <c r="ED2984" s="6" t="s">
        <v>186</v>
      </c>
      <c r="EE2984" s="6" t="s">
        <v>97</v>
      </c>
      <c r="EF2984" s="6" t="s">
        <v>125</v>
      </c>
      <c r="EG2984" s="6">
        <v>429</v>
      </c>
      <c r="EH2984" s="6">
        <v>2237</v>
      </c>
      <c r="EI2984" s="6">
        <v>429</v>
      </c>
      <c r="EJ2984" s="6">
        <v>2221</v>
      </c>
      <c r="EK2984" s="6">
        <v>429</v>
      </c>
      <c r="EL2984" s="6">
        <v>2221</v>
      </c>
      <c r="EM2984" s="6" t="s">
        <v>120</v>
      </c>
      <c r="EN2984" s="6" t="s">
        <v>22</v>
      </c>
      <c r="EO2984" s="6">
        <v>104</v>
      </c>
    </row>
    <row r="2985" spans="131:145" x14ac:dyDescent="0.25">
      <c r="EA2985" s="6" t="s">
        <v>0</v>
      </c>
      <c r="EB2985" s="6" t="s">
        <v>5</v>
      </c>
      <c r="EC2985" s="6" t="s">
        <v>259</v>
      </c>
      <c r="ED2985" s="6" t="s">
        <v>260</v>
      </c>
      <c r="EE2985" s="6" t="s">
        <v>97</v>
      </c>
      <c r="EF2985" s="6" t="s">
        <v>98</v>
      </c>
      <c r="EG2985" s="6">
        <v>94</v>
      </c>
      <c r="EH2985" s="6">
        <v>341</v>
      </c>
      <c r="EI2985" s="6">
        <v>65</v>
      </c>
      <c r="EJ2985" s="6">
        <v>240</v>
      </c>
      <c r="EK2985" s="6">
        <v>95</v>
      </c>
      <c r="EL2985" s="6">
        <v>343</v>
      </c>
      <c r="EM2985" s="6" t="s">
        <v>120</v>
      </c>
      <c r="EN2985" s="6" t="s">
        <v>21</v>
      </c>
      <c r="EO2985" s="6">
        <v>18</v>
      </c>
    </row>
    <row r="2986" spans="131:145" x14ac:dyDescent="0.25">
      <c r="EA2986" s="6" t="s">
        <v>0</v>
      </c>
      <c r="EB2986" s="6" t="s">
        <v>4</v>
      </c>
      <c r="EC2986" s="6" t="s">
        <v>688</v>
      </c>
      <c r="ED2986" s="6" t="s">
        <v>689</v>
      </c>
      <c r="EE2986" s="6" t="s">
        <v>97</v>
      </c>
      <c r="EF2986" s="6" t="s">
        <v>98</v>
      </c>
      <c r="EG2986" s="6">
        <v>107</v>
      </c>
      <c r="EH2986" s="6">
        <v>501</v>
      </c>
      <c r="EI2986" s="6">
        <v>107</v>
      </c>
      <c r="EJ2986" s="6">
        <v>503</v>
      </c>
      <c r="EK2986" s="6">
        <v>107</v>
      </c>
      <c r="EL2986" s="6">
        <v>497</v>
      </c>
      <c r="EM2986" s="6" t="s">
        <v>120</v>
      </c>
      <c r="EN2986" s="6" t="s">
        <v>23</v>
      </c>
      <c r="EO2986" s="6">
        <v>32</v>
      </c>
    </row>
    <row r="2987" spans="131:145" x14ac:dyDescent="0.25">
      <c r="EA2987" s="6" t="s">
        <v>0</v>
      </c>
      <c r="EB2987" s="6" t="s">
        <v>4</v>
      </c>
      <c r="EC2987" s="6" t="s">
        <v>832</v>
      </c>
      <c r="ED2987" s="6" t="s">
        <v>833</v>
      </c>
      <c r="EE2987" s="6" t="s">
        <v>97</v>
      </c>
      <c r="EF2987" s="6" t="s">
        <v>98</v>
      </c>
      <c r="EG2987" s="6">
        <v>68</v>
      </c>
      <c r="EH2987" s="6">
        <v>340</v>
      </c>
      <c r="EI2987" s="6">
        <v>61</v>
      </c>
      <c r="EJ2987" s="6">
        <v>315</v>
      </c>
      <c r="EK2987" s="6">
        <v>68</v>
      </c>
      <c r="EL2987" s="6">
        <v>340</v>
      </c>
      <c r="EM2987" s="6" t="s">
        <v>120</v>
      </c>
      <c r="EN2987" s="6" t="s">
        <v>23</v>
      </c>
      <c r="EO2987" s="6">
        <v>19</v>
      </c>
    </row>
    <row r="2988" spans="131:145" x14ac:dyDescent="0.25">
      <c r="EA2988" s="6" t="s">
        <v>0</v>
      </c>
      <c r="EB2988" s="6" t="s">
        <v>8</v>
      </c>
      <c r="EC2988" s="6" t="s">
        <v>1800</v>
      </c>
      <c r="ED2988" s="6" t="s">
        <v>129</v>
      </c>
      <c r="EE2988" s="6" t="s">
        <v>97</v>
      </c>
      <c r="EF2988" s="6" t="s">
        <v>125</v>
      </c>
      <c r="EG2988" s="6">
        <v>46</v>
      </c>
      <c r="EH2988" s="6">
        <v>272</v>
      </c>
      <c r="EI2988" s="6">
        <v>45</v>
      </c>
      <c r="EJ2988" s="6">
        <v>257</v>
      </c>
      <c r="EK2988" s="6">
        <v>45</v>
      </c>
      <c r="EL2988" s="6">
        <v>269</v>
      </c>
      <c r="EM2988" s="6" t="s">
        <v>120</v>
      </c>
      <c r="EN2988" s="6" t="s">
        <v>22</v>
      </c>
      <c r="EO2988" s="6">
        <v>16</v>
      </c>
    </row>
    <row r="2989" spans="131:145" x14ac:dyDescent="0.25">
      <c r="EA2989" s="6" t="s">
        <v>0</v>
      </c>
      <c r="EB2989" s="6" t="s">
        <v>8</v>
      </c>
      <c r="EC2989" s="6" t="s">
        <v>218</v>
      </c>
      <c r="ED2989" s="6" t="s">
        <v>219</v>
      </c>
      <c r="EE2989" s="6" t="s">
        <v>97</v>
      </c>
      <c r="EF2989" s="6" t="s">
        <v>98</v>
      </c>
      <c r="EG2989" s="6">
        <v>70</v>
      </c>
      <c r="EH2989" s="6">
        <v>609</v>
      </c>
      <c r="EI2989" s="6">
        <v>124</v>
      </c>
      <c r="EJ2989" s="6">
        <v>644</v>
      </c>
      <c r="EK2989" s="6">
        <v>124</v>
      </c>
      <c r="EL2989" s="6">
        <v>644</v>
      </c>
      <c r="EM2989" s="6" t="s">
        <v>120</v>
      </c>
      <c r="EN2989" s="6" t="s">
        <v>23</v>
      </c>
      <c r="EO2989" s="6">
        <v>134</v>
      </c>
    </row>
    <row r="2990" spans="131:145" x14ac:dyDescent="0.25">
      <c r="EA2990" s="6" t="s">
        <v>0</v>
      </c>
      <c r="EB2990" s="6" t="s">
        <v>5</v>
      </c>
      <c r="EC2990" s="6" t="s">
        <v>701</v>
      </c>
      <c r="ED2990" s="6" t="s">
        <v>702</v>
      </c>
      <c r="EE2990" s="6" t="s">
        <v>209</v>
      </c>
      <c r="EF2990" s="6" t="s">
        <v>125</v>
      </c>
      <c r="EG2990" s="6">
        <v>155</v>
      </c>
      <c r="EH2990" s="6">
        <v>664</v>
      </c>
      <c r="EI2990" s="6">
        <v>156</v>
      </c>
      <c r="EJ2990" s="6">
        <v>641</v>
      </c>
      <c r="EK2990" s="6">
        <v>273</v>
      </c>
      <c r="EL2990" s="6">
        <v>0</v>
      </c>
      <c r="EM2990" s="6" t="s">
        <v>120</v>
      </c>
      <c r="EN2990" s="6" t="s">
        <v>23</v>
      </c>
      <c r="EO2990" s="6">
        <v>0</v>
      </c>
    </row>
    <row r="2991" spans="131:145" x14ac:dyDescent="0.25">
      <c r="EA2991" s="6" t="s">
        <v>0</v>
      </c>
      <c r="EB2991" s="6" t="s">
        <v>13</v>
      </c>
      <c r="EC2991" s="6" t="s">
        <v>237</v>
      </c>
      <c r="ED2991" s="6" t="s">
        <v>238</v>
      </c>
      <c r="EE2991" s="6" t="s">
        <v>97</v>
      </c>
      <c r="EF2991" s="6" t="s">
        <v>98</v>
      </c>
      <c r="EG2991" s="6">
        <v>6</v>
      </c>
      <c r="EH2991" s="6">
        <v>30</v>
      </c>
      <c r="EI2991" s="6">
        <v>6</v>
      </c>
      <c r="EJ2991" s="6">
        <v>30</v>
      </c>
      <c r="EK2991" s="6">
        <v>6</v>
      </c>
      <c r="EL2991" s="6">
        <v>30</v>
      </c>
      <c r="EM2991" s="6" t="s">
        <v>120</v>
      </c>
      <c r="EN2991" s="6" t="s">
        <v>21</v>
      </c>
      <c r="EO2991" s="6">
        <v>0</v>
      </c>
    </row>
    <row r="2992" spans="131:145" x14ac:dyDescent="0.25">
      <c r="EA2992" s="6" t="s">
        <v>0</v>
      </c>
      <c r="EB2992" s="6" t="s">
        <v>4</v>
      </c>
      <c r="EC2992" s="6" t="s">
        <v>688</v>
      </c>
      <c r="ED2992" s="6" t="s">
        <v>689</v>
      </c>
      <c r="EE2992" s="6" t="s">
        <v>97</v>
      </c>
      <c r="EF2992" s="6" t="s">
        <v>98</v>
      </c>
      <c r="EG2992" s="6">
        <v>107</v>
      </c>
      <c r="EH2992" s="6">
        <v>501</v>
      </c>
      <c r="EI2992" s="6">
        <v>107</v>
      </c>
      <c r="EJ2992" s="6">
        <v>503</v>
      </c>
      <c r="EK2992" s="6">
        <v>107</v>
      </c>
      <c r="EL2992" s="6">
        <v>497</v>
      </c>
      <c r="EM2992" s="6" t="s">
        <v>120</v>
      </c>
      <c r="EN2992" s="6" t="s">
        <v>21</v>
      </c>
      <c r="EO2992" s="6">
        <v>19</v>
      </c>
    </row>
    <row r="2993" spans="131:145" x14ac:dyDescent="0.25">
      <c r="EA2993" s="6" t="s">
        <v>0</v>
      </c>
      <c r="EB2993" s="6" t="s">
        <v>4</v>
      </c>
      <c r="EC2993" s="6" t="s">
        <v>167</v>
      </c>
      <c r="ED2993" s="6" t="s">
        <v>168</v>
      </c>
      <c r="EE2993" s="6" t="s">
        <v>97</v>
      </c>
      <c r="EF2993" s="6" t="s">
        <v>98</v>
      </c>
      <c r="EG2993" s="6">
        <v>190</v>
      </c>
      <c r="EH2993" s="6">
        <v>1047</v>
      </c>
      <c r="EI2993" s="6">
        <v>205</v>
      </c>
      <c r="EJ2993" s="6">
        <v>1072</v>
      </c>
      <c r="EL2993" s="6">
        <v>1072</v>
      </c>
      <c r="EM2993" s="6" t="s">
        <v>120</v>
      </c>
      <c r="EN2993" s="6" t="s">
        <v>23</v>
      </c>
      <c r="EO2993" s="6">
        <v>80</v>
      </c>
    </row>
    <row r="2994" spans="131:145" x14ac:dyDescent="0.25">
      <c r="EA2994" s="6" t="s">
        <v>0</v>
      </c>
      <c r="EB2994" s="6" t="s">
        <v>9</v>
      </c>
      <c r="EC2994" s="6" t="s">
        <v>1835</v>
      </c>
      <c r="ED2994" s="6" t="s">
        <v>208</v>
      </c>
      <c r="EE2994" s="6" t="s">
        <v>209</v>
      </c>
      <c r="EF2994" s="6" t="s">
        <v>125</v>
      </c>
      <c r="EG2994" s="6">
        <v>541</v>
      </c>
      <c r="EH2994" s="6">
        <v>2607</v>
      </c>
      <c r="EI2994" s="6">
        <v>545</v>
      </c>
      <c r="EJ2994" s="6">
        <v>2544</v>
      </c>
      <c r="EK2994" s="6">
        <v>545</v>
      </c>
      <c r="EL2994" s="6">
        <v>2545</v>
      </c>
      <c r="EM2994" s="6" t="s">
        <v>120</v>
      </c>
      <c r="EN2994" s="6" t="s">
        <v>22</v>
      </c>
      <c r="EO2994" s="6">
        <v>191</v>
      </c>
    </row>
    <row r="2995" spans="131:145" x14ac:dyDescent="0.25">
      <c r="EA2995" s="6" t="s">
        <v>0</v>
      </c>
      <c r="EB2995" s="6" t="s">
        <v>7</v>
      </c>
      <c r="EC2995" s="6" t="s">
        <v>109</v>
      </c>
      <c r="ED2995" s="6" t="s">
        <v>110</v>
      </c>
      <c r="EE2995" s="6" t="s">
        <v>97</v>
      </c>
      <c r="EF2995" s="6" t="s">
        <v>98</v>
      </c>
      <c r="EG2995" s="6">
        <v>44</v>
      </c>
      <c r="EH2995" s="6">
        <v>235</v>
      </c>
      <c r="EI2995" s="6">
        <v>36</v>
      </c>
      <c r="EJ2995" s="6">
        <v>194</v>
      </c>
      <c r="EK2995" s="6">
        <v>43</v>
      </c>
      <c r="EL2995" s="6">
        <v>242</v>
      </c>
      <c r="EM2995" s="6" t="s">
        <v>120</v>
      </c>
      <c r="EN2995" s="6" t="s">
        <v>21</v>
      </c>
      <c r="EO2995" s="6">
        <v>15</v>
      </c>
    </row>
    <row r="2996" spans="131:145" x14ac:dyDescent="0.25">
      <c r="EA2996" s="6" t="s">
        <v>0</v>
      </c>
      <c r="EB2996" s="6" t="s">
        <v>9</v>
      </c>
      <c r="EC2996" s="6" t="s">
        <v>1077</v>
      </c>
      <c r="ED2996" s="6" t="s">
        <v>223</v>
      </c>
      <c r="EE2996" s="6" t="s">
        <v>97</v>
      </c>
      <c r="EF2996" s="6" t="s">
        <v>125</v>
      </c>
      <c r="EG2996" s="6">
        <v>486</v>
      </c>
      <c r="EH2996" s="6">
        <v>2371</v>
      </c>
      <c r="EI2996" s="6">
        <v>488</v>
      </c>
      <c r="EJ2996" s="6">
        <v>2325</v>
      </c>
      <c r="EK2996" s="6">
        <v>488</v>
      </c>
      <c r="EL2996" s="6">
        <v>2325</v>
      </c>
      <c r="EM2996" s="6" t="s">
        <v>120</v>
      </c>
      <c r="EN2996" s="6" t="s">
        <v>21</v>
      </c>
      <c r="EO2996" s="6">
        <v>60</v>
      </c>
    </row>
    <row r="2997" spans="131:145" x14ac:dyDescent="0.25">
      <c r="EA2997" s="6" t="s">
        <v>0</v>
      </c>
      <c r="EB2997" s="6" t="s">
        <v>4</v>
      </c>
      <c r="EC2997" s="6" t="s">
        <v>155</v>
      </c>
      <c r="ED2997" s="6" t="s">
        <v>156</v>
      </c>
      <c r="EE2997" s="6" t="s">
        <v>97</v>
      </c>
      <c r="EF2997" s="6" t="s">
        <v>98</v>
      </c>
      <c r="EG2997" s="6">
        <v>97</v>
      </c>
      <c r="EH2997" s="6">
        <v>382</v>
      </c>
      <c r="EI2997" s="6">
        <v>95</v>
      </c>
      <c r="EJ2997" s="6">
        <v>386</v>
      </c>
      <c r="EK2997" s="6">
        <v>95</v>
      </c>
      <c r="EL2997" s="6">
        <v>386</v>
      </c>
      <c r="EM2997" s="6" t="s">
        <v>120</v>
      </c>
      <c r="EN2997" s="6" t="s">
        <v>21</v>
      </c>
      <c r="EO2997" s="6">
        <v>21</v>
      </c>
    </row>
    <row r="2998" spans="131:145" x14ac:dyDescent="0.25">
      <c r="EA2998" s="6" t="s">
        <v>0</v>
      </c>
      <c r="EB2998" s="6" t="s">
        <v>4</v>
      </c>
      <c r="EC2998" s="6" t="s">
        <v>253</v>
      </c>
      <c r="ED2998" s="6" t="s">
        <v>254</v>
      </c>
      <c r="EE2998" s="6" t="s">
        <v>97</v>
      </c>
      <c r="EF2998" s="6" t="s">
        <v>98</v>
      </c>
      <c r="EG2998" s="6">
        <v>6</v>
      </c>
      <c r="EH2998" s="6">
        <v>36</v>
      </c>
      <c r="EI2998" s="6">
        <v>6</v>
      </c>
      <c r="EJ2998" s="6">
        <v>36</v>
      </c>
      <c r="EK2998" s="6">
        <v>6</v>
      </c>
      <c r="EL2998" s="6">
        <v>36</v>
      </c>
      <c r="EM2998" s="6" t="s">
        <v>120</v>
      </c>
      <c r="EN2998" s="6" t="s">
        <v>22</v>
      </c>
      <c r="EO2998" s="6">
        <v>4</v>
      </c>
    </row>
    <row r="2999" spans="131:145" x14ac:dyDescent="0.25">
      <c r="EA2999" s="6" t="s">
        <v>0</v>
      </c>
      <c r="EB2999" s="6" t="s">
        <v>8</v>
      </c>
      <c r="EC2999" s="6" t="s">
        <v>141</v>
      </c>
      <c r="ED2999" s="6" t="s">
        <v>142</v>
      </c>
      <c r="EE2999" s="6" t="s">
        <v>97</v>
      </c>
      <c r="EF2999" s="6" t="s">
        <v>98</v>
      </c>
      <c r="EG2999" s="6">
        <v>186</v>
      </c>
      <c r="EH2999" s="6">
        <v>1002</v>
      </c>
      <c r="EI2999" s="6">
        <v>183</v>
      </c>
      <c r="EJ2999" s="6">
        <v>971</v>
      </c>
      <c r="EK2999" s="6">
        <v>188</v>
      </c>
      <c r="EL2999" s="6">
        <v>1003</v>
      </c>
      <c r="EM2999" s="6" t="s">
        <v>120</v>
      </c>
      <c r="EN2999" s="6" t="s">
        <v>21</v>
      </c>
      <c r="EO2999" s="6">
        <v>61</v>
      </c>
    </row>
    <row r="3000" spans="131:145" x14ac:dyDescent="0.25">
      <c r="EA3000" s="6" t="s">
        <v>0</v>
      </c>
      <c r="EB3000" s="6" t="s">
        <v>4</v>
      </c>
      <c r="EC3000" s="6" t="s">
        <v>106</v>
      </c>
      <c r="ED3000" s="6" t="s">
        <v>107</v>
      </c>
      <c r="EE3000" s="6" t="s">
        <v>97</v>
      </c>
      <c r="EF3000" s="6" t="s">
        <v>98</v>
      </c>
      <c r="EG3000" s="6">
        <v>7</v>
      </c>
      <c r="EH3000" s="6">
        <v>41</v>
      </c>
      <c r="EI3000" s="6">
        <v>10</v>
      </c>
      <c r="EJ3000" s="6">
        <v>47</v>
      </c>
      <c r="EK3000" s="6">
        <v>12</v>
      </c>
      <c r="EL3000" s="6">
        <v>56</v>
      </c>
      <c r="EM3000" s="6" t="s">
        <v>120</v>
      </c>
      <c r="EN3000" s="6" t="s">
        <v>21</v>
      </c>
      <c r="EO3000" s="6">
        <v>2</v>
      </c>
    </row>
    <row r="3001" spans="131:145" x14ac:dyDescent="0.25">
      <c r="EA3001" s="6" t="s">
        <v>0</v>
      </c>
      <c r="EB3001" s="6" t="s">
        <v>8</v>
      </c>
      <c r="EC3001" s="6" t="s">
        <v>742</v>
      </c>
      <c r="ED3001" s="6" t="s">
        <v>740</v>
      </c>
      <c r="EE3001" s="6" t="s">
        <v>209</v>
      </c>
      <c r="EF3001" s="6" t="s">
        <v>125</v>
      </c>
      <c r="EG3001" s="6">
        <v>115</v>
      </c>
      <c r="EH3001" s="6">
        <v>602</v>
      </c>
      <c r="EI3001" s="6">
        <v>115</v>
      </c>
      <c r="EJ3001" s="6">
        <v>594</v>
      </c>
      <c r="EK3001" s="6">
        <v>115</v>
      </c>
      <c r="EL3001" s="6">
        <v>88</v>
      </c>
      <c r="EM3001" s="6" t="s">
        <v>120</v>
      </c>
      <c r="EN3001" s="6" t="s">
        <v>22</v>
      </c>
      <c r="EO3001" s="6">
        <v>0</v>
      </c>
    </row>
    <row r="3002" spans="131:145" x14ac:dyDescent="0.25">
      <c r="EA3002" s="6" t="s">
        <v>0</v>
      </c>
      <c r="EB3002" s="6" t="s">
        <v>4</v>
      </c>
      <c r="EC3002" s="6" t="s">
        <v>149</v>
      </c>
      <c r="ED3002" s="6" t="s">
        <v>150</v>
      </c>
      <c r="EE3002" s="6" t="s">
        <v>97</v>
      </c>
      <c r="EF3002" s="6" t="s">
        <v>98</v>
      </c>
      <c r="EG3002" s="6">
        <v>6</v>
      </c>
      <c r="EH3002" s="6">
        <v>39</v>
      </c>
      <c r="EI3002" s="6">
        <v>6</v>
      </c>
      <c r="EJ3002" s="6">
        <v>39</v>
      </c>
      <c r="EK3002" s="6">
        <v>6</v>
      </c>
      <c r="EL3002" s="6">
        <v>39</v>
      </c>
      <c r="EM3002" s="6" t="s">
        <v>120</v>
      </c>
      <c r="EN3002" s="6" t="s">
        <v>21</v>
      </c>
      <c r="EO3002" s="6">
        <v>2</v>
      </c>
    </row>
    <row r="3003" spans="131:145" x14ac:dyDescent="0.25">
      <c r="EA3003" s="6" t="s">
        <v>0</v>
      </c>
      <c r="EB3003" s="6" t="s">
        <v>13</v>
      </c>
      <c r="EC3003" s="6" t="s">
        <v>193</v>
      </c>
      <c r="ED3003" s="6" t="s">
        <v>194</v>
      </c>
      <c r="EE3003" s="6" t="s">
        <v>97</v>
      </c>
      <c r="EF3003" s="6" t="s">
        <v>125</v>
      </c>
      <c r="EG3003" s="6">
        <v>21</v>
      </c>
      <c r="EH3003" s="6">
        <v>93</v>
      </c>
      <c r="EI3003" s="6">
        <v>20</v>
      </c>
      <c r="EJ3003" s="6">
        <v>78</v>
      </c>
      <c r="EK3003" s="6">
        <v>20</v>
      </c>
      <c r="EL3003" s="6">
        <v>80</v>
      </c>
      <c r="EM3003" s="6" t="s">
        <v>120</v>
      </c>
      <c r="EN3003" s="6" t="s">
        <v>23</v>
      </c>
      <c r="EO3003" s="6">
        <v>3</v>
      </c>
    </row>
    <row r="3004" spans="131:145" x14ac:dyDescent="0.25">
      <c r="EA3004" s="6" t="s">
        <v>0</v>
      </c>
      <c r="EB3004" s="6" t="s">
        <v>8</v>
      </c>
      <c r="EC3004" s="6" t="s">
        <v>218</v>
      </c>
      <c r="ED3004" s="6" t="s">
        <v>219</v>
      </c>
      <c r="EE3004" s="6" t="s">
        <v>97</v>
      </c>
      <c r="EF3004" s="6" t="s">
        <v>98</v>
      </c>
      <c r="EG3004" s="6">
        <v>70</v>
      </c>
      <c r="EH3004" s="6">
        <v>609</v>
      </c>
      <c r="EI3004" s="6">
        <v>124</v>
      </c>
      <c r="EJ3004" s="6">
        <v>644</v>
      </c>
      <c r="EK3004" s="6">
        <v>124</v>
      </c>
      <c r="EL3004" s="6">
        <v>644</v>
      </c>
      <c r="EM3004" s="6" t="s">
        <v>120</v>
      </c>
      <c r="EN3004" s="6" t="s">
        <v>22</v>
      </c>
      <c r="EO3004" s="6">
        <v>59</v>
      </c>
    </row>
    <row r="3005" spans="131:145" x14ac:dyDescent="0.25">
      <c r="EA3005" s="6" t="s">
        <v>0</v>
      </c>
      <c r="EB3005" s="6" t="s">
        <v>7</v>
      </c>
      <c r="EC3005" s="6" t="s">
        <v>727</v>
      </c>
      <c r="ED3005" s="6" t="s">
        <v>728</v>
      </c>
      <c r="EE3005" s="6" t="s">
        <v>97</v>
      </c>
      <c r="EF3005" s="6" t="s">
        <v>98</v>
      </c>
      <c r="EG3005" s="6">
        <v>116</v>
      </c>
      <c r="EH3005" s="6">
        <v>659</v>
      </c>
      <c r="EI3005" s="6">
        <v>116</v>
      </c>
      <c r="EJ3005" s="6">
        <v>659</v>
      </c>
      <c r="EK3005" s="6">
        <v>116</v>
      </c>
      <c r="EL3005" s="6">
        <v>659</v>
      </c>
      <c r="EM3005" s="6" t="s">
        <v>120</v>
      </c>
      <c r="EN3005" s="6" t="s">
        <v>23</v>
      </c>
      <c r="EO3005" s="6">
        <v>143</v>
      </c>
    </row>
    <row r="3006" spans="131:145" x14ac:dyDescent="0.25">
      <c r="EA3006" s="6" t="s">
        <v>0</v>
      </c>
      <c r="EB3006" s="6" t="s">
        <v>4</v>
      </c>
      <c r="EC3006" s="6" t="s">
        <v>253</v>
      </c>
      <c r="ED3006" s="6" t="s">
        <v>254</v>
      </c>
      <c r="EE3006" s="6" t="s">
        <v>97</v>
      </c>
      <c r="EF3006" s="6" t="s">
        <v>98</v>
      </c>
      <c r="EG3006" s="6">
        <v>6</v>
      </c>
      <c r="EH3006" s="6">
        <v>36</v>
      </c>
      <c r="EI3006" s="6">
        <v>6</v>
      </c>
      <c r="EJ3006" s="6">
        <v>36</v>
      </c>
      <c r="EK3006" s="6">
        <v>6</v>
      </c>
      <c r="EL3006" s="6">
        <v>36</v>
      </c>
      <c r="EM3006" s="6" t="s">
        <v>120</v>
      </c>
      <c r="EN3006" s="6" t="s">
        <v>23</v>
      </c>
      <c r="EO3006" s="6">
        <v>8</v>
      </c>
    </row>
    <row r="3007" spans="131:145" x14ac:dyDescent="0.25">
      <c r="EA3007" s="6" t="s">
        <v>0</v>
      </c>
      <c r="EB3007" s="6" t="s">
        <v>5</v>
      </c>
      <c r="EC3007" s="6" t="s">
        <v>257</v>
      </c>
      <c r="ED3007" s="6" t="s">
        <v>258</v>
      </c>
      <c r="EE3007" s="6" t="s">
        <v>97</v>
      </c>
      <c r="EF3007" s="6" t="s">
        <v>98</v>
      </c>
      <c r="EG3007" s="6">
        <v>128</v>
      </c>
      <c r="EH3007" s="6">
        <v>725</v>
      </c>
      <c r="EI3007" s="6">
        <v>100</v>
      </c>
      <c r="EJ3007" s="6">
        <v>608</v>
      </c>
      <c r="EK3007" s="6">
        <v>128</v>
      </c>
      <c r="EL3007" s="6">
        <v>746</v>
      </c>
      <c r="EM3007" s="6" t="s">
        <v>120</v>
      </c>
      <c r="EN3007" s="6" t="s">
        <v>22</v>
      </c>
      <c r="EO3007" s="6">
        <v>30</v>
      </c>
    </row>
    <row r="3008" spans="131:145" x14ac:dyDescent="0.25">
      <c r="EA3008" s="6" t="s">
        <v>0</v>
      </c>
      <c r="EB3008" s="6" t="s">
        <v>4</v>
      </c>
      <c r="EC3008" s="6" t="s">
        <v>147</v>
      </c>
      <c r="ED3008" s="6" t="s">
        <v>148</v>
      </c>
      <c r="EE3008" s="6" t="s">
        <v>97</v>
      </c>
      <c r="EF3008" s="6" t="s">
        <v>98</v>
      </c>
      <c r="EG3008" s="6">
        <v>87</v>
      </c>
      <c r="EH3008" s="6">
        <v>461</v>
      </c>
      <c r="EI3008" s="6">
        <v>90</v>
      </c>
      <c r="EJ3008" s="6">
        <v>489</v>
      </c>
      <c r="EK3008" s="6">
        <v>90</v>
      </c>
      <c r="EL3008" s="6">
        <v>489</v>
      </c>
      <c r="EM3008" s="6" t="s">
        <v>120</v>
      </c>
      <c r="EN3008" s="6" t="s">
        <v>21</v>
      </c>
      <c r="EO3008" s="6">
        <v>26</v>
      </c>
    </row>
    <row r="3009" spans="131:145" x14ac:dyDescent="0.25">
      <c r="EA3009" s="6" t="s">
        <v>0</v>
      </c>
      <c r="EB3009" s="6" t="s">
        <v>8</v>
      </c>
      <c r="EC3009" s="6" t="s">
        <v>1800</v>
      </c>
      <c r="ED3009" s="6" t="s">
        <v>129</v>
      </c>
      <c r="EE3009" s="6" t="s">
        <v>97</v>
      </c>
      <c r="EF3009" s="6" t="s">
        <v>125</v>
      </c>
      <c r="EG3009" s="6">
        <v>46</v>
      </c>
      <c r="EH3009" s="6">
        <v>272</v>
      </c>
      <c r="EI3009" s="6">
        <v>45</v>
      </c>
      <c r="EJ3009" s="6">
        <v>257</v>
      </c>
      <c r="EK3009" s="6">
        <v>45</v>
      </c>
      <c r="EL3009" s="6">
        <v>269</v>
      </c>
      <c r="EM3009" s="6" t="s">
        <v>120</v>
      </c>
      <c r="EN3009" s="6" t="s">
        <v>21</v>
      </c>
      <c r="EO3009" s="6">
        <v>9</v>
      </c>
    </row>
    <row r="3010" spans="131:145" x14ac:dyDescent="0.25">
      <c r="EA3010" s="6" t="s">
        <v>0</v>
      </c>
      <c r="EB3010" s="6" t="s">
        <v>4</v>
      </c>
      <c r="EC3010" s="6" t="s">
        <v>253</v>
      </c>
      <c r="ED3010" s="6" t="s">
        <v>254</v>
      </c>
      <c r="EE3010" s="6" t="s">
        <v>97</v>
      </c>
      <c r="EF3010" s="6" t="s">
        <v>98</v>
      </c>
      <c r="EG3010" s="6">
        <v>6</v>
      </c>
      <c r="EH3010" s="6">
        <v>36</v>
      </c>
      <c r="EI3010" s="6">
        <v>6</v>
      </c>
      <c r="EJ3010" s="6">
        <v>36</v>
      </c>
      <c r="EK3010" s="6">
        <v>6</v>
      </c>
      <c r="EL3010" s="6">
        <v>36</v>
      </c>
      <c r="EM3010" s="6" t="s">
        <v>120</v>
      </c>
      <c r="EN3010" s="6" t="s">
        <v>21</v>
      </c>
      <c r="EO3010" s="6">
        <v>4</v>
      </c>
    </row>
    <row r="3011" spans="131:145" x14ac:dyDescent="0.25">
      <c r="EA3011" s="6" t="s">
        <v>0</v>
      </c>
      <c r="EB3011" s="6" t="s">
        <v>4</v>
      </c>
      <c r="EC3011" s="6" t="s">
        <v>1794</v>
      </c>
      <c r="ED3011" s="6" t="s">
        <v>102</v>
      </c>
      <c r="EE3011" s="6" t="s">
        <v>97</v>
      </c>
      <c r="EF3011" s="6" t="s">
        <v>98</v>
      </c>
      <c r="EG3011" s="6">
        <v>56</v>
      </c>
      <c r="EH3011" s="6">
        <v>230</v>
      </c>
      <c r="EI3011" s="6">
        <v>54</v>
      </c>
      <c r="EJ3011" s="6">
        <v>221</v>
      </c>
      <c r="EK3011" s="6">
        <v>57</v>
      </c>
      <c r="EL3011" s="6">
        <v>232</v>
      </c>
      <c r="EM3011" s="6" t="s">
        <v>120</v>
      </c>
      <c r="EN3011" s="6" t="s">
        <v>22</v>
      </c>
      <c r="EO3011" s="6">
        <v>5</v>
      </c>
    </row>
    <row r="3012" spans="131:145" x14ac:dyDescent="0.25">
      <c r="EA3012" s="6" t="s">
        <v>0</v>
      </c>
      <c r="EB3012" s="6" t="s">
        <v>8</v>
      </c>
      <c r="EC3012" s="6" t="s">
        <v>828</v>
      </c>
      <c r="ED3012" s="6" t="s">
        <v>829</v>
      </c>
      <c r="EE3012" s="6" t="s">
        <v>97</v>
      </c>
      <c r="EF3012" s="6" t="s">
        <v>98</v>
      </c>
      <c r="EG3012" s="6">
        <v>265</v>
      </c>
      <c r="EH3012" s="6">
        <v>1084</v>
      </c>
      <c r="EI3012" s="6">
        <v>260</v>
      </c>
      <c r="EJ3012" s="6">
        <v>1140</v>
      </c>
      <c r="EK3012" s="6">
        <v>260</v>
      </c>
      <c r="EL3012" s="6">
        <v>1140</v>
      </c>
      <c r="EM3012" s="6" t="s">
        <v>120</v>
      </c>
      <c r="EN3012" s="6" t="s">
        <v>22</v>
      </c>
      <c r="EO3012" s="6">
        <v>34</v>
      </c>
    </row>
    <row r="3013" spans="131:145" x14ac:dyDescent="0.25">
      <c r="EA3013" s="6" t="s">
        <v>0</v>
      </c>
      <c r="EB3013" s="6" t="s">
        <v>11</v>
      </c>
      <c r="EC3013" s="6" t="s">
        <v>187</v>
      </c>
      <c r="ED3013" s="6" t="s">
        <v>188</v>
      </c>
      <c r="EE3013" s="6" t="s">
        <v>97</v>
      </c>
      <c r="EF3013" s="6" t="s">
        <v>132</v>
      </c>
      <c r="EG3013" s="6">
        <v>18</v>
      </c>
      <c r="EH3013" s="6">
        <v>78</v>
      </c>
      <c r="EI3013" s="6">
        <v>18</v>
      </c>
      <c r="EJ3013" s="6">
        <v>79</v>
      </c>
      <c r="EK3013" s="6">
        <v>18</v>
      </c>
      <c r="EL3013" s="6">
        <v>77</v>
      </c>
      <c r="EM3013" s="6" t="s">
        <v>120</v>
      </c>
      <c r="EN3013" s="6" t="s">
        <v>21</v>
      </c>
      <c r="EO3013" s="6">
        <v>5</v>
      </c>
    </row>
    <row r="3014" spans="131:145" x14ac:dyDescent="0.25">
      <c r="EA3014" s="6" t="s">
        <v>0</v>
      </c>
      <c r="EB3014" s="6" t="s">
        <v>4</v>
      </c>
      <c r="EC3014" s="6" t="s">
        <v>265</v>
      </c>
      <c r="ED3014" s="6" t="s">
        <v>266</v>
      </c>
      <c r="EE3014" s="6" t="s">
        <v>97</v>
      </c>
      <c r="EF3014" s="6" t="s">
        <v>125</v>
      </c>
      <c r="EG3014" s="6">
        <v>14</v>
      </c>
      <c r="EH3014" s="6">
        <v>73</v>
      </c>
      <c r="EI3014" s="6">
        <v>12</v>
      </c>
      <c r="EJ3014" s="6">
        <v>61</v>
      </c>
      <c r="EK3014" s="6">
        <v>14</v>
      </c>
      <c r="EL3014" s="6">
        <v>72</v>
      </c>
      <c r="EM3014" s="6" t="s">
        <v>120</v>
      </c>
      <c r="EN3014" s="6" t="s">
        <v>23</v>
      </c>
      <c r="EO3014" s="6">
        <v>6</v>
      </c>
    </row>
    <row r="3015" spans="131:145" x14ac:dyDescent="0.25">
      <c r="EA3015" s="6" t="s">
        <v>0</v>
      </c>
      <c r="EB3015" s="6" t="s">
        <v>8</v>
      </c>
      <c r="EC3015" s="6" t="s">
        <v>752</v>
      </c>
      <c r="ED3015" s="6" t="s">
        <v>753</v>
      </c>
      <c r="EE3015" s="6" t="s">
        <v>97</v>
      </c>
      <c r="EF3015" s="6" t="s">
        <v>98</v>
      </c>
      <c r="EG3015" s="6">
        <v>25</v>
      </c>
      <c r="EH3015" s="6">
        <v>92</v>
      </c>
      <c r="EI3015" s="6">
        <v>24</v>
      </c>
      <c r="EJ3015" s="6">
        <v>89</v>
      </c>
      <c r="EK3015" s="6">
        <v>24</v>
      </c>
      <c r="EL3015" s="6">
        <v>89</v>
      </c>
      <c r="EM3015" s="6" t="s">
        <v>120</v>
      </c>
      <c r="EN3015" s="6" t="s">
        <v>21</v>
      </c>
      <c r="EO3015" s="6">
        <v>9</v>
      </c>
    </row>
    <row r="3016" spans="131:145" x14ac:dyDescent="0.25">
      <c r="EA3016" s="6" t="s">
        <v>0</v>
      </c>
      <c r="EB3016" s="6" t="s">
        <v>13</v>
      </c>
      <c r="EC3016" s="6" t="s">
        <v>237</v>
      </c>
      <c r="ED3016" s="6" t="s">
        <v>238</v>
      </c>
      <c r="EE3016" s="6" t="s">
        <v>97</v>
      </c>
      <c r="EF3016" s="6" t="s">
        <v>98</v>
      </c>
      <c r="EG3016" s="6">
        <v>6</v>
      </c>
      <c r="EH3016" s="6">
        <v>30</v>
      </c>
      <c r="EI3016" s="6">
        <v>6</v>
      </c>
      <c r="EJ3016" s="6">
        <v>30</v>
      </c>
      <c r="EK3016" s="6">
        <v>6</v>
      </c>
      <c r="EL3016" s="6">
        <v>30</v>
      </c>
      <c r="EM3016" s="6" t="s">
        <v>120</v>
      </c>
      <c r="EN3016" s="6" t="s">
        <v>22</v>
      </c>
      <c r="EO3016" s="6">
        <v>0</v>
      </c>
    </row>
    <row r="3017" spans="131:145" x14ac:dyDescent="0.25">
      <c r="EA3017" s="6" t="s">
        <v>0</v>
      </c>
      <c r="EB3017" s="6" t="s">
        <v>5</v>
      </c>
      <c r="EC3017" s="6" t="s">
        <v>185</v>
      </c>
      <c r="ED3017" s="6" t="s">
        <v>186</v>
      </c>
      <c r="EE3017" s="6" t="s">
        <v>97</v>
      </c>
      <c r="EF3017" s="6" t="s">
        <v>125</v>
      </c>
      <c r="EG3017" s="6">
        <v>429</v>
      </c>
      <c r="EH3017" s="6">
        <v>2237</v>
      </c>
      <c r="EI3017" s="6">
        <v>429</v>
      </c>
      <c r="EJ3017" s="6">
        <v>2221</v>
      </c>
      <c r="EK3017" s="6">
        <v>429</v>
      </c>
      <c r="EL3017" s="6">
        <v>2221</v>
      </c>
      <c r="EM3017" s="6" t="s">
        <v>120</v>
      </c>
      <c r="EN3017" s="6" t="s">
        <v>23</v>
      </c>
      <c r="EO3017" s="6">
        <v>210</v>
      </c>
    </row>
    <row r="3018" spans="131:145" x14ac:dyDescent="0.25">
      <c r="EA3018" s="6" t="s">
        <v>0</v>
      </c>
      <c r="EB3018" s="6" t="s">
        <v>7</v>
      </c>
      <c r="EC3018" s="6" t="s">
        <v>214</v>
      </c>
      <c r="ED3018" s="6" t="s">
        <v>215</v>
      </c>
      <c r="EE3018" s="6" t="s">
        <v>97</v>
      </c>
      <c r="EF3018" s="6" t="s">
        <v>98</v>
      </c>
      <c r="EG3018" s="6">
        <v>301</v>
      </c>
      <c r="EH3018" s="6">
        <v>1404</v>
      </c>
      <c r="EI3018" s="6">
        <v>274</v>
      </c>
      <c r="EJ3018" s="6">
        <v>1347</v>
      </c>
      <c r="EK3018" s="6">
        <v>274</v>
      </c>
      <c r="EL3018" s="6">
        <v>1347</v>
      </c>
      <c r="EM3018" s="6" t="s">
        <v>120</v>
      </c>
      <c r="EN3018" s="6" t="s">
        <v>21</v>
      </c>
      <c r="EO3018" s="6">
        <v>31</v>
      </c>
    </row>
    <row r="3019" spans="131:145" x14ac:dyDescent="0.25">
      <c r="EA3019" s="6" t="s">
        <v>0</v>
      </c>
      <c r="EB3019" s="6" t="s">
        <v>4</v>
      </c>
      <c r="EC3019" s="6" t="s">
        <v>696</v>
      </c>
      <c r="ED3019" s="6" t="s">
        <v>697</v>
      </c>
      <c r="EE3019" s="6" t="s">
        <v>97</v>
      </c>
      <c r="EF3019" s="6" t="s">
        <v>125</v>
      </c>
      <c r="EG3019" s="6">
        <v>43</v>
      </c>
      <c r="EH3019" s="6">
        <v>247</v>
      </c>
      <c r="EI3019" s="6">
        <v>41</v>
      </c>
      <c r="EJ3019" s="6">
        <v>232</v>
      </c>
      <c r="EK3019" s="6">
        <v>41</v>
      </c>
      <c r="EL3019" s="6">
        <v>9</v>
      </c>
      <c r="EM3019" s="6" t="s">
        <v>120</v>
      </c>
      <c r="EN3019" s="6" t="s">
        <v>21</v>
      </c>
      <c r="EO3019" s="6">
        <v>0</v>
      </c>
    </row>
    <row r="3020" spans="131:145" x14ac:dyDescent="0.25">
      <c r="EA3020" s="6" t="s">
        <v>3</v>
      </c>
      <c r="EB3020" s="6" t="s">
        <v>16</v>
      </c>
      <c r="EC3020" s="6" t="s">
        <v>230</v>
      </c>
      <c r="ED3020" s="6" t="s">
        <v>231</v>
      </c>
      <c r="EE3020" s="6" t="s">
        <v>97</v>
      </c>
      <c r="EF3020" s="6" t="s">
        <v>98</v>
      </c>
      <c r="EG3020" s="6">
        <v>31</v>
      </c>
      <c r="EH3020" s="6">
        <v>191</v>
      </c>
      <c r="EI3020" s="6">
        <v>31</v>
      </c>
      <c r="EJ3020" s="6">
        <v>183</v>
      </c>
      <c r="EK3020" s="6">
        <v>31</v>
      </c>
      <c r="EL3020" s="6">
        <v>183</v>
      </c>
      <c r="EM3020" s="6" t="s">
        <v>120</v>
      </c>
      <c r="EN3020" s="6" t="s">
        <v>21</v>
      </c>
      <c r="EO3020" s="6">
        <v>9</v>
      </c>
    </row>
    <row r="3021" spans="131:145" x14ac:dyDescent="0.25">
      <c r="EA3021" s="6" t="s">
        <v>0</v>
      </c>
      <c r="EB3021" s="6" t="s">
        <v>13</v>
      </c>
      <c r="EC3021" s="6" t="s">
        <v>243</v>
      </c>
      <c r="ED3021" s="6" t="s">
        <v>244</v>
      </c>
      <c r="EE3021" s="6" t="s">
        <v>97</v>
      </c>
      <c r="EF3021" s="6" t="s">
        <v>98</v>
      </c>
      <c r="EG3021" s="6">
        <v>67</v>
      </c>
      <c r="EH3021" s="6">
        <v>350</v>
      </c>
      <c r="EI3021" s="6">
        <v>67</v>
      </c>
      <c r="EJ3021" s="6">
        <v>350</v>
      </c>
      <c r="EK3021" s="6">
        <v>67</v>
      </c>
      <c r="EL3021" s="6">
        <v>350</v>
      </c>
      <c r="EM3021" s="6" t="s">
        <v>120</v>
      </c>
      <c r="EN3021" s="6" t="s">
        <v>22</v>
      </c>
      <c r="EO3021" s="6">
        <v>19</v>
      </c>
    </row>
    <row r="3022" spans="131:145" x14ac:dyDescent="0.25">
      <c r="EA3022" s="6" t="s">
        <v>0</v>
      </c>
      <c r="EB3022" s="6" t="s">
        <v>9</v>
      </c>
      <c r="EC3022" s="6" t="s">
        <v>220</v>
      </c>
      <c r="ED3022" s="6" t="s">
        <v>221</v>
      </c>
      <c r="EE3022" s="6" t="s">
        <v>97</v>
      </c>
      <c r="EF3022" s="6" t="s">
        <v>125</v>
      </c>
      <c r="EG3022" s="6">
        <v>121</v>
      </c>
      <c r="EH3022" s="6">
        <v>596</v>
      </c>
      <c r="EI3022" s="6">
        <v>129</v>
      </c>
      <c r="EJ3022" s="6">
        <v>575</v>
      </c>
      <c r="EK3022" s="6">
        <v>129</v>
      </c>
      <c r="EL3022" s="6">
        <v>575</v>
      </c>
      <c r="EM3022" s="6" t="s">
        <v>120</v>
      </c>
      <c r="EN3022" s="6" t="s">
        <v>21</v>
      </c>
      <c r="EO3022" s="6">
        <v>30</v>
      </c>
    </row>
    <row r="3023" spans="131:145" x14ac:dyDescent="0.25">
      <c r="EA3023" s="6" t="s">
        <v>3</v>
      </c>
      <c r="EB3023" s="6" t="s">
        <v>14</v>
      </c>
      <c r="EC3023" s="6" t="s">
        <v>776</v>
      </c>
      <c r="ED3023" s="6" t="s">
        <v>777</v>
      </c>
      <c r="EE3023" s="6" t="s">
        <v>97</v>
      </c>
      <c r="EF3023" s="6" t="s">
        <v>98</v>
      </c>
      <c r="EG3023" s="6">
        <v>77</v>
      </c>
      <c r="EH3023" s="6">
        <v>384</v>
      </c>
      <c r="EI3023" s="6">
        <v>79</v>
      </c>
      <c r="EJ3023" s="6">
        <v>394</v>
      </c>
      <c r="EK3023" s="6">
        <v>79</v>
      </c>
      <c r="EL3023" s="6">
        <v>394</v>
      </c>
      <c r="EM3023" s="6" t="s">
        <v>120</v>
      </c>
      <c r="EN3023" s="6" t="s">
        <v>21</v>
      </c>
      <c r="EO3023" s="6">
        <v>8</v>
      </c>
    </row>
    <row r="3024" spans="131:145" x14ac:dyDescent="0.25">
      <c r="EA3024" s="6" t="s">
        <v>3</v>
      </c>
      <c r="EB3024" s="6" t="s">
        <v>17</v>
      </c>
      <c r="EC3024" s="6" t="s">
        <v>1868</v>
      </c>
      <c r="ED3024" s="6" t="s">
        <v>762</v>
      </c>
      <c r="EE3024" s="6" t="s">
        <v>209</v>
      </c>
      <c r="EF3024" s="6" t="s">
        <v>125</v>
      </c>
      <c r="EG3024" s="6">
        <v>32</v>
      </c>
      <c r="EH3024" s="6">
        <v>156</v>
      </c>
      <c r="EI3024" s="6">
        <v>9</v>
      </c>
      <c r="EJ3024" s="6">
        <v>58</v>
      </c>
      <c r="EK3024" s="6">
        <v>9</v>
      </c>
      <c r="EL3024" s="6">
        <v>58</v>
      </c>
      <c r="EM3024" s="6" t="s">
        <v>120</v>
      </c>
      <c r="EN3024" s="6" t="s">
        <v>22</v>
      </c>
      <c r="EO3024" s="6">
        <v>0</v>
      </c>
    </row>
    <row r="3025" spans="131:145" x14ac:dyDescent="0.25">
      <c r="EA3025" s="6" t="s">
        <v>0</v>
      </c>
      <c r="EB3025" s="6" t="s">
        <v>13</v>
      </c>
      <c r="EC3025" s="6" t="s">
        <v>173</v>
      </c>
      <c r="ED3025" s="6" t="s">
        <v>174</v>
      </c>
      <c r="EE3025" s="6" t="s">
        <v>97</v>
      </c>
      <c r="EF3025" s="6" t="s">
        <v>125</v>
      </c>
      <c r="EG3025" s="6">
        <v>74</v>
      </c>
      <c r="EH3025" s="6">
        <v>404</v>
      </c>
      <c r="EI3025" s="6">
        <v>60</v>
      </c>
      <c r="EJ3025" s="6">
        <v>330</v>
      </c>
      <c r="EK3025" s="6">
        <v>74</v>
      </c>
      <c r="EL3025" s="6">
        <v>369</v>
      </c>
      <c r="EM3025" s="6" t="s">
        <v>120</v>
      </c>
      <c r="EN3025" s="6" t="s">
        <v>21</v>
      </c>
      <c r="EO3025" s="6">
        <v>20</v>
      </c>
    </row>
    <row r="3026" spans="131:145" x14ac:dyDescent="0.25">
      <c r="EA3026" s="6" t="s">
        <v>0</v>
      </c>
      <c r="EB3026" s="6" t="s">
        <v>9</v>
      </c>
      <c r="EC3026" s="6" t="s">
        <v>1078</v>
      </c>
      <c r="ED3026" s="6" t="s">
        <v>1079</v>
      </c>
      <c r="EE3026" s="6" t="s">
        <v>97</v>
      </c>
      <c r="EF3026" s="6" t="s">
        <v>125</v>
      </c>
      <c r="EG3026" s="6">
        <v>115</v>
      </c>
      <c r="EH3026" s="6">
        <v>502</v>
      </c>
      <c r="EI3026" s="6">
        <v>123</v>
      </c>
      <c r="EJ3026" s="6">
        <v>555</v>
      </c>
      <c r="EK3026" s="6">
        <v>123</v>
      </c>
      <c r="EL3026" s="6">
        <v>555</v>
      </c>
      <c r="EM3026" s="6" t="s">
        <v>120</v>
      </c>
      <c r="EN3026" s="6" t="s">
        <v>21</v>
      </c>
      <c r="EO3026" s="6">
        <v>18</v>
      </c>
    </row>
    <row r="3027" spans="131:145" x14ac:dyDescent="0.25">
      <c r="EA3027" s="6" t="s">
        <v>0</v>
      </c>
      <c r="EB3027" s="6" t="s">
        <v>7</v>
      </c>
      <c r="EC3027" s="6" t="s">
        <v>143</v>
      </c>
      <c r="ED3027" s="6" t="s">
        <v>144</v>
      </c>
      <c r="EE3027" s="6" t="s">
        <v>97</v>
      </c>
      <c r="EF3027" s="6" t="s">
        <v>132</v>
      </c>
      <c r="EG3027" s="6">
        <v>12</v>
      </c>
      <c r="EH3027" s="6">
        <v>51</v>
      </c>
      <c r="EI3027" s="6">
        <v>4</v>
      </c>
      <c r="EJ3027" s="6">
        <v>20</v>
      </c>
      <c r="EK3027" s="6">
        <v>12</v>
      </c>
      <c r="EL3027" s="6">
        <v>52</v>
      </c>
      <c r="EM3027" s="6" t="s">
        <v>120</v>
      </c>
      <c r="EN3027" s="6" t="s">
        <v>22</v>
      </c>
      <c r="EO3027" s="6">
        <v>1</v>
      </c>
    </row>
    <row r="3028" spans="131:145" x14ac:dyDescent="0.25">
      <c r="EA3028" s="6" t="s">
        <v>0</v>
      </c>
      <c r="EB3028" s="6" t="s">
        <v>9</v>
      </c>
      <c r="EC3028" s="6" t="s">
        <v>135</v>
      </c>
      <c r="ED3028" s="6" t="s">
        <v>136</v>
      </c>
      <c r="EE3028" s="6" t="s">
        <v>97</v>
      </c>
      <c r="EF3028" s="6" t="s">
        <v>125</v>
      </c>
      <c r="EG3028" s="6">
        <v>207</v>
      </c>
      <c r="EH3028" s="6">
        <v>1141</v>
      </c>
      <c r="EI3028" s="6">
        <v>352</v>
      </c>
      <c r="EJ3028" s="6">
        <v>1386</v>
      </c>
      <c r="EK3028" s="6">
        <v>352</v>
      </c>
      <c r="EL3028" s="6">
        <v>1386</v>
      </c>
      <c r="EM3028" s="6" t="s">
        <v>120</v>
      </c>
      <c r="EN3028" s="6" t="s">
        <v>21</v>
      </c>
      <c r="EO3028" s="6">
        <v>32</v>
      </c>
    </row>
    <row r="3029" spans="131:145" x14ac:dyDescent="0.25">
      <c r="EA3029" s="6" t="s">
        <v>0</v>
      </c>
      <c r="EB3029" s="6" t="s">
        <v>9</v>
      </c>
      <c r="EC3029" s="6" t="s">
        <v>135</v>
      </c>
      <c r="ED3029" s="6" t="s">
        <v>136</v>
      </c>
      <c r="EE3029" s="6" t="s">
        <v>97</v>
      </c>
      <c r="EF3029" s="6" t="s">
        <v>125</v>
      </c>
      <c r="EG3029" s="6">
        <v>207</v>
      </c>
      <c r="EH3029" s="6">
        <v>1141</v>
      </c>
      <c r="EI3029" s="6">
        <v>352</v>
      </c>
      <c r="EJ3029" s="6">
        <v>1386</v>
      </c>
      <c r="EK3029" s="6">
        <v>352</v>
      </c>
      <c r="EL3029" s="6">
        <v>1386</v>
      </c>
      <c r="EM3029" s="6" t="s">
        <v>120</v>
      </c>
      <c r="EN3029" s="6" t="s">
        <v>22</v>
      </c>
      <c r="EO3029" s="6">
        <v>44</v>
      </c>
    </row>
    <row r="3030" spans="131:145" x14ac:dyDescent="0.25">
      <c r="EA3030" s="6" t="s">
        <v>0</v>
      </c>
      <c r="EB3030" s="6" t="s">
        <v>13</v>
      </c>
      <c r="EC3030" s="6" t="s">
        <v>199</v>
      </c>
      <c r="ED3030" s="6" t="s">
        <v>200</v>
      </c>
      <c r="EE3030" s="6" t="s">
        <v>97</v>
      </c>
      <c r="EF3030" s="6" t="s">
        <v>125</v>
      </c>
      <c r="EG3030" s="6">
        <v>77</v>
      </c>
      <c r="EH3030" s="6">
        <v>380</v>
      </c>
      <c r="EI3030" s="6">
        <v>76</v>
      </c>
      <c r="EJ3030" s="6">
        <v>342</v>
      </c>
      <c r="EK3030" s="6">
        <v>76</v>
      </c>
      <c r="EL3030" s="6">
        <v>344</v>
      </c>
      <c r="EM3030" s="6" t="s">
        <v>120</v>
      </c>
      <c r="EN3030" s="6" t="s">
        <v>21</v>
      </c>
      <c r="EO3030" s="6">
        <v>17</v>
      </c>
    </row>
    <row r="3031" spans="131:145" x14ac:dyDescent="0.25">
      <c r="EA3031" s="6" t="s">
        <v>0</v>
      </c>
      <c r="EB3031" s="6" t="s">
        <v>9</v>
      </c>
      <c r="EC3031" s="6" t="s">
        <v>1078</v>
      </c>
      <c r="ED3031" s="6" t="s">
        <v>1079</v>
      </c>
      <c r="EE3031" s="6" t="s">
        <v>97</v>
      </c>
      <c r="EF3031" s="6" t="s">
        <v>125</v>
      </c>
      <c r="EG3031" s="6">
        <v>115</v>
      </c>
      <c r="EH3031" s="6">
        <v>502</v>
      </c>
      <c r="EI3031" s="6">
        <v>123</v>
      </c>
      <c r="EJ3031" s="6">
        <v>555</v>
      </c>
      <c r="EK3031" s="6">
        <v>123</v>
      </c>
      <c r="EL3031" s="6">
        <v>555</v>
      </c>
      <c r="EM3031" s="6" t="s">
        <v>120</v>
      </c>
      <c r="EN3031" s="6" t="s">
        <v>23</v>
      </c>
      <c r="EO3031" s="6">
        <v>35</v>
      </c>
    </row>
    <row r="3032" spans="131:145" x14ac:dyDescent="0.25">
      <c r="EA3032" s="6" t="s">
        <v>3</v>
      </c>
      <c r="EB3032" s="6" t="s">
        <v>18</v>
      </c>
      <c r="EC3032" s="6" t="s">
        <v>809</v>
      </c>
      <c r="ED3032" s="6" t="s">
        <v>810</v>
      </c>
      <c r="EE3032" s="6" t="s">
        <v>97</v>
      </c>
      <c r="EF3032" s="6" t="s">
        <v>98</v>
      </c>
      <c r="EG3032" s="6">
        <v>12</v>
      </c>
      <c r="EH3032" s="6">
        <v>52</v>
      </c>
      <c r="EI3032" s="6">
        <v>10</v>
      </c>
      <c r="EJ3032" s="6">
        <v>44</v>
      </c>
      <c r="EK3032" s="6">
        <v>10</v>
      </c>
      <c r="EL3032" s="6">
        <v>44</v>
      </c>
      <c r="EM3032" s="6" t="s">
        <v>120</v>
      </c>
      <c r="EN3032" s="6" t="s">
        <v>21</v>
      </c>
      <c r="EO3032" s="6">
        <v>4</v>
      </c>
    </row>
    <row r="3033" spans="131:145" x14ac:dyDescent="0.25">
      <c r="EA3033" s="6" t="s">
        <v>0</v>
      </c>
      <c r="EB3033" s="6" t="s">
        <v>13</v>
      </c>
      <c r="EC3033" s="6" t="s">
        <v>173</v>
      </c>
      <c r="ED3033" s="6" t="s">
        <v>174</v>
      </c>
      <c r="EE3033" s="6" t="s">
        <v>97</v>
      </c>
      <c r="EF3033" s="6" t="s">
        <v>125</v>
      </c>
      <c r="EG3033" s="6">
        <v>74</v>
      </c>
      <c r="EH3033" s="6">
        <v>404</v>
      </c>
      <c r="EI3033" s="6">
        <v>60</v>
      </c>
      <c r="EJ3033" s="6">
        <v>330</v>
      </c>
      <c r="EK3033" s="6">
        <v>74</v>
      </c>
      <c r="EL3033" s="6">
        <v>369</v>
      </c>
      <c r="EM3033" s="6" t="s">
        <v>120</v>
      </c>
      <c r="EN3033" s="6" t="s">
        <v>22</v>
      </c>
      <c r="EO3033" s="6">
        <v>18</v>
      </c>
    </row>
    <row r="3034" spans="131:145" x14ac:dyDescent="0.25">
      <c r="EA3034" s="6" t="s">
        <v>0</v>
      </c>
      <c r="EB3034" s="6" t="s">
        <v>9</v>
      </c>
      <c r="EC3034" s="6" t="s">
        <v>135</v>
      </c>
      <c r="ED3034" s="6" t="s">
        <v>136</v>
      </c>
      <c r="EE3034" s="6" t="s">
        <v>97</v>
      </c>
      <c r="EF3034" s="6" t="s">
        <v>125</v>
      </c>
      <c r="EG3034" s="6">
        <v>207</v>
      </c>
      <c r="EH3034" s="6">
        <v>1141</v>
      </c>
      <c r="EI3034" s="6">
        <v>352</v>
      </c>
      <c r="EJ3034" s="6">
        <v>1386</v>
      </c>
      <c r="EK3034" s="6">
        <v>352</v>
      </c>
      <c r="EL3034" s="6">
        <v>1386</v>
      </c>
      <c r="EM3034" s="6" t="s">
        <v>120</v>
      </c>
      <c r="EN3034" s="6" t="s">
        <v>23</v>
      </c>
      <c r="EO3034" s="6">
        <v>76</v>
      </c>
    </row>
    <row r="3035" spans="131:145" x14ac:dyDescent="0.25">
      <c r="EA3035" s="6" t="s">
        <v>0</v>
      </c>
      <c r="EB3035" s="6" t="s">
        <v>7</v>
      </c>
      <c r="EC3035" s="6" t="s">
        <v>130</v>
      </c>
      <c r="ED3035" s="6" t="s">
        <v>131</v>
      </c>
      <c r="EE3035" s="6" t="s">
        <v>97</v>
      </c>
      <c r="EF3035" s="6" t="s">
        <v>125</v>
      </c>
      <c r="EG3035" s="6">
        <v>169</v>
      </c>
      <c r="EH3035" s="6">
        <v>816</v>
      </c>
      <c r="EI3035" s="6">
        <v>153</v>
      </c>
      <c r="EJ3035" s="6">
        <v>754</v>
      </c>
      <c r="EK3035" s="6">
        <v>157</v>
      </c>
      <c r="EL3035" s="6">
        <v>761</v>
      </c>
      <c r="EM3035" s="6" t="s">
        <v>120</v>
      </c>
      <c r="EN3035" s="6" t="s">
        <v>23</v>
      </c>
      <c r="EO3035" s="6">
        <v>52</v>
      </c>
    </row>
    <row r="3036" spans="131:145" x14ac:dyDescent="0.25">
      <c r="EA3036" s="6" t="s">
        <v>3</v>
      </c>
      <c r="EB3036" s="6" t="s">
        <v>14</v>
      </c>
      <c r="EC3036" s="6" t="s">
        <v>783</v>
      </c>
      <c r="ED3036" s="6" t="s">
        <v>784</v>
      </c>
      <c r="EE3036" s="6" t="s">
        <v>97</v>
      </c>
      <c r="EF3036" s="6" t="s">
        <v>98</v>
      </c>
      <c r="EG3036" s="6">
        <v>41</v>
      </c>
      <c r="EH3036" s="6">
        <v>214</v>
      </c>
      <c r="EI3036" s="6">
        <v>41</v>
      </c>
      <c r="EJ3036" s="6">
        <v>214</v>
      </c>
      <c r="EK3036" s="6">
        <v>41</v>
      </c>
      <c r="EL3036" s="6">
        <v>214</v>
      </c>
      <c r="EM3036" s="6" t="s">
        <v>120</v>
      </c>
      <c r="EN3036" s="6" t="s">
        <v>21</v>
      </c>
      <c r="EO3036" s="6">
        <v>7</v>
      </c>
    </row>
    <row r="3037" spans="131:145" x14ac:dyDescent="0.25">
      <c r="EA3037" s="6" t="s">
        <v>0</v>
      </c>
      <c r="EB3037" s="6" t="s">
        <v>9</v>
      </c>
      <c r="EC3037" s="6" t="s">
        <v>1078</v>
      </c>
      <c r="ED3037" s="6" t="s">
        <v>1079</v>
      </c>
      <c r="EE3037" s="6" t="s">
        <v>97</v>
      </c>
      <c r="EF3037" s="6" t="s">
        <v>125</v>
      </c>
      <c r="EG3037" s="6">
        <v>115</v>
      </c>
      <c r="EH3037" s="6">
        <v>502</v>
      </c>
      <c r="EI3037" s="6">
        <v>123</v>
      </c>
      <c r="EJ3037" s="6">
        <v>555</v>
      </c>
      <c r="EK3037" s="6">
        <v>123</v>
      </c>
      <c r="EL3037" s="6">
        <v>555</v>
      </c>
      <c r="EM3037" s="6" t="s">
        <v>120</v>
      </c>
      <c r="EN3037" s="6" t="s">
        <v>22</v>
      </c>
      <c r="EO3037" s="6">
        <v>17</v>
      </c>
    </row>
    <row r="3038" spans="131:145" x14ac:dyDescent="0.25">
      <c r="EA3038" s="6" t="s">
        <v>3</v>
      </c>
      <c r="EB3038" s="6" t="s">
        <v>17</v>
      </c>
      <c r="EC3038" s="6" t="s">
        <v>771</v>
      </c>
      <c r="ED3038" s="6" t="s">
        <v>772</v>
      </c>
      <c r="EE3038" s="6" t="s">
        <v>209</v>
      </c>
      <c r="EF3038" s="6" t="s">
        <v>125</v>
      </c>
      <c r="EG3038" s="6">
        <v>9</v>
      </c>
      <c r="EH3038" s="6">
        <v>40</v>
      </c>
      <c r="EI3038" s="6">
        <v>9</v>
      </c>
      <c r="EJ3038" s="6">
        <v>43</v>
      </c>
      <c r="EK3038" s="6">
        <v>9</v>
      </c>
      <c r="EL3038" s="6">
        <v>43</v>
      </c>
      <c r="EM3038" s="6" t="s">
        <v>120</v>
      </c>
      <c r="EN3038" s="6" t="s">
        <v>23</v>
      </c>
      <c r="EO3038" s="6">
        <v>2</v>
      </c>
    </row>
    <row r="3039" spans="131:145" x14ac:dyDescent="0.25">
      <c r="EA3039" s="6" t="s">
        <v>3</v>
      </c>
      <c r="EB3039" s="6" t="s">
        <v>15</v>
      </c>
      <c r="EC3039" s="6" t="s">
        <v>1863</v>
      </c>
      <c r="ED3039" s="6" t="s">
        <v>801</v>
      </c>
      <c r="EE3039" s="6" t="s">
        <v>97</v>
      </c>
      <c r="EF3039" s="6" t="s">
        <v>125</v>
      </c>
      <c r="EG3039" s="6">
        <v>70</v>
      </c>
      <c r="EH3039" s="6">
        <v>273</v>
      </c>
      <c r="EI3039" s="6">
        <v>71</v>
      </c>
      <c r="EJ3039" s="6">
        <v>278</v>
      </c>
      <c r="EK3039" s="6">
        <v>71</v>
      </c>
      <c r="EL3039" s="6">
        <v>278</v>
      </c>
      <c r="EM3039" s="6" t="s">
        <v>120</v>
      </c>
      <c r="EN3039" s="6" t="s">
        <v>22</v>
      </c>
      <c r="EO3039" s="6">
        <v>13</v>
      </c>
    </row>
    <row r="3040" spans="131:145" x14ac:dyDescent="0.25">
      <c r="EA3040" s="6" t="s">
        <v>0</v>
      </c>
      <c r="EB3040" s="6" t="s">
        <v>13</v>
      </c>
      <c r="EC3040" s="6" t="s">
        <v>243</v>
      </c>
      <c r="ED3040" s="6" t="s">
        <v>244</v>
      </c>
      <c r="EE3040" s="6" t="s">
        <v>97</v>
      </c>
      <c r="EF3040" s="6" t="s">
        <v>98</v>
      </c>
      <c r="EG3040" s="6">
        <v>67</v>
      </c>
      <c r="EH3040" s="6">
        <v>350</v>
      </c>
      <c r="EI3040" s="6">
        <v>67</v>
      </c>
      <c r="EJ3040" s="6">
        <v>350</v>
      </c>
      <c r="EK3040" s="6">
        <v>67</v>
      </c>
      <c r="EL3040" s="6">
        <v>350</v>
      </c>
      <c r="EM3040" s="6" t="s">
        <v>120</v>
      </c>
      <c r="EN3040" s="6" t="s">
        <v>23</v>
      </c>
      <c r="EO3040" s="6">
        <v>31</v>
      </c>
    </row>
    <row r="3041" spans="131:145" x14ac:dyDescent="0.25">
      <c r="EA3041" s="6" t="s">
        <v>0</v>
      </c>
      <c r="EB3041" s="6" t="s">
        <v>7</v>
      </c>
      <c r="EC3041" s="6" t="s">
        <v>143</v>
      </c>
      <c r="ED3041" s="6" t="s">
        <v>144</v>
      </c>
      <c r="EE3041" s="6" t="s">
        <v>97</v>
      </c>
      <c r="EF3041" s="6" t="s">
        <v>132</v>
      </c>
      <c r="EG3041" s="6">
        <v>12</v>
      </c>
      <c r="EH3041" s="6">
        <v>51</v>
      </c>
      <c r="EI3041" s="6">
        <v>4</v>
      </c>
      <c r="EJ3041" s="6">
        <v>20</v>
      </c>
      <c r="EK3041" s="6">
        <v>12</v>
      </c>
      <c r="EL3041" s="6">
        <v>52</v>
      </c>
      <c r="EM3041" s="6" t="s">
        <v>120</v>
      </c>
      <c r="EN3041" s="6" t="s">
        <v>21</v>
      </c>
      <c r="EO3041" s="6">
        <v>2</v>
      </c>
    </row>
    <row r="3042" spans="131:145" x14ac:dyDescent="0.25">
      <c r="EA3042" s="6" t="s">
        <v>0</v>
      </c>
      <c r="EB3042" s="6" t="s">
        <v>13</v>
      </c>
      <c r="EC3042" s="6" t="s">
        <v>173</v>
      </c>
      <c r="ED3042" s="6" t="s">
        <v>174</v>
      </c>
      <c r="EE3042" s="6" t="s">
        <v>97</v>
      </c>
      <c r="EF3042" s="6" t="s">
        <v>125</v>
      </c>
      <c r="EG3042" s="6">
        <v>74</v>
      </c>
      <c r="EH3042" s="6">
        <v>404</v>
      </c>
      <c r="EI3042" s="6">
        <v>60</v>
      </c>
      <c r="EJ3042" s="6">
        <v>330</v>
      </c>
      <c r="EK3042" s="6">
        <v>74</v>
      </c>
      <c r="EL3042" s="6">
        <v>369</v>
      </c>
      <c r="EM3042" s="6" t="s">
        <v>120</v>
      </c>
      <c r="EN3042" s="6" t="s">
        <v>23</v>
      </c>
      <c r="EO3042" s="6">
        <v>38</v>
      </c>
    </row>
    <row r="3043" spans="131:145" x14ac:dyDescent="0.25">
      <c r="EA3043" s="6" t="s">
        <v>3</v>
      </c>
      <c r="EB3043" s="6" t="s">
        <v>17</v>
      </c>
      <c r="EC3043" s="6" t="s">
        <v>1868</v>
      </c>
      <c r="ED3043" s="6" t="s">
        <v>762</v>
      </c>
      <c r="EE3043" s="6" t="s">
        <v>209</v>
      </c>
      <c r="EF3043" s="6" t="s">
        <v>125</v>
      </c>
      <c r="EG3043" s="6">
        <v>32</v>
      </c>
      <c r="EH3043" s="6">
        <v>156</v>
      </c>
      <c r="EI3043" s="6">
        <v>9</v>
      </c>
      <c r="EJ3043" s="6">
        <v>58</v>
      </c>
      <c r="EK3043" s="6">
        <v>9</v>
      </c>
      <c r="EL3043" s="6">
        <v>58</v>
      </c>
      <c r="EM3043" s="6" t="s">
        <v>120</v>
      </c>
      <c r="EN3043" s="6" t="s">
        <v>21</v>
      </c>
      <c r="EO3043" s="6">
        <v>3</v>
      </c>
    </row>
    <row r="3044" spans="131:145" x14ac:dyDescent="0.25">
      <c r="EA3044" s="6" t="s">
        <v>3</v>
      </c>
      <c r="EB3044" s="6" t="s">
        <v>17</v>
      </c>
      <c r="EC3044" s="6" t="s">
        <v>232</v>
      </c>
      <c r="ED3044" s="6" t="s">
        <v>233</v>
      </c>
      <c r="EE3044" s="6" t="s">
        <v>97</v>
      </c>
      <c r="EF3044" s="6" t="s">
        <v>98</v>
      </c>
      <c r="EG3044" s="6">
        <v>30</v>
      </c>
      <c r="EH3044" s="6">
        <v>188</v>
      </c>
      <c r="EI3044" s="6">
        <v>24</v>
      </c>
      <c r="EJ3044" s="6">
        <v>112</v>
      </c>
      <c r="EK3044" s="6">
        <v>24</v>
      </c>
      <c r="EL3044" s="6">
        <v>112</v>
      </c>
      <c r="EM3044" s="6" t="s">
        <v>120</v>
      </c>
      <c r="EN3044" s="6" t="s">
        <v>21</v>
      </c>
      <c r="EO3044" s="6">
        <v>4</v>
      </c>
    </row>
    <row r="3045" spans="131:145" x14ac:dyDescent="0.25">
      <c r="EA3045" s="6" t="s">
        <v>0</v>
      </c>
      <c r="EB3045" s="6" t="s">
        <v>13</v>
      </c>
      <c r="EC3045" s="6" t="s">
        <v>175</v>
      </c>
      <c r="ED3045" s="6" t="s">
        <v>176</v>
      </c>
      <c r="EE3045" s="6" t="s">
        <v>97</v>
      </c>
      <c r="EF3045" s="6" t="s">
        <v>125</v>
      </c>
      <c r="EG3045" s="6">
        <v>35</v>
      </c>
      <c r="EH3045" s="6">
        <v>215</v>
      </c>
      <c r="EI3045" s="6">
        <v>35</v>
      </c>
      <c r="EJ3045" s="6">
        <v>211</v>
      </c>
      <c r="EK3045" s="6">
        <v>35</v>
      </c>
      <c r="EL3045" s="6">
        <v>212</v>
      </c>
      <c r="EM3045" s="6" t="s">
        <v>120</v>
      </c>
      <c r="EN3045" s="6" t="s">
        <v>21</v>
      </c>
      <c r="EO3045" s="6">
        <v>5</v>
      </c>
    </row>
    <row r="3046" spans="131:145" x14ac:dyDescent="0.25">
      <c r="EA3046" s="6" t="s">
        <v>3</v>
      </c>
      <c r="EB3046" s="6" t="s">
        <v>17</v>
      </c>
      <c r="EC3046" s="6" t="s">
        <v>1868</v>
      </c>
      <c r="ED3046" s="6" t="s">
        <v>762</v>
      </c>
      <c r="EE3046" s="6" t="s">
        <v>209</v>
      </c>
      <c r="EF3046" s="6" t="s">
        <v>125</v>
      </c>
      <c r="EG3046" s="6">
        <v>32</v>
      </c>
      <c r="EH3046" s="6">
        <v>156</v>
      </c>
      <c r="EI3046" s="6">
        <v>9</v>
      </c>
      <c r="EJ3046" s="6">
        <v>58</v>
      </c>
      <c r="EK3046" s="6">
        <v>9</v>
      </c>
      <c r="EL3046" s="6">
        <v>58</v>
      </c>
      <c r="EM3046" s="6" t="s">
        <v>120</v>
      </c>
      <c r="EN3046" s="6" t="s">
        <v>23</v>
      </c>
      <c r="EO3046" s="6">
        <v>3</v>
      </c>
    </row>
    <row r="3047" spans="131:145" x14ac:dyDescent="0.25">
      <c r="EA3047" s="6" t="s">
        <v>3</v>
      </c>
      <c r="EB3047" s="6" t="s">
        <v>14</v>
      </c>
      <c r="EC3047" s="6" t="s">
        <v>783</v>
      </c>
      <c r="ED3047" s="6" t="s">
        <v>784</v>
      </c>
      <c r="EE3047" s="6" t="s">
        <v>97</v>
      </c>
      <c r="EF3047" s="6" t="s">
        <v>98</v>
      </c>
      <c r="EG3047" s="6">
        <v>41</v>
      </c>
      <c r="EH3047" s="6">
        <v>214</v>
      </c>
      <c r="EI3047" s="6">
        <v>41</v>
      </c>
      <c r="EJ3047" s="6">
        <v>214</v>
      </c>
      <c r="EK3047" s="6">
        <v>41</v>
      </c>
      <c r="EL3047" s="6">
        <v>214</v>
      </c>
      <c r="EM3047" s="6" t="s">
        <v>120</v>
      </c>
      <c r="EN3047" s="6" t="s">
        <v>22</v>
      </c>
      <c r="EO3047" s="6">
        <v>8</v>
      </c>
    </row>
    <row r="3048" spans="131:145" x14ac:dyDescent="0.25">
      <c r="EA3048" s="6" t="s">
        <v>0</v>
      </c>
      <c r="EB3048" s="6" t="s">
        <v>5</v>
      </c>
      <c r="EC3048" s="6" t="s">
        <v>713</v>
      </c>
      <c r="ED3048" s="6" t="s">
        <v>714</v>
      </c>
      <c r="EE3048" s="6" t="s">
        <v>209</v>
      </c>
      <c r="EF3048" s="6" t="s">
        <v>125</v>
      </c>
      <c r="EG3048" s="6">
        <v>110</v>
      </c>
      <c r="EH3048" s="6">
        <v>643</v>
      </c>
      <c r="EI3048" s="6">
        <v>106</v>
      </c>
      <c r="EK3048" s="6">
        <v>124</v>
      </c>
      <c r="EL3048" s="6">
        <v>0</v>
      </c>
      <c r="EM3048" s="6" t="s">
        <v>120</v>
      </c>
      <c r="EN3048" s="6" t="s">
        <v>23</v>
      </c>
      <c r="EO3048" s="6">
        <v>0</v>
      </c>
    </row>
    <row r="3049" spans="131:145" x14ac:dyDescent="0.25">
      <c r="EA3049" s="6" t="s">
        <v>3</v>
      </c>
      <c r="EB3049" s="6" t="s">
        <v>16</v>
      </c>
      <c r="EC3049" s="6" t="s">
        <v>813</v>
      </c>
      <c r="ED3049" s="6" t="s">
        <v>814</v>
      </c>
      <c r="EE3049" s="6" t="s">
        <v>97</v>
      </c>
      <c r="EF3049" s="6" t="s">
        <v>98</v>
      </c>
      <c r="EG3049" s="6">
        <v>38</v>
      </c>
      <c r="EH3049" s="6">
        <v>164</v>
      </c>
      <c r="EI3049" s="6">
        <v>37</v>
      </c>
      <c r="EJ3049" s="6">
        <v>155</v>
      </c>
      <c r="EK3049" s="6">
        <v>38</v>
      </c>
      <c r="EL3049" s="6">
        <v>4</v>
      </c>
      <c r="EM3049" s="6" t="s">
        <v>120</v>
      </c>
      <c r="EN3049" s="6" t="s">
        <v>22</v>
      </c>
      <c r="EO3049" s="6">
        <v>7</v>
      </c>
    </row>
    <row r="3050" spans="131:145" x14ac:dyDescent="0.25">
      <c r="EA3050" s="6" t="s">
        <v>3</v>
      </c>
      <c r="EB3050" s="6" t="s">
        <v>17</v>
      </c>
      <c r="EC3050" s="6" t="s">
        <v>232</v>
      </c>
      <c r="ED3050" s="6" t="s">
        <v>233</v>
      </c>
      <c r="EE3050" s="6" t="s">
        <v>97</v>
      </c>
      <c r="EF3050" s="6" t="s">
        <v>98</v>
      </c>
      <c r="EG3050" s="6">
        <v>30</v>
      </c>
      <c r="EH3050" s="6">
        <v>188</v>
      </c>
      <c r="EI3050" s="6">
        <v>24</v>
      </c>
      <c r="EJ3050" s="6">
        <v>112</v>
      </c>
      <c r="EK3050" s="6">
        <v>24</v>
      </c>
      <c r="EL3050" s="6">
        <v>112</v>
      </c>
      <c r="EM3050" s="6" t="s">
        <v>120</v>
      </c>
      <c r="EN3050" s="6" t="s">
        <v>22</v>
      </c>
      <c r="EO3050" s="6">
        <v>1</v>
      </c>
    </row>
    <row r="3051" spans="131:145" x14ac:dyDescent="0.25">
      <c r="EA3051" s="6" t="s">
        <v>0</v>
      </c>
      <c r="EB3051" s="6" t="s">
        <v>13</v>
      </c>
      <c r="EC3051" s="6" t="s">
        <v>175</v>
      </c>
      <c r="ED3051" s="6" t="s">
        <v>176</v>
      </c>
      <c r="EE3051" s="6" t="s">
        <v>97</v>
      </c>
      <c r="EF3051" s="6" t="s">
        <v>125</v>
      </c>
      <c r="EG3051" s="6">
        <v>35</v>
      </c>
      <c r="EH3051" s="6">
        <v>215</v>
      </c>
      <c r="EI3051" s="6">
        <v>35</v>
      </c>
      <c r="EJ3051" s="6">
        <v>211</v>
      </c>
      <c r="EK3051" s="6">
        <v>35</v>
      </c>
      <c r="EL3051" s="6">
        <v>212</v>
      </c>
      <c r="EM3051" s="6" t="s">
        <v>120</v>
      </c>
      <c r="EN3051" s="6" t="s">
        <v>22</v>
      </c>
      <c r="EO3051" s="6">
        <v>7</v>
      </c>
    </row>
    <row r="3052" spans="131:145" x14ac:dyDescent="0.25">
      <c r="EA3052" s="6" t="s">
        <v>0</v>
      </c>
      <c r="EB3052" s="6" t="s">
        <v>7</v>
      </c>
      <c r="EC3052" s="6" t="s">
        <v>130</v>
      </c>
      <c r="ED3052" s="6" t="s">
        <v>131</v>
      </c>
      <c r="EE3052" s="6" t="s">
        <v>97</v>
      </c>
      <c r="EF3052" s="6" t="s">
        <v>125</v>
      </c>
      <c r="EG3052" s="6">
        <v>169</v>
      </c>
      <c r="EH3052" s="6">
        <v>816</v>
      </c>
      <c r="EI3052" s="6">
        <v>153</v>
      </c>
      <c r="EJ3052" s="6">
        <v>754</v>
      </c>
      <c r="EK3052" s="6">
        <v>157</v>
      </c>
      <c r="EL3052" s="6">
        <v>761</v>
      </c>
      <c r="EM3052" s="6" t="s">
        <v>120</v>
      </c>
      <c r="EN3052" s="6" t="s">
        <v>22</v>
      </c>
      <c r="EO3052" s="6">
        <v>23</v>
      </c>
    </row>
    <row r="3053" spans="131:145" x14ac:dyDescent="0.25">
      <c r="EA3053" s="6" t="s">
        <v>0</v>
      </c>
      <c r="EB3053" s="6" t="s">
        <v>13</v>
      </c>
      <c r="EC3053" s="6" t="s">
        <v>239</v>
      </c>
      <c r="ED3053" s="6" t="s">
        <v>240</v>
      </c>
      <c r="EE3053" s="6" t="s">
        <v>97</v>
      </c>
      <c r="EF3053" s="6" t="s">
        <v>98</v>
      </c>
      <c r="EG3053" s="6">
        <v>15</v>
      </c>
      <c r="EH3053" s="6">
        <v>74</v>
      </c>
      <c r="EI3053" s="6">
        <v>12</v>
      </c>
      <c r="EJ3053" s="6">
        <v>60</v>
      </c>
      <c r="EK3053" s="6">
        <v>16</v>
      </c>
      <c r="EL3053" s="6">
        <v>74</v>
      </c>
      <c r="EM3053" s="6" t="s">
        <v>120</v>
      </c>
      <c r="EN3053" s="6" t="s">
        <v>23</v>
      </c>
      <c r="EO3053" s="6">
        <v>3</v>
      </c>
    </row>
    <row r="3054" spans="131:145" x14ac:dyDescent="0.25">
      <c r="EA3054" s="6" t="s">
        <v>3</v>
      </c>
      <c r="EB3054" s="6" t="s">
        <v>15</v>
      </c>
      <c r="EC3054" s="6" t="s">
        <v>1862</v>
      </c>
      <c r="ED3054" s="6" t="s">
        <v>799</v>
      </c>
      <c r="EE3054" s="6" t="s">
        <v>97</v>
      </c>
      <c r="EF3054" s="6" t="s">
        <v>125</v>
      </c>
      <c r="EG3054" s="6">
        <v>51</v>
      </c>
      <c r="EH3054" s="6">
        <v>260</v>
      </c>
      <c r="EI3054" s="6">
        <v>51</v>
      </c>
      <c r="EJ3054" s="6">
        <v>263</v>
      </c>
      <c r="EK3054" s="6">
        <v>51</v>
      </c>
      <c r="EL3054" s="6">
        <v>263</v>
      </c>
      <c r="EM3054" s="6" t="s">
        <v>120</v>
      </c>
      <c r="EN3054" s="6" t="s">
        <v>22</v>
      </c>
      <c r="EO3054" s="6">
        <v>7</v>
      </c>
    </row>
    <row r="3055" spans="131:145" x14ac:dyDescent="0.25">
      <c r="EA3055" s="6" t="s">
        <v>3</v>
      </c>
      <c r="EB3055" s="6" t="s">
        <v>17</v>
      </c>
      <c r="EC3055" s="6" t="s">
        <v>767</v>
      </c>
      <c r="ED3055" s="6" t="s">
        <v>768</v>
      </c>
      <c r="EE3055" s="6" t="s">
        <v>97</v>
      </c>
      <c r="EF3055" s="6" t="s">
        <v>98</v>
      </c>
      <c r="EG3055" s="6">
        <v>61</v>
      </c>
      <c r="EH3055" s="6">
        <v>264</v>
      </c>
      <c r="EI3055" s="6">
        <v>55</v>
      </c>
      <c r="EJ3055" s="6">
        <v>251</v>
      </c>
      <c r="EK3055" s="6">
        <v>55</v>
      </c>
      <c r="EL3055" s="6">
        <v>251</v>
      </c>
      <c r="EM3055" s="6" t="s">
        <v>120</v>
      </c>
      <c r="EN3055" s="6" t="s">
        <v>22</v>
      </c>
      <c r="EO3055" s="6">
        <v>9</v>
      </c>
    </row>
    <row r="3056" spans="131:145" x14ac:dyDescent="0.25">
      <c r="EA3056" s="6" t="s">
        <v>0</v>
      </c>
      <c r="EB3056" s="6" t="s">
        <v>6</v>
      </c>
      <c r="EC3056" s="6" t="s">
        <v>277</v>
      </c>
      <c r="ED3056" s="6" t="s">
        <v>278</v>
      </c>
      <c r="EE3056" s="6" t="s">
        <v>97</v>
      </c>
      <c r="EF3056" s="6" t="s">
        <v>98</v>
      </c>
      <c r="EG3056" s="6">
        <v>139</v>
      </c>
      <c r="EH3056" s="6">
        <v>640</v>
      </c>
      <c r="EI3056" s="6">
        <v>127</v>
      </c>
      <c r="EJ3056" s="6">
        <v>578</v>
      </c>
      <c r="EK3056" s="6">
        <v>146</v>
      </c>
      <c r="EL3056" s="6">
        <v>640</v>
      </c>
      <c r="EM3056" s="6" t="s">
        <v>120</v>
      </c>
      <c r="EN3056" s="6" t="s">
        <v>23</v>
      </c>
      <c r="EO3056" s="6">
        <v>51</v>
      </c>
    </row>
    <row r="3057" spans="131:145" x14ac:dyDescent="0.25">
      <c r="EA3057" s="6" t="s">
        <v>0</v>
      </c>
      <c r="EB3057" s="6" t="s">
        <v>13</v>
      </c>
      <c r="EC3057" s="6" t="s">
        <v>239</v>
      </c>
      <c r="ED3057" s="6" t="s">
        <v>240</v>
      </c>
      <c r="EE3057" s="6" t="s">
        <v>97</v>
      </c>
      <c r="EF3057" s="6" t="s">
        <v>98</v>
      </c>
      <c r="EG3057" s="6">
        <v>15</v>
      </c>
      <c r="EH3057" s="6">
        <v>74</v>
      </c>
      <c r="EI3057" s="6">
        <v>12</v>
      </c>
      <c r="EJ3057" s="6">
        <v>60</v>
      </c>
      <c r="EK3057" s="6">
        <v>16</v>
      </c>
      <c r="EL3057" s="6">
        <v>74</v>
      </c>
      <c r="EM3057" s="6" t="s">
        <v>120</v>
      </c>
      <c r="EN3057" s="6" t="s">
        <v>21</v>
      </c>
      <c r="EO3057" s="6">
        <v>2</v>
      </c>
    </row>
    <row r="3058" spans="131:145" x14ac:dyDescent="0.25">
      <c r="EA3058" s="6" t="s">
        <v>0</v>
      </c>
      <c r="EB3058" s="6" t="s">
        <v>4</v>
      </c>
      <c r="EC3058" s="6" t="s">
        <v>696</v>
      </c>
      <c r="ED3058" s="6" t="s">
        <v>697</v>
      </c>
      <c r="EE3058" s="6" t="s">
        <v>97</v>
      </c>
      <c r="EF3058" s="6" t="s">
        <v>125</v>
      </c>
      <c r="EG3058" s="6">
        <v>43</v>
      </c>
      <c r="EH3058" s="6">
        <v>247</v>
      </c>
      <c r="EI3058" s="6">
        <v>41</v>
      </c>
      <c r="EJ3058" s="6">
        <v>232</v>
      </c>
      <c r="EK3058" s="6">
        <v>41</v>
      </c>
      <c r="EL3058" s="6">
        <v>9</v>
      </c>
      <c r="EM3058" s="6" t="s">
        <v>120</v>
      </c>
      <c r="EN3058" s="6" t="s">
        <v>22</v>
      </c>
      <c r="EO3058" s="6">
        <v>0</v>
      </c>
    </row>
    <row r="3059" spans="131:145" x14ac:dyDescent="0.25">
      <c r="EA3059" s="6" t="s">
        <v>0</v>
      </c>
      <c r="EB3059" s="6" t="s">
        <v>13</v>
      </c>
      <c r="EC3059" s="6" t="s">
        <v>241</v>
      </c>
      <c r="ED3059" s="6" t="s">
        <v>242</v>
      </c>
      <c r="EE3059" s="6" t="s">
        <v>97</v>
      </c>
      <c r="EF3059" s="6" t="s">
        <v>98</v>
      </c>
      <c r="EG3059" s="6">
        <v>65</v>
      </c>
      <c r="EH3059" s="6">
        <v>347</v>
      </c>
      <c r="EI3059" s="6">
        <v>65</v>
      </c>
      <c r="EJ3059" s="6">
        <v>347</v>
      </c>
      <c r="EK3059" s="6">
        <v>65</v>
      </c>
      <c r="EL3059" s="6">
        <v>347</v>
      </c>
      <c r="EM3059" s="6" t="s">
        <v>120</v>
      </c>
      <c r="EN3059" s="6" t="s">
        <v>21</v>
      </c>
      <c r="EO3059" s="6">
        <v>15</v>
      </c>
    </row>
    <row r="3060" spans="131:145" x14ac:dyDescent="0.25">
      <c r="EA3060" s="6" t="s">
        <v>3</v>
      </c>
      <c r="EB3060" s="6" t="s">
        <v>14</v>
      </c>
      <c r="EC3060" s="6" t="s">
        <v>785</v>
      </c>
      <c r="ED3060" s="6" t="s">
        <v>786</v>
      </c>
      <c r="EE3060" s="6" t="s">
        <v>97</v>
      </c>
      <c r="EF3060" s="6" t="s">
        <v>98</v>
      </c>
      <c r="EG3060" s="6">
        <v>140</v>
      </c>
      <c r="EH3060" s="6">
        <v>613</v>
      </c>
      <c r="EI3060" s="6">
        <v>137</v>
      </c>
      <c r="EJ3060" s="6">
        <v>622</v>
      </c>
      <c r="EK3060" s="6">
        <v>137</v>
      </c>
      <c r="EL3060" s="6">
        <v>622</v>
      </c>
      <c r="EM3060" s="6" t="s">
        <v>120</v>
      </c>
      <c r="EN3060" s="6" t="s">
        <v>22</v>
      </c>
      <c r="EO3060" s="6">
        <v>18</v>
      </c>
    </row>
    <row r="3061" spans="131:145" x14ac:dyDescent="0.25">
      <c r="EA3061" s="6" t="s">
        <v>0</v>
      </c>
      <c r="EB3061" s="6" t="s">
        <v>6</v>
      </c>
      <c r="EC3061" s="6" t="s">
        <v>718</v>
      </c>
      <c r="ED3061" s="6" t="s">
        <v>719</v>
      </c>
      <c r="EE3061" s="6" t="s">
        <v>97</v>
      </c>
      <c r="EF3061" s="6" t="s">
        <v>132</v>
      </c>
      <c r="EG3061" s="6">
        <v>68</v>
      </c>
      <c r="EH3061" s="6">
        <v>327</v>
      </c>
      <c r="EI3061" s="6">
        <v>10</v>
      </c>
      <c r="EJ3061" s="6">
        <v>20</v>
      </c>
      <c r="EK3061" s="6">
        <v>63</v>
      </c>
      <c r="EL3061" s="6">
        <v>307</v>
      </c>
      <c r="EM3061" s="6" t="s">
        <v>120</v>
      </c>
      <c r="EN3061" s="6" t="s">
        <v>22</v>
      </c>
      <c r="EO3061" s="6">
        <v>15</v>
      </c>
    </row>
    <row r="3062" spans="131:145" x14ac:dyDescent="0.25">
      <c r="EA3062" s="6" t="s">
        <v>3</v>
      </c>
      <c r="EB3062" s="6" t="s">
        <v>17</v>
      </c>
      <c r="EC3062" s="6" t="s">
        <v>767</v>
      </c>
      <c r="ED3062" s="6" t="s">
        <v>768</v>
      </c>
      <c r="EE3062" s="6" t="s">
        <v>97</v>
      </c>
      <c r="EF3062" s="6" t="s">
        <v>98</v>
      </c>
      <c r="EG3062" s="6">
        <v>61</v>
      </c>
      <c r="EH3062" s="6">
        <v>264</v>
      </c>
      <c r="EI3062" s="6">
        <v>55</v>
      </c>
      <c r="EJ3062" s="6">
        <v>251</v>
      </c>
      <c r="EK3062" s="6">
        <v>55</v>
      </c>
      <c r="EL3062" s="6">
        <v>251</v>
      </c>
      <c r="EM3062" s="6" t="s">
        <v>120</v>
      </c>
      <c r="EN3062" s="6" t="s">
        <v>21</v>
      </c>
      <c r="EO3062" s="6">
        <v>10</v>
      </c>
    </row>
    <row r="3063" spans="131:145" x14ac:dyDescent="0.25">
      <c r="EA3063" s="6" t="s">
        <v>3</v>
      </c>
      <c r="EB3063" s="6" t="s">
        <v>14</v>
      </c>
      <c r="EC3063" s="6" t="s">
        <v>785</v>
      </c>
      <c r="ED3063" s="6" t="s">
        <v>786</v>
      </c>
      <c r="EE3063" s="6" t="s">
        <v>97</v>
      </c>
      <c r="EF3063" s="6" t="s">
        <v>98</v>
      </c>
      <c r="EG3063" s="6">
        <v>140</v>
      </c>
      <c r="EH3063" s="6">
        <v>613</v>
      </c>
      <c r="EI3063" s="6">
        <v>137</v>
      </c>
      <c r="EJ3063" s="6">
        <v>622</v>
      </c>
      <c r="EK3063" s="6">
        <v>137</v>
      </c>
      <c r="EL3063" s="6">
        <v>622</v>
      </c>
      <c r="EM3063" s="6" t="s">
        <v>120</v>
      </c>
      <c r="EN3063" s="6" t="s">
        <v>21</v>
      </c>
      <c r="EO3063" s="6">
        <v>20</v>
      </c>
    </row>
    <row r="3064" spans="131:145" x14ac:dyDescent="0.25">
      <c r="EA3064" s="6" t="s">
        <v>3</v>
      </c>
      <c r="EB3064" s="6" t="s">
        <v>16</v>
      </c>
      <c r="EC3064" s="6" t="s">
        <v>813</v>
      </c>
      <c r="ED3064" s="6" t="s">
        <v>814</v>
      </c>
      <c r="EE3064" s="6" t="s">
        <v>97</v>
      </c>
      <c r="EF3064" s="6" t="s">
        <v>98</v>
      </c>
      <c r="EG3064" s="6">
        <v>38</v>
      </c>
      <c r="EH3064" s="6">
        <v>164</v>
      </c>
      <c r="EI3064" s="6">
        <v>37</v>
      </c>
      <c r="EJ3064" s="6">
        <v>155</v>
      </c>
      <c r="EK3064" s="6">
        <v>38</v>
      </c>
      <c r="EL3064" s="6">
        <v>4</v>
      </c>
      <c r="EM3064" s="6" t="s">
        <v>120</v>
      </c>
      <c r="EN3064" s="6" t="s">
        <v>21</v>
      </c>
      <c r="EO3064" s="6">
        <v>7</v>
      </c>
    </row>
    <row r="3065" spans="131:145" x14ac:dyDescent="0.25">
      <c r="EA3065" s="6" t="s">
        <v>3</v>
      </c>
      <c r="EB3065" s="6" t="s">
        <v>15</v>
      </c>
      <c r="EC3065" s="6" t="s">
        <v>1862</v>
      </c>
      <c r="ED3065" s="6" t="s">
        <v>799</v>
      </c>
      <c r="EE3065" s="6" t="s">
        <v>97</v>
      </c>
      <c r="EF3065" s="6" t="s">
        <v>125</v>
      </c>
      <c r="EG3065" s="6">
        <v>51</v>
      </c>
      <c r="EH3065" s="6">
        <v>260</v>
      </c>
      <c r="EI3065" s="6">
        <v>51</v>
      </c>
      <c r="EJ3065" s="6">
        <v>263</v>
      </c>
      <c r="EK3065" s="6">
        <v>51</v>
      </c>
      <c r="EL3065" s="6">
        <v>263</v>
      </c>
      <c r="EM3065" s="6" t="s">
        <v>120</v>
      </c>
      <c r="EN3065" s="6" t="s">
        <v>21</v>
      </c>
      <c r="EO3065" s="6">
        <v>9</v>
      </c>
    </row>
    <row r="3066" spans="131:145" x14ac:dyDescent="0.25">
      <c r="EA3066" s="6" t="s">
        <v>0</v>
      </c>
      <c r="EB3066" s="6" t="s">
        <v>6</v>
      </c>
      <c r="EC3066" s="6" t="s">
        <v>718</v>
      </c>
      <c r="ED3066" s="6" t="s">
        <v>719</v>
      </c>
      <c r="EE3066" s="6" t="s">
        <v>97</v>
      </c>
      <c r="EF3066" s="6" t="s">
        <v>132</v>
      </c>
      <c r="EG3066" s="6">
        <v>68</v>
      </c>
      <c r="EH3066" s="6">
        <v>327</v>
      </c>
      <c r="EI3066" s="6">
        <v>10</v>
      </c>
      <c r="EJ3066" s="6">
        <v>20</v>
      </c>
      <c r="EK3066" s="6">
        <v>63</v>
      </c>
      <c r="EL3066" s="6">
        <v>307</v>
      </c>
      <c r="EM3066" s="6" t="s">
        <v>120</v>
      </c>
      <c r="EN3066" s="6" t="s">
        <v>21</v>
      </c>
      <c r="EO3066" s="6">
        <v>11</v>
      </c>
    </row>
    <row r="3067" spans="131:145" x14ac:dyDescent="0.25">
      <c r="EA3067" s="6" t="s">
        <v>0</v>
      </c>
      <c r="EB3067" s="6" t="s">
        <v>9</v>
      </c>
      <c r="EC3067" s="6" t="s">
        <v>220</v>
      </c>
      <c r="ED3067" s="6" t="s">
        <v>221</v>
      </c>
      <c r="EE3067" s="6" t="s">
        <v>97</v>
      </c>
      <c r="EF3067" s="6" t="s">
        <v>125</v>
      </c>
      <c r="EG3067" s="6">
        <v>121</v>
      </c>
      <c r="EH3067" s="6">
        <v>596</v>
      </c>
      <c r="EI3067" s="6">
        <v>129</v>
      </c>
      <c r="EJ3067" s="6">
        <v>575</v>
      </c>
      <c r="EK3067" s="6">
        <v>129</v>
      </c>
      <c r="EL3067" s="6">
        <v>575</v>
      </c>
      <c r="EM3067" s="6" t="s">
        <v>120</v>
      </c>
      <c r="EN3067" s="6" t="s">
        <v>23</v>
      </c>
      <c r="EO3067" s="6">
        <v>63</v>
      </c>
    </row>
    <row r="3068" spans="131:145" x14ac:dyDescent="0.25">
      <c r="EA3068" s="6" t="s">
        <v>0</v>
      </c>
      <c r="EB3068" s="6" t="s">
        <v>13</v>
      </c>
      <c r="EC3068" s="6" t="s">
        <v>239</v>
      </c>
      <c r="ED3068" s="6" t="s">
        <v>240</v>
      </c>
      <c r="EE3068" s="6" t="s">
        <v>97</v>
      </c>
      <c r="EF3068" s="6" t="s">
        <v>98</v>
      </c>
      <c r="EG3068" s="6">
        <v>15</v>
      </c>
      <c r="EH3068" s="6">
        <v>74</v>
      </c>
      <c r="EI3068" s="6">
        <v>12</v>
      </c>
      <c r="EJ3068" s="6">
        <v>60</v>
      </c>
      <c r="EK3068" s="6">
        <v>16</v>
      </c>
      <c r="EL3068" s="6">
        <v>74</v>
      </c>
      <c r="EM3068" s="6" t="s">
        <v>120</v>
      </c>
      <c r="EN3068" s="6" t="s">
        <v>22</v>
      </c>
      <c r="EO3068" s="6">
        <v>1</v>
      </c>
    </row>
    <row r="3069" spans="131:145" x14ac:dyDescent="0.25">
      <c r="EA3069" s="6" t="s">
        <v>0</v>
      </c>
      <c r="EB3069" s="6" t="s">
        <v>6</v>
      </c>
      <c r="EC3069" s="6" t="s">
        <v>721</v>
      </c>
      <c r="ED3069" s="6" t="s">
        <v>722</v>
      </c>
      <c r="EE3069" s="6" t="s">
        <v>97</v>
      </c>
      <c r="EF3069" s="6" t="s">
        <v>125</v>
      </c>
      <c r="EG3069" s="6">
        <v>30</v>
      </c>
      <c r="EH3069" s="6">
        <v>181</v>
      </c>
      <c r="EI3069" s="6">
        <v>30</v>
      </c>
      <c r="EJ3069" s="6">
        <v>181</v>
      </c>
      <c r="EK3069" s="6">
        <v>30</v>
      </c>
      <c r="EL3069" s="6">
        <v>181</v>
      </c>
      <c r="EM3069" s="6" t="s">
        <v>120</v>
      </c>
      <c r="EN3069" s="6" t="s">
        <v>21</v>
      </c>
      <c r="EO3069" s="6">
        <v>5</v>
      </c>
    </row>
    <row r="3070" spans="131:145" x14ac:dyDescent="0.25">
      <c r="EA3070" s="6" t="s">
        <v>0</v>
      </c>
      <c r="EB3070" s="6" t="s">
        <v>13</v>
      </c>
      <c r="EC3070" s="6" t="s">
        <v>241</v>
      </c>
      <c r="ED3070" s="6" t="s">
        <v>242</v>
      </c>
      <c r="EE3070" s="6" t="s">
        <v>97</v>
      </c>
      <c r="EF3070" s="6" t="s">
        <v>98</v>
      </c>
      <c r="EG3070" s="6">
        <v>65</v>
      </c>
      <c r="EH3070" s="6">
        <v>347</v>
      </c>
      <c r="EI3070" s="6">
        <v>65</v>
      </c>
      <c r="EJ3070" s="6">
        <v>347</v>
      </c>
      <c r="EK3070" s="6">
        <v>65</v>
      </c>
      <c r="EL3070" s="6">
        <v>347</v>
      </c>
      <c r="EM3070" s="6" t="s">
        <v>120</v>
      </c>
      <c r="EN3070" s="6" t="s">
        <v>23</v>
      </c>
      <c r="EO3070" s="6">
        <v>32</v>
      </c>
    </row>
    <row r="3071" spans="131:145" x14ac:dyDescent="0.25">
      <c r="EA3071" s="6" t="s">
        <v>0</v>
      </c>
      <c r="EB3071" s="6" t="s">
        <v>13</v>
      </c>
      <c r="EC3071" s="6" t="s">
        <v>243</v>
      </c>
      <c r="ED3071" s="6" t="s">
        <v>244</v>
      </c>
      <c r="EE3071" s="6" t="s">
        <v>97</v>
      </c>
      <c r="EF3071" s="6" t="s">
        <v>98</v>
      </c>
      <c r="EG3071" s="6">
        <v>67</v>
      </c>
      <c r="EH3071" s="6">
        <v>350</v>
      </c>
      <c r="EI3071" s="6">
        <v>67</v>
      </c>
      <c r="EJ3071" s="6">
        <v>350</v>
      </c>
      <c r="EK3071" s="6">
        <v>67</v>
      </c>
      <c r="EL3071" s="6">
        <v>350</v>
      </c>
      <c r="EM3071" s="6" t="s">
        <v>120</v>
      </c>
      <c r="EN3071" s="6" t="s">
        <v>21</v>
      </c>
      <c r="EO3071" s="6">
        <v>12</v>
      </c>
    </row>
    <row r="3072" spans="131:145" x14ac:dyDescent="0.25">
      <c r="EA3072" s="6" t="s">
        <v>3</v>
      </c>
      <c r="EB3072" s="6" t="s">
        <v>15</v>
      </c>
      <c r="EC3072" s="6" t="s">
        <v>1862</v>
      </c>
      <c r="ED3072" s="6" t="s">
        <v>799</v>
      </c>
      <c r="EE3072" s="6" t="s">
        <v>97</v>
      </c>
      <c r="EF3072" s="6" t="s">
        <v>125</v>
      </c>
      <c r="EG3072" s="6">
        <v>51</v>
      </c>
      <c r="EH3072" s="6">
        <v>260</v>
      </c>
      <c r="EI3072" s="6">
        <v>51</v>
      </c>
      <c r="EJ3072" s="6">
        <v>263</v>
      </c>
      <c r="EK3072" s="6">
        <v>51</v>
      </c>
      <c r="EL3072" s="6">
        <v>263</v>
      </c>
      <c r="EM3072" s="6" t="s">
        <v>120</v>
      </c>
      <c r="EN3072" s="6" t="s">
        <v>23</v>
      </c>
      <c r="EO3072" s="6">
        <v>16</v>
      </c>
    </row>
    <row r="3073" spans="131:145" x14ac:dyDescent="0.25">
      <c r="EA3073" s="6" t="s">
        <v>0</v>
      </c>
      <c r="EB3073" s="6" t="s">
        <v>7</v>
      </c>
      <c r="EC3073" s="6" t="s">
        <v>143</v>
      </c>
      <c r="ED3073" s="6" t="s">
        <v>144</v>
      </c>
      <c r="EE3073" s="6" t="s">
        <v>97</v>
      </c>
      <c r="EF3073" s="6" t="s">
        <v>132</v>
      </c>
      <c r="EG3073" s="6">
        <v>12</v>
      </c>
      <c r="EH3073" s="6">
        <v>51</v>
      </c>
      <c r="EI3073" s="6">
        <v>4</v>
      </c>
      <c r="EJ3073" s="6">
        <v>20</v>
      </c>
      <c r="EK3073" s="6">
        <v>12</v>
      </c>
      <c r="EL3073" s="6">
        <v>52</v>
      </c>
      <c r="EM3073" s="6" t="s">
        <v>120</v>
      </c>
      <c r="EN3073" s="6" t="s">
        <v>23</v>
      </c>
      <c r="EO3073" s="6">
        <v>3</v>
      </c>
    </row>
    <row r="3074" spans="131:145" x14ac:dyDescent="0.25">
      <c r="EA3074" s="6" t="s">
        <v>3</v>
      </c>
      <c r="EB3074" s="6" t="s">
        <v>16</v>
      </c>
      <c r="EC3074" s="6" t="s">
        <v>813</v>
      </c>
      <c r="ED3074" s="6" t="s">
        <v>814</v>
      </c>
      <c r="EE3074" s="6" t="s">
        <v>97</v>
      </c>
      <c r="EF3074" s="6" t="s">
        <v>98</v>
      </c>
      <c r="EG3074" s="6">
        <v>38</v>
      </c>
      <c r="EH3074" s="6">
        <v>164</v>
      </c>
      <c r="EI3074" s="6">
        <v>37</v>
      </c>
      <c r="EJ3074" s="6">
        <v>155</v>
      </c>
      <c r="EK3074" s="6">
        <v>38</v>
      </c>
      <c r="EL3074" s="6">
        <v>4</v>
      </c>
      <c r="EM3074" s="6" t="s">
        <v>120</v>
      </c>
      <c r="EN3074" s="6" t="s">
        <v>23</v>
      </c>
      <c r="EO3074" s="6">
        <v>14</v>
      </c>
    </row>
    <row r="3075" spans="131:145" x14ac:dyDescent="0.25">
      <c r="EA3075" s="6" t="s">
        <v>3</v>
      </c>
      <c r="EB3075" s="6" t="s">
        <v>14</v>
      </c>
      <c r="EC3075" s="6" t="s">
        <v>785</v>
      </c>
      <c r="ED3075" s="6" t="s">
        <v>786</v>
      </c>
      <c r="EE3075" s="6" t="s">
        <v>97</v>
      </c>
      <c r="EF3075" s="6" t="s">
        <v>98</v>
      </c>
      <c r="EG3075" s="6">
        <v>140</v>
      </c>
      <c r="EH3075" s="6">
        <v>613</v>
      </c>
      <c r="EI3075" s="6">
        <v>137</v>
      </c>
      <c r="EJ3075" s="6">
        <v>622</v>
      </c>
      <c r="EK3075" s="6">
        <v>137</v>
      </c>
      <c r="EL3075" s="6">
        <v>622</v>
      </c>
      <c r="EM3075" s="6" t="s">
        <v>120</v>
      </c>
      <c r="EN3075" s="6" t="s">
        <v>23</v>
      </c>
      <c r="EO3075" s="6">
        <v>38</v>
      </c>
    </row>
    <row r="3076" spans="131:145" x14ac:dyDescent="0.25">
      <c r="EA3076" s="6" t="s">
        <v>0</v>
      </c>
      <c r="EB3076" s="6" t="s">
        <v>13</v>
      </c>
      <c r="EC3076" s="6" t="s">
        <v>175</v>
      </c>
      <c r="ED3076" s="6" t="s">
        <v>176</v>
      </c>
      <c r="EE3076" s="6" t="s">
        <v>97</v>
      </c>
      <c r="EF3076" s="6" t="s">
        <v>125</v>
      </c>
      <c r="EG3076" s="6">
        <v>35</v>
      </c>
      <c r="EH3076" s="6">
        <v>215</v>
      </c>
      <c r="EI3076" s="6">
        <v>35</v>
      </c>
      <c r="EJ3076" s="6">
        <v>211</v>
      </c>
      <c r="EK3076" s="6">
        <v>35</v>
      </c>
      <c r="EL3076" s="6">
        <v>212</v>
      </c>
      <c r="EM3076" s="6" t="s">
        <v>120</v>
      </c>
      <c r="EN3076" s="6" t="s">
        <v>23</v>
      </c>
      <c r="EO3076" s="6">
        <v>12</v>
      </c>
    </row>
    <row r="3077" spans="131:145" x14ac:dyDescent="0.25">
      <c r="EA3077" s="6" t="s">
        <v>3</v>
      </c>
      <c r="EB3077" s="6" t="s">
        <v>16</v>
      </c>
      <c r="EC3077" s="6" t="s">
        <v>230</v>
      </c>
      <c r="ED3077" s="6" t="s">
        <v>231</v>
      </c>
      <c r="EE3077" s="6" t="s">
        <v>97</v>
      </c>
      <c r="EF3077" s="6" t="s">
        <v>98</v>
      </c>
      <c r="EG3077" s="6">
        <v>31</v>
      </c>
      <c r="EH3077" s="6">
        <v>191</v>
      </c>
      <c r="EI3077" s="6">
        <v>31</v>
      </c>
      <c r="EJ3077" s="6">
        <v>183</v>
      </c>
      <c r="EK3077" s="6">
        <v>31</v>
      </c>
      <c r="EL3077" s="6">
        <v>183</v>
      </c>
      <c r="EM3077" s="6" t="s">
        <v>120</v>
      </c>
      <c r="EN3077" s="6" t="s">
        <v>22</v>
      </c>
      <c r="EO3077" s="6">
        <v>8</v>
      </c>
    </row>
    <row r="3078" spans="131:145" x14ac:dyDescent="0.25">
      <c r="EA3078" s="6" t="s">
        <v>0</v>
      </c>
      <c r="EB3078" s="6" t="s">
        <v>6</v>
      </c>
      <c r="EC3078" s="6" t="s">
        <v>721</v>
      </c>
      <c r="ED3078" s="6" t="s">
        <v>722</v>
      </c>
      <c r="EE3078" s="6" t="s">
        <v>97</v>
      </c>
      <c r="EF3078" s="6" t="s">
        <v>125</v>
      </c>
      <c r="EG3078" s="6">
        <v>30</v>
      </c>
      <c r="EH3078" s="6">
        <v>181</v>
      </c>
      <c r="EI3078" s="6">
        <v>30</v>
      </c>
      <c r="EJ3078" s="6">
        <v>181</v>
      </c>
      <c r="EK3078" s="6">
        <v>30</v>
      </c>
      <c r="EL3078" s="6">
        <v>181</v>
      </c>
      <c r="EM3078" s="6" t="s">
        <v>120</v>
      </c>
      <c r="EN3078" s="6" t="s">
        <v>23</v>
      </c>
      <c r="EO3078" s="6">
        <v>14</v>
      </c>
    </row>
    <row r="3079" spans="131:145" x14ac:dyDescent="0.25">
      <c r="EA3079" s="6" t="s">
        <v>0</v>
      </c>
      <c r="EB3079" s="6" t="s">
        <v>6</v>
      </c>
      <c r="EC3079" s="6" t="s">
        <v>721</v>
      </c>
      <c r="ED3079" s="6" t="s">
        <v>722</v>
      </c>
      <c r="EE3079" s="6" t="s">
        <v>97</v>
      </c>
      <c r="EF3079" s="6" t="s">
        <v>125</v>
      </c>
      <c r="EG3079" s="6">
        <v>30</v>
      </c>
      <c r="EH3079" s="6">
        <v>181</v>
      </c>
      <c r="EI3079" s="6">
        <v>30</v>
      </c>
      <c r="EJ3079" s="6">
        <v>181</v>
      </c>
      <c r="EK3079" s="6">
        <v>30</v>
      </c>
      <c r="EL3079" s="6">
        <v>181</v>
      </c>
      <c r="EM3079" s="6" t="s">
        <v>120</v>
      </c>
      <c r="EN3079" s="6" t="s">
        <v>22</v>
      </c>
      <c r="EO3079" s="6">
        <v>9</v>
      </c>
    </row>
    <row r="3080" spans="131:145" x14ac:dyDescent="0.25">
      <c r="EA3080" s="6" t="s">
        <v>3</v>
      </c>
      <c r="EB3080" s="6" t="s">
        <v>15</v>
      </c>
      <c r="EC3080" s="6" t="s">
        <v>1863</v>
      </c>
      <c r="ED3080" s="6" t="s">
        <v>801</v>
      </c>
      <c r="EE3080" s="6" t="s">
        <v>97</v>
      </c>
      <c r="EF3080" s="6" t="s">
        <v>125</v>
      </c>
      <c r="EG3080" s="6">
        <v>70</v>
      </c>
      <c r="EH3080" s="6">
        <v>273</v>
      </c>
      <c r="EI3080" s="6">
        <v>71</v>
      </c>
      <c r="EJ3080" s="6">
        <v>278</v>
      </c>
      <c r="EK3080" s="6">
        <v>71</v>
      </c>
      <c r="EL3080" s="6">
        <v>278</v>
      </c>
      <c r="EM3080" s="6" t="s">
        <v>120</v>
      </c>
      <c r="EN3080" s="6" t="s">
        <v>23</v>
      </c>
      <c r="EO3080" s="6">
        <v>18</v>
      </c>
    </row>
    <row r="3081" spans="131:145" x14ac:dyDescent="0.25">
      <c r="EA3081" s="6" t="s">
        <v>0</v>
      </c>
      <c r="EB3081" s="6" t="s">
        <v>13</v>
      </c>
      <c r="EC3081" s="6" t="s">
        <v>241</v>
      </c>
      <c r="ED3081" s="6" t="s">
        <v>242</v>
      </c>
      <c r="EE3081" s="6" t="s">
        <v>97</v>
      </c>
      <c r="EF3081" s="6" t="s">
        <v>98</v>
      </c>
      <c r="EG3081" s="6">
        <v>65</v>
      </c>
      <c r="EH3081" s="6">
        <v>347</v>
      </c>
      <c r="EI3081" s="6">
        <v>65</v>
      </c>
      <c r="EJ3081" s="6">
        <v>347</v>
      </c>
      <c r="EK3081" s="6">
        <v>65</v>
      </c>
      <c r="EL3081" s="6">
        <v>347</v>
      </c>
      <c r="EM3081" s="6" t="s">
        <v>120</v>
      </c>
      <c r="EN3081" s="6" t="s">
        <v>22</v>
      </c>
      <c r="EO3081" s="6">
        <v>17</v>
      </c>
    </row>
    <row r="3082" spans="131:145" x14ac:dyDescent="0.25">
      <c r="EA3082" s="6" t="s">
        <v>0</v>
      </c>
      <c r="EB3082" s="6" t="s">
        <v>6</v>
      </c>
      <c r="EC3082" s="6" t="s">
        <v>277</v>
      </c>
      <c r="ED3082" s="6" t="s">
        <v>278</v>
      </c>
      <c r="EE3082" s="6" t="s">
        <v>97</v>
      </c>
      <c r="EF3082" s="6" t="s">
        <v>98</v>
      </c>
      <c r="EG3082" s="6">
        <v>139</v>
      </c>
      <c r="EH3082" s="6">
        <v>640</v>
      </c>
      <c r="EI3082" s="6">
        <v>127</v>
      </c>
      <c r="EJ3082" s="6">
        <v>578</v>
      </c>
      <c r="EK3082" s="6">
        <v>146</v>
      </c>
      <c r="EL3082" s="6">
        <v>640</v>
      </c>
      <c r="EM3082" s="6" t="s">
        <v>120</v>
      </c>
      <c r="EN3082" s="6" t="s">
        <v>21</v>
      </c>
      <c r="EO3082" s="6">
        <v>24</v>
      </c>
    </row>
    <row r="3083" spans="131:145" x14ac:dyDescent="0.25">
      <c r="EA3083" s="6" t="s">
        <v>3</v>
      </c>
      <c r="EB3083" s="6" t="s">
        <v>14</v>
      </c>
      <c r="EC3083" s="6" t="s">
        <v>776</v>
      </c>
      <c r="ED3083" s="6" t="s">
        <v>777</v>
      </c>
      <c r="EE3083" s="6" t="s">
        <v>97</v>
      </c>
      <c r="EF3083" s="6" t="s">
        <v>98</v>
      </c>
      <c r="EG3083" s="6">
        <v>77</v>
      </c>
      <c r="EH3083" s="6">
        <v>384</v>
      </c>
      <c r="EI3083" s="6">
        <v>79</v>
      </c>
      <c r="EJ3083" s="6">
        <v>394</v>
      </c>
      <c r="EK3083" s="6">
        <v>79</v>
      </c>
      <c r="EL3083" s="6">
        <v>394</v>
      </c>
      <c r="EM3083" s="6" t="s">
        <v>120</v>
      </c>
      <c r="EN3083" s="6" t="s">
        <v>23</v>
      </c>
      <c r="EO3083" s="6">
        <v>26</v>
      </c>
    </row>
    <row r="3084" spans="131:145" x14ac:dyDescent="0.25">
      <c r="EA3084" s="6" t="s">
        <v>0</v>
      </c>
      <c r="EB3084" s="6" t="s">
        <v>9</v>
      </c>
      <c r="EC3084" s="6" t="s">
        <v>220</v>
      </c>
      <c r="ED3084" s="6" t="s">
        <v>221</v>
      </c>
      <c r="EE3084" s="6" t="s">
        <v>97</v>
      </c>
      <c r="EF3084" s="6" t="s">
        <v>125</v>
      </c>
      <c r="EG3084" s="6">
        <v>121</v>
      </c>
      <c r="EH3084" s="6">
        <v>596</v>
      </c>
      <c r="EI3084" s="6">
        <v>129</v>
      </c>
      <c r="EJ3084" s="6">
        <v>575</v>
      </c>
      <c r="EK3084" s="6">
        <v>129</v>
      </c>
      <c r="EL3084" s="6">
        <v>575</v>
      </c>
      <c r="EM3084" s="6" t="s">
        <v>120</v>
      </c>
      <c r="EN3084" s="6" t="s">
        <v>22</v>
      </c>
      <c r="EO3084" s="6">
        <v>33</v>
      </c>
    </row>
    <row r="3085" spans="131:145" x14ac:dyDescent="0.25">
      <c r="EA3085" s="6" t="s">
        <v>0</v>
      </c>
      <c r="EB3085" s="6" t="s">
        <v>4</v>
      </c>
      <c r="EC3085" s="6" t="s">
        <v>696</v>
      </c>
      <c r="ED3085" s="6" t="s">
        <v>697</v>
      </c>
      <c r="EE3085" s="6" t="s">
        <v>97</v>
      </c>
      <c r="EF3085" s="6" t="s">
        <v>125</v>
      </c>
      <c r="EG3085" s="6">
        <v>43</v>
      </c>
      <c r="EH3085" s="6">
        <v>247</v>
      </c>
      <c r="EI3085" s="6">
        <v>41</v>
      </c>
      <c r="EJ3085" s="6">
        <v>232</v>
      </c>
      <c r="EK3085" s="6">
        <v>41</v>
      </c>
      <c r="EL3085" s="6">
        <v>9</v>
      </c>
      <c r="EM3085" s="6" t="s">
        <v>120</v>
      </c>
      <c r="EN3085" s="6" t="s">
        <v>23</v>
      </c>
      <c r="EO3085" s="6">
        <v>0</v>
      </c>
    </row>
    <row r="3086" spans="131:145" x14ac:dyDescent="0.25">
      <c r="EA3086" s="6" t="s">
        <v>3</v>
      </c>
      <c r="EB3086" s="6" t="s">
        <v>14</v>
      </c>
      <c r="EC3086" s="6" t="s">
        <v>783</v>
      </c>
      <c r="ED3086" s="6" t="s">
        <v>784</v>
      </c>
      <c r="EE3086" s="6" t="s">
        <v>97</v>
      </c>
      <c r="EF3086" s="6" t="s">
        <v>98</v>
      </c>
      <c r="EG3086" s="6">
        <v>41</v>
      </c>
      <c r="EH3086" s="6">
        <v>214</v>
      </c>
      <c r="EI3086" s="6">
        <v>41</v>
      </c>
      <c r="EJ3086" s="6">
        <v>214</v>
      </c>
      <c r="EK3086" s="6">
        <v>41</v>
      </c>
      <c r="EL3086" s="6">
        <v>214</v>
      </c>
      <c r="EM3086" s="6" t="s">
        <v>120</v>
      </c>
      <c r="EN3086" s="6" t="s">
        <v>23</v>
      </c>
      <c r="EO3086" s="6">
        <v>15</v>
      </c>
    </row>
    <row r="3087" spans="131:145" x14ac:dyDescent="0.25">
      <c r="EA3087" s="6" t="s">
        <v>0</v>
      </c>
      <c r="EB3087" s="6" t="s">
        <v>6</v>
      </c>
      <c r="EC3087" s="6" t="s">
        <v>718</v>
      </c>
      <c r="ED3087" s="6" t="s">
        <v>719</v>
      </c>
      <c r="EE3087" s="6" t="s">
        <v>97</v>
      </c>
      <c r="EF3087" s="6" t="s">
        <v>132</v>
      </c>
      <c r="EG3087" s="6">
        <v>68</v>
      </c>
      <c r="EH3087" s="6">
        <v>327</v>
      </c>
      <c r="EI3087" s="6">
        <v>10</v>
      </c>
      <c r="EJ3087" s="6">
        <v>20</v>
      </c>
      <c r="EK3087" s="6">
        <v>63</v>
      </c>
      <c r="EL3087" s="6">
        <v>307</v>
      </c>
      <c r="EM3087" s="6" t="s">
        <v>120</v>
      </c>
      <c r="EN3087" s="6" t="s">
        <v>23</v>
      </c>
      <c r="EO3087" s="6">
        <v>26</v>
      </c>
    </row>
    <row r="3088" spans="131:145" x14ac:dyDescent="0.25">
      <c r="EA3088" s="6" t="s">
        <v>0</v>
      </c>
      <c r="EB3088" s="6" t="s">
        <v>6</v>
      </c>
      <c r="EC3088" s="6" t="s">
        <v>277</v>
      </c>
      <c r="ED3088" s="6" t="s">
        <v>278</v>
      </c>
      <c r="EE3088" s="6" t="s">
        <v>97</v>
      </c>
      <c r="EF3088" s="6" t="s">
        <v>98</v>
      </c>
      <c r="EG3088" s="6">
        <v>139</v>
      </c>
      <c r="EH3088" s="6">
        <v>640</v>
      </c>
      <c r="EI3088" s="6">
        <v>127</v>
      </c>
      <c r="EJ3088" s="6">
        <v>578</v>
      </c>
      <c r="EK3088" s="6">
        <v>146</v>
      </c>
      <c r="EL3088" s="6">
        <v>640</v>
      </c>
      <c r="EM3088" s="6" t="s">
        <v>120</v>
      </c>
      <c r="EN3088" s="6" t="s">
        <v>22</v>
      </c>
      <c r="EO3088" s="6">
        <v>27</v>
      </c>
    </row>
    <row r="3089" spans="131:145" x14ac:dyDescent="0.25">
      <c r="EA3089" s="6" t="s">
        <v>3</v>
      </c>
      <c r="EB3089" s="6" t="s">
        <v>16</v>
      </c>
      <c r="EC3089" s="6" t="s">
        <v>230</v>
      </c>
      <c r="ED3089" s="6" t="s">
        <v>231</v>
      </c>
      <c r="EE3089" s="6" t="s">
        <v>97</v>
      </c>
      <c r="EF3089" s="6" t="s">
        <v>98</v>
      </c>
      <c r="EG3089" s="6">
        <v>31</v>
      </c>
      <c r="EH3089" s="6">
        <v>191</v>
      </c>
      <c r="EI3089" s="6">
        <v>31</v>
      </c>
      <c r="EJ3089" s="6">
        <v>183</v>
      </c>
      <c r="EK3089" s="6">
        <v>31</v>
      </c>
      <c r="EL3089" s="6">
        <v>183</v>
      </c>
      <c r="EM3089" s="6" t="s">
        <v>120</v>
      </c>
      <c r="EN3089" s="6" t="s">
        <v>23</v>
      </c>
      <c r="EO3089" s="6">
        <v>17</v>
      </c>
    </row>
    <row r="3090" spans="131:145" x14ac:dyDescent="0.25">
      <c r="EA3090" s="6" t="s">
        <v>3</v>
      </c>
      <c r="EB3090" s="6" t="s">
        <v>14</v>
      </c>
      <c r="EC3090" s="6" t="s">
        <v>776</v>
      </c>
      <c r="ED3090" s="6" t="s">
        <v>777</v>
      </c>
      <c r="EE3090" s="6" t="s">
        <v>97</v>
      </c>
      <c r="EF3090" s="6" t="s">
        <v>98</v>
      </c>
      <c r="EG3090" s="6">
        <v>77</v>
      </c>
      <c r="EH3090" s="6">
        <v>384</v>
      </c>
      <c r="EI3090" s="6">
        <v>79</v>
      </c>
      <c r="EJ3090" s="6">
        <v>394</v>
      </c>
      <c r="EK3090" s="6">
        <v>79</v>
      </c>
      <c r="EL3090" s="6">
        <v>394</v>
      </c>
      <c r="EM3090" s="6" t="s">
        <v>120</v>
      </c>
      <c r="EN3090" s="6" t="s">
        <v>22</v>
      </c>
      <c r="EO3090" s="6">
        <v>18</v>
      </c>
    </row>
    <row r="3091" spans="131:145" x14ac:dyDescent="0.25">
      <c r="EA3091" s="6" t="s">
        <v>3</v>
      </c>
      <c r="EB3091" s="6" t="s">
        <v>17</v>
      </c>
      <c r="EC3091" s="6" t="s">
        <v>767</v>
      </c>
      <c r="ED3091" s="6" t="s">
        <v>768</v>
      </c>
      <c r="EE3091" s="6" t="s">
        <v>97</v>
      </c>
      <c r="EF3091" s="6" t="s">
        <v>98</v>
      </c>
      <c r="EG3091" s="6">
        <v>61</v>
      </c>
      <c r="EH3091" s="6">
        <v>264</v>
      </c>
      <c r="EI3091" s="6">
        <v>55</v>
      </c>
      <c r="EJ3091" s="6">
        <v>251</v>
      </c>
      <c r="EK3091" s="6">
        <v>55</v>
      </c>
      <c r="EL3091" s="6">
        <v>251</v>
      </c>
      <c r="EM3091" s="6" t="s">
        <v>120</v>
      </c>
      <c r="EN3091" s="6" t="s">
        <v>23</v>
      </c>
      <c r="EO3091" s="6">
        <v>19</v>
      </c>
    </row>
    <row r="3092" spans="131:145" x14ac:dyDescent="0.25">
      <c r="EA3092" s="6" t="s">
        <v>3</v>
      </c>
      <c r="EB3092" s="6" t="s">
        <v>1084</v>
      </c>
      <c r="EC3092" s="6" t="s">
        <v>1085</v>
      </c>
      <c r="ED3092" s="6" t="s">
        <v>1086</v>
      </c>
      <c r="EE3092" s="6" t="s">
        <v>97</v>
      </c>
      <c r="EF3092" s="6" t="s">
        <v>125</v>
      </c>
      <c r="EG3092" s="6">
        <v>44</v>
      </c>
      <c r="EH3092" s="6">
        <v>273</v>
      </c>
      <c r="EI3092" s="6">
        <v>40</v>
      </c>
      <c r="EJ3092" s="6">
        <v>208</v>
      </c>
      <c r="EK3092" s="6">
        <v>40</v>
      </c>
      <c r="EL3092" s="6">
        <v>208</v>
      </c>
      <c r="EM3092" s="6" t="s">
        <v>120</v>
      </c>
      <c r="EN3092" s="6" t="s">
        <v>22</v>
      </c>
      <c r="EO3092" s="6">
        <v>9</v>
      </c>
    </row>
    <row r="3093" spans="131:145" x14ac:dyDescent="0.25">
      <c r="EA3093" s="6" t="s">
        <v>0</v>
      </c>
      <c r="EB3093" s="6" t="s">
        <v>13</v>
      </c>
      <c r="EC3093" s="6" t="s">
        <v>249</v>
      </c>
      <c r="ED3093" s="6" t="s">
        <v>250</v>
      </c>
      <c r="EE3093" s="6" t="s">
        <v>97</v>
      </c>
      <c r="EF3093" s="6" t="s">
        <v>98</v>
      </c>
      <c r="EG3093" s="6">
        <v>14</v>
      </c>
      <c r="EH3093" s="6">
        <v>83</v>
      </c>
      <c r="EI3093" s="6">
        <v>8</v>
      </c>
      <c r="EJ3093" s="6">
        <v>35</v>
      </c>
      <c r="EK3093" s="6">
        <v>13</v>
      </c>
      <c r="EL3093" s="6">
        <v>82</v>
      </c>
      <c r="EM3093" s="6" t="s">
        <v>120</v>
      </c>
      <c r="EN3093" s="6" t="s">
        <v>21</v>
      </c>
      <c r="EO3093" s="6">
        <v>1</v>
      </c>
    </row>
    <row r="3094" spans="131:145" x14ac:dyDescent="0.25">
      <c r="EA3094" s="6" t="s">
        <v>0</v>
      </c>
      <c r="EB3094" s="6" t="s">
        <v>13</v>
      </c>
      <c r="EC3094" s="6" t="s">
        <v>201</v>
      </c>
      <c r="ED3094" s="6" t="s">
        <v>202</v>
      </c>
      <c r="EE3094" s="6" t="s">
        <v>97</v>
      </c>
      <c r="EF3094" s="6" t="s">
        <v>132</v>
      </c>
      <c r="EG3094" s="6">
        <v>8</v>
      </c>
      <c r="EH3094" s="6">
        <v>40</v>
      </c>
      <c r="EI3094" s="6">
        <v>8</v>
      </c>
      <c r="EJ3094" s="6">
        <v>28</v>
      </c>
      <c r="EK3094" s="6">
        <v>8</v>
      </c>
      <c r="EL3094" s="6">
        <v>40</v>
      </c>
      <c r="EM3094" s="6" t="s">
        <v>120</v>
      </c>
      <c r="EN3094" s="6" t="s">
        <v>22</v>
      </c>
      <c r="EO3094" s="6">
        <v>0</v>
      </c>
    </row>
    <row r="3095" spans="131:145" x14ac:dyDescent="0.25">
      <c r="EA3095" s="6" t="s">
        <v>3</v>
      </c>
      <c r="EB3095" s="6" t="s">
        <v>15</v>
      </c>
      <c r="EC3095" s="6" t="s">
        <v>787</v>
      </c>
      <c r="ED3095" s="6" t="s">
        <v>788</v>
      </c>
      <c r="EE3095" s="6" t="s">
        <v>97</v>
      </c>
      <c r="EF3095" s="6" t="s">
        <v>125</v>
      </c>
      <c r="EG3095" s="6">
        <v>87</v>
      </c>
      <c r="EH3095" s="6">
        <v>488</v>
      </c>
      <c r="EI3095" s="6">
        <v>86</v>
      </c>
      <c r="EJ3095" s="6">
        <v>472</v>
      </c>
      <c r="EK3095" s="6">
        <v>86</v>
      </c>
      <c r="EL3095" s="6">
        <v>472</v>
      </c>
      <c r="EM3095" s="6" t="s">
        <v>120</v>
      </c>
      <c r="EN3095" s="6" t="s">
        <v>22</v>
      </c>
      <c r="EO3095" s="6">
        <v>30</v>
      </c>
    </row>
    <row r="3096" spans="131:145" x14ac:dyDescent="0.25">
      <c r="EA3096" s="6" t="s">
        <v>3</v>
      </c>
      <c r="EB3096" s="6" t="s">
        <v>15</v>
      </c>
      <c r="EC3096" s="6" t="s">
        <v>806</v>
      </c>
      <c r="ED3096" s="6" t="s">
        <v>807</v>
      </c>
      <c r="EE3096" s="6" t="s">
        <v>97</v>
      </c>
      <c r="EF3096" s="6" t="s">
        <v>125</v>
      </c>
      <c r="EG3096" s="6">
        <v>178</v>
      </c>
      <c r="EH3096" s="6">
        <v>827</v>
      </c>
      <c r="EI3096" s="6">
        <v>194</v>
      </c>
      <c r="EJ3096" s="6">
        <v>890</v>
      </c>
      <c r="EK3096" s="6">
        <v>194</v>
      </c>
      <c r="EL3096" s="6">
        <v>890</v>
      </c>
      <c r="EM3096" s="6" t="s">
        <v>120</v>
      </c>
      <c r="EN3096" s="6" t="s">
        <v>22</v>
      </c>
      <c r="EO3096" s="6">
        <v>24</v>
      </c>
    </row>
    <row r="3097" spans="131:145" x14ac:dyDescent="0.25">
      <c r="EA3097" s="6" t="s">
        <v>0</v>
      </c>
      <c r="EB3097" s="6" t="s">
        <v>13</v>
      </c>
      <c r="EC3097" s="6" t="s">
        <v>1080</v>
      </c>
      <c r="ED3097" s="6" t="s">
        <v>1081</v>
      </c>
      <c r="EE3097" s="6" t="s">
        <v>97</v>
      </c>
      <c r="EF3097" s="6" t="s">
        <v>125</v>
      </c>
      <c r="EG3097" s="6">
        <v>54</v>
      </c>
      <c r="EH3097" s="6">
        <v>242</v>
      </c>
      <c r="EI3097" s="6">
        <v>50</v>
      </c>
      <c r="EJ3097" s="6">
        <v>219</v>
      </c>
      <c r="EK3097" s="6">
        <v>50</v>
      </c>
      <c r="EL3097" s="6">
        <v>227</v>
      </c>
      <c r="EM3097" s="6" t="s">
        <v>120</v>
      </c>
      <c r="EN3097" s="6" t="s">
        <v>23</v>
      </c>
      <c r="EO3097" s="6">
        <v>13</v>
      </c>
    </row>
    <row r="3098" spans="131:145" x14ac:dyDescent="0.25">
      <c r="EA3098" s="6" t="s">
        <v>0</v>
      </c>
      <c r="EB3098" s="6" t="s">
        <v>12</v>
      </c>
      <c r="EC3098" s="6" t="s">
        <v>1848</v>
      </c>
      <c r="ED3098" s="6" t="s">
        <v>198</v>
      </c>
      <c r="EE3098" s="6" t="s">
        <v>97</v>
      </c>
      <c r="EF3098" s="6" t="s">
        <v>125</v>
      </c>
      <c r="EG3098" s="6">
        <v>20</v>
      </c>
      <c r="EH3098" s="6">
        <v>106</v>
      </c>
      <c r="EI3098" s="6">
        <v>13</v>
      </c>
      <c r="EJ3098" s="6">
        <v>94</v>
      </c>
      <c r="EK3098" s="6">
        <v>18</v>
      </c>
      <c r="EL3098" s="6">
        <v>94</v>
      </c>
      <c r="EM3098" s="6" t="s">
        <v>120</v>
      </c>
      <c r="EN3098" s="6" t="s">
        <v>22</v>
      </c>
      <c r="EO3098" s="6">
        <v>2</v>
      </c>
    </row>
    <row r="3099" spans="131:145" x14ac:dyDescent="0.25">
      <c r="EA3099" s="6" t="s">
        <v>3</v>
      </c>
      <c r="EB3099" s="6" t="s">
        <v>15</v>
      </c>
      <c r="EC3099" s="6" t="s">
        <v>791</v>
      </c>
      <c r="ED3099" s="6" t="s">
        <v>792</v>
      </c>
      <c r="EE3099" s="6" t="s">
        <v>97</v>
      </c>
      <c r="EF3099" s="6" t="s">
        <v>98</v>
      </c>
      <c r="EG3099" s="6">
        <v>64</v>
      </c>
      <c r="EH3099" s="6">
        <v>305</v>
      </c>
      <c r="EI3099" s="6">
        <v>63</v>
      </c>
      <c r="EJ3099" s="6">
        <v>304</v>
      </c>
      <c r="EK3099" s="6">
        <v>63</v>
      </c>
      <c r="EL3099" s="6">
        <v>304</v>
      </c>
      <c r="EM3099" s="6" t="s">
        <v>120</v>
      </c>
      <c r="EN3099" s="6" t="s">
        <v>22</v>
      </c>
      <c r="EO3099" s="6">
        <v>8</v>
      </c>
    </row>
    <row r="3100" spans="131:145" x14ac:dyDescent="0.25">
      <c r="EA3100" s="6" t="s">
        <v>0</v>
      </c>
      <c r="EB3100" s="6" t="s">
        <v>13</v>
      </c>
      <c r="EC3100" s="6" t="s">
        <v>181</v>
      </c>
      <c r="ED3100" s="6" t="s">
        <v>182</v>
      </c>
      <c r="EE3100" s="6" t="s">
        <v>97</v>
      </c>
      <c r="EF3100" s="6" t="s">
        <v>98</v>
      </c>
      <c r="EG3100" s="6">
        <v>16</v>
      </c>
      <c r="EH3100" s="6">
        <v>58</v>
      </c>
      <c r="EI3100" s="6">
        <v>10</v>
      </c>
      <c r="EJ3100" s="6">
        <v>45</v>
      </c>
      <c r="EK3100" s="6">
        <v>16</v>
      </c>
      <c r="EL3100" s="6">
        <v>58</v>
      </c>
      <c r="EM3100" s="6" t="s">
        <v>120</v>
      </c>
      <c r="EN3100" s="6" t="s">
        <v>21</v>
      </c>
      <c r="EO3100" s="6">
        <v>0</v>
      </c>
    </row>
    <row r="3101" spans="131:145" x14ac:dyDescent="0.25">
      <c r="EA3101" s="6" t="s">
        <v>3</v>
      </c>
      <c r="EB3101" s="6" t="s">
        <v>14</v>
      </c>
      <c r="EC3101" s="6" t="s">
        <v>780</v>
      </c>
      <c r="ED3101" s="6" t="s">
        <v>781</v>
      </c>
      <c r="EE3101" s="6" t="s">
        <v>97</v>
      </c>
      <c r="EF3101" s="6" t="s">
        <v>98</v>
      </c>
      <c r="EG3101" s="6">
        <v>73</v>
      </c>
      <c r="EH3101" s="6">
        <v>393</v>
      </c>
      <c r="EI3101" s="6">
        <v>73</v>
      </c>
      <c r="EJ3101" s="6">
        <v>393</v>
      </c>
      <c r="EK3101" s="6">
        <v>73</v>
      </c>
      <c r="EL3101" s="6">
        <v>393</v>
      </c>
      <c r="EM3101" s="6" t="s">
        <v>120</v>
      </c>
      <c r="EN3101" s="6" t="s">
        <v>22</v>
      </c>
      <c r="EO3101" s="6">
        <v>12</v>
      </c>
    </row>
    <row r="3102" spans="131:145" x14ac:dyDescent="0.25">
      <c r="EA3102" s="6" t="s">
        <v>3</v>
      </c>
      <c r="EB3102" s="6" t="s">
        <v>15</v>
      </c>
      <c r="EC3102" s="6" t="s">
        <v>234</v>
      </c>
      <c r="ED3102" s="6" t="s">
        <v>1060</v>
      </c>
      <c r="EE3102" s="6" t="s">
        <v>97</v>
      </c>
      <c r="EF3102" s="6" t="s">
        <v>132</v>
      </c>
      <c r="EG3102" s="6">
        <v>21</v>
      </c>
      <c r="EH3102" s="6">
        <v>107</v>
      </c>
      <c r="EI3102" s="6">
        <v>22</v>
      </c>
      <c r="EJ3102" s="6">
        <v>108</v>
      </c>
      <c r="EK3102" s="6">
        <v>22</v>
      </c>
      <c r="EL3102" s="6">
        <v>0</v>
      </c>
      <c r="EM3102" s="6" t="s">
        <v>120</v>
      </c>
      <c r="EN3102" s="6" t="s">
        <v>22</v>
      </c>
      <c r="EO3102" s="6">
        <v>0</v>
      </c>
    </row>
    <row r="3103" spans="131:145" x14ac:dyDescent="0.25">
      <c r="EA3103" s="6" t="s">
        <v>0</v>
      </c>
      <c r="EB3103" s="6" t="s">
        <v>9</v>
      </c>
      <c r="EC3103" s="6" t="s">
        <v>759</v>
      </c>
      <c r="ED3103" s="6" t="s">
        <v>760</v>
      </c>
      <c r="EE3103" s="6" t="s">
        <v>97</v>
      </c>
      <c r="EF3103" s="6" t="s">
        <v>125</v>
      </c>
      <c r="EG3103" s="6">
        <v>319</v>
      </c>
      <c r="EH3103" s="6">
        <v>1567</v>
      </c>
      <c r="EI3103" s="6">
        <v>133</v>
      </c>
      <c r="EJ3103" s="6">
        <v>499</v>
      </c>
      <c r="EK3103" s="6">
        <v>133</v>
      </c>
      <c r="EL3103" s="6">
        <v>499</v>
      </c>
      <c r="EM3103" s="6" t="s">
        <v>120</v>
      </c>
      <c r="EN3103" s="6" t="s">
        <v>21</v>
      </c>
      <c r="EO3103" s="6">
        <v>15</v>
      </c>
    </row>
    <row r="3104" spans="131:145" x14ac:dyDescent="0.25">
      <c r="EA3104" s="6" t="s">
        <v>0</v>
      </c>
      <c r="EB3104" s="6" t="s">
        <v>13</v>
      </c>
      <c r="EC3104" s="6" t="s">
        <v>245</v>
      </c>
      <c r="ED3104" s="6" t="s">
        <v>246</v>
      </c>
      <c r="EE3104" s="6" t="s">
        <v>97</v>
      </c>
      <c r="EF3104" s="6" t="s">
        <v>98</v>
      </c>
      <c r="EG3104" s="6">
        <v>25</v>
      </c>
      <c r="EH3104" s="6">
        <v>133</v>
      </c>
      <c r="EI3104" s="6">
        <v>22</v>
      </c>
      <c r="EJ3104" s="6">
        <v>95</v>
      </c>
      <c r="EK3104" s="6">
        <v>25</v>
      </c>
      <c r="EL3104" s="6">
        <v>134</v>
      </c>
      <c r="EM3104" s="6" t="s">
        <v>120</v>
      </c>
      <c r="EN3104" s="6" t="s">
        <v>22</v>
      </c>
      <c r="EO3104" s="6">
        <v>7</v>
      </c>
    </row>
    <row r="3105" spans="131:145" x14ac:dyDescent="0.25">
      <c r="EA3105" s="6" t="s">
        <v>0</v>
      </c>
      <c r="EB3105" s="6" t="s">
        <v>13</v>
      </c>
      <c r="EC3105" s="6" t="s">
        <v>1853</v>
      </c>
      <c r="ED3105" s="6" t="s">
        <v>204</v>
      </c>
      <c r="EE3105" s="6" t="s">
        <v>97</v>
      </c>
      <c r="EF3105" s="6" t="s">
        <v>125</v>
      </c>
      <c r="EG3105" s="6">
        <v>41</v>
      </c>
      <c r="EH3105" s="6">
        <v>199</v>
      </c>
      <c r="EI3105" s="6">
        <v>41</v>
      </c>
      <c r="EJ3105" s="6">
        <v>196</v>
      </c>
      <c r="EK3105" s="6">
        <v>41</v>
      </c>
      <c r="EL3105" s="6">
        <v>201</v>
      </c>
      <c r="EM3105" s="6" t="s">
        <v>120</v>
      </c>
      <c r="EN3105" s="6" t="s">
        <v>23</v>
      </c>
      <c r="EO3105" s="6">
        <v>17</v>
      </c>
    </row>
    <row r="3106" spans="131:145" x14ac:dyDescent="0.25">
      <c r="EA3106" s="6" t="s">
        <v>3</v>
      </c>
      <c r="EB3106" s="6" t="s">
        <v>15</v>
      </c>
      <c r="EC3106" s="6" t="s">
        <v>791</v>
      </c>
      <c r="ED3106" s="6" t="s">
        <v>792</v>
      </c>
      <c r="EE3106" s="6" t="s">
        <v>97</v>
      </c>
      <c r="EF3106" s="6" t="s">
        <v>98</v>
      </c>
      <c r="EG3106" s="6">
        <v>64</v>
      </c>
      <c r="EH3106" s="6">
        <v>305</v>
      </c>
      <c r="EI3106" s="6">
        <v>63</v>
      </c>
      <c r="EJ3106" s="6">
        <v>304</v>
      </c>
      <c r="EK3106" s="6">
        <v>63</v>
      </c>
      <c r="EL3106" s="6">
        <v>304</v>
      </c>
      <c r="EM3106" s="6" t="s">
        <v>120</v>
      </c>
      <c r="EN3106" s="6" t="s">
        <v>21</v>
      </c>
      <c r="EO3106" s="6">
        <v>5</v>
      </c>
    </row>
    <row r="3107" spans="131:145" x14ac:dyDescent="0.25">
      <c r="EA3107" s="6" t="s">
        <v>3</v>
      </c>
      <c r="EB3107" s="6" t="s">
        <v>15</v>
      </c>
      <c r="EC3107" s="6" t="s">
        <v>234</v>
      </c>
      <c r="ED3107" s="6" t="s">
        <v>1060</v>
      </c>
      <c r="EE3107" s="6" t="s">
        <v>97</v>
      </c>
      <c r="EF3107" s="6" t="s">
        <v>132</v>
      </c>
      <c r="EG3107" s="6">
        <v>21</v>
      </c>
      <c r="EH3107" s="6">
        <v>107</v>
      </c>
      <c r="EI3107" s="6">
        <v>22</v>
      </c>
      <c r="EJ3107" s="6">
        <v>108</v>
      </c>
      <c r="EK3107" s="6">
        <v>22</v>
      </c>
      <c r="EL3107" s="6">
        <v>0</v>
      </c>
      <c r="EM3107" s="6" t="s">
        <v>120</v>
      </c>
      <c r="EN3107" s="6" t="s">
        <v>21</v>
      </c>
      <c r="EO3107" s="6">
        <v>0</v>
      </c>
    </row>
    <row r="3108" spans="131:145" x14ac:dyDescent="0.25">
      <c r="EA3108" s="6" t="s">
        <v>0</v>
      </c>
      <c r="EB3108" s="6" t="s">
        <v>13</v>
      </c>
      <c r="EC3108" s="6" t="s">
        <v>201</v>
      </c>
      <c r="ED3108" s="6" t="s">
        <v>202</v>
      </c>
      <c r="EE3108" s="6" t="s">
        <v>97</v>
      </c>
      <c r="EF3108" s="6" t="s">
        <v>132</v>
      </c>
      <c r="EG3108" s="6">
        <v>8</v>
      </c>
      <c r="EH3108" s="6">
        <v>40</v>
      </c>
      <c r="EI3108" s="6">
        <v>8</v>
      </c>
      <c r="EJ3108" s="6">
        <v>28</v>
      </c>
      <c r="EK3108" s="6">
        <v>8</v>
      </c>
      <c r="EL3108" s="6">
        <v>40</v>
      </c>
      <c r="EM3108" s="6" t="s">
        <v>120</v>
      </c>
      <c r="EN3108" s="6" t="s">
        <v>21</v>
      </c>
      <c r="EO3108" s="6">
        <v>2</v>
      </c>
    </row>
    <row r="3109" spans="131:145" x14ac:dyDescent="0.25">
      <c r="EA3109" s="6" t="s">
        <v>3</v>
      </c>
      <c r="EB3109" s="6" t="s">
        <v>15</v>
      </c>
      <c r="EC3109" s="6" t="s">
        <v>787</v>
      </c>
      <c r="ED3109" s="6" t="s">
        <v>788</v>
      </c>
      <c r="EE3109" s="6" t="s">
        <v>97</v>
      </c>
      <c r="EF3109" s="6" t="s">
        <v>125</v>
      </c>
      <c r="EG3109" s="6">
        <v>87</v>
      </c>
      <c r="EH3109" s="6">
        <v>488</v>
      </c>
      <c r="EI3109" s="6">
        <v>86</v>
      </c>
      <c r="EJ3109" s="6">
        <v>472</v>
      </c>
      <c r="EK3109" s="6">
        <v>86</v>
      </c>
      <c r="EL3109" s="6">
        <v>472</v>
      </c>
      <c r="EM3109" s="6" t="s">
        <v>120</v>
      </c>
      <c r="EN3109" s="6" t="s">
        <v>21</v>
      </c>
      <c r="EO3109" s="6">
        <v>20</v>
      </c>
    </row>
    <row r="3110" spans="131:145" x14ac:dyDescent="0.25">
      <c r="EA3110" s="6" t="s">
        <v>3</v>
      </c>
      <c r="EB3110" s="6" t="s">
        <v>15</v>
      </c>
      <c r="EC3110" s="6" t="s">
        <v>794</v>
      </c>
      <c r="ED3110" s="6" t="s">
        <v>795</v>
      </c>
      <c r="EE3110" s="6" t="s">
        <v>97</v>
      </c>
      <c r="EF3110" s="6" t="s">
        <v>125</v>
      </c>
      <c r="EG3110" s="6">
        <v>78</v>
      </c>
      <c r="EH3110" s="6">
        <v>390</v>
      </c>
      <c r="EI3110" s="6">
        <v>77</v>
      </c>
      <c r="EJ3110" s="6">
        <v>384</v>
      </c>
      <c r="EK3110" s="6">
        <v>77</v>
      </c>
      <c r="EL3110" s="6">
        <v>384</v>
      </c>
      <c r="EM3110" s="6" t="s">
        <v>120</v>
      </c>
      <c r="EN3110" s="6" t="s">
        <v>23</v>
      </c>
      <c r="EO3110" s="6">
        <v>30</v>
      </c>
    </row>
    <row r="3111" spans="131:145" x14ac:dyDescent="0.25">
      <c r="EA3111" s="6" t="s">
        <v>0</v>
      </c>
      <c r="EB3111" s="6" t="s">
        <v>12</v>
      </c>
      <c r="EC3111" s="6" t="s">
        <v>1848</v>
      </c>
      <c r="ED3111" s="6" t="s">
        <v>198</v>
      </c>
      <c r="EE3111" s="6" t="s">
        <v>97</v>
      </c>
      <c r="EF3111" s="6" t="s">
        <v>125</v>
      </c>
      <c r="EG3111" s="6">
        <v>20</v>
      </c>
      <c r="EH3111" s="6">
        <v>106</v>
      </c>
      <c r="EI3111" s="6">
        <v>13</v>
      </c>
      <c r="EJ3111" s="6">
        <v>94</v>
      </c>
      <c r="EK3111" s="6">
        <v>18</v>
      </c>
      <c r="EL3111" s="6">
        <v>94</v>
      </c>
      <c r="EM3111" s="6" t="s">
        <v>120</v>
      </c>
      <c r="EN3111" s="6" t="s">
        <v>21</v>
      </c>
      <c r="EO3111" s="6">
        <v>7</v>
      </c>
    </row>
    <row r="3112" spans="131:145" x14ac:dyDescent="0.25">
      <c r="EA3112" s="6" t="s">
        <v>0</v>
      </c>
      <c r="EB3112" s="6" t="s">
        <v>13</v>
      </c>
      <c r="EC3112" s="6" t="s">
        <v>179</v>
      </c>
      <c r="ED3112" s="6" t="s">
        <v>180</v>
      </c>
      <c r="EE3112" s="6" t="s">
        <v>97</v>
      </c>
      <c r="EF3112" s="6" t="s">
        <v>125</v>
      </c>
      <c r="EG3112" s="6">
        <v>13</v>
      </c>
      <c r="EH3112" s="6">
        <v>70</v>
      </c>
      <c r="EI3112" s="6">
        <v>8</v>
      </c>
      <c r="EJ3112" s="6">
        <v>49</v>
      </c>
      <c r="EK3112" s="6">
        <v>12</v>
      </c>
      <c r="EL3112" s="6">
        <v>70</v>
      </c>
      <c r="EM3112" s="6" t="s">
        <v>120</v>
      </c>
      <c r="EN3112" s="6" t="s">
        <v>21</v>
      </c>
      <c r="EO3112" s="6">
        <v>3</v>
      </c>
    </row>
    <row r="3113" spans="131:145" x14ac:dyDescent="0.25">
      <c r="EA3113" s="6" t="s">
        <v>0</v>
      </c>
      <c r="EB3113" s="6" t="s">
        <v>13</v>
      </c>
      <c r="EC3113" s="6" t="s">
        <v>247</v>
      </c>
      <c r="ED3113" s="6" t="s">
        <v>248</v>
      </c>
      <c r="EE3113" s="6" t="s">
        <v>97</v>
      </c>
      <c r="EF3113" s="6" t="s">
        <v>98</v>
      </c>
      <c r="EG3113" s="6">
        <v>10</v>
      </c>
      <c r="EH3113" s="6">
        <v>39</v>
      </c>
      <c r="EI3113" s="6">
        <v>7</v>
      </c>
      <c r="EJ3113" s="6">
        <v>25</v>
      </c>
      <c r="EK3113" s="6">
        <v>10</v>
      </c>
      <c r="EL3113" s="6">
        <v>39</v>
      </c>
      <c r="EM3113" s="6" t="s">
        <v>120</v>
      </c>
      <c r="EN3113" s="6" t="s">
        <v>22</v>
      </c>
      <c r="EO3113" s="6">
        <v>0</v>
      </c>
    </row>
    <row r="3114" spans="131:145" x14ac:dyDescent="0.25">
      <c r="EA3114" s="6" t="s">
        <v>3</v>
      </c>
      <c r="EB3114" s="6" t="s">
        <v>15</v>
      </c>
      <c r="EC3114" s="6" t="s">
        <v>234</v>
      </c>
      <c r="ED3114" s="6" t="s">
        <v>1060</v>
      </c>
      <c r="EE3114" s="6" t="s">
        <v>97</v>
      </c>
      <c r="EF3114" s="6" t="s">
        <v>132</v>
      </c>
      <c r="EG3114" s="6">
        <v>21</v>
      </c>
      <c r="EH3114" s="6">
        <v>107</v>
      </c>
      <c r="EI3114" s="6">
        <v>22</v>
      </c>
      <c r="EJ3114" s="6">
        <v>108</v>
      </c>
      <c r="EK3114" s="6">
        <v>22</v>
      </c>
      <c r="EL3114" s="6">
        <v>0</v>
      </c>
      <c r="EM3114" s="6" t="s">
        <v>120</v>
      </c>
      <c r="EN3114" s="6" t="s">
        <v>23</v>
      </c>
      <c r="EO3114" s="6">
        <v>0</v>
      </c>
    </row>
    <row r="3115" spans="131:145" x14ac:dyDescent="0.25">
      <c r="EA3115" s="6" t="s">
        <v>0</v>
      </c>
      <c r="EB3115" s="6" t="s">
        <v>13</v>
      </c>
      <c r="EC3115" s="6" t="s">
        <v>179</v>
      </c>
      <c r="ED3115" s="6" t="s">
        <v>180</v>
      </c>
      <c r="EE3115" s="6" t="s">
        <v>97</v>
      </c>
      <c r="EF3115" s="6" t="s">
        <v>125</v>
      </c>
      <c r="EG3115" s="6">
        <v>13</v>
      </c>
      <c r="EH3115" s="6">
        <v>70</v>
      </c>
      <c r="EI3115" s="6">
        <v>8</v>
      </c>
      <c r="EJ3115" s="6">
        <v>49</v>
      </c>
      <c r="EK3115" s="6">
        <v>12</v>
      </c>
      <c r="EL3115" s="6">
        <v>70</v>
      </c>
      <c r="EM3115" s="6" t="s">
        <v>120</v>
      </c>
      <c r="EN3115" s="6" t="s">
        <v>22</v>
      </c>
      <c r="EO3115" s="6">
        <v>4</v>
      </c>
    </row>
    <row r="3116" spans="131:145" x14ac:dyDescent="0.25">
      <c r="EA3116" s="6" t="s">
        <v>0</v>
      </c>
      <c r="EB3116" s="6" t="s">
        <v>5</v>
      </c>
      <c r="EC3116" s="6" t="s">
        <v>713</v>
      </c>
      <c r="ED3116" s="6" t="s">
        <v>714</v>
      </c>
      <c r="EE3116" s="6" t="s">
        <v>209</v>
      </c>
      <c r="EF3116" s="6" t="s">
        <v>125</v>
      </c>
      <c r="EG3116" s="6">
        <v>110</v>
      </c>
      <c r="EH3116" s="6">
        <v>643</v>
      </c>
      <c r="EI3116" s="6">
        <v>106</v>
      </c>
      <c r="EK3116" s="6">
        <v>124</v>
      </c>
      <c r="EL3116" s="6">
        <v>0</v>
      </c>
      <c r="EM3116" s="6" t="s">
        <v>120</v>
      </c>
      <c r="EN3116" s="6" t="s">
        <v>22</v>
      </c>
      <c r="EO3116" s="6">
        <v>0</v>
      </c>
    </row>
    <row r="3117" spans="131:145" x14ac:dyDescent="0.25">
      <c r="EA3117" s="6" t="s">
        <v>0</v>
      </c>
      <c r="EB3117" s="6" t="s">
        <v>13</v>
      </c>
      <c r="EC3117" s="6" t="s">
        <v>195</v>
      </c>
      <c r="ED3117" s="6" t="s">
        <v>196</v>
      </c>
      <c r="EE3117" s="6" t="s">
        <v>97</v>
      </c>
      <c r="EF3117" s="6" t="s">
        <v>132</v>
      </c>
      <c r="EG3117" s="6">
        <v>20</v>
      </c>
      <c r="EH3117" s="6">
        <v>64</v>
      </c>
      <c r="EI3117" s="6">
        <v>14</v>
      </c>
      <c r="EJ3117" s="6">
        <v>52</v>
      </c>
      <c r="EK3117" s="6">
        <v>14</v>
      </c>
      <c r="EL3117" s="6">
        <v>52</v>
      </c>
      <c r="EM3117" s="6" t="s">
        <v>120</v>
      </c>
      <c r="EN3117" s="6" t="s">
        <v>23</v>
      </c>
      <c r="EO3117" s="6">
        <v>6</v>
      </c>
    </row>
    <row r="3118" spans="131:145" x14ac:dyDescent="0.25">
      <c r="EA3118" s="6" t="s">
        <v>0</v>
      </c>
      <c r="EB3118" s="6" t="s">
        <v>13</v>
      </c>
      <c r="EC3118" s="6" t="s">
        <v>247</v>
      </c>
      <c r="ED3118" s="6" t="s">
        <v>248</v>
      </c>
      <c r="EE3118" s="6" t="s">
        <v>97</v>
      </c>
      <c r="EF3118" s="6" t="s">
        <v>98</v>
      </c>
      <c r="EG3118" s="6">
        <v>10</v>
      </c>
      <c r="EH3118" s="6">
        <v>39</v>
      </c>
      <c r="EI3118" s="6">
        <v>7</v>
      </c>
      <c r="EJ3118" s="6">
        <v>25</v>
      </c>
      <c r="EK3118" s="6">
        <v>10</v>
      </c>
      <c r="EL3118" s="6">
        <v>39</v>
      </c>
      <c r="EM3118" s="6" t="s">
        <v>120</v>
      </c>
      <c r="EN3118" s="6" t="s">
        <v>21</v>
      </c>
      <c r="EO3118" s="6">
        <v>2</v>
      </c>
    </row>
    <row r="3119" spans="131:145" x14ac:dyDescent="0.25">
      <c r="EA3119" s="6" t="s">
        <v>3</v>
      </c>
      <c r="EB3119" s="6" t="s">
        <v>14</v>
      </c>
      <c r="EC3119" s="6" t="s">
        <v>780</v>
      </c>
      <c r="ED3119" s="6" t="s">
        <v>781</v>
      </c>
      <c r="EE3119" s="6" t="s">
        <v>97</v>
      </c>
      <c r="EF3119" s="6" t="s">
        <v>98</v>
      </c>
      <c r="EG3119" s="6">
        <v>73</v>
      </c>
      <c r="EH3119" s="6">
        <v>393</v>
      </c>
      <c r="EI3119" s="6">
        <v>73</v>
      </c>
      <c r="EJ3119" s="6">
        <v>393</v>
      </c>
      <c r="EK3119" s="6">
        <v>73</v>
      </c>
      <c r="EL3119" s="6">
        <v>393</v>
      </c>
      <c r="EM3119" s="6" t="s">
        <v>120</v>
      </c>
      <c r="EN3119" s="6" t="s">
        <v>23</v>
      </c>
      <c r="EO3119" s="6">
        <v>33</v>
      </c>
    </row>
    <row r="3120" spans="131:145" x14ac:dyDescent="0.25">
      <c r="EA3120" s="6" t="s">
        <v>3</v>
      </c>
      <c r="EB3120" s="6" t="s">
        <v>15</v>
      </c>
      <c r="EC3120" s="6" t="s">
        <v>791</v>
      </c>
      <c r="ED3120" s="6" t="s">
        <v>792</v>
      </c>
      <c r="EE3120" s="6" t="s">
        <v>97</v>
      </c>
      <c r="EF3120" s="6" t="s">
        <v>98</v>
      </c>
      <c r="EG3120" s="6">
        <v>64</v>
      </c>
      <c r="EH3120" s="6">
        <v>305</v>
      </c>
      <c r="EI3120" s="6">
        <v>63</v>
      </c>
      <c r="EJ3120" s="6">
        <v>304</v>
      </c>
      <c r="EK3120" s="6">
        <v>63</v>
      </c>
      <c r="EL3120" s="6">
        <v>304</v>
      </c>
      <c r="EM3120" s="6" t="s">
        <v>120</v>
      </c>
      <c r="EN3120" s="6" t="s">
        <v>23</v>
      </c>
      <c r="EO3120" s="6">
        <v>13</v>
      </c>
    </row>
    <row r="3121" spans="131:145" x14ac:dyDescent="0.25">
      <c r="EA3121" s="6" t="s">
        <v>0</v>
      </c>
      <c r="EB3121" s="6" t="s">
        <v>13</v>
      </c>
      <c r="EC3121" s="6" t="s">
        <v>245</v>
      </c>
      <c r="ED3121" s="6" t="s">
        <v>246</v>
      </c>
      <c r="EE3121" s="6" t="s">
        <v>97</v>
      </c>
      <c r="EF3121" s="6" t="s">
        <v>98</v>
      </c>
      <c r="EG3121" s="6">
        <v>25</v>
      </c>
      <c r="EH3121" s="6">
        <v>133</v>
      </c>
      <c r="EI3121" s="6">
        <v>22</v>
      </c>
      <c r="EJ3121" s="6">
        <v>95</v>
      </c>
      <c r="EK3121" s="6">
        <v>25</v>
      </c>
      <c r="EL3121" s="6">
        <v>134</v>
      </c>
      <c r="EM3121" s="6" t="s">
        <v>120</v>
      </c>
      <c r="EN3121" s="6" t="s">
        <v>23</v>
      </c>
      <c r="EO3121" s="6">
        <v>11</v>
      </c>
    </row>
    <row r="3122" spans="131:145" x14ac:dyDescent="0.25">
      <c r="EA3122" s="6" t="s">
        <v>3</v>
      </c>
      <c r="EB3122" s="6" t="s">
        <v>15</v>
      </c>
      <c r="EC3122" s="6" t="s">
        <v>787</v>
      </c>
      <c r="ED3122" s="6" t="s">
        <v>788</v>
      </c>
      <c r="EE3122" s="6" t="s">
        <v>97</v>
      </c>
      <c r="EF3122" s="6" t="s">
        <v>125</v>
      </c>
      <c r="EG3122" s="6">
        <v>87</v>
      </c>
      <c r="EH3122" s="6">
        <v>488</v>
      </c>
      <c r="EI3122" s="6">
        <v>86</v>
      </c>
      <c r="EJ3122" s="6">
        <v>472</v>
      </c>
      <c r="EK3122" s="6">
        <v>86</v>
      </c>
      <c r="EL3122" s="6">
        <v>472</v>
      </c>
      <c r="EM3122" s="6" t="s">
        <v>120</v>
      </c>
      <c r="EN3122" s="6" t="s">
        <v>23</v>
      </c>
      <c r="EO3122" s="6">
        <v>50</v>
      </c>
    </row>
    <row r="3123" spans="131:145" x14ac:dyDescent="0.25">
      <c r="EA3123" s="6" t="s">
        <v>0</v>
      </c>
      <c r="EB3123" s="6" t="s">
        <v>13</v>
      </c>
      <c r="EC3123" s="6" t="s">
        <v>195</v>
      </c>
      <c r="ED3123" s="6" t="s">
        <v>196</v>
      </c>
      <c r="EE3123" s="6" t="s">
        <v>97</v>
      </c>
      <c r="EF3123" s="6" t="s">
        <v>132</v>
      </c>
      <c r="EG3123" s="6">
        <v>20</v>
      </c>
      <c r="EH3123" s="6">
        <v>64</v>
      </c>
      <c r="EI3123" s="6">
        <v>14</v>
      </c>
      <c r="EJ3123" s="6">
        <v>52</v>
      </c>
      <c r="EK3123" s="6">
        <v>14</v>
      </c>
      <c r="EL3123" s="6">
        <v>52</v>
      </c>
      <c r="EM3123" s="6" t="s">
        <v>120</v>
      </c>
      <c r="EN3123" s="6" t="s">
        <v>21</v>
      </c>
      <c r="EO3123" s="6">
        <v>4</v>
      </c>
    </row>
    <row r="3124" spans="131:145" x14ac:dyDescent="0.25">
      <c r="EA3124" s="6" t="s">
        <v>3</v>
      </c>
      <c r="EB3124" s="6" t="s">
        <v>15</v>
      </c>
      <c r="EC3124" s="6" t="s">
        <v>806</v>
      </c>
      <c r="ED3124" s="6" t="s">
        <v>807</v>
      </c>
      <c r="EE3124" s="6" t="s">
        <v>97</v>
      </c>
      <c r="EF3124" s="6" t="s">
        <v>125</v>
      </c>
      <c r="EG3124" s="6">
        <v>178</v>
      </c>
      <c r="EH3124" s="6">
        <v>827</v>
      </c>
      <c r="EI3124" s="6">
        <v>194</v>
      </c>
      <c r="EJ3124" s="6">
        <v>890</v>
      </c>
      <c r="EK3124" s="6">
        <v>194</v>
      </c>
      <c r="EL3124" s="6">
        <v>890</v>
      </c>
      <c r="EM3124" s="6" t="s">
        <v>120</v>
      </c>
      <c r="EN3124" s="6" t="s">
        <v>21</v>
      </c>
      <c r="EO3124" s="6">
        <v>26</v>
      </c>
    </row>
    <row r="3125" spans="131:145" x14ac:dyDescent="0.25">
      <c r="EA3125" s="6" t="s">
        <v>0</v>
      </c>
      <c r="EB3125" s="6" t="s">
        <v>9</v>
      </c>
      <c r="EC3125" s="6" t="s">
        <v>759</v>
      </c>
      <c r="ED3125" s="6" t="s">
        <v>760</v>
      </c>
      <c r="EE3125" s="6" t="s">
        <v>97</v>
      </c>
      <c r="EF3125" s="6" t="s">
        <v>125</v>
      </c>
      <c r="EG3125" s="6">
        <v>319</v>
      </c>
      <c r="EH3125" s="6">
        <v>1567</v>
      </c>
      <c r="EI3125" s="6">
        <v>133</v>
      </c>
      <c r="EJ3125" s="6">
        <v>499</v>
      </c>
      <c r="EK3125" s="6">
        <v>133</v>
      </c>
      <c r="EL3125" s="6">
        <v>499</v>
      </c>
      <c r="EM3125" s="6" t="s">
        <v>120</v>
      </c>
      <c r="EN3125" s="6" t="s">
        <v>23</v>
      </c>
      <c r="EO3125" s="6">
        <v>25</v>
      </c>
    </row>
    <row r="3126" spans="131:145" x14ac:dyDescent="0.25">
      <c r="EA3126" s="6" t="s">
        <v>0</v>
      </c>
      <c r="EB3126" s="6" t="s">
        <v>13</v>
      </c>
      <c r="EC3126" s="6" t="s">
        <v>179</v>
      </c>
      <c r="ED3126" s="6" t="s">
        <v>180</v>
      </c>
      <c r="EE3126" s="6" t="s">
        <v>97</v>
      </c>
      <c r="EF3126" s="6" t="s">
        <v>125</v>
      </c>
      <c r="EG3126" s="6">
        <v>13</v>
      </c>
      <c r="EH3126" s="6">
        <v>70</v>
      </c>
      <c r="EI3126" s="6">
        <v>8</v>
      </c>
      <c r="EJ3126" s="6">
        <v>49</v>
      </c>
      <c r="EK3126" s="6">
        <v>12</v>
      </c>
      <c r="EL3126" s="6">
        <v>70</v>
      </c>
      <c r="EM3126" s="6" t="s">
        <v>120</v>
      </c>
      <c r="EN3126" s="6" t="s">
        <v>23</v>
      </c>
      <c r="EO3126" s="6">
        <v>7</v>
      </c>
    </row>
    <row r="3127" spans="131:145" x14ac:dyDescent="0.25">
      <c r="EA3127" s="6" t="s">
        <v>3</v>
      </c>
      <c r="EB3127" s="6" t="s">
        <v>15</v>
      </c>
      <c r="EC3127" s="6" t="s">
        <v>794</v>
      </c>
      <c r="ED3127" s="6" t="s">
        <v>795</v>
      </c>
      <c r="EE3127" s="6" t="s">
        <v>97</v>
      </c>
      <c r="EF3127" s="6" t="s">
        <v>125</v>
      </c>
      <c r="EG3127" s="6">
        <v>78</v>
      </c>
      <c r="EH3127" s="6">
        <v>390</v>
      </c>
      <c r="EI3127" s="6">
        <v>77</v>
      </c>
      <c r="EJ3127" s="6">
        <v>384</v>
      </c>
      <c r="EK3127" s="6">
        <v>77</v>
      </c>
      <c r="EL3127" s="6">
        <v>384</v>
      </c>
      <c r="EM3127" s="6" t="s">
        <v>120</v>
      </c>
      <c r="EN3127" s="6" t="s">
        <v>21</v>
      </c>
      <c r="EO3127" s="6">
        <v>20</v>
      </c>
    </row>
    <row r="3128" spans="131:145" x14ac:dyDescent="0.25">
      <c r="EA3128" s="6" t="s">
        <v>0</v>
      </c>
      <c r="EB3128" s="6" t="s">
        <v>937</v>
      </c>
      <c r="EC3128" s="6" t="s">
        <v>1082</v>
      </c>
      <c r="ED3128" s="6" t="s">
        <v>1083</v>
      </c>
      <c r="EE3128" s="6" t="s">
        <v>97</v>
      </c>
      <c r="EF3128" s="6" t="s">
        <v>98</v>
      </c>
      <c r="EG3128" s="6">
        <v>91</v>
      </c>
      <c r="EH3128" s="6">
        <v>400</v>
      </c>
      <c r="EI3128" s="6">
        <v>60</v>
      </c>
      <c r="EJ3128" s="6">
        <v>228</v>
      </c>
      <c r="EK3128" s="6">
        <v>74</v>
      </c>
      <c r="EL3128" s="6">
        <v>228</v>
      </c>
      <c r="EM3128" s="6" t="s">
        <v>120</v>
      </c>
      <c r="EN3128" s="6" t="s">
        <v>23</v>
      </c>
      <c r="EO3128" s="6">
        <v>15</v>
      </c>
    </row>
    <row r="3129" spans="131:145" x14ac:dyDescent="0.25">
      <c r="EA3129" s="6" t="s">
        <v>0</v>
      </c>
      <c r="EB3129" s="6" t="s">
        <v>13</v>
      </c>
      <c r="EC3129" s="6" t="s">
        <v>181</v>
      </c>
      <c r="ED3129" s="6" t="s">
        <v>182</v>
      </c>
      <c r="EE3129" s="6" t="s">
        <v>97</v>
      </c>
      <c r="EF3129" s="6" t="s">
        <v>98</v>
      </c>
      <c r="EG3129" s="6">
        <v>16</v>
      </c>
      <c r="EH3129" s="6">
        <v>58</v>
      </c>
      <c r="EI3129" s="6">
        <v>10</v>
      </c>
      <c r="EJ3129" s="6">
        <v>45</v>
      </c>
      <c r="EK3129" s="6">
        <v>16</v>
      </c>
      <c r="EL3129" s="6">
        <v>58</v>
      </c>
      <c r="EM3129" s="6" t="s">
        <v>120</v>
      </c>
      <c r="EN3129" s="6" t="s">
        <v>22</v>
      </c>
      <c r="EO3129" s="6">
        <v>2</v>
      </c>
    </row>
    <row r="3130" spans="131:145" x14ac:dyDescent="0.25">
      <c r="EA3130" s="6" t="s">
        <v>0</v>
      </c>
      <c r="EB3130" s="6" t="s">
        <v>9</v>
      </c>
      <c r="EC3130" s="6" t="s">
        <v>759</v>
      </c>
      <c r="ED3130" s="6" t="s">
        <v>760</v>
      </c>
      <c r="EE3130" s="6" t="s">
        <v>97</v>
      </c>
      <c r="EF3130" s="6" t="s">
        <v>125</v>
      </c>
      <c r="EG3130" s="6">
        <v>319</v>
      </c>
      <c r="EH3130" s="6">
        <v>1567</v>
      </c>
      <c r="EI3130" s="6">
        <v>133</v>
      </c>
      <c r="EJ3130" s="6">
        <v>499</v>
      </c>
      <c r="EK3130" s="6">
        <v>133</v>
      </c>
      <c r="EL3130" s="6">
        <v>499</v>
      </c>
      <c r="EM3130" s="6" t="s">
        <v>120</v>
      </c>
      <c r="EN3130" s="6" t="s">
        <v>22</v>
      </c>
      <c r="EO3130" s="6">
        <v>10</v>
      </c>
    </row>
    <row r="3131" spans="131:145" x14ac:dyDescent="0.25">
      <c r="EA3131" s="6" t="s">
        <v>3</v>
      </c>
      <c r="EB3131" s="6" t="s">
        <v>18</v>
      </c>
      <c r="EC3131" s="6" t="s">
        <v>809</v>
      </c>
      <c r="ED3131" s="6" t="s">
        <v>810</v>
      </c>
      <c r="EE3131" s="6" t="s">
        <v>97</v>
      </c>
      <c r="EF3131" s="6" t="s">
        <v>98</v>
      </c>
      <c r="EG3131" s="6">
        <v>12</v>
      </c>
      <c r="EH3131" s="6">
        <v>52</v>
      </c>
      <c r="EI3131" s="6">
        <v>10</v>
      </c>
      <c r="EJ3131" s="6">
        <v>44</v>
      </c>
      <c r="EK3131" s="6">
        <v>10</v>
      </c>
      <c r="EL3131" s="6">
        <v>44</v>
      </c>
      <c r="EM3131" s="6" t="s">
        <v>120</v>
      </c>
      <c r="EN3131" s="6" t="s">
        <v>22</v>
      </c>
      <c r="EO3131" s="6">
        <v>1</v>
      </c>
    </row>
    <row r="3132" spans="131:145" x14ac:dyDescent="0.25">
      <c r="EA3132" s="6" t="s">
        <v>3</v>
      </c>
      <c r="EB3132" s="6" t="s">
        <v>14</v>
      </c>
      <c r="EC3132" s="6" t="s">
        <v>226</v>
      </c>
      <c r="ED3132" s="6" t="s">
        <v>227</v>
      </c>
      <c r="EE3132" s="6" t="s">
        <v>97</v>
      </c>
      <c r="EF3132" s="6" t="s">
        <v>98</v>
      </c>
      <c r="EG3132" s="6">
        <v>50</v>
      </c>
      <c r="EH3132" s="6">
        <v>218</v>
      </c>
      <c r="EI3132" s="6">
        <v>53</v>
      </c>
      <c r="EJ3132" s="6">
        <v>217</v>
      </c>
      <c r="EK3132" s="6">
        <v>53</v>
      </c>
      <c r="EL3132" s="6">
        <v>217</v>
      </c>
      <c r="EM3132" s="6" t="s">
        <v>120</v>
      </c>
      <c r="EN3132" s="6" t="s">
        <v>21</v>
      </c>
      <c r="EO3132" s="6">
        <v>10</v>
      </c>
    </row>
    <row r="3133" spans="131:145" x14ac:dyDescent="0.25">
      <c r="EA3133" s="6" t="s">
        <v>0</v>
      </c>
      <c r="EB3133" s="6" t="s">
        <v>937</v>
      </c>
      <c r="EC3133" s="6" t="s">
        <v>1082</v>
      </c>
      <c r="ED3133" s="6" t="s">
        <v>1083</v>
      </c>
      <c r="EE3133" s="6" t="s">
        <v>97</v>
      </c>
      <c r="EF3133" s="6" t="s">
        <v>98</v>
      </c>
      <c r="EG3133" s="6">
        <v>91</v>
      </c>
      <c r="EH3133" s="6">
        <v>400</v>
      </c>
      <c r="EI3133" s="6">
        <v>60</v>
      </c>
      <c r="EJ3133" s="6">
        <v>228</v>
      </c>
      <c r="EK3133" s="6">
        <v>74</v>
      </c>
      <c r="EL3133" s="6">
        <v>228</v>
      </c>
      <c r="EM3133" s="6" t="s">
        <v>120</v>
      </c>
      <c r="EN3133" s="6" t="s">
        <v>21</v>
      </c>
      <c r="EO3133" s="6">
        <v>6</v>
      </c>
    </row>
    <row r="3134" spans="131:145" x14ac:dyDescent="0.25">
      <c r="EA3134" s="6" t="s">
        <v>0</v>
      </c>
      <c r="EB3134" s="6" t="s">
        <v>13</v>
      </c>
      <c r="EC3134" s="6" t="s">
        <v>1853</v>
      </c>
      <c r="ED3134" s="6" t="s">
        <v>204</v>
      </c>
      <c r="EE3134" s="6" t="s">
        <v>97</v>
      </c>
      <c r="EF3134" s="6" t="s">
        <v>125</v>
      </c>
      <c r="EG3134" s="6">
        <v>41</v>
      </c>
      <c r="EH3134" s="6">
        <v>199</v>
      </c>
      <c r="EI3134" s="6">
        <v>41</v>
      </c>
      <c r="EJ3134" s="6">
        <v>196</v>
      </c>
      <c r="EK3134" s="6">
        <v>41</v>
      </c>
      <c r="EL3134" s="6">
        <v>201</v>
      </c>
      <c r="EM3134" s="6" t="s">
        <v>120</v>
      </c>
      <c r="EN3134" s="6" t="s">
        <v>22</v>
      </c>
      <c r="EO3134" s="6">
        <v>11</v>
      </c>
    </row>
    <row r="3135" spans="131:145" x14ac:dyDescent="0.25">
      <c r="EA3135" s="6" t="s">
        <v>3</v>
      </c>
      <c r="EB3135" s="6" t="s">
        <v>17</v>
      </c>
      <c r="EC3135" s="6" t="s">
        <v>232</v>
      </c>
      <c r="ED3135" s="6" t="s">
        <v>233</v>
      </c>
      <c r="EE3135" s="6" t="s">
        <v>97</v>
      </c>
      <c r="EF3135" s="6" t="s">
        <v>98</v>
      </c>
      <c r="EG3135" s="6">
        <v>30</v>
      </c>
      <c r="EH3135" s="6">
        <v>188</v>
      </c>
      <c r="EI3135" s="6">
        <v>24</v>
      </c>
      <c r="EJ3135" s="6">
        <v>112</v>
      </c>
      <c r="EK3135" s="6">
        <v>24</v>
      </c>
      <c r="EL3135" s="6">
        <v>112</v>
      </c>
      <c r="EM3135" s="6" t="s">
        <v>120</v>
      </c>
      <c r="EN3135" s="6" t="s">
        <v>23</v>
      </c>
      <c r="EO3135" s="6">
        <v>5</v>
      </c>
    </row>
    <row r="3136" spans="131:145" x14ac:dyDescent="0.25">
      <c r="EA3136" s="6" t="s">
        <v>3</v>
      </c>
      <c r="EB3136" s="6" t="s">
        <v>15</v>
      </c>
      <c r="EC3136" s="6" t="s">
        <v>228</v>
      </c>
      <c r="ED3136" s="6" t="s">
        <v>229</v>
      </c>
      <c r="EE3136" s="6" t="s">
        <v>97</v>
      </c>
      <c r="EF3136" s="6" t="s">
        <v>98</v>
      </c>
      <c r="EG3136" s="6">
        <v>30</v>
      </c>
      <c r="EH3136" s="6">
        <v>139</v>
      </c>
      <c r="EI3136" s="6">
        <v>31</v>
      </c>
      <c r="EJ3136" s="6">
        <v>140</v>
      </c>
      <c r="EK3136" s="6">
        <v>31</v>
      </c>
      <c r="EL3136" s="6">
        <v>140</v>
      </c>
      <c r="EM3136" s="6" t="s">
        <v>120</v>
      </c>
      <c r="EN3136" s="6" t="s">
        <v>22</v>
      </c>
      <c r="EO3136" s="6">
        <v>2</v>
      </c>
    </row>
    <row r="3137" spans="131:145" x14ac:dyDescent="0.25">
      <c r="EA3137" s="6" t="s">
        <v>0</v>
      </c>
      <c r="EB3137" s="6" t="s">
        <v>13</v>
      </c>
      <c r="EC3137" s="6" t="s">
        <v>247</v>
      </c>
      <c r="ED3137" s="6" t="s">
        <v>248</v>
      </c>
      <c r="EE3137" s="6" t="s">
        <v>97</v>
      </c>
      <c r="EF3137" s="6" t="s">
        <v>98</v>
      </c>
      <c r="EG3137" s="6">
        <v>10</v>
      </c>
      <c r="EH3137" s="6">
        <v>39</v>
      </c>
      <c r="EI3137" s="6">
        <v>7</v>
      </c>
      <c r="EJ3137" s="6">
        <v>25</v>
      </c>
      <c r="EK3137" s="6">
        <v>10</v>
      </c>
      <c r="EL3137" s="6">
        <v>39</v>
      </c>
      <c r="EM3137" s="6" t="s">
        <v>120</v>
      </c>
      <c r="EN3137" s="6" t="s">
        <v>23</v>
      </c>
      <c r="EO3137" s="6">
        <v>2</v>
      </c>
    </row>
    <row r="3138" spans="131:145" x14ac:dyDescent="0.25">
      <c r="EA3138" s="6" t="s">
        <v>3</v>
      </c>
      <c r="EB3138" s="6" t="s">
        <v>15</v>
      </c>
      <c r="EC3138" s="6" t="s">
        <v>794</v>
      </c>
      <c r="ED3138" s="6" t="s">
        <v>795</v>
      </c>
      <c r="EE3138" s="6" t="s">
        <v>97</v>
      </c>
      <c r="EF3138" s="6" t="s">
        <v>125</v>
      </c>
      <c r="EG3138" s="6">
        <v>78</v>
      </c>
      <c r="EH3138" s="6">
        <v>390</v>
      </c>
      <c r="EI3138" s="6">
        <v>77</v>
      </c>
      <c r="EJ3138" s="6">
        <v>384</v>
      </c>
      <c r="EK3138" s="6">
        <v>77</v>
      </c>
      <c r="EL3138" s="6">
        <v>384</v>
      </c>
      <c r="EM3138" s="6" t="s">
        <v>120</v>
      </c>
      <c r="EN3138" s="6" t="s">
        <v>22</v>
      </c>
      <c r="EO3138" s="6">
        <v>10</v>
      </c>
    </row>
    <row r="3139" spans="131:145" x14ac:dyDescent="0.25">
      <c r="EA3139" s="6" t="s">
        <v>3</v>
      </c>
      <c r="EB3139" s="6" t="s">
        <v>17</v>
      </c>
      <c r="EC3139" s="6" t="s">
        <v>771</v>
      </c>
      <c r="ED3139" s="6" t="s">
        <v>772</v>
      </c>
      <c r="EE3139" s="6" t="s">
        <v>209</v>
      </c>
      <c r="EF3139" s="6" t="s">
        <v>125</v>
      </c>
      <c r="EG3139" s="6">
        <v>9</v>
      </c>
      <c r="EH3139" s="6">
        <v>40</v>
      </c>
      <c r="EI3139" s="6">
        <v>9</v>
      </c>
      <c r="EJ3139" s="6">
        <v>43</v>
      </c>
      <c r="EK3139" s="6">
        <v>9</v>
      </c>
      <c r="EL3139" s="6">
        <v>43</v>
      </c>
      <c r="EM3139" s="6" t="s">
        <v>120</v>
      </c>
      <c r="EN3139" s="6" t="s">
        <v>21</v>
      </c>
      <c r="EO3139" s="6">
        <v>1</v>
      </c>
    </row>
    <row r="3140" spans="131:145" x14ac:dyDescent="0.25">
      <c r="EA3140" s="6" t="s">
        <v>0</v>
      </c>
      <c r="EB3140" s="6" t="s">
        <v>13</v>
      </c>
      <c r="EC3140" s="6" t="s">
        <v>199</v>
      </c>
      <c r="ED3140" s="6" t="s">
        <v>200</v>
      </c>
      <c r="EE3140" s="6" t="s">
        <v>97</v>
      </c>
      <c r="EF3140" s="6" t="s">
        <v>125</v>
      </c>
      <c r="EG3140" s="6">
        <v>77</v>
      </c>
      <c r="EH3140" s="6">
        <v>380</v>
      </c>
      <c r="EI3140" s="6">
        <v>76</v>
      </c>
      <c r="EJ3140" s="6">
        <v>342</v>
      </c>
      <c r="EK3140" s="6">
        <v>76</v>
      </c>
      <c r="EL3140" s="6">
        <v>344</v>
      </c>
      <c r="EM3140" s="6" t="s">
        <v>120</v>
      </c>
      <c r="EN3140" s="6" t="s">
        <v>22</v>
      </c>
      <c r="EO3140" s="6">
        <v>15</v>
      </c>
    </row>
    <row r="3141" spans="131:145" x14ac:dyDescent="0.25">
      <c r="EA3141" s="6" t="s">
        <v>0</v>
      </c>
      <c r="EB3141" s="6" t="s">
        <v>937</v>
      </c>
      <c r="EC3141" s="6" t="s">
        <v>1082</v>
      </c>
      <c r="ED3141" s="6" t="s">
        <v>1083</v>
      </c>
      <c r="EE3141" s="6" t="s">
        <v>97</v>
      </c>
      <c r="EF3141" s="6" t="s">
        <v>98</v>
      </c>
      <c r="EG3141" s="6">
        <v>91</v>
      </c>
      <c r="EH3141" s="6">
        <v>400</v>
      </c>
      <c r="EI3141" s="6">
        <v>60</v>
      </c>
      <c r="EJ3141" s="6">
        <v>228</v>
      </c>
      <c r="EK3141" s="6">
        <v>74</v>
      </c>
      <c r="EL3141" s="6">
        <v>228</v>
      </c>
      <c r="EM3141" s="6" t="s">
        <v>120</v>
      </c>
      <c r="EN3141" s="6" t="s">
        <v>22</v>
      </c>
      <c r="EO3141" s="6">
        <v>9</v>
      </c>
    </row>
    <row r="3142" spans="131:145" x14ac:dyDescent="0.25">
      <c r="EA3142" s="6" t="s">
        <v>3</v>
      </c>
      <c r="EB3142" s="6" t="s">
        <v>1084</v>
      </c>
      <c r="EC3142" s="6" t="s">
        <v>1085</v>
      </c>
      <c r="ED3142" s="6" t="s">
        <v>1086</v>
      </c>
      <c r="EE3142" s="6" t="s">
        <v>97</v>
      </c>
      <c r="EF3142" s="6" t="s">
        <v>125</v>
      </c>
      <c r="EG3142" s="6">
        <v>44</v>
      </c>
      <c r="EH3142" s="6">
        <v>273</v>
      </c>
      <c r="EI3142" s="6">
        <v>40</v>
      </c>
      <c r="EJ3142" s="6">
        <v>208</v>
      </c>
      <c r="EK3142" s="6">
        <v>40</v>
      </c>
      <c r="EL3142" s="6">
        <v>208</v>
      </c>
      <c r="EM3142" s="6" t="s">
        <v>120</v>
      </c>
      <c r="EN3142" s="6" t="s">
        <v>23</v>
      </c>
      <c r="EO3142" s="6">
        <v>18</v>
      </c>
    </row>
    <row r="3143" spans="131:145" x14ac:dyDescent="0.25">
      <c r="EA3143" s="6" t="s">
        <v>3</v>
      </c>
      <c r="EB3143" s="6" t="s">
        <v>14</v>
      </c>
      <c r="EC3143" s="6" t="s">
        <v>226</v>
      </c>
      <c r="ED3143" s="6" t="s">
        <v>227</v>
      </c>
      <c r="EE3143" s="6" t="s">
        <v>97</v>
      </c>
      <c r="EF3143" s="6" t="s">
        <v>98</v>
      </c>
      <c r="EG3143" s="6">
        <v>50</v>
      </c>
      <c r="EH3143" s="6">
        <v>218</v>
      </c>
      <c r="EI3143" s="6">
        <v>53</v>
      </c>
      <c r="EJ3143" s="6">
        <v>217</v>
      </c>
      <c r="EK3143" s="6">
        <v>53</v>
      </c>
      <c r="EL3143" s="6">
        <v>217</v>
      </c>
      <c r="EM3143" s="6" t="s">
        <v>120</v>
      </c>
      <c r="EN3143" s="6" t="s">
        <v>23</v>
      </c>
      <c r="EO3143" s="6">
        <v>19</v>
      </c>
    </row>
    <row r="3144" spans="131:145" x14ac:dyDescent="0.25">
      <c r="EA3144" s="6" t="s">
        <v>3</v>
      </c>
      <c r="EB3144" s="6" t="s">
        <v>15</v>
      </c>
      <c r="EC3144" s="6" t="s">
        <v>1863</v>
      </c>
      <c r="ED3144" s="6" t="s">
        <v>801</v>
      </c>
      <c r="EE3144" s="6" t="s">
        <v>97</v>
      </c>
      <c r="EF3144" s="6" t="s">
        <v>125</v>
      </c>
      <c r="EG3144" s="6">
        <v>70</v>
      </c>
      <c r="EH3144" s="6">
        <v>273</v>
      </c>
      <c r="EI3144" s="6">
        <v>71</v>
      </c>
      <c r="EJ3144" s="6">
        <v>278</v>
      </c>
      <c r="EK3144" s="6">
        <v>71</v>
      </c>
      <c r="EL3144" s="6">
        <v>278</v>
      </c>
      <c r="EM3144" s="6" t="s">
        <v>120</v>
      </c>
      <c r="EN3144" s="6" t="s">
        <v>21</v>
      </c>
      <c r="EO3144" s="6">
        <v>5</v>
      </c>
    </row>
    <row r="3145" spans="131:145" x14ac:dyDescent="0.25">
      <c r="EA3145" s="6" t="s">
        <v>3</v>
      </c>
      <c r="EB3145" s="6" t="s">
        <v>14</v>
      </c>
      <c r="EC3145" s="6" t="s">
        <v>780</v>
      </c>
      <c r="ED3145" s="6" t="s">
        <v>781</v>
      </c>
      <c r="EE3145" s="6" t="s">
        <v>97</v>
      </c>
      <c r="EF3145" s="6" t="s">
        <v>98</v>
      </c>
      <c r="EG3145" s="6">
        <v>73</v>
      </c>
      <c r="EH3145" s="6">
        <v>393</v>
      </c>
      <c r="EI3145" s="6">
        <v>73</v>
      </c>
      <c r="EJ3145" s="6">
        <v>393</v>
      </c>
      <c r="EK3145" s="6">
        <v>73</v>
      </c>
      <c r="EL3145" s="6">
        <v>393</v>
      </c>
      <c r="EM3145" s="6" t="s">
        <v>120</v>
      </c>
      <c r="EN3145" s="6" t="s">
        <v>21</v>
      </c>
      <c r="EO3145" s="6">
        <v>21</v>
      </c>
    </row>
    <row r="3146" spans="131:145" x14ac:dyDescent="0.25">
      <c r="EA3146" s="6" t="s">
        <v>3</v>
      </c>
      <c r="EB3146" s="6" t="s">
        <v>17</v>
      </c>
      <c r="EC3146" s="6" t="s">
        <v>771</v>
      </c>
      <c r="ED3146" s="6" t="s">
        <v>772</v>
      </c>
      <c r="EE3146" s="6" t="s">
        <v>209</v>
      </c>
      <c r="EF3146" s="6" t="s">
        <v>125</v>
      </c>
      <c r="EG3146" s="6">
        <v>9</v>
      </c>
      <c r="EH3146" s="6">
        <v>40</v>
      </c>
      <c r="EI3146" s="6">
        <v>9</v>
      </c>
      <c r="EJ3146" s="6">
        <v>43</v>
      </c>
      <c r="EK3146" s="6">
        <v>9</v>
      </c>
      <c r="EL3146" s="6">
        <v>43</v>
      </c>
      <c r="EM3146" s="6" t="s">
        <v>120</v>
      </c>
      <c r="EN3146" s="6" t="s">
        <v>22</v>
      </c>
      <c r="EO3146" s="6">
        <v>1</v>
      </c>
    </row>
    <row r="3147" spans="131:145" x14ac:dyDescent="0.25">
      <c r="EA3147" s="6" t="s">
        <v>0</v>
      </c>
      <c r="EB3147" s="6" t="s">
        <v>13</v>
      </c>
      <c r="EC3147" s="6" t="s">
        <v>1853</v>
      </c>
      <c r="ED3147" s="6" t="s">
        <v>204</v>
      </c>
      <c r="EE3147" s="6" t="s">
        <v>97</v>
      </c>
      <c r="EF3147" s="6" t="s">
        <v>125</v>
      </c>
      <c r="EG3147" s="6">
        <v>41</v>
      </c>
      <c r="EH3147" s="6">
        <v>199</v>
      </c>
      <c r="EI3147" s="6">
        <v>41</v>
      </c>
      <c r="EJ3147" s="6">
        <v>196</v>
      </c>
      <c r="EK3147" s="6">
        <v>41</v>
      </c>
      <c r="EL3147" s="6">
        <v>201</v>
      </c>
      <c r="EM3147" s="6" t="s">
        <v>120</v>
      </c>
      <c r="EN3147" s="6" t="s">
        <v>21</v>
      </c>
      <c r="EO3147" s="6">
        <v>6</v>
      </c>
    </row>
    <row r="3148" spans="131:145" x14ac:dyDescent="0.25">
      <c r="EA3148" s="6" t="s">
        <v>0</v>
      </c>
      <c r="EB3148" s="6" t="s">
        <v>13</v>
      </c>
      <c r="EC3148" s="6" t="s">
        <v>195</v>
      </c>
      <c r="ED3148" s="6" t="s">
        <v>196</v>
      </c>
      <c r="EE3148" s="6" t="s">
        <v>97</v>
      </c>
      <c r="EF3148" s="6" t="s">
        <v>132</v>
      </c>
      <c r="EG3148" s="6">
        <v>20</v>
      </c>
      <c r="EH3148" s="6">
        <v>64</v>
      </c>
      <c r="EI3148" s="6">
        <v>14</v>
      </c>
      <c r="EJ3148" s="6">
        <v>52</v>
      </c>
      <c r="EK3148" s="6">
        <v>14</v>
      </c>
      <c r="EL3148" s="6">
        <v>52</v>
      </c>
      <c r="EM3148" s="6" t="s">
        <v>120</v>
      </c>
      <c r="EN3148" s="6" t="s">
        <v>22</v>
      </c>
      <c r="EO3148" s="6">
        <v>2</v>
      </c>
    </row>
    <row r="3149" spans="131:145" x14ac:dyDescent="0.25">
      <c r="EA3149" s="6" t="s">
        <v>0</v>
      </c>
      <c r="EB3149" s="6" t="s">
        <v>13</v>
      </c>
      <c r="EC3149" s="6" t="s">
        <v>205</v>
      </c>
      <c r="ED3149" s="6" t="s">
        <v>206</v>
      </c>
      <c r="EE3149" s="6" t="s">
        <v>97</v>
      </c>
      <c r="EF3149" s="6" t="s">
        <v>125</v>
      </c>
      <c r="EG3149" s="6">
        <v>116</v>
      </c>
      <c r="EH3149" s="6">
        <v>530</v>
      </c>
      <c r="EI3149" s="6">
        <v>105</v>
      </c>
      <c r="EJ3149" s="6">
        <v>464</v>
      </c>
      <c r="EK3149" s="6">
        <v>105</v>
      </c>
      <c r="EL3149" s="6">
        <v>492</v>
      </c>
      <c r="EM3149" s="6" t="s">
        <v>120</v>
      </c>
      <c r="EN3149" s="6" t="s">
        <v>21</v>
      </c>
      <c r="EO3149" s="6">
        <v>21</v>
      </c>
    </row>
    <row r="3150" spans="131:145" x14ac:dyDescent="0.25">
      <c r="EA3150" s="6" t="s">
        <v>0</v>
      </c>
      <c r="EB3150" s="6" t="s">
        <v>13</v>
      </c>
      <c r="EC3150" s="6" t="s">
        <v>201</v>
      </c>
      <c r="ED3150" s="6" t="s">
        <v>202</v>
      </c>
      <c r="EE3150" s="6" t="s">
        <v>97</v>
      </c>
      <c r="EF3150" s="6" t="s">
        <v>132</v>
      </c>
      <c r="EG3150" s="6">
        <v>8</v>
      </c>
      <c r="EH3150" s="6">
        <v>40</v>
      </c>
      <c r="EI3150" s="6">
        <v>8</v>
      </c>
      <c r="EJ3150" s="6">
        <v>28</v>
      </c>
      <c r="EK3150" s="6">
        <v>8</v>
      </c>
      <c r="EL3150" s="6">
        <v>40</v>
      </c>
      <c r="EM3150" s="6" t="s">
        <v>120</v>
      </c>
      <c r="EN3150" s="6" t="s">
        <v>23</v>
      </c>
      <c r="EO3150" s="6">
        <v>2</v>
      </c>
    </row>
    <row r="3151" spans="131:145" x14ac:dyDescent="0.25">
      <c r="EA3151" s="6" t="s">
        <v>3</v>
      </c>
      <c r="EB3151" s="6" t="s">
        <v>15</v>
      </c>
      <c r="EC3151" s="6" t="s">
        <v>806</v>
      </c>
      <c r="ED3151" s="6" t="s">
        <v>807</v>
      </c>
      <c r="EE3151" s="6" t="s">
        <v>97</v>
      </c>
      <c r="EF3151" s="6" t="s">
        <v>125</v>
      </c>
      <c r="EG3151" s="6">
        <v>178</v>
      </c>
      <c r="EH3151" s="6">
        <v>827</v>
      </c>
      <c r="EI3151" s="6">
        <v>194</v>
      </c>
      <c r="EJ3151" s="6">
        <v>890</v>
      </c>
      <c r="EK3151" s="6">
        <v>194</v>
      </c>
      <c r="EL3151" s="6">
        <v>890</v>
      </c>
      <c r="EM3151" s="6" t="s">
        <v>120</v>
      </c>
      <c r="EN3151" s="6" t="s">
        <v>23</v>
      </c>
      <c r="EO3151" s="6">
        <v>50</v>
      </c>
    </row>
    <row r="3152" spans="131:145" x14ac:dyDescent="0.25">
      <c r="EA3152" s="6" t="s">
        <v>0</v>
      </c>
      <c r="EB3152" s="6" t="s">
        <v>13</v>
      </c>
      <c r="EC3152" s="6" t="s">
        <v>205</v>
      </c>
      <c r="ED3152" s="6" t="s">
        <v>206</v>
      </c>
      <c r="EE3152" s="6" t="s">
        <v>97</v>
      </c>
      <c r="EF3152" s="6" t="s">
        <v>125</v>
      </c>
      <c r="EG3152" s="6">
        <v>116</v>
      </c>
      <c r="EH3152" s="6">
        <v>530</v>
      </c>
      <c r="EI3152" s="6">
        <v>105</v>
      </c>
      <c r="EJ3152" s="6">
        <v>464</v>
      </c>
      <c r="EK3152" s="6">
        <v>105</v>
      </c>
      <c r="EL3152" s="6">
        <v>492</v>
      </c>
      <c r="EM3152" s="6" t="s">
        <v>120</v>
      </c>
      <c r="EN3152" s="6" t="s">
        <v>23</v>
      </c>
      <c r="EO3152" s="6">
        <v>36</v>
      </c>
    </row>
    <row r="3153" spans="131:145" x14ac:dyDescent="0.25">
      <c r="EA3153" s="6" t="s">
        <v>0</v>
      </c>
      <c r="EB3153" s="6" t="s">
        <v>12</v>
      </c>
      <c r="EC3153" s="6" t="s">
        <v>1848</v>
      </c>
      <c r="ED3153" s="6" t="s">
        <v>198</v>
      </c>
      <c r="EE3153" s="6" t="s">
        <v>97</v>
      </c>
      <c r="EF3153" s="6" t="s">
        <v>125</v>
      </c>
      <c r="EG3153" s="6">
        <v>20</v>
      </c>
      <c r="EH3153" s="6">
        <v>106</v>
      </c>
      <c r="EI3153" s="6">
        <v>13</v>
      </c>
      <c r="EJ3153" s="6">
        <v>94</v>
      </c>
      <c r="EK3153" s="6">
        <v>18</v>
      </c>
      <c r="EL3153" s="6">
        <v>94</v>
      </c>
      <c r="EM3153" s="6" t="s">
        <v>120</v>
      </c>
      <c r="EN3153" s="6" t="s">
        <v>23</v>
      </c>
      <c r="EO3153" s="6">
        <v>9</v>
      </c>
    </row>
    <row r="3154" spans="131:145" x14ac:dyDescent="0.25">
      <c r="EA3154" s="6" t="s">
        <v>3</v>
      </c>
      <c r="EB3154" s="6" t="s">
        <v>15</v>
      </c>
      <c r="EC3154" s="6" t="s">
        <v>228</v>
      </c>
      <c r="ED3154" s="6" t="s">
        <v>229</v>
      </c>
      <c r="EE3154" s="6" t="s">
        <v>97</v>
      </c>
      <c r="EF3154" s="6" t="s">
        <v>98</v>
      </c>
      <c r="EG3154" s="6">
        <v>30</v>
      </c>
      <c r="EH3154" s="6">
        <v>139</v>
      </c>
      <c r="EI3154" s="6">
        <v>31</v>
      </c>
      <c r="EJ3154" s="6">
        <v>140</v>
      </c>
      <c r="EK3154" s="6">
        <v>31</v>
      </c>
      <c r="EL3154" s="6">
        <v>140</v>
      </c>
      <c r="EM3154" s="6" t="s">
        <v>120</v>
      </c>
      <c r="EN3154" s="6" t="s">
        <v>21</v>
      </c>
      <c r="EO3154" s="6">
        <v>4</v>
      </c>
    </row>
    <row r="3155" spans="131:145" x14ac:dyDescent="0.25">
      <c r="EA3155" s="6" t="s">
        <v>3</v>
      </c>
      <c r="EB3155" s="6" t="s">
        <v>1084</v>
      </c>
      <c r="EC3155" s="6" t="s">
        <v>1085</v>
      </c>
      <c r="ED3155" s="6" t="s">
        <v>1086</v>
      </c>
      <c r="EE3155" s="6" t="s">
        <v>97</v>
      </c>
      <c r="EF3155" s="6" t="s">
        <v>125</v>
      </c>
      <c r="EG3155" s="6">
        <v>44</v>
      </c>
      <c r="EH3155" s="6">
        <v>273</v>
      </c>
      <c r="EI3155" s="6">
        <v>40</v>
      </c>
      <c r="EJ3155" s="6">
        <v>208</v>
      </c>
      <c r="EK3155" s="6">
        <v>40</v>
      </c>
      <c r="EL3155" s="6">
        <v>208</v>
      </c>
      <c r="EM3155" s="6" t="s">
        <v>120</v>
      </c>
      <c r="EN3155" s="6" t="s">
        <v>21</v>
      </c>
      <c r="EO3155" s="6">
        <v>9</v>
      </c>
    </row>
    <row r="3156" spans="131:145" x14ac:dyDescent="0.25">
      <c r="EA3156" s="6" t="s">
        <v>0</v>
      </c>
      <c r="EB3156" s="6" t="s">
        <v>13</v>
      </c>
      <c r="EC3156" s="6" t="s">
        <v>1080</v>
      </c>
      <c r="ED3156" s="6" t="s">
        <v>1081</v>
      </c>
      <c r="EE3156" s="6" t="s">
        <v>97</v>
      </c>
      <c r="EF3156" s="6" t="s">
        <v>125</v>
      </c>
      <c r="EG3156" s="6">
        <v>54</v>
      </c>
      <c r="EH3156" s="6">
        <v>242</v>
      </c>
      <c r="EI3156" s="6">
        <v>50</v>
      </c>
      <c r="EJ3156" s="6">
        <v>219</v>
      </c>
      <c r="EK3156" s="6">
        <v>50</v>
      </c>
      <c r="EL3156" s="6">
        <v>227</v>
      </c>
      <c r="EM3156" s="6" t="s">
        <v>120</v>
      </c>
      <c r="EN3156" s="6" t="s">
        <v>21</v>
      </c>
      <c r="EO3156" s="6">
        <v>4</v>
      </c>
    </row>
    <row r="3157" spans="131:145" x14ac:dyDescent="0.25">
      <c r="EA3157" s="6" t="s">
        <v>0</v>
      </c>
      <c r="EB3157" s="6" t="s">
        <v>9</v>
      </c>
      <c r="EC3157" s="6" t="s">
        <v>756</v>
      </c>
      <c r="ED3157" s="6" t="s">
        <v>757</v>
      </c>
      <c r="EE3157" s="6" t="s">
        <v>97</v>
      </c>
      <c r="EF3157" s="6" t="s">
        <v>125</v>
      </c>
      <c r="EG3157" s="6">
        <v>115</v>
      </c>
      <c r="EH3157" s="6">
        <v>532</v>
      </c>
      <c r="EI3157" s="6">
        <v>115</v>
      </c>
      <c r="EJ3157" s="6">
        <v>537</v>
      </c>
      <c r="EK3157" s="6">
        <v>115</v>
      </c>
      <c r="EL3157" s="6">
        <v>537</v>
      </c>
      <c r="EM3157" s="6" t="s">
        <v>120</v>
      </c>
      <c r="EN3157" s="6" t="s">
        <v>23</v>
      </c>
      <c r="EO3157" s="6">
        <v>35</v>
      </c>
    </row>
    <row r="3158" spans="131:145" x14ac:dyDescent="0.25">
      <c r="EA3158" s="6" t="s">
        <v>3</v>
      </c>
      <c r="EB3158" s="6" t="s">
        <v>15</v>
      </c>
      <c r="EC3158" s="6" t="s">
        <v>228</v>
      </c>
      <c r="ED3158" s="6" t="s">
        <v>229</v>
      </c>
      <c r="EE3158" s="6" t="s">
        <v>97</v>
      </c>
      <c r="EF3158" s="6" t="s">
        <v>98</v>
      </c>
      <c r="EG3158" s="6">
        <v>30</v>
      </c>
      <c r="EH3158" s="6">
        <v>139</v>
      </c>
      <c r="EI3158" s="6">
        <v>31</v>
      </c>
      <c r="EJ3158" s="6">
        <v>140</v>
      </c>
      <c r="EK3158" s="6">
        <v>31</v>
      </c>
      <c r="EL3158" s="6">
        <v>140</v>
      </c>
      <c r="EM3158" s="6" t="s">
        <v>120</v>
      </c>
      <c r="EN3158" s="6" t="s">
        <v>23</v>
      </c>
      <c r="EO3158" s="6">
        <v>6</v>
      </c>
    </row>
    <row r="3159" spans="131:145" x14ac:dyDescent="0.25">
      <c r="EA3159" s="6" t="s">
        <v>0</v>
      </c>
      <c r="EB3159" s="6" t="s">
        <v>13</v>
      </c>
      <c r="EC3159" s="6" t="s">
        <v>249</v>
      </c>
      <c r="ED3159" s="6" t="s">
        <v>250</v>
      </c>
      <c r="EE3159" s="6" t="s">
        <v>97</v>
      </c>
      <c r="EF3159" s="6" t="s">
        <v>98</v>
      </c>
      <c r="EG3159" s="6">
        <v>14</v>
      </c>
      <c r="EH3159" s="6">
        <v>83</v>
      </c>
      <c r="EI3159" s="6">
        <v>8</v>
      </c>
      <c r="EJ3159" s="6">
        <v>35</v>
      </c>
      <c r="EK3159" s="6">
        <v>13</v>
      </c>
      <c r="EL3159" s="6">
        <v>82</v>
      </c>
      <c r="EM3159" s="6" t="s">
        <v>120</v>
      </c>
      <c r="EN3159" s="6" t="s">
        <v>23</v>
      </c>
      <c r="EO3159" s="6">
        <v>3</v>
      </c>
    </row>
    <row r="3160" spans="131:145" x14ac:dyDescent="0.25">
      <c r="EA3160" s="6" t="s">
        <v>0</v>
      </c>
      <c r="EB3160" s="6" t="s">
        <v>13</v>
      </c>
      <c r="EC3160" s="6" t="s">
        <v>249</v>
      </c>
      <c r="ED3160" s="6" t="s">
        <v>250</v>
      </c>
      <c r="EE3160" s="6" t="s">
        <v>97</v>
      </c>
      <c r="EF3160" s="6" t="s">
        <v>98</v>
      </c>
      <c r="EG3160" s="6">
        <v>14</v>
      </c>
      <c r="EH3160" s="6">
        <v>83</v>
      </c>
      <c r="EI3160" s="6">
        <v>8</v>
      </c>
      <c r="EJ3160" s="6">
        <v>35</v>
      </c>
      <c r="EK3160" s="6">
        <v>13</v>
      </c>
      <c r="EL3160" s="6">
        <v>82</v>
      </c>
      <c r="EM3160" s="6" t="s">
        <v>120</v>
      </c>
      <c r="EN3160" s="6" t="s">
        <v>22</v>
      </c>
      <c r="EO3160" s="6">
        <v>2</v>
      </c>
    </row>
    <row r="3161" spans="131:145" x14ac:dyDescent="0.25">
      <c r="EA3161" s="6" t="s">
        <v>0</v>
      </c>
      <c r="EB3161" s="6" t="s">
        <v>13</v>
      </c>
      <c r="EC3161" s="6" t="s">
        <v>181</v>
      </c>
      <c r="ED3161" s="6" t="s">
        <v>182</v>
      </c>
      <c r="EE3161" s="6" t="s">
        <v>97</v>
      </c>
      <c r="EF3161" s="6" t="s">
        <v>98</v>
      </c>
      <c r="EG3161" s="6">
        <v>16</v>
      </c>
      <c r="EH3161" s="6">
        <v>58</v>
      </c>
      <c r="EI3161" s="6">
        <v>10</v>
      </c>
      <c r="EJ3161" s="6">
        <v>45</v>
      </c>
      <c r="EK3161" s="6">
        <v>16</v>
      </c>
      <c r="EL3161" s="6">
        <v>58</v>
      </c>
      <c r="EM3161" s="6" t="s">
        <v>120</v>
      </c>
      <c r="EN3161" s="6" t="s">
        <v>23</v>
      </c>
      <c r="EO3161" s="6">
        <v>2</v>
      </c>
    </row>
    <row r="3162" spans="131:145" x14ac:dyDescent="0.25">
      <c r="EA3162" s="6" t="s">
        <v>0</v>
      </c>
      <c r="EB3162" s="6" t="s">
        <v>13</v>
      </c>
      <c r="EC3162" s="6" t="s">
        <v>205</v>
      </c>
      <c r="ED3162" s="6" t="s">
        <v>206</v>
      </c>
      <c r="EE3162" s="6" t="s">
        <v>97</v>
      </c>
      <c r="EF3162" s="6" t="s">
        <v>125</v>
      </c>
      <c r="EG3162" s="6">
        <v>116</v>
      </c>
      <c r="EH3162" s="6">
        <v>530</v>
      </c>
      <c r="EI3162" s="6">
        <v>105</v>
      </c>
      <c r="EJ3162" s="6">
        <v>464</v>
      </c>
      <c r="EK3162" s="6">
        <v>105</v>
      </c>
      <c r="EL3162" s="6">
        <v>492</v>
      </c>
      <c r="EM3162" s="6" t="s">
        <v>120</v>
      </c>
      <c r="EN3162" s="6" t="s">
        <v>22</v>
      </c>
      <c r="EO3162" s="6">
        <v>15</v>
      </c>
    </row>
    <row r="3163" spans="131:145" x14ac:dyDescent="0.25">
      <c r="EA3163" s="6" t="s">
        <v>3</v>
      </c>
      <c r="EB3163" s="6" t="s">
        <v>18</v>
      </c>
      <c r="EC3163" s="6" t="s">
        <v>809</v>
      </c>
      <c r="ED3163" s="6" t="s">
        <v>810</v>
      </c>
      <c r="EE3163" s="6" t="s">
        <v>97</v>
      </c>
      <c r="EF3163" s="6" t="s">
        <v>98</v>
      </c>
      <c r="EG3163" s="6">
        <v>12</v>
      </c>
      <c r="EH3163" s="6">
        <v>52</v>
      </c>
      <c r="EI3163" s="6">
        <v>10</v>
      </c>
      <c r="EJ3163" s="6">
        <v>44</v>
      </c>
      <c r="EK3163" s="6">
        <v>10</v>
      </c>
      <c r="EL3163" s="6">
        <v>44</v>
      </c>
      <c r="EM3163" s="6" t="s">
        <v>120</v>
      </c>
      <c r="EN3163" s="6" t="s">
        <v>23</v>
      </c>
      <c r="EO3163" s="6">
        <v>5</v>
      </c>
    </row>
    <row r="3164" spans="131:145" x14ac:dyDescent="0.25">
      <c r="EA3164" s="6" t="s">
        <v>3</v>
      </c>
      <c r="EB3164" s="6" t="s">
        <v>14</v>
      </c>
      <c r="EC3164" s="6" t="s">
        <v>226</v>
      </c>
      <c r="ED3164" s="6" t="s">
        <v>227</v>
      </c>
      <c r="EE3164" s="6" t="s">
        <v>97</v>
      </c>
      <c r="EF3164" s="6" t="s">
        <v>98</v>
      </c>
      <c r="EG3164" s="6">
        <v>50</v>
      </c>
      <c r="EH3164" s="6">
        <v>218</v>
      </c>
      <c r="EI3164" s="6">
        <v>53</v>
      </c>
      <c r="EJ3164" s="6">
        <v>217</v>
      </c>
      <c r="EK3164" s="6">
        <v>53</v>
      </c>
      <c r="EL3164" s="6">
        <v>217</v>
      </c>
      <c r="EM3164" s="6" t="s">
        <v>120</v>
      </c>
      <c r="EN3164" s="6" t="s">
        <v>22</v>
      </c>
      <c r="EO3164" s="6">
        <v>9</v>
      </c>
    </row>
    <row r="3165" spans="131:145" x14ac:dyDescent="0.25">
      <c r="EA3165" s="6" t="s">
        <v>0</v>
      </c>
      <c r="EB3165" s="6" t="s">
        <v>5</v>
      </c>
      <c r="EC3165" s="6" t="s">
        <v>713</v>
      </c>
      <c r="ED3165" s="6" t="s">
        <v>714</v>
      </c>
      <c r="EE3165" s="6" t="s">
        <v>209</v>
      </c>
      <c r="EF3165" s="6" t="s">
        <v>125</v>
      </c>
      <c r="EG3165" s="6">
        <v>110</v>
      </c>
      <c r="EH3165" s="6">
        <v>643</v>
      </c>
      <c r="EI3165" s="6">
        <v>106</v>
      </c>
      <c r="EK3165" s="6">
        <v>124</v>
      </c>
      <c r="EL3165" s="6">
        <v>0</v>
      </c>
      <c r="EM3165" s="6" t="s">
        <v>120</v>
      </c>
      <c r="EN3165" s="6" t="s">
        <v>21</v>
      </c>
      <c r="EO3165" s="6">
        <v>0</v>
      </c>
    </row>
    <row r="3166" spans="131:145" x14ac:dyDescent="0.25">
      <c r="EA3166" s="6" t="s">
        <v>0</v>
      </c>
      <c r="EB3166" s="6" t="s">
        <v>13</v>
      </c>
      <c r="EC3166" s="6" t="s">
        <v>1080</v>
      </c>
      <c r="ED3166" s="6" t="s">
        <v>1081</v>
      </c>
      <c r="EE3166" s="6" t="s">
        <v>97</v>
      </c>
      <c r="EF3166" s="6" t="s">
        <v>125</v>
      </c>
      <c r="EG3166" s="6">
        <v>54</v>
      </c>
      <c r="EH3166" s="6">
        <v>242</v>
      </c>
      <c r="EI3166" s="6">
        <v>50</v>
      </c>
      <c r="EJ3166" s="6">
        <v>219</v>
      </c>
      <c r="EK3166" s="6">
        <v>50</v>
      </c>
      <c r="EL3166" s="6">
        <v>227</v>
      </c>
      <c r="EM3166" s="6" t="s">
        <v>120</v>
      </c>
      <c r="EN3166" s="6" t="s">
        <v>22</v>
      </c>
      <c r="EO3166" s="6">
        <v>9</v>
      </c>
    </row>
    <row r="3167" spans="131:145" x14ac:dyDescent="0.25">
      <c r="EA3167" s="6" t="s">
        <v>0</v>
      </c>
      <c r="EB3167" s="6" t="s">
        <v>13</v>
      </c>
      <c r="EC3167" s="6" t="s">
        <v>199</v>
      </c>
      <c r="ED3167" s="6" t="s">
        <v>200</v>
      </c>
      <c r="EE3167" s="6" t="s">
        <v>97</v>
      </c>
      <c r="EF3167" s="6" t="s">
        <v>125</v>
      </c>
      <c r="EG3167" s="6">
        <v>77</v>
      </c>
      <c r="EH3167" s="6">
        <v>380</v>
      </c>
      <c r="EI3167" s="6">
        <v>76</v>
      </c>
      <c r="EJ3167" s="6">
        <v>342</v>
      </c>
      <c r="EK3167" s="6">
        <v>76</v>
      </c>
      <c r="EL3167" s="6">
        <v>344</v>
      </c>
      <c r="EM3167" s="6" t="s">
        <v>120</v>
      </c>
      <c r="EN3167" s="6" t="s">
        <v>23</v>
      </c>
      <c r="EO3167" s="6">
        <v>32</v>
      </c>
    </row>
    <row r="3168" spans="131:145" x14ac:dyDescent="0.25">
      <c r="EA3168" s="6" t="s">
        <v>0</v>
      </c>
      <c r="EB3168" s="6" t="s">
        <v>7</v>
      </c>
      <c r="EC3168" s="6" t="s">
        <v>130</v>
      </c>
      <c r="ED3168" s="6" t="s">
        <v>131</v>
      </c>
      <c r="EE3168" s="6" t="s">
        <v>97</v>
      </c>
      <c r="EF3168" s="6" t="s">
        <v>125</v>
      </c>
      <c r="EG3168" s="6">
        <v>169</v>
      </c>
      <c r="EH3168" s="6">
        <v>816</v>
      </c>
      <c r="EI3168" s="6">
        <v>153</v>
      </c>
      <c r="EJ3168" s="6">
        <v>754</v>
      </c>
      <c r="EK3168" s="6">
        <v>157</v>
      </c>
      <c r="EL3168" s="6">
        <v>761</v>
      </c>
      <c r="EM3168" s="6" t="s">
        <v>120</v>
      </c>
      <c r="EN3168" s="6" t="s">
        <v>21</v>
      </c>
      <c r="EO3168" s="6">
        <v>29</v>
      </c>
    </row>
    <row r="3169" spans="131:145" x14ac:dyDescent="0.25">
      <c r="EA3169" s="6" t="s">
        <v>0</v>
      </c>
      <c r="EB3169" s="6" t="s">
        <v>13</v>
      </c>
      <c r="EC3169" s="6" t="s">
        <v>245</v>
      </c>
      <c r="ED3169" s="6" t="s">
        <v>246</v>
      </c>
      <c r="EE3169" s="6" t="s">
        <v>97</v>
      </c>
      <c r="EF3169" s="6" t="s">
        <v>98</v>
      </c>
      <c r="EG3169" s="6">
        <v>25</v>
      </c>
      <c r="EH3169" s="6">
        <v>133</v>
      </c>
      <c r="EI3169" s="6">
        <v>22</v>
      </c>
      <c r="EJ3169" s="6">
        <v>95</v>
      </c>
      <c r="EK3169" s="6">
        <v>25</v>
      </c>
      <c r="EL3169" s="6">
        <v>134</v>
      </c>
      <c r="EM3169" s="6" t="s">
        <v>120</v>
      </c>
      <c r="EN3169" s="6" t="s">
        <v>21</v>
      </c>
      <c r="EO3169" s="6">
        <v>4</v>
      </c>
    </row>
    <row r="3170" spans="131:145" x14ac:dyDescent="0.25">
      <c r="EA3170" s="6" t="s">
        <v>0</v>
      </c>
      <c r="EB3170" s="6" t="s">
        <v>9</v>
      </c>
      <c r="EC3170" s="6" t="s">
        <v>1077</v>
      </c>
      <c r="ED3170" s="6" t="s">
        <v>223</v>
      </c>
      <c r="EE3170" s="6" t="s">
        <v>97</v>
      </c>
      <c r="EF3170" s="6" t="s">
        <v>125</v>
      </c>
      <c r="EG3170" s="6">
        <v>486</v>
      </c>
      <c r="EH3170" s="6">
        <v>2371</v>
      </c>
      <c r="EI3170" s="6">
        <v>488</v>
      </c>
      <c r="EJ3170" s="6">
        <v>2325</v>
      </c>
      <c r="EK3170" s="6">
        <v>488</v>
      </c>
      <c r="EL3170" s="6">
        <v>2325</v>
      </c>
      <c r="EM3170" s="6" t="s">
        <v>19</v>
      </c>
      <c r="EN3170" s="6" t="s">
        <v>22</v>
      </c>
      <c r="EO3170" s="6">
        <v>126</v>
      </c>
    </row>
    <row r="3171" spans="131:145" x14ac:dyDescent="0.25">
      <c r="EA3171" s="6" t="s">
        <v>0</v>
      </c>
      <c r="EB3171" s="6" t="s">
        <v>4</v>
      </c>
      <c r="EC3171" s="6" t="s">
        <v>153</v>
      </c>
      <c r="ED3171" s="6" t="s">
        <v>154</v>
      </c>
      <c r="EE3171" s="6" t="s">
        <v>97</v>
      </c>
      <c r="EF3171" s="6" t="s">
        <v>98</v>
      </c>
      <c r="EG3171" s="6">
        <v>35</v>
      </c>
      <c r="EH3171" s="6">
        <v>175</v>
      </c>
      <c r="EI3171" s="6">
        <v>32</v>
      </c>
      <c r="EJ3171" s="6">
        <v>173</v>
      </c>
      <c r="EK3171" s="6">
        <v>43</v>
      </c>
      <c r="EL3171" s="6">
        <v>212</v>
      </c>
      <c r="EM3171" s="6" t="s">
        <v>19</v>
      </c>
      <c r="EN3171" s="6" t="s">
        <v>23</v>
      </c>
      <c r="EO3171" s="6">
        <v>26</v>
      </c>
    </row>
    <row r="3172" spans="131:145" x14ac:dyDescent="0.25">
      <c r="EA3172" s="6" t="s">
        <v>0</v>
      </c>
      <c r="EB3172" s="6" t="s">
        <v>4</v>
      </c>
      <c r="EC3172" s="6" t="s">
        <v>149</v>
      </c>
      <c r="ED3172" s="6" t="s">
        <v>150</v>
      </c>
      <c r="EE3172" s="6" t="s">
        <v>97</v>
      </c>
      <c r="EF3172" s="6" t="s">
        <v>98</v>
      </c>
      <c r="EG3172" s="6">
        <v>6</v>
      </c>
      <c r="EH3172" s="6">
        <v>39</v>
      </c>
      <c r="EI3172" s="6">
        <v>6</v>
      </c>
      <c r="EJ3172" s="6">
        <v>39</v>
      </c>
      <c r="EK3172" s="6">
        <v>6</v>
      </c>
      <c r="EL3172" s="6">
        <v>39</v>
      </c>
      <c r="EM3172" s="6" t="s">
        <v>19</v>
      </c>
      <c r="EN3172" s="6" t="s">
        <v>21</v>
      </c>
      <c r="EO3172" s="6">
        <v>5</v>
      </c>
    </row>
    <row r="3173" spans="131:145" x14ac:dyDescent="0.25">
      <c r="EA3173" s="6" t="s">
        <v>0</v>
      </c>
      <c r="EB3173" s="6" t="s">
        <v>4</v>
      </c>
      <c r="EC3173" s="6" t="s">
        <v>104</v>
      </c>
      <c r="ED3173" s="6" t="s">
        <v>105</v>
      </c>
      <c r="EE3173" s="6" t="s">
        <v>97</v>
      </c>
      <c r="EF3173" s="6" t="s">
        <v>98</v>
      </c>
      <c r="EG3173" s="6">
        <v>32</v>
      </c>
      <c r="EH3173" s="6">
        <v>146</v>
      </c>
      <c r="EI3173" s="6">
        <v>28</v>
      </c>
      <c r="EJ3173" s="6">
        <v>131</v>
      </c>
      <c r="EK3173" s="6">
        <v>32</v>
      </c>
      <c r="EL3173" s="6">
        <v>148</v>
      </c>
      <c r="EM3173" s="6" t="s">
        <v>19</v>
      </c>
      <c r="EN3173" s="6" t="s">
        <v>23</v>
      </c>
      <c r="EO3173" s="6">
        <v>14</v>
      </c>
    </row>
    <row r="3174" spans="131:145" x14ac:dyDescent="0.25">
      <c r="EA3174" s="6" t="s">
        <v>0</v>
      </c>
      <c r="EB3174" s="6" t="s">
        <v>8</v>
      </c>
      <c r="EC3174" s="6" t="s">
        <v>1847</v>
      </c>
      <c r="ED3174" s="6" t="s">
        <v>225</v>
      </c>
      <c r="EE3174" s="6" t="s">
        <v>209</v>
      </c>
      <c r="EF3174" s="6" t="s">
        <v>125</v>
      </c>
      <c r="EG3174" s="6">
        <v>412</v>
      </c>
      <c r="EH3174" s="6">
        <v>1700</v>
      </c>
      <c r="EI3174" s="6">
        <v>375</v>
      </c>
      <c r="EJ3174" s="6">
        <v>1598</v>
      </c>
      <c r="EK3174" s="6">
        <v>375</v>
      </c>
      <c r="EL3174" s="6">
        <v>1598</v>
      </c>
      <c r="EM3174" s="6" t="s">
        <v>19</v>
      </c>
      <c r="EN3174" s="6" t="s">
        <v>21</v>
      </c>
      <c r="EO3174" s="6">
        <v>70</v>
      </c>
    </row>
    <row r="3175" spans="131:145" x14ac:dyDescent="0.25">
      <c r="EA3175" s="6" t="s">
        <v>0</v>
      </c>
      <c r="EB3175" s="6" t="s">
        <v>9</v>
      </c>
      <c r="EC3175" s="6" t="s">
        <v>1835</v>
      </c>
      <c r="ED3175" s="6" t="s">
        <v>208</v>
      </c>
      <c r="EE3175" s="6" t="s">
        <v>209</v>
      </c>
      <c r="EF3175" s="6" t="s">
        <v>125</v>
      </c>
      <c r="EG3175" s="6">
        <v>541</v>
      </c>
      <c r="EH3175" s="6">
        <v>2607</v>
      </c>
      <c r="EI3175" s="6">
        <v>545</v>
      </c>
      <c r="EJ3175" s="6">
        <v>2544</v>
      </c>
      <c r="EK3175" s="6">
        <v>545</v>
      </c>
      <c r="EL3175" s="6">
        <v>2545</v>
      </c>
      <c r="EM3175" s="6" t="s">
        <v>19</v>
      </c>
      <c r="EN3175" s="6" t="s">
        <v>23</v>
      </c>
      <c r="EO3175" s="6">
        <v>470</v>
      </c>
    </row>
    <row r="3176" spans="131:145" x14ac:dyDescent="0.25">
      <c r="EA3176" s="6" t="s">
        <v>0</v>
      </c>
      <c r="EB3176" s="6" t="s">
        <v>4</v>
      </c>
      <c r="EC3176" s="6" t="s">
        <v>106</v>
      </c>
      <c r="ED3176" s="6" t="s">
        <v>107</v>
      </c>
      <c r="EE3176" s="6" t="s">
        <v>97</v>
      </c>
      <c r="EF3176" s="6" t="s">
        <v>98</v>
      </c>
      <c r="EG3176" s="6">
        <v>7</v>
      </c>
      <c r="EH3176" s="6">
        <v>41</v>
      </c>
      <c r="EI3176" s="6">
        <v>10</v>
      </c>
      <c r="EJ3176" s="6">
        <v>47</v>
      </c>
      <c r="EK3176" s="6">
        <v>12</v>
      </c>
      <c r="EL3176" s="6">
        <v>56</v>
      </c>
      <c r="EM3176" s="6" t="s">
        <v>19</v>
      </c>
      <c r="EN3176" s="6" t="s">
        <v>22</v>
      </c>
      <c r="EO3176" s="6">
        <v>6</v>
      </c>
    </row>
    <row r="3177" spans="131:145" x14ac:dyDescent="0.25">
      <c r="EA3177" s="6" t="s">
        <v>0</v>
      </c>
      <c r="EB3177" s="6" t="s">
        <v>8</v>
      </c>
      <c r="EC3177" s="6" t="s">
        <v>1822</v>
      </c>
      <c r="ED3177" s="6" t="s">
        <v>211</v>
      </c>
      <c r="EE3177" s="6" t="s">
        <v>209</v>
      </c>
      <c r="EF3177" s="6" t="s">
        <v>132</v>
      </c>
      <c r="EG3177" s="6">
        <v>840</v>
      </c>
      <c r="EH3177" s="6">
        <v>3249</v>
      </c>
      <c r="EI3177" s="6">
        <v>667</v>
      </c>
      <c r="EJ3177" s="6">
        <v>3657</v>
      </c>
      <c r="EK3177" s="6">
        <v>667</v>
      </c>
      <c r="EL3177" s="6">
        <v>3657</v>
      </c>
      <c r="EM3177" s="6" t="s">
        <v>19</v>
      </c>
      <c r="EN3177" s="6" t="s">
        <v>23</v>
      </c>
      <c r="EO3177" s="6">
        <v>473</v>
      </c>
    </row>
    <row r="3178" spans="131:145" x14ac:dyDescent="0.25">
      <c r="EA3178" s="6" t="s">
        <v>0</v>
      </c>
      <c r="EB3178" s="6" t="s">
        <v>4</v>
      </c>
      <c r="EC3178" s="6" t="s">
        <v>151</v>
      </c>
      <c r="ED3178" s="6" t="s">
        <v>152</v>
      </c>
      <c r="EE3178" s="6" t="s">
        <v>97</v>
      </c>
      <c r="EF3178" s="6" t="s">
        <v>98</v>
      </c>
      <c r="EG3178" s="6">
        <v>8</v>
      </c>
      <c r="EH3178" s="6">
        <v>30</v>
      </c>
      <c r="EI3178" s="6">
        <v>8</v>
      </c>
      <c r="EJ3178" s="6">
        <v>32</v>
      </c>
      <c r="EK3178" s="6">
        <v>8</v>
      </c>
      <c r="EL3178" s="6">
        <v>32</v>
      </c>
      <c r="EM3178" s="6" t="s">
        <v>19</v>
      </c>
      <c r="EN3178" s="6" t="s">
        <v>23</v>
      </c>
      <c r="EO3178" s="6">
        <v>1</v>
      </c>
    </row>
    <row r="3179" spans="131:145" x14ac:dyDescent="0.25">
      <c r="EA3179" s="6" t="s">
        <v>0</v>
      </c>
      <c r="EB3179" s="6" t="s">
        <v>4</v>
      </c>
      <c r="EC3179" s="6" t="s">
        <v>95</v>
      </c>
      <c r="ED3179" s="6" t="s">
        <v>96</v>
      </c>
      <c r="EE3179" s="6" t="s">
        <v>97</v>
      </c>
      <c r="EF3179" s="6" t="s">
        <v>98</v>
      </c>
      <c r="EG3179" s="6">
        <v>69</v>
      </c>
      <c r="EH3179" s="6">
        <v>349</v>
      </c>
      <c r="EI3179" s="6">
        <v>43</v>
      </c>
      <c r="EJ3179" s="6">
        <v>361</v>
      </c>
      <c r="EK3179" s="6">
        <v>43</v>
      </c>
      <c r="EL3179" s="6">
        <v>361</v>
      </c>
      <c r="EM3179" s="6" t="s">
        <v>19</v>
      </c>
      <c r="EN3179" s="6" t="s">
        <v>23</v>
      </c>
      <c r="EO3179" s="6">
        <v>48</v>
      </c>
    </row>
    <row r="3180" spans="131:145" x14ac:dyDescent="0.25">
      <c r="EA3180" s="6" t="s">
        <v>0</v>
      </c>
      <c r="EB3180" s="6" t="s">
        <v>4</v>
      </c>
      <c r="EC3180" s="6" t="s">
        <v>251</v>
      </c>
      <c r="ED3180" s="6" t="s">
        <v>252</v>
      </c>
      <c r="EE3180" s="6" t="s">
        <v>97</v>
      </c>
      <c r="EF3180" s="6" t="s">
        <v>98</v>
      </c>
      <c r="EG3180" s="6">
        <v>28</v>
      </c>
      <c r="EH3180" s="6">
        <v>130</v>
      </c>
      <c r="EI3180" s="6">
        <v>27</v>
      </c>
      <c r="EJ3180" s="6">
        <v>121</v>
      </c>
      <c r="EK3180" s="6">
        <v>28</v>
      </c>
      <c r="EL3180" s="6">
        <v>130</v>
      </c>
      <c r="EM3180" s="6" t="s">
        <v>19</v>
      </c>
      <c r="EN3180" s="6" t="s">
        <v>21</v>
      </c>
      <c r="EO3180" s="6">
        <v>5</v>
      </c>
    </row>
    <row r="3181" spans="131:145" x14ac:dyDescent="0.25">
      <c r="EA3181" s="6" t="s">
        <v>0</v>
      </c>
      <c r="EB3181" s="6" t="s">
        <v>4</v>
      </c>
      <c r="EC3181" s="6" t="s">
        <v>155</v>
      </c>
      <c r="ED3181" s="6" t="s">
        <v>156</v>
      </c>
      <c r="EE3181" s="6" t="s">
        <v>97</v>
      </c>
      <c r="EF3181" s="6" t="s">
        <v>98</v>
      </c>
      <c r="EG3181" s="6">
        <v>97</v>
      </c>
      <c r="EH3181" s="6">
        <v>382</v>
      </c>
      <c r="EI3181" s="6">
        <v>95</v>
      </c>
      <c r="EJ3181" s="6">
        <v>386</v>
      </c>
      <c r="EK3181" s="6">
        <v>95</v>
      </c>
      <c r="EL3181" s="6">
        <v>386</v>
      </c>
      <c r="EM3181" s="6" t="s">
        <v>19</v>
      </c>
      <c r="EN3181" s="6" t="s">
        <v>23</v>
      </c>
      <c r="EO3181" s="6">
        <v>35</v>
      </c>
    </row>
    <row r="3182" spans="131:145" x14ac:dyDescent="0.25">
      <c r="EA3182" s="6" t="s">
        <v>0</v>
      </c>
      <c r="EB3182" s="6" t="s">
        <v>4</v>
      </c>
      <c r="EC3182" s="6" t="s">
        <v>104</v>
      </c>
      <c r="ED3182" s="6" t="s">
        <v>105</v>
      </c>
      <c r="EE3182" s="6" t="s">
        <v>97</v>
      </c>
      <c r="EF3182" s="6" t="s">
        <v>98</v>
      </c>
      <c r="EG3182" s="6">
        <v>32</v>
      </c>
      <c r="EH3182" s="6">
        <v>146</v>
      </c>
      <c r="EI3182" s="6">
        <v>28</v>
      </c>
      <c r="EJ3182" s="6">
        <v>131</v>
      </c>
      <c r="EK3182" s="6">
        <v>32</v>
      </c>
      <c r="EL3182" s="6">
        <v>148</v>
      </c>
      <c r="EM3182" s="6" t="s">
        <v>19</v>
      </c>
      <c r="EN3182" s="6" t="s">
        <v>22</v>
      </c>
      <c r="EO3182" s="6">
        <v>8</v>
      </c>
    </row>
    <row r="3183" spans="131:145" x14ac:dyDescent="0.25">
      <c r="EA3183" s="6" t="s">
        <v>0</v>
      </c>
      <c r="EB3183" s="6" t="s">
        <v>8</v>
      </c>
      <c r="EC3183" s="6" t="s">
        <v>746</v>
      </c>
      <c r="ED3183" s="6" t="s">
        <v>744</v>
      </c>
      <c r="EE3183" s="6" t="s">
        <v>209</v>
      </c>
      <c r="EF3183" s="6" t="s">
        <v>125</v>
      </c>
      <c r="EG3183" s="6">
        <v>612</v>
      </c>
      <c r="EH3183" s="6">
        <v>2944</v>
      </c>
      <c r="EI3183" s="6">
        <v>608</v>
      </c>
      <c r="EJ3183" s="6">
        <v>2914</v>
      </c>
      <c r="EK3183" s="6">
        <v>608</v>
      </c>
      <c r="EL3183" s="6">
        <v>2944</v>
      </c>
      <c r="EM3183" s="6" t="s">
        <v>19</v>
      </c>
      <c r="EN3183" s="6" t="s">
        <v>22</v>
      </c>
      <c r="EO3183" s="6">
        <v>182</v>
      </c>
    </row>
    <row r="3184" spans="131:145" x14ac:dyDescent="0.25">
      <c r="EA3184" s="6" t="s">
        <v>0</v>
      </c>
      <c r="EB3184" s="6" t="s">
        <v>8</v>
      </c>
      <c r="EC3184" s="6" t="s">
        <v>1822</v>
      </c>
      <c r="ED3184" s="6" t="s">
        <v>211</v>
      </c>
      <c r="EE3184" s="6" t="s">
        <v>209</v>
      </c>
      <c r="EF3184" s="6" t="s">
        <v>132</v>
      </c>
      <c r="EG3184" s="6">
        <v>840</v>
      </c>
      <c r="EH3184" s="6">
        <v>3249</v>
      </c>
      <c r="EI3184" s="6">
        <v>667</v>
      </c>
      <c r="EJ3184" s="6">
        <v>3657</v>
      </c>
      <c r="EK3184" s="6">
        <v>667</v>
      </c>
      <c r="EL3184" s="6">
        <v>3657</v>
      </c>
      <c r="EM3184" s="6" t="s">
        <v>19</v>
      </c>
      <c r="EN3184" s="6" t="s">
        <v>22</v>
      </c>
      <c r="EO3184" s="6">
        <v>145</v>
      </c>
    </row>
    <row r="3185" spans="131:145" x14ac:dyDescent="0.25">
      <c r="EA3185" s="6" t="s">
        <v>0</v>
      </c>
      <c r="EB3185" s="6" t="s">
        <v>4</v>
      </c>
      <c r="EC3185" s="6" t="s">
        <v>147</v>
      </c>
      <c r="ED3185" s="6" t="s">
        <v>148</v>
      </c>
      <c r="EE3185" s="6" t="s">
        <v>97</v>
      </c>
      <c r="EF3185" s="6" t="s">
        <v>98</v>
      </c>
      <c r="EG3185" s="6">
        <v>87</v>
      </c>
      <c r="EH3185" s="6">
        <v>461</v>
      </c>
      <c r="EI3185" s="6">
        <v>90</v>
      </c>
      <c r="EJ3185" s="6">
        <v>489</v>
      </c>
      <c r="EK3185" s="6">
        <v>90</v>
      </c>
      <c r="EL3185" s="6">
        <v>489</v>
      </c>
      <c r="EM3185" s="6" t="s">
        <v>19</v>
      </c>
      <c r="EN3185" s="6" t="s">
        <v>23</v>
      </c>
      <c r="EO3185" s="6">
        <v>88</v>
      </c>
    </row>
    <row r="3186" spans="131:145" x14ac:dyDescent="0.25">
      <c r="EA3186" s="6" t="s">
        <v>0</v>
      </c>
      <c r="EB3186" s="6" t="s">
        <v>4</v>
      </c>
      <c r="EC3186" s="6" t="s">
        <v>251</v>
      </c>
      <c r="ED3186" s="6" t="s">
        <v>252</v>
      </c>
      <c r="EE3186" s="6" t="s">
        <v>97</v>
      </c>
      <c r="EF3186" s="6" t="s">
        <v>98</v>
      </c>
      <c r="EG3186" s="6">
        <v>28</v>
      </c>
      <c r="EH3186" s="6">
        <v>130</v>
      </c>
      <c r="EI3186" s="6">
        <v>27</v>
      </c>
      <c r="EJ3186" s="6">
        <v>121</v>
      </c>
      <c r="EK3186" s="6">
        <v>28</v>
      </c>
      <c r="EL3186" s="6">
        <v>130</v>
      </c>
      <c r="EM3186" s="6" t="s">
        <v>19</v>
      </c>
      <c r="EN3186" s="6" t="s">
        <v>22</v>
      </c>
      <c r="EO3186" s="6">
        <v>8</v>
      </c>
    </row>
    <row r="3187" spans="131:145" x14ac:dyDescent="0.25">
      <c r="EA3187" s="6" t="s">
        <v>0</v>
      </c>
      <c r="EB3187" s="6" t="s">
        <v>4</v>
      </c>
      <c r="EC3187" s="6" t="s">
        <v>1794</v>
      </c>
      <c r="ED3187" s="6" t="s">
        <v>102</v>
      </c>
      <c r="EE3187" s="6" t="s">
        <v>97</v>
      </c>
      <c r="EF3187" s="6" t="s">
        <v>98</v>
      </c>
      <c r="EG3187" s="6">
        <v>56</v>
      </c>
      <c r="EH3187" s="6">
        <v>230</v>
      </c>
      <c r="EI3187" s="6">
        <v>54</v>
      </c>
      <c r="EJ3187" s="6">
        <v>221</v>
      </c>
      <c r="EK3187" s="6">
        <v>57</v>
      </c>
      <c r="EL3187" s="6">
        <v>232</v>
      </c>
      <c r="EM3187" s="6" t="s">
        <v>19</v>
      </c>
      <c r="EN3187" s="6" t="s">
        <v>23</v>
      </c>
      <c r="EO3187" s="6">
        <v>30</v>
      </c>
    </row>
    <row r="3188" spans="131:145" x14ac:dyDescent="0.25">
      <c r="EA3188" s="6" t="s">
        <v>0</v>
      </c>
      <c r="EB3188" s="6" t="s">
        <v>4</v>
      </c>
      <c r="EC3188" s="6" t="s">
        <v>149</v>
      </c>
      <c r="ED3188" s="6" t="s">
        <v>150</v>
      </c>
      <c r="EE3188" s="6" t="s">
        <v>97</v>
      </c>
      <c r="EF3188" s="6" t="s">
        <v>98</v>
      </c>
      <c r="EG3188" s="6">
        <v>6</v>
      </c>
      <c r="EH3188" s="6">
        <v>39</v>
      </c>
      <c r="EI3188" s="6">
        <v>6</v>
      </c>
      <c r="EJ3188" s="6">
        <v>39</v>
      </c>
      <c r="EK3188" s="6">
        <v>6</v>
      </c>
      <c r="EL3188" s="6">
        <v>39</v>
      </c>
      <c r="EM3188" s="6" t="s">
        <v>19</v>
      </c>
      <c r="EN3188" s="6" t="s">
        <v>22</v>
      </c>
      <c r="EO3188" s="6">
        <v>7</v>
      </c>
    </row>
    <row r="3189" spans="131:145" x14ac:dyDescent="0.25">
      <c r="EA3189" s="6" t="s">
        <v>0</v>
      </c>
      <c r="EB3189" s="6" t="s">
        <v>4</v>
      </c>
      <c r="EC3189" s="6" t="s">
        <v>147</v>
      </c>
      <c r="ED3189" s="6" t="s">
        <v>148</v>
      </c>
      <c r="EE3189" s="6" t="s">
        <v>97</v>
      </c>
      <c r="EF3189" s="6" t="s">
        <v>98</v>
      </c>
      <c r="EG3189" s="6">
        <v>87</v>
      </c>
      <c r="EH3189" s="6">
        <v>461</v>
      </c>
      <c r="EI3189" s="6">
        <v>90</v>
      </c>
      <c r="EJ3189" s="6">
        <v>489</v>
      </c>
      <c r="EK3189" s="6">
        <v>90</v>
      </c>
      <c r="EL3189" s="6">
        <v>489</v>
      </c>
      <c r="EM3189" s="6" t="s">
        <v>19</v>
      </c>
      <c r="EN3189" s="6" t="s">
        <v>21</v>
      </c>
      <c r="EO3189" s="6">
        <v>44</v>
      </c>
    </row>
    <row r="3190" spans="131:145" x14ac:dyDescent="0.25">
      <c r="EA3190" s="6" t="s">
        <v>0</v>
      </c>
      <c r="EB3190" s="6" t="s">
        <v>9</v>
      </c>
      <c r="EC3190" s="6" t="s">
        <v>1077</v>
      </c>
      <c r="ED3190" s="6" t="s">
        <v>223</v>
      </c>
      <c r="EE3190" s="6" t="s">
        <v>97</v>
      </c>
      <c r="EF3190" s="6" t="s">
        <v>125</v>
      </c>
      <c r="EG3190" s="6">
        <v>486</v>
      </c>
      <c r="EH3190" s="6">
        <v>2371</v>
      </c>
      <c r="EI3190" s="6">
        <v>488</v>
      </c>
      <c r="EJ3190" s="6">
        <v>2325</v>
      </c>
      <c r="EK3190" s="6">
        <v>488</v>
      </c>
      <c r="EL3190" s="6">
        <v>2325</v>
      </c>
      <c r="EM3190" s="6" t="s">
        <v>19</v>
      </c>
      <c r="EN3190" s="6" t="s">
        <v>23</v>
      </c>
      <c r="EO3190" s="6">
        <v>254</v>
      </c>
    </row>
    <row r="3191" spans="131:145" x14ac:dyDescent="0.25">
      <c r="EA3191" s="6" t="s">
        <v>0</v>
      </c>
      <c r="EB3191" s="6" t="s">
        <v>4</v>
      </c>
      <c r="EC3191" s="6" t="s">
        <v>151</v>
      </c>
      <c r="ED3191" s="6" t="s">
        <v>152</v>
      </c>
      <c r="EE3191" s="6" t="s">
        <v>97</v>
      </c>
      <c r="EF3191" s="6" t="s">
        <v>98</v>
      </c>
      <c r="EG3191" s="6">
        <v>8</v>
      </c>
      <c r="EH3191" s="6">
        <v>30</v>
      </c>
      <c r="EI3191" s="6">
        <v>8</v>
      </c>
      <c r="EJ3191" s="6">
        <v>32</v>
      </c>
      <c r="EK3191" s="6">
        <v>8</v>
      </c>
      <c r="EL3191" s="6">
        <v>32</v>
      </c>
      <c r="EM3191" s="6" t="s">
        <v>19</v>
      </c>
      <c r="EN3191" s="6" t="s">
        <v>21</v>
      </c>
      <c r="EO3191" s="6">
        <v>0</v>
      </c>
    </row>
    <row r="3192" spans="131:145" x14ac:dyDescent="0.25">
      <c r="EA3192" s="6" t="s">
        <v>0</v>
      </c>
      <c r="EB3192" s="6" t="s">
        <v>8</v>
      </c>
      <c r="EC3192" s="6" t="s">
        <v>742</v>
      </c>
      <c r="ED3192" s="6" t="s">
        <v>740</v>
      </c>
      <c r="EE3192" s="6" t="s">
        <v>209</v>
      </c>
      <c r="EF3192" s="6" t="s">
        <v>125</v>
      </c>
      <c r="EG3192" s="6">
        <v>115</v>
      </c>
      <c r="EH3192" s="6">
        <v>602</v>
      </c>
      <c r="EI3192" s="6">
        <v>115</v>
      </c>
      <c r="EJ3192" s="6">
        <v>594</v>
      </c>
      <c r="EK3192" s="6">
        <v>115</v>
      </c>
      <c r="EL3192" s="6">
        <v>88</v>
      </c>
      <c r="EM3192" s="6" t="s">
        <v>19</v>
      </c>
      <c r="EN3192" s="6" t="s">
        <v>23</v>
      </c>
      <c r="EO3192" s="6">
        <v>0</v>
      </c>
    </row>
    <row r="3193" spans="131:145" x14ac:dyDescent="0.25">
      <c r="EA3193" s="6" t="s">
        <v>0</v>
      </c>
      <c r="EB3193" s="6" t="s">
        <v>9</v>
      </c>
      <c r="EC3193" s="6" t="s">
        <v>1846</v>
      </c>
      <c r="ED3193" s="6" t="s">
        <v>213</v>
      </c>
      <c r="EE3193" s="6" t="s">
        <v>209</v>
      </c>
      <c r="EF3193" s="6" t="s">
        <v>125</v>
      </c>
      <c r="EG3193" s="6">
        <v>174</v>
      </c>
      <c r="EH3193" s="6">
        <v>1185</v>
      </c>
      <c r="EI3193" s="6">
        <v>463</v>
      </c>
      <c r="EJ3193" s="6">
        <v>2123</v>
      </c>
      <c r="EK3193" s="6">
        <v>463</v>
      </c>
      <c r="EL3193" s="6">
        <v>2114</v>
      </c>
      <c r="EM3193" s="6" t="s">
        <v>19</v>
      </c>
      <c r="EN3193" s="6" t="s">
        <v>21</v>
      </c>
      <c r="EO3193" s="6">
        <v>95</v>
      </c>
    </row>
    <row r="3194" spans="131:145" x14ac:dyDescent="0.25">
      <c r="EA3194" s="6" t="s">
        <v>0</v>
      </c>
      <c r="EB3194" s="6" t="s">
        <v>4</v>
      </c>
      <c r="EC3194" s="6" t="s">
        <v>106</v>
      </c>
      <c r="ED3194" s="6" t="s">
        <v>107</v>
      </c>
      <c r="EE3194" s="6" t="s">
        <v>97</v>
      </c>
      <c r="EF3194" s="6" t="s">
        <v>98</v>
      </c>
      <c r="EG3194" s="6">
        <v>7</v>
      </c>
      <c r="EH3194" s="6">
        <v>41</v>
      </c>
      <c r="EI3194" s="6">
        <v>10</v>
      </c>
      <c r="EJ3194" s="6">
        <v>47</v>
      </c>
      <c r="EK3194" s="6">
        <v>12</v>
      </c>
      <c r="EL3194" s="6">
        <v>56</v>
      </c>
      <c r="EM3194" s="6" t="s">
        <v>19</v>
      </c>
      <c r="EN3194" s="6" t="s">
        <v>21</v>
      </c>
      <c r="EO3194" s="6">
        <v>2</v>
      </c>
    </row>
    <row r="3195" spans="131:145" x14ac:dyDescent="0.25">
      <c r="EA3195" s="6" t="s">
        <v>0</v>
      </c>
      <c r="EB3195" s="6" t="s">
        <v>8</v>
      </c>
      <c r="EC3195" s="6" t="s">
        <v>742</v>
      </c>
      <c r="ED3195" s="6" t="s">
        <v>740</v>
      </c>
      <c r="EE3195" s="6" t="s">
        <v>209</v>
      </c>
      <c r="EF3195" s="6" t="s">
        <v>125</v>
      </c>
      <c r="EG3195" s="6">
        <v>115</v>
      </c>
      <c r="EH3195" s="6">
        <v>602</v>
      </c>
      <c r="EI3195" s="6">
        <v>115</v>
      </c>
      <c r="EJ3195" s="6">
        <v>594</v>
      </c>
      <c r="EK3195" s="6">
        <v>115</v>
      </c>
      <c r="EL3195" s="6">
        <v>88</v>
      </c>
      <c r="EM3195" s="6" t="s">
        <v>19</v>
      </c>
      <c r="EN3195" s="6" t="s">
        <v>21</v>
      </c>
      <c r="EO3195" s="6">
        <v>0</v>
      </c>
    </row>
    <row r="3196" spans="131:145" x14ac:dyDescent="0.25">
      <c r="EA3196" s="6" t="s">
        <v>0</v>
      </c>
      <c r="EB3196" s="6" t="s">
        <v>4</v>
      </c>
      <c r="EC3196" s="6" t="s">
        <v>1794</v>
      </c>
      <c r="ED3196" s="6" t="s">
        <v>102</v>
      </c>
      <c r="EE3196" s="6" t="s">
        <v>97</v>
      </c>
      <c r="EF3196" s="6" t="s">
        <v>98</v>
      </c>
      <c r="EG3196" s="6">
        <v>56</v>
      </c>
      <c r="EH3196" s="6">
        <v>230</v>
      </c>
      <c r="EI3196" s="6">
        <v>54</v>
      </c>
      <c r="EJ3196" s="6">
        <v>221</v>
      </c>
      <c r="EK3196" s="6">
        <v>57</v>
      </c>
      <c r="EL3196" s="6">
        <v>232</v>
      </c>
      <c r="EM3196" s="6" t="s">
        <v>19</v>
      </c>
      <c r="EN3196" s="6" t="s">
        <v>22</v>
      </c>
      <c r="EO3196" s="6">
        <v>15</v>
      </c>
    </row>
    <row r="3197" spans="131:145" x14ac:dyDescent="0.25">
      <c r="EA3197" s="6" t="s">
        <v>0</v>
      </c>
      <c r="EB3197" s="6" t="s">
        <v>4</v>
      </c>
      <c r="EC3197" s="6" t="s">
        <v>145</v>
      </c>
      <c r="ED3197" s="6" t="s">
        <v>146</v>
      </c>
      <c r="EE3197" s="6" t="s">
        <v>97</v>
      </c>
      <c r="EF3197" s="6" t="s">
        <v>98</v>
      </c>
      <c r="EG3197" s="6">
        <v>93</v>
      </c>
      <c r="EH3197" s="6">
        <v>446</v>
      </c>
      <c r="EI3197" s="6">
        <v>91</v>
      </c>
      <c r="EJ3197" s="6">
        <v>482</v>
      </c>
      <c r="EK3197" s="6">
        <v>100</v>
      </c>
      <c r="EL3197" s="6">
        <v>523</v>
      </c>
      <c r="EM3197" s="6" t="s">
        <v>19</v>
      </c>
      <c r="EN3197" s="6" t="s">
        <v>21</v>
      </c>
      <c r="EO3197" s="6">
        <v>33</v>
      </c>
    </row>
    <row r="3198" spans="131:145" x14ac:dyDescent="0.25">
      <c r="EA3198" s="6" t="s">
        <v>0</v>
      </c>
      <c r="EB3198" s="6" t="s">
        <v>4</v>
      </c>
      <c r="EC3198" s="6" t="s">
        <v>155</v>
      </c>
      <c r="ED3198" s="6" t="s">
        <v>156</v>
      </c>
      <c r="EE3198" s="6" t="s">
        <v>97</v>
      </c>
      <c r="EF3198" s="6" t="s">
        <v>98</v>
      </c>
      <c r="EG3198" s="6">
        <v>97</v>
      </c>
      <c r="EH3198" s="6">
        <v>382</v>
      </c>
      <c r="EI3198" s="6">
        <v>95</v>
      </c>
      <c r="EJ3198" s="6">
        <v>386</v>
      </c>
      <c r="EK3198" s="6">
        <v>95</v>
      </c>
      <c r="EL3198" s="6">
        <v>386</v>
      </c>
      <c r="EM3198" s="6" t="s">
        <v>19</v>
      </c>
      <c r="EN3198" s="6" t="s">
        <v>21</v>
      </c>
      <c r="EO3198" s="6">
        <v>12</v>
      </c>
    </row>
    <row r="3199" spans="131:145" x14ac:dyDescent="0.25">
      <c r="EA3199" s="6" t="s">
        <v>0</v>
      </c>
      <c r="EB3199" s="6" t="s">
        <v>4</v>
      </c>
      <c r="EC3199" s="6" t="s">
        <v>145</v>
      </c>
      <c r="ED3199" s="6" t="s">
        <v>146</v>
      </c>
      <c r="EE3199" s="6" t="s">
        <v>97</v>
      </c>
      <c r="EF3199" s="6" t="s">
        <v>98</v>
      </c>
      <c r="EG3199" s="6">
        <v>93</v>
      </c>
      <c r="EH3199" s="6">
        <v>446</v>
      </c>
      <c r="EI3199" s="6">
        <v>91</v>
      </c>
      <c r="EJ3199" s="6">
        <v>482</v>
      </c>
      <c r="EK3199" s="6">
        <v>100</v>
      </c>
      <c r="EL3199" s="6">
        <v>523</v>
      </c>
      <c r="EM3199" s="6" t="s">
        <v>19</v>
      </c>
      <c r="EN3199" s="6" t="s">
        <v>22</v>
      </c>
      <c r="EO3199" s="6">
        <v>36</v>
      </c>
    </row>
    <row r="3200" spans="131:145" x14ac:dyDescent="0.25">
      <c r="EA3200" s="6" t="s">
        <v>0</v>
      </c>
      <c r="EB3200" s="6" t="s">
        <v>9</v>
      </c>
      <c r="EC3200" s="6" t="s">
        <v>1077</v>
      </c>
      <c r="ED3200" s="6" t="s">
        <v>223</v>
      </c>
      <c r="EE3200" s="6" t="s">
        <v>97</v>
      </c>
      <c r="EF3200" s="6" t="s">
        <v>125</v>
      </c>
      <c r="EG3200" s="6">
        <v>486</v>
      </c>
      <c r="EH3200" s="6">
        <v>2371</v>
      </c>
      <c r="EI3200" s="6">
        <v>488</v>
      </c>
      <c r="EJ3200" s="6">
        <v>2325</v>
      </c>
      <c r="EK3200" s="6">
        <v>488</v>
      </c>
      <c r="EL3200" s="6">
        <v>2325</v>
      </c>
      <c r="EM3200" s="6" t="s">
        <v>19</v>
      </c>
      <c r="EN3200" s="6" t="s">
        <v>21</v>
      </c>
      <c r="EO3200" s="6">
        <v>128</v>
      </c>
    </row>
    <row r="3201" spans="131:145" x14ac:dyDescent="0.25">
      <c r="EA3201" s="6" t="s">
        <v>0</v>
      </c>
      <c r="EB3201" s="6" t="s">
        <v>8</v>
      </c>
      <c r="EC3201" s="6" t="s">
        <v>742</v>
      </c>
      <c r="ED3201" s="6" t="s">
        <v>740</v>
      </c>
      <c r="EE3201" s="6" t="s">
        <v>209</v>
      </c>
      <c r="EF3201" s="6" t="s">
        <v>125</v>
      </c>
      <c r="EG3201" s="6">
        <v>115</v>
      </c>
      <c r="EH3201" s="6">
        <v>602</v>
      </c>
      <c r="EI3201" s="6">
        <v>115</v>
      </c>
      <c r="EJ3201" s="6">
        <v>594</v>
      </c>
      <c r="EK3201" s="6">
        <v>115</v>
      </c>
      <c r="EL3201" s="6">
        <v>88</v>
      </c>
      <c r="EM3201" s="6" t="s">
        <v>19</v>
      </c>
      <c r="EN3201" s="6" t="s">
        <v>22</v>
      </c>
      <c r="EO3201" s="6">
        <v>0</v>
      </c>
    </row>
    <row r="3202" spans="131:145" x14ac:dyDescent="0.25">
      <c r="EA3202" s="6" t="s">
        <v>0</v>
      </c>
      <c r="EB3202" s="6" t="s">
        <v>4</v>
      </c>
      <c r="EC3202" s="6" t="s">
        <v>149</v>
      </c>
      <c r="ED3202" s="6" t="s">
        <v>150</v>
      </c>
      <c r="EE3202" s="6" t="s">
        <v>97</v>
      </c>
      <c r="EF3202" s="6" t="s">
        <v>98</v>
      </c>
      <c r="EG3202" s="6">
        <v>6</v>
      </c>
      <c r="EH3202" s="6">
        <v>39</v>
      </c>
      <c r="EI3202" s="6">
        <v>6</v>
      </c>
      <c r="EJ3202" s="6">
        <v>39</v>
      </c>
      <c r="EK3202" s="6">
        <v>6</v>
      </c>
      <c r="EL3202" s="6">
        <v>39</v>
      </c>
      <c r="EM3202" s="6" t="s">
        <v>19</v>
      </c>
      <c r="EN3202" s="6" t="s">
        <v>23</v>
      </c>
      <c r="EO3202" s="6">
        <v>12</v>
      </c>
    </row>
    <row r="3203" spans="131:145" x14ac:dyDescent="0.25">
      <c r="EA3203" s="6" t="s">
        <v>0</v>
      </c>
      <c r="EB3203" s="6" t="s">
        <v>4</v>
      </c>
      <c r="EC3203" s="6" t="s">
        <v>95</v>
      </c>
      <c r="ED3203" s="6" t="s">
        <v>96</v>
      </c>
      <c r="EE3203" s="6" t="s">
        <v>97</v>
      </c>
      <c r="EF3203" s="6" t="s">
        <v>98</v>
      </c>
      <c r="EG3203" s="6">
        <v>69</v>
      </c>
      <c r="EH3203" s="6">
        <v>349</v>
      </c>
      <c r="EI3203" s="6">
        <v>43</v>
      </c>
      <c r="EJ3203" s="6">
        <v>361</v>
      </c>
      <c r="EK3203" s="6">
        <v>43</v>
      </c>
      <c r="EL3203" s="6">
        <v>361</v>
      </c>
      <c r="EM3203" s="6" t="s">
        <v>19</v>
      </c>
      <c r="EN3203" s="6" t="s">
        <v>22</v>
      </c>
      <c r="EO3203" s="6">
        <v>21</v>
      </c>
    </row>
    <row r="3204" spans="131:145" x14ac:dyDescent="0.25">
      <c r="EA3204" s="6" t="s">
        <v>0</v>
      </c>
      <c r="EB3204" s="6" t="s">
        <v>9</v>
      </c>
      <c r="EC3204" s="6" t="s">
        <v>1846</v>
      </c>
      <c r="ED3204" s="6" t="s">
        <v>213</v>
      </c>
      <c r="EE3204" s="6" t="s">
        <v>209</v>
      </c>
      <c r="EF3204" s="6" t="s">
        <v>125</v>
      </c>
      <c r="EG3204" s="6">
        <v>174</v>
      </c>
      <c r="EH3204" s="6">
        <v>1185</v>
      </c>
      <c r="EI3204" s="6">
        <v>463</v>
      </c>
      <c r="EJ3204" s="6">
        <v>2123</v>
      </c>
      <c r="EK3204" s="6">
        <v>463</v>
      </c>
      <c r="EL3204" s="6">
        <v>2114</v>
      </c>
      <c r="EM3204" s="6" t="s">
        <v>19</v>
      </c>
      <c r="EN3204" s="6" t="s">
        <v>22</v>
      </c>
      <c r="EO3204" s="6">
        <v>100</v>
      </c>
    </row>
    <row r="3205" spans="131:145" x14ac:dyDescent="0.25">
      <c r="EA3205" s="6" t="s">
        <v>0</v>
      </c>
      <c r="EB3205" s="6" t="s">
        <v>8</v>
      </c>
      <c r="EC3205" s="6" t="s">
        <v>1045</v>
      </c>
      <c r="ED3205" s="6" t="s">
        <v>749</v>
      </c>
      <c r="EE3205" s="6" t="s">
        <v>209</v>
      </c>
      <c r="EF3205" s="6" t="s">
        <v>125</v>
      </c>
      <c r="EG3205" s="6">
        <v>1694</v>
      </c>
      <c r="EH3205" s="6">
        <v>8805</v>
      </c>
      <c r="EI3205" s="6">
        <v>1693</v>
      </c>
      <c r="EJ3205" s="6">
        <v>8805</v>
      </c>
      <c r="EK3205" s="6">
        <v>1693</v>
      </c>
      <c r="EL3205" s="6">
        <v>9062</v>
      </c>
      <c r="EM3205" s="6" t="s">
        <v>19</v>
      </c>
      <c r="EN3205" s="6" t="s">
        <v>23</v>
      </c>
      <c r="EO3205" s="6">
        <v>1054</v>
      </c>
    </row>
    <row r="3206" spans="131:145" x14ac:dyDescent="0.25">
      <c r="EA3206" s="6" t="s">
        <v>0</v>
      </c>
      <c r="EB3206" s="6" t="s">
        <v>8</v>
      </c>
      <c r="EC3206" s="6" t="s">
        <v>1847</v>
      </c>
      <c r="ED3206" s="6" t="s">
        <v>225</v>
      </c>
      <c r="EE3206" s="6" t="s">
        <v>209</v>
      </c>
      <c r="EF3206" s="6" t="s">
        <v>125</v>
      </c>
      <c r="EG3206" s="6">
        <v>412</v>
      </c>
      <c r="EH3206" s="6">
        <v>1700</v>
      </c>
      <c r="EI3206" s="6">
        <v>375</v>
      </c>
      <c r="EJ3206" s="6">
        <v>1598</v>
      </c>
      <c r="EK3206" s="6">
        <v>375</v>
      </c>
      <c r="EL3206" s="6">
        <v>1598</v>
      </c>
      <c r="EM3206" s="6" t="s">
        <v>19</v>
      </c>
      <c r="EN3206" s="6" t="s">
        <v>23</v>
      </c>
      <c r="EO3206" s="6">
        <v>127</v>
      </c>
    </row>
    <row r="3207" spans="131:145" x14ac:dyDescent="0.25">
      <c r="EA3207" s="6" t="s">
        <v>0</v>
      </c>
      <c r="EB3207" s="6" t="s">
        <v>4</v>
      </c>
      <c r="EC3207" s="6" t="s">
        <v>145</v>
      </c>
      <c r="ED3207" s="6" t="s">
        <v>146</v>
      </c>
      <c r="EE3207" s="6" t="s">
        <v>97</v>
      </c>
      <c r="EF3207" s="6" t="s">
        <v>98</v>
      </c>
      <c r="EG3207" s="6">
        <v>93</v>
      </c>
      <c r="EH3207" s="6">
        <v>446</v>
      </c>
      <c r="EI3207" s="6">
        <v>91</v>
      </c>
      <c r="EJ3207" s="6">
        <v>482</v>
      </c>
      <c r="EK3207" s="6">
        <v>100</v>
      </c>
      <c r="EL3207" s="6">
        <v>523</v>
      </c>
      <c r="EM3207" s="6" t="s">
        <v>19</v>
      </c>
      <c r="EN3207" s="6" t="s">
        <v>23</v>
      </c>
      <c r="EO3207" s="6">
        <v>69</v>
      </c>
    </row>
    <row r="3208" spans="131:145" x14ac:dyDescent="0.25">
      <c r="EA3208" s="6" t="s">
        <v>0</v>
      </c>
      <c r="EB3208" s="6" t="s">
        <v>4</v>
      </c>
      <c r="EC3208" s="6" t="s">
        <v>1794</v>
      </c>
      <c r="ED3208" s="6" t="s">
        <v>102</v>
      </c>
      <c r="EE3208" s="6" t="s">
        <v>97</v>
      </c>
      <c r="EF3208" s="6" t="s">
        <v>98</v>
      </c>
      <c r="EG3208" s="6">
        <v>56</v>
      </c>
      <c r="EH3208" s="6">
        <v>230</v>
      </c>
      <c r="EI3208" s="6">
        <v>54</v>
      </c>
      <c r="EJ3208" s="6">
        <v>221</v>
      </c>
      <c r="EK3208" s="6">
        <v>57</v>
      </c>
      <c r="EL3208" s="6">
        <v>232</v>
      </c>
      <c r="EM3208" s="6" t="s">
        <v>19</v>
      </c>
      <c r="EN3208" s="6" t="s">
        <v>21</v>
      </c>
      <c r="EO3208" s="6">
        <v>15</v>
      </c>
    </row>
    <row r="3209" spans="131:145" x14ac:dyDescent="0.25">
      <c r="EA3209" s="6" t="s">
        <v>0</v>
      </c>
      <c r="EB3209" s="6" t="s">
        <v>8</v>
      </c>
      <c r="EC3209" s="6" t="s">
        <v>1847</v>
      </c>
      <c r="ED3209" s="6" t="s">
        <v>225</v>
      </c>
      <c r="EE3209" s="6" t="s">
        <v>209</v>
      </c>
      <c r="EF3209" s="6" t="s">
        <v>125</v>
      </c>
      <c r="EG3209" s="6">
        <v>412</v>
      </c>
      <c r="EH3209" s="6">
        <v>1700</v>
      </c>
      <c r="EI3209" s="6">
        <v>375</v>
      </c>
      <c r="EJ3209" s="6">
        <v>1598</v>
      </c>
      <c r="EK3209" s="6">
        <v>375</v>
      </c>
      <c r="EL3209" s="6">
        <v>1598</v>
      </c>
      <c r="EM3209" s="6" t="s">
        <v>19</v>
      </c>
      <c r="EN3209" s="6" t="s">
        <v>22</v>
      </c>
      <c r="EO3209" s="6">
        <v>57</v>
      </c>
    </row>
    <row r="3210" spans="131:145" x14ac:dyDescent="0.25">
      <c r="EA3210" s="6" t="s">
        <v>0</v>
      </c>
      <c r="EB3210" s="6" t="s">
        <v>4</v>
      </c>
      <c r="EC3210" s="6" t="s">
        <v>153</v>
      </c>
      <c r="ED3210" s="6" t="s">
        <v>154</v>
      </c>
      <c r="EE3210" s="6" t="s">
        <v>97</v>
      </c>
      <c r="EF3210" s="6" t="s">
        <v>98</v>
      </c>
      <c r="EG3210" s="6">
        <v>35</v>
      </c>
      <c r="EH3210" s="6">
        <v>175</v>
      </c>
      <c r="EI3210" s="6">
        <v>32</v>
      </c>
      <c r="EJ3210" s="6">
        <v>173</v>
      </c>
      <c r="EK3210" s="6">
        <v>43</v>
      </c>
      <c r="EL3210" s="6">
        <v>212</v>
      </c>
      <c r="EM3210" s="6" t="s">
        <v>19</v>
      </c>
      <c r="EN3210" s="6" t="s">
        <v>22</v>
      </c>
      <c r="EO3210" s="6">
        <v>9</v>
      </c>
    </row>
    <row r="3211" spans="131:145" x14ac:dyDescent="0.25">
      <c r="EA3211" s="6" t="s">
        <v>0</v>
      </c>
      <c r="EB3211" s="6" t="s">
        <v>8</v>
      </c>
      <c r="EC3211" s="6" t="s">
        <v>746</v>
      </c>
      <c r="ED3211" s="6" t="s">
        <v>744</v>
      </c>
      <c r="EE3211" s="6" t="s">
        <v>209</v>
      </c>
      <c r="EF3211" s="6" t="s">
        <v>125</v>
      </c>
      <c r="EG3211" s="6">
        <v>612</v>
      </c>
      <c r="EH3211" s="6">
        <v>2944</v>
      </c>
      <c r="EI3211" s="6">
        <v>608</v>
      </c>
      <c r="EJ3211" s="6">
        <v>2914</v>
      </c>
      <c r="EK3211" s="6">
        <v>608</v>
      </c>
      <c r="EL3211" s="6">
        <v>2944</v>
      </c>
      <c r="EM3211" s="6" t="s">
        <v>19</v>
      </c>
      <c r="EN3211" s="6" t="s">
        <v>23</v>
      </c>
      <c r="EO3211" s="6">
        <v>370</v>
      </c>
    </row>
    <row r="3212" spans="131:145" x14ac:dyDescent="0.25">
      <c r="EA3212" s="6" t="s">
        <v>0</v>
      </c>
      <c r="EB3212" s="6" t="s">
        <v>4</v>
      </c>
      <c r="EC3212" s="6" t="s">
        <v>151</v>
      </c>
      <c r="ED3212" s="6" t="s">
        <v>152</v>
      </c>
      <c r="EE3212" s="6" t="s">
        <v>97</v>
      </c>
      <c r="EF3212" s="6" t="s">
        <v>98</v>
      </c>
      <c r="EG3212" s="6">
        <v>8</v>
      </c>
      <c r="EH3212" s="6">
        <v>30</v>
      </c>
      <c r="EI3212" s="6">
        <v>8</v>
      </c>
      <c r="EJ3212" s="6">
        <v>32</v>
      </c>
      <c r="EK3212" s="6">
        <v>8</v>
      </c>
      <c r="EL3212" s="6">
        <v>32</v>
      </c>
      <c r="EM3212" s="6" t="s">
        <v>19</v>
      </c>
      <c r="EN3212" s="6" t="s">
        <v>22</v>
      </c>
      <c r="EO3212" s="6">
        <v>0</v>
      </c>
    </row>
    <row r="3213" spans="131:145" x14ac:dyDescent="0.25">
      <c r="EA3213" s="6" t="s">
        <v>0</v>
      </c>
      <c r="EB3213" s="6" t="s">
        <v>4</v>
      </c>
      <c r="EC3213" s="6" t="s">
        <v>251</v>
      </c>
      <c r="ED3213" s="6" t="s">
        <v>252</v>
      </c>
      <c r="EE3213" s="6" t="s">
        <v>97</v>
      </c>
      <c r="EF3213" s="6" t="s">
        <v>98</v>
      </c>
      <c r="EG3213" s="6">
        <v>28</v>
      </c>
      <c r="EH3213" s="6">
        <v>130</v>
      </c>
      <c r="EI3213" s="6">
        <v>27</v>
      </c>
      <c r="EJ3213" s="6">
        <v>121</v>
      </c>
      <c r="EK3213" s="6">
        <v>28</v>
      </c>
      <c r="EL3213" s="6">
        <v>130</v>
      </c>
      <c r="EM3213" s="6" t="s">
        <v>19</v>
      </c>
      <c r="EN3213" s="6" t="s">
        <v>23</v>
      </c>
      <c r="EO3213" s="6">
        <v>13</v>
      </c>
    </row>
    <row r="3214" spans="131:145" x14ac:dyDescent="0.25">
      <c r="EA3214" s="6" t="s">
        <v>0</v>
      </c>
      <c r="EB3214" s="6" t="s">
        <v>4</v>
      </c>
      <c r="EC3214" s="6" t="s">
        <v>147</v>
      </c>
      <c r="ED3214" s="6" t="s">
        <v>148</v>
      </c>
      <c r="EE3214" s="6" t="s">
        <v>97</v>
      </c>
      <c r="EF3214" s="6" t="s">
        <v>98</v>
      </c>
      <c r="EG3214" s="6">
        <v>87</v>
      </c>
      <c r="EH3214" s="6">
        <v>461</v>
      </c>
      <c r="EI3214" s="6">
        <v>90</v>
      </c>
      <c r="EJ3214" s="6">
        <v>489</v>
      </c>
      <c r="EK3214" s="6">
        <v>90</v>
      </c>
      <c r="EL3214" s="6">
        <v>489</v>
      </c>
      <c r="EM3214" s="6" t="s">
        <v>19</v>
      </c>
      <c r="EN3214" s="6" t="s">
        <v>22</v>
      </c>
      <c r="EO3214" s="6">
        <v>44</v>
      </c>
    </row>
    <row r="3215" spans="131:145" x14ac:dyDescent="0.25">
      <c r="EA3215" s="6" t="s">
        <v>0</v>
      </c>
      <c r="EB3215" s="6" t="s">
        <v>4</v>
      </c>
      <c r="EC3215" s="6" t="s">
        <v>153</v>
      </c>
      <c r="ED3215" s="6" t="s">
        <v>154</v>
      </c>
      <c r="EE3215" s="6" t="s">
        <v>97</v>
      </c>
      <c r="EF3215" s="6" t="s">
        <v>98</v>
      </c>
      <c r="EG3215" s="6">
        <v>35</v>
      </c>
      <c r="EH3215" s="6">
        <v>175</v>
      </c>
      <c r="EI3215" s="6">
        <v>32</v>
      </c>
      <c r="EJ3215" s="6">
        <v>173</v>
      </c>
      <c r="EK3215" s="6">
        <v>43</v>
      </c>
      <c r="EL3215" s="6">
        <v>212</v>
      </c>
      <c r="EM3215" s="6" t="s">
        <v>19</v>
      </c>
      <c r="EN3215" s="6" t="s">
        <v>21</v>
      </c>
      <c r="EO3215" s="6">
        <v>17</v>
      </c>
    </row>
    <row r="3216" spans="131:145" x14ac:dyDescent="0.25">
      <c r="EA3216" s="6" t="s">
        <v>0</v>
      </c>
      <c r="EB3216" s="6" t="s">
        <v>8</v>
      </c>
      <c r="EC3216" s="6" t="s">
        <v>746</v>
      </c>
      <c r="ED3216" s="6" t="s">
        <v>744</v>
      </c>
      <c r="EE3216" s="6" t="s">
        <v>209</v>
      </c>
      <c r="EF3216" s="6" t="s">
        <v>125</v>
      </c>
      <c r="EG3216" s="6">
        <v>612</v>
      </c>
      <c r="EH3216" s="6">
        <v>2944</v>
      </c>
      <c r="EI3216" s="6">
        <v>608</v>
      </c>
      <c r="EJ3216" s="6">
        <v>2914</v>
      </c>
      <c r="EK3216" s="6">
        <v>608</v>
      </c>
      <c r="EL3216" s="6">
        <v>2944</v>
      </c>
      <c r="EM3216" s="6" t="s">
        <v>19</v>
      </c>
      <c r="EN3216" s="6" t="s">
        <v>21</v>
      </c>
      <c r="EO3216" s="6">
        <v>188</v>
      </c>
    </row>
    <row r="3217" spans="131:145" x14ac:dyDescent="0.25">
      <c r="EA3217" s="6" t="s">
        <v>0</v>
      </c>
      <c r="EB3217" s="6" t="s">
        <v>4</v>
      </c>
      <c r="EC3217" s="6" t="s">
        <v>106</v>
      </c>
      <c r="ED3217" s="6" t="s">
        <v>107</v>
      </c>
      <c r="EE3217" s="6" t="s">
        <v>97</v>
      </c>
      <c r="EF3217" s="6" t="s">
        <v>98</v>
      </c>
      <c r="EG3217" s="6">
        <v>7</v>
      </c>
      <c r="EH3217" s="6">
        <v>41</v>
      </c>
      <c r="EI3217" s="6">
        <v>10</v>
      </c>
      <c r="EJ3217" s="6">
        <v>47</v>
      </c>
      <c r="EK3217" s="6">
        <v>12</v>
      </c>
      <c r="EL3217" s="6">
        <v>56</v>
      </c>
      <c r="EM3217" s="6" t="s">
        <v>19</v>
      </c>
      <c r="EN3217" s="6" t="s">
        <v>23</v>
      </c>
      <c r="EO3217" s="6">
        <v>8</v>
      </c>
    </row>
    <row r="3218" spans="131:145" x14ac:dyDescent="0.25">
      <c r="EA3218" s="6" t="s">
        <v>0</v>
      </c>
      <c r="EB3218" s="6" t="s">
        <v>4</v>
      </c>
      <c r="EC3218" s="6" t="s">
        <v>95</v>
      </c>
      <c r="ED3218" s="6" t="s">
        <v>96</v>
      </c>
      <c r="EE3218" s="6" t="s">
        <v>97</v>
      </c>
      <c r="EF3218" s="6" t="s">
        <v>98</v>
      </c>
      <c r="EG3218" s="6">
        <v>69</v>
      </c>
      <c r="EH3218" s="6">
        <v>349</v>
      </c>
      <c r="EI3218" s="6">
        <v>43</v>
      </c>
      <c r="EJ3218" s="6">
        <v>361</v>
      </c>
      <c r="EK3218" s="6">
        <v>43</v>
      </c>
      <c r="EL3218" s="6">
        <v>361</v>
      </c>
      <c r="EM3218" s="6" t="s">
        <v>19</v>
      </c>
      <c r="EN3218" s="6" t="s">
        <v>21</v>
      </c>
      <c r="EO3218" s="6">
        <v>27</v>
      </c>
    </row>
    <row r="3219" spans="131:145" x14ac:dyDescent="0.25">
      <c r="EA3219" s="6" t="s">
        <v>0</v>
      </c>
      <c r="EB3219" s="6" t="s">
        <v>9</v>
      </c>
      <c r="EC3219" s="6" t="s">
        <v>756</v>
      </c>
      <c r="ED3219" s="6" t="s">
        <v>757</v>
      </c>
      <c r="EE3219" s="6" t="s">
        <v>97</v>
      </c>
      <c r="EF3219" s="6" t="s">
        <v>125</v>
      </c>
      <c r="EG3219" s="6">
        <v>115</v>
      </c>
      <c r="EH3219" s="6">
        <v>532</v>
      </c>
      <c r="EI3219" s="6">
        <v>115</v>
      </c>
      <c r="EJ3219" s="6">
        <v>537</v>
      </c>
      <c r="EK3219" s="6">
        <v>115</v>
      </c>
      <c r="EL3219" s="6">
        <v>537</v>
      </c>
      <c r="EM3219" s="6" t="s">
        <v>19</v>
      </c>
      <c r="EN3219" s="6" t="s">
        <v>21</v>
      </c>
      <c r="EO3219" s="6">
        <v>14</v>
      </c>
    </row>
    <row r="3220" spans="131:145" x14ac:dyDescent="0.25">
      <c r="EA3220" s="6" t="s">
        <v>0</v>
      </c>
      <c r="EB3220" s="6" t="s">
        <v>4</v>
      </c>
      <c r="EC3220" s="6" t="s">
        <v>104</v>
      </c>
      <c r="ED3220" s="6" t="s">
        <v>105</v>
      </c>
      <c r="EE3220" s="6" t="s">
        <v>97</v>
      </c>
      <c r="EF3220" s="6" t="s">
        <v>98</v>
      </c>
      <c r="EG3220" s="6">
        <v>32</v>
      </c>
      <c r="EH3220" s="6">
        <v>146</v>
      </c>
      <c r="EI3220" s="6">
        <v>28</v>
      </c>
      <c r="EJ3220" s="6">
        <v>131</v>
      </c>
      <c r="EK3220" s="6">
        <v>32</v>
      </c>
      <c r="EL3220" s="6">
        <v>148</v>
      </c>
      <c r="EM3220" s="6" t="s">
        <v>19</v>
      </c>
      <c r="EN3220" s="6" t="s">
        <v>21</v>
      </c>
      <c r="EO3220" s="6">
        <v>6</v>
      </c>
    </row>
    <row r="3221" spans="131:145" x14ac:dyDescent="0.25">
      <c r="EA3221" s="6" t="s">
        <v>0</v>
      </c>
      <c r="EB3221" s="6" t="s">
        <v>9</v>
      </c>
      <c r="EC3221" s="6" t="s">
        <v>1846</v>
      </c>
      <c r="ED3221" s="6" t="s">
        <v>213</v>
      </c>
      <c r="EE3221" s="6" t="s">
        <v>209</v>
      </c>
      <c r="EF3221" s="6" t="s">
        <v>125</v>
      </c>
      <c r="EG3221" s="6">
        <v>174</v>
      </c>
      <c r="EH3221" s="6">
        <v>1185</v>
      </c>
      <c r="EI3221" s="6">
        <v>463</v>
      </c>
      <c r="EJ3221" s="6">
        <v>2123</v>
      </c>
      <c r="EK3221" s="6">
        <v>463</v>
      </c>
      <c r="EL3221" s="6">
        <v>2114</v>
      </c>
      <c r="EM3221" s="6" t="s">
        <v>19</v>
      </c>
      <c r="EN3221" s="6" t="s">
        <v>23</v>
      </c>
      <c r="EO3221" s="6">
        <v>195</v>
      </c>
    </row>
    <row r="3222" spans="131:145" x14ac:dyDescent="0.25">
      <c r="EA3222" s="6" t="s">
        <v>0</v>
      </c>
      <c r="EB3222" s="6" t="s">
        <v>9</v>
      </c>
      <c r="EC3222" s="6" t="s">
        <v>1835</v>
      </c>
      <c r="ED3222" s="6" t="s">
        <v>208</v>
      </c>
      <c r="EE3222" s="6" t="s">
        <v>209</v>
      </c>
      <c r="EF3222" s="6" t="s">
        <v>125</v>
      </c>
      <c r="EG3222" s="6">
        <v>541</v>
      </c>
      <c r="EH3222" s="6">
        <v>2607</v>
      </c>
      <c r="EI3222" s="6">
        <v>545</v>
      </c>
      <c r="EJ3222" s="6">
        <v>2544</v>
      </c>
      <c r="EK3222" s="6">
        <v>545</v>
      </c>
      <c r="EL3222" s="6">
        <v>2545</v>
      </c>
      <c r="EM3222" s="6" t="s">
        <v>19</v>
      </c>
      <c r="EN3222" s="6" t="s">
        <v>21</v>
      </c>
      <c r="EO3222" s="6">
        <v>290</v>
      </c>
    </row>
    <row r="3223" spans="131:145" x14ac:dyDescent="0.25">
      <c r="EA3223" s="6" t="s">
        <v>0</v>
      </c>
      <c r="EB3223" s="6" t="s">
        <v>4</v>
      </c>
      <c r="EC3223" s="6" t="s">
        <v>155</v>
      </c>
      <c r="ED3223" s="6" t="s">
        <v>156</v>
      </c>
      <c r="EE3223" s="6" t="s">
        <v>97</v>
      </c>
      <c r="EF3223" s="6" t="s">
        <v>98</v>
      </c>
      <c r="EG3223" s="6">
        <v>97</v>
      </c>
      <c r="EH3223" s="6">
        <v>382</v>
      </c>
      <c r="EI3223" s="6">
        <v>95</v>
      </c>
      <c r="EJ3223" s="6">
        <v>386</v>
      </c>
      <c r="EK3223" s="6">
        <v>95</v>
      </c>
      <c r="EL3223" s="6">
        <v>386</v>
      </c>
      <c r="EM3223" s="6" t="s">
        <v>19</v>
      </c>
      <c r="EN3223" s="6" t="s">
        <v>22</v>
      </c>
      <c r="EO3223" s="6">
        <v>23</v>
      </c>
    </row>
    <row r="3224" spans="131:145" x14ac:dyDescent="0.25">
      <c r="EA3224" s="6" t="s">
        <v>0</v>
      </c>
      <c r="EB3224" s="6" t="s">
        <v>8</v>
      </c>
      <c r="EC3224" s="6" t="s">
        <v>1045</v>
      </c>
      <c r="ED3224" s="6" t="s">
        <v>749</v>
      </c>
      <c r="EE3224" s="6" t="s">
        <v>209</v>
      </c>
      <c r="EF3224" s="6" t="s">
        <v>125</v>
      </c>
      <c r="EG3224" s="6">
        <v>1694</v>
      </c>
      <c r="EH3224" s="6">
        <v>8805</v>
      </c>
      <c r="EI3224" s="6">
        <v>1693</v>
      </c>
      <c r="EJ3224" s="6">
        <v>8805</v>
      </c>
      <c r="EK3224" s="6">
        <v>1693</v>
      </c>
      <c r="EL3224" s="6">
        <v>9062</v>
      </c>
      <c r="EM3224" s="6" t="s">
        <v>19</v>
      </c>
      <c r="EN3224" s="6" t="s">
        <v>22</v>
      </c>
      <c r="EO3224" s="6">
        <v>501</v>
      </c>
    </row>
    <row r="3225" spans="131:145" x14ac:dyDescent="0.25">
      <c r="EA3225" s="6" t="s">
        <v>0</v>
      </c>
      <c r="EB3225" s="6" t="s">
        <v>9</v>
      </c>
      <c r="EC3225" s="6" t="s">
        <v>1835</v>
      </c>
      <c r="ED3225" s="6" t="s">
        <v>208</v>
      </c>
      <c r="EE3225" s="6" t="s">
        <v>209</v>
      </c>
      <c r="EF3225" s="6" t="s">
        <v>125</v>
      </c>
      <c r="EG3225" s="6">
        <v>541</v>
      </c>
      <c r="EH3225" s="6">
        <v>2607</v>
      </c>
      <c r="EI3225" s="6">
        <v>545</v>
      </c>
      <c r="EJ3225" s="6">
        <v>2544</v>
      </c>
      <c r="EK3225" s="6">
        <v>545</v>
      </c>
      <c r="EL3225" s="6">
        <v>2545</v>
      </c>
      <c r="EM3225" s="6" t="s">
        <v>19</v>
      </c>
      <c r="EN3225" s="6" t="s">
        <v>22</v>
      </c>
      <c r="EO3225" s="6">
        <v>180</v>
      </c>
    </row>
    <row r="3226" spans="131:145" x14ac:dyDescent="0.25">
      <c r="EA3226" s="6" t="s">
        <v>0</v>
      </c>
      <c r="EB3226" s="6" t="s">
        <v>8</v>
      </c>
      <c r="EC3226" s="6" t="s">
        <v>1822</v>
      </c>
      <c r="ED3226" s="6" t="s">
        <v>211</v>
      </c>
      <c r="EE3226" s="6" t="s">
        <v>209</v>
      </c>
      <c r="EF3226" s="6" t="s">
        <v>132</v>
      </c>
      <c r="EG3226" s="6">
        <v>840</v>
      </c>
      <c r="EH3226" s="6">
        <v>3249</v>
      </c>
      <c r="EI3226" s="6">
        <v>667</v>
      </c>
      <c r="EJ3226" s="6">
        <v>3657</v>
      </c>
      <c r="EK3226" s="6">
        <v>667</v>
      </c>
      <c r="EL3226" s="6">
        <v>3657</v>
      </c>
      <c r="EM3226" s="6" t="s">
        <v>19</v>
      </c>
      <c r="EN3226" s="6" t="s">
        <v>21</v>
      </c>
      <c r="EO3226" s="6">
        <v>328</v>
      </c>
    </row>
    <row r="3227" spans="131:145" x14ac:dyDescent="0.25">
      <c r="EA3227" s="6" t="s">
        <v>0</v>
      </c>
      <c r="EB3227" s="6" t="s">
        <v>5</v>
      </c>
      <c r="EC3227" s="6" t="s">
        <v>257</v>
      </c>
      <c r="ED3227" s="6" t="s">
        <v>258</v>
      </c>
      <c r="EE3227" s="6" t="s">
        <v>97</v>
      </c>
      <c r="EF3227" s="6" t="s">
        <v>98</v>
      </c>
      <c r="EG3227" s="6">
        <v>128</v>
      </c>
      <c r="EH3227" s="6">
        <v>725</v>
      </c>
      <c r="EI3227" s="6">
        <v>100</v>
      </c>
      <c r="EJ3227" s="6">
        <v>608</v>
      </c>
      <c r="EK3227" s="6">
        <v>128</v>
      </c>
      <c r="EL3227" s="6">
        <v>746</v>
      </c>
      <c r="EM3227" s="6" t="s">
        <v>19</v>
      </c>
      <c r="EN3227" s="6" t="s">
        <v>22</v>
      </c>
      <c r="EO3227" s="6">
        <v>50</v>
      </c>
    </row>
    <row r="3228" spans="131:145" x14ac:dyDescent="0.25">
      <c r="EA3228" s="6" t="s">
        <v>0</v>
      </c>
      <c r="EB3228" s="6" t="s">
        <v>4</v>
      </c>
      <c r="EC3228" s="6" t="s">
        <v>832</v>
      </c>
      <c r="ED3228" s="6" t="s">
        <v>833</v>
      </c>
      <c r="EE3228" s="6" t="s">
        <v>97</v>
      </c>
      <c r="EF3228" s="6" t="s">
        <v>98</v>
      </c>
      <c r="EG3228" s="6">
        <v>68</v>
      </c>
      <c r="EH3228" s="6">
        <v>340</v>
      </c>
      <c r="EI3228" s="6">
        <v>61</v>
      </c>
      <c r="EJ3228" s="6">
        <v>315</v>
      </c>
      <c r="EK3228" s="6">
        <v>68</v>
      </c>
      <c r="EL3228" s="6">
        <v>340</v>
      </c>
      <c r="EM3228" s="6" t="s">
        <v>19</v>
      </c>
      <c r="EN3228" s="6" t="s">
        <v>23</v>
      </c>
      <c r="EO3228" s="6">
        <v>52</v>
      </c>
    </row>
    <row r="3229" spans="131:145" x14ac:dyDescent="0.25">
      <c r="EA3229" s="6" t="s">
        <v>0</v>
      </c>
      <c r="EB3229" s="6" t="s">
        <v>5</v>
      </c>
      <c r="EC3229" s="6" t="s">
        <v>259</v>
      </c>
      <c r="ED3229" s="6" t="s">
        <v>260</v>
      </c>
      <c r="EE3229" s="6" t="s">
        <v>97</v>
      </c>
      <c r="EF3229" s="6" t="s">
        <v>98</v>
      </c>
      <c r="EG3229" s="6">
        <v>94</v>
      </c>
      <c r="EH3229" s="6">
        <v>341</v>
      </c>
      <c r="EI3229" s="6">
        <v>65</v>
      </c>
      <c r="EJ3229" s="6">
        <v>240</v>
      </c>
      <c r="EK3229" s="6">
        <v>95</v>
      </c>
      <c r="EL3229" s="6">
        <v>343</v>
      </c>
      <c r="EM3229" s="6" t="s">
        <v>19</v>
      </c>
      <c r="EN3229" s="6" t="s">
        <v>22</v>
      </c>
      <c r="EO3229" s="6">
        <v>21</v>
      </c>
    </row>
    <row r="3230" spans="131:145" x14ac:dyDescent="0.25">
      <c r="EA3230" s="6" t="s">
        <v>0</v>
      </c>
      <c r="EB3230" s="6" t="s">
        <v>8</v>
      </c>
      <c r="EC3230" s="6" t="s">
        <v>1800</v>
      </c>
      <c r="ED3230" s="6" t="s">
        <v>129</v>
      </c>
      <c r="EE3230" s="6" t="s">
        <v>97</v>
      </c>
      <c r="EF3230" s="6" t="s">
        <v>125</v>
      </c>
      <c r="EG3230" s="6">
        <v>46</v>
      </c>
      <c r="EH3230" s="6">
        <v>272</v>
      </c>
      <c r="EI3230" s="6">
        <v>45</v>
      </c>
      <c r="EJ3230" s="6">
        <v>257</v>
      </c>
      <c r="EK3230" s="6">
        <v>45</v>
      </c>
      <c r="EL3230" s="6">
        <v>269</v>
      </c>
      <c r="EM3230" s="6" t="s">
        <v>19</v>
      </c>
      <c r="EN3230" s="6" t="s">
        <v>22</v>
      </c>
      <c r="EO3230" s="6">
        <v>17</v>
      </c>
    </row>
    <row r="3231" spans="131:145" x14ac:dyDescent="0.25">
      <c r="EA3231" s="6" t="s">
        <v>0</v>
      </c>
      <c r="EB3231" s="6" t="s">
        <v>5</v>
      </c>
      <c r="EC3231" s="6" t="s">
        <v>259</v>
      </c>
      <c r="ED3231" s="6" t="s">
        <v>260</v>
      </c>
      <c r="EE3231" s="6" t="s">
        <v>97</v>
      </c>
      <c r="EF3231" s="6" t="s">
        <v>98</v>
      </c>
      <c r="EG3231" s="6">
        <v>94</v>
      </c>
      <c r="EH3231" s="6">
        <v>341</v>
      </c>
      <c r="EI3231" s="6">
        <v>65</v>
      </c>
      <c r="EJ3231" s="6">
        <v>240</v>
      </c>
      <c r="EK3231" s="6">
        <v>95</v>
      </c>
      <c r="EL3231" s="6">
        <v>343</v>
      </c>
      <c r="EM3231" s="6" t="s">
        <v>19</v>
      </c>
      <c r="EN3231" s="6" t="s">
        <v>21</v>
      </c>
      <c r="EO3231" s="6">
        <v>17</v>
      </c>
    </row>
    <row r="3232" spans="131:145" x14ac:dyDescent="0.25">
      <c r="EA3232" s="6" t="s">
        <v>0</v>
      </c>
      <c r="EB3232" s="6" t="s">
        <v>8</v>
      </c>
      <c r="EC3232" s="6" t="s">
        <v>1800</v>
      </c>
      <c r="ED3232" s="6" t="s">
        <v>129</v>
      </c>
      <c r="EE3232" s="6" t="s">
        <v>97</v>
      </c>
      <c r="EF3232" s="6" t="s">
        <v>125</v>
      </c>
      <c r="EG3232" s="6">
        <v>46</v>
      </c>
      <c r="EH3232" s="6">
        <v>272</v>
      </c>
      <c r="EI3232" s="6">
        <v>45</v>
      </c>
      <c r="EJ3232" s="6">
        <v>257</v>
      </c>
      <c r="EK3232" s="6">
        <v>45</v>
      </c>
      <c r="EL3232" s="6">
        <v>269</v>
      </c>
      <c r="EM3232" s="6" t="s">
        <v>19</v>
      </c>
      <c r="EN3232" s="6" t="s">
        <v>23</v>
      </c>
      <c r="EO3232" s="6">
        <v>34</v>
      </c>
    </row>
    <row r="3233" spans="131:145" x14ac:dyDescent="0.25">
      <c r="EA3233" s="6" t="s">
        <v>0</v>
      </c>
      <c r="EB3233" s="6" t="s">
        <v>8</v>
      </c>
      <c r="EC3233" s="6" t="s">
        <v>1800</v>
      </c>
      <c r="ED3233" s="6" t="s">
        <v>129</v>
      </c>
      <c r="EE3233" s="6" t="s">
        <v>97</v>
      </c>
      <c r="EF3233" s="6" t="s">
        <v>125</v>
      </c>
      <c r="EG3233" s="6">
        <v>46</v>
      </c>
      <c r="EH3233" s="6">
        <v>272</v>
      </c>
      <c r="EI3233" s="6">
        <v>45</v>
      </c>
      <c r="EJ3233" s="6">
        <v>257</v>
      </c>
      <c r="EK3233" s="6">
        <v>45</v>
      </c>
      <c r="EL3233" s="6">
        <v>269</v>
      </c>
      <c r="EM3233" s="6" t="s">
        <v>19</v>
      </c>
      <c r="EN3233" s="6" t="s">
        <v>21</v>
      </c>
      <c r="EO3233" s="6">
        <v>17</v>
      </c>
    </row>
    <row r="3234" spans="131:145" x14ac:dyDescent="0.25">
      <c r="EA3234" s="6" t="s">
        <v>0</v>
      </c>
      <c r="EB3234" s="6" t="s">
        <v>11</v>
      </c>
      <c r="EC3234" s="6" t="s">
        <v>187</v>
      </c>
      <c r="ED3234" s="6" t="s">
        <v>188</v>
      </c>
      <c r="EE3234" s="6" t="s">
        <v>97</v>
      </c>
      <c r="EF3234" s="6" t="s">
        <v>132</v>
      </c>
      <c r="EG3234" s="6">
        <v>18</v>
      </c>
      <c r="EH3234" s="6">
        <v>78</v>
      </c>
      <c r="EI3234" s="6">
        <v>18</v>
      </c>
      <c r="EJ3234" s="6">
        <v>79</v>
      </c>
      <c r="EK3234" s="6">
        <v>18</v>
      </c>
      <c r="EL3234" s="6">
        <v>77</v>
      </c>
      <c r="EM3234" s="6" t="s">
        <v>19</v>
      </c>
      <c r="EN3234" s="6" t="s">
        <v>21</v>
      </c>
      <c r="EO3234" s="6">
        <v>3</v>
      </c>
    </row>
    <row r="3235" spans="131:145" x14ac:dyDescent="0.25">
      <c r="EA3235" s="6" t="s">
        <v>0</v>
      </c>
      <c r="EB3235" s="6" t="s">
        <v>5</v>
      </c>
      <c r="EC3235" s="6" t="s">
        <v>271</v>
      </c>
      <c r="ED3235" s="6" t="s">
        <v>272</v>
      </c>
      <c r="EE3235" s="6" t="s">
        <v>97</v>
      </c>
      <c r="EF3235" s="6" t="s">
        <v>125</v>
      </c>
      <c r="EG3235" s="6">
        <v>18</v>
      </c>
      <c r="EH3235" s="6">
        <v>82</v>
      </c>
      <c r="EI3235" s="6">
        <v>18</v>
      </c>
      <c r="EJ3235" s="6">
        <v>82</v>
      </c>
      <c r="EK3235" s="6">
        <v>18</v>
      </c>
      <c r="EL3235" s="6">
        <v>80</v>
      </c>
      <c r="EM3235" s="6" t="s">
        <v>19</v>
      </c>
      <c r="EN3235" s="6" t="s">
        <v>21</v>
      </c>
      <c r="EO3235" s="6">
        <v>0</v>
      </c>
    </row>
    <row r="3236" spans="131:145" x14ac:dyDescent="0.25">
      <c r="EA3236" s="6" t="s">
        <v>0</v>
      </c>
      <c r="EB3236" s="6" t="s">
        <v>5</v>
      </c>
      <c r="EC3236" s="6" t="s">
        <v>257</v>
      </c>
      <c r="ED3236" s="6" t="s">
        <v>258</v>
      </c>
      <c r="EE3236" s="6" t="s">
        <v>97</v>
      </c>
      <c r="EF3236" s="6" t="s">
        <v>98</v>
      </c>
      <c r="EG3236" s="6">
        <v>128</v>
      </c>
      <c r="EH3236" s="6">
        <v>725</v>
      </c>
      <c r="EI3236" s="6">
        <v>100</v>
      </c>
      <c r="EJ3236" s="6">
        <v>608</v>
      </c>
      <c r="EK3236" s="6">
        <v>128</v>
      </c>
      <c r="EL3236" s="6">
        <v>746</v>
      </c>
      <c r="EM3236" s="6" t="s">
        <v>19</v>
      </c>
      <c r="EN3236" s="6" t="s">
        <v>21</v>
      </c>
      <c r="EO3236" s="6">
        <v>45</v>
      </c>
    </row>
    <row r="3237" spans="131:145" x14ac:dyDescent="0.25">
      <c r="EA3237" s="6" t="s">
        <v>0</v>
      </c>
      <c r="EB3237" s="6" t="s">
        <v>11</v>
      </c>
      <c r="EC3237" s="6" t="s">
        <v>187</v>
      </c>
      <c r="ED3237" s="6" t="s">
        <v>188</v>
      </c>
      <c r="EE3237" s="6" t="s">
        <v>97</v>
      </c>
      <c r="EF3237" s="6" t="s">
        <v>132</v>
      </c>
      <c r="EG3237" s="6">
        <v>18</v>
      </c>
      <c r="EH3237" s="6">
        <v>78</v>
      </c>
      <c r="EI3237" s="6">
        <v>18</v>
      </c>
      <c r="EJ3237" s="6">
        <v>79</v>
      </c>
      <c r="EK3237" s="6">
        <v>18</v>
      </c>
      <c r="EL3237" s="6">
        <v>77</v>
      </c>
      <c r="EM3237" s="6" t="s">
        <v>19</v>
      </c>
      <c r="EN3237" s="6" t="s">
        <v>22</v>
      </c>
      <c r="EO3237" s="6">
        <v>1</v>
      </c>
    </row>
    <row r="3238" spans="131:145" x14ac:dyDescent="0.25">
      <c r="EA3238" s="6" t="s">
        <v>0</v>
      </c>
      <c r="EB3238" s="6" t="s">
        <v>5</v>
      </c>
      <c r="EC3238" s="6" t="s">
        <v>269</v>
      </c>
      <c r="ED3238" s="6" t="s">
        <v>270</v>
      </c>
      <c r="EE3238" s="6" t="s">
        <v>97</v>
      </c>
      <c r="EF3238" s="6" t="s">
        <v>98</v>
      </c>
      <c r="EG3238" s="6">
        <v>31</v>
      </c>
      <c r="EH3238" s="6">
        <v>170</v>
      </c>
      <c r="EI3238" s="6">
        <v>25</v>
      </c>
      <c r="EJ3238" s="6">
        <v>125</v>
      </c>
      <c r="EK3238" s="6">
        <v>31</v>
      </c>
      <c r="EL3238" s="6">
        <v>170</v>
      </c>
      <c r="EM3238" s="6" t="s">
        <v>19</v>
      </c>
      <c r="EN3238" s="6" t="s">
        <v>23</v>
      </c>
      <c r="EO3238" s="6">
        <v>25</v>
      </c>
    </row>
    <row r="3239" spans="131:145" x14ac:dyDescent="0.25">
      <c r="EA3239" s="6" t="s">
        <v>0</v>
      </c>
      <c r="EB3239" s="6" t="s">
        <v>8</v>
      </c>
      <c r="EC3239" s="6" t="s">
        <v>1045</v>
      </c>
      <c r="ED3239" s="6" t="s">
        <v>749</v>
      </c>
      <c r="EE3239" s="6" t="s">
        <v>209</v>
      </c>
      <c r="EF3239" s="6" t="s">
        <v>125</v>
      </c>
      <c r="EG3239" s="6">
        <v>1694</v>
      </c>
      <c r="EH3239" s="6">
        <v>8805</v>
      </c>
      <c r="EI3239" s="6">
        <v>1693</v>
      </c>
      <c r="EJ3239" s="6">
        <v>8805</v>
      </c>
      <c r="EK3239" s="6">
        <v>1693</v>
      </c>
      <c r="EL3239" s="6">
        <v>9062</v>
      </c>
      <c r="EM3239" s="6" t="s">
        <v>19</v>
      </c>
      <c r="EN3239" s="6" t="s">
        <v>21</v>
      </c>
      <c r="EO3239" s="6">
        <v>553</v>
      </c>
    </row>
    <row r="3240" spans="131:145" x14ac:dyDescent="0.25">
      <c r="EA3240" s="6" t="s">
        <v>0</v>
      </c>
      <c r="EB3240" s="6" t="s">
        <v>5</v>
      </c>
      <c r="EC3240" s="6" t="s">
        <v>269</v>
      </c>
      <c r="ED3240" s="6" t="s">
        <v>270</v>
      </c>
      <c r="EE3240" s="6" t="s">
        <v>97</v>
      </c>
      <c r="EF3240" s="6" t="s">
        <v>98</v>
      </c>
      <c r="EG3240" s="6">
        <v>31</v>
      </c>
      <c r="EH3240" s="6">
        <v>170</v>
      </c>
      <c r="EI3240" s="6">
        <v>25</v>
      </c>
      <c r="EJ3240" s="6">
        <v>125</v>
      </c>
      <c r="EK3240" s="6">
        <v>31</v>
      </c>
      <c r="EL3240" s="6">
        <v>170</v>
      </c>
      <c r="EM3240" s="6" t="s">
        <v>19</v>
      </c>
      <c r="EN3240" s="6" t="s">
        <v>22</v>
      </c>
      <c r="EO3240" s="6">
        <v>6</v>
      </c>
    </row>
    <row r="3241" spans="131:145" x14ac:dyDescent="0.25">
      <c r="EA3241" s="6" t="s">
        <v>0</v>
      </c>
      <c r="EB3241" s="6" t="s">
        <v>11</v>
      </c>
      <c r="EC3241" s="6" t="s">
        <v>1834</v>
      </c>
      <c r="ED3241" s="6" t="s">
        <v>190</v>
      </c>
      <c r="EE3241" s="6" t="s">
        <v>97</v>
      </c>
      <c r="EF3241" s="6" t="s">
        <v>132</v>
      </c>
      <c r="EG3241" s="6">
        <v>12</v>
      </c>
      <c r="EH3241" s="6">
        <v>47</v>
      </c>
      <c r="EI3241" s="6">
        <v>15</v>
      </c>
      <c r="EJ3241" s="6">
        <v>69</v>
      </c>
      <c r="EK3241" s="6">
        <v>15</v>
      </c>
      <c r="EL3241" s="6">
        <v>69</v>
      </c>
      <c r="EM3241" s="6" t="s">
        <v>19</v>
      </c>
      <c r="EN3241" s="6" t="s">
        <v>21</v>
      </c>
      <c r="EO3241" s="6">
        <v>4</v>
      </c>
    </row>
    <row r="3242" spans="131:145" x14ac:dyDescent="0.25">
      <c r="EA3242" s="6" t="s">
        <v>0</v>
      </c>
      <c r="EB3242" s="6" t="s">
        <v>5</v>
      </c>
      <c r="EC3242" s="6" t="s">
        <v>257</v>
      </c>
      <c r="ED3242" s="6" t="s">
        <v>258</v>
      </c>
      <c r="EE3242" s="6" t="s">
        <v>97</v>
      </c>
      <c r="EF3242" s="6" t="s">
        <v>98</v>
      </c>
      <c r="EG3242" s="6">
        <v>128</v>
      </c>
      <c r="EH3242" s="6">
        <v>725</v>
      </c>
      <c r="EI3242" s="6">
        <v>100</v>
      </c>
      <c r="EJ3242" s="6">
        <v>608</v>
      </c>
      <c r="EK3242" s="6">
        <v>128</v>
      </c>
      <c r="EL3242" s="6">
        <v>746</v>
      </c>
      <c r="EM3242" s="6" t="s">
        <v>19</v>
      </c>
      <c r="EN3242" s="6" t="s">
        <v>23</v>
      </c>
      <c r="EO3242" s="6">
        <v>95</v>
      </c>
    </row>
    <row r="3243" spans="131:145" x14ac:dyDescent="0.25">
      <c r="EA3243" s="6" t="s">
        <v>0</v>
      </c>
      <c r="EB3243" s="6" t="s">
        <v>5</v>
      </c>
      <c r="EC3243" s="6" t="s">
        <v>261</v>
      </c>
      <c r="ED3243" s="6" t="s">
        <v>262</v>
      </c>
      <c r="EE3243" s="6" t="s">
        <v>97</v>
      </c>
      <c r="EF3243" s="6" t="s">
        <v>98</v>
      </c>
      <c r="EG3243" s="6">
        <v>42</v>
      </c>
      <c r="EH3243" s="6">
        <v>175</v>
      </c>
      <c r="EI3243" s="6">
        <v>27</v>
      </c>
      <c r="EJ3243" s="6">
        <v>131</v>
      </c>
      <c r="EK3243" s="6">
        <v>42</v>
      </c>
      <c r="EL3243" s="6">
        <v>175</v>
      </c>
      <c r="EM3243" s="6" t="s">
        <v>19</v>
      </c>
      <c r="EN3243" s="6" t="s">
        <v>22</v>
      </c>
      <c r="EO3243" s="6">
        <v>14</v>
      </c>
    </row>
    <row r="3244" spans="131:145" x14ac:dyDescent="0.25">
      <c r="EA3244" s="6" t="s">
        <v>0</v>
      </c>
      <c r="EB3244" s="6" t="s">
        <v>5</v>
      </c>
      <c r="EC3244" s="6" t="s">
        <v>273</v>
      </c>
      <c r="ED3244" s="6" t="s">
        <v>274</v>
      </c>
      <c r="EE3244" s="6" t="s">
        <v>97</v>
      </c>
      <c r="EF3244" s="6" t="s">
        <v>98</v>
      </c>
      <c r="EG3244" s="6">
        <v>85</v>
      </c>
      <c r="EH3244" s="6">
        <v>367</v>
      </c>
      <c r="EI3244" s="6">
        <v>80</v>
      </c>
      <c r="EJ3244" s="6">
        <v>337</v>
      </c>
      <c r="EK3244" s="6">
        <v>85</v>
      </c>
      <c r="EL3244" s="6">
        <v>367</v>
      </c>
      <c r="EM3244" s="6" t="s">
        <v>19</v>
      </c>
      <c r="EN3244" s="6" t="s">
        <v>23</v>
      </c>
      <c r="EO3244" s="6">
        <v>29</v>
      </c>
    </row>
    <row r="3245" spans="131:145" x14ac:dyDescent="0.25">
      <c r="EA3245" s="6" t="s">
        <v>0</v>
      </c>
      <c r="EB3245" s="6" t="s">
        <v>8</v>
      </c>
      <c r="EC3245" s="6" t="s">
        <v>123</v>
      </c>
      <c r="ED3245" s="6" t="s">
        <v>124</v>
      </c>
      <c r="EE3245" s="6" t="s">
        <v>97</v>
      </c>
      <c r="EF3245" s="6" t="s">
        <v>98</v>
      </c>
      <c r="EG3245" s="6">
        <v>30</v>
      </c>
      <c r="EH3245" s="6">
        <v>175</v>
      </c>
      <c r="EI3245" s="6">
        <v>18</v>
      </c>
      <c r="EJ3245" s="6">
        <v>120</v>
      </c>
      <c r="EK3245" s="6">
        <v>29</v>
      </c>
      <c r="EL3245" s="6">
        <v>182</v>
      </c>
      <c r="EM3245" s="6" t="s">
        <v>19</v>
      </c>
      <c r="EN3245" s="6" t="s">
        <v>21</v>
      </c>
      <c r="EO3245" s="6">
        <v>14</v>
      </c>
    </row>
    <row r="3246" spans="131:145" x14ac:dyDescent="0.25">
      <c r="EA3246" s="6" t="s">
        <v>0</v>
      </c>
      <c r="EB3246" s="6" t="s">
        <v>5</v>
      </c>
      <c r="EC3246" s="6" t="s">
        <v>273</v>
      </c>
      <c r="ED3246" s="6" t="s">
        <v>274</v>
      </c>
      <c r="EE3246" s="6" t="s">
        <v>97</v>
      </c>
      <c r="EF3246" s="6" t="s">
        <v>98</v>
      </c>
      <c r="EG3246" s="6">
        <v>85</v>
      </c>
      <c r="EH3246" s="6">
        <v>367</v>
      </c>
      <c r="EI3246" s="6">
        <v>80</v>
      </c>
      <c r="EJ3246" s="6">
        <v>337</v>
      </c>
      <c r="EK3246" s="6">
        <v>85</v>
      </c>
      <c r="EL3246" s="6">
        <v>367</v>
      </c>
      <c r="EM3246" s="6" t="s">
        <v>19</v>
      </c>
      <c r="EN3246" s="6" t="s">
        <v>22</v>
      </c>
      <c r="EO3246" s="6">
        <v>18</v>
      </c>
    </row>
    <row r="3247" spans="131:145" x14ac:dyDescent="0.25">
      <c r="EA3247" s="6" t="s">
        <v>0</v>
      </c>
      <c r="EB3247" s="6" t="s">
        <v>5</v>
      </c>
      <c r="EC3247" s="6" t="s">
        <v>273</v>
      </c>
      <c r="ED3247" s="6" t="s">
        <v>274</v>
      </c>
      <c r="EE3247" s="6" t="s">
        <v>97</v>
      </c>
      <c r="EF3247" s="6" t="s">
        <v>98</v>
      </c>
      <c r="EG3247" s="6">
        <v>85</v>
      </c>
      <c r="EH3247" s="6">
        <v>367</v>
      </c>
      <c r="EI3247" s="6">
        <v>80</v>
      </c>
      <c r="EJ3247" s="6">
        <v>337</v>
      </c>
      <c r="EK3247" s="6">
        <v>85</v>
      </c>
      <c r="EL3247" s="6">
        <v>367</v>
      </c>
      <c r="EM3247" s="6" t="s">
        <v>19</v>
      </c>
      <c r="EN3247" s="6" t="s">
        <v>21</v>
      </c>
      <c r="EO3247" s="6">
        <v>11</v>
      </c>
    </row>
    <row r="3248" spans="131:145" x14ac:dyDescent="0.25">
      <c r="EA3248" s="6" t="s">
        <v>0</v>
      </c>
      <c r="EB3248" s="6" t="s">
        <v>8</v>
      </c>
      <c r="EC3248" s="6" t="s">
        <v>123</v>
      </c>
      <c r="ED3248" s="6" t="s">
        <v>124</v>
      </c>
      <c r="EE3248" s="6" t="s">
        <v>97</v>
      </c>
      <c r="EF3248" s="6" t="s">
        <v>98</v>
      </c>
      <c r="EG3248" s="6">
        <v>30</v>
      </c>
      <c r="EH3248" s="6">
        <v>175</v>
      </c>
      <c r="EI3248" s="6">
        <v>18</v>
      </c>
      <c r="EJ3248" s="6">
        <v>120</v>
      </c>
      <c r="EK3248" s="6">
        <v>29</v>
      </c>
      <c r="EL3248" s="6">
        <v>182</v>
      </c>
      <c r="EM3248" s="6" t="s">
        <v>19</v>
      </c>
      <c r="EN3248" s="6" t="s">
        <v>22</v>
      </c>
      <c r="EO3248" s="6">
        <v>8</v>
      </c>
    </row>
    <row r="3249" spans="131:145" x14ac:dyDescent="0.25">
      <c r="EA3249" s="6" t="s">
        <v>0</v>
      </c>
      <c r="EB3249" s="6" t="s">
        <v>5</v>
      </c>
      <c r="EC3249" s="6" t="s">
        <v>259</v>
      </c>
      <c r="ED3249" s="6" t="s">
        <v>260</v>
      </c>
      <c r="EE3249" s="6" t="s">
        <v>97</v>
      </c>
      <c r="EF3249" s="6" t="s">
        <v>98</v>
      </c>
      <c r="EG3249" s="6">
        <v>94</v>
      </c>
      <c r="EH3249" s="6">
        <v>341</v>
      </c>
      <c r="EI3249" s="6">
        <v>65</v>
      </c>
      <c r="EJ3249" s="6">
        <v>240</v>
      </c>
      <c r="EK3249" s="6">
        <v>95</v>
      </c>
      <c r="EL3249" s="6">
        <v>343</v>
      </c>
      <c r="EM3249" s="6" t="s">
        <v>19</v>
      </c>
      <c r="EN3249" s="6" t="s">
        <v>23</v>
      </c>
      <c r="EO3249" s="6">
        <v>38</v>
      </c>
    </row>
    <row r="3250" spans="131:145" x14ac:dyDescent="0.25">
      <c r="EA3250" s="6" t="s">
        <v>0</v>
      </c>
      <c r="EB3250" s="6" t="s">
        <v>8</v>
      </c>
      <c r="EC3250" s="6" t="s">
        <v>123</v>
      </c>
      <c r="ED3250" s="6" t="s">
        <v>124</v>
      </c>
      <c r="EE3250" s="6" t="s">
        <v>97</v>
      </c>
      <c r="EF3250" s="6" t="s">
        <v>98</v>
      </c>
      <c r="EG3250" s="6">
        <v>30</v>
      </c>
      <c r="EH3250" s="6">
        <v>175</v>
      </c>
      <c r="EI3250" s="6">
        <v>18</v>
      </c>
      <c r="EJ3250" s="6">
        <v>120</v>
      </c>
      <c r="EK3250" s="6">
        <v>29</v>
      </c>
      <c r="EL3250" s="6">
        <v>182</v>
      </c>
      <c r="EM3250" s="6" t="s">
        <v>19</v>
      </c>
      <c r="EN3250" s="6" t="s">
        <v>23</v>
      </c>
      <c r="EO3250" s="6">
        <v>22</v>
      </c>
    </row>
    <row r="3251" spans="131:145" x14ac:dyDescent="0.25">
      <c r="EA3251" s="6" t="s">
        <v>0</v>
      </c>
      <c r="EB3251" s="6" t="s">
        <v>11</v>
      </c>
      <c r="EC3251" s="6" t="s">
        <v>1834</v>
      </c>
      <c r="ED3251" s="6" t="s">
        <v>190</v>
      </c>
      <c r="EE3251" s="6" t="s">
        <v>97</v>
      </c>
      <c r="EF3251" s="6" t="s">
        <v>132</v>
      </c>
      <c r="EG3251" s="6">
        <v>12</v>
      </c>
      <c r="EH3251" s="6">
        <v>47</v>
      </c>
      <c r="EI3251" s="6">
        <v>15</v>
      </c>
      <c r="EJ3251" s="6">
        <v>69</v>
      </c>
      <c r="EK3251" s="6">
        <v>15</v>
      </c>
      <c r="EL3251" s="6">
        <v>69</v>
      </c>
      <c r="EM3251" s="6" t="s">
        <v>19</v>
      </c>
      <c r="EN3251" s="6" t="s">
        <v>22</v>
      </c>
      <c r="EO3251" s="6">
        <v>2</v>
      </c>
    </row>
    <row r="3252" spans="131:145" x14ac:dyDescent="0.25">
      <c r="EA3252" s="6" t="s">
        <v>0</v>
      </c>
      <c r="EB3252" s="6" t="s">
        <v>8</v>
      </c>
      <c r="EC3252" s="6" t="s">
        <v>1816</v>
      </c>
      <c r="ED3252" s="6" t="s">
        <v>127</v>
      </c>
      <c r="EE3252" s="6" t="s">
        <v>97</v>
      </c>
      <c r="EF3252" s="6" t="s">
        <v>132</v>
      </c>
      <c r="EG3252" s="6">
        <v>50</v>
      </c>
      <c r="EH3252" s="6">
        <v>295</v>
      </c>
      <c r="EI3252" s="6">
        <v>50</v>
      </c>
      <c r="EJ3252" s="6">
        <v>293</v>
      </c>
      <c r="EK3252" s="6">
        <v>50</v>
      </c>
      <c r="EL3252" s="6">
        <v>293</v>
      </c>
      <c r="EM3252" s="6" t="s">
        <v>19</v>
      </c>
      <c r="EN3252" s="6" t="s">
        <v>21</v>
      </c>
      <c r="EO3252" s="6">
        <v>24</v>
      </c>
    </row>
    <row r="3253" spans="131:145" x14ac:dyDescent="0.25">
      <c r="EA3253" s="6" t="s">
        <v>0</v>
      </c>
      <c r="EB3253" s="6" t="s">
        <v>5</v>
      </c>
      <c r="EC3253" s="6" t="s">
        <v>261</v>
      </c>
      <c r="ED3253" s="6" t="s">
        <v>262</v>
      </c>
      <c r="EE3253" s="6" t="s">
        <v>97</v>
      </c>
      <c r="EF3253" s="6" t="s">
        <v>98</v>
      </c>
      <c r="EG3253" s="6">
        <v>42</v>
      </c>
      <c r="EH3253" s="6">
        <v>175</v>
      </c>
      <c r="EI3253" s="6">
        <v>27</v>
      </c>
      <c r="EJ3253" s="6">
        <v>131</v>
      </c>
      <c r="EK3253" s="6">
        <v>42</v>
      </c>
      <c r="EL3253" s="6">
        <v>175</v>
      </c>
      <c r="EM3253" s="6" t="s">
        <v>19</v>
      </c>
      <c r="EN3253" s="6" t="s">
        <v>21</v>
      </c>
      <c r="EO3253" s="6">
        <v>3</v>
      </c>
    </row>
    <row r="3254" spans="131:145" x14ac:dyDescent="0.25">
      <c r="EA3254" s="6" t="s">
        <v>0</v>
      </c>
      <c r="EB3254" s="6" t="s">
        <v>5</v>
      </c>
      <c r="EC3254" s="6" t="s">
        <v>271</v>
      </c>
      <c r="ED3254" s="6" t="s">
        <v>272</v>
      </c>
      <c r="EE3254" s="6" t="s">
        <v>97</v>
      </c>
      <c r="EF3254" s="6" t="s">
        <v>125</v>
      </c>
      <c r="EG3254" s="6">
        <v>18</v>
      </c>
      <c r="EH3254" s="6">
        <v>82</v>
      </c>
      <c r="EI3254" s="6">
        <v>18</v>
      </c>
      <c r="EJ3254" s="6">
        <v>82</v>
      </c>
      <c r="EK3254" s="6">
        <v>18</v>
      </c>
      <c r="EL3254" s="6">
        <v>80</v>
      </c>
      <c r="EM3254" s="6" t="s">
        <v>19</v>
      </c>
      <c r="EN3254" s="6" t="s">
        <v>23</v>
      </c>
      <c r="EO3254" s="6">
        <v>0</v>
      </c>
    </row>
    <row r="3255" spans="131:145" x14ac:dyDescent="0.25">
      <c r="EA3255" s="6" t="s">
        <v>0</v>
      </c>
      <c r="EB3255" s="6" t="s">
        <v>8</v>
      </c>
      <c r="EC3255" s="6" t="s">
        <v>1816</v>
      </c>
      <c r="ED3255" s="6" t="s">
        <v>127</v>
      </c>
      <c r="EE3255" s="6" t="s">
        <v>97</v>
      </c>
      <c r="EF3255" s="6" t="s">
        <v>132</v>
      </c>
      <c r="EG3255" s="6">
        <v>50</v>
      </c>
      <c r="EH3255" s="6">
        <v>295</v>
      </c>
      <c r="EI3255" s="6">
        <v>50</v>
      </c>
      <c r="EJ3255" s="6">
        <v>293</v>
      </c>
      <c r="EK3255" s="6">
        <v>50</v>
      </c>
      <c r="EL3255" s="6">
        <v>293</v>
      </c>
      <c r="EM3255" s="6" t="s">
        <v>19</v>
      </c>
      <c r="EN3255" s="6" t="s">
        <v>22</v>
      </c>
      <c r="EO3255" s="6">
        <v>19</v>
      </c>
    </row>
    <row r="3256" spans="131:145" x14ac:dyDescent="0.25">
      <c r="EA3256" s="6" t="s">
        <v>0</v>
      </c>
      <c r="EB3256" s="6" t="s">
        <v>5</v>
      </c>
      <c r="EC3256" s="6" t="s">
        <v>271</v>
      </c>
      <c r="ED3256" s="6" t="s">
        <v>272</v>
      </c>
      <c r="EE3256" s="6" t="s">
        <v>97</v>
      </c>
      <c r="EF3256" s="6" t="s">
        <v>125</v>
      </c>
      <c r="EG3256" s="6">
        <v>18</v>
      </c>
      <c r="EH3256" s="6">
        <v>82</v>
      </c>
      <c r="EI3256" s="6">
        <v>18</v>
      </c>
      <c r="EJ3256" s="6">
        <v>82</v>
      </c>
      <c r="EK3256" s="6">
        <v>18</v>
      </c>
      <c r="EL3256" s="6">
        <v>80</v>
      </c>
      <c r="EM3256" s="6" t="s">
        <v>19</v>
      </c>
      <c r="EN3256" s="6" t="s">
        <v>22</v>
      </c>
      <c r="EO3256" s="6">
        <v>0</v>
      </c>
    </row>
    <row r="3257" spans="131:145" x14ac:dyDescent="0.25">
      <c r="EA3257" s="6" t="s">
        <v>0</v>
      </c>
      <c r="EB3257" s="6" t="s">
        <v>8</v>
      </c>
      <c r="EC3257" s="6" t="s">
        <v>1816</v>
      </c>
      <c r="ED3257" s="6" t="s">
        <v>127</v>
      </c>
      <c r="EE3257" s="6" t="s">
        <v>97</v>
      </c>
      <c r="EF3257" s="6" t="s">
        <v>132</v>
      </c>
      <c r="EG3257" s="6">
        <v>50</v>
      </c>
      <c r="EH3257" s="6">
        <v>295</v>
      </c>
      <c r="EI3257" s="6">
        <v>50</v>
      </c>
      <c r="EJ3257" s="6">
        <v>293</v>
      </c>
      <c r="EK3257" s="6">
        <v>50</v>
      </c>
      <c r="EL3257" s="6">
        <v>293</v>
      </c>
      <c r="EM3257" s="6" t="s">
        <v>19</v>
      </c>
      <c r="EN3257" s="6" t="s">
        <v>23</v>
      </c>
      <c r="EO3257" s="6">
        <v>43</v>
      </c>
    </row>
    <row r="3258" spans="131:145" x14ac:dyDescent="0.25">
      <c r="EA3258" s="6" t="s">
        <v>0</v>
      </c>
      <c r="EB3258" s="6" t="s">
        <v>5</v>
      </c>
      <c r="EC3258" s="6" t="s">
        <v>261</v>
      </c>
      <c r="ED3258" s="6" t="s">
        <v>262</v>
      </c>
      <c r="EE3258" s="6" t="s">
        <v>97</v>
      </c>
      <c r="EF3258" s="6" t="s">
        <v>98</v>
      </c>
      <c r="EG3258" s="6">
        <v>42</v>
      </c>
      <c r="EH3258" s="6">
        <v>175</v>
      </c>
      <c r="EI3258" s="6">
        <v>27</v>
      </c>
      <c r="EJ3258" s="6">
        <v>131</v>
      </c>
      <c r="EK3258" s="6">
        <v>42</v>
      </c>
      <c r="EL3258" s="6">
        <v>175</v>
      </c>
      <c r="EM3258" s="6" t="s">
        <v>19</v>
      </c>
      <c r="EN3258" s="6" t="s">
        <v>23</v>
      </c>
      <c r="EO3258" s="6">
        <v>17</v>
      </c>
    </row>
    <row r="3259" spans="131:145" x14ac:dyDescent="0.25">
      <c r="EA3259" s="6" t="s">
        <v>0</v>
      </c>
      <c r="EB3259" s="6" t="s">
        <v>5</v>
      </c>
      <c r="EC3259" s="6" t="s">
        <v>169</v>
      </c>
      <c r="ED3259" s="6" t="s">
        <v>170</v>
      </c>
      <c r="EE3259" s="6" t="s">
        <v>97</v>
      </c>
      <c r="EF3259" s="6" t="s">
        <v>98</v>
      </c>
      <c r="EG3259" s="6">
        <v>65</v>
      </c>
      <c r="EH3259" s="6">
        <v>315</v>
      </c>
      <c r="EI3259" s="6">
        <v>31</v>
      </c>
      <c r="EJ3259" s="6">
        <v>171</v>
      </c>
      <c r="EK3259" s="6">
        <v>65</v>
      </c>
      <c r="EL3259" s="6">
        <v>323</v>
      </c>
      <c r="EM3259" s="6" t="s">
        <v>19</v>
      </c>
      <c r="EN3259" s="6" t="s">
        <v>21</v>
      </c>
      <c r="EO3259" s="6">
        <v>25</v>
      </c>
    </row>
    <row r="3260" spans="131:145" x14ac:dyDescent="0.25">
      <c r="EA3260" s="6" t="s">
        <v>0</v>
      </c>
      <c r="EB3260" s="6" t="s">
        <v>5</v>
      </c>
      <c r="EC3260" s="6" t="s">
        <v>255</v>
      </c>
      <c r="ED3260" s="6" t="s">
        <v>256</v>
      </c>
      <c r="EE3260" s="6" t="s">
        <v>97</v>
      </c>
      <c r="EF3260" s="6" t="s">
        <v>98</v>
      </c>
      <c r="EG3260" s="6">
        <v>89</v>
      </c>
      <c r="EH3260" s="6">
        <v>478</v>
      </c>
      <c r="EI3260" s="6">
        <v>78</v>
      </c>
      <c r="EJ3260" s="6">
        <v>415</v>
      </c>
      <c r="EK3260" s="6">
        <v>89</v>
      </c>
      <c r="EL3260" s="6">
        <v>465</v>
      </c>
      <c r="EM3260" s="6" t="s">
        <v>19</v>
      </c>
      <c r="EN3260" s="6" t="s">
        <v>22</v>
      </c>
      <c r="EO3260" s="6">
        <v>35</v>
      </c>
    </row>
    <row r="3261" spans="131:145" x14ac:dyDescent="0.25">
      <c r="EA3261" s="6" t="s">
        <v>0</v>
      </c>
      <c r="EB3261" s="6" t="s">
        <v>13</v>
      </c>
      <c r="EC3261" s="6" t="s">
        <v>235</v>
      </c>
      <c r="ED3261" s="6" t="s">
        <v>236</v>
      </c>
      <c r="EE3261" s="6" t="s">
        <v>97</v>
      </c>
      <c r="EF3261" s="6" t="s">
        <v>98</v>
      </c>
      <c r="EG3261" s="6">
        <v>5</v>
      </c>
      <c r="EH3261" s="6">
        <v>26</v>
      </c>
      <c r="EI3261" s="6">
        <v>5</v>
      </c>
      <c r="EJ3261" s="6">
        <v>27</v>
      </c>
      <c r="EK3261" s="6">
        <v>5</v>
      </c>
      <c r="EL3261" s="6">
        <v>27</v>
      </c>
      <c r="EM3261" s="6" t="s">
        <v>19</v>
      </c>
      <c r="EN3261" s="6" t="s">
        <v>21</v>
      </c>
      <c r="EO3261" s="6">
        <v>1</v>
      </c>
    </row>
    <row r="3262" spans="131:145" x14ac:dyDescent="0.25">
      <c r="EA3262" s="6" t="s">
        <v>0</v>
      </c>
      <c r="EB3262" s="6" t="s">
        <v>5</v>
      </c>
      <c r="EC3262" s="6" t="s">
        <v>255</v>
      </c>
      <c r="ED3262" s="6" t="s">
        <v>256</v>
      </c>
      <c r="EE3262" s="6" t="s">
        <v>97</v>
      </c>
      <c r="EF3262" s="6" t="s">
        <v>98</v>
      </c>
      <c r="EG3262" s="6">
        <v>89</v>
      </c>
      <c r="EH3262" s="6">
        <v>478</v>
      </c>
      <c r="EI3262" s="6">
        <v>78</v>
      </c>
      <c r="EJ3262" s="6">
        <v>415</v>
      </c>
      <c r="EK3262" s="6">
        <v>89</v>
      </c>
      <c r="EL3262" s="6">
        <v>465</v>
      </c>
      <c r="EM3262" s="6" t="s">
        <v>19</v>
      </c>
      <c r="EN3262" s="6" t="s">
        <v>21</v>
      </c>
      <c r="EO3262" s="6">
        <v>19</v>
      </c>
    </row>
    <row r="3263" spans="131:145" x14ac:dyDescent="0.25">
      <c r="EA3263" s="6" t="s">
        <v>0</v>
      </c>
      <c r="EB3263" s="6" t="s">
        <v>5</v>
      </c>
      <c r="EC3263" s="6" t="s">
        <v>169</v>
      </c>
      <c r="ED3263" s="6" t="s">
        <v>170</v>
      </c>
      <c r="EE3263" s="6" t="s">
        <v>97</v>
      </c>
      <c r="EF3263" s="6" t="s">
        <v>98</v>
      </c>
      <c r="EG3263" s="6">
        <v>65</v>
      </c>
      <c r="EH3263" s="6">
        <v>315</v>
      </c>
      <c r="EI3263" s="6">
        <v>31</v>
      </c>
      <c r="EJ3263" s="6">
        <v>171</v>
      </c>
      <c r="EK3263" s="6">
        <v>65</v>
      </c>
      <c r="EL3263" s="6">
        <v>323</v>
      </c>
      <c r="EM3263" s="6" t="s">
        <v>19</v>
      </c>
      <c r="EN3263" s="6" t="s">
        <v>23</v>
      </c>
      <c r="EO3263" s="6">
        <v>53</v>
      </c>
    </row>
    <row r="3264" spans="131:145" x14ac:dyDescent="0.25">
      <c r="EA3264" s="6" t="s">
        <v>0</v>
      </c>
      <c r="EB3264" s="6" t="s">
        <v>13</v>
      </c>
      <c r="EC3264" s="6" t="s">
        <v>235</v>
      </c>
      <c r="ED3264" s="6" t="s">
        <v>236</v>
      </c>
      <c r="EE3264" s="6" t="s">
        <v>97</v>
      </c>
      <c r="EF3264" s="6" t="s">
        <v>98</v>
      </c>
      <c r="EG3264" s="6">
        <v>5</v>
      </c>
      <c r="EH3264" s="6">
        <v>26</v>
      </c>
      <c r="EI3264" s="6">
        <v>5</v>
      </c>
      <c r="EJ3264" s="6">
        <v>27</v>
      </c>
      <c r="EK3264" s="6">
        <v>5</v>
      </c>
      <c r="EL3264" s="6">
        <v>27</v>
      </c>
      <c r="EM3264" s="6" t="s">
        <v>19</v>
      </c>
      <c r="EN3264" s="6" t="s">
        <v>22</v>
      </c>
      <c r="EO3264" s="6">
        <v>0</v>
      </c>
    </row>
    <row r="3265" spans="131:145" x14ac:dyDescent="0.25">
      <c r="EA3265" s="6" t="s">
        <v>0</v>
      </c>
      <c r="EB3265" s="6" t="s">
        <v>5</v>
      </c>
      <c r="EC3265" s="6" t="s">
        <v>269</v>
      </c>
      <c r="ED3265" s="6" t="s">
        <v>270</v>
      </c>
      <c r="EE3265" s="6" t="s">
        <v>97</v>
      </c>
      <c r="EF3265" s="6" t="s">
        <v>98</v>
      </c>
      <c r="EG3265" s="6">
        <v>31</v>
      </c>
      <c r="EH3265" s="6">
        <v>170</v>
      </c>
      <c r="EI3265" s="6">
        <v>25</v>
      </c>
      <c r="EJ3265" s="6">
        <v>125</v>
      </c>
      <c r="EK3265" s="6">
        <v>31</v>
      </c>
      <c r="EL3265" s="6">
        <v>170</v>
      </c>
      <c r="EM3265" s="6" t="s">
        <v>19</v>
      </c>
      <c r="EN3265" s="6" t="s">
        <v>21</v>
      </c>
      <c r="EO3265" s="6">
        <v>19</v>
      </c>
    </row>
    <row r="3266" spans="131:145" x14ac:dyDescent="0.25">
      <c r="EA3266" s="6" t="s">
        <v>0</v>
      </c>
      <c r="EB3266" s="6" t="s">
        <v>13</v>
      </c>
      <c r="EC3266" s="6" t="s">
        <v>235</v>
      </c>
      <c r="ED3266" s="6" t="s">
        <v>236</v>
      </c>
      <c r="EE3266" s="6" t="s">
        <v>97</v>
      </c>
      <c r="EF3266" s="6" t="s">
        <v>98</v>
      </c>
      <c r="EG3266" s="6">
        <v>5</v>
      </c>
      <c r="EH3266" s="6">
        <v>26</v>
      </c>
      <c r="EI3266" s="6">
        <v>5</v>
      </c>
      <c r="EJ3266" s="6">
        <v>27</v>
      </c>
      <c r="EK3266" s="6">
        <v>5</v>
      </c>
      <c r="EL3266" s="6">
        <v>27</v>
      </c>
      <c r="EM3266" s="6" t="s">
        <v>19</v>
      </c>
      <c r="EN3266" s="6" t="s">
        <v>23</v>
      </c>
      <c r="EO3266" s="6">
        <v>1</v>
      </c>
    </row>
    <row r="3267" spans="131:145" x14ac:dyDescent="0.25">
      <c r="EA3267" s="6" t="s">
        <v>0</v>
      </c>
      <c r="EB3267" s="6" t="s">
        <v>12</v>
      </c>
      <c r="EC3267" s="6" t="s">
        <v>1821</v>
      </c>
      <c r="ED3267" s="6" t="s">
        <v>724</v>
      </c>
      <c r="EE3267" s="6" t="s">
        <v>97</v>
      </c>
      <c r="EF3267" s="6" t="s">
        <v>98</v>
      </c>
      <c r="EG3267" s="6">
        <v>12</v>
      </c>
      <c r="EH3267" s="6">
        <v>61</v>
      </c>
      <c r="EI3267" s="6">
        <v>12</v>
      </c>
      <c r="EJ3267" s="6">
        <v>62</v>
      </c>
      <c r="EK3267" s="6">
        <v>12</v>
      </c>
      <c r="EL3267" s="6">
        <v>61</v>
      </c>
      <c r="EM3267" s="6" t="s">
        <v>19</v>
      </c>
      <c r="EN3267" s="6" t="s">
        <v>22</v>
      </c>
      <c r="EO3267" s="6">
        <v>1</v>
      </c>
    </row>
    <row r="3268" spans="131:145" x14ac:dyDescent="0.25">
      <c r="EA3268" s="6" t="s">
        <v>0</v>
      </c>
      <c r="EB3268" s="6" t="s">
        <v>13</v>
      </c>
      <c r="EC3268" s="6" t="s">
        <v>725</v>
      </c>
      <c r="ED3268" s="6" t="s">
        <v>726</v>
      </c>
      <c r="EE3268" s="6" t="s">
        <v>97</v>
      </c>
      <c r="EF3268" s="6" t="s">
        <v>125</v>
      </c>
      <c r="EG3268" s="6">
        <v>57</v>
      </c>
      <c r="EH3268" s="6">
        <v>284</v>
      </c>
      <c r="EI3268" s="6">
        <v>54</v>
      </c>
      <c r="EJ3268" s="6">
        <v>262</v>
      </c>
      <c r="EK3268" s="6">
        <v>54</v>
      </c>
      <c r="EL3268" s="6">
        <v>262</v>
      </c>
      <c r="EM3268" s="6" t="s">
        <v>19</v>
      </c>
      <c r="EN3268" s="6" t="s">
        <v>21</v>
      </c>
      <c r="EO3268" s="6">
        <v>13</v>
      </c>
    </row>
    <row r="3269" spans="131:145" x14ac:dyDescent="0.25">
      <c r="EA3269" s="6" t="s">
        <v>0</v>
      </c>
      <c r="EB3269" s="6" t="s">
        <v>4</v>
      </c>
      <c r="EC3269" s="6" t="s">
        <v>692</v>
      </c>
      <c r="ED3269" s="6" t="s">
        <v>693</v>
      </c>
      <c r="EE3269" s="6" t="s">
        <v>97</v>
      </c>
      <c r="EF3269" s="6" t="s">
        <v>125</v>
      </c>
      <c r="EG3269" s="6">
        <v>69</v>
      </c>
      <c r="EH3269" s="6">
        <v>325</v>
      </c>
      <c r="EI3269" s="6">
        <v>65</v>
      </c>
      <c r="EJ3269" s="6">
        <v>325</v>
      </c>
      <c r="EK3269" s="6">
        <v>71</v>
      </c>
      <c r="EL3269" s="6">
        <v>322</v>
      </c>
      <c r="EM3269" s="6" t="s">
        <v>19</v>
      </c>
      <c r="EN3269" s="6" t="s">
        <v>23</v>
      </c>
      <c r="EO3269" s="6">
        <v>31</v>
      </c>
    </row>
    <row r="3270" spans="131:145" x14ac:dyDescent="0.25">
      <c r="EA3270" s="6" t="s">
        <v>0</v>
      </c>
      <c r="EB3270" s="6" t="s">
        <v>4</v>
      </c>
      <c r="EC3270" s="6" t="s">
        <v>692</v>
      </c>
      <c r="ED3270" s="6" t="s">
        <v>693</v>
      </c>
      <c r="EE3270" s="6" t="s">
        <v>97</v>
      </c>
      <c r="EF3270" s="6" t="s">
        <v>125</v>
      </c>
      <c r="EG3270" s="6">
        <v>69</v>
      </c>
      <c r="EH3270" s="6">
        <v>325</v>
      </c>
      <c r="EI3270" s="6">
        <v>65</v>
      </c>
      <c r="EJ3270" s="6">
        <v>325</v>
      </c>
      <c r="EK3270" s="6">
        <v>71</v>
      </c>
      <c r="EL3270" s="6">
        <v>322</v>
      </c>
      <c r="EM3270" s="6" t="s">
        <v>19</v>
      </c>
      <c r="EN3270" s="6" t="s">
        <v>22</v>
      </c>
      <c r="EO3270" s="6">
        <v>18</v>
      </c>
    </row>
    <row r="3271" spans="131:145" x14ac:dyDescent="0.25">
      <c r="EA3271" s="6" t="s">
        <v>0</v>
      </c>
      <c r="EB3271" s="6" t="s">
        <v>13</v>
      </c>
      <c r="EC3271" s="6" t="s">
        <v>725</v>
      </c>
      <c r="ED3271" s="6" t="s">
        <v>726</v>
      </c>
      <c r="EE3271" s="6" t="s">
        <v>97</v>
      </c>
      <c r="EF3271" s="6" t="s">
        <v>125</v>
      </c>
      <c r="EG3271" s="6">
        <v>57</v>
      </c>
      <c r="EH3271" s="6">
        <v>284</v>
      </c>
      <c r="EI3271" s="6">
        <v>54</v>
      </c>
      <c r="EJ3271" s="6">
        <v>262</v>
      </c>
      <c r="EK3271" s="6">
        <v>54</v>
      </c>
      <c r="EL3271" s="6">
        <v>262</v>
      </c>
      <c r="EM3271" s="6" t="s">
        <v>19</v>
      </c>
      <c r="EN3271" s="6" t="s">
        <v>22</v>
      </c>
      <c r="EO3271" s="6">
        <v>13</v>
      </c>
    </row>
    <row r="3272" spans="131:145" x14ac:dyDescent="0.25">
      <c r="EA3272" s="6" t="s">
        <v>0</v>
      </c>
      <c r="EB3272" s="6" t="s">
        <v>4</v>
      </c>
      <c r="EC3272" s="6" t="s">
        <v>692</v>
      </c>
      <c r="ED3272" s="6" t="s">
        <v>693</v>
      </c>
      <c r="EE3272" s="6" t="s">
        <v>97</v>
      </c>
      <c r="EF3272" s="6" t="s">
        <v>125</v>
      </c>
      <c r="EG3272" s="6">
        <v>69</v>
      </c>
      <c r="EH3272" s="6">
        <v>325</v>
      </c>
      <c r="EI3272" s="6">
        <v>65</v>
      </c>
      <c r="EJ3272" s="6">
        <v>325</v>
      </c>
      <c r="EK3272" s="6">
        <v>71</v>
      </c>
      <c r="EL3272" s="6">
        <v>322</v>
      </c>
      <c r="EM3272" s="6" t="s">
        <v>19</v>
      </c>
      <c r="EN3272" s="6" t="s">
        <v>21</v>
      </c>
      <c r="EO3272" s="6">
        <v>13</v>
      </c>
    </row>
    <row r="3273" spans="131:145" x14ac:dyDescent="0.25">
      <c r="EA3273" s="6" t="s">
        <v>0</v>
      </c>
      <c r="EB3273" s="6" t="s">
        <v>13</v>
      </c>
      <c r="EC3273" s="6" t="s">
        <v>725</v>
      </c>
      <c r="ED3273" s="6" t="s">
        <v>726</v>
      </c>
      <c r="EE3273" s="6" t="s">
        <v>97</v>
      </c>
      <c r="EF3273" s="6" t="s">
        <v>125</v>
      </c>
      <c r="EG3273" s="6">
        <v>57</v>
      </c>
      <c r="EH3273" s="6">
        <v>284</v>
      </c>
      <c r="EI3273" s="6">
        <v>54</v>
      </c>
      <c r="EJ3273" s="6">
        <v>262</v>
      </c>
      <c r="EK3273" s="6">
        <v>54</v>
      </c>
      <c r="EL3273" s="6">
        <v>262</v>
      </c>
      <c r="EM3273" s="6" t="s">
        <v>19</v>
      </c>
      <c r="EN3273" s="6" t="s">
        <v>23</v>
      </c>
      <c r="EO3273" s="6">
        <v>26</v>
      </c>
    </row>
    <row r="3274" spans="131:145" x14ac:dyDescent="0.25">
      <c r="EA3274" s="6" t="s">
        <v>0</v>
      </c>
      <c r="EB3274" s="6" t="s">
        <v>5</v>
      </c>
      <c r="EC3274" s="6" t="s">
        <v>169</v>
      </c>
      <c r="ED3274" s="6" t="s">
        <v>170</v>
      </c>
      <c r="EE3274" s="6" t="s">
        <v>97</v>
      </c>
      <c r="EF3274" s="6" t="s">
        <v>98</v>
      </c>
      <c r="EG3274" s="6">
        <v>65</v>
      </c>
      <c r="EH3274" s="6">
        <v>315</v>
      </c>
      <c r="EI3274" s="6">
        <v>31</v>
      </c>
      <c r="EJ3274" s="6">
        <v>171</v>
      </c>
      <c r="EK3274" s="6">
        <v>65</v>
      </c>
      <c r="EL3274" s="6">
        <v>323</v>
      </c>
      <c r="EM3274" s="6" t="s">
        <v>19</v>
      </c>
      <c r="EN3274" s="6" t="s">
        <v>22</v>
      </c>
      <c r="EO3274" s="6">
        <v>28</v>
      </c>
    </row>
    <row r="3275" spans="131:145" x14ac:dyDescent="0.25">
      <c r="EA3275" s="6" t="s">
        <v>0</v>
      </c>
      <c r="EB3275" s="6" t="s">
        <v>5</v>
      </c>
      <c r="EC3275" s="6" t="s">
        <v>1525</v>
      </c>
      <c r="ED3275" s="6" t="s">
        <v>268</v>
      </c>
      <c r="EE3275" s="6" t="s">
        <v>97</v>
      </c>
      <c r="EF3275" s="6" t="s">
        <v>125</v>
      </c>
      <c r="EG3275" s="6">
        <v>110</v>
      </c>
      <c r="EH3275" s="6">
        <v>509</v>
      </c>
      <c r="EI3275" s="6">
        <v>80</v>
      </c>
      <c r="EJ3275" s="6">
        <v>324</v>
      </c>
      <c r="EK3275" s="6">
        <v>110</v>
      </c>
      <c r="EL3275" s="6">
        <v>506</v>
      </c>
      <c r="EM3275" s="6" t="s">
        <v>19</v>
      </c>
      <c r="EN3275" s="6" t="s">
        <v>21</v>
      </c>
      <c r="EO3275" s="6">
        <v>45</v>
      </c>
    </row>
    <row r="3276" spans="131:145" x14ac:dyDescent="0.25">
      <c r="EA3276" s="6" t="s">
        <v>0</v>
      </c>
      <c r="EB3276" s="6" t="s">
        <v>8</v>
      </c>
      <c r="EC3276" s="6" t="s">
        <v>141</v>
      </c>
      <c r="ED3276" s="6" t="s">
        <v>142</v>
      </c>
      <c r="EE3276" s="6" t="s">
        <v>97</v>
      </c>
      <c r="EF3276" s="6" t="s">
        <v>98</v>
      </c>
      <c r="EG3276" s="6">
        <v>186</v>
      </c>
      <c r="EH3276" s="6">
        <v>1002</v>
      </c>
      <c r="EI3276" s="6">
        <v>183</v>
      </c>
      <c r="EJ3276" s="6">
        <v>971</v>
      </c>
      <c r="EK3276" s="6">
        <v>188</v>
      </c>
      <c r="EL3276" s="6">
        <v>1003</v>
      </c>
      <c r="EM3276" s="6" t="s">
        <v>19</v>
      </c>
      <c r="EN3276" s="6" t="s">
        <v>22</v>
      </c>
      <c r="EO3276" s="6">
        <v>84</v>
      </c>
    </row>
    <row r="3277" spans="131:145" x14ac:dyDescent="0.25">
      <c r="EA3277" s="6" t="s">
        <v>0</v>
      </c>
      <c r="EB3277" s="6" t="s">
        <v>5</v>
      </c>
      <c r="EC3277" s="6" t="s">
        <v>846</v>
      </c>
      <c r="ED3277" s="6" t="s">
        <v>847</v>
      </c>
      <c r="EE3277" s="6" t="s">
        <v>97</v>
      </c>
      <c r="EF3277" s="6" t="s">
        <v>132</v>
      </c>
      <c r="EG3277" s="6">
        <v>243</v>
      </c>
      <c r="EH3277" s="6">
        <v>1307</v>
      </c>
      <c r="EI3277" s="6">
        <v>227</v>
      </c>
      <c r="EJ3277" s="6">
        <v>1227</v>
      </c>
      <c r="EK3277" s="6">
        <v>227</v>
      </c>
      <c r="EL3277" s="6">
        <v>1227</v>
      </c>
      <c r="EM3277" s="6" t="s">
        <v>19</v>
      </c>
      <c r="EN3277" s="6" t="s">
        <v>22</v>
      </c>
      <c r="EO3277" s="6">
        <v>100</v>
      </c>
    </row>
    <row r="3278" spans="131:145" x14ac:dyDescent="0.25">
      <c r="EA3278" s="6" t="s">
        <v>0</v>
      </c>
      <c r="EB3278" s="6" t="s">
        <v>11</v>
      </c>
      <c r="EC3278" s="6" t="s">
        <v>1834</v>
      </c>
      <c r="ED3278" s="6" t="s">
        <v>190</v>
      </c>
      <c r="EE3278" s="6" t="s">
        <v>97</v>
      </c>
      <c r="EF3278" s="6" t="s">
        <v>132</v>
      </c>
      <c r="EG3278" s="6">
        <v>12</v>
      </c>
      <c r="EH3278" s="6">
        <v>47</v>
      </c>
      <c r="EI3278" s="6">
        <v>15</v>
      </c>
      <c r="EJ3278" s="6">
        <v>69</v>
      </c>
      <c r="EK3278" s="6">
        <v>15</v>
      </c>
      <c r="EL3278" s="6">
        <v>69</v>
      </c>
      <c r="EM3278" s="6" t="s">
        <v>19</v>
      </c>
      <c r="EN3278" s="6" t="s">
        <v>23</v>
      </c>
      <c r="EO3278" s="6">
        <v>6</v>
      </c>
    </row>
    <row r="3279" spans="131:145" x14ac:dyDescent="0.25">
      <c r="EA3279" s="6" t="s">
        <v>0</v>
      </c>
      <c r="EB3279" s="6" t="s">
        <v>5</v>
      </c>
      <c r="EC3279" s="6" t="s">
        <v>846</v>
      </c>
      <c r="ED3279" s="6" t="s">
        <v>847</v>
      </c>
      <c r="EE3279" s="6" t="s">
        <v>97</v>
      </c>
      <c r="EF3279" s="6" t="s">
        <v>132</v>
      </c>
      <c r="EG3279" s="6">
        <v>243</v>
      </c>
      <c r="EH3279" s="6">
        <v>1307</v>
      </c>
      <c r="EI3279" s="6">
        <v>227</v>
      </c>
      <c r="EJ3279" s="6">
        <v>1227</v>
      </c>
      <c r="EK3279" s="6">
        <v>227</v>
      </c>
      <c r="EL3279" s="6">
        <v>1227</v>
      </c>
      <c r="EM3279" s="6" t="s">
        <v>19</v>
      </c>
      <c r="EN3279" s="6" t="s">
        <v>21</v>
      </c>
      <c r="EO3279" s="6">
        <v>104</v>
      </c>
    </row>
    <row r="3280" spans="131:145" x14ac:dyDescent="0.25">
      <c r="EA3280" s="6" t="s">
        <v>0</v>
      </c>
      <c r="EB3280" s="6" t="s">
        <v>11</v>
      </c>
      <c r="EC3280" s="6" t="s">
        <v>1836</v>
      </c>
      <c r="ED3280" s="6" t="s">
        <v>192</v>
      </c>
      <c r="EE3280" s="6" t="s">
        <v>97</v>
      </c>
      <c r="EF3280" s="6" t="s">
        <v>98</v>
      </c>
      <c r="EG3280" s="6">
        <v>14</v>
      </c>
      <c r="EH3280" s="6">
        <v>44</v>
      </c>
      <c r="EI3280" s="6">
        <v>14</v>
      </c>
      <c r="EJ3280" s="6">
        <v>44</v>
      </c>
      <c r="EK3280" s="6">
        <v>14</v>
      </c>
      <c r="EL3280" s="6">
        <v>44</v>
      </c>
      <c r="EM3280" s="6" t="s">
        <v>19</v>
      </c>
      <c r="EN3280" s="6" t="s">
        <v>21</v>
      </c>
      <c r="EO3280" s="6">
        <v>0</v>
      </c>
    </row>
    <row r="3281" spans="131:145" x14ac:dyDescent="0.25">
      <c r="EA3281" s="6" t="s">
        <v>0</v>
      </c>
      <c r="EB3281" s="6" t="s">
        <v>5</v>
      </c>
      <c r="EC3281" s="6" t="s">
        <v>1525</v>
      </c>
      <c r="ED3281" s="6" t="s">
        <v>268</v>
      </c>
      <c r="EE3281" s="6" t="s">
        <v>97</v>
      </c>
      <c r="EF3281" s="6" t="s">
        <v>125</v>
      </c>
      <c r="EG3281" s="6">
        <v>110</v>
      </c>
      <c r="EH3281" s="6">
        <v>509</v>
      </c>
      <c r="EI3281" s="6">
        <v>80</v>
      </c>
      <c r="EJ3281" s="6">
        <v>324</v>
      </c>
      <c r="EK3281" s="6">
        <v>110</v>
      </c>
      <c r="EL3281" s="6">
        <v>506</v>
      </c>
      <c r="EM3281" s="6" t="s">
        <v>19</v>
      </c>
      <c r="EN3281" s="6" t="s">
        <v>23</v>
      </c>
      <c r="EO3281" s="6">
        <v>97</v>
      </c>
    </row>
    <row r="3282" spans="131:145" x14ac:dyDescent="0.25">
      <c r="EA3282" s="6" t="s">
        <v>0</v>
      </c>
      <c r="EB3282" s="6" t="s">
        <v>12</v>
      </c>
      <c r="EC3282" s="6" t="s">
        <v>1821</v>
      </c>
      <c r="ED3282" s="6" t="s">
        <v>724</v>
      </c>
      <c r="EE3282" s="6" t="s">
        <v>97</v>
      </c>
      <c r="EF3282" s="6" t="s">
        <v>98</v>
      </c>
      <c r="EG3282" s="6">
        <v>12</v>
      </c>
      <c r="EH3282" s="6">
        <v>61</v>
      </c>
      <c r="EI3282" s="6">
        <v>12</v>
      </c>
      <c r="EJ3282" s="6">
        <v>62</v>
      </c>
      <c r="EK3282" s="6">
        <v>12</v>
      </c>
      <c r="EL3282" s="6">
        <v>61</v>
      </c>
      <c r="EM3282" s="6" t="s">
        <v>19</v>
      </c>
      <c r="EN3282" s="6" t="s">
        <v>23</v>
      </c>
      <c r="EO3282" s="6">
        <v>7</v>
      </c>
    </row>
    <row r="3283" spans="131:145" x14ac:dyDescent="0.25">
      <c r="EA3283" s="6" t="s">
        <v>0</v>
      </c>
      <c r="EB3283" s="6" t="s">
        <v>11</v>
      </c>
      <c r="EC3283" s="6" t="s">
        <v>1836</v>
      </c>
      <c r="ED3283" s="6" t="s">
        <v>192</v>
      </c>
      <c r="EE3283" s="6" t="s">
        <v>97</v>
      </c>
      <c r="EF3283" s="6" t="s">
        <v>98</v>
      </c>
      <c r="EG3283" s="6">
        <v>14</v>
      </c>
      <c r="EH3283" s="6">
        <v>44</v>
      </c>
      <c r="EI3283" s="6">
        <v>14</v>
      </c>
      <c r="EJ3283" s="6">
        <v>44</v>
      </c>
      <c r="EK3283" s="6">
        <v>14</v>
      </c>
      <c r="EL3283" s="6">
        <v>44</v>
      </c>
      <c r="EM3283" s="6" t="s">
        <v>19</v>
      </c>
      <c r="EN3283" s="6" t="s">
        <v>22</v>
      </c>
      <c r="EO3283" s="6">
        <v>1</v>
      </c>
    </row>
    <row r="3284" spans="131:145" x14ac:dyDescent="0.25">
      <c r="EA3284" s="6" t="s">
        <v>0</v>
      </c>
      <c r="EB3284" s="6" t="s">
        <v>5</v>
      </c>
      <c r="EC3284" s="6" t="s">
        <v>255</v>
      </c>
      <c r="ED3284" s="6" t="s">
        <v>256</v>
      </c>
      <c r="EE3284" s="6" t="s">
        <v>97</v>
      </c>
      <c r="EF3284" s="6" t="s">
        <v>98</v>
      </c>
      <c r="EG3284" s="6">
        <v>89</v>
      </c>
      <c r="EH3284" s="6">
        <v>478</v>
      </c>
      <c r="EI3284" s="6">
        <v>78</v>
      </c>
      <c r="EJ3284" s="6">
        <v>415</v>
      </c>
      <c r="EK3284" s="6">
        <v>89</v>
      </c>
      <c r="EL3284" s="6">
        <v>465</v>
      </c>
      <c r="EM3284" s="6" t="s">
        <v>19</v>
      </c>
      <c r="EN3284" s="6" t="s">
        <v>23</v>
      </c>
      <c r="EO3284" s="6">
        <v>54</v>
      </c>
    </row>
    <row r="3285" spans="131:145" x14ac:dyDescent="0.25">
      <c r="EA3285" s="6" t="s">
        <v>0</v>
      </c>
      <c r="EB3285" s="6" t="s">
        <v>11</v>
      </c>
      <c r="EC3285" s="6" t="s">
        <v>1836</v>
      </c>
      <c r="ED3285" s="6" t="s">
        <v>192</v>
      </c>
      <c r="EE3285" s="6" t="s">
        <v>97</v>
      </c>
      <c r="EF3285" s="6" t="s">
        <v>98</v>
      </c>
      <c r="EG3285" s="6">
        <v>14</v>
      </c>
      <c r="EH3285" s="6">
        <v>44</v>
      </c>
      <c r="EI3285" s="6">
        <v>14</v>
      </c>
      <c r="EJ3285" s="6">
        <v>44</v>
      </c>
      <c r="EK3285" s="6">
        <v>14</v>
      </c>
      <c r="EL3285" s="6">
        <v>44</v>
      </c>
      <c r="EM3285" s="6" t="s">
        <v>19</v>
      </c>
      <c r="EN3285" s="6" t="s">
        <v>23</v>
      </c>
      <c r="EO3285" s="6">
        <v>1</v>
      </c>
    </row>
    <row r="3286" spans="131:145" x14ac:dyDescent="0.25">
      <c r="EA3286" s="6" t="s">
        <v>0</v>
      </c>
      <c r="EB3286" s="6" t="s">
        <v>5</v>
      </c>
      <c r="EC3286" s="6" t="s">
        <v>171</v>
      </c>
      <c r="ED3286" s="6" t="s">
        <v>172</v>
      </c>
      <c r="EE3286" s="6" t="s">
        <v>97</v>
      </c>
      <c r="EF3286" s="6" t="s">
        <v>132</v>
      </c>
      <c r="EG3286" s="6">
        <v>21</v>
      </c>
      <c r="EH3286" s="6">
        <v>111</v>
      </c>
      <c r="EI3286" s="6">
        <v>22</v>
      </c>
      <c r="EJ3286" s="6">
        <v>116</v>
      </c>
      <c r="EK3286" s="6">
        <v>26</v>
      </c>
      <c r="EL3286" s="6">
        <v>116</v>
      </c>
      <c r="EM3286" s="6" t="s">
        <v>19</v>
      </c>
      <c r="EN3286" s="6" t="s">
        <v>23</v>
      </c>
      <c r="EO3286" s="6">
        <v>9</v>
      </c>
    </row>
    <row r="3287" spans="131:145" x14ac:dyDescent="0.25">
      <c r="EA3287" s="6" t="s">
        <v>0</v>
      </c>
      <c r="EB3287" s="6" t="s">
        <v>12</v>
      </c>
      <c r="EC3287" s="6" t="s">
        <v>1821</v>
      </c>
      <c r="ED3287" s="6" t="s">
        <v>724</v>
      </c>
      <c r="EE3287" s="6" t="s">
        <v>97</v>
      </c>
      <c r="EF3287" s="6" t="s">
        <v>98</v>
      </c>
      <c r="EG3287" s="6">
        <v>12</v>
      </c>
      <c r="EH3287" s="6">
        <v>61</v>
      </c>
      <c r="EI3287" s="6">
        <v>12</v>
      </c>
      <c r="EJ3287" s="6">
        <v>62</v>
      </c>
      <c r="EK3287" s="6">
        <v>12</v>
      </c>
      <c r="EL3287" s="6">
        <v>61</v>
      </c>
      <c r="EM3287" s="6" t="s">
        <v>19</v>
      </c>
      <c r="EN3287" s="6" t="s">
        <v>21</v>
      </c>
      <c r="EO3287" s="6">
        <v>6</v>
      </c>
    </row>
    <row r="3288" spans="131:145" x14ac:dyDescent="0.25">
      <c r="EA3288" s="6" t="s">
        <v>0</v>
      </c>
      <c r="EB3288" s="6" t="s">
        <v>5</v>
      </c>
      <c r="EC3288" s="6" t="s">
        <v>171</v>
      </c>
      <c r="ED3288" s="6" t="s">
        <v>172</v>
      </c>
      <c r="EE3288" s="6" t="s">
        <v>97</v>
      </c>
      <c r="EF3288" s="6" t="s">
        <v>132</v>
      </c>
      <c r="EG3288" s="6">
        <v>21</v>
      </c>
      <c r="EH3288" s="6">
        <v>111</v>
      </c>
      <c r="EI3288" s="6">
        <v>22</v>
      </c>
      <c r="EJ3288" s="6">
        <v>116</v>
      </c>
      <c r="EK3288" s="6">
        <v>26</v>
      </c>
      <c r="EL3288" s="6">
        <v>116</v>
      </c>
      <c r="EM3288" s="6" t="s">
        <v>19</v>
      </c>
      <c r="EN3288" s="6" t="s">
        <v>22</v>
      </c>
      <c r="EO3288" s="6">
        <v>4</v>
      </c>
    </row>
    <row r="3289" spans="131:145" x14ac:dyDescent="0.25">
      <c r="EA3289" s="6" t="s">
        <v>0</v>
      </c>
      <c r="EB3289" s="6" t="s">
        <v>5</v>
      </c>
      <c r="EC3289" s="6" t="s">
        <v>171</v>
      </c>
      <c r="ED3289" s="6" t="s">
        <v>172</v>
      </c>
      <c r="EE3289" s="6" t="s">
        <v>97</v>
      </c>
      <c r="EF3289" s="6" t="s">
        <v>132</v>
      </c>
      <c r="EG3289" s="6">
        <v>21</v>
      </c>
      <c r="EH3289" s="6">
        <v>111</v>
      </c>
      <c r="EI3289" s="6">
        <v>22</v>
      </c>
      <c r="EJ3289" s="6">
        <v>116</v>
      </c>
      <c r="EK3289" s="6">
        <v>26</v>
      </c>
      <c r="EL3289" s="6">
        <v>116</v>
      </c>
      <c r="EM3289" s="6" t="s">
        <v>19</v>
      </c>
      <c r="EN3289" s="6" t="s">
        <v>21</v>
      </c>
      <c r="EO3289" s="6">
        <v>5</v>
      </c>
    </row>
    <row r="3290" spans="131:145" x14ac:dyDescent="0.25">
      <c r="EA3290" s="6" t="s">
        <v>0</v>
      </c>
      <c r="EB3290" s="6" t="s">
        <v>5</v>
      </c>
      <c r="EC3290" s="6" t="s">
        <v>846</v>
      </c>
      <c r="ED3290" s="6" t="s">
        <v>847</v>
      </c>
      <c r="EE3290" s="6" t="s">
        <v>97</v>
      </c>
      <c r="EF3290" s="6" t="s">
        <v>132</v>
      </c>
      <c r="EG3290" s="6">
        <v>243</v>
      </c>
      <c r="EH3290" s="6">
        <v>1307</v>
      </c>
      <c r="EI3290" s="6">
        <v>227</v>
      </c>
      <c r="EJ3290" s="6">
        <v>1227</v>
      </c>
      <c r="EK3290" s="6">
        <v>227</v>
      </c>
      <c r="EL3290" s="6">
        <v>1227</v>
      </c>
      <c r="EM3290" s="6" t="s">
        <v>19</v>
      </c>
      <c r="EN3290" s="6" t="s">
        <v>23</v>
      </c>
      <c r="EO3290" s="6">
        <v>204</v>
      </c>
    </row>
    <row r="3291" spans="131:145" x14ac:dyDescent="0.25">
      <c r="EA3291" s="6" t="s">
        <v>0</v>
      </c>
      <c r="EB3291" s="6" t="s">
        <v>5</v>
      </c>
      <c r="EC3291" s="6" t="s">
        <v>1525</v>
      </c>
      <c r="ED3291" s="6" t="s">
        <v>268</v>
      </c>
      <c r="EE3291" s="6" t="s">
        <v>97</v>
      </c>
      <c r="EF3291" s="6" t="s">
        <v>125</v>
      </c>
      <c r="EG3291" s="6">
        <v>110</v>
      </c>
      <c r="EH3291" s="6">
        <v>509</v>
      </c>
      <c r="EI3291" s="6">
        <v>80</v>
      </c>
      <c r="EJ3291" s="6">
        <v>324</v>
      </c>
      <c r="EK3291" s="6">
        <v>110</v>
      </c>
      <c r="EL3291" s="6">
        <v>506</v>
      </c>
      <c r="EM3291" s="6" t="s">
        <v>19</v>
      </c>
      <c r="EN3291" s="6" t="s">
        <v>22</v>
      </c>
      <c r="EO3291" s="6">
        <v>52</v>
      </c>
    </row>
    <row r="3292" spans="131:145" x14ac:dyDescent="0.25">
      <c r="EA3292" s="6" t="s">
        <v>0</v>
      </c>
      <c r="EB3292" s="6" t="s">
        <v>7</v>
      </c>
      <c r="EC3292" s="6" t="s">
        <v>214</v>
      </c>
      <c r="ED3292" s="6" t="s">
        <v>215</v>
      </c>
      <c r="EE3292" s="6" t="s">
        <v>97</v>
      </c>
      <c r="EF3292" s="6" t="s">
        <v>98</v>
      </c>
      <c r="EG3292" s="6">
        <v>301</v>
      </c>
      <c r="EH3292" s="6">
        <v>1404</v>
      </c>
      <c r="EI3292" s="6">
        <v>274</v>
      </c>
      <c r="EJ3292" s="6">
        <v>1347</v>
      </c>
      <c r="EK3292" s="6">
        <v>274</v>
      </c>
      <c r="EL3292" s="6">
        <v>1347</v>
      </c>
      <c r="EM3292" s="6" t="s">
        <v>19</v>
      </c>
      <c r="EN3292" s="6" t="s">
        <v>23</v>
      </c>
      <c r="EO3292" s="6">
        <v>144</v>
      </c>
    </row>
    <row r="3293" spans="131:145" x14ac:dyDescent="0.25">
      <c r="EA3293" s="6" t="s">
        <v>0</v>
      </c>
      <c r="EB3293" s="6" t="s">
        <v>7</v>
      </c>
      <c r="EC3293" s="6" t="s">
        <v>109</v>
      </c>
      <c r="ED3293" s="6" t="s">
        <v>110</v>
      </c>
      <c r="EE3293" s="6" t="s">
        <v>97</v>
      </c>
      <c r="EF3293" s="6" t="s">
        <v>98</v>
      </c>
      <c r="EG3293" s="6">
        <v>44</v>
      </c>
      <c r="EH3293" s="6">
        <v>235</v>
      </c>
      <c r="EI3293" s="6">
        <v>36</v>
      </c>
      <c r="EJ3293" s="6">
        <v>194</v>
      </c>
      <c r="EK3293" s="6">
        <v>43</v>
      </c>
      <c r="EL3293" s="6">
        <v>242</v>
      </c>
      <c r="EM3293" s="6" t="s">
        <v>19</v>
      </c>
      <c r="EN3293" s="6" t="s">
        <v>21</v>
      </c>
      <c r="EO3293" s="6">
        <v>18</v>
      </c>
    </row>
    <row r="3294" spans="131:145" x14ac:dyDescent="0.25">
      <c r="EA3294" s="6" t="s">
        <v>0</v>
      </c>
      <c r="EB3294" s="6" t="s">
        <v>8</v>
      </c>
      <c r="EC3294" s="6" t="s">
        <v>752</v>
      </c>
      <c r="ED3294" s="6" t="s">
        <v>753</v>
      </c>
      <c r="EE3294" s="6" t="s">
        <v>97</v>
      </c>
      <c r="EF3294" s="6" t="s">
        <v>98</v>
      </c>
      <c r="EG3294" s="6">
        <v>25</v>
      </c>
      <c r="EH3294" s="6">
        <v>92</v>
      </c>
      <c r="EI3294" s="6">
        <v>24</v>
      </c>
      <c r="EJ3294" s="6">
        <v>89</v>
      </c>
      <c r="EK3294" s="6">
        <v>24</v>
      </c>
      <c r="EL3294" s="6">
        <v>89</v>
      </c>
      <c r="EM3294" s="6" t="s">
        <v>19</v>
      </c>
      <c r="EN3294" s="6" t="s">
        <v>21</v>
      </c>
      <c r="EO3294" s="6">
        <v>19</v>
      </c>
    </row>
    <row r="3295" spans="131:145" x14ac:dyDescent="0.25">
      <c r="EA3295" s="6" t="s">
        <v>0</v>
      </c>
      <c r="EB3295" s="6" t="s">
        <v>7</v>
      </c>
      <c r="EC3295" s="6" t="s">
        <v>730</v>
      </c>
      <c r="ED3295" s="6" t="s">
        <v>731</v>
      </c>
      <c r="EE3295" s="6" t="s">
        <v>97</v>
      </c>
      <c r="EF3295" s="6" t="s">
        <v>98</v>
      </c>
      <c r="EG3295" s="6">
        <v>23</v>
      </c>
      <c r="EH3295" s="6">
        <v>83</v>
      </c>
      <c r="EI3295" s="6">
        <v>23</v>
      </c>
      <c r="EJ3295" s="6">
        <v>85</v>
      </c>
      <c r="EK3295" s="6">
        <v>23</v>
      </c>
      <c r="EL3295" s="6">
        <v>78</v>
      </c>
      <c r="EM3295" s="6" t="s">
        <v>19</v>
      </c>
      <c r="EN3295" s="6" t="s">
        <v>23</v>
      </c>
      <c r="EO3295" s="6">
        <v>10</v>
      </c>
    </row>
    <row r="3296" spans="131:145" x14ac:dyDescent="0.25">
      <c r="EA3296" s="6" t="s">
        <v>0</v>
      </c>
      <c r="EB3296" s="6" t="s">
        <v>7</v>
      </c>
      <c r="EC3296" s="6" t="s">
        <v>730</v>
      </c>
      <c r="ED3296" s="6" t="s">
        <v>731</v>
      </c>
      <c r="EE3296" s="6" t="s">
        <v>97</v>
      </c>
      <c r="EF3296" s="6" t="s">
        <v>98</v>
      </c>
      <c r="EG3296" s="6">
        <v>23</v>
      </c>
      <c r="EH3296" s="6">
        <v>83</v>
      </c>
      <c r="EI3296" s="6">
        <v>23</v>
      </c>
      <c r="EJ3296" s="6">
        <v>85</v>
      </c>
      <c r="EK3296" s="6">
        <v>23</v>
      </c>
      <c r="EL3296" s="6">
        <v>78</v>
      </c>
      <c r="EM3296" s="6" t="s">
        <v>19</v>
      </c>
      <c r="EN3296" s="6" t="s">
        <v>22</v>
      </c>
      <c r="EO3296" s="6">
        <v>6</v>
      </c>
    </row>
    <row r="3297" spans="131:145" x14ac:dyDescent="0.25">
      <c r="EA3297" s="6" t="s">
        <v>0</v>
      </c>
      <c r="EB3297" s="6" t="s">
        <v>8</v>
      </c>
      <c r="EC3297" s="6" t="s">
        <v>752</v>
      </c>
      <c r="ED3297" s="6" t="s">
        <v>753</v>
      </c>
      <c r="EE3297" s="6" t="s">
        <v>97</v>
      </c>
      <c r="EF3297" s="6" t="s">
        <v>98</v>
      </c>
      <c r="EG3297" s="6">
        <v>25</v>
      </c>
      <c r="EH3297" s="6">
        <v>92</v>
      </c>
      <c r="EI3297" s="6">
        <v>24</v>
      </c>
      <c r="EJ3297" s="6">
        <v>89</v>
      </c>
      <c r="EK3297" s="6">
        <v>24</v>
      </c>
      <c r="EL3297" s="6">
        <v>89</v>
      </c>
      <c r="EM3297" s="6" t="s">
        <v>19</v>
      </c>
      <c r="EN3297" s="6" t="s">
        <v>22</v>
      </c>
      <c r="EO3297" s="6">
        <v>9</v>
      </c>
    </row>
    <row r="3298" spans="131:145" x14ac:dyDescent="0.25">
      <c r="EA3298" s="6" t="s">
        <v>0</v>
      </c>
      <c r="EB3298" s="6" t="s">
        <v>7</v>
      </c>
      <c r="EC3298" s="6" t="s">
        <v>727</v>
      </c>
      <c r="ED3298" s="6" t="s">
        <v>728</v>
      </c>
      <c r="EE3298" s="6" t="s">
        <v>97</v>
      </c>
      <c r="EF3298" s="6" t="s">
        <v>98</v>
      </c>
      <c r="EG3298" s="6">
        <v>116</v>
      </c>
      <c r="EH3298" s="6">
        <v>659</v>
      </c>
      <c r="EI3298" s="6">
        <v>116</v>
      </c>
      <c r="EJ3298" s="6">
        <v>659</v>
      </c>
      <c r="EK3298" s="6">
        <v>116</v>
      </c>
      <c r="EL3298" s="6">
        <v>659</v>
      </c>
      <c r="EM3298" s="6" t="s">
        <v>19</v>
      </c>
      <c r="EN3298" s="6" t="s">
        <v>22</v>
      </c>
      <c r="EO3298" s="6">
        <v>15</v>
      </c>
    </row>
    <row r="3299" spans="131:145" x14ac:dyDescent="0.25">
      <c r="EA3299" s="6" t="s">
        <v>0</v>
      </c>
      <c r="EB3299" s="6" t="s">
        <v>8</v>
      </c>
      <c r="EC3299" s="6" t="s">
        <v>752</v>
      </c>
      <c r="ED3299" s="6" t="s">
        <v>753</v>
      </c>
      <c r="EE3299" s="6" t="s">
        <v>97</v>
      </c>
      <c r="EF3299" s="6" t="s">
        <v>98</v>
      </c>
      <c r="EG3299" s="6">
        <v>25</v>
      </c>
      <c r="EH3299" s="6">
        <v>92</v>
      </c>
      <c r="EI3299" s="6">
        <v>24</v>
      </c>
      <c r="EJ3299" s="6">
        <v>89</v>
      </c>
      <c r="EK3299" s="6">
        <v>24</v>
      </c>
      <c r="EL3299" s="6">
        <v>89</v>
      </c>
      <c r="EM3299" s="6" t="s">
        <v>19</v>
      </c>
      <c r="EN3299" s="6" t="s">
        <v>23</v>
      </c>
      <c r="EO3299" s="6">
        <v>28</v>
      </c>
    </row>
    <row r="3300" spans="131:145" x14ac:dyDescent="0.25">
      <c r="EA3300" s="6" t="s">
        <v>0</v>
      </c>
      <c r="EB3300" s="6" t="s">
        <v>8</v>
      </c>
      <c r="EC3300" s="6" t="s">
        <v>750</v>
      </c>
      <c r="ED3300" s="6" t="s">
        <v>751</v>
      </c>
      <c r="EE3300" s="6" t="s">
        <v>97</v>
      </c>
      <c r="EF3300" s="6" t="s">
        <v>98</v>
      </c>
      <c r="EG3300" s="6">
        <v>3</v>
      </c>
      <c r="EH3300" s="6">
        <v>13</v>
      </c>
      <c r="EI3300" s="6">
        <v>3</v>
      </c>
      <c r="EJ3300" s="6">
        <v>13</v>
      </c>
      <c r="EK3300" s="6">
        <v>3</v>
      </c>
      <c r="EL3300" s="6">
        <v>13</v>
      </c>
      <c r="EM3300" s="6" t="s">
        <v>19</v>
      </c>
      <c r="EN3300" s="6" t="s">
        <v>22</v>
      </c>
      <c r="EO3300" s="6">
        <v>2</v>
      </c>
    </row>
    <row r="3301" spans="131:145" x14ac:dyDescent="0.25">
      <c r="EA3301" s="6" t="s">
        <v>0</v>
      </c>
      <c r="EB3301" s="6" t="s">
        <v>8</v>
      </c>
      <c r="EC3301" s="6" t="s">
        <v>828</v>
      </c>
      <c r="ED3301" s="6" t="s">
        <v>829</v>
      </c>
      <c r="EE3301" s="6" t="s">
        <v>97</v>
      </c>
      <c r="EF3301" s="6" t="s">
        <v>98</v>
      </c>
      <c r="EG3301" s="6">
        <v>265</v>
      </c>
      <c r="EH3301" s="6">
        <v>1084</v>
      </c>
      <c r="EI3301" s="6">
        <v>260</v>
      </c>
      <c r="EJ3301" s="6">
        <v>1140</v>
      </c>
      <c r="EK3301" s="6">
        <v>260</v>
      </c>
      <c r="EL3301" s="6">
        <v>1140</v>
      </c>
      <c r="EM3301" s="6" t="s">
        <v>19</v>
      </c>
      <c r="EN3301" s="6" t="s">
        <v>21</v>
      </c>
      <c r="EO3301" s="6">
        <v>66</v>
      </c>
    </row>
    <row r="3302" spans="131:145" x14ac:dyDescent="0.25">
      <c r="EA3302" s="6" t="s">
        <v>0</v>
      </c>
      <c r="EB3302" s="6" t="s">
        <v>7</v>
      </c>
      <c r="EC3302" s="6" t="s">
        <v>214</v>
      </c>
      <c r="ED3302" s="6" t="s">
        <v>215</v>
      </c>
      <c r="EE3302" s="6" t="s">
        <v>97</v>
      </c>
      <c r="EF3302" s="6" t="s">
        <v>98</v>
      </c>
      <c r="EG3302" s="6">
        <v>301</v>
      </c>
      <c r="EH3302" s="6">
        <v>1404</v>
      </c>
      <c r="EI3302" s="6">
        <v>274</v>
      </c>
      <c r="EJ3302" s="6">
        <v>1347</v>
      </c>
      <c r="EK3302" s="6">
        <v>274</v>
      </c>
      <c r="EL3302" s="6">
        <v>1347</v>
      </c>
      <c r="EM3302" s="6" t="s">
        <v>19</v>
      </c>
      <c r="EN3302" s="6" t="s">
        <v>22</v>
      </c>
      <c r="EO3302" s="6">
        <v>55</v>
      </c>
    </row>
    <row r="3303" spans="131:145" x14ac:dyDescent="0.25">
      <c r="EA3303" s="6" t="s">
        <v>0</v>
      </c>
      <c r="EB3303" s="6" t="s">
        <v>7</v>
      </c>
      <c r="EC3303" s="6" t="s">
        <v>214</v>
      </c>
      <c r="ED3303" s="6" t="s">
        <v>215</v>
      </c>
      <c r="EE3303" s="6" t="s">
        <v>97</v>
      </c>
      <c r="EF3303" s="6" t="s">
        <v>98</v>
      </c>
      <c r="EG3303" s="6">
        <v>301</v>
      </c>
      <c r="EH3303" s="6">
        <v>1404</v>
      </c>
      <c r="EI3303" s="6">
        <v>274</v>
      </c>
      <c r="EJ3303" s="6">
        <v>1347</v>
      </c>
      <c r="EK3303" s="6">
        <v>274</v>
      </c>
      <c r="EL3303" s="6">
        <v>1347</v>
      </c>
      <c r="EM3303" s="6" t="s">
        <v>19</v>
      </c>
      <c r="EN3303" s="6" t="s">
        <v>21</v>
      </c>
      <c r="EO3303" s="6">
        <v>89</v>
      </c>
    </row>
    <row r="3304" spans="131:145" x14ac:dyDescent="0.25">
      <c r="EA3304" s="6" t="s">
        <v>0</v>
      </c>
      <c r="EB3304" s="6" t="s">
        <v>8</v>
      </c>
      <c r="EC3304" s="6" t="s">
        <v>828</v>
      </c>
      <c r="ED3304" s="6" t="s">
        <v>829</v>
      </c>
      <c r="EE3304" s="6" t="s">
        <v>97</v>
      </c>
      <c r="EF3304" s="6" t="s">
        <v>98</v>
      </c>
      <c r="EG3304" s="6">
        <v>265</v>
      </c>
      <c r="EH3304" s="6">
        <v>1084</v>
      </c>
      <c r="EI3304" s="6">
        <v>260</v>
      </c>
      <c r="EJ3304" s="6">
        <v>1140</v>
      </c>
      <c r="EK3304" s="6">
        <v>260</v>
      </c>
      <c r="EL3304" s="6">
        <v>1140</v>
      </c>
      <c r="EM3304" s="6" t="s">
        <v>19</v>
      </c>
      <c r="EN3304" s="6" t="s">
        <v>22</v>
      </c>
      <c r="EO3304" s="6">
        <v>63</v>
      </c>
    </row>
    <row r="3305" spans="131:145" x14ac:dyDescent="0.25">
      <c r="EA3305" s="6" t="s">
        <v>0</v>
      </c>
      <c r="EB3305" s="6" t="s">
        <v>7</v>
      </c>
      <c r="EC3305" s="6" t="s">
        <v>727</v>
      </c>
      <c r="ED3305" s="6" t="s">
        <v>728</v>
      </c>
      <c r="EE3305" s="6" t="s">
        <v>97</v>
      </c>
      <c r="EF3305" s="6" t="s">
        <v>98</v>
      </c>
      <c r="EG3305" s="6">
        <v>116</v>
      </c>
      <c r="EH3305" s="6">
        <v>659</v>
      </c>
      <c r="EI3305" s="6">
        <v>116</v>
      </c>
      <c r="EJ3305" s="6">
        <v>659</v>
      </c>
      <c r="EK3305" s="6">
        <v>116</v>
      </c>
      <c r="EL3305" s="6">
        <v>659</v>
      </c>
      <c r="EM3305" s="6" t="s">
        <v>19</v>
      </c>
      <c r="EN3305" s="6" t="s">
        <v>23</v>
      </c>
      <c r="EO3305" s="6">
        <v>31</v>
      </c>
    </row>
    <row r="3306" spans="131:145" x14ac:dyDescent="0.25">
      <c r="EA3306" s="6" t="s">
        <v>0</v>
      </c>
      <c r="EB3306" s="6" t="s">
        <v>8</v>
      </c>
      <c r="EC3306" s="6" t="s">
        <v>141</v>
      </c>
      <c r="ED3306" s="6" t="s">
        <v>142</v>
      </c>
      <c r="EE3306" s="6" t="s">
        <v>97</v>
      </c>
      <c r="EF3306" s="6" t="s">
        <v>98</v>
      </c>
      <c r="EG3306" s="6">
        <v>186</v>
      </c>
      <c r="EH3306" s="6">
        <v>1002</v>
      </c>
      <c r="EI3306" s="6">
        <v>183</v>
      </c>
      <c r="EJ3306" s="6">
        <v>971</v>
      </c>
      <c r="EK3306" s="6">
        <v>188</v>
      </c>
      <c r="EL3306" s="6">
        <v>1003</v>
      </c>
      <c r="EM3306" s="6" t="s">
        <v>19</v>
      </c>
      <c r="EN3306" s="6" t="s">
        <v>23</v>
      </c>
      <c r="EO3306" s="6">
        <v>184</v>
      </c>
    </row>
    <row r="3307" spans="131:145" x14ac:dyDescent="0.25">
      <c r="EA3307" s="6" t="s">
        <v>0</v>
      </c>
      <c r="EB3307" s="6" t="s">
        <v>7</v>
      </c>
      <c r="EC3307" s="6" t="s">
        <v>730</v>
      </c>
      <c r="ED3307" s="6" t="s">
        <v>731</v>
      </c>
      <c r="EE3307" s="6" t="s">
        <v>97</v>
      </c>
      <c r="EF3307" s="6" t="s">
        <v>98</v>
      </c>
      <c r="EG3307" s="6">
        <v>23</v>
      </c>
      <c r="EH3307" s="6">
        <v>83</v>
      </c>
      <c r="EI3307" s="6">
        <v>23</v>
      </c>
      <c r="EJ3307" s="6">
        <v>85</v>
      </c>
      <c r="EK3307" s="6">
        <v>23</v>
      </c>
      <c r="EL3307" s="6">
        <v>78</v>
      </c>
      <c r="EM3307" s="6" t="s">
        <v>19</v>
      </c>
      <c r="EN3307" s="6" t="s">
        <v>21</v>
      </c>
      <c r="EO3307" s="6">
        <v>4</v>
      </c>
    </row>
    <row r="3308" spans="131:145" x14ac:dyDescent="0.25">
      <c r="EA3308" s="6" t="s">
        <v>0</v>
      </c>
      <c r="EB3308" s="6" t="s">
        <v>7</v>
      </c>
      <c r="EC3308" s="6" t="s">
        <v>735</v>
      </c>
      <c r="ED3308" s="6" t="s">
        <v>736</v>
      </c>
      <c r="EE3308" s="6" t="s">
        <v>97</v>
      </c>
      <c r="EF3308" s="6" t="s">
        <v>98</v>
      </c>
      <c r="EG3308" s="6">
        <v>14</v>
      </c>
      <c r="EH3308" s="6">
        <v>74</v>
      </c>
      <c r="EI3308" s="6">
        <v>14</v>
      </c>
      <c r="EJ3308" s="6">
        <v>68</v>
      </c>
      <c r="EK3308" s="6">
        <v>14</v>
      </c>
      <c r="EL3308" s="6">
        <v>68</v>
      </c>
      <c r="EM3308" s="6" t="s">
        <v>19</v>
      </c>
      <c r="EN3308" s="6" t="s">
        <v>23</v>
      </c>
      <c r="EO3308" s="6">
        <v>10</v>
      </c>
    </row>
    <row r="3309" spans="131:145" x14ac:dyDescent="0.25">
      <c r="EA3309" s="6" t="s">
        <v>0</v>
      </c>
      <c r="EB3309" s="6" t="s">
        <v>7</v>
      </c>
      <c r="EC3309" s="6" t="s">
        <v>733</v>
      </c>
      <c r="ED3309" s="6" t="s">
        <v>734</v>
      </c>
      <c r="EE3309" s="6" t="s">
        <v>97</v>
      </c>
      <c r="EF3309" s="6" t="s">
        <v>98</v>
      </c>
      <c r="EG3309" s="6">
        <v>27</v>
      </c>
      <c r="EH3309" s="6">
        <v>111</v>
      </c>
      <c r="EI3309" s="6">
        <v>25</v>
      </c>
      <c r="EJ3309" s="6">
        <v>104</v>
      </c>
      <c r="EK3309" s="6">
        <v>25</v>
      </c>
      <c r="EL3309" s="6">
        <v>104</v>
      </c>
      <c r="EM3309" s="6" t="s">
        <v>19</v>
      </c>
      <c r="EN3309" s="6" t="s">
        <v>22</v>
      </c>
      <c r="EO3309" s="6">
        <v>3</v>
      </c>
    </row>
    <row r="3310" spans="131:145" x14ac:dyDescent="0.25">
      <c r="EA3310" s="6" t="s">
        <v>0</v>
      </c>
      <c r="EB3310" s="6" t="s">
        <v>7</v>
      </c>
      <c r="EC3310" s="6" t="s">
        <v>733</v>
      </c>
      <c r="ED3310" s="6" t="s">
        <v>734</v>
      </c>
      <c r="EE3310" s="6" t="s">
        <v>97</v>
      </c>
      <c r="EF3310" s="6" t="s">
        <v>98</v>
      </c>
      <c r="EG3310" s="6">
        <v>27</v>
      </c>
      <c r="EH3310" s="6">
        <v>111</v>
      </c>
      <c r="EI3310" s="6">
        <v>25</v>
      </c>
      <c r="EJ3310" s="6">
        <v>104</v>
      </c>
      <c r="EK3310" s="6">
        <v>25</v>
      </c>
      <c r="EL3310" s="6">
        <v>104</v>
      </c>
      <c r="EM3310" s="6" t="s">
        <v>19</v>
      </c>
      <c r="EN3310" s="6" t="s">
        <v>21</v>
      </c>
      <c r="EO3310" s="6">
        <v>1</v>
      </c>
    </row>
    <row r="3311" spans="131:145" x14ac:dyDescent="0.25">
      <c r="EA3311" s="6" t="s">
        <v>0</v>
      </c>
      <c r="EB3311" s="6" t="s">
        <v>7</v>
      </c>
      <c r="EC3311" s="6" t="s">
        <v>733</v>
      </c>
      <c r="ED3311" s="6" t="s">
        <v>734</v>
      </c>
      <c r="EE3311" s="6" t="s">
        <v>97</v>
      </c>
      <c r="EF3311" s="6" t="s">
        <v>98</v>
      </c>
      <c r="EG3311" s="6">
        <v>27</v>
      </c>
      <c r="EH3311" s="6">
        <v>111</v>
      </c>
      <c r="EI3311" s="6">
        <v>25</v>
      </c>
      <c r="EJ3311" s="6">
        <v>104</v>
      </c>
      <c r="EK3311" s="6">
        <v>25</v>
      </c>
      <c r="EL3311" s="6">
        <v>104</v>
      </c>
      <c r="EM3311" s="6" t="s">
        <v>19</v>
      </c>
      <c r="EN3311" s="6" t="s">
        <v>23</v>
      </c>
      <c r="EO3311" s="6">
        <v>4</v>
      </c>
    </row>
    <row r="3312" spans="131:145" x14ac:dyDescent="0.25">
      <c r="EA3312" s="6" t="s">
        <v>0</v>
      </c>
      <c r="EB3312" s="6" t="s">
        <v>7</v>
      </c>
      <c r="EC3312" s="6" t="s">
        <v>177</v>
      </c>
      <c r="ED3312" s="6" t="s">
        <v>178</v>
      </c>
      <c r="EE3312" s="6" t="s">
        <v>97</v>
      </c>
      <c r="EF3312" s="6" t="s">
        <v>125</v>
      </c>
      <c r="EG3312" s="6">
        <v>23</v>
      </c>
      <c r="EH3312" s="6">
        <v>124</v>
      </c>
      <c r="EI3312" s="6">
        <v>20</v>
      </c>
      <c r="EJ3312" s="6">
        <v>110</v>
      </c>
      <c r="EK3312" s="6">
        <v>20</v>
      </c>
      <c r="EL3312" s="6">
        <v>110</v>
      </c>
      <c r="EM3312" s="6" t="s">
        <v>19</v>
      </c>
      <c r="EN3312" s="6" t="s">
        <v>23</v>
      </c>
      <c r="EO3312" s="6">
        <v>7</v>
      </c>
    </row>
    <row r="3313" spans="131:145" x14ac:dyDescent="0.25">
      <c r="EA3313" s="6" t="s">
        <v>0</v>
      </c>
      <c r="EB3313" s="6" t="s">
        <v>8</v>
      </c>
      <c r="EC3313" s="6" t="s">
        <v>121</v>
      </c>
      <c r="ED3313" s="6" t="s">
        <v>122</v>
      </c>
      <c r="EE3313" s="6" t="s">
        <v>97</v>
      </c>
      <c r="EF3313" s="6" t="s">
        <v>98</v>
      </c>
      <c r="EG3313" s="6">
        <v>413</v>
      </c>
      <c r="EH3313" s="6">
        <v>1835</v>
      </c>
      <c r="EI3313" s="6">
        <v>407</v>
      </c>
      <c r="EJ3313" s="6">
        <v>1858</v>
      </c>
      <c r="EK3313" s="6">
        <v>407</v>
      </c>
      <c r="EL3313" s="6">
        <v>1858</v>
      </c>
      <c r="EM3313" s="6" t="s">
        <v>19</v>
      </c>
      <c r="EN3313" s="6" t="s">
        <v>21</v>
      </c>
      <c r="EO3313" s="6">
        <v>72</v>
      </c>
    </row>
    <row r="3314" spans="131:145" x14ac:dyDescent="0.25">
      <c r="EA3314" s="6" t="s">
        <v>0</v>
      </c>
      <c r="EB3314" s="6" t="s">
        <v>7</v>
      </c>
      <c r="EC3314" s="6" t="s">
        <v>177</v>
      </c>
      <c r="ED3314" s="6" t="s">
        <v>178</v>
      </c>
      <c r="EE3314" s="6" t="s">
        <v>97</v>
      </c>
      <c r="EF3314" s="6" t="s">
        <v>125</v>
      </c>
      <c r="EG3314" s="6">
        <v>23</v>
      </c>
      <c r="EH3314" s="6">
        <v>124</v>
      </c>
      <c r="EI3314" s="6">
        <v>20</v>
      </c>
      <c r="EJ3314" s="6">
        <v>110</v>
      </c>
      <c r="EK3314" s="6">
        <v>20</v>
      </c>
      <c r="EL3314" s="6">
        <v>110</v>
      </c>
      <c r="EM3314" s="6" t="s">
        <v>19</v>
      </c>
      <c r="EN3314" s="6" t="s">
        <v>22</v>
      </c>
      <c r="EO3314" s="6">
        <v>4</v>
      </c>
    </row>
    <row r="3315" spans="131:145" x14ac:dyDescent="0.25">
      <c r="EA3315" s="6" t="s">
        <v>0</v>
      </c>
      <c r="EB3315" s="6" t="s">
        <v>8</v>
      </c>
      <c r="EC3315" s="6" t="s">
        <v>750</v>
      </c>
      <c r="ED3315" s="6" t="s">
        <v>751</v>
      </c>
      <c r="EE3315" s="6" t="s">
        <v>97</v>
      </c>
      <c r="EF3315" s="6" t="s">
        <v>98</v>
      </c>
      <c r="EG3315" s="6">
        <v>3</v>
      </c>
      <c r="EH3315" s="6">
        <v>13</v>
      </c>
      <c r="EI3315" s="6">
        <v>3</v>
      </c>
      <c r="EJ3315" s="6">
        <v>13</v>
      </c>
      <c r="EK3315" s="6">
        <v>3</v>
      </c>
      <c r="EL3315" s="6">
        <v>13</v>
      </c>
      <c r="EM3315" s="6" t="s">
        <v>19</v>
      </c>
      <c r="EN3315" s="6" t="s">
        <v>23</v>
      </c>
      <c r="EO3315" s="6">
        <v>2</v>
      </c>
    </row>
    <row r="3316" spans="131:145" x14ac:dyDescent="0.25">
      <c r="EA3316" s="6" t="s">
        <v>0</v>
      </c>
      <c r="EB3316" s="6" t="s">
        <v>8</v>
      </c>
      <c r="EC3316" s="6" t="s">
        <v>121</v>
      </c>
      <c r="ED3316" s="6" t="s">
        <v>122</v>
      </c>
      <c r="EE3316" s="6" t="s">
        <v>97</v>
      </c>
      <c r="EF3316" s="6" t="s">
        <v>98</v>
      </c>
      <c r="EG3316" s="6">
        <v>413</v>
      </c>
      <c r="EH3316" s="6">
        <v>1835</v>
      </c>
      <c r="EI3316" s="6">
        <v>407</v>
      </c>
      <c r="EJ3316" s="6">
        <v>1858</v>
      </c>
      <c r="EK3316" s="6">
        <v>407</v>
      </c>
      <c r="EL3316" s="6">
        <v>1858</v>
      </c>
      <c r="EM3316" s="6" t="s">
        <v>19</v>
      </c>
      <c r="EN3316" s="6" t="s">
        <v>22</v>
      </c>
      <c r="EO3316" s="6">
        <v>63</v>
      </c>
    </row>
    <row r="3317" spans="131:145" x14ac:dyDescent="0.25">
      <c r="EA3317" s="6" t="s">
        <v>0</v>
      </c>
      <c r="EB3317" s="6" t="s">
        <v>7</v>
      </c>
      <c r="EC3317" s="6" t="s">
        <v>109</v>
      </c>
      <c r="ED3317" s="6" t="s">
        <v>110</v>
      </c>
      <c r="EE3317" s="6" t="s">
        <v>97</v>
      </c>
      <c r="EF3317" s="6" t="s">
        <v>98</v>
      </c>
      <c r="EG3317" s="6">
        <v>44</v>
      </c>
      <c r="EH3317" s="6">
        <v>235</v>
      </c>
      <c r="EI3317" s="6">
        <v>36</v>
      </c>
      <c r="EJ3317" s="6">
        <v>194</v>
      </c>
      <c r="EK3317" s="6">
        <v>43</v>
      </c>
      <c r="EL3317" s="6">
        <v>242</v>
      </c>
      <c r="EM3317" s="6" t="s">
        <v>19</v>
      </c>
      <c r="EN3317" s="6" t="s">
        <v>22</v>
      </c>
      <c r="EO3317" s="6">
        <v>10</v>
      </c>
    </row>
    <row r="3318" spans="131:145" x14ac:dyDescent="0.25">
      <c r="EA3318" s="6" t="s">
        <v>0</v>
      </c>
      <c r="EB3318" s="6" t="s">
        <v>8</v>
      </c>
      <c r="EC3318" s="6" t="s">
        <v>121</v>
      </c>
      <c r="ED3318" s="6" t="s">
        <v>122</v>
      </c>
      <c r="EE3318" s="6" t="s">
        <v>97</v>
      </c>
      <c r="EF3318" s="6" t="s">
        <v>98</v>
      </c>
      <c r="EG3318" s="6">
        <v>413</v>
      </c>
      <c r="EH3318" s="6">
        <v>1835</v>
      </c>
      <c r="EI3318" s="6">
        <v>407</v>
      </c>
      <c r="EJ3318" s="6">
        <v>1858</v>
      </c>
      <c r="EK3318" s="6">
        <v>407</v>
      </c>
      <c r="EL3318" s="6">
        <v>1858</v>
      </c>
      <c r="EM3318" s="6" t="s">
        <v>19</v>
      </c>
      <c r="EN3318" s="6" t="s">
        <v>23</v>
      </c>
      <c r="EO3318" s="6">
        <v>135</v>
      </c>
    </row>
    <row r="3319" spans="131:145" x14ac:dyDescent="0.25">
      <c r="EA3319" s="6" t="s">
        <v>0</v>
      </c>
      <c r="EB3319" s="6" t="s">
        <v>7</v>
      </c>
      <c r="EC3319" s="6" t="s">
        <v>735</v>
      </c>
      <c r="ED3319" s="6" t="s">
        <v>736</v>
      </c>
      <c r="EE3319" s="6" t="s">
        <v>97</v>
      </c>
      <c r="EF3319" s="6" t="s">
        <v>98</v>
      </c>
      <c r="EG3319" s="6">
        <v>14</v>
      </c>
      <c r="EH3319" s="6">
        <v>74</v>
      </c>
      <c r="EI3319" s="6">
        <v>14</v>
      </c>
      <c r="EJ3319" s="6">
        <v>68</v>
      </c>
      <c r="EK3319" s="6">
        <v>14</v>
      </c>
      <c r="EL3319" s="6">
        <v>68</v>
      </c>
      <c r="EM3319" s="6" t="s">
        <v>19</v>
      </c>
      <c r="EN3319" s="6" t="s">
        <v>22</v>
      </c>
      <c r="EO3319" s="6">
        <v>10</v>
      </c>
    </row>
    <row r="3320" spans="131:145" x14ac:dyDescent="0.25">
      <c r="EA3320" s="6" t="s">
        <v>0</v>
      </c>
      <c r="EB3320" s="6" t="s">
        <v>8</v>
      </c>
      <c r="EC3320" s="6" t="s">
        <v>750</v>
      </c>
      <c r="ED3320" s="6" t="s">
        <v>751</v>
      </c>
      <c r="EE3320" s="6" t="s">
        <v>97</v>
      </c>
      <c r="EF3320" s="6" t="s">
        <v>98</v>
      </c>
      <c r="EG3320" s="6">
        <v>3</v>
      </c>
      <c r="EH3320" s="6">
        <v>13</v>
      </c>
      <c r="EI3320" s="6">
        <v>3</v>
      </c>
      <c r="EJ3320" s="6">
        <v>13</v>
      </c>
      <c r="EK3320" s="6">
        <v>3</v>
      </c>
      <c r="EL3320" s="6">
        <v>13</v>
      </c>
      <c r="EM3320" s="6" t="s">
        <v>19</v>
      </c>
      <c r="EN3320" s="6" t="s">
        <v>21</v>
      </c>
      <c r="EO3320" s="6">
        <v>0</v>
      </c>
    </row>
    <row r="3321" spans="131:145" x14ac:dyDescent="0.25">
      <c r="EA3321" s="6" t="s">
        <v>0</v>
      </c>
      <c r="EB3321" s="6" t="s">
        <v>7</v>
      </c>
      <c r="EC3321" s="6" t="s">
        <v>735</v>
      </c>
      <c r="ED3321" s="6" t="s">
        <v>736</v>
      </c>
      <c r="EE3321" s="6" t="s">
        <v>97</v>
      </c>
      <c r="EF3321" s="6" t="s">
        <v>98</v>
      </c>
      <c r="EG3321" s="6">
        <v>14</v>
      </c>
      <c r="EH3321" s="6">
        <v>74</v>
      </c>
      <c r="EI3321" s="6">
        <v>14</v>
      </c>
      <c r="EJ3321" s="6">
        <v>68</v>
      </c>
      <c r="EK3321" s="6">
        <v>14</v>
      </c>
      <c r="EL3321" s="6">
        <v>68</v>
      </c>
      <c r="EM3321" s="6" t="s">
        <v>19</v>
      </c>
      <c r="EN3321" s="6" t="s">
        <v>21</v>
      </c>
      <c r="EO3321" s="6">
        <v>0</v>
      </c>
    </row>
    <row r="3322" spans="131:145" x14ac:dyDescent="0.25">
      <c r="EA3322" s="6" t="s">
        <v>0</v>
      </c>
      <c r="EB3322" s="6" t="s">
        <v>7</v>
      </c>
      <c r="EC3322" s="6" t="s">
        <v>109</v>
      </c>
      <c r="ED3322" s="6" t="s">
        <v>110</v>
      </c>
      <c r="EE3322" s="6" t="s">
        <v>97</v>
      </c>
      <c r="EF3322" s="6" t="s">
        <v>98</v>
      </c>
      <c r="EG3322" s="6">
        <v>44</v>
      </c>
      <c r="EH3322" s="6">
        <v>235</v>
      </c>
      <c r="EI3322" s="6">
        <v>36</v>
      </c>
      <c r="EJ3322" s="6">
        <v>194</v>
      </c>
      <c r="EK3322" s="6">
        <v>43</v>
      </c>
      <c r="EL3322" s="6">
        <v>242</v>
      </c>
      <c r="EM3322" s="6" t="s">
        <v>19</v>
      </c>
      <c r="EN3322" s="6" t="s">
        <v>23</v>
      </c>
      <c r="EO3322" s="6">
        <v>28</v>
      </c>
    </row>
    <row r="3323" spans="131:145" x14ac:dyDescent="0.25">
      <c r="EA3323" s="6" t="s">
        <v>0</v>
      </c>
      <c r="EB3323" s="6" t="s">
        <v>9</v>
      </c>
      <c r="EC3323" s="6" t="s">
        <v>137</v>
      </c>
      <c r="ED3323" s="6" t="s">
        <v>138</v>
      </c>
      <c r="EE3323" s="6" t="s">
        <v>97</v>
      </c>
      <c r="EF3323" s="6" t="s">
        <v>98</v>
      </c>
      <c r="EG3323" s="6">
        <v>135</v>
      </c>
      <c r="EH3323" s="6">
        <v>672</v>
      </c>
      <c r="EI3323" s="6">
        <v>156</v>
      </c>
      <c r="EJ3323" s="6">
        <v>704</v>
      </c>
      <c r="EK3323" s="6">
        <v>156</v>
      </c>
      <c r="EL3323" s="6">
        <v>704</v>
      </c>
      <c r="EM3323" s="6" t="s">
        <v>19</v>
      </c>
      <c r="EN3323" s="6" t="s">
        <v>21</v>
      </c>
      <c r="EO3323" s="6">
        <v>39</v>
      </c>
    </row>
    <row r="3324" spans="131:145" x14ac:dyDescent="0.25">
      <c r="EA3324" s="6" t="s">
        <v>0</v>
      </c>
      <c r="EB3324" s="6" t="s">
        <v>7</v>
      </c>
      <c r="EC3324" s="6" t="s">
        <v>177</v>
      </c>
      <c r="ED3324" s="6" t="s">
        <v>178</v>
      </c>
      <c r="EE3324" s="6" t="s">
        <v>97</v>
      </c>
      <c r="EF3324" s="6" t="s">
        <v>125</v>
      </c>
      <c r="EG3324" s="6">
        <v>23</v>
      </c>
      <c r="EH3324" s="6">
        <v>124</v>
      </c>
      <c r="EI3324" s="6">
        <v>20</v>
      </c>
      <c r="EJ3324" s="6">
        <v>110</v>
      </c>
      <c r="EK3324" s="6">
        <v>20</v>
      </c>
      <c r="EL3324" s="6">
        <v>110</v>
      </c>
      <c r="EM3324" s="6" t="s">
        <v>19</v>
      </c>
      <c r="EN3324" s="6" t="s">
        <v>21</v>
      </c>
      <c r="EO3324" s="6">
        <v>3</v>
      </c>
    </row>
    <row r="3325" spans="131:145" x14ac:dyDescent="0.25">
      <c r="EA3325" s="6" t="s">
        <v>0</v>
      </c>
      <c r="EB3325" s="6" t="s">
        <v>5</v>
      </c>
      <c r="EC3325" s="6" t="s">
        <v>185</v>
      </c>
      <c r="ED3325" s="6" t="s">
        <v>186</v>
      </c>
      <c r="EE3325" s="6" t="s">
        <v>97</v>
      </c>
      <c r="EF3325" s="6" t="s">
        <v>125</v>
      </c>
      <c r="EG3325" s="6">
        <v>429</v>
      </c>
      <c r="EH3325" s="6">
        <v>2237</v>
      </c>
      <c r="EI3325" s="6">
        <v>429</v>
      </c>
      <c r="EJ3325" s="6">
        <v>2221</v>
      </c>
      <c r="EK3325" s="6">
        <v>429</v>
      </c>
      <c r="EL3325" s="6">
        <v>2221</v>
      </c>
      <c r="EM3325" s="6" t="s">
        <v>19</v>
      </c>
      <c r="EN3325" s="6" t="s">
        <v>22</v>
      </c>
      <c r="EO3325" s="6">
        <v>135</v>
      </c>
    </row>
    <row r="3326" spans="131:145" x14ac:dyDescent="0.25">
      <c r="EA3326" s="6" t="s">
        <v>0</v>
      </c>
      <c r="EB3326" s="6" t="s">
        <v>5</v>
      </c>
      <c r="EC3326" s="6" t="s">
        <v>819</v>
      </c>
      <c r="ED3326" s="6" t="s">
        <v>820</v>
      </c>
      <c r="EE3326" s="6" t="s">
        <v>97</v>
      </c>
      <c r="EF3326" s="6" t="s">
        <v>125</v>
      </c>
      <c r="EG3326" s="6">
        <v>172</v>
      </c>
      <c r="EH3326" s="6">
        <v>838</v>
      </c>
      <c r="EI3326" s="6">
        <v>181</v>
      </c>
      <c r="EJ3326" s="6">
        <v>910</v>
      </c>
      <c r="EK3326" s="6">
        <v>181</v>
      </c>
      <c r="EL3326" s="6">
        <v>910</v>
      </c>
      <c r="EM3326" s="6" t="s">
        <v>19</v>
      </c>
      <c r="EN3326" s="6" t="s">
        <v>23</v>
      </c>
      <c r="EO3326" s="6">
        <v>124</v>
      </c>
    </row>
    <row r="3327" spans="131:145" x14ac:dyDescent="0.25">
      <c r="EA3327" s="6" t="s">
        <v>0</v>
      </c>
      <c r="EB3327" s="6" t="s">
        <v>10</v>
      </c>
      <c r="EC3327" s="6" t="s">
        <v>216</v>
      </c>
      <c r="ED3327" s="6" t="s">
        <v>217</v>
      </c>
      <c r="EE3327" s="6" t="s">
        <v>97</v>
      </c>
      <c r="EF3327" s="6" t="s">
        <v>98</v>
      </c>
      <c r="EG3327" s="6">
        <v>40</v>
      </c>
      <c r="EH3327" s="6">
        <v>208</v>
      </c>
      <c r="EI3327" s="6">
        <v>41</v>
      </c>
      <c r="EJ3327" s="6">
        <v>208</v>
      </c>
      <c r="EK3327" s="6">
        <v>51</v>
      </c>
      <c r="EL3327" s="6">
        <v>208</v>
      </c>
      <c r="EM3327" s="6" t="s">
        <v>19</v>
      </c>
      <c r="EN3327" s="6" t="s">
        <v>23</v>
      </c>
      <c r="EO3327" s="6">
        <v>23</v>
      </c>
    </row>
    <row r="3328" spans="131:145" x14ac:dyDescent="0.25">
      <c r="EA3328" s="6" t="s">
        <v>0</v>
      </c>
      <c r="EB3328" s="6" t="s">
        <v>5</v>
      </c>
      <c r="EC3328" s="6" t="s">
        <v>819</v>
      </c>
      <c r="ED3328" s="6" t="s">
        <v>820</v>
      </c>
      <c r="EE3328" s="6" t="s">
        <v>97</v>
      </c>
      <c r="EF3328" s="6" t="s">
        <v>125</v>
      </c>
      <c r="EG3328" s="6">
        <v>172</v>
      </c>
      <c r="EH3328" s="6">
        <v>838</v>
      </c>
      <c r="EI3328" s="6">
        <v>181</v>
      </c>
      <c r="EJ3328" s="6">
        <v>910</v>
      </c>
      <c r="EK3328" s="6">
        <v>181</v>
      </c>
      <c r="EL3328" s="6">
        <v>910</v>
      </c>
      <c r="EM3328" s="6" t="s">
        <v>19</v>
      </c>
      <c r="EN3328" s="6" t="s">
        <v>22</v>
      </c>
      <c r="EO3328" s="6">
        <v>69</v>
      </c>
    </row>
    <row r="3329" spans="131:145" x14ac:dyDescent="0.25">
      <c r="EA3329" s="6" t="s">
        <v>0</v>
      </c>
      <c r="EB3329" s="6" t="s">
        <v>8</v>
      </c>
      <c r="EC3329" s="6" t="s">
        <v>218</v>
      </c>
      <c r="ED3329" s="6" t="s">
        <v>219</v>
      </c>
      <c r="EE3329" s="6" t="s">
        <v>97</v>
      </c>
      <c r="EF3329" s="6" t="s">
        <v>98</v>
      </c>
      <c r="EG3329" s="6">
        <v>70</v>
      </c>
      <c r="EH3329" s="6">
        <v>609</v>
      </c>
      <c r="EI3329" s="6">
        <v>124</v>
      </c>
      <c r="EJ3329" s="6">
        <v>644</v>
      </c>
      <c r="EK3329" s="6">
        <v>124</v>
      </c>
      <c r="EL3329" s="6">
        <v>644</v>
      </c>
      <c r="EM3329" s="6" t="s">
        <v>19</v>
      </c>
      <c r="EN3329" s="6" t="s">
        <v>21</v>
      </c>
      <c r="EO3329" s="6">
        <v>59</v>
      </c>
    </row>
    <row r="3330" spans="131:145" x14ac:dyDescent="0.25">
      <c r="EA3330" s="6" t="s">
        <v>0</v>
      </c>
      <c r="EB3330" s="6" t="s">
        <v>5</v>
      </c>
      <c r="EC3330" s="6" t="s">
        <v>819</v>
      </c>
      <c r="ED3330" s="6" t="s">
        <v>820</v>
      </c>
      <c r="EE3330" s="6" t="s">
        <v>97</v>
      </c>
      <c r="EF3330" s="6" t="s">
        <v>125</v>
      </c>
      <c r="EG3330" s="6">
        <v>172</v>
      </c>
      <c r="EH3330" s="6">
        <v>838</v>
      </c>
      <c r="EI3330" s="6">
        <v>181</v>
      </c>
      <c r="EJ3330" s="6">
        <v>910</v>
      </c>
      <c r="EK3330" s="6">
        <v>181</v>
      </c>
      <c r="EL3330" s="6">
        <v>910</v>
      </c>
      <c r="EM3330" s="6" t="s">
        <v>19</v>
      </c>
      <c r="EN3330" s="6" t="s">
        <v>21</v>
      </c>
      <c r="EO3330" s="6">
        <v>55</v>
      </c>
    </row>
    <row r="3331" spans="131:145" x14ac:dyDescent="0.25">
      <c r="EA3331" s="6" t="s">
        <v>0</v>
      </c>
      <c r="EB3331" s="6" t="s">
        <v>8</v>
      </c>
      <c r="EC3331" s="6" t="s">
        <v>828</v>
      </c>
      <c r="ED3331" s="6" t="s">
        <v>829</v>
      </c>
      <c r="EE3331" s="6" t="s">
        <v>97</v>
      </c>
      <c r="EF3331" s="6" t="s">
        <v>98</v>
      </c>
      <c r="EG3331" s="6">
        <v>265</v>
      </c>
      <c r="EH3331" s="6">
        <v>1084</v>
      </c>
      <c r="EI3331" s="6">
        <v>260</v>
      </c>
      <c r="EJ3331" s="6">
        <v>1140</v>
      </c>
      <c r="EK3331" s="6">
        <v>260</v>
      </c>
      <c r="EL3331" s="6">
        <v>1140</v>
      </c>
      <c r="EM3331" s="6" t="s">
        <v>19</v>
      </c>
      <c r="EN3331" s="6" t="s">
        <v>23</v>
      </c>
      <c r="EO3331" s="6">
        <v>129</v>
      </c>
    </row>
    <row r="3332" spans="131:145" x14ac:dyDescent="0.25">
      <c r="EA3332" s="6" t="s">
        <v>0</v>
      </c>
      <c r="EB3332" s="6" t="s">
        <v>8</v>
      </c>
      <c r="EC3332" s="6" t="s">
        <v>218</v>
      </c>
      <c r="ED3332" s="6" t="s">
        <v>219</v>
      </c>
      <c r="EE3332" s="6" t="s">
        <v>97</v>
      </c>
      <c r="EF3332" s="6" t="s">
        <v>98</v>
      </c>
      <c r="EG3332" s="6">
        <v>70</v>
      </c>
      <c r="EH3332" s="6">
        <v>609</v>
      </c>
      <c r="EI3332" s="6">
        <v>124</v>
      </c>
      <c r="EJ3332" s="6">
        <v>644</v>
      </c>
      <c r="EK3332" s="6">
        <v>124</v>
      </c>
      <c r="EL3332" s="6">
        <v>644</v>
      </c>
      <c r="EM3332" s="6" t="s">
        <v>19</v>
      </c>
      <c r="EN3332" s="6" t="s">
        <v>22</v>
      </c>
      <c r="EO3332" s="6">
        <v>69</v>
      </c>
    </row>
    <row r="3333" spans="131:145" x14ac:dyDescent="0.25">
      <c r="EA3333" s="6" t="s">
        <v>0</v>
      </c>
      <c r="EB3333" s="6" t="s">
        <v>6</v>
      </c>
      <c r="EC3333" s="6" t="s">
        <v>275</v>
      </c>
      <c r="ED3333" s="6" t="s">
        <v>276</v>
      </c>
      <c r="EE3333" s="6" t="s">
        <v>97</v>
      </c>
      <c r="EF3333" s="6" t="s">
        <v>98</v>
      </c>
      <c r="EG3333" s="6">
        <v>118</v>
      </c>
      <c r="EH3333" s="6">
        <v>516</v>
      </c>
      <c r="EI3333" s="6">
        <v>108</v>
      </c>
      <c r="EJ3333" s="6">
        <v>470</v>
      </c>
      <c r="EK3333" s="6">
        <v>118</v>
      </c>
      <c r="EL3333" s="6">
        <v>520</v>
      </c>
      <c r="EM3333" s="6" t="s">
        <v>19</v>
      </c>
      <c r="EN3333" s="6" t="s">
        <v>22</v>
      </c>
      <c r="EO3333" s="6">
        <v>24</v>
      </c>
    </row>
    <row r="3334" spans="131:145" x14ac:dyDescent="0.25">
      <c r="EA3334" s="6" t="s">
        <v>0</v>
      </c>
      <c r="EB3334" s="6" t="s">
        <v>8</v>
      </c>
      <c r="EC3334" s="6" t="s">
        <v>218</v>
      </c>
      <c r="ED3334" s="6" t="s">
        <v>219</v>
      </c>
      <c r="EE3334" s="6" t="s">
        <v>97</v>
      </c>
      <c r="EF3334" s="6" t="s">
        <v>98</v>
      </c>
      <c r="EG3334" s="6">
        <v>70</v>
      </c>
      <c r="EH3334" s="6">
        <v>609</v>
      </c>
      <c r="EI3334" s="6">
        <v>124</v>
      </c>
      <c r="EJ3334" s="6">
        <v>644</v>
      </c>
      <c r="EK3334" s="6">
        <v>124</v>
      </c>
      <c r="EL3334" s="6">
        <v>644</v>
      </c>
      <c r="EM3334" s="6" t="s">
        <v>19</v>
      </c>
      <c r="EN3334" s="6" t="s">
        <v>23</v>
      </c>
      <c r="EO3334" s="6">
        <v>128</v>
      </c>
    </row>
    <row r="3335" spans="131:145" x14ac:dyDescent="0.25">
      <c r="EA3335" s="6" t="s">
        <v>0</v>
      </c>
      <c r="EB3335" s="6" t="s">
        <v>5</v>
      </c>
      <c r="EC3335" s="6" t="s">
        <v>185</v>
      </c>
      <c r="ED3335" s="6" t="s">
        <v>186</v>
      </c>
      <c r="EE3335" s="6" t="s">
        <v>97</v>
      </c>
      <c r="EF3335" s="6" t="s">
        <v>125</v>
      </c>
      <c r="EG3335" s="6">
        <v>429</v>
      </c>
      <c r="EH3335" s="6">
        <v>2237</v>
      </c>
      <c r="EI3335" s="6">
        <v>429</v>
      </c>
      <c r="EJ3335" s="6">
        <v>2221</v>
      </c>
      <c r="EK3335" s="6">
        <v>429</v>
      </c>
      <c r="EL3335" s="6">
        <v>2221</v>
      </c>
      <c r="EM3335" s="6" t="s">
        <v>19</v>
      </c>
      <c r="EN3335" s="6" t="s">
        <v>21</v>
      </c>
      <c r="EO3335" s="6">
        <v>143</v>
      </c>
    </row>
    <row r="3336" spans="131:145" x14ac:dyDescent="0.25">
      <c r="EA3336" s="6" t="s">
        <v>0</v>
      </c>
      <c r="EB3336" s="6" t="s">
        <v>8</v>
      </c>
      <c r="EC3336" s="6" t="s">
        <v>141</v>
      </c>
      <c r="ED3336" s="6" t="s">
        <v>142</v>
      </c>
      <c r="EE3336" s="6" t="s">
        <v>97</v>
      </c>
      <c r="EF3336" s="6" t="s">
        <v>98</v>
      </c>
      <c r="EG3336" s="6">
        <v>186</v>
      </c>
      <c r="EH3336" s="6">
        <v>1002</v>
      </c>
      <c r="EI3336" s="6">
        <v>183</v>
      </c>
      <c r="EJ3336" s="6">
        <v>971</v>
      </c>
      <c r="EK3336" s="6">
        <v>188</v>
      </c>
      <c r="EL3336" s="6">
        <v>1003</v>
      </c>
      <c r="EM3336" s="6" t="s">
        <v>19</v>
      </c>
      <c r="EN3336" s="6" t="s">
        <v>21</v>
      </c>
      <c r="EO3336" s="6">
        <v>100</v>
      </c>
    </row>
    <row r="3337" spans="131:145" x14ac:dyDescent="0.25">
      <c r="EA3337" s="6" t="s">
        <v>0</v>
      </c>
      <c r="EB3337" s="6" t="s">
        <v>5</v>
      </c>
      <c r="EC3337" s="6" t="s">
        <v>183</v>
      </c>
      <c r="ED3337" s="6" t="s">
        <v>184</v>
      </c>
      <c r="EE3337" s="6" t="s">
        <v>97</v>
      </c>
      <c r="EF3337" s="6" t="s">
        <v>125</v>
      </c>
      <c r="EG3337" s="6">
        <v>45</v>
      </c>
      <c r="EH3337" s="6">
        <v>193</v>
      </c>
      <c r="EI3337" s="6">
        <v>48</v>
      </c>
      <c r="EJ3337" s="6">
        <v>196</v>
      </c>
      <c r="EK3337" s="6">
        <v>48</v>
      </c>
      <c r="EL3337" s="6">
        <v>196</v>
      </c>
      <c r="EM3337" s="6" t="s">
        <v>19</v>
      </c>
      <c r="EN3337" s="6" t="s">
        <v>23</v>
      </c>
      <c r="EO3337" s="6">
        <v>20</v>
      </c>
    </row>
    <row r="3338" spans="131:145" x14ac:dyDescent="0.25">
      <c r="EA3338" s="6" t="s">
        <v>0</v>
      </c>
      <c r="EB3338" s="6" t="s">
        <v>5</v>
      </c>
      <c r="EC3338" s="6" t="s">
        <v>183</v>
      </c>
      <c r="ED3338" s="6" t="s">
        <v>184</v>
      </c>
      <c r="EE3338" s="6" t="s">
        <v>97</v>
      </c>
      <c r="EF3338" s="6" t="s">
        <v>125</v>
      </c>
      <c r="EG3338" s="6">
        <v>45</v>
      </c>
      <c r="EH3338" s="6">
        <v>193</v>
      </c>
      <c r="EI3338" s="6">
        <v>48</v>
      </c>
      <c r="EJ3338" s="6">
        <v>196</v>
      </c>
      <c r="EK3338" s="6">
        <v>48</v>
      </c>
      <c r="EL3338" s="6">
        <v>196</v>
      </c>
      <c r="EM3338" s="6" t="s">
        <v>19</v>
      </c>
      <c r="EN3338" s="6" t="s">
        <v>22</v>
      </c>
      <c r="EO3338" s="6">
        <v>13</v>
      </c>
    </row>
    <row r="3339" spans="131:145" x14ac:dyDescent="0.25">
      <c r="EA3339" s="6" t="s">
        <v>0</v>
      </c>
      <c r="EB3339" s="6" t="s">
        <v>11</v>
      </c>
      <c r="EC3339" s="6" t="s">
        <v>187</v>
      </c>
      <c r="ED3339" s="6" t="s">
        <v>188</v>
      </c>
      <c r="EE3339" s="6" t="s">
        <v>97</v>
      </c>
      <c r="EF3339" s="6" t="s">
        <v>132</v>
      </c>
      <c r="EG3339" s="6">
        <v>18</v>
      </c>
      <c r="EH3339" s="6">
        <v>78</v>
      </c>
      <c r="EI3339" s="6">
        <v>18</v>
      </c>
      <c r="EJ3339" s="6">
        <v>79</v>
      </c>
      <c r="EK3339" s="6">
        <v>18</v>
      </c>
      <c r="EL3339" s="6">
        <v>77</v>
      </c>
      <c r="EM3339" s="6" t="s">
        <v>19</v>
      </c>
      <c r="EN3339" s="6" t="s">
        <v>23</v>
      </c>
      <c r="EO3339" s="6">
        <v>4</v>
      </c>
    </row>
    <row r="3340" spans="131:145" x14ac:dyDescent="0.25">
      <c r="EA3340" s="6" t="s">
        <v>0</v>
      </c>
      <c r="EB3340" s="6" t="s">
        <v>5</v>
      </c>
      <c r="EC3340" s="6" t="s">
        <v>185</v>
      </c>
      <c r="ED3340" s="6" t="s">
        <v>186</v>
      </c>
      <c r="EE3340" s="6" t="s">
        <v>97</v>
      </c>
      <c r="EF3340" s="6" t="s">
        <v>125</v>
      </c>
      <c r="EG3340" s="6">
        <v>429</v>
      </c>
      <c r="EH3340" s="6">
        <v>2237</v>
      </c>
      <c r="EI3340" s="6">
        <v>429</v>
      </c>
      <c r="EJ3340" s="6">
        <v>2221</v>
      </c>
      <c r="EK3340" s="6">
        <v>429</v>
      </c>
      <c r="EL3340" s="6">
        <v>2221</v>
      </c>
      <c r="EM3340" s="6" t="s">
        <v>19</v>
      </c>
      <c r="EN3340" s="6" t="s">
        <v>23</v>
      </c>
      <c r="EO3340" s="6">
        <v>278</v>
      </c>
    </row>
    <row r="3341" spans="131:145" x14ac:dyDescent="0.25">
      <c r="EA3341" s="6" t="s">
        <v>0</v>
      </c>
      <c r="EB3341" s="6" t="s">
        <v>6</v>
      </c>
      <c r="EC3341" s="6" t="s">
        <v>824</v>
      </c>
      <c r="ED3341" s="6" t="s">
        <v>825</v>
      </c>
      <c r="EE3341" s="6" t="s">
        <v>209</v>
      </c>
      <c r="EF3341" s="6" t="s">
        <v>132</v>
      </c>
      <c r="EG3341" s="6">
        <v>153</v>
      </c>
      <c r="EH3341" s="6">
        <v>873</v>
      </c>
      <c r="EI3341" s="6">
        <v>153</v>
      </c>
      <c r="EJ3341" s="6">
        <v>922</v>
      </c>
      <c r="EK3341" s="6">
        <v>153</v>
      </c>
      <c r="EL3341" s="6">
        <v>922</v>
      </c>
      <c r="EM3341" s="6" t="s">
        <v>19</v>
      </c>
      <c r="EN3341" s="6" t="s">
        <v>22</v>
      </c>
      <c r="EO3341" s="6">
        <v>59</v>
      </c>
    </row>
    <row r="3342" spans="131:145" x14ac:dyDescent="0.25">
      <c r="EA3342" s="6" t="s">
        <v>0</v>
      </c>
      <c r="EB3342" s="6" t="s">
        <v>7</v>
      </c>
      <c r="EC3342" s="6" t="s">
        <v>727</v>
      </c>
      <c r="ED3342" s="6" t="s">
        <v>728</v>
      </c>
      <c r="EE3342" s="6" t="s">
        <v>97</v>
      </c>
      <c r="EF3342" s="6" t="s">
        <v>98</v>
      </c>
      <c r="EG3342" s="6">
        <v>116</v>
      </c>
      <c r="EH3342" s="6">
        <v>659</v>
      </c>
      <c r="EI3342" s="6">
        <v>116</v>
      </c>
      <c r="EJ3342" s="6">
        <v>659</v>
      </c>
      <c r="EK3342" s="6">
        <v>116</v>
      </c>
      <c r="EL3342" s="6">
        <v>659</v>
      </c>
      <c r="EM3342" s="6" t="s">
        <v>19</v>
      </c>
      <c r="EN3342" s="6" t="s">
        <v>21</v>
      </c>
      <c r="EO3342" s="6">
        <v>16</v>
      </c>
    </row>
    <row r="3343" spans="131:145" x14ac:dyDescent="0.25">
      <c r="EA3343" s="6" t="s">
        <v>0</v>
      </c>
      <c r="EB3343" s="6" t="s">
        <v>7</v>
      </c>
      <c r="EC3343" s="6" t="s">
        <v>133</v>
      </c>
      <c r="ED3343" s="6" t="s">
        <v>134</v>
      </c>
      <c r="EE3343" s="6" t="s">
        <v>97</v>
      </c>
      <c r="EF3343" s="6" t="s">
        <v>98</v>
      </c>
      <c r="EG3343" s="6">
        <v>631</v>
      </c>
      <c r="EH3343" s="6">
        <v>3758</v>
      </c>
      <c r="EI3343" s="6">
        <v>613</v>
      </c>
      <c r="EJ3343" s="6">
        <v>3721</v>
      </c>
      <c r="EK3343" s="6">
        <v>626</v>
      </c>
      <c r="EL3343" s="6">
        <v>3786</v>
      </c>
      <c r="EM3343" s="6" t="s">
        <v>19</v>
      </c>
      <c r="EN3343" s="6" t="s">
        <v>23</v>
      </c>
      <c r="EO3343" s="6">
        <v>489</v>
      </c>
    </row>
    <row r="3344" spans="131:145" x14ac:dyDescent="0.25">
      <c r="EA3344" s="6" t="s">
        <v>0</v>
      </c>
      <c r="EB3344" s="6" t="s">
        <v>9</v>
      </c>
      <c r="EC3344" s="6" t="s">
        <v>137</v>
      </c>
      <c r="ED3344" s="6" t="s">
        <v>138</v>
      </c>
      <c r="EE3344" s="6" t="s">
        <v>97</v>
      </c>
      <c r="EF3344" s="6" t="s">
        <v>98</v>
      </c>
      <c r="EG3344" s="6">
        <v>135</v>
      </c>
      <c r="EH3344" s="6">
        <v>672</v>
      </c>
      <c r="EI3344" s="6">
        <v>156</v>
      </c>
      <c r="EJ3344" s="6">
        <v>704</v>
      </c>
      <c r="EK3344" s="6">
        <v>156</v>
      </c>
      <c r="EL3344" s="6">
        <v>704</v>
      </c>
      <c r="EM3344" s="6" t="s">
        <v>19</v>
      </c>
      <c r="EN3344" s="6" t="s">
        <v>22</v>
      </c>
      <c r="EO3344" s="6">
        <v>47</v>
      </c>
    </row>
    <row r="3345" spans="131:145" x14ac:dyDescent="0.25">
      <c r="EA3345" s="6" t="s">
        <v>0</v>
      </c>
      <c r="EB3345" s="6" t="s">
        <v>7</v>
      </c>
      <c r="EC3345" s="6" t="s">
        <v>133</v>
      </c>
      <c r="ED3345" s="6" t="s">
        <v>134</v>
      </c>
      <c r="EE3345" s="6" t="s">
        <v>97</v>
      </c>
      <c r="EF3345" s="6" t="s">
        <v>98</v>
      </c>
      <c r="EG3345" s="6">
        <v>631</v>
      </c>
      <c r="EH3345" s="6">
        <v>3758</v>
      </c>
      <c r="EI3345" s="6">
        <v>613</v>
      </c>
      <c r="EJ3345" s="6">
        <v>3721</v>
      </c>
      <c r="EK3345" s="6">
        <v>626</v>
      </c>
      <c r="EL3345" s="6">
        <v>3786</v>
      </c>
      <c r="EM3345" s="6" t="s">
        <v>19</v>
      </c>
      <c r="EN3345" s="6" t="s">
        <v>22</v>
      </c>
      <c r="EO3345" s="6">
        <v>230</v>
      </c>
    </row>
    <row r="3346" spans="131:145" x14ac:dyDescent="0.25">
      <c r="EA3346" s="6" t="s">
        <v>0</v>
      </c>
      <c r="EB3346" s="6" t="s">
        <v>9</v>
      </c>
      <c r="EC3346" s="6" t="s">
        <v>137</v>
      </c>
      <c r="ED3346" s="6" t="s">
        <v>138</v>
      </c>
      <c r="EE3346" s="6" t="s">
        <v>97</v>
      </c>
      <c r="EF3346" s="6" t="s">
        <v>98</v>
      </c>
      <c r="EG3346" s="6">
        <v>135</v>
      </c>
      <c r="EH3346" s="6">
        <v>672</v>
      </c>
      <c r="EI3346" s="6">
        <v>156</v>
      </c>
      <c r="EJ3346" s="6">
        <v>704</v>
      </c>
      <c r="EK3346" s="6">
        <v>156</v>
      </c>
      <c r="EL3346" s="6">
        <v>704</v>
      </c>
      <c r="EM3346" s="6" t="s">
        <v>19</v>
      </c>
      <c r="EN3346" s="6" t="s">
        <v>23</v>
      </c>
      <c r="EO3346" s="6">
        <v>86</v>
      </c>
    </row>
    <row r="3347" spans="131:145" x14ac:dyDescent="0.25">
      <c r="EA3347" s="6" t="s">
        <v>0</v>
      </c>
      <c r="EB3347" s="6" t="s">
        <v>7</v>
      </c>
      <c r="EC3347" s="6" t="s">
        <v>133</v>
      </c>
      <c r="ED3347" s="6" t="s">
        <v>134</v>
      </c>
      <c r="EE3347" s="6" t="s">
        <v>97</v>
      </c>
      <c r="EF3347" s="6" t="s">
        <v>98</v>
      </c>
      <c r="EG3347" s="6">
        <v>631</v>
      </c>
      <c r="EH3347" s="6">
        <v>3758</v>
      </c>
      <c r="EI3347" s="6">
        <v>613</v>
      </c>
      <c r="EJ3347" s="6">
        <v>3721</v>
      </c>
      <c r="EK3347" s="6">
        <v>626</v>
      </c>
      <c r="EL3347" s="6">
        <v>3786</v>
      </c>
      <c r="EM3347" s="6" t="s">
        <v>19</v>
      </c>
      <c r="EN3347" s="6" t="s">
        <v>21</v>
      </c>
      <c r="EO3347" s="6">
        <v>259</v>
      </c>
    </row>
    <row r="3348" spans="131:145" x14ac:dyDescent="0.25">
      <c r="EA3348" s="6" t="s">
        <v>0</v>
      </c>
      <c r="EB3348" s="6" t="s">
        <v>10</v>
      </c>
      <c r="EC3348" s="6" t="s">
        <v>216</v>
      </c>
      <c r="ED3348" s="6" t="s">
        <v>217</v>
      </c>
      <c r="EE3348" s="6" t="s">
        <v>97</v>
      </c>
      <c r="EF3348" s="6" t="s">
        <v>98</v>
      </c>
      <c r="EG3348" s="6">
        <v>40</v>
      </c>
      <c r="EH3348" s="6">
        <v>208</v>
      </c>
      <c r="EI3348" s="6">
        <v>41</v>
      </c>
      <c r="EJ3348" s="6">
        <v>208</v>
      </c>
      <c r="EK3348" s="6">
        <v>51</v>
      </c>
      <c r="EL3348" s="6">
        <v>208</v>
      </c>
      <c r="EM3348" s="6" t="s">
        <v>19</v>
      </c>
      <c r="EN3348" s="6" t="s">
        <v>22</v>
      </c>
      <c r="EO3348" s="6">
        <v>11</v>
      </c>
    </row>
    <row r="3349" spans="131:145" x14ac:dyDescent="0.25">
      <c r="EA3349" s="6" t="s">
        <v>0</v>
      </c>
      <c r="EB3349" s="6" t="s">
        <v>6</v>
      </c>
      <c r="EC3349" s="6" t="s">
        <v>824</v>
      </c>
      <c r="ED3349" s="6" t="s">
        <v>825</v>
      </c>
      <c r="EE3349" s="6" t="s">
        <v>209</v>
      </c>
      <c r="EF3349" s="6" t="s">
        <v>132</v>
      </c>
      <c r="EG3349" s="6">
        <v>153</v>
      </c>
      <c r="EH3349" s="6">
        <v>873</v>
      </c>
      <c r="EI3349" s="6">
        <v>153</v>
      </c>
      <c r="EJ3349" s="6">
        <v>922</v>
      </c>
      <c r="EK3349" s="6">
        <v>153</v>
      </c>
      <c r="EL3349" s="6">
        <v>922</v>
      </c>
      <c r="EM3349" s="6" t="s">
        <v>19</v>
      </c>
      <c r="EN3349" s="6" t="s">
        <v>23</v>
      </c>
      <c r="EO3349" s="6">
        <v>98</v>
      </c>
    </row>
    <row r="3350" spans="131:145" x14ac:dyDescent="0.25">
      <c r="EA3350" s="6" t="s">
        <v>0</v>
      </c>
      <c r="EB3350" s="6" t="s">
        <v>6</v>
      </c>
      <c r="EC3350" s="6" t="s">
        <v>275</v>
      </c>
      <c r="ED3350" s="6" t="s">
        <v>276</v>
      </c>
      <c r="EE3350" s="6" t="s">
        <v>97</v>
      </c>
      <c r="EF3350" s="6" t="s">
        <v>98</v>
      </c>
      <c r="EG3350" s="6">
        <v>118</v>
      </c>
      <c r="EH3350" s="6">
        <v>516</v>
      </c>
      <c r="EI3350" s="6">
        <v>108</v>
      </c>
      <c r="EJ3350" s="6">
        <v>470</v>
      </c>
      <c r="EK3350" s="6">
        <v>118</v>
      </c>
      <c r="EL3350" s="6">
        <v>520</v>
      </c>
      <c r="EM3350" s="6" t="s">
        <v>19</v>
      </c>
      <c r="EN3350" s="6" t="s">
        <v>21</v>
      </c>
      <c r="EO3350" s="6">
        <v>22</v>
      </c>
    </row>
    <row r="3351" spans="131:145" x14ac:dyDescent="0.25">
      <c r="EA3351" s="6" t="s">
        <v>0</v>
      </c>
      <c r="EB3351" s="6" t="s">
        <v>10</v>
      </c>
      <c r="EC3351" s="6" t="s">
        <v>139</v>
      </c>
      <c r="ED3351" s="6" t="s">
        <v>140</v>
      </c>
      <c r="EE3351" s="6" t="s">
        <v>97</v>
      </c>
      <c r="EF3351" s="6" t="s">
        <v>98</v>
      </c>
      <c r="EG3351" s="6">
        <v>80</v>
      </c>
      <c r="EH3351" s="6">
        <v>278</v>
      </c>
      <c r="EI3351" s="6">
        <v>50</v>
      </c>
      <c r="EJ3351" s="6">
        <v>200</v>
      </c>
      <c r="EK3351" s="6">
        <v>83</v>
      </c>
      <c r="EL3351" s="6">
        <v>293</v>
      </c>
      <c r="EM3351" s="6" t="s">
        <v>19</v>
      </c>
      <c r="EN3351" s="6" t="s">
        <v>22</v>
      </c>
      <c r="EO3351" s="6">
        <v>26</v>
      </c>
    </row>
    <row r="3352" spans="131:145" x14ac:dyDescent="0.25">
      <c r="EA3352" s="6" t="s">
        <v>0</v>
      </c>
      <c r="EB3352" s="6" t="s">
        <v>6</v>
      </c>
      <c r="EC3352" s="6" t="s">
        <v>824</v>
      </c>
      <c r="ED3352" s="6" t="s">
        <v>825</v>
      </c>
      <c r="EE3352" s="6" t="s">
        <v>209</v>
      </c>
      <c r="EF3352" s="6" t="s">
        <v>132</v>
      </c>
      <c r="EG3352" s="6">
        <v>153</v>
      </c>
      <c r="EH3352" s="6">
        <v>873</v>
      </c>
      <c r="EI3352" s="6">
        <v>153</v>
      </c>
      <c r="EJ3352" s="6">
        <v>922</v>
      </c>
      <c r="EK3352" s="6">
        <v>153</v>
      </c>
      <c r="EL3352" s="6">
        <v>922</v>
      </c>
      <c r="EM3352" s="6" t="s">
        <v>19</v>
      </c>
      <c r="EN3352" s="6" t="s">
        <v>21</v>
      </c>
      <c r="EO3352" s="6">
        <v>39</v>
      </c>
    </row>
    <row r="3353" spans="131:145" x14ac:dyDescent="0.25">
      <c r="EA3353" s="6" t="s">
        <v>0</v>
      </c>
      <c r="EB3353" s="6" t="s">
        <v>10</v>
      </c>
      <c r="EC3353" s="6" t="s">
        <v>139</v>
      </c>
      <c r="ED3353" s="6" t="s">
        <v>140</v>
      </c>
      <c r="EE3353" s="6" t="s">
        <v>97</v>
      </c>
      <c r="EF3353" s="6" t="s">
        <v>98</v>
      </c>
      <c r="EG3353" s="6">
        <v>80</v>
      </c>
      <c r="EH3353" s="6">
        <v>278</v>
      </c>
      <c r="EI3353" s="6">
        <v>50</v>
      </c>
      <c r="EJ3353" s="6">
        <v>200</v>
      </c>
      <c r="EK3353" s="6">
        <v>83</v>
      </c>
      <c r="EL3353" s="6">
        <v>293</v>
      </c>
      <c r="EM3353" s="6" t="s">
        <v>19</v>
      </c>
      <c r="EN3353" s="6" t="s">
        <v>23</v>
      </c>
      <c r="EO3353" s="6">
        <v>54</v>
      </c>
    </row>
    <row r="3354" spans="131:145" x14ac:dyDescent="0.25">
      <c r="EA3354" s="6" t="s">
        <v>0</v>
      </c>
      <c r="EB3354" s="6" t="s">
        <v>6</v>
      </c>
      <c r="EC3354" s="6" t="s">
        <v>275</v>
      </c>
      <c r="ED3354" s="6" t="s">
        <v>276</v>
      </c>
      <c r="EE3354" s="6" t="s">
        <v>97</v>
      </c>
      <c r="EF3354" s="6" t="s">
        <v>98</v>
      </c>
      <c r="EG3354" s="6">
        <v>118</v>
      </c>
      <c r="EH3354" s="6">
        <v>516</v>
      </c>
      <c r="EI3354" s="6">
        <v>108</v>
      </c>
      <c r="EJ3354" s="6">
        <v>470</v>
      </c>
      <c r="EK3354" s="6">
        <v>118</v>
      </c>
      <c r="EL3354" s="6">
        <v>520</v>
      </c>
      <c r="EM3354" s="6" t="s">
        <v>19</v>
      </c>
      <c r="EN3354" s="6" t="s">
        <v>23</v>
      </c>
      <c r="EO3354" s="6">
        <v>46</v>
      </c>
    </row>
    <row r="3355" spans="131:145" x14ac:dyDescent="0.25">
      <c r="EA3355" s="6" t="s">
        <v>0</v>
      </c>
      <c r="EB3355" s="6" t="s">
        <v>10</v>
      </c>
      <c r="EC3355" s="6" t="s">
        <v>216</v>
      </c>
      <c r="ED3355" s="6" t="s">
        <v>217</v>
      </c>
      <c r="EE3355" s="6" t="s">
        <v>97</v>
      </c>
      <c r="EF3355" s="6" t="s">
        <v>98</v>
      </c>
      <c r="EG3355" s="6">
        <v>40</v>
      </c>
      <c r="EH3355" s="6">
        <v>208</v>
      </c>
      <c r="EI3355" s="6">
        <v>41</v>
      </c>
      <c r="EJ3355" s="6">
        <v>208</v>
      </c>
      <c r="EK3355" s="6">
        <v>51</v>
      </c>
      <c r="EL3355" s="6">
        <v>208</v>
      </c>
      <c r="EM3355" s="6" t="s">
        <v>19</v>
      </c>
      <c r="EN3355" s="6" t="s">
        <v>21</v>
      </c>
      <c r="EO3355" s="6">
        <v>12</v>
      </c>
    </row>
    <row r="3356" spans="131:145" x14ac:dyDescent="0.25">
      <c r="EA3356" s="6" t="s">
        <v>0</v>
      </c>
      <c r="EB3356" s="6" t="s">
        <v>5</v>
      </c>
      <c r="EC3356" s="6" t="s">
        <v>183</v>
      </c>
      <c r="ED3356" s="6" t="s">
        <v>184</v>
      </c>
      <c r="EE3356" s="6" t="s">
        <v>97</v>
      </c>
      <c r="EF3356" s="6" t="s">
        <v>125</v>
      </c>
      <c r="EG3356" s="6">
        <v>45</v>
      </c>
      <c r="EH3356" s="6">
        <v>193</v>
      </c>
      <c r="EI3356" s="6">
        <v>48</v>
      </c>
      <c r="EJ3356" s="6">
        <v>196</v>
      </c>
      <c r="EK3356" s="6">
        <v>48</v>
      </c>
      <c r="EL3356" s="6">
        <v>196</v>
      </c>
      <c r="EM3356" s="6" t="s">
        <v>19</v>
      </c>
      <c r="EN3356" s="6" t="s">
        <v>21</v>
      </c>
      <c r="EO3356" s="6">
        <v>7</v>
      </c>
    </row>
    <row r="3357" spans="131:145" x14ac:dyDescent="0.25">
      <c r="EA3357" s="6" t="s">
        <v>0</v>
      </c>
      <c r="EB3357" s="6" t="s">
        <v>10</v>
      </c>
      <c r="EC3357" s="6" t="s">
        <v>139</v>
      </c>
      <c r="ED3357" s="6" t="s">
        <v>140</v>
      </c>
      <c r="EE3357" s="6" t="s">
        <v>97</v>
      </c>
      <c r="EF3357" s="6" t="s">
        <v>98</v>
      </c>
      <c r="EG3357" s="6">
        <v>80</v>
      </c>
      <c r="EH3357" s="6">
        <v>278</v>
      </c>
      <c r="EI3357" s="6">
        <v>50</v>
      </c>
      <c r="EJ3357" s="6">
        <v>200</v>
      </c>
      <c r="EK3357" s="6">
        <v>83</v>
      </c>
      <c r="EL3357" s="6">
        <v>293</v>
      </c>
      <c r="EM3357" s="6" t="s">
        <v>19</v>
      </c>
      <c r="EN3357" s="6" t="s">
        <v>21</v>
      </c>
      <c r="EO3357" s="6">
        <v>28</v>
      </c>
    </row>
    <row r="3358" spans="131:145" x14ac:dyDescent="0.25">
      <c r="EA3358" s="6" t="s">
        <v>0</v>
      </c>
      <c r="EB3358" s="6" t="s">
        <v>4</v>
      </c>
      <c r="EC3358" s="6" t="s">
        <v>163</v>
      </c>
      <c r="ED3358" s="6" t="s">
        <v>164</v>
      </c>
      <c r="EE3358" s="6" t="s">
        <v>97</v>
      </c>
      <c r="EF3358" s="6" t="s">
        <v>98</v>
      </c>
      <c r="EG3358" s="6">
        <v>107</v>
      </c>
      <c r="EH3358" s="6">
        <v>584</v>
      </c>
      <c r="EI3358" s="6">
        <v>30</v>
      </c>
      <c r="EJ3358" s="6">
        <v>174</v>
      </c>
      <c r="EK3358" s="6">
        <v>108</v>
      </c>
      <c r="EL3358" s="6">
        <v>605</v>
      </c>
      <c r="EM3358" s="6" t="s">
        <v>19</v>
      </c>
      <c r="EN3358" s="6" t="s">
        <v>23</v>
      </c>
      <c r="EO3358" s="6">
        <v>87</v>
      </c>
    </row>
    <row r="3359" spans="131:145" x14ac:dyDescent="0.25">
      <c r="EA3359" s="6" t="s">
        <v>0</v>
      </c>
      <c r="EB3359" s="6" t="s">
        <v>4</v>
      </c>
      <c r="EC3359" s="6" t="s">
        <v>159</v>
      </c>
      <c r="ED3359" s="6" t="s">
        <v>160</v>
      </c>
      <c r="EE3359" s="6" t="s">
        <v>97</v>
      </c>
      <c r="EF3359" s="6" t="s">
        <v>98</v>
      </c>
      <c r="EG3359" s="6">
        <v>44</v>
      </c>
      <c r="EH3359" s="6">
        <v>180</v>
      </c>
      <c r="EI3359" s="6">
        <v>18</v>
      </c>
      <c r="EJ3359" s="6">
        <v>68</v>
      </c>
      <c r="EK3359" s="6">
        <v>45</v>
      </c>
      <c r="EL3359" s="6">
        <v>194</v>
      </c>
      <c r="EM3359" s="6" t="s">
        <v>19</v>
      </c>
      <c r="EN3359" s="6" t="s">
        <v>22</v>
      </c>
      <c r="EO3359" s="6">
        <v>16</v>
      </c>
    </row>
    <row r="3360" spans="131:145" x14ac:dyDescent="0.25">
      <c r="EA3360" s="6" t="s">
        <v>0</v>
      </c>
      <c r="EB3360" s="6" t="s">
        <v>4</v>
      </c>
      <c r="EC3360" s="6" t="s">
        <v>253</v>
      </c>
      <c r="ED3360" s="6" t="s">
        <v>254</v>
      </c>
      <c r="EE3360" s="6" t="s">
        <v>97</v>
      </c>
      <c r="EF3360" s="6" t="s">
        <v>98</v>
      </c>
      <c r="EG3360" s="6">
        <v>6</v>
      </c>
      <c r="EH3360" s="6">
        <v>36</v>
      </c>
      <c r="EI3360" s="6">
        <v>6</v>
      </c>
      <c r="EJ3360" s="6">
        <v>36</v>
      </c>
      <c r="EK3360" s="6">
        <v>6</v>
      </c>
      <c r="EL3360" s="6">
        <v>36</v>
      </c>
      <c r="EM3360" s="6" t="s">
        <v>19</v>
      </c>
      <c r="EN3360" s="6" t="s">
        <v>22</v>
      </c>
      <c r="EO3360" s="6">
        <v>2</v>
      </c>
    </row>
    <row r="3361" spans="131:145" x14ac:dyDescent="0.25">
      <c r="EA3361" s="6" t="s">
        <v>0</v>
      </c>
      <c r="EB3361" s="6" t="s">
        <v>13</v>
      </c>
      <c r="EC3361" s="6" t="s">
        <v>237</v>
      </c>
      <c r="ED3361" s="6" t="s">
        <v>238</v>
      </c>
      <c r="EE3361" s="6" t="s">
        <v>97</v>
      </c>
      <c r="EF3361" s="6" t="s">
        <v>98</v>
      </c>
      <c r="EG3361" s="6">
        <v>6</v>
      </c>
      <c r="EH3361" s="6">
        <v>30</v>
      </c>
      <c r="EI3361" s="6">
        <v>6</v>
      </c>
      <c r="EJ3361" s="6">
        <v>30</v>
      </c>
      <c r="EK3361" s="6">
        <v>6</v>
      </c>
      <c r="EL3361" s="6">
        <v>30</v>
      </c>
      <c r="EM3361" s="6" t="s">
        <v>19</v>
      </c>
      <c r="EN3361" s="6" t="s">
        <v>21</v>
      </c>
      <c r="EO3361" s="6">
        <v>3</v>
      </c>
    </row>
    <row r="3362" spans="131:145" x14ac:dyDescent="0.25">
      <c r="EA3362" s="6" t="s">
        <v>0</v>
      </c>
      <c r="EB3362" s="6" t="s">
        <v>4</v>
      </c>
      <c r="EC3362" s="6" t="s">
        <v>159</v>
      </c>
      <c r="ED3362" s="6" t="s">
        <v>160</v>
      </c>
      <c r="EE3362" s="6" t="s">
        <v>97</v>
      </c>
      <c r="EF3362" s="6" t="s">
        <v>98</v>
      </c>
      <c r="EG3362" s="6">
        <v>44</v>
      </c>
      <c r="EH3362" s="6">
        <v>180</v>
      </c>
      <c r="EI3362" s="6">
        <v>18</v>
      </c>
      <c r="EJ3362" s="6">
        <v>68</v>
      </c>
      <c r="EK3362" s="6">
        <v>45</v>
      </c>
      <c r="EL3362" s="6">
        <v>194</v>
      </c>
      <c r="EM3362" s="6" t="s">
        <v>19</v>
      </c>
      <c r="EN3362" s="6" t="s">
        <v>21</v>
      </c>
      <c r="EO3362" s="6">
        <v>8</v>
      </c>
    </row>
    <row r="3363" spans="131:145" x14ac:dyDescent="0.25">
      <c r="EA3363" s="6" t="s">
        <v>0</v>
      </c>
      <c r="EB3363" s="6" t="s">
        <v>4</v>
      </c>
      <c r="EC3363" s="6" t="s">
        <v>165</v>
      </c>
      <c r="ED3363" s="6" t="s">
        <v>166</v>
      </c>
      <c r="EE3363" s="6" t="s">
        <v>97</v>
      </c>
      <c r="EF3363" s="6" t="s">
        <v>98</v>
      </c>
      <c r="EG3363" s="6">
        <v>72</v>
      </c>
      <c r="EH3363" s="6">
        <v>333</v>
      </c>
      <c r="EI3363" s="6">
        <v>72</v>
      </c>
      <c r="EJ3363" s="6">
        <v>332</v>
      </c>
      <c r="EK3363" s="6">
        <v>72</v>
      </c>
      <c r="EL3363" s="6">
        <v>332</v>
      </c>
      <c r="EM3363" s="6" t="s">
        <v>19</v>
      </c>
      <c r="EN3363" s="6" t="s">
        <v>21</v>
      </c>
      <c r="EO3363" s="6">
        <v>32</v>
      </c>
    </row>
    <row r="3364" spans="131:145" x14ac:dyDescent="0.25">
      <c r="EA3364" s="6" t="s">
        <v>0</v>
      </c>
      <c r="EB3364" s="6" t="s">
        <v>5</v>
      </c>
      <c r="EC3364" s="6" t="s">
        <v>701</v>
      </c>
      <c r="ED3364" s="6" t="s">
        <v>702</v>
      </c>
      <c r="EE3364" s="6" t="s">
        <v>209</v>
      </c>
      <c r="EF3364" s="6" t="s">
        <v>125</v>
      </c>
      <c r="EG3364" s="6">
        <v>155</v>
      </c>
      <c r="EH3364" s="6">
        <v>664</v>
      </c>
      <c r="EI3364" s="6">
        <v>156</v>
      </c>
      <c r="EJ3364" s="6">
        <v>641</v>
      </c>
      <c r="EK3364" s="6">
        <v>273</v>
      </c>
      <c r="EL3364" s="6">
        <v>0</v>
      </c>
      <c r="EM3364" s="6" t="s">
        <v>19</v>
      </c>
      <c r="EN3364" s="6" t="s">
        <v>23</v>
      </c>
      <c r="EO3364" s="6">
        <v>0</v>
      </c>
    </row>
    <row r="3365" spans="131:145" x14ac:dyDescent="0.25">
      <c r="EA3365" s="6" t="s">
        <v>0</v>
      </c>
      <c r="EB3365" s="6" t="s">
        <v>4</v>
      </c>
      <c r="EC3365" s="6" t="s">
        <v>167</v>
      </c>
      <c r="ED3365" s="6" t="s">
        <v>168</v>
      </c>
      <c r="EE3365" s="6" t="s">
        <v>97</v>
      </c>
      <c r="EF3365" s="6" t="s">
        <v>98</v>
      </c>
      <c r="EG3365" s="6">
        <v>190</v>
      </c>
      <c r="EH3365" s="6">
        <v>1047</v>
      </c>
      <c r="EI3365" s="6">
        <v>205</v>
      </c>
      <c r="EJ3365" s="6">
        <v>1072</v>
      </c>
      <c r="EL3365" s="6">
        <v>1072</v>
      </c>
      <c r="EM3365" s="6" t="s">
        <v>19</v>
      </c>
      <c r="EN3365" s="6" t="s">
        <v>23</v>
      </c>
      <c r="EO3365" s="6">
        <v>130</v>
      </c>
    </row>
    <row r="3366" spans="131:145" x14ac:dyDescent="0.25">
      <c r="EA3366" s="6" t="s">
        <v>0</v>
      </c>
      <c r="EB3366" s="6" t="s">
        <v>5</v>
      </c>
      <c r="EC3366" s="6" t="s">
        <v>1839</v>
      </c>
      <c r="ED3366" s="6" t="s">
        <v>717</v>
      </c>
      <c r="EE3366" s="6" t="s">
        <v>209</v>
      </c>
      <c r="EF3366" s="6" t="s">
        <v>98</v>
      </c>
      <c r="EG3366" s="6">
        <v>1295</v>
      </c>
      <c r="EH3366" s="6">
        <v>6509</v>
      </c>
      <c r="EJ3366" s="6">
        <v>6258</v>
      </c>
      <c r="EK3366" s="6">
        <v>1351</v>
      </c>
      <c r="EL3366" s="6">
        <v>6868</v>
      </c>
      <c r="EM3366" s="6" t="s">
        <v>19</v>
      </c>
      <c r="EN3366" s="6" t="s">
        <v>21</v>
      </c>
      <c r="EO3366" s="6">
        <v>0</v>
      </c>
    </row>
    <row r="3367" spans="131:145" x14ac:dyDescent="0.25">
      <c r="EA3367" s="6" t="s">
        <v>0</v>
      </c>
      <c r="EB3367" s="6" t="s">
        <v>5</v>
      </c>
      <c r="EC3367" s="6" t="s">
        <v>701</v>
      </c>
      <c r="ED3367" s="6" t="s">
        <v>702</v>
      </c>
      <c r="EE3367" s="6" t="s">
        <v>209</v>
      </c>
      <c r="EF3367" s="6" t="s">
        <v>125</v>
      </c>
      <c r="EG3367" s="6">
        <v>155</v>
      </c>
      <c r="EH3367" s="6">
        <v>664</v>
      </c>
      <c r="EI3367" s="6">
        <v>156</v>
      </c>
      <c r="EJ3367" s="6">
        <v>641</v>
      </c>
      <c r="EK3367" s="6">
        <v>273</v>
      </c>
      <c r="EL3367" s="6">
        <v>0</v>
      </c>
      <c r="EM3367" s="6" t="s">
        <v>19</v>
      </c>
      <c r="EN3367" s="6" t="s">
        <v>21</v>
      </c>
      <c r="EO3367" s="6">
        <v>0</v>
      </c>
    </row>
    <row r="3368" spans="131:145" x14ac:dyDescent="0.25">
      <c r="EA3368" s="6" t="s">
        <v>0</v>
      </c>
      <c r="EB3368" s="6" t="s">
        <v>4</v>
      </c>
      <c r="EC3368" s="6" t="s">
        <v>253</v>
      </c>
      <c r="ED3368" s="6" t="s">
        <v>254</v>
      </c>
      <c r="EE3368" s="6" t="s">
        <v>97</v>
      </c>
      <c r="EF3368" s="6" t="s">
        <v>98</v>
      </c>
      <c r="EG3368" s="6">
        <v>6</v>
      </c>
      <c r="EH3368" s="6">
        <v>36</v>
      </c>
      <c r="EI3368" s="6">
        <v>6</v>
      </c>
      <c r="EJ3368" s="6">
        <v>36</v>
      </c>
      <c r="EK3368" s="6">
        <v>6</v>
      </c>
      <c r="EL3368" s="6">
        <v>36</v>
      </c>
      <c r="EM3368" s="6" t="s">
        <v>19</v>
      </c>
      <c r="EN3368" s="6" t="s">
        <v>21</v>
      </c>
      <c r="EO3368" s="6">
        <v>1</v>
      </c>
    </row>
    <row r="3369" spans="131:145" x14ac:dyDescent="0.25">
      <c r="EA3369" s="6" t="s">
        <v>0</v>
      </c>
      <c r="EB3369" s="6" t="s">
        <v>5</v>
      </c>
      <c r="EC3369" s="6" t="s">
        <v>837</v>
      </c>
      <c r="ED3369" s="6" t="s">
        <v>838</v>
      </c>
      <c r="EE3369" s="6" t="s">
        <v>209</v>
      </c>
      <c r="EF3369" s="6" t="s">
        <v>125</v>
      </c>
      <c r="EG3369" s="6">
        <v>184</v>
      </c>
      <c r="EH3369" s="6">
        <v>768</v>
      </c>
      <c r="EI3369" s="6">
        <v>175</v>
      </c>
      <c r="EJ3369" s="6">
        <v>828</v>
      </c>
      <c r="EK3369" s="6">
        <v>175</v>
      </c>
      <c r="EL3369" s="6">
        <v>828</v>
      </c>
      <c r="EM3369" s="6" t="s">
        <v>19</v>
      </c>
      <c r="EN3369" s="6" t="s">
        <v>21</v>
      </c>
      <c r="EO3369" s="6">
        <v>55</v>
      </c>
    </row>
    <row r="3370" spans="131:145" x14ac:dyDescent="0.25">
      <c r="EA3370" s="6" t="s">
        <v>0</v>
      </c>
      <c r="EB3370" s="6" t="s">
        <v>4</v>
      </c>
      <c r="EC3370" s="6" t="s">
        <v>265</v>
      </c>
      <c r="ED3370" s="6" t="s">
        <v>266</v>
      </c>
      <c r="EE3370" s="6" t="s">
        <v>97</v>
      </c>
      <c r="EF3370" s="6" t="s">
        <v>125</v>
      </c>
      <c r="EG3370" s="6">
        <v>14</v>
      </c>
      <c r="EH3370" s="6">
        <v>73</v>
      </c>
      <c r="EI3370" s="6">
        <v>12</v>
      </c>
      <c r="EJ3370" s="6">
        <v>61</v>
      </c>
      <c r="EK3370" s="6">
        <v>14</v>
      </c>
      <c r="EL3370" s="6">
        <v>72</v>
      </c>
      <c r="EM3370" s="6" t="s">
        <v>19</v>
      </c>
      <c r="EN3370" s="6" t="s">
        <v>23</v>
      </c>
      <c r="EO3370" s="6">
        <v>12</v>
      </c>
    </row>
    <row r="3371" spans="131:145" x14ac:dyDescent="0.25">
      <c r="EA3371" s="6" t="s">
        <v>0</v>
      </c>
      <c r="EB3371" s="6" t="s">
        <v>4</v>
      </c>
      <c r="EC3371" s="6" t="s">
        <v>263</v>
      </c>
      <c r="ED3371" s="6" t="s">
        <v>264</v>
      </c>
      <c r="EE3371" s="6" t="s">
        <v>97</v>
      </c>
      <c r="EF3371" s="6" t="s">
        <v>125</v>
      </c>
      <c r="EG3371" s="6">
        <v>22</v>
      </c>
      <c r="EH3371" s="6">
        <v>101</v>
      </c>
      <c r="EI3371" s="6">
        <v>18</v>
      </c>
      <c r="EJ3371" s="6">
        <v>91</v>
      </c>
      <c r="EK3371" s="6">
        <v>22</v>
      </c>
      <c r="EL3371" s="6">
        <v>103</v>
      </c>
      <c r="EM3371" s="6" t="s">
        <v>19</v>
      </c>
      <c r="EN3371" s="6" t="s">
        <v>23</v>
      </c>
      <c r="EO3371" s="6">
        <v>23</v>
      </c>
    </row>
    <row r="3372" spans="131:145" x14ac:dyDescent="0.25">
      <c r="EA3372" s="6" t="s">
        <v>0</v>
      </c>
      <c r="EB3372" s="6" t="s">
        <v>4</v>
      </c>
      <c r="EC3372" s="6" t="s">
        <v>163</v>
      </c>
      <c r="ED3372" s="6" t="s">
        <v>164</v>
      </c>
      <c r="EE3372" s="6" t="s">
        <v>97</v>
      </c>
      <c r="EF3372" s="6" t="s">
        <v>98</v>
      </c>
      <c r="EG3372" s="6">
        <v>107</v>
      </c>
      <c r="EH3372" s="6">
        <v>584</v>
      </c>
      <c r="EI3372" s="6">
        <v>30</v>
      </c>
      <c r="EJ3372" s="6">
        <v>174</v>
      </c>
      <c r="EK3372" s="6">
        <v>108</v>
      </c>
      <c r="EL3372" s="6">
        <v>605</v>
      </c>
      <c r="EM3372" s="6" t="s">
        <v>19</v>
      </c>
      <c r="EN3372" s="6" t="s">
        <v>21</v>
      </c>
      <c r="EO3372" s="6">
        <v>32</v>
      </c>
    </row>
    <row r="3373" spans="131:145" x14ac:dyDescent="0.25">
      <c r="EA3373" s="6" t="s">
        <v>0</v>
      </c>
      <c r="EB3373" s="6" t="s">
        <v>4</v>
      </c>
      <c r="EC3373" s="6" t="s">
        <v>159</v>
      </c>
      <c r="ED3373" s="6" t="s">
        <v>160</v>
      </c>
      <c r="EE3373" s="6" t="s">
        <v>97</v>
      </c>
      <c r="EF3373" s="6" t="s">
        <v>98</v>
      </c>
      <c r="EG3373" s="6">
        <v>44</v>
      </c>
      <c r="EH3373" s="6">
        <v>180</v>
      </c>
      <c r="EI3373" s="6">
        <v>18</v>
      </c>
      <c r="EJ3373" s="6">
        <v>68</v>
      </c>
      <c r="EK3373" s="6">
        <v>45</v>
      </c>
      <c r="EL3373" s="6">
        <v>194</v>
      </c>
      <c r="EM3373" s="6" t="s">
        <v>19</v>
      </c>
      <c r="EN3373" s="6" t="s">
        <v>23</v>
      </c>
      <c r="EO3373" s="6">
        <v>24</v>
      </c>
    </row>
    <row r="3374" spans="131:145" x14ac:dyDescent="0.25">
      <c r="EA3374" s="6" t="s">
        <v>0</v>
      </c>
      <c r="EB3374" s="6" t="s">
        <v>5</v>
      </c>
      <c r="EC3374" s="6" t="s">
        <v>1839</v>
      </c>
      <c r="ED3374" s="6" t="s">
        <v>717</v>
      </c>
      <c r="EE3374" s="6" t="s">
        <v>209</v>
      </c>
      <c r="EF3374" s="6" t="s">
        <v>98</v>
      </c>
      <c r="EG3374" s="6">
        <v>1295</v>
      </c>
      <c r="EH3374" s="6">
        <v>6509</v>
      </c>
      <c r="EJ3374" s="6">
        <v>6258</v>
      </c>
      <c r="EK3374" s="6">
        <v>1351</v>
      </c>
      <c r="EL3374" s="6">
        <v>6868</v>
      </c>
      <c r="EM3374" s="6" t="s">
        <v>19</v>
      </c>
      <c r="EN3374" s="6" t="s">
        <v>22</v>
      </c>
      <c r="EO3374" s="6">
        <v>0</v>
      </c>
    </row>
    <row r="3375" spans="131:145" x14ac:dyDescent="0.25">
      <c r="EA3375" s="6" t="s">
        <v>0</v>
      </c>
      <c r="EB3375" s="6" t="s">
        <v>5</v>
      </c>
      <c r="EC3375" s="6" t="s">
        <v>1037</v>
      </c>
      <c r="ED3375" s="6" t="s">
        <v>710</v>
      </c>
      <c r="EE3375" s="6" t="s">
        <v>209</v>
      </c>
      <c r="EF3375" s="6" t="s">
        <v>132</v>
      </c>
      <c r="EG3375" s="6">
        <v>610</v>
      </c>
      <c r="EH3375" s="6">
        <v>2750</v>
      </c>
      <c r="EI3375" s="6">
        <v>609</v>
      </c>
      <c r="EJ3375" s="6">
        <v>2630</v>
      </c>
      <c r="EK3375" s="6">
        <v>609</v>
      </c>
      <c r="EL3375" s="6">
        <v>2630</v>
      </c>
      <c r="EM3375" s="6" t="s">
        <v>19</v>
      </c>
      <c r="EN3375" s="6" t="s">
        <v>22</v>
      </c>
      <c r="EO3375" s="6">
        <v>199</v>
      </c>
    </row>
    <row r="3376" spans="131:145" x14ac:dyDescent="0.25">
      <c r="EA3376" s="6" t="s">
        <v>0</v>
      </c>
      <c r="EB3376" s="6" t="s">
        <v>4</v>
      </c>
      <c r="EC3376" s="6" t="s">
        <v>688</v>
      </c>
      <c r="ED3376" s="6" t="s">
        <v>689</v>
      </c>
      <c r="EE3376" s="6" t="s">
        <v>97</v>
      </c>
      <c r="EF3376" s="6" t="s">
        <v>98</v>
      </c>
      <c r="EG3376" s="6">
        <v>107</v>
      </c>
      <c r="EH3376" s="6">
        <v>501</v>
      </c>
      <c r="EI3376" s="6">
        <v>107</v>
      </c>
      <c r="EJ3376" s="6">
        <v>503</v>
      </c>
      <c r="EK3376" s="6">
        <v>107</v>
      </c>
      <c r="EL3376" s="6">
        <v>497</v>
      </c>
      <c r="EM3376" s="6" t="s">
        <v>19</v>
      </c>
      <c r="EN3376" s="6" t="s">
        <v>22</v>
      </c>
      <c r="EO3376" s="6">
        <v>24</v>
      </c>
    </row>
    <row r="3377" spans="131:145" x14ac:dyDescent="0.25">
      <c r="EA3377" s="6" t="s">
        <v>0</v>
      </c>
      <c r="EB3377" s="6" t="s">
        <v>13</v>
      </c>
      <c r="EC3377" s="6" t="s">
        <v>237</v>
      </c>
      <c r="ED3377" s="6" t="s">
        <v>238</v>
      </c>
      <c r="EE3377" s="6" t="s">
        <v>97</v>
      </c>
      <c r="EF3377" s="6" t="s">
        <v>98</v>
      </c>
      <c r="EG3377" s="6">
        <v>6</v>
      </c>
      <c r="EH3377" s="6">
        <v>30</v>
      </c>
      <c r="EI3377" s="6">
        <v>6</v>
      </c>
      <c r="EJ3377" s="6">
        <v>30</v>
      </c>
      <c r="EK3377" s="6">
        <v>6</v>
      </c>
      <c r="EL3377" s="6">
        <v>30</v>
      </c>
      <c r="EM3377" s="6" t="s">
        <v>19</v>
      </c>
      <c r="EN3377" s="6" t="s">
        <v>23</v>
      </c>
      <c r="EO3377" s="6">
        <v>8</v>
      </c>
    </row>
    <row r="3378" spans="131:145" x14ac:dyDescent="0.25">
      <c r="EA3378" s="6" t="s">
        <v>0</v>
      </c>
      <c r="EB3378" s="6" t="s">
        <v>4</v>
      </c>
      <c r="EC3378" s="6" t="s">
        <v>265</v>
      </c>
      <c r="ED3378" s="6" t="s">
        <v>266</v>
      </c>
      <c r="EE3378" s="6" t="s">
        <v>97</v>
      </c>
      <c r="EF3378" s="6" t="s">
        <v>125</v>
      </c>
      <c r="EG3378" s="6">
        <v>14</v>
      </c>
      <c r="EH3378" s="6">
        <v>73</v>
      </c>
      <c r="EI3378" s="6">
        <v>12</v>
      </c>
      <c r="EJ3378" s="6">
        <v>61</v>
      </c>
      <c r="EK3378" s="6">
        <v>14</v>
      </c>
      <c r="EL3378" s="6">
        <v>72</v>
      </c>
      <c r="EM3378" s="6" t="s">
        <v>19</v>
      </c>
      <c r="EN3378" s="6" t="s">
        <v>22</v>
      </c>
      <c r="EO3378" s="6">
        <v>5</v>
      </c>
    </row>
    <row r="3379" spans="131:145" x14ac:dyDescent="0.25">
      <c r="EA3379" s="6" t="s">
        <v>0</v>
      </c>
      <c r="EB3379" s="6" t="s">
        <v>4</v>
      </c>
      <c r="EC3379" s="6" t="s">
        <v>263</v>
      </c>
      <c r="ED3379" s="6" t="s">
        <v>264</v>
      </c>
      <c r="EE3379" s="6" t="s">
        <v>97</v>
      </c>
      <c r="EF3379" s="6" t="s">
        <v>125</v>
      </c>
      <c r="EG3379" s="6">
        <v>22</v>
      </c>
      <c r="EH3379" s="6">
        <v>101</v>
      </c>
      <c r="EI3379" s="6">
        <v>18</v>
      </c>
      <c r="EJ3379" s="6">
        <v>91</v>
      </c>
      <c r="EK3379" s="6">
        <v>22</v>
      </c>
      <c r="EL3379" s="6">
        <v>103</v>
      </c>
      <c r="EM3379" s="6" t="s">
        <v>19</v>
      </c>
      <c r="EN3379" s="6" t="s">
        <v>21</v>
      </c>
      <c r="EO3379" s="6">
        <v>12</v>
      </c>
    </row>
    <row r="3380" spans="131:145" x14ac:dyDescent="0.25">
      <c r="EA3380" s="6" t="s">
        <v>0</v>
      </c>
      <c r="EB3380" s="6" t="s">
        <v>4</v>
      </c>
      <c r="EC3380" s="6" t="s">
        <v>688</v>
      </c>
      <c r="ED3380" s="6" t="s">
        <v>689</v>
      </c>
      <c r="EE3380" s="6" t="s">
        <v>97</v>
      </c>
      <c r="EF3380" s="6" t="s">
        <v>98</v>
      </c>
      <c r="EG3380" s="6">
        <v>107</v>
      </c>
      <c r="EH3380" s="6">
        <v>501</v>
      </c>
      <c r="EI3380" s="6">
        <v>107</v>
      </c>
      <c r="EJ3380" s="6">
        <v>503</v>
      </c>
      <c r="EK3380" s="6">
        <v>107</v>
      </c>
      <c r="EL3380" s="6">
        <v>497</v>
      </c>
      <c r="EM3380" s="6" t="s">
        <v>19</v>
      </c>
      <c r="EN3380" s="6" t="s">
        <v>21</v>
      </c>
      <c r="EO3380" s="6">
        <v>31</v>
      </c>
    </row>
    <row r="3381" spans="131:145" x14ac:dyDescent="0.25">
      <c r="EA3381" s="6" t="s">
        <v>0</v>
      </c>
      <c r="EB3381" s="6" t="s">
        <v>13</v>
      </c>
      <c r="EC3381" s="6" t="s">
        <v>237</v>
      </c>
      <c r="ED3381" s="6" t="s">
        <v>238</v>
      </c>
      <c r="EE3381" s="6" t="s">
        <v>97</v>
      </c>
      <c r="EF3381" s="6" t="s">
        <v>98</v>
      </c>
      <c r="EG3381" s="6">
        <v>6</v>
      </c>
      <c r="EH3381" s="6">
        <v>30</v>
      </c>
      <c r="EI3381" s="6">
        <v>6</v>
      </c>
      <c r="EJ3381" s="6">
        <v>30</v>
      </c>
      <c r="EK3381" s="6">
        <v>6</v>
      </c>
      <c r="EL3381" s="6">
        <v>30</v>
      </c>
      <c r="EM3381" s="6" t="s">
        <v>19</v>
      </c>
      <c r="EN3381" s="6" t="s">
        <v>22</v>
      </c>
      <c r="EO3381" s="6">
        <v>5</v>
      </c>
    </row>
    <row r="3382" spans="131:145" x14ac:dyDescent="0.25">
      <c r="EA3382" s="6" t="s">
        <v>0</v>
      </c>
      <c r="EB3382" s="6" t="s">
        <v>5</v>
      </c>
      <c r="EC3382" s="6" t="s">
        <v>1037</v>
      </c>
      <c r="ED3382" s="6" t="s">
        <v>710</v>
      </c>
      <c r="EE3382" s="6" t="s">
        <v>209</v>
      </c>
      <c r="EF3382" s="6" t="s">
        <v>132</v>
      </c>
      <c r="EG3382" s="6">
        <v>610</v>
      </c>
      <c r="EH3382" s="6">
        <v>2750</v>
      </c>
      <c r="EI3382" s="6">
        <v>609</v>
      </c>
      <c r="EJ3382" s="6">
        <v>2630</v>
      </c>
      <c r="EK3382" s="6">
        <v>609</v>
      </c>
      <c r="EL3382" s="6">
        <v>2630</v>
      </c>
      <c r="EM3382" s="6" t="s">
        <v>19</v>
      </c>
      <c r="EN3382" s="6" t="s">
        <v>23</v>
      </c>
      <c r="EO3382" s="6">
        <v>471</v>
      </c>
    </row>
    <row r="3383" spans="131:145" x14ac:dyDescent="0.25">
      <c r="EA3383" s="6" t="s">
        <v>0</v>
      </c>
      <c r="EB3383" s="6" t="s">
        <v>4</v>
      </c>
      <c r="EC3383" s="6" t="s">
        <v>265</v>
      </c>
      <c r="ED3383" s="6" t="s">
        <v>266</v>
      </c>
      <c r="EE3383" s="6" t="s">
        <v>97</v>
      </c>
      <c r="EF3383" s="6" t="s">
        <v>125</v>
      </c>
      <c r="EG3383" s="6">
        <v>14</v>
      </c>
      <c r="EH3383" s="6">
        <v>73</v>
      </c>
      <c r="EI3383" s="6">
        <v>12</v>
      </c>
      <c r="EJ3383" s="6">
        <v>61</v>
      </c>
      <c r="EK3383" s="6">
        <v>14</v>
      </c>
      <c r="EL3383" s="6">
        <v>72</v>
      </c>
      <c r="EM3383" s="6" t="s">
        <v>19</v>
      </c>
      <c r="EN3383" s="6" t="s">
        <v>21</v>
      </c>
      <c r="EO3383" s="6">
        <v>7</v>
      </c>
    </row>
    <row r="3384" spans="131:145" x14ac:dyDescent="0.25">
      <c r="EA3384" s="6" t="s">
        <v>0</v>
      </c>
      <c r="EB3384" s="6" t="s">
        <v>5</v>
      </c>
      <c r="EC3384" s="6" t="s">
        <v>840</v>
      </c>
      <c r="ED3384" s="6" t="s">
        <v>841</v>
      </c>
      <c r="EE3384" s="6" t="s">
        <v>209</v>
      </c>
      <c r="EF3384" s="6" t="s">
        <v>125</v>
      </c>
      <c r="EG3384" s="6">
        <v>640</v>
      </c>
      <c r="EH3384" s="6">
        <v>2600</v>
      </c>
      <c r="EI3384" s="6">
        <v>623</v>
      </c>
      <c r="EJ3384" s="6">
        <v>2635</v>
      </c>
      <c r="EK3384" s="6">
        <v>623</v>
      </c>
      <c r="EL3384" s="6">
        <v>2635</v>
      </c>
      <c r="EM3384" s="6" t="s">
        <v>19</v>
      </c>
      <c r="EN3384" s="6" t="s">
        <v>21</v>
      </c>
      <c r="EO3384" s="6">
        <v>140</v>
      </c>
    </row>
    <row r="3385" spans="131:145" x14ac:dyDescent="0.25">
      <c r="EA3385" s="6" t="s">
        <v>0</v>
      </c>
      <c r="EB3385" s="6" t="s">
        <v>5</v>
      </c>
      <c r="EC3385" s="6" t="s">
        <v>701</v>
      </c>
      <c r="ED3385" s="6" t="s">
        <v>702</v>
      </c>
      <c r="EE3385" s="6" t="s">
        <v>209</v>
      </c>
      <c r="EF3385" s="6" t="s">
        <v>125</v>
      </c>
      <c r="EG3385" s="6">
        <v>155</v>
      </c>
      <c r="EH3385" s="6">
        <v>664</v>
      </c>
      <c r="EI3385" s="6">
        <v>156</v>
      </c>
      <c r="EJ3385" s="6">
        <v>641</v>
      </c>
      <c r="EK3385" s="6">
        <v>273</v>
      </c>
      <c r="EL3385" s="6">
        <v>0</v>
      </c>
      <c r="EM3385" s="6" t="s">
        <v>19</v>
      </c>
      <c r="EN3385" s="6" t="s">
        <v>22</v>
      </c>
      <c r="EO3385" s="6">
        <v>0</v>
      </c>
    </row>
    <row r="3386" spans="131:145" x14ac:dyDescent="0.25">
      <c r="EA3386" s="6" t="s">
        <v>0</v>
      </c>
      <c r="EB3386" s="6" t="s">
        <v>4</v>
      </c>
      <c r="EC3386" s="6" t="s">
        <v>1799</v>
      </c>
      <c r="ED3386" s="6" t="s">
        <v>162</v>
      </c>
      <c r="EE3386" s="6" t="s">
        <v>97</v>
      </c>
      <c r="EF3386" s="6" t="s">
        <v>98</v>
      </c>
      <c r="EG3386" s="6">
        <v>163</v>
      </c>
      <c r="EH3386" s="6">
        <v>712</v>
      </c>
      <c r="EI3386" s="6">
        <v>84</v>
      </c>
      <c r="EJ3386" s="6">
        <v>452</v>
      </c>
      <c r="EK3386" s="6">
        <v>140</v>
      </c>
      <c r="EL3386" s="6">
        <v>707</v>
      </c>
      <c r="EM3386" s="6" t="s">
        <v>19</v>
      </c>
      <c r="EN3386" s="6" t="s">
        <v>21</v>
      </c>
      <c r="EO3386" s="6">
        <v>51</v>
      </c>
    </row>
    <row r="3387" spans="131:145" x14ac:dyDescent="0.25">
      <c r="EA3387" s="6" t="s">
        <v>0</v>
      </c>
      <c r="EB3387" s="6" t="s">
        <v>5</v>
      </c>
      <c r="EC3387" s="6" t="s">
        <v>834</v>
      </c>
      <c r="ED3387" s="6" t="s">
        <v>835</v>
      </c>
      <c r="EE3387" s="6" t="s">
        <v>209</v>
      </c>
      <c r="EF3387" s="6" t="s">
        <v>125</v>
      </c>
      <c r="EG3387" s="6">
        <v>169</v>
      </c>
      <c r="EH3387" s="6">
        <v>1216</v>
      </c>
      <c r="EI3387" s="6">
        <v>176</v>
      </c>
      <c r="EJ3387" s="6">
        <v>1216</v>
      </c>
      <c r="EK3387" s="6">
        <v>176</v>
      </c>
      <c r="EL3387" s="6">
        <v>1216</v>
      </c>
      <c r="EM3387" s="6" t="s">
        <v>19</v>
      </c>
      <c r="EN3387" s="6" t="s">
        <v>21</v>
      </c>
      <c r="EO3387" s="6">
        <v>85</v>
      </c>
    </row>
    <row r="3388" spans="131:145" x14ac:dyDescent="0.25">
      <c r="EA3388" s="6" t="s">
        <v>0</v>
      </c>
      <c r="EB3388" s="6" t="s">
        <v>4</v>
      </c>
      <c r="EC3388" s="6" t="s">
        <v>163</v>
      </c>
      <c r="ED3388" s="6" t="s">
        <v>164</v>
      </c>
      <c r="EE3388" s="6" t="s">
        <v>97</v>
      </c>
      <c r="EF3388" s="6" t="s">
        <v>98</v>
      </c>
      <c r="EG3388" s="6">
        <v>107</v>
      </c>
      <c r="EH3388" s="6">
        <v>584</v>
      </c>
      <c r="EI3388" s="6">
        <v>30</v>
      </c>
      <c r="EJ3388" s="6">
        <v>174</v>
      </c>
      <c r="EK3388" s="6">
        <v>108</v>
      </c>
      <c r="EL3388" s="6">
        <v>605</v>
      </c>
      <c r="EM3388" s="6" t="s">
        <v>19</v>
      </c>
      <c r="EN3388" s="6" t="s">
        <v>22</v>
      </c>
      <c r="EO3388" s="6">
        <v>55</v>
      </c>
    </row>
    <row r="3389" spans="131:145" x14ac:dyDescent="0.25">
      <c r="EA3389" s="6" t="s">
        <v>0</v>
      </c>
      <c r="EB3389" s="6" t="s">
        <v>4</v>
      </c>
      <c r="EC3389" s="6" t="s">
        <v>832</v>
      </c>
      <c r="ED3389" s="6" t="s">
        <v>833</v>
      </c>
      <c r="EE3389" s="6" t="s">
        <v>97</v>
      </c>
      <c r="EF3389" s="6" t="s">
        <v>98</v>
      </c>
      <c r="EG3389" s="6">
        <v>68</v>
      </c>
      <c r="EH3389" s="6">
        <v>340</v>
      </c>
      <c r="EI3389" s="6">
        <v>61</v>
      </c>
      <c r="EJ3389" s="6">
        <v>315</v>
      </c>
      <c r="EK3389" s="6">
        <v>68</v>
      </c>
      <c r="EL3389" s="6">
        <v>340</v>
      </c>
      <c r="EM3389" s="6" t="s">
        <v>19</v>
      </c>
      <c r="EN3389" s="6" t="s">
        <v>21</v>
      </c>
      <c r="EO3389" s="6">
        <v>28</v>
      </c>
    </row>
    <row r="3390" spans="131:145" x14ac:dyDescent="0.25">
      <c r="EA3390" s="6" t="s">
        <v>0</v>
      </c>
      <c r="EB3390" s="6" t="s">
        <v>5</v>
      </c>
      <c r="EC3390" s="6" t="s">
        <v>840</v>
      </c>
      <c r="ED3390" s="6" t="s">
        <v>841</v>
      </c>
      <c r="EE3390" s="6" t="s">
        <v>209</v>
      </c>
      <c r="EF3390" s="6" t="s">
        <v>125</v>
      </c>
      <c r="EG3390" s="6">
        <v>640</v>
      </c>
      <c r="EH3390" s="6">
        <v>2600</v>
      </c>
      <c r="EI3390" s="6">
        <v>623</v>
      </c>
      <c r="EJ3390" s="6">
        <v>2635</v>
      </c>
      <c r="EK3390" s="6">
        <v>623</v>
      </c>
      <c r="EL3390" s="6">
        <v>2635</v>
      </c>
      <c r="EM3390" s="6" t="s">
        <v>19</v>
      </c>
      <c r="EN3390" s="6" t="s">
        <v>23</v>
      </c>
      <c r="EO3390" s="6">
        <v>266</v>
      </c>
    </row>
    <row r="3391" spans="131:145" x14ac:dyDescent="0.25">
      <c r="EA3391" s="6" t="s">
        <v>0</v>
      </c>
      <c r="EB3391" s="6" t="s">
        <v>4</v>
      </c>
      <c r="EC3391" s="6" t="s">
        <v>165</v>
      </c>
      <c r="ED3391" s="6" t="s">
        <v>166</v>
      </c>
      <c r="EE3391" s="6" t="s">
        <v>97</v>
      </c>
      <c r="EF3391" s="6" t="s">
        <v>98</v>
      </c>
      <c r="EG3391" s="6">
        <v>72</v>
      </c>
      <c r="EH3391" s="6">
        <v>333</v>
      </c>
      <c r="EI3391" s="6">
        <v>72</v>
      </c>
      <c r="EJ3391" s="6">
        <v>332</v>
      </c>
      <c r="EK3391" s="6">
        <v>72</v>
      </c>
      <c r="EL3391" s="6">
        <v>332</v>
      </c>
      <c r="EM3391" s="6" t="s">
        <v>19</v>
      </c>
      <c r="EN3391" s="6" t="s">
        <v>23</v>
      </c>
      <c r="EO3391" s="6">
        <v>57</v>
      </c>
    </row>
    <row r="3392" spans="131:145" x14ac:dyDescent="0.25">
      <c r="EA3392" s="6" t="s">
        <v>0</v>
      </c>
      <c r="EB3392" s="6" t="s">
        <v>4</v>
      </c>
      <c r="EC3392" s="6" t="s">
        <v>1799</v>
      </c>
      <c r="ED3392" s="6" t="s">
        <v>162</v>
      </c>
      <c r="EE3392" s="6" t="s">
        <v>97</v>
      </c>
      <c r="EF3392" s="6" t="s">
        <v>98</v>
      </c>
      <c r="EG3392" s="6">
        <v>163</v>
      </c>
      <c r="EH3392" s="6">
        <v>712</v>
      </c>
      <c r="EI3392" s="6">
        <v>84</v>
      </c>
      <c r="EJ3392" s="6">
        <v>452</v>
      </c>
      <c r="EK3392" s="6">
        <v>140</v>
      </c>
      <c r="EL3392" s="6">
        <v>707</v>
      </c>
      <c r="EM3392" s="6" t="s">
        <v>19</v>
      </c>
      <c r="EN3392" s="6" t="s">
        <v>23</v>
      </c>
      <c r="EO3392" s="6">
        <v>101</v>
      </c>
    </row>
    <row r="3393" spans="131:145" x14ac:dyDescent="0.25">
      <c r="EA3393" s="6" t="s">
        <v>0</v>
      </c>
      <c r="EB3393" s="6" t="s">
        <v>4</v>
      </c>
      <c r="EC3393" s="6" t="s">
        <v>157</v>
      </c>
      <c r="ED3393" s="6" t="s">
        <v>158</v>
      </c>
      <c r="EE3393" s="6" t="s">
        <v>97</v>
      </c>
      <c r="EF3393" s="6" t="s">
        <v>98</v>
      </c>
      <c r="EG3393" s="6">
        <v>6</v>
      </c>
      <c r="EH3393" s="6">
        <v>28</v>
      </c>
      <c r="EI3393" s="6">
        <v>6</v>
      </c>
      <c r="EJ3393" s="6">
        <v>30</v>
      </c>
      <c r="EK3393" s="6">
        <v>6</v>
      </c>
      <c r="EL3393" s="6">
        <v>30</v>
      </c>
      <c r="EM3393" s="6" t="s">
        <v>19</v>
      </c>
      <c r="EN3393" s="6" t="s">
        <v>21</v>
      </c>
      <c r="EO3393" s="6">
        <v>3</v>
      </c>
    </row>
    <row r="3394" spans="131:145" x14ac:dyDescent="0.25">
      <c r="EA3394" s="6" t="s">
        <v>0</v>
      </c>
      <c r="EB3394" s="6" t="s">
        <v>4</v>
      </c>
      <c r="EC3394" s="6" t="s">
        <v>165</v>
      </c>
      <c r="ED3394" s="6" t="s">
        <v>166</v>
      </c>
      <c r="EE3394" s="6" t="s">
        <v>97</v>
      </c>
      <c r="EF3394" s="6" t="s">
        <v>98</v>
      </c>
      <c r="EG3394" s="6">
        <v>72</v>
      </c>
      <c r="EH3394" s="6">
        <v>333</v>
      </c>
      <c r="EI3394" s="6">
        <v>72</v>
      </c>
      <c r="EJ3394" s="6">
        <v>332</v>
      </c>
      <c r="EK3394" s="6">
        <v>72</v>
      </c>
      <c r="EL3394" s="6">
        <v>332</v>
      </c>
      <c r="EM3394" s="6" t="s">
        <v>19</v>
      </c>
      <c r="EN3394" s="6" t="s">
        <v>22</v>
      </c>
      <c r="EO3394" s="6">
        <v>25</v>
      </c>
    </row>
    <row r="3395" spans="131:145" x14ac:dyDescent="0.25">
      <c r="EA3395" s="6" t="s">
        <v>0</v>
      </c>
      <c r="EB3395" s="6" t="s">
        <v>4</v>
      </c>
      <c r="EC3395" s="6" t="s">
        <v>832</v>
      </c>
      <c r="ED3395" s="6" t="s">
        <v>833</v>
      </c>
      <c r="EE3395" s="6" t="s">
        <v>97</v>
      </c>
      <c r="EF3395" s="6" t="s">
        <v>98</v>
      </c>
      <c r="EG3395" s="6">
        <v>68</v>
      </c>
      <c r="EH3395" s="6">
        <v>340</v>
      </c>
      <c r="EI3395" s="6">
        <v>61</v>
      </c>
      <c r="EJ3395" s="6">
        <v>315</v>
      </c>
      <c r="EK3395" s="6">
        <v>68</v>
      </c>
      <c r="EL3395" s="6">
        <v>340</v>
      </c>
      <c r="EM3395" s="6" t="s">
        <v>19</v>
      </c>
      <c r="EN3395" s="6" t="s">
        <v>22</v>
      </c>
      <c r="EO3395" s="6">
        <v>24</v>
      </c>
    </row>
    <row r="3396" spans="131:145" x14ac:dyDescent="0.25">
      <c r="EA3396" s="6" t="s">
        <v>0</v>
      </c>
      <c r="EB3396" s="6" t="s">
        <v>4</v>
      </c>
      <c r="EC3396" s="6" t="s">
        <v>167</v>
      </c>
      <c r="ED3396" s="6" t="s">
        <v>168</v>
      </c>
      <c r="EE3396" s="6" t="s">
        <v>97</v>
      </c>
      <c r="EF3396" s="6" t="s">
        <v>98</v>
      </c>
      <c r="EG3396" s="6">
        <v>190</v>
      </c>
      <c r="EH3396" s="6">
        <v>1047</v>
      </c>
      <c r="EI3396" s="6">
        <v>205</v>
      </c>
      <c r="EJ3396" s="6">
        <v>1072</v>
      </c>
      <c r="EL3396" s="6">
        <v>1072</v>
      </c>
      <c r="EM3396" s="6" t="s">
        <v>19</v>
      </c>
      <c r="EN3396" s="6" t="s">
        <v>21</v>
      </c>
      <c r="EO3396" s="6">
        <v>69</v>
      </c>
    </row>
    <row r="3397" spans="131:145" x14ac:dyDescent="0.25">
      <c r="EA3397" s="6" t="s">
        <v>0</v>
      </c>
      <c r="EB3397" s="6" t="s">
        <v>5</v>
      </c>
      <c r="EC3397" s="6" t="s">
        <v>1839</v>
      </c>
      <c r="ED3397" s="6" t="s">
        <v>717</v>
      </c>
      <c r="EE3397" s="6" t="s">
        <v>209</v>
      </c>
      <c r="EF3397" s="6" t="s">
        <v>98</v>
      </c>
      <c r="EG3397" s="6">
        <v>1295</v>
      </c>
      <c r="EH3397" s="6">
        <v>6509</v>
      </c>
      <c r="EJ3397" s="6">
        <v>6258</v>
      </c>
      <c r="EK3397" s="6">
        <v>1351</v>
      </c>
      <c r="EL3397" s="6">
        <v>6868</v>
      </c>
      <c r="EM3397" s="6" t="s">
        <v>19</v>
      </c>
      <c r="EN3397" s="6" t="s">
        <v>23</v>
      </c>
      <c r="EO3397" s="6">
        <v>0</v>
      </c>
    </row>
    <row r="3398" spans="131:145" x14ac:dyDescent="0.25">
      <c r="EA3398" s="6" t="s">
        <v>0</v>
      </c>
      <c r="EB3398" s="6" t="s">
        <v>5</v>
      </c>
      <c r="EC3398" s="6" t="s">
        <v>834</v>
      </c>
      <c r="ED3398" s="6" t="s">
        <v>835</v>
      </c>
      <c r="EE3398" s="6" t="s">
        <v>209</v>
      </c>
      <c r="EF3398" s="6" t="s">
        <v>125</v>
      </c>
      <c r="EG3398" s="6">
        <v>169</v>
      </c>
      <c r="EH3398" s="6">
        <v>1216</v>
      </c>
      <c r="EI3398" s="6">
        <v>176</v>
      </c>
      <c r="EJ3398" s="6">
        <v>1216</v>
      </c>
      <c r="EK3398" s="6">
        <v>176</v>
      </c>
      <c r="EL3398" s="6">
        <v>1216</v>
      </c>
      <c r="EM3398" s="6" t="s">
        <v>19</v>
      </c>
      <c r="EN3398" s="6" t="s">
        <v>23</v>
      </c>
      <c r="EO3398" s="6">
        <v>153</v>
      </c>
    </row>
    <row r="3399" spans="131:145" x14ac:dyDescent="0.25">
      <c r="EA3399" s="6" t="s">
        <v>0</v>
      </c>
      <c r="EB3399" s="6" t="s">
        <v>5</v>
      </c>
      <c r="EC3399" s="6" t="s">
        <v>1037</v>
      </c>
      <c r="ED3399" s="6" t="s">
        <v>710</v>
      </c>
      <c r="EE3399" s="6" t="s">
        <v>209</v>
      </c>
      <c r="EF3399" s="6" t="s">
        <v>132</v>
      </c>
      <c r="EG3399" s="6">
        <v>610</v>
      </c>
      <c r="EH3399" s="6">
        <v>2750</v>
      </c>
      <c r="EI3399" s="6">
        <v>609</v>
      </c>
      <c r="EJ3399" s="6">
        <v>2630</v>
      </c>
      <c r="EK3399" s="6">
        <v>609</v>
      </c>
      <c r="EL3399" s="6">
        <v>2630</v>
      </c>
      <c r="EM3399" s="6" t="s">
        <v>19</v>
      </c>
      <c r="EN3399" s="6" t="s">
        <v>21</v>
      </c>
      <c r="EO3399" s="6">
        <v>272</v>
      </c>
    </row>
    <row r="3400" spans="131:145" x14ac:dyDescent="0.25">
      <c r="EA3400" s="6" t="s">
        <v>0</v>
      </c>
      <c r="EB3400" s="6" t="s">
        <v>5</v>
      </c>
      <c r="EC3400" s="6" t="s">
        <v>837</v>
      </c>
      <c r="ED3400" s="6" t="s">
        <v>838</v>
      </c>
      <c r="EE3400" s="6" t="s">
        <v>209</v>
      </c>
      <c r="EF3400" s="6" t="s">
        <v>125</v>
      </c>
      <c r="EG3400" s="6">
        <v>184</v>
      </c>
      <c r="EH3400" s="6">
        <v>768</v>
      </c>
      <c r="EI3400" s="6">
        <v>175</v>
      </c>
      <c r="EJ3400" s="6">
        <v>828</v>
      </c>
      <c r="EK3400" s="6">
        <v>175</v>
      </c>
      <c r="EL3400" s="6">
        <v>828</v>
      </c>
      <c r="EM3400" s="6" t="s">
        <v>19</v>
      </c>
      <c r="EN3400" s="6" t="s">
        <v>23</v>
      </c>
      <c r="EO3400" s="6">
        <v>83</v>
      </c>
    </row>
    <row r="3401" spans="131:145" x14ac:dyDescent="0.25">
      <c r="EA3401" s="6" t="s">
        <v>0</v>
      </c>
      <c r="EB3401" s="6" t="s">
        <v>5</v>
      </c>
      <c r="EC3401" s="6" t="s">
        <v>834</v>
      </c>
      <c r="ED3401" s="6" t="s">
        <v>835</v>
      </c>
      <c r="EE3401" s="6" t="s">
        <v>209</v>
      </c>
      <c r="EF3401" s="6" t="s">
        <v>125</v>
      </c>
      <c r="EG3401" s="6">
        <v>169</v>
      </c>
      <c r="EH3401" s="6">
        <v>1216</v>
      </c>
      <c r="EI3401" s="6">
        <v>176</v>
      </c>
      <c r="EJ3401" s="6">
        <v>1216</v>
      </c>
      <c r="EK3401" s="6">
        <v>176</v>
      </c>
      <c r="EL3401" s="6">
        <v>1216</v>
      </c>
      <c r="EM3401" s="6" t="s">
        <v>19</v>
      </c>
      <c r="EN3401" s="6" t="s">
        <v>22</v>
      </c>
      <c r="EO3401" s="6">
        <v>68</v>
      </c>
    </row>
    <row r="3402" spans="131:145" x14ac:dyDescent="0.25">
      <c r="EA3402" s="6" t="s">
        <v>0</v>
      </c>
      <c r="EB3402" s="6" t="s">
        <v>13</v>
      </c>
      <c r="EC3402" s="6" t="s">
        <v>193</v>
      </c>
      <c r="ED3402" s="6" t="s">
        <v>194</v>
      </c>
      <c r="EE3402" s="6" t="s">
        <v>97</v>
      </c>
      <c r="EF3402" s="6" t="s">
        <v>125</v>
      </c>
      <c r="EG3402" s="6">
        <v>21</v>
      </c>
      <c r="EH3402" s="6">
        <v>93</v>
      </c>
      <c r="EI3402" s="6">
        <v>20</v>
      </c>
      <c r="EJ3402" s="6">
        <v>78</v>
      </c>
      <c r="EK3402" s="6">
        <v>20</v>
      </c>
      <c r="EL3402" s="6">
        <v>80</v>
      </c>
      <c r="EM3402" s="6" t="s">
        <v>19</v>
      </c>
      <c r="EN3402" s="6" t="s">
        <v>22</v>
      </c>
      <c r="EO3402" s="6">
        <v>1</v>
      </c>
    </row>
    <row r="3403" spans="131:145" x14ac:dyDescent="0.25">
      <c r="EA3403" s="6" t="s">
        <v>0</v>
      </c>
      <c r="EB3403" s="6" t="s">
        <v>5</v>
      </c>
      <c r="EC3403" s="6" t="s">
        <v>840</v>
      </c>
      <c r="ED3403" s="6" t="s">
        <v>841</v>
      </c>
      <c r="EE3403" s="6" t="s">
        <v>209</v>
      </c>
      <c r="EF3403" s="6" t="s">
        <v>125</v>
      </c>
      <c r="EG3403" s="6">
        <v>640</v>
      </c>
      <c r="EH3403" s="6">
        <v>2600</v>
      </c>
      <c r="EI3403" s="6">
        <v>623</v>
      </c>
      <c r="EJ3403" s="6">
        <v>2635</v>
      </c>
      <c r="EK3403" s="6">
        <v>623</v>
      </c>
      <c r="EL3403" s="6">
        <v>2635</v>
      </c>
      <c r="EM3403" s="6" t="s">
        <v>19</v>
      </c>
      <c r="EN3403" s="6" t="s">
        <v>22</v>
      </c>
      <c r="EO3403" s="6">
        <v>126</v>
      </c>
    </row>
    <row r="3404" spans="131:145" x14ac:dyDescent="0.25">
      <c r="EA3404" s="6" t="s">
        <v>0</v>
      </c>
      <c r="EB3404" s="6" t="s">
        <v>5</v>
      </c>
      <c r="EC3404" s="6" t="s">
        <v>837</v>
      </c>
      <c r="ED3404" s="6" t="s">
        <v>838</v>
      </c>
      <c r="EE3404" s="6" t="s">
        <v>209</v>
      </c>
      <c r="EF3404" s="6" t="s">
        <v>125</v>
      </c>
      <c r="EG3404" s="6">
        <v>184</v>
      </c>
      <c r="EH3404" s="6">
        <v>768</v>
      </c>
      <c r="EI3404" s="6">
        <v>175</v>
      </c>
      <c r="EJ3404" s="6">
        <v>828</v>
      </c>
      <c r="EK3404" s="6">
        <v>175</v>
      </c>
      <c r="EL3404" s="6">
        <v>828</v>
      </c>
      <c r="EM3404" s="6" t="s">
        <v>19</v>
      </c>
      <c r="EN3404" s="6" t="s">
        <v>22</v>
      </c>
      <c r="EO3404" s="6">
        <v>28</v>
      </c>
    </row>
    <row r="3405" spans="131:145" x14ac:dyDescent="0.25">
      <c r="EA3405" s="6" t="s">
        <v>0</v>
      </c>
      <c r="EB3405" s="6" t="s">
        <v>4</v>
      </c>
      <c r="EC3405" s="6" t="s">
        <v>157</v>
      </c>
      <c r="ED3405" s="6" t="s">
        <v>158</v>
      </c>
      <c r="EE3405" s="6" t="s">
        <v>97</v>
      </c>
      <c r="EF3405" s="6" t="s">
        <v>98</v>
      </c>
      <c r="EG3405" s="6">
        <v>6</v>
      </c>
      <c r="EH3405" s="6">
        <v>28</v>
      </c>
      <c r="EI3405" s="6">
        <v>6</v>
      </c>
      <c r="EJ3405" s="6">
        <v>30</v>
      </c>
      <c r="EK3405" s="6">
        <v>6</v>
      </c>
      <c r="EL3405" s="6">
        <v>30</v>
      </c>
      <c r="EM3405" s="6" t="s">
        <v>19</v>
      </c>
      <c r="EN3405" s="6" t="s">
        <v>22</v>
      </c>
      <c r="EO3405" s="6">
        <v>1</v>
      </c>
    </row>
    <row r="3406" spans="131:145" x14ac:dyDescent="0.25">
      <c r="EA3406" s="6" t="s">
        <v>0</v>
      </c>
      <c r="EB3406" s="6" t="s">
        <v>4</v>
      </c>
      <c r="EC3406" s="6" t="s">
        <v>263</v>
      </c>
      <c r="ED3406" s="6" t="s">
        <v>264</v>
      </c>
      <c r="EE3406" s="6" t="s">
        <v>97</v>
      </c>
      <c r="EF3406" s="6" t="s">
        <v>125</v>
      </c>
      <c r="EG3406" s="6">
        <v>22</v>
      </c>
      <c r="EH3406" s="6">
        <v>101</v>
      </c>
      <c r="EI3406" s="6">
        <v>18</v>
      </c>
      <c r="EJ3406" s="6">
        <v>91</v>
      </c>
      <c r="EK3406" s="6">
        <v>22</v>
      </c>
      <c r="EL3406" s="6">
        <v>103</v>
      </c>
      <c r="EM3406" s="6" t="s">
        <v>19</v>
      </c>
      <c r="EN3406" s="6" t="s">
        <v>22</v>
      </c>
      <c r="EO3406" s="6">
        <v>11</v>
      </c>
    </row>
    <row r="3407" spans="131:145" x14ac:dyDescent="0.25">
      <c r="EA3407" s="6" t="s">
        <v>0</v>
      </c>
      <c r="EB3407" s="6" t="s">
        <v>13</v>
      </c>
      <c r="EC3407" s="6" t="s">
        <v>193</v>
      </c>
      <c r="ED3407" s="6" t="s">
        <v>194</v>
      </c>
      <c r="EE3407" s="6" t="s">
        <v>97</v>
      </c>
      <c r="EF3407" s="6" t="s">
        <v>125</v>
      </c>
      <c r="EG3407" s="6">
        <v>21</v>
      </c>
      <c r="EH3407" s="6">
        <v>93</v>
      </c>
      <c r="EI3407" s="6">
        <v>20</v>
      </c>
      <c r="EJ3407" s="6">
        <v>78</v>
      </c>
      <c r="EK3407" s="6">
        <v>20</v>
      </c>
      <c r="EL3407" s="6">
        <v>80</v>
      </c>
      <c r="EM3407" s="6" t="s">
        <v>19</v>
      </c>
      <c r="EN3407" s="6" t="s">
        <v>21</v>
      </c>
      <c r="EO3407" s="6">
        <v>2</v>
      </c>
    </row>
    <row r="3408" spans="131:145" x14ac:dyDescent="0.25">
      <c r="EA3408" s="6" t="s">
        <v>0</v>
      </c>
      <c r="EB3408" s="6" t="s">
        <v>4</v>
      </c>
      <c r="EC3408" s="6" t="s">
        <v>1799</v>
      </c>
      <c r="ED3408" s="6" t="s">
        <v>162</v>
      </c>
      <c r="EE3408" s="6" t="s">
        <v>97</v>
      </c>
      <c r="EF3408" s="6" t="s">
        <v>98</v>
      </c>
      <c r="EG3408" s="6">
        <v>163</v>
      </c>
      <c r="EH3408" s="6">
        <v>712</v>
      </c>
      <c r="EI3408" s="6">
        <v>84</v>
      </c>
      <c r="EJ3408" s="6">
        <v>452</v>
      </c>
      <c r="EK3408" s="6">
        <v>140</v>
      </c>
      <c r="EL3408" s="6">
        <v>707</v>
      </c>
      <c r="EM3408" s="6" t="s">
        <v>19</v>
      </c>
      <c r="EN3408" s="6" t="s">
        <v>22</v>
      </c>
      <c r="EO3408" s="6">
        <v>50</v>
      </c>
    </row>
    <row r="3409" spans="131:145" x14ac:dyDescent="0.25">
      <c r="EA3409" s="6" t="s">
        <v>0</v>
      </c>
      <c r="EB3409" s="6" t="s">
        <v>4</v>
      </c>
      <c r="EC3409" s="6" t="s">
        <v>157</v>
      </c>
      <c r="ED3409" s="6" t="s">
        <v>158</v>
      </c>
      <c r="EE3409" s="6" t="s">
        <v>97</v>
      </c>
      <c r="EF3409" s="6" t="s">
        <v>98</v>
      </c>
      <c r="EG3409" s="6">
        <v>6</v>
      </c>
      <c r="EH3409" s="6">
        <v>28</v>
      </c>
      <c r="EI3409" s="6">
        <v>6</v>
      </c>
      <c r="EJ3409" s="6">
        <v>30</v>
      </c>
      <c r="EK3409" s="6">
        <v>6</v>
      </c>
      <c r="EL3409" s="6">
        <v>30</v>
      </c>
      <c r="EM3409" s="6" t="s">
        <v>19</v>
      </c>
      <c r="EN3409" s="6" t="s">
        <v>23</v>
      </c>
      <c r="EO3409" s="6">
        <v>4</v>
      </c>
    </row>
    <row r="3410" spans="131:145" x14ac:dyDescent="0.25">
      <c r="EA3410" s="6" t="s">
        <v>0</v>
      </c>
      <c r="EB3410" s="6" t="s">
        <v>4</v>
      </c>
      <c r="EC3410" s="6" t="s">
        <v>167</v>
      </c>
      <c r="ED3410" s="6" t="s">
        <v>168</v>
      </c>
      <c r="EE3410" s="6" t="s">
        <v>97</v>
      </c>
      <c r="EF3410" s="6" t="s">
        <v>98</v>
      </c>
      <c r="EG3410" s="6">
        <v>190</v>
      </c>
      <c r="EH3410" s="6">
        <v>1047</v>
      </c>
      <c r="EI3410" s="6">
        <v>205</v>
      </c>
      <c r="EJ3410" s="6">
        <v>1072</v>
      </c>
      <c r="EL3410" s="6">
        <v>1072</v>
      </c>
      <c r="EM3410" s="6" t="s">
        <v>19</v>
      </c>
      <c r="EN3410" s="6" t="s">
        <v>22</v>
      </c>
      <c r="EO3410" s="6">
        <v>61</v>
      </c>
    </row>
    <row r="3411" spans="131:145" x14ac:dyDescent="0.25">
      <c r="EA3411" s="6" t="s">
        <v>0</v>
      </c>
      <c r="EB3411" s="6" t="s">
        <v>4</v>
      </c>
      <c r="EC3411" s="6" t="s">
        <v>253</v>
      </c>
      <c r="ED3411" s="6" t="s">
        <v>254</v>
      </c>
      <c r="EE3411" s="6" t="s">
        <v>97</v>
      </c>
      <c r="EF3411" s="6" t="s">
        <v>98</v>
      </c>
      <c r="EG3411" s="6">
        <v>6</v>
      </c>
      <c r="EH3411" s="6">
        <v>36</v>
      </c>
      <c r="EI3411" s="6">
        <v>6</v>
      </c>
      <c r="EJ3411" s="6">
        <v>36</v>
      </c>
      <c r="EK3411" s="6">
        <v>6</v>
      </c>
      <c r="EL3411" s="6">
        <v>36</v>
      </c>
      <c r="EM3411" s="6" t="s">
        <v>19</v>
      </c>
      <c r="EN3411" s="6" t="s">
        <v>23</v>
      </c>
      <c r="EO3411" s="6">
        <v>3</v>
      </c>
    </row>
    <row r="3412" spans="131:145" x14ac:dyDescent="0.25">
      <c r="EA3412" s="6" t="s">
        <v>0</v>
      </c>
      <c r="EB3412" s="6" t="s">
        <v>13</v>
      </c>
      <c r="EC3412" s="6" t="s">
        <v>193</v>
      </c>
      <c r="ED3412" s="6" t="s">
        <v>194</v>
      </c>
      <c r="EE3412" s="6" t="s">
        <v>97</v>
      </c>
      <c r="EF3412" s="6" t="s">
        <v>125</v>
      </c>
      <c r="EG3412" s="6">
        <v>21</v>
      </c>
      <c r="EH3412" s="6">
        <v>93</v>
      </c>
      <c r="EI3412" s="6">
        <v>20</v>
      </c>
      <c r="EJ3412" s="6">
        <v>78</v>
      </c>
      <c r="EK3412" s="6">
        <v>20</v>
      </c>
      <c r="EL3412" s="6">
        <v>80</v>
      </c>
      <c r="EM3412" s="6" t="s">
        <v>19</v>
      </c>
      <c r="EN3412" s="6" t="s">
        <v>23</v>
      </c>
      <c r="EO3412" s="6">
        <v>3</v>
      </c>
    </row>
    <row r="3413" spans="131:145" x14ac:dyDescent="0.25">
      <c r="EA3413" s="6" t="s">
        <v>0</v>
      </c>
      <c r="EB3413" s="6" t="s">
        <v>4</v>
      </c>
      <c r="EC3413" s="6" t="s">
        <v>688</v>
      </c>
      <c r="ED3413" s="6" t="s">
        <v>689</v>
      </c>
      <c r="EE3413" s="6" t="s">
        <v>97</v>
      </c>
      <c r="EF3413" s="6" t="s">
        <v>98</v>
      </c>
      <c r="EG3413" s="6">
        <v>107</v>
      </c>
      <c r="EH3413" s="6">
        <v>501</v>
      </c>
      <c r="EI3413" s="6">
        <v>107</v>
      </c>
      <c r="EJ3413" s="6">
        <v>503</v>
      </c>
      <c r="EK3413" s="6">
        <v>107</v>
      </c>
      <c r="EL3413" s="6">
        <v>497</v>
      </c>
      <c r="EM3413" s="6" t="s">
        <v>19</v>
      </c>
      <c r="EN3413" s="6" t="s">
        <v>23</v>
      </c>
      <c r="EO3413" s="6">
        <v>55</v>
      </c>
    </row>
    <row r="3414" spans="131:145" x14ac:dyDescent="0.25">
      <c r="EA3414" s="6" t="s">
        <v>3</v>
      </c>
      <c r="EB3414" s="6" t="s">
        <v>15</v>
      </c>
      <c r="EC3414" s="6" t="s">
        <v>1862</v>
      </c>
      <c r="ED3414" s="6" t="s">
        <v>799</v>
      </c>
      <c r="EE3414" s="6" t="s">
        <v>97</v>
      </c>
      <c r="EF3414" s="6" t="s">
        <v>125</v>
      </c>
      <c r="EG3414" s="6">
        <v>51</v>
      </c>
      <c r="EH3414" s="6">
        <v>260</v>
      </c>
      <c r="EI3414" s="6">
        <v>51</v>
      </c>
      <c r="EJ3414" s="6">
        <v>263</v>
      </c>
      <c r="EK3414" s="6">
        <v>51</v>
      </c>
      <c r="EL3414" s="6">
        <v>263</v>
      </c>
      <c r="EM3414" s="6" t="s">
        <v>19</v>
      </c>
      <c r="EN3414" s="6" t="s">
        <v>22</v>
      </c>
      <c r="EO3414" s="6">
        <v>7</v>
      </c>
    </row>
    <row r="3415" spans="131:145" x14ac:dyDescent="0.25">
      <c r="EA3415" s="6" t="s">
        <v>0</v>
      </c>
      <c r="EB3415" s="6" t="s">
        <v>9</v>
      </c>
      <c r="EC3415" s="6" t="s">
        <v>220</v>
      </c>
      <c r="ED3415" s="6" t="s">
        <v>221</v>
      </c>
      <c r="EE3415" s="6" t="s">
        <v>97</v>
      </c>
      <c r="EF3415" s="6" t="s">
        <v>125</v>
      </c>
      <c r="EG3415" s="6">
        <v>121</v>
      </c>
      <c r="EH3415" s="6">
        <v>596</v>
      </c>
      <c r="EI3415" s="6">
        <v>129</v>
      </c>
      <c r="EJ3415" s="6">
        <v>575</v>
      </c>
      <c r="EK3415" s="6">
        <v>129</v>
      </c>
      <c r="EL3415" s="6">
        <v>575</v>
      </c>
      <c r="EM3415" s="6" t="s">
        <v>19</v>
      </c>
      <c r="EN3415" s="6" t="s">
        <v>22</v>
      </c>
      <c r="EO3415" s="6">
        <v>45</v>
      </c>
    </row>
    <row r="3416" spans="131:145" x14ac:dyDescent="0.25">
      <c r="EA3416" s="6" t="s">
        <v>0</v>
      </c>
      <c r="EB3416" s="6" t="s">
        <v>9</v>
      </c>
      <c r="EC3416" s="6" t="s">
        <v>220</v>
      </c>
      <c r="ED3416" s="6" t="s">
        <v>221</v>
      </c>
      <c r="EE3416" s="6" t="s">
        <v>97</v>
      </c>
      <c r="EF3416" s="6" t="s">
        <v>125</v>
      </c>
      <c r="EG3416" s="6">
        <v>121</v>
      </c>
      <c r="EH3416" s="6">
        <v>596</v>
      </c>
      <c r="EI3416" s="6">
        <v>129</v>
      </c>
      <c r="EJ3416" s="6">
        <v>575</v>
      </c>
      <c r="EK3416" s="6">
        <v>129</v>
      </c>
      <c r="EL3416" s="6">
        <v>575</v>
      </c>
      <c r="EM3416" s="6" t="s">
        <v>19</v>
      </c>
      <c r="EN3416" s="6" t="s">
        <v>21</v>
      </c>
      <c r="EO3416" s="6">
        <v>69</v>
      </c>
    </row>
    <row r="3417" spans="131:145" x14ac:dyDescent="0.25">
      <c r="EA3417" s="6" t="s">
        <v>0</v>
      </c>
      <c r="EB3417" s="6" t="s">
        <v>13</v>
      </c>
      <c r="EC3417" s="6" t="s">
        <v>173</v>
      </c>
      <c r="ED3417" s="6" t="s">
        <v>174</v>
      </c>
      <c r="EE3417" s="6" t="s">
        <v>97</v>
      </c>
      <c r="EF3417" s="6" t="s">
        <v>125</v>
      </c>
      <c r="EG3417" s="6">
        <v>74</v>
      </c>
      <c r="EH3417" s="6">
        <v>404</v>
      </c>
      <c r="EI3417" s="6">
        <v>60</v>
      </c>
      <c r="EJ3417" s="6">
        <v>330</v>
      </c>
      <c r="EK3417" s="6">
        <v>74</v>
      </c>
      <c r="EL3417" s="6">
        <v>369</v>
      </c>
      <c r="EM3417" s="6" t="s">
        <v>19</v>
      </c>
      <c r="EN3417" s="6" t="s">
        <v>22</v>
      </c>
      <c r="EO3417" s="6">
        <v>34</v>
      </c>
    </row>
    <row r="3418" spans="131:145" x14ac:dyDescent="0.25">
      <c r="EA3418" s="6" t="s">
        <v>3</v>
      </c>
      <c r="EB3418" s="6" t="s">
        <v>1084</v>
      </c>
      <c r="EC3418" s="6" t="s">
        <v>1085</v>
      </c>
      <c r="ED3418" s="6" t="s">
        <v>1086</v>
      </c>
      <c r="EE3418" s="6" t="s">
        <v>97</v>
      </c>
      <c r="EF3418" s="6" t="s">
        <v>125</v>
      </c>
      <c r="EG3418" s="6">
        <v>44</v>
      </c>
      <c r="EH3418" s="6">
        <v>273</v>
      </c>
      <c r="EI3418" s="6">
        <v>40</v>
      </c>
      <c r="EJ3418" s="6">
        <v>208</v>
      </c>
      <c r="EK3418" s="6">
        <v>40</v>
      </c>
      <c r="EL3418" s="6">
        <v>208</v>
      </c>
      <c r="EM3418" s="6" t="s">
        <v>19</v>
      </c>
      <c r="EN3418" s="6" t="s">
        <v>23</v>
      </c>
      <c r="EO3418" s="6">
        <v>23</v>
      </c>
    </row>
    <row r="3419" spans="131:145" x14ac:dyDescent="0.25">
      <c r="EA3419" s="6" t="s">
        <v>0</v>
      </c>
      <c r="EB3419" s="6" t="s">
        <v>937</v>
      </c>
      <c r="EC3419" s="6" t="s">
        <v>1082</v>
      </c>
      <c r="ED3419" s="6" t="s">
        <v>1083</v>
      </c>
      <c r="EE3419" s="6" t="s">
        <v>97</v>
      </c>
      <c r="EF3419" s="6" t="s">
        <v>98</v>
      </c>
      <c r="EG3419" s="6">
        <v>91</v>
      </c>
      <c r="EH3419" s="6">
        <v>400</v>
      </c>
      <c r="EI3419" s="6">
        <v>60</v>
      </c>
      <c r="EJ3419" s="6">
        <v>228</v>
      </c>
      <c r="EK3419" s="6">
        <v>74</v>
      </c>
      <c r="EL3419" s="6">
        <v>228</v>
      </c>
      <c r="EM3419" s="6" t="s">
        <v>19</v>
      </c>
      <c r="EN3419" s="6" t="s">
        <v>21</v>
      </c>
      <c r="EO3419" s="6">
        <v>12</v>
      </c>
    </row>
    <row r="3420" spans="131:145" x14ac:dyDescent="0.25">
      <c r="EA3420" s="6" t="s">
        <v>0</v>
      </c>
      <c r="EB3420" s="6" t="s">
        <v>9</v>
      </c>
      <c r="EC3420" s="6" t="s">
        <v>135</v>
      </c>
      <c r="ED3420" s="6" t="s">
        <v>136</v>
      </c>
      <c r="EE3420" s="6" t="s">
        <v>97</v>
      </c>
      <c r="EF3420" s="6" t="s">
        <v>125</v>
      </c>
      <c r="EG3420" s="6">
        <v>207</v>
      </c>
      <c r="EH3420" s="6">
        <v>1141</v>
      </c>
      <c r="EI3420" s="6">
        <v>352</v>
      </c>
      <c r="EJ3420" s="6">
        <v>1386</v>
      </c>
      <c r="EK3420" s="6">
        <v>352</v>
      </c>
      <c r="EL3420" s="6">
        <v>1386</v>
      </c>
      <c r="EM3420" s="6" t="s">
        <v>19</v>
      </c>
      <c r="EN3420" s="6" t="s">
        <v>23</v>
      </c>
      <c r="EO3420" s="6">
        <v>90</v>
      </c>
    </row>
    <row r="3421" spans="131:145" x14ac:dyDescent="0.25">
      <c r="EA3421" s="6" t="s">
        <v>3</v>
      </c>
      <c r="EB3421" s="6" t="s">
        <v>14</v>
      </c>
      <c r="EC3421" s="6" t="s">
        <v>783</v>
      </c>
      <c r="ED3421" s="6" t="s">
        <v>784</v>
      </c>
      <c r="EE3421" s="6" t="s">
        <v>97</v>
      </c>
      <c r="EF3421" s="6" t="s">
        <v>98</v>
      </c>
      <c r="EG3421" s="6">
        <v>41</v>
      </c>
      <c r="EH3421" s="6">
        <v>214</v>
      </c>
      <c r="EI3421" s="6">
        <v>41</v>
      </c>
      <c r="EJ3421" s="6">
        <v>214</v>
      </c>
      <c r="EK3421" s="6">
        <v>41</v>
      </c>
      <c r="EL3421" s="6">
        <v>214</v>
      </c>
      <c r="EM3421" s="6" t="s">
        <v>19</v>
      </c>
      <c r="EN3421" s="6" t="s">
        <v>22</v>
      </c>
      <c r="EO3421" s="6">
        <v>12</v>
      </c>
    </row>
    <row r="3422" spans="131:145" x14ac:dyDescent="0.25">
      <c r="EA3422" s="6" t="s">
        <v>0</v>
      </c>
      <c r="EB3422" s="6" t="s">
        <v>937</v>
      </c>
      <c r="EC3422" s="6" t="s">
        <v>1082</v>
      </c>
      <c r="ED3422" s="6" t="s">
        <v>1083</v>
      </c>
      <c r="EE3422" s="6" t="s">
        <v>97</v>
      </c>
      <c r="EF3422" s="6" t="s">
        <v>98</v>
      </c>
      <c r="EG3422" s="6">
        <v>91</v>
      </c>
      <c r="EH3422" s="6">
        <v>400</v>
      </c>
      <c r="EI3422" s="6">
        <v>60</v>
      </c>
      <c r="EJ3422" s="6">
        <v>228</v>
      </c>
      <c r="EK3422" s="6">
        <v>74</v>
      </c>
      <c r="EL3422" s="6">
        <v>228</v>
      </c>
      <c r="EM3422" s="6" t="s">
        <v>19</v>
      </c>
      <c r="EN3422" s="6" t="s">
        <v>22</v>
      </c>
      <c r="EO3422" s="6">
        <v>8</v>
      </c>
    </row>
    <row r="3423" spans="131:145" x14ac:dyDescent="0.25">
      <c r="EA3423" s="6" t="s">
        <v>3</v>
      </c>
      <c r="EB3423" s="6" t="s">
        <v>15</v>
      </c>
      <c r="EC3423" s="6" t="s">
        <v>1862</v>
      </c>
      <c r="ED3423" s="6" t="s">
        <v>799</v>
      </c>
      <c r="EE3423" s="6" t="s">
        <v>97</v>
      </c>
      <c r="EF3423" s="6" t="s">
        <v>125</v>
      </c>
      <c r="EG3423" s="6">
        <v>51</v>
      </c>
      <c r="EH3423" s="6">
        <v>260</v>
      </c>
      <c r="EI3423" s="6">
        <v>51</v>
      </c>
      <c r="EJ3423" s="6">
        <v>263</v>
      </c>
      <c r="EK3423" s="6">
        <v>51</v>
      </c>
      <c r="EL3423" s="6">
        <v>263</v>
      </c>
      <c r="EM3423" s="6" t="s">
        <v>19</v>
      </c>
      <c r="EN3423" s="6" t="s">
        <v>23</v>
      </c>
      <c r="EO3423" s="6">
        <v>13</v>
      </c>
    </row>
    <row r="3424" spans="131:145" x14ac:dyDescent="0.25">
      <c r="EA3424" s="6" t="s">
        <v>0</v>
      </c>
      <c r="EB3424" s="6" t="s">
        <v>9</v>
      </c>
      <c r="EC3424" s="6" t="s">
        <v>756</v>
      </c>
      <c r="ED3424" s="6" t="s">
        <v>757</v>
      </c>
      <c r="EE3424" s="6" t="s">
        <v>97</v>
      </c>
      <c r="EF3424" s="6" t="s">
        <v>125</v>
      </c>
      <c r="EG3424" s="6">
        <v>115</v>
      </c>
      <c r="EH3424" s="6">
        <v>532</v>
      </c>
      <c r="EI3424" s="6">
        <v>115</v>
      </c>
      <c r="EJ3424" s="6">
        <v>537</v>
      </c>
      <c r="EK3424" s="6">
        <v>115</v>
      </c>
      <c r="EL3424" s="6">
        <v>537</v>
      </c>
      <c r="EM3424" s="6" t="s">
        <v>19</v>
      </c>
      <c r="EN3424" s="6" t="s">
        <v>23</v>
      </c>
      <c r="EO3424" s="6">
        <v>37</v>
      </c>
    </row>
    <row r="3425" spans="131:145" x14ac:dyDescent="0.25">
      <c r="EA3425" s="6" t="s">
        <v>0</v>
      </c>
      <c r="EB3425" s="6" t="s">
        <v>13</v>
      </c>
      <c r="EC3425" s="6" t="s">
        <v>239</v>
      </c>
      <c r="ED3425" s="6" t="s">
        <v>240</v>
      </c>
      <c r="EE3425" s="6" t="s">
        <v>97</v>
      </c>
      <c r="EF3425" s="6" t="s">
        <v>98</v>
      </c>
      <c r="EG3425" s="6">
        <v>15</v>
      </c>
      <c r="EH3425" s="6">
        <v>74</v>
      </c>
      <c r="EI3425" s="6">
        <v>12</v>
      </c>
      <c r="EJ3425" s="6">
        <v>60</v>
      </c>
      <c r="EK3425" s="6">
        <v>16</v>
      </c>
      <c r="EL3425" s="6">
        <v>74</v>
      </c>
      <c r="EM3425" s="6" t="s">
        <v>19</v>
      </c>
      <c r="EN3425" s="6" t="s">
        <v>23</v>
      </c>
      <c r="EO3425" s="6">
        <v>0</v>
      </c>
    </row>
    <row r="3426" spans="131:145" x14ac:dyDescent="0.25">
      <c r="EA3426" s="6" t="s">
        <v>3</v>
      </c>
      <c r="EB3426" s="6" t="s">
        <v>1084</v>
      </c>
      <c r="EC3426" s="6" t="s">
        <v>1085</v>
      </c>
      <c r="ED3426" s="6" t="s">
        <v>1086</v>
      </c>
      <c r="EE3426" s="6" t="s">
        <v>97</v>
      </c>
      <c r="EF3426" s="6" t="s">
        <v>125</v>
      </c>
      <c r="EG3426" s="6">
        <v>44</v>
      </c>
      <c r="EH3426" s="6">
        <v>273</v>
      </c>
      <c r="EI3426" s="6">
        <v>40</v>
      </c>
      <c r="EJ3426" s="6">
        <v>208</v>
      </c>
      <c r="EK3426" s="6">
        <v>40</v>
      </c>
      <c r="EL3426" s="6">
        <v>208</v>
      </c>
      <c r="EM3426" s="6" t="s">
        <v>19</v>
      </c>
      <c r="EN3426" s="6" t="s">
        <v>22</v>
      </c>
      <c r="EO3426" s="6">
        <v>11</v>
      </c>
    </row>
    <row r="3427" spans="131:145" x14ac:dyDescent="0.25">
      <c r="EA3427" s="6" t="s">
        <v>0</v>
      </c>
      <c r="EB3427" s="6" t="s">
        <v>13</v>
      </c>
      <c r="EC3427" s="6" t="s">
        <v>1080</v>
      </c>
      <c r="ED3427" s="6" t="s">
        <v>1081</v>
      </c>
      <c r="EE3427" s="6" t="s">
        <v>97</v>
      </c>
      <c r="EF3427" s="6" t="s">
        <v>125</v>
      </c>
      <c r="EG3427" s="6">
        <v>54</v>
      </c>
      <c r="EH3427" s="6">
        <v>242</v>
      </c>
      <c r="EI3427" s="6">
        <v>50</v>
      </c>
      <c r="EJ3427" s="6">
        <v>219</v>
      </c>
      <c r="EK3427" s="6">
        <v>50</v>
      </c>
      <c r="EL3427" s="6">
        <v>227</v>
      </c>
      <c r="EM3427" s="6" t="s">
        <v>19</v>
      </c>
      <c r="EN3427" s="6" t="s">
        <v>23</v>
      </c>
      <c r="EO3427" s="6">
        <v>26</v>
      </c>
    </row>
    <row r="3428" spans="131:145" x14ac:dyDescent="0.25">
      <c r="EA3428" s="6" t="s">
        <v>0</v>
      </c>
      <c r="EB3428" s="6" t="s">
        <v>937</v>
      </c>
      <c r="EC3428" s="6" t="s">
        <v>1082</v>
      </c>
      <c r="ED3428" s="6" t="s">
        <v>1083</v>
      </c>
      <c r="EE3428" s="6" t="s">
        <v>97</v>
      </c>
      <c r="EF3428" s="6" t="s">
        <v>98</v>
      </c>
      <c r="EG3428" s="6">
        <v>91</v>
      </c>
      <c r="EH3428" s="6">
        <v>400</v>
      </c>
      <c r="EI3428" s="6">
        <v>60</v>
      </c>
      <c r="EJ3428" s="6">
        <v>228</v>
      </c>
      <c r="EK3428" s="6">
        <v>74</v>
      </c>
      <c r="EL3428" s="6">
        <v>228</v>
      </c>
      <c r="EM3428" s="6" t="s">
        <v>19</v>
      </c>
      <c r="EN3428" s="6" t="s">
        <v>23</v>
      </c>
      <c r="EO3428" s="6">
        <v>20</v>
      </c>
    </row>
    <row r="3429" spans="131:145" x14ac:dyDescent="0.25">
      <c r="EA3429" s="6" t="s">
        <v>0</v>
      </c>
      <c r="EB3429" s="6" t="s">
        <v>13</v>
      </c>
      <c r="EC3429" s="6" t="s">
        <v>195</v>
      </c>
      <c r="ED3429" s="6" t="s">
        <v>196</v>
      </c>
      <c r="EE3429" s="6" t="s">
        <v>97</v>
      </c>
      <c r="EF3429" s="6" t="s">
        <v>132</v>
      </c>
      <c r="EG3429" s="6">
        <v>20</v>
      </c>
      <c r="EH3429" s="6">
        <v>64</v>
      </c>
      <c r="EI3429" s="6">
        <v>14</v>
      </c>
      <c r="EJ3429" s="6">
        <v>52</v>
      </c>
      <c r="EK3429" s="6">
        <v>14</v>
      </c>
      <c r="EL3429" s="6">
        <v>52</v>
      </c>
      <c r="EM3429" s="6" t="s">
        <v>19</v>
      </c>
      <c r="EN3429" s="6" t="s">
        <v>21</v>
      </c>
      <c r="EO3429" s="6">
        <v>1</v>
      </c>
    </row>
    <row r="3430" spans="131:145" x14ac:dyDescent="0.25">
      <c r="EA3430" s="6" t="s">
        <v>3</v>
      </c>
      <c r="EB3430" s="6" t="s">
        <v>14</v>
      </c>
      <c r="EC3430" s="6" t="s">
        <v>783</v>
      </c>
      <c r="ED3430" s="6" t="s">
        <v>784</v>
      </c>
      <c r="EE3430" s="6" t="s">
        <v>97</v>
      </c>
      <c r="EF3430" s="6" t="s">
        <v>98</v>
      </c>
      <c r="EG3430" s="6">
        <v>41</v>
      </c>
      <c r="EH3430" s="6">
        <v>214</v>
      </c>
      <c r="EI3430" s="6">
        <v>41</v>
      </c>
      <c r="EJ3430" s="6">
        <v>214</v>
      </c>
      <c r="EK3430" s="6">
        <v>41</v>
      </c>
      <c r="EL3430" s="6">
        <v>214</v>
      </c>
      <c r="EM3430" s="6" t="s">
        <v>19</v>
      </c>
      <c r="EN3430" s="6" t="s">
        <v>23</v>
      </c>
      <c r="EO3430" s="6">
        <v>24</v>
      </c>
    </row>
    <row r="3431" spans="131:145" x14ac:dyDescent="0.25">
      <c r="EA3431" s="6" t="s">
        <v>0</v>
      </c>
      <c r="EB3431" s="6" t="s">
        <v>13</v>
      </c>
      <c r="EC3431" s="6" t="s">
        <v>1080</v>
      </c>
      <c r="ED3431" s="6" t="s">
        <v>1081</v>
      </c>
      <c r="EE3431" s="6" t="s">
        <v>97</v>
      </c>
      <c r="EF3431" s="6" t="s">
        <v>125</v>
      </c>
      <c r="EG3431" s="6">
        <v>54</v>
      </c>
      <c r="EH3431" s="6">
        <v>242</v>
      </c>
      <c r="EI3431" s="6">
        <v>50</v>
      </c>
      <c r="EJ3431" s="6">
        <v>219</v>
      </c>
      <c r="EK3431" s="6">
        <v>50</v>
      </c>
      <c r="EL3431" s="6">
        <v>227</v>
      </c>
      <c r="EM3431" s="6" t="s">
        <v>19</v>
      </c>
      <c r="EN3431" s="6" t="s">
        <v>22</v>
      </c>
      <c r="EO3431" s="6">
        <v>9</v>
      </c>
    </row>
    <row r="3432" spans="131:145" x14ac:dyDescent="0.25">
      <c r="EA3432" s="6" t="s">
        <v>3</v>
      </c>
      <c r="EB3432" s="6" t="s">
        <v>1084</v>
      </c>
      <c r="EC3432" s="6" t="s">
        <v>1085</v>
      </c>
      <c r="ED3432" s="6" t="s">
        <v>1086</v>
      </c>
      <c r="EE3432" s="6" t="s">
        <v>97</v>
      </c>
      <c r="EF3432" s="6" t="s">
        <v>125</v>
      </c>
      <c r="EG3432" s="6">
        <v>44</v>
      </c>
      <c r="EH3432" s="6">
        <v>273</v>
      </c>
      <c r="EI3432" s="6">
        <v>40</v>
      </c>
      <c r="EJ3432" s="6">
        <v>208</v>
      </c>
      <c r="EK3432" s="6">
        <v>40</v>
      </c>
      <c r="EL3432" s="6">
        <v>208</v>
      </c>
      <c r="EM3432" s="6" t="s">
        <v>19</v>
      </c>
      <c r="EN3432" s="6" t="s">
        <v>21</v>
      </c>
      <c r="EO3432" s="6">
        <v>12</v>
      </c>
    </row>
    <row r="3433" spans="131:145" x14ac:dyDescent="0.25">
      <c r="EA3433" s="6" t="s">
        <v>0</v>
      </c>
      <c r="EB3433" s="6" t="s">
        <v>13</v>
      </c>
      <c r="EC3433" s="6" t="s">
        <v>173</v>
      </c>
      <c r="ED3433" s="6" t="s">
        <v>174</v>
      </c>
      <c r="EE3433" s="6" t="s">
        <v>97</v>
      </c>
      <c r="EF3433" s="6" t="s">
        <v>125</v>
      </c>
      <c r="EG3433" s="6">
        <v>74</v>
      </c>
      <c r="EH3433" s="6">
        <v>404</v>
      </c>
      <c r="EI3433" s="6">
        <v>60</v>
      </c>
      <c r="EJ3433" s="6">
        <v>330</v>
      </c>
      <c r="EK3433" s="6">
        <v>74</v>
      </c>
      <c r="EL3433" s="6">
        <v>369</v>
      </c>
      <c r="EM3433" s="6" t="s">
        <v>19</v>
      </c>
      <c r="EN3433" s="6" t="s">
        <v>21</v>
      </c>
      <c r="EO3433" s="6">
        <v>34</v>
      </c>
    </row>
    <row r="3434" spans="131:145" x14ac:dyDescent="0.25">
      <c r="EA3434" s="6" t="s">
        <v>0</v>
      </c>
      <c r="EB3434" s="6" t="s">
        <v>5</v>
      </c>
      <c r="EC3434" s="6" t="s">
        <v>713</v>
      </c>
      <c r="ED3434" s="6" t="s">
        <v>714</v>
      </c>
      <c r="EE3434" s="6" t="s">
        <v>209</v>
      </c>
      <c r="EF3434" s="6" t="s">
        <v>125</v>
      </c>
      <c r="EG3434" s="6">
        <v>110</v>
      </c>
      <c r="EH3434" s="6">
        <v>643</v>
      </c>
      <c r="EI3434" s="6">
        <v>106</v>
      </c>
      <c r="EK3434" s="6">
        <v>124</v>
      </c>
      <c r="EL3434" s="6">
        <v>0</v>
      </c>
      <c r="EM3434" s="6" t="s">
        <v>19</v>
      </c>
      <c r="EN3434" s="6" t="s">
        <v>21</v>
      </c>
      <c r="EO3434" s="6">
        <v>0</v>
      </c>
    </row>
    <row r="3435" spans="131:145" x14ac:dyDescent="0.25">
      <c r="EA3435" s="6" t="s">
        <v>3</v>
      </c>
      <c r="EB3435" s="6" t="s">
        <v>14</v>
      </c>
      <c r="EC3435" s="6" t="s">
        <v>780</v>
      </c>
      <c r="ED3435" s="6" t="s">
        <v>781</v>
      </c>
      <c r="EE3435" s="6" t="s">
        <v>97</v>
      </c>
      <c r="EF3435" s="6" t="s">
        <v>98</v>
      </c>
      <c r="EG3435" s="6">
        <v>73</v>
      </c>
      <c r="EH3435" s="6">
        <v>393</v>
      </c>
      <c r="EI3435" s="6">
        <v>73</v>
      </c>
      <c r="EJ3435" s="6">
        <v>393</v>
      </c>
      <c r="EK3435" s="6">
        <v>73</v>
      </c>
      <c r="EL3435" s="6">
        <v>393</v>
      </c>
      <c r="EM3435" s="6" t="s">
        <v>19</v>
      </c>
      <c r="EN3435" s="6" t="s">
        <v>22</v>
      </c>
      <c r="EO3435" s="6">
        <v>32</v>
      </c>
    </row>
    <row r="3436" spans="131:145" x14ac:dyDescent="0.25">
      <c r="EA3436" s="6" t="s">
        <v>3</v>
      </c>
      <c r="EB3436" s="6" t="s">
        <v>15</v>
      </c>
      <c r="EC3436" s="6" t="s">
        <v>234</v>
      </c>
      <c r="ED3436" s="6" t="s">
        <v>1060</v>
      </c>
      <c r="EE3436" s="6" t="s">
        <v>97</v>
      </c>
      <c r="EF3436" s="6" t="s">
        <v>132</v>
      </c>
      <c r="EG3436" s="6">
        <v>21</v>
      </c>
      <c r="EH3436" s="6">
        <v>107</v>
      </c>
      <c r="EI3436" s="6">
        <v>22</v>
      </c>
      <c r="EJ3436" s="6">
        <v>108</v>
      </c>
      <c r="EK3436" s="6">
        <v>22</v>
      </c>
      <c r="EL3436" s="6">
        <v>0</v>
      </c>
      <c r="EM3436" s="6" t="s">
        <v>19</v>
      </c>
      <c r="EN3436" s="6" t="s">
        <v>21</v>
      </c>
      <c r="EO3436" s="6">
        <v>0</v>
      </c>
    </row>
    <row r="3437" spans="131:145" x14ac:dyDescent="0.25">
      <c r="EA3437" s="6" t="s">
        <v>3</v>
      </c>
      <c r="EB3437" s="6" t="s">
        <v>14</v>
      </c>
      <c r="EC3437" s="6" t="s">
        <v>776</v>
      </c>
      <c r="ED3437" s="6" t="s">
        <v>777</v>
      </c>
      <c r="EE3437" s="6" t="s">
        <v>97</v>
      </c>
      <c r="EF3437" s="6" t="s">
        <v>98</v>
      </c>
      <c r="EG3437" s="6">
        <v>77</v>
      </c>
      <c r="EH3437" s="6">
        <v>384</v>
      </c>
      <c r="EI3437" s="6">
        <v>79</v>
      </c>
      <c r="EJ3437" s="6">
        <v>394</v>
      </c>
      <c r="EK3437" s="6">
        <v>79</v>
      </c>
      <c r="EL3437" s="6">
        <v>394</v>
      </c>
      <c r="EM3437" s="6" t="s">
        <v>19</v>
      </c>
      <c r="EN3437" s="6" t="s">
        <v>22</v>
      </c>
      <c r="EO3437" s="6">
        <v>28</v>
      </c>
    </row>
    <row r="3438" spans="131:145" x14ac:dyDescent="0.25">
      <c r="EA3438" s="6" t="s">
        <v>0</v>
      </c>
      <c r="EB3438" s="6" t="s">
        <v>13</v>
      </c>
      <c r="EC3438" s="6" t="s">
        <v>205</v>
      </c>
      <c r="ED3438" s="6" t="s">
        <v>206</v>
      </c>
      <c r="EE3438" s="6" t="s">
        <v>97</v>
      </c>
      <c r="EF3438" s="6" t="s">
        <v>125</v>
      </c>
      <c r="EG3438" s="6">
        <v>116</v>
      </c>
      <c r="EH3438" s="6">
        <v>530</v>
      </c>
      <c r="EI3438" s="6">
        <v>105</v>
      </c>
      <c r="EJ3438" s="6">
        <v>464</v>
      </c>
      <c r="EK3438" s="6">
        <v>105</v>
      </c>
      <c r="EL3438" s="6">
        <v>492</v>
      </c>
      <c r="EM3438" s="6" t="s">
        <v>19</v>
      </c>
      <c r="EN3438" s="6" t="s">
        <v>23</v>
      </c>
      <c r="EO3438" s="6">
        <v>69</v>
      </c>
    </row>
    <row r="3439" spans="131:145" x14ac:dyDescent="0.25">
      <c r="EA3439" s="6" t="s">
        <v>0</v>
      </c>
      <c r="EB3439" s="6" t="s">
        <v>9</v>
      </c>
      <c r="EC3439" s="6" t="s">
        <v>1078</v>
      </c>
      <c r="ED3439" s="6" t="s">
        <v>1079</v>
      </c>
      <c r="EE3439" s="6" t="s">
        <v>97</v>
      </c>
      <c r="EF3439" s="6" t="s">
        <v>125</v>
      </c>
      <c r="EG3439" s="6">
        <v>115</v>
      </c>
      <c r="EH3439" s="6">
        <v>502</v>
      </c>
      <c r="EI3439" s="6">
        <v>123</v>
      </c>
      <c r="EJ3439" s="6">
        <v>555</v>
      </c>
      <c r="EK3439" s="6">
        <v>123</v>
      </c>
      <c r="EL3439" s="6">
        <v>555</v>
      </c>
      <c r="EM3439" s="6" t="s">
        <v>19</v>
      </c>
      <c r="EN3439" s="6" t="s">
        <v>21</v>
      </c>
      <c r="EO3439" s="6">
        <v>34</v>
      </c>
    </row>
    <row r="3440" spans="131:145" x14ac:dyDescent="0.25">
      <c r="EA3440" s="6" t="s">
        <v>3</v>
      </c>
      <c r="EB3440" s="6" t="s">
        <v>14</v>
      </c>
      <c r="EC3440" s="6" t="s">
        <v>776</v>
      </c>
      <c r="ED3440" s="6" t="s">
        <v>777</v>
      </c>
      <c r="EE3440" s="6" t="s">
        <v>97</v>
      </c>
      <c r="EF3440" s="6" t="s">
        <v>98</v>
      </c>
      <c r="EG3440" s="6">
        <v>77</v>
      </c>
      <c r="EH3440" s="6">
        <v>384</v>
      </c>
      <c r="EI3440" s="6">
        <v>79</v>
      </c>
      <c r="EJ3440" s="6">
        <v>394</v>
      </c>
      <c r="EK3440" s="6">
        <v>79</v>
      </c>
      <c r="EL3440" s="6">
        <v>394</v>
      </c>
      <c r="EM3440" s="6" t="s">
        <v>19</v>
      </c>
      <c r="EN3440" s="6" t="s">
        <v>21</v>
      </c>
      <c r="EO3440" s="6">
        <v>27</v>
      </c>
    </row>
    <row r="3441" spans="131:145" x14ac:dyDescent="0.25">
      <c r="EA3441" s="6" t="s">
        <v>0</v>
      </c>
      <c r="EB3441" s="6" t="s">
        <v>4</v>
      </c>
      <c r="EC3441" s="6" t="s">
        <v>696</v>
      </c>
      <c r="ED3441" s="6" t="s">
        <v>697</v>
      </c>
      <c r="EE3441" s="6" t="s">
        <v>97</v>
      </c>
      <c r="EF3441" s="6" t="s">
        <v>125</v>
      </c>
      <c r="EG3441" s="6">
        <v>43</v>
      </c>
      <c r="EH3441" s="6">
        <v>247</v>
      </c>
      <c r="EI3441" s="6">
        <v>41</v>
      </c>
      <c r="EJ3441" s="6">
        <v>232</v>
      </c>
      <c r="EK3441" s="6">
        <v>41</v>
      </c>
      <c r="EL3441" s="6">
        <v>9</v>
      </c>
      <c r="EM3441" s="6" t="s">
        <v>19</v>
      </c>
      <c r="EN3441" s="6" t="s">
        <v>21</v>
      </c>
      <c r="EO3441" s="6">
        <v>0</v>
      </c>
    </row>
    <row r="3442" spans="131:145" x14ac:dyDescent="0.25">
      <c r="EA3442" s="6" t="s">
        <v>0</v>
      </c>
      <c r="EB3442" s="6" t="s">
        <v>12</v>
      </c>
      <c r="EC3442" s="6" t="s">
        <v>1848</v>
      </c>
      <c r="ED3442" s="6" t="s">
        <v>198</v>
      </c>
      <c r="EE3442" s="6" t="s">
        <v>97</v>
      </c>
      <c r="EF3442" s="6" t="s">
        <v>125</v>
      </c>
      <c r="EG3442" s="6">
        <v>20</v>
      </c>
      <c r="EH3442" s="6">
        <v>106</v>
      </c>
      <c r="EI3442" s="6">
        <v>13</v>
      </c>
      <c r="EJ3442" s="6">
        <v>94</v>
      </c>
      <c r="EK3442" s="6">
        <v>18</v>
      </c>
      <c r="EL3442" s="6">
        <v>94</v>
      </c>
      <c r="EM3442" s="6" t="s">
        <v>19</v>
      </c>
      <c r="EN3442" s="6" t="s">
        <v>23</v>
      </c>
      <c r="EO3442" s="6">
        <v>8</v>
      </c>
    </row>
    <row r="3443" spans="131:145" x14ac:dyDescent="0.25">
      <c r="EA3443" s="6" t="s">
        <v>3</v>
      </c>
      <c r="EB3443" s="6" t="s">
        <v>14</v>
      </c>
      <c r="EC3443" s="6" t="s">
        <v>226</v>
      </c>
      <c r="ED3443" s="6" t="s">
        <v>227</v>
      </c>
      <c r="EE3443" s="6" t="s">
        <v>97</v>
      </c>
      <c r="EF3443" s="6" t="s">
        <v>98</v>
      </c>
      <c r="EG3443" s="6">
        <v>50</v>
      </c>
      <c r="EH3443" s="6">
        <v>218</v>
      </c>
      <c r="EI3443" s="6">
        <v>53</v>
      </c>
      <c r="EJ3443" s="6">
        <v>217</v>
      </c>
      <c r="EK3443" s="6">
        <v>53</v>
      </c>
      <c r="EL3443" s="6">
        <v>217</v>
      </c>
      <c r="EM3443" s="6" t="s">
        <v>19</v>
      </c>
      <c r="EN3443" s="6" t="s">
        <v>21</v>
      </c>
      <c r="EO3443" s="6">
        <v>4</v>
      </c>
    </row>
    <row r="3444" spans="131:145" x14ac:dyDescent="0.25">
      <c r="EA3444" s="6" t="s">
        <v>3</v>
      </c>
      <c r="EB3444" s="6" t="s">
        <v>14</v>
      </c>
      <c r="EC3444" s="6" t="s">
        <v>785</v>
      </c>
      <c r="ED3444" s="6" t="s">
        <v>786</v>
      </c>
      <c r="EE3444" s="6" t="s">
        <v>97</v>
      </c>
      <c r="EF3444" s="6" t="s">
        <v>98</v>
      </c>
      <c r="EG3444" s="6">
        <v>140</v>
      </c>
      <c r="EH3444" s="6">
        <v>613</v>
      </c>
      <c r="EI3444" s="6">
        <v>137</v>
      </c>
      <c r="EJ3444" s="6">
        <v>622</v>
      </c>
      <c r="EK3444" s="6">
        <v>137</v>
      </c>
      <c r="EL3444" s="6">
        <v>622</v>
      </c>
      <c r="EM3444" s="6" t="s">
        <v>19</v>
      </c>
      <c r="EN3444" s="6" t="s">
        <v>23</v>
      </c>
      <c r="EO3444" s="6">
        <v>70</v>
      </c>
    </row>
    <row r="3445" spans="131:145" x14ac:dyDescent="0.25">
      <c r="EA3445" s="6" t="s">
        <v>0</v>
      </c>
      <c r="EB3445" s="6" t="s">
        <v>9</v>
      </c>
      <c r="EC3445" s="6" t="s">
        <v>1078</v>
      </c>
      <c r="ED3445" s="6" t="s">
        <v>1079</v>
      </c>
      <c r="EE3445" s="6" t="s">
        <v>97</v>
      </c>
      <c r="EF3445" s="6" t="s">
        <v>125</v>
      </c>
      <c r="EG3445" s="6">
        <v>115</v>
      </c>
      <c r="EH3445" s="6">
        <v>502</v>
      </c>
      <c r="EI3445" s="6">
        <v>123</v>
      </c>
      <c r="EJ3445" s="6">
        <v>555</v>
      </c>
      <c r="EK3445" s="6">
        <v>123</v>
      </c>
      <c r="EL3445" s="6">
        <v>555</v>
      </c>
      <c r="EM3445" s="6" t="s">
        <v>19</v>
      </c>
      <c r="EN3445" s="6" t="s">
        <v>22</v>
      </c>
      <c r="EO3445" s="6">
        <v>20</v>
      </c>
    </row>
    <row r="3446" spans="131:145" x14ac:dyDescent="0.25">
      <c r="EA3446" s="6" t="s">
        <v>0</v>
      </c>
      <c r="EB3446" s="6" t="s">
        <v>12</v>
      </c>
      <c r="EC3446" s="6" t="s">
        <v>1848</v>
      </c>
      <c r="ED3446" s="6" t="s">
        <v>198</v>
      </c>
      <c r="EE3446" s="6" t="s">
        <v>97</v>
      </c>
      <c r="EF3446" s="6" t="s">
        <v>125</v>
      </c>
      <c r="EG3446" s="6">
        <v>20</v>
      </c>
      <c r="EH3446" s="6">
        <v>106</v>
      </c>
      <c r="EI3446" s="6">
        <v>13</v>
      </c>
      <c r="EJ3446" s="6">
        <v>94</v>
      </c>
      <c r="EK3446" s="6">
        <v>18</v>
      </c>
      <c r="EL3446" s="6">
        <v>94</v>
      </c>
      <c r="EM3446" s="6" t="s">
        <v>19</v>
      </c>
      <c r="EN3446" s="6" t="s">
        <v>22</v>
      </c>
      <c r="EO3446" s="6">
        <v>5</v>
      </c>
    </row>
    <row r="3447" spans="131:145" x14ac:dyDescent="0.25">
      <c r="EA3447" s="6" t="s">
        <v>3</v>
      </c>
      <c r="EB3447" s="6" t="s">
        <v>17</v>
      </c>
      <c r="EC3447" s="6" t="s">
        <v>232</v>
      </c>
      <c r="ED3447" s="6" t="s">
        <v>233</v>
      </c>
      <c r="EE3447" s="6" t="s">
        <v>97</v>
      </c>
      <c r="EF3447" s="6" t="s">
        <v>98</v>
      </c>
      <c r="EG3447" s="6">
        <v>30</v>
      </c>
      <c r="EH3447" s="6">
        <v>188</v>
      </c>
      <c r="EI3447" s="6">
        <v>24</v>
      </c>
      <c r="EJ3447" s="6">
        <v>112</v>
      </c>
      <c r="EK3447" s="6">
        <v>24</v>
      </c>
      <c r="EL3447" s="6">
        <v>112</v>
      </c>
      <c r="EM3447" s="6" t="s">
        <v>19</v>
      </c>
      <c r="EN3447" s="6" t="s">
        <v>21</v>
      </c>
      <c r="EO3447" s="6">
        <v>9</v>
      </c>
    </row>
    <row r="3448" spans="131:145" x14ac:dyDescent="0.25">
      <c r="EA3448" s="6" t="s">
        <v>3</v>
      </c>
      <c r="EB3448" s="6" t="s">
        <v>17</v>
      </c>
      <c r="EC3448" s="6" t="s">
        <v>232</v>
      </c>
      <c r="ED3448" s="6" t="s">
        <v>233</v>
      </c>
      <c r="EE3448" s="6" t="s">
        <v>97</v>
      </c>
      <c r="EF3448" s="6" t="s">
        <v>98</v>
      </c>
      <c r="EG3448" s="6">
        <v>30</v>
      </c>
      <c r="EH3448" s="6">
        <v>188</v>
      </c>
      <c r="EI3448" s="6">
        <v>24</v>
      </c>
      <c r="EJ3448" s="6">
        <v>112</v>
      </c>
      <c r="EK3448" s="6">
        <v>24</v>
      </c>
      <c r="EL3448" s="6">
        <v>112</v>
      </c>
      <c r="EM3448" s="6" t="s">
        <v>19</v>
      </c>
      <c r="EN3448" s="6" t="s">
        <v>23</v>
      </c>
      <c r="EO3448" s="6">
        <v>12</v>
      </c>
    </row>
    <row r="3449" spans="131:145" x14ac:dyDescent="0.25">
      <c r="EA3449" s="6" t="s">
        <v>0</v>
      </c>
      <c r="EB3449" s="6" t="s">
        <v>9</v>
      </c>
      <c r="EC3449" s="6" t="s">
        <v>756</v>
      </c>
      <c r="ED3449" s="6" t="s">
        <v>757</v>
      </c>
      <c r="EE3449" s="6" t="s">
        <v>97</v>
      </c>
      <c r="EF3449" s="6" t="s">
        <v>125</v>
      </c>
      <c r="EG3449" s="6">
        <v>115</v>
      </c>
      <c r="EH3449" s="6">
        <v>532</v>
      </c>
      <c r="EI3449" s="6">
        <v>115</v>
      </c>
      <c r="EJ3449" s="6">
        <v>537</v>
      </c>
      <c r="EK3449" s="6">
        <v>115</v>
      </c>
      <c r="EL3449" s="6">
        <v>537</v>
      </c>
      <c r="EM3449" s="6" t="s">
        <v>19</v>
      </c>
      <c r="EN3449" s="6" t="s">
        <v>22</v>
      </c>
      <c r="EO3449" s="6">
        <v>23</v>
      </c>
    </row>
    <row r="3450" spans="131:145" x14ac:dyDescent="0.25">
      <c r="EA3450" s="6" t="s">
        <v>0</v>
      </c>
      <c r="EB3450" s="6" t="s">
        <v>5</v>
      </c>
      <c r="EC3450" s="6" t="s">
        <v>713</v>
      </c>
      <c r="ED3450" s="6" t="s">
        <v>714</v>
      </c>
      <c r="EE3450" s="6" t="s">
        <v>209</v>
      </c>
      <c r="EF3450" s="6" t="s">
        <v>125</v>
      </c>
      <c r="EG3450" s="6">
        <v>110</v>
      </c>
      <c r="EH3450" s="6">
        <v>643</v>
      </c>
      <c r="EI3450" s="6">
        <v>106</v>
      </c>
      <c r="EK3450" s="6">
        <v>124</v>
      </c>
      <c r="EL3450" s="6">
        <v>0</v>
      </c>
      <c r="EM3450" s="6" t="s">
        <v>19</v>
      </c>
      <c r="EN3450" s="6" t="s">
        <v>23</v>
      </c>
      <c r="EO3450" s="6">
        <v>0</v>
      </c>
    </row>
    <row r="3451" spans="131:145" x14ac:dyDescent="0.25">
      <c r="EA3451" s="6" t="s">
        <v>3</v>
      </c>
      <c r="EB3451" s="6" t="s">
        <v>14</v>
      </c>
      <c r="EC3451" s="6" t="s">
        <v>226</v>
      </c>
      <c r="ED3451" s="6" t="s">
        <v>227</v>
      </c>
      <c r="EE3451" s="6" t="s">
        <v>97</v>
      </c>
      <c r="EF3451" s="6" t="s">
        <v>98</v>
      </c>
      <c r="EG3451" s="6">
        <v>50</v>
      </c>
      <c r="EH3451" s="6">
        <v>218</v>
      </c>
      <c r="EI3451" s="6">
        <v>53</v>
      </c>
      <c r="EJ3451" s="6">
        <v>217</v>
      </c>
      <c r="EK3451" s="6">
        <v>53</v>
      </c>
      <c r="EL3451" s="6">
        <v>217</v>
      </c>
      <c r="EM3451" s="6" t="s">
        <v>19</v>
      </c>
      <c r="EN3451" s="6" t="s">
        <v>22</v>
      </c>
      <c r="EO3451" s="6">
        <v>5</v>
      </c>
    </row>
    <row r="3452" spans="131:145" x14ac:dyDescent="0.25">
      <c r="EA3452" s="6" t="s">
        <v>0</v>
      </c>
      <c r="EB3452" s="6" t="s">
        <v>13</v>
      </c>
      <c r="EC3452" s="6" t="s">
        <v>205</v>
      </c>
      <c r="ED3452" s="6" t="s">
        <v>206</v>
      </c>
      <c r="EE3452" s="6" t="s">
        <v>97</v>
      </c>
      <c r="EF3452" s="6" t="s">
        <v>125</v>
      </c>
      <c r="EG3452" s="6">
        <v>116</v>
      </c>
      <c r="EH3452" s="6">
        <v>530</v>
      </c>
      <c r="EI3452" s="6">
        <v>105</v>
      </c>
      <c r="EJ3452" s="6">
        <v>464</v>
      </c>
      <c r="EK3452" s="6">
        <v>105</v>
      </c>
      <c r="EL3452" s="6">
        <v>492</v>
      </c>
      <c r="EM3452" s="6" t="s">
        <v>19</v>
      </c>
      <c r="EN3452" s="6" t="s">
        <v>21</v>
      </c>
      <c r="EO3452" s="6">
        <v>40</v>
      </c>
    </row>
    <row r="3453" spans="131:145" x14ac:dyDescent="0.25">
      <c r="EA3453" s="6" t="s">
        <v>0</v>
      </c>
      <c r="EB3453" s="6" t="s">
        <v>6</v>
      </c>
      <c r="EC3453" s="6" t="s">
        <v>718</v>
      </c>
      <c r="ED3453" s="6" t="s">
        <v>719</v>
      </c>
      <c r="EE3453" s="6" t="s">
        <v>97</v>
      </c>
      <c r="EF3453" s="6" t="s">
        <v>132</v>
      </c>
      <c r="EG3453" s="6">
        <v>68</v>
      </c>
      <c r="EH3453" s="6">
        <v>327</v>
      </c>
      <c r="EI3453" s="6">
        <v>10</v>
      </c>
      <c r="EJ3453" s="6">
        <v>20</v>
      </c>
      <c r="EK3453" s="6">
        <v>63</v>
      </c>
      <c r="EL3453" s="6">
        <v>307</v>
      </c>
      <c r="EM3453" s="6" t="s">
        <v>19</v>
      </c>
      <c r="EN3453" s="6" t="s">
        <v>23</v>
      </c>
      <c r="EO3453" s="6">
        <v>43</v>
      </c>
    </row>
    <row r="3454" spans="131:145" x14ac:dyDescent="0.25">
      <c r="EA3454" s="6" t="s">
        <v>0</v>
      </c>
      <c r="EB3454" s="6" t="s">
        <v>9</v>
      </c>
      <c r="EC3454" s="6" t="s">
        <v>1078</v>
      </c>
      <c r="ED3454" s="6" t="s">
        <v>1079</v>
      </c>
      <c r="EE3454" s="6" t="s">
        <v>97</v>
      </c>
      <c r="EF3454" s="6" t="s">
        <v>125</v>
      </c>
      <c r="EG3454" s="6">
        <v>115</v>
      </c>
      <c r="EH3454" s="6">
        <v>502</v>
      </c>
      <c r="EI3454" s="6">
        <v>123</v>
      </c>
      <c r="EJ3454" s="6">
        <v>555</v>
      </c>
      <c r="EK3454" s="6">
        <v>123</v>
      </c>
      <c r="EL3454" s="6">
        <v>555</v>
      </c>
      <c r="EM3454" s="6" t="s">
        <v>19</v>
      </c>
      <c r="EN3454" s="6" t="s">
        <v>23</v>
      </c>
      <c r="EO3454" s="6">
        <v>54</v>
      </c>
    </row>
    <row r="3455" spans="131:145" x14ac:dyDescent="0.25">
      <c r="EA3455" s="6" t="s">
        <v>3</v>
      </c>
      <c r="EB3455" s="6" t="s">
        <v>17</v>
      </c>
      <c r="EC3455" s="6" t="s">
        <v>232</v>
      </c>
      <c r="ED3455" s="6" t="s">
        <v>233</v>
      </c>
      <c r="EE3455" s="6" t="s">
        <v>97</v>
      </c>
      <c r="EF3455" s="6" t="s">
        <v>98</v>
      </c>
      <c r="EG3455" s="6">
        <v>30</v>
      </c>
      <c r="EH3455" s="6">
        <v>188</v>
      </c>
      <c r="EI3455" s="6">
        <v>24</v>
      </c>
      <c r="EJ3455" s="6">
        <v>112</v>
      </c>
      <c r="EK3455" s="6">
        <v>24</v>
      </c>
      <c r="EL3455" s="6">
        <v>112</v>
      </c>
      <c r="EM3455" s="6" t="s">
        <v>19</v>
      </c>
      <c r="EN3455" s="6" t="s">
        <v>22</v>
      </c>
      <c r="EO3455" s="6">
        <v>3</v>
      </c>
    </row>
    <row r="3456" spans="131:145" x14ac:dyDescent="0.25">
      <c r="EA3456" s="6" t="s">
        <v>3</v>
      </c>
      <c r="EB3456" s="6" t="s">
        <v>14</v>
      </c>
      <c r="EC3456" s="6" t="s">
        <v>226</v>
      </c>
      <c r="ED3456" s="6" t="s">
        <v>227</v>
      </c>
      <c r="EE3456" s="6" t="s">
        <v>97</v>
      </c>
      <c r="EF3456" s="6" t="s">
        <v>98</v>
      </c>
      <c r="EG3456" s="6">
        <v>50</v>
      </c>
      <c r="EH3456" s="6">
        <v>218</v>
      </c>
      <c r="EI3456" s="6">
        <v>53</v>
      </c>
      <c r="EJ3456" s="6">
        <v>217</v>
      </c>
      <c r="EK3456" s="6">
        <v>53</v>
      </c>
      <c r="EL3456" s="6">
        <v>217</v>
      </c>
      <c r="EM3456" s="6" t="s">
        <v>19</v>
      </c>
      <c r="EN3456" s="6" t="s">
        <v>23</v>
      </c>
      <c r="EO3456" s="6">
        <v>9</v>
      </c>
    </row>
    <row r="3457" spans="131:145" x14ac:dyDescent="0.25">
      <c r="EA3457" s="6" t="s">
        <v>0</v>
      </c>
      <c r="EB3457" s="6" t="s">
        <v>13</v>
      </c>
      <c r="EC3457" s="6" t="s">
        <v>205</v>
      </c>
      <c r="ED3457" s="6" t="s">
        <v>206</v>
      </c>
      <c r="EE3457" s="6" t="s">
        <v>97</v>
      </c>
      <c r="EF3457" s="6" t="s">
        <v>125</v>
      </c>
      <c r="EG3457" s="6">
        <v>116</v>
      </c>
      <c r="EH3457" s="6">
        <v>530</v>
      </c>
      <c r="EI3457" s="6">
        <v>105</v>
      </c>
      <c r="EJ3457" s="6">
        <v>464</v>
      </c>
      <c r="EK3457" s="6">
        <v>105</v>
      </c>
      <c r="EL3457" s="6">
        <v>492</v>
      </c>
      <c r="EM3457" s="6" t="s">
        <v>19</v>
      </c>
      <c r="EN3457" s="6" t="s">
        <v>22</v>
      </c>
      <c r="EO3457" s="6">
        <v>29</v>
      </c>
    </row>
    <row r="3458" spans="131:145" x14ac:dyDescent="0.25">
      <c r="EA3458" s="6" t="s">
        <v>0</v>
      </c>
      <c r="EB3458" s="6" t="s">
        <v>9</v>
      </c>
      <c r="EC3458" s="6" t="s">
        <v>759</v>
      </c>
      <c r="ED3458" s="6" t="s">
        <v>760</v>
      </c>
      <c r="EE3458" s="6" t="s">
        <v>97</v>
      </c>
      <c r="EF3458" s="6" t="s">
        <v>125</v>
      </c>
      <c r="EG3458" s="6">
        <v>319</v>
      </c>
      <c r="EH3458" s="6">
        <v>1567</v>
      </c>
      <c r="EI3458" s="6">
        <v>133</v>
      </c>
      <c r="EJ3458" s="6">
        <v>499</v>
      </c>
      <c r="EK3458" s="6">
        <v>133</v>
      </c>
      <c r="EL3458" s="6">
        <v>499</v>
      </c>
      <c r="EM3458" s="6" t="s">
        <v>19</v>
      </c>
      <c r="EN3458" s="6" t="s">
        <v>22</v>
      </c>
      <c r="EO3458" s="6">
        <v>34</v>
      </c>
    </row>
    <row r="3459" spans="131:145" x14ac:dyDescent="0.25">
      <c r="EA3459" s="6" t="s">
        <v>0</v>
      </c>
      <c r="EB3459" s="6" t="s">
        <v>13</v>
      </c>
      <c r="EC3459" s="6" t="s">
        <v>1080</v>
      </c>
      <c r="ED3459" s="6" t="s">
        <v>1081</v>
      </c>
      <c r="EE3459" s="6" t="s">
        <v>97</v>
      </c>
      <c r="EF3459" s="6" t="s">
        <v>125</v>
      </c>
      <c r="EG3459" s="6">
        <v>54</v>
      </c>
      <c r="EH3459" s="6">
        <v>242</v>
      </c>
      <c r="EI3459" s="6">
        <v>50</v>
      </c>
      <c r="EJ3459" s="6">
        <v>219</v>
      </c>
      <c r="EK3459" s="6">
        <v>50</v>
      </c>
      <c r="EL3459" s="6">
        <v>227</v>
      </c>
      <c r="EM3459" s="6" t="s">
        <v>19</v>
      </c>
      <c r="EN3459" s="6" t="s">
        <v>21</v>
      </c>
      <c r="EO3459" s="6">
        <v>17</v>
      </c>
    </row>
    <row r="3460" spans="131:145" x14ac:dyDescent="0.25">
      <c r="EA3460" s="6" t="s">
        <v>0</v>
      </c>
      <c r="EB3460" s="6" t="s">
        <v>9</v>
      </c>
      <c r="EC3460" s="6" t="s">
        <v>220</v>
      </c>
      <c r="ED3460" s="6" t="s">
        <v>221</v>
      </c>
      <c r="EE3460" s="6" t="s">
        <v>97</v>
      </c>
      <c r="EF3460" s="6" t="s">
        <v>125</v>
      </c>
      <c r="EG3460" s="6">
        <v>121</v>
      </c>
      <c r="EH3460" s="6">
        <v>596</v>
      </c>
      <c r="EI3460" s="6">
        <v>129</v>
      </c>
      <c r="EJ3460" s="6">
        <v>575</v>
      </c>
      <c r="EK3460" s="6">
        <v>129</v>
      </c>
      <c r="EL3460" s="6">
        <v>575</v>
      </c>
      <c r="EM3460" s="6" t="s">
        <v>19</v>
      </c>
      <c r="EN3460" s="6" t="s">
        <v>23</v>
      </c>
      <c r="EO3460" s="6">
        <v>114</v>
      </c>
    </row>
    <row r="3461" spans="131:145" x14ac:dyDescent="0.25">
      <c r="EA3461" s="6" t="s">
        <v>0</v>
      </c>
      <c r="EB3461" s="6" t="s">
        <v>13</v>
      </c>
      <c r="EC3461" s="6" t="s">
        <v>239</v>
      </c>
      <c r="ED3461" s="6" t="s">
        <v>240</v>
      </c>
      <c r="EE3461" s="6" t="s">
        <v>97</v>
      </c>
      <c r="EF3461" s="6" t="s">
        <v>98</v>
      </c>
      <c r="EG3461" s="6">
        <v>15</v>
      </c>
      <c r="EH3461" s="6">
        <v>74</v>
      </c>
      <c r="EI3461" s="6">
        <v>12</v>
      </c>
      <c r="EJ3461" s="6">
        <v>60</v>
      </c>
      <c r="EK3461" s="6">
        <v>16</v>
      </c>
      <c r="EL3461" s="6">
        <v>74</v>
      </c>
      <c r="EM3461" s="6" t="s">
        <v>19</v>
      </c>
      <c r="EN3461" s="6" t="s">
        <v>22</v>
      </c>
      <c r="EO3461" s="6">
        <v>9</v>
      </c>
    </row>
    <row r="3462" spans="131:145" x14ac:dyDescent="0.25">
      <c r="EA3462" s="6" t="s">
        <v>3</v>
      </c>
      <c r="EB3462" s="6" t="s">
        <v>15</v>
      </c>
      <c r="EC3462" s="6" t="s">
        <v>1862</v>
      </c>
      <c r="ED3462" s="6" t="s">
        <v>799</v>
      </c>
      <c r="EE3462" s="6" t="s">
        <v>97</v>
      </c>
      <c r="EF3462" s="6" t="s">
        <v>125</v>
      </c>
      <c r="EG3462" s="6">
        <v>51</v>
      </c>
      <c r="EH3462" s="6">
        <v>260</v>
      </c>
      <c r="EI3462" s="6">
        <v>51</v>
      </c>
      <c r="EJ3462" s="6">
        <v>263</v>
      </c>
      <c r="EK3462" s="6">
        <v>51</v>
      </c>
      <c r="EL3462" s="6">
        <v>263</v>
      </c>
      <c r="EM3462" s="6" t="s">
        <v>19</v>
      </c>
      <c r="EN3462" s="6" t="s">
        <v>21</v>
      </c>
      <c r="EO3462" s="6">
        <v>6</v>
      </c>
    </row>
    <row r="3463" spans="131:145" x14ac:dyDescent="0.25">
      <c r="EA3463" s="6" t="s">
        <v>3</v>
      </c>
      <c r="EB3463" s="6" t="s">
        <v>14</v>
      </c>
      <c r="EC3463" s="6" t="s">
        <v>780</v>
      </c>
      <c r="ED3463" s="6" t="s">
        <v>781</v>
      </c>
      <c r="EE3463" s="6" t="s">
        <v>97</v>
      </c>
      <c r="EF3463" s="6" t="s">
        <v>98</v>
      </c>
      <c r="EG3463" s="6">
        <v>73</v>
      </c>
      <c r="EH3463" s="6">
        <v>393</v>
      </c>
      <c r="EI3463" s="6">
        <v>73</v>
      </c>
      <c r="EJ3463" s="6">
        <v>393</v>
      </c>
      <c r="EK3463" s="6">
        <v>73</v>
      </c>
      <c r="EL3463" s="6">
        <v>393</v>
      </c>
      <c r="EM3463" s="6" t="s">
        <v>19</v>
      </c>
      <c r="EN3463" s="6" t="s">
        <v>21</v>
      </c>
      <c r="EO3463" s="6">
        <v>14</v>
      </c>
    </row>
    <row r="3464" spans="131:145" x14ac:dyDescent="0.25">
      <c r="EA3464" s="6" t="s">
        <v>0</v>
      </c>
      <c r="EB3464" s="6" t="s">
        <v>9</v>
      </c>
      <c r="EC3464" s="6" t="s">
        <v>759</v>
      </c>
      <c r="ED3464" s="6" t="s">
        <v>760</v>
      </c>
      <c r="EE3464" s="6" t="s">
        <v>97</v>
      </c>
      <c r="EF3464" s="6" t="s">
        <v>125</v>
      </c>
      <c r="EG3464" s="6">
        <v>319</v>
      </c>
      <c r="EH3464" s="6">
        <v>1567</v>
      </c>
      <c r="EI3464" s="6">
        <v>133</v>
      </c>
      <c r="EJ3464" s="6">
        <v>499</v>
      </c>
      <c r="EK3464" s="6">
        <v>133</v>
      </c>
      <c r="EL3464" s="6">
        <v>499</v>
      </c>
      <c r="EM3464" s="6" t="s">
        <v>19</v>
      </c>
      <c r="EN3464" s="6" t="s">
        <v>23</v>
      </c>
      <c r="EO3464" s="6">
        <v>55</v>
      </c>
    </row>
    <row r="3465" spans="131:145" x14ac:dyDescent="0.25">
      <c r="EA3465" s="6" t="s">
        <v>3</v>
      </c>
      <c r="EB3465" s="6" t="s">
        <v>14</v>
      </c>
      <c r="EC3465" s="6" t="s">
        <v>785</v>
      </c>
      <c r="ED3465" s="6" t="s">
        <v>786</v>
      </c>
      <c r="EE3465" s="6" t="s">
        <v>97</v>
      </c>
      <c r="EF3465" s="6" t="s">
        <v>98</v>
      </c>
      <c r="EG3465" s="6">
        <v>140</v>
      </c>
      <c r="EH3465" s="6">
        <v>613</v>
      </c>
      <c r="EI3465" s="6">
        <v>137</v>
      </c>
      <c r="EJ3465" s="6">
        <v>622</v>
      </c>
      <c r="EK3465" s="6">
        <v>137</v>
      </c>
      <c r="EL3465" s="6">
        <v>622</v>
      </c>
      <c r="EM3465" s="6" t="s">
        <v>19</v>
      </c>
      <c r="EN3465" s="6" t="s">
        <v>21</v>
      </c>
      <c r="EO3465" s="6">
        <v>25</v>
      </c>
    </row>
    <row r="3466" spans="131:145" x14ac:dyDescent="0.25">
      <c r="EA3466" s="6" t="s">
        <v>0</v>
      </c>
      <c r="EB3466" s="6" t="s">
        <v>13</v>
      </c>
      <c r="EC3466" s="6" t="s">
        <v>195</v>
      </c>
      <c r="ED3466" s="6" t="s">
        <v>196</v>
      </c>
      <c r="EE3466" s="6" t="s">
        <v>97</v>
      </c>
      <c r="EF3466" s="6" t="s">
        <v>132</v>
      </c>
      <c r="EG3466" s="6">
        <v>20</v>
      </c>
      <c r="EH3466" s="6">
        <v>64</v>
      </c>
      <c r="EI3466" s="6">
        <v>14</v>
      </c>
      <c r="EJ3466" s="6">
        <v>52</v>
      </c>
      <c r="EK3466" s="6">
        <v>14</v>
      </c>
      <c r="EL3466" s="6">
        <v>52</v>
      </c>
      <c r="EM3466" s="6" t="s">
        <v>19</v>
      </c>
      <c r="EN3466" s="6" t="s">
        <v>23</v>
      </c>
      <c r="EO3466" s="6">
        <v>2</v>
      </c>
    </row>
    <row r="3467" spans="131:145" x14ac:dyDescent="0.25">
      <c r="EA3467" s="6" t="s">
        <v>0</v>
      </c>
      <c r="EB3467" s="6" t="s">
        <v>6</v>
      </c>
      <c r="EC3467" s="6" t="s">
        <v>721</v>
      </c>
      <c r="ED3467" s="6" t="s">
        <v>722</v>
      </c>
      <c r="EE3467" s="6" t="s">
        <v>97</v>
      </c>
      <c r="EF3467" s="6" t="s">
        <v>125</v>
      </c>
      <c r="EG3467" s="6">
        <v>30</v>
      </c>
      <c r="EH3467" s="6">
        <v>181</v>
      </c>
      <c r="EI3467" s="6">
        <v>30</v>
      </c>
      <c r="EJ3467" s="6">
        <v>181</v>
      </c>
      <c r="EK3467" s="6">
        <v>30</v>
      </c>
      <c r="EL3467" s="6">
        <v>181</v>
      </c>
      <c r="EM3467" s="6" t="s">
        <v>19</v>
      </c>
      <c r="EN3467" s="6" t="s">
        <v>21</v>
      </c>
      <c r="EO3467" s="6">
        <v>11</v>
      </c>
    </row>
    <row r="3468" spans="131:145" x14ac:dyDescent="0.25">
      <c r="EA3468" s="6" t="s">
        <v>0</v>
      </c>
      <c r="EB3468" s="6" t="s">
        <v>4</v>
      </c>
      <c r="EC3468" s="6" t="s">
        <v>696</v>
      </c>
      <c r="ED3468" s="6" t="s">
        <v>697</v>
      </c>
      <c r="EE3468" s="6" t="s">
        <v>97</v>
      </c>
      <c r="EF3468" s="6" t="s">
        <v>125</v>
      </c>
      <c r="EG3468" s="6">
        <v>43</v>
      </c>
      <c r="EH3468" s="6">
        <v>247</v>
      </c>
      <c r="EI3468" s="6">
        <v>41</v>
      </c>
      <c r="EJ3468" s="6">
        <v>232</v>
      </c>
      <c r="EK3468" s="6">
        <v>41</v>
      </c>
      <c r="EL3468" s="6">
        <v>9</v>
      </c>
      <c r="EM3468" s="6" t="s">
        <v>19</v>
      </c>
      <c r="EN3468" s="6" t="s">
        <v>22</v>
      </c>
      <c r="EO3468" s="6">
        <v>0</v>
      </c>
    </row>
    <row r="3469" spans="131:145" x14ac:dyDescent="0.25">
      <c r="EA3469" s="6" t="s">
        <v>3</v>
      </c>
      <c r="EB3469" s="6" t="s">
        <v>15</v>
      </c>
      <c r="EC3469" s="6" t="s">
        <v>234</v>
      </c>
      <c r="ED3469" s="6" t="s">
        <v>1060</v>
      </c>
      <c r="EE3469" s="6" t="s">
        <v>97</v>
      </c>
      <c r="EF3469" s="6" t="s">
        <v>132</v>
      </c>
      <c r="EG3469" s="6">
        <v>21</v>
      </c>
      <c r="EH3469" s="6">
        <v>107</v>
      </c>
      <c r="EI3469" s="6">
        <v>22</v>
      </c>
      <c r="EJ3469" s="6">
        <v>108</v>
      </c>
      <c r="EK3469" s="6">
        <v>22</v>
      </c>
      <c r="EL3469" s="6">
        <v>0</v>
      </c>
      <c r="EM3469" s="6" t="s">
        <v>19</v>
      </c>
      <c r="EN3469" s="6" t="s">
        <v>23</v>
      </c>
      <c r="EO3469" s="6">
        <v>0</v>
      </c>
    </row>
    <row r="3470" spans="131:145" x14ac:dyDescent="0.25">
      <c r="EA3470" s="6" t="s">
        <v>0</v>
      </c>
      <c r="EB3470" s="6" t="s">
        <v>13</v>
      </c>
      <c r="EC3470" s="6" t="s">
        <v>195</v>
      </c>
      <c r="ED3470" s="6" t="s">
        <v>196</v>
      </c>
      <c r="EE3470" s="6" t="s">
        <v>97</v>
      </c>
      <c r="EF3470" s="6" t="s">
        <v>132</v>
      </c>
      <c r="EG3470" s="6">
        <v>20</v>
      </c>
      <c r="EH3470" s="6">
        <v>64</v>
      </c>
      <c r="EI3470" s="6">
        <v>14</v>
      </c>
      <c r="EJ3470" s="6">
        <v>52</v>
      </c>
      <c r="EK3470" s="6">
        <v>14</v>
      </c>
      <c r="EL3470" s="6">
        <v>52</v>
      </c>
      <c r="EM3470" s="6" t="s">
        <v>19</v>
      </c>
      <c r="EN3470" s="6" t="s">
        <v>22</v>
      </c>
      <c r="EO3470" s="6">
        <v>1</v>
      </c>
    </row>
    <row r="3471" spans="131:145" x14ac:dyDescent="0.25">
      <c r="EA3471" s="6" t="s">
        <v>0</v>
      </c>
      <c r="EB3471" s="6" t="s">
        <v>5</v>
      </c>
      <c r="EC3471" s="6" t="s">
        <v>713</v>
      </c>
      <c r="ED3471" s="6" t="s">
        <v>714</v>
      </c>
      <c r="EE3471" s="6" t="s">
        <v>209</v>
      </c>
      <c r="EF3471" s="6" t="s">
        <v>125</v>
      </c>
      <c r="EG3471" s="6">
        <v>110</v>
      </c>
      <c r="EH3471" s="6">
        <v>643</v>
      </c>
      <c r="EI3471" s="6">
        <v>106</v>
      </c>
      <c r="EK3471" s="6">
        <v>124</v>
      </c>
      <c r="EL3471" s="6">
        <v>0</v>
      </c>
      <c r="EM3471" s="6" t="s">
        <v>19</v>
      </c>
      <c r="EN3471" s="6" t="s">
        <v>22</v>
      </c>
      <c r="EO3471" s="6">
        <v>0</v>
      </c>
    </row>
    <row r="3472" spans="131:145" x14ac:dyDescent="0.25">
      <c r="EA3472" s="6" t="s">
        <v>0</v>
      </c>
      <c r="EB3472" s="6" t="s">
        <v>6</v>
      </c>
      <c r="EC3472" s="6" t="s">
        <v>721</v>
      </c>
      <c r="ED3472" s="6" t="s">
        <v>722</v>
      </c>
      <c r="EE3472" s="6" t="s">
        <v>97</v>
      </c>
      <c r="EF3472" s="6" t="s">
        <v>125</v>
      </c>
      <c r="EG3472" s="6">
        <v>30</v>
      </c>
      <c r="EH3472" s="6">
        <v>181</v>
      </c>
      <c r="EI3472" s="6">
        <v>30</v>
      </c>
      <c r="EJ3472" s="6">
        <v>181</v>
      </c>
      <c r="EK3472" s="6">
        <v>30</v>
      </c>
      <c r="EL3472" s="6">
        <v>181</v>
      </c>
      <c r="EM3472" s="6" t="s">
        <v>19</v>
      </c>
      <c r="EN3472" s="6" t="s">
        <v>22</v>
      </c>
      <c r="EO3472" s="6">
        <v>15</v>
      </c>
    </row>
    <row r="3473" spans="131:145" x14ac:dyDescent="0.25">
      <c r="EA3473" s="6" t="s">
        <v>3</v>
      </c>
      <c r="EB3473" s="6" t="s">
        <v>14</v>
      </c>
      <c r="EC3473" s="6" t="s">
        <v>785</v>
      </c>
      <c r="ED3473" s="6" t="s">
        <v>786</v>
      </c>
      <c r="EE3473" s="6" t="s">
        <v>97</v>
      </c>
      <c r="EF3473" s="6" t="s">
        <v>98</v>
      </c>
      <c r="EG3473" s="6">
        <v>140</v>
      </c>
      <c r="EH3473" s="6">
        <v>613</v>
      </c>
      <c r="EI3473" s="6">
        <v>137</v>
      </c>
      <c r="EJ3473" s="6">
        <v>622</v>
      </c>
      <c r="EK3473" s="6">
        <v>137</v>
      </c>
      <c r="EL3473" s="6">
        <v>622</v>
      </c>
      <c r="EM3473" s="6" t="s">
        <v>19</v>
      </c>
      <c r="EN3473" s="6" t="s">
        <v>22</v>
      </c>
      <c r="EO3473" s="6">
        <v>35</v>
      </c>
    </row>
    <row r="3474" spans="131:145" x14ac:dyDescent="0.25">
      <c r="EA3474" s="6" t="s">
        <v>0</v>
      </c>
      <c r="EB3474" s="6" t="s">
        <v>4</v>
      </c>
      <c r="EC3474" s="6" t="s">
        <v>696</v>
      </c>
      <c r="ED3474" s="6" t="s">
        <v>697</v>
      </c>
      <c r="EE3474" s="6" t="s">
        <v>97</v>
      </c>
      <c r="EF3474" s="6" t="s">
        <v>125</v>
      </c>
      <c r="EG3474" s="6">
        <v>43</v>
      </c>
      <c r="EH3474" s="6">
        <v>247</v>
      </c>
      <c r="EI3474" s="6">
        <v>41</v>
      </c>
      <c r="EJ3474" s="6">
        <v>232</v>
      </c>
      <c r="EK3474" s="6">
        <v>41</v>
      </c>
      <c r="EL3474" s="6">
        <v>9</v>
      </c>
      <c r="EM3474" s="6" t="s">
        <v>19</v>
      </c>
      <c r="EN3474" s="6" t="s">
        <v>23</v>
      </c>
      <c r="EO3474" s="6">
        <v>0</v>
      </c>
    </row>
    <row r="3475" spans="131:145" x14ac:dyDescent="0.25">
      <c r="EA3475" s="6" t="s">
        <v>0</v>
      </c>
      <c r="EB3475" s="6" t="s">
        <v>12</v>
      </c>
      <c r="EC3475" s="6" t="s">
        <v>1848</v>
      </c>
      <c r="ED3475" s="6" t="s">
        <v>198</v>
      </c>
      <c r="EE3475" s="6" t="s">
        <v>97</v>
      </c>
      <c r="EF3475" s="6" t="s">
        <v>125</v>
      </c>
      <c r="EG3475" s="6">
        <v>20</v>
      </c>
      <c r="EH3475" s="6">
        <v>106</v>
      </c>
      <c r="EI3475" s="6">
        <v>13</v>
      </c>
      <c r="EJ3475" s="6">
        <v>94</v>
      </c>
      <c r="EK3475" s="6">
        <v>18</v>
      </c>
      <c r="EL3475" s="6">
        <v>94</v>
      </c>
      <c r="EM3475" s="6" t="s">
        <v>19</v>
      </c>
      <c r="EN3475" s="6" t="s">
        <v>21</v>
      </c>
      <c r="EO3475" s="6">
        <v>3</v>
      </c>
    </row>
    <row r="3476" spans="131:145" x14ac:dyDescent="0.25">
      <c r="EA3476" s="6" t="s">
        <v>3</v>
      </c>
      <c r="EB3476" s="6" t="s">
        <v>15</v>
      </c>
      <c r="EC3476" s="6" t="s">
        <v>234</v>
      </c>
      <c r="ED3476" s="6" t="s">
        <v>1060</v>
      </c>
      <c r="EE3476" s="6" t="s">
        <v>97</v>
      </c>
      <c r="EF3476" s="6" t="s">
        <v>132</v>
      </c>
      <c r="EG3476" s="6">
        <v>21</v>
      </c>
      <c r="EH3476" s="6">
        <v>107</v>
      </c>
      <c r="EI3476" s="6">
        <v>22</v>
      </c>
      <c r="EJ3476" s="6">
        <v>108</v>
      </c>
      <c r="EK3476" s="6">
        <v>22</v>
      </c>
      <c r="EL3476" s="6">
        <v>0</v>
      </c>
      <c r="EM3476" s="6" t="s">
        <v>19</v>
      </c>
      <c r="EN3476" s="6" t="s">
        <v>22</v>
      </c>
      <c r="EO3476" s="6">
        <v>0</v>
      </c>
    </row>
    <row r="3477" spans="131:145" x14ac:dyDescent="0.25">
      <c r="EA3477" s="6" t="s">
        <v>3</v>
      </c>
      <c r="EB3477" s="6" t="s">
        <v>14</v>
      </c>
      <c r="EC3477" s="6" t="s">
        <v>776</v>
      </c>
      <c r="ED3477" s="6" t="s">
        <v>777</v>
      </c>
      <c r="EE3477" s="6" t="s">
        <v>97</v>
      </c>
      <c r="EF3477" s="6" t="s">
        <v>98</v>
      </c>
      <c r="EG3477" s="6">
        <v>77</v>
      </c>
      <c r="EH3477" s="6">
        <v>384</v>
      </c>
      <c r="EI3477" s="6">
        <v>79</v>
      </c>
      <c r="EJ3477" s="6">
        <v>394</v>
      </c>
      <c r="EK3477" s="6">
        <v>79</v>
      </c>
      <c r="EL3477" s="6">
        <v>394</v>
      </c>
      <c r="EM3477" s="6" t="s">
        <v>19</v>
      </c>
      <c r="EN3477" s="6" t="s">
        <v>23</v>
      </c>
      <c r="EO3477" s="6">
        <v>55</v>
      </c>
    </row>
    <row r="3478" spans="131:145" x14ac:dyDescent="0.25">
      <c r="EA3478" s="6" t="s">
        <v>3</v>
      </c>
      <c r="EB3478" s="6" t="s">
        <v>14</v>
      </c>
      <c r="EC3478" s="6" t="s">
        <v>780</v>
      </c>
      <c r="ED3478" s="6" t="s">
        <v>781</v>
      </c>
      <c r="EE3478" s="6" t="s">
        <v>97</v>
      </c>
      <c r="EF3478" s="6" t="s">
        <v>98</v>
      </c>
      <c r="EG3478" s="6">
        <v>73</v>
      </c>
      <c r="EH3478" s="6">
        <v>393</v>
      </c>
      <c r="EI3478" s="6">
        <v>73</v>
      </c>
      <c r="EJ3478" s="6">
        <v>393</v>
      </c>
      <c r="EK3478" s="6">
        <v>73</v>
      </c>
      <c r="EL3478" s="6">
        <v>393</v>
      </c>
      <c r="EM3478" s="6" t="s">
        <v>19</v>
      </c>
      <c r="EN3478" s="6" t="s">
        <v>23</v>
      </c>
      <c r="EO3478" s="6">
        <v>46</v>
      </c>
    </row>
    <row r="3479" spans="131:145" x14ac:dyDescent="0.25">
      <c r="EA3479" s="6" t="s">
        <v>0</v>
      </c>
      <c r="EB3479" s="6" t="s">
        <v>9</v>
      </c>
      <c r="EC3479" s="6" t="s">
        <v>759</v>
      </c>
      <c r="ED3479" s="6" t="s">
        <v>760</v>
      </c>
      <c r="EE3479" s="6" t="s">
        <v>97</v>
      </c>
      <c r="EF3479" s="6" t="s">
        <v>125</v>
      </c>
      <c r="EG3479" s="6">
        <v>319</v>
      </c>
      <c r="EH3479" s="6">
        <v>1567</v>
      </c>
      <c r="EI3479" s="6">
        <v>133</v>
      </c>
      <c r="EJ3479" s="6">
        <v>499</v>
      </c>
      <c r="EK3479" s="6">
        <v>133</v>
      </c>
      <c r="EL3479" s="6">
        <v>499</v>
      </c>
      <c r="EM3479" s="6" t="s">
        <v>19</v>
      </c>
      <c r="EN3479" s="6" t="s">
        <v>21</v>
      </c>
      <c r="EO3479" s="6">
        <v>21</v>
      </c>
    </row>
    <row r="3480" spans="131:145" x14ac:dyDescent="0.25">
      <c r="EA3480" s="6" t="s">
        <v>0</v>
      </c>
      <c r="EB3480" s="6" t="s">
        <v>6</v>
      </c>
      <c r="EC3480" s="6" t="s">
        <v>721</v>
      </c>
      <c r="ED3480" s="6" t="s">
        <v>722</v>
      </c>
      <c r="EE3480" s="6" t="s">
        <v>97</v>
      </c>
      <c r="EF3480" s="6" t="s">
        <v>125</v>
      </c>
      <c r="EG3480" s="6">
        <v>30</v>
      </c>
      <c r="EH3480" s="6">
        <v>181</v>
      </c>
      <c r="EI3480" s="6">
        <v>30</v>
      </c>
      <c r="EJ3480" s="6">
        <v>181</v>
      </c>
      <c r="EK3480" s="6">
        <v>30</v>
      </c>
      <c r="EL3480" s="6">
        <v>181</v>
      </c>
      <c r="EM3480" s="6" t="s">
        <v>19</v>
      </c>
      <c r="EN3480" s="6" t="s">
        <v>23</v>
      </c>
      <c r="EO3480" s="6">
        <v>26</v>
      </c>
    </row>
    <row r="3481" spans="131:145" x14ac:dyDescent="0.25">
      <c r="EA3481" s="6" t="s">
        <v>0</v>
      </c>
      <c r="EB3481" s="6" t="s">
        <v>13</v>
      </c>
      <c r="EC3481" s="6" t="s">
        <v>239</v>
      </c>
      <c r="ED3481" s="6" t="s">
        <v>240</v>
      </c>
      <c r="EE3481" s="6" t="s">
        <v>97</v>
      </c>
      <c r="EF3481" s="6" t="s">
        <v>98</v>
      </c>
      <c r="EG3481" s="6">
        <v>15</v>
      </c>
      <c r="EH3481" s="6">
        <v>74</v>
      </c>
      <c r="EI3481" s="6">
        <v>12</v>
      </c>
      <c r="EJ3481" s="6">
        <v>60</v>
      </c>
      <c r="EK3481" s="6">
        <v>16</v>
      </c>
      <c r="EL3481" s="6">
        <v>74</v>
      </c>
      <c r="EM3481" s="6" t="s">
        <v>19</v>
      </c>
      <c r="EN3481" s="6" t="s">
        <v>21</v>
      </c>
      <c r="EO3481" s="6">
        <v>5</v>
      </c>
    </row>
    <row r="3482" spans="131:145" x14ac:dyDescent="0.25">
      <c r="EA3482" s="6" t="s">
        <v>3</v>
      </c>
      <c r="EB3482" s="6" t="s">
        <v>15</v>
      </c>
      <c r="EC3482" s="6" t="s">
        <v>794</v>
      </c>
      <c r="ED3482" s="6" t="s">
        <v>795</v>
      </c>
      <c r="EE3482" s="6" t="s">
        <v>97</v>
      </c>
      <c r="EF3482" s="6" t="s">
        <v>125</v>
      </c>
      <c r="EG3482" s="6">
        <v>78</v>
      </c>
      <c r="EH3482" s="6">
        <v>390</v>
      </c>
      <c r="EI3482" s="6">
        <v>77</v>
      </c>
      <c r="EJ3482" s="6">
        <v>384</v>
      </c>
      <c r="EK3482" s="6">
        <v>77</v>
      </c>
      <c r="EL3482" s="6">
        <v>384</v>
      </c>
      <c r="EM3482" s="6" t="s">
        <v>19</v>
      </c>
      <c r="EN3482" s="6" t="s">
        <v>22</v>
      </c>
      <c r="EO3482" s="6">
        <v>14</v>
      </c>
    </row>
    <row r="3483" spans="131:145" x14ac:dyDescent="0.25">
      <c r="EA3483" s="6" t="s">
        <v>0</v>
      </c>
      <c r="EB3483" s="6" t="s">
        <v>13</v>
      </c>
      <c r="EC3483" s="6" t="s">
        <v>245</v>
      </c>
      <c r="ED3483" s="6" t="s">
        <v>246</v>
      </c>
      <c r="EE3483" s="6" t="s">
        <v>97</v>
      </c>
      <c r="EF3483" s="6" t="s">
        <v>98</v>
      </c>
      <c r="EG3483" s="6">
        <v>25</v>
      </c>
      <c r="EH3483" s="6">
        <v>133</v>
      </c>
      <c r="EI3483" s="6">
        <v>22</v>
      </c>
      <c r="EJ3483" s="6">
        <v>95</v>
      </c>
      <c r="EK3483" s="6">
        <v>25</v>
      </c>
      <c r="EL3483" s="6">
        <v>134</v>
      </c>
      <c r="EM3483" s="6" t="s">
        <v>19</v>
      </c>
      <c r="EN3483" s="6" t="s">
        <v>23</v>
      </c>
      <c r="EO3483" s="6">
        <v>19</v>
      </c>
    </row>
    <row r="3484" spans="131:145" x14ac:dyDescent="0.25">
      <c r="EA3484" s="6" t="s">
        <v>3</v>
      </c>
      <c r="EB3484" s="6" t="s">
        <v>17</v>
      </c>
      <c r="EC3484" s="6" t="s">
        <v>771</v>
      </c>
      <c r="ED3484" s="6" t="s">
        <v>772</v>
      </c>
      <c r="EE3484" s="6" t="s">
        <v>209</v>
      </c>
      <c r="EF3484" s="6" t="s">
        <v>125</v>
      </c>
      <c r="EG3484" s="6">
        <v>9</v>
      </c>
      <c r="EH3484" s="6">
        <v>40</v>
      </c>
      <c r="EI3484" s="6">
        <v>9</v>
      </c>
      <c r="EJ3484" s="6">
        <v>43</v>
      </c>
      <c r="EK3484" s="6">
        <v>9</v>
      </c>
      <c r="EL3484" s="6">
        <v>43</v>
      </c>
      <c r="EM3484" s="6" t="s">
        <v>19</v>
      </c>
      <c r="EN3484" s="6" t="s">
        <v>22</v>
      </c>
      <c r="EO3484" s="6">
        <v>1</v>
      </c>
    </row>
    <row r="3485" spans="131:145" x14ac:dyDescent="0.25">
      <c r="EA3485" s="6" t="s">
        <v>0</v>
      </c>
      <c r="EB3485" s="6" t="s">
        <v>6</v>
      </c>
      <c r="EC3485" s="6" t="s">
        <v>277</v>
      </c>
      <c r="ED3485" s="6" t="s">
        <v>278</v>
      </c>
      <c r="EE3485" s="6" t="s">
        <v>97</v>
      </c>
      <c r="EF3485" s="6" t="s">
        <v>98</v>
      </c>
      <c r="EG3485" s="6">
        <v>139</v>
      </c>
      <c r="EH3485" s="6">
        <v>640</v>
      </c>
      <c r="EI3485" s="6">
        <v>127</v>
      </c>
      <c r="EJ3485" s="6">
        <v>578</v>
      </c>
      <c r="EK3485" s="6">
        <v>146</v>
      </c>
      <c r="EL3485" s="6">
        <v>640</v>
      </c>
      <c r="EM3485" s="6" t="s">
        <v>19</v>
      </c>
      <c r="EN3485" s="6" t="s">
        <v>21</v>
      </c>
      <c r="EO3485" s="6">
        <v>45</v>
      </c>
    </row>
    <row r="3486" spans="131:145" x14ac:dyDescent="0.25">
      <c r="EA3486" s="6" t="s">
        <v>0</v>
      </c>
      <c r="EB3486" s="6" t="s">
        <v>13</v>
      </c>
      <c r="EC3486" s="6" t="s">
        <v>249</v>
      </c>
      <c r="ED3486" s="6" t="s">
        <v>250</v>
      </c>
      <c r="EE3486" s="6" t="s">
        <v>97</v>
      </c>
      <c r="EF3486" s="6" t="s">
        <v>98</v>
      </c>
      <c r="EG3486" s="6">
        <v>14</v>
      </c>
      <c r="EH3486" s="6">
        <v>83</v>
      </c>
      <c r="EI3486" s="6">
        <v>8</v>
      </c>
      <c r="EJ3486" s="6">
        <v>35</v>
      </c>
      <c r="EK3486" s="6">
        <v>13</v>
      </c>
      <c r="EL3486" s="6">
        <v>82</v>
      </c>
      <c r="EM3486" s="6" t="s">
        <v>19</v>
      </c>
      <c r="EN3486" s="6" t="s">
        <v>23</v>
      </c>
      <c r="EO3486" s="6">
        <v>14</v>
      </c>
    </row>
    <row r="3487" spans="131:145" x14ac:dyDescent="0.25">
      <c r="EA3487" s="6" t="s">
        <v>0</v>
      </c>
      <c r="EB3487" s="6" t="s">
        <v>6</v>
      </c>
      <c r="EC3487" s="6" t="s">
        <v>277</v>
      </c>
      <c r="ED3487" s="6" t="s">
        <v>278</v>
      </c>
      <c r="EE3487" s="6" t="s">
        <v>97</v>
      </c>
      <c r="EF3487" s="6" t="s">
        <v>98</v>
      </c>
      <c r="EG3487" s="6">
        <v>139</v>
      </c>
      <c r="EH3487" s="6">
        <v>640</v>
      </c>
      <c r="EI3487" s="6">
        <v>127</v>
      </c>
      <c r="EJ3487" s="6">
        <v>578</v>
      </c>
      <c r="EK3487" s="6">
        <v>146</v>
      </c>
      <c r="EL3487" s="6">
        <v>640</v>
      </c>
      <c r="EM3487" s="6" t="s">
        <v>19</v>
      </c>
      <c r="EN3487" s="6" t="s">
        <v>22</v>
      </c>
      <c r="EO3487" s="6">
        <v>30</v>
      </c>
    </row>
    <row r="3488" spans="131:145" x14ac:dyDescent="0.25">
      <c r="EA3488" s="6" t="s">
        <v>0</v>
      </c>
      <c r="EB3488" s="6" t="s">
        <v>13</v>
      </c>
      <c r="EC3488" s="6" t="s">
        <v>247</v>
      </c>
      <c r="ED3488" s="6" t="s">
        <v>248</v>
      </c>
      <c r="EE3488" s="6" t="s">
        <v>97</v>
      </c>
      <c r="EF3488" s="6" t="s">
        <v>98</v>
      </c>
      <c r="EG3488" s="6">
        <v>10</v>
      </c>
      <c r="EH3488" s="6">
        <v>39</v>
      </c>
      <c r="EI3488" s="6">
        <v>7</v>
      </c>
      <c r="EJ3488" s="6">
        <v>25</v>
      </c>
      <c r="EK3488" s="6">
        <v>10</v>
      </c>
      <c r="EL3488" s="6">
        <v>39</v>
      </c>
      <c r="EM3488" s="6" t="s">
        <v>19</v>
      </c>
      <c r="EN3488" s="6" t="s">
        <v>23</v>
      </c>
      <c r="EO3488" s="6">
        <v>3</v>
      </c>
    </row>
    <row r="3489" spans="131:145" x14ac:dyDescent="0.25">
      <c r="EA3489" s="6" t="s">
        <v>3</v>
      </c>
      <c r="EB3489" s="6" t="s">
        <v>16</v>
      </c>
      <c r="EC3489" s="6" t="s">
        <v>230</v>
      </c>
      <c r="ED3489" s="6" t="s">
        <v>231</v>
      </c>
      <c r="EE3489" s="6" t="s">
        <v>97</v>
      </c>
      <c r="EF3489" s="6" t="s">
        <v>98</v>
      </c>
      <c r="EG3489" s="6">
        <v>31</v>
      </c>
      <c r="EH3489" s="6">
        <v>191</v>
      </c>
      <c r="EI3489" s="6">
        <v>31</v>
      </c>
      <c r="EJ3489" s="6">
        <v>183</v>
      </c>
      <c r="EK3489" s="6">
        <v>31</v>
      </c>
      <c r="EL3489" s="6">
        <v>183</v>
      </c>
      <c r="EM3489" s="6" t="s">
        <v>19</v>
      </c>
      <c r="EN3489" s="6" t="s">
        <v>23</v>
      </c>
      <c r="EO3489" s="6">
        <v>26</v>
      </c>
    </row>
    <row r="3490" spans="131:145" x14ac:dyDescent="0.25">
      <c r="EA3490" s="6" t="s">
        <v>0</v>
      </c>
      <c r="EB3490" s="6" t="s">
        <v>13</v>
      </c>
      <c r="EC3490" s="6" t="s">
        <v>241</v>
      </c>
      <c r="ED3490" s="6" t="s">
        <v>242</v>
      </c>
      <c r="EE3490" s="6" t="s">
        <v>97</v>
      </c>
      <c r="EF3490" s="6" t="s">
        <v>98</v>
      </c>
      <c r="EG3490" s="6">
        <v>65</v>
      </c>
      <c r="EH3490" s="6">
        <v>347</v>
      </c>
      <c r="EI3490" s="6">
        <v>65</v>
      </c>
      <c r="EJ3490" s="6">
        <v>347</v>
      </c>
      <c r="EK3490" s="6">
        <v>65</v>
      </c>
      <c r="EL3490" s="6">
        <v>347</v>
      </c>
      <c r="EM3490" s="6" t="s">
        <v>19</v>
      </c>
      <c r="EN3490" s="6" t="s">
        <v>22</v>
      </c>
      <c r="EO3490" s="6">
        <v>16</v>
      </c>
    </row>
    <row r="3491" spans="131:145" x14ac:dyDescent="0.25">
      <c r="EA3491" s="6" t="s">
        <v>3</v>
      </c>
      <c r="EB3491" s="6" t="s">
        <v>17</v>
      </c>
      <c r="EC3491" s="6" t="s">
        <v>767</v>
      </c>
      <c r="ED3491" s="6" t="s">
        <v>768</v>
      </c>
      <c r="EE3491" s="6" t="s">
        <v>97</v>
      </c>
      <c r="EF3491" s="6" t="s">
        <v>98</v>
      </c>
      <c r="EG3491" s="6">
        <v>61</v>
      </c>
      <c r="EH3491" s="6">
        <v>264</v>
      </c>
      <c r="EI3491" s="6">
        <v>55</v>
      </c>
      <c r="EJ3491" s="6">
        <v>251</v>
      </c>
      <c r="EK3491" s="6">
        <v>55</v>
      </c>
      <c r="EL3491" s="6">
        <v>251</v>
      </c>
      <c r="EM3491" s="6" t="s">
        <v>19</v>
      </c>
      <c r="EN3491" s="6" t="s">
        <v>21</v>
      </c>
      <c r="EO3491" s="6">
        <v>12</v>
      </c>
    </row>
    <row r="3492" spans="131:145" x14ac:dyDescent="0.25">
      <c r="EA3492" s="6" t="s">
        <v>3</v>
      </c>
      <c r="EB3492" s="6" t="s">
        <v>16</v>
      </c>
      <c r="EC3492" s="6" t="s">
        <v>813</v>
      </c>
      <c r="ED3492" s="6" t="s">
        <v>814</v>
      </c>
      <c r="EE3492" s="6" t="s">
        <v>97</v>
      </c>
      <c r="EF3492" s="6" t="s">
        <v>98</v>
      </c>
      <c r="EG3492" s="6">
        <v>38</v>
      </c>
      <c r="EH3492" s="6">
        <v>164</v>
      </c>
      <c r="EI3492" s="6">
        <v>37</v>
      </c>
      <c r="EJ3492" s="6">
        <v>155</v>
      </c>
      <c r="EK3492" s="6">
        <v>38</v>
      </c>
      <c r="EL3492" s="6">
        <v>4</v>
      </c>
      <c r="EM3492" s="6" t="s">
        <v>19</v>
      </c>
      <c r="EN3492" s="6" t="s">
        <v>23</v>
      </c>
      <c r="EO3492" s="6">
        <v>27</v>
      </c>
    </row>
    <row r="3493" spans="131:145" x14ac:dyDescent="0.25">
      <c r="EA3493" s="6" t="s">
        <v>3</v>
      </c>
      <c r="EB3493" s="6" t="s">
        <v>18</v>
      </c>
      <c r="EC3493" s="6" t="s">
        <v>809</v>
      </c>
      <c r="ED3493" s="6" t="s">
        <v>810</v>
      </c>
      <c r="EE3493" s="6" t="s">
        <v>97</v>
      </c>
      <c r="EF3493" s="6" t="s">
        <v>98</v>
      </c>
      <c r="EG3493" s="6">
        <v>12</v>
      </c>
      <c r="EH3493" s="6">
        <v>52</v>
      </c>
      <c r="EI3493" s="6">
        <v>10</v>
      </c>
      <c r="EJ3493" s="6">
        <v>44</v>
      </c>
      <c r="EK3493" s="6">
        <v>10</v>
      </c>
      <c r="EL3493" s="6">
        <v>44</v>
      </c>
      <c r="EM3493" s="6" t="s">
        <v>19</v>
      </c>
      <c r="EN3493" s="6" t="s">
        <v>21</v>
      </c>
      <c r="EO3493" s="6">
        <v>1</v>
      </c>
    </row>
    <row r="3494" spans="131:145" x14ac:dyDescent="0.25">
      <c r="EA3494" s="6" t="s">
        <v>3</v>
      </c>
      <c r="EB3494" s="6" t="s">
        <v>15</v>
      </c>
      <c r="EC3494" s="6" t="s">
        <v>791</v>
      </c>
      <c r="ED3494" s="6" t="s">
        <v>792</v>
      </c>
      <c r="EE3494" s="6" t="s">
        <v>97</v>
      </c>
      <c r="EF3494" s="6" t="s">
        <v>98</v>
      </c>
      <c r="EG3494" s="6">
        <v>64</v>
      </c>
      <c r="EH3494" s="6">
        <v>305</v>
      </c>
      <c r="EI3494" s="6">
        <v>63</v>
      </c>
      <c r="EJ3494" s="6">
        <v>304</v>
      </c>
      <c r="EK3494" s="6">
        <v>63</v>
      </c>
      <c r="EL3494" s="6">
        <v>304</v>
      </c>
      <c r="EM3494" s="6" t="s">
        <v>19</v>
      </c>
      <c r="EN3494" s="6" t="s">
        <v>22</v>
      </c>
      <c r="EO3494" s="6">
        <v>3</v>
      </c>
    </row>
    <row r="3495" spans="131:145" x14ac:dyDescent="0.25">
      <c r="EA3495" s="6" t="s">
        <v>3</v>
      </c>
      <c r="EB3495" s="6" t="s">
        <v>15</v>
      </c>
      <c r="EC3495" s="6" t="s">
        <v>806</v>
      </c>
      <c r="ED3495" s="6" t="s">
        <v>807</v>
      </c>
      <c r="EE3495" s="6" t="s">
        <v>97</v>
      </c>
      <c r="EF3495" s="6" t="s">
        <v>125</v>
      </c>
      <c r="EG3495" s="6">
        <v>178</v>
      </c>
      <c r="EH3495" s="6">
        <v>827</v>
      </c>
      <c r="EI3495" s="6">
        <v>194</v>
      </c>
      <c r="EJ3495" s="6">
        <v>890</v>
      </c>
      <c r="EK3495" s="6">
        <v>194</v>
      </c>
      <c r="EL3495" s="6">
        <v>890</v>
      </c>
      <c r="EM3495" s="6" t="s">
        <v>19</v>
      </c>
      <c r="EN3495" s="6" t="s">
        <v>22</v>
      </c>
      <c r="EO3495" s="6">
        <v>48</v>
      </c>
    </row>
    <row r="3496" spans="131:145" x14ac:dyDescent="0.25">
      <c r="EA3496" s="6" t="s">
        <v>0</v>
      </c>
      <c r="EB3496" s="6" t="s">
        <v>6</v>
      </c>
      <c r="EC3496" s="6" t="s">
        <v>277</v>
      </c>
      <c r="ED3496" s="6" t="s">
        <v>278</v>
      </c>
      <c r="EE3496" s="6" t="s">
        <v>97</v>
      </c>
      <c r="EF3496" s="6" t="s">
        <v>98</v>
      </c>
      <c r="EG3496" s="6">
        <v>139</v>
      </c>
      <c r="EH3496" s="6">
        <v>640</v>
      </c>
      <c r="EI3496" s="6">
        <v>127</v>
      </c>
      <c r="EJ3496" s="6">
        <v>578</v>
      </c>
      <c r="EK3496" s="6">
        <v>146</v>
      </c>
      <c r="EL3496" s="6">
        <v>640</v>
      </c>
      <c r="EM3496" s="6" t="s">
        <v>19</v>
      </c>
      <c r="EN3496" s="6" t="s">
        <v>23</v>
      </c>
      <c r="EO3496" s="6">
        <v>75</v>
      </c>
    </row>
    <row r="3497" spans="131:145" x14ac:dyDescent="0.25">
      <c r="EA3497" s="6" t="s">
        <v>0</v>
      </c>
      <c r="EB3497" s="6" t="s">
        <v>13</v>
      </c>
      <c r="EC3497" s="6" t="s">
        <v>249</v>
      </c>
      <c r="ED3497" s="6" t="s">
        <v>250</v>
      </c>
      <c r="EE3497" s="6" t="s">
        <v>97</v>
      </c>
      <c r="EF3497" s="6" t="s">
        <v>98</v>
      </c>
      <c r="EG3497" s="6">
        <v>14</v>
      </c>
      <c r="EH3497" s="6">
        <v>83</v>
      </c>
      <c r="EI3497" s="6">
        <v>8</v>
      </c>
      <c r="EJ3497" s="6">
        <v>35</v>
      </c>
      <c r="EK3497" s="6">
        <v>13</v>
      </c>
      <c r="EL3497" s="6">
        <v>82</v>
      </c>
      <c r="EM3497" s="6" t="s">
        <v>19</v>
      </c>
      <c r="EN3497" s="6" t="s">
        <v>22</v>
      </c>
      <c r="EO3497" s="6">
        <v>10</v>
      </c>
    </row>
    <row r="3498" spans="131:145" x14ac:dyDescent="0.25">
      <c r="EA3498" s="6" t="s">
        <v>0</v>
      </c>
      <c r="EB3498" s="6" t="s">
        <v>13</v>
      </c>
      <c r="EC3498" s="6" t="s">
        <v>243</v>
      </c>
      <c r="ED3498" s="6" t="s">
        <v>244</v>
      </c>
      <c r="EE3498" s="6" t="s">
        <v>97</v>
      </c>
      <c r="EF3498" s="6" t="s">
        <v>98</v>
      </c>
      <c r="EG3498" s="6">
        <v>67</v>
      </c>
      <c r="EH3498" s="6">
        <v>350</v>
      </c>
      <c r="EI3498" s="6">
        <v>67</v>
      </c>
      <c r="EJ3498" s="6">
        <v>350</v>
      </c>
      <c r="EK3498" s="6">
        <v>67</v>
      </c>
      <c r="EL3498" s="6">
        <v>350</v>
      </c>
      <c r="EM3498" s="6" t="s">
        <v>19</v>
      </c>
      <c r="EN3498" s="6" t="s">
        <v>23</v>
      </c>
      <c r="EO3498" s="6">
        <v>48</v>
      </c>
    </row>
    <row r="3499" spans="131:145" x14ac:dyDescent="0.25">
      <c r="EA3499" s="6" t="s">
        <v>0</v>
      </c>
      <c r="EB3499" s="6" t="s">
        <v>7</v>
      </c>
      <c r="EC3499" s="6" t="s">
        <v>130</v>
      </c>
      <c r="ED3499" s="6" t="s">
        <v>131</v>
      </c>
      <c r="EE3499" s="6" t="s">
        <v>97</v>
      </c>
      <c r="EF3499" s="6" t="s">
        <v>125</v>
      </c>
      <c r="EG3499" s="6">
        <v>169</v>
      </c>
      <c r="EH3499" s="6">
        <v>816</v>
      </c>
      <c r="EI3499" s="6">
        <v>153</v>
      </c>
      <c r="EJ3499" s="6">
        <v>754</v>
      </c>
      <c r="EK3499" s="6">
        <v>157</v>
      </c>
      <c r="EL3499" s="6">
        <v>761</v>
      </c>
      <c r="EM3499" s="6" t="s">
        <v>19</v>
      </c>
      <c r="EN3499" s="6" t="s">
        <v>22</v>
      </c>
      <c r="EO3499" s="6">
        <v>38</v>
      </c>
    </row>
    <row r="3500" spans="131:145" x14ac:dyDescent="0.25">
      <c r="EA3500" s="6" t="s">
        <v>0</v>
      </c>
      <c r="EB3500" s="6" t="s">
        <v>13</v>
      </c>
      <c r="EC3500" s="6" t="s">
        <v>241</v>
      </c>
      <c r="ED3500" s="6" t="s">
        <v>242</v>
      </c>
      <c r="EE3500" s="6" t="s">
        <v>97</v>
      </c>
      <c r="EF3500" s="6" t="s">
        <v>98</v>
      </c>
      <c r="EG3500" s="6">
        <v>65</v>
      </c>
      <c r="EH3500" s="6">
        <v>347</v>
      </c>
      <c r="EI3500" s="6">
        <v>65</v>
      </c>
      <c r="EJ3500" s="6">
        <v>347</v>
      </c>
      <c r="EK3500" s="6">
        <v>65</v>
      </c>
      <c r="EL3500" s="6">
        <v>347</v>
      </c>
      <c r="EM3500" s="6" t="s">
        <v>19</v>
      </c>
      <c r="EN3500" s="6" t="s">
        <v>23</v>
      </c>
      <c r="EO3500" s="6">
        <v>35</v>
      </c>
    </row>
    <row r="3501" spans="131:145" x14ac:dyDescent="0.25">
      <c r="EA3501" s="6" t="s">
        <v>0</v>
      </c>
      <c r="EB3501" s="6" t="s">
        <v>13</v>
      </c>
      <c r="EC3501" s="6" t="s">
        <v>199</v>
      </c>
      <c r="ED3501" s="6" t="s">
        <v>200</v>
      </c>
      <c r="EE3501" s="6" t="s">
        <v>97</v>
      </c>
      <c r="EF3501" s="6" t="s">
        <v>125</v>
      </c>
      <c r="EG3501" s="6">
        <v>77</v>
      </c>
      <c r="EH3501" s="6">
        <v>380</v>
      </c>
      <c r="EI3501" s="6">
        <v>76</v>
      </c>
      <c r="EJ3501" s="6">
        <v>342</v>
      </c>
      <c r="EK3501" s="6">
        <v>76</v>
      </c>
      <c r="EL3501" s="6">
        <v>344</v>
      </c>
      <c r="EM3501" s="6" t="s">
        <v>19</v>
      </c>
      <c r="EN3501" s="6" t="s">
        <v>22</v>
      </c>
      <c r="EO3501" s="6">
        <v>19</v>
      </c>
    </row>
    <row r="3502" spans="131:145" x14ac:dyDescent="0.25">
      <c r="EA3502" s="6" t="s">
        <v>3</v>
      </c>
      <c r="EB3502" s="6" t="s">
        <v>16</v>
      </c>
      <c r="EC3502" s="6" t="s">
        <v>813</v>
      </c>
      <c r="ED3502" s="6" t="s">
        <v>814</v>
      </c>
      <c r="EE3502" s="6" t="s">
        <v>97</v>
      </c>
      <c r="EF3502" s="6" t="s">
        <v>98</v>
      </c>
      <c r="EG3502" s="6">
        <v>38</v>
      </c>
      <c r="EH3502" s="6">
        <v>164</v>
      </c>
      <c r="EI3502" s="6">
        <v>37</v>
      </c>
      <c r="EJ3502" s="6">
        <v>155</v>
      </c>
      <c r="EK3502" s="6">
        <v>38</v>
      </c>
      <c r="EL3502" s="6">
        <v>4</v>
      </c>
      <c r="EM3502" s="6" t="s">
        <v>19</v>
      </c>
      <c r="EN3502" s="6" t="s">
        <v>22</v>
      </c>
      <c r="EO3502" s="6">
        <v>7</v>
      </c>
    </row>
    <row r="3503" spans="131:145" x14ac:dyDescent="0.25">
      <c r="EA3503" s="6" t="s">
        <v>3</v>
      </c>
      <c r="EB3503" s="6" t="s">
        <v>15</v>
      </c>
      <c r="EC3503" s="6" t="s">
        <v>787</v>
      </c>
      <c r="ED3503" s="6" t="s">
        <v>788</v>
      </c>
      <c r="EE3503" s="6" t="s">
        <v>97</v>
      </c>
      <c r="EF3503" s="6" t="s">
        <v>125</v>
      </c>
      <c r="EG3503" s="6">
        <v>87</v>
      </c>
      <c r="EH3503" s="6">
        <v>488</v>
      </c>
      <c r="EI3503" s="6">
        <v>86</v>
      </c>
      <c r="EJ3503" s="6">
        <v>472</v>
      </c>
      <c r="EK3503" s="6">
        <v>86</v>
      </c>
      <c r="EL3503" s="6">
        <v>472</v>
      </c>
      <c r="EM3503" s="6" t="s">
        <v>19</v>
      </c>
      <c r="EN3503" s="6" t="s">
        <v>22</v>
      </c>
      <c r="EO3503" s="6">
        <v>18</v>
      </c>
    </row>
    <row r="3504" spans="131:145" x14ac:dyDescent="0.25">
      <c r="EA3504" s="6" t="s">
        <v>3</v>
      </c>
      <c r="EB3504" s="6" t="s">
        <v>16</v>
      </c>
      <c r="EC3504" s="6" t="s">
        <v>230</v>
      </c>
      <c r="ED3504" s="6" t="s">
        <v>231</v>
      </c>
      <c r="EE3504" s="6" t="s">
        <v>97</v>
      </c>
      <c r="EF3504" s="6" t="s">
        <v>98</v>
      </c>
      <c r="EG3504" s="6">
        <v>31</v>
      </c>
      <c r="EH3504" s="6">
        <v>191</v>
      </c>
      <c r="EI3504" s="6">
        <v>31</v>
      </c>
      <c r="EJ3504" s="6">
        <v>183</v>
      </c>
      <c r="EK3504" s="6">
        <v>31</v>
      </c>
      <c r="EL3504" s="6">
        <v>183</v>
      </c>
      <c r="EM3504" s="6" t="s">
        <v>19</v>
      </c>
      <c r="EN3504" s="6" t="s">
        <v>21</v>
      </c>
      <c r="EO3504" s="6">
        <v>13</v>
      </c>
    </row>
    <row r="3505" spans="131:145" x14ac:dyDescent="0.25">
      <c r="EA3505" s="6" t="s">
        <v>0</v>
      </c>
      <c r="EB3505" s="6" t="s">
        <v>7</v>
      </c>
      <c r="EC3505" s="6" t="s">
        <v>143</v>
      </c>
      <c r="ED3505" s="6" t="s">
        <v>144</v>
      </c>
      <c r="EE3505" s="6" t="s">
        <v>97</v>
      </c>
      <c r="EF3505" s="6" t="s">
        <v>132</v>
      </c>
      <c r="EG3505" s="6">
        <v>12</v>
      </c>
      <c r="EH3505" s="6">
        <v>51</v>
      </c>
      <c r="EI3505" s="6">
        <v>4</v>
      </c>
      <c r="EJ3505" s="6">
        <v>20</v>
      </c>
      <c r="EK3505" s="6">
        <v>12</v>
      </c>
      <c r="EL3505" s="6">
        <v>52</v>
      </c>
      <c r="EM3505" s="6" t="s">
        <v>19</v>
      </c>
      <c r="EN3505" s="6" t="s">
        <v>21</v>
      </c>
      <c r="EO3505" s="6">
        <v>2</v>
      </c>
    </row>
    <row r="3506" spans="131:145" x14ac:dyDescent="0.25">
      <c r="EA3506" s="6" t="s">
        <v>0</v>
      </c>
      <c r="EB3506" s="6" t="s">
        <v>13</v>
      </c>
      <c r="EC3506" s="6" t="s">
        <v>247</v>
      </c>
      <c r="ED3506" s="6" t="s">
        <v>248</v>
      </c>
      <c r="EE3506" s="6" t="s">
        <v>97</v>
      </c>
      <c r="EF3506" s="6" t="s">
        <v>98</v>
      </c>
      <c r="EG3506" s="6">
        <v>10</v>
      </c>
      <c r="EH3506" s="6">
        <v>39</v>
      </c>
      <c r="EI3506" s="6">
        <v>7</v>
      </c>
      <c r="EJ3506" s="6">
        <v>25</v>
      </c>
      <c r="EK3506" s="6">
        <v>10</v>
      </c>
      <c r="EL3506" s="6">
        <v>39</v>
      </c>
      <c r="EM3506" s="6" t="s">
        <v>19</v>
      </c>
      <c r="EN3506" s="6" t="s">
        <v>21</v>
      </c>
      <c r="EO3506" s="6">
        <v>2</v>
      </c>
    </row>
    <row r="3507" spans="131:145" x14ac:dyDescent="0.25">
      <c r="EA3507" s="6" t="s">
        <v>3</v>
      </c>
      <c r="EB3507" s="6" t="s">
        <v>15</v>
      </c>
      <c r="EC3507" s="6" t="s">
        <v>787</v>
      </c>
      <c r="ED3507" s="6" t="s">
        <v>788</v>
      </c>
      <c r="EE3507" s="6" t="s">
        <v>97</v>
      </c>
      <c r="EF3507" s="6" t="s">
        <v>125</v>
      </c>
      <c r="EG3507" s="6">
        <v>87</v>
      </c>
      <c r="EH3507" s="6">
        <v>488</v>
      </c>
      <c r="EI3507" s="6">
        <v>86</v>
      </c>
      <c r="EJ3507" s="6">
        <v>472</v>
      </c>
      <c r="EK3507" s="6">
        <v>86</v>
      </c>
      <c r="EL3507" s="6">
        <v>472</v>
      </c>
      <c r="EM3507" s="6" t="s">
        <v>19</v>
      </c>
      <c r="EN3507" s="6" t="s">
        <v>23</v>
      </c>
      <c r="EO3507" s="6">
        <v>40</v>
      </c>
    </row>
    <row r="3508" spans="131:145" x14ac:dyDescent="0.25">
      <c r="EA3508" s="6" t="s">
        <v>3</v>
      </c>
      <c r="EB3508" s="6" t="s">
        <v>17</v>
      </c>
      <c r="EC3508" s="6" t="s">
        <v>1868</v>
      </c>
      <c r="ED3508" s="6" t="s">
        <v>762</v>
      </c>
      <c r="EE3508" s="6" t="s">
        <v>209</v>
      </c>
      <c r="EF3508" s="6" t="s">
        <v>125</v>
      </c>
      <c r="EG3508" s="6">
        <v>32</v>
      </c>
      <c r="EH3508" s="6">
        <v>156</v>
      </c>
      <c r="EI3508" s="6">
        <v>9</v>
      </c>
      <c r="EJ3508" s="6">
        <v>58</v>
      </c>
      <c r="EK3508" s="6">
        <v>9</v>
      </c>
      <c r="EL3508" s="6">
        <v>58</v>
      </c>
      <c r="EM3508" s="6" t="s">
        <v>19</v>
      </c>
      <c r="EN3508" s="6" t="s">
        <v>23</v>
      </c>
      <c r="EO3508" s="6">
        <v>1</v>
      </c>
    </row>
    <row r="3509" spans="131:145" x14ac:dyDescent="0.25">
      <c r="EA3509" s="6" t="s">
        <v>3</v>
      </c>
      <c r="EB3509" s="6" t="s">
        <v>15</v>
      </c>
      <c r="EC3509" s="6" t="s">
        <v>806</v>
      </c>
      <c r="ED3509" s="6" t="s">
        <v>807</v>
      </c>
      <c r="EE3509" s="6" t="s">
        <v>97</v>
      </c>
      <c r="EF3509" s="6" t="s">
        <v>125</v>
      </c>
      <c r="EG3509" s="6">
        <v>178</v>
      </c>
      <c r="EH3509" s="6">
        <v>827</v>
      </c>
      <c r="EI3509" s="6">
        <v>194</v>
      </c>
      <c r="EJ3509" s="6">
        <v>890</v>
      </c>
      <c r="EK3509" s="6">
        <v>194</v>
      </c>
      <c r="EL3509" s="6">
        <v>890</v>
      </c>
      <c r="EM3509" s="6" t="s">
        <v>19</v>
      </c>
      <c r="EN3509" s="6" t="s">
        <v>21</v>
      </c>
      <c r="EO3509" s="6">
        <v>40</v>
      </c>
    </row>
    <row r="3510" spans="131:145" x14ac:dyDescent="0.25">
      <c r="EA3510" s="6" t="s">
        <v>0</v>
      </c>
      <c r="EB3510" s="6" t="s">
        <v>13</v>
      </c>
      <c r="EC3510" s="6" t="s">
        <v>243</v>
      </c>
      <c r="ED3510" s="6" t="s">
        <v>244</v>
      </c>
      <c r="EE3510" s="6" t="s">
        <v>97</v>
      </c>
      <c r="EF3510" s="6" t="s">
        <v>98</v>
      </c>
      <c r="EG3510" s="6">
        <v>67</v>
      </c>
      <c r="EH3510" s="6">
        <v>350</v>
      </c>
      <c r="EI3510" s="6">
        <v>67</v>
      </c>
      <c r="EJ3510" s="6">
        <v>350</v>
      </c>
      <c r="EK3510" s="6">
        <v>67</v>
      </c>
      <c r="EL3510" s="6">
        <v>350</v>
      </c>
      <c r="EM3510" s="6" t="s">
        <v>19</v>
      </c>
      <c r="EN3510" s="6" t="s">
        <v>22</v>
      </c>
      <c r="EO3510" s="6">
        <v>24</v>
      </c>
    </row>
    <row r="3511" spans="131:145" x14ac:dyDescent="0.25">
      <c r="EA3511" s="6" t="s">
        <v>0</v>
      </c>
      <c r="EB3511" s="6" t="s">
        <v>7</v>
      </c>
      <c r="EC3511" s="6" t="s">
        <v>143</v>
      </c>
      <c r="ED3511" s="6" t="s">
        <v>144</v>
      </c>
      <c r="EE3511" s="6" t="s">
        <v>97</v>
      </c>
      <c r="EF3511" s="6" t="s">
        <v>132</v>
      </c>
      <c r="EG3511" s="6">
        <v>12</v>
      </c>
      <c r="EH3511" s="6">
        <v>51</v>
      </c>
      <c r="EI3511" s="6">
        <v>4</v>
      </c>
      <c r="EJ3511" s="6">
        <v>20</v>
      </c>
      <c r="EK3511" s="6">
        <v>12</v>
      </c>
      <c r="EL3511" s="6">
        <v>52</v>
      </c>
      <c r="EM3511" s="6" t="s">
        <v>19</v>
      </c>
      <c r="EN3511" s="6" t="s">
        <v>22</v>
      </c>
      <c r="EO3511" s="6">
        <v>0</v>
      </c>
    </row>
    <row r="3512" spans="131:145" x14ac:dyDescent="0.25">
      <c r="EA3512" s="6" t="s">
        <v>3</v>
      </c>
      <c r="EB3512" s="6" t="s">
        <v>17</v>
      </c>
      <c r="EC3512" s="6" t="s">
        <v>771</v>
      </c>
      <c r="ED3512" s="6" t="s">
        <v>772</v>
      </c>
      <c r="EE3512" s="6" t="s">
        <v>209</v>
      </c>
      <c r="EF3512" s="6" t="s">
        <v>125</v>
      </c>
      <c r="EG3512" s="6">
        <v>9</v>
      </c>
      <c r="EH3512" s="6">
        <v>40</v>
      </c>
      <c r="EI3512" s="6">
        <v>9</v>
      </c>
      <c r="EJ3512" s="6">
        <v>43</v>
      </c>
      <c r="EK3512" s="6">
        <v>9</v>
      </c>
      <c r="EL3512" s="6">
        <v>43</v>
      </c>
      <c r="EM3512" s="6" t="s">
        <v>19</v>
      </c>
      <c r="EN3512" s="6" t="s">
        <v>23</v>
      </c>
      <c r="EO3512" s="6">
        <v>1</v>
      </c>
    </row>
    <row r="3513" spans="131:145" x14ac:dyDescent="0.25">
      <c r="EA3513" s="6" t="s">
        <v>0</v>
      </c>
      <c r="EB3513" s="6" t="s">
        <v>13</v>
      </c>
      <c r="EC3513" s="6" t="s">
        <v>179</v>
      </c>
      <c r="ED3513" s="6" t="s">
        <v>180</v>
      </c>
      <c r="EE3513" s="6" t="s">
        <v>97</v>
      </c>
      <c r="EF3513" s="6" t="s">
        <v>125</v>
      </c>
      <c r="EG3513" s="6">
        <v>13</v>
      </c>
      <c r="EH3513" s="6">
        <v>70</v>
      </c>
      <c r="EI3513" s="6">
        <v>8</v>
      </c>
      <c r="EJ3513" s="6">
        <v>49</v>
      </c>
      <c r="EK3513" s="6">
        <v>12</v>
      </c>
      <c r="EL3513" s="6">
        <v>70</v>
      </c>
      <c r="EM3513" s="6" t="s">
        <v>19</v>
      </c>
      <c r="EN3513" s="6" t="s">
        <v>22</v>
      </c>
      <c r="EO3513" s="6">
        <v>8</v>
      </c>
    </row>
    <row r="3514" spans="131:145" x14ac:dyDescent="0.25">
      <c r="EA3514" s="6" t="s">
        <v>3</v>
      </c>
      <c r="EB3514" s="6" t="s">
        <v>16</v>
      </c>
      <c r="EC3514" s="6" t="s">
        <v>230</v>
      </c>
      <c r="ED3514" s="6" t="s">
        <v>231</v>
      </c>
      <c r="EE3514" s="6" t="s">
        <v>97</v>
      </c>
      <c r="EF3514" s="6" t="s">
        <v>98</v>
      </c>
      <c r="EG3514" s="6">
        <v>31</v>
      </c>
      <c r="EH3514" s="6">
        <v>191</v>
      </c>
      <c r="EI3514" s="6">
        <v>31</v>
      </c>
      <c r="EJ3514" s="6">
        <v>183</v>
      </c>
      <c r="EK3514" s="6">
        <v>31</v>
      </c>
      <c r="EL3514" s="6">
        <v>183</v>
      </c>
      <c r="EM3514" s="6" t="s">
        <v>19</v>
      </c>
      <c r="EN3514" s="6" t="s">
        <v>22</v>
      </c>
      <c r="EO3514" s="6">
        <v>13</v>
      </c>
    </row>
    <row r="3515" spans="131:145" x14ac:dyDescent="0.25">
      <c r="EA3515" s="6" t="s">
        <v>0</v>
      </c>
      <c r="EB3515" s="6" t="s">
        <v>13</v>
      </c>
      <c r="EC3515" s="6" t="s">
        <v>179</v>
      </c>
      <c r="ED3515" s="6" t="s">
        <v>180</v>
      </c>
      <c r="EE3515" s="6" t="s">
        <v>97</v>
      </c>
      <c r="EF3515" s="6" t="s">
        <v>125</v>
      </c>
      <c r="EG3515" s="6">
        <v>13</v>
      </c>
      <c r="EH3515" s="6">
        <v>70</v>
      </c>
      <c r="EI3515" s="6">
        <v>8</v>
      </c>
      <c r="EJ3515" s="6">
        <v>49</v>
      </c>
      <c r="EK3515" s="6">
        <v>12</v>
      </c>
      <c r="EL3515" s="6">
        <v>70</v>
      </c>
      <c r="EM3515" s="6" t="s">
        <v>19</v>
      </c>
      <c r="EN3515" s="6" t="s">
        <v>21</v>
      </c>
      <c r="EO3515" s="6">
        <v>6</v>
      </c>
    </row>
    <row r="3516" spans="131:145" x14ac:dyDescent="0.25">
      <c r="EA3516" s="6" t="s">
        <v>0</v>
      </c>
      <c r="EB3516" s="6" t="s">
        <v>13</v>
      </c>
      <c r="EC3516" s="6" t="s">
        <v>199</v>
      </c>
      <c r="ED3516" s="6" t="s">
        <v>200</v>
      </c>
      <c r="EE3516" s="6" t="s">
        <v>97</v>
      </c>
      <c r="EF3516" s="6" t="s">
        <v>125</v>
      </c>
      <c r="EG3516" s="6">
        <v>77</v>
      </c>
      <c r="EH3516" s="6">
        <v>380</v>
      </c>
      <c r="EI3516" s="6">
        <v>76</v>
      </c>
      <c r="EJ3516" s="6">
        <v>342</v>
      </c>
      <c r="EK3516" s="6">
        <v>76</v>
      </c>
      <c r="EL3516" s="6">
        <v>344</v>
      </c>
      <c r="EM3516" s="6" t="s">
        <v>19</v>
      </c>
      <c r="EN3516" s="6" t="s">
        <v>21</v>
      </c>
      <c r="EO3516" s="6">
        <v>23</v>
      </c>
    </row>
    <row r="3517" spans="131:145" x14ac:dyDescent="0.25">
      <c r="EA3517" s="6" t="s">
        <v>0</v>
      </c>
      <c r="EB3517" s="6" t="s">
        <v>13</v>
      </c>
      <c r="EC3517" s="6" t="s">
        <v>179</v>
      </c>
      <c r="ED3517" s="6" t="s">
        <v>180</v>
      </c>
      <c r="EE3517" s="6" t="s">
        <v>97</v>
      </c>
      <c r="EF3517" s="6" t="s">
        <v>125</v>
      </c>
      <c r="EG3517" s="6">
        <v>13</v>
      </c>
      <c r="EH3517" s="6">
        <v>70</v>
      </c>
      <c r="EI3517" s="6">
        <v>8</v>
      </c>
      <c r="EJ3517" s="6">
        <v>49</v>
      </c>
      <c r="EK3517" s="6">
        <v>12</v>
      </c>
      <c r="EL3517" s="6">
        <v>70</v>
      </c>
      <c r="EM3517" s="6" t="s">
        <v>19</v>
      </c>
      <c r="EN3517" s="6" t="s">
        <v>23</v>
      </c>
      <c r="EO3517" s="6">
        <v>14</v>
      </c>
    </row>
    <row r="3518" spans="131:145" x14ac:dyDescent="0.25">
      <c r="EA3518" s="6" t="s">
        <v>0</v>
      </c>
      <c r="EB3518" s="6" t="s">
        <v>13</v>
      </c>
      <c r="EC3518" s="6" t="s">
        <v>247</v>
      </c>
      <c r="ED3518" s="6" t="s">
        <v>248</v>
      </c>
      <c r="EE3518" s="6" t="s">
        <v>97</v>
      </c>
      <c r="EF3518" s="6" t="s">
        <v>98</v>
      </c>
      <c r="EG3518" s="6">
        <v>10</v>
      </c>
      <c r="EH3518" s="6">
        <v>39</v>
      </c>
      <c r="EI3518" s="6">
        <v>7</v>
      </c>
      <c r="EJ3518" s="6">
        <v>25</v>
      </c>
      <c r="EK3518" s="6">
        <v>10</v>
      </c>
      <c r="EL3518" s="6">
        <v>39</v>
      </c>
      <c r="EM3518" s="6" t="s">
        <v>19</v>
      </c>
      <c r="EN3518" s="6" t="s">
        <v>22</v>
      </c>
      <c r="EO3518" s="6">
        <v>1</v>
      </c>
    </row>
    <row r="3519" spans="131:145" x14ac:dyDescent="0.25">
      <c r="EA3519" s="6" t="s">
        <v>0</v>
      </c>
      <c r="EB3519" s="6" t="s">
        <v>13</v>
      </c>
      <c r="EC3519" s="6" t="s">
        <v>243</v>
      </c>
      <c r="ED3519" s="6" t="s">
        <v>244</v>
      </c>
      <c r="EE3519" s="6" t="s">
        <v>97</v>
      </c>
      <c r="EF3519" s="6" t="s">
        <v>98</v>
      </c>
      <c r="EG3519" s="6">
        <v>67</v>
      </c>
      <c r="EH3519" s="6">
        <v>350</v>
      </c>
      <c r="EI3519" s="6">
        <v>67</v>
      </c>
      <c r="EJ3519" s="6">
        <v>350</v>
      </c>
      <c r="EK3519" s="6">
        <v>67</v>
      </c>
      <c r="EL3519" s="6">
        <v>350</v>
      </c>
      <c r="EM3519" s="6" t="s">
        <v>19</v>
      </c>
      <c r="EN3519" s="6" t="s">
        <v>21</v>
      </c>
      <c r="EO3519" s="6">
        <v>24</v>
      </c>
    </row>
    <row r="3520" spans="131:145" x14ac:dyDescent="0.25">
      <c r="EA3520" s="6" t="s">
        <v>0</v>
      </c>
      <c r="EB3520" s="6" t="s">
        <v>7</v>
      </c>
      <c r="EC3520" s="6" t="s">
        <v>143</v>
      </c>
      <c r="ED3520" s="6" t="s">
        <v>144</v>
      </c>
      <c r="EE3520" s="6" t="s">
        <v>97</v>
      </c>
      <c r="EF3520" s="6" t="s">
        <v>132</v>
      </c>
      <c r="EG3520" s="6">
        <v>12</v>
      </c>
      <c r="EH3520" s="6">
        <v>51</v>
      </c>
      <c r="EI3520" s="6">
        <v>4</v>
      </c>
      <c r="EJ3520" s="6">
        <v>20</v>
      </c>
      <c r="EK3520" s="6">
        <v>12</v>
      </c>
      <c r="EL3520" s="6">
        <v>52</v>
      </c>
      <c r="EM3520" s="6" t="s">
        <v>19</v>
      </c>
      <c r="EN3520" s="6" t="s">
        <v>23</v>
      </c>
      <c r="EO3520" s="6">
        <v>2</v>
      </c>
    </row>
    <row r="3521" spans="131:145" x14ac:dyDescent="0.25">
      <c r="EA3521" s="6" t="s">
        <v>0</v>
      </c>
      <c r="EB3521" s="6" t="s">
        <v>7</v>
      </c>
      <c r="EC3521" s="6" t="s">
        <v>130</v>
      </c>
      <c r="ED3521" s="6" t="s">
        <v>131</v>
      </c>
      <c r="EE3521" s="6" t="s">
        <v>97</v>
      </c>
      <c r="EF3521" s="6" t="s">
        <v>125</v>
      </c>
      <c r="EG3521" s="6">
        <v>169</v>
      </c>
      <c r="EH3521" s="6">
        <v>816</v>
      </c>
      <c r="EI3521" s="6">
        <v>153</v>
      </c>
      <c r="EJ3521" s="6">
        <v>754</v>
      </c>
      <c r="EK3521" s="6">
        <v>157</v>
      </c>
      <c r="EL3521" s="6">
        <v>761</v>
      </c>
      <c r="EM3521" s="6" t="s">
        <v>19</v>
      </c>
      <c r="EN3521" s="6" t="s">
        <v>23</v>
      </c>
      <c r="EO3521" s="6">
        <v>86</v>
      </c>
    </row>
    <row r="3522" spans="131:145" x14ac:dyDescent="0.25">
      <c r="EA3522" s="6" t="s">
        <v>3</v>
      </c>
      <c r="EB3522" s="6" t="s">
        <v>15</v>
      </c>
      <c r="EC3522" s="6" t="s">
        <v>794</v>
      </c>
      <c r="ED3522" s="6" t="s">
        <v>795</v>
      </c>
      <c r="EE3522" s="6" t="s">
        <v>97</v>
      </c>
      <c r="EF3522" s="6" t="s">
        <v>125</v>
      </c>
      <c r="EG3522" s="6">
        <v>78</v>
      </c>
      <c r="EH3522" s="6">
        <v>390</v>
      </c>
      <c r="EI3522" s="6">
        <v>77</v>
      </c>
      <c r="EJ3522" s="6">
        <v>384</v>
      </c>
      <c r="EK3522" s="6">
        <v>77</v>
      </c>
      <c r="EL3522" s="6">
        <v>384</v>
      </c>
      <c r="EM3522" s="6" t="s">
        <v>19</v>
      </c>
      <c r="EN3522" s="6" t="s">
        <v>23</v>
      </c>
      <c r="EO3522" s="6">
        <v>35</v>
      </c>
    </row>
    <row r="3523" spans="131:145" x14ac:dyDescent="0.25">
      <c r="EA3523" s="6" t="s">
        <v>3</v>
      </c>
      <c r="EB3523" s="6" t="s">
        <v>15</v>
      </c>
      <c r="EC3523" s="6" t="s">
        <v>791</v>
      </c>
      <c r="ED3523" s="6" t="s">
        <v>792</v>
      </c>
      <c r="EE3523" s="6" t="s">
        <v>97</v>
      </c>
      <c r="EF3523" s="6" t="s">
        <v>98</v>
      </c>
      <c r="EG3523" s="6">
        <v>64</v>
      </c>
      <c r="EH3523" s="6">
        <v>305</v>
      </c>
      <c r="EI3523" s="6">
        <v>63</v>
      </c>
      <c r="EJ3523" s="6">
        <v>304</v>
      </c>
      <c r="EK3523" s="6">
        <v>63</v>
      </c>
      <c r="EL3523" s="6">
        <v>304</v>
      </c>
      <c r="EM3523" s="6" t="s">
        <v>19</v>
      </c>
      <c r="EN3523" s="6" t="s">
        <v>21</v>
      </c>
      <c r="EO3523" s="6">
        <v>7</v>
      </c>
    </row>
    <row r="3524" spans="131:145" x14ac:dyDescent="0.25">
      <c r="EA3524" s="6" t="s">
        <v>3</v>
      </c>
      <c r="EB3524" s="6" t="s">
        <v>17</v>
      </c>
      <c r="EC3524" s="6" t="s">
        <v>1868</v>
      </c>
      <c r="ED3524" s="6" t="s">
        <v>762</v>
      </c>
      <c r="EE3524" s="6" t="s">
        <v>209</v>
      </c>
      <c r="EF3524" s="6" t="s">
        <v>125</v>
      </c>
      <c r="EG3524" s="6">
        <v>32</v>
      </c>
      <c r="EH3524" s="6">
        <v>156</v>
      </c>
      <c r="EI3524" s="6">
        <v>9</v>
      </c>
      <c r="EJ3524" s="6">
        <v>58</v>
      </c>
      <c r="EK3524" s="6">
        <v>9</v>
      </c>
      <c r="EL3524" s="6">
        <v>58</v>
      </c>
      <c r="EM3524" s="6" t="s">
        <v>19</v>
      </c>
      <c r="EN3524" s="6" t="s">
        <v>21</v>
      </c>
      <c r="EO3524" s="6">
        <v>0</v>
      </c>
    </row>
    <row r="3525" spans="131:145" x14ac:dyDescent="0.25">
      <c r="EA3525" s="6" t="s">
        <v>0</v>
      </c>
      <c r="EB3525" s="6" t="s">
        <v>13</v>
      </c>
      <c r="EC3525" s="6" t="s">
        <v>241</v>
      </c>
      <c r="ED3525" s="6" t="s">
        <v>242</v>
      </c>
      <c r="EE3525" s="6" t="s">
        <v>97</v>
      </c>
      <c r="EF3525" s="6" t="s">
        <v>98</v>
      </c>
      <c r="EG3525" s="6">
        <v>65</v>
      </c>
      <c r="EH3525" s="6">
        <v>347</v>
      </c>
      <c r="EI3525" s="6">
        <v>65</v>
      </c>
      <c r="EJ3525" s="6">
        <v>347</v>
      </c>
      <c r="EK3525" s="6">
        <v>65</v>
      </c>
      <c r="EL3525" s="6">
        <v>347</v>
      </c>
      <c r="EM3525" s="6" t="s">
        <v>19</v>
      </c>
      <c r="EN3525" s="6" t="s">
        <v>21</v>
      </c>
      <c r="EO3525" s="6">
        <v>19</v>
      </c>
    </row>
    <row r="3526" spans="131:145" x14ac:dyDescent="0.25">
      <c r="EA3526" s="6" t="s">
        <v>3</v>
      </c>
      <c r="EB3526" s="6" t="s">
        <v>17</v>
      </c>
      <c r="EC3526" s="6" t="s">
        <v>1868</v>
      </c>
      <c r="ED3526" s="6" t="s">
        <v>762</v>
      </c>
      <c r="EE3526" s="6" t="s">
        <v>209</v>
      </c>
      <c r="EF3526" s="6" t="s">
        <v>125</v>
      </c>
      <c r="EG3526" s="6">
        <v>32</v>
      </c>
      <c r="EH3526" s="6">
        <v>156</v>
      </c>
      <c r="EI3526" s="6">
        <v>9</v>
      </c>
      <c r="EJ3526" s="6">
        <v>58</v>
      </c>
      <c r="EK3526" s="6">
        <v>9</v>
      </c>
      <c r="EL3526" s="6">
        <v>58</v>
      </c>
      <c r="EM3526" s="6" t="s">
        <v>19</v>
      </c>
      <c r="EN3526" s="6" t="s">
        <v>22</v>
      </c>
      <c r="EO3526" s="6">
        <v>1</v>
      </c>
    </row>
    <row r="3527" spans="131:145" x14ac:dyDescent="0.25">
      <c r="EA3527" s="6" t="s">
        <v>3</v>
      </c>
      <c r="EB3527" s="6" t="s">
        <v>15</v>
      </c>
      <c r="EC3527" s="6" t="s">
        <v>1863</v>
      </c>
      <c r="ED3527" s="6" t="s">
        <v>801</v>
      </c>
      <c r="EE3527" s="6" t="s">
        <v>97</v>
      </c>
      <c r="EF3527" s="6" t="s">
        <v>125</v>
      </c>
      <c r="EG3527" s="6">
        <v>70</v>
      </c>
      <c r="EH3527" s="6">
        <v>273</v>
      </c>
      <c r="EI3527" s="6">
        <v>71</v>
      </c>
      <c r="EJ3527" s="6">
        <v>278</v>
      </c>
      <c r="EK3527" s="6">
        <v>71</v>
      </c>
      <c r="EL3527" s="6">
        <v>278</v>
      </c>
      <c r="EM3527" s="6" t="s">
        <v>19</v>
      </c>
      <c r="EN3527" s="6" t="s">
        <v>22</v>
      </c>
      <c r="EO3527" s="6">
        <v>1</v>
      </c>
    </row>
    <row r="3528" spans="131:145" x14ac:dyDescent="0.25">
      <c r="EA3528" s="6" t="s">
        <v>3</v>
      </c>
      <c r="EB3528" s="6" t="s">
        <v>15</v>
      </c>
      <c r="EC3528" s="6" t="s">
        <v>1863</v>
      </c>
      <c r="ED3528" s="6" t="s">
        <v>801</v>
      </c>
      <c r="EE3528" s="6" t="s">
        <v>97</v>
      </c>
      <c r="EF3528" s="6" t="s">
        <v>125</v>
      </c>
      <c r="EG3528" s="6">
        <v>70</v>
      </c>
      <c r="EH3528" s="6">
        <v>273</v>
      </c>
      <c r="EI3528" s="6">
        <v>71</v>
      </c>
      <c r="EJ3528" s="6">
        <v>278</v>
      </c>
      <c r="EK3528" s="6">
        <v>71</v>
      </c>
      <c r="EL3528" s="6">
        <v>278</v>
      </c>
      <c r="EM3528" s="6" t="s">
        <v>19</v>
      </c>
      <c r="EN3528" s="6" t="s">
        <v>23</v>
      </c>
      <c r="EO3528" s="6">
        <v>6</v>
      </c>
    </row>
    <row r="3529" spans="131:145" x14ac:dyDescent="0.25">
      <c r="EA3529" s="6" t="s">
        <v>0</v>
      </c>
      <c r="EB3529" s="6" t="s">
        <v>13</v>
      </c>
      <c r="EC3529" s="6" t="s">
        <v>201</v>
      </c>
      <c r="ED3529" s="6" t="s">
        <v>202</v>
      </c>
      <c r="EE3529" s="6" t="s">
        <v>97</v>
      </c>
      <c r="EF3529" s="6" t="s">
        <v>132</v>
      </c>
      <c r="EG3529" s="6">
        <v>8</v>
      </c>
      <c r="EH3529" s="6">
        <v>40</v>
      </c>
      <c r="EI3529" s="6">
        <v>8</v>
      </c>
      <c r="EJ3529" s="6">
        <v>28</v>
      </c>
      <c r="EK3529" s="6">
        <v>8</v>
      </c>
      <c r="EL3529" s="6">
        <v>40</v>
      </c>
      <c r="EM3529" s="6" t="s">
        <v>19</v>
      </c>
      <c r="EN3529" s="6" t="s">
        <v>21</v>
      </c>
      <c r="EO3529" s="6">
        <v>3</v>
      </c>
    </row>
    <row r="3530" spans="131:145" x14ac:dyDescent="0.25">
      <c r="EA3530" s="6" t="s">
        <v>0</v>
      </c>
      <c r="EB3530" s="6" t="s">
        <v>13</v>
      </c>
      <c r="EC3530" s="6" t="s">
        <v>199</v>
      </c>
      <c r="ED3530" s="6" t="s">
        <v>200</v>
      </c>
      <c r="EE3530" s="6" t="s">
        <v>97</v>
      </c>
      <c r="EF3530" s="6" t="s">
        <v>125</v>
      </c>
      <c r="EG3530" s="6">
        <v>77</v>
      </c>
      <c r="EH3530" s="6">
        <v>380</v>
      </c>
      <c r="EI3530" s="6">
        <v>76</v>
      </c>
      <c r="EJ3530" s="6">
        <v>342</v>
      </c>
      <c r="EK3530" s="6">
        <v>76</v>
      </c>
      <c r="EL3530" s="6">
        <v>344</v>
      </c>
      <c r="EM3530" s="6" t="s">
        <v>19</v>
      </c>
      <c r="EN3530" s="6" t="s">
        <v>23</v>
      </c>
      <c r="EO3530" s="6">
        <v>42</v>
      </c>
    </row>
    <row r="3531" spans="131:145" x14ac:dyDescent="0.25">
      <c r="EA3531" s="6" t="s">
        <v>3</v>
      </c>
      <c r="EB3531" s="6" t="s">
        <v>17</v>
      </c>
      <c r="EC3531" s="6" t="s">
        <v>767</v>
      </c>
      <c r="ED3531" s="6" t="s">
        <v>768</v>
      </c>
      <c r="EE3531" s="6" t="s">
        <v>97</v>
      </c>
      <c r="EF3531" s="6" t="s">
        <v>98</v>
      </c>
      <c r="EG3531" s="6">
        <v>61</v>
      </c>
      <c r="EH3531" s="6">
        <v>264</v>
      </c>
      <c r="EI3531" s="6">
        <v>55</v>
      </c>
      <c r="EJ3531" s="6">
        <v>251</v>
      </c>
      <c r="EK3531" s="6">
        <v>55</v>
      </c>
      <c r="EL3531" s="6">
        <v>251</v>
      </c>
      <c r="EM3531" s="6" t="s">
        <v>19</v>
      </c>
      <c r="EN3531" s="6" t="s">
        <v>23</v>
      </c>
      <c r="EO3531" s="6">
        <v>14</v>
      </c>
    </row>
    <row r="3532" spans="131:145" x14ac:dyDescent="0.25">
      <c r="EA3532" s="6" t="s">
        <v>3</v>
      </c>
      <c r="EB3532" s="6" t="s">
        <v>15</v>
      </c>
      <c r="EC3532" s="6" t="s">
        <v>228</v>
      </c>
      <c r="ED3532" s="6" t="s">
        <v>229</v>
      </c>
      <c r="EE3532" s="6" t="s">
        <v>97</v>
      </c>
      <c r="EF3532" s="6" t="s">
        <v>98</v>
      </c>
      <c r="EG3532" s="6">
        <v>30</v>
      </c>
      <c r="EH3532" s="6">
        <v>139</v>
      </c>
      <c r="EI3532" s="6">
        <v>31</v>
      </c>
      <c r="EJ3532" s="6">
        <v>140</v>
      </c>
      <c r="EK3532" s="6">
        <v>31</v>
      </c>
      <c r="EL3532" s="6">
        <v>140</v>
      </c>
      <c r="EM3532" s="6" t="s">
        <v>19</v>
      </c>
      <c r="EN3532" s="6" t="s">
        <v>21</v>
      </c>
      <c r="EO3532" s="6">
        <v>4</v>
      </c>
    </row>
    <row r="3533" spans="131:145" x14ac:dyDescent="0.25">
      <c r="EA3533" s="6" t="s">
        <v>0</v>
      </c>
      <c r="EB3533" s="6" t="s">
        <v>13</v>
      </c>
      <c r="EC3533" s="6" t="s">
        <v>175</v>
      </c>
      <c r="ED3533" s="6" t="s">
        <v>176</v>
      </c>
      <c r="EE3533" s="6" t="s">
        <v>97</v>
      </c>
      <c r="EF3533" s="6" t="s">
        <v>125</v>
      </c>
      <c r="EG3533" s="6">
        <v>35</v>
      </c>
      <c r="EH3533" s="6">
        <v>215</v>
      </c>
      <c r="EI3533" s="6">
        <v>35</v>
      </c>
      <c r="EJ3533" s="6">
        <v>211</v>
      </c>
      <c r="EK3533" s="6">
        <v>35</v>
      </c>
      <c r="EL3533" s="6">
        <v>212</v>
      </c>
      <c r="EM3533" s="6" t="s">
        <v>19</v>
      </c>
      <c r="EN3533" s="6" t="s">
        <v>21</v>
      </c>
      <c r="EO3533" s="6">
        <v>3</v>
      </c>
    </row>
    <row r="3534" spans="131:145" x14ac:dyDescent="0.25">
      <c r="EA3534" s="6" t="s">
        <v>3</v>
      </c>
      <c r="EB3534" s="6" t="s">
        <v>15</v>
      </c>
      <c r="EC3534" s="6" t="s">
        <v>787</v>
      </c>
      <c r="ED3534" s="6" t="s">
        <v>788</v>
      </c>
      <c r="EE3534" s="6" t="s">
        <v>97</v>
      </c>
      <c r="EF3534" s="6" t="s">
        <v>125</v>
      </c>
      <c r="EG3534" s="6">
        <v>87</v>
      </c>
      <c r="EH3534" s="6">
        <v>488</v>
      </c>
      <c r="EI3534" s="6">
        <v>86</v>
      </c>
      <c r="EJ3534" s="6">
        <v>472</v>
      </c>
      <c r="EK3534" s="6">
        <v>86</v>
      </c>
      <c r="EL3534" s="6">
        <v>472</v>
      </c>
      <c r="EM3534" s="6" t="s">
        <v>19</v>
      </c>
      <c r="EN3534" s="6" t="s">
        <v>21</v>
      </c>
      <c r="EO3534" s="6">
        <v>22</v>
      </c>
    </row>
    <row r="3535" spans="131:145" x14ac:dyDescent="0.25">
      <c r="EA3535" s="6" t="s">
        <v>0</v>
      </c>
      <c r="EB3535" s="6" t="s">
        <v>9</v>
      </c>
      <c r="EC3535" s="6" t="s">
        <v>135</v>
      </c>
      <c r="ED3535" s="6" t="s">
        <v>136</v>
      </c>
      <c r="EE3535" s="6" t="s">
        <v>97</v>
      </c>
      <c r="EF3535" s="6" t="s">
        <v>125</v>
      </c>
      <c r="EG3535" s="6">
        <v>207</v>
      </c>
      <c r="EH3535" s="6">
        <v>1141</v>
      </c>
      <c r="EI3535" s="6">
        <v>352</v>
      </c>
      <c r="EJ3535" s="6">
        <v>1386</v>
      </c>
      <c r="EK3535" s="6">
        <v>352</v>
      </c>
      <c r="EL3535" s="6">
        <v>1386</v>
      </c>
      <c r="EM3535" s="6" t="s">
        <v>19</v>
      </c>
      <c r="EN3535" s="6" t="s">
        <v>21</v>
      </c>
      <c r="EO3535" s="6">
        <v>48</v>
      </c>
    </row>
    <row r="3536" spans="131:145" x14ac:dyDescent="0.25">
      <c r="EA3536" s="6" t="s">
        <v>3</v>
      </c>
      <c r="EB3536" s="6" t="s">
        <v>18</v>
      </c>
      <c r="EC3536" s="6" t="s">
        <v>809</v>
      </c>
      <c r="ED3536" s="6" t="s">
        <v>810</v>
      </c>
      <c r="EE3536" s="6" t="s">
        <v>97</v>
      </c>
      <c r="EF3536" s="6" t="s">
        <v>98</v>
      </c>
      <c r="EG3536" s="6">
        <v>12</v>
      </c>
      <c r="EH3536" s="6">
        <v>52</v>
      </c>
      <c r="EI3536" s="6">
        <v>10</v>
      </c>
      <c r="EJ3536" s="6">
        <v>44</v>
      </c>
      <c r="EK3536" s="6">
        <v>10</v>
      </c>
      <c r="EL3536" s="6">
        <v>44</v>
      </c>
      <c r="EM3536" s="6" t="s">
        <v>19</v>
      </c>
      <c r="EN3536" s="6" t="s">
        <v>23</v>
      </c>
      <c r="EO3536" s="6">
        <v>1</v>
      </c>
    </row>
    <row r="3537" spans="131:145" x14ac:dyDescent="0.25">
      <c r="EA3537" s="6" t="s">
        <v>0</v>
      </c>
      <c r="EB3537" s="6" t="s">
        <v>7</v>
      </c>
      <c r="EC3537" s="6" t="s">
        <v>130</v>
      </c>
      <c r="ED3537" s="6" t="s">
        <v>131</v>
      </c>
      <c r="EE3537" s="6" t="s">
        <v>97</v>
      </c>
      <c r="EF3537" s="6" t="s">
        <v>125</v>
      </c>
      <c r="EG3537" s="6">
        <v>169</v>
      </c>
      <c r="EH3537" s="6">
        <v>816</v>
      </c>
      <c r="EI3537" s="6">
        <v>153</v>
      </c>
      <c r="EJ3537" s="6">
        <v>754</v>
      </c>
      <c r="EK3537" s="6">
        <v>157</v>
      </c>
      <c r="EL3537" s="6">
        <v>761</v>
      </c>
      <c r="EM3537" s="6" t="s">
        <v>19</v>
      </c>
      <c r="EN3537" s="6" t="s">
        <v>21</v>
      </c>
      <c r="EO3537" s="6">
        <v>48</v>
      </c>
    </row>
    <row r="3538" spans="131:145" x14ac:dyDescent="0.25">
      <c r="EA3538" s="6" t="s">
        <v>0</v>
      </c>
      <c r="EB3538" s="6" t="s">
        <v>13</v>
      </c>
      <c r="EC3538" s="6" t="s">
        <v>181</v>
      </c>
      <c r="ED3538" s="6" t="s">
        <v>182</v>
      </c>
      <c r="EE3538" s="6" t="s">
        <v>97</v>
      </c>
      <c r="EF3538" s="6" t="s">
        <v>98</v>
      </c>
      <c r="EG3538" s="6">
        <v>16</v>
      </c>
      <c r="EH3538" s="6">
        <v>58</v>
      </c>
      <c r="EI3538" s="6">
        <v>10</v>
      </c>
      <c r="EJ3538" s="6">
        <v>45</v>
      </c>
      <c r="EK3538" s="6">
        <v>16</v>
      </c>
      <c r="EL3538" s="6">
        <v>58</v>
      </c>
      <c r="EM3538" s="6" t="s">
        <v>19</v>
      </c>
      <c r="EN3538" s="6" t="s">
        <v>23</v>
      </c>
      <c r="EO3538" s="6">
        <v>7</v>
      </c>
    </row>
    <row r="3539" spans="131:145" x14ac:dyDescent="0.25">
      <c r="EA3539" s="6" t="s">
        <v>0</v>
      </c>
      <c r="EB3539" s="6" t="s">
        <v>13</v>
      </c>
      <c r="EC3539" s="6" t="s">
        <v>1853</v>
      </c>
      <c r="ED3539" s="6" t="s">
        <v>204</v>
      </c>
      <c r="EE3539" s="6" t="s">
        <v>97</v>
      </c>
      <c r="EF3539" s="6" t="s">
        <v>125</v>
      </c>
      <c r="EG3539" s="6">
        <v>41</v>
      </c>
      <c r="EH3539" s="6">
        <v>199</v>
      </c>
      <c r="EI3539" s="6">
        <v>41</v>
      </c>
      <c r="EJ3539" s="6">
        <v>196</v>
      </c>
      <c r="EK3539" s="6">
        <v>41</v>
      </c>
      <c r="EL3539" s="6">
        <v>201</v>
      </c>
      <c r="EM3539" s="6" t="s">
        <v>19</v>
      </c>
      <c r="EN3539" s="6" t="s">
        <v>21</v>
      </c>
      <c r="EO3539" s="6">
        <v>16</v>
      </c>
    </row>
    <row r="3540" spans="131:145" x14ac:dyDescent="0.25">
      <c r="EA3540" s="6" t="s">
        <v>3</v>
      </c>
      <c r="EB3540" s="6" t="s">
        <v>15</v>
      </c>
      <c r="EC3540" s="6" t="s">
        <v>228</v>
      </c>
      <c r="ED3540" s="6" t="s">
        <v>229</v>
      </c>
      <c r="EE3540" s="6" t="s">
        <v>97</v>
      </c>
      <c r="EF3540" s="6" t="s">
        <v>98</v>
      </c>
      <c r="EG3540" s="6">
        <v>30</v>
      </c>
      <c r="EH3540" s="6">
        <v>139</v>
      </c>
      <c r="EI3540" s="6">
        <v>31</v>
      </c>
      <c r="EJ3540" s="6">
        <v>140</v>
      </c>
      <c r="EK3540" s="6">
        <v>31</v>
      </c>
      <c r="EL3540" s="6">
        <v>140</v>
      </c>
      <c r="EM3540" s="6" t="s">
        <v>19</v>
      </c>
      <c r="EN3540" s="6" t="s">
        <v>23</v>
      </c>
      <c r="EO3540" s="6">
        <v>6</v>
      </c>
    </row>
    <row r="3541" spans="131:145" x14ac:dyDescent="0.25">
      <c r="EA3541" s="6" t="s">
        <v>0</v>
      </c>
      <c r="EB3541" s="6" t="s">
        <v>13</v>
      </c>
      <c r="EC3541" s="6" t="s">
        <v>1853</v>
      </c>
      <c r="ED3541" s="6" t="s">
        <v>204</v>
      </c>
      <c r="EE3541" s="6" t="s">
        <v>97</v>
      </c>
      <c r="EF3541" s="6" t="s">
        <v>125</v>
      </c>
      <c r="EG3541" s="6">
        <v>41</v>
      </c>
      <c r="EH3541" s="6">
        <v>199</v>
      </c>
      <c r="EI3541" s="6">
        <v>41</v>
      </c>
      <c r="EJ3541" s="6">
        <v>196</v>
      </c>
      <c r="EK3541" s="6">
        <v>41</v>
      </c>
      <c r="EL3541" s="6">
        <v>201</v>
      </c>
      <c r="EM3541" s="6" t="s">
        <v>19</v>
      </c>
      <c r="EN3541" s="6" t="s">
        <v>22</v>
      </c>
      <c r="EO3541" s="6">
        <v>14</v>
      </c>
    </row>
    <row r="3542" spans="131:145" x14ac:dyDescent="0.25">
      <c r="EA3542" s="6" t="s">
        <v>0</v>
      </c>
      <c r="EB3542" s="6" t="s">
        <v>13</v>
      </c>
      <c r="EC3542" s="6" t="s">
        <v>173</v>
      </c>
      <c r="ED3542" s="6" t="s">
        <v>174</v>
      </c>
      <c r="EE3542" s="6" t="s">
        <v>97</v>
      </c>
      <c r="EF3542" s="6" t="s">
        <v>125</v>
      </c>
      <c r="EG3542" s="6">
        <v>74</v>
      </c>
      <c r="EH3542" s="6">
        <v>404</v>
      </c>
      <c r="EI3542" s="6">
        <v>60</v>
      </c>
      <c r="EJ3542" s="6">
        <v>330</v>
      </c>
      <c r="EK3542" s="6">
        <v>74</v>
      </c>
      <c r="EL3542" s="6">
        <v>369</v>
      </c>
      <c r="EM3542" s="6" t="s">
        <v>19</v>
      </c>
      <c r="EN3542" s="6" t="s">
        <v>23</v>
      </c>
      <c r="EO3542" s="6">
        <v>68</v>
      </c>
    </row>
    <row r="3543" spans="131:145" x14ac:dyDescent="0.25">
      <c r="EA3543" s="6" t="s">
        <v>3</v>
      </c>
      <c r="EB3543" s="6" t="s">
        <v>15</v>
      </c>
      <c r="EC3543" s="6" t="s">
        <v>228</v>
      </c>
      <c r="ED3543" s="6" t="s">
        <v>229</v>
      </c>
      <c r="EE3543" s="6" t="s">
        <v>97</v>
      </c>
      <c r="EF3543" s="6" t="s">
        <v>98</v>
      </c>
      <c r="EG3543" s="6">
        <v>30</v>
      </c>
      <c r="EH3543" s="6">
        <v>139</v>
      </c>
      <c r="EI3543" s="6">
        <v>31</v>
      </c>
      <c r="EJ3543" s="6">
        <v>140</v>
      </c>
      <c r="EK3543" s="6">
        <v>31</v>
      </c>
      <c r="EL3543" s="6">
        <v>140</v>
      </c>
      <c r="EM3543" s="6" t="s">
        <v>19</v>
      </c>
      <c r="EN3543" s="6" t="s">
        <v>22</v>
      </c>
      <c r="EO3543" s="6">
        <v>2</v>
      </c>
    </row>
    <row r="3544" spans="131:145" x14ac:dyDescent="0.25">
      <c r="EA3544" s="6" t="s">
        <v>0</v>
      </c>
      <c r="EB3544" s="6" t="s">
        <v>9</v>
      </c>
      <c r="EC3544" s="6" t="s">
        <v>135</v>
      </c>
      <c r="ED3544" s="6" t="s">
        <v>136</v>
      </c>
      <c r="EE3544" s="6" t="s">
        <v>97</v>
      </c>
      <c r="EF3544" s="6" t="s">
        <v>125</v>
      </c>
      <c r="EG3544" s="6">
        <v>207</v>
      </c>
      <c r="EH3544" s="6">
        <v>1141</v>
      </c>
      <c r="EI3544" s="6">
        <v>352</v>
      </c>
      <c r="EJ3544" s="6">
        <v>1386</v>
      </c>
      <c r="EK3544" s="6">
        <v>352</v>
      </c>
      <c r="EL3544" s="6">
        <v>1386</v>
      </c>
      <c r="EM3544" s="6" t="s">
        <v>19</v>
      </c>
      <c r="EN3544" s="6" t="s">
        <v>22</v>
      </c>
      <c r="EO3544" s="6">
        <v>42</v>
      </c>
    </row>
    <row r="3545" spans="131:145" x14ac:dyDescent="0.25">
      <c r="EA3545" s="6" t="s">
        <v>0</v>
      </c>
      <c r="EB3545" s="6" t="s">
        <v>13</v>
      </c>
      <c r="EC3545" s="6" t="s">
        <v>181</v>
      </c>
      <c r="ED3545" s="6" t="s">
        <v>182</v>
      </c>
      <c r="EE3545" s="6" t="s">
        <v>97</v>
      </c>
      <c r="EF3545" s="6" t="s">
        <v>98</v>
      </c>
      <c r="EG3545" s="6">
        <v>16</v>
      </c>
      <c r="EH3545" s="6">
        <v>58</v>
      </c>
      <c r="EI3545" s="6">
        <v>10</v>
      </c>
      <c r="EJ3545" s="6">
        <v>45</v>
      </c>
      <c r="EK3545" s="6">
        <v>16</v>
      </c>
      <c r="EL3545" s="6">
        <v>58</v>
      </c>
      <c r="EM3545" s="6" t="s">
        <v>19</v>
      </c>
      <c r="EN3545" s="6" t="s">
        <v>22</v>
      </c>
      <c r="EO3545" s="6">
        <v>6</v>
      </c>
    </row>
    <row r="3546" spans="131:145" x14ac:dyDescent="0.25">
      <c r="EA3546" s="6" t="s">
        <v>3</v>
      </c>
      <c r="EB3546" s="6" t="s">
        <v>15</v>
      </c>
      <c r="EC3546" s="6" t="s">
        <v>806</v>
      </c>
      <c r="ED3546" s="6" t="s">
        <v>807</v>
      </c>
      <c r="EE3546" s="6" t="s">
        <v>97</v>
      </c>
      <c r="EF3546" s="6" t="s">
        <v>125</v>
      </c>
      <c r="EG3546" s="6">
        <v>178</v>
      </c>
      <c r="EH3546" s="6">
        <v>827</v>
      </c>
      <c r="EI3546" s="6">
        <v>194</v>
      </c>
      <c r="EJ3546" s="6">
        <v>890</v>
      </c>
      <c r="EK3546" s="6">
        <v>194</v>
      </c>
      <c r="EL3546" s="6">
        <v>890</v>
      </c>
      <c r="EM3546" s="6" t="s">
        <v>19</v>
      </c>
      <c r="EN3546" s="6" t="s">
        <v>23</v>
      </c>
      <c r="EO3546" s="6">
        <v>88</v>
      </c>
    </row>
    <row r="3547" spans="131:145" x14ac:dyDescent="0.25">
      <c r="EA3547" s="6" t="s">
        <v>3</v>
      </c>
      <c r="EB3547" s="6" t="s">
        <v>14</v>
      </c>
      <c r="EC3547" s="6" t="s">
        <v>783</v>
      </c>
      <c r="ED3547" s="6" t="s">
        <v>784</v>
      </c>
      <c r="EE3547" s="6" t="s">
        <v>97</v>
      </c>
      <c r="EF3547" s="6" t="s">
        <v>98</v>
      </c>
      <c r="EG3547" s="6">
        <v>41</v>
      </c>
      <c r="EH3547" s="6">
        <v>214</v>
      </c>
      <c r="EI3547" s="6">
        <v>41</v>
      </c>
      <c r="EJ3547" s="6">
        <v>214</v>
      </c>
      <c r="EK3547" s="6">
        <v>41</v>
      </c>
      <c r="EL3547" s="6">
        <v>214</v>
      </c>
      <c r="EM3547" s="6" t="s">
        <v>19</v>
      </c>
      <c r="EN3547" s="6" t="s">
        <v>21</v>
      </c>
      <c r="EO3547" s="6">
        <v>12</v>
      </c>
    </row>
    <row r="3548" spans="131:145" x14ac:dyDescent="0.25">
      <c r="EA3548" s="6" t="s">
        <v>0</v>
      </c>
      <c r="EB3548" s="6" t="s">
        <v>13</v>
      </c>
      <c r="EC3548" s="6" t="s">
        <v>245</v>
      </c>
      <c r="ED3548" s="6" t="s">
        <v>246</v>
      </c>
      <c r="EE3548" s="6" t="s">
        <v>97</v>
      </c>
      <c r="EF3548" s="6" t="s">
        <v>98</v>
      </c>
      <c r="EG3548" s="6">
        <v>25</v>
      </c>
      <c r="EH3548" s="6">
        <v>133</v>
      </c>
      <c r="EI3548" s="6">
        <v>22</v>
      </c>
      <c r="EJ3548" s="6">
        <v>95</v>
      </c>
      <c r="EK3548" s="6">
        <v>25</v>
      </c>
      <c r="EL3548" s="6">
        <v>134</v>
      </c>
      <c r="EM3548" s="6" t="s">
        <v>19</v>
      </c>
      <c r="EN3548" s="6" t="s">
        <v>21</v>
      </c>
      <c r="EO3548" s="6">
        <v>7</v>
      </c>
    </row>
    <row r="3549" spans="131:145" x14ac:dyDescent="0.25">
      <c r="EA3549" s="6" t="s">
        <v>3</v>
      </c>
      <c r="EB3549" s="6" t="s">
        <v>15</v>
      </c>
      <c r="EC3549" s="6" t="s">
        <v>1863</v>
      </c>
      <c r="ED3549" s="6" t="s">
        <v>801</v>
      </c>
      <c r="EE3549" s="6" t="s">
        <v>97</v>
      </c>
      <c r="EF3549" s="6" t="s">
        <v>125</v>
      </c>
      <c r="EG3549" s="6">
        <v>70</v>
      </c>
      <c r="EH3549" s="6">
        <v>273</v>
      </c>
      <c r="EI3549" s="6">
        <v>71</v>
      </c>
      <c r="EJ3549" s="6">
        <v>278</v>
      </c>
      <c r="EK3549" s="6">
        <v>71</v>
      </c>
      <c r="EL3549" s="6">
        <v>278</v>
      </c>
      <c r="EM3549" s="6" t="s">
        <v>19</v>
      </c>
      <c r="EN3549" s="6" t="s">
        <v>21</v>
      </c>
      <c r="EO3549" s="6">
        <v>5</v>
      </c>
    </row>
    <row r="3550" spans="131:145" x14ac:dyDescent="0.25">
      <c r="EA3550" s="6" t="s">
        <v>0</v>
      </c>
      <c r="EB3550" s="6" t="s">
        <v>13</v>
      </c>
      <c r="EC3550" s="6" t="s">
        <v>201</v>
      </c>
      <c r="ED3550" s="6" t="s">
        <v>202</v>
      </c>
      <c r="EE3550" s="6" t="s">
        <v>97</v>
      </c>
      <c r="EF3550" s="6" t="s">
        <v>132</v>
      </c>
      <c r="EG3550" s="6">
        <v>8</v>
      </c>
      <c r="EH3550" s="6">
        <v>40</v>
      </c>
      <c r="EI3550" s="6">
        <v>8</v>
      </c>
      <c r="EJ3550" s="6">
        <v>28</v>
      </c>
      <c r="EK3550" s="6">
        <v>8</v>
      </c>
      <c r="EL3550" s="6">
        <v>40</v>
      </c>
      <c r="EM3550" s="6" t="s">
        <v>19</v>
      </c>
      <c r="EN3550" s="6" t="s">
        <v>23</v>
      </c>
      <c r="EO3550" s="6">
        <v>8</v>
      </c>
    </row>
    <row r="3551" spans="131:145" x14ac:dyDescent="0.25">
      <c r="EA3551" s="6" t="s">
        <v>3</v>
      </c>
      <c r="EB3551" s="6" t="s">
        <v>17</v>
      </c>
      <c r="EC3551" s="6" t="s">
        <v>767</v>
      </c>
      <c r="ED3551" s="6" t="s">
        <v>768</v>
      </c>
      <c r="EE3551" s="6" t="s">
        <v>97</v>
      </c>
      <c r="EF3551" s="6" t="s">
        <v>98</v>
      </c>
      <c r="EG3551" s="6">
        <v>61</v>
      </c>
      <c r="EH3551" s="6">
        <v>264</v>
      </c>
      <c r="EI3551" s="6">
        <v>55</v>
      </c>
      <c r="EJ3551" s="6">
        <v>251</v>
      </c>
      <c r="EK3551" s="6">
        <v>55</v>
      </c>
      <c r="EL3551" s="6">
        <v>251</v>
      </c>
      <c r="EM3551" s="6" t="s">
        <v>19</v>
      </c>
      <c r="EN3551" s="6" t="s">
        <v>22</v>
      </c>
      <c r="EO3551" s="6">
        <v>2</v>
      </c>
    </row>
    <row r="3552" spans="131:145" x14ac:dyDescent="0.25">
      <c r="EA3552" s="6" t="s">
        <v>0</v>
      </c>
      <c r="EB3552" s="6" t="s">
        <v>6</v>
      </c>
      <c r="EC3552" s="6" t="s">
        <v>718</v>
      </c>
      <c r="ED3552" s="6" t="s">
        <v>719</v>
      </c>
      <c r="EE3552" s="6" t="s">
        <v>97</v>
      </c>
      <c r="EF3552" s="6" t="s">
        <v>132</v>
      </c>
      <c r="EG3552" s="6">
        <v>68</v>
      </c>
      <c r="EH3552" s="6">
        <v>327</v>
      </c>
      <c r="EI3552" s="6">
        <v>10</v>
      </c>
      <c r="EJ3552" s="6">
        <v>20</v>
      </c>
      <c r="EK3552" s="6">
        <v>63</v>
      </c>
      <c r="EL3552" s="6">
        <v>307</v>
      </c>
      <c r="EM3552" s="6" t="s">
        <v>19</v>
      </c>
      <c r="EN3552" s="6" t="s">
        <v>21</v>
      </c>
      <c r="EO3552" s="6">
        <v>24</v>
      </c>
    </row>
    <row r="3553" spans="131:145" x14ac:dyDescent="0.25">
      <c r="EA3553" s="6" t="s">
        <v>3</v>
      </c>
      <c r="EB3553" s="6" t="s">
        <v>18</v>
      </c>
      <c r="EC3553" s="6" t="s">
        <v>809</v>
      </c>
      <c r="ED3553" s="6" t="s">
        <v>810</v>
      </c>
      <c r="EE3553" s="6" t="s">
        <v>97</v>
      </c>
      <c r="EF3553" s="6" t="s">
        <v>98</v>
      </c>
      <c r="EG3553" s="6">
        <v>12</v>
      </c>
      <c r="EH3553" s="6">
        <v>52</v>
      </c>
      <c r="EI3553" s="6">
        <v>10</v>
      </c>
      <c r="EJ3553" s="6">
        <v>44</v>
      </c>
      <c r="EK3553" s="6">
        <v>10</v>
      </c>
      <c r="EL3553" s="6">
        <v>44</v>
      </c>
      <c r="EM3553" s="6" t="s">
        <v>19</v>
      </c>
      <c r="EN3553" s="6" t="s">
        <v>22</v>
      </c>
      <c r="EO3553" s="6">
        <v>0</v>
      </c>
    </row>
    <row r="3554" spans="131:145" x14ac:dyDescent="0.25">
      <c r="EA3554" s="6" t="s">
        <v>3</v>
      </c>
      <c r="EB3554" s="6" t="s">
        <v>15</v>
      </c>
      <c r="EC3554" s="6" t="s">
        <v>791</v>
      </c>
      <c r="ED3554" s="6" t="s">
        <v>792</v>
      </c>
      <c r="EE3554" s="6" t="s">
        <v>97</v>
      </c>
      <c r="EF3554" s="6" t="s">
        <v>98</v>
      </c>
      <c r="EG3554" s="6">
        <v>64</v>
      </c>
      <c r="EH3554" s="6">
        <v>305</v>
      </c>
      <c r="EI3554" s="6">
        <v>63</v>
      </c>
      <c r="EJ3554" s="6">
        <v>304</v>
      </c>
      <c r="EK3554" s="6">
        <v>63</v>
      </c>
      <c r="EL3554" s="6">
        <v>304</v>
      </c>
      <c r="EM3554" s="6" t="s">
        <v>19</v>
      </c>
      <c r="EN3554" s="6" t="s">
        <v>23</v>
      </c>
      <c r="EO3554" s="6">
        <v>10</v>
      </c>
    </row>
    <row r="3555" spans="131:145" x14ac:dyDescent="0.25">
      <c r="EA3555" s="6" t="s">
        <v>0</v>
      </c>
      <c r="EB3555" s="6" t="s">
        <v>13</v>
      </c>
      <c r="EC3555" s="6" t="s">
        <v>245</v>
      </c>
      <c r="ED3555" s="6" t="s">
        <v>246</v>
      </c>
      <c r="EE3555" s="6" t="s">
        <v>97</v>
      </c>
      <c r="EF3555" s="6" t="s">
        <v>98</v>
      </c>
      <c r="EG3555" s="6">
        <v>25</v>
      </c>
      <c r="EH3555" s="6">
        <v>133</v>
      </c>
      <c r="EI3555" s="6">
        <v>22</v>
      </c>
      <c r="EJ3555" s="6">
        <v>95</v>
      </c>
      <c r="EK3555" s="6">
        <v>25</v>
      </c>
      <c r="EL3555" s="6">
        <v>134</v>
      </c>
      <c r="EM3555" s="6" t="s">
        <v>19</v>
      </c>
      <c r="EN3555" s="6" t="s">
        <v>22</v>
      </c>
      <c r="EO3555" s="6">
        <v>12</v>
      </c>
    </row>
    <row r="3556" spans="131:145" x14ac:dyDescent="0.25">
      <c r="EA3556" s="6" t="s">
        <v>3</v>
      </c>
      <c r="EB3556" s="6" t="s">
        <v>15</v>
      </c>
      <c r="EC3556" s="6" t="s">
        <v>794</v>
      </c>
      <c r="ED3556" s="6" t="s">
        <v>795</v>
      </c>
      <c r="EE3556" s="6" t="s">
        <v>97</v>
      </c>
      <c r="EF3556" s="6" t="s">
        <v>125</v>
      </c>
      <c r="EG3556" s="6">
        <v>78</v>
      </c>
      <c r="EH3556" s="6">
        <v>390</v>
      </c>
      <c r="EI3556" s="6">
        <v>77</v>
      </c>
      <c r="EJ3556" s="6">
        <v>384</v>
      </c>
      <c r="EK3556" s="6">
        <v>77</v>
      </c>
      <c r="EL3556" s="6">
        <v>384</v>
      </c>
      <c r="EM3556" s="6" t="s">
        <v>19</v>
      </c>
      <c r="EN3556" s="6" t="s">
        <v>21</v>
      </c>
      <c r="EO3556" s="6">
        <v>21</v>
      </c>
    </row>
    <row r="3557" spans="131:145" x14ac:dyDescent="0.25">
      <c r="EA3557" s="6" t="s">
        <v>0</v>
      </c>
      <c r="EB3557" s="6" t="s">
        <v>13</v>
      </c>
      <c r="EC3557" s="6" t="s">
        <v>175</v>
      </c>
      <c r="ED3557" s="6" t="s">
        <v>176</v>
      </c>
      <c r="EE3557" s="6" t="s">
        <v>97</v>
      </c>
      <c r="EF3557" s="6" t="s">
        <v>125</v>
      </c>
      <c r="EG3557" s="6">
        <v>35</v>
      </c>
      <c r="EH3557" s="6">
        <v>215</v>
      </c>
      <c r="EI3557" s="6">
        <v>35</v>
      </c>
      <c r="EJ3557" s="6">
        <v>211</v>
      </c>
      <c r="EK3557" s="6">
        <v>35</v>
      </c>
      <c r="EL3557" s="6">
        <v>212</v>
      </c>
      <c r="EM3557" s="6" t="s">
        <v>19</v>
      </c>
      <c r="EN3557" s="6" t="s">
        <v>23</v>
      </c>
      <c r="EO3557" s="6">
        <v>11</v>
      </c>
    </row>
    <row r="3558" spans="131:145" x14ac:dyDescent="0.25">
      <c r="EA3558" s="6" t="s">
        <v>0</v>
      </c>
      <c r="EB3558" s="6" t="s">
        <v>13</v>
      </c>
      <c r="EC3558" s="6" t="s">
        <v>181</v>
      </c>
      <c r="ED3558" s="6" t="s">
        <v>182</v>
      </c>
      <c r="EE3558" s="6" t="s">
        <v>97</v>
      </c>
      <c r="EF3558" s="6" t="s">
        <v>98</v>
      </c>
      <c r="EG3558" s="6">
        <v>16</v>
      </c>
      <c r="EH3558" s="6">
        <v>58</v>
      </c>
      <c r="EI3558" s="6">
        <v>10</v>
      </c>
      <c r="EJ3558" s="6">
        <v>45</v>
      </c>
      <c r="EK3558" s="6">
        <v>16</v>
      </c>
      <c r="EL3558" s="6">
        <v>58</v>
      </c>
      <c r="EM3558" s="6" t="s">
        <v>19</v>
      </c>
      <c r="EN3558" s="6" t="s">
        <v>21</v>
      </c>
      <c r="EO3558" s="6">
        <v>1</v>
      </c>
    </row>
    <row r="3559" spans="131:145" x14ac:dyDescent="0.25">
      <c r="EA3559" s="6" t="s">
        <v>0</v>
      </c>
      <c r="EB3559" s="6" t="s">
        <v>6</v>
      </c>
      <c r="EC3559" s="6" t="s">
        <v>718</v>
      </c>
      <c r="ED3559" s="6" t="s">
        <v>719</v>
      </c>
      <c r="EE3559" s="6" t="s">
        <v>97</v>
      </c>
      <c r="EF3559" s="6" t="s">
        <v>132</v>
      </c>
      <c r="EG3559" s="6">
        <v>68</v>
      </c>
      <c r="EH3559" s="6">
        <v>327</v>
      </c>
      <c r="EI3559" s="6">
        <v>10</v>
      </c>
      <c r="EJ3559" s="6">
        <v>20</v>
      </c>
      <c r="EK3559" s="6">
        <v>63</v>
      </c>
      <c r="EL3559" s="6">
        <v>307</v>
      </c>
      <c r="EM3559" s="6" t="s">
        <v>19</v>
      </c>
      <c r="EN3559" s="6" t="s">
        <v>22</v>
      </c>
      <c r="EO3559" s="6">
        <v>19</v>
      </c>
    </row>
    <row r="3560" spans="131:145" x14ac:dyDescent="0.25">
      <c r="EA3560" s="6" t="s">
        <v>0</v>
      </c>
      <c r="EB3560" s="6" t="s">
        <v>13</v>
      </c>
      <c r="EC3560" s="6" t="s">
        <v>249</v>
      </c>
      <c r="ED3560" s="6" t="s">
        <v>250</v>
      </c>
      <c r="EE3560" s="6" t="s">
        <v>97</v>
      </c>
      <c r="EF3560" s="6" t="s">
        <v>98</v>
      </c>
      <c r="EG3560" s="6">
        <v>14</v>
      </c>
      <c r="EH3560" s="6">
        <v>83</v>
      </c>
      <c r="EI3560" s="6">
        <v>8</v>
      </c>
      <c r="EJ3560" s="6">
        <v>35</v>
      </c>
      <c r="EK3560" s="6">
        <v>13</v>
      </c>
      <c r="EL3560" s="6">
        <v>82</v>
      </c>
      <c r="EM3560" s="6" t="s">
        <v>19</v>
      </c>
      <c r="EN3560" s="6" t="s">
        <v>21</v>
      </c>
      <c r="EO3560" s="6">
        <v>4</v>
      </c>
    </row>
    <row r="3561" spans="131:145" x14ac:dyDescent="0.25">
      <c r="EA3561" s="6" t="s">
        <v>0</v>
      </c>
      <c r="EB3561" s="6" t="s">
        <v>13</v>
      </c>
      <c r="EC3561" s="6" t="s">
        <v>201</v>
      </c>
      <c r="ED3561" s="6" t="s">
        <v>202</v>
      </c>
      <c r="EE3561" s="6" t="s">
        <v>97</v>
      </c>
      <c r="EF3561" s="6" t="s">
        <v>132</v>
      </c>
      <c r="EG3561" s="6">
        <v>8</v>
      </c>
      <c r="EH3561" s="6">
        <v>40</v>
      </c>
      <c r="EI3561" s="6">
        <v>8</v>
      </c>
      <c r="EJ3561" s="6">
        <v>28</v>
      </c>
      <c r="EK3561" s="6">
        <v>8</v>
      </c>
      <c r="EL3561" s="6">
        <v>40</v>
      </c>
      <c r="EM3561" s="6" t="s">
        <v>19</v>
      </c>
      <c r="EN3561" s="6" t="s">
        <v>22</v>
      </c>
      <c r="EO3561" s="6">
        <v>5</v>
      </c>
    </row>
    <row r="3562" spans="131:145" x14ac:dyDescent="0.25">
      <c r="EA3562" s="6" t="s">
        <v>0</v>
      </c>
      <c r="EB3562" s="6" t="s">
        <v>13</v>
      </c>
      <c r="EC3562" s="6" t="s">
        <v>175</v>
      </c>
      <c r="ED3562" s="6" t="s">
        <v>176</v>
      </c>
      <c r="EE3562" s="6" t="s">
        <v>97</v>
      </c>
      <c r="EF3562" s="6" t="s">
        <v>125</v>
      </c>
      <c r="EG3562" s="6">
        <v>35</v>
      </c>
      <c r="EH3562" s="6">
        <v>215</v>
      </c>
      <c r="EI3562" s="6">
        <v>35</v>
      </c>
      <c r="EJ3562" s="6">
        <v>211</v>
      </c>
      <c r="EK3562" s="6">
        <v>35</v>
      </c>
      <c r="EL3562" s="6">
        <v>212</v>
      </c>
      <c r="EM3562" s="6" t="s">
        <v>19</v>
      </c>
      <c r="EN3562" s="6" t="s">
        <v>22</v>
      </c>
      <c r="EO3562" s="6">
        <v>8</v>
      </c>
    </row>
    <row r="3563" spans="131:145" x14ac:dyDescent="0.25">
      <c r="EA3563" s="6" t="s">
        <v>3</v>
      </c>
      <c r="EB3563" s="6" t="s">
        <v>17</v>
      </c>
      <c r="EC3563" s="6" t="s">
        <v>771</v>
      </c>
      <c r="ED3563" s="6" t="s">
        <v>772</v>
      </c>
      <c r="EE3563" s="6" t="s">
        <v>209</v>
      </c>
      <c r="EF3563" s="6" t="s">
        <v>125</v>
      </c>
      <c r="EG3563" s="6">
        <v>9</v>
      </c>
      <c r="EH3563" s="6">
        <v>40</v>
      </c>
      <c r="EI3563" s="6">
        <v>9</v>
      </c>
      <c r="EJ3563" s="6">
        <v>43</v>
      </c>
      <c r="EK3563" s="6">
        <v>9</v>
      </c>
      <c r="EL3563" s="6">
        <v>43</v>
      </c>
      <c r="EM3563" s="6" t="s">
        <v>19</v>
      </c>
      <c r="EN3563" s="6" t="s">
        <v>21</v>
      </c>
      <c r="EO3563" s="6">
        <v>0</v>
      </c>
    </row>
    <row r="3564" spans="131:145" x14ac:dyDescent="0.25">
      <c r="EA3564" s="6" t="s">
        <v>0</v>
      </c>
      <c r="EB3564" s="6" t="s">
        <v>13</v>
      </c>
      <c r="EC3564" s="6" t="s">
        <v>1853</v>
      </c>
      <c r="ED3564" s="6" t="s">
        <v>204</v>
      </c>
      <c r="EE3564" s="6" t="s">
        <v>97</v>
      </c>
      <c r="EF3564" s="6" t="s">
        <v>125</v>
      </c>
      <c r="EG3564" s="6">
        <v>41</v>
      </c>
      <c r="EH3564" s="6">
        <v>199</v>
      </c>
      <c r="EI3564" s="6">
        <v>41</v>
      </c>
      <c r="EJ3564" s="6">
        <v>196</v>
      </c>
      <c r="EK3564" s="6">
        <v>41</v>
      </c>
      <c r="EL3564" s="6">
        <v>201</v>
      </c>
      <c r="EM3564" s="6" t="s">
        <v>19</v>
      </c>
      <c r="EN3564" s="6" t="s">
        <v>23</v>
      </c>
      <c r="EO3564" s="6">
        <v>30</v>
      </c>
    </row>
    <row r="3565" spans="131:145" x14ac:dyDescent="0.25">
      <c r="EA3565" s="6" t="s">
        <v>3</v>
      </c>
      <c r="EB3565" s="6" t="s">
        <v>16</v>
      </c>
      <c r="EC3565" s="6" t="s">
        <v>813</v>
      </c>
      <c r="ED3565" s="6" t="s">
        <v>814</v>
      </c>
      <c r="EE3565" s="6" t="s">
        <v>97</v>
      </c>
      <c r="EF3565" s="6" t="s">
        <v>98</v>
      </c>
      <c r="EG3565" s="6">
        <v>38</v>
      </c>
      <c r="EH3565" s="6">
        <v>164</v>
      </c>
      <c r="EI3565" s="6">
        <v>37</v>
      </c>
      <c r="EJ3565" s="6">
        <v>155</v>
      </c>
      <c r="EK3565" s="6">
        <v>38</v>
      </c>
      <c r="EL3565" s="6">
        <v>4</v>
      </c>
      <c r="EM3565" s="6" t="s">
        <v>19</v>
      </c>
      <c r="EN3565" s="6" t="s">
        <v>21</v>
      </c>
      <c r="EO3565" s="6">
        <v>20</v>
      </c>
    </row>
    <row r="3566" spans="131:145" x14ac:dyDescent="0.25">
      <c r="EA3566" s="6" t="s">
        <v>0</v>
      </c>
      <c r="EB3566" s="6" t="s">
        <v>5</v>
      </c>
      <c r="EC3566" s="6" t="s">
        <v>257</v>
      </c>
      <c r="ED3566" s="6" t="s">
        <v>258</v>
      </c>
      <c r="EE3566" s="6" t="s">
        <v>97</v>
      </c>
      <c r="EF3566" s="6" t="s">
        <v>98</v>
      </c>
      <c r="EG3566" s="6">
        <v>128</v>
      </c>
      <c r="EH3566" s="6">
        <v>725</v>
      </c>
      <c r="EI3566" s="6">
        <v>100</v>
      </c>
      <c r="EJ3566" s="6">
        <v>608</v>
      </c>
      <c r="EK3566" s="6">
        <v>128</v>
      </c>
      <c r="EL3566" s="6">
        <v>746</v>
      </c>
      <c r="EM3566" s="6" t="s">
        <v>112</v>
      </c>
      <c r="EN3566" s="6" t="s">
        <v>21</v>
      </c>
      <c r="EO3566" s="6">
        <v>49</v>
      </c>
    </row>
    <row r="3567" spans="131:145" x14ac:dyDescent="0.25">
      <c r="EA3567" s="6" t="s">
        <v>0</v>
      </c>
      <c r="EB3567" s="6" t="s">
        <v>9</v>
      </c>
      <c r="EC3567" s="6" t="s">
        <v>1077</v>
      </c>
      <c r="ED3567" s="6" t="s">
        <v>223</v>
      </c>
      <c r="EE3567" s="6" t="s">
        <v>97</v>
      </c>
      <c r="EF3567" s="6" t="s">
        <v>125</v>
      </c>
      <c r="EG3567" s="6">
        <v>486</v>
      </c>
      <c r="EH3567" s="6">
        <v>2371</v>
      </c>
      <c r="EI3567" s="6">
        <v>488</v>
      </c>
      <c r="EJ3567" s="6">
        <v>2325</v>
      </c>
      <c r="EK3567" s="6">
        <v>488</v>
      </c>
      <c r="EL3567" s="6">
        <v>2325</v>
      </c>
      <c r="EM3567" s="6" t="s">
        <v>112</v>
      </c>
      <c r="EN3567" s="6" t="s">
        <v>21</v>
      </c>
      <c r="EO3567" s="6">
        <v>358</v>
      </c>
    </row>
    <row r="3568" spans="131:145" x14ac:dyDescent="0.25">
      <c r="EA3568" s="6" t="s">
        <v>0</v>
      </c>
      <c r="EB3568" s="6" t="s">
        <v>11</v>
      </c>
      <c r="EC3568" s="6" t="s">
        <v>1836</v>
      </c>
      <c r="ED3568" s="6" t="s">
        <v>192</v>
      </c>
      <c r="EE3568" s="6" t="s">
        <v>97</v>
      </c>
      <c r="EF3568" s="6" t="s">
        <v>98</v>
      </c>
      <c r="EG3568" s="6">
        <v>14</v>
      </c>
      <c r="EH3568" s="6">
        <v>44</v>
      </c>
      <c r="EI3568" s="6">
        <v>14</v>
      </c>
      <c r="EJ3568" s="6">
        <v>44</v>
      </c>
      <c r="EK3568" s="6">
        <v>14</v>
      </c>
      <c r="EL3568" s="6">
        <v>44</v>
      </c>
      <c r="EM3568" s="6" t="s">
        <v>112</v>
      </c>
      <c r="EN3568" s="6" t="s">
        <v>21</v>
      </c>
      <c r="EO3568" s="6">
        <v>9</v>
      </c>
    </row>
    <row r="3569" spans="131:145" x14ac:dyDescent="0.25">
      <c r="EA3569" s="6" t="s">
        <v>0</v>
      </c>
      <c r="EB3569" s="6" t="s">
        <v>6</v>
      </c>
      <c r="EC3569" s="6" t="s">
        <v>275</v>
      </c>
      <c r="ED3569" s="6" t="s">
        <v>276</v>
      </c>
      <c r="EE3569" s="6" t="s">
        <v>97</v>
      </c>
      <c r="EF3569" s="6" t="s">
        <v>98</v>
      </c>
      <c r="EG3569" s="6">
        <v>118</v>
      </c>
      <c r="EH3569" s="6">
        <v>516</v>
      </c>
      <c r="EI3569" s="6">
        <v>108</v>
      </c>
      <c r="EJ3569" s="6">
        <v>470</v>
      </c>
      <c r="EK3569" s="6">
        <v>118</v>
      </c>
      <c r="EL3569" s="6">
        <v>520</v>
      </c>
      <c r="EM3569" s="6" t="s">
        <v>112</v>
      </c>
      <c r="EN3569" s="6" t="s">
        <v>21</v>
      </c>
      <c r="EO3569" s="6">
        <v>46</v>
      </c>
    </row>
    <row r="3570" spans="131:145" x14ac:dyDescent="0.25">
      <c r="EA3570" s="6" t="s">
        <v>0</v>
      </c>
      <c r="EB3570" s="6" t="s">
        <v>4</v>
      </c>
      <c r="EC3570" s="6" t="s">
        <v>692</v>
      </c>
      <c r="ED3570" s="6" t="s">
        <v>693</v>
      </c>
      <c r="EE3570" s="6" t="s">
        <v>97</v>
      </c>
      <c r="EF3570" s="6" t="s">
        <v>125</v>
      </c>
      <c r="EG3570" s="6">
        <v>69</v>
      </c>
      <c r="EH3570" s="6">
        <v>325</v>
      </c>
      <c r="EI3570" s="6">
        <v>65</v>
      </c>
      <c r="EJ3570" s="6">
        <v>325</v>
      </c>
      <c r="EK3570" s="6">
        <v>71</v>
      </c>
      <c r="EL3570" s="6">
        <v>322</v>
      </c>
      <c r="EM3570" s="6" t="s">
        <v>112</v>
      </c>
      <c r="EN3570" s="6" t="s">
        <v>22</v>
      </c>
      <c r="EO3570" s="6">
        <v>15</v>
      </c>
    </row>
    <row r="3571" spans="131:145" x14ac:dyDescent="0.25">
      <c r="EA3571" s="6" t="s">
        <v>0</v>
      </c>
      <c r="EB3571" s="6" t="s">
        <v>4</v>
      </c>
      <c r="EC3571" s="6" t="s">
        <v>832</v>
      </c>
      <c r="ED3571" s="6" t="s">
        <v>833</v>
      </c>
      <c r="EE3571" s="6" t="s">
        <v>97</v>
      </c>
      <c r="EF3571" s="6" t="s">
        <v>98</v>
      </c>
      <c r="EG3571" s="6">
        <v>68</v>
      </c>
      <c r="EH3571" s="6">
        <v>340</v>
      </c>
      <c r="EI3571" s="6">
        <v>61</v>
      </c>
      <c r="EJ3571" s="6">
        <v>315</v>
      </c>
      <c r="EK3571" s="6">
        <v>68</v>
      </c>
      <c r="EL3571" s="6">
        <v>340</v>
      </c>
      <c r="EM3571" s="6" t="s">
        <v>112</v>
      </c>
      <c r="EN3571" s="6" t="s">
        <v>22</v>
      </c>
      <c r="EO3571" s="6">
        <v>54</v>
      </c>
    </row>
    <row r="3572" spans="131:145" x14ac:dyDescent="0.25">
      <c r="EA3572" s="6" t="s">
        <v>0</v>
      </c>
      <c r="EB3572" s="6" t="s">
        <v>4</v>
      </c>
      <c r="EC3572" s="6" t="s">
        <v>149</v>
      </c>
      <c r="ED3572" s="6" t="s">
        <v>150</v>
      </c>
      <c r="EE3572" s="6" t="s">
        <v>97</v>
      </c>
      <c r="EF3572" s="6" t="s">
        <v>98</v>
      </c>
      <c r="EG3572" s="6">
        <v>6</v>
      </c>
      <c r="EH3572" s="6">
        <v>39</v>
      </c>
      <c r="EI3572" s="6">
        <v>6</v>
      </c>
      <c r="EJ3572" s="6">
        <v>39</v>
      </c>
      <c r="EK3572" s="6">
        <v>6</v>
      </c>
      <c r="EL3572" s="6">
        <v>39</v>
      </c>
      <c r="EM3572" s="6" t="s">
        <v>112</v>
      </c>
      <c r="EN3572" s="6" t="s">
        <v>23</v>
      </c>
      <c r="EO3572" s="6">
        <v>6</v>
      </c>
    </row>
    <row r="3573" spans="131:145" x14ac:dyDescent="0.25">
      <c r="EA3573" s="6" t="s">
        <v>0</v>
      </c>
      <c r="EB3573" s="6" t="s">
        <v>4</v>
      </c>
      <c r="EC3573" s="6" t="s">
        <v>163</v>
      </c>
      <c r="ED3573" s="6" t="s">
        <v>164</v>
      </c>
      <c r="EE3573" s="6" t="s">
        <v>97</v>
      </c>
      <c r="EF3573" s="6" t="s">
        <v>98</v>
      </c>
      <c r="EG3573" s="6">
        <v>107</v>
      </c>
      <c r="EH3573" s="6">
        <v>584</v>
      </c>
      <c r="EI3573" s="6">
        <v>30</v>
      </c>
      <c r="EJ3573" s="6">
        <v>174</v>
      </c>
      <c r="EK3573" s="6">
        <v>108</v>
      </c>
      <c r="EL3573" s="6">
        <v>605</v>
      </c>
      <c r="EM3573" s="6" t="s">
        <v>112</v>
      </c>
      <c r="EN3573" s="6" t="s">
        <v>23</v>
      </c>
      <c r="EO3573" s="6">
        <v>199</v>
      </c>
    </row>
    <row r="3574" spans="131:145" x14ac:dyDescent="0.25">
      <c r="EA3574" s="6" t="s">
        <v>0</v>
      </c>
      <c r="EB3574" s="6" t="s">
        <v>8</v>
      </c>
      <c r="EC3574" s="6" t="s">
        <v>750</v>
      </c>
      <c r="ED3574" s="6" t="s">
        <v>751</v>
      </c>
      <c r="EE3574" s="6" t="s">
        <v>97</v>
      </c>
      <c r="EF3574" s="6" t="s">
        <v>98</v>
      </c>
      <c r="EG3574" s="6">
        <v>3</v>
      </c>
      <c r="EH3574" s="6">
        <v>13</v>
      </c>
      <c r="EI3574" s="6">
        <v>3</v>
      </c>
      <c r="EJ3574" s="6">
        <v>13</v>
      </c>
      <c r="EK3574" s="6">
        <v>3</v>
      </c>
      <c r="EL3574" s="6">
        <v>13</v>
      </c>
      <c r="EM3574" s="6" t="s">
        <v>112</v>
      </c>
      <c r="EN3574" s="6" t="s">
        <v>21</v>
      </c>
      <c r="EO3574" s="6">
        <v>2</v>
      </c>
    </row>
    <row r="3575" spans="131:145" x14ac:dyDescent="0.25">
      <c r="EA3575" s="6" t="s">
        <v>0</v>
      </c>
      <c r="EB3575" s="6" t="s">
        <v>5</v>
      </c>
      <c r="EC3575" s="6" t="s">
        <v>1839</v>
      </c>
      <c r="ED3575" s="6" t="s">
        <v>717</v>
      </c>
      <c r="EE3575" s="6" t="s">
        <v>209</v>
      </c>
      <c r="EF3575" s="6" t="s">
        <v>98</v>
      </c>
      <c r="EG3575" s="6">
        <v>1295</v>
      </c>
      <c r="EH3575" s="6">
        <v>6509</v>
      </c>
      <c r="EJ3575" s="6">
        <v>6258</v>
      </c>
      <c r="EK3575" s="6">
        <v>1351</v>
      </c>
      <c r="EL3575" s="6">
        <v>6868</v>
      </c>
      <c r="EM3575" s="6" t="s">
        <v>112</v>
      </c>
      <c r="EN3575" s="6" t="s">
        <v>22</v>
      </c>
      <c r="EO3575" s="6">
        <v>619</v>
      </c>
    </row>
    <row r="3576" spans="131:145" x14ac:dyDescent="0.25">
      <c r="EA3576" s="6" t="s">
        <v>0</v>
      </c>
      <c r="EB3576" s="6" t="s">
        <v>8</v>
      </c>
      <c r="EC3576" s="6" t="s">
        <v>1816</v>
      </c>
      <c r="ED3576" s="6" t="s">
        <v>127</v>
      </c>
      <c r="EE3576" s="6" t="s">
        <v>97</v>
      </c>
      <c r="EF3576" s="6" t="s">
        <v>132</v>
      </c>
      <c r="EG3576" s="6">
        <v>50</v>
      </c>
      <c r="EH3576" s="6">
        <v>295</v>
      </c>
      <c r="EI3576" s="6">
        <v>50</v>
      </c>
      <c r="EJ3576" s="6">
        <v>293</v>
      </c>
      <c r="EK3576" s="6">
        <v>50</v>
      </c>
      <c r="EL3576" s="6">
        <v>293</v>
      </c>
      <c r="EM3576" s="6" t="s">
        <v>112</v>
      </c>
      <c r="EN3576" s="6" t="s">
        <v>21</v>
      </c>
      <c r="EO3576" s="6">
        <v>35</v>
      </c>
    </row>
    <row r="3577" spans="131:145" x14ac:dyDescent="0.25">
      <c r="EA3577" s="6" t="s">
        <v>0</v>
      </c>
      <c r="EB3577" s="6" t="s">
        <v>7</v>
      </c>
      <c r="EC3577" s="6" t="s">
        <v>177</v>
      </c>
      <c r="ED3577" s="6" t="s">
        <v>178</v>
      </c>
      <c r="EE3577" s="6" t="s">
        <v>97</v>
      </c>
      <c r="EF3577" s="6" t="s">
        <v>125</v>
      </c>
      <c r="EG3577" s="6">
        <v>23</v>
      </c>
      <c r="EH3577" s="6">
        <v>124</v>
      </c>
      <c r="EI3577" s="6">
        <v>20</v>
      </c>
      <c r="EJ3577" s="6">
        <v>110</v>
      </c>
      <c r="EK3577" s="6">
        <v>20</v>
      </c>
      <c r="EL3577" s="6">
        <v>110</v>
      </c>
      <c r="EM3577" s="6" t="s">
        <v>112</v>
      </c>
      <c r="EN3577" s="6" t="s">
        <v>22</v>
      </c>
      <c r="EO3577" s="6">
        <v>3</v>
      </c>
    </row>
    <row r="3578" spans="131:145" x14ac:dyDescent="0.25">
      <c r="EA3578" s="6" t="s">
        <v>0</v>
      </c>
      <c r="EB3578" s="6" t="s">
        <v>4</v>
      </c>
      <c r="EC3578" s="6" t="s">
        <v>104</v>
      </c>
      <c r="ED3578" s="6" t="s">
        <v>105</v>
      </c>
      <c r="EE3578" s="6" t="s">
        <v>97</v>
      </c>
      <c r="EF3578" s="6" t="s">
        <v>98</v>
      </c>
      <c r="EG3578" s="6">
        <v>32</v>
      </c>
      <c r="EH3578" s="6">
        <v>146</v>
      </c>
      <c r="EI3578" s="6">
        <v>28</v>
      </c>
      <c r="EJ3578" s="6">
        <v>131</v>
      </c>
      <c r="EK3578" s="6">
        <v>32</v>
      </c>
      <c r="EL3578" s="6">
        <v>148</v>
      </c>
      <c r="EM3578" s="6" t="s">
        <v>112</v>
      </c>
      <c r="EN3578" s="6" t="s">
        <v>21</v>
      </c>
      <c r="EO3578" s="6">
        <v>21</v>
      </c>
    </row>
    <row r="3579" spans="131:145" x14ac:dyDescent="0.25">
      <c r="EA3579" s="6" t="s">
        <v>0</v>
      </c>
      <c r="EB3579" s="6" t="s">
        <v>4</v>
      </c>
      <c r="EC3579" s="6" t="s">
        <v>165</v>
      </c>
      <c r="ED3579" s="6" t="s">
        <v>166</v>
      </c>
      <c r="EE3579" s="6" t="s">
        <v>97</v>
      </c>
      <c r="EF3579" s="6" t="s">
        <v>98</v>
      </c>
      <c r="EG3579" s="6">
        <v>72</v>
      </c>
      <c r="EH3579" s="6">
        <v>333</v>
      </c>
      <c r="EI3579" s="6">
        <v>72</v>
      </c>
      <c r="EJ3579" s="6">
        <v>332</v>
      </c>
      <c r="EK3579" s="6">
        <v>72</v>
      </c>
      <c r="EL3579" s="6">
        <v>332</v>
      </c>
      <c r="EM3579" s="6" t="s">
        <v>112</v>
      </c>
      <c r="EN3579" s="6" t="s">
        <v>21</v>
      </c>
      <c r="EO3579" s="6">
        <v>51</v>
      </c>
    </row>
    <row r="3580" spans="131:145" x14ac:dyDescent="0.25">
      <c r="EA3580" s="6" t="s">
        <v>0</v>
      </c>
      <c r="EB3580" s="6" t="s">
        <v>5</v>
      </c>
      <c r="EC3580" s="6" t="s">
        <v>837</v>
      </c>
      <c r="ED3580" s="6" t="s">
        <v>838</v>
      </c>
      <c r="EE3580" s="6" t="s">
        <v>209</v>
      </c>
      <c r="EF3580" s="6" t="s">
        <v>125</v>
      </c>
      <c r="EG3580" s="6">
        <v>184</v>
      </c>
      <c r="EH3580" s="6">
        <v>768</v>
      </c>
      <c r="EI3580" s="6">
        <v>175</v>
      </c>
      <c r="EJ3580" s="6">
        <v>828</v>
      </c>
      <c r="EK3580" s="6">
        <v>175</v>
      </c>
      <c r="EL3580" s="6">
        <v>828</v>
      </c>
      <c r="EM3580" s="6" t="s">
        <v>112</v>
      </c>
      <c r="EN3580" s="6" t="s">
        <v>21</v>
      </c>
      <c r="EO3580" s="6">
        <v>107</v>
      </c>
    </row>
    <row r="3581" spans="131:145" x14ac:dyDescent="0.25">
      <c r="EA3581" s="6" t="s">
        <v>0</v>
      </c>
      <c r="EB3581" s="6" t="s">
        <v>8</v>
      </c>
      <c r="EC3581" s="6" t="s">
        <v>1816</v>
      </c>
      <c r="ED3581" s="6" t="s">
        <v>127</v>
      </c>
      <c r="EE3581" s="6" t="s">
        <v>97</v>
      </c>
      <c r="EF3581" s="6" t="s">
        <v>132</v>
      </c>
      <c r="EG3581" s="6">
        <v>50</v>
      </c>
      <c r="EH3581" s="6">
        <v>295</v>
      </c>
      <c r="EI3581" s="6">
        <v>50</v>
      </c>
      <c r="EJ3581" s="6">
        <v>293</v>
      </c>
      <c r="EK3581" s="6">
        <v>50</v>
      </c>
      <c r="EL3581" s="6">
        <v>293</v>
      </c>
      <c r="EM3581" s="6" t="s">
        <v>112</v>
      </c>
      <c r="EN3581" s="6" t="s">
        <v>22</v>
      </c>
      <c r="EO3581" s="6">
        <v>36</v>
      </c>
    </row>
    <row r="3582" spans="131:145" x14ac:dyDescent="0.25">
      <c r="EA3582" s="6" t="s">
        <v>0</v>
      </c>
      <c r="EB3582" s="6" t="s">
        <v>11</v>
      </c>
      <c r="EC3582" s="6" t="s">
        <v>1836</v>
      </c>
      <c r="ED3582" s="6" t="s">
        <v>192</v>
      </c>
      <c r="EE3582" s="6" t="s">
        <v>97</v>
      </c>
      <c r="EF3582" s="6" t="s">
        <v>98</v>
      </c>
      <c r="EG3582" s="6">
        <v>14</v>
      </c>
      <c r="EH3582" s="6">
        <v>44</v>
      </c>
      <c r="EI3582" s="6">
        <v>14</v>
      </c>
      <c r="EJ3582" s="6">
        <v>44</v>
      </c>
      <c r="EK3582" s="6">
        <v>14</v>
      </c>
      <c r="EL3582" s="6">
        <v>44</v>
      </c>
      <c r="EM3582" s="6" t="s">
        <v>112</v>
      </c>
      <c r="EN3582" s="6" t="s">
        <v>22</v>
      </c>
      <c r="EO3582" s="6">
        <v>2</v>
      </c>
    </row>
    <row r="3583" spans="131:145" x14ac:dyDescent="0.25">
      <c r="EA3583" s="6" t="s">
        <v>0</v>
      </c>
      <c r="EB3583" s="6" t="s">
        <v>10</v>
      </c>
      <c r="EC3583" s="6" t="s">
        <v>216</v>
      </c>
      <c r="ED3583" s="6" t="s">
        <v>217</v>
      </c>
      <c r="EE3583" s="6" t="s">
        <v>97</v>
      </c>
      <c r="EF3583" s="6" t="s">
        <v>98</v>
      </c>
      <c r="EG3583" s="6">
        <v>40</v>
      </c>
      <c r="EH3583" s="6">
        <v>208</v>
      </c>
      <c r="EI3583" s="6">
        <v>41</v>
      </c>
      <c r="EJ3583" s="6">
        <v>208</v>
      </c>
      <c r="EK3583" s="6">
        <v>51</v>
      </c>
      <c r="EL3583" s="6">
        <v>208</v>
      </c>
      <c r="EM3583" s="6" t="s">
        <v>112</v>
      </c>
      <c r="EN3583" s="6" t="s">
        <v>23</v>
      </c>
      <c r="EO3583" s="6">
        <v>90</v>
      </c>
    </row>
    <row r="3584" spans="131:145" x14ac:dyDescent="0.25">
      <c r="EA3584" s="6" t="s">
        <v>0</v>
      </c>
      <c r="EB3584" s="6" t="s">
        <v>4</v>
      </c>
      <c r="EC3584" s="6" t="s">
        <v>104</v>
      </c>
      <c r="ED3584" s="6" t="s">
        <v>105</v>
      </c>
      <c r="EE3584" s="6" t="s">
        <v>97</v>
      </c>
      <c r="EF3584" s="6" t="s">
        <v>98</v>
      </c>
      <c r="EG3584" s="6">
        <v>32</v>
      </c>
      <c r="EH3584" s="6">
        <v>146</v>
      </c>
      <c r="EI3584" s="6">
        <v>28</v>
      </c>
      <c r="EJ3584" s="6">
        <v>131</v>
      </c>
      <c r="EK3584" s="6">
        <v>32</v>
      </c>
      <c r="EL3584" s="6">
        <v>148</v>
      </c>
      <c r="EM3584" s="6" t="s">
        <v>112</v>
      </c>
      <c r="EN3584" s="6" t="s">
        <v>22</v>
      </c>
      <c r="EO3584" s="6">
        <v>15</v>
      </c>
    </row>
    <row r="3585" spans="131:145" x14ac:dyDescent="0.25">
      <c r="EA3585" s="6" t="s">
        <v>0</v>
      </c>
      <c r="EB3585" s="6" t="s">
        <v>5</v>
      </c>
      <c r="EC3585" s="6" t="s">
        <v>1037</v>
      </c>
      <c r="ED3585" s="6" t="s">
        <v>710</v>
      </c>
      <c r="EE3585" s="6" t="s">
        <v>209</v>
      </c>
      <c r="EF3585" s="6" t="s">
        <v>132</v>
      </c>
      <c r="EG3585" s="6">
        <v>610</v>
      </c>
      <c r="EH3585" s="6">
        <v>2750</v>
      </c>
      <c r="EI3585" s="6">
        <v>609</v>
      </c>
      <c r="EJ3585" s="6">
        <v>2630</v>
      </c>
      <c r="EK3585" s="6">
        <v>609</v>
      </c>
      <c r="EL3585" s="6">
        <v>2630</v>
      </c>
      <c r="EM3585" s="6" t="s">
        <v>112</v>
      </c>
      <c r="EN3585" s="6" t="s">
        <v>22</v>
      </c>
      <c r="EO3585" s="6">
        <v>132</v>
      </c>
    </row>
    <row r="3586" spans="131:145" x14ac:dyDescent="0.25">
      <c r="EA3586" s="6" t="s">
        <v>0</v>
      </c>
      <c r="EB3586" s="6" t="s">
        <v>8</v>
      </c>
      <c r="EC3586" s="6" t="s">
        <v>1847</v>
      </c>
      <c r="ED3586" s="6" t="s">
        <v>225</v>
      </c>
      <c r="EE3586" s="6" t="s">
        <v>209</v>
      </c>
      <c r="EF3586" s="6" t="s">
        <v>125</v>
      </c>
      <c r="EG3586" s="6">
        <v>412</v>
      </c>
      <c r="EH3586" s="6">
        <v>1700</v>
      </c>
      <c r="EI3586" s="6">
        <v>375</v>
      </c>
      <c r="EJ3586" s="6">
        <v>1598</v>
      </c>
      <c r="EK3586" s="6">
        <v>375</v>
      </c>
      <c r="EL3586" s="6">
        <v>1598</v>
      </c>
      <c r="EM3586" s="6" t="s">
        <v>112</v>
      </c>
      <c r="EN3586" s="6" t="s">
        <v>23</v>
      </c>
      <c r="EO3586" s="6">
        <v>182</v>
      </c>
    </row>
    <row r="3587" spans="131:145" x14ac:dyDescent="0.25">
      <c r="EA3587" s="6" t="s">
        <v>0</v>
      </c>
      <c r="EB3587" s="6" t="s">
        <v>6</v>
      </c>
      <c r="EC3587" s="6" t="s">
        <v>824</v>
      </c>
      <c r="ED3587" s="6" t="s">
        <v>825</v>
      </c>
      <c r="EE3587" s="6" t="s">
        <v>209</v>
      </c>
      <c r="EF3587" s="6" t="s">
        <v>132</v>
      </c>
      <c r="EG3587" s="6">
        <v>153</v>
      </c>
      <c r="EH3587" s="6">
        <v>873</v>
      </c>
      <c r="EI3587" s="6">
        <v>153</v>
      </c>
      <c r="EJ3587" s="6">
        <v>922</v>
      </c>
      <c r="EK3587" s="6">
        <v>153</v>
      </c>
      <c r="EL3587" s="6">
        <v>922</v>
      </c>
      <c r="EM3587" s="6" t="s">
        <v>112</v>
      </c>
      <c r="EN3587" s="6" t="s">
        <v>21</v>
      </c>
      <c r="EO3587" s="6">
        <v>115</v>
      </c>
    </row>
    <row r="3588" spans="131:145" x14ac:dyDescent="0.25">
      <c r="EA3588" s="6" t="s">
        <v>0</v>
      </c>
      <c r="EB3588" s="6" t="s">
        <v>13</v>
      </c>
      <c r="EC3588" s="6" t="s">
        <v>193</v>
      </c>
      <c r="ED3588" s="6" t="s">
        <v>194</v>
      </c>
      <c r="EE3588" s="6" t="s">
        <v>97</v>
      </c>
      <c r="EF3588" s="6" t="s">
        <v>125</v>
      </c>
      <c r="EG3588" s="6">
        <v>21</v>
      </c>
      <c r="EH3588" s="6">
        <v>93</v>
      </c>
      <c r="EI3588" s="6">
        <v>20</v>
      </c>
      <c r="EJ3588" s="6">
        <v>78</v>
      </c>
      <c r="EK3588" s="6">
        <v>20</v>
      </c>
      <c r="EL3588" s="6">
        <v>80</v>
      </c>
      <c r="EM3588" s="6" t="s">
        <v>112</v>
      </c>
      <c r="EN3588" s="6" t="s">
        <v>21</v>
      </c>
      <c r="EO3588" s="6">
        <v>16</v>
      </c>
    </row>
    <row r="3589" spans="131:145" x14ac:dyDescent="0.25">
      <c r="EA3589" s="6" t="s">
        <v>0</v>
      </c>
      <c r="EB3589" s="6" t="s">
        <v>4</v>
      </c>
      <c r="EC3589" s="6" t="s">
        <v>1799</v>
      </c>
      <c r="ED3589" s="6" t="s">
        <v>162</v>
      </c>
      <c r="EE3589" s="6" t="s">
        <v>97</v>
      </c>
      <c r="EF3589" s="6" t="s">
        <v>98</v>
      </c>
      <c r="EG3589" s="6">
        <v>163</v>
      </c>
      <c r="EH3589" s="6">
        <v>712</v>
      </c>
      <c r="EI3589" s="6">
        <v>84</v>
      </c>
      <c r="EJ3589" s="6">
        <v>452</v>
      </c>
      <c r="EK3589" s="6">
        <v>140</v>
      </c>
      <c r="EL3589" s="6">
        <v>707</v>
      </c>
      <c r="EM3589" s="6" t="s">
        <v>112</v>
      </c>
      <c r="EN3589" s="6" t="s">
        <v>23</v>
      </c>
      <c r="EO3589" s="6">
        <v>187</v>
      </c>
    </row>
    <row r="3590" spans="131:145" x14ac:dyDescent="0.25">
      <c r="EA3590" s="6" t="s">
        <v>0</v>
      </c>
      <c r="EB3590" s="6" t="s">
        <v>7</v>
      </c>
      <c r="EC3590" s="6" t="s">
        <v>177</v>
      </c>
      <c r="ED3590" s="6" t="s">
        <v>178</v>
      </c>
      <c r="EE3590" s="6" t="s">
        <v>97</v>
      </c>
      <c r="EF3590" s="6" t="s">
        <v>125</v>
      </c>
      <c r="EG3590" s="6">
        <v>23</v>
      </c>
      <c r="EH3590" s="6">
        <v>124</v>
      </c>
      <c r="EI3590" s="6">
        <v>20</v>
      </c>
      <c r="EJ3590" s="6">
        <v>110</v>
      </c>
      <c r="EK3590" s="6">
        <v>20</v>
      </c>
      <c r="EL3590" s="6">
        <v>110</v>
      </c>
      <c r="EM3590" s="6" t="s">
        <v>112</v>
      </c>
      <c r="EN3590" s="6" t="s">
        <v>21</v>
      </c>
      <c r="EO3590" s="6">
        <v>2</v>
      </c>
    </row>
    <row r="3591" spans="131:145" x14ac:dyDescent="0.25">
      <c r="EA3591" s="6" t="s">
        <v>0</v>
      </c>
      <c r="EB3591" s="6" t="s">
        <v>11</v>
      </c>
      <c r="EC3591" s="6" t="s">
        <v>187</v>
      </c>
      <c r="ED3591" s="6" t="s">
        <v>188</v>
      </c>
      <c r="EE3591" s="6" t="s">
        <v>97</v>
      </c>
      <c r="EF3591" s="6" t="s">
        <v>132</v>
      </c>
      <c r="EG3591" s="6">
        <v>18</v>
      </c>
      <c r="EH3591" s="6">
        <v>78</v>
      </c>
      <c r="EI3591" s="6">
        <v>18</v>
      </c>
      <c r="EJ3591" s="6">
        <v>79</v>
      </c>
      <c r="EK3591" s="6">
        <v>18</v>
      </c>
      <c r="EL3591" s="6">
        <v>77</v>
      </c>
      <c r="EM3591" s="6" t="s">
        <v>112</v>
      </c>
      <c r="EN3591" s="6" t="s">
        <v>23</v>
      </c>
      <c r="EO3591" s="6">
        <v>19</v>
      </c>
    </row>
    <row r="3592" spans="131:145" x14ac:dyDescent="0.25">
      <c r="EA3592" s="6" t="s">
        <v>0</v>
      </c>
      <c r="EB3592" s="6" t="s">
        <v>4</v>
      </c>
      <c r="EC3592" s="6" t="s">
        <v>692</v>
      </c>
      <c r="ED3592" s="6" t="s">
        <v>693</v>
      </c>
      <c r="EE3592" s="6" t="s">
        <v>97</v>
      </c>
      <c r="EF3592" s="6" t="s">
        <v>125</v>
      </c>
      <c r="EG3592" s="6">
        <v>69</v>
      </c>
      <c r="EH3592" s="6">
        <v>325</v>
      </c>
      <c r="EI3592" s="6">
        <v>65</v>
      </c>
      <c r="EJ3592" s="6">
        <v>325</v>
      </c>
      <c r="EK3592" s="6">
        <v>71</v>
      </c>
      <c r="EL3592" s="6">
        <v>322</v>
      </c>
      <c r="EM3592" s="6" t="s">
        <v>112</v>
      </c>
      <c r="EN3592" s="6" t="s">
        <v>21</v>
      </c>
      <c r="EO3592" s="6">
        <v>20</v>
      </c>
    </row>
    <row r="3593" spans="131:145" x14ac:dyDescent="0.25">
      <c r="EA3593" s="6" t="s">
        <v>0</v>
      </c>
      <c r="EB3593" s="6" t="s">
        <v>6</v>
      </c>
      <c r="EC3593" s="6" t="s">
        <v>275</v>
      </c>
      <c r="ED3593" s="6" t="s">
        <v>276</v>
      </c>
      <c r="EE3593" s="6" t="s">
        <v>97</v>
      </c>
      <c r="EF3593" s="6" t="s">
        <v>98</v>
      </c>
      <c r="EG3593" s="6">
        <v>118</v>
      </c>
      <c r="EH3593" s="6">
        <v>516</v>
      </c>
      <c r="EI3593" s="6">
        <v>108</v>
      </c>
      <c r="EJ3593" s="6">
        <v>470</v>
      </c>
      <c r="EK3593" s="6">
        <v>118</v>
      </c>
      <c r="EL3593" s="6">
        <v>520</v>
      </c>
      <c r="EM3593" s="6" t="s">
        <v>112</v>
      </c>
      <c r="EN3593" s="6" t="s">
        <v>23</v>
      </c>
      <c r="EO3593" s="6">
        <v>86</v>
      </c>
    </row>
    <row r="3594" spans="131:145" x14ac:dyDescent="0.25">
      <c r="EA3594" s="6" t="s">
        <v>0</v>
      </c>
      <c r="EB3594" s="6" t="s">
        <v>10</v>
      </c>
      <c r="EC3594" s="6" t="s">
        <v>216</v>
      </c>
      <c r="ED3594" s="6" t="s">
        <v>217</v>
      </c>
      <c r="EE3594" s="6" t="s">
        <v>97</v>
      </c>
      <c r="EF3594" s="6" t="s">
        <v>98</v>
      </c>
      <c r="EG3594" s="6">
        <v>40</v>
      </c>
      <c r="EH3594" s="6">
        <v>208</v>
      </c>
      <c r="EI3594" s="6">
        <v>41</v>
      </c>
      <c r="EJ3594" s="6">
        <v>208</v>
      </c>
      <c r="EK3594" s="6">
        <v>51</v>
      </c>
      <c r="EL3594" s="6">
        <v>208</v>
      </c>
      <c r="EM3594" s="6" t="s">
        <v>112</v>
      </c>
      <c r="EN3594" s="6" t="s">
        <v>21</v>
      </c>
      <c r="EO3594" s="6">
        <v>56</v>
      </c>
    </row>
    <row r="3595" spans="131:145" x14ac:dyDescent="0.25">
      <c r="EA3595" s="6" t="s">
        <v>0</v>
      </c>
      <c r="EB3595" s="6" t="s">
        <v>4</v>
      </c>
      <c r="EC3595" s="6" t="s">
        <v>1799</v>
      </c>
      <c r="ED3595" s="6" t="s">
        <v>162</v>
      </c>
      <c r="EE3595" s="6" t="s">
        <v>97</v>
      </c>
      <c r="EF3595" s="6" t="s">
        <v>98</v>
      </c>
      <c r="EG3595" s="6">
        <v>163</v>
      </c>
      <c r="EH3595" s="6">
        <v>712</v>
      </c>
      <c r="EI3595" s="6">
        <v>84</v>
      </c>
      <c r="EJ3595" s="6">
        <v>452</v>
      </c>
      <c r="EK3595" s="6">
        <v>140</v>
      </c>
      <c r="EL3595" s="6">
        <v>707</v>
      </c>
      <c r="EM3595" s="6" t="s">
        <v>112</v>
      </c>
      <c r="EN3595" s="6" t="s">
        <v>22</v>
      </c>
      <c r="EO3595" s="6">
        <v>87</v>
      </c>
    </row>
    <row r="3596" spans="131:145" x14ac:dyDescent="0.25">
      <c r="EA3596" s="6" t="s">
        <v>0</v>
      </c>
      <c r="EB3596" s="6" t="s">
        <v>4</v>
      </c>
      <c r="EC3596" s="6" t="s">
        <v>104</v>
      </c>
      <c r="ED3596" s="6" t="s">
        <v>105</v>
      </c>
      <c r="EE3596" s="6" t="s">
        <v>97</v>
      </c>
      <c r="EF3596" s="6" t="s">
        <v>98</v>
      </c>
      <c r="EG3596" s="6">
        <v>32</v>
      </c>
      <c r="EH3596" s="6">
        <v>146</v>
      </c>
      <c r="EI3596" s="6">
        <v>28</v>
      </c>
      <c r="EJ3596" s="6">
        <v>131</v>
      </c>
      <c r="EK3596" s="6">
        <v>32</v>
      </c>
      <c r="EL3596" s="6">
        <v>148</v>
      </c>
      <c r="EM3596" s="6" t="s">
        <v>112</v>
      </c>
      <c r="EN3596" s="6" t="s">
        <v>23</v>
      </c>
      <c r="EO3596" s="6">
        <v>36</v>
      </c>
    </row>
    <row r="3597" spans="131:145" x14ac:dyDescent="0.25">
      <c r="EA3597" s="6" t="s">
        <v>0</v>
      </c>
      <c r="EB3597" s="6" t="s">
        <v>6</v>
      </c>
      <c r="EC3597" s="6" t="s">
        <v>275</v>
      </c>
      <c r="ED3597" s="6" t="s">
        <v>276</v>
      </c>
      <c r="EE3597" s="6" t="s">
        <v>97</v>
      </c>
      <c r="EF3597" s="6" t="s">
        <v>98</v>
      </c>
      <c r="EG3597" s="6">
        <v>118</v>
      </c>
      <c r="EH3597" s="6">
        <v>516</v>
      </c>
      <c r="EI3597" s="6">
        <v>108</v>
      </c>
      <c r="EJ3597" s="6">
        <v>470</v>
      </c>
      <c r="EK3597" s="6">
        <v>118</v>
      </c>
      <c r="EL3597" s="6">
        <v>520</v>
      </c>
      <c r="EM3597" s="6" t="s">
        <v>112</v>
      </c>
      <c r="EN3597" s="6" t="s">
        <v>22</v>
      </c>
      <c r="EO3597" s="6">
        <v>40</v>
      </c>
    </row>
    <row r="3598" spans="131:145" x14ac:dyDescent="0.25">
      <c r="EA3598" s="6" t="s">
        <v>0</v>
      </c>
      <c r="EB3598" s="6" t="s">
        <v>5</v>
      </c>
      <c r="EC3598" s="6" t="s">
        <v>846</v>
      </c>
      <c r="ED3598" s="6" t="s">
        <v>847</v>
      </c>
      <c r="EE3598" s="6" t="s">
        <v>97</v>
      </c>
      <c r="EF3598" s="6" t="s">
        <v>132</v>
      </c>
      <c r="EG3598" s="6">
        <v>243</v>
      </c>
      <c r="EH3598" s="6">
        <v>1307</v>
      </c>
      <c r="EI3598" s="6">
        <v>227</v>
      </c>
      <c r="EJ3598" s="6">
        <v>1227</v>
      </c>
      <c r="EK3598" s="6">
        <v>227</v>
      </c>
      <c r="EL3598" s="6">
        <v>1227</v>
      </c>
      <c r="EM3598" s="6" t="s">
        <v>112</v>
      </c>
      <c r="EN3598" s="6" t="s">
        <v>22</v>
      </c>
      <c r="EO3598" s="6">
        <v>117</v>
      </c>
    </row>
    <row r="3599" spans="131:145" x14ac:dyDescent="0.25">
      <c r="EA3599" s="6" t="s">
        <v>0</v>
      </c>
      <c r="EB3599" s="6" t="s">
        <v>4</v>
      </c>
      <c r="EC3599" s="6" t="s">
        <v>1799</v>
      </c>
      <c r="ED3599" s="6" t="s">
        <v>162</v>
      </c>
      <c r="EE3599" s="6" t="s">
        <v>97</v>
      </c>
      <c r="EF3599" s="6" t="s">
        <v>98</v>
      </c>
      <c r="EG3599" s="6">
        <v>163</v>
      </c>
      <c r="EH3599" s="6">
        <v>712</v>
      </c>
      <c r="EI3599" s="6">
        <v>84</v>
      </c>
      <c r="EJ3599" s="6">
        <v>452</v>
      </c>
      <c r="EK3599" s="6">
        <v>140</v>
      </c>
      <c r="EL3599" s="6">
        <v>707</v>
      </c>
      <c r="EM3599" s="6" t="s">
        <v>112</v>
      </c>
      <c r="EN3599" s="6" t="s">
        <v>21</v>
      </c>
      <c r="EO3599" s="6">
        <v>100</v>
      </c>
    </row>
    <row r="3600" spans="131:145" x14ac:dyDescent="0.25">
      <c r="EA3600" s="6" t="s">
        <v>0</v>
      </c>
      <c r="EB3600" s="6" t="s">
        <v>5</v>
      </c>
      <c r="EC3600" s="6" t="s">
        <v>261</v>
      </c>
      <c r="ED3600" s="6" t="s">
        <v>262</v>
      </c>
      <c r="EE3600" s="6" t="s">
        <v>97</v>
      </c>
      <c r="EF3600" s="6" t="s">
        <v>98</v>
      </c>
      <c r="EG3600" s="6">
        <v>42</v>
      </c>
      <c r="EH3600" s="6">
        <v>175</v>
      </c>
      <c r="EI3600" s="6">
        <v>27</v>
      </c>
      <c r="EJ3600" s="6">
        <v>131</v>
      </c>
      <c r="EK3600" s="6">
        <v>42</v>
      </c>
      <c r="EL3600" s="6">
        <v>175</v>
      </c>
      <c r="EM3600" s="6" t="s">
        <v>112</v>
      </c>
      <c r="EN3600" s="6" t="s">
        <v>23</v>
      </c>
      <c r="EO3600" s="6">
        <v>57</v>
      </c>
    </row>
    <row r="3601" spans="131:145" x14ac:dyDescent="0.25">
      <c r="EA3601" s="6" t="s">
        <v>0</v>
      </c>
      <c r="EB3601" s="6" t="s">
        <v>5</v>
      </c>
      <c r="EC3601" s="6" t="s">
        <v>1037</v>
      </c>
      <c r="ED3601" s="6" t="s">
        <v>710</v>
      </c>
      <c r="EE3601" s="6" t="s">
        <v>209</v>
      </c>
      <c r="EF3601" s="6" t="s">
        <v>132</v>
      </c>
      <c r="EG3601" s="6">
        <v>610</v>
      </c>
      <c r="EH3601" s="6">
        <v>2750</v>
      </c>
      <c r="EI3601" s="6">
        <v>609</v>
      </c>
      <c r="EJ3601" s="6">
        <v>2630</v>
      </c>
      <c r="EK3601" s="6">
        <v>609</v>
      </c>
      <c r="EL3601" s="6">
        <v>2630</v>
      </c>
      <c r="EM3601" s="6" t="s">
        <v>112</v>
      </c>
      <c r="EN3601" s="6" t="s">
        <v>21</v>
      </c>
      <c r="EO3601" s="6">
        <v>243</v>
      </c>
    </row>
    <row r="3602" spans="131:145" x14ac:dyDescent="0.25">
      <c r="EA3602" s="6" t="s">
        <v>0</v>
      </c>
      <c r="EB3602" s="6" t="s">
        <v>5</v>
      </c>
      <c r="EC3602" s="6" t="s">
        <v>261</v>
      </c>
      <c r="ED3602" s="6" t="s">
        <v>262</v>
      </c>
      <c r="EE3602" s="6" t="s">
        <v>97</v>
      </c>
      <c r="EF3602" s="6" t="s">
        <v>98</v>
      </c>
      <c r="EG3602" s="6">
        <v>42</v>
      </c>
      <c r="EH3602" s="6">
        <v>175</v>
      </c>
      <c r="EI3602" s="6">
        <v>27</v>
      </c>
      <c r="EJ3602" s="6">
        <v>131</v>
      </c>
      <c r="EK3602" s="6">
        <v>42</v>
      </c>
      <c r="EL3602" s="6">
        <v>175</v>
      </c>
      <c r="EM3602" s="6" t="s">
        <v>112</v>
      </c>
      <c r="EN3602" s="6" t="s">
        <v>22</v>
      </c>
      <c r="EO3602" s="6">
        <v>32</v>
      </c>
    </row>
    <row r="3603" spans="131:145" x14ac:dyDescent="0.25">
      <c r="EA3603" s="6" t="s">
        <v>0</v>
      </c>
      <c r="EB3603" s="6" t="s">
        <v>5</v>
      </c>
      <c r="EC3603" s="6" t="s">
        <v>846</v>
      </c>
      <c r="ED3603" s="6" t="s">
        <v>847</v>
      </c>
      <c r="EE3603" s="6" t="s">
        <v>97</v>
      </c>
      <c r="EF3603" s="6" t="s">
        <v>132</v>
      </c>
      <c r="EG3603" s="6">
        <v>243</v>
      </c>
      <c r="EH3603" s="6">
        <v>1307</v>
      </c>
      <c r="EI3603" s="6">
        <v>227</v>
      </c>
      <c r="EJ3603" s="6">
        <v>1227</v>
      </c>
      <c r="EK3603" s="6">
        <v>227</v>
      </c>
      <c r="EL3603" s="6">
        <v>1227</v>
      </c>
      <c r="EM3603" s="6" t="s">
        <v>112</v>
      </c>
      <c r="EN3603" s="6" t="s">
        <v>21</v>
      </c>
      <c r="EO3603" s="6">
        <v>165</v>
      </c>
    </row>
    <row r="3604" spans="131:145" x14ac:dyDescent="0.25">
      <c r="EA3604" s="6" t="s">
        <v>0</v>
      </c>
      <c r="EB3604" s="6" t="s">
        <v>5</v>
      </c>
      <c r="EC3604" s="6" t="s">
        <v>169</v>
      </c>
      <c r="ED3604" s="6" t="s">
        <v>170</v>
      </c>
      <c r="EE3604" s="6" t="s">
        <v>97</v>
      </c>
      <c r="EF3604" s="6" t="s">
        <v>98</v>
      </c>
      <c r="EG3604" s="6">
        <v>65</v>
      </c>
      <c r="EH3604" s="6">
        <v>315</v>
      </c>
      <c r="EI3604" s="6">
        <v>31</v>
      </c>
      <c r="EJ3604" s="6">
        <v>171</v>
      </c>
      <c r="EK3604" s="6">
        <v>65</v>
      </c>
      <c r="EL3604" s="6">
        <v>323</v>
      </c>
      <c r="EM3604" s="6" t="s">
        <v>112</v>
      </c>
      <c r="EN3604" s="6" t="s">
        <v>22</v>
      </c>
      <c r="EO3604" s="6">
        <v>42</v>
      </c>
    </row>
    <row r="3605" spans="131:145" x14ac:dyDescent="0.25">
      <c r="EA3605" s="6" t="s">
        <v>0</v>
      </c>
      <c r="EB3605" s="6" t="s">
        <v>8</v>
      </c>
      <c r="EC3605" s="6" t="s">
        <v>121</v>
      </c>
      <c r="ED3605" s="6" t="s">
        <v>122</v>
      </c>
      <c r="EE3605" s="6" t="s">
        <v>97</v>
      </c>
      <c r="EF3605" s="6" t="s">
        <v>98</v>
      </c>
      <c r="EG3605" s="6">
        <v>413</v>
      </c>
      <c r="EH3605" s="6">
        <v>1835</v>
      </c>
      <c r="EI3605" s="6">
        <v>407</v>
      </c>
      <c r="EJ3605" s="6">
        <v>1858</v>
      </c>
      <c r="EK3605" s="6">
        <v>407</v>
      </c>
      <c r="EL3605" s="6">
        <v>1858</v>
      </c>
      <c r="EM3605" s="6" t="s">
        <v>112</v>
      </c>
      <c r="EN3605" s="6" t="s">
        <v>23</v>
      </c>
      <c r="EO3605" s="6">
        <v>266</v>
      </c>
    </row>
    <row r="3606" spans="131:145" x14ac:dyDescent="0.25">
      <c r="EA3606" s="6" t="s">
        <v>0</v>
      </c>
      <c r="EB3606" s="6" t="s">
        <v>4</v>
      </c>
      <c r="EC3606" s="6" t="s">
        <v>163</v>
      </c>
      <c r="ED3606" s="6" t="s">
        <v>164</v>
      </c>
      <c r="EE3606" s="6" t="s">
        <v>97</v>
      </c>
      <c r="EF3606" s="6" t="s">
        <v>98</v>
      </c>
      <c r="EG3606" s="6">
        <v>107</v>
      </c>
      <c r="EH3606" s="6">
        <v>584</v>
      </c>
      <c r="EI3606" s="6">
        <v>30</v>
      </c>
      <c r="EJ3606" s="6">
        <v>174</v>
      </c>
      <c r="EK3606" s="6">
        <v>108</v>
      </c>
      <c r="EL3606" s="6">
        <v>605</v>
      </c>
      <c r="EM3606" s="6" t="s">
        <v>112</v>
      </c>
      <c r="EN3606" s="6" t="s">
        <v>22</v>
      </c>
      <c r="EO3606" s="6">
        <v>105</v>
      </c>
    </row>
    <row r="3607" spans="131:145" x14ac:dyDescent="0.25">
      <c r="EA3607" s="6" t="s">
        <v>0</v>
      </c>
      <c r="EB3607" s="6" t="s">
        <v>4</v>
      </c>
      <c r="EC3607" s="6" t="s">
        <v>832</v>
      </c>
      <c r="ED3607" s="6" t="s">
        <v>833</v>
      </c>
      <c r="EE3607" s="6" t="s">
        <v>97</v>
      </c>
      <c r="EF3607" s="6" t="s">
        <v>98</v>
      </c>
      <c r="EG3607" s="6">
        <v>68</v>
      </c>
      <c r="EH3607" s="6">
        <v>340</v>
      </c>
      <c r="EI3607" s="6">
        <v>61</v>
      </c>
      <c r="EJ3607" s="6">
        <v>315</v>
      </c>
      <c r="EK3607" s="6">
        <v>68</v>
      </c>
      <c r="EL3607" s="6">
        <v>340</v>
      </c>
      <c r="EM3607" s="6" t="s">
        <v>112</v>
      </c>
      <c r="EN3607" s="6" t="s">
        <v>23</v>
      </c>
      <c r="EO3607" s="6">
        <v>104</v>
      </c>
    </row>
    <row r="3608" spans="131:145" x14ac:dyDescent="0.25">
      <c r="EA3608" s="6" t="s">
        <v>0</v>
      </c>
      <c r="EB3608" s="6" t="s">
        <v>6</v>
      </c>
      <c r="EC3608" s="6" t="s">
        <v>824</v>
      </c>
      <c r="ED3608" s="6" t="s">
        <v>825</v>
      </c>
      <c r="EE3608" s="6" t="s">
        <v>209</v>
      </c>
      <c r="EF3608" s="6" t="s">
        <v>132</v>
      </c>
      <c r="EG3608" s="6">
        <v>153</v>
      </c>
      <c r="EH3608" s="6">
        <v>873</v>
      </c>
      <c r="EI3608" s="6">
        <v>153</v>
      </c>
      <c r="EJ3608" s="6">
        <v>922</v>
      </c>
      <c r="EK3608" s="6">
        <v>153</v>
      </c>
      <c r="EL3608" s="6">
        <v>922</v>
      </c>
      <c r="EM3608" s="6" t="s">
        <v>112</v>
      </c>
      <c r="EN3608" s="6" t="s">
        <v>22</v>
      </c>
      <c r="EO3608" s="6">
        <v>90</v>
      </c>
    </row>
    <row r="3609" spans="131:145" x14ac:dyDescent="0.25">
      <c r="EA3609" s="6" t="s">
        <v>0</v>
      </c>
      <c r="EB3609" s="6" t="s">
        <v>4</v>
      </c>
      <c r="EC3609" s="6" t="s">
        <v>163</v>
      </c>
      <c r="ED3609" s="6" t="s">
        <v>164</v>
      </c>
      <c r="EE3609" s="6" t="s">
        <v>97</v>
      </c>
      <c r="EF3609" s="6" t="s">
        <v>98</v>
      </c>
      <c r="EG3609" s="6">
        <v>107</v>
      </c>
      <c r="EH3609" s="6">
        <v>584</v>
      </c>
      <c r="EI3609" s="6">
        <v>30</v>
      </c>
      <c r="EJ3609" s="6">
        <v>174</v>
      </c>
      <c r="EK3609" s="6">
        <v>108</v>
      </c>
      <c r="EL3609" s="6">
        <v>605</v>
      </c>
      <c r="EM3609" s="6" t="s">
        <v>112</v>
      </c>
      <c r="EN3609" s="6" t="s">
        <v>21</v>
      </c>
      <c r="EO3609" s="6">
        <v>94</v>
      </c>
    </row>
    <row r="3610" spans="131:145" x14ac:dyDescent="0.25">
      <c r="EA3610" s="6" t="s">
        <v>0</v>
      </c>
      <c r="EB3610" s="6" t="s">
        <v>13</v>
      </c>
      <c r="EC3610" s="6" t="s">
        <v>193</v>
      </c>
      <c r="ED3610" s="6" t="s">
        <v>194</v>
      </c>
      <c r="EE3610" s="6" t="s">
        <v>97</v>
      </c>
      <c r="EF3610" s="6" t="s">
        <v>125</v>
      </c>
      <c r="EG3610" s="6">
        <v>21</v>
      </c>
      <c r="EH3610" s="6">
        <v>93</v>
      </c>
      <c r="EI3610" s="6">
        <v>20</v>
      </c>
      <c r="EJ3610" s="6">
        <v>78</v>
      </c>
      <c r="EK3610" s="6">
        <v>20</v>
      </c>
      <c r="EL3610" s="6">
        <v>80</v>
      </c>
      <c r="EM3610" s="6" t="s">
        <v>112</v>
      </c>
      <c r="EN3610" s="6" t="s">
        <v>22</v>
      </c>
      <c r="EO3610" s="6">
        <v>14</v>
      </c>
    </row>
    <row r="3611" spans="131:145" x14ac:dyDescent="0.25">
      <c r="EA3611" s="6" t="s">
        <v>0</v>
      </c>
      <c r="EB3611" s="6" t="s">
        <v>5</v>
      </c>
      <c r="EC3611" s="6" t="s">
        <v>1839</v>
      </c>
      <c r="ED3611" s="6" t="s">
        <v>717</v>
      </c>
      <c r="EE3611" s="6" t="s">
        <v>209</v>
      </c>
      <c r="EF3611" s="6" t="s">
        <v>98</v>
      </c>
      <c r="EG3611" s="6">
        <v>1295</v>
      </c>
      <c r="EH3611" s="6">
        <v>6509</v>
      </c>
      <c r="EJ3611" s="6">
        <v>6258</v>
      </c>
      <c r="EK3611" s="6">
        <v>1351</v>
      </c>
      <c r="EL3611" s="6">
        <v>6868</v>
      </c>
      <c r="EM3611" s="6" t="s">
        <v>112</v>
      </c>
      <c r="EN3611" s="6" t="s">
        <v>23</v>
      </c>
      <c r="EO3611" s="6">
        <v>1349</v>
      </c>
    </row>
    <row r="3612" spans="131:145" x14ac:dyDescent="0.25">
      <c r="EA3612" s="6" t="s">
        <v>0</v>
      </c>
      <c r="EB3612" s="6" t="s">
        <v>5</v>
      </c>
      <c r="EC3612" s="6" t="s">
        <v>1037</v>
      </c>
      <c r="ED3612" s="6" t="s">
        <v>710</v>
      </c>
      <c r="EE3612" s="6" t="s">
        <v>209</v>
      </c>
      <c r="EF3612" s="6" t="s">
        <v>132</v>
      </c>
      <c r="EG3612" s="6">
        <v>610</v>
      </c>
      <c r="EH3612" s="6">
        <v>2750</v>
      </c>
      <c r="EI3612" s="6">
        <v>609</v>
      </c>
      <c r="EJ3612" s="6">
        <v>2630</v>
      </c>
      <c r="EK3612" s="6">
        <v>609</v>
      </c>
      <c r="EL3612" s="6">
        <v>2630</v>
      </c>
      <c r="EM3612" s="6" t="s">
        <v>112</v>
      </c>
      <c r="EN3612" s="6" t="s">
        <v>23</v>
      </c>
      <c r="EO3612" s="6">
        <v>375</v>
      </c>
    </row>
    <row r="3613" spans="131:145" x14ac:dyDescent="0.25">
      <c r="EA3613" s="6" t="s">
        <v>0</v>
      </c>
      <c r="EB3613" s="6" t="s">
        <v>5</v>
      </c>
      <c r="EC3613" s="6" t="s">
        <v>185</v>
      </c>
      <c r="ED3613" s="6" t="s">
        <v>186</v>
      </c>
      <c r="EE3613" s="6" t="s">
        <v>97</v>
      </c>
      <c r="EF3613" s="6" t="s">
        <v>125</v>
      </c>
      <c r="EG3613" s="6">
        <v>429</v>
      </c>
      <c r="EH3613" s="6">
        <v>2237</v>
      </c>
      <c r="EI3613" s="6">
        <v>429</v>
      </c>
      <c r="EJ3613" s="6">
        <v>2221</v>
      </c>
      <c r="EK3613" s="6">
        <v>429</v>
      </c>
      <c r="EL3613" s="6">
        <v>2221</v>
      </c>
      <c r="EM3613" s="6" t="s">
        <v>112</v>
      </c>
      <c r="EN3613" s="6" t="s">
        <v>22</v>
      </c>
      <c r="EO3613" s="6">
        <v>289</v>
      </c>
    </row>
    <row r="3614" spans="131:145" x14ac:dyDescent="0.25">
      <c r="EA3614" s="6" t="s">
        <v>0</v>
      </c>
      <c r="EB3614" s="6" t="s">
        <v>8</v>
      </c>
      <c r="EC3614" s="6" t="s">
        <v>121</v>
      </c>
      <c r="ED3614" s="6" t="s">
        <v>122</v>
      </c>
      <c r="EE3614" s="6" t="s">
        <v>97</v>
      </c>
      <c r="EF3614" s="6" t="s">
        <v>98</v>
      </c>
      <c r="EG3614" s="6">
        <v>413</v>
      </c>
      <c r="EH3614" s="6">
        <v>1835</v>
      </c>
      <c r="EI3614" s="6">
        <v>407</v>
      </c>
      <c r="EJ3614" s="6">
        <v>1858</v>
      </c>
      <c r="EK3614" s="6">
        <v>407</v>
      </c>
      <c r="EL3614" s="6">
        <v>1858</v>
      </c>
      <c r="EM3614" s="6" t="s">
        <v>112</v>
      </c>
      <c r="EN3614" s="6" t="s">
        <v>22</v>
      </c>
      <c r="EO3614" s="6">
        <v>123</v>
      </c>
    </row>
    <row r="3615" spans="131:145" x14ac:dyDescent="0.25">
      <c r="EA3615" s="6" t="s">
        <v>0</v>
      </c>
      <c r="EB3615" s="6" t="s">
        <v>8</v>
      </c>
      <c r="EC3615" s="6" t="s">
        <v>141</v>
      </c>
      <c r="ED3615" s="6" t="s">
        <v>142</v>
      </c>
      <c r="EE3615" s="6" t="s">
        <v>97</v>
      </c>
      <c r="EF3615" s="6" t="s">
        <v>98</v>
      </c>
      <c r="EG3615" s="6">
        <v>186</v>
      </c>
      <c r="EH3615" s="6">
        <v>1002</v>
      </c>
      <c r="EI3615" s="6">
        <v>183</v>
      </c>
      <c r="EJ3615" s="6">
        <v>971</v>
      </c>
      <c r="EK3615" s="6">
        <v>188</v>
      </c>
      <c r="EL3615" s="6">
        <v>1003</v>
      </c>
      <c r="EM3615" s="6" t="s">
        <v>112</v>
      </c>
      <c r="EN3615" s="6" t="s">
        <v>22</v>
      </c>
      <c r="EO3615" s="6">
        <v>25</v>
      </c>
    </row>
    <row r="3616" spans="131:145" x14ac:dyDescent="0.25">
      <c r="EA3616" s="6" t="s">
        <v>0</v>
      </c>
      <c r="EB3616" s="6" t="s">
        <v>7</v>
      </c>
      <c r="EC3616" s="6" t="s">
        <v>733</v>
      </c>
      <c r="ED3616" s="6" t="s">
        <v>734</v>
      </c>
      <c r="EE3616" s="6" t="s">
        <v>97</v>
      </c>
      <c r="EF3616" s="6" t="s">
        <v>98</v>
      </c>
      <c r="EG3616" s="6">
        <v>27</v>
      </c>
      <c r="EH3616" s="6">
        <v>111</v>
      </c>
      <c r="EI3616" s="6">
        <v>25</v>
      </c>
      <c r="EJ3616" s="6">
        <v>104</v>
      </c>
      <c r="EK3616" s="6">
        <v>25</v>
      </c>
      <c r="EL3616" s="6">
        <v>104</v>
      </c>
      <c r="EM3616" s="6" t="s">
        <v>112</v>
      </c>
      <c r="EN3616" s="6" t="s">
        <v>22</v>
      </c>
      <c r="EO3616" s="6">
        <v>19</v>
      </c>
    </row>
    <row r="3617" spans="131:145" x14ac:dyDescent="0.25">
      <c r="EA3617" s="6" t="s">
        <v>0</v>
      </c>
      <c r="EB3617" s="6" t="s">
        <v>4</v>
      </c>
      <c r="EC3617" s="6" t="s">
        <v>95</v>
      </c>
      <c r="ED3617" s="6" t="s">
        <v>96</v>
      </c>
      <c r="EE3617" s="6" t="s">
        <v>97</v>
      </c>
      <c r="EF3617" s="6" t="s">
        <v>98</v>
      </c>
      <c r="EG3617" s="6">
        <v>69</v>
      </c>
      <c r="EH3617" s="6">
        <v>349</v>
      </c>
      <c r="EI3617" s="6">
        <v>43</v>
      </c>
      <c r="EJ3617" s="6">
        <v>361</v>
      </c>
      <c r="EK3617" s="6">
        <v>43</v>
      </c>
      <c r="EL3617" s="6">
        <v>361</v>
      </c>
      <c r="EM3617" s="6" t="s">
        <v>112</v>
      </c>
      <c r="EN3617" s="6" t="s">
        <v>23</v>
      </c>
      <c r="EO3617" s="6">
        <v>110</v>
      </c>
    </row>
    <row r="3618" spans="131:145" x14ac:dyDescent="0.25">
      <c r="EA3618" s="6" t="s">
        <v>0</v>
      </c>
      <c r="EB3618" s="6" t="s">
        <v>5</v>
      </c>
      <c r="EC3618" s="6" t="s">
        <v>701</v>
      </c>
      <c r="ED3618" s="6" t="s">
        <v>702</v>
      </c>
      <c r="EE3618" s="6" t="s">
        <v>209</v>
      </c>
      <c r="EF3618" s="6" t="s">
        <v>125</v>
      </c>
      <c r="EG3618" s="6">
        <v>155</v>
      </c>
      <c r="EH3618" s="6">
        <v>664</v>
      </c>
      <c r="EI3618" s="6">
        <v>156</v>
      </c>
      <c r="EJ3618" s="6">
        <v>641</v>
      </c>
      <c r="EK3618" s="6">
        <v>273</v>
      </c>
      <c r="EL3618" s="6">
        <v>0</v>
      </c>
      <c r="EM3618" s="6" t="s">
        <v>112</v>
      </c>
      <c r="EN3618" s="6" t="s">
        <v>21</v>
      </c>
      <c r="EO3618" s="6">
        <v>0</v>
      </c>
    </row>
    <row r="3619" spans="131:145" x14ac:dyDescent="0.25">
      <c r="EA3619" s="6" t="s">
        <v>0</v>
      </c>
      <c r="EB3619" s="6" t="s">
        <v>4</v>
      </c>
      <c r="EC3619" s="6" t="s">
        <v>253</v>
      </c>
      <c r="ED3619" s="6" t="s">
        <v>254</v>
      </c>
      <c r="EE3619" s="6" t="s">
        <v>97</v>
      </c>
      <c r="EF3619" s="6" t="s">
        <v>98</v>
      </c>
      <c r="EG3619" s="6">
        <v>6</v>
      </c>
      <c r="EH3619" s="6">
        <v>36</v>
      </c>
      <c r="EI3619" s="6">
        <v>6</v>
      </c>
      <c r="EJ3619" s="6">
        <v>36</v>
      </c>
      <c r="EK3619" s="6">
        <v>6</v>
      </c>
      <c r="EL3619" s="6">
        <v>36</v>
      </c>
      <c r="EM3619" s="6" t="s">
        <v>112</v>
      </c>
      <c r="EN3619" s="6" t="s">
        <v>21</v>
      </c>
      <c r="EO3619" s="6">
        <v>4</v>
      </c>
    </row>
    <row r="3620" spans="131:145" x14ac:dyDescent="0.25">
      <c r="EA3620" s="6" t="s">
        <v>0</v>
      </c>
      <c r="EB3620" s="6" t="s">
        <v>5</v>
      </c>
      <c r="EC3620" s="6" t="s">
        <v>185</v>
      </c>
      <c r="ED3620" s="6" t="s">
        <v>186</v>
      </c>
      <c r="EE3620" s="6" t="s">
        <v>97</v>
      </c>
      <c r="EF3620" s="6" t="s">
        <v>125</v>
      </c>
      <c r="EG3620" s="6">
        <v>429</v>
      </c>
      <c r="EH3620" s="6">
        <v>2237</v>
      </c>
      <c r="EI3620" s="6">
        <v>429</v>
      </c>
      <c r="EJ3620" s="6">
        <v>2221</v>
      </c>
      <c r="EK3620" s="6">
        <v>429</v>
      </c>
      <c r="EL3620" s="6">
        <v>2221</v>
      </c>
      <c r="EM3620" s="6" t="s">
        <v>112</v>
      </c>
      <c r="EN3620" s="6" t="s">
        <v>21</v>
      </c>
      <c r="EO3620" s="6">
        <v>307</v>
      </c>
    </row>
    <row r="3621" spans="131:145" x14ac:dyDescent="0.25">
      <c r="EA3621" s="6" t="s">
        <v>0</v>
      </c>
      <c r="EB3621" s="6" t="s">
        <v>4</v>
      </c>
      <c r="EC3621" s="6" t="s">
        <v>263</v>
      </c>
      <c r="ED3621" s="6" t="s">
        <v>264</v>
      </c>
      <c r="EE3621" s="6" t="s">
        <v>97</v>
      </c>
      <c r="EF3621" s="6" t="s">
        <v>125</v>
      </c>
      <c r="EG3621" s="6">
        <v>22</v>
      </c>
      <c r="EH3621" s="6">
        <v>101</v>
      </c>
      <c r="EI3621" s="6">
        <v>18</v>
      </c>
      <c r="EJ3621" s="6">
        <v>91</v>
      </c>
      <c r="EK3621" s="6">
        <v>22</v>
      </c>
      <c r="EL3621" s="6">
        <v>103</v>
      </c>
      <c r="EM3621" s="6" t="s">
        <v>112</v>
      </c>
      <c r="EN3621" s="6" t="s">
        <v>22</v>
      </c>
      <c r="EO3621" s="6">
        <v>9</v>
      </c>
    </row>
    <row r="3622" spans="131:145" x14ac:dyDescent="0.25">
      <c r="EA3622" s="6" t="s">
        <v>0</v>
      </c>
      <c r="EB3622" s="6" t="s">
        <v>5</v>
      </c>
      <c r="EC3622" s="6" t="s">
        <v>269</v>
      </c>
      <c r="ED3622" s="6" t="s">
        <v>270</v>
      </c>
      <c r="EE3622" s="6" t="s">
        <v>97</v>
      </c>
      <c r="EF3622" s="6" t="s">
        <v>98</v>
      </c>
      <c r="EG3622" s="6">
        <v>31</v>
      </c>
      <c r="EH3622" s="6">
        <v>170</v>
      </c>
      <c r="EI3622" s="6">
        <v>25</v>
      </c>
      <c r="EJ3622" s="6">
        <v>125</v>
      </c>
      <c r="EK3622" s="6">
        <v>31</v>
      </c>
      <c r="EL3622" s="6">
        <v>170</v>
      </c>
      <c r="EM3622" s="6" t="s">
        <v>112</v>
      </c>
      <c r="EN3622" s="6" t="s">
        <v>21</v>
      </c>
      <c r="EO3622" s="6">
        <v>23</v>
      </c>
    </row>
    <row r="3623" spans="131:145" x14ac:dyDescent="0.25">
      <c r="EA3623" s="6" t="s">
        <v>0</v>
      </c>
      <c r="EB3623" s="6" t="s">
        <v>4</v>
      </c>
      <c r="EC3623" s="6" t="s">
        <v>95</v>
      </c>
      <c r="ED3623" s="6" t="s">
        <v>96</v>
      </c>
      <c r="EE3623" s="6" t="s">
        <v>97</v>
      </c>
      <c r="EF3623" s="6" t="s">
        <v>98</v>
      </c>
      <c r="EG3623" s="6">
        <v>69</v>
      </c>
      <c r="EH3623" s="6">
        <v>349</v>
      </c>
      <c r="EI3623" s="6">
        <v>43</v>
      </c>
      <c r="EJ3623" s="6">
        <v>361</v>
      </c>
      <c r="EK3623" s="6">
        <v>43</v>
      </c>
      <c r="EL3623" s="6">
        <v>361</v>
      </c>
      <c r="EM3623" s="6" t="s">
        <v>112</v>
      </c>
      <c r="EN3623" s="6" t="s">
        <v>22</v>
      </c>
      <c r="EO3623" s="6">
        <v>54</v>
      </c>
    </row>
    <row r="3624" spans="131:145" x14ac:dyDescent="0.25">
      <c r="EA3624" s="6" t="s">
        <v>0</v>
      </c>
      <c r="EB3624" s="6" t="s">
        <v>5</v>
      </c>
      <c r="EC3624" s="6" t="s">
        <v>273</v>
      </c>
      <c r="ED3624" s="6" t="s">
        <v>274</v>
      </c>
      <c r="EE3624" s="6" t="s">
        <v>97</v>
      </c>
      <c r="EF3624" s="6" t="s">
        <v>98</v>
      </c>
      <c r="EG3624" s="6">
        <v>85</v>
      </c>
      <c r="EH3624" s="6">
        <v>367</v>
      </c>
      <c r="EI3624" s="6">
        <v>80</v>
      </c>
      <c r="EJ3624" s="6">
        <v>337</v>
      </c>
      <c r="EK3624" s="6">
        <v>85</v>
      </c>
      <c r="EL3624" s="6">
        <v>367</v>
      </c>
      <c r="EM3624" s="6" t="s">
        <v>112</v>
      </c>
      <c r="EN3624" s="6" t="s">
        <v>23</v>
      </c>
      <c r="EO3624" s="6">
        <v>84</v>
      </c>
    </row>
    <row r="3625" spans="131:145" x14ac:dyDescent="0.25">
      <c r="EA3625" s="6" t="s">
        <v>0</v>
      </c>
      <c r="EB3625" s="6" t="s">
        <v>4</v>
      </c>
      <c r="EC3625" s="6" t="s">
        <v>688</v>
      </c>
      <c r="ED3625" s="6" t="s">
        <v>689</v>
      </c>
      <c r="EE3625" s="6" t="s">
        <v>97</v>
      </c>
      <c r="EF3625" s="6" t="s">
        <v>98</v>
      </c>
      <c r="EG3625" s="6">
        <v>107</v>
      </c>
      <c r="EH3625" s="6">
        <v>501</v>
      </c>
      <c r="EI3625" s="6">
        <v>107</v>
      </c>
      <c r="EJ3625" s="6">
        <v>503</v>
      </c>
      <c r="EK3625" s="6">
        <v>107</v>
      </c>
      <c r="EL3625" s="6">
        <v>497</v>
      </c>
      <c r="EM3625" s="6" t="s">
        <v>112</v>
      </c>
      <c r="EN3625" s="6" t="s">
        <v>23</v>
      </c>
      <c r="EO3625" s="6">
        <v>131</v>
      </c>
    </row>
    <row r="3626" spans="131:145" x14ac:dyDescent="0.25">
      <c r="EA3626" s="6" t="s">
        <v>0</v>
      </c>
      <c r="EB3626" s="6" t="s">
        <v>9</v>
      </c>
      <c r="EC3626" s="6" t="s">
        <v>756</v>
      </c>
      <c r="ED3626" s="6" t="s">
        <v>757</v>
      </c>
      <c r="EE3626" s="6" t="s">
        <v>97</v>
      </c>
      <c r="EF3626" s="6" t="s">
        <v>125</v>
      </c>
      <c r="EG3626" s="6">
        <v>115</v>
      </c>
      <c r="EH3626" s="6">
        <v>532</v>
      </c>
      <c r="EI3626" s="6">
        <v>115</v>
      </c>
      <c r="EJ3626" s="6">
        <v>537</v>
      </c>
      <c r="EK3626" s="6">
        <v>115</v>
      </c>
      <c r="EL3626" s="6">
        <v>537</v>
      </c>
      <c r="EM3626" s="6" t="s">
        <v>112</v>
      </c>
      <c r="EN3626" s="6" t="s">
        <v>21</v>
      </c>
      <c r="EO3626" s="6">
        <v>78</v>
      </c>
    </row>
    <row r="3627" spans="131:145" x14ac:dyDescent="0.25">
      <c r="EA3627" s="6" t="s">
        <v>0</v>
      </c>
      <c r="EB3627" s="6" t="s">
        <v>5</v>
      </c>
      <c r="EC3627" s="6" t="s">
        <v>701</v>
      </c>
      <c r="ED3627" s="6" t="s">
        <v>702</v>
      </c>
      <c r="EE3627" s="6" t="s">
        <v>209</v>
      </c>
      <c r="EF3627" s="6" t="s">
        <v>125</v>
      </c>
      <c r="EG3627" s="6">
        <v>155</v>
      </c>
      <c r="EH3627" s="6">
        <v>664</v>
      </c>
      <c r="EI3627" s="6">
        <v>156</v>
      </c>
      <c r="EJ3627" s="6">
        <v>641</v>
      </c>
      <c r="EK3627" s="6">
        <v>273</v>
      </c>
      <c r="EL3627" s="6">
        <v>0</v>
      </c>
      <c r="EM3627" s="6" t="s">
        <v>112</v>
      </c>
      <c r="EN3627" s="6" t="s">
        <v>22</v>
      </c>
      <c r="EO3627" s="6">
        <v>0</v>
      </c>
    </row>
    <row r="3628" spans="131:145" x14ac:dyDescent="0.25">
      <c r="EA3628" s="6" t="s">
        <v>0</v>
      </c>
      <c r="EB3628" s="6" t="s">
        <v>8</v>
      </c>
      <c r="EC3628" s="6" t="s">
        <v>123</v>
      </c>
      <c r="ED3628" s="6" t="s">
        <v>124</v>
      </c>
      <c r="EE3628" s="6" t="s">
        <v>97</v>
      </c>
      <c r="EF3628" s="6" t="s">
        <v>98</v>
      </c>
      <c r="EG3628" s="6">
        <v>30</v>
      </c>
      <c r="EH3628" s="6">
        <v>175</v>
      </c>
      <c r="EI3628" s="6">
        <v>18</v>
      </c>
      <c r="EJ3628" s="6">
        <v>120</v>
      </c>
      <c r="EK3628" s="6">
        <v>29</v>
      </c>
      <c r="EL3628" s="6">
        <v>182</v>
      </c>
      <c r="EM3628" s="6" t="s">
        <v>112</v>
      </c>
      <c r="EN3628" s="6" t="s">
        <v>22</v>
      </c>
      <c r="EO3628" s="6">
        <v>19</v>
      </c>
    </row>
    <row r="3629" spans="131:145" x14ac:dyDescent="0.25">
      <c r="EA3629" s="6" t="s">
        <v>0</v>
      </c>
      <c r="EB3629" s="6" t="s">
        <v>8</v>
      </c>
      <c r="EC3629" s="6" t="s">
        <v>141</v>
      </c>
      <c r="ED3629" s="6" t="s">
        <v>142</v>
      </c>
      <c r="EE3629" s="6" t="s">
        <v>97</v>
      </c>
      <c r="EF3629" s="6" t="s">
        <v>98</v>
      </c>
      <c r="EG3629" s="6">
        <v>186</v>
      </c>
      <c r="EH3629" s="6">
        <v>1002</v>
      </c>
      <c r="EI3629" s="6">
        <v>183</v>
      </c>
      <c r="EJ3629" s="6">
        <v>971</v>
      </c>
      <c r="EK3629" s="6">
        <v>188</v>
      </c>
      <c r="EL3629" s="6">
        <v>1003</v>
      </c>
      <c r="EM3629" s="6" t="s">
        <v>112</v>
      </c>
      <c r="EN3629" s="6" t="s">
        <v>21</v>
      </c>
      <c r="EO3629" s="6">
        <v>37</v>
      </c>
    </row>
    <row r="3630" spans="131:145" x14ac:dyDescent="0.25">
      <c r="EA3630" s="6" t="s">
        <v>0</v>
      </c>
      <c r="EB3630" s="6" t="s">
        <v>13</v>
      </c>
      <c r="EC3630" s="6" t="s">
        <v>237</v>
      </c>
      <c r="ED3630" s="6" t="s">
        <v>238</v>
      </c>
      <c r="EE3630" s="6" t="s">
        <v>97</v>
      </c>
      <c r="EF3630" s="6" t="s">
        <v>98</v>
      </c>
      <c r="EG3630" s="6">
        <v>6</v>
      </c>
      <c r="EH3630" s="6">
        <v>30</v>
      </c>
      <c r="EI3630" s="6">
        <v>6</v>
      </c>
      <c r="EJ3630" s="6">
        <v>30</v>
      </c>
      <c r="EK3630" s="6">
        <v>6</v>
      </c>
      <c r="EL3630" s="6">
        <v>30</v>
      </c>
      <c r="EM3630" s="6" t="s">
        <v>112</v>
      </c>
      <c r="EN3630" s="6" t="s">
        <v>22</v>
      </c>
      <c r="EO3630" s="6">
        <v>2</v>
      </c>
    </row>
    <row r="3631" spans="131:145" x14ac:dyDescent="0.25">
      <c r="EA3631" s="6" t="s">
        <v>0</v>
      </c>
      <c r="EB3631" s="6" t="s">
        <v>4</v>
      </c>
      <c r="EC3631" s="6" t="s">
        <v>263</v>
      </c>
      <c r="ED3631" s="6" t="s">
        <v>264</v>
      </c>
      <c r="EE3631" s="6" t="s">
        <v>97</v>
      </c>
      <c r="EF3631" s="6" t="s">
        <v>125</v>
      </c>
      <c r="EG3631" s="6">
        <v>22</v>
      </c>
      <c r="EH3631" s="6">
        <v>101</v>
      </c>
      <c r="EI3631" s="6">
        <v>18</v>
      </c>
      <c r="EJ3631" s="6">
        <v>91</v>
      </c>
      <c r="EK3631" s="6">
        <v>22</v>
      </c>
      <c r="EL3631" s="6">
        <v>103</v>
      </c>
      <c r="EM3631" s="6" t="s">
        <v>112</v>
      </c>
      <c r="EN3631" s="6" t="s">
        <v>21</v>
      </c>
      <c r="EO3631" s="6">
        <v>13</v>
      </c>
    </row>
    <row r="3632" spans="131:145" x14ac:dyDescent="0.25">
      <c r="EA3632" s="6" t="s">
        <v>0</v>
      </c>
      <c r="EB3632" s="6" t="s">
        <v>4</v>
      </c>
      <c r="EC3632" s="6" t="s">
        <v>265</v>
      </c>
      <c r="ED3632" s="6" t="s">
        <v>266</v>
      </c>
      <c r="EE3632" s="6" t="s">
        <v>97</v>
      </c>
      <c r="EF3632" s="6" t="s">
        <v>125</v>
      </c>
      <c r="EG3632" s="6">
        <v>14</v>
      </c>
      <c r="EH3632" s="6">
        <v>73</v>
      </c>
      <c r="EI3632" s="6">
        <v>12</v>
      </c>
      <c r="EJ3632" s="6">
        <v>61</v>
      </c>
      <c r="EK3632" s="6">
        <v>14</v>
      </c>
      <c r="EL3632" s="6">
        <v>72</v>
      </c>
      <c r="EM3632" s="6" t="s">
        <v>112</v>
      </c>
      <c r="EN3632" s="6" t="s">
        <v>23</v>
      </c>
      <c r="EO3632" s="6">
        <v>16</v>
      </c>
    </row>
    <row r="3633" spans="131:145" x14ac:dyDescent="0.25">
      <c r="EA3633" s="6" t="s">
        <v>0</v>
      </c>
      <c r="EB3633" s="6" t="s">
        <v>4</v>
      </c>
      <c r="EC3633" s="6" t="s">
        <v>95</v>
      </c>
      <c r="ED3633" s="6" t="s">
        <v>96</v>
      </c>
      <c r="EE3633" s="6" t="s">
        <v>97</v>
      </c>
      <c r="EF3633" s="6" t="s">
        <v>98</v>
      </c>
      <c r="EG3633" s="6">
        <v>69</v>
      </c>
      <c r="EH3633" s="6">
        <v>349</v>
      </c>
      <c r="EI3633" s="6">
        <v>43</v>
      </c>
      <c r="EJ3633" s="6">
        <v>361</v>
      </c>
      <c r="EK3633" s="6">
        <v>43</v>
      </c>
      <c r="EL3633" s="6">
        <v>361</v>
      </c>
      <c r="EM3633" s="6" t="s">
        <v>112</v>
      </c>
      <c r="EN3633" s="6" t="s">
        <v>21</v>
      </c>
      <c r="EO3633" s="6">
        <v>56</v>
      </c>
    </row>
    <row r="3634" spans="131:145" x14ac:dyDescent="0.25">
      <c r="EA3634" s="6" t="s">
        <v>0</v>
      </c>
      <c r="EB3634" s="6" t="s">
        <v>4</v>
      </c>
      <c r="EC3634" s="6" t="s">
        <v>265</v>
      </c>
      <c r="ED3634" s="6" t="s">
        <v>266</v>
      </c>
      <c r="EE3634" s="6" t="s">
        <v>97</v>
      </c>
      <c r="EF3634" s="6" t="s">
        <v>125</v>
      </c>
      <c r="EG3634" s="6">
        <v>14</v>
      </c>
      <c r="EH3634" s="6">
        <v>73</v>
      </c>
      <c r="EI3634" s="6">
        <v>12</v>
      </c>
      <c r="EJ3634" s="6">
        <v>61</v>
      </c>
      <c r="EK3634" s="6">
        <v>14</v>
      </c>
      <c r="EL3634" s="6">
        <v>72</v>
      </c>
      <c r="EM3634" s="6" t="s">
        <v>112</v>
      </c>
      <c r="EN3634" s="6" t="s">
        <v>22</v>
      </c>
      <c r="EO3634" s="6">
        <v>8</v>
      </c>
    </row>
    <row r="3635" spans="131:145" x14ac:dyDescent="0.25">
      <c r="EA3635" s="6" t="s">
        <v>0</v>
      </c>
      <c r="EB3635" s="6" t="s">
        <v>5</v>
      </c>
      <c r="EC3635" s="6" t="s">
        <v>183</v>
      </c>
      <c r="ED3635" s="6" t="s">
        <v>184</v>
      </c>
      <c r="EE3635" s="6" t="s">
        <v>97</v>
      </c>
      <c r="EF3635" s="6" t="s">
        <v>125</v>
      </c>
      <c r="EG3635" s="6">
        <v>45</v>
      </c>
      <c r="EH3635" s="6">
        <v>193</v>
      </c>
      <c r="EI3635" s="6">
        <v>48</v>
      </c>
      <c r="EJ3635" s="6">
        <v>196</v>
      </c>
      <c r="EK3635" s="6">
        <v>48</v>
      </c>
      <c r="EL3635" s="6">
        <v>196</v>
      </c>
      <c r="EM3635" s="6" t="s">
        <v>112</v>
      </c>
      <c r="EN3635" s="6" t="s">
        <v>22</v>
      </c>
      <c r="EO3635" s="6">
        <v>26</v>
      </c>
    </row>
    <row r="3636" spans="131:145" x14ac:dyDescent="0.25">
      <c r="EA3636" s="6" t="s">
        <v>0</v>
      </c>
      <c r="EB3636" s="6" t="s">
        <v>7</v>
      </c>
      <c r="EC3636" s="6" t="s">
        <v>733</v>
      </c>
      <c r="ED3636" s="6" t="s">
        <v>734</v>
      </c>
      <c r="EE3636" s="6" t="s">
        <v>97</v>
      </c>
      <c r="EF3636" s="6" t="s">
        <v>98</v>
      </c>
      <c r="EG3636" s="6">
        <v>27</v>
      </c>
      <c r="EH3636" s="6">
        <v>111</v>
      </c>
      <c r="EI3636" s="6">
        <v>25</v>
      </c>
      <c r="EJ3636" s="6">
        <v>104</v>
      </c>
      <c r="EK3636" s="6">
        <v>25</v>
      </c>
      <c r="EL3636" s="6">
        <v>104</v>
      </c>
      <c r="EM3636" s="6" t="s">
        <v>112</v>
      </c>
      <c r="EN3636" s="6" t="s">
        <v>23</v>
      </c>
      <c r="EO3636" s="6">
        <v>33</v>
      </c>
    </row>
    <row r="3637" spans="131:145" x14ac:dyDescent="0.25">
      <c r="EA3637" s="6" t="s">
        <v>0</v>
      </c>
      <c r="EB3637" s="6" t="s">
        <v>4</v>
      </c>
      <c r="EC3637" s="6" t="s">
        <v>265</v>
      </c>
      <c r="ED3637" s="6" t="s">
        <v>266</v>
      </c>
      <c r="EE3637" s="6" t="s">
        <v>97</v>
      </c>
      <c r="EF3637" s="6" t="s">
        <v>125</v>
      </c>
      <c r="EG3637" s="6">
        <v>14</v>
      </c>
      <c r="EH3637" s="6">
        <v>73</v>
      </c>
      <c r="EI3637" s="6">
        <v>12</v>
      </c>
      <c r="EJ3637" s="6">
        <v>61</v>
      </c>
      <c r="EK3637" s="6">
        <v>14</v>
      </c>
      <c r="EL3637" s="6">
        <v>72</v>
      </c>
      <c r="EM3637" s="6" t="s">
        <v>112</v>
      </c>
      <c r="EN3637" s="6" t="s">
        <v>21</v>
      </c>
      <c r="EO3637" s="6">
        <v>8</v>
      </c>
    </row>
    <row r="3638" spans="131:145" x14ac:dyDescent="0.25">
      <c r="EA3638" s="6" t="s">
        <v>0</v>
      </c>
      <c r="EB3638" s="6" t="s">
        <v>11</v>
      </c>
      <c r="EC3638" s="6" t="s">
        <v>1834</v>
      </c>
      <c r="ED3638" s="6" t="s">
        <v>190</v>
      </c>
      <c r="EE3638" s="6" t="s">
        <v>97</v>
      </c>
      <c r="EF3638" s="6" t="s">
        <v>132</v>
      </c>
      <c r="EG3638" s="6">
        <v>12</v>
      </c>
      <c r="EH3638" s="6">
        <v>47</v>
      </c>
      <c r="EI3638" s="6">
        <v>15</v>
      </c>
      <c r="EJ3638" s="6">
        <v>69</v>
      </c>
      <c r="EK3638" s="6">
        <v>15</v>
      </c>
      <c r="EL3638" s="6">
        <v>69</v>
      </c>
      <c r="EM3638" s="6" t="s">
        <v>112</v>
      </c>
      <c r="EN3638" s="6" t="s">
        <v>22</v>
      </c>
      <c r="EO3638" s="6">
        <v>4</v>
      </c>
    </row>
    <row r="3639" spans="131:145" x14ac:dyDescent="0.25">
      <c r="EA3639" s="6" t="s">
        <v>0</v>
      </c>
      <c r="EB3639" s="6" t="s">
        <v>5</v>
      </c>
      <c r="EC3639" s="6" t="s">
        <v>840</v>
      </c>
      <c r="ED3639" s="6" t="s">
        <v>841</v>
      </c>
      <c r="EE3639" s="6" t="s">
        <v>209</v>
      </c>
      <c r="EF3639" s="6" t="s">
        <v>125</v>
      </c>
      <c r="EG3639" s="6">
        <v>640</v>
      </c>
      <c r="EH3639" s="6">
        <v>2600</v>
      </c>
      <c r="EI3639" s="6">
        <v>623</v>
      </c>
      <c r="EJ3639" s="6">
        <v>2635</v>
      </c>
      <c r="EK3639" s="6">
        <v>623</v>
      </c>
      <c r="EL3639" s="6">
        <v>2635</v>
      </c>
      <c r="EM3639" s="6" t="s">
        <v>112</v>
      </c>
      <c r="EN3639" s="6" t="s">
        <v>22</v>
      </c>
      <c r="EO3639" s="6">
        <v>292</v>
      </c>
    </row>
    <row r="3640" spans="131:145" x14ac:dyDescent="0.25">
      <c r="EA3640" s="6" t="s">
        <v>0</v>
      </c>
      <c r="EB3640" s="6" t="s">
        <v>5</v>
      </c>
      <c r="EC3640" s="6" t="s">
        <v>269</v>
      </c>
      <c r="ED3640" s="6" t="s">
        <v>270</v>
      </c>
      <c r="EE3640" s="6" t="s">
        <v>97</v>
      </c>
      <c r="EF3640" s="6" t="s">
        <v>98</v>
      </c>
      <c r="EG3640" s="6">
        <v>31</v>
      </c>
      <c r="EH3640" s="6">
        <v>170</v>
      </c>
      <c r="EI3640" s="6">
        <v>25</v>
      </c>
      <c r="EJ3640" s="6">
        <v>125</v>
      </c>
      <c r="EK3640" s="6">
        <v>31</v>
      </c>
      <c r="EL3640" s="6">
        <v>170</v>
      </c>
      <c r="EM3640" s="6" t="s">
        <v>112</v>
      </c>
      <c r="EN3640" s="6" t="s">
        <v>23</v>
      </c>
      <c r="EO3640" s="6">
        <v>45</v>
      </c>
    </row>
    <row r="3641" spans="131:145" x14ac:dyDescent="0.25">
      <c r="EA3641" s="6" t="s">
        <v>0</v>
      </c>
      <c r="EB3641" s="6" t="s">
        <v>5</v>
      </c>
      <c r="EC3641" s="6" t="s">
        <v>269</v>
      </c>
      <c r="ED3641" s="6" t="s">
        <v>270</v>
      </c>
      <c r="EE3641" s="6" t="s">
        <v>97</v>
      </c>
      <c r="EF3641" s="6" t="s">
        <v>98</v>
      </c>
      <c r="EG3641" s="6">
        <v>31</v>
      </c>
      <c r="EH3641" s="6">
        <v>170</v>
      </c>
      <c r="EI3641" s="6">
        <v>25</v>
      </c>
      <c r="EJ3641" s="6">
        <v>125</v>
      </c>
      <c r="EK3641" s="6">
        <v>31</v>
      </c>
      <c r="EL3641" s="6">
        <v>170</v>
      </c>
      <c r="EM3641" s="6" t="s">
        <v>112</v>
      </c>
      <c r="EN3641" s="6" t="s">
        <v>22</v>
      </c>
      <c r="EO3641" s="6">
        <v>22</v>
      </c>
    </row>
    <row r="3642" spans="131:145" x14ac:dyDescent="0.25">
      <c r="EA3642" s="6" t="s">
        <v>0</v>
      </c>
      <c r="EB3642" s="6" t="s">
        <v>4</v>
      </c>
      <c r="EC3642" s="6" t="s">
        <v>1794</v>
      </c>
      <c r="ED3642" s="6" t="s">
        <v>102</v>
      </c>
      <c r="EE3642" s="6" t="s">
        <v>97</v>
      </c>
      <c r="EF3642" s="6" t="s">
        <v>98</v>
      </c>
      <c r="EG3642" s="6">
        <v>56</v>
      </c>
      <c r="EH3642" s="6">
        <v>230</v>
      </c>
      <c r="EI3642" s="6">
        <v>54</v>
      </c>
      <c r="EJ3642" s="6">
        <v>221</v>
      </c>
      <c r="EK3642" s="6">
        <v>57</v>
      </c>
      <c r="EL3642" s="6">
        <v>232</v>
      </c>
      <c r="EM3642" s="6" t="s">
        <v>112</v>
      </c>
      <c r="EN3642" s="6" t="s">
        <v>21</v>
      </c>
      <c r="EO3642" s="6">
        <v>29</v>
      </c>
    </row>
    <row r="3643" spans="131:145" x14ac:dyDescent="0.25">
      <c r="EA3643" s="6" t="s">
        <v>0</v>
      </c>
      <c r="EB3643" s="6" t="s">
        <v>8</v>
      </c>
      <c r="EC3643" s="6" t="s">
        <v>141</v>
      </c>
      <c r="ED3643" s="6" t="s">
        <v>142</v>
      </c>
      <c r="EE3643" s="6" t="s">
        <v>97</v>
      </c>
      <c r="EF3643" s="6" t="s">
        <v>98</v>
      </c>
      <c r="EG3643" s="6">
        <v>186</v>
      </c>
      <c r="EH3643" s="6">
        <v>1002</v>
      </c>
      <c r="EI3643" s="6">
        <v>183</v>
      </c>
      <c r="EJ3643" s="6">
        <v>971</v>
      </c>
      <c r="EK3643" s="6">
        <v>188</v>
      </c>
      <c r="EL3643" s="6">
        <v>1003</v>
      </c>
      <c r="EM3643" s="6" t="s">
        <v>112</v>
      </c>
      <c r="EN3643" s="6" t="s">
        <v>23</v>
      </c>
      <c r="EO3643" s="6">
        <v>62</v>
      </c>
    </row>
    <row r="3644" spans="131:145" x14ac:dyDescent="0.25">
      <c r="EA3644" s="6" t="s">
        <v>0</v>
      </c>
      <c r="EB3644" s="6" t="s">
        <v>9</v>
      </c>
      <c r="EC3644" s="6" t="s">
        <v>756</v>
      </c>
      <c r="ED3644" s="6" t="s">
        <v>757</v>
      </c>
      <c r="EE3644" s="6" t="s">
        <v>97</v>
      </c>
      <c r="EF3644" s="6" t="s">
        <v>125</v>
      </c>
      <c r="EG3644" s="6">
        <v>115</v>
      </c>
      <c r="EH3644" s="6">
        <v>532</v>
      </c>
      <c r="EI3644" s="6">
        <v>115</v>
      </c>
      <c r="EJ3644" s="6">
        <v>537</v>
      </c>
      <c r="EK3644" s="6">
        <v>115</v>
      </c>
      <c r="EL3644" s="6">
        <v>537</v>
      </c>
      <c r="EM3644" s="6" t="s">
        <v>112</v>
      </c>
      <c r="EN3644" s="6" t="s">
        <v>22</v>
      </c>
      <c r="EO3644" s="6">
        <v>42</v>
      </c>
    </row>
    <row r="3645" spans="131:145" x14ac:dyDescent="0.25">
      <c r="EA3645" s="6" t="s">
        <v>0</v>
      </c>
      <c r="EB3645" s="6" t="s">
        <v>4</v>
      </c>
      <c r="EC3645" s="6" t="s">
        <v>263</v>
      </c>
      <c r="ED3645" s="6" t="s">
        <v>264</v>
      </c>
      <c r="EE3645" s="6" t="s">
        <v>97</v>
      </c>
      <c r="EF3645" s="6" t="s">
        <v>125</v>
      </c>
      <c r="EG3645" s="6">
        <v>22</v>
      </c>
      <c r="EH3645" s="6">
        <v>101</v>
      </c>
      <c r="EI3645" s="6">
        <v>18</v>
      </c>
      <c r="EJ3645" s="6">
        <v>91</v>
      </c>
      <c r="EK3645" s="6">
        <v>22</v>
      </c>
      <c r="EL3645" s="6">
        <v>103</v>
      </c>
      <c r="EM3645" s="6" t="s">
        <v>112</v>
      </c>
      <c r="EN3645" s="6" t="s">
        <v>23</v>
      </c>
      <c r="EO3645" s="6">
        <v>22</v>
      </c>
    </row>
    <row r="3646" spans="131:145" x14ac:dyDescent="0.25">
      <c r="EA3646" s="6" t="s">
        <v>0</v>
      </c>
      <c r="EB3646" s="6" t="s">
        <v>5</v>
      </c>
      <c r="EC3646" s="6" t="s">
        <v>183</v>
      </c>
      <c r="ED3646" s="6" t="s">
        <v>184</v>
      </c>
      <c r="EE3646" s="6" t="s">
        <v>97</v>
      </c>
      <c r="EF3646" s="6" t="s">
        <v>125</v>
      </c>
      <c r="EG3646" s="6">
        <v>45</v>
      </c>
      <c r="EH3646" s="6">
        <v>193</v>
      </c>
      <c r="EI3646" s="6">
        <v>48</v>
      </c>
      <c r="EJ3646" s="6">
        <v>196</v>
      </c>
      <c r="EK3646" s="6">
        <v>48</v>
      </c>
      <c r="EL3646" s="6">
        <v>196</v>
      </c>
      <c r="EM3646" s="6" t="s">
        <v>112</v>
      </c>
      <c r="EN3646" s="6" t="s">
        <v>23</v>
      </c>
      <c r="EO3646" s="6">
        <v>57</v>
      </c>
    </row>
    <row r="3647" spans="131:145" x14ac:dyDescent="0.25">
      <c r="EA3647" s="6" t="s">
        <v>0</v>
      </c>
      <c r="EB3647" s="6" t="s">
        <v>5</v>
      </c>
      <c r="EC3647" s="6" t="s">
        <v>840</v>
      </c>
      <c r="ED3647" s="6" t="s">
        <v>841</v>
      </c>
      <c r="EE3647" s="6" t="s">
        <v>209</v>
      </c>
      <c r="EF3647" s="6" t="s">
        <v>125</v>
      </c>
      <c r="EG3647" s="6">
        <v>640</v>
      </c>
      <c r="EH3647" s="6">
        <v>2600</v>
      </c>
      <c r="EI3647" s="6">
        <v>623</v>
      </c>
      <c r="EJ3647" s="6">
        <v>2635</v>
      </c>
      <c r="EK3647" s="6">
        <v>623</v>
      </c>
      <c r="EL3647" s="6">
        <v>2635</v>
      </c>
      <c r="EM3647" s="6" t="s">
        <v>112</v>
      </c>
      <c r="EN3647" s="6" t="s">
        <v>23</v>
      </c>
      <c r="EO3647" s="6">
        <v>654</v>
      </c>
    </row>
    <row r="3648" spans="131:145" x14ac:dyDescent="0.25">
      <c r="EA3648" s="6" t="s">
        <v>0</v>
      </c>
      <c r="EB3648" s="6" t="s">
        <v>5</v>
      </c>
      <c r="EC3648" s="6" t="s">
        <v>183</v>
      </c>
      <c r="ED3648" s="6" t="s">
        <v>184</v>
      </c>
      <c r="EE3648" s="6" t="s">
        <v>97</v>
      </c>
      <c r="EF3648" s="6" t="s">
        <v>125</v>
      </c>
      <c r="EG3648" s="6">
        <v>45</v>
      </c>
      <c r="EH3648" s="6">
        <v>193</v>
      </c>
      <c r="EI3648" s="6">
        <v>48</v>
      </c>
      <c r="EJ3648" s="6">
        <v>196</v>
      </c>
      <c r="EK3648" s="6">
        <v>48</v>
      </c>
      <c r="EL3648" s="6">
        <v>196</v>
      </c>
      <c r="EM3648" s="6" t="s">
        <v>112</v>
      </c>
      <c r="EN3648" s="6" t="s">
        <v>21</v>
      </c>
      <c r="EO3648" s="6">
        <v>31</v>
      </c>
    </row>
    <row r="3649" spans="131:145" x14ac:dyDescent="0.25">
      <c r="EA3649" s="6" t="s">
        <v>0</v>
      </c>
      <c r="EB3649" s="6" t="s">
        <v>13</v>
      </c>
      <c r="EC3649" s="6" t="s">
        <v>237</v>
      </c>
      <c r="ED3649" s="6" t="s">
        <v>238</v>
      </c>
      <c r="EE3649" s="6" t="s">
        <v>97</v>
      </c>
      <c r="EF3649" s="6" t="s">
        <v>98</v>
      </c>
      <c r="EG3649" s="6">
        <v>6</v>
      </c>
      <c r="EH3649" s="6">
        <v>30</v>
      </c>
      <c r="EI3649" s="6">
        <v>6</v>
      </c>
      <c r="EJ3649" s="6">
        <v>30</v>
      </c>
      <c r="EK3649" s="6">
        <v>6</v>
      </c>
      <c r="EL3649" s="6">
        <v>30</v>
      </c>
      <c r="EM3649" s="6" t="s">
        <v>112</v>
      </c>
      <c r="EN3649" s="6" t="s">
        <v>23</v>
      </c>
      <c r="EO3649" s="6">
        <v>4</v>
      </c>
    </row>
    <row r="3650" spans="131:145" x14ac:dyDescent="0.25">
      <c r="EA3650" s="6" t="s">
        <v>0</v>
      </c>
      <c r="EB3650" s="6" t="s">
        <v>8</v>
      </c>
      <c r="EC3650" s="6" t="s">
        <v>123</v>
      </c>
      <c r="ED3650" s="6" t="s">
        <v>124</v>
      </c>
      <c r="EE3650" s="6" t="s">
        <v>97</v>
      </c>
      <c r="EF3650" s="6" t="s">
        <v>98</v>
      </c>
      <c r="EG3650" s="6">
        <v>30</v>
      </c>
      <c r="EH3650" s="6">
        <v>175</v>
      </c>
      <c r="EI3650" s="6">
        <v>18</v>
      </c>
      <c r="EJ3650" s="6">
        <v>120</v>
      </c>
      <c r="EK3650" s="6">
        <v>29</v>
      </c>
      <c r="EL3650" s="6">
        <v>182</v>
      </c>
      <c r="EM3650" s="6" t="s">
        <v>112</v>
      </c>
      <c r="EN3650" s="6" t="s">
        <v>21</v>
      </c>
      <c r="EO3650" s="6">
        <v>24</v>
      </c>
    </row>
    <row r="3651" spans="131:145" x14ac:dyDescent="0.25">
      <c r="EA3651" s="6" t="s">
        <v>0</v>
      </c>
      <c r="EB3651" s="6" t="s">
        <v>5</v>
      </c>
      <c r="EC3651" s="6" t="s">
        <v>819</v>
      </c>
      <c r="ED3651" s="6" t="s">
        <v>820</v>
      </c>
      <c r="EE3651" s="6" t="s">
        <v>97</v>
      </c>
      <c r="EF3651" s="6" t="s">
        <v>125</v>
      </c>
      <c r="EG3651" s="6">
        <v>172</v>
      </c>
      <c r="EH3651" s="6">
        <v>838</v>
      </c>
      <c r="EI3651" s="6">
        <v>181</v>
      </c>
      <c r="EJ3651" s="6">
        <v>910</v>
      </c>
      <c r="EK3651" s="6">
        <v>181</v>
      </c>
      <c r="EL3651" s="6">
        <v>910</v>
      </c>
      <c r="EM3651" s="6" t="s">
        <v>112</v>
      </c>
      <c r="EN3651" s="6" t="s">
        <v>23</v>
      </c>
      <c r="EO3651" s="6">
        <v>163</v>
      </c>
    </row>
    <row r="3652" spans="131:145" x14ac:dyDescent="0.25">
      <c r="EA3652" s="6" t="s">
        <v>0</v>
      </c>
      <c r="EB3652" s="6" t="s">
        <v>7</v>
      </c>
      <c r="EC3652" s="6" t="s">
        <v>177</v>
      </c>
      <c r="ED3652" s="6" t="s">
        <v>178</v>
      </c>
      <c r="EE3652" s="6" t="s">
        <v>97</v>
      </c>
      <c r="EF3652" s="6" t="s">
        <v>125</v>
      </c>
      <c r="EG3652" s="6">
        <v>23</v>
      </c>
      <c r="EH3652" s="6">
        <v>124</v>
      </c>
      <c r="EI3652" s="6">
        <v>20</v>
      </c>
      <c r="EJ3652" s="6">
        <v>110</v>
      </c>
      <c r="EK3652" s="6">
        <v>20</v>
      </c>
      <c r="EL3652" s="6">
        <v>110</v>
      </c>
      <c r="EM3652" s="6" t="s">
        <v>112</v>
      </c>
      <c r="EN3652" s="6" t="s">
        <v>23</v>
      </c>
      <c r="EO3652" s="6">
        <v>5</v>
      </c>
    </row>
    <row r="3653" spans="131:145" x14ac:dyDescent="0.25">
      <c r="EA3653" s="6" t="s">
        <v>0</v>
      </c>
      <c r="EB3653" s="6" t="s">
        <v>8</v>
      </c>
      <c r="EC3653" s="6" t="s">
        <v>123</v>
      </c>
      <c r="ED3653" s="6" t="s">
        <v>124</v>
      </c>
      <c r="EE3653" s="6" t="s">
        <v>97</v>
      </c>
      <c r="EF3653" s="6" t="s">
        <v>98</v>
      </c>
      <c r="EG3653" s="6">
        <v>30</v>
      </c>
      <c r="EH3653" s="6">
        <v>175</v>
      </c>
      <c r="EI3653" s="6">
        <v>18</v>
      </c>
      <c r="EJ3653" s="6">
        <v>120</v>
      </c>
      <c r="EK3653" s="6">
        <v>29</v>
      </c>
      <c r="EL3653" s="6">
        <v>182</v>
      </c>
      <c r="EM3653" s="6" t="s">
        <v>112</v>
      </c>
      <c r="EN3653" s="6" t="s">
        <v>23</v>
      </c>
      <c r="EO3653" s="6">
        <v>43</v>
      </c>
    </row>
    <row r="3654" spans="131:145" x14ac:dyDescent="0.25">
      <c r="EA3654" s="6" t="s">
        <v>0</v>
      </c>
      <c r="EB3654" s="6" t="s">
        <v>4</v>
      </c>
      <c r="EC3654" s="6" t="s">
        <v>167</v>
      </c>
      <c r="ED3654" s="6" t="s">
        <v>168</v>
      </c>
      <c r="EE3654" s="6" t="s">
        <v>97</v>
      </c>
      <c r="EF3654" s="6" t="s">
        <v>98</v>
      </c>
      <c r="EG3654" s="6">
        <v>190</v>
      </c>
      <c r="EH3654" s="6">
        <v>1047</v>
      </c>
      <c r="EI3654" s="6">
        <v>205</v>
      </c>
      <c r="EJ3654" s="6">
        <v>1072</v>
      </c>
      <c r="EL3654" s="6">
        <v>1072</v>
      </c>
      <c r="EM3654" s="6" t="s">
        <v>112</v>
      </c>
      <c r="EN3654" s="6" t="s">
        <v>21</v>
      </c>
      <c r="EO3654" s="6">
        <v>148</v>
      </c>
    </row>
    <row r="3655" spans="131:145" x14ac:dyDescent="0.25">
      <c r="EA3655" s="6" t="s">
        <v>0</v>
      </c>
      <c r="EB3655" s="6" t="s">
        <v>4</v>
      </c>
      <c r="EC3655" s="6" t="s">
        <v>159</v>
      </c>
      <c r="ED3655" s="6" t="s">
        <v>160</v>
      </c>
      <c r="EE3655" s="6" t="s">
        <v>97</v>
      </c>
      <c r="EF3655" s="6" t="s">
        <v>98</v>
      </c>
      <c r="EG3655" s="6">
        <v>44</v>
      </c>
      <c r="EH3655" s="6">
        <v>180</v>
      </c>
      <c r="EI3655" s="6">
        <v>18</v>
      </c>
      <c r="EJ3655" s="6">
        <v>68</v>
      </c>
      <c r="EK3655" s="6">
        <v>45</v>
      </c>
      <c r="EL3655" s="6">
        <v>194</v>
      </c>
      <c r="EM3655" s="6" t="s">
        <v>112</v>
      </c>
      <c r="EN3655" s="6" t="s">
        <v>23</v>
      </c>
      <c r="EO3655" s="6">
        <v>57</v>
      </c>
    </row>
    <row r="3656" spans="131:145" x14ac:dyDescent="0.25">
      <c r="EA3656" s="6" t="s">
        <v>0</v>
      </c>
      <c r="EB3656" s="6" t="s">
        <v>5</v>
      </c>
      <c r="EC3656" s="6" t="s">
        <v>819</v>
      </c>
      <c r="ED3656" s="6" t="s">
        <v>820</v>
      </c>
      <c r="EE3656" s="6" t="s">
        <v>97</v>
      </c>
      <c r="EF3656" s="6" t="s">
        <v>125</v>
      </c>
      <c r="EG3656" s="6">
        <v>172</v>
      </c>
      <c r="EH3656" s="6">
        <v>838</v>
      </c>
      <c r="EI3656" s="6">
        <v>181</v>
      </c>
      <c r="EJ3656" s="6">
        <v>910</v>
      </c>
      <c r="EK3656" s="6">
        <v>181</v>
      </c>
      <c r="EL3656" s="6">
        <v>910</v>
      </c>
      <c r="EM3656" s="6" t="s">
        <v>112</v>
      </c>
      <c r="EN3656" s="6" t="s">
        <v>22</v>
      </c>
      <c r="EO3656" s="6">
        <v>73</v>
      </c>
    </row>
    <row r="3657" spans="131:145" x14ac:dyDescent="0.25">
      <c r="EA3657" s="6" t="s">
        <v>0</v>
      </c>
      <c r="EB3657" s="6" t="s">
        <v>10</v>
      </c>
      <c r="EC3657" s="6" t="s">
        <v>139</v>
      </c>
      <c r="ED3657" s="6" t="s">
        <v>140</v>
      </c>
      <c r="EE3657" s="6" t="s">
        <v>97</v>
      </c>
      <c r="EF3657" s="6" t="s">
        <v>98</v>
      </c>
      <c r="EG3657" s="6">
        <v>80</v>
      </c>
      <c r="EH3657" s="6">
        <v>278</v>
      </c>
      <c r="EI3657" s="6">
        <v>50</v>
      </c>
      <c r="EJ3657" s="6">
        <v>200</v>
      </c>
      <c r="EK3657" s="6">
        <v>83</v>
      </c>
      <c r="EL3657" s="6">
        <v>293</v>
      </c>
      <c r="EM3657" s="6" t="s">
        <v>112</v>
      </c>
      <c r="EN3657" s="6" t="s">
        <v>23</v>
      </c>
      <c r="EO3657" s="6">
        <v>54</v>
      </c>
    </row>
    <row r="3658" spans="131:145" x14ac:dyDescent="0.25">
      <c r="EA3658" s="6" t="s">
        <v>0</v>
      </c>
      <c r="EB3658" s="6" t="s">
        <v>5</v>
      </c>
      <c r="EC3658" s="6" t="s">
        <v>846</v>
      </c>
      <c r="ED3658" s="6" t="s">
        <v>847</v>
      </c>
      <c r="EE3658" s="6" t="s">
        <v>97</v>
      </c>
      <c r="EF3658" s="6" t="s">
        <v>132</v>
      </c>
      <c r="EG3658" s="6">
        <v>243</v>
      </c>
      <c r="EH3658" s="6">
        <v>1307</v>
      </c>
      <c r="EI3658" s="6">
        <v>227</v>
      </c>
      <c r="EJ3658" s="6">
        <v>1227</v>
      </c>
      <c r="EK3658" s="6">
        <v>227</v>
      </c>
      <c r="EL3658" s="6">
        <v>1227</v>
      </c>
      <c r="EM3658" s="6" t="s">
        <v>112</v>
      </c>
      <c r="EN3658" s="6" t="s">
        <v>23</v>
      </c>
      <c r="EO3658" s="6">
        <v>282</v>
      </c>
    </row>
    <row r="3659" spans="131:145" x14ac:dyDescent="0.25">
      <c r="EA3659" s="6" t="s">
        <v>0</v>
      </c>
      <c r="EB3659" s="6" t="s">
        <v>4</v>
      </c>
      <c r="EC3659" s="6" t="s">
        <v>688</v>
      </c>
      <c r="ED3659" s="6" t="s">
        <v>689</v>
      </c>
      <c r="EE3659" s="6" t="s">
        <v>97</v>
      </c>
      <c r="EF3659" s="6" t="s">
        <v>98</v>
      </c>
      <c r="EG3659" s="6">
        <v>107</v>
      </c>
      <c r="EH3659" s="6">
        <v>501</v>
      </c>
      <c r="EI3659" s="6">
        <v>107</v>
      </c>
      <c r="EJ3659" s="6">
        <v>503</v>
      </c>
      <c r="EK3659" s="6">
        <v>107</v>
      </c>
      <c r="EL3659" s="6">
        <v>497</v>
      </c>
      <c r="EM3659" s="6" t="s">
        <v>112</v>
      </c>
      <c r="EN3659" s="6" t="s">
        <v>22</v>
      </c>
      <c r="EO3659" s="6">
        <v>61</v>
      </c>
    </row>
    <row r="3660" spans="131:145" x14ac:dyDescent="0.25">
      <c r="EA3660" s="6" t="s">
        <v>0</v>
      </c>
      <c r="EB3660" s="6" t="s">
        <v>4</v>
      </c>
      <c r="EC3660" s="6" t="s">
        <v>832</v>
      </c>
      <c r="ED3660" s="6" t="s">
        <v>833</v>
      </c>
      <c r="EE3660" s="6" t="s">
        <v>97</v>
      </c>
      <c r="EF3660" s="6" t="s">
        <v>98</v>
      </c>
      <c r="EG3660" s="6">
        <v>68</v>
      </c>
      <c r="EH3660" s="6">
        <v>340</v>
      </c>
      <c r="EI3660" s="6">
        <v>61</v>
      </c>
      <c r="EJ3660" s="6">
        <v>315</v>
      </c>
      <c r="EK3660" s="6">
        <v>68</v>
      </c>
      <c r="EL3660" s="6">
        <v>340</v>
      </c>
      <c r="EM3660" s="6" t="s">
        <v>112</v>
      </c>
      <c r="EN3660" s="6" t="s">
        <v>21</v>
      </c>
      <c r="EO3660" s="6">
        <v>50</v>
      </c>
    </row>
    <row r="3661" spans="131:145" x14ac:dyDescent="0.25">
      <c r="EA3661" s="6" t="s">
        <v>0</v>
      </c>
      <c r="EB3661" s="6" t="s">
        <v>5</v>
      </c>
      <c r="EC3661" s="6" t="s">
        <v>834</v>
      </c>
      <c r="ED3661" s="6" t="s">
        <v>835</v>
      </c>
      <c r="EE3661" s="6" t="s">
        <v>209</v>
      </c>
      <c r="EF3661" s="6" t="s">
        <v>125</v>
      </c>
      <c r="EG3661" s="6">
        <v>169</v>
      </c>
      <c r="EH3661" s="6">
        <v>1216</v>
      </c>
      <c r="EI3661" s="6">
        <v>176</v>
      </c>
      <c r="EJ3661" s="6">
        <v>1216</v>
      </c>
      <c r="EK3661" s="6">
        <v>176</v>
      </c>
      <c r="EL3661" s="6">
        <v>1216</v>
      </c>
      <c r="EM3661" s="6" t="s">
        <v>112</v>
      </c>
      <c r="EN3661" s="6" t="s">
        <v>22</v>
      </c>
      <c r="EO3661" s="6">
        <v>132</v>
      </c>
    </row>
    <row r="3662" spans="131:145" x14ac:dyDescent="0.25">
      <c r="EA3662" s="6" t="s">
        <v>0</v>
      </c>
      <c r="EB3662" s="6" t="s">
        <v>4</v>
      </c>
      <c r="EC3662" s="6" t="s">
        <v>165</v>
      </c>
      <c r="ED3662" s="6" t="s">
        <v>166</v>
      </c>
      <c r="EE3662" s="6" t="s">
        <v>97</v>
      </c>
      <c r="EF3662" s="6" t="s">
        <v>98</v>
      </c>
      <c r="EG3662" s="6">
        <v>72</v>
      </c>
      <c r="EH3662" s="6">
        <v>333</v>
      </c>
      <c r="EI3662" s="6">
        <v>72</v>
      </c>
      <c r="EJ3662" s="6">
        <v>332</v>
      </c>
      <c r="EK3662" s="6">
        <v>72</v>
      </c>
      <c r="EL3662" s="6">
        <v>332</v>
      </c>
      <c r="EM3662" s="6" t="s">
        <v>112</v>
      </c>
      <c r="EN3662" s="6" t="s">
        <v>23</v>
      </c>
      <c r="EO3662" s="6">
        <v>96</v>
      </c>
    </row>
    <row r="3663" spans="131:145" x14ac:dyDescent="0.25">
      <c r="EA3663" s="6" t="s">
        <v>0</v>
      </c>
      <c r="EB3663" s="6" t="s">
        <v>9</v>
      </c>
      <c r="EC3663" s="6" t="s">
        <v>1077</v>
      </c>
      <c r="ED3663" s="6" t="s">
        <v>223</v>
      </c>
      <c r="EE3663" s="6" t="s">
        <v>97</v>
      </c>
      <c r="EF3663" s="6" t="s">
        <v>125</v>
      </c>
      <c r="EG3663" s="6">
        <v>486</v>
      </c>
      <c r="EH3663" s="6">
        <v>2371</v>
      </c>
      <c r="EI3663" s="6">
        <v>488</v>
      </c>
      <c r="EJ3663" s="6">
        <v>2325</v>
      </c>
      <c r="EK3663" s="6">
        <v>488</v>
      </c>
      <c r="EL3663" s="6">
        <v>2325</v>
      </c>
      <c r="EM3663" s="6" t="s">
        <v>112</v>
      </c>
      <c r="EN3663" s="6" t="s">
        <v>22</v>
      </c>
      <c r="EO3663" s="6">
        <v>225</v>
      </c>
    </row>
    <row r="3664" spans="131:145" x14ac:dyDescent="0.25">
      <c r="EA3664" s="6" t="s">
        <v>0</v>
      </c>
      <c r="EB3664" s="6" t="s">
        <v>13</v>
      </c>
      <c r="EC3664" s="6" t="s">
        <v>193</v>
      </c>
      <c r="ED3664" s="6" t="s">
        <v>194</v>
      </c>
      <c r="EE3664" s="6" t="s">
        <v>97</v>
      </c>
      <c r="EF3664" s="6" t="s">
        <v>125</v>
      </c>
      <c r="EG3664" s="6">
        <v>21</v>
      </c>
      <c r="EH3664" s="6">
        <v>93</v>
      </c>
      <c r="EI3664" s="6">
        <v>20</v>
      </c>
      <c r="EJ3664" s="6">
        <v>78</v>
      </c>
      <c r="EK3664" s="6">
        <v>20</v>
      </c>
      <c r="EL3664" s="6">
        <v>80</v>
      </c>
      <c r="EM3664" s="6" t="s">
        <v>112</v>
      </c>
      <c r="EN3664" s="6" t="s">
        <v>23</v>
      </c>
      <c r="EO3664" s="6">
        <v>30</v>
      </c>
    </row>
    <row r="3665" spans="131:145" x14ac:dyDescent="0.25">
      <c r="EA3665" s="6" t="s">
        <v>0</v>
      </c>
      <c r="EB3665" s="6" t="s">
        <v>8</v>
      </c>
      <c r="EC3665" s="6" t="s">
        <v>218</v>
      </c>
      <c r="ED3665" s="6" t="s">
        <v>219</v>
      </c>
      <c r="EE3665" s="6" t="s">
        <v>97</v>
      </c>
      <c r="EF3665" s="6" t="s">
        <v>98</v>
      </c>
      <c r="EG3665" s="6">
        <v>70</v>
      </c>
      <c r="EH3665" s="6">
        <v>609</v>
      </c>
      <c r="EI3665" s="6">
        <v>124</v>
      </c>
      <c r="EJ3665" s="6">
        <v>644</v>
      </c>
      <c r="EK3665" s="6">
        <v>124</v>
      </c>
      <c r="EL3665" s="6">
        <v>644</v>
      </c>
      <c r="EM3665" s="6" t="s">
        <v>112</v>
      </c>
      <c r="EN3665" s="6" t="s">
        <v>21</v>
      </c>
      <c r="EO3665" s="6">
        <v>33</v>
      </c>
    </row>
    <row r="3666" spans="131:145" x14ac:dyDescent="0.25">
      <c r="EA3666" s="6" t="s">
        <v>0</v>
      </c>
      <c r="EB3666" s="6" t="s">
        <v>5</v>
      </c>
      <c r="EC3666" s="6" t="s">
        <v>1839</v>
      </c>
      <c r="ED3666" s="6" t="s">
        <v>717</v>
      </c>
      <c r="EE3666" s="6" t="s">
        <v>209</v>
      </c>
      <c r="EF3666" s="6" t="s">
        <v>98</v>
      </c>
      <c r="EG3666" s="6">
        <v>1295</v>
      </c>
      <c r="EH3666" s="6">
        <v>6509</v>
      </c>
      <c r="EJ3666" s="6">
        <v>6258</v>
      </c>
      <c r="EK3666" s="6">
        <v>1351</v>
      </c>
      <c r="EL3666" s="6">
        <v>6868</v>
      </c>
      <c r="EM3666" s="6" t="s">
        <v>112</v>
      </c>
      <c r="EN3666" s="6" t="s">
        <v>21</v>
      </c>
      <c r="EO3666" s="6">
        <v>730</v>
      </c>
    </row>
    <row r="3667" spans="131:145" x14ac:dyDescent="0.25">
      <c r="EA3667" s="6" t="s">
        <v>0</v>
      </c>
      <c r="EB3667" s="6" t="s">
        <v>4</v>
      </c>
      <c r="EC3667" s="6" t="s">
        <v>1794</v>
      </c>
      <c r="ED3667" s="6" t="s">
        <v>102</v>
      </c>
      <c r="EE3667" s="6" t="s">
        <v>97</v>
      </c>
      <c r="EF3667" s="6" t="s">
        <v>98</v>
      </c>
      <c r="EG3667" s="6">
        <v>56</v>
      </c>
      <c r="EH3667" s="6">
        <v>230</v>
      </c>
      <c r="EI3667" s="6">
        <v>54</v>
      </c>
      <c r="EJ3667" s="6">
        <v>221</v>
      </c>
      <c r="EK3667" s="6">
        <v>57</v>
      </c>
      <c r="EL3667" s="6">
        <v>232</v>
      </c>
      <c r="EM3667" s="6" t="s">
        <v>112</v>
      </c>
      <c r="EN3667" s="6" t="s">
        <v>23</v>
      </c>
      <c r="EO3667" s="6">
        <v>56</v>
      </c>
    </row>
    <row r="3668" spans="131:145" x14ac:dyDescent="0.25">
      <c r="EA3668" s="6" t="s">
        <v>0</v>
      </c>
      <c r="EB3668" s="6" t="s">
        <v>5</v>
      </c>
      <c r="EC3668" s="6" t="s">
        <v>273</v>
      </c>
      <c r="ED3668" s="6" t="s">
        <v>274</v>
      </c>
      <c r="EE3668" s="6" t="s">
        <v>97</v>
      </c>
      <c r="EF3668" s="6" t="s">
        <v>98</v>
      </c>
      <c r="EG3668" s="6">
        <v>85</v>
      </c>
      <c r="EH3668" s="6">
        <v>367</v>
      </c>
      <c r="EI3668" s="6">
        <v>80</v>
      </c>
      <c r="EJ3668" s="6">
        <v>337</v>
      </c>
      <c r="EK3668" s="6">
        <v>85</v>
      </c>
      <c r="EL3668" s="6">
        <v>367</v>
      </c>
      <c r="EM3668" s="6" t="s">
        <v>112</v>
      </c>
      <c r="EN3668" s="6" t="s">
        <v>21</v>
      </c>
      <c r="EO3668" s="6">
        <v>45</v>
      </c>
    </row>
    <row r="3669" spans="131:145" x14ac:dyDescent="0.25">
      <c r="EA3669" s="6" t="s">
        <v>0</v>
      </c>
      <c r="EB3669" s="6" t="s">
        <v>5</v>
      </c>
      <c r="EC3669" s="6" t="s">
        <v>834</v>
      </c>
      <c r="ED3669" s="6" t="s">
        <v>835</v>
      </c>
      <c r="EE3669" s="6" t="s">
        <v>209</v>
      </c>
      <c r="EF3669" s="6" t="s">
        <v>125</v>
      </c>
      <c r="EG3669" s="6">
        <v>169</v>
      </c>
      <c r="EH3669" s="6">
        <v>1216</v>
      </c>
      <c r="EI3669" s="6">
        <v>176</v>
      </c>
      <c r="EJ3669" s="6">
        <v>1216</v>
      </c>
      <c r="EK3669" s="6">
        <v>176</v>
      </c>
      <c r="EL3669" s="6">
        <v>1216</v>
      </c>
      <c r="EM3669" s="6" t="s">
        <v>112</v>
      </c>
      <c r="EN3669" s="6" t="s">
        <v>23</v>
      </c>
      <c r="EO3669" s="6">
        <v>243</v>
      </c>
    </row>
    <row r="3670" spans="131:145" x14ac:dyDescent="0.25">
      <c r="EA3670" s="6" t="s">
        <v>0</v>
      </c>
      <c r="EB3670" s="6" t="s">
        <v>5</v>
      </c>
      <c r="EC3670" s="6" t="s">
        <v>834</v>
      </c>
      <c r="ED3670" s="6" t="s">
        <v>835</v>
      </c>
      <c r="EE3670" s="6" t="s">
        <v>209</v>
      </c>
      <c r="EF3670" s="6" t="s">
        <v>125</v>
      </c>
      <c r="EG3670" s="6">
        <v>169</v>
      </c>
      <c r="EH3670" s="6">
        <v>1216</v>
      </c>
      <c r="EI3670" s="6">
        <v>176</v>
      </c>
      <c r="EJ3670" s="6">
        <v>1216</v>
      </c>
      <c r="EK3670" s="6">
        <v>176</v>
      </c>
      <c r="EL3670" s="6">
        <v>1216</v>
      </c>
      <c r="EM3670" s="6" t="s">
        <v>112</v>
      </c>
      <c r="EN3670" s="6" t="s">
        <v>21</v>
      </c>
      <c r="EO3670" s="6">
        <v>111</v>
      </c>
    </row>
    <row r="3671" spans="131:145" x14ac:dyDescent="0.25">
      <c r="EA3671" s="6" t="s">
        <v>0</v>
      </c>
      <c r="EB3671" s="6" t="s">
        <v>4</v>
      </c>
      <c r="EC3671" s="6" t="s">
        <v>165</v>
      </c>
      <c r="ED3671" s="6" t="s">
        <v>166</v>
      </c>
      <c r="EE3671" s="6" t="s">
        <v>97</v>
      </c>
      <c r="EF3671" s="6" t="s">
        <v>98</v>
      </c>
      <c r="EG3671" s="6">
        <v>72</v>
      </c>
      <c r="EH3671" s="6">
        <v>333</v>
      </c>
      <c r="EI3671" s="6">
        <v>72</v>
      </c>
      <c r="EJ3671" s="6">
        <v>332</v>
      </c>
      <c r="EK3671" s="6">
        <v>72</v>
      </c>
      <c r="EL3671" s="6">
        <v>332</v>
      </c>
      <c r="EM3671" s="6" t="s">
        <v>112</v>
      </c>
      <c r="EN3671" s="6" t="s">
        <v>22</v>
      </c>
      <c r="EO3671" s="6">
        <v>45</v>
      </c>
    </row>
    <row r="3672" spans="131:145" x14ac:dyDescent="0.25">
      <c r="EA3672" s="6" t="s">
        <v>0</v>
      </c>
      <c r="EB3672" s="6" t="s">
        <v>5</v>
      </c>
      <c r="EC3672" s="6" t="s">
        <v>701</v>
      </c>
      <c r="ED3672" s="6" t="s">
        <v>702</v>
      </c>
      <c r="EE3672" s="6" t="s">
        <v>209</v>
      </c>
      <c r="EF3672" s="6" t="s">
        <v>125</v>
      </c>
      <c r="EG3672" s="6">
        <v>155</v>
      </c>
      <c r="EH3672" s="6">
        <v>664</v>
      </c>
      <c r="EI3672" s="6">
        <v>156</v>
      </c>
      <c r="EJ3672" s="6">
        <v>641</v>
      </c>
      <c r="EK3672" s="6">
        <v>273</v>
      </c>
      <c r="EL3672" s="6">
        <v>0</v>
      </c>
      <c r="EM3672" s="6" t="s">
        <v>112</v>
      </c>
      <c r="EN3672" s="6" t="s">
        <v>23</v>
      </c>
      <c r="EO3672" s="6">
        <v>0</v>
      </c>
    </row>
    <row r="3673" spans="131:145" x14ac:dyDescent="0.25">
      <c r="EA3673" s="6" t="s">
        <v>0</v>
      </c>
      <c r="EB3673" s="6" t="s">
        <v>11</v>
      </c>
      <c r="EC3673" s="6" t="s">
        <v>1834</v>
      </c>
      <c r="ED3673" s="6" t="s">
        <v>190</v>
      </c>
      <c r="EE3673" s="6" t="s">
        <v>97</v>
      </c>
      <c r="EF3673" s="6" t="s">
        <v>132</v>
      </c>
      <c r="EG3673" s="6">
        <v>12</v>
      </c>
      <c r="EH3673" s="6">
        <v>47</v>
      </c>
      <c r="EI3673" s="6">
        <v>15</v>
      </c>
      <c r="EJ3673" s="6">
        <v>69</v>
      </c>
      <c r="EK3673" s="6">
        <v>15</v>
      </c>
      <c r="EL3673" s="6">
        <v>69</v>
      </c>
      <c r="EM3673" s="6" t="s">
        <v>112</v>
      </c>
      <c r="EN3673" s="6" t="s">
        <v>23</v>
      </c>
      <c r="EO3673" s="6">
        <v>14</v>
      </c>
    </row>
    <row r="3674" spans="131:145" x14ac:dyDescent="0.25">
      <c r="EA3674" s="6" t="s">
        <v>0</v>
      </c>
      <c r="EB3674" s="6" t="s">
        <v>5</v>
      </c>
      <c r="EC3674" s="6" t="s">
        <v>185</v>
      </c>
      <c r="ED3674" s="6" t="s">
        <v>186</v>
      </c>
      <c r="EE3674" s="6" t="s">
        <v>97</v>
      </c>
      <c r="EF3674" s="6" t="s">
        <v>125</v>
      </c>
      <c r="EG3674" s="6">
        <v>429</v>
      </c>
      <c r="EH3674" s="6">
        <v>2237</v>
      </c>
      <c r="EI3674" s="6">
        <v>429</v>
      </c>
      <c r="EJ3674" s="6">
        <v>2221</v>
      </c>
      <c r="EK3674" s="6">
        <v>429</v>
      </c>
      <c r="EL3674" s="6">
        <v>2221</v>
      </c>
      <c r="EM3674" s="6" t="s">
        <v>112</v>
      </c>
      <c r="EN3674" s="6" t="s">
        <v>23</v>
      </c>
      <c r="EO3674" s="6">
        <v>596</v>
      </c>
    </row>
    <row r="3675" spans="131:145" x14ac:dyDescent="0.25">
      <c r="EA3675" s="6" t="s">
        <v>0</v>
      </c>
      <c r="EB3675" s="6" t="s">
        <v>4</v>
      </c>
      <c r="EC3675" s="6" t="s">
        <v>253</v>
      </c>
      <c r="ED3675" s="6" t="s">
        <v>254</v>
      </c>
      <c r="EE3675" s="6" t="s">
        <v>97</v>
      </c>
      <c r="EF3675" s="6" t="s">
        <v>98</v>
      </c>
      <c r="EG3675" s="6">
        <v>6</v>
      </c>
      <c r="EH3675" s="6">
        <v>36</v>
      </c>
      <c r="EI3675" s="6">
        <v>6</v>
      </c>
      <c r="EJ3675" s="6">
        <v>36</v>
      </c>
      <c r="EK3675" s="6">
        <v>6</v>
      </c>
      <c r="EL3675" s="6">
        <v>36</v>
      </c>
      <c r="EM3675" s="6" t="s">
        <v>112</v>
      </c>
      <c r="EN3675" s="6" t="s">
        <v>22</v>
      </c>
      <c r="EO3675" s="6">
        <v>4</v>
      </c>
    </row>
    <row r="3676" spans="131:145" x14ac:dyDescent="0.25">
      <c r="EA3676" s="6" t="s">
        <v>0</v>
      </c>
      <c r="EB3676" s="6" t="s">
        <v>4</v>
      </c>
      <c r="EC3676" s="6" t="s">
        <v>688</v>
      </c>
      <c r="ED3676" s="6" t="s">
        <v>689</v>
      </c>
      <c r="EE3676" s="6" t="s">
        <v>97</v>
      </c>
      <c r="EF3676" s="6" t="s">
        <v>98</v>
      </c>
      <c r="EG3676" s="6">
        <v>107</v>
      </c>
      <c r="EH3676" s="6">
        <v>501</v>
      </c>
      <c r="EI3676" s="6">
        <v>107</v>
      </c>
      <c r="EJ3676" s="6">
        <v>503</v>
      </c>
      <c r="EK3676" s="6">
        <v>107</v>
      </c>
      <c r="EL3676" s="6">
        <v>497</v>
      </c>
      <c r="EM3676" s="6" t="s">
        <v>112</v>
      </c>
      <c r="EN3676" s="6" t="s">
        <v>21</v>
      </c>
      <c r="EO3676" s="6">
        <v>70</v>
      </c>
    </row>
    <row r="3677" spans="131:145" x14ac:dyDescent="0.25">
      <c r="EA3677" s="6" t="s">
        <v>0</v>
      </c>
      <c r="EB3677" s="6" t="s">
        <v>7</v>
      </c>
      <c r="EC3677" s="6" t="s">
        <v>733</v>
      </c>
      <c r="ED3677" s="6" t="s">
        <v>734</v>
      </c>
      <c r="EE3677" s="6" t="s">
        <v>97</v>
      </c>
      <c r="EF3677" s="6" t="s">
        <v>98</v>
      </c>
      <c r="EG3677" s="6">
        <v>27</v>
      </c>
      <c r="EH3677" s="6">
        <v>111</v>
      </c>
      <c r="EI3677" s="6">
        <v>25</v>
      </c>
      <c r="EJ3677" s="6">
        <v>104</v>
      </c>
      <c r="EK3677" s="6">
        <v>25</v>
      </c>
      <c r="EL3677" s="6">
        <v>104</v>
      </c>
      <c r="EM3677" s="6" t="s">
        <v>112</v>
      </c>
      <c r="EN3677" s="6" t="s">
        <v>21</v>
      </c>
      <c r="EO3677" s="6">
        <v>14</v>
      </c>
    </row>
    <row r="3678" spans="131:145" x14ac:dyDescent="0.25">
      <c r="EA3678" s="6" t="s">
        <v>0</v>
      </c>
      <c r="EB3678" s="6" t="s">
        <v>8</v>
      </c>
      <c r="EC3678" s="6" t="s">
        <v>218</v>
      </c>
      <c r="ED3678" s="6" t="s">
        <v>219</v>
      </c>
      <c r="EE3678" s="6" t="s">
        <v>97</v>
      </c>
      <c r="EF3678" s="6" t="s">
        <v>98</v>
      </c>
      <c r="EG3678" s="6">
        <v>70</v>
      </c>
      <c r="EH3678" s="6">
        <v>609</v>
      </c>
      <c r="EI3678" s="6">
        <v>124</v>
      </c>
      <c r="EJ3678" s="6">
        <v>644</v>
      </c>
      <c r="EK3678" s="6">
        <v>124</v>
      </c>
      <c r="EL3678" s="6">
        <v>644</v>
      </c>
      <c r="EM3678" s="6" t="s">
        <v>112</v>
      </c>
      <c r="EN3678" s="6" t="s">
        <v>22</v>
      </c>
      <c r="EO3678" s="6">
        <v>32</v>
      </c>
    </row>
    <row r="3679" spans="131:145" x14ac:dyDescent="0.25">
      <c r="EA3679" s="6" t="s">
        <v>0</v>
      </c>
      <c r="EB3679" s="6" t="s">
        <v>8</v>
      </c>
      <c r="EC3679" s="6" t="s">
        <v>218</v>
      </c>
      <c r="ED3679" s="6" t="s">
        <v>219</v>
      </c>
      <c r="EE3679" s="6" t="s">
        <v>97</v>
      </c>
      <c r="EF3679" s="6" t="s">
        <v>98</v>
      </c>
      <c r="EG3679" s="6">
        <v>70</v>
      </c>
      <c r="EH3679" s="6">
        <v>609</v>
      </c>
      <c r="EI3679" s="6">
        <v>124</v>
      </c>
      <c r="EJ3679" s="6">
        <v>644</v>
      </c>
      <c r="EK3679" s="6">
        <v>124</v>
      </c>
      <c r="EL3679" s="6">
        <v>644</v>
      </c>
      <c r="EM3679" s="6" t="s">
        <v>112</v>
      </c>
      <c r="EN3679" s="6" t="s">
        <v>23</v>
      </c>
      <c r="EO3679" s="6">
        <v>65</v>
      </c>
    </row>
    <row r="3680" spans="131:145" x14ac:dyDescent="0.25">
      <c r="EA3680" s="6" t="s">
        <v>0</v>
      </c>
      <c r="EB3680" s="6" t="s">
        <v>4</v>
      </c>
      <c r="EC3680" s="6" t="s">
        <v>1794</v>
      </c>
      <c r="ED3680" s="6" t="s">
        <v>102</v>
      </c>
      <c r="EE3680" s="6" t="s">
        <v>97</v>
      </c>
      <c r="EF3680" s="6" t="s">
        <v>98</v>
      </c>
      <c r="EG3680" s="6">
        <v>56</v>
      </c>
      <c r="EH3680" s="6">
        <v>230</v>
      </c>
      <c r="EI3680" s="6">
        <v>54</v>
      </c>
      <c r="EJ3680" s="6">
        <v>221</v>
      </c>
      <c r="EK3680" s="6">
        <v>57</v>
      </c>
      <c r="EL3680" s="6">
        <v>232</v>
      </c>
      <c r="EM3680" s="6" t="s">
        <v>112</v>
      </c>
      <c r="EN3680" s="6" t="s">
        <v>22</v>
      </c>
      <c r="EO3680" s="6">
        <v>27</v>
      </c>
    </row>
    <row r="3681" spans="131:145" x14ac:dyDescent="0.25">
      <c r="EA3681" s="6" t="s">
        <v>0</v>
      </c>
      <c r="EB3681" s="6" t="s">
        <v>5</v>
      </c>
      <c r="EC3681" s="6" t="s">
        <v>273</v>
      </c>
      <c r="ED3681" s="6" t="s">
        <v>274</v>
      </c>
      <c r="EE3681" s="6" t="s">
        <v>97</v>
      </c>
      <c r="EF3681" s="6" t="s">
        <v>98</v>
      </c>
      <c r="EG3681" s="6">
        <v>85</v>
      </c>
      <c r="EH3681" s="6">
        <v>367</v>
      </c>
      <c r="EI3681" s="6">
        <v>80</v>
      </c>
      <c r="EJ3681" s="6">
        <v>337</v>
      </c>
      <c r="EK3681" s="6">
        <v>85</v>
      </c>
      <c r="EL3681" s="6">
        <v>367</v>
      </c>
      <c r="EM3681" s="6" t="s">
        <v>112</v>
      </c>
      <c r="EN3681" s="6" t="s">
        <v>22</v>
      </c>
      <c r="EO3681" s="6">
        <v>39</v>
      </c>
    </row>
    <row r="3682" spans="131:145" x14ac:dyDescent="0.25">
      <c r="EA3682" s="6" t="s">
        <v>0</v>
      </c>
      <c r="EB3682" s="6" t="s">
        <v>11</v>
      </c>
      <c r="EC3682" s="6" t="s">
        <v>1834</v>
      </c>
      <c r="ED3682" s="6" t="s">
        <v>190</v>
      </c>
      <c r="EE3682" s="6" t="s">
        <v>97</v>
      </c>
      <c r="EF3682" s="6" t="s">
        <v>132</v>
      </c>
      <c r="EG3682" s="6">
        <v>12</v>
      </c>
      <c r="EH3682" s="6">
        <v>47</v>
      </c>
      <c r="EI3682" s="6">
        <v>15</v>
      </c>
      <c r="EJ3682" s="6">
        <v>69</v>
      </c>
      <c r="EK3682" s="6">
        <v>15</v>
      </c>
      <c r="EL3682" s="6">
        <v>69</v>
      </c>
      <c r="EM3682" s="6" t="s">
        <v>112</v>
      </c>
      <c r="EN3682" s="6" t="s">
        <v>21</v>
      </c>
      <c r="EO3682" s="6">
        <v>10</v>
      </c>
    </row>
    <row r="3683" spans="131:145" x14ac:dyDescent="0.25">
      <c r="EA3683" s="6" t="s">
        <v>0</v>
      </c>
      <c r="EB3683" s="6" t="s">
        <v>9</v>
      </c>
      <c r="EC3683" s="6" t="s">
        <v>1077</v>
      </c>
      <c r="ED3683" s="6" t="s">
        <v>223</v>
      </c>
      <c r="EE3683" s="6" t="s">
        <v>97</v>
      </c>
      <c r="EF3683" s="6" t="s">
        <v>125</v>
      </c>
      <c r="EG3683" s="6">
        <v>486</v>
      </c>
      <c r="EH3683" s="6">
        <v>2371</v>
      </c>
      <c r="EI3683" s="6">
        <v>488</v>
      </c>
      <c r="EJ3683" s="6">
        <v>2325</v>
      </c>
      <c r="EK3683" s="6">
        <v>488</v>
      </c>
      <c r="EL3683" s="6">
        <v>2325</v>
      </c>
      <c r="EM3683" s="6" t="s">
        <v>112</v>
      </c>
      <c r="EN3683" s="6" t="s">
        <v>23</v>
      </c>
      <c r="EO3683" s="6">
        <v>583</v>
      </c>
    </row>
    <row r="3684" spans="131:145" x14ac:dyDescent="0.25">
      <c r="EA3684" s="6" t="s">
        <v>0</v>
      </c>
      <c r="EB3684" s="6" t="s">
        <v>4</v>
      </c>
      <c r="EC3684" s="6" t="s">
        <v>167</v>
      </c>
      <c r="ED3684" s="6" t="s">
        <v>168</v>
      </c>
      <c r="EE3684" s="6" t="s">
        <v>97</v>
      </c>
      <c r="EF3684" s="6" t="s">
        <v>98</v>
      </c>
      <c r="EG3684" s="6">
        <v>190</v>
      </c>
      <c r="EH3684" s="6">
        <v>1047</v>
      </c>
      <c r="EI3684" s="6">
        <v>205</v>
      </c>
      <c r="EJ3684" s="6">
        <v>1072</v>
      </c>
      <c r="EL3684" s="6">
        <v>1072</v>
      </c>
      <c r="EM3684" s="6" t="s">
        <v>112</v>
      </c>
      <c r="EN3684" s="6" t="s">
        <v>23</v>
      </c>
      <c r="EO3684" s="6">
        <v>282</v>
      </c>
    </row>
    <row r="3685" spans="131:145" x14ac:dyDescent="0.25">
      <c r="EA3685" s="6" t="s">
        <v>0</v>
      </c>
      <c r="EB3685" s="6" t="s">
        <v>5</v>
      </c>
      <c r="EC3685" s="6" t="s">
        <v>819</v>
      </c>
      <c r="ED3685" s="6" t="s">
        <v>820</v>
      </c>
      <c r="EE3685" s="6" t="s">
        <v>97</v>
      </c>
      <c r="EF3685" s="6" t="s">
        <v>125</v>
      </c>
      <c r="EG3685" s="6">
        <v>172</v>
      </c>
      <c r="EH3685" s="6">
        <v>838</v>
      </c>
      <c r="EI3685" s="6">
        <v>181</v>
      </c>
      <c r="EJ3685" s="6">
        <v>910</v>
      </c>
      <c r="EK3685" s="6">
        <v>181</v>
      </c>
      <c r="EL3685" s="6">
        <v>910</v>
      </c>
      <c r="EM3685" s="6" t="s">
        <v>112</v>
      </c>
      <c r="EN3685" s="6" t="s">
        <v>21</v>
      </c>
      <c r="EO3685" s="6">
        <v>90</v>
      </c>
    </row>
    <row r="3686" spans="131:145" x14ac:dyDescent="0.25">
      <c r="EA3686" s="6" t="s">
        <v>0</v>
      </c>
      <c r="EB3686" s="6" t="s">
        <v>13</v>
      </c>
      <c r="EC3686" s="6" t="s">
        <v>237</v>
      </c>
      <c r="ED3686" s="6" t="s">
        <v>238</v>
      </c>
      <c r="EE3686" s="6" t="s">
        <v>97</v>
      </c>
      <c r="EF3686" s="6" t="s">
        <v>98</v>
      </c>
      <c r="EG3686" s="6">
        <v>6</v>
      </c>
      <c r="EH3686" s="6">
        <v>30</v>
      </c>
      <c r="EI3686" s="6">
        <v>6</v>
      </c>
      <c r="EJ3686" s="6">
        <v>30</v>
      </c>
      <c r="EK3686" s="6">
        <v>6</v>
      </c>
      <c r="EL3686" s="6">
        <v>30</v>
      </c>
      <c r="EM3686" s="6" t="s">
        <v>112</v>
      </c>
      <c r="EN3686" s="6" t="s">
        <v>21</v>
      </c>
      <c r="EO3686" s="6">
        <v>2</v>
      </c>
    </row>
    <row r="3687" spans="131:145" x14ac:dyDescent="0.25">
      <c r="EA3687" s="6" t="s">
        <v>0</v>
      </c>
      <c r="EB3687" s="6" t="s">
        <v>4</v>
      </c>
      <c r="EC3687" s="6" t="s">
        <v>167</v>
      </c>
      <c r="ED3687" s="6" t="s">
        <v>168</v>
      </c>
      <c r="EE3687" s="6" t="s">
        <v>97</v>
      </c>
      <c r="EF3687" s="6" t="s">
        <v>98</v>
      </c>
      <c r="EG3687" s="6">
        <v>190</v>
      </c>
      <c r="EH3687" s="6">
        <v>1047</v>
      </c>
      <c r="EI3687" s="6">
        <v>205</v>
      </c>
      <c r="EJ3687" s="6">
        <v>1072</v>
      </c>
      <c r="EL3687" s="6">
        <v>1072</v>
      </c>
      <c r="EM3687" s="6" t="s">
        <v>112</v>
      </c>
      <c r="EN3687" s="6" t="s">
        <v>22</v>
      </c>
      <c r="EO3687" s="6">
        <v>134</v>
      </c>
    </row>
    <row r="3688" spans="131:145" x14ac:dyDescent="0.25">
      <c r="EA3688" s="6" t="s">
        <v>0</v>
      </c>
      <c r="EB3688" s="6" t="s">
        <v>8</v>
      </c>
      <c r="EC3688" s="6" t="s">
        <v>121</v>
      </c>
      <c r="ED3688" s="6" t="s">
        <v>122</v>
      </c>
      <c r="EE3688" s="6" t="s">
        <v>97</v>
      </c>
      <c r="EF3688" s="6" t="s">
        <v>98</v>
      </c>
      <c r="EG3688" s="6">
        <v>413</v>
      </c>
      <c r="EH3688" s="6">
        <v>1835</v>
      </c>
      <c r="EI3688" s="6">
        <v>407</v>
      </c>
      <c r="EJ3688" s="6">
        <v>1858</v>
      </c>
      <c r="EK3688" s="6">
        <v>407</v>
      </c>
      <c r="EL3688" s="6">
        <v>1858</v>
      </c>
      <c r="EM3688" s="6" t="s">
        <v>112</v>
      </c>
      <c r="EN3688" s="6" t="s">
        <v>21</v>
      </c>
      <c r="EO3688" s="6">
        <v>143</v>
      </c>
    </row>
    <row r="3689" spans="131:145" x14ac:dyDescent="0.25">
      <c r="EA3689" s="6" t="s">
        <v>0</v>
      </c>
      <c r="EB3689" s="6" t="s">
        <v>4</v>
      </c>
      <c r="EC3689" s="6" t="s">
        <v>253</v>
      </c>
      <c r="ED3689" s="6" t="s">
        <v>254</v>
      </c>
      <c r="EE3689" s="6" t="s">
        <v>97</v>
      </c>
      <c r="EF3689" s="6" t="s">
        <v>98</v>
      </c>
      <c r="EG3689" s="6">
        <v>6</v>
      </c>
      <c r="EH3689" s="6">
        <v>36</v>
      </c>
      <c r="EI3689" s="6">
        <v>6</v>
      </c>
      <c r="EJ3689" s="6">
        <v>36</v>
      </c>
      <c r="EK3689" s="6">
        <v>6</v>
      </c>
      <c r="EL3689" s="6">
        <v>36</v>
      </c>
      <c r="EM3689" s="6" t="s">
        <v>112</v>
      </c>
      <c r="EN3689" s="6" t="s">
        <v>23</v>
      </c>
      <c r="EO3689" s="6">
        <v>8</v>
      </c>
    </row>
    <row r="3690" spans="131:145" x14ac:dyDescent="0.25">
      <c r="EA3690" s="6" t="s">
        <v>0</v>
      </c>
      <c r="EB3690" s="6" t="s">
        <v>8</v>
      </c>
      <c r="EC3690" s="6" t="s">
        <v>828</v>
      </c>
      <c r="ED3690" s="6" t="s">
        <v>829</v>
      </c>
      <c r="EE3690" s="6" t="s">
        <v>97</v>
      </c>
      <c r="EF3690" s="6" t="s">
        <v>98</v>
      </c>
      <c r="EG3690" s="6">
        <v>265</v>
      </c>
      <c r="EH3690" s="6">
        <v>1084</v>
      </c>
      <c r="EI3690" s="6">
        <v>260</v>
      </c>
      <c r="EJ3690" s="6">
        <v>1140</v>
      </c>
      <c r="EK3690" s="6">
        <v>260</v>
      </c>
      <c r="EL3690" s="6">
        <v>1140</v>
      </c>
      <c r="EM3690" s="6" t="s">
        <v>112</v>
      </c>
      <c r="EN3690" s="6" t="s">
        <v>23</v>
      </c>
      <c r="EO3690" s="6">
        <v>284</v>
      </c>
    </row>
    <row r="3691" spans="131:145" x14ac:dyDescent="0.25">
      <c r="EA3691" s="6" t="s">
        <v>0</v>
      </c>
      <c r="EB3691" s="6" t="s">
        <v>4</v>
      </c>
      <c r="EC3691" s="6" t="s">
        <v>155</v>
      </c>
      <c r="ED3691" s="6" t="s">
        <v>156</v>
      </c>
      <c r="EE3691" s="6" t="s">
        <v>97</v>
      </c>
      <c r="EF3691" s="6" t="s">
        <v>98</v>
      </c>
      <c r="EG3691" s="6">
        <v>97</v>
      </c>
      <c r="EH3691" s="6">
        <v>382</v>
      </c>
      <c r="EI3691" s="6">
        <v>95</v>
      </c>
      <c r="EJ3691" s="6">
        <v>386</v>
      </c>
      <c r="EK3691" s="6">
        <v>95</v>
      </c>
      <c r="EL3691" s="6">
        <v>386</v>
      </c>
      <c r="EM3691" s="6" t="s">
        <v>112</v>
      </c>
      <c r="EN3691" s="6" t="s">
        <v>21</v>
      </c>
      <c r="EO3691" s="6">
        <v>59</v>
      </c>
    </row>
    <row r="3692" spans="131:145" x14ac:dyDescent="0.25">
      <c r="EA3692" s="6" t="s">
        <v>0</v>
      </c>
      <c r="EB3692" s="6" t="s">
        <v>7</v>
      </c>
      <c r="EC3692" s="6" t="s">
        <v>214</v>
      </c>
      <c r="ED3692" s="6" t="s">
        <v>215</v>
      </c>
      <c r="EE3692" s="6" t="s">
        <v>97</v>
      </c>
      <c r="EF3692" s="6" t="s">
        <v>98</v>
      </c>
      <c r="EG3692" s="6">
        <v>301</v>
      </c>
      <c r="EH3692" s="6">
        <v>1404</v>
      </c>
      <c r="EI3692" s="6">
        <v>274</v>
      </c>
      <c r="EJ3692" s="6">
        <v>1347</v>
      </c>
      <c r="EK3692" s="6">
        <v>274</v>
      </c>
      <c r="EL3692" s="6">
        <v>1347</v>
      </c>
      <c r="EM3692" s="6" t="s">
        <v>112</v>
      </c>
      <c r="EN3692" s="6" t="s">
        <v>21</v>
      </c>
      <c r="EO3692" s="6">
        <v>121</v>
      </c>
    </row>
    <row r="3693" spans="131:145" x14ac:dyDescent="0.25">
      <c r="EA3693" s="6" t="s">
        <v>0</v>
      </c>
      <c r="EB3693" s="6" t="s">
        <v>4</v>
      </c>
      <c r="EC3693" s="6" t="s">
        <v>153</v>
      </c>
      <c r="ED3693" s="6" t="s">
        <v>154</v>
      </c>
      <c r="EE3693" s="6" t="s">
        <v>97</v>
      </c>
      <c r="EF3693" s="6" t="s">
        <v>98</v>
      </c>
      <c r="EG3693" s="6">
        <v>35</v>
      </c>
      <c r="EH3693" s="6">
        <v>175</v>
      </c>
      <c r="EI3693" s="6">
        <v>32</v>
      </c>
      <c r="EJ3693" s="6">
        <v>173</v>
      </c>
      <c r="EK3693" s="6">
        <v>43</v>
      </c>
      <c r="EL3693" s="6">
        <v>212</v>
      </c>
      <c r="EM3693" s="6" t="s">
        <v>112</v>
      </c>
      <c r="EN3693" s="6" t="s">
        <v>23</v>
      </c>
      <c r="EO3693" s="6">
        <v>58</v>
      </c>
    </row>
    <row r="3694" spans="131:145" x14ac:dyDescent="0.25">
      <c r="EA3694" s="6" t="s">
        <v>0</v>
      </c>
      <c r="EB3694" s="6" t="s">
        <v>7</v>
      </c>
      <c r="EC3694" s="6" t="s">
        <v>109</v>
      </c>
      <c r="ED3694" s="6" t="s">
        <v>110</v>
      </c>
      <c r="EE3694" s="6" t="s">
        <v>97</v>
      </c>
      <c r="EF3694" s="6" t="s">
        <v>98</v>
      </c>
      <c r="EG3694" s="6">
        <v>44</v>
      </c>
      <c r="EH3694" s="6">
        <v>235</v>
      </c>
      <c r="EI3694" s="6">
        <v>36</v>
      </c>
      <c r="EJ3694" s="6">
        <v>194</v>
      </c>
      <c r="EK3694" s="6">
        <v>43</v>
      </c>
      <c r="EL3694" s="6">
        <v>242</v>
      </c>
      <c r="EM3694" s="6" t="s">
        <v>112</v>
      </c>
      <c r="EN3694" s="6" t="s">
        <v>23</v>
      </c>
      <c r="EO3694" s="6">
        <v>67</v>
      </c>
    </row>
    <row r="3695" spans="131:145" x14ac:dyDescent="0.25">
      <c r="EA3695" s="6" t="s">
        <v>0</v>
      </c>
      <c r="EB3695" s="6" t="s">
        <v>8</v>
      </c>
      <c r="EC3695" s="6" t="s">
        <v>742</v>
      </c>
      <c r="ED3695" s="6" t="s">
        <v>740</v>
      </c>
      <c r="EE3695" s="6" t="s">
        <v>209</v>
      </c>
      <c r="EF3695" s="6" t="s">
        <v>125</v>
      </c>
      <c r="EG3695" s="6">
        <v>115</v>
      </c>
      <c r="EH3695" s="6">
        <v>602</v>
      </c>
      <c r="EI3695" s="6">
        <v>115</v>
      </c>
      <c r="EJ3695" s="6">
        <v>594</v>
      </c>
      <c r="EK3695" s="6">
        <v>115</v>
      </c>
      <c r="EL3695" s="6">
        <v>88</v>
      </c>
      <c r="EM3695" s="6" t="s">
        <v>112</v>
      </c>
      <c r="EN3695" s="6" t="s">
        <v>21</v>
      </c>
      <c r="EO3695" s="6">
        <v>0</v>
      </c>
    </row>
    <row r="3696" spans="131:145" x14ac:dyDescent="0.25">
      <c r="EA3696" s="6" t="s">
        <v>0</v>
      </c>
      <c r="EB3696" s="6" t="s">
        <v>13</v>
      </c>
      <c r="EC3696" s="6" t="s">
        <v>235</v>
      </c>
      <c r="ED3696" s="6" t="s">
        <v>236</v>
      </c>
      <c r="EE3696" s="6" t="s">
        <v>97</v>
      </c>
      <c r="EF3696" s="6" t="s">
        <v>98</v>
      </c>
      <c r="EG3696" s="6">
        <v>5</v>
      </c>
      <c r="EH3696" s="6">
        <v>26</v>
      </c>
      <c r="EI3696" s="6">
        <v>5</v>
      </c>
      <c r="EJ3696" s="6">
        <v>27</v>
      </c>
      <c r="EK3696" s="6">
        <v>5</v>
      </c>
      <c r="EL3696" s="6">
        <v>27</v>
      </c>
      <c r="EM3696" s="6" t="s">
        <v>112</v>
      </c>
      <c r="EN3696" s="6" t="s">
        <v>22</v>
      </c>
      <c r="EO3696" s="6">
        <v>1</v>
      </c>
    </row>
    <row r="3697" spans="131:145" x14ac:dyDescent="0.25">
      <c r="EA3697" s="6" t="s">
        <v>0</v>
      </c>
      <c r="EB3697" s="6" t="s">
        <v>4</v>
      </c>
      <c r="EC3697" s="6" t="s">
        <v>147</v>
      </c>
      <c r="ED3697" s="6" t="s">
        <v>148</v>
      </c>
      <c r="EE3697" s="6" t="s">
        <v>97</v>
      </c>
      <c r="EF3697" s="6" t="s">
        <v>98</v>
      </c>
      <c r="EG3697" s="6">
        <v>87</v>
      </c>
      <c r="EH3697" s="6">
        <v>461</v>
      </c>
      <c r="EI3697" s="6">
        <v>90</v>
      </c>
      <c r="EJ3697" s="6">
        <v>489</v>
      </c>
      <c r="EK3697" s="6">
        <v>90</v>
      </c>
      <c r="EL3697" s="6">
        <v>489</v>
      </c>
      <c r="EM3697" s="6" t="s">
        <v>112</v>
      </c>
      <c r="EN3697" s="6" t="s">
        <v>23</v>
      </c>
      <c r="EO3697" s="6">
        <v>149</v>
      </c>
    </row>
    <row r="3698" spans="131:145" x14ac:dyDescent="0.25">
      <c r="EA3698" s="6" t="s">
        <v>0</v>
      </c>
      <c r="EB3698" s="6" t="s">
        <v>4</v>
      </c>
      <c r="EC3698" s="6" t="s">
        <v>149</v>
      </c>
      <c r="ED3698" s="6" t="s">
        <v>150</v>
      </c>
      <c r="EE3698" s="6" t="s">
        <v>97</v>
      </c>
      <c r="EF3698" s="6" t="s">
        <v>98</v>
      </c>
      <c r="EG3698" s="6">
        <v>6</v>
      </c>
      <c r="EH3698" s="6">
        <v>39</v>
      </c>
      <c r="EI3698" s="6">
        <v>6</v>
      </c>
      <c r="EJ3698" s="6">
        <v>39</v>
      </c>
      <c r="EK3698" s="6">
        <v>6</v>
      </c>
      <c r="EL3698" s="6">
        <v>39</v>
      </c>
      <c r="EM3698" s="6" t="s">
        <v>112</v>
      </c>
      <c r="EN3698" s="6" t="s">
        <v>21</v>
      </c>
      <c r="EO3698" s="6">
        <v>3</v>
      </c>
    </row>
    <row r="3699" spans="131:145" x14ac:dyDescent="0.25">
      <c r="EA3699" s="6" t="s">
        <v>0</v>
      </c>
      <c r="EB3699" s="6" t="s">
        <v>5</v>
      </c>
      <c r="EC3699" s="6" t="s">
        <v>255</v>
      </c>
      <c r="ED3699" s="6" t="s">
        <v>256</v>
      </c>
      <c r="EE3699" s="6" t="s">
        <v>97</v>
      </c>
      <c r="EF3699" s="6" t="s">
        <v>98</v>
      </c>
      <c r="EG3699" s="6">
        <v>89</v>
      </c>
      <c r="EH3699" s="6">
        <v>478</v>
      </c>
      <c r="EI3699" s="6">
        <v>78</v>
      </c>
      <c r="EJ3699" s="6">
        <v>415</v>
      </c>
      <c r="EK3699" s="6">
        <v>89</v>
      </c>
      <c r="EL3699" s="6">
        <v>465</v>
      </c>
      <c r="EM3699" s="6" t="s">
        <v>112</v>
      </c>
      <c r="EN3699" s="6" t="s">
        <v>22</v>
      </c>
      <c r="EO3699" s="6">
        <v>84</v>
      </c>
    </row>
    <row r="3700" spans="131:145" x14ac:dyDescent="0.25">
      <c r="EA3700" s="6" t="s">
        <v>0</v>
      </c>
      <c r="EB3700" s="6" t="s">
        <v>5</v>
      </c>
      <c r="EC3700" s="6" t="s">
        <v>271</v>
      </c>
      <c r="ED3700" s="6" t="s">
        <v>272</v>
      </c>
      <c r="EE3700" s="6" t="s">
        <v>97</v>
      </c>
      <c r="EF3700" s="6" t="s">
        <v>125</v>
      </c>
      <c r="EG3700" s="6">
        <v>18</v>
      </c>
      <c r="EH3700" s="6">
        <v>82</v>
      </c>
      <c r="EI3700" s="6">
        <v>18</v>
      </c>
      <c r="EJ3700" s="6">
        <v>82</v>
      </c>
      <c r="EK3700" s="6">
        <v>18</v>
      </c>
      <c r="EL3700" s="6">
        <v>80</v>
      </c>
      <c r="EM3700" s="6" t="s">
        <v>112</v>
      </c>
      <c r="EN3700" s="6" t="s">
        <v>21</v>
      </c>
      <c r="EO3700" s="6">
        <v>18</v>
      </c>
    </row>
    <row r="3701" spans="131:145" x14ac:dyDescent="0.25">
      <c r="EA3701" s="6" t="s">
        <v>0</v>
      </c>
      <c r="EB3701" s="6" t="s">
        <v>4</v>
      </c>
      <c r="EC3701" s="6" t="s">
        <v>147</v>
      </c>
      <c r="ED3701" s="6" t="s">
        <v>148</v>
      </c>
      <c r="EE3701" s="6" t="s">
        <v>97</v>
      </c>
      <c r="EF3701" s="6" t="s">
        <v>98</v>
      </c>
      <c r="EG3701" s="6">
        <v>87</v>
      </c>
      <c r="EH3701" s="6">
        <v>461</v>
      </c>
      <c r="EI3701" s="6">
        <v>90</v>
      </c>
      <c r="EJ3701" s="6">
        <v>489</v>
      </c>
      <c r="EK3701" s="6">
        <v>90</v>
      </c>
      <c r="EL3701" s="6">
        <v>489</v>
      </c>
      <c r="EM3701" s="6" t="s">
        <v>112</v>
      </c>
      <c r="EN3701" s="6" t="s">
        <v>22</v>
      </c>
      <c r="EO3701" s="6">
        <v>70</v>
      </c>
    </row>
    <row r="3702" spans="131:145" x14ac:dyDescent="0.25">
      <c r="EA3702" s="6" t="s">
        <v>0</v>
      </c>
      <c r="EB3702" s="6" t="s">
        <v>8</v>
      </c>
      <c r="EC3702" s="6" t="s">
        <v>742</v>
      </c>
      <c r="ED3702" s="6" t="s">
        <v>740</v>
      </c>
      <c r="EE3702" s="6" t="s">
        <v>209</v>
      </c>
      <c r="EF3702" s="6" t="s">
        <v>125</v>
      </c>
      <c r="EG3702" s="6">
        <v>115</v>
      </c>
      <c r="EH3702" s="6">
        <v>602</v>
      </c>
      <c r="EI3702" s="6">
        <v>115</v>
      </c>
      <c r="EJ3702" s="6">
        <v>594</v>
      </c>
      <c r="EK3702" s="6">
        <v>115</v>
      </c>
      <c r="EL3702" s="6">
        <v>88</v>
      </c>
      <c r="EM3702" s="6" t="s">
        <v>112</v>
      </c>
      <c r="EN3702" s="6" t="s">
        <v>22</v>
      </c>
      <c r="EO3702" s="6">
        <v>0</v>
      </c>
    </row>
    <row r="3703" spans="131:145" x14ac:dyDescent="0.25">
      <c r="EA3703" s="6" t="s">
        <v>0</v>
      </c>
      <c r="EB3703" s="6" t="s">
        <v>8</v>
      </c>
      <c r="EC3703" s="6" t="s">
        <v>1800</v>
      </c>
      <c r="ED3703" s="6" t="s">
        <v>129</v>
      </c>
      <c r="EE3703" s="6" t="s">
        <v>97</v>
      </c>
      <c r="EF3703" s="6" t="s">
        <v>125</v>
      </c>
      <c r="EG3703" s="6">
        <v>46</v>
      </c>
      <c r="EH3703" s="6">
        <v>272</v>
      </c>
      <c r="EI3703" s="6">
        <v>45</v>
      </c>
      <c r="EJ3703" s="6">
        <v>257</v>
      </c>
      <c r="EK3703" s="6">
        <v>45</v>
      </c>
      <c r="EL3703" s="6">
        <v>269</v>
      </c>
      <c r="EM3703" s="6" t="s">
        <v>112</v>
      </c>
      <c r="EN3703" s="6" t="s">
        <v>22</v>
      </c>
      <c r="EO3703" s="6">
        <v>26</v>
      </c>
    </row>
    <row r="3704" spans="131:145" x14ac:dyDescent="0.25">
      <c r="EA3704" s="6" t="s">
        <v>0</v>
      </c>
      <c r="EB3704" s="6" t="s">
        <v>12</v>
      </c>
      <c r="EC3704" s="6" t="s">
        <v>1821</v>
      </c>
      <c r="ED3704" s="6" t="s">
        <v>724</v>
      </c>
      <c r="EE3704" s="6" t="s">
        <v>97</v>
      </c>
      <c r="EF3704" s="6" t="s">
        <v>98</v>
      </c>
      <c r="EG3704" s="6">
        <v>12</v>
      </c>
      <c r="EH3704" s="6">
        <v>61</v>
      </c>
      <c r="EI3704" s="6">
        <v>12</v>
      </c>
      <c r="EJ3704" s="6">
        <v>62</v>
      </c>
      <c r="EK3704" s="6">
        <v>12</v>
      </c>
      <c r="EL3704" s="6">
        <v>61</v>
      </c>
      <c r="EM3704" s="6" t="s">
        <v>112</v>
      </c>
      <c r="EN3704" s="6" t="s">
        <v>21</v>
      </c>
      <c r="EO3704" s="6">
        <v>10</v>
      </c>
    </row>
    <row r="3705" spans="131:145" x14ac:dyDescent="0.25">
      <c r="EA3705" s="6" t="s">
        <v>0</v>
      </c>
      <c r="EB3705" s="6" t="s">
        <v>7</v>
      </c>
      <c r="EC3705" s="6" t="s">
        <v>214</v>
      </c>
      <c r="ED3705" s="6" t="s">
        <v>215</v>
      </c>
      <c r="EE3705" s="6" t="s">
        <v>97</v>
      </c>
      <c r="EF3705" s="6" t="s">
        <v>98</v>
      </c>
      <c r="EG3705" s="6">
        <v>301</v>
      </c>
      <c r="EH3705" s="6">
        <v>1404</v>
      </c>
      <c r="EI3705" s="6">
        <v>274</v>
      </c>
      <c r="EJ3705" s="6">
        <v>1347</v>
      </c>
      <c r="EK3705" s="6">
        <v>274</v>
      </c>
      <c r="EL3705" s="6">
        <v>1347</v>
      </c>
      <c r="EM3705" s="6" t="s">
        <v>112</v>
      </c>
      <c r="EN3705" s="6" t="s">
        <v>22</v>
      </c>
      <c r="EO3705" s="6">
        <v>166</v>
      </c>
    </row>
    <row r="3706" spans="131:145" x14ac:dyDescent="0.25">
      <c r="EA3706" s="6" t="s">
        <v>0</v>
      </c>
      <c r="EB3706" s="6" t="s">
        <v>5</v>
      </c>
      <c r="EC3706" s="6" t="s">
        <v>255</v>
      </c>
      <c r="ED3706" s="6" t="s">
        <v>256</v>
      </c>
      <c r="EE3706" s="6" t="s">
        <v>97</v>
      </c>
      <c r="EF3706" s="6" t="s">
        <v>98</v>
      </c>
      <c r="EG3706" s="6">
        <v>89</v>
      </c>
      <c r="EH3706" s="6">
        <v>478</v>
      </c>
      <c r="EI3706" s="6">
        <v>78</v>
      </c>
      <c r="EJ3706" s="6">
        <v>415</v>
      </c>
      <c r="EK3706" s="6">
        <v>89</v>
      </c>
      <c r="EL3706" s="6">
        <v>465</v>
      </c>
      <c r="EM3706" s="6" t="s">
        <v>112</v>
      </c>
      <c r="EN3706" s="6" t="s">
        <v>23</v>
      </c>
      <c r="EO3706" s="6">
        <v>161</v>
      </c>
    </row>
    <row r="3707" spans="131:145" x14ac:dyDescent="0.25">
      <c r="EA3707" s="6" t="s">
        <v>0</v>
      </c>
      <c r="EB3707" s="6" t="s">
        <v>9</v>
      </c>
      <c r="EC3707" s="6" t="s">
        <v>137</v>
      </c>
      <c r="ED3707" s="6" t="s">
        <v>138</v>
      </c>
      <c r="EE3707" s="6" t="s">
        <v>97</v>
      </c>
      <c r="EF3707" s="6" t="s">
        <v>98</v>
      </c>
      <c r="EG3707" s="6">
        <v>135</v>
      </c>
      <c r="EH3707" s="6">
        <v>672</v>
      </c>
      <c r="EI3707" s="6">
        <v>156</v>
      </c>
      <c r="EJ3707" s="6">
        <v>704</v>
      </c>
      <c r="EK3707" s="6">
        <v>156</v>
      </c>
      <c r="EL3707" s="6">
        <v>704</v>
      </c>
      <c r="EM3707" s="6" t="s">
        <v>112</v>
      </c>
      <c r="EN3707" s="6" t="s">
        <v>22</v>
      </c>
      <c r="EO3707" s="6">
        <v>73</v>
      </c>
    </row>
    <row r="3708" spans="131:145" x14ac:dyDescent="0.25">
      <c r="EA3708" s="6" t="s">
        <v>0</v>
      </c>
      <c r="EB3708" s="6" t="s">
        <v>9</v>
      </c>
      <c r="EC3708" s="6" t="s">
        <v>1846</v>
      </c>
      <c r="ED3708" s="6" t="s">
        <v>213</v>
      </c>
      <c r="EE3708" s="6" t="s">
        <v>209</v>
      </c>
      <c r="EF3708" s="6" t="s">
        <v>125</v>
      </c>
      <c r="EG3708" s="6">
        <v>174</v>
      </c>
      <c r="EH3708" s="6">
        <v>1185</v>
      </c>
      <c r="EI3708" s="6">
        <v>463</v>
      </c>
      <c r="EJ3708" s="6">
        <v>2123</v>
      </c>
      <c r="EK3708" s="6">
        <v>463</v>
      </c>
      <c r="EL3708" s="6">
        <v>2114</v>
      </c>
      <c r="EM3708" s="6" t="s">
        <v>112</v>
      </c>
      <c r="EN3708" s="6" t="s">
        <v>21</v>
      </c>
      <c r="EO3708" s="6">
        <v>135</v>
      </c>
    </row>
    <row r="3709" spans="131:145" x14ac:dyDescent="0.25">
      <c r="EA3709" s="6" t="s">
        <v>0</v>
      </c>
      <c r="EB3709" s="6" t="s">
        <v>7</v>
      </c>
      <c r="EC3709" s="6" t="s">
        <v>727</v>
      </c>
      <c r="ED3709" s="6" t="s">
        <v>728</v>
      </c>
      <c r="EE3709" s="6" t="s">
        <v>97</v>
      </c>
      <c r="EF3709" s="6" t="s">
        <v>98</v>
      </c>
      <c r="EG3709" s="6">
        <v>116</v>
      </c>
      <c r="EH3709" s="6">
        <v>659</v>
      </c>
      <c r="EI3709" s="6">
        <v>116</v>
      </c>
      <c r="EJ3709" s="6">
        <v>659</v>
      </c>
      <c r="EK3709" s="6">
        <v>116</v>
      </c>
      <c r="EL3709" s="6">
        <v>659</v>
      </c>
      <c r="EM3709" s="6" t="s">
        <v>112</v>
      </c>
      <c r="EN3709" s="6" t="s">
        <v>23</v>
      </c>
      <c r="EO3709" s="6">
        <v>205</v>
      </c>
    </row>
    <row r="3710" spans="131:145" x14ac:dyDescent="0.25">
      <c r="EA3710" s="6" t="s">
        <v>0</v>
      </c>
      <c r="EB3710" s="6" t="s">
        <v>4</v>
      </c>
      <c r="EC3710" s="6" t="s">
        <v>151</v>
      </c>
      <c r="ED3710" s="6" t="s">
        <v>152</v>
      </c>
      <c r="EE3710" s="6" t="s">
        <v>97</v>
      </c>
      <c r="EF3710" s="6" t="s">
        <v>98</v>
      </c>
      <c r="EG3710" s="6">
        <v>8</v>
      </c>
      <c r="EH3710" s="6">
        <v>30</v>
      </c>
      <c r="EI3710" s="6">
        <v>8</v>
      </c>
      <c r="EJ3710" s="6">
        <v>32</v>
      </c>
      <c r="EK3710" s="6">
        <v>8</v>
      </c>
      <c r="EL3710" s="6">
        <v>32</v>
      </c>
      <c r="EM3710" s="6" t="s">
        <v>112</v>
      </c>
      <c r="EN3710" s="6" t="s">
        <v>21</v>
      </c>
      <c r="EO3710" s="6">
        <v>0</v>
      </c>
    </row>
    <row r="3711" spans="131:145" x14ac:dyDescent="0.25">
      <c r="EA3711" s="6" t="s">
        <v>0</v>
      </c>
      <c r="EB3711" s="6" t="s">
        <v>7</v>
      </c>
      <c r="EC3711" s="6" t="s">
        <v>735</v>
      </c>
      <c r="ED3711" s="6" t="s">
        <v>736</v>
      </c>
      <c r="EE3711" s="6" t="s">
        <v>97</v>
      </c>
      <c r="EF3711" s="6" t="s">
        <v>98</v>
      </c>
      <c r="EG3711" s="6">
        <v>14</v>
      </c>
      <c r="EH3711" s="6">
        <v>74</v>
      </c>
      <c r="EI3711" s="6">
        <v>14</v>
      </c>
      <c r="EJ3711" s="6">
        <v>68</v>
      </c>
      <c r="EK3711" s="6">
        <v>14</v>
      </c>
      <c r="EL3711" s="6">
        <v>68</v>
      </c>
      <c r="EM3711" s="6" t="s">
        <v>112</v>
      </c>
      <c r="EN3711" s="6" t="s">
        <v>21</v>
      </c>
      <c r="EO3711" s="6">
        <v>10</v>
      </c>
    </row>
    <row r="3712" spans="131:145" x14ac:dyDescent="0.25">
      <c r="EA3712" s="6" t="s">
        <v>0</v>
      </c>
      <c r="EB3712" s="6" t="s">
        <v>7</v>
      </c>
      <c r="EC3712" s="6" t="s">
        <v>727</v>
      </c>
      <c r="ED3712" s="6" t="s">
        <v>728</v>
      </c>
      <c r="EE3712" s="6" t="s">
        <v>97</v>
      </c>
      <c r="EF3712" s="6" t="s">
        <v>98</v>
      </c>
      <c r="EG3712" s="6">
        <v>116</v>
      </c>
      <c r="EH3712" s="6">
        <v>659</v>
      </c>
      <c r="EI3712" s="6">
        <v>116</v>
      </c>
      <c r="EJ3712" s="6">
        <v>659</v>
      </c>
      <c r="EK3712" s="6">
        <v>116</v>
      </c>
      <c r="EL3712" s="6">
        <v>659</v>
      </c>
      <c r="EM3712" s="6" t="s">
        <v>112</v>
      </c>
      <c r="EN3712" s="6" t="s">
        <v>22</v>
      </c>
      <c r="EO3712" s="6">
        <v>109</v>
      </c>
    </row>
    <row r="3713" spans="131:145" x14ac:dyDescent="0.25">
      <c r="EA3713" s="6" t="s">
        <v>0</v>
      </c>
      <c r="EB3713" s="6" t="s">
        <v>5</v>
      </c>
      <c r="EC3713" s="6" t="s">
        <v>840</v>
      </c>
      <c r="ED3713" s="6" t="s">
        <v>841</v>
      </c>
      <c r="EE3713" s="6" t="s">
        <v>209</v>
      </c>
      <c r="EF3713" s="6" t="s">
        <v>125</v>
      </c>
      <c r="EG3713" s="6">
        <v>640</v>
      </c>
      <c r="EH3713" s="6">
        <v>2600</v>
      </c>
      <c r="EI3713" s="6">
        <v>623</v>
      </c>
      <c r="EJ3713" s="6">
        <v>2635</v>
      </c>
      <c r="EK3713" s="6">
        <v>623</v>
      </c>
      <c r="EL3713" s="6">
        <v>2635</v>
      </c>
      <c r="EM3713" s="6" t="s">
        <v>112</v>
      </c>
      <c r="EN3713" s="6" t="s">
        <v>21</v>
      </c>
      <c r="EO3713" s="6">
        <v>362</v>
      </c>
    </row>
    <row r="3714" spans="131:145" x14ac:dyDescent="0.25">
      <c r="EA3714" s="6" t="s">
        <v>0</v>
      </c>
      <c r="EB3714" s="6" t="s">
        <v>8</v>
      </c>
      <c r="EC3714" s="6" t="s">
        <v>750</v>
      </c>
      <c r="ED3714" s="6" t="s">
        <v>751</v>
      </c>
      <c r="EE3714" s="6" t="s">
        <v>97</v>
      </c>
      <c r="EF3714" s="6" t="s">
        <v>98</v>
      </c>
      <c r="EG3714" s="6">
        <v>3</v>
      </c>
      <c r="EH3714" s="6">
        <v>13</v>
      </c>
      <c r="EI3714" s="6">
        <v>3</v>
      </c>
      <c r="EJ3714" s="6">
        <v>13</v>
      </c>
      <c r="EK3714" s="6">
        <v>3</v>
      </c>
      <c r="EL3714" s="6">
        <v>13</v>
      </c>
      <c r="EM3714" s="6" t="s">
        <v>112</v>
      </c>
      <c r="EN3714" s="6" t="s">
        <v>23</v>
      </c>
      <c r="EO3714" s="6">
        <v>4</v>
      </c>
    </row>
    <row r="3715" spans="131:145" x14ac:dyDescent="0.25">
      <c r="EA3715" s="6" t="s">
        <v>0</v>
      </c>
      <c r="EB3715" s="6" t="s">
        <v>10</v>
      </c>
      <c r="EC3715" s="6" t="s">
        <v>216</v>
      </c>
      <c r="ED3715" s="6" t="s">
        <v>217</v>
      </c>
      <c r="EE3715" s="6" t="s">
        <v>97</v>
      </c>
      <c r="EF3715" s="6" t="s">
        <v>98</v>
      </c>
      <c r="EG3715" s="6">
        <v>40</v>
      </c>
      <c r="EH3715" s="6">
        <v>208</v>
      </c>
      <c r="EI3715" s="6">
        <v>41</v>
      </c>
      <c r="EJ3715" s="6">
        <v>208</v>
      </c>
      <c r="EK3715" s="6">
        <v>51</v>
      </c>
      <c r="EL3715" s="6">
        <v>208</v>
      </c>
      <c r="EM3715" s="6" t="s">
        <v>112</v>
      </c>
      <c r="EN3715" s="6" t="s">
        <v>22</v>
      </c>
      <c r="EO3715" s="6">
        <v>34</v>
      </c>
    </row>
    <row r="3716" spans="131:145" x14ac:dyDescent="0.25">
      <c r="EA3716" s="6" t="s">
        <v>0</v>
      </c>
      <c r="EB3716" s="6" t="s">
        <v>8</v>
      </c>
      <c r="EC3716" s="6" t="s">
        <v>746</v>
      </c>
      <c r="ED3716" s="6" t="s">
        <v>744</v>
      </c>
      <c r="EE3716" s="6" t="s">
        <v>209</v>
      </c>
      <c r="EF3716" s="6" t="s">
        <v>125</v>
      </c>
      <c r="EG3716" s="6">
        <v>612</v>
      </c>
      <c r="EH3716" s="6">
        <v>2944</v>
      </c>
      <c r="EI3716" s="6">
        <v>608</v>
      </c>
      <c r="EJ3716" s="6">
        <v>2914</v>
      </c>
      <c r="EK3716" s="6">
        <v>608</v>
      </c>
      <c r="EL3716" s="6">
        <v>2944</v>
      </c>
      <c r="EM3716" s="6" t="s">
        <v>112</v>
      </c>
      <c r="EN3716" s="6" t="s">
        <v>22</v>
      </c>
      <c r="EO3716" s="6">
        <v>198</v>
      </c>
    </row>
    <row r="3717" spans="131:145" x14ac:dyDescent="0.25">
      <c r="EA3717" s="6" t="s">
        <v>0</v>
      </c>
      <c r="EB3717" s="6" t="s">
        <v>5</v>
      </c>
      <c r="EC3717" s="6" t="s">
        <v>257</v>
      </c>
      <c r="ED3717" s="6" t="s">
        <v>258</v>
      </c>
      <c r="EE3717" s="6" t="s">
        <v>97</v>
      </c>
      <c r="EF3717" s="6" t="s">
        <v>98</v>
      </c>
      <c r="EG3717" s="6">
        <v>128</v>
      </c>
      <c r="EH3717" s="6">
        <v>725</v>
      </c>
      <c r="EI3717" s="6">
        <v>100</v>
      </c>
      <c r="EJ3717" s="6">
        <v>608</v>
      </c>
      <c r="EK3717" s="6">
        <v>128</v>
      </c>
      <c r="EL3717" s="6">
        <v>746</v>
      </c>
      <c r="EM3717" s="6" t="s">
        <v>112</v>
      </c>
      <c r="EN3717" s="6" t="s">
        <v>23</v>
      </c>
      <c r="EO3717" s="6">
        <v>103</v>
      </c>
    </row>
    <row r="3718" spans="131:145" x14ac:dyDescent="0.25">
      <c r="EA3718" s="6" t="s">
        <v>0</v>
      </c>
      <c r="EB3718" s="6" t="s">
        <v>5</v>
      </c>
      <c r="EC3718" s="6" t="s">
        <v>271</v>
      </c>
      <c r="ED3718" s="6" t="s">
        <v>272</v>
      </c>
      <c r="EE3718" s="6" t="s">
        <v>97</v>
      </c>
      <c r="EF3718" s="6" t="s">
        <v>125</v>
      </c>
      <c r="EG3718" s="6">
        <v>18</v>
      </c>
      <c r="EH3718" s="6">
        <v>82</v>
      </c>
      <c r="EI3718" s="6">
        <v>18</v>
      </c>
      <c r="EJ3718" s="6">
        <v>82</v>
      </c>
      <c r="EK3718" s="6">
        <v>18</v>
      </c>
      <c r="EL3718" s="6">
        <v>80</v>
      </c>
      <c r="EM3718" s="6" t="s">
        <v>112</v>
      </c>
      <c r="EN3718" s="6" t="s">
        <v>22</v>
      </c>
      <c r="EO3718" s="6">
        <v>16</v>
      </c>
    </row>
    <row r="3719" spans="131:145" x14ac:dyDescent="0.25">
      <c r="EA3719" s="6" t="s">
        <v>0</v>
      </c>
      <c r="EB3719" s="6" t="s">
        <v>8</v>
      </c>
      <c r="EC3719" s="6" t="s">
        <v>742</v>
      </c>
      <c r="ED3719" s="6" t="s">
        <v>740</v>
      </c>
      <c r="EE3719" s="6" t="s">
        <v>209</v>
      </c>
      <c r="EF3719" s="6" t="s">
        <v>125</v>
      </c>
      <c r="EG3719" s="6">
        <v>115</v>
      </c>
      <c r="EH3719" s="6">
        <v>602</v>
      </c>
      <c r="EI3719" s="6">
        <v>115</v>
      </c>
      <c r="EJ3719" s="6">
        <v>594</v>
      </c>
      <c r="EK3719" s="6">
        <v>115</v>
      </c>
      <c r="EL3719" s="6">
        <v>88</v>
      </c>
      <c r="EM3719" s="6" t="s">
        <v>112</v>
      </c>
      <c r="EN3719" s="6" t="s">
        <v>23</v>
      </c>
      <c r="EO3719" s="6">
        <v>0</v>
      </c>
    </row>
    <row r="3720" spans="131:145" x14ac:dyDescent="0.25">
      <c r="EA3720" s="6" t="s">
        <v>0</v>
      </c>
      <c r="EB3720" s="6" t="s">
        <v>9</v>
      </c>
      <c r="EC3720" s="6" t="s">
        <v>1846</v>
      </c>
      <c r="ED3720" s="6" t="s">
        <v>213</v>
      </c>
      <c r="EE3720" s="6" t="s">
        <v>209</v>
      </c>
      <c r="EF3720" s="6" t="s">
        <v>125</v>
      </c>
      <c r="EG3720" s="6">
        <v>174</v>
      </c>
      <c r="EH3720" s="6">
        <v>1185</v>
      </c>
      <c r="EI3720" s="6">
        <v>463</v>
      </c>
      <c r="EJ3720" s="6">
        <v>2123</v>
      </c>
      <c r="EK3720" s="6">
        <v>463</v>
      </c>
      <c r="EL3720" s="6">
        <v>2114</v>
      </c>
      <c r="EM3720" s="6" t="s">
        <v>112</v>
      </c>
      <c r="EN3720" s="6" t="s">
        <v>22</v>
      </c>
      <c r="EO3720" s="6">
        <v>95</v>
      </c>
    </row>
    <row r="3721" spans="131:145" x14ac:dyDescent="0.25">
      <c r="EA3721" s="6" t="s">
        <v>0</v>
      </c>
      <c r="EB3721" s="6" t="s">
        <v>4</v>
      </c>
      <c r="EC3721" s="6" t="s">
        <v>149</v>
      </c>
      <c r="ED3721" s="6" t="s">
        <v>150</v>
      </c>
      <c r="EE3721" s="6" t="s">
        <v>97</v>
      </c>
      <c r="EF3721" s="6" t="s">
        <v>98</v>
      </c>
      <c r="EG3721" s="6">
        <v>6</v>
      </c>
      <c r="EH3721" s="6">
        <v>39</v>
      </c>
      <c r="EI3721" s="6">
        <v>6</v>
      </c>
      <c r="EJ3721" s="6">
        <v>39</v>
      </c>
      <c r="EK3721" s="6">
        <v>6</v>
      </c>
      <c r="EL3721" s="6">
        <v>39</v>
      </c>
      <c r="EM3721" s="6" t="s">
        <v>112</v>
      </c>
      <c r="EN3721" s="6" t="s">
        <v>22</v>
      </c>
      <c r="EO3721" s="6">
        <v>3</v>
      </c>
    </row>
    <row r="3722" spans="131:145" x14ac:dyDescent="0.25">
      <c r="EA3722" s="6" t="s">
        <v>0</v>
      </c>
      <c r="EB3722" s="6" t="s">
        <v>5</v>
      </c>
      <c r="EC3722" s="6" t="s">
        <v>255</v>
      </c>
      <c r="ED3722" s="6" t="s">
        <v>256</v>
      </c>
      <c r="EE3722" s="6" t="s">
        <v>97</v>
      </c>
      <c r="EF3722" s="6" t="s">
        <v>98</v>
      </c>
      <c r="EG3722" s="6">
        <v>89</v>
      </c>
      <c r="EH3722" s="6">
        <v>478</v>
      </c>
      <c r="EI3722" s="6">
        <v>78</v>
      </c>
      <c r="EJ3722" s="6">
        <v>415</v>
      </c>
      <c r="EK3722" s="6">
        <v>89</v>
      </c>
      <c r="EL3722" s="6">
        <v>465</v>
      </c>
      <c r="EM3722" s="6" t="s">
        <v>112</v>
      </c>
      <c r="EN3722" s="6" t="s">
        <v>21</v>
      </c>
      <c r="EO3722" s="6">
        <v>77</v>
      </c>
    </row>
    <row r="3723" spans="131:145" x14ac:dyDescent="0.25">
      <c r="EA3723" s="6" t="s">
        <v>0</v>
      </c>
      <c r="EB3723" s="6" t="s">
        <v>9</v>
      </c>
      <c r="EC3723" s="6" t="s">
        <v>137</v>
      </c>
      <c r="ED3723" s="6" t="s">
        <v>138</v>
      </c>
      <c r="EE3723" s="6" t="s">
        <v>97</v>
      </c>
      <c r="EF3723" s="6" t="s">
        <v>98</v>
      </c>
      <c r="EG3723" s="6">
        <v>135</v>
      </c>
      <c r="EH3723" s="6">
        <v>672</v>
      </c>
      <c r="EI3723" s="6">
        <v>156</v>
      </c>
      <c r="EJ3723" s="6">
        <v>704</v>
      </c>
      <c r="EK3723" s="6">
        <v>156</v>
      </c>
      <c r="EL3723" s="6">
        <v>704</v>
      </c>
      <c r="EM3723" s="6" t="s">
        <v>112</v>
      </c>
      <c r="EN3723" s="6" t="s">
        <v>21</v>
      </c>
      <c r="EO3723" s="6">
        <v>89</v>
      </c>
    </row>
    <row r="3724" spans="131:145" x14ac:dyDescent="0.25">
      <c r="EA3724" s="6" t="s">
        <v>0</v>
      </c>
      <c r="EB3724" s="6" t="s">
        <v>12</v>
      </c>
      <c r="EC3724" s="6" t="s">
        <v>1821</v>
      </c>
      <c r="ED3724" s="6" t="s">
        <v>724</v>
      </c>
      <c r="EE3724" s="6" t="s">
        <v>97</v>
      </c>
      <c r="EF3724" s="6" t="s">
        <v>98</v>
      </c>
      <c r="EG3724" s="6">
        <v>12</v>
      </c>
      <c r="EH3724" s="6">
        <v>61</v>
      </c>
      <c r="EI3724" s="6">
        <v>12</v>
      </c>
      <c r="EJ3724" s="6">
        <v>62</v>
      </c>
      <c r="EK3724" s="6">
        <v>12</v>
      </c>
      <c r="EL3724" s="6">
        <v>61</v>
      </c>
      <c r="EM3724" s="6" t="s">
        <v>112</v>
      </c>
      <c r="EN3724" s="6" t="s">
        <v>22</v>
      </c>
      <c r="EO3724" s="6">
        <v>5</v>
      </c>
    </row>
    <row r="3725" spans="131:145" x14ac:dyDescent="0.25">
      <c r="EA3725" s="6" t="s">
        <v>0</v>
      </c>
      <c r="EB3725" s="6" t="s">
        <v>8</v>
      </c>
      <c r="EC3725" s="6" t="s">
        <v>746</v>
      </c>
      <c r="ED3725" s="6" t="s">
        <v>744</v>
      </c>
      <c r="EE3725" s="6" t="s">
        <v>209</v>
      </c>
      <c r="EF3725" s="6" t="s">
        <v>125</v>
      </c>
      <c r="EG3725" s="6">
        <v>612</v>
      </c>
      <c r="EH3725" s="6">
        <v>2944</v>
      </c>
      <c r="EI3725" s="6">
        <v>608</v>
      </c>
      <c r="EJ3725" s="6">
        <v>2914</v>
      </c>
      <c r="EK3725" s="6">
        <v>608</v>
      </c>
      <c r="EL3725" s="6">
        <v>2944</v>
      </c>
      <c r="EM3725" s="6" t="s">
        <v>112</v>
      </c>
      <c r="EN3725" s="6" t="s">
        <v>23</v>
      </c>
      <c r="EO3725" s="6">
        <v>425</v>
      </c>
    </row>
    <row r="3726" spans="131:145" x14ac:dyDescent="0.25">
      <c r="EA3726" s="6" t="s">
        <v>0</v>
      </c>
      <c r="EB3726" s="6" t="s">
        <v>5</v>
      </c>
      <c r="EC3726" s="6" t="s">
        <v>1525</v>
      </c>
      <c r="ED3726" s="6" t="s">
        <v>268</v>
      </c>
      <c r="EE3726" s="6" t="s">
        <v>97</v>
      </c>
      <c r="EF3726" s="6" t="s">
        <v>125</v>
      </c>
      <c r="EG3726" s="6">
        <v>110</v>
      </c>
      <c r="EH3726" s="6">
        <v>509</v>
      </c>
      <c r="EI3726" s="6">
        <v>80</v>
      </c>
      <c r="EJ3726" s="6">
        <v>324</v>
      </c>
      <c r="EK3726" s="6">
        <v>110</v>
      </c>
      <c r="EL3726" s="6">
        <v>506</v>
      </c>
      <c r="EM3726" s="6" t="s">
        <v>112</v>
      </c>
      <c r="EN3726" s="6" t="s">
        <v>22</v>
      </c>
      <c r="EO3726" s="6">
        <v>112</v>
      </c>
    </row>
    <row r="3727" spans="131:145" x14ac:dyDescent="0.25">
      <c r="EA3727" s="6" t="s">
        <v>0</v>
      </c>
      <c r="EB3727" s="6" t="s">
        <v>13</v>
      </c>
      <c r="EC3727" s="6" t="s">
        <v>235</v>
      </c>
      <c r="ED3727" s="6" t="s">
        <v>236</v>
      </c>
      <c r="EE3727" s="6" t="s">
        <v>97</v>
      </c>
      <c r="EF3727" s="6" t="s">
        <v>98</v>
      </c>
      <c r="EG3727" s="6">
        <v>5</v>
      </c>
      <c r="EH3727" s="6">
        <v>26</v>
      </c>
      <c r="EI3727" s="6">
        <v>5</v>
      </c>
      <c r="EJ3727" s="6">
        <v>27</v>
      </c>
      <c r="EK3727" s="6">
        <v>5</v>
      </c>
      <c r="EL3727" s="6">
        <v>27</v>
      </c>
      <c r="EM3727" s="6" t="s">
        <v>112</v>
      </c>
      <c r="EN3727" s="6" t="s">
        <v>23</v>
      </c>
      <c r="EO3727" s="6">
        <v>5</v>
      </c>
    </row>
    <row r="3728" spans="131:145" x14ac:dyDescent="0.25">
      <c r="EA3728" s="6" t="s">
        <v>0</v>
      </c>
      <c r="EB3728" s="6" t="s">
        <v>5</v>
      </c>
      <c r="EC3728" s="6" t="s">
        <v>259</v>
      </c>
      <c r="ED3728" s="6" t="s">
        <v>260</v>
      </c>
      <c r="EE3728" s="6" t="s">
        <v>97</v>
      </c>
      <c r="EF3728" s="6" t="s">
        <v>98</v>
      </c>
      <c r="EG3728" s="6">
        <v>94</v>
      </c>
      <c r="EH3728" s="6">
        <v>341</v>
      </c>
      <c r="EI3728" s="6">
        <v>65</v>
      </c>
      <c r="EJ3728" s="6">
        <v>240</v>
      </c>
      <c r="EK3728" s="6">
        <v>95</v>
      </c>
      <c r="EL3728" s="6">
        <v>343</v>
      </c>
      <c r="EM3728" s="6" t="s">
        <v>112</v>
      </c>
      <c r="EN3728" s="6" t="s">
        <v>22</v>
      </c>
      <c r="EO3728" s="6">
        <v>46</v>
      </c>
    </row>
    <row r="3729" spans="131:145" x14ac:dyDescent="0.25">
      <c r="EA3729" s="6" t="s">
        <v>0</v>
      </c>
      <c r="EB3729" s="6" t="s">
        <v>4</v>
      </c>
      <c r="EC3729" s="6" t="s">
        <v>147</v>
      </c>
      <c r="ED3729" s="6" t="s">
        <v>148</v>
      </c>
      <c r="EE3729" s="6" t="s">
        <v>97</v>
      </c>
      <c r="EF3729" s="6" t="s">
        <v>98</v>
      </c>
      <c r="EG3729" s="6">
        <v>87</v>
      </c>
      <c r="EH3729" s="6">
        <v>461</v>
      </c>
      <c r="EI3729" s="6">
        <v>90</v>
      </c>
      <c r="EJ3729" s="6">
        <v>489</v>
      </c>
      <c r="EK3729" s="6">
        <v>90</v>
      </c>
      <c r="EL3729" s="6">
        <v>489</v>
      </c>
      <c r="EM3729" s="6" t="s">
        <v>112</v>
      </c>
      <c r="EN3729" s="6" t="s">
        <v>21</v>
      </c>
      <c r="EO3729" s="6">
        <v>79</v>
      </c>
    </row>
    <row r="3730" spans="131:145" x14ac:dyDescent="0.25">
      <c r="EA3730" s="6" t="s">
        <v>0</v>
      </c>
      <c r="EB3730" s="6" t="s">
        <v>7</v>
      </c>
      <c r="EC3730" s="6" t="s">
        <v>730</v>
      </c>
      <c r="ED3730" s="6" t="s">
        <v>731</v>
      </c>
      <c r="EE3730" s="6" t="s">
        <v>97</v>
      </c>
      <c r="EF3730" s="6" t="s">
        <v>98</v>
      </c>
      <c r="EG3730" s="6">
        <v>23</v>
      </c>
      <c r="EH3730" s="6">
        <v>83</v>
      </c>
      <c r="EI3730" s="6">
        <v>23</v>
      </c>
      <c r="EJ3730" s="6">
        <v>85</v>
      </c>
      <c r="EK3730" s="6">
        <v>23</v>
      </c>
      <c r="EL3730" s="6">
        <v>78</v>
      </c>
      <c r="EM3730" s="6" t="s">
        <v>112</v>
      </c>
      <c r="EN3730" s="6" t="s">
        <v>22</v>
      </c>
      <c r="EO3730" s="6">
        <v>10</v>
      </c>
    </row>
    <row r="3731" spans="131:145" x14ac:dyDescent="0.25">
      <c r="EA3731" s="6" t="s">
        <v>0</v>
      </c>
      <c r="EB3731" s="6" t="s">
        <v>12</v>
      </c>
      <c r="EC3731" s="6" t="s">
        <v>1821</v>
      </c>
      <c r="ED3731" s="6" t="s">
        <v>724</v>
      </c>
      <c r="EE3731" s="6" t="s">
        <v>97</v>
      </c>
      <c r="EF3731" s="6" t="s">
        <v>98</v>
      </c>
      <c r="EG3731" s="6">
        <v>12</v>
      </c>
      <c r="EH3731" s="6">
        <v>61</v>
      </c>
      <c r="EI3731" s="6">
        <v>12</v>
      </c>
      <c r="EJ3731" s="6">
        <v>62</v>
      </c>
      <c r="EK3731" s="6">
        <v>12</v>
      </c>
      <c r="EL3731" s="6">
        <v>61</v>
      </c>
      <c r="EM3731" s="6" t="s">
        <v>112</v>
      </c>
      <c r="EN3731" s="6" t="s">
        <v>23</v>
      </c>
      <c r="EO3731" s="6">
        <v>15</v>
      </c>
    </row>
    <row r="3732" spans="131:145" x14ac:dyDescent="0.25">
      <c r="EA3732" s="6" t="s">
        <v>0</v>
      </c>
      <c r="EB3732" s="6" t="s">
        <v>4</v>
      </c>
      <c r="EC3732" s="6" t="s">
        <v>251</v>
      </c>
      <c r="ED3732" s="6" t="s">
        <v>252</v>
      </c>
      <c r="EE3732" s="6" t="s">
        <v>97</v>
      </c>
      <c r="EF3732" s="6" t="s">
        <v>98</v>
      </c>
      <c r="EG3732" s="6">
        <v>28</v>
      </c>
      <c r="EH3732" s="6">
        <v>130</v>
      </c>
      <c r="EI3732" s="6">
        <v>27</v>
      </c>
      <c r="EJ3732" s="6">
        <v>121</v>
      </c>
      <c r="EK3732" s="6">
        <v>28</v>
      </c>
      <c r="EL3732" s="6">
        <v>130</v>
      </c>
      <c r="EM3732" s="6" t="s">
        <v>112</v>
      </c>
      <c r="EN3732" s="6" t="s">
        <v>23</v>
      </c>
      <c r="EO3732" s="6">
        <v>37</v>
      </c>
    </row>
    <row r="3733" spans="131:145" x14ac:dyDescent="0.25">
      <c r="EA3733" s="6" t="s">
        <v>0</v>
      </c>
      <c r="EB3733" s="6" t="s">
        <v>7</v>
      </c>
      <c r="EC3733" s="6" t="s">
        <v>109</v>
      </c>
      <c r="ED3733" s="6" t="s">
        <v>110</v>
      </c>
      <c r="EE3733" s="6" t="s">
        <v>97</v>
      </c>
      <c r="EF3733" s="6" t="s">
        <v>98</v>
      </c>
      <c r="EG3733" s="6">
        <v>44</v>
      </c>
      <c r="EH3733" s="6">
        <v>235</v>
      </c>
      <c r="EI3733" s="6">
        <v>36</v>
      </c>
      <c r="EJ3733" s="6">
        <v>194</v>
      </c>
      <c r="EK3733" s="6">
        <v>43</v>
      </c>
      <c r="EL3733" s="6">
        <v>242</v>
      </c>
      <c r="EM3733" s="6" t="s">
        <v>112</v>
      </c>
      <c r="EN3733" s="6" t="s">
        <v>21</v>
      </c>
      <c r="EO3733" s="6">
        <v>35</v>
      </c>
    </row>
    <row r="3734" spans="131:145" x14ac:dyDescent="0.25">
      <c r="EA3734" s="6" t="s">
        <v>0</v>
      </c>
      <c r="EB3734" s="6" t="s">
        <v>8</v>
      </c>
      <c r="EC3734" s="6" t="s">
        <v>1822</v>
      </c>
      <c r="ED3734" s="6" t="s">
        <v>211</v>
      </c>
      <c r="EE3734" s="6" t="s">
        <v>209</v>
      </c>
      <c r="EF3734" s="6" t="s">
        <v>132</v>
      </c>
      <c r="EG3734" s="6">
        <v>840</v>
      </c>
      <c r="EH3734" s="6">
        <v>3249</v>
      </c>
      <c r="EI3734" s="6">
        <v>667</v>
      </c>
      <c r="EJ3734" s="6">
        <v>3657</v>
      </c>
      <c r="EK3734" s="6">
        <v>667</v>
      </c>
      <c r="EL3734" s="6">
        <v>3657</v>
      </c>
      <c r="EM3734" s="6" t="s">
        <v>112</v>
      </c>
      <c r="EN3734" s="6" t="s">
        <v>23</v>
      </c>
      <c r="EO3734" s="6">
        <v>242</v>
      </c>
    </row>
    <row r="3735" spans="131:145" x14ac:dyDescent="0.25">
      <c r="EA3735" s="6" t="s">
        <v>0</v>
      </c>
      <c r="EB3735" s="6" t="s">
        <v>5</v>
      </c>
      <c r="EC3735" s="6" t="s">
        <v>171</v>
      </c>
      <c r="ED3735" s="6" t="s">
        <v>172</v>
      </c>
      <c r="EE3735" s="6" t="s">
        <v>97</v>
      </c>
      <c r="EF3735" s="6" t="s">
        <v>132</v>
      </c>
      <c r="EG3735" s="6">
        <v>21</v>
      </c>
      <c r="EH3735" s="6">
        <v>111</v>
      </c>
      <c r="EI3735" s="6">
        <v>22</v>
      </c>
      <c r="EJ3735" s="6">
        <v>116</v>
      </c>
      <c r="EK3735" s="6">
        <v>26</v>
      </c>
      <c r="EL3735" s="6">
        <v>116</v>
      </c>
      <c r="EM3735" s="6" t="s">
        <v>112</v>
      </c>
      <c r="EN3735" s="6" t="s">
        <v>23</v>
      </c>
      <c r="EO3735" s="6">
        <v>26</v>
      </c>
    </row>
    <row r="3736" spans="131:145" x14ac:dyDescent="0.25">
      <c r="EA3736" s="6" t="s">
        <v>0</v>
      </c>
      <c r="EB3736" s="6" t="s">
        <v>8</v>
      </c>
      <c r="EC3736" s="6" t="s">
        <v>1800</v>
      </c>
      <c r="ED3736" s="6" t="s">
        <v>129</v>
      </c>
      <c r="EE3736" s="6" t="s">
        <v>97</v>
      </c>
      <c r="EF3736" s="6" t="s">
        <v>125</v>
      </c>
      <c r="EG3736" s="6">
        <v>46</v>
      </c>
      <c r="EH3736" s="6">
        <v>272</v>
      </c>
      <c r="EI3736" s="6">
        <v>45</v>
      </c>
      <c r="EJ3736" s="6">
        <v>257</v>
      </c>
      <c r="EK3736" s="6">
        <v>45</v>
      </c>
      <c r="EL3736" s="6">
        <v>269</v>
      </c>
      <c r="EM3736" s="6" t="s">
        <v>112</v>
      </c>
      <c r="EN3736" s="6" t="s">
        <v>23</v>
      </c>
      <c r="EO3736" s="6">
        <v>59</v>
      </c>
    </row>
    <row r="3737" spans="131:145" x14ac:dyDescent="0.25">
      <c r="EA3737" s="6" t="s">
        <v>0</v>
      </c>
      <c r="EB3737" s="6" t="s">
        <v>8</v>
      </c>
      <c r="EC3737" s="6" t="s">
        <v>752</v>
      </c>
      <c r="ED3737" s="6" t="s">
        <v>753</v>
      </c>
      <c r="EE3737" s="6" t="s">
        <v>97</v>
      </c>
      <c r="EF3737" s="6" t="s">
        <v>98</v>
      </c>
      <c r="EG3737" s="6">
        <v>25</v>
      </c>
      <c r="EH3737" s="6">
        <v>92</v>
      </c>
      <c r="EI3737" s="6">
        <v>24</v>
      </c>
      <c r="EJ3737" s="6">
        <v>89</v>
      </c>
      <c r="EK3737" s="6">
        <v>24</v>
      </c>
      <c r="EL3737" s="6">
        <v>89</v>
      </c>
      <c r="EM3737" s="6" t="s">
        <v>112</v>
      </c>
      <c r="EN3737" s="6" t="s">
        <v>23</v>
      </c>
      <c r="EO3737" s="6">
        <v>11</v>
      </c>
    </row>
    <row r="3738" spans="131:145" x14ac:dyDescent="0.25">
      <c r="EA3738" s="6" t="s">
        <v>0</v>
      </c>
      <c r="EB3738" s="6" t="s">
        <v>8</v>
      </c>
      <c r="EC3738" s="6" t="s">
        <v>1822</v>
      </c>
      <c r="ED3738" s="6" t="s">
        <v>211</v>
      </c>
      <c r="EE3738" s="6" t="s">
        <v>209</v>
      </c>
      <c r="EF3738" s="6" t="s">
        <v>132</v>
      </c>
      <c r="EG3738" s="6">
        <v>840</v>
      </c>
      <c r="EH3738" s="6">
        <v>3249</v>
      </c>
      <c r="EI3738" s="6">
        <v>667</v>
      </c>
      <c r="EJ3738" s="6">
        <v>3657</v>
      </c>
      <c r="EK3738" s="6">
        <v>667</v>
      </c>
      <c r="EL3738" s="6">
        <v>3657</v>
      </c>
      <c r="EM3738" s="6" t="s">
        <v>112</v>
      </c>
      <c r="EN3738" s="6" t="s">
        <v>22</v>
      </c>
      <c r="EO3738" s="6">
        <v>92</v>
      </c>
    </row>
    <row r="3739" spans="131:145" x14ac:dyDescent="0.25">
      <c r="EA3739" s="6" t="s">
        <v>0</v>
      </c>
      <c r="EB3739" s="6" t="s">
        <v>4</v>
      </c>
      <c r="EC3739" s="6" t="s">
        <v>251</v>
      </c>
      <c r="ED3739" s="6" t="s">
        <v>252</v>
      </c>
      <c r="EE3739" s="6" t="s">
        <v>97</v>
      </c>
      <c r="EF3739" s="6" t="s">
        <v>98</v>
      </c>
      <c r="EG3739" s="6">
        <v>28</v>
      </c>
      <c r="EH3739" s="6">
        <v>130</v>
      </c>
      <c r="EI3739" s="6">
        <v>27</v>
      </c>
      <c r="EJ3739" s="6">
        <v>121</v>
      </c>
      <c r="EK3739" s="6">
        <v>28</v>
      </c>
      <c r="EL3739" s="6">
        <v>130</v>
      </c>
      <c r="EM3739" s="6" t="s">
        <v>112</v>
      </c>
      <c r="EN3739" s="6" t="s">
        <v>22</v>
      </c>
      <c r="EO3739" s="6">
        <v>16</v>
      </c>
    </row>
    <row r="3740" spans="131:145" x14ac:dyDescent="0.25">
      <c r="EA3740" s="6" t="s">
        <v>0</v>
      </c>
      <c r="EB3740" s="6" t="s">
        <v>9</v>
      </c>
      <c r="EC3740" s="6" t="s">
        <v>1835</v>
      </c>
      <c r="ED3740" s="6" t="s">
        <v>208</v>
      </c>
      <c r="EE3740" s="6" t="s">
        <v>209</v>
      </c>
      <c r="EF3740" s="6" t="s">
        <v>125</v>
      </c>
      <c r="EG3740" s="6">
        <v>541</v>
      </c>
      <c r="EH3740" s="6">
        <v>2607</v>
      </c>
      <c r="EI3740" s="6">
        <v>545</v>
      </c>
      <c r="EJ3740" s="6">
        <v>2544</v>
      </c>
      <c r="EK3740" s="6">
        <v>545</v>
      </c>
      <c r="EL3740" s="6">
        <v>2545</v>
      </c>
      <c r="EM3740" s="6" t="s">
        <v>112</v>
      </c>
      <c r="EN3740" s="6" t="s">
        <v>22</v>
      </c>
      <c r="EO3740" s="6">
        <v>129</v>
      </c>
    </row>
    <row r="3741" spans="131:145" x14ac:dyDescent="0.25">
      <c r="EA3741" s="6" t="s">
        <v>0</v>
      </c>
      <c r="EB3741" s="6" t="s">
        <v>7</v>
      </c>
      <c r="EC3741" s="6" t="s">
        <v>730</v>
      </c>
      <c r="ED3741" s="6" t="s">
        <v>731</v>
      </c>
      <c r="EE3741" s="6" t="s">
        <v>97</v>
      </c>
      <c r="EF3741" s="6" t="s">
        <v>98</v>
      </c>
      <c r="EG3741" s="6">
        <v>23</v>
      </c>
      <c r="EH3741" s="6">
        <v>83</v>
      </c>
      <c r="EI3741" s="6">
        <v>23</v>
      </c>
      <c r="EJ3741" s="6">
        <v>85</v>
      </c>
      <c r="EK3741" s="6">
        <v>23</v>
      </c>
      <c r="EL3741" s="6">
        <v>78</v>
      </c>
      <c r="EM3741" s="6" t="s">
        <v>112</v>
      </c>
      <c r="EN3741" s="6" t="s">
        <v>23</v>
      </c>
      <c r="EO3741" s="6">
        <v>27</v>
      </c>
    </row>
    <row r="3742" spans="131:145" x14ac:dyDescent="0.25">
      <c r="EA3742" s="6" t="s">
        <v>0</v>
      </c>
      <c r="EB3742" s="6" t="s">
        <v>4</v>
      </c>
      <c r="EC3742" s="6" t="s">
        <v>155</v>
      </c>
      <c r="ED3742" s="6" t="s">
        <v>156</v>
      </c>
      <c r="EE3742" s="6" t="s">
        <v>97</v>
      </c>
      <c r="EF3742" s="6" t="s">
        <v>98</v>
      </c>
      <c r="EG3742" s="6">
        <v>97</v>
      </c>
      <c r="EH3742" s="6">
        <v>382</v>
      </c>
      <c r="EI3742" s="6">
        <v>95</v>
      </c>
      <c r="EJ3742" s="6">
        <v>386</v>
      </c>
      <c r="EK3742" s="6">
        <v>95</v>
      </c>
      <c r="EL3742" s="6">
        <v>386</v>
      </c>
      <c r="EM3742" s="6" t="s">
        <v>112</v>
      </c>
      <c r="EN3742" s="6" t="s">
        <v>23</v>
      </c>
      <c r="EO3742" s="6">
        <v>102</v>
      </c>
    </row>
    <row r="3743" spans="131:145" x14ac:dyDescent="0.25">
      <c r="EA3743" s="6" t="s">
        <v>0</v>
      </c>
      <c r="EB3743" s="6" t="s">
        <v>9</v>
      </c>
      <c r="EC3743" s="6" t="s">
        <v>1835</v>
      </c>
      <c r="ED3743" s="6" t="s">
        <v>208</v>
      </c>
      <c r="EE3743" s="6" t="s">
        <v>209</v>
      </c>
      <c r="EF3743" s="6" t="s">
        <v>125</v>
      </c>
      <c r="EG3743" s="6">
        <v>541</v>
      </c>
      <c r="EH3743" s="6">
        <v>2607</v>
      </c>
      <c r="EI3743" s="6">
        <v>545</v>
      </c>
      <c r="EJ3743" s="6">
        <v>2544</v>
      </c>
      <c r="EK3743" s="6">
        <v>545</v>
      </c>
      <c r="EL3743" s="6">
        <v>2545</v>
      </c>
      <c r="EM3743" s="6" t="s">
        <v>112</v>
      </c>
      <c r="EN3743" s="6" t="s">
        <v>21</v>
      </c>
      <c r="EO3743" s="6">
        <v>115</v>
      </c>
    </row>
    <row r="3744" spans="131:145" x14ac:dyDescent="0.25">
      <c r="EA3744" s="6" t="s">
        <v>0</v>
      </c>
      <c r="EB3744" s="6" t="s">
        <v>8</v>
      </c>
      <c r="EC3744" s="6" t="s">
        <v>752</v>
      </c>
      <c r="ED3744" s="6" t="s">
        <v>753</v>
      </c>
      <c r="EE3744" s="6" t="s">
        <v>97</v>
      </c>
      <c r="EF3744" s="6" t="s">
        <v>98</v>
      </c>
      <c r="EG3744" s="6">
        <v>25</v>
      </c>
      <c r="EH3744" s="6">
        <v>92</v>
      </c>
      <c r="EI3744" s="6">
        <v>24</v>
      </c>
      <c r="EJ3744" s="6">
        <v>89</v>
      </c>
      <c r="EK3744" s="6">
        <v>24</v>
      </c>
      <c r="EL3744" s="6">
        <v>89</v>
      </c>
      <c r="EM3744" s="6" t="s">
        <v>112</v>
      </c>
      <c r="EN3744" s="6" t="s">
        <v>22</v>
      </c>
      <c r="EO3744" s="6">
        <v>4</v>
      </c>
    </row>
    <row r="3745" spans="131:145" x14ac:dyDescent="0.25">
      <c r="EA3745" s="6" t="s">
        <v>0</v>
      </c>
      <c r="EB3745" s="6" t="s">
        <v>4</v>
      </c>
      <c r="EC3745" s="6" t="s">
        <v>251</v>
      </c>
      <c r="ED3745" s="6" t="s">
        <v>252</v>
      </c>
      <c r="EE3745" s="6" t="s">
        <v>97</v>
      </c>
      <c r="EF3745" s="6" t="s">
        <v>98</v>
      </c>
      <c r="EG3745" s="6">
        <v>28</v>
      </c>
      <c r="EH3745" s="6">
        <v>130</v>
      </c>
      <c r="EI3745" s="6">
        <v>27</v>
      </c>
      <c r="EJ3745" s="6">
        <v>121</v>
      </c>
      <c r="EK3745" s="6">
        <v>28</v>
      </c>
      <c r="EL3745" s="6">
        <v>130</v>
      </c>
      <c r="EM3745" s="6" t="s">
        <v>112</v>
      </c>
      <c r="EN3745" s="6" t="s">
        <v>21</v>
      </c>
      <c r="EO3745" s="6">
        <v>21</v>
      </c>
    </row>
    <row r="3746" spans="131:145" x14ac:dyDescent="0.25">
      <c r="EA3746" s="6" t="s">
        <v>0</v>
      </c>
      <c r="EB3746" s="6" t="s">
        <v>5</v>
      </c>
      <c r="EC3746" s="6" t="s">
        <v>171</v>
      </c>
      <c r="ED3746" s="6" t="s">
        <v>172</v>
      </c>
      <c r="EE3746" s="6" t="s">
        <v>97</v>
      </c>
      <c r="EF3746" s="6" t="s">
        <v>132</v>
      </c>
      <c r="EG3746" s="6">
        <v>21</v>
      </c>
      <c r="EH3746" s="6">
        <v>111</v>
      </c>
      <c r="EI3746" s="6">
        <v>22</v>
      </c>
      <c r="EJ3746" s="6">
        <v>116</v>
      </c>
      <c r="EK3746" s="6">
        <v>26</v>
      </c>
      <c r="EL3746" s="6">
        <v>116</v>
      </c>
      <c r="EM3746" s="6" t="s">
        <v>112</v>
      </c>
      <c r="EN3746" s="6" t="s">
        <v>22</v>
      </c>
      <c r="EO3746" s="6">
        <v>10</v>
      </c>
    </row>
    <row r="3747" spans="131:145" x14ac:dyDescent="0.25">
      <c r="EA3747" s="6" t="s">
        <v>0</v>
      </c>
      <c r="EB3747" s="6" t="s">
        <v>8</v>
      </c>
      <c r="EC3747" s="6" t="s">
        <v>1822</v>
      </c>
      <c r="ED3747" s="6" t="s">
        <v>211</v>
      </c>
      <c r="EE3747" s="6" t="s">
        <v>209</v>
      </c>
      <c r="EF3747" s="6" t="s">
        <v>132</v>
      </c>
      <c r="EG3747" s="6">
        <v>840</v>
      </c>
      <c r="EH3747" s="6">
        <v>3249</v>
      </c>
      <c r="EI3747" s="6">
        <v>667</v>
      </c>
      <c r="EJ3747" s="6">
        <v>3657</v>
      </c>
      <c r="EK3747" s="6">
        <v>667</v>
      </c>
      <c r="EL3747" s="6">
        <v>3657</v>
      </c>
      <c r="EM3747" s="6" t="s">
        <v>112</v>
      </c>
      <c r="EN3747" s="6" t="s">
        <v>21</v>
      </c>
      <c r="EO3747" s="6">
        <v>150</v>
      </c>
    </row>
    <row r="3748" spans="131:145" x14ac:dyDescent="0.25">
      <c r="EA3748" s="6" t="s">
        <v>0</v>
      </c>
      <c r="EB3748" s="6" t="s">
        <v>13</v>
      </c>
      <c r="EC3748" s="6" t="s">
        <v>235</v>
      </c>
      <c r="ED3748" s="6" t="s">
        <v>236</v>
      </c>
      <c r="EE3748" s="6" t="s">
        <v>97</v>
      </c>
      <c r="EF3748" s="6" t="s">
        <v>98</v>
      </c>
      <c r="EG3748" s="6">
        <v>5</v>
      </c>
      <c r="EH3748" s="6">
        <v>26</v>
      </c>
      <c r="EI3748" s="6">
        <v>5</v>
      </c>
      <c r="EJ3748" s="6">
        <v>27</v>
      </c>
      <c r="EK3748" s="6">
        <v>5</v>
      </c>
      <c r="EL3748" s="6">
        <v>27</v>
      </c>
      <c r="EM3748" s="6" t="s">
        <v>112</v>
      </c>
      <c r="EN3748" s="6" t="s">
        <v>21</v>
      </c>
      <c r="EO3748" s="6">
        <v>4</v>
      </c>
    </row>
    <row r="3749" spans="131:145" x14ac:dyDescent="0.25">
      <c r="EA3749" s="6" t="s">
        <v>0</v>
      </c>
      <c r="EB3749" s="6" t="s">
        <v>8</v>
      </c>
      <c r="EC3749" s="6" t="s">
        <v>828</v>
      </c>
      <c r="ED3749" s="6" t="s">
        <v>829</v>
      </c>
      <c r="EE3749" s="6" t="s">
        <v>97</v>
      </c>
      <c r="EF3749" s="6" t="s">
        <v>98</v>
      </c>
      <c r="EG3749" s="6">
        <v>265</v>
      </c>
      <c r="EH3749" s="6">
        <v>1084</v>
      </c>
      <c r="EI3749" s="6">
        <v>260</v>
      </c>
      <c r="EJ3749" s="6">
        <v>1140</v>
      </c>
      <c r="EK3749" s="6">
        <v>260</v>
      </c>
      <c r="EL3749" s="6">
        <v>1140</v>
      </c>
      <c r="EM3749" s="6" t="s">
        <v>112</v>
      </c>
      <c r="EN3749" s="6" t="s">
        <v>22</v>
      </c>
      <c r="EO3749" s="6">
        <v>131</v>
      </c>
    </row>
    <row r="3750" spans="131:145" x14ac:dyDescent="0.25">
      <c r="EA3750" s="6" t="s">
        <v>0</v>
      </c>
      <c r="EB3750" s="6" t="s">
        <v>8</v>
      </c>
      <c r="EC3750" s="6" t="s">
        <v>752</v>
      </c>
      <c r="ED3750" s="6" t="s">
        <v>753</v>
      </c>
      <c r="EE3750" s="6" t="s">
        <v>97</v>
      </c>
      <c r="EF3750" s="6" t="s">
        <v>98</v>
      </c>
      <c r="EG3750" s="6">
        <v>25</v>
      </c>
      <c r="EH3750" s="6">
        <v>92</v>
      </c>
      <c r="EI3750" s="6">
        <v>24</v>
      </c>
      <c r="EJ3750" s="6">
        <v>89</v>
      </c>
      <c r="EK3750" s="6">
        <v>24</v>
      </c>
      <c r="EL3750" s="6">
        <v>89</v>
      </c>
      <c r="EM3750" s="6" t="s">
        <v>112</v>
      </c>
      <c r="EN3750" s="6" t="s">
        <v>21</v>
      </c>
      <c r="EO3750" s="6">
        <v>7</v>
      </c>
    </row>
    <row r="3751" spans="131:145" x14ac:dyDescent="0.25">
      <c r="EA3751" s="6" t="s">
        <v>0</v>
      </c>
      <c r="EB3751" s="6" t="s">
        <v>5</v>
      </c>
      <c r="EC3751" s="6" t="s">
        <v>259</v>
      </c>
      <c r="ED3751" s="6" t="s">
        <v>260</v>
      </c>
      <c r="EE3751" s="6" t="s">
        <v>97</v>
      </c>
      <c r="EF3751" s="6" t="s">
        <v>98</v>
      </c>
      <c r="EG3751" s="6">
        <v>94</v>
      </c>
      <c r="EH3751" s="6">
        <v>341</v>
      </c>
      <c r="EI3751" s="6">
        <v>65</v>
      </c>
      <c r="EJ3751" s="6">
        <v>240</v>
      </c>
      <c r="EK3751" s="6">
        <v>95</v>
      </c>
      <c r="EL3751" s="6">
        <v>343</v>
      </c>
      <c r="EM3751" s="6" t="s">
        <v>112</v>
      </c>
      <c r="EN3751" s="6" t="s">
        <v>21</v>
      </c>
      <c r="EO3751" s="6">
        <v>52</v>
      </c>
    </row>
    <row r="3752" spans="131:145" x14ac:dyDescent="0.25">
      <c r="EA3752" s="6" t="s">
        <v>0</v>
      </c>
      <c r="EB3752" s="6" t="s">
        <v>4</v>
      </c>
      <c r="EC3752" s="6" t="s">
        <v>145</v>
      </c>
      <c r="ED3752" s="6" t="s">
        <v>146</v>
      </c>
      <c r="EE3752" s="6" t="s">
        <v>97</v>
      </c>
      <c r="EF3752" s="6" t="s">
        <v>98</v>
      </c>
      <c r="EG3752" s="6">
        <v>93</v>
      </c>
      <c r="EH3752" s="6">
        <v>446</v>
      </c>
      <c r="EI3752" s="6">
        <v>91</v>
      </c>
      <c r="EJ3752" s="6">
        <v>482</v>
      </c>
      <c r="EK3752" s="6">
        <v>100</v>
      </c>
      <c r="EL3752" s="6">
        <v>523</v>
      </c>
      <c r="EM3752" s="6" t="s">
        <v>112</v>
      </c>
      <c r="EN3752" s="6" t="s">
        <v>23</v>
      </c>
      <c r="EO3752" s="6">
        <v>145</v>
      </c>
    </row>
    <row r="3753" spans="131:145" x14ac:dyDescent="0.25">
      <c r="EA3753" s="6" t="s">
        <v>0</v>
      </c>
      <c r="EB3753" s="6" t="s">
        <v>5</v>
      </c>
      <c r="EC3753" s="6" t="s">
        <v>1525</v>
      </c>
      <c r="ED3753" s="6" t="s">
        <v>268</v>
      </c>
      <c r="EE3753" s="6" t="s">
        <v>97</v>
      </c>
      <c r="EF3753" s="6" t="s">
        <v>125</v>
      </c>
      <c r="EG3753" s="6">
        <v>110</v>
      </c>
      <c r="EH3753" s="6">
        <v>509</v>
      </c>
      <c r="EI3753" s="6">
        <v>80</v>
      </c>
      <c r="EJ3753" s="6">
        <v>324</v>
      </c>
      <c r="EK3753" s="6">
        <v>110</v>
      </c>
      <c r="EL3753" s="6">
        <v>506</v>
      </c>
      <c r="EM3753" s="6" t="s">
        <v>112</v>
      </c>
      <c r="EN3753" s="6" t="s">
        <v>21</v>
      </c>
      <c r="EO3753" s="6">
        <v>122</v>
      </c>
    </row>
    <row r="3754" spans="131:145" x14ac:dyDescent="0.25">
      <c r="EA3754" s="6" t="s">
        <v>0</v>
      </c>
      <c r="EB3754" s="6" t="s">
        <v>7</v>
      </c>
      <c r="EC3754" s="6" t="s">
        <v>214</v>
      </c>
      <c r="ED3754" s="6" t="s">
        <v>215</v>
      </c>
      <c r="EE3754" s="6" t="s">
        <v>97</v>
      </c>
      <c r="EF3754" s="6" t="s">
        <v>98</v>
      </c>
      <c r="EG3754" s="6">
        <v>301</v>
      </c>
      <c r="EH3754" s="6">
        <v>1404</v>
      </c>
      <c r="EI3754" s="6">
        <v>274</v>
      </c>
      <c r="EJ3754" s="6">
        <v>1347</v>
      </c>
      <c r="EK3754" s="6">
        <v>274</v>
      </c>
      <c r="EL3754" s="6">
        <v>1347</v>
      </c>
      <c r="EM3754" s="6" t="s">
        <v>112</v>
      </c>
      <c r="EN3754" s="6" t="s">
        <v>23</v>
      </c>
      <c r="EO3754" s="6">
        <v>287</v>
      </c>
    </row>
    <row r="3755" spans="131:145" x14ac:dyDescent="0.25">
      <c r="EA3755" s="6" t="s">
        <v>0</v>
      </c>
      <c r="EB3755" s="6" t="s">
        <v>11</v>
      </c>
      <c r="EC3755" s="6" t="s">
        <v>187</v>
      </c>
      <c r="ED3755" s="6" t="s">
        <v>188</v>
      </c>
      <c r="EE3755" s="6" t="s">
        <v>97</v>
      </c>
      <c r="EF3755" s="6" t="s">
        <v>132</v>
      </c>
      <c r="EG3755" s="6">
        <v>18</v>
      </c>
      <c r="EH3755" s="6">
        <v>78</v>
      </c>
      <c r="EI3755" s="6">
        <v>18</v>
      </c>
      <c r="EJ3755" s="6">
        <v>79</v>
      </c>
      <c r="EK3755" s="6">
        <v>18</v>
      </c>
      <c r="EL3755" s="6">
        <v>77</v>
      </c>
      <c r="EM3755" s="6" t="s">
        <v>112</v>
      </c>
      <c r="EN3755" s="6" t="s">
        <v>21</v>
      </c>
      <c r="EO3755" s="6">
        <v>13</v>
      </c>
    </row>
    <row r="3756" spans="131:145" x14ac:dyDescent="0.25">
      <c r="EA3756" s="6" t="s">
        <v>0</v>
      </c>
      <c r="EB3756" s="6" t="s">
        <v>9</v>
      </c>
      <c r="EC3756" s="6" t="s">
        <v>1835</v>
      </c>
      <c r="ED3756" s="6" t="s">
        <v>208</v>
      </c>
      <c r="EE3756" s="6" t="s">
        <v>209</v>
      </c>
      <c r="EF3756" s="6" t="s">
        <v>125</v>
      </c>
      <c r="EG3756" s="6">
        <v>541</v>
      </c>
      <c r="EH3756" s="6">
        <v>2607</v>
      </c>
      <c r="EI3756" s="6">
        <v>545</v>
      </c>
      <c r="EJ3756" s="6">
        <v>2544</v>
      </c>
      <c r="EK3756" s="6">
        <v>545</v>
      </c>
      <c r="EL3756" s="6">
        <v>2545</v>
      </c>
      <c r="EM3756" s="6" t="s">
        <v>112</v>
      </c>
      <c r="EN3756" s="6" t="s">
        <v>23</v>
      </c>
      <c r="EO3756" s="6">
        <v>244</v>
      </c>
    </row>
    <row r="3757" spans="131:145" x14ac:dyDescent="0.25">
      <c r="EA3757" s="6" t="s">
        <v>0</v>
      </c>
      <c r="EB3757" s="6" t="s">
        <v>4</v>
      </c>
      <c r="EC3757" s="6" t="s">
        <v>153</v>
      </c>
      <c r="ED3757" s="6" t="s">
        <v>154</v>
      </c>
      <c r="EE3757" s="6" t="s">
        <v>97</v>
      </c>
      <c r="EF3757" s="6" t="s">
        <v>98</v>
      </c>
      <c r="EG3757" s="6">
        <v>35</v>
      </c>
      <c r="EH3757" s="6">
        <v>175</v>
      </c>
      <c r="EI3757" s="6">
        <v>32</v>
      </c>
      <c r="EJ3757" s="6">
        <v>173</v>
      </c>
      <c r="EK3757" s="6">
        <v>43</v>
      </c>
      <c r="EL3757" s="6">
        <v>212</v>
      </c>
      <c r="EM3757" s="6" t="s">
        <v>112</v>
      </c>
      <c r="EN3757" s="6" t="s">
        <v>22</v>
      </c>
      <c r="EO3757" s="6">
        <v>28</v>
      </c>
    </row>
    <row r="3758" spans="131:145" x14ac:dyDescent="0.25">
      <c r="EA3758" s="6" t="s">
        <v>0</v>
      </c>
      <c r="EB3758" s="6" t="s">
        <v>7</v>
      </c>
      <c r="EC3758" s="6" t="s">
        <v>109</v>
      </c>
      <c r="ED3758" s="6" t="s">
        <v>110</v>
      </c>
      <c r="EE3758" s="6" t="s">
        <v>97</v>
      </c>
      <c r="EF3758" s="6" t="s">
        <v>98</v>
      </c>
      <c r="EG3758" s="6">
        <v>44</v>
      </c>
      <c r="EH3758" s="6">
        <v>235</v>
      </c>
      <c r="EI3758" s="6">
        <v>36</v>
      </c>
      <c r="EJ3758" s="6">
        <v>194</v>
      </c>
      <c r="EK3758" s="6">
        <v>43</v>
      </c>
      <c r="EL3758" s="6">
        <v>242</v>
      </c>
      <c r="EM3758" s="6" t="s">
        <v>112</v>
      </c>
      <c r="EN3758" s="6" t="s">
        <v>22</v>
      </c>
      <c r="EO3758" s="6">
        <v>32</v>
      </c>
    </row>
    <row r="3759" spans="131:145" x14ac:dyDescent="0.25">
      <c r="EA3759" s="6" t="s">
        <v>0</v>
      </c>
      <c r="EB3759" s="6" t="s">
        <v>7</v>
      </c>
      <c r="EC3759" s="6" t="s">
        <v>730</v>
      </c>
      <c r="ED3759" s="6" t="s">
        <v>731</v>
      </c>
      <c r="EE3759" s="6" t="s">
        <v>97</v>
      </c>
      <c r="EF3759" s="6" t="s">
        <v>98</v>
      </c>
      <c r="EG3759" s="6">
        <v>23</v>
      </c>
      <c r="EH3759" s="6">
        <v>83</v>
      </c>
      <c r="EI3759" s="6">
        <v>23</v>
      </c>
      <c r="EJ3759" s="6">
        <v>85</v>
      </c>
      <c r="EK3759" s="6">
        <v>23</v>
      </c>
      <c r="EL3759" s="6">
        <v>78</v>
      </c>
      <c r="EM3759" s="6" t="s">
        <v>112</v>
      </c>
      <c r="EN3759" s="6" t="s">
        <v>21</v>
      </c>
      <c r="EO3759" s="6">
        <v>17</v>
      </c>
    </row>
    <row r="3760" spans="131:145" x14ac:dyDescent="0.25">
      <c r="EA3760" s="6" t="s">
        <v>0</v>
      </c>
      <c r="EB3760" s="6" t="s">
        <v>4</v>
      </c>
      <c r="EC3760" s="6" t="s">
        <v>145</v>
      </c>
      <c r="ED3760" s="6" t="s">
        <v>146</v>
      </c>
      <c r="EE3760" s="6" t="s">
        <v>97</v>
      </c>
      <c r="EF3760" s="6" t="s">
        <v>98</v>
      </c>
      <c r="EG3760" s="6">
        <v>93</v>
      </c>
      <c r="EH3760" s="6">
        <v>446</v>
      </c>
      <c r="EI3760" s="6">
        <v>91</v>
      </c>
      <c r="EJ3760" s="6">
        <v>482</v>
      </c>
      <c r="EK3760" s="6">
        <v>100</v>
      </c>
      <c r="EL3760" s="6">
        <v>523</v>
      </c>
      <c r="EM3760" s="6" t="s">
        <v>112</v>
      </c>
      <c r="EN3760" s="6" t="s">
        <v>22</v>
      </c>
      <c r="EO3760" s="6">
        <v>65</v>
      </c>
    </row>
    <row r="3761" spans="131:145" x14ac:dyDescent="0.25">
      <c r="EA3761" s="6" t="s">
        <v>0</v>
      </c>
      <c r="EB3761" s="6" t="s">
        <v>5</v>
      </c>
      <c r="EC3761" s="6" t="s">
        <v>171</v>
      </c>
      <c r="ED3761" s="6" t="s">
        <v>172</v>
      </c>
      <c r="EE3761" s="6" t="s">
        <v>97</v>
      </c>
      <c r="EF3761" s="6" t="s">
        <v>132</v>
      </c>
      <c r="EG3761" s="6">
        <v>21</v>
      </c>
      <c r="EH3761" s="6">
        <v>111</v>
      </c>
      <c r="EI3761" s="6">
        <v>22</v>
      </c>
      <c r="EJ3761" s="6">
        <v>116</v>
      </c>
      <c r="EK3761" s="6">
        <v>26</v>
      </c>
      <c r="EL3761" s="6">
        <v>116</v>
      </c>
      <c r="EM3761" s="6" t="s">
        <v>112</v>
      </c>
      <c r="EN3761" s="6" t="s">
        <v>21</v>
      </c>
      <c r="EO3761" s="6">
        <v>16</v>
      </c>
    </row>
    <row r="3762" spans="131:145" x14ac:dyDescent="0.25">
      <c r="EA3762" s="6" t="s">
        <v>0</v>
      </c>
      <c r="EB3762" s="6" t="s">
        <v>8</v>
      </c>
      <c r="EC3762" s="6" t="s">
        <v>828</v>
      </c>
      <c r="ED3762" s="6" t="s">
        <v>829</v>
      </c>
      <c r="EE3762" s="6" t="s">
        <v>97</v>
      </c>
      <c r="EF3762" s="6" t="s">
        <v>98</v>
      </c>
      <c r="EG3762" s="6">
        <v>265</v>
      </c>
      <c r="EH3762" s="6">
        <v>1084</v>
      </c>
      <c r="EI3762" s="6">
        <v>260</v>
      </c>
      <c r="EJ3762" s="6">
        <v>1140</v>
      </c>
      <c r="EK3762" s="6">
        <v>260</v>
      </c>
      <c r="EL3762" s="6">
        <v>1140</v>
      </c>
      <c r="EM3762" s="6" t="s">
        <v>112</v>
      </c>
      <c r="EN3762" s="6" t="s">
        <v>21</v>
      </c>
      <c r="EO3762" s="6">
        <v>154</v>
      </c>
    </row>
    <row r="3763" spans="131:145" x14ac:dyDescent="0.25">
      <c r="EA3763" s="6" t="s">
        <v>0</v>
      </c>
      <c r="EB3763" s="6" t="s">
        <v>4</v>
      </c>
      <c r="EC3763" s="6" t="s">
        <v>145</v>
      </c>
      <c r="ED3763" s="6" t="s">
        <v>146</v>
      </c>
      <c r="EE3763" s="6" t="s">
        <v>97</v>
      </c>
      <c r="EF3763" s="6" t="s">
        <v>98</v>
      </c>
      <c r="EG3763" s="6">
        <v>93</v>
      </c>
      <c r="EH3763" s="6">
        <v>446</v>
      </c>
      <c r="EI3763" s="6">
        <v>91</v>
      </c>
      <c r="EJ3763" s="6">
        <v>482</v>
      </c>
      <c r="EK3763" s="6">
        <v>100</v>
      </c>
      <c r="EL3763" s="6">
        <v>523</v>
      </c>
      <c r="EM3763" s="6" t="s">
        <v>112</v>
      </c>
      <c r="EN3763" s="6" t="s">
        <v>21</v>
      </c>
      <c r="EO3763" s="6">
        <v>80</v>
      </c>
    </row>
    <row r="3764" spans="131:145" x14ac:dyDescent="0.25">
      <c r="EA3764" s="6" t="s">
        <v>0</v>
      </c>
      <c r="EB3764" s="6" t="s">
        <v>4</v>
      </c>
      <c r="EC3764" s="6" t="s">
        <v>155</v>
      </c>
      <c r="ED3764" s="6" t="s">
        <v>156</v>
      </c>
      <c r="EE3764" s="6" t="s">
        <v>97</v>
      </c>
      <c r="EF3764" s="6" t="s">
        <v>98</v>
      </c>
      <c r="EG3764" s="6">
        <v>97</v>
      </c>
      <c r="EH3764" s="6">
        <v>382</v>
      </c>
      <c r="EI3764" s="6">
        <v>95</v>
      </c>
      <c r="EJ3764" s="6">
        <v>386</v>
      </c>
      <c r="EK3764" s="6">
        <v>95</v>
      </c>
      <c r="EL3764" s="6">
        <v>386</v>
      </c>
      <c r="EM3764" s="6" t="s">
        <v>112</v>
      </c>
      <c r="EN3764" s="6" t="s">
        <v>22</v>
      </c>
      <c r="EO3764" s="6">
        <v>43</v>
      </c>
    </row>
    <row r="3765" spans="131:145" x14ac:dyDescent="0.25">
      <c r="EA3765" s="6" t="s">
        <v>0</v>
      </c>
      <c r="EB3765" s="6" t="s">
        <v>5</v>
      </c>
      <c r="EC3765" s="6" t="s">
        <v>259</v>
      </c>
      <c r="ED3765" s="6" t="s">
        <v>260</v>
      </c>
      <c r="EE3765" s="6" t="s">
        <v>97</v>
      </c>
      <c r="EF3765" s="6" t="s">
        <v>98</v>
      </c>
      <c r="EG3765" s="6">
        <v>94</v>
      </c>
      <c r="EH3765" s="6">
        <v>341</v>
      </c>
      <c r="EI3765" s="6">
        <v>65</v>
      </c>
      <c r="EJ3765" s="6">
        <v>240</v>
      </c>
      <c r="EK3765" s="6">
        <v>95</v>
      </c>
      <c r="EL3765" s="6">
        <v>343</v>
      </c>
      <c r="EM3765" s="6" t="s">
        <v>112</v>
      </c>
      <c r="EN3765" s="6" t="s">
        <v>23</v>
      </c>
      <c r="EO3765" s="6">
        <v>98</v>
      </c>
    </row>
    <row r="3766" spans="131:145" x14ac:dyDescent="0.25">
      <c r="EA3766" s="6" t="s">
        <v>0</v>
      </c>
      <c r="EB3766" s="6" t="s">
        <v>4</v>
      </c>
      <c r="EC3766" s="6" t="s">
        <v>157</v>
      </c>
      <c r="ED3766" s="6" t="s">
        <v>158</v>
      </c>
      <c r="EE3766" s="6" t="s">
        <v>97</v>
      </c>
      <c r="EF3766" s="6" t="s">
        <v>98</v>
      </c>
      <c r="EG3766" s="6">
        <v>6</v>
      </c>
      <c r="EH3766" s="6">
        <v>28</v>
      </c>
      <c r="EI3766" s="6">
        <v>6</v>
      </c>
      <c r="EJ3766" s="6">
        <v>30</v>
      </c>
      <c r="EK3766" s="6">
        <v>6</v>
      </c>
      <c r="EL3766" s="6">
        <v>30</v>
      </c>
      <c r="EM3766" s="6" t="s">
        <v>112</v>
      </c>
      <c r="EN3766" s="6" t="s">
        <v>21</v>
      </c>
      <c r="EO3766" s="6">
        <v>5</v>
      </c>
    </row>
    <row r="3767" spans="131:145" x14ac:dyDescent="0.25">
      <c r="EA3767" s="6" t="s">
        <v>0</v>
      </c>
      <c r="EB3767" s="6" t="s">
        <v>13</v>
      </c>
      <c r="EC3767" s="6" t="s">
        <v>725</v>
      </c>
      <c r="ED3767" s="6" t="s">
        <v>726</v>
      </c>
      <c r="EE3767" s="6" t="s">
        <v>97</v>
      </c>
      <c r="EF3767" s="6" t="s">
        <v>125</v>
      </c>
      <c r="EG3767" s="6">
        <v>57</v>
      </c>
      <c r="EH3767" s="6">
        <v>284</v>
      </c>
      <c r="EI3767" s="6">
        <v>54</v>
      </c>
      <c r="EJ3767" s="6">
        <v>262</v>
      </c>
      <c r="EK3767" s="6">
        <v>54</v>
      </c>
      <c r="EL3767" s="6">
        <v>262</v>
      </c>
      <c r="EM3767" s="6" t="s">
        <v>112</v>
      </c>
      <c r="EN3767" s="6" t="s">
        <v>21</v>
      </c>
      <c r="EO3767" s="6">
        <v>32</v>
      </c>
    </row>
    <row r="3768" spans="131:145" x14ac:dyDescent="0.25">
      <c r="EA3768" s="6" t="s">
        <v>0</v>
      </c>
      <c r="EB3768" s="6" t="s">
        <v>10</v>
      </c>
      <c r="EC3768" s="6" t="s">
        <v>139</v>
      </c>
      <c r="ED3768" s="6" t="s">
        <v>140</v>
      </c>
      <c r="EE3768" s="6" t="s">
        <v>97</v>
      </c>
      <c r="EF3768" s="6" t="s">
        <v>98</v>
      </c>
      <c r="EG3768" s="6">
        <v>80</v>
      </c>
      <c r="EH3768" s="6">
        <v>278</v>
      </c>
      <c r="EI3768" s="6">
        <v>50</v>
      </c>
      <c r="EJ3768" s="6">
        <v>200</v>
      </c>
      <c r="EK3768" s="6">
        <v>83</v>
      </c>
      <c r="EL3768" s="6">
        <v>293</v>
      </c>
      <c r="EM3768" s="6" t="s">
        <v>112</v>
      </c>
      <c r="EN3768" s="6" t="s">
        <v>22</v>
      </c>
      <c r="EO3768" s="6">
        <v>20</v>
      </c>
    </row>
    <row r="3769" spans="131:145" x14ac:dyDescent="0.25">
      <c r="EA3769" s="6" t="s">
        <v>0</v>
      </c>
      <c r="EB3769" s="6" t="s">
        <v>10</v>
      </c>
      <c r="EC3769" s="6" t="s">
        <v>139</v>
      </c>
      <c r="ED3769" s="6" t="s">
        <v>140</v>
      </c>
      <c r="EE3769" s="6" t="s">
        <v>97</v>
      </c>
      <c r="EF3769" s="6" t="s">
        <v>98</v>
      </c>
      <c r="EG3769" s="6">
        <v>80</v>
      </c>
      <c r="EH3769" s="6">
        <v>278</v>
      </c>
      <c r="EI3769" s="6">
        <v>50</v>
      </c>
      <c r="EJ3769" s="6">
        <v>200</v>
      </c>
      <c r="EK3769" s="6">
        <v>83</v>
      </c>
      <c r="EL3769" s="6">
        <v>293</v>
      </c>
      <c r="EM3769" s="6" t="s">
        <v>112</v>
      </c>
      <c r="EN3769" s="6" t="s">
        <v>21</v>
      </c>
      <c r="EO3769" s="6">
        <v>34</v>
      </c>
    </row>
    <row r="3770" spans="131:145" x14ac:dyDescent="0.25">
      <c r="EA3770" s="6" t="s">
        <v>0</v>
      </c>
      <c r="EB3770" s="6" t="s">
        <v>5</v>
      </c>
      <c r="EC3770" s="6" t="s">
        <v>261</v>
      </c>
      <c r="ED3770" s="6" t="s">
        <v>262</v>
      </c>
      <c r="EE3770" s="6" t="s">
        <v>97</v>
      </c>
      <c r="EF3770" s="6" t="s">
        <v>98</v>
      </c>
      <c r="EG3770" s="6">
        <v>42</v>
      </c>
      <c r="EH3770" s="6">
        <v>175</v>
      </c>
      <c r="EI3770" s="6">
        <v>27</v>
      </c>
      <c r="EJ3770" s="6">
        <v>131</v>
      </c>
      <c r="EK3770" s="6">
        <v>42</v>
      </c>
      <c r="EL3770" s="6">
        <v>175</v>
      </c>
      <c r="EM3770" s="6" t="s">
        <v>112</v>
      </c>
      <c r="EN3770" s="6" t="s">
        <v>21</v>
      </c>
      <c r="EO3770" s="6">
        <v>25</v>
      </c>
    </row>
    <row r="3771" spans="131:145" x14ac:dyDescent="0.25">
      <c r="EA3771" s="6" t="s">
        <v>0</v>
      </c>
      <c r="EB3771" s="6" t="s">
        <v>8</v>
      </c>
      <c r="EC3771" s="6" t="s">
        <v>1847</v>
      </c>
      <c r="ED3771" s="6" t="s">
        <v>225</v>
      </c>
      <c r="EE3771" s="6" t="s">
        <v>209</v>
      </c>
      <c r="EF3771" s="6" t="s">
        <v>125</v>
      </c>
      <c r="EG3771" s="6">
        <v>412</v>
      </c>
      <c r="EH3771" s="6">
        <v>1700</v>
      </c>
      <c r="EI3771" s="6">
        <v>375</v>
      </c>
      <c r="EJ3771" s="6">
        <v>1598</v>
      </c>
      <c r="EK3771" s="6">
        <v>375</v>
      </c>
      <c r="EL3771" s="6">
        <v>1598</v>
      </c>
      <c r="EM3771" s="6" t="s">
        <v>112</v>
      </c>
      <c r="EN3771" s="6" t="s">
        <v>21</v>
      </c>
      <c r="EO3771" s="6">
        <v>104</v>
      </c>
    </row>
    <row r="3772" spans="131:145" x14ac:dyDescent="0.25">
      <c r="EA3772" s="6" t="s">
        <v>0</v>
      </c>
      <c r="EB3772" s="6" t="s">
        <v>4</v>
      </c>
      <c r="EC3772" s="6" t="s">
        <v>159</v>
      </c>
      <c r="ED3772" s="6" t="s">
        <v>160</v>
      </c>
      <c r="EE3772" s="6" t="s">
        <v>97</v>
      </c>
      <c r="EF3772" s="6" t="s">
        <v>98</v>
      </c>
      <c r="EG3772" s="6">
        <v>44</v>
      </c>
      <c r="EH3772" s="6">
        <v>180</v>
      </c>
      <c r="EI3772" s="6">
        <v>18</v>
      </c>
      <c r="EJ3772" s="6">
        <v>68</v>
      </c>
      <c r="EK3772" s="6">
        <v>45</v>
      </c>
      <c r="EL3772" s="6">
        <v>194</v>
      </c>
      <c r="EM3772" s="6" t="s">
        <v>112</v>
      </c>
      <c r="EN3772" s="6" t="s">
        <v>21</v>
      </c>
      <c r="EO3772" s="6">
        <v>32</v>
      </c>
    </row>
    <row r="3773" spans="131:145" x14ac:dyDescent="0.25">
      <c r="EA3773" s="6" t="s">
        <v>0</v>
      </c>
      <c r="EB3773" s="6" t="s">
        <v>7</v>
      </c>
      <c r="EC3773" s="6" t="s">
        <v>133</v>
      </c>
      <c r="ED3773" s="6" t="s">
        <v>134</v>
      </c>
      <c r="EE3773" s="6" t="s">
        <v>97</v>
      </c>
      <c r="EF3773" s="6" t="s">
        <v>98</v>
      </c>
      <c r="EG3773" s="6">
        <v>631</v>
      </c>
      <c r="EH3773" s="6">
        <v>3758</v>
      </c>
      <c r="EI3773" s="6">
        <v>613</v>
      </c>
      <c r="EJ3773" s="6">
        <v>3721</v>
      </c>
      <c r="EK3773" s="6">
        <v>626</v>
      </c>
      <c r="EL3773" s="6">
        <v>3786</v>
      </c>
      <c r="EM3773" s="6" t="s">
        <v>112</v>
      </c>
      <c r="EN3773" s="6" t="s">
        <v>23</v>
      </c>
      <c r="EO3773" s="6">
        <v>1062</v>
      </c>
    </row>
    <row r="3774" spans="131:145" x14ac:dyDescent="0.25">
      <c r="EA3774" s="6" t="s">
        <v>0</v>
      </c>
      <c r="EB3774" s="6" t="s">
        <v>8</v>
      </c>
      <c r="EC3774" s="6" t="s">
        <v>750</v>
      </c>
      <c r="ED3774" s="6" t="s">
        <v>751</v>
      </c>
      <c r="EE3774" s="6" t="s">
        <v>97</v>
      </c>
      <c r="EF3774" s="6" t="s">
        <v>98</v>
      </c>
      <c r="EG3774" s="6">
        <v>3</v>
      </c>
      <c r="EH3774" s="6">
        <v>13</v>
      </c>
      <c r="EI3774" s="6">
        <v>3</v>
      </c>
      <c r="EJ3774" s="6">
        <v>13</v>
      </c>
      <c r="EK3774" s="6">
        <v>3</v>
      </c>
      <c r="EL3774" s="6">
        <v>13</v>
      </c>
      <c r="EM3774" s="6" t="s">
        <v>112</v>
      </c>
      <c r="EN3774" s="6" t="s">
        <v>22</v>
      </c>
      <c r="EO3774" s="6">
        <v>2</v>
      </c>
    </row>
    <row r="3775" spans="131:145" x14ac:dyDescent="0.25">
      <c r="EA3775" s="6" t="s">
        <v>0</v>
      </c>
      <c r="EB3775" s="6" t="s">
        <v>7</v>
      </c>
      <c r="EC3775" s="6" t="s">
        <v>735</v>
      </c>
      <c r="ED3775" s="6" t="s">
        <v>736</v>
      </c>
      <c r="EE3775" s="6" t="s">
        <v>97</v>
      </c>
      <c r="EF3775" s="6" t="s">
        <v>98</v>
      </c>
      <c r="EG3775" s="6">
        <v>14</v>
      </c>
      <c r="EH3775" s="6">
        <v>74</v>
      </c>
      <c r="EI3775" s="6">
        <v>14</v>
      </c>
      <c r="EJ3775" s="6">
        <v>68</v>
      </c>
      <c r="EK3775" s="6">
        <v>14</v>
      </c>
      <c r="EL3775" s="6">
        <v>68</v>
      </c>
      <c r="EM3775" s="6" t="s">
        <v>112</v>
      </c>
      <c r="EN3775" s="6" t="s">
        <v>23</v>
      </c>
      <c r="EO3775" s="6">
        <v>16</v>
      </c>
    </row>
    <row r="3776" spans="131:145" x14ac:dyDescent="0.25">
      <c r="EA3776" s="6" t="s">
        <v>0</v>
      </c>
      <c r="EB3776" s="6" t="s">
        <v>4</v>
      </c>
      <c r="EC3776" s="6" t="s">
        <v>106</v>
      </c>
      <c r="ED3776" s="6" t="s">
        <v>107</v>
      </c>
      <c r="EE3776" s="6" t="s">
        <v>97</v>
      </c>
      <c r="EF3776" s="6" t="s">
        <v>98</v>
      </c>
      <c r="EG3776" s="6">
        <v>7</v>
      </c>
      <c r="EH3776" s="6">
        <v>41</v>
      </c>
      <c r="EI3776" s="6">
        <v>10</v>
      </c>
      <c r="EJ3776" s="6">
        <v>47</v>
      </c>
      <c r="EK3776" s="6">
        <v>12</v>
      </c>
      <c r="EL3776" s="6">
        <v>56</v>
      </c>
      <c r="EM3776" s="6" t="s">
        <v>112</v>
      </c>
      <c r="EN3776" s="6" t="s">
        <v>22</v>
      </c>
      <c r="EO3776" s="6">
        <v>10</v>
      </c>
    </row>
    <row r="3777" spans="131:145" x14ac:dyDescent="0.25">
      <c r="EA3777" s="6" t="s">
        <v>0</v>
      </c>
      <c r="EB3777" s="6" t="s">
        <v>5</v>
      </c>
      <c r="EC3777" s="6" t="s">
        <v>837</v>
      </c>
      <c r="ED3777" s="6" t="s">
        <v>838</v>
      </c>
      <c r="EE3777" s="6" t="s">
        <v>209</v>
      </c>
      <c r="EF3777" s="6" t="s">
        <v>125</v>
      </c>
      <c r="EG3777" s="6">
        <v>184</v>
      </c>
      <c r="EH3777" s="6">
        <v>768</v>
      </c>
      <c r="EI3777" s="6">
        <v>175</v>
      </c>
      <c r="EJ3777" s="6">
        <v>828</v>
      </c>
      <c r="EK3777" s="6">
        <v>175</v>
      </c>
      <c r="EL3777" s="6">
        <v>828</v>
      </c>
      <c r="EM3777" s="6" t="s">
        <v>112</v>
      </c>
      <c r="EN3777" s="6" t="s">
        <v>23</v>
      </c>
      <c r="EO3777" s="6">
        <v>178</v>
      </c>
    </row>
    <row r="3778" spans="131:145" x14ac:dyDescent="0.25">
      <c r="EA3778" s="6" t="s">
        <v>0</v>
      </c>
      <c r="EB3778" s="6" t="s">
        <v>4</v>
      </c>
      <c r="EC3778" s="6" t="s">
        <v>151</v>
      </c>
      <c r="ED3778" s="6" t="s">
        <v>152</v>
      </c>
      <c r="EE3778" s="6" t="s">
        <v>97</v>
      </c>
      <c r="EF3778" s="6" t="s">
        <v>98</v>
      </c>
      <c r="EG3778" s="6">
        <v>8</v>
      </c>
      <c r="EH3778" s="6">
        <v>30</v>
      </c>
      <c r="EI3778" s="6">
        <v>8</v>
      </c>
      <c r="EJ3778" s="6">
        <v>32</v>
      </c>
      <c r="EK3778" s="6">
        <v>8</v>
      </c>
      <c r="EL3778" s="6">
        <v>32</v>
      </c>
      <c r="EM3778" s="6" t="s">
        <v>112</v>
      </c>
      <c r="EN3778" s="6" t="s">
        <v>23</v>
      </c>
      <c r="EO3778" s="6">
        <v>8</v>
      </c>
    </row>
    <row r="3779" spans="131:145" x14ac:dyDescent="0.25">
      <c r="EA3779" s="6" t="s">
        <v>0</v>
      </c>
      <c r="EB3779" s="6" t="s">
        <v>4</v>
      </c>
      <c r="EC3779" s="6" t="s">
        <v>106</v>
      </c>
      <c r="ED3779" s="6" t="s">
        <v>107</v>
      </c>
      <c r="EE3779" s="6" t="s">
        <v>97</v>
      </c>
      <c r="EF3779" s="6" t="s">
        <v>98</v>
      </c>
      <c r="EG3779" s="6">
        <v>7</v>
      </c>
      <c r="EH3779" s="6">
        <v>41</v>
      </c>
      <c r="EI3779" s="6">
        <v>10</v>
      </c>
      <c r="EJ3779" s="6">
        <v>47</v>
      </c>
      <c r="EK3779" s="6">
        <v>12</v>
      </c>
      <c r="EL3779" s="6">
        <v>56</v>
      </c>
      <c r="EM3779" s="6" t="s">
        <v>112</v>
      </c>
      <c r="EN3779" s="6" t="s">
        <v>23</v>
      </c>
      <c r="EO3779" s="6">
        <v>17</v>
      </c>
    </row>
    <row r="3780" spans="131:145" x14ac:dyDescent="0.25">
      <c r="EA3780" s="6" t="s">
        <v>0</v>
      </c>
      <c r="EB3780" s="6" t="s">
        <v>5</v>
      </c>
      <c r="EC3780" s="6" t="s">
        <v>271</v>
      </c>
      <c r="ED3780" s="6" t="s">
        <v>272</v>
      </c>
      <c r="EE3780" s="6" t="s">
        <v>97</v>
      </c>
      <c r="EF3780" s="6" t="s">
        <v>125</v>
      </c>
      <c r="EG3780" s="6">
        <v>18</v>
      </c>
      <c r="EH3780" s="6">
        <v>82</v>
      </c>
      <c r="EI3780" s="6">
        <v>18</v>
      </c>
      <c r="EJ3780" s="6">
        <v>82</v>
      </c>
      <c r="EK3780" s="6">
        <v>18</v>
      </c>
      <c r="EL3780" s="6">
        <v>80</v>
      </c>
      <c r="EM3780" s="6" t="s">
        <v>112</v>
      </c>
      <c r="EN3780" s="6" t="s">
        <v>23</v>
      </c>
      <c r="EO3780" s="6">
        <v>34</v>
      </c>
    </row>
    <row r="3781" spans="131:145" x14ac:dyDescent="0.25">
      <c r="EA3781" s="6" t="s">
        <v>0</v>
      </c>
      <c r="EB3781" s="6" t="s">
        <v>5</v>
      </c>
      <c r="EC3781" s="6" t="s">
        <v>257</v>
      </c>
      <c r="ED3781" s="6" t="s">
        <v>258</v>
      </c>
      <c r="EE3781" s="6" t="s">
        <v>97</v>
      </c>
      <c r="EF3781" s="6" t="s">
        <v>98</v>
      </c>
      <c r="EG3781" s="6">
        <v>128</v>
      </c>
      <c r="EH3781" s="6">
        <v>725</v>
      </c>
      <c r="EI3781" s="6">
        <v>100</v>
      </c>
      <c r="EJ3781" s="6">
        <v>608</v>
      </c>
      <c r="EK3781" s="6">
        <v>128</v>
      </c>
      <c r="EL3781" s="6">
        <v>746</v>
      </c>
      <c r="EM3781" s="6" t="s">
        <v>112</v>
      </c>
      <c r="EN3781" s="6" t="s">
        <v>22</v>
      </c>
      <c r="EO3781" s="6">
        <v>54</v>
      </c>
    </row>
    <row r="3782" spans="131:145" x14ac:dyDescent="0.25">
      <c r="EA3782" s="6" t="s">
        <v>0</v>
      </c>
      <c r="EB3782" s="6" t="s">
        <v>7</v>
      </c>
      <c r="EC3782" s="6" t="s">
        <v>133</v>
      </c>
      <c r="ED3782" s="6" t="s">
        <v>134</v>
      </c>
      <c r="EE3782" s="6" t="s">
        <v>97</v>
      </c>
      <c r="EF3782" s="6" t="s">
        <v>98</v>
      </c>
      <c r="EG3782" s="6">
        <v>631</v>
      </c>
      <c r="EH3782" s="6">
        <v>3758</v>
      </c>
      <c r="EI3782" s="6">
        <v>613</v>
      </c>
      <c r="EJ3782" s="6">
        <v>3721</v>
      </c>
      <c r="EK3782" s="6">
        <v>626</v>
      </c>
      <c r="EL3782" s="6">
        <v>3786</v>
      </c>
      <c r="EM3782" s="6" t="s">
        <v>112</v>
      </c>
      <c r="EN3782" s="6" t="s">
        <v>21</v>
      </c>
      <c r="EO3782" s="6">
        <v>522</v>
      </c>
    </row>
    <row r="3783" spans="131:145" x14ac:dyDescent="0.25">
      <c r="EA3783" s="6" t="s">
        <v>0</v>
      </c>
      <c r="EB3783" s="6" t="s">
        <v>4</v>
      </c>
      <c r="EC3783" s="6" t="s">
        <v>157</v>
      </c>
      <c r="ED3783" s="6" t="s">
        <v>158</v>
      </c>
      <c r="EE3783" s="6" t="s">
        <v>97</v>
      </c>
      <c r="EF3783" s="6" t="s">
        <v>98</v>
      </c>
      <c r="EG3783" s="6">
        <v>6</v>
      </c>
      <c r="EH3783" s="6">
        <v>28</v>
      </c>
      <c r="EI3783" s="6">
        <v>6</v>
      </c>
      <c r="EJ3783" s="6">
        <v>30</v>
      </c>
      <c r="EK3783" s="6">
        <v>6</v>
      </c>
      <c r="EL3783" s="6">
        <v>30</v>
      </c>
      <c r="EM3783" s="6" t="s">
        <v>112</v>
      </c>
      <c r="EN3783" s="6" t="s">
        <v>22</v>
      </c>
      <c r="EO3783" s="6">
        <v>4</v>
      </c>
    </row>
    <row r="3784" spans="131:145" x14ac:dyDescent="0.25">
      <c r="EA3784" s="6" t="s">
        <v>0</v>
      </c>
      <c r="EB3784" s="6" t="s">
        <v>8</v>
      </c>
      <c r="EC3784" s="6" t="s">
        <v>1816</v>
      </c>
      <c r="ED3784" s="6" t="s">
        <v>127</v>
      </c>
      <c r="EE3784" s="6" t="s">
        <v>97</v>
      </c>
      <c r="EF3784" s="6" t="s">
        <v>132</v>
      </c>
      <c r="EG3784" s="6">
        <v>50</v>
      </c>
      <c r="EH3784" s="6">
        <v>295</v>
      </c>
      <c r="EI3784" s="6">
        <v>50</v>
      </c>
      <c r="EJ3784" s="6">
        <v>293</v>
      </c>
      <c r="EK3784" s="6">
        <v>50</v>
      </c>
      <c r="EL3784" s="6">
        <v>293</v>
      </c>
      <c r="EM3784" s="6" t="s">
        <v>112</v>
      </c>
      <c r="EN3784" s="6" t="s">
        <v>23</v>
      </c>
      <c r="EO3784" s="6">
        <v>71</v>
      </c>
    </row>
    <row r="3785" spans="131:145" x14ac:dyDescent="0.25">
      <c r="EA3785" s="6" t="s">
        <v>0</v>
      </c>
      <c r="EB3785" s="6" t="s">
        <v>5</v>
      </c>
      <c r="EC3785" s="6" t="s">
        <v>169</v>
      </c>
      <c r="ED3785" s="6" t="s">
        <v>170</v>
      </c>
      <c r="EE3785" s="6" t="s">
        <v>97</v>
      </c>
      <c r="EF3785" s="6" t="s">
        <v>98</v>
      </c>
      <c r="EG3785" s="6">
        <v>65</v>
      </c>
      <c r="EH3785" s="6">
        <v>315</v>
      </c>
      <c r="EI3785" s="6">
        <v>31</v>
      </c>
      <c r="EJ3785" s="6">
        <v>171</v>
      </c>
      <c r="EK3785" s="6">
        <v>65</v>
      </c>
      <c r="EL3785" s="6">
        <v>323</v>
      </c>
      <c r="EM3785" s="6" t="s">
        <v>112</v>
      </c>
      <c r="EN3785" s="6" t="s">
        <v>21</v>
      </c>
      <c r="EO3785" s="6">
        <v>44</v>
      </c>
    </row>
    <row r="3786" spans="131:145" x14ac:dyDescent="0.25">
      <c r="EA3786" s="6" t="s">
        <v>0</v>
      </c>
      <c r="EB3786" s="6" t="s">
        <v>7</v>
      </c>
      <c r="EC3786" s="6" t="s">
        <v>735</v>
      </c>
      <c r="ED3786" s="6" t="s">
        <v>736</v>
      </c>
      <c r="EE3786" s="6" t="s">
        <v>97</v>
      </c>
      <c r="EF3786" s="6" t="s">
        <v>98</v>
      </c>
      <c r="EG3786" s="6">
        <v>14</v>
      </c>
      <c r="EH3786" s="6">
        <v>74</v>
      </c>
      <c r="EI3786" s="6">
        <v>14</v>
      </c>
      <c r="EJ3786" s="6">
        <v>68</v>
      </c>
      <c r="EK3786" s="6">
        <v>14</v>
      </c>
      <c r="EL3786" s="6">
        <v>68</v>
      </c>
      <c r="EM3786" s="6" t="s">
        <v>112</v>
      </c>
      <c r="EN3786" s="6" t="s">
        <v>22</v>
      </c>
      <c r="EO3786" s="6">
        <v>6</v>
      </c>
    </row>
    <row r="3787" spans="131:145" x14ac:dyDescent="0.25">
      <c r="EA3787" s="6" t="s">
        <v>0</v>
      </c>
      <c r="EB3787" s="6" t="s">
        <v>8</v>
      </c>
      <c r="EC3787" s="6" t="s">
        <v>1045</v>
      </c>
      <c r="ED3787" s="6" t="s">
        <v>749</v>
      </c>
      <c r="EE3787" s="6" t="s">
        <v>209</v>
      </c>
      <c r="EF3787" s="6" t="s">
        <v>125</v>
      </c>
      <c r="EG3787" s="6">
        <v>1694</v>
      </c>
      <c r="EH3787" s="6">
        <v>8805</v>
      </c>
      <c r="EI3787" s="6">
        <v>1693</v>
      </c>
      <c r="EJ3787" s="6">
        <v>8805</v>
      </c>
      <c r="EK3787" s="6">
        <v>1693</v>
      </c>
      <c r="EL3787" s="6">
        <v>9062</v>
      </c>
      <c r="EM3787" s="6" t="s">
        <v>112</v>
      </c>
      <c r="EN3787" s="6" t="s">
        <v>21</v>
      </c>
      <c r="EO3787" s="6">
        <v>1150</v>
      </c>
    </row>
    <row r="3788" spans="131:145" x14ac:dyDescent="0.25">
      <c r="EA3788" s="6" t="s">
        <v>0</v>
      </c>
      <c r="EB3788" s="6" t="s">
        <v>5</v>
      </c>
      <c r="EC3788" s="6" t="s">
        <v>1525</v>
      </c>
      <c r="ED3788" s="6" t="s">
        <v>268</v>
      </c>
      <c r="EE3788" s="6" t="s">
        <v>97</v>
      </c>
      <c r="EF3788" s="6" t="s">
        <v>125</v>
      </c>
      <c r="EG3788" s="6">
        <v>110</v>
      </c>
      <c r="EH3788" s="6">
        <v>509</v>
      </c>
      <c r="EI3788" s="6">
        <v>80</v>
      </c>
      <c r="EJ3788" s="6">
        <v>324</v>
      </c>
      <c r="EK3788" s="6">
        <v>110</v>
      </c>
      <c r="EL3788" s="6">
        <v>506</v>
      </c>
      <c r="EM3788" s="6" t="s">
        <v>112</v>
      </c>
      <c r="EN3788" s="6" t="s">
        <v>23</v>
      </c>
      <c r="EO3788" s="6">
        <v>234</v>
      </c>
    </row>
    <row r="3789" spans="131:145" x14ac:dyDescent="0.25">
      <c r="EA3789" s="6" t="s">
        <v>0</v>
      </c>
      <c r="EB3789" s="6" t="s">
        <v>4</v>
      </c>
      <c r="EC3789" s="6" t="s">
        <v>157</v>
      </c>
      <c r="ED3789" s="6" t="s">
        <v>158</v>
      </c>
      <c r="EE3789" s="6" t="s">
        <v>97</v>
      </c>
      <c r="EF3789" s="6" t="s">
        <v>98</v>
      </c>
      <c r="EG3789" s="6">
        <v>6</v>
      </c>
      <c r="EH3789" s="6">
        <v>28</v>
      </c>
      <c r="EI3789" s="6">
        <v>6</v>
      </c>
      <c r="EJ3789" s="6">
        <v>30</v>
      </c>
      <c r="EK3789" s="6">
        <v>6</v>
      </c>
      <c r="EL3789" s="6">
        <v>30</v>
      </c>
      <c r="EM3789" s="6" t="s">
        <v>112</v>
      </c>
      <c r="EN3789" s="6" t="s">
        <v>23</v>
      </c>
      <c r="EO3789" s="6">
        <v>9</v>
      </c>
    </row>
    <row r="3790" spans="131:145" x14ac:dyDescent="0.25">
      <c r="EA3790" s="6" t="s">
        <v>0</v>
      </c>
      <c r="EB3790" s="6" t="s">
        <v>13</v>
      </c>
      <c r="EC3790" s="6" t="s">
        <v>725</v>
      </c>
      <c r="ED3790" s="6" t="s">
        <v>726</v>
      </c>
      <c r="EE3790" s="6" t="s">
        <v>97</v>
      </c>
      <c r="EF3790" s="6" t="s">
        <v>125</v>
      </c>
      <c r="EG3790" s="6">
        <v>57</v>
      </c>
      <c r="EH3790" s="6">
        <v>284</v>
      </c>
      <c r="EI3790" s="6">
        <v>54</v>
      </c>
      <c r="EJ3790" s="6">
        <v>262</v>
      </c>
      <c r="EK3790" s="6">
        <v>54</v>
      </c>
      <c r="EL3790" s="6">
        <v>262</v>
      </c>
      <c r="EM3790" s="6" t="s">
        <v>112</v>
      </c>
      <c r="EN3790" s="6" t="s">
        <v>22</v>
      </c>
      <c r="EO3790" s="6">
        <v>32</v>
      </c>
    </row>
    <row r="3791" spans="131:145" x14ac:dyDescent="0.25">
      <c r="EA3791" s="6" t="s">
        <v>0</v>
      </c>
      <c r="EB3791" s="6" t="s">
        <v>7</v>
      </c>
      <c r="EC3791" s="6" t="s">
        <v>133</v>
      </c>
      <c r="ED3791" s="6" t="s">
        <v>134</v>
      </c>
      <c r="EE3791" s="6" t="s">
        <v>97</v>
      </c>
      <c r="EF3791" s="6" t="s">
        <v>98</v>
      </c>
      <c r="EG3791" s="6">
        <v>631</v>
      </c>
      <c r="EH3791" s="6">
        <v>3758</v>
      </c>
      <c r="EI3791" s="6">
        <v>613</v>
      </c>
      <c r="EJ3791" s="6">
        <v>3721</v>
      </c>
      <c r="EK3791" s="6">
        <v>626</v>
      </c>
      <c r="EL3791" s="6">
        <v>3786</v>
      </c>
      <c r="EM3791" s="6" t="s">
        <v>112</v>
      </c>
      <c r="EN3791" s="6" t="s">
        <v>22</v>
      </c>
      <c r="EO3791" s="6">
        <v>540</v>
      </c>
    </row>
    <row r="3792" spans="131:145" x14ac:dyDescent="0.25">
      <c r="EA3792" s="6" t="s">
        <v>0</v>
      </c>
      <c r="EB3792" s="6" t="s">
        <v>8</v>
      </c>
      <c r="EC3792" s="6" t="s">
        <v>1045</v>
      </c>
      <c r="ED3792" s="6" t="s">
        <v>749</v>
      </c>
      <c r="EE3792" s="6" t="s">
        <v>209</v>
      </c>
      <c r="EF3792" s="6" t="s">
        <v>125</v>
      </c>
      <c r="EG3792" s="6">
        <v>1694</v>
      </c>
      <c r="EH3792" s="6">
        <v>8805</v>
      </c>
      <c r="EI3792" s="6">
        <v>1693</v>
      </c>
      <c r="EJ3792" s="6">
        <v>8805</v>
      </c>
      <c r="EK3792" s="6">
        <v>1693</v>
      </c>
      <c r="EL3792" s="6">
        <v>9062</v>
      </c>
      <c r="EM3792" s="6" t="s">
        <v>112</v>
      </c>
      <c r="EN3792" s="6" t="s">
        <v>22</v>
      </c>
      <c r="EO3792" s="6">
        <v>1130</v>
      </c>
    </row>
    <row r="3793" spans="131:145" x14ac:dyDescent="0.25">
      <c r="EA3793" s="6" t="s">
        <v>0</v>
      </c>
      <c r="EB3793" s="6" t="s">
        <v>4</v>
      </c>
      <c r="EC3793" s="6" t="s">
        <v>106</v>
      </c>
      <c r="ED3793" s="6" t="s">
        <v>107</v>
      </c>
      <c r="EE3793" s="6" t="s">
        <v>97</v>
      </c>
      <c r="EF3793" s="6" t="s">
        <v>98</v>
      </c>
      <c r="EG3793" s="6">
        <v>7</v>
      </c>
      <c r="EH3793" s="6">
        <v>41</v>
      </c>
      <c r="EI3793" s="6">
        <v>10</v>
      </c>
      <c r="EJ3793" s="6">
        <v>47</v>
      </c>
      <c r="EK3793" s="6">
        <v>12</v>
      </c>
      <c r="EL3793" s="6">
        <v>56</v>
      </c>
      <c r="EM3793" s="6" t="s">
        <v>112</v>
      </c>
      <c r="EN3793" s="6" t="s">
        <v>21</v>
      </c>
      <c r="EO3793" s="6">
        <v>7</v>
      </c>
    </row>
    <row r="3794" spans="131:145" x14ac:dyDescent="0.25">
      <c r="EA3794" s="6" t="s">
        <v>0</v>
      </c>
      <c r="EB3794" s="6" t="s">
        <v>4</v>
      </c>
      <c r="EC3794" s="6" t="s">
        <v>151</v>
      </c>
      <c r="ED3794" s="6" t="s">
        <v>152</v>
      </c>
      <c r="EE3794" s="6" t="s">
        <v>97</v>
      </c>
      <c r="EF3794" s="6" t="s">
        <v>98</v>
      </c>
      <c r="EG3794" s="6">
        <v>8</v>
      </c>
      <c r="EH3794" s="6">
        <v>30</v>
      </c>
      <c r="EI3794" s="6">
        <v>8</v>
      </c>
      <c r="EJ3794" s="6">
        <v>32</v>
      </c>
      <c r="EK3794" s="6">
        <v>8</v>
      </c>
      <c r="EL3794" s="6">
        <v>32</v>
      </c>
      <c r="EM3794" s="6" t="s">
        <v>112</v>
      </c>
      <c r="EN3794" s="6" t="s">
        <v>22</v>
      </c>
      <c r="EO3794" s="6">
        <v>3</v>
      </c>
    </row>
    <row r="3795" spans="131:145" x14ac:dyDescent="0.25">
      <c r="EA3795" s="6" t="s">
        <v>0</v>
      </c>
      <c r="EB3795" s="6" t="s">
        <v>11</v>
      </c>
      <c r="EC3795" s="6" t="s">
        <v>187</v>
      </c>
      <c r="ED3795" s="6" t="s">
        <v>188</v>
      </c>
      <c r="EE3795" s="6" t="s">
        <v>97</v>
      </c>
      <c r="EF3795" s="6" t="s">
        <v>132</v>
      </c>
      <c r="EG3795" s="6">
        <v>18</v>
      </c>
      <c r="EH3795" s="6">
        <v>78</v>
      </c>
      <c r="EI3795" s="6">
        <v>18</v>
      </c>
      <c r="EJ3795" s="6">
        <v>79</v>
      </c>
      <c r="EK3795" s="6">
        <v>18</v>
      </c>
      <c r="EL3795" s="6">
        <v>77</v>
      </c>
      <c r="EM3795" s="6" t="s">
        <v>112</v>
      </c>
      <c r="EN3795" s="6" t="s">
        <v>22</v>
      </c>
      <c r="EO3795" s="6">
        <v>6</v>
      </c>
    </row>
    <row r="3796" spans="131:145" x14ac:dyDescent="0.25">
      <c r="EA3796" s="6" t="s">
        <v>0</v>
      </c>
      <c r="EB3796" s="6" t="s">
        <v>4</v>
      </c>
      <c r="EC3796" s="6" t="s">
        <v>153</v>
      </c>
      <c r="ED3796" s="6" t="s">
        <v>154</v>
      </c>
      <c r="EE3796" s="6" t="s">
        <v>97</v>
      </c>
      <c r="EF3796" s="6" t="s">
        <v>98</v>
      </c>
      <c r="EG3796" s="6">
        <v>35</v>
      </c>
      <c r="EH3796" s="6">
        <v>175</v>
      </c>
      <c r="EI3796" s="6">
        <v>32</v>
      </c>
      <c r="EJ3796" s="6">
        <v>173</v>
      </c>
      <c r="EK3796" s="6">
        <v>43</v>
      </c>
      <c r="EL3796" s="6">
        <v>212</v>
      </c>
      <c r="EM3796" s="6" t="s">
        <v>112</v>
      </c>
      <c r="EN3796" s="6" t="s">
        <v>21</v>
      </c>
      <c r="EO3796" s="6">
        <v>30</v>
      </c>
    </row>
    <row r="3797" spans="131:145" x14ac:dyDescent="0.25">
      <c r="EA3797" s="6" t="s">
        <v>0</v>
      </c>
      <c r="EB3797" s="6" t="s">
        <v>11</v>
      </c>
      <c r="EC3797" s="6" t="s">
        <v>1836</v>
      </c>
      <c r="ED3797" s="6" t="s">
        <v>192</v>
      </c>
      <c r="EE3797" s="6" t="s">
        <v>97</v>
      </c>
      <c r="EF3797" s="6" t="s">
        <v>98</v>
      </c>
      <c r="EG3797" s="6">
        <v>14</v>
      </c>
      <c r="EH3797" s="6">
        <v>44</v>
      </c>
      <c r="EI3797" s="6">
        <v>14</v>
      </c>
      <c r="EJ3797" s="6">
        <v>44</v>
      </c>
      <c r="EK3797" s="6">
        <v>14</v>
      </c>
      <c r="EL3797" s="6">
        <v>44</v>
      </c>
      <c r="EM3797" s="6" t="s">
        <v>112</v>
      </c>
      <c r="EN3797" s="6" t="s">
        <v>23</v>
      </c>
      <c r="EO3797" s="6">
        <v>11</v>
      </c>
    </row>
    <row r="3798" spans="131:145" x14ac:dyDescent="0.25">
      <c r="EA3798" s="6" t="s">
        <v>0</v>
      </c>
      <c r="EB3798" s="6" t="s">
        <v>13</v>
      </c>
      <c r="EC3798" s="6" t="s">
        <v>725</v>
      </c>
      <c r="ED3798" s="6" t="s">
        <v>726</v>
      </c>
      <c r="EE3798" s="6" t="s">
        <v>97</v>
      </c>
      <c r="EF3798" s="6" t="s">
        <v>125</v>
      </c>
      <c r="EG3798" s="6">
        <v>57</v>
      </c>
      <c r="EH3798" s="6">
        <v>284</v>
      </c>
      <c r="EI3798" s="6">
        <v>54</v>
      </c>
      <c r="EJ3798" s="6">
        <v>262</v>
      </c>
      <c r="EK3798" s="6">
        <v>54</v>
      </c>
      <c r="EL3798" s="6">
        <v>262</v>
      </c>
      <c r="EM3798" s="6" t="s">
        <v>112</v>
      </c>
      <c r="EN3798" s="6" t="s">
        <v>23</v>
      </c>
      <c r="EO3798" s="6">
        <v>64</v>
      </c>
    </row>
    <row r="3799" spans="131:145" x14ac:dyDescent="0.25">
      <c r="EA3799" s="6" t="s">
        <v>0</v>
      </c>
      <c r="EB3799" s="6" t="s">
        <v>4</v>
      </c>
      <c r="EC3799" s="6" t="s">
        <v>159</v>
      </c>
      <c r="ED3799" s="6" t="s">
        <v>160</v>
      </c>
      <c r="EE3799" s="6" t="s">
        <v>97</v>
      </c>
      <c r="EF3799" s="6" t="s">
        <v>98</v>
      </c>
      <c r="EG3799" s="6">
        <v>44</v>
      </c>
      <c r="EH3799" s="6">
        <v>180</v>
      </c>
      <c r="EI3799" s="6">
        <v>18</v>
      </c>
      <c r="EJ3799" s="6">
        <v>68</v>
      </c>
      <c r="EK3799" s="6">
        <v>45</v>
      </c>
      <c r="EL3799" s="6">
        <v>194</v>
      </c>
      <c r="EM3799" s="6" t="s">
        <v>112</v>
      </c>
      <c r="EN3799" s="6" t="s">
        <v>22</v>
      </c>
      <c r="EO3799" s="6">
        <v>25</v>
      </c>
    </row>
    <row r="3800" spans="131:145" x14ac:dyDescent="0.25">
      <c r="EA3800" s="6" t="s">
        <v>0</v>
      </c>
      <c r="EB3800" s="6" t="s">
        <v>5</v>
      </c>
      <c r="EC3800" s="6" t="s">
        <v>169</v>
      </c>
      <c r="ED3800" s="6" t="s">
        <v>170</v>
      </c>
      <c r="EE3800" s="6" t="s">
        <v>97</v>
      </c>
      <c r="EF3800" s="6" t="s">
        <v>98</v>
      </c>
      <c r="EG3800" s="6">
        <v>65</v>
      </c>
      <c r="EH3800" s="6">
        <v>315</v>
      </c>
      <c r="EI3800" s="6">
        <v>31</v>
      </c>
      <c r="EJ3800" s="6">
        <v>171</v>
      </c>
      <c r="EK3800" s="6">
        <v>65</v>
      </c>
      <c r="EL3800" s="6">
        <v>323</v>
      </c>
      <c r="EM3800" s="6" t="s">
        <v>112</v>
      </c>
      <c r="EN3800" s="6" t="s">
        <v>23</v>
      </c>
      <c r="EO3800" s="6">
        <v>86</v>
      </c>
    </row>
    <row r="3801" spans="131:145" x14ac:dyDescent="0.25">
      <c r="EA3801" s="6" t="s">
        <v>0</v>
      </c>
      <c r="EB3801" s="6" t="s">
        <v>7</v>
      </c>
      <c r="EC3801" s="6" t="s">
        <v>727</v>
      </c>
      <c r="ED3801" s="6" t="s">
        <v>728</v>
      </c>
      <c r="EE3801" s="6" t="s">
        <v>97</v>
      </c>
      <c r="EF3801" s="6" t="s">
        <v>98</v>
      </c>
      <c r="EG3801" s="6">
        <v>116</v>
      </c>
      <c r="EH3801" s="6">
        <v>659</v>
      </c>
      <c r="EI3801" s="6">
        <v>116</v>
      </c>
      <c r="EJ3801" s="6">
        <v>659</v>
      </c>
      <c r="EK3801" s="6">
        <v>116</v>
      </c>
      <c r="EL3801" s="6">
        <v>659</v>
      </c>
      <c r="EM3801" s="6" t="s">
        <v>112</v>
      </c>
      <c r="EN3801" s="6" t="s">
        <v>21</v>
      </c>
      <c r="EO3801" s="6">
        <v>96</v>
      </c>
    </row>
    <row r="3802" spans="131:145" x14ac:dyDescent="0.25">
      <c r="EA3802" s="6" t="s">
        <v>0</v>
      </c>
      <c r="EB3802" s="6" t="s">
        <v>6</v>
      </c>
      <c r="EC3802" s="6" t="s">
        <v>824</v>
      </c>
      <c r="ED3802" s="6" t="s">
        <v>825</v>
      </c>
      <c r="EE3802" s="6" t="s">
        <v>209</v>
      </c>
      <c r="EF3802" s="6" t="s">
        <v>132</v>
      </c>
      <c r="EG3802" s="6">
        <v>153</v>
      </c>
      <c r="EH3802" s="6">
        <v>873</v>
      </c>
      <c r="EI3802" s="6">
        <v>153</v>
      </c>
      <c r="EJ3802" s="6">
        <v>922</v>
      </c>
      <c r="EK3802" s="6">
        <v>153</v>
      </c>
      <c r="EL3802" s="6">
        <v>922</v>
      </c>
      <c r="EM3802" s="6" t="s">
        <v>112</v>
      </c>
      <c r="EN3802" s="6" t="s">
        <v>23</v>
      </c>
      <c r="EO3802" s="6">
        <v>205</v>
      </c>
    </row>
    <row r="3803" spans="131:145" x14ac:dyDescent="0.25">
      <c r="EA3803" s="6" t="s">
        <v>0</v>
      </c>
      <c r="EB3803" s="6" t="s">
        <v>5</v>
      </c>
      <c r="EC3803" s="6" t="s">
        <v>837</v>
      </c>
      <c r="ED3803" s="6" t="s">
        <v>838</v>
      </c>
      <c r="EE3803" s="6" t="s">
        <v>209</v>
      </c>
      <c r="EF3803" s="6" t="s">
        <v>125</v>
      </c>
      <c r="EG3803" s="6">
        <v>184</v>
      </c>
      <c r="EH3803" s="6">
        <v>768</v>
      </c>
      <c r="EI3803" s="6">
        <v>175</v>
      </c>
      <c r="EJ3803" s="6">
        <v>828</v>
      </c>
      <c r="EK3803" s="6">
        <v>175</v>
      </c>
      <c r="EL3803" s="6">
        <v>828</v>
      </c>
      <c r="EM3803" s="6" t="s">
        <v>112</v>
      </c>
      <c r="EN3803" s="6" t="s">
        <v>22</v>
      </c>
      <c r="EO3803" s="6">
        <v>71</v>
      </c>
    </row>
    <row r="3804" spans="131:145" x14ac:dyDescent="0.25">
      <c r="EA3804" s="6" t="s">
        <v>0</v>
      </c>
      <c r="EB3804" s="6" t="s">
        <v>8</v>
      </c>
      <c r="EC3804" s="6" t="s">
        <v>746</v>
      </c>
      <c r="ED3804" s="6" t="s">
        <v>744</v>
      </c>
      <c r="EE3804" s="6" t="s">
        <v>209</v>
      </c>
      <c r="EF3804" s="6" t="s">
        <v>125</v>
      </c>
      <c r="EG3804" s="6">
        <v>612</v>
      </c>
      <c r="EH3804" s="6">
        <v>2944</v>
      </c>
      <c r="EI3804" s="6">
        <v>608</v>
      </c>
      <c r="EJ3804" s="6">
        <v>2914</v>
      </c>
      <c r="EK3804" s="6">
        <v>608</v>
      </c>
      <c r="EL3804" s="6">
        <v>2944</v>
      </c>
      <c r="EM3804" s="6" t="s">
        <v>112</v>
      </c>
      <c r="EN3804" s="6" t="s">
        <v>21</v>
      </c>
      <c r="EO3804" s="6">
        <v>227</v>
      </c>
    </row>
    <row r="3805" spans="131:145" x14ac:dyDescent="0.25">
      <c r="EA3805" s="6" t="s">
        <v>0</v>
      </c>
      <c r="EB3805" s="6" t="s">
        <v>9</v>
      </c>
      <c r="EC3805" s="6" t="s">
        <v>1846</v>
      </c>
      <c r="ED3805" s="6" t="s">
        <v>213</v>
      </c>
      <c r="EE3805" s="6" t="s">
        <v>209</v>
      </c>
      <c r="EF3805" s="6" t="s">
        <v>125</v>
      </c>
      <c r="EG3805" s="6">
        <v>174</v>
      </c>
      <c r="EH3805" s="6">
        <v>1185</v>
      </c>
      <c r="EI3805" s="6">
        <v>463</v>
      </c>
      <c r="EJ3805" s="6">
        <v>2123</v>
      </c>
      <c r="EK3805" s="6">
        <v>463</v>
      </c>
      <c r="EL3805" s="6">
        <v>2114</v>
      </c>
      <c r="EM3805" s="6" t="s">
        <v>112</v>
      </c>
      <c r="EN3805" s="6" t="s">
        <v>23</v>
      </c>
      <c r="EO3805" s="6">
        <v>230</v>
      </c>
    </row>
    <row r="3806" spans="131:145" x14ac:dyDescent="0.25">
      <c r="EA3806" s="6" t="s">
        <v>0</v>
      </c>
      <c r="EB3806" s="6" t="s">
        <v>8</v>
      </c>
      <c r="EC3806" s="6" t="s">
        <v>1847</v>
      </c>
      <c r="ED3806" s="6" t="s">
        <v>225</v>
      </c>
      <c r="EE3806" s="6" t="s">
        <v>209</v>
      </c>
      <c r="EF3806" s="6" t="s">
        <v>125</v>
      </c>
      <c r="EG3806" s="6">
        <v>412</v>
      </c>
      <c r="EH3806" s="6">
        <v>1700</v>
      </c>
      <c r="EI3806" s="6">
        <v>375</v>
      </c>
      <c r="EJ3806" s="6">
        <v>1598</v>
      </c>
      <c r="EK3806" s="6">
        <v>375</v>
      </c>
      <c r="EL3806" s="6">
        <v>1598</v>
      </c>
      <c r="EM3806" s="6" t="s">
        <v>112</v>
      </c>
      <c r="EN3806" s="6" t="s">
        <v>22</v>
      </c>
      <c r="EO3806" s="6">
        <v>78</v>
      </c>
    </row>
    <row r="3807" spans="131:145" x14ac:dyDescent="0.25">
      <c r="EA3807" s="6" t="s">
        <v>0</v>
      </c>
      <c r="EB3807" s="6" t="s">
        <v>4</v>
      </c>
      <c r="EC3807" s="6" t="s">
        <v>692</v>
      </c>
      <c r="ED3807" s="6" t="s">
        <v>693</v>
      </c>
      <c r="EE3807" s="6" t="s">
        <v>97</v>
      </c>
      <c r="EF3807" s="6" t="s">
        <v>125</v>
      </c>
      <c r="EG3807" s="6">
        <v>69</v>
      </c>
      <c r="EH3807" s="6">
        <v>325</v>
      </c>
      <c r="EI3807" s="6">
        <v>65</v>
      </c>
      <c r="EJ3807" s="6">
        <v>325</v>
      </c>
      <c r="EK3807" s="6">
        <v>71</v>
      </c>
      <c r="EL3807" s="6">
        <v>322</v>
      </c>
      <c r="EM3807" s="6" t="s">
        <v>112</v>
      </c>
      <c r="EN3807" s="6" t="s">
        <v>23</v>
      </c>
      <c r="EO3807" s="6">
        <v>35</v>
      </c>
    </row>
    <row r="3808" spans="131:145" x14ac:dyDescent="0.25">
      <c r="EA3808" s="6" t="s">
        <v>0</v>
      </c>
      <c r="EB3808" s="6" t="s">
        <v>9</v>
      </c>
      <c r="EC3808" s="6" t="s">
        <v>137</v>
      </c>
      <c r="ED3808" s="6" t="s">
        <v>138</v>
      </c>
      <c r="EE3808" s="6" t="s">
        <v>97</v>
      </c>
      <c r="EF3808" s="6" t="s">
        <v>98</v>
      </c>
      <c r="EG3808" s="6">
        <v>135</v>
      </c>
      <c r="EH3808" s="6">
        <v>672</v>
      </c>
      <c r="EI3808" s="6">
        <v>156</v>
      </c>
      <c r="EJ3808" s="6">
        <v>704</v>
      </c>
      <c r="EK3808" s="6">
        <v>156</v>
      </c>
      <c r="EL3808" s="6">
        <v>704</v>
      </c>
      <c r="EM3808" s="6" t="s">
        <v>112</v>
      </c>
      <c r="EN3808" s="6" t="s">
        <v>23</v>
      </c>
      <c r="EO3808" s="6">
        <v>162</v>
      </c>
    </row>
    <row r="3809" spans="131:145" x14ac:dyDescent="0.25">
      <c r="EA3809" s="6" t="s">
        <v>0</v>
      </c>
      <c r="EB3809" s="6" t="s">
        <v>8</v>
      </c>
      <c r="EC3809" s="6" t="s">
        <v>1045</v>
      </c>
      <c r="ED3809" s="6" t="s">
        <v>749</v>
      </c>
      <c r="EE3809" s="6" t="s">
        <v>209</v>
      </c>
      <c r="EF3809" s="6" t="s">
        <v>125</v>
      </c>
      <c r="EG3809" s="6">
        <v>1694</v>
      </c>
      <c r="EH3809" s="6">
        <v>8805</v>
      </c>
      <c r="EI3809" s="6">
        <v>1693</v>
      </c>
      <c r="EJ3809" s="6">
        <v>8805</v>
      </c>
      <c r="EK3809" s="6">
        <v>1693</v>
      </c>
      <c r="EL3809" s="6">
        <v>9062</v>
      </c>
      <c r="EM3809" s="6" t="s">
        <v>112</v>
      </c>
      <c r="EN3809" s="6" t="s">
        <v>23</v>
      </c>
      <c r="EO3809" s="6">
        <v>2280</v>
      </c>
    </row>
    <row r="3810" spans="131:145" x14ac:dyDescent="0.25">
      <c r="EA3810" s="6" t="s">
        <v>0</v>
      </c>
      <c r="EB3810" s="6" t="s">
        <v>8</v>
      </c>
      <c r="EC3810" s="6" t="s">
        <v>1800</v>
      </c>
      <c r="ED3810" s="6" t="s">
        <v>129</v>
      </c>
      <c r="EE3810" s="6" t="s">
        <v>97</v>
      </c>
      <c r="EF3810" s="6" t="s">
        <v>125</v>
      </c>
      <c r="EG3810" s="6">
        <v>46</v>
      </c>
      <c r="EH3810" s="6">
        <v>272</v>
      </c>
      <c r="EI3810" s="6">
        <v>45</v>
      </c>
      <c r="EJ3810" s="6">
        <v>257</v>
      </c>
      <c r="EK3810" s="6">
        <v>45</v>
      </c>
      <c r="EL3810" s="6">
        <v>269</v>
      </c>
      <c r="EM3810" s="6" t="s">
        <v>112</v>
      </c>
      <c r="EN3810" s="6" t="s">
        <v>21</v>
      </c>
      <c r="EO3810" s="6">
        <v>33</v>
      </c>
    </row>
    <row r="3811" spans="131:145" x14ac:dyDescent="0.25">
      <c r="EA3811" s="6" t="s">
        <v>3</v>
      </c>
      <c r="EB3811" s="6" t="s">
        <v>14</v>
      </c>
      <c r="EC3811" s="6" t="s">
        <v>226</v>
      </c>
      <c r="ED3811" s="6" t="s">
        <v>227</v>
      </c>
      <c r="EE3811" s="6" t="s">
        <v>97</v>
      </c>
      <c r="EF3811" s="6" t="s">
        <v>98</v>
      </c>
      <c r="EG3811" s="6">
        <v>50</v>
      </c>
      <c r="EH3811" s="6">
        <v>218</v>
      </c>
      <c r="EI3811" s="6">
        <v>53</v>
      </c>
      <c r="EJ3811" s="6">
        <v>217</v>
      </c>
      <c r="EK3811" s="6">
        <v>53</v>
      </c>
      <c r="EL3811" s="6">
        <v>217</v>
      </c>
      <c r="EM3811" s="6" t="s">
        <v>112</v>
      </c>
      <c r="EN3811" s="6" t="s">
        <v>21</v>
      </c>
      <c r="EO3811" s="6">
        <v>28</v>
      </c>
    </row>
    <row r="3812" spans="131:145" x14ac:dyDescent="0.25">
      <c r="EA3812" s="6" t="s">
        <v>0</v>
      </c>
      <c r="EB3812" s="6" t="s">
        <v>937</v>
      </c>
      <c r="EC3812" s="6" t="s">
        <v>1082</v>
      </c>
      <c r="ED3812" s="6" t="s">
        <v>1083</v>
      </c>
      <c r="EE3812" s="6" t="s">
        <v>97</v>
      </c>
      <c r="EF3812" s="6" t="s">
        <v>98</v>
      </c>
      <c r="EG3812" s="6">
        <v>91</v>
      </c>
      <c r="EH3812" s="6">
        <v>400</v>
      </c>
      <c r="EI3812" s="6">
        <v>60</v>
      </c>
      <c r="EJ3812" s="6">
        <v>228</v>
      </c>
      <c r="EK3812" s="6">
        <v>74</v>
      </c>
      <c r="EL3812" s="6">
        <v>228</v>
      </c>
      <c r="EM3812" s="6" t="s">
        <v>112</v>
      </c>
      <c r="EN3812" s="6" t="s">
        <v>22</v>
      </c>
      <c r="EO3812" s="6">
        <v>34</v>
      </c>
    </row>
    <row r="3813" spans="131:145" x14ac:dyDescent="0.25">
      <c r="EA3813" s="6" t="s">
        <v>0</v>
      </c>
      <c r="EB3813" s="6" t="s">
        <v>937</v>
      </c>
      <c r="EC3813" s="6" t="s">
        <v>1082</v>
      </c>
      <c r="ED3813" s="6" t="s">
        <v>1083</v>
      </c>
      <c r="EE3813" s="6" t="s">
        <v>97</v>
      </c>
      <c r="EF3813" s="6" t="s">
        <v>98</v>
      </c>
      <c r="EG3813" s="6">
        <v>91</v>
      </c>
      <c r="EH3813" s="6">
        <v>400</v>
      </c>
      <c r="EI3813" s="6">
        <v>60</v>
      </c>
      <c r="EJ3813" s="6">
        <v>228</v>
      </c>
      <c r="EK3813" s="6">
        <v>74</v>
      </c>
      <c r="EL3813" s="6">
        <v>228</v>
      </c>
      <c r="EM3813" s="6" t="s">
        <v>112</v>
      </c>
      <c r="EN3813" s="6" t="s">
        <v>21</v>
      </c>
      <c r="EO3813" s="6">
        <v>38</v>
      </c>
    </row>
    <row r="3814" spans="131:145" x14ac:dyDescent="0.25">
      <c r="EA3814" s="6" t="s">
        <v>0</v>
      </c>
      <c r="EB3814" s="6" t="s">
        <v>13</v>
      </c>
      <c r="EC3814" s="6" t="s">
        <v>201</v>
      </c>
      <c r="ED3814" s="6" t="s">
        <v>202</v>
      </c>
      <c r="EE3814" s="6" t="s">
        <v>97</v>
      </c>
      <c r="EF3814" s="6" t="s">
        <v>132</v>
      </c>
      <c r="EG3814" s="6">
        <v>8</v>
      </c>
      <c r="EH3814" s="6">
        <v>40</v>
      </c>
      <c r="EI3814" s="6">
        <v>8</v>
      </c>
      <c r="EJ3814" s="6">
        <v>28</v>
      </c>
      <c r="EK3814" s="6">
        <v>8</v>
      </c>
      <c r="EL3814" s="6">
        <v>40</v>
      </c>
      <c r="EM3814" s="6" t="s">
        <v>112</v>
      </c>
      <c r="EN3814" s="6" t="s">
        <v>22</v>
      </c>
      <c r="EO3814" s="6">
        <v>5</v>
      </c>
    </row>
    <row r="3815" spans="131:145" x14ac:dyDescent="0.25">
      <c r="EA3815" s="6" t="s">
        <v>3</v>
      </c>
      <c r="EB3815" s="6" t="s">
        <v>15</v>
      </c>
      <c r="EC3815" s="6" t="s">
        <v>794</v>
      </c>
      <c r="ED3815" s="6" t="s">
        <v>795</v>
      </c>
      <c r="EE3815" s="6" t="s">
        <v>97</v>
      </c>
      <c r="EF3815" s="6" t="s">
        <v>125</v>
      </c>
      <c r="EG3815" s="6">
        <v>78</v>
      </c>
      <c r="EH3815" s="6">
        <v>390</v>
      </c>
      <c r="EI3815" s="6">
        <v>77</v>
      </c>
      <c r="EJ3815" s="6">
        <v>384</v>
      </c>
      <c r="EK3815" s="6">
        <v>77</v>
      </c>
      <c r="EL3815" s="6">
        <v>384</v>
      </c>
      <c r="EM3815" s="6" t="s">
        <v>112</v>
      </c>
      <c r="EN3815" s="6" t="s">
        <v>22</v>
      </c>
      <c r="EO3815" s="6">
        <v>34</v>
      </c>
    </row>
    <row r="3816" spans="131:145" x14ac:dyDescent="0.25">
      <c r="EA3816" s="6" t="s">
        <v>0</v>
      </c>
      <c r="EB3816" s="6" t="s">
        <v>13</v>
      </c>
      <c r="EC3816" s="6" t="s">
        <v>1853</v>
      </c>
      <c r="ED3816" s="6" t="s">
        <v>204</v>
      </c>
      <c r="EE3816" s="6" t="s">
        <v>97</v>
      </c>
      <c r="EF3816" s="6" t="s">
        <v>125</v>
      </c>
      <c r="EG3816" s="6">
        <v>41</v>
      </c>
      <c r="EH3816" s="6">
        <v>199</v>
      </c>
      <c r="EI3816" s="6">
        <v>41</v>
      </c>
      <c r="EJ3816" s="6">
        <v>196</v>
      </c>
      <c r="EK3816" s="6">
        <v>41</v>
      </c>
      <c r="EL3816" s="6">
        <v>201</v>
      </c>
      <c r="EM3816" s="6" t="s">
        <v>112</v>
      </c>
      <c r="EN3816" s="6" t="s">
        <v>21</v>
      </c>
      <c r="EO3816" s="6">
        <v>34</v>
      </c>
    </row>
    <row r="3817" spans="131:145" x14ac:dyDescent="0.25">
      <c r="EA3817" s="6" t="s">
        <v>0</v>
      </c>
      <c r="EB3817" s="6" t="s">
        <v>13</v>
      </c>
      <c r="EC3817" s="6" t="s">
        <v>199</v>
      </c>
      <c r="ED3817" s="6" t="s">
        <v>200</v>
      </c>
      <c r="EE3817" s="6" t="s">
        <v>97</v>
      </c>
      <c r="EF3817" s="6" t="s">
        <v>125</v>
      </c>
      <c r="EG3817" s="6">
        <v>77</v>
      </c>
      <c r="EH3817" s="6">
        <v>380</v>
      </c>
      <c r="EI3817" s="6">
        <v>76</v>
      </c>
      <c r="EJ3817" s="6">
        <v>342</v>
      </c>
      <c r="EK3817" s="6">
        <v>76</v>
      </c>
      <c r="EL3817" s="6">
        <v>344</v>
      </c>
      <c r="EM3817" s="6" t="s">
        <v>112</v>
      </c>
      <c r="EN3817" s="6" t="s">
        <v>21</v>
      </c>
      <c r="EO3817" s="6">
        <v>52</v>
      </c>
    </row>
    <row r="3818" spans="131:145" x14ac:dyDescent="0.25">
      <c r="EA3818" s="6" t="s">
        <v>0</v>
      </c>
      <c r="EB3818" s="6" t="s">
        <v>9</v>
      </c>
      <c r="EC3818" s="6" t="s">
        <v>759</v>
      </c>
      <c r="ED3818" s="6" t="s">
        <v>760</v>
      </c>
      <c r="EE3818" s="6" t="s">
        <v>97</v>
      </c>
      <c r="EF3818" s="6" t="s">
        <v>125</v>
      </c>
      <c r="EG3818" s="6">
        <v>319</v>
      </c>
      <c r="EH3818" s="6">
        <v>1567</v>
      </c>
      <c r="EI3818" s="6">
        <v>133</v>
      </c>
      <c r="EJ3818" s="6">
        <v>499</v>
      </c>
      <c r="EK3818" s="6">
        <v>133</v>
      </c>
      <c r="EL3818" s="6">
        <v>499</v>
      </c>
      <c r="EM3818" s="6" t="s">
        <v>112</v>
      </c>
      <c r="EN3818" s="6" t="s">
        <v>21</v>
      </c>
      <c r="EO3818" s="6">
        <v>83</v>
      </c>
    </row>
    <row r="3819" spans="131:145" x14ac:dyDescent="0.25">
      <c r="EA3819" s="6" t="s">
        <v>0</v>
      </c>
      <c r="EB3819" s="6" t="s">
        <v>937</v>
      </c>
      <c r="EC3819" s="6" t="s">
        <v>1082</v>
      </c>
      <c r="ED3819" s="6" t="s">
        <v>1083</v>
      </c>
      <c r="EE3819" s="6" t="s">
        <v>97</v>
      </c>
      <c r="EF3819" s="6" t="s">
        <v>98</v>
      </c>
      <c r="EG3819" s="6">
        <v>91</v>
      </c>
      <c r="EH3819" s="6">
        <v>400</v>
      </c>
      <c r="EI3819" s="6">
        <v>60</v>
      </c>
      <c r="EJ3819" s="6">
        <v>228</v>
      </c>
      <c r="EK3819" s="6">
        <v>74</v>
      </c>
      <c r="EL3819" s="6">
        <v>228</v>
      </c>
      <c r="EM3819" s="6" t="s">
        <v>112</v>
      </c>
      <c r="EN3819" s="6" t="s">
        <v>23</v>
      </c>
      <c r="EO3819" s="6">
        <v>72</v>
      </c>
    </row>
    <row r="3820" spans="131:145" x14ac:dyDescent="0.25">
      <c r="EA3820" s="6" t="s">
        <v>0</v>
      </c>
      <c r="EB3820" s="6" t="s">
        <v>13</v>
      </c>
      <c r="EC3820" s="6" t="s">
        <v>205</v>
      </c>
      <c r="ED3820" s="6" t="s">
        <v>206</v>
      </c>
      <c r="EE3820" s="6" t="s">
        <v>97</v>
      </c>
      <c r="EF3820" s="6" t="s">
        <v>125</v>
      </c>
      <c r="EG3820" s="6">
        <v>116</v>
      </c>
      <c r="EH3820" s="6">
        <v>530</v>
      </c>
      <c r="EI3820" s="6">
        <v>105</v>
      </c>
      <c r="EJ3820" s="6">
        <v>464</v>
      </c>
      <c r="EK3820" s="6">
        <v>105</v>
      </c>
      <c r="EL3820" s="6">
        <v>492</v>
      </c>
      <c r="EM3820" s="6" t="s">
        <v>112</v>
      </c>
      <c r="EN3820" s="6" t="s">
        <v>23</v>
      </c>
      <c r="EO3820" s="6">
        <v>140</v>
      </c>
    </row>
    <row r="3821" spans="131:145" x14ac:dyDescent="0.25">
      <c r="EA3821" s="6" t="s">
        <v>3</v>
      </c>
      <c r="EB3821" s="6" t="s">
        <v>17</v>
      </c>
      <c r="EC3821" s="6" t="s">
        <v>771</v>
      </c>
      <c r="ED3821" s="6" t="s">
        <v>772</v>
      </c>
      <c r="EE3821" s="6" t="s">
        <v>209</v>
      </c>
      <c r="EF3821" s="6" t="s">
        <v>125</v>
      </c>
      <c r="EG3821" s="6">
        <v>9</v>
      </c>
      <c r="EH3821" s="6">
        <v>40</v>
      </c>
      <c r="EI3821" s="6">
        <v>9</v>
      </c>
      <c r="EJ3821" s="6">
        <v>43</v>
      </c>
      <c r="EK3821" s="6">
        <v>9</v>
      </c>
      <c r="EL3821" s="6">
        <v>43</v>
      </c>
      <c r="EM3821" s="6" t="s">
        <v>112</v>
      </c>
      <c r="EN3821" s="6" t="s">
        <v>23</v>
      </c>
      <c r="EO3821" s="6">
        <v>11</v>
      </c>
    </row>
    <row r="3822" spans="131:145" x14ac:dyDescent="0.25">
      <c r="EA3822" s="6" t="s">
        <v>3</v>
      </c>
      <c r="EB3822" s="6" t="s">
        <v>14</v>
      </c>
      <c r="EC3822" s="6" t="s">
        <v>226</v>
      </c>
      <c r="ED3822" s="6" t="s">
        <v>227</v>
      </c>
      <c r="EE3822" s="6" t="s">
        <v>97</v>
      </c>
      <c r="EF3822" s="6" t="s">
        <v>98</v>
      </c>
      <c r="EG3822" s="6">
        <v>50</v>
      </c>
      <c r="EH3822" s="6">
        <v>218</v>
      </c>
      <c r="EI3822" s="6">
        <v>53</v>
      </c>
      <c r="EJ3822" s="6">
        <v>217</v>
      </c>
      <c r="EK3822" s="6">
        <v>53</v>
      </c>
      <c r="EL3822" s="6">
        <v>217</v>
      </c>
      <c r="EM3822" s="6" t="s">
        <v>112</v>
      </c>
      <c r="EN3822" s="6" t="s">
        <v>22</v>
      </c>
      <c r="EO3822" s="6">
        <v>12</v>
      </c>
    </row>
    <row r="3823" spans="131:145" x14ac:dyDescent="0.25">
      <c r="EA3823" s="6" t="s">
        <v>0</v>
      </c>
      <c r="EB3823" s="6" t="s">
        <v>13</v>
      </c>
      <c r="EC3823" s="6" t="s">
        <v>201</v>
      </c>
      <c r="ED3823" s="6" t="s">
        <v>202</v>
      </c>
      <c r="EE3823" s="6" t="s">
        <v>97</v>
      </c>
      <c r="EF3823" s="6" t="s">
        <v>132</v>
      </c>
      <c r="EG3823" s="6">
        <v>8</v>
      </c>
      <c r="EH3823" s="6">
        <v>40</v>
      </c>
      <c r="EI3823" s="6">
        <v>8</v>
      </c>
      <c r="EJ3823" s="6">
        <v>28</v>
      </c>
      <c r="EK3823" s="6">
        <v>8</v>
      </c>
      <c r="EL3823" s="6">
        <v>40</v>
      </c>
      <c r="EM3823" s="6" t="s">
        <v>112</v>
      </c>
      <c r="EN3823" s="6" t="s">
        <v>23</v>
      </c>
      <c r="EO3823" s="6">
        <v>12</v>
      </c>
    </row>
    <row r="3824" spans="131:145" x14ac:dyDescent="0.25">
      <c r="EA3824" s="6" t="s">
        <v>3</v>
      </c>
      <c r="EB3824" s="6" t="s">
        <v>16</v>
      </c>
      <c r="EC3824" s="6" t="s">
        <v>230</v>
      </c>
      <c r="ED3824" s="6" t="s">
        <v>231</v>
      </c>
      <c r="EE3824" s="6" t="s">
        <v>97</v>
      </c>
      <c r="EF3824" s="6" t="s">
        <v>98</v>
      </c>
      <c r="EG3824" s="6">
        <v>31</v>
      </c>
      <c r="EH3824" s="6">
        <v>191</v>
      </c>
      <c r="EI3824" s="6">
        <v>31</v>
      </c>
      <c r="EJ3824" s="6">
        <v>183</v>
      </c>
      <c r="EK3824" s="6">
        <v>31</v>
      </c>
      <c r="EL3824" s="6">
        <v>183</v>
      </c>
      <c r="EM3824" s="6" t="s">
        <v>112</v>
      </c>
      <c r="EN3824" s="6" t="s">
        <v>21</v>
      </c>
      <c r="EO3824" s="6">
        <v>22</v>
      </c>
    </row>
    <row r="3825" spans="131:145" x14ac:dyDescent="0.25">
      <c r="EA3825" s="6" t="s">
        <v>3</v>
      </c>
      <c r="EB3825" s="6" t="s">
        <v>15</v>
      </c>
      <c r="EC3825" s="6" t="s">
        <v>794</v>
      </c>
      <c r="ED3825" s="6" t="s">
        <v>795</v>
      </c>
      <c r="EE3825" s="6" t="s">
        <v>97</v>
      </c>
      <c r="EF3825" s="6" t="s">
        <v>125</v>
      </c>
      <c r="EG3825" s="6">
        <v>78</v>
      </c>
      <c r="EH3825" s="6">
        <v>390</v>
      </c>
      <c r="EI3825" s="6">
        <v>77</v>
      </c>
      <c r="EJ3825" s="6">
        <v>384</v>
      </c>
      <c r="EK3825" s="6">
        <v>77</v>
      </c>
      <c r="EL3825" s="6">
        <v>384</v>
      </c>
      <c r="EM3825" s="6" t="s">
        <v>112</v>
      </c>
      <c r="EN3825" s="6" t="s">
        <v>21</v>
      </c>
      <c r="EO3825" s="6">
        <v>16</v>
      </c>
    </row>
    <row r="3826" spans="131:145" x14ac:dyDescent="0.25">
      <c r="EA3826" s="6" t="s">
        <v>0</v>
      </c>
      <c r="EB3826" s="6" t="s">
        <v>13</v>
      </c>
      <c r="EC3826" s="6" t="s">
        <v>243</v>
      </c>
      <c r="ED3826" s="6" t="s">
        <v>244</v>
      </c>
      <c r="EE3826" s="6" t="s">
        <v>97</v>
      </c>
      <c r="EF3826" s="6" t="s">
        <v>98</v>
      </c>
      <c r="EG3826" s="6">
        <v>67</v>
      </c>
      <c r="EH3826" s="6">
        <v>350</v>
      </c>
      <c r="EI3826" s="6">
        <v>67</v>
      </c>
      <c r="EJ3826" s="6">
        <v>350</v>
      </c>
      <c r="EK3826" s="6">
        <v>67</v>
      </c>
      <c r="EL3826" s="6">
        <v>350</v>
      </c>
      <c r="EM3826" s="6" t="s">
        <v>112</v>
      </c>
      <c r="EN3826" s="6" t="s">
        <v>23</v>
      </c>
      <c r="EO3826" s="6">
        <v>93</v>
      </c>
    </row>
    <row r="3827" spans="131:145" x14ac:dyDescent="0.25">
      <c r="EA3827" s="6" t="s">
        <v>3</v>
      </c>
      <c r="EB3827" s="6" t="s">
        <v>14</v>
      </c>
      <c r="EC3827" s="6" t="s">
        <v>780</v>
      </c>
      <c r="ED3827" s="6" t="s">
        <v>781</v>
      </c>
      <c r="EE3827" s="6" t="s">
        <v>97</v>
      </c>
      <c r="EF3827" s="6" t="s">
        <v>98</v>
      </c>
      <c r="EG3827" s="6">
        <v>73</v>
      </c>
      <c r="EH3827" s="6">
        <v>393</v>
      </c>
      <c r="EI3827" s="6">
        <v>73</v>
      </c>
      <c r="EJ3827" s="6">
        <v>393</v>
      </c>
      <c r="EK3827" s="6">
        <v>73</v>
      </c>
      <c r="EL3827" s="6">
        <v>393</v>
      </c>
      <c r="EM3827" s="6" t="s">
        <v>112</v>
      </c>
      <c r="EN3827" s="6" t="s">
        <v>23</v>
      </c>
      <c r="EO3827" s="6">
        <v>79</v>
      </c>
    </row>
    <row r="3828" spans="131:145" x14ac:dyDescent="0.25">
      <c r="EA3828" s="6" t="s">
        <v>0</v>
      </c>
      <c r="EB3828" s="6" t="s">
        <v>13</v>
      </c>
      <c r="EC3828" s="6" t="s">
        <v>1080</v>
      </c>
      <c r="ED3828" s="6" t="s">
        <v>1081</v>
      </c>
      <c r="EE3828" s="6" t="s">
        <v>97</v>
      </c>
      <c r="EF3828" s="6" t="s">
        <v>125</v>
      </c>
      <c r="EG3828" s="6">
        <v>54</v>
      </c>
      <c r="EH3828" s="6">
        <v>242</v>
      </c>
      <c r="EI3828" s="6">
        <v>50</v>
      </c>
      <c r="EJ3828" s="6">
        <v>219</v>
      </c>
      <c r="EK3828" s="6">
        <v>50</v>
      </c>
      <c r="EL3828" s="6">
        <v>227</v>
      </c>
      <c r="EM3828" s="6" t="s">
        <v>112</v>
      </c>
      <c r="EN3828" s="6" t="s">
        <v>22</v>
      </c>
      <c r="EO3828" s="6">
        <v>28</v>
      </c>
    </row>
    <row r="3829" spans="131:145" x14ac:dyDescent="0.25">
      <c r="EA3829" s="6" t="s">
        <v>0</v>
      </c>
      <c r="EB3829" s="6" t="s">
        <v>13</v>
      </c>
      <c r="EC3829" s="6" t="s">
        <v>245</v>
      </c>
      <c r="ED3829" s="6" t="s">
        <v>246</v>
      </c>
      <c r="EE3829" s="6" t="s">
        <v>97</v>
      </c>
      <c r="EF3829" s="6" t="s">
        <v>98</v>
      </c>
      <c r="EG3829" s="6">
        <v>25</v>
      </c>
      <c r="EH3829" s="6">
        <v>133</v>
      </c>
      <c r="EI3829" s="6">
        <v>22</v>
      </c>
      <c r="EJ3829" s="6">
        <v>95</v>
      </c>
      <c r="EK3829" s="6">
        <v>25</v>
      </c>
      <c r="EL3829" s="6">
        <v>134</v>
      </c>
      <c r="EM3829" s="6" t="s">
        <v>112</v>
      </c>
      <c r="EN3829" s="6" t="s">
        <v>21</v>
      </c>
      <c r="EO3829" s="6">
        <v>17</v>
      </c>
    </row>
    <row r="3830" spans="131:145" x14ac:dyDescent="0.25">
      <c r="EA3830" s="6" t="s">
        <v>0</v>
      </c>
      <c r="EB3830" s="6" t="s">
        <v>13</v>
      </c>
      <c r="EC3830" s="6" t="s">
        <v>245</v>
      </c>
      <c r="ED3830" s="6" t="s">
        <v>246</v>
      </c>
      <c r="EE3830" s="6" t="s">
        <v>97</v>
      </c>
      <c r="EF3830" s="6" t="s">
        <v>98</v>
      </c>
      <c r="EG3830" s="6">
        <v>25</v>
      </c>
      <c r="EH3830" s="6">
        <v>133</v>
      </c>
      <c r="EI3830" s="6">
        <v>22</v>
      </c>
      <c r="EJ3830" s="6">
        <v>95</v>
      </c>
      <c r="EK3830" s="6">
        <v>25</v>
      </c>
      <c r="EL3830" s="6">
        <v>134</v>
      </c>
      <c r="EM3830" s="6" t="s">
        <v>112</v>
      </c>
      <c r="EN3830" s="6" t="s">
        <v>22</v>
      </c>
      <c r="EO3830" s="6">
        <v>25</v>
      </c>
    </row>
    <row r="3831" spans="131:145" x14ac:dyDescent="0.25">
      <c r="EA3831" s="6" t="s">
        <v>3</v>
      </c>
      <c r="EB3831" s="6" t="s">
        <v>14</v>
      </c>
      <c r="EC3831" s="6" t="s">
        <v>780</v>
      </c>
      <c r="ED3831" s="6" t="s">
        <v>781</v>
      </c>
      <c r="EE3831" s="6" t="s">
        <v>97</v>
      </c>
      <c r="EF3831" s="6" t="s">
        <v>98</v>
      </c>
      <c r="EG3831" s="6">
        <v>73</v>
      </c>
      <c r="EH3831" s="6">
        <v>393</v>
      </c>
      <c r="EI3831" s="6">
        <v>73</v>
      </c>
      <c r="EJ3831" s="6">
        <v>393</v>
      </c>
      <c r="EK3831" s="6">
        <v>73</v>
      </c>
      <c r="EL3831" s="6">
        <v>393</v>
      </c>
      <c r="EM3831" s="6" t="s">
        <v>112</v>
      </c>
      <c r="EN3831" s="6" t="s">
        <v>21</v>
      </c>
      <c r="EO3831" s="6">
        <v>40</v>
      </c>
    </row>
    <row r="3832" spans="131:145" x14ac:dyDescent="0.25">
      <c r="EA3832" s="6" t="s">
        <v>3</v>
      </c>
      <c r="EB3832" s="6" t="s">
        <v>14</v>
      </c>
      <c r="EC3832" s="6" t="s">
        <v>780</v>
      </c>
      <c r="ED3832" s="6" t="s">
        <v>781</v>
      </c>
      <c r="EE3832" s="6" t="s">
        <v>97</v>
      </c>
      <c r="EF3832" s="6" t="s">
        <v>98</v>
      </c>
      <c r="EG3832" s="6">
        <v>73</v>
      </c>
      <c r="EH3832" s="6">
        <v>393</v>
      </c>
      <c r="EI3832" s="6">
        <v>73</v>
      </c>
      <c r="EJ3832" s="6">
        <v>393</v>
      </c>
      <c r="EK3832" s="6">
        <v>73</v>
      </c>
      <c r="EL3832" s="6">
        <v>393</v>
      </c>
      <c r="EM3832" s="6" t="s">
        <v>112</v>
      </c>
      <c r="EN3832" s="6" t="s">
        <v>22</v>
      </c>
      <c r="EO3832" s="6">
        <v>39</v>
      </c>
    </row>
    <row r="3833" spans="131:145" x14ac:dyDescent="0.25">
      <c r="EA3833" s="6" t="s">
        <v>3</v>
      </c>
      <c r="EB3833" s="6" t="s">
        <v>15</v>
      </c>
      <c r="EC3833" s="6" t="s">
        <v>806</v>
      </c>
      <c r="ED3833" s="6" t="s">
        <v>807</v>
      </c>
      <c r="EE3833" s="6" t="s">
        <v>97</v>
      </c>
      <c r="EF3833" s="6" t="s">
        <v>125</v>
      </c>
      <c r="EG3833" s="6">
        <v>178</v>
      </c>
      <c r="EH3833" s="6">
        <v>827</v>
      </c>
      <c r="EI3833" s="6">
        <v>194</v>
      </c>
      <c r="EJ3833" s="6">
        <v>890</v>
      </c>
      <c r="EK3833" s="6">
        <v>194</v>
      </c>
      <c r="EL3833" s="6">
        <v>890</v>
      </c>
      <c r="EM3833" s="6" t="s">
        <v>112</v>
      </c>
      <c r="EN3833" s="6" t="s">
        <v>23</v>
      </c>
      <c r="EO3833" s="6">
        <v>254</v>
      </c>
    </row>
    <row r="3834" spans="131:145" x14ac:dyDescent="0.25">
      <c r="EA3834" s="6" t="s">
        <v>0</v>
      </c>
      <c r="EB3834" s="6" t="s">
        <v>13</v>
      </c>
      <c r="EC3834" s="6" t="s">
        <v>245</v>
      </c>
      <c r="ED3834" s="6" t="s">
        <v>246</v>
      </c>
      <c r="EE3834" s="6" t="s">
        <v>97</v>
      </c>
      <c r="EF3834" s="6" t="s">
        <v>98</v>
      </c>
      <c r="EG3834" s="6">
        <v>25</v>
      </c>
      <c r="EH3834" s="6">
        <v>133</v>
      </c>
      <c r="EI3834" s="6">
        <v>22</v>
      </c>
      <c r="EJ3834" s="6">
        <v>95</v>
      </c>
      <c r="EK3834" s="6">
        <v>25</v>
      </c>
      <c r="EL3834" s="6">
        <v>134</v>
      </c>
      <c r="EM3834" s="6" t="s">
        <v>112</v>
      </c>
      <c r="EN3834" s="6" t="s">
        <v>23</v>
      </c>
      <c r="EO3834" s="6">
        <v>42</v>
      </c>
    </row>
    <row r="3835" spans="131:145" x14ac:dyDescent="0.25">
      <c r="EA3835" s="6" t="s">
        <v>0</v>
      </c>
      <c r="EB3835" s="6" t="s">
        <v>13</v>
      </c>
      <c r="EC3835" s="6" t="s">
        <v>1080</v>
      </c>
      <c r="ED3835" s="6" t="s">
        <v>1081</v>
      </c>
      <c r="EE3835" s="6" t="s">
        <v>97</v>
      </c>
      <c r="EF3835" s="6" t="s">
        <v>125</v>
      </c>
      <c r="EG3835" s="6">
        <v>54</v>
      </c>
      <c r="EH3835" s="6">
        <v>242</v>
      </c>
      <c r="EI3835" s="6">
        <v>50</v>
      </c>
      <c r="EJ3835" s="6">
        <v>219</v>
      </c>
      <c r="EK3835" s="6">
        <v>50</v>
      </c>
      <c r="EL3835" s="6">
        <v>227</v>
      </c>
      <c r="EM3835" s="6" t="s">
        <v>112</v>
      </c>
      <c r="EN3835" s="6" t="s">
        <v>21</v>
      </c>
      <c r="EO3835" s="6">
        <v>26</v>
      </c>
    </row>
    <row r="3836" spans="131:145" x14ac:dyDescent="0.25">
      <c r="EA3836" s="6" t="s">
        <v>0</v>
      </c>
      <c r="EB3836" s="6" t="s">
        <v>9</v>
      </c>
      <c r="EC3836" s="6" t="s">
        <v>1078</v>
      </c>
      <c r="ED3836" s="6" t="s">
        <v>1079</v>
      </c>
      <c r="EE3836" s="6" t="s">
        <v>97</v>
      </c>
      <c r="EF3836" s="6" t="s">
        <v>125</v>
      </c>
      <c r="EG3836" s="6">
        <v>115</v>
      </c>
      <c r="EH3836" s="6">
        <v>502</v>
      </c>
      <c r="EI3836" s="6">
        <v>123</v>
      </c>
      <c r="EJ3836" s="6">
        <v>555</v>
      </c>
      <c r="EK3836" s="6">
        <v>123</v>
      </c>
      <c r="EL3836" s="6">
        <v>555</v>
      </c>
      <c r="EM3836" s="6" t="s">
        <v>112</v>
      </c>
      <c r="EN3836" s="6" t="s">
        <v>23</v>
      </c>
      <c r="EO3836" s="6">
        <v>133</v>
      </c>
    </row>
    <row r="3837" spans="131:145" x14ac:dyDescent="0.25">
      <c r="EA3837" s="6" t="s">
        <v>3</v>
      </c>
      <c r="EB3837" s="6" t="s">
        <v>15</v>
      </c>
      <c r="EC3837" s="6" t="s">
        <v>228</v>
      </c>
      <c r="ED3837" s="6" t="s">
        <v>229</v>
      </c>
      <c r="EE3837" s="6" t="s">
        <v>97</v>
      </c>
      <c r="EF3837" s="6" t="s">
        <v>98</v>
      </c>
      <c r="EG3837" s="6">
        <v>30</v>
      </c>
      <c r="EH3837" s="6">
        <v>139</v>
      </c>
      <c r="EI3837" s="6">
        <v>31</v>
      </c>
      <c r="EJ3837" s="6">
        <v>140</v>
      </c>
      <c r="EK3837" s="6">
        <v>31</v>
      </c>
      <c r="EL3837" s="6">
        <v>140</v>
      </c>
      <c r="EM3837" s="6" t="s">
        <v>112</v>
      </c>
      <c r="EN3837" s="6" t="s">
        <v>23</v>
      </c>
      <c r="EO3837" s="6">
        <v>32</v>
      </c>
    </row>
    <row r="3838" spans="131:145" x14ac:dyDescent="0.25">
      <c r="EA3838" s="6" t="s">
        <v>0</v>
      </c>
      <c r="EB3838" s="6" t="s">
        <v>13</v>
      </c>
      <c r="EC3838" s="6" t="s">
        <v>199</v>
      </c>
      <c r="ED3838" s="6" t="s">
        <v>200</v>
      </c>
      <c r="EE3838" s="6" t="s">
        <v>97</v>
      </c>
      <c r="EF3838" s="6" t="s">
        <v>125</v>
      </c>
      <c r="EG3838" s="6">
        <v>77</v>
      </c>
      <c r="EH3838" s="6">
        <v>380</v>
      </c>
      <c r="EI3838" s="6">
        <v>76</v>
      </c>
      <c r="EJ3838" s="6">
        <v>342</v>
      </c>
      <c r="EK3838" s="6">
        <v>76</v>
      </c>
      <c r="EL3838" s="6">
        <v>344</v>
      </c>
      <c r="EM3838" s="6" t="s">
        <v>112</v>
      </c>
      <c r="EN3838" s="6" t="s">
        <v>22</v>
      </c>
      <c r="EO3838" s="6">
        <v>36</v>
      </c>
    </row>
    <row r="3839" spans="131:145" x14ac:dyDescent="0.25">
      <c r="EA3839" s="6" t="s">
        <v>3</v>
      </c>
      <c r="EB3839" s="6" t="s">
        <v>15</v>
      </c>
      <c r="EC3839" s="6" t="s">
        <v>806</v>
      </c>
      <c r="ED3839" s="6" t="s">
        <v>807</v>
      </c>
      <c r="EE3839" s="6" t="s">
        <v>97</v>
      </c>
      <c r="EF3839" s="6" t="s">
        <v>125</v>
      </c>
      <c r="EG3839" s="6">
        <v>178</v>
      </c>
      <c r="EH3839" s="6">
        <v>827</v>
      </c>
      <c r="EI3839" s="6">
        <v>194</v>
      </c>
      <c r="EJ3839" s="6">
        <v>890</v>
      </c>
      <c r="EK3839" s="6">
        <v>194</v>
      </c>
      <c r="EL3839" s="6">
        <v>890</v>
      </c>
      <c r="EM3839" s="6" t="s">
        <v>112</v>
      </c>
      <c r="EN3839" s="6" t="s">
        <v>22</v>
      </c>
      <c r="EO3839" s="6">
        <v>124</v>
      </c>
    </row>
    <row r="3840" spans="131:145" x14ac:dyDescent="0.25">
      <c r="EA3840" s="6" t="s">
        <v>0</v>
      </c>
      <c r="EB3840" s="6" t="s">
        <v>13</v>
      </c>
      <c r="EC3840" s="6" t="s">
        <v>201</v>
      </c>
      <c r="ED3840" s="6" t="s">
        <v>202</v>
      </c>
      <c r="EE3840" s="6" t="s">
        <v>97</v>
      </c>
      <c r="EF3840" s="6" t="s">
        <v>132</v>
      </c>
      <c r="EG3840" s="6">
        <v>8</v>
      </c>
      <c r="EH3840" s="6">
        <v>40</v>
      </c>
      <c r="EI3840" s="6">
        <v>8</v>
      </c>
      <c r="EJ3840" s="6">
        <v>28</v>
      </c>
      <c r="EK3840" s="6">
        <v>8</v>
      </c>
      <c r="EL3840" s="6">
        <v>40</v>
      </c>
      <c r="EM3840" s="6" t="s">
        <v>112</v>
      </c>
      <c r="EN3840" s="6" t="s">
        <v>21</v>
      </c>
      <c r="EO3840" s="6">
        <v>7</v>
      </c>
    </row>
    <row r="3841" spans="131:145" x14ac:dyDescent="0.25">
      <c r="EA3841" s="6" t="s">
        <v>0</v>
      </c>
      <c r="EB3841" s="6" t="s">
        <v>9</v>
      </c>
      <c r="EC3841" s="6" t="s">
        <v>759</v>
      </c>
      <c r="ED3841" s="6" t="s">
        <v>760</v>
      </c>
      <c r="EE3841" s="6" t="s">
        <v>97</v>
      </c>
      <c r="EF3841" s="6" t="s">
        <v>125</v>
      </c>
      <c r="EG3841" s="6">
        <v>319</v>
      </c>
      <c r="EH3841" s="6">
        <v>1567</v>
      </c>
      <c r="EI3841" s="6">
        <v>133</v>
      </c>
      <c r="EJ3841" s="6">
        <v>499</v>
      </c>
      <c r="EK3841" s="6">
        <v>133</v>
      </c>
      <c r="EL3841" s="6">
        <v>499</v>
      </c>
      <c r="EM3841" s="6" t="s">
        <v>112</v>
      </c>
      <c r="EN3841" s="6" t="s">
        <v>23</v>
      </c>
      <c r="EO3841" s="6">
        <v>150</v>
      </c>
    </row>
    <row r="3842" spans="131:145" x14ac:dyDescent="0.25">
      <c r="EA3842" s="6" t="s">
        <v>3</v>
      </c>
      <c r="EB3842" s="6" t="s">
        <v>17</v>
      </c>
      <c r="EC3842" s="6" t="s">
        <v>771</v>
      </c>
      <c r="ED3842" s="6" t="s">
        <v>772</v>
      </c>
      <c r="EE3842" s="6" t="s">
        <v>209</v>
      </c>
      <c r="EF3842" s="6" t="s">
        <v>125</v>
      </c>
      <c r="EG3842" s="6">
        <v>9</v>
      </c>
      <c r="EH3842" s="6">
        <v>40</v>
      </c>
      <c r="EI3842" s="6">
        <v>9</v>
      </c>
      <c r="EJ3842" s="6">
        <v>43</v>
      </c>
      <c r="EK3842" s="6">
        <v>9</v>
      </c>
      <c r="EL3842" s="6">
        <v>43</v>
      </c>
      <c r="EM3842" s="6" t="s">
        <v>112</v>
      </c>
      <c r="EN3842" s="6" t="s">
        <v>22</v>
      </c>
      <c r="EO3842" s="6">
        <v>5</v>
      </c>
    </row>
    <row r="3843" spans="131:145" x14ac:dyDescent="0.25">
      <c r="EA3843" s="6" t="s">
        <v>0</v>
      </c>
      <c r="EB3843" s="6" t="s">
        <v>13</v>
      </c>
      <c r="EC3843" s="6" t="s">
        <v>247</v>
      </c>
      <c r="ED3843" s="6" t="s">
        <v>248</v>
      </c>
      <c r="EE3843" s="6" t="s">
        <v>97</v>
      </c>
      <c r="EF3843" s="6" t="s">
        <v>98</v>
      </c>
      <c r="EG3843" s="6">
        <v>10</v>
      </c>
      <c r="EH3843" s="6">
        <v>39</v>
      </c>
      <c r="EI3843" s="6">
        <v>7</v>
      </c>
      <c r="EJ3843" s="6">
        <v>25</v>
      </c>
      <c r="EK3843" s="6">
        <v>10</v>
      </c>
      <c r="EL3843" s="6">
        <v>39</v>
      </c>
      <c r="EM3843" s="6" t="s">
        <v>112</v>
      </c>
      <c r="EN3843" s="6" t="s">
        <v>22</v>
      </c>
      <c r="EO3843" s="6">
        <v>4</v>
      </c>
    </row>
    <row r="3844" spans="131:145" x14ac:dyDescent="0.25">
      <c r="EA3844" s="6" t="s">
        <v>3</v>
      </c>
      <c r="EB3844" s="6" t="s">
        <v>15</v>
      </c>
      <c r="EC3844" s="6" t="s">
        <v>806</v>
      </c>
      <c r="ED3844" s="6" t="s">
        <v>807</v>
      </c>
      <c r="EE3844" s="6" t="s">
        <v>97</v>
      </c>
      <c r="EF3844" s="6" t="s">
        <v>125</v>
      </c>
      <c r="EG3844" s="6">
        <v>178</v>
      </c>
      <c r="EH3844" s="6">
        <v>827</v>
      </c>
      <c r="EI3844" s="6">
        <v>194</v>
      </c>
      <c r="EJ3844" s="6">
        <v>890</v>
      </c>
      <c r="EK3844" s="6">
        <v>194</v>
      </c>
      <c r="EL3844" s="6">
        <v>890</v>
      </c>
      <c r="EM3844" s="6" t="s">
        <v>112</v>
      </c>
      <c r="EN3844" s="6" t="s">
        <v>21</v>
      </c>
      <c r="EO3844" s="6">
        <v>130</v>
      </c>
    </row>
    <row r="3845" spans="131:145" x14ac:dyDescent="0.25">
      <c r="EA3845" s="6" t="s">
        <v>0</v>
      </c>
      <c r="EB3845" s="6" t="s">
        <v>13</v>
      </c>
      <c r="EC3845" s="6" t="s">
        <v>199</v>
      </c>
      <c r="ED3845" s="6" t="s">
        <v>200</v>
      </c>
      <c r="EE3845" s="6" t="s">
        <v>97</v>
      </c>
      <c r="EF3845" s="6" t="s">
        <v>125</v>
      </c>
      <c r="EG3845" s="6">
        <v>77</v>
      </c>
      <c r="EH3845" s="6">
        <v>380</v>
      </c>
      <c r="EI3845" s="6">
        <v>76</v>
      </c>
      <c r="EJ3845" s="6">
        <v>342</v>
      </c>
      <c r="EK3845" s="6">
        <v>76</v>
      </c>
      <c r="EL3845" s="6">
        <v>344</v>
      </c>
      <c r="EM3845" s="6" t="s">
        <v>112</v>
      </c>
      <c r="EN3845" s="6" t="s">
        <v>23</v>
      </c>
      <c r="EO3845" s="6">
        <v>88</v>
      </c>
    </row>
    <row r="3846" spans="131:145" x14ac:dyDescent="0.25">
      <c r="EA3846" s="6" t="s">
        <v>0</v>
      </c>
      <c r="EB3846" s="6" t="s">
        <v>9</v>
      </c>
      <c r="EC3846" s="6" t="s">
        <v>759</v>
      </c>
      <c r="ED3846" s="6" t="s">
        <v>760</v>
      </c>
      <c r="EE3846" s="6" t="s">
        <v>97</v>
      </c>
      <c r="EF3846" s="6" t="s">
        <v>125</v>
      </c>
      <c r="EG3846" s="6">
        <v>319</v>
      </c>
      <c r="EH3846" s="6">
        <v>1567</v>
      </c>
      <c r="EI3846" s="6">
        <v>133</v>
      </c>
      <c r="EJ3846" s="6">
        <v>499</v>
      </c>
      <c r="EK3846" s="6">
        <v>133</v>
      </c>
      <c r="EL3846" s="6">
        <v>499</v>
      </c>
      <c r="EM3846" s="6" t="s">
        <v>112</v>
      </c>
      <c r="EN3846" s="6" t="s">
        <v>22</v>
      </c>
      <c r="EO3846" s="6">
        <v>67</v>
      </c>
    </row>
    <row r="3847" spans="131:145" x14ac:dyDescent="0.25">
      <c r="EA3847" s="6" t="s">
        <v>0</v>
      </c>
      <c r="EB3847" s="6" t="s">
        <v>13</v>
      </c>
      <c r="EC3847" s="6" t="s">
        <v>1080</v>
      </c>
      <c r="ED3847" s="6" t="s">
        <v>1081</v>
      </c>
      <c r="EE3847" s="6" t="s">
        <v>97</v>
      </c>
      <c r="EF3847" s="6" t="s">
        <v>125</v>
      </c>
      <c r="EG3847" s="6">
        <v>54</v>
      </c>
      <c r="EH3847" s="6">
        <v>242</v>
      </c>
      <c r="EI3847" s="6">
        <v>50</v>
      </c>
      <c r="EJ3847" s="6">
        <v>219</v>
      </c>
      <c r="EK3847" s="6">
        <v>50</v>
      </c>
      <c r="EL3847" s="6">
        <v>227</v>
      </c>
      <c r="EM3847" s="6" t="s">
        <v>112</v>
      </c>
      <c r="EN3847" s="6" t="s">
        <v>23</v>
      </c>
      <c r="EO3847" s="6">
        <v>54</v>
      </c>
    </row>
    <row r="3848" spans="131:145" x14ac:dyDescent="0.25">
      <c r="EA3848" s="6" t="s">
        <v>3</v>
      </c>
      <c r="EB3848" s="6" t="s">
        <v>17</v>
      </c>
      <c r="EC3848" s="6" t="s">
        <v>771</v>
      </c>
      <c r="ED3848" s="6" t="s">
        <v>772</v>
      </c>
      <c r="EE3848" s="6" t="s">
        <v>209</v>
      </c>
      <c r="EF3848" s="6" t="s">
        <v>125</v>
      </c>
      <c r="EG3848" s="6">
        <v>9</v>
      </c>
      <c r="EH3848" s="6">
        <v>40</v>
      </c>
      <c r="EI3848" s="6">
        <v>9</v>
      </c>
      <c r="EJ3848" s="6">
        <v>43</v>
      </c>
      <c r="EK3848" s="6">
        <v>9</v>
      </c>
      <c r="EL3848" s="6">
        <v>43</v>
      </c>
      <c r="EM3848" s="6" t="s">
        <v>112</v>
      </c>
      <c r="EN3848" s="6" t="s">
        <v>21</v>
      </c>
      <c r="EO3848" s="6">
        <v>6</v>
      </c>
    </row>
    <row r="3849" spans="131:145" x14ac:dyDescent="0.25">
      <c r="EA3849" s="6" t="s">
        <v>0</v>
      </c>
      <c r="EB3849" s="6" t="s">
        <v>13</v>
      </c>
      <c r="EC3849" s="6" t="s">
        <v>247</v>
      </c>
      <c r="ED3849" s="6" t="s">
        <v>248</v>
      </c>
      <c r="EE3849" s="6" t="s">
        <v>97</v>
      </c>
      <c r="EF3849" s="6" t="s">
        <v>98</v>
      </c>
      <c r="EG3849" s="6">
        <v>10</v>
      </c>
      <c r="EH3849" s="6">
        <v>39</v>
      </c>
      <c r="EI3849" s="6">
        <v>7</v>
      </c>
      <c r="EJ3849" s="6">
        <v>25</v>
      </c>
      <c r="EK3849" s="6">
        <v>10</v>
      </c>
      <c r="EL3849" s="6">
        <v>39</v>
      </c>
      <c r="EM3849" s="6" t="s">
        <v>112</v>
      </c>
      <c r="EN3849" s="6" t="s">
        <v>23</v>
      </c>
      <c r="EO3849" s="6">
        <v>11</v>
      </c>
    </row>
    <row r="3850" spans="131:145" x14ac:dyDescent="0.25">
      <c r="EA3850" s="6" t="s">
        <v>3</v>
      </c>
      <c r="EB3850" s="6" t="s">
        <v>15</v>
      </c>
      <c r="EC3850" s="6" t="s">
        <v>794</v>
      </c>
      <c r="ED3850" s="6" t="s">
        <v>795</v>
      </c>
      <c r="EE3850" s="6" t="s">
        <v>97</v>
      </c>
      <c r="EF3850" s="6" t="s">
        <v>125</v>
      </c>
      <c r="EG3850" s="6">
        <v>78</v>
      </c>
      <c r="EH3850" s="6">
        <v>390</v>
      </c>
      <c r="EI3850" s="6">
        <v>77</v>
      </c>
      <c r="EJ3850" s="6">
        <v>384</v>
      </c>
      <c r="EK3850" s="6">
        <v>77</v>
      </c>
      <c r="EL3850" s="6">
        <v>384</v>
      </c>
      <c r="EM3850" s="6" t="s">
        <v>112</v>
      </c>
      <c r="EN3850" s="6" t="s">
        <v>23</v>
      </c>
      <c r="EO3850" s="6">
        <v>50</v>
      </c>
    </row>
    <row r="3851" spans="131:145" x14ac:dyDescent="0.25">
      <c r="EA3851" s="6" t="s">
        <v>0</v>
      </c>
      <c r="EB3851" s="6" t="s">
        <v>13</v>
      </c>
      <c r="EC3851" s="6" t="s">
        <v>247</v>
      </c>
      <c r="ED3851" s="6" t="s">
        <v>248</v>
      </c>
      <c r="EE3851" s="6" t="s">
        <v>97</v>
      </c>
      <c r="EF3851" s="6" t="s">
        <v>98</v>
      </c>
      <c r="EG3851" s="6">
        <v>10</v>
      </c>
      <c r="EH3851" s="6">
        <v>39</v>
      </c>
      <c r="EI3851" s="6">
        <v>7</v>
      </c>
      <c r="EJ3851" s="6">
        <v>25</v>
      </c>
      <c r="EK3851" s="6">
        <v>10</v>
      </c>
      <c r="EL3851" s="6">
        <v>39</v>
      </c>
      <c r="EM3851" s="6" t="s">
        <v>112</v>
      </c>
      <c r="EN3851" s="6" t="s">
        <v>21</v>
      </c>
      <c r="EO3851" s="6">
        <v>7</v>
      </c>
    </row>
    <row r="3852" spans="131:145" x14ac:dyDescent="0.25">
      <c r="EA3852" s="6" t="s">
        <v>3</v>
      </c>
      <c r="EB3852" s="6" t="s">
        <v>18</v>
      </c>
      <c r="EC3852" s="6" t="s">
        <v>809</v>
      </c>
      <c r="ED3852" s="6" t="s">
        <v>810</v>
      </c>
      <c r="EE3852" s="6" t="s">
        <v>97</v>
      </c>
      <c r="EF3852" s="6" t="s">
        <v>98</v>
      </c>
      <c r="EG3852" s="6">
        <v>12</v>
      </c>
      <c r="EH3852" s="6">
        <v>52</v>
      </c>
      <c r="EI3852" s="6">
        <v>10</v>
      </c>
      <c r="EJ3852" s="6">
        <v>44</v>
      </c>
      <c r="EK3852" s="6">
        <v>10</v>
      </c>
      <c r="EL3852" s="6">
        <v>44</v>
      </c>
      <c r="EM3852" s="6" t="s">
        <v>112</v>
      </c>
      <c r="EN3852" s="6" t="s">
        <v>21</v>
      </c>
      <c r="EO3852" s="6">
        <v>8</v>
      </c>
    </row>
    <row r="3853" spans="131:145" x14ac:dyDescent="0.25">
      <c r="EA3853" s="6" t="s">
        <v>0</v>
      </c>
      <c r="EB3853" s="6" t="s">
        <v>7</v>
      </c>
      <c r="EC3853" s="6" t="s">
        <v>130</v>
      </c>
      <c r="ED3853" s="6" t="s">
        <v>131</v>
      </c>
      <c r="EE3853" s="6" t="s">
        <v>97</v>
      </c>
      <c r="EF3853" s="6" t="s">
        <v>125</v>
      </c>
      <c r="EG3853" s="6">
        <v>169</v>
      </c>
      <c r="EH3853" s="6">
        <v>816</v>
      </c>
      <c r="EI3853" s="6">
        <v>153</v>
      </c>
      <c r="EJ3853" s="6">
        <v>754</v>
      </c>
      <c r="EK3853" s="6">
        <v>157</v>
      </c>
      <c r="EL3853" s="6">
        <v>761</v>
      </c>
      <c r="EM3853" s="6" t="s">
        <v>112</v>
      </c>
      <c r="EN3853" s="6" t="s">
        <v>22</v>
      </c>
      <c r="EO3853" s="6">
        <v>68</v>
      </c>
    </row>
    <row r="3854" spans="131:145" x14ac:dyDescent="0.25">
      <c r="EA3854" s="6" t="s">
        <v>0</v>
      </c>
      <c r="EB3854" s="6" t="s">
        <v>6</v>
      </c>
      <c r="EC3854" s="6" t="s">
        <v>277</v>
      </c>
      <c r="ED3854" s="6" t="s">
        <v>278</v>
      </c>
      <c r="EE3854" s="6" t="s">
        <v>97</v>
      </c>
      <c r="EF3854" s="6" t="s">
        <v>98</v>
      </c>
      <c r="EG3854" s="6">
        <v>139</v>
      </c>
      <c r="EH3854" s="6">
        <v>640</v>
      </c>
      <c r="EI3854" s="6">
        <v>127</v>
      </c>
      <c r="EJ3854" s="6">
        <v>578</v>
      </c>
      <c r="EK3854" s="6">
        <v>146</v>
      </c>
      <c r="EL3854" s="6">
        <v>640</v>
      </c>
      <c r="EM3854" s="6" t="s">
        <v>112</v>
      </c>
      <c r="EN3854" s="6" t="s">
        <v>21</v>
      </c>
      <c r="EO3854" s="6">
        <v>23</v>
      </c>
    </row>
    <row r="3855" spans="131:145" x14ac:dyDescent="0.25">
      <c r="EA3855" s="6" t="s">
        <v>0</v>
      </c>
      <c r="EB3855" s="6" t="s">
        <v>7</v>
      </c>
      <c r="EC3855" s="6" t="s">
        <v>143</v>
      </c>
      <c r="ED3855" s="6" t="s">
        <v>144</v>
      </c>
      <c r="EE3855" s="6" t="s">
        <v>97</v>
      </c>
      <c r="EF3855" s="6" t="s">
        <v>132</v>
      </c>
      <c r="EG3855" s="6">
        <v>12</v>
      </c>
      <c r="EH3855" s="6">
        <v>51</v>
      </c>
      <c r="EI3855" s="6">
        <v>4</v>
      </c>
      <c r="EJ3855" s="6">
        <v>20</v>
      </c>
      <c r="EK3855" s="6">
        <v>12</v>
      </c>
      <c r="EL3855" s="6">
        <v>52</v>
      </c>
      <c r="EM3855" s="6" t="s">
        <v>112</v>
      </c>
      <c r="EN3855" s="6" t="s">
        <v>23</v>
      </c>
      <c r="EO3855" s="6">
        <v>16</v>
      </c>
    </row>
    <row r="3856" spans="131:145" x14ac:dyDescent="0.25">
      <c r="EA3856" s="6" t="s">
        <v>3</v>
      </c>
      <c r="EB3856" s="6" t="s">
        <v>17</v>
      </c>
      <c r="EC3856" s="6" t="s">
        <v>1868</v>
      </c>
      <c r="ED3856" s="6" t="s">
        <v>762</v>
      </c>
      <c r="EE3856" s="6" t="s">
        <v>209</v>
      </c>
      <c r="EF3856" s="6" t="s">
        <v>125</v>
      </c>
      <c r="EG3856" s="6">
        <v>32</v>
      </c>
      <c r="EH3856" s="6">
        <v>156</v>
      </c>
      <c r="EI3856" s="6">
        <v>9</v>
      </c>
      <c r="EJ3856" s="6">
        <v>58</v>
      </c>
      <c r="EK3856" s="6">
        <v>9</v>
      </c>
      <c r="EL3856" s="6">
        <v>58</v>
      </c>
      <c r="EM3856" s="6" t="s">
        <v>112</v>
      </c>
      <c r="EN3856" s="6" t="s">
        <v>23</v>
      </c>
      <c r="EO3856" s="6">
        <v>20</v>
      </c>
    </row>
    <row r="3857" spans="131:145" x14ac:dyDescent="0.25">
      <c r="EA3857" s="6" t="s">
        <v>0</v>
      </c>
      <c r="EB3857" s="6" t="s">
        <v>9</v>
      </c>
      <c r="EC3857" s="6" t="s">
        <v>220</v>
      </c>
      <c r="ED3857" s="6" t="s">
        <v>221</v>
      </c>
      <c r="EE3857" s="6" t="s">
        <v>97</v>
      </c>
      <c r="EF3857" s="6" t="s">
        <v>125</v>
      </c>
      <c r="EG3857" s="6">
        <v>121</v>
      </c>
      <c r="EH3857" s="6">
        <v>596</v>
      </c>
      <c r="EI3857" s="6">
        <v>129</v>
      </c>
      <c r="EJ3857" s="6">
        <v>575</v>
      </c>
      <c r="EK3857" s="6">
        <v>129</v>
      </c>
      <c r="EL3857" s="6">
        <v>575</v>
      </c>
      <c r="EM3857" s="6" t="s">
        <v>112</v>
      </c>
      <c r="EN3857" s="6" t="s">
        <v>22</v>
      </c>
      <c r="EO3857" s="6">
        <v>11</v>
      </c>
    </row>
    <row r="3858" spans="131:145" x14ac:dyDescent="0.25">
      <c r="EA3858" s="6" t="s">
        <v>3</v>
      </c>
      <c r="EB3858" s="6" t="s">
        <v>15</v>
      </c>
      <c r="EC3858" s="6" t="s">
        <v>1863</v>
      </c>
      <c r="ED3858" s="6" t="s">
        <v>801</v>
      </c>
      <c r="EE3858" s="6" t="s">
        <v>97</v>
      </c>
      <c r="EF3858" s="6" t="s">
        <v>125</v>
      </c>
      <c r="EG3858" s="6">
        <v>70</v>
      </c>
      <c r="EH3858" s="6">
        <v>273</v>
      </c>
      <c r="EI3858" s="6">
        <v>71</v>
      </c>
      <c r="EJ3858" s="6">
        <v>278</v>
      </c>
      <c r="EK3858" s="6">
        <v>71</v>
      </c>
      <c r="EL3858" s="6">
        <v>278</v>
      </c>
      <c r="EM3858" s="6" t="s">
        <v>112</v>
      </c>
      <c r="EN3858" s="6" t="s">
        <v>21</v>
      </c>
      <c r="EO3858" s="6">
        <v>42</v>
      </c>
    </row>
    <row r="3859" spans="131:145" x14ac:dyDescent="0.25">
      <c r="EA3859" s="6" t="s">
        <v>3</v>
      </c>
      <c r="EB3859" s="6" t="s">
        <v>15</v>
      </c>
      <c r="EC3859" s="6" t="s">
        <v>1862</v>
      </c>
      <c r="ED3859" s="6" t="s">
        <v>799</v>
      </c>
      <c r="EE3859" s="6" t="s">
        <v>97</v>
      </c>
      <c r="EF3859" s="6" t="s">
        <v>125</v>
      </c>
      <c r="EG3859" s="6">
        <v>51</v>
      </c>
      <c r="EH3859" s="6">
        <v>260</v>
      </c>
      <c r="EI3859" s="6">
        <v>51</v>
      </c>
      <c r="EJ3859" s="6">
        <v>263</v>
      </c>
      <c r="EK3859" s="6">
        <v>51</v>
      </c>
      <c r="EL3859" s="6">
        <v>263</v>
      </c>
      <c r="EM3859" s="6" t="s">
        <v>112</v>
      </c>
      <c r="EN3859" s="6" t="s">
        <v>23</v>
      </c>
      <c r="EO3859" s="6">
        <v>68</v>
      </c>
    </row>
    <row r="3860" spans="131:145" x14ac:dyDescent="0.25">
      <c r="EA3860" s="6" t="s">
        <v>0</v>
      </c>
      <c r="EB3860" s="6" t="s">
        <v>9</v>
      </c>
      <c r="EC3860" s="6" t="s">
        <v>220</v>
      </c>
      <c r="ED3860" s="6" t="s">
        <v>221</v>
      </c>
      <c r="EE3860" s="6" t="s">
        <v>97</v>
      </c>
      <c r="EF3860" s="6" t="s">
        <v>125</v>
      </c>
      <c r="EG3860" s="6">
        <v>121</v>
      </c>
      <c r="EH3860" s="6">
        <v>596</v>
      </c>
      <c r="EI3860" s="6">
        <v>129</v>
      </c>
      <c r="EJ3860" s="6">
        <v>575</v>
      </c>
      <c r="EK3860" s="6">
        <v>129</v>
      </c>
      <c r="EL3860" s="6">
        <v>575</v>
      </c>
      <c r="EM3860" s="6" t="s">
        <v>112</v>
      </c>
      <c r="EN3860" s="6" t="s">
        <v>21</v>
      </c>
      <c r="EO3860" s="6">
        <v>41</v>
      </c>
    </row>
    <row r="3861" spans="131:145" x14ac:dyDescent="0.25">
      <c r="EA3861" s="6" t="s">
        <v>0</v>
      </c>
      <c r="EB3861" s="6" t="s">
        <v>7</v>
      </c>
      <c r="EC3861" s="6" t="s">
        <v>143</v>
      </c>
      <c r="ED3861" s="6" t="s">
        <v>144</v>
      </c>
      <c r="EE3861" s="6" t="s">
        <v>97</v>
      </c>
      <c r="EF3861" s="6" t="s">
        <v>132</v>
      </c>
      <c r="EG3861" s="6">
        <v>12</v>
      </c>
      <c r="EH3861" s="6">
        <v>51</v>
      </c>
      <c r="EI3861" s="6">
        <v>4</v>
      </c>
      <c r="EJ3861" s="6">
        <v>20</v>
      </c>
      <c r="EK3861" s="6">
        <v>12</v>
      </c>
      <c r="EL3861" s="6">
        <v>52</v>
      </c>
      <c r="EM3861" s="6" t="s">
        <v>112</v>
      </c>
      <c r="EN3861" s="6" t="s">
        <v>21</v>
      </c>
      <c r="EO3861" s="6">
        <v>8</v>
      </c>
    </row>
    <row r="3862" spans="131:145" x14ac:dyDescent="0.25">
      <c r="EA3862" s="6" t="s">
        <v>0</v>
      </c>
      <c r="EB3862" s="6" t="s">
        <v>9</v>
      </c>
      <c r="EC3862" s="6" t="s">
        <v>220</v>
      </c>
      <c r="ED3862" s="6" t="s">
        <v>221</v>
      </c>
      <c r="EE3862" s="6" t="s">
        <v>97</v>
      </c>
      <c r="EF3862" s="6" t="s">
        <v>125</v>
      </c>
      <c r="EG3862" s="6">
        <v>121</v>
      </c>
      <c r="EH3862" s="6">
        <v>596</v>
      </c>
      <c r="EI3862" s="6">
        <v>129</v>
      </c>
      <c r="EJ3862" s="6">
        <v>575</v>
      </c>
      <c r="EK3862" s="6">
        <v>129</v>
      </c>
      <c r="EL3862" s="6">
        <v>575</v>
      </c>
      <c r="EM3862" s="6" t="s">
        <v>112</v>
      </c>
      <c r="EN3862" s="6" t="s">
        <v>23</v>
      </c>
      <c r="EO3862" s="6">
        <v>52</v>
      </c>
    </row>
    <row r="3863" spans="131:145" x14ac:dyDescent="0.25">
      <c r="EA3863" s="6" t="s">
        <v>0</v>
      </c>
      <c r="EB3863" s="6" t="s">
        <v>6</v>
      </c>
      <c r="EC3863" s="6" t="s">
        <v>721</v>
      </c>
      <c r="ED3863" s="6" t="s">
        <v>722</v>
      </c>
      <c r="EE3863" s="6" t="s">
        <v>97</v>
      </c>
      <c r="EF3863" s="6" t="s">
        <v>125</v>
      </c>
      <c r="EG3863" s="6">
        <v>30</v>
      </c>
      <c r="EH3863" s="6">
        <v>181</v>
      </c>
      <c r="EI3863" s="6">
        <v>30</v>
      </c>
      <c r="EJ3863" s="6">
        <v>181</v>
      </c>
      <c r="EK3863" s="6">
        <v>30</v>
      </c>
      <c r="EL3863" s="6">
        <v>181</v>
      </c>
      <c r="EM3863" s="6" t="s">
        <v>112</v>
      </c>
      <c r="EN3863" s="6" t="s">
        <v>21</v>
      </c>
      <c r="EO3863" s="6">
        <v>25</v>
      </c>
    </row>
    <row r="3864" spans="131:145" x14ac:dyDescent="0.25">
      <c r="EA3864" s="6" t="s">
        <v>3</v>
      </c>
      <c r="EB3864" s="6" t="s">
        <v>18</v>
      </c>
      <c r="EC3864" s="6" t="s">
        <v>809</v>
      </c>
      <c r="ED3864" s="6" t="s">
        <v>810</v>
      </c>
      <c r="EE3864" s="6" t="s">
        <v>97</v>
      </c>
      <c r="EF3864" s="6" t="s">
        <v>98</v>
      </c>
      <c r="EG3864" s="6">
        <v>12</v>
      </c>
      <c r="EH3864" s="6">
        <v>52</v>
      </c>
      <c r="EI3864" s="6">
        <v>10</v>
      </c>
      <c r="EJ3864" s="6">
        <v>44</v>
      </c>
      <c r="EK3864" s="6">
        <v>10</v>
      </c>
      <c r="EL3864" s="6">
        <v>44</v>
      </c>
      <c r="EM3864" s="6" t="s">
        <v>112</v>
      </c>
      <c r="EN3864" s="6" t="s">
        <v>22</v>
      </c>
      <c r="EO3864" s="6">
        <v>3</v>
      </c>
    </row>
    <row r="3865" spans="131:145" x14ac:dyDescent="0.25">
      <c r="EA3865" s="6" t="s">
        <v>0</v>
      </c>
      <c r="EB3865" s="6" t="s">
        <v>7</v>
      </c>
      <c r="EC3865" s="6" t="s">
        <v>130</v>
      </c>
      <c r="ED3865" s="6" t="s">
        <v>131</v>
      </c>
      <c r="EE3865" s="6" t="s">
        <v>97</v>
      </c>
      <c r="EF3865" s="6" t="s">
        <v>125</v>
      </c>
      <c r="EG3865" s="6">
        <v>169</v>
      </c>
      <c r="EH3865" s="6">
        <v>816</v>
      </c>
      <c r="EI3865" s="6">
        <v>153</v>
      </c>
      <c r="EJ3865" s="6">
        <v>754</v>
      </c>
      <c r="EK3865" s="6">
        <v>157</v>
      </c>
      <c r="EL3865" s="6">
        <v>761</v>
      </c>
      <c r="EM3865" s="6" t="s">
        <v>112</v>
      </c>
      <c r="EN3865" s="6" t="s">
        <v>23</v>
      </c>
      <c r="EO3865" s="6">
        <v>166</v>
      </c>
    </row>
    <row r="3866" spans="131:145" x14ac:dyDescent="0.25">
      <c r="EA3866" s="6" t="s">
        <v>3</v>
      </c>
      <c r="EB3866" s="6" t="s">
        <v>14</v>
      </c>
      <c r="EC3866" s="6" t="s">
        <v>776</v>
      </c>
      <c r="ED3866" s="6" t="s">
        <v>777</v>
      </c>
      <c r="EE3866" s="6" t="s">
        <v>97</v>
      </c>
      <c r="EF3866" s="6" t="s">
        <v>98</v>
      </c>
      <c r="EG3866" s="6">
        <v>77</v>
      </c>
      <c r="EH3866" s="6">
        <v>384</v>
      </c>
      <c r="EI3866" s="6">
        <v>79</v>
      </c>
      <c r="EJ3866" s="6">
        <v>394</v>
      </c>
      <c r="EK3866" s="6">
        <v>79</v>
      </c>
      <c r="EL3866" s="6">
        <v>394</v>
      </c>
      <c r="EM3866" s="6" t="s">
        <v>112</v>
      </c>
      <c r="EN3866" s="6" t="s">
        <v>21</v>
      </c>
      <c r="EO3866" s="6">
        <v>66</v>
      </c>
    </row>
    <row r="3867" spans="131:145" x14ac:dyDescent="0.25">
      <c r="EA3867" s="6" t="s">
        <v>3</v>
      </c>
      <c r="EB3867" s="6" t="s">
        <v>16</v>
      </c>
      <c r="EC3867" s="6" t="s">
        <v>230</v>
      </c>
      <c r="ED3867" s="6" t="s">
        <v>231</v>
      </c>
      <c r="EE3867" s="6" t="s">
        <v>97</v>
      </c>
      <c r="EF3867" s="6" t="s">
        <v>98</v>
      </c>
      <c r="EG3867" s="6">
        <v>31</v>
      </c>
      <c r="EH3867" s="6">
        <v>191</v>
      </c>
      <c r="EI3867" s="6">
        <v>31</v>
      </c>
      <c r="EJ3867" s="6">
        <v>183</v>
      </c>
      <c r="EK3867" s="6">
        <v>31</v>
      </c>
      <c r="EL3867" s="6">
        <v>183</v>
      </c>
      <c r="EM3867" s="6" t="s">
        <v>112</v>
      </c>
      <c r="EN3867" s="6" t="s">
        <v>22</v>
      </c>
      <c r="EO3867" s="6">
        <v>18</v>
      </c>
    </row>
    <row r="3868" spans="131:145" x14ac:dyDescent="0.25">
      <c r="EA3868" s="6" t="s">
        <v>0</v>
      </c>
      <c r="EB3868" s="6" t="s">
        <v>6</v>
      </c>
      <c r="EC3868" s="6" t="s">
        <v>718</v>
      </c>
      <c r="ED3868" s="6" t="s">
        <v>719</v>
      </c>
      <c r="EE3868" s="6" t="s">
        <v>97</v>
      </c>
      <c r="EF3868" s="6" t="s">
        <v>132</v>
      </c>
      <c r="EG3868" s="6">
        <v>68</v>
      </c>
      <c r="EH3868" s="6">
        <v>327</v>
      </c>
      <c r="EI3868" s="6">
        <v>10</v>
      </c>
      <c r="EJ3868" s="6">
        <v>20</v>
      </c>
      <c r="EK3868" s="6">
        <v>63</v>
      </c>
      <c r="EL3868" s="6">
        <v>307</v>
      </c>
      <c r="EM3868" s="6" t="s">
        <v>112</v>
      </c>
      <c r="EN3868" s="6" t="s">
        <v>21</v>
      </c>
      <c r="EO3868" s="6">
        <v>44</v>
      </c>
    </row>
    <row r="3869" spans="131:145" x14ac:dyDescent="0.25">
      <c r="EA3869" s="6" t="s">
        <v>0</v>
      </c>
      <c r="EB3869" s="6" t="s">
        <v>9</v>
      </c>
      <c r="EC3869" s="6" t="s">
        <v>135</v>
      </c>
      <c r="ED3869" s="6" t="s">
        <v>136</v>
      </c>
      <c r="EE3869" s="6" t="s">
        <v>97</v>
      </c>
      <c r="EF3869" s="6" t="s">
        <v>125</v>
      </c>
      <c r="EG3869" s="6">
        <v>207</v>
      </c>
      <c r="EH3869" s="6">
        <v>1141</v>
      </c>
      <c r="EI3869" s="6">
        <v>352</v>
      </c>
      <c r="EJ3869" s="6">
        <v>1386</v>
      </c>
      <c r="EK3869" s="6">
        <v>352</v>
      </c>
      <c r="EL3869" s="6">
        <v>1386</v>
      </c>
      <c r="EM3869" s="6" t="s">
        <v>112</v>
      </c>
      <c r="EN3869" s="6" t="s">
        <v>21</v>
      </c>
      <c r="EO3869" s="6">
        <v>224</v>
      </c>
    </row>
    <row r="3870" spans="131:145" x14ac:dyDescent="0.25">
      <c r="EA3870" s="6" t="s">
        <v>3</v>
      </c>
      <c r="EB3870" s="6" t="s">
        <v>16</v>
      </c>
      <c r="EC3870" s="6" t="s">
        <v>813</v>
      </c>
      <c r="ED3870" s="6" t="s">
        <v>814</v>
      </c>
      <c r="EE3870" s="6" t="s">
        <v>97</v>
      </c>
      <c r="EF3870" s="6" t="s">
        <v>98</v>
      </c>
      <c r="EG3870" s="6">
        <v>38</v>
      </c>
      <c r="EH3870" s="6">
        <v>164</v>
      </c>
      <c r="EI3870" s="6">
        <v>37</v>
      </c>
      <c r="EJ3870" s="6">
        <v>155</v>
      </c>
      <c r="EK3870" s="6">
        <v>38</v>
      </c>
      <c r="EL3870" s="6">
        <v>4</v>
      </c>
      <c r="EM3870" s="6" t="s">
        <v>112</v>
      </c>
      <c r="EN3870" s="6" t="s">
        <v>21</v>
      </c>
      <c r="EO3870" s="6">
        <v>21</v>
      </c>
    </row>
    <row r="3871" spans="131:145" x14ac:dyDescent="0.25">
      <c r="EA3871" s="6" t="s">
        <v>0</v>
      </c>
      <c r="EB3871" s="6" t="s">
        <v>6</v>
      </c>
      <c r="EC3871" s="6" t="s">
        <v>718</v>
      </c>
      <c r="ED3871" s="6" t="s">
        <v>719</v>
      </c>
      <c r="EE3871" s="6" t="s">
        <v>97</v>
      </c>
      <c r="EF3871" s="6" t="s">
        <v>132</v>
      </c>
      <c r="EG3871" s="6">
        <v>68</v>
      </c>
      <c r="EH3871" s="6">
        <v>327</v>
      </c>
      <c r="EI3871" s="6">
        <v>10</v>
      </c>
      <c r="EJ3871" s="6">
        <v>20</v>
      </c>
      <c r="EK3871" s="6">
        <v>63</v>
      </c>
      <c r="EL3871" s="6">
        <v>307</v>
      </c>
      <c r="EM3871" s="6" t="s">
        <v>112</v>
      </c>
      <c r="EN3871" s="6" t="s">
        <v>23</v>
      </c>
      <c r="EO3871" s="6">
        <v>66</v>
      </c>
    </row>
    <row r="3872" spans="131:145" x14ac:dyDescent="0.25">
      <c r="EA3872" s="6" t="s">
        <v>3</v>
      </c>
      <c r="EB3872" s="6" t="s">
        <v>15</v>
      </c>
      <c r="EC3872" s="6" t="s">
        <v>1863</v>
      </c>
      <c r="ED3872" s="6" t="s">
        <v>801</v>
      </c>
      <c r="EE3872" s="6" t="s">
        <v>97</v>
      </c>
      <c r="EF3872" s="6" t="s">
        <v>125</v>
      </c>
      <c r="EG3872" s="6">
        <v>70</v>
      </c>
      <c r="EH3872" s="6">
        <v>273</v>
      </c>
      <c r="EI3872" s="6">
        <v>71</v>
      </c>
      <c r="EJ3872" s="6">
        <v>278</v>
      </c>
      <c r="EK3872" s="6">
        <v>71</v>
      </c>
      <c r="EL3872" s="6">
        <v>278</v>
      </c>
      <c r="EM3872" s="6" t="s">
        <v>112</v>
      </c>
      <c r="EN3872" s="6" t="s">
        <v>23</v>
      </c>
      <c r="EO3872" s="6">
        <v>46</v>
      </c>
    </row>
    <row r="3873" spans="131:145" x14ac:dyDescent="0.25">
      <c r="EA3873" s="6" t="s">
        <v>3</v>
      </c>
      <c r="EB3873" s="6" t="s">
        <v>16</v>
      </c>
      <c r="EC3873" s="6" t="s">
        <v>813</v>
      </c>
      <c r="ED3873" s="6" t="s">
        <v>814</v>
      </c>
      <c r="EE3873" s="6" t="s">
        <v>97</v>
      </c>
      <c r="EF3873" s="6" t="s">
        <v>98</v>
      </c>
      <c r="EG3873" s="6">
        <v>38</v>
      </c>
      <c r="EH3873" s="6">
        <v>164</v>
      </c>
      <c r="EI3873" s="6">
        <v>37</v>
      </c>
      <c r="EJ3873" s="6">
        <v>155</v>
      </c>
      <c r="EK3873" s="6">
        <v>38</v>
      </c>
      <c r="EL3873" s="6">
        <v>4</v>
      </c>
      <c r="EM3873" s="6" t="s">
        <v>112</v>
      </c>
      <c r="EN3873" s="6" t="s">
        <v>22</v>
      </c>
      <c r="EO3873" s="6">
        <v>23</v>
      </c>
    </row>
    <row r="3874" spans="131:145" x14ac:dyDescent="0.25">
      <c r="EA3874" s="6" t="s">
        <v>3</v>
      </c>
      <c r="EB3874" s="6" t="s">
        <v>17</v>
      </c>
      <c r="EC3874" s="6" t="s">
        <v>1868</v>
      </c>
      <c r="ED3874" s="6" t="s">
        <v>762</v>
      </c>
      <c r="EE3874" s="6" t="s">
        <v>209</v>
      </c>
      <c r="EF3874" s="6" t="s">
        <v>125</v>
      </c>
      <c r="EG3874" s="6">
        <v>32</v>
      </c>
      <c r="EH3874" s="6">
        <v>156</v>
      </c>
      <c r="EI3874" s="6">
        <v>9</v>
      </c>
      <c r="EJ3874" s="6">
        <v>58</v>
      </c>
      <c r="EK3874" s="6">
        <v>9</v>
      </c>
      <c r="EL3874" s="6">
        <v>58</v>
      </c>
      <c r="EM3874" s="6" t="s">
        <v>112</v>
      </c>
      <c r="EN3874" s="6" t="s">
        <v>22</v>
      </c>
      <c r="EO3874" s="6">
        <v>10</v>
      </c>
    </row>
    <row r="3875" spans="131:145" x14ac:dyDescent="0.25">
      <c r="EA3875" s="6" t="s">
        <v>0</v>
      </c>
      <c r="EB3875" s="6" t="s">
        <v>9</v>
      </c>
      <c r="EC3875" s="6" t="s">
        <v>135</v>
      </c>
      <c r="ED3875" s="6" t="s">
        <v>136</v>
      </c>
      <c r="EE3875" s="6" t="s">
        <v>97</v>
      </c>
      <c r="EF3875" s="6" t="s">
        <v>125</v>
      </c>
      <c r="EG3875" s="6">
        <v>207</v>
      </c>
      <c r="EH3875" s="6">
        <v>1141</v>
      </c>
      <c r="EI3875" s="6">
        <v>352</v>
      </c>
      <c r="EJ3875" s="6">
        <v>1386</v>
      </c>
      <c r="EK3875" s="6">
        <v>352</v>
      </c>
      <c r="EL3875" s="6">
        <v>1386</v>
      </c>
      <c r="EM3875" s="6" t="s">
        <v>112</v>
      </c>
      <c r="EN3875" s="6" t="s">
        <v>22</v>
      </c>
      <c r="EO3875" s="6">
        <v>133</v>
      </c>
    </row>
    <row r="3876" spans="131:145" x14ac:dyDescent="0.25">
      <c r="EA3876" s="6" t="s">
        <v>3</v>
      </c>
      <c r="EB3876" s="6" t="s">
        <v>18</v>
      </c>
      <c r="EC3876" s="6" t="s">
        <v>809</v>
      </c>
      <c r="ED3876" s="6" t="s">
        <v>810</v>
      </c>
      <c r="EE3876" s="6" t="s">
        <v>97</v>
      </c>
      <c r="EF3876" s="6" t="s">
        <v>98</v>
      </c>
      <c r="EG3876" s="6">
        <v>12</v>
      </c>
      <c r="EH3876" s="6">
        <v>52</v>
      </c>
      <c r="EI3876" s="6">
        <v>10</v>
      </c>
      <c r="EJ3876" s="6">
        <v>44</v>
      </c>
      <c r="EK3876" s="6">
        <v>10</v>
      </c>
      <c r="EL3876" s="6">
        <v>44</v>
      </c>
      <c r="EM3876" s="6" t="s">
        <v>112</v>
      </c>
      <c r="EN3876" s="6" t="s">
        <v>23</v>
      </c>
      <c r="EO3876" s="6">
        <v>11</v>
      </c>
    </row>
    <row r="3877" spans="131:145" x14ac:dyDescent="0.25">
      <c r="EA3877" s="6" t="s">
        <v>0</v>
      </c>
      <c r="EB3877" s="6" t="s">
        <v>9</v>
      </c>
      <c r="EC3877" s="6" t="s">
        <v>135</v>
      </c>
      <c r="ED3877" s="6" t="s">
        <v>136</v>
      </c>
      <c r="EE3877" s="6" t="s">
        <v>97</v>
      </c>
      <c r="EF3877" s="6" t="s">
        <v>125</v>
      </c>
      <c r="EG3877" s="6">
        <v>207</v>
      </c>
      <c r="EH3877" s="6">
        <v>1141</v>
      </c>
      <c r="EI3877" s="6">
        <v>352</v>
      </c>
      <c r="EJ3877" s="6">
        <v>1386</v>
      </c>
      <c r="EK3877" s="6">
        <v>352</v>
      </c>
      <c r="EL3877" s="6">
        <v>1386</v>
      </c>
      <c r="EM3877" s="6" t="s">
        <v>112</v>
      </c>
      <c r="EN3877" s="6" t="s">
        <v>23</v>
      </c>
      <c r="EO3877" s="6">
        <v>357</v>
      </c>
    </row>
    <row r="3878" spans="131:145" x14ac:dyDescent="0.25">
      <c r="EA3878" s="6" t="s">
        <v>3</v>
      </c>
      <c r="EB3878" s="6" t="s">
        <v>16</v>
      </c>
      <c r="EC3878" s="6" t="s">
        <v>813</v>
      </c>
      <c r="ED3878" s="6" t="s">
        <v>814</v>
      </c>
      <c r="EE3878" s="6" t="s">
        <v>97</v>
      </c>
      <c r="EF3878" s="6" t="s">
        <v>98</v>
      </c>
      <c r="EG3878" s="6">
        <v>38</v>
      </c>
      <c r="EH3878" s="6">
        <v>164</v>
      </c>
      <c r="EI3878" s="6">
        <v>37</v>
      </c>
      <c r="EJ3878" s="6">
        <v>155</v>
      </c>
      <c r="EK3878" s="6">
        <v>38</v>
      </c>
      <c r="EL3878" s="6">
        <v>4</v>
      </c>
      <c r="EM3878" s="6" t="s">
        <v>112</v>
      </c>
      <c r="EN3878" s="6" t="s">
        <v>23</v>
      </c>
      <c r="EO3878" s="6">
        <v>44</v>
      </c>
    </row>
    <row r="3879" spans="131:145" x14ac:dyDescent="0.25">
      <c r="EA3879" s="6" t="s">
        <v>3</v>
      </c>
      <c r="EB3879" s="6" t="s">
        <v>15</v>
      </c>
      <c r="EC3879" s="6" t="s">
        <v>1863</v>
      </c>
      <c r="ED3879" s="6" t="s">
        <v>801</v>
      </c>
      <c r="EE3879" s="6" t="s">
        <v>97</v>
      </c>
      <c r="EF3879" s="6" t="s">
        <v>125</v>
      </c>
      <c r="EG3879" s="6">
        <v>70</v>
      </c>
      <c r="EH3879" s="6">
        <v>273</v>
      </c>
      <c r="EI3879" s="6">
        <v>71</v>
      </c>
      <c r="EJ3879" s="6">
        <v>278</v>
      </c>
      <c r="EK3879" s="6">
        <v>71</v>
      </c>
      <c r="EL3879" s="6">
        <v>278</v>
      </c>
      <c r="EM3879" s="6" t="s">
        <v>112</v>
      </c>
      <c r="EN3879" s="6" t="s">
        <v>22</v>
      </c>
      <c r="EO3879" s="6">
        <v>4</v>
      </c>
    </row>
    <row r="3880" spans="131:145" x14ac:dyDescent="0.25">
      <c r="EA3880" s="6" t="s">
        <v>0</v>
      </c>
      <c r="EB3880" s="6" t="s">
        <v>6</v>
      </c>
      <c r="EC3880" s="6" t="s">
        <v>277</v>
      </c>
      <c r="ED3880" s="6" t="s">
        <v>278</v>
      </c>
      <c r="EE3880" s="6" t="s">
        <v>97</v>
      </c>
      <c r="EF3880" s="6" t="s">
        <v>98</v>
      </c>
      <c r="EG3880" s="6">
        <v>139</v>
      </c>
      <c r="EH3880" s="6">
        <v>640</v>
      </c>
      <c r="EI3880" s="6">
        <v>127</v>
      </c>
      <c r="EJ3880" s="6">
        <v>578</v>
      </c>
      <c r="EK3880" s="6">
        <v>146</v>
      </c>
      <c r="EL3880" s="6">
        <v>640</v>
      </c>
      <c r="EM3880" s="6" t="s">
        <v>112</v>
      </c>
      <c r="EN3880" s="6" t="s">
        <v>23</v>
      </c>
      <c r="EO3880" s="6">
        <v>49</v>
      </c>
    </row>
    <row r="3881" spans="131:145" x14ac:dyDescent="0.25">
      <c r="EA3881" s="6" t="s">
        <v>3</v>
      </c>
      <c r="EB3881" s="6" t="s">
        <v>17</v>
      </c>
      <c r="EC3881" s="6" t="s">
        <v>1868</v>
      </c>
      <c r="ED3881" s="6" t="s">
        <v>762</v>
      </c>
      <c r="EE3881" s="6" t="s">
        <v>209</v>
      </c>
      <c r="EF3881" s="6" t="s">
        <v>125</v>
      </c>
      <c r="EG3881" s="6">
        <v>32</v>
      </c>
      <c r="EH3881" s="6">
        <v>156</v>
      </c>
      <c r="EI3881" s="6">
        <v>9</v>
      </c>
      <c r="EJ3881" s="6">
        <v>58</v>
      </c>
      <c r="EK3881" s="6">
        <v>9</v>
      </c>
      <c r="EL3881" s="6">
        <v>58</v>
      </c>
      <c r="EM3881" s="6" t="s">
        <v>112</v>
      </c>
      <c r="EN3881" s="6" t="s">
        <v>21</v>
      </c>
      <c r="EO3881" s="6">
        <v>10</v>
      </c>
    </row>
    <row r="3882" spans="131:145" x14ac:dyDescent="0.25">
      <c r="EA3882" s="6" t="s">
        <v>0</v>
      </c>
      <c r="EB3882" s="6" t="s">
        <v>6</v>
      </c>
      <c r="EC3882" s="6" t="s">
        <v>277</v>
      </c>
      <c r="ED3882" s="6" t="s">
        <v>278</v>
      </c>
      <c r="EE3882" s="6" t="s">
        <v>97</v>
      </c>
      <c r="EF3882" s="6" t="s">
        <v>98</v>
      </c>
      <c r="EG3882" s="6">
        <v>139</v>
      </c>
      <c r="EH3882" s="6">
        <v>640</v>
      </c>
      <c r="EI3882" s="6">
        <v>127</v>
      </c>
      <c r="EJ3882" s="6">
        <v>578</v>
      </c>
      <c r="EK3882" s="6">
        <v>146</v>
      </c>
      <c r="EL3882" s="6">
        <v>640</v>
      </c>
      <c r="EM3882" s="6" t="s">
        <v>112</v>
      </c>
      <c r="EN3882" s="6" t="s">
        <v>22</v>
      </c>
      <c r="EO3882" s="6">
        <v>26</v>
      </c>
    </row>
    <row r="3883" spans="131:145" x14ac:dyDescent="0.25">
      <c r="EA3883" s="6" t="s">
        <v>0</v>
      </c>
      <c r="EB3883" s="6" t="s">
        <v>6</v>
      </c>
      <c r="EC3883" s="6" t="s">
        <v>718</v>
      </c>
      <c r="ED3883" s="6" t="s">
        <v>719</v>
      </c>
      <c r="EE3883" s="6" t="s">
        <v>97</v>
      </c>
      <c r="EF3883" s="6" t="s">
        <v>132</v>
      </c>
      <c r="EG3883" s="6">
        <v>68</v>
      </c>
      <c r="EH3883" s="6">
        <v>327</v>
      </c>
      <c r="EI3883" s="6">
        <v>10</v>
      </c>
      <c r="EJ3883" s="6">
        <v>20</v>
      </c>
      <c r="EK3883" s="6">
        <v>63</v>
      </c>
      <c r="EL3883" s="6">
        <v>307</v>
      </c>
      <c r="EM3883" s="6" t="s">
        <v>112</v>
      </c>
      <c r="EN3883" s="6" t="s">
        <v>22</v>
      </c>
      <c r="EO3883" s="6">
        <v>22</v>
      </c>
    </row>
    <row r="3884" spans="131:145" x14ac:dyDescent="0.25">
      <c r="EA3884" s="6" t="s">
        <v>0</v>
      </c>
      <c r="EB3884" s="6" t="s">
        <v>13</v>
      </c>
      <c r="EC3884" s="6" t="s">
        <v>205</v>
      </c>
      <c r="ED3884" s="6" t="s">
        <v>206</v>
      </c>
      <c r="EE3884" s="6" t="s">
        <v>97</v>
      </c>
      <c r="EF3884" s="6" t="s">
        <v>125</v>
      </c>
      <c r="EG3884" s="6">
        <v>116</v>
      </c>
      <c r="EH3884" s="6">
        <v>530</v>
      </c>
      <c r="EI3884" s="6">
        <v>105</v>
      </c>
      <c r="EJ3884" s="6">
        <v>464</v>
      </c>
      <c r="EK3884" s="6">
        <v>105</v>
      </c>
      <c r="EL3884" s="6">
        <v>492</v>
      </c>
      <c r="EM3884" s="6" t="s">
        <v>112</v>
      </c>
      <c r="EN3884" s="6" t="s">
        <v>21</v>
      </c>
      <c r="EO3884" s="6">
        <v>72</v>
      </c>
    </row>
    <row r="3885" spans="131:145" x14ac:dyDescent="0.25">
      <c r="EA3885" s="6" t="s">
        <v>3</v>
      </c>
      <c r="EB3885" s="6" t="s">
        <v>15</v>
      </c>
      <c r="EC3885" s="6" t="s">
        <v>1862</v>
      </c>
      <c r="ED3885" s="6" t="s">
        <v>799</v>
      </c>
      <c r="EE3885" s="6" t="s">
        <v>97</v>
      </c>
      <c r="EF3885" s="6" t="s">
        <v>125</v>
      </c>
      <c r="EG3885" s="6">
        <v>51</v>
      </c>
      <c r="EH3885" s="6">
        <v>260</v>
      </c>
      <c r="EI3885" s="6">
        <v>51</v>
      </c>
      <c r="EJ3885" s="6">
        <v>263</v>
      </c>
      <c r="EK3885" s="6">
        <v>51</v>
      </c>
      <c r="EL3885" s="6">
        <v>263</v>
      </c>
      <c r="EM3885" s="6" t="s">
        <v>112</v>
      </c>
      <c r="EN3885" s="6" t="s">
        <v>22</v>
      </c>
      <c r="EO3885" s="6">
        <v>34</v>
      </c>
    </row>
    <row r="3886" spans="131:145" x14ac:dyDescent="0.25">
      <c r="EA3886" s="6" t="s">
        <v>3</v>
      </c>
      <c r="EB3886" s="6" t="s">
        <v>15</v>
      </c>
      <c r="EC3886" s="6" t="s">
        <v>791</v>
      </c>
      <c r="ED3886" s="6" t="s">
        <v>792</v>
      </c>
      <c r="EE3886" s="6" t="s">
        <v>97</v>
      </c>
      <c r="EF3886" s="6" t="s">
        <v>98</v>
      </c>
      <c r="EG3886" s="6">
        <v>64</v>
      </c>
      <c r="EH3886" s="6">
        <v>305</v>
      </c>
      <c r="EI3886" s="6">
        <v>63</v>
      </c>
      <c r="EJ3886" s="6">
        <v>304</v>
      </c>
      <c r="EK3886" s="6">
        <v>63</v>
      </c>
      <c r="EL3886" s="6">
        <v>304</v>
      </c>
      <c r="EM3886" s="6" t="s">
        <v>112</v>
      </c>
      <c r="EN3886" s="6" t="s">
        <v>22</v>
      </c>
      <c r="EO3886" s="6">
        <v>24</v>
      </c>
    </row>
    <row r="3887" spans="131:145" x14ac:dyDescent="0.25">
      <c r="EA3887" s="6" t="s">
        <v>0</v>
      </c>
      <c r="EB3887" s="6" t="s">
        <v>13</v>
      </c>
      <c r="EC3887" s="6" t="s">
        <v>179</v>
      </c>
      <c r="ED3887" s="6" t="s">
        <v>180</v>
      </c>
      <c r="EE3887" s="6" t="s">
        <v>97</v>
      </c>
      <c r="EF3887" s="6" t="s">
        <v>125</v>
      </c>
      <c r="EG3887" s="6">
        <v>13</v>
      </c>
      <c r="EH3887" s="6">
        <v>70</v>
      </c>
      <c r="EI3887" s="6">
        <v>8</v>
      </c>
      <c r="EJ3887" s="6">
        <v>49</v>
      </c>
      <c r="EK3887" s="6">
        <v>12</v>
      </c>
      <c r="EL3887" s="6">
        <v>70</v>
      </c>
      <c r="EM3887" s="6" t="s">
        <v>112</v>
      </c>
      <c r="EN3887" s="6" t="s">
        <v>21</v>
      </c>
      <c r="EO3887" s="6">
        <v>10</v>
      </c>
    </row>
    <row r="3888" spans="131:145" x14ac:dyDescent="0.25">
      <c r="EA3888" s="6" t="s">
        <v>0</v>
      </c>
      <c r="EB3888" s="6" t="s">
        <v>13</v>
      </c>
      <c r="EC3888" s="6" t="s">
        <v>249</v>
      </c>
      <c r="ED3888" s="6" t="s">
        <v>250</v>
      </c>
      <c r="EE3888" s="6" t="s">
        <v>97</v>
      </c>
      <c r="EF3888" s="6" t="s">
        <v>98</v>
      </c>
      <c r="EG3888" s="6">
        <v>14</v>
      </c>
      <c r="EH3888" s="6">
        <v>83</v>
      </c>
      <c r="EI3888" s="6">
        <v>8</v>
      </c>
      <c r="EJ3888" s="6">
        <v>35</v>
      </c>
      <c r="EK3888" s="6">
        <v>13</v>
      </c>
      <c r="EL3888" s="6">
        <v>82</v>
      </c>
      <c r="EM3888" s="6" t="s">
        <v>112</v>
      </c>
      <c r="EN3888" s="6" t="s">
        <v>23</v>
      </c>
      <c r="EO3888" s="6">
        <v>27</v>
      </c>
    </row>
    <row r="3889" spans="131:145" x14ac:dyDescent="0.25">
      <c r="EA3889" s="6" t="s">
        <v>0</v>
      </c>
      <c r="EB3889" s="6" t="s">
        <v>7</v>
      </c>
      <c r="EC3889" s="6" t="s">
        <v>143</v>
      </c>
      <c r="ED3889" s="6" t="s">
        <v>144</v>
      </c>
      <c r="EE3889" s="6" t="s">
        <v>97</v>
      </c>
      <c r="EF3889" s="6" t="s">
        <v>132</v>
      </c>
      <c r="EG3889" s="6">
        <v>12</v>
      </c>
      <c r="EH3889" s="6">
        <v>51</v>
      </c>
      <c r="EI3889" s="6">
        <v>4</v>
      </c>
      <c r="EJ3889" s="6">
        <v>20</v>
      </c>
      <c r="EK3889" s="6">
        <v>12</v>
      </c>
      <c r="EL3889" s="6">
        <v>52</v>
      </c>
      <c r="EM3889" s="6" t="s">
        <v>112</v>
      </c>
      <c r="EN3889" s="6" t="s">
        <v>22</v>
      </c>
      <c r="EO3889" s="6">
        <v>8</v>
      </c>
    </row>
    <row r="3890" spans="131:145" x14ac:dyDescent="0.25">
      <c r="EA3890" s="6" t="s">
        <v>0</v>
      </c>
      <c r="EB3890" s="6" t="s">
        <v>13</v>
      </c>
      <c r="EC3890" s="6" t="s">
        <v>179</v>
      </c>
      <c r="ED3890" s="6" t="s">
        <v>180</v>
      </c>
      <c r="EE3890" s="6" t="s">
        <v>97</v>
      </c>
      <c r="EF3890" s="6" t="s">
        <v>125</v>
      </c>
      <c r="EG3890" s="6">
        <v>13</v>
      </c>
      <c r="EH3890" s="6">
        <v>70</v>
      </c>
      <c r="EI3890" s="6">
        <v>8</v>
      </c>
      <c r="EJ3890" s="6">
        <v>49</v>
      </c>
      <c r="EK3890" s="6">
        <v>12</v>
      </c>
      <c r="EL3890" s="6">
        <v>70</v>
      </c>
      <c r="EM3890" s="6" t="s">
        <v>112</v>
      </c>
      <c r="EN3890" s="6" t="s">
        <v>22</v>
      </c>
      <c r="EO3890" s="6">
        <v>6</v>
      </c>
    </row>
    <row r="3891" spans="131:145" x14ac:dyDescent="0.25">
      <c r="EA3891" s="6" t="s">
        <v>0</v>
      </c>
      <c r="EB3891" s="6" t="s">
        <v>13</v>
      </c>
      <c r="EC3891" s="6" t="s">
        <v>249</v>
      </c>
      <c r="ED3891" s="6" t="s">
        <v>250</v>
      </c>
      <c r="EE3891" s="6" t="s">
        <v>97</v>
      </c>
      <c r="EF3891" s="6" t="s">
        <v>98</v>
      </c>
      <c r="EG3891" s="6">
        <v>14</v>
      </c>
      <c r="EH3891" s="6">
        <v>83</v>
      </c>
      <c r="EI3891" s="6">
        <v>8</v>
      </c>
      <c r="EJ3891" s="6">
        <v>35</v>
      </c>
      <c r="EK3891" s="6">
        <v>13</v>
      </c>
      <c r="EL3891" s="6">
        <v>82</v>
      </c>
      <c r="EM3891" s="6" t="s">
        <v>112</v>
      </c>
      <c r="EN3891" s="6" t="s">
        <v>22</v>
      </c>
      <c r="EO3891" s="6">
        <v>15</v>
      </c>
    </row>
    <row r="3892" spans="131:145" x14ac:dyDescent="0.25">
      <c r="EA3892" s="6" t="s">
        <v>3</v>
      </c>
      <c r="EB3892" s="6" t="s">
        <v>15</v>
      </c>
      <c r="EC3892" s="6" t="s">
        <v>791</v>
      </c>
      <c r="ED3892" s="6" t="s">
        <v>792</v>
      </c>
      <c r="EE3892" s="6" t="s">
        <v>97</v>
      </c>
      <c r="EF3892" s="6" t="s">
        <v>98</v>
      </c>
      <c r="EG3892" s="6">
        <v>64</v>
      </c>
      <c r="EH3892" s="6">
        <v>305</v>
      </c>
      <c r="EI3892" s="6">
        <v>63</v>
      </c>
      <c r="EJ3892" s="6">
        <v>304</v>
      </c>
      <c r="EK3892" s="6">
        <v>63</v>
      </c>
      <c r="EL3892" s="6">
        <v>304</v>
      </c>
      <c r="EM3892" s="6" t="s">
        <v>112</v>
      </c>
      <c r="EN3892" s="6" t="s">
        <v>21</v>
      </c>
      <c r="EO3892" s="6">
        <v>47</v>
      </c>
    </row>
    <row r="3893" spans="131:145" x14ac:dyDescent="0.25">
      <c r="EA3893" s="6" t="s">
        <v>3</v>
      </c>
      <c r="EB3893" s="6" t="s">
        <v>15</v>
      </c>
      <c r="EC3893" s="6" t="s">
        <v>228</v>
      </c>
      <c r="ED3893" s="6" t="s">
        <v>229</v>
      </c>
      <c r="EE3893" s="6" t="s">
        <v>97</v>
      </c>
      <c r="EF3893" s="6" t="s">
        <v>98</v>
      </c>
      <c r="EG3893" s="6">
        <v>30</v>
      </c>
      <c r="EH3893" s="6">
        <v>139</v>
      </c>
      <c r="EI3893" s="6">
        <v>31</v>
      </c>
      <c r="EJ3893" s="6">
        <v>140</v>
      </c>
      <c r="EK3893" s="6">
        <v>31</v>
      </c>
      <c r="EL3893" s="6">
        <v>140</v>
      </c>
      <c r="EM3893" s="6" t="s">
        <v>112</v>
      </c>
      <c r="EN3893" s="6" t="s">
        <v>21</v>
      </c>
      <c r="EO3893" s="6">
        <v>24</v>
      </c>
    </row>
    <row r="3894" spans="131:145" x14ac:dyDescent="0.25">
      <c r="EA3894" s="6" t="s">
        <v>0</v>
      </c>
      <c r="EB3894" s="6" t="s">
        <v>13</v>
      </c>
      <c r="EC3894" s="6" t="s">
        <v>249</v>
      </c>
      <c r="ED3894" s="6" t="s">
        <v>250</v>
      </c>
      <c r="EE3894" s="6" t="s">
        <v>97</v>
      </c>
      <c r="EF3894" s="6" t="s">
        <v>98</v>
      </c>
      <c r="EG3894" s="6">
        <v>14</v>
      </c>
      <c r="EH3894" s="6">
        <v>83</v>
      </c>
      <c r="EI3894" s="6">
        <v>8</v>
      </c>
      <c r="EJ3894" s="6">
        <v>35</v>
      </c>
      <c r="EK3894" s="6">
        <v>13</v>
      </c>
      <c r="EL3894" s="6">
        <v>82</v>
      </c>
      <c r="EM3894" s="6" t="s">
        <v>112</v>
      </c>
      <c r="EN3894" s="6" t="s">
        <v>21</v>
      </c>
      <c r="EO3894" s="6">
        <v>12</v>
      </c>
    </row>
    <row r="3895" spans="131:145" x14ac:dyDescent="0.25">
      <c r="EA3895" s="6" t="s">
        <v>0</v>
      </c>
      <c r="EB3895" s="6" t="s">
        <v>13</v>
      </c>
      <c r="EC3895" s="6" t="s">
        <v>205</v>
      </c>
      <c r="ED3895" s="6" t="s">
        <v>206</v>
      </c>
      <c r="EE3895" s="6" t="s">
        <v>97</v>
      </c>
      <c r="EF3895" s="6" t="s">
        <v>125</v>
      </c>
      <c r="EG3895" s="6">
        <v>116</v>
      </c>
      <c r="EH3895" s="6">
        <v>530</v>
      </c>
      <c r="EI3895" s="6">
        <v>105</v>
      </c>
      <c r="EJ3895" s="6">
        <v>464</v>
      </c>
      <c r="EK3895" s="6">
        <v>105</v>
      </c>
      <c r="EL3895" s="6">
        <v>492</v>
      </c>
      <c r="EM3895" s="6" t="s">
        <v>112</v>
      </c>
      <c r="EN3895" s="6" t="s">
        <v>22</v>
      </c>
      <c r="EO3895" s="6">
        <v>68</v>
      </c>
    </row>
    <row r="3896" spans="131:145" x14ac:dyDescent="0.25">
      <c r="EA3896" s="6" t="s">
        <v>3</v>
      </c>
      <c r="EB3896" s="6" t="s">
        <v>15</v>
      </c>
      <c r="EC3896" s="6" t="s">
        <v>228</v>
      </c>
      <c r="ED3896" s="6" t="s">
        <v>229</v>
      </c>
      <c r="EE3896" s="6" t="s">
        <v>97</v>
      </c>
      <c r="EF3896" s="6" t="s">
        <v>98</v>
      </c>
      <c r="EG3896" s="6">
        <v>30</v>
      </c>
      <c r="EH3896" s="6">
        <v>139</v>
      </c>
      <c r="EI3896" s="6">
        <v>31</v>
      </c>
      <c r="EJ3896" s="6">
        <v>140</v>
      </c>
      <c r="EK3896" s="6">
        <v>31</v>
      </c>
      <c r="EL3896" s="6">
        <v>140</v>
      </c>
      <c r="EM3896" s="6" t="s">
        <v>112</v>
      </c>
      <c r="EN3896" s="6" t="s">
        <v>22</v>
      </c>
      <c r="EO3896" s="6">
        <v>8</v>
      </c>
    </row>
    <row r="3897" spans="131:145" x14ac:dyDescent="0.25">
      <c r="EA3897" s="6" t="s">
        <v>0</v>
      </c>
      <c r="EB3897" s="6" t="s">
        <v>13</v>
      </c>
      <c r="EC3897" s="6" t="s">
        <v>1853</v>
      </c>
      <c r="ED3897" s="6" t="s">
        <v>204</v>
      </c>
      <c r="EE3897" s="6" t="s">
        <v>97</v>
      </c>
      <c r="EF3897" s="6" t="s">
        <v>125</v>
      </c>
      <c r="EG3897" s="6">
        <v>41</v>
      </c>
      <c r="EH3897" s="6">
        <v>199</v>
      </c>
      <c r="EI3897" s="6">
        <v>41</v>
      </c>
      <c r="EJ3897" s="6">
        <v>196</v>
      </c>
      <c r="EK3897" s="6">
        <v>41</v>
      </c>
      <c r="EL3897" s="6">
        <v>201</v>
      </c>
      <c r="EM3897" s="6" t="s">
        <v>112</v>
      </c>
      <c r="EN3897" s="6" t="s">
        <v>23</v>
      </c>
      <c r="EO3897" s="6">
        <v>56</v>
      </c>
    </row>
    <row r="3898" spans="131:145" x14ac:dyDescent="0.25">
      <c r="EA3898" s="6" t="s">
        <v>0</v>
      </c>
      <c r="EB3898" s="6" t="s">
        <v>13</v>
      </c>
      <c r="EC3898" s="6" t="s">
        <v>1853</v>
      </c>
      <c r="ED3898" s="6" t="s">
        <v>204</v>
      </c>
      <c r="EE3898" s="6" t="s">
        <v>97</v>
      </c>
      <c r="EF3898" s="6" t="s">
        <v>125</v>
      </c>
      <c r="EG3898" s="6">
        <v>41</v>
      </c>
      <c r="EH3898" s="6">
        <v>199</v>
      </c>
      <c r="EI3898" s="6">
        <v>41</v>
      </c>
      <c r="EJ3898" s="6">
        <v>196</v>
      </c>
      <c r="EK3898" s="6">
        <v>41</v>
      </c>
      <c r="EL3898" s="6">
        <v>201</v>
      </c>
      <c r="EM3898" s="6" t="s">
        <v>112</v>
      </c>
      <c r="EN3898" s="6" t="s">
        <v>22</v>
      </c>
      <c r="EO3898" s="6">
        <v>22</v>
      </c>
    </row>
    <row r="3899" spans="131:145" x14ac:dyDescent="0.25">
      <c r="EA3899" s="6" t="s">
        <v>3</v>
      </c>
      <c r="EB3899" s="6" t="s">
        <v>15</v>
      </c>
      <c r="EC3899" s="6" t="s">
        <v>791</v>
      </c>
      <c r="ED3899" s="6" t="s">
        <v>792</v>
      </c>
      <c r="EE3899" s="6" t="s">
        <v>97</v>
      </c>
      <c r="EF3899" s="6" t="s">
        <v>98</v>
      </c>
      <c r="EG3899" s="6">
        <v>64</v>
      </c>
      <c r="EH3899" s="6">
        <v>305</v>
      </c>
      <c r="EI3899" s="6">
        <v>63</v>
      </c>
      <c r="EJ3899" s="6">
        <v>304</v>
      </c>
      <c r="EK3899" s="6">
        <v>63</v>
      </c>
      <c r="EL3899" s="6">
        <v>304</v>
      </c>
      <c r="EM3899" s="6" t="s">
        <v>112</v>
      </c>
      <c r="EN3899" s="6" t="s">
        <v>23</v>
      </c>
      <c r="EO3899" s="6">
        <v>71</v>
      </c>
    </row>
    <row r="3900" spans="131:145" x14ac:dyDescent="0.25">
      <c r="EA3900" s="6" t="s">
        <v>0</v>
      </c>
      <c r="EB3900" s="6" t="s">
        <v>6</v>
      </c>
      <c r="EC3900" s="6" t="s">
        <v>721</v>
      </c>
      <c r="ED3900" s="6" t="s">
        <v>722</v>
      </c>
      <c r="EE3900" s="6" t="s">
        <v>97</v>
      </c>
      <c r="EF3900" s="6" t="s">
        <v>125</v>
      </c>
      <c r="EG3900" s="6">
        <v>30</v>
      </c>
      <c r="EH3900" s="6">
        <v>181</v>
      </c>
      <c r="EI3900" s="6">
        <v>30</v>
      </c>
      <c r="EJ3900" s="6">
        <v>181</v>
      </c>
      <c r="EK3900" s="6">
        <v>30</v>
      </c>
      <c r="EL3900" s="6">
        <v>181</v>
      </c>
      <c r="EM3900" s="6" t="s">
        <v>112</v>
      </c>
      <c r="EN3900" s="6" t="s">
        <v>23</v>
      </c>
      <c r="EO3900" s="6">
        <v>46</v>
      </c>
    </row>
    <row r="3901" spans="131:145" x14ac:dyDescent="0.25">
      <c r="EA3901" s="6" t="s">
        <v>0</v>
      </c>
      <c r="EB3901" s="6" t="s">
        <v>7</v>
      </c>
      <c r="EC3901" s="6" t="s">
        <v>130</v>
      </c>
      <c r="ED3901" s="6" t="s">
        <v>131</v>
      </c>
      <c r="EE3901" s="6" t="s">
        <v>97</v>
      </c>
      <c r="EF3901" s="6" t="s">
        <v>125</v>
      </c>
      <c r="EG3901" s="6">
        <v>169</v>
      </c>
      <c r="EH3901" s="6">
        <v>816</v>
      </c>
      <c r="EI3901" s="6">
        <v>153</v>
      </c>
      <c r="EJ3901" s="6">
        <v>754</v>
      </c>
      <c r="EK3901" s="6">
        <v>157</v>
      </c>
      <c r="EL3901" s="6">
        <v>761</v>
      </c>
      <c r="EM3901" s="6" t="s">
        <v>112</v>
      </c>
      <c r="EN3901" s="6" t="s">
        <v>21</v>
      </c>
      <c r="EO3901" s="6">
        <v>98</v>
      </c>
    </row>
    <row r="3902" spans="131:145" x14ac:dyDescent="0.25">
      <c r="EA3902" s="6" t="s">
        <v>0</v>
      </c>
      <c r="EB3902" s="6" t="s">
        <v>6</v>
      </c>
      <c r="EC3902" s="6" t="s">
        <v>721</v>
      </c>
      <c r="ED3902" s="6" t="s">
        <v>722</v>
      </c>
      <c r="EE3902" s="6" t="s">
        <v>97</v>
      </c>
      <c r="EF3902" s="6" t="s">
        <v>125</v>
      </c>
      <c r="EG3902" s="6">
        <v>30</v>
      </c>
      <c r="EH3902" s="6">
        <v>181</v>
      </c>
      <c r="EI3902" s="6">
        <v>30</v>
      </c>
      <c r="EJ3902" s="6">
        <v>181</v>
      </c>
      <c r="EK3902" s="6">
        <v>30</v>
      </c>
      <c r="EL3902" s="6">
        <v>181</v>
      </c>
      <c r="EM3902" s="6" t="s">
        <v>112</v>
      </c>
      <c r="EN3902" s="6" t="s">
        <v>22</v>
      </c>
      <c r="EO3902" s="6">
        <v>21</v>
      </c>
    </row>
    <row r="3903" spans="131:145" x14ac:dyDescent="0.25">
      <c r="EA3903" s="6" t="s">
        <v>3</v>
      </c>
      <c r="EB3903" s="6" t="s">
        <v>15</v>
      </c>
      <c r="EC3903" s="6" t="s">
        <v>1862</v>
      </c>
      <c r="ED3903" s="6" t="s">
        <v>799</v>
      </c>
      <c r="EE3903" s="6" t="s">
        <v>97</v>
      </c>
      <c r="EF3903" s="6" t="s">
        <v>125</v>
      </c>
      <c r="EG3903" s="6">
        <v>51</v>
      </c>
      <c r="EH3903" s="6">
        <v>260</v>
      </c>
      <c r="EI3903" s="6">
        <v>51</v>
      </c>
      <c r="EJ3903" s="6">
        <v>263</v>
      </c>
      <c r="EK3903" s="6">
        <v>51</v>
      </c>
      <c r="EL3903" s="6">
        <v>263</v>
      </c>
      <c r="EM3903" s="6" t="s">
        <v>112</v>
      </c>
      <c r="EN3903" s="6" t="s">
        <v>21</v>
      </c>
      <c r="EO3903" s="6">
        <v>34</v>
      </c>
    </row>
    <row r="3904" spans="131:145" x14ac:dyDescent="0.25">
      <c r="EA3904" s="6" t="s">
        <v>3</v>
      </c>
      <c r="EB3904" s="6" t="s">
        <v>15</v>
      </c>
      <c r="EC3904" s="6" t="s">
        <v>787</v>
      </c>
      <c r="ED3904" s="6" t="s">
        <v>788</v>
      </c>
      <c r="EE3904" s="6" t="s">
        <v>97</v>
      </c>
      <c r="EF3904" s="6" t="s">
        <v>125</v>
      </c>
      <c r="EG3904" s="6">
        <v>87</v>
      </c>
      <c r="EH3904" s="6">
        <v>488</v>
      </c>
      <c r="EI3904" s="6">
        <v>86</v>
      </c>
      <c r="EJ3904" s="6">
        <v>472</v>
      </c>
      <c r="EK3904" s="6">
        <v>86</v>
      </c>
      <c r="EL3904" s="6">
        <v>472</v>
      </c>
      <c r="EM3904" s="6" t="s">
        <v>112</v>
      </c>
      <c r="EN3904" s="6" t="s">
        <v>21</v>
      </c>
      <c r="EO3904" s="6">
        <v>28</v>
      </c>
    </row>
    <row r="3905" spans="131:145" x14ac:dyDescent="0.25">
      <c r="EA3905" s="6" t="s">
        <v>0</v>
      </c>
      <c r="EB3905" s="6" t="s">
        <v>13</v>
      </c>
      <c r="EC3905" s="6" t="s">
        <v>181</v>
      </c>
      <c r="ED3905" s="6" t="s">
        <v>182</v>
      </c>
      <c r="EE3905" s="6" t="s">
        <v>97</v>
      </c>
      <c r="EF3905" s="6" t="s">
        <v>98</v>
      </c>
      <c r="EG3905" s="6">
        <v>16</v>
      </c>
      <c r="EH3905" s="6">
        <v>58</v>
      </c>
      <c r="EI3905" s="6">
        <v>10</v>
      </c>
      <c r="EJ3905" s="6">
        <v>45</v>
      </c>
      <c r="EK3905" s="6">
        <v>16</v>
      </c>
      <c r="EL3905" s="6">
        <v>58</v>
      </c>
      <c r="EM3905" s="6" t="s">
        <v>112</v>
      </c>
      <c r="EN3905" s="6" t="s">
        <v>23</v>
      </c>
      <c r="EO3905" s="6">
        <v>24</v>
      </c>
    </row>
    <row r="3906" spans="131:145" x14ac:dyDescent="0.25">
      <c r="EA3906" s="6" t="s">
        <v>3</v>
      </c>
      <c r="EB3906" s="6" t="s">
        <v>14</v>
      </c>
      <c r="EC3906" s="6" t="s">
        <v>776</v>
      </c>
      <c r="ED3906" s="6" t="s">
        <v>777</v>
      </c>
      <c r="EE3906" s="6" t="s">
        <v>97</v>
      </c>
      <c r="EF3906" s="6" t="s">
        <v>98</v>
      </c>
      <c r="EG3906" s="6">
        <v>77</v>
      </c>
      <c r="EH3906" s="6">
        <v>384</v>
      </c>
      <c r="EI3906" s="6">
        <v>79</v>
      </c>
      <c r="EJ3906" s="6">
        <v>394</v>
      </c>
      <c r="EK3906" s="6">
        <v>79</v>
      </c>
      <c r="EL3906" s="6">
        <v>394</v>
      </c>
      <c r="EM3906" s="6" t="s">
        <v>112</v>
      </c>
      <c r="EN3906" s="6" t="s">
        <v>22</v>
      </c>
      <c r="EO3906" s="6">
        <v>55</v>
      </c>
    </row>
    <row r="3907" spans="131:145" x14ac:dyDescent="0.25">
      <c r="EA3907" s="6" t="s">
        <v>0</v>
      </c>
      <c r="EB3907" s="6" t="s">
        <v>13</v>
      </c>
      <c r="EC3907" s="6" t="s">
        <v>181</v>
      </c>
      <c r="ED3907" s="6" t="s">
        <v>182</v>
      </c>
      <c r="EE3907" s="6" t="s">
        <v>97</v>
      </c>
      <c r="EF3907" s="6" t="s">
        <v>98</v>
      </c>
      <c r="EG3907" s="6">
        <v>16</v>
      </c>
      <c r="EH3907" s="6">
        <v>58</v>
      </c>
      <c r="EI3907" s="6">
        <v>10</v>
      </c>
      <c r="EJ3907" s="6">
        <v>45</v>
      </c>
      <c r="EK3907" s="6">
        <v>16</v>
      </c>
      <c r="EL3907" s="6">
        <v>58</v>
      </c>
      <c r="EM3907" s="6" t="s">
        <v>112</v>
      </c>
      <c r="EN3907" s="6" t="s">
        <v>22</v>
      </c>
      <c r="EO3907" s="6">
        <v>11</v>
      </c>
    </row>
    <row r="3908" spans="131:145" x14ac:dyDescent="0.25">
      <c r="EA3908" s="6" t="s">
        <v>3</v>
      </c>
      <c r="EB3908" s="6" t="s">
        <v>14</v>
      </c>
      <c r="EC3908" s="6" t="s">
        <v>226</v>
      </c>
      <c r="ED3908" s="6" t="s">
        <v>227</v>
      </c>
      <c r="EE3908" s="6" t="s">
        <v>97</v>
      </c>
      <c r="EF3908" s="6" t="s">
        <v>98</v>
      </c>
      <c r="EG3908" s="6">
        <v>50</v>
      </c>
      <c r="EH3908" s="6">
        <v>218</v>
      </c>
      <c r="EI3908" s="6">
        <v>53</v>
      </c>
      <c r="EJ3908" s="6">
        <v>217</v>
      </c>
      <c r="EK3908" s="6">
        <v>53</v>
      </c>
      <c r="EL3908" s="6">
        <v>217</v>
      </c>
      <c r="EM3908" s="6" t="s">
        <v>112</v>
      </c>
      <c r="EN3908" s="6" t="s">
        <v>23</v>
      </c>
      <c r="EO3908" s="6">
        <v>40</v>
      </c>
    </row>
    <row r="3909" spans="131:145" x14ac:dyDescent="0.25">
      <c r="EA3909" s="6" t="s">
        <v>3</v>
      </c>
      <c r="EB3909" s="6" t="s">
        <v>14</v>
      </c>
      <c r="EC3909" s="6" t="s">
        <v>776</v>
      </c>
      <c r="ED3909" s="6" t="s">
        <v>777</v>
      </c>
      <c r="EE3909" s="6" t="s">
        <v>97</v>
      </c>
      <c r="EF3909" s="6" t="s">
        <v>98</v>
      </c>
      <c r="EG3909" s="6">
        <v>77</v>
      </c>
      <c r="EH3909" s="6">
        <v>384</v>
      </c>
      <c r="EI3909" s="6">
        <v>79</v>
      </c>
      <c r="EJ3909" s="6">
        <v>394</v>
      </c>
      <c r="EK3909" s="6">
        <v>79</v>
      </c>
      <c r="EL3909" s="6">
        <v>394</v>
      </c>
      <c r="EM3909" s="6" t="s">
        <v>112</v>
      </c>
      <c r="EN3909" s="6" t="s">
        <v>23</v>
      </c>
      <c r="EO3909" s="6">
        <v>121</v>
      </c>
    </row>
    <row r="3910" spans="131:145" x14ac:dyDescent="0.25">
      <c r="EA3910" s="6" t="s">
        <v>0</v>
      </c>
      <c r="EB3910" s="6" t="s">
        <v>13</v>
      </c>
      <c r="EC3910" s="6" t="s">
        <v>181</v>
      </c>
      <c r="ED3910" s="6" t="s">
        <v>182</v>
      </c>
      <c r="EE3910" s="6" t="s">
        <v>97</v>
      </c>
      <c r="EF3910" s="6" t="s">
        <v>98</v>
      </c>
      <c r="EG3910" s="6">
        <v>16</v>
      </c>
      <c r="EH3910" s="6">
        <v>58</v>
      </c>
      <c r="EI3910" s="6">
        <v>10</v>
      </c>
      <c r="EJ3910" s="6">
        <v>45</v>
      </c>
      <c r="EK3910" s="6">
        <v>16</v>
      </c>
      <c r="EL3910" s="6">
        <v>58</v>
      </c>
      <c r="EM3910" s="6" t="s">
        <v>112</v>
      </c>
      <c r="EN3910" s="6" t="s">
        <v>21</v>
      </c>
      <c r="EO3910" s="6">
        <v>13</v>
      </c>
    </row>
    <row r="3911" spans="131:145" x14ac:dyDescent="0.25">
      <c r="EA3911" s="6" t="s">
        <v>3</v>
      </c>
      <c r="EB3911" s="6" t="s">
        <v>15</v>
      </c>
      <c r="EC3911" s="6" t="s">
        <v>787</v>
      </c>
      <c r="ED3911" s="6" t="s">
        <v>788</v>
      </c>
      <c r="EE3911" s="6" t="s">
        <v>97</v>
      </c>
      <c r="EF3911" s="6" t="s">
        <v>125</v>
      </c>
      <c r="EG3911" s="6">
        <v>87</v>
      </c>
      <c r="EH3911" s="6">
        <v>488</v>
      </c>
      <c r="EI3911" s="6">
        <v>86</v>
      </c>
      <c r="EJ3911" s="6">
        <v>472</v>
      </c>
      <c r="EK3911" s="6">
        <v>86</v>
      </c>
      <c r="EL3911" s="6">
        <v>472</v>
      </c>
      <c r="EM3911" s="6" t="s">
        <v>112</v>
      </c>
      <c r="EN3911" s="6" t="s">
        <v>23</v>
      </c>
      <c r="EO3911" s="6">
        <v>70</v>
      </c>
    </row>
    <row r="3912" spans="131:145" x14ac:dyDescent="0.25">
      <c r="EA3912" s="6" t="s">
        <v>0</v>
      </c>
      <c r="EB3912" s="6" t="s">
        <v>13</v>
      </c>
      <c r="EC3912" s="6" t="s">
        <v>179</v>
      </c>
      <c r="ED3912" s="6" t="s">
        <v>180</v>
      </c>
      <c r="EE3912" s="6" t="s">
        <v>97</v>
      </c>
      <c r="EF3912" s="6" t="s">
        <v>125</v>
      </c>
      <c r="EG3912" s="6">
        <v>13</v>
      </c>
      <c r="EH3912" s="6">
        <v>70</v>
      </c>
      <c r="EI3912" s="6">
        <v>8</v>
      </c>
      <c r="EJ3912" s="6">
        <v>49</v>
      </c>
      <c r="EK3912" s="6">
        <v>12</v>
      </c>
      <c r="EL3912" s="6">
        <v>70</v>
      </c>
      <c r="EM3912" s="6" t="s">
        <v>112</v>
      </c>
      <c r="EN3912" s="6" t="s">
        <v>23</v>
      </c>
      <c r="EO3912" s="6">
        <v>16</v>
      </c>
    </row>
    <row r="3913" spans="131:145" x14ac:dyDescent="0.25">
      <c r="EA3913" s="6" t="s">
        <v>0</v>
      </c>
      <c r="EB3913" s="6" t="s">
        <v>9</v>
      </c>
      <c r="EC3913" s="6" t="s">
        <v>1078</v>
      </c>
      <c r="ED3913" s="6" t="s">
        <v>1079</v>
      </c>
      <c r="EE3913" s="6" t="s">
        <v>97</v>
      </c>
      <c r="EF3913" s="6" t="s">
        <v>125</v>
      </c>
      <c r="EG3913" s="6">
        <v>115</v>
      </c>
      <c r="EH3913" s="6">
        <v>502</v>
      </c>
      <c r="EI3913" s="6">
        <v>123</v>
      </c>
      <c r="EJ3913" s="6">
        <v>555</v>
      </c>
      <c r="EK3913" s="6">
        <v>123</v>
      </c>
      <c r="EL3913" s="6">
        <v>555</v>
      </c>
      <c r="EM3913" s="6" t="s">
        <v>112</v>
      </c>
      <c r="EN3913" s="6" t="s">
        <v>21</v>
      </c>
      <c r="EO3913" s="6">
        <v>74</v>
      </c>
    </row>
    <row r="3914" spans="131:145" x14ac:dyDescent="0.25">
      <c r="EA3914" s="6" t="s">
        <v>0</v>
      </c>
      <c r="EB3914" s="6" t="s">
        <v>9</v>
      </c>
      <c r="EC3914" s="6" t="s">
        <v>1078</v>
      </c>
      <c r="ED3914" s="6" t="s">
        <v>1079</v>
      </c>
      <c r="EE3914" s="6" t="s">
        <v>97</v>
      </c>
      <c r="EF3914" s="6" t="s">
        <v>125</v>
      </c>
      <c r="EG3914" s="6">
        <v>115</v>
      </c>
      <c r="EH3914" s="6">
        <v>502</v>
      </c>
      <c r="EI3914" s="6">
        <v>123</v>
      </c>
      <c r="EJ3914" s="6">
        <v>555</v>
      </c>
      <c r="EK3914" s="6">
        <v>123</v>
      </c>
      <c r="EL3914" s="6">
        <v>555</v>
      </c>
      <c r="EM3914" s="6" t="s">
        <v>112</v>
      </c>
      <c r="EN3914" s="6" t="s">
        <v>22</v>
      </c>
      <c r="EO3914" s="6">
        <v>59</v>
      </c>
    </row>
    <row r="3915" spans="131:145" x14ac:dyDescent="0.25">
      <c r="EA3915" s="6" t="s">
        <v>3</v>
      </c>
      <c r="EB3915" s="6" t="s">
        <v>15</v>
      </c>
      <c r="EC3915" s="6" t="s">
        <v>787</v>
      </c>
      <c r="ED3915" s="6" t="s">
        <v>788</v>
      </c>
      <c r="EE3915" s="6" t="s">
        <v>97</v>
      </c>
      <c r="EF3915" s="6" t="s">
        <v>125</v>
      </c>
      <c r="EG3915" s="6">
        <v>87</v>
      </c>
      <c r="EH3915" s="6">
        <v>488</v>
      </c>
      <c r="EI3915" s="6">
        <v>86</v>
      </c>
      <c r="EJ3915" s="6">
        <v>472</v>
      </c>
      <c r="EK3915" s="6">
        <v>86</v>
      </c>
      <c r="EL3915" s="6">
        <v>472</v>
      </c>
      <c r="EM3915" s="6" t="s">
        <v>112</v>
      </c>
      <c r="EN3915" s="6" t="s">
        <v>22</v>
      </c>
      <c r="EO3915" s="6">
        <v>42</v>
      </c>
    </row>
    <row r="3916" spans="131:145" x14ac:dyDescent="0.25">
      <c r="EA3916" s="6" t="s">
        <v>0</v>
      </c>
      <c r="EB3916" s="6" t="s">
        <v>13</v>
      </c>
      <c r="EC3916" s="6" t="s">
        <v>175</v>
      </c>
      <c r="ED3916" s="6" t="s">
        <v>176</v>
      </c>
      <c r="EE3916" s="6" t="s">
        <v>97</v>
      </c>
      <c r="EF3916" s="6" t="s">
        <v>125</v>
      </c>
      <c r="EG3916" s="6">
        <v>35</v>
      </c>
      <c r="EH3916" s="6">
        <v>215</v>
      </c>
      <c r="EI3916" s="6">
        <v>35</v>
      </c>
      <c r="EJ3916" s="6">
        <v>211</v>
      </c>
      <c r="EK3916" s="6">
        <v>35</v>
      </c>
      <c r="EL3916" s="6">
        <v>212</v>
      </c>
      <c r="EM3916" s="6" t="s">
        <v>112</v>
      </c>
      <c r="EN3916" s="6" t="s">
        <v>21</v>
      </c>
      <c r="EO3916" s="6">
        <v>32</v>
      </c>
    </row>
    <row r="3917" spans="131:145" x14ac:dyDescent="0.25">
      <c r="EA3917" s="6" t="s">
        <v>3</v>
      </c>
      <c r="EB3917" s="6" t="s">
        <v>14</v>
      </c>
      <c r="EC3917" s="6" t="s">
        <v>785</v>
      </c>
      <c r="ED3917" s="6" t="s">
        <v>786</v>
      </c>
      <c r="EE3917" s="6" t="s">
        <v>97</v>
      </c>
      <c r="EF3917" s="6" t="s">
        <v>98</v>
      </c>
      <c r="EG3917" s="6">
        <v>140</v>
      </c>
      <c r="EH3917" s="6">
        <v>613</v>
      </c>
      <c r="EI3917" s="6">
        <v>137</v>
      </c>
      <c r="EJ3917" s="6">
        <v>622</v>
      </c>
      <c r="EK3917" s="6">
        <v>137</v>
      </c>
      <c r="EL3917" s="6">
        <v>622</v>
      </c>
      <c r="EM3917" s="6" t="s">
        <v>112</v>
      </c>
      <c r="EN3917" s="6" t="s">
        <v>23</v>
      </c>
      <c r="EO3917" s="6">
        <v>168</v>
      </c>
    </row>
    <row r="3918" spans="131:145" x14ac:dyDescent="0.25">
      <c r="EA3918" s="6" t="s">
        <v>0</v>
      </c>
      <c r="EB3918" s="6" t="s">
        <v>13</v>
      </c>
      <c r="EC3918" s="6" t="s">
        <v>239</v>
      </c>
      <c r="ED3918" s="6" t="s">
        <v>240</v>
      </c>
      <c r="EE3918" s="6" t="s">
        <v>97</v>
      </c>
      <c r="EF3918" s="6" t="s">
        <v>98</v>
      </c>
      <c r="EG3918" s="6">
        <v>15</v>
      </c>
      <c r="EH3918" s="6">
        <v>74</v>
      </c>
      <c r="EI3918" s="6">
        <v>12</v>
      </c>
      <c r="EJ3918" s="6">
        <v>60</v>
      </c>
      <c r="EK3918" s="6">
        <v>16</v>
      </c>
      <c r="EL3918" s="6">
        <v>74</v>
      </c>
      <c r="EM3918" s="6" t="s">
        <v>112</v>
      </c>
      <c r="EN3918" s="6" t="s">
        <v>22</v>
      </c>
      <c r="EO3918" s="6">
        <v>9</v>
      </c>
    </row>
    <row r="3919" spans="131:145" x14ac:dyDescent="0.25">
      <c r="EA3919" s="6" t="s">
        <v>3</v>
      </c>
      <c r="EB3919" s="6" t="s">
        <v>14</v>
      </c>
      <c r="EC3919" s="6" t="s">
        <v>785</v>
      </c>
      <c r="ED3919" s="6" t="s">
        <v>786</v>
      </c>
      <c r="EE3919" s="6" t="s">
        <v>97</v>
      </c>
      <c r="EF3919" s="6" t="s">
        <v>98</v>
      </c>
      <c r="EG3919" s="6">
        <v>140</v>
      </c>
      <c r="EH3919" s="6">
        <v>613</v>
      </c>
      <c r="EI3919" s="6">
        <v>137</v>
      </c>
      <c r="EJ3919" s="6">
        <v>622</v>
      </c>
      <c r="EK3919" s="6">
        <v>137</v>
      </c>
      <c r="EL3919" s="6">
        <v>622</v>
      </c>
      <c r="EM3919" s="6" t="s">
        <v>112</v>
      </c>
      <c r="EN3919" s="6" t="s">
        <v>22</v>
      </c>
      <c r="EO3919" s="6">
        <v>80</v>
      </c>
    </row>
    <row r="3920" spans="131:145" x14ac:dyDescent="0.25">
      <c r="EA3920" s="6" t="s">
        <v>0</v>
      </c>
      <c r="EB3920" s="6" t="s">
        <v>13</v>
      </c>
      <c r="EC3920" s="6" t="s">
        <v>239</v>
      </c>
      <c r="ED3920" s="6" t="s">
        <v>240</v>
      </c>
      <c r="EE3920" s="6" t="s">
        <v>97</v>
      </c>
      <c r="EF3920" s="6" t="s">
        <v>98</v>
      </c>
      <c r="EG3920" s="6">
        <v>15</v>
      </c>
      <c r="EH3920" s="6">
        <v>74</v>
      </c>
      <c r="EI3920" s="6">
        <v>12</v>
      </c>
      <c r="EJ3920" s="6">
        <v>60</v>
      </c>
      <c r="EK3920" s="6">
        <v>16</v>
      </c>
      <c r="EL3920" s="6">
        <v>74</v>
      </c>
      <c r="EM3920" s="6" t="s">
        <v>112</v>
      </c>
      <c r="EN3920" s="6" t="s">
        <v>23</v>
      </c>
      <c r="EO3920" s="6">
        <v>17</v>
      </c>
    </row>
    <row r="3921" spans="131:145" x14ac:dyDescent="0.25">
      <c r="EA3921" s="6" t="s">
        <v>3</v>
      </c>
      <c r="EB3921" s="6" t="s">
        <v>14</v>
      </c>
      <c r="EC3921" s="6" t="s">
        <v>785</v>
      </c>
      <c r="ED3921" s="6" t="s">
        <v>786</v>
      </c>
      <c r="EE3921" s="6" t="s">
        <v>97</v>
      </c>
      <c r="EF3921" s="6" t="s">
        <v>98</v>
      </c>
      <c r="EG3921" s="6">
        <v>140</v>
      </c>
      <c r="EH3921" s="6">
        <v>613</v>
      </c>
      <c r="EI3921" s="6">
        <v>137</v>
      </c>
      <c r="EJ3921" s="6">
        <v>622</v>
      </c>
      <c r="EK3921" s="6">
        <v>137</v>
      </c>
      <c r="EL3921" s="6">
        <v>622</v>
      </c>
      <c r="EM3921" s="6" t="s">
        <v>112</v>
      </c>
      <c r="EN3921" s="6" t="s">
        <v>21</v>
      </c>
      <c r="EO3921" s="6">
        <v>88</v>
      </c>
    </row>
    <row r="3922" spans="131:145" x14ac:dyDescent="0.25">
      <c r="EA3922" s="6" t="s">
        <v>0</v>
      </c>
      <c r="EB3922" s="6" t="s">
        <v>13</v>
      </c>
      <c r="EC3922" s="6" t="s">
        <v>173</v>
      </c>
      <c r="ED3922" s="6" t="s">
        <v>174</v>
      </c>
      <c r="EE3922" s="6" t="s">
        <v>97</v>
      </c>
      <c r="EF3922" s="6" t="s">
        <v>125</v>
      </c>
      <c r="EG3922" s="6">
        <v>74</v>
      </c>
      <c r="EH3922" s="6">
        <v>404</v>
      </c>
      <c r="EI3922" s="6">
        <v>60</v>
      </c>
      <c r="EJ3922" s="6">
        <v>330</v>
      </c>
      <c r="EK3922" s="6">
        <v>74</v>
      </c>
      <c r="EL3922" s="6">
        <v>369</v>
      </c>
      <c r="EM3922" s="6" t="s">
        <v>112</v>
      </c>
      <c r="EN3922" s="6" t="s">
        <v>21</v>
      </c>
      <c r="EO3922" s="6">
        <v>51</v>
      </c>
    </row>
    <row r="3923" spans="131:145" x14ac:dyDescent="0.25">
      <c r="EA3923" s="6" t="s">
        <v>3</v>
      </c>
      <c r="EB3923" s="6" t="s">
        <v>14</v>
      </c>
      <c r="EC3923" s="6" t="s">
        <v>783</v>
      </c>
      <c r="ED3923" s="6" t="s">
        <v>784</v>
      </c>
      <c r="EE3923" s="6" t="s">
        <v>97</v>
      </c>
      <c r="EF3923" s="6" t="s">
        <v>98</v>
      </c>
      <c r="EG3923" s="6">
        <v>41</v>
      </c>
      <c r="EH3923" s="6">
        <v>214</v>
      </c>
      <c r="EI3923" s="6">
        <v>41</v>
      </c>
      <c r="EJ3923" s="6">
        <v>214</v>
      </c>
      <c r="EK3923" s="6">
        <v>41</v>
      </c>
      <c r="EL3923" s="6">
        <v>214</v>
      </c>
      <c r="EM3923" s="6" t="s">
        <v>112</v>
      </c>
      <c r="EN3923" s="6" t="s">
        <v>23</v>
      </c>
      <c r="EO3923" s="6">
        <v>50</v>
      </c>
    </row>
    <row r="3924" spans="131:145" x14ac:dyDescent="0.25">
      <c r="EA3924" s="6" t="s">
        <v>0</v>
      </c>
      <c r="EB3924" s="6" t="s">
        <v>13</v>
      </c>
      <c r="EC3924" s="6" t="s">
        <v>173</v>
      </c>
      <c r="ED3924" s="6" t="s">
        <v>174</v>
      </c>
      <c r="EE3924" s="6" t="s">
        <v>97</v>
      </c>
      <c r="EF3924" s="6" t="s">
        <v>125</v>
      </c>
      <c r="EG3924" s="6">
        <v>74</v>
      </c>
      <c r="EH3924" s="6">
        <v>404</v>
      </c>
      <c r="EI3924" s="6">
        <v>60</v>
      </c>
      <c r="EJ3924" s="6">
        <v>330</v>
      </c>
      <c r="EK3924" s="6">
        <v>74</v>
      </c>
      <c r="EL3924" s="6">
        <v>369</v>
      </c>
      <c r="EM3924" s="6" t="s">
        <v>112</v>
      </c>
      <c r="EN3924" s="6" t="s">
        <v>22</v>
      </c>
      <c r="EO3924" s="6">
        <v>41</v>
      </c>
    </row>
    <row r="3925" spans="131:145" x14ac:dyDescent="0.25">
      <c r="EA3925" s="6" t="s">
        <v>0</v>
      </c>
      <c r="EB3925" s="6" t="s">
        <v>13</v>
      </c>
      <c r="EC3925" s="6" t="s">
        <v>241</v>
      </c>
      <c r="ED3925" s="6" t="s">
        <v>242</v>
      </c>
      <c r="EE3925" s="6" t="s">
        <v>97</v>
      </c>
      <c r="EF3925" s="6" t="s">
        <v>98</v>
      </c>
      <c r="EG3925" s="6">
        <v>65</v>
      </c>
      <c r="EH3925" s="6">
        <v>347</v>
      </c>
      <c r="EI3925" s="6">
        <v>65</v>
      </c>
      <c r="EJ3925" s="6">
        <v>347</v>
      </c>
      <c r="EK3925" s="6">
        <v>65</v>
      </c>
      <c r="EL3925" s="6">
        <v>347</v>
      </c>
      <c r="EM3925" s="6" t="s">
        <v>112</v>
      </c>
      <c r="EN3925" s="6" t="s">
        <v>23</v>
      </c>
      <c r="EO3925" s="6">
        <v>76</v>
      </c>
    </row>
    <row r="3926" spans="131:145" x14ac:dyDescent="0.25">
      <c r="EA3926" s="6" t="s">
        <v>3</v>
      </c>
      <c r="EB3926" s="6" t="s">
        <v>14</v>
      </c>
      <c r="EC3926" s="6" t="s">
        <v>783</v>
      </c>
      <c r="ED3926" s="6" t="s">
        <v>784</v>
      </c>
      <c r="EE3926" s="6" t="s">
        <v>97</v>
      </c>
      <c r="EF3926" s="6" t="s">
        <v>98</v>
      </c>
      <c r="EG3926" s="6">
        <v>41</v>
      </c>
      <c r="EH3926" s="6">
        <v>214</v>
      </c>
      <c r="EI3926" s="6">
        <v>41</v>
      </c>
      <c r="EJ3926" s="6">
        <v>214</v>
      </c>
      <c r="EK3926" s="6">
        <v>41</v>
      </c>
      <c r="EL3926" s="6">
        <v>214</v>
      </c>
      <c r="EM3926" s="6" t="s">
        <v>112</v>
      </c>
      <c r="EN3926" s="6" t="s">
        <v>22</v>
      </c>
      <c r="EO3926" s="6">
        <v>27</v>
      </c>
    </row>
    <row r="3927" spans="131:145" x14ac:dyDescent="0.25">
      <c r="EA3927" s="6" t="s">
        <v>0</v>
      </c>
      <c r="EB3927" s="6" t="s">
        <v>4</v>
      </c>
      <c r="EC3927" s="6" t="s">
        <v>696</v>
      </c>
      <c r="ED3927" s="6" t="s">
        <v>697</v>
      </c>
      <c r="EE3927" s="6" t="s">
        <v>97</v>
      </c>
      <c r="EF3927" s="6" t="s">
        <v>125</v>
      </c>
      <c r="EG3927" s="6">
        <v>43</v>
      </c>
      <c r="EH3927" s="6">
        <v>247</v>
      </c>
      <c r="EI3927" s="6">
        <v>41</v>
      </c>
      <c r="EJ3927" s="6">
        <v>232</v>
      </c>
      <c r="EK3927" s="6">
        <v>41</v>
      </c>
      <c r="EL3927" s="6">
        <v>9</v>
      </c>
      <c r="EM3927" s="6" t="s">
        <v>112</v>
      </c>
      <c r="EN3927" s="6" t="s">
        <v>22</v>
      </c>
      <c r="EO3927" s="6">
        <v>0</v>
      </c>
    </row>
    <row r="3928" spans="131:145" x14ac:dyDescent="0.25">
      <c r="EA3928" s="6" t="s">
        <v>3</v>
      </c>
      <c r="EB3928" s="6" t="s">
        <v>14</v>
      </c>
      <c r="EC3928" s="6" t="s">
        <v>783</v>
      </c>
      <c r="ED3928" s="6" t="s">
        <v>784</v>
      </c>
      <c r="EE3928" s="6" t="s">
        <v>97</v>
      </c>
      <c r="EF3928" s="6" t="s">
        <v>98</v>
      </c>
      <c r="EG3928" s="6">
        <v>41</v>
      </c>
      <c r="EH3928" s="6">
        <v>214</v>
      </c>
      <c r="EI3928" s="6">
        <v>41</v>
      </c>
      <c r="EJ3928" s="6">
        <v>214</v>
      </c>
      <c r="EK3928" s="6">
        <v>41</v>
      </c>
      <c r="EL3928" s="6">
        <v>214</v>
      </c>
      <c r="EM3928" s="6" t="s">
        <v>112</v>
      </c>
      <c r="EN3928" s="6" t="s">
        <v>21</v>
      </c>
      <c r="EO3928" s="6">
        <v>23</v>
      </c>
    </row>
    <row r="3929" spans="131:145" x14ac:dyDescent="0.25">
      <c r="EA3929" s="6" t="s">
        <v>0</v>
      </c>
      <c r="EB3929" s="6" t="s">
        <v>13</v>
      </c>
      <c r="EC3929" s="6" t="s">
        <v>175</v>
      </c>
      <c r="ED3929" s="6" t="s">
        <v>176</v>
      </c>
      <c r="EE3929" s="6" t="s">
        <v>97</v>
      </c>
      <c r="EF3929" s="6" t="s">
        <v>125</v>
      </c>
      <c r="EG3929" s="6">
        <v>35</v>
      </c>
      <c r="EH3929" s="6">
        <v>215</v>
      </c>
      <c r="EI3929" s="6">
        <v>35</v>
      </c>
      <c r="EJ3929" s="6">
        <v>211</v>
      </c>
      <c r="EK3929" s="6">
        <v>35</v>
      </c>
      <c r="EL3929" s="6">
        <v>212</v>
      </c>
      <c r="EM3929" s="6" t="s">
        <v>112</v>
      </c>
      <c r="EN3929" s="6" t="s">
        <v>22</v>
      </c>
      <c r="EO3929" s="6">
        <v>32</v>
      </c>
    </row>
    <row r="3930" spans="131:145" x14ac:dyDescent="0.25">
      <c r="EA3930" s="6" t="s">
        <v>3</v>
      </c>
      <c r="EB3930" s="6" t="s">
        <v>17</v>
      </c>
      <c r="EC3930" s="6" t="s">
        <v>767</v>
      </c>
      <c r="ED3930" s="6" t="s">
        <v>768</v>
      </c>
      <c r="EE3930" s="6" t="s">
        <v>97</v>
      </c>
      <c r="EF3930" s="6" t="s">
        <v>98</v>
      </c>
      <c r="EG3930" s="6">
        <v>61</v>
      </c>
      <c r="EH3930" s="6">
        <v>264</v>
      </c>
      <c r="EI3930" s="6">
        <v>55</v>
      </c>
      <c r="EJ3930" s="6">
        <v>251</v>
      </c>
      <c r="EK3930" s="6">
        <v>55</v>
      </c>
      <c r="EL3930" s="6">
        <v>251</v>
      </c>
      <c r="EM3930" s="6" t="s">
        <v>112</v>
      </c>
      <c r="EN3930" s="6" t="s">
        <v>23</v>
      </c>
      <c r="EO3930" s="6">
        <v>52</v>
      </c>
    </row>
    <row r="3931" spans="131:145" x14ac:dyDescent="0.25">
      <c r="EA3931" s="6" t="s">
        <v>0</v>
      </c>
      <c r="EB3931" s="6" t="s">
        <v>13</v>
      </c>
      <c r="EC3931" s="6" t="s">
        <v>175</v>
      </c>
      <c r="ED3931" s="6" t="s">
        <v>176</v>
      </c>
      <c r="EE3931" s="6" t="s">
        <v>97</v>
      </c>
      <c r="EF3931" s="6" t="s">
        <v>125</v>
      </c>
      <c r="EG3931" s="6">
        <v>35</v>
      </c>
      <c r="EH3931" s="6">
        <v>215</v>
      </c>
      <c r="EI3931" s="6">
        <v>35</v>
      </c>
      <c r="EJ3931" s="6">
        <v>211</v>
      </c>
      <c r="EK3931" s="6">
        <v>35</v>
      </c>
      <c r="EL3931" s="6">
        <v>212</v>
      </c>
      <c r="EM3931" s="6" t="s">
        <v>112</v>
      </c>
      <c r="EN3931" s="6" t="s">
        <v>23</v>
      </c>
      <c r="EO3931" s="6">
        <v>64</v>
      </c>
    </row>
    <row r="3932" spans="131:145" x14ac:dyDescent="0.25">
      <c r="EA3932" s="6" t="s">
        <v>0</v>
      </c>
      <c r="EB3932" s="6" t="s">
        <v>13</v>
      </c>
      <c r="EC3932" s="6" t="s">
        <v>241</v>
      </c>
      <c r="ED3932" s="6" t="s">
        <v>242</v>
      </c>
      <c r="EE3932" s="6" t="s">
        <v>97</v>
      </c>
      <c r="EF3932" s="6" t="s">
        <v>98</v>
      </c>
      <c r="EG3932" s="6">
        <v>65</v>
      </c>
      <c r="EH3932" s="6">
        <v>347</v>
      </c>
      <c r="EI3932" s="6">
        <v>65</v>
      </c>
      <c r="EJ3932" s="6">
        <v>347</v>
      </c>
      <c r="EK3932" s="6">
        <v>65</v>
      </c>
      <c r="EL3932" s="6">
        <v>347</v>
      </c>
      <c r="EM3932" s="6" t="s">
        <v>112</v>
      </c>
      <c r="EN3932" s="6" t="s">
        <v>21</v>
      </c>
      <c r="EO3932" s="6">
        <v>39</v>
      </c>
    </row>
    <row r="3933" spans="131:145" x14ac:dyDescent="0.25">
      <c r="EA3933" s="6" t="s">
        <v>3</v>
      </c>
      <c r="EB3933" s="6" t="s">
        <v>17</v>
      </c>
      <c r="EC3933" s="6" t="s">
        <v>767</v>
      </c>
      <c r="ED3933" s="6" t="s">
        <v>768</v>
      </c>
      <c r="EE3933" s="6" t="s">
        <v>97</v>
      </c>
      <c r="EF3933" s="6" t="s">
        <v>98</v>
      </c>
      <c r="EG3933" s="6">
        <v>61</v>
      </c>
      <c r="EH3933" s="6">
        <v>264</v>
      </c>
      <c r="EI3933" s="6">
        <v>55</v>
      </c>
      <c r="EJ3933" s="6">
        <v>251</v>
      </c>
      <c r="EK3933" s="6">
        <v>55</v>
      </c>
      <c r="EL3933" s="6">
        <v>251</v>
      </c>
      <c r="EM3933" s="6" t="s">
        <v>112</v>
      </c>
      <c r="EN3933" s="6" t="s">
        <v>22</v>
      </c>
      <c r="EO3933" s="6">
        <v>15</v>
      </c>
    </row>
    <row r="3934" spans="131:145" x14ac:dyDescent="0.25">
      <c r="EA3934" s="6" t="s">
        <v>0</v>
      </c>
      <c r="EB3934" s="6" t="s">
        <v>13</v>
      </c>
      <c r="EC3934" s="6" t="s">
        <v>241</v>
      </c>
      <c r="ED3934" s="6" t="s">
        <v>242</v>
      </c>
      <c r="EE3934" s="6" t="s">
        <v>97</v>
      </c>
      <c r="EF3934" s="6" t="s">
        <v>98</v>
      </c>
      <c r="EG3934" s="6">
        <v>65</v>
      </c>
      <c r="EH3934" s="6">
        <v>347</v>
      </c>
      <c r="EI3934" s="6">
        <v>65</v>
      </c>
      <c r="EJ3934" s="6">
        <v>347</v>
      </c>
      <c r="EK3934" s="6">
        <v>65</v>
      </c>
      <c r="EL3934" s="6">
        <v>347</v>
      </c>
      <c r="EM3934" s="6" t="s">
        <v>112</v>
      </c>
      <c r="EN3934" s="6" t="s">
        <v>22</v>
      </c>
      <c r="EO3934" s="6">
        <v>37</v>
      </c>
    </row>
    <row r="3935" spans="131:145" x14ac:dyDescent="0.25">
      <c r="EA3935" s="6" t="s">
        <v>3</v>
      </c>
      <c r="EB3935" s="6" t="s">
        <v>17</v>
      </c>
      <c r="EC3935" s="6" t="s">
        <v>767</v>
      </c>
      <c r="ED3935" s="6" t="s">
        <v>768</v>
      </c>
      <c r="EE3935" s="6" t="s">
        <v>97</v>
      </c>
      <c r="EF3935" s="6" t="s">
        <v>98</v>
      </c>
      <c r="EG3935" s="6">
        <v>61</v>
      </c>
      <c r="EH3935" s="6">
        <v>264</v>
      </c>
      <c r="EI3935" s="6">
        <v>55</v>
      </c>
      <c r="EJ3935" s="6">
        <v>251</v>
      </c>
      <c r="EK3935" s="6">
        <v>55</v>
      </c>
      <c r="EL3935" s="6">
        <v>251</v>
      </c>
      <c r="EM3935" s="6" t="s">
        <v>112</v>
      </c>
      <c r="EN3935" s="6" t="s">
        <v>21</v>
      </c>
      <c r="EO3935" s="6">
        <v>37</v>
      </c>
    </row>
    <row r="3936" spans="131:145" x14ac:dyDescent="0.25">
      <c r="EA3936" s="6" t="s">
        <v>0</v>
      </c>
      <c r="EB3936" s="6" t="s">
        <v>13</v>
      </c>
      <c r="EC3936" s="6" t="s">
        <v>173</v>
      </c>
      <c r="ED3936" s="6" t="s">
        <v>174</v>
      </c>
      <c r="EE3936" s="6" t="s">
        <v>97</v>
      </c>
      <c r="EF3936" s="6" t="s">
        <v>125</v>
      </c>
      <c r="EG3936" s="6">
        <v>74</v>
      </c>
      <c r="EH3936" s="6">
        <v>404</v>
      </c>
      <c r="EI3936" s="6">
        <v>60</v>
      </c>
      <c r="EJ3936" s="6">
        <v>330</v>
      </c>
      <c r="EK3936" s="6">
        <v>74</v>
      </c>
      <c r="EL3936" s="6">
        <v>369</v>
      </c>
      <c r="EM3936" s="6" t="s">
        <v>112</v>
      </c>
      <c r="EN3936" s="6" t="s">
        <v>23</v>
      </c>
      <c r="EO3936" s="6">
        <v>92</v>
      </c>
    </row>
    <row r="3937" spans="131:145" x14ac:dyDescent="0.25">
      <c r="EA3937" s="6" t="s">
        <v>0</v>
      </c>
      <c r="EB3937" s="6" t="s">
        <v>12</v>
      </c>
      <c r="EC3937" s="6" t="s">
        <v>1848</v>
      </c>
      <c r="ED3937" s="6" t="s">
        <v>198</v>
      </c>
      <c r="EE3937" s="6" t="s">
        <v>97</v>
      </c>
      <c r="EF3937" s="6" t="s">
        <v>125</v>
      </c>
      <c r="EG3937" s="6">
        <v>20</v>
      </c>
      <c r="EH3937" s="6">
        <v>106</v>
      </c>
      <c r="EI3937" s="6">
        <v>13</v>
      </c>
      <c r="EJ3937" s="6">
        <v>94</v>
      </c>
      <c r="EK3937" s="6">
        <v>18</v>
      </c>
      <c r="EL3937" s="6">
        <v>94</v>
      </c>
      <c r="EM3937" s="6" t="s">
        <v>112</v>
      </c>
      <c r="EN3937" s="6" t="s">
        <v>23</v>
      </c>
      <c r="EO3937" s="6">
        <v>24</v>
      </c>
    </row>
    <row r="3938" spans="131:145" x14ac:dyDescent="0.25">
      <c r="EA3938" s="6" t="s">
        <v>0</v>
      </c>
      <c r="EB3938" s="6" t="s">
        <v>9</v>
      </c>
      <c r="EC3938" s="6" t="s">
        <v>756</v>
      </c>
      <c r="ED3938" s="6" t="s">
        <v>757</v>
      </c>
      <c r="EE3938" s="6" t="s">
        <v>97</v>
      </c>
      <c r="EF3938" s="6" t="s">
        <v>125</v>
      </c>
      <c r="EG3938" s="6">
        <v>115</v>
      </c>
      <c r="EH3938" s="6">
        <v>532</v>
      </c>
      <c r="EI3938" s="6">
        <v>115</v>
      </c>
      <c r="EJ3938" s="6">
        <v>537</v>
      </c>
      <c r="EK3938" s="6">
        <v>115</v>
      </c>
      <c r="EL3938" s="6">
        <v>537</v>
      </c>
      <c r="EM3938" s="6" t="s">
        <v>112</v>
      </c>
      <c r="EN3938" s="6" t="s">
        <v>23</v>
      </c>
      <c r="EO3938" s="6">
        <v>120</v>
      </c>
    </row>
    <row r="3939" spans="131:145" x14ac:dyDescent="0.25">
      <c r="EA3939" s="6" t="s">
        <v>3</v>
      </c>
      <c r="EB3939" s="6" t="s">
        <v>1084</v>
      </c>
      <c r="EC3939" s="6" t="s">
        <v>1085</v>
      </c>
      <c r="ED3939" s="6" t="s">
        <v>1086</v>
      </c>
      <c r="EE3939" s="6" t="s">
        <v>97</v>
      </c>
      <c r="EF3939" s="6" t="s">
        <v>125</v>
      </c>
      <c r="EG3939" s="6">
        <v>44</v>
      </c>
      <c r="EH3939" s="6">
        <v>273</v>
      </c>
      <c r="EI3939" s="6">
        <v>40</v>
      </c>
      <c r="EJ3939" s="6">
        <v>208</v>
      </c>
      <c r="EK3939" s="6">
        <v>40</v>
      </c>
      <c r="EL3939" s="6">
        <v>208</v>
      </c>
      <c r="EM3939" s="6" t="s">
        <v>112</v>
      </c>
      <c r="EN3939" s="6" t="s">
        <v>23</v>
      </c>
      <c r="EO3939" s="6">
        <v>46</v>
      </c>
    </row>
    <row r="3940" spans="131:145" x14ac:dyDescent="0.25">
      <c r="EA3940" s="6" t="s">
        <v>0</v>
      </c>
      <c r="EB3940" s="6" t="s">
        <v>13</v>
      </c>
      <c r="EC3940" s="6" t="s">
        <v>195</v>
      </c>
      <c r="ED3940" s="6" t="s">
        <v>196</v>
      </c>
      <c r="EE3940" s="6" t="s">
        <v>97</v>
      </c>
      <c r="EF3940" s="6" t="s">
        <v>132</v>
      </c>
      <c r="EG3940" s="6">
        <v>20</v>
      </c>
      <c r="EH3940" s="6">
        <v>64</v>
      </c>
      <c r="EI3940" s="6">
        <v>14</v>
      </c>
      <c r="EJ3940" s="6">
        <v>52</v>
      </c>
      <c r="EK3940" s="6">
        <v>14</v>
      </c>
      <c r="EL3940" s="6">
        <v>52</v>
      </c>
      <c r="EM3940" s="6" t="s">
        <v>112</v>
      </c>
      <c r="EN3940" s="6" t="s">
        <v>21</v>
      </c>
      <c r="EO3940" s="6">
        <v>6</v>
      </c>
    </row>
    <row r="3941" spans="131:145" x14ac:dyDescent="0.25">
      <c r="EA3941" s="6" t="s">
        <v>0</v>
      </c>
      <c r="EB3941" s="6" t="s">
        <v>13</v>
      </c>
      <c r="EC3941" s="6" t="s">
        <v>195</v>
      </c>
      <c r="ED3941" s="6" t="s">
        <v>196</v>
      </c>
      <c r="EE3941" s="6" t="s">
        <v>97</v>
      </c>
      <c r="EF3941" s="6" t="s">
        <v>132</v>
      </c>
      <c r="EG3941" s="6">
        <v>20</v>
      </c>
      <c r="EH3941" s="6">
        <v>64</v>
      </c>
      <c r="EI3941" s="6">
        <v>14</v>
      </c>
      <c r="EJ3941" s="6">
        <v>52</v>
      </c>
      <c r="EK3941" s="6">
        <v>14</v>
      </c>
      <c r="EL3941" s="6">
        <v>52</v>
      </c>
      <c r="EM3941" s="6" t="s">
        <v>112</v>
      </c>
      <c r="EN3941" s="6" t="s">
        <v>22</v>
      </c>
      <c r="EO3941" s="6">
        <v>5</v>
      </c>
    </row>
    <row r="3942" spans="131:145" x14ac:dyDescent="0.25">
      <c r="EA3942" s="6" t="s">
        <v>3</v>
      </c>
      <c r="EB3942" s="6" t="s">
        <v>1084</v>
      </c>
      <c r="EC3942" s="6" t="s">
        <v>1085</v>
      </c>
      <c r="ED3942" s="6" t="s">
        <v>1086</v>
      </c>
      <c r="EE3942" s="6" t="s">
        <v>97</v>
      </c>
      <c r="EF3942" s="6" t="s">
        <v>125</v>
      </c>
      <c r="EG3942" s="6">
        <v>44</v>
      </c>
      <c r="EH3942" s="6">
        <v>273</v>
      </c>
      <c r="EI3942" s="6">
        <v>40</v>
      </c>
      <c r="EJ3942" s="6">
        <v>208</v>
      </c>
      <c r="EK3942" s="6">
        <v>40</v>
      </c>
      <c r="EL3942" s="6">
        <v>208</v>
      </c>
      <c r="EM3942" s="6" t="s">
        <v>112</v>
      </c>
      <c r="EN3942" s="6" t="s">
        <v>22</v>
      </c>
      <c r="EO3942" s="6">
        <v>17</v>
      </c>
    </row>
    <row r="3943" spans="131:145" x14ac:dyDescent="0.25">
      <c r="EA3943" s="6" t="s">
        <v>0</v>
      </c>
      <c r="EB3943" s="6" t="s">
        <v>13</v>
      </c>
      <c r="EC3943" s="6" t="s">
        <v>195</v>
      </c>
      <c r="ED3943" s="6" t="s">
        <v>196</v>
      </c>
      <c r="EE3943" s="6" t="s">
        <v>97</v>
      </c>
      <c r="EF3943" s="6" t="s">
        <v>132</v>
      </c>
      <c r="EG3943" s="6">
        <v>20</v>
      </c>
      <c r="EH3943" s="6">
        <v>64</v>
      </c>
      <c r="EI3943" s="6">
        <v>14</v>
      </c>
      <c r="EJ3943" s="6">
        <v>52</v>
      </c>
      <c r="EK3943" s="6">
        <v>14</v>
      </c>
      <c r="EL3943" s="6">
        <v>52</v>
      </c>
      <c r="EM3943" s="6" t="s">
        <v>112</v>
      </c>
      <c r="EN3943" s="6" t="s">
        <v>23</v>
      </c>
      <c r="EO3943" s="6">
        <v>11</v>
      </c>
    </row>
    <row r="3944" spans="131:145" x14ac:dyDescent="0.25">
      <c r="EA3944" s="6" t="s">
        <v>3</v>
      </c>
      <c r="EB3944" s="6" t="s">
        <v>1084</v>
      </c>
      <c r="EC3944" s="6" t="s">
        <v>1085</v>
      </c>
      <c r="ED3944" s="6" t="s">
        <v>1086</v>
      </c>
      <c r="EE3944" s="6" t="s">
        <v>97</v>
      </c>
      <c r="EF3944" s="6" t="s">
        <v>125</v>
      </c>
      <c r="EG3944" s="6">
        <v>44</v>
      </c>
      <c r="EH3944" s="6">
        <v>273</v>
      </c>
      <c r="EI3944" s="6">
        <v>40</v>
      </c>
      <c r="EJ3944" s="6">
        <v>208</v>
      </c>
      <c r="EK3944" s="6">
        <v>40</v>
      </c>
      <c r="EL3944" s="6">
        <v>208</v>
      </c>
      <c r="EM3944" s="6" t="s">
        <v>112</v>
      </c>
      <c r="EN3944" s="6" t="s">
        <v>21</v>
      </c>
      <c r="EO3944" s="6">
        <v>29</v>
      </c>
    </row>
    <row r="3945" spans="131:145" x14ac:dyDescent="0.25">
      <c r="EA3945" s="6" t="s">
        <v>0</v>
      </c>
      <c r="EB3945" s="6" t="s">
        <v>12</v>
      </c>
      <c r="EC3945" s="6" t="s">
        <v>1848</v>
      </c>
      <c r="ED3945" s="6" t="s">
        <v>198</v>
      </c>
      <c r="EE3945" s="6" t="s">
        <v>97</v>
      </c>
      <c r="EF3945" s="6" t="s">
        <v>125</v>
      </c>
      <c r="EG3945" s="6">
        <v>20</v>
      </c>
      <c r="EH3945" s="6">
        <v>106</v>
      </c>
      <c r="EI3945" s="6">
        <v>13</v>
      </c>
      <c r="EJ3945" s="6">
        <v>94</v>
      </c>
      <c r="EK3945" s="6">
        <v>18</v>
      </c>
      <c r="EL3945" s="6">
        <v>94</v>
      </c>
      <c r="EM3945" s="6" t="s">
        <v>112</v>
      </c>
      <c r="EN3945" s="6" t="s">
        <v>21</v>
      </c>
      <c r="EO3945" s="6">
        <v>16</v>
      </c>
    </row>
    <row r="3946" spans="131:145" x14ac:dyDescent="0.25">
      <c r="EA3946" s="6" t="s">
        <v>0</v>
      </c>
      <c r="EB3946" s="6" t="s">
        <v>4</v>
      </c>
      <c r="EC3946" s="6" t="s">
        <v>696</v>
      </c>
      <c r="ED3946" s="6" t="s">
        <v>697</v>
      </c>
      <c r="EE3946" s="6" t="s">
        <v>97</v>
      </c>
      <c r="EF3946" s="6" t="s">
        <v>125</v>
      </c>
      <c r="EG3946" s="6">
        <v>43</v>
      </c>
      <c r="EH3946" s="6">
        <v>247</v>
      </c>
      <c r="EI3946" s="6">
        <v>41</v>
      </c>
      <c r="EJ3946" s="6">
        <v>232</v>
      </c>
      <c r="EK3946" s="6">
        <v>41</v>
      </c>
      <c r="EL3946" s="6">
        <v>9</v>
      </c>
      <c r="EM3946" s="6" t="s">
        <v>112</v>
      </c>
      <c r="EN3946" s="6" t="s">
        <v>23</v>
      </c>
      <c r="EO3946" s="6">
        <v>0</v>
      </c>
    </row>
    <row r="3947" spans="131:145" x14ac:dyDescent="0.25">
      <c r="EA3947" s="6" t="s">
        <v>0</v>
      </c>
      <c r="EB3947" s="6" t="s">
        <v>12</v>
      </c>
      <c r="EC3947" s="6" t="s">
        <v>1848</v>
      </c>
      <c r="ED3947" s="6" t="s">
        <v>198</v>
      </c>
      <c r="EE3947" s="6" t="s">
        <v>97</v>
      </c>
      <c r="EF3947" s="6" t="s">
        <v>125</v>
      </c>
      <c r="EG3947" s="6">
        <v>20</v>
      </c>
      <c r="EH3947" s="6">
        <v>106</v>
      </c>
      <c r="EI3947" s="6">
        <v>13</v>
      </c>
      <c r="EJ3947" s="6">
        <v>94</v>
      </c>
      <c r="EK3947" s="6">
        <v>18</v>
      </c>
      <c r="EL3947" s="6">
        <v>94</v>
      </c>
      <c r="EM3947" s="6" t="s">
        <v>112</v>
      </c>
      <c r="EN3947" s="6" t="s">
        <v>22</v>
      </c>
      <c r="EO3947" s="6">
        <v>8</v>
      </c>
    </row>
    <row r="3948" spans="131:145" x14ac:dyDescent="0.25">
      <c r="EA3948" s="6" t="s">
        <v>3</v>
      </c>
      <c r="EB3948" s="6" t="s">
        <v>17</v>
      </c>
      <c r="EC3948" s="6" t="s">
        <v>232</v>
      </c>
      <c r="ED3948" s="6" t="s">
        <v>233</v>
      </c>
      <c r="EE3948" s="6" t="s">
        <v>97</v>
      </c>
      <c r="EF3948" s="6" t="s">
        <v>98</v>
      </c>
      <c r="EG3948" s="6">
        <v>30</v>
      </c>
      <c r="EH3948" s="6">
        <v>188</v>
      </c>
      <c r="EI3948" s="6">
        <v>24</v>
      </c>
      <c r="EJ3948" s="6">
        <v>112</v>
      </c>
      <c r="EK3948" s="6">
        <v>24</v>
      </c>
      <c r="EL3948" s="6">
        <v>112</v>
      </c>
      <c r="EM3948" s="6" t="s">
        <v>112</v>
      </c>
      <c r="EN3948" s="6" t="s">
        <v>21</v>
      </c>
      <c r="EO3948" s="6">
        <v>16</v>
      </c>
    </row>
    <row r="3949" spans="131:145" x14ac:dyDescent="0.25">
      <c r="EA3949" s="6" t="s">
        <v>3</v>
      </c>
      <c r="EB3949" s="6" t="s">
        <v>15</v>
      </c>
      <c r="EC3949" s="6" t="s">
        <v>234</v>
      </c>
      <c r="ED3949" s="6" t="s">
        <v>1060</v>
      </c>
      <c r="EE3949" s="6" t="s">
        <v>97</v>
      </c>
      <c r="EF3949" s="6" t="s">
        <v>132</v>
      </c>
      <c r="EG3949" s="6">
        <v>21</v>
      </c>
      <c r="EH3949" s="6">
        <v>107</v>
      </c>
      <c r="EI3949" s="6">
        <v>22</v>
      </c>
      <c r="EJ3949" s="6">
        <v>108</v>
      </c>
      <c r="EK3949" s="6">
        <v>22</v>
      </c>
      <c r="EL3949" s="6">
        <v>0</v>
      </c>
      <c r="EM3949" s="6" t="s">
        <v>112</v>
      </c>
      <c r="EN3949" s="6" t="s">
        <v>22</v>
      </c>
      <c r="EO3949" s="6">
        <v>0</v>
      </c>
    </row>
    <row r="3950" spans="131:145" x14ac:dyDescent="0.25">
      <c r="EA3950" s="6" t="s">
        <v>0</v>
      </c>
      <c r="EB3950" s="6" t="s">
        <v>5</v>
      </c>
      <c r="EC3950" s="6" t="s">
        <v>713</v>
      </c>
      <c r="ED3950" s="6" t="s">
        <v>714</v>
      </c>
      <c r="EE3950" s="6" t="s">
        <v>209</v>
      </c>
      <c r="EF3950" s="6" t="s">
        <v>125</v>
      </c>
      <c r="EG3950" s="6">
        <v>110</v>
      </c>
      <c r="EH3950" s="6">
        <v>643</v>
      </c>
      <c r="EI3950" s="6">
        <v>106</v>
      </c>
      <c r="EK3950" s="6">
        <v>124</v>
      </c>
      <c r="EL3950" s="6">
        <v>0</v>
      </c>
      <c r="EM3950" s="6" t="s">
        <v>112</v>
      </c>
      <c r="EN3950" s="6" t="s">
        <v>21</v>
      </c>
      <c r="EO3950" s="6">
        <v>0</v>
      </c>
    </row>
    <row r="3951" spans="131:145" x14ac:dyDescent="0.25">
      <c r="EA3951" s="6" t="s">
        <v>3</v>
      </c>
      <c r="EB3951" s="6" t="s">
        <v>15</v>
      </c>
      <c r="EC3951" s="6" t="s">
        <v>234</v>
      </c>
      <c r="ED3951" s="6" t="s">
        <v>1060</v>
      </c>
      <c r="EE3951" s="6" t="s">
        <v>97</v>
      </c>
      <c r="EF3951" s="6" t="s">
        <v>132</v>
      </c>
      <c r="EG3951" s="6">
        <v>21</v>
      </c>
      <c r="EH3951" s="6">
        <v>107</v>
      </c>
      <c r="EI3951" s="6">
        <v>22</v>
      </c>
      <c r="EJ3951" s="6">
        <v>108</v>
      </c>
      <c r="EK3951" s="6">
        <v>22</v>
      </c>
      <c r="EL3951" s="6">
        <v>0</v>
      </c>
      <c r="EM3951" s="6" t="s">
        <v>112</v>
      </c>
      <c r="EN3951" s="6" t="s">
        <v>21</v>
      </c>
      <c r="EO3951" s="6">
        <v>0</v>
      </c>
    </row>
    <row r="3952" spans="131:145" x14ac:dyDescent="0.25">
      <c r="EA3952" s="6" t="s">
        <v>0</v>
      </c>
      <c r="EB3952" s="6" t="s">
        <v>5</v>
      </c>
      <c r="EC3952" s="6" t="s">
        <v>713</v>
      </c>
      <c r="ED3952" s="6" t="s">
        <v>714</v>
      </c>
      <c r="EE3952" s="6" t="s">
        <v>209</v>
      </c>
      <c r="EF3952" s="6" t="s">
        <v>125</v>
      </c>
      <c r="EG3952" s="6">
        <v>110</v>
      </c>
      <c r="EH3952" s="6">
        <v>643</v>
      </c>
      <c r="EI3952" s="6">
        <v>106</v>
      </c>
      <c r="EK3952" s="6">
        <v>124</v>
      </c>
      <c r="EL3952" s="6">
        <v>0</v>
      </c>
      <c r="EM3952" s="6" t="s">
        <v>112</v>
      </c>
      <c r="EN3952" s="6" t="s">
        <v>22</v>
      </c>
      <c r="EO3952" s="6">
        <v>0</v>
      </c>
    </row>
    <row r="3953" spans="131:145" x14ac:dyDescent="0.25">
      <c r="EA3953" s="6" t="s">
        <v>3</v>
      </c>
      <c r="EB3953" s="6" t="s">
        <v>17</v>
      </c>
      <c r="EC3953" s="6" t="s">
        <v>232</v>
      </c>
      <c r="ED3953" s="6" t="s">
        <v>233</v>
      </c>
      <c r="EE3953" s="6" t="s">
        <v>97</v>
      </c>
      <c r="EF3953" s="6" t="s">
        <v>98</v>
      </c>
      <c r="EG3953" s="6">
        <v>30</v>
      </c>
      <c r="EH3953" s="6">
        <v>188</v>
      </c>
      <c r="EI3953" s="6">
        <v>24</v>
      </c>
      <c r="EJ3953" s="6">
        <v>112</v>
      </c>
      <c r="EK3953" s="6">
        <v>24</v>
      </c>
      <c r="EL3953" s="6">
        <v>112</v>
      </c>
      <c r="EM3953" s="6" t="s">
        <v>112</v>
      </c>
      <c r="EN3953" s="6" t="s">
        <v>23</v>
      </c>
      <c r="EO3953" s="6">
        <v>23</v>
      </c>
    </row>
    <row r="3954" spans="131:145" x14ac:dyDescent="0.25">
      <c r="EA3954" s="6" t="s">
        <v>0</v>
      </c>
      <c r="EB3954" s="6" t="s">
        <v>5</v>
      </c>
      <c r="EC3954" s="6" t="s">
        <v>713</v>
      </c>
      <c r="ED3954" s="6" t="s">
        <v>714</v>
      </c>
      <c r="EE3954" s="6" t="s">
        <v>209</v>
      </c>
      <c r="EF3954" s="6" t="s">
        <v>125</v>
      </c>
      <c r="EG3954" s="6">
        <v>110</v>
      </c>
      <c r="EH3954" s="6">
        <v>643</v>
      </c>
      <c r="EI3954" s="6">
        <v>106</v>
      </c>
      <c r="EK3954" s="6">
        <v>124</v>
      </c>
      <c r="EL3954" s="6">
        <v>0</v>
      </c>
      <c r="EM3954" s="6" t="s">
        <v>112</v>
      </c>
      <c r="EN3954" s="6" t="s">
        <v>23</v>
      </c>
      <c r="EO3954" s="6">
        <v>0</v>
      </c>
    </row>
    <row r="3955" spans="131:145" x14ac:dyDescent="0.25">
      <c r="EA3955" s="6" t="s">
        <v>0</v>
      </c>
      <c r="EB3955" s="6" t="s">
        <v>4</v>
      </c>
      <c r="EC3955" s="6" t="s">
        <v>696</v>
      </c>
      <c r="ED3955" s="6" t="s">
        <v>697</v>
      </c>
      <c r="EE3955" s="6" t="s">
        <v>97</v>
      </c>
      <c r="EF3955" s="6" t="s">
        <v>125</v>
      </c>
      <c r="EG3955" s="6">
        <v>43</v>
      </c>
      <c r="EH3955" s="6">
        <v>247</v>
      </c>
      <c r="EI3955" s="6">
        <v>41</v>
      </c>
      <c r="EJ3955" s="6">
        <v>232</v>
      </c>
      <c r="EK3955" s="6">
        <v>41</v>
      </c>
      <c r="EL3955" s="6">
        <v>9</v>
      </c>
      <c r="EM3955" s="6" t="s">
        <v>112</v>
      </c>
      <c r="EN3955" s="6" t="s">
        <v>21</v>
      </c>
      <c r="EO3955" s="6">
        <v>0</v>
      </c>
    </row>
    <row r="3956" spans="131:145" x14ac:dyDescent="0.25">
      <c r="EA3956" s="6" t="s">
        <v>3</v>
      </c>
      <c r="EB3956" s="6" t="s">
        <v>17</v>
      </c>
      <c r="EC3956" s="6" t="s">
        <v>232</v>
      </c>
      <c r="ED3956" s="6" t="s">
        <v>233</v>
      </c>
      <c r="EE3956" s="6" t="s">
        <v>97</v>
      </c>
      <c r="EF3956" s="6" t="s">
        <v>98</v>
      </c>
      <c r="EG3956" s="6">
        <v>30</v>
      </c>
      <c r="EH3956" s="6">
        <v>188</v>
      </c>
      <c r="EI3956" s="6">
        <v>24</v>
      </c>
      <c r="EJ3956" s="6">
        <v>112</v>
      </c>
      <c r="EK3956" s="6">
        <v>24</v>
      </c>
      <c r="EL3956" s="6">
        <v>112</v>
      </c>
      <c r="EM3956" s="6" t="s">
        <v>112</v>
      </c>
      <c r="EN3956" s="6" t="s">
        <v>22</v>
      </c>
      <c r="EO3956" s="6">
        <v>7</v>
      </c>
    </row>
    <row r="3957" spans="131:145" x14ac:dyDescent="0.25">
      <c r="EA3957" s="6" t="s">
        <v>0</v>
      </c>
      <c r="EB3957" s="6" t="s">
        <v>13</v>
      </c>
      <c r="EC3957" s="6" t="s">
        <v>239</v>
      </c>
      <c r="ED3957" s="6" t="s">
        <v>240</v>
      </c>
      <c r="EE3957" s="6" t="s">
        <v>97</v>
      </c>
      <c r="EF3957" s="6" t="s">
        <v>98</v>
      </c>
      <c r="EG3957" s="6">
        <v>15</v>
      </c>
      <c r="EH3957" s="6">
        <v>74</v>
      </c>
      <c r="EI3957" s="6">
        <v>12</v>
      </c>
      <c r="EJ3957" s="6">
        <v>60</v>
      </c>
      <c r="EK3957" s="6">
        <v>16</v>
      </c>
      <c r="EL3957" s="6">
        <v>74</v>
      </c>
      <c r="EM3957" s="6" t="s">
        <v>112</v>
      </c>
      <c r="EN3957" s="6" t="s">
        <v>21</v>
      </c>
      <c r="EO3957" s="6">
        <v>8</v>
      </c>
    </row>
    <row r="3958" spans="131:145" x14ac:dyDescent="0.25">
      <c r="EA3958" s="6" t="s">
        <v>3</v>
      </c>
      <c r="EB3958" s="6" t="s">
        <v>15</v>
      </c>
      <c r="EC3958" s="6" t="s">
        <v>234</v>
      </c>
      <c r="ED3958" s="6" t="s">
        <v>1060</v>
      </c>
      <c r="EE3958" s="6" t="s">
        <v>97</v>
      </c>
      <c r="EF3958" s="6" t="s">
        <v>132</v>
      </c>
      <c r="EG3958" s="6">
        <v>21</v>
      </c>
      <c r="EH3958" s="6">
        <v>107</v>
      </c>
      <c r="EI3958" s="6">
        <v>22</v>
      </c>
      <c r="EJ3958" s="6">
        <v>108</v>
      </c>
      <c r="EK3958" s="6">
        <v>22</v>
      </c>
      <c r="EL3958" s="6">
        <v>0</v>
      </c>
      <c r="EM3958" s="6" t="s">
        <v>112</v>
      </c>
      <c r="EN3958" s="6" t="s">
        <v>23</v>
      </c>
      <c r="EO3958" s="6">
        <v>0</v>
      </c>
    </row>
    <row r="3959" spans="131:145" x14ac:dyDescent="0.25">
      <c r="EA3959" s="6" t="s">
        <v>3</v>
      </c>
      <c r="EB3959" s="6" t="s">
        <v>16</v>
      </c>
      <c r="EC3959" s="6" t="s">
        <v>230</v>
      </c>
      <c r="ED3959" s="6" t="s">
        <v>231</v>
      </c>
      <c r="EE3959" s="6" t="s">
        <v>97</v>
      </c>
      <c r="EF3959" s="6" t="s">
        <v>98</v>
      </c>
      <c r="EG3959" s="6">
        <v>31</v>
      </c>
      <c r="EH3959" s="6">
        <v>191</v>
      </c>
      <c r="EI3959" s="6">
        <v>31</v>
      </c>
      <c r="EJ3959" s="6">
        <v>183</v>
      </c>
      <c r="EK3959" s="6">
        <v>31</v>
      </c>
      <c r="EL3959" s="6">
        <v>183</v>
      </c>
      <c r="EM3959" s="6" t="s">
        <v>112</v>
      </c>
      <c r="EN3959" s="6" t="s">
        <v>23</v>
      </c>
      <c r="EO3959" s="6">
        <v>40</v>
      </c>
    </row>
    <row r="3960" spans="131:145" x14ac:dyDescent="0.25">
      <c r="EA3960" s="6" t="s">
        <v>0</v>
      </c>
      <c r="EB3960" s="6" t="s">
        <v>13</v>
      </c>
      <c r="EC3960" s="6" t="s">
        <v>243</v>
      </c>
      <c r="ED3960" s="6" t="s">
        <v>244</v>
      </c>
      <c r="EE3960" s="6" t="s">
        <v>97</v>
      </c>
      <c r="EF3960" s="6" t="s">
        <v>98</v>
      </c>
      <c r="EG3960" s="6">
        <v>67</v>
      </c>
      <c r="EH3960" s="6">
        <v>350</v>
      </c>
      <c r="EI3960" s="6">
        <v>67</v>
      </c>
      <c r="EJ3960" s="6">
        <v>350</v>
      </c>
      <c r="EK3960" s="6">
        <v>67</v>
      </c>
      <c r="EL3960" s="6">
        <v>350</v>
      </c>
      <c r="EM3960" s="6" t="s">
        <v>112</v>
      </c>
      <c r="EN3960" s="6" t="s">
        <v>22</v>
      </c>
      <c r="EO3960" s="6">
        <v>43</v>
      </c>
    </row>
    <row r="3961" spans="131:145" x14ac:dyDescent="0.25">
      <c r="EA3961" s="6" t="s">
        <v>0</v>
      </c>
      <c r="EB3961" s="6" t="s">
        <v>13</v>
      </c>
      <c r="EC3961" s="6" t="s">
        <v>243</v>
      </c>
      <c r="ED3961" s="6" t="s">
        <v>244</v>
      </c>
      <c r="EE3961" s="6" t="s">
        <v>97</v>
      </c>
      <c r="EF3961" s="6" t="s">
        <v>98</v>
      </c>
      <c r="EG3961" s="6">
        <v>67</v>
      </c>
      <c r="EH3961" s="6">
        <v>350</v>
      </c>
      <c r="EI3961" s="6">
        <v>67</v>
      </c>
      <c r="EJ3961" s="6">
        <v>350</v>
      </c>
      <c r="EK3961" s="6">
        <v>67</v>
      </c>
      <c r="EL3961" s="6">
        <v>350</v>
      </c>
      <c r="EM3961" s="6" t="s">
        <v>112</v>
      </c>
      <c r="EN3961" s="6" t="s">
        <v>21</v>
      </c>
      <c r="EO3961" s="6">
        <v>50</v>
      </c>
    </row>
    <row r="3962" spans="131:145" x14ac:dyDescent="0.25">
      <c r="EA3962" s="6" t="s">
        <v>0</v>
      </c>
      <c r="EB3962" s="6" t="s">
        <v>5</v>
      </c>
      <c r="EC3962" s="6" t="s">
        <v>257</v>
      </c>
      <c r="ED3962" s="6" t="s">
        <v>258</v>
      </c>
      <c r="EE3962" s="6" t="s">
        <v>97</v>
      </c>
      <c r="EF3962" s="6" t="s">
        <v>98</v>
      </c>
      <c r="EG3962" s="6">
        <v>128</v>
      </c>
      <c r="EH3962" s="6">
        <v>725</v>
      </c>
      <c r="EI3962" s="6">
        <v>100</v>
      </c>
      <c r="EJ3962" s="6">
        <v>608</v>
      </c>
      <c r="EK3962" s="6">
        <v>128</v>
      </c>
      <c r="EL3962" s="6">
        <v>746</v>
      </c>
      <c r="EM3962" s="6" t="s">
        <v>113</v>
      </c>
      <c r="EN3962" s="6" t="s">
        <v>22</v>
      </c>
      <c r="EO3962" s="6">
        <v>72</v>
      </c>
    </row>
    <row r="3963" spans="131:145" x14ac:dyDescent="0.25">
      <c r="EA3963" s="6" t="s">
        <v>0</v>
      </c>
      <c r="EB3963" s="6" t="s">
        <v>4</v>
      </c>
      <c r="EC3963" s="6" t="s">
        <v>692</v>
      </c>
      <c r="ED3963" s="6" t="s">
        <v>693</v>
      </c>
      <c r="EE3963" s="6" t="s">
        <v>97</v>
      </c>
      <c r="EF3963" s="6" t="s">
        <v>125</v>
      </c>
      <c r="EG3963" s="6">
        <v>69</v>
      </c>
      <c r="EH3963" s="6">
        <v>325</v>
      </c>
      <c r="EI3963" s="6">
        <v>65</v>
      </c>
      <c r="EJ3963" s="6">
        <v>325</v>
      </c>
      <c r="EK3963" s="6">
        <v>71</v>
      </c>
      <c r="EL3963" s="6">
        <v>322</v>
      </c>
      <c r="EM3963" s="6" t="s">
        <v>113</v>
      </c>
      <c r="EN3963" s="6" t="s">
        <v>21</v>
      </c>
      <c r="EO3963" s="6">
        <v>55</v>
      </c>
    </row>
    <row r="3964" spans="131:145" x14ac:dyDescent="0.25">
      <c r="EA3964" s="6" t="s">
        <v>0</v>
      </c>
      <c r="EB3964" s="6" t="s">
        <v>11</v>
      </c>
      <c r="EC3964" s="6" t="s">
        <v>1836</v>
      </c>
      <c r="ED3964" s="6" t="s">
        <v>192</v>
      </c>
      <c r="EE3964" s="6" t="s">
        <v>97</v>
      </c>
      <c r="EF3964" s="6" t="s">
        <v>98</v>
      </c>
      <c r="EG3964" s="6">
        <v>14</v>
      </c>
      <c r="EH3964" s="6">
        <v>44</v>
      </c>
      <c r="EI3964" s="6">
        <v>14</v>
      </c>
      <c r="EJ3964" s="6">
        <v>44</v>
      </c>
      <c r="EK3964" s="6">
        <v>14</v>
      </c>
      <c r="EL3964" s="6">
        <v>44</v>
      </c>
      <c r="EM3964" s="6" t="s">
        <v>113</v>
      </c>
      <c r="EN3964" s="6" t="s">
        <v>22</v>
      </c>
      <c r="EO3964" s="6">
        <v>0</v>
      </c>
    </row>
    <row r="3965" spans="131:145" x14ac:dyDescent="0.25">
      <c r="EA3965" s="6" t="s">
        <v>0</v>
      </c>
      <c r="EB3965" s="6" t="s">
        <v>5</v>
      </c>
      <c r="EC3965" s="6" t="s">
        <v>273</v>
      </c>
      <c r="ED3965" s="6" t="s">
        <v>274</v>
      </c>
      <c r="EE3965" s="6" t="s">
        <v>97</v>
      </c>
      <c r="EF3965" s="6" t="s">
        <v>98</v>
      </c>
      <c r="EG3965" s="6">
        <v>85</v>
      </c>
      <c r="EH3965" s="6">
        <v>367</v>
      </c>
      <c r="EI3965" s="6">
        <v>80</v>
      </c>
      <c r="EJ3965" s="6">
        <v>337</v>
      </c>
      <c r="EK3965" s="6">
        <v>85</v>
      </c>
      <c r="EL3965" s="6">
        <v>367</v>
      </c>
      <c r="EM3965" s="6" t="s">
        <v>113</v>
      </c>
      <c r="EN3965" s="6" t="s">
        <v>23</v>
      </c>
      <c r="EO3965" s="6">
        <v>16</v>
      </c>
    </row>
    <row r="3966" spans="131:145" x14ac:dyDescent="0.25">
      <c r="EA3966" s="6" t="s">
        <v>0</v>
      </c>
      <c r="EB3966" s="6" t="s">
        <v>4</v>
      </c>
      <c r="EC3966" s="6" t="s">
        <v>253</v>
      </c>
      <c r="ED3966" s="6" t="s">
        <v>254</v>
      </c>
      <c r="EE3966" s="6" t="s">
        <v>97</v>
      </c>
      <c r="EF3966" s="6" t="s">
        <v>98</v>
      </c>
      <c r="EG3966" s="6">
        <v>6</v>
      </c>
      <c r="EH3966" s="6">
        <v>36</v>
      </c>
      <c r="EI3966" s="6">
        <v>6</v>
      </c>
      <c r="EJ3966" s="6">
        <v>36</v>
      </c>
      <c r="EK3966" s="6">
        <v>6</v>
      </c>
      <c r="EL3966" s="6">
        <v>36</v>
      </c>
      <c r="EM3966" s="6" t="s">
        <v>113</v>
      </c>
      <c r="EN3966" s="6" t="s">
        <v>21</v>
      </c>
      <c r="EO3966" s="6">
        <v>2</v>
      </c>
    </row>
    <row r="3967" spans="131:145" x14ac:dyDescent="0.25">
      <c r="EA3967" s="6" t="s">
        <v>0</v>
      </c>
      <c r="EB3967" s="6" t="s">
        <v>13</v>
      </c>
      <c r="EC3967" s="6" t="s">
        <v>725</v>
      </c>
      <c r="ED3967" s="6" t="s">
        <v>726</v>
      </c>
      <c r="EE3967" s="6" t="s">
        <v>97</v>
      </c>
      <c r="EF3967" s="6" t="s">
        <v>125</v>
      </c>
      <c r="EG3967" s="6">
        <v>57</v>
      </c>
      <c r="EH3967" s="6">
        <v>284</v>
      </c>
      <c r="EI3967" s="6">
        <v>54</v>
      </c>
      <c r="EJ3967" s="6">
        <v>262</v>
      </c>
      <c r="EK3967" s="6">
        <v>54</v>
      </c>
      <c r="EL3967" s="6">
        <v>262</v>
      </c>
      <c r="EM3967" s="6" t="s">
        <v>113</v>
      </c>
      <c r="EN3967" s="6" t="s">
        <v>22</v>
      </c>
      <c r="EO3967" s="6">
        <v>43</v>
      </c>
    </row>
    <row r="3968" spans="131:145" x14ac:dyDescent="0.25">
      <c r="EA3968" s="6" t="s">
        <v>0</v>
      </c>
      <c r="EB3968" s="6" t="s">
        <v>12</v>
      </c>
      <c r="EC3968" s="6" t="s">
        <v>1821</v>
      </c>
      <c r="ED3968" s="6" t="s">
        <v>724</v>
      </c>
      <c r="EE3968" s="6" t="s">
        <v>97</v>
      </c>
      <c r="EF3968" s="6" t="s">
        <v>98</v>
      </c>
      <c r="EG3968" s="6">
        <v>12</v>
      </c>
      <c r="EH3968" s="6">
        <v>61</v>
      </c>
      <c r="EI3968" s="6">
        <v>12</v>
      </c>
      <c r="EJ3968" s="6">
        <v>62</v>
      </c>
      <c r="EK3968" s="6">
        <v>12</v>
      </c>
      <c r="EL3968" s="6">
        <v>61</v>
      </c>
      <c r="EM3968" s="6" t="s">
        <v>113</v>
      </c>
      <c r="EN3968" s="6" t="s">
        <v>22</v>
      </c>
      <c r="EO3968" s="6">
        <v>0</v>
      </c>
    </row>
    <row r="3969" spans="131:145" x14ac:dyDescent="0.25">
      <c r="EA3969" s="6" t="s">
        <v>0</v>
      </c>
      <c r="EB3969" s="6" t="s">
        <v>5</v>
      </c>
      <c r="EC3969" s="6" t="s">
        <v>269</v>
      </c>
      <c r="ED3969" s="6" t="s">
        <v>270</v>
      </c>
      <c r="EE3969" s="6" t="s">
        <v>97</v>
      </c>
      <c r="EF3969" s="6" t="s">
        <v>98</v>
      </c>
      <c r="EG3969" s="6">
        <v>31</v>
      </c>
      <c r="EH3969" s="6">
        <v>170</v>
      </c>
      <c r="EI3969" s="6">
        <v>25</v>
      </c>
      <c r="EJ3969" s="6">
        <v>125</v>
      </c>
      <c r="EK3969" s="6">
        <v>31</v>
      </c>
      <c r="EL3969" s="6">
        <v>170</v>
      </c>
      <c r="EM3969" s="6" t="s">
        <v>113</v>
      </c>
      <c r="EN3969" s="6" t="s">
        <v>21</v>
      </c>
      <c r="EO3969" s="6">
        <v>8</v>
      </c>
    </row>
    <row r="3970" spans="131:145" x14ac:dyDescent="0.25">
      <c r="EA3970" s="6" t="s">
        <v>0</v>
      </c>
      <c r="EB3970" s="6" t="s">
        <v>5</v>
      </c>
      <c r="EC3970" s="6" t="s">
        <v>171</v>
      </c>
      <c r="ED3970" s="6" t="s">
        <v>172</v>
      </c>
      <c r="EE3970" s="6" t="s">
        <v>97</v>
      </c>
      <c r="EF3970" s="6" t="s">
        <v>132</v>
      </c>
      <c r="EG3970" s="6">
        <v>21</v>
      </c>
      <c r="EH3970" s="6">
        <v>111</v>
      </c>
      <c r="EI3970" s="6">
        <v>22</v>
      </c>
      <c r="EJ3970" s="6">
        <v>116</v>
      </c>
      <c r="EK3970" s="6">
        <v>26</v>
      </c>
      <c r="EL3970" s="6">
        <v>116</v>
      </c>
      <c r="EM3970" s="6" t="s">
        <v>113</v>
      </c>
      <c r="EN3970" s="6" t="s">
        <v>21</v>
      </c>
      <c r="EO3970" s="6">
        <v>5</v>
      </c>
    </row>
    <row r="3971" spans="131:145" x14ac:dyDescent="0.25">
      <c r="EA3971" s="6" t="s">
        <v>0</v>
      </c>
      <c r="EB3971" s="6" t="s">
        <v>5</v>
      </c>
      <c r="EC3971" s="6" t="s">
        <v>259</v>
      </c>
      <c r="ED3971" s="6" t="s">
        <v>260</v>
      </c>
      <c r="EE3971" s="6" t="s">
        <v>97</v>
      </c>
      <c r="EF3971" s="6" t="s">
        <v>98</v>
      </c>
      <c r="EG3971" s="6">
        <v>94</v>
      </c>
      <c r="EH3971" s="6">
        <v>341</v>
      </c>
      <c r="EI3971" s="6">
        <v>65</v>
      </c>
      <c r="EJ3971" s="6">
        <v>240</v>
      </c>
      <c r="EK3971" s="6">
        <v>95</v>
      </c>
      <c r="EL3971" s="6">
        <v>343</v>
      </c>
      <c r="EM3971" s="6" t="s">
        <v>113</v>
      </c>
      <c r="EN3971" s="6" t="s">
        <v>21</v>
      </c>
      <c r="EO3971" s="6">
        <v>6</v>
      </c>
    </row>
    <row r="3972" spans="131:145" x14ac:dyDescent="0.25">
      <c r="EA3972" s="6" t="s">
        <v>0</v>
      </c>
      <c r="EB3972" s="6" t="s">
        <v>5</v>
      </c>
      <c r="EC3972" s="6" t="s">
        <v>1525</v>
      </c>
      <c r="ED3972" s="6" t="s">
        <v>268</v>
      </c>
      <c r="EE3972" s="6" t="s">
        <v>97</v>
      </c>
      <c r="EF3972" s="6" t="s">
        <v>125</v>
      </c>
      <c r="EG3972" s="6">
        <v>110</v>
      </c>
      <c r="EH3972" s="6">
        <v>509</v>
      </c>
      <c r="EI3972" s="6">
        <v>80</v>
      </c>
      <c r="EJ3972" s="6">
        <v>324</v>
      </c>
      <c r="EK3972" s="6">
        <v>110</v>
      </c>
      <c r="EL3972" s="6">
        <v>506</v>
      </c>
      <c r="EM3972" s="6" t="s">
        <v>113</v>
      </c>
      <c r="EN3972" s="6" t="s">
        <v>23</v>
      </c>
      <c r="EO3972" s="6">
        <v>51</v>
      </c>
    </row>
    <row r="3973" spans="131:145" x14ac:dyDescent="0.25">
      <c r="EA3973" s="6" t="s">
        <v>0</v>
      </c>
      <c r="EB3973" s="6" t="s">
        <v>13</v>
      </c>
      <c r="EC3973" s="6" t="s">
        <v>237</v>
      </c>
      <c r="ED3973" s="6" t="s">
        <v>238</v>
      </c>
      <c r="EE3973" s="6" t="s">
        <v>97</v>
      </c>
      <c r="EF3973" s="6" t="s">
        <v>98</v>
      </c>
      <c r="EG3973" s="6">
        <v>6</v>
      </c>
      <c r="EH3973" s="6">
        <v>30</v>
      </c>
      <c r="EI3973" s="6">
        <v>6</v>
      </c>
      <c r="EJ3973" s="6">
        <v>30</v>
      </c>
      <c r="EK3973" s="6">
        <v>6</v>
      </c>
      <c r="EL3973" s="6">
        <v>30</v>
      </c>
      <c r="EM3973" s="6" t="s">
        <v>113</v>
      </c>
      <c r="EN3973" s="6" t="s">
        <v>23</v>
      </c>
      <c r="EO3973" s="6">
        <v>2</v>
      </c>
    </row>
    <row r="3974" spans="131:145" x14ac:dyDescent="0.25">
      <c r="EA3974" s="6" t="s">
        <v>0</v>
      </c>
      <c r="EB3974" s="6" t="s">
        <v>5</v>
      </c>
      <c r="EC3974" s="6" t="s">
        <v>269</v>
      </c>
      <c r="ED3974" s="6" t="s">
        <v>270</v>
      </c>
      <c r="EE3974" s="6" t="s">
        <v>97</v>
      </c>
      <c r="EF3974" s="6" t="s">
        <v>98</v>
      </c>
      <c r="EG3974" s="6">
        <v>31</v>
      </c>
      <c r="EH3974" s="6">
        <v>170</v>
      </c>
      <c r="EI3974" s="6">
        <v>25</v>
      </c>
      <c r="EJ3974" s="6">
        <v>125</v>
      </c>
      <c r="EK3974" s="6">
        <v>31</v>
      </c>
      <c r="EL3974" s="6">
        <v>170</v>
      </c>
      <c r="EM3974" s="6" t="s">
        <v>113</v>
      </c>
      <c r="EN3974" s="6" t="s">
        <v>22</v>
      </c>
      <c r="EO3974" s="6">
        <v>6</v>
      </c>
    </row>
    <row r="3975" spans="131:145" x14ac:dyDescent="0.25">
      <c r="EA3975" s="6" t="s">
        <v>0</v>
      </c>
      <c r="EB3975" s="6" t="s">
        <v>4</v>
      </c>
      <c r="EC3975" s="6" t="s">
        <v>692</v>
      </c>
      <c r="ED3975" s="6" t="s">
        <v>693</v>
      </c>
      <c r="EE3975" s="6" t="s">
        <v>97</v>
      </c>
      <c r="EF3975" s="6" t="s">
        <v>125</v>
      </c>
      <c r="EG3975" s="6">
        <v>69</v>
      </c>
      <c r="EH3975" s="6">
        <v>325</v>
      </c>
      <c r="EI3975" s="6">
        <v>65</v>
      </c>
      <c r="EJ3975" s="6">
        <v>325</v>
      </c>
      <c r="EK3975" s="6">
        <v>71</v>
      </c>
      <c r="EL3975" s="6">
        <v>322</v>
      </c>
      <c r="EM3975" s="6" t="s">
        <v>113</v>
      </c>
      <c r="EN3975" s="6" t="s">
        <v>23</v>
      </c>
      <c r="EO3975" s="6">
        <v>103</v>
      </c>
    </row>
    <row r="3976" spans="131:145" x14ac:dyDescent="0.25">
      <c r="EA3976" s="6" t="s">
        <v>0</v>
      </c>
      <c r="EB3976" s="6" t="s">
        <v>4</v>
      </c>
      <c r="EC3976" s="6" t="s">
        <v>265</v>
      </c>
      <c r="ED3976" s="6" t="s">
        <v>266</v>
      </c>
      <c r="EE3976" s="6" t="s">
        <v>97</v>
      </c>
      <c r="EF3976" s="6" t="s">
        <v>125</v>
      </c>
      <c r="EG3976" s="6">
        <v>14</v>
      </c>
      <c r="EH3976" s="6">
        <v>73</v>
      </c>
      <c r="EI3976" s="6">
        <v>12</v>
      </c>
      <c r="EJ3976" s="6">
        <v>61</v>
      </c>
      <c r="EK3976" s="6">
        <v>14</v>
      </c>
      <c r="EL3976" s="6">
        <v>72</v>
      </c>
      <c r="EM3976" s="6" t="s">
        <v>113</v>
      </c>
      <c r="EN3976" s="6" t="s">
        <v>23</v>
      </c>
      <c r="EO3976" s="6">
        <v>3</v>
      </c>
    </row>
    <row r="3977" spans="131:145" x14ac:dyDescent="0.25">
      <c r="EA3977" s="6" t="s">
        <v>0</v>
      </c>
      <c r="EB3977" s="6" t="s">
        <v>5</v>
      </c>
      <c r="EC3977" s="6" t="s">
        <v>261</v>
      </c>
      <c r="ED3977" s="6" t="s">
        <v>262</v>
      </c>
      <c r="EE3977" s="6" t="s">
        <v>97</v>
      </c>
      <c r="EF3977" s="6" t="s">
        <v>98</v>
      </c>
      <c r="EG3977" s="6">
        <v>42</v>
      </c>
      <c r="EH3977" s="6">
        <v>175</v>
      </c>
      <c r="EI3977" s="6">
        <v>27</v>
      </c>
      <c r="EJ3977" s="6">
        <v>131</v>
      </c>
      <c r="EK3977" s="6">
        <v>42</v>
      </c>
      <c r="EL3977" s="6">
        <v>175</v>
      </c>
      <c r="EM3977" s="6" t="s">
        <v>113</v>
      </c>
      <c r="EN3977" s="6" t="s">
        <v>21</v>
      </c>
      <c r="EO3977" s="6">
        <v>4</v>
      </c>
    </row>
    <row r="3978" spans="131:145" x14ac:dyDescent="0.25">
      <c r="EA3978" s="6" t="s">
        <v>0</v>
      </c>
      <c r="EB3978" s="6" t="s">
        <v>5</v>
      </c>
      <c r="EC3978" s="6" t="s">
        <v>259</v>
      </c>
      <c r="ED3978" s="6" t="s">
        <v>260</v>
      </c>
      <c r="EE3978" s="6" t="s">
        <v>97</v>
      </c>
      <c r="EF3978" s="6" t="s">
        <v>98</v>
      </c>
      <c r="EG3978" s="6">
        <v>94</v>
      </c>
      <c r="EH3978" s="6">
        <v>341</v>
      </c>
      <c r="EI3978" s="6">
        <v>65</v>
      </c>
      <c r="EJ3978" s="6">
        <v>240</v>
      </c>
      <c r="EK3978" s="6">
        <v>95</v>
      </c>
      <c r="EL3978" s="6">
        <v>343</v>
      </c>
      <c r="EM3978" s="6" t="s">
        <v>113</v>
      </c>
      <c r="EN3978" s="6" t="s">
        <v>22</v>
      </c>
      <c r="EO3978" s="6">
        <v>4</v>
      </c>
    </row>
    <row r="3979" spans="131:145" x14ac:dyDescent="0.25">
      <c r="EA3979" s="6" t="s">
        <v>0</v>
      </c>
      <c r="EB3979" s="6" t="s">
        <v>5</v>
      </c>
      <c r="EC3979" s="6" t="s">
        <v>171</v>
      </c>
      <c r="ED3979" s="6" t="s">
        <v>172</v>
      </c>
      <c r="EE3979" s="6" t="s">
        <v>97</v>
      </c>
      <c r="EF3979" s="6" t="s">
        <v>132</v>
      </c>
      <c r="EG3979" s="6">
        <v>21</v>
      </c>
      <c r="EH3979" s="6">
        <v>111</v>
      </c>
      <c r="EI3979" s="6">
        <v>22</v>
      </c>
      <c r="EJ3979" s="6">
        <v>116</v>
      </c>
      <c r="EK3979" s="6">
        <v>26</v>
      </c>
      <c r="EL3979" s="6">
        <v>116</v>
      </c>
      <c r="EM3979" s="6" t="s">
        <v>113</v>
      </c>
      <c r="EN3979" s="6" t="s">
        <v>22</v>
      </c>
      <c r="EO3979" s="6">
        <v>4</v>
      </c>
    </row>
    <row r="3980" spans="131:145" x14ac:dyDescent="0.25">
      <c r="EA3980" s="6" t="s">
        <v>0</v>
      </c>
      <c r="EB3980" s="6" t="s">
        <v>5</v>
      </c>
      <c r="EC3980" s="6" t="s">
        <v>261</v>
      </c>
      <c r="ED3980" s="6" t="s">
        <v>262</v>
      </c>
      <c r="EE3980" s="6" t="s">
        <v>97</v>
      </c>
      <c r="EF3980" s="6" t="s">
        <v>98</v>
      </c>
      <c r="EG3980" s="6">
        <v>42</v>
      </c>
      <c r="EH3980" s="6">
        <v>175</v>
      </c>
      <c r="EI3980" s="6">
        <v>27</v>
      </c>
      <c r="EJ3980" s="6">
        <v>131</v>
      </c>
      <c r="EK3980" s="6">
        <v>42</v>
      </c>
      <c r="EL3980" s="6">
        <v>175</v>
      </c>
      <c r="EM3980" s="6" t="s">
        <v>113</v>
      </c>
      <c r="EN3980" s="6" t="s">
        <v>22</v>
      </c>
      <c r="EO3980" s="6">
        <v>2</v>
      </c>
    </row>
    <row r="3981" spans="131:145" x14ac:dyDescent="0.25">
      <c r="EA3981" s="6" t="s">
        <v>0</v>
      </c>
      <c r="EB3981" s="6" t="s">
        <v>11</v>
      </c>
      <c r="EC3981" s="6" t="s">
        <v>1834</v>
      </c>
      <c r="ED3981" s="6" t="s">
        <v>190</v>
      </c>
      <c r="EE3981" s="6" t="s">
        <v>97</v>
      </c>
      <c r="EF3981" s="6" t="s">
        <v>132</v>
      </c>
      <c r="EG3981" s="6">
        <v>12</v>
      </c>
      <c r="EH3981" s="6">
        <v>47</v>
      </c>
      <c r="EI3981" s="6">
        <v>15</v>
      </c>
      <c r="EJ3981" s="6">
        <v>69</v>
      </c>
      <c r="EK3981" s="6">
        <v>15</v>
      </c>
      <c r="EL3981" s="6">
        <v>69</v>
      </c>
      <c r="EM3981" s="6" t="s">
        <v>113</v>
      </c>
      <c r="EN3981" s="6" t="s">
        <v>22</v>
      </c>
      <c r="EO3981" s="6">
        <v>1</v>
      </c>
    </row>
    <row r="3982" spans="131:145" x14ac:dyDescent="0.25">
      <c r="EA3982" s="6" t="s">
        <v>0</v>
      </c>
      <c r="EB3982" s="6" t="s">
        <v>8</v>
      </c>
      <c r="EC3982" s="6" t="s">
        <v>1816</v>
      </c>
      <c r="ED3982" s="6" t="s">
        <v>127</v>
      </c>
      <c r="EE3982" s="6" t="s">
        <v>97</v>
      </c>
      <c r="EF3982" s="6" t="s">
        <v>132</v>
      </c>
      <c r="EG3982" s="6">
        <v>50</v>
      </c>
      <c r="EH3982" s="6">
        <v>295</v>
      </c>
      <c r="EI3982" s="6">
        <v>50</v>
      </c>
      <c r="EJ3982" s="6">
        <v>293</v>
      </c>
      <c r="EK3982" s="6">
        <v>50</v>
      </c>
      <c r="EL3982" s="6">
        <v>293</v>
      </c>
      <c r="EM3982" s="6" t="s">
        <v>113</v>
      </c>
      <c r="EN3982" s="6" t="s">
        <v>22</v>
      </c>
      <c r="EO3982" s="6">
        <v>14</v>
      </c>
    </row>
    <row r="3983" spans="131:145" x14ac:dyDescent="0.25">
      <c r="EA3983" s="6" t="s">
        <v>0</v>
      </c>
      <c r="EB3983" s="6" t="s">
        <v>5</v>
      </c>
      <c r="EC3983" s="6" t="s">
        <v>171</v>
      </c>
      <c r="ED3983" s="6" t="s">
        <v>172</v>
      </c>
      <c r="EE3983" s="6" t="s">
        <v>97</v>
      </c>
      <c r="EF3983" s="6" t="s">
        <v>132</v>
      </c>
      <c r="EG3983" s="6">
        <v>21</v>
      </c>
      <c r="EH3983" s="6">
        <v>111</v>
      </c>
      <c r="EI3983" s="6">
        <v>22</v>
      </c>
      <c r="EJ3983" s="6">
        <v>116</v>
      </c>
      <c r="EK3983" s="6">
        <v>26</v>
      </c>
      <c r="EL3983" s="6">
        <v>116</v>
      </c>
      <c r="EM3983" s="6" t="s">
        <v>113</v>
      </c>
      <c r="EN3983" s="6" t="s">
        <v>23</v>
      </c>
      <c r="EO3983" s="6">
        <v>9</v>
      </c>
    </row>
    <row r="3984" spans="131:145" x14ac:dyDescent="0.25">
      <c r="EA3984" s="6" t="s">
        <v>0</v>
      </c>
      <c r="EB3984" s="6" t="s">
        <v>12</v>
      </c>
      <c r="EC3984" s="6" t="s">
        <v>1821</v>
      </c>
      <c r="ED3984" s="6" t="s">
        <v>724</v>
      </c>
      <c r="EE3984" s="6" t="s">
        <v>97</v>
      </c>
      <c r="EF3984" s="6" t="s">
        <v>98</v>
      </c>
      <c r="EG3984" s="6">
        <v>12</v>
      </c>
      <c r="EH3984" s="6">
        <v>61</v>
      </c>
      <c r="EI3984" s="6">
        <v>12</v>
      </c>
      <c r="EJ3984" s="6">
        <v>62</v>
      </c>
      <c r="EK3984" s="6">
        <v>12</v>
      </c>
      <c r="EL3984" s="6">
        <v>61</v>
      </c>
      <c r="EM3984" s="6" t="s">
        <v>113</v>
      </c>
      <c r="EN3984" s="6" t="s">
        <v>23</v>
      </c>
      <c r="EO3984" s="6">
        <v>3</v>
      </c>
    </row>
    <row r="3985" spans="131:145" x14ac:dyDescent="0.25">
      <c r="EA3985" s="6" t="s">
        <v>0</v>
      </c>
      <c r="EB3985" s="6" t="s">
        <v>8</v>
      </c>
      <c r="EC3985" s="6" t="s">
        <v>1800</v>
      </c>
      <c r="ED3985" s="6" t="s">
        <v>129</v>
      </c>
      <c r="EE3985" s="6" t="s">
        <v>97</v>
      </c>
      <c r="EF3985" s="6" t="s">
        <v>125</v>
      </c>
      <c r="EG3985" s="6">
        <v>46</v>
      </c>
      <c r="EH3985" s="6">
        <v>272</v>
      </c>
      <c r="EI3985" s="6">
        <v>45</v>
      </c>
      <c r="EJ3985" s="6">
        <v>257</v>
      </c>
      <c r="EK3985" s="6">
        <v>45</v>
      </c>
      <c r="EL3985" s="6">
        <v>269</v>
      </c>
      <c r="EM3985" s="6" t="s">
        <v>113</v>
      </c>
      <c r="EN3985" s="6" t="s">
        <v>23</v>
      </c>
      <c r="EO3985" s="6">
        <v>22</v>
      </c>
    </row>
    <row r="3986" spans="131:145" x14ac:dyDescent="0.25">
      <c r="EA3986" s="6" t="s">
        <v>0</v>
      </c>
      <c r="EB3986" s="6" t="s">
        <v>5</v>
      </c>
      <c r="EC3986" s="6" t="s">
        <v>183</v>
      </c>
      <c r="ED3986" s="6" t="s">
        <v>184</v>
      </c>
      <c r="EE3986" s="6" t="s">
        <v>97</v>
      </c>
      <c r="EF3986" s="6" t="s">
        <v>125</v>
      </c>
      <c r="EG3986" s="6">
        <v>45</v>
      </c>
      <c r="EH3986" s="6">
        <v>193</v>
      </c>
      <c r="EI3986" s="6">
        <v>48</v>
      </c>
      <c r="EJ3986" s="6">
        <v>196</v>
      </c>
      <c r="EK3986" s="6">
        <v>48</v>
      </c>
      <c r="EL3986" s="6">
        <v>196</v>
      </c>
      <c r="EM3986" s="6" t="s">
        <v>113</v>
      </c>
      <c r="EN3986" s="6" t="s">
        <v>21</v>
      </c>
      <c r="EO3986" s="6">
        <v>10</v>
      </c>
    </row>
    <row r="3987" spans="131:145" x14ac:dyDescent="0.25">
      <c r="EA3987" s="6" t="s">
        <v>0</v>
      </c>
      <c r="EB3987" s="6" t="s">
        <v>8</v>
      </c>
      <c r="EC3987" s="6" t="s">
        <v>123</v>
      </c>
      <c r="ED3987" s="6" t="s">
        <v>124</v>
      </c>
      <c r="EE3987" s="6" t="s">
        <v>97</v>
      </c>
      <c r="EF3987" s="6" t="s">
        <v>98</v>
      </c>
      <c r="EG3987" s="6">
        <v>30</v>
      </c>
      <c r="EH3987" s="6">
        <v>175</v>
      </c>
      <c r="EI3987" s="6">
        <v>18</v>
      </c>
      <c r="EJ3987" s="6">
        <v>120</v>
      </c>
      <c r="EK3987" s="6">
        <v>29</v>
      </c>
      <c r="EL3987" s="6">
        <v>182</v>
      </c>
      <c r="EM3987" s="6" t="s">
        <v>113</v>
      </c>
      <c r="EN3987" s="6" t="s">
        <v>21</v>
      </c>
      <c r="EO3987" s="6">
        <v>5</v>
      </c>
    </row>
    <row r="3988" spans="131:145" x14ac:dyDescent="0.25">
      <c r="EA3988" s="6" t="s">
        <v>0</v>
      </c>
      <c r="EB3988" s="6" t="s">
        <v>11</v>
      </c>
      <c r="EC3988" s="6" t="s">
        <v>187</v>
      </c>
      <c r="ED3988" s="6" t="s">
        <v>188</v>
      </c>
      <c r="EE3988" s="6" t="s">
        <v>97</v>
      </c>
      <c r="EF3988" s="6" t="s">
        <v>132</v>
      </c>
      <c r="EG3988" s="6">
        <v>18</v>
      </c>
      <c r="EH3988" s="6">
        <v>78</v>
      </c>
      <c r="EI3988" s="6">
        <v>18</v>
      </c>
      <c r="EJ3988" s="6">
        <v>79</v>
      </c>
      <c r="EK3988" s="6">
        <v>18</v>
      </c>
      <c r="EL3988" s="6">
        <v>77</v>
      </c>
      <c r="EM3988" s="6" t="s">
        <v>113</v>
      </c>
      <c r="EN3988" s="6" t="s">
        <v>21</v>
      </c>
      <c r="EO3988" s="6">
        <v>2</v>
      </c>
    </row>
    <row r="3989" spans="131:145" x14ac:dyDescent="0.25">
      <c r="EA3989" s="6" t="s">
        <v>0</v>
      </c>
      <c r="EB3989" s="6" t="s">
        <v>4</v>
      </c>
      <c r="EC3989" s="6" t="s">
        <v>265</v>
      </c>
      <c r="ED3989" s="6" t="s">
        <v>266</v>
      </c>
      <c r="EE3989" s="6" t="s">
        <v>97</v>
      </c>
      <c r="EF3989" s="6" t="s">
        <v>125</v>
      </c>
      <c r="EG3989" s="6">
        <v>14</v>
      </c>
      <c r="EH3989" s="6">
        <v>73</v>
      </c>
      <c r="EI3989" s="6">
        <v>12</v>
      </c>
      <c r="EJ3989" s="6">
        <v>61</v>
      </c>
      <c r="EK3989" s="6">
        <v>14</v>
      </c>
      <c r="EL3989" s="6">
        <v>72</v>
      </c>
      <c r="EM3989" s="6" t="s">
        <v>113</v>
      </c>
      <c r="EN3989" s="6" t="s">
        <v>22</v>
      </c>
      <c r="EO3989" s="6">
        <v>1</v>
      </c>
    </row>
    <row r="3990" spans="131:145" x14ac:dyDescent="0.25">
      <c r="EA3990" s="6" t="s">
        <v>0</v>
      </c>
      <c r="EB3990" s="6" t="s">
        <v>4</v>
      </c>
      <c r="EC3990" s="6" t="s">
        <v>692</v>
      </c>
      <c r="ED3990" s="6" t="s">
        <v>693</v>
      </c>
      <c r="EE3990" s="6" t="s">
        <v>97</v>
      </c>
      <c r="EF3990" s="6" t="s">
        <v>125</v>
      </c>
      <c r="EG3990" s="6">
        <v>69</v>
      </c>
      <c r="EH3990" s="6">
        <v>325</v>
      </c>
      <c r="EI3990" s="6">
        <v>65</v>
      </c>
      <c r="EJ3990" s="6">
        <v>325</v>
      </c>
      <c r="EK3990" s="6">
        <v>71</v>
      </c>
      <c r="EL3990" s="6">
        <v>322</v>
      </c>
      <c r="EM3990" s="6" t="s">
        <v>113</v>
      </c>
      <c r="EN3990" s="6" t="s">
        <v>22</v>
      </c>
      <c r="EO3990" s="6">
        <v>48</v>
      </c>
    </row>
    <row r="3991" spans="131:145" x14ac:dyDescent="0.25">
      <c r="EA3991" s="6" t="s">
        <v>0</v>
      </c>
      <c r="EB3991" s="6" t="s">
        <v>4</v>
      </c>
      <c r="EC3991" s="6" t="s">
        <v>832</v>
      </c>
      <c r="ED3991" s="6" t="s">
        <v>833</v>
      </c>
      <c r="EE3991" s="6" t="s">
        <v>97</v>
      </c>
      <c r="EF3991" s="6" t="s">
        <v>98</v>
      </c>
      <c r="EG3991" s="6">
        <v>68</v>
      </c>
      <c r="EH3991" s="6">
        <v>340</v>
      </c>
      <c r="EI3991" s="6">
        <v>61</v>
      </c>
      <c r="EJ3991" s="6">
        <v>315</v>
      </c>
      <c r="EK3991" s="6">
        <v>68</v>
      </c>
      <c r="EL3991" s="6">
        <v>340</v>
      </c>
      <c r="EM3991" s="6" t="s">
        <v>113</v>
      </c>
      <c r="EN3991" s="6" t="s">
        <v>21</v>
      </c>
      <c r="EO3991" s="6">
        <v>18</v>
      </c>
    </row>
    <row r="3992" spans="131:145" x14ac:dyDescent="0.25">
      <c r="EA3992" s="6" t="s">
        <v>0</v>
      </c>
      <c r="EB3992" s="6" t="s">
        <v>11</v>
      </c>
      <c r="EC3992" s="6" t="s">
        <v>1836</v>
      </c>
      <c r="ED3992" s="6" t="s">
        <v>192</v>
      </c>
      <c r="EE3992" s="6" t="s">
        <v>97</v>
      </c>
      <c r="EF3992" s="6" t="s">
        <v>98</v>
      </c>
      <c r="EG3992" s="6">
        <v>14</v>
      </c>
      <c r="EH3992" s="6">
        <v>44</v>
      </c>
      <c r="EI3992" s="6">
        <v>14</v>
      </c>
      <c r="EJ3992" s="6">
        <v>44</v>
      </c>
      <c r="EK3992" s="6">
        <v>14</v>
      </c>
      <c r="EL3992" s="6">
        <v>44</v>
      </c>
      <c r="EM3992" s="6" t="s">
        <v>113</v>
      </c>
      <c r="EN3992" s="6" t="s">
        <v>21</v>
      </c>
      <c r="EO3992" s="6">
        <v>1</v>
      </c>
    </row>
    <row r="3993" spans="131:145" x14ac:dyDescent="0.25">
      <c r="EA3993" s="6" t="s">
        <v>0</v>
      </c>
      <c r="EB3993" s="6" t="s">
        <v>5</v>
      </c>
      <c r="EC3993" s="6" t="s">
        <v>269</v>
      </c>
      <c r="ED3993" s="6" t="s">
        <v>270</v>
      </c>
      <c r="EE3993" s="6" t="s">
        <v>97</v>
      </c>
      <c r="EF3993" s="6" t="s">
        <v>98</v>
      </c>
      <c r="EG3993" s="6">
        <v>31</v>
      </c>
      <c r="EH3993" s="6">
        <v>170</v>
      </c>
      <c r="EI3993" s="6">
        <v>25</v>
      </c>
      <c r="EJ3993" s="6">
        <v>125</v>
      </c>
      <c r="EK3993" s="6">
        <v>31</v>
      </c>
      <c r="EL3993" s="6">
        <v>170</v>
      </c>
      <c r="EM3993" s="6" t="s">
        <v>113</v>
      </c>
      <c r="EN3993" s="6" t="s">
        <v>23</v>
      </c>
      <c r="EO3993" s="6">
        <v>14</v>
      </c>
    </row>
    <row r="3994" spans="131:145" x14ac:dyDescent="0.25">
      <c r="EA3994" s="6" t="s">
        <v>0</v>
      </c>
      <c r="EB3994" s="6" t="s">
        <v>13</v>
      </c>
      <c r="EC3994" s="6" t="s">
        <v>725</v>
      </c>
      <c r="ED3994" s="6" t="s">
        <v>726</v>
      </c>
      <c r="EE3994" s="6" t="s">
        <v>97</v>
      </c>
      <c r="EF3994" s="6" t="s">
        <v>125</v>
      </c>
      <c r="EG3994" s="6">
        <v>57</v>
      </c>
      <c r="EH3994" s="6">
        <v>284</v>
      </c>
      <c r="EI3994" s="6">
        <v>54</v>
      </c>
      <c r="EJ3994" s="6">
        <v>262</v>
      </c>
      <c r="EK3994" s="6">
        <v>54</v>
      </c>
      <c r="EL3994" s="6">
        <v>262</v>
      </c>
      <c r="EM3994" s="6" t="s">
        <v>113</v>
      </c>
      <c r="EN3994" s="6" t="s">
        <v>21</v>
      </c>
      <c r="EO3994" s="6">
        <v>27</v>
      </c>
    </row>
    <row r="3995" spans="131:145" x14ac:dyDescent="0.25">
      <c r="EA3995" s="6" t="s">
        <v>0</v>
      </c>
      <c r="EB3995" s="6" t="s">
        <v>5</v>
      </c>
      <c r="EC3995" s="6" t="s">
        <v>257</v>
      </c>
      <c r="ED3995" s="6" t="s">
        <v>258</v>
      </c>
      <c r="EE3995" s="6" t="s">
        <v>97</v>
      </c>
      <c r="EF3995" s="6" t="s">
        <v>98</v>
      </c>
      <c r="EG3995" s="6">
        <v>128</v>
      </c>
      <c r="EH3995" s="6">
        <v>725</v>
      </c>
      <c r="EI3995" s="6">
        <v>100</v>
      </c>
      <c r="EJ3995" s="6">
        <v>608</v>
      </c>
      <c r="EK3995" s="6">
        <v>128</v>
      </c>
      <c r="EL3995" s="6">
        <v>746</v>
      </c>
      <c r="EM3995" s="6" t="s">
        <v>113</v>
      </c>
      <c r="EN3995" s="6" t="s">
        <v>23</v>
      </c>
      <c r="EO3995" s="6">
        <v>169</v>
      </c>
    </row>
    <row r="3996" spans="131:145" x14ac:dyDescent="0.25">
      <c r="EA3996" s="6" t="s">
        <v>0</v>
      </c>
      <c r="EB3996" s="6" t="s">
        <v>4</v>
      </c>
      <c r="EC3996" s="6" t="s">
        <v>253</v>
      </c>
      <c r="ED3996" s="6" t="s">
        <v>254</v>
      </c>
      <c r="EE3996" s="6" t="s">
        <v>97</v>
      </c>
      <c r="EF3996" s="6" t="s">
        <v>98</v>
      </c>
      <c r="EG3996" s="6">
        <v>6</v>
      </c>
      <c r="EH3996" s="6">
        <v>36</v>
      </c>
      <c r="EI3996" s="6">
        <v>6</v>
      </c>
      <c r="EJ3996" s="6">
        <v>36</v>
      </c>
      <c r="EK3996" s="6">
        <v>6</v>
      </c>
      <c r="EL3996" s="6">
        <v>36</v>
      </c>
      <c r="EM3996" s="6" t="s">
        <v>113</v>
      </c>
      <c r="EN3996" s="6" t="s">
        <v>23</v>
      </c>
      <c r="EO3996" s="6">
        <v>2</v>
      </c>
    </row>
    <row r="3997" spans="131:145" x14ac:dyDescent="0.25">
      <c r="EA3997" s="6" t="s">
        <v>0</v>
      </c>
      <c r="EB3997" s="6" t="s">
        <v>5</v>
      </c>
      <c r="EC3997" s="6" t="s">
        <v>846</v>
      </c>
      <c r="ED3997" s="6" t="s">
        <v>847</v>
      </c>
      <c r="EE3997" s="6" t="s">
        <v>97</v>
      </c>
      <c r="EF3997" s="6" t="s">
        <v>132</v>
      </c>
      <c r="EG3997" s="6">
        <v>243</v>
      </c>
      <c r="EH3997" s="6">
        <v>1307</v>
      </c>
      <c r="EI3997" s="6">
        <v>227</v>
      </c>
      <c r="EJ3997" s="6">
        <v>1227</v>
      </c>
      <c r="EK3997" s="6">
        <v>227</v>
      </c>
      <c r="EL3997" s="6">
        <v>1227</v>
      </c>
      <c r="EM3997" s="6" t="s">
        <v>113</v>
      </c>
      <c r="EN3997" s="6" t="s">
        <v>23</v>
      </c>
      <c r="EO3997" s="6">
        <v>63</v>
      </c>
    </row>
    <row r="3998" spans="131:145" x14ac:dyDescent="0.25">
      <c r="EA3998" s="6" t="s">
        <v>0</v>
      </c>
      <c r="EB3998" s="6" t="s">
        <v>5</v>
      </c>
      <c r="EC3998" s="6" t="s">
        <v>271</v>
      </c>
      <c r="ED3998" s="6" t="s">
        <v>272</v>
      </c>
      <c r="EE3998" s="6" t="s">
        <v>97</v>
      </c>
      <c r="EF3998" s="6" t="s">
        <v>125</v>
      </c>
      <c r="EG3998" s="6">
        <v>18</v>
      </c>
      <c r="EH3998" s="6">
        <v>82</v>
      </c>
      <c r="EI3998" s="6">
        <v>18</v>
      </c>
      <c r="EJ3998" s="6">
        <v>82</v>
      </c>
      <c r="EK3998" s="6">
        <v>18</v>
      </c>
      <c r="EL3998" s="6">
        <v>80</v>
      </c>
      <c r="EM3998" s="6" t="s">
        <v>113</v>
      </c>
      <c r="EN3998" s="6" t="s">
        <v>21</v>
      </c>
      <c r="EO3998" s="6">
        <v>1</v>
      </c>
    </row>
    <row r="3999" spans="131:145" x14ac:dyDescent="0.25">
      <c r="EA3999" s="6" t="s">
        <v>0</v>
      </c>
      <c r="EB3999" s="6" t="s">
        <v>13</v>
      </c>
      <c r="EC3999" s="6" t="s">
        <v>725</v>
      </c>
      <c r="ED3999" s="6" t="s">
        <v>726</v>
      </c>
      <c r="EE3999" s="6" t="s">
        <v>97</v>
      </c>
      <c r="EF3999" s="6" t="s">
        <v>125</v>
      </c>
      <c r="EG3999" s="6">
        <v>57</v>
      </c>
      <c r="EH3999" s="6">
        <v>284</v>
      </c>
      <c r="EI3999" s="6">
        <v>54</v>
      </c>
      <c r="EJ3999" s="6">
        <v>262</v>
      </c>
      <c r="EK3999" s="6">
        <v>54</v>
      </c>
      <c r="EL3999" s="6">
        <v>262</v>
      </c>
      <c r="EM3999" s="6" t="s">
        <v>113</v>
      </c>
      <c r="EN3999" s="6" t="s">
        <v>23</v>
      </c>
      <c r="EO3999" s="6">
        <v>70</v>
      </c>
    </row>
    <row r="4000" spans="131:145" x14ac:dyDescent="0.25">
      <c r="EA4000" s="6" t="s">
        <v>0</v>
      </c>
      <c r="EB4000" s="6" t="s">
        <v>5</v>
      </c>
      <c r="EC4000" s="6" t="s">
        <v>169</v>
      </c>
      <c r="ED4000" s="6" t="s">
        <v>170</v>
      </c>
      <c r="EE4000" s="6" t="s">
        <v>97</v>
      </c>
      <c r="EF4000" s="6" t="s">
        <v>98</v>
      </c>
      <c r="EG4000" s="6">
        <v>65</v>
      </c>
      <c r="EH4000" s="6">
        <v>315</v>
      </c>
      <c r="EI4000" s="6">
        <v>31</v>
      </c>
      <c r="EJ4000" s="6">
        <v>171</v>
      </c>
      <c r="EK4000" s="6">
        <v>65</v>
      </c>
      <c r="EL4000" s="6">
        <v>323</v>
      </c>
      <c r="EM4000" s="6" t="s">
        <v>113</v>
      </c>
      <c r="EN4000" s="6" t="s">
        <v>22</v>
      </c>
      <c r="EO4000" s="6">
        <v>10</v>
      </c>
    </row>
    <row r="4001" spans="131:145" x14ac:dyDescent="0.25">
      <c r="EA4001" s="6" t="s">
        <v>0</v>
      </c>
      <c r="EB4001" s="6" t="s">
        <v>13</v>
      </c>
      <c r="EC4001" s="6" t="s">
        <v>235</v>
      </c>
      <c r="ED4001" s="6" t="s">
        <v>236</v>
      </c>
      <c r="EE4001" s="6" t="s">
        <v>97</v>
      </c>
      <c r="EF4001" s="6" t="s">
        <v>98</v>
      </c>
      <c r="EG4001" s="6">
        <v>5</v>
      </c>
      <c r="EH4001" s="6">
        <v>26</v>
      </c>
      <c r="EI4001" s="6">
        <v>5</v>
      </c>
      <c r="EJ4001" s="6">
        <v>27</v>
      </c>
      <c r="EK4001" s="6">
        <v>5</v>
      </c>
      <c r="EL4001" s="6">
        <v>27</v>
      </c>
      <c r="EM4001" s="6" t="s">
        <v>113</v>
      </c>
      <c r="EN4001" s="6" t="s">
        <v>21</v>
      </c>
      <c r="EO4001" s="6">
        <v>0</v>
      </c>
    </row>
    <row r="4002" spans="131:145" x14ac:dyDescent="0.25">
      <c r="EA4002" s="6" t="s">
        <v>0</v>
      </c>
      <c r="EB4002" s="6" t="s">
        <v>11</v>
      </c>
      <c r="EC4002" s="6" t="s">
        <v>1836</v>
      </c>
      <c r="ED4002" s="6" t="s">
        <v>192</v>
      </c>
      <c r="EE4002" s="6" t="s">
        <v>97</v>
      </c>
      <c r="EF4002" s="6" t="s">
        <v>98</v>
      </c>
      <c r="EG4002" s="6">
        <v>14</v>
      </c>
      <c r="EH4002" s="6">
        <v>44</v>
      </c>
      <c r="EI4002" s="6">
        <v>14</v>
      </c>
      <c r="EJ4002" s="6">
        <v>44</v>
      </c>
      <c r="EK4002" s="6">
        <v>14</v>
      </c>
      <c r="EL4002" s="6">
        <v>44</v>
      </c>
      <c r="EM4002" s="6" t="s">
        <v>113</v>
      </c>
      <c r="EN4002" s="6" t="s">
        <v>23</v>
      </c>
      <c r="EO4002" s="6">
        <v>1</v>
      </c>
    </row>
    <row r="4003" spans="131:145" x14ac:dyDescent="0.25">
      <c r="EA4003" s="6" t="s">
        <v>0</v>
      </c>
      <c r="EB4003" s="6" t="s">
        <v>13</v>
      </c>
      <c r="EC4003" s="6" t="s">
        <v>235</v>
      </c>
      <c r="ED4003" s="6" t="s">
        <v>236</v>
      </c>
      <c r="EE4003" s="6" t="s">
        <v>97</v>
      </c>
      <c r="EF4003" s="6" t="s">
        <v>98</v>
      </c>
      <c r="EG4003" s="6">
        <v>5</v>
      </c>
      <c r="EH4003" s="6">
        <v>26</v>
      </c>
      <c r="EI4003" s="6">
        <v>5</v>
      </c>
      <c r="EJ4003" s="6">
        <v>27</v>
      </c>
      <c r="EK4003" s="6">
        <v>5</v>
      </c>
      <c r="EL4003" s="6">
        <v>27</v>
      </c>
      <c r="EM4003" s="6" t="s">
        <v>113</v>
      </c>
      <c r="EN4003" s="6" t="s">
        <v>22</v>
      </c>
      <c r="EO4003" s="6">
        <v>4</v>
      </c>
    </row>
    <row r="4004" spans="131:145" x14ac:dyDescent="0.25">
      <c r="EA4004" s="6" t="s">
        <v>0</v>
      </c>
      <c r="EB4004" s="6" t="s">
        <v>5</v>
      </c>
      <c r="EC4004" s="6" t="s">
        <v>271</v>
      </c>
      <c r="ED4004" s="6" t="s">
        <v>272</v>
      </c>
      <c r="EE4004" s="6" t="s">
        <v>97</v>
      </c>
      <c r="EF4004" s="6" t="s">
        <v>125</v>
      </c>
      <c r="EG4004" s="6">
        <v>18</v>
      </c>
      <c r="EH4004" s="6">
        <v>82</v>
      </c>
      <c r="EI4004" s="6">
        <v>18</v>
      </c>
      <c r="EJ4004" s="6">
        <v>82</v>
      </c>
      <c r="EK4004" s="6">
        <v>18</v>
      </c>
      <c r="EL4004" s="6">
        <v>80</v>
      </c>
      <c r="EM4004" s="6" t="s">
        <v>113</v>
      </c>
      <c r="EN4004" s="6" t="s">
        <v>22</v>
      </c>
      <c r="EO4004" s="6">
        <v>1</v>
      </c>
    </row>
    <row r="4005" spans="131:145" x14ac:dyDescent="0.25">
      <c r="EA4005" s="6" t="s">
        <v>0</v>
      </c>
      <c r="EB4005" s="6" t="s">
        <v>5</v>
      </c>
      <c r="EC4005" s="6" t="s">
        <v>1525</v>
      </c>
      <c r="ED4005" s="6" t="s">
        <v>268</v>
      </c>
      <c r="EE4005" s="6" t="s">
        <v>97</v>
      </c>
      <c r="EF4005" s="6" t="s">
        <v>125</v>
      </c>
      <c r="EG4005" s="6">
        <v>110</v>
      </c>
      <c r="EH4005" s="6">
        <v>509</v>
      </c>
      <c r="EI4005" s="6">
        <v>80</v>
      </c>
      <c r="EJ4005" s="6">
        <v>324</v>
      </c>
      <c r="EK4005" s="6">
        <v>110</v>
      </c>
      <c r="EL4005" s="6">
        <v>506</v>
      </c>
      <c r="EM4005" s="6" t="s">
        <v>113</v>
      </c>
      <c r="EN4005" s="6" t="s">
        <v>22</v>
      </c>
      <c r="EO4005" s="6">
        <v>25</v>
      </c>
    </row>
    <row r="4006" spans="131:145" x14ac:dyDescent="0.25">
      <c r="EA4006" s="6" t="s">
        <v>0</v>
      </c>
      <c r="EB4006" s="6" t="s">
        <v>8</v>
      </c>
      <c r="EC4006" s="6" t="s">
        <v>123</v>
      </c>
      <c r="ED4006" s="6" t="s">
        <v>124</v>
      </c>
      <c r="EE4006" s="6" t="s">
        <v>97</v>
      </c>
      <c r="EF4006" s="6" t="s">
        <v>98</v>
      </c>
      <c r="EG4006" s="6">
        <v>30</v>
      </c>
      <c r="EH4006" s="6">
        <v>175</v>
      </c>
      <c r="EI4006" s="6">
        <v>18</v>
      </c>
      <c r="EJ4006" s="6">
        <v>120</v>
      </c>
      <c r="EK4006" s="6">
        <v>29</v>
      </c>
      <c r="EL4006" s="6">
        <v>182</v>
      </c>
      <c r="EM4006" s="6" t="s">
        <v>113</v>
      </c>
      <c r="EN4006" s="6" t="s">
        <v>23</v>
      </c>
      <c r="EO4006" s="6">
        <v>10</v>
      </c>
    </row>
    <row r="4007" spans="131:145" x14ac:dyDescent="0.25">
      <c r="EA4007" s="6" t="s">
        <v>0</v>
      </c>
      <c r="EB4007" s="6" t="s">
        <v>5</v>
      </c>
      <c r="EC4007" s="6" t="s">
        <v>261</v>
      </c>
      <c r="ED4007" s="6" t="s">
        <v>262</v>
      </c>
      <c r="EE4007" s="6" t="s">
        <v>97</v>
      </c>
      <c r="EF4007" s="6" t="s">
        <v>98</v>
      </c>
      <c r="EG4007" s="6">
        <v>42</v>
      </c>
      <c r="EH4007" s="6">
        <v>175</v>
      </c>
      <c r="EI4007" s="6">
        <v>27</v>
      </c>
      <c r="EJ4007" s="6">
        <v>131</v>
      </c>
      <c r="EK4007" s="6">
        <v>42</v>
      </c>
      <c r="EL4007" s="6">
        <v>175</v>
      </c>
      <c r="EM4007" s="6" t="s">
        <v>113</v>
      </c>
      <c r="EN4007" s="6" t="s">
        <v>23</v>
      </c>
      <c r="EO4007" s="6">
        <v>6</v>
      </c>
    </row>
    <row r="4008" spans="131:145" x14ac:dyDescent="0.25">
      <c r="EA4008" s="6" t="s">
        <v>0</v>
      </c>
      <c r="EB4008" s="6" t="s">
        <v>13</v>
      </c>
      <c r="EC4008" s="6" t="s">
        <v>193</v>
      </c>
      <c r="ED4008" s="6" t="s">
        <v>194</v>
      </c>
      <c r="EE4008" s="6" t="s">
        <v>97</v>
      </c>
      <c r="EF4008" s="6" t="s">
        <v>125</v>
      </c>
      <c r="EG4008" s="6">
        <v>21</v>
      </c>
      <c r="EH4008" s="6">
        <v>93</v>
      </c>
      <c r="EI4008" s="6">
        <v>20</v>
      </c>
      <c r="EJ4008" s="6">
        <v>78</v>
      </c>
      <c r="EK4008" s="6">
        <v>20</v>
      </c>
      <c r="EL4008" s="6">
        <v>80</v>
      </c>
      <c r="EM4008" s="6" t="s">
        <v>113</v>
      </c>
      <c r="EN4008" s="6" t="s">
        <v>23</v>
      </c>
      <c r="EO4008" s="6">
        <v>4</v>
      </c>
    </row>
    <row r="4009" spans="131:145" x14ac:dyDescent="0.25">
      <c r="EA4009" s="6" t="s">
        <v>0</v>
      </c>
      <c r="EB4009" s="6" t="s">
        <v>4</v>
      </c>
      <c r="EC4009" s="6" t="s">
        <v>832</v>
      </c>
      <c r="ED4009" s="6" t="s">
        <v>833</v>
      </c>
      <c r="EE4009" s="6" t="s">
        <v>97</v>
      </c>
      <c r="EF4009" s="6" t="s">
        <v>98</v>
      </c>
      <c r="EG4009" s="6">
        <v>68</v>
      </c>
      <c r="EH4009" s="6">
        <v>340</v>
      </c>
      <c r="EI4009" s="6">
        <v>61</v>
      </c>
      <c r="EJ4009" s="6">
        <v>315</v>
      </c>
      <c r="EK4009" s="6">
        <v>68</v>
      </c>
      <c r="EL4009" s="6">
        <v>340</v>
      </c>
      <c r="EM4009" s="6" t="s">
        <v>113</v>
      </c>
      <c r="EN4009" s="6" t="s">
        <v>22</v>
      </c>
      <c r="EO4009" s="6">
        <v>19</v>
      </c>
    </row>
    <row r="4010" spans="131:145" x14ac:dyDescent="0.25">
      <c r="EA4010" s="6" t="s">
        <v>0</v>
      </c>
      <c r="EB4010" s="6" t="s">
        <v>13</v>
      </c>
      <c r="EC4010" s="6" t="s">
        <v>235</v>
      </c>
      <c r="ED4010" s="6" t="s">
        <v>236</v>
      </c>
      <c r="EE4010" s="6" t="s">
        <v>97</v>
      </c>
      <c r="EF4010" s="6" t="s">
        <v>98</v>
      </c>
      <c r="EG4010" s="6">
        <v>5</v>
      </c>
      <c r="EH4010" s="6">
        <v>26</v>
      </c>
      <c r="EI4010" s="6">
        <v>5</v>
      </c>
      <c r="EJ4010" s="6">
        <v>27</v>
      </c>
      <c r="EK4010" s="6">
        <v>5</v>
      </c>
      <c r="EL4010" s="6">
        <v>27</v>
      </c>
      <c r="EM4010" s="6" t="s">
        <v>113</v>
      </c>
      <c r="EN4010" s="6" t="s">
        <v>23</v>
      </c>
      <c r="EO4010" s="6">
        <v>4</v>
      </c>
    </row>
    <row r="4011" spans="131:145" x14ac:dyDescent="0.25">
      <c r="EA4011" s="6" t="s">
        <v>0</v>
      </c>
      <c r="EB4011" s="6" t="s">
        <v>5</v>
      </c>
      <c r="EC4011" s="6" t="s">
        <v>273</v>
      </c>
      <c r="ED4011" s="6" t="s">
        <v>274</v>
      </c>
      <c r="EE4011" s="6" t="s">
        <v>97</v>
      </c>
      <c r="EF4011" s="6" t="s">
        <v>98</v>
      </c>
      <c r="EG4011" s="6">
        <v>85</v>
      </c>
      <c r="EH4011" s="6">
        <v>367</v>
      </c>
      <c r="EI4011" s="6">
        <v>80</v>
      </c>
      <c r="EJ4011" s="6">
        <v>337</v>
      </c>
      <c r="EK4011" s="6">
        <v>85</v>
      </c>
      <c r="EL4011" s="6">
        <v>367</v>
      </c>
      <c r="EM4011" s="6" t="s">
        <v>113</v>
      </c>
      <c r="EN4011" s="6" t="s">
        <v>21</v>
      </c>
      <c r="EO4011" s="6">
        <v>6</v>
      </c>
    </row>
    <row r="4012" spans="131:145" x14ac:dyDescent="0.25">
      <c r="EA4012" s="6" t="s">
        <v>0</v>
      </c>
      <c r="EB4012" s="6" t="s">
        <v>5</v>
      </c>
      <c r="EC4012" s="6" t="s">
        <v>169</v>
      </c>
      <c r="ED4012" s="6" t="s">
        <v>170</v>
      </c>
      <c r="EE4012" s="6" t="s">
        <v>97</v>
      </c>
      <c r="EF4012" s="6" t="s">
        <v>98</v>
      </c>
      <c r="EG4012" s="6">
        <v>65</v>
      </c>
      <c r="EH4012" s="6">
        <v>315</v>
      </c>
      <c r="EI4012" s="6">
        <v>31</v>
      </c>
      <c r="EJ4012" s="6">
        <v>171</v>
      </c>
      <c r="EK4012" s="6">
        <v>65</v>
      </c>
      <c r="EL4012" s="6">
        <v>323</v>
      </c>
      <c r="EM4012" s="6" t="s">
        <v>113</v>
      </c>
      <c r="EN4012" s="6" t="s">
        <v>23</v>
      </c>
      <c r="EO4012" s="6">
        <v>23</v>
      </c>
    </row>
    <row r="4013" spans="131:145" x14ac:dyDescent="0.25">
      <c r="EA4013" s="6" t="s">
        <v>0</v>
      </c>
      <c r="EB4013" s="6" t="s">
        <v>5</v>
      </c>
      <c r="EC4013" s="6" t="s">
        <v>846</v>
      </c>
      <c r="ED4013" s="6" t="s">
        <v>847</v>
      </c>
      <c r="EE4013" s="6" t="s">
        <v>97</v>
      </c>
      <c r="EF4013" s="6" t="s">
        <v>132</v>
      </c>
      <c r="EG4013" s="6">
        <v>243</v>
      </c>
      <c r="EH4013" s="6">
        <v>1307</v>
      </c>
      <c r="EI4013" s="6">
        <v>227</v>
      </c>
      <c r="EJ4013" s="6">
        <v>1227</v>
      </c>
      <c r="EK4013" s="6">
        <v>227</v>
      </c>
      <c r="EL4013" s="6">
        <v>1227</v>
      </c>
      <c r="EM4013" s="6" t="s">
        <v>113</v>
      </c>
      <c r="EN4013" s="6" t="s">
        <v>22</v>
      </c>
      <c r="EO4013" s="6">
        <v>27</v>
      </c>
    </row>
    <row r="4014" spans="131:145" x14ac:dyDescent="0.25">
      <c r="EA4014" s="6" t="s">
        <v>0</v>
      </c>
      <c r="EB4014" s="6" t="s">
        <v>13</v>
      </c>
      <c r="EC4014" s="6" t="s">
        <v>193</v>
      </c>
      <c r="ED4014" s="6" t="s">
        <v>194</v>
      </c>
      <c r="EE4014" s="6" t="s">
        <v>97</v>
      </c>
      <c r="EF4014" s="6" t="s">
        <v>125</v>
      </c>
      <c r="EG4014" s="6">
        <v>21</v>
      </c>
      <c r="EH4014" s="6">
        <v>93</v>
      </c>
      <c r="EI4014" s="6">
        <v>20</v>
      </c>
      <c r="EJ4014" s="6">
        <v>78</v>
      </c>
      <c r="EK4014" s="6">
        <v>20</v>
      </c>
      <c r="EL4014" s="6">
        <v>80</v>
      </c>
      <c r="EM4014" s="6" t="s">
        <v>113</v>
      </c>
      <c r="EN4014" s="6" t="s">
        <v>22</v>
      </c>
      <c r="EO4014" s="6">
        <v>2</v>
      </c>
    </row>
    <row r="4015" spans="131:145" x14ac:dyDescent="0.25">
      <c r="EA4015" s="6" t="s">
        <v>0</v>
      </c>
      <c r="EB4015" s="6" t="s">
        <v>4</v>
      </c>
      <c r="EC4015" s="6" t="s">
        <v>253</v>
      </c>
      <c r="ED4015" s="6" t="s">
        <v>254</v>
      </c>
      <c r="EE4015" s="6" t="s">
        <v>97</v>
      </c>
      <c r="EF4015" s="6" t="s">
        <v>98</v>
      </c>
      <c r="EG4015" s="6">
        <v>6</v>
      </c>
      <c r="EH4015" s="6">
        <v>36</v>
      </c>
      <c r="EI4015" s="6">
        <v>6</v>
      </c>
      <c r="EJ4015" s="6">
        <v>36</v>
      </c>
      <c r="EK4015" s="6">
        <v>6</v>
      </c>
      <c r="EL4015" s="6">
        <v>36</v>
      </c>
      <c r="EM4015" s="6" t="s">
        <v>113</v>
      </c>
      <c r="EN4015" s="6" t="s">
        <v>22</v>
      </c>
      <c r="EO4015" s="6">
        <v>0</v>
      </c>
    </row>
    <row r="4016" spans="131:145" x14ac:dyDescent="0.25">
      <c r="EA4016" s="6" t="s">
        <v>0</v>
      </c>
      <c r="EB4016" s="6" t="s">
        <v>5</v>
      </c>
      <c r="EC4016" s="6" t="s">
        <v>255</v>
      </c>
      <c r="ED4016" s="6" t="s">
        <v>256</v>
      </c>
      <c r="EE4016" s="6" t="s">
        <v>97</v>
      </c>
      <c r="EF4016" s="6" t="s">
        <v>98</v>
      </c>
      <c r="EG4016" s="6">
        <v>89</v>
      </c>
      <c r="EH4016" s="6">
        <v>478</v>
      </c>
      <c r="EI4016" s="6">
        <v>78</v>
      </c>
      <c r="EJ4016" s="6">
        <v>415</v>
      </c>
      <c r="EK4016" s="6">
        <v>89</v>
      </c>
      <c r="EL4016" s="6">
        <v>465</v>
      </c>
      <c r="EM4016" s="6" t="s">
        <v>113</v>
      </c>
      <c r="EN4016" s="6" t="s">
        <v>23</v>
      </c>
      <c r="EO4016" s="6">
        <v>38</v>
      </c>
    </row>
    <row r="4017" spans="131:145" x14ac:dyDescent="0.25">
      <c r="EA4017" s="6" t="s">
        <v>0</v>
      </c>
      <c r="EB4017" s="6" t="s">
        <v>5</v>
      </c>
      <c r="EC4017" s="6" t="s">
        <v>846</v>
      </c>
      <c r="ED4017" s="6" t="s">
        <v>847</v>
      </c>
      <c r="EE4017" s="6" t="s">
        <v>97</v>
      </c>
      <c r="EF4017" s="6" t="s">
        <v>132</v>
      </c>
      <c r="EG4017" s="6">
        <v>243</v>
      </c>
      <c r="EH4017" s="6">
        <v>1307</v>
      </c>
      <c r="EI4017" s="6">
        <v>227</v>
      </c>
      <c r="EJ4017" s="6">
        <v>1227</v>
      </c>
      <c r="EK4017" s="6">
        <v>227</v>
      </c>
      <c r="EL4017" s="6">
        <v>1227</v>
      </c>
      <c r="EM4017" s="6" t="s">
        <v>113</v>
      </c>
      <c r="EN4017" s="6" t="s">
        <v>21</v>
      </c>
      <c r="EO4017" s="6">
        <v>36</v>
      </c>
    </row>
    <row r="4018" spans="131:145" x14ac:dyDescent="0.25">
      <c r="EA4018" s="6" t="s">
        <v>0</v>
      </c>
      <c r="EB4018" s="6" t="s">
        <v>11</v>
      </c>
      <c r="EC4018" s="6" t="s">
        <v>1834</v>
      </c>
      <c r="ED4018" s="6" t="s">
        <v>190</v>
      </c>
      <c r="EE4018" s="6" t="s">
        <v>97</v>
      </c>
      <c r="EF4018" s="6" t="s">
        <v>132</v>
      </c>
      <c r="EG4018" s="6">
        <v>12</v>
      </c>
      <c r="EH4018" s="6">
        <v>47</v>
      </c>
      <c r="EI4018" s="6">
        <v>15</v>
      </c>
      <c r="EJ4018" s="6">
        <v>69</v>
      </c>
      <c r="EK4018" s="6">
        <v>15</v>
      </c>
      <c r="EL4018" s="6">
        <v>69</v>
      </c>
      <c r="EM4018" s="6" t="s">
        <v>113</v>
      </c>
      <c r="EN4018" s="6" t="s">
        <v>21</v>
      </c>
      <c r="EO4018" s="6">
        <v>1</v>
      </c>
    </row>
    <row r="4019" spans="131:145" x14ac:dyDescent="0.25">
      <c r="EA4019" s="6" t="s">
        <v>0</v>
      </c>
      <c r="EB4019" s="6" t="s">
        <v>13</v>
      </c>
      <c r="EC4019" s="6" t="s">
        <v>237</v>
      </c>
      <c r="ED4019" s="6" t="s">
        <v>238</v>
      </c>
      <c r="EE4019" s="6" t="s">
        <v>97</v>
      </c>
      <c r="EF4019" s="6" t="s">
        <v>98</v>
      </c>
      <c r="EG4019" s="6">
        <v>6</v>
      </c>
      <c r="EH4019" s="6">
        <v>30</v>
      </c>
      <c r="EI4019" s="6">
        <v>6</v>
      </c>
      <c r="EJ4019" s="6">
        <v>30</v>
      </c>
      <c r="EK4019" s="6">
        <v>6</v>
      </c>
      <c r="EL4019" s="6">
        <v>30</v>
      </c>
      <c r="EM4019" s="6" t="s">
        <v>113</v>
      </c>
      <c r="EN4019" s="6" t="s">
        <v>22</v>
      </c>
      <c r="EO4019" s="6">
        <v>1</v>
      </c>
    </row>
    <row r="4020" spans="131:145" x14ac:dyDescent="0.25">
      <c r="EA4020" s="6" t="s">
        <v>0</v>
      </c>
      <c r="EB4020" s="6" t="s">
        <v>11</v>
      </c>
      <c r="EC4020" s="6" t="s">
        <v>187</v>
      </c>
      <c r="ED4020" s="6" t="s">
        <v>188</v>
      </c>
      <c r="EE4020" s="6" t="s">
        <v>97</v>
      </c>
      <c r="EF4020" s="6" t="s">
        <v>132</v>
      </c>
      <c r="EG4020" s="6">
        <v>18</v>
      </c>
      <c r="EH4020" s="6">
        <v>78</v>
      </c>
      <c r="EI4020" s="6">
        <v>18</v>
      </c>
      <c r="EJ4020" s="6">
        <v>79</v>
      </c>
      <c r="EK4020" s="6">
        <v>18</v>
      </c>
      <c r="EL4020" s="6">
        <v>77</v>
      </c>
      <c r="EM4020" s="6" t="s">
        <v>113</v>
      </c>
      <c r="EN4020" s="6" t="s">
        <v>23</v>
      </c>
      <c r="EO4020" s="6">
        <v>2</v>
      </c>
    </row>
    <row r="4021" spans="131:145" x14ac:dyDescent="0.25">
      <c r="EA4021" s="6" t="s">
        <v>0</v>
      </c>
      <c r="EB4021" s="6" t="s">
        <v>5</v>
      </c>
      <c r="EC4021" s="6" t="s">
        <v>255</v>
      </c>
      <c r="ED4021" s="6" t="s">
        <v>256</v>
      </c>
      <c r="EE4021" s="6" t="s">
        <v>97</v>
      </c>
      <c r="EF4021" s="6" t="s">
        <v>98</v>
      </c>
      <c r="EG4021" s="6">
        <v>89</v>
      </c>
      <c r="EH4021" s="6">
        <v>478</v>
      </c>
      <c r="EI4021" s="6">
        <v>78</v>
      </c>
      <c r="EJ4021" s="6">
        <v>415</v>
      </c>
      <c r="EK4021" s="6">
        <v>89</v>
      </c>
      <c r="EL4021" s="6">
        <v>465</v>
      </c>
      <c r="EM4021" s="6" t="s">
        <v>113</v>
      </c>
      <c r="EN4021" s="6" t="s">
        <v>21</v>
      </c>
      <c r="EO4021" s="6">
        <v>20</v>
      </c>
    </row>
    <row r="4022" spans="131:145" x14ac:dyDescent="0.25">
      <c r="EA4022" s="6" t="s">
        <v>0</v>
      </c>
      <c r="EB4022" s="6" t="s">
        <v>5</v>
      </c>
      <c r="EC4022" s="6" t="s">
        <v>259</v>
      </c>
      <c r="ED4022" s="6" t="s">
        <v>260</v>
      </c>
      <c r="EE4022" s="6" t="s">
        <v>97</v>
      </c>
      <c r="EF4022" s="6" t="s">
        <v>98</v>
      </c>
      <c r="EG4022" s="6">
        <v>94</v>
      </c>
      <c r="EH4022" s="6">
        <v>341</v>
      </c>
      <c r="EI4022" s="6">
        <v>65</v>
      </c>
      <c r="EJ4022" s="6">
        <v>240</v>
      </c>
      <c r="EK4022" s="6">
        <v>95</v>
      </c>
      <c r="EL4022" s="6">
        <v>343</v>
      </c>
      <c r="EM4022" s="6" t="s">
        <v>113</v>
      </c>
      <c r="EN4022" s="6" t="s">
        <v>23</v>
      </c>
      <c r="EO4022" s="6">
        <v>10</v>
      </c>
    </row>
    <row r="4023" spans="131:145" x14ac:dyDescent="0.25">
      <c r="EA4023" s="6" t="s">
        <v>0</v>
      </c>
      <c r="EB4023" s="6" t="s">
        <v>8</v>
      </c>
      <c r="EC4023" s="6" t="s">
        <v>1800</v>
      </c>
      <c r="ED4023" s="6" t="s">
        <v>129</v>
      </c>
      <c r="EE4023" s="6" t="s">
        <v>97</v>
      </c>
      <c r="EF4023" s="6" t="s">
        <v>125</v>
      </c>
      <c r="EG4023" s="6">
        <v>46</v>
      </c>
      <c r="EH4023" s="6">
        <v>272</v>
      </c>
      <c r="EI4023" s="6">
        <v>45</v>
      </c>
      <c r="EJ4023" s="6">
        <v>257</v>
      </c>
      <c r="EK4023" s="6">
        <v>45</v>
      </c>
      <c r="EL4023" s="6">
        <v>269</v>
      </c>
      <c r="EM4023" s="6" t="s">
        <v>113</v>
      </c>
      <c r="EN4023" s="6" t="s">
        <v>21</v>
      </c>
      <c r="EO4023" s="6">
        <v>10</v>
      </c>
    </row>
    <row r="4024" spans="131:145" x14ac:dyDescent="0.25">
      <c r="EA4024" s="6" t="s">
        <v>0</v>
      </c>
      <c r="EB4024" s="6" t="s">
        <v>5</v>
      </c>
      <c r="EC4024" s="6" t="s">
        <v>169</v>
      </c>
      <c r="ED4024" s="6" t="s">
        <v>170</v>
      </c>
      <c r="EE4024" s="6" t="s">
        <v>97</v>
      </c>
      <c r="EF4024" s="6" t="s">
        <v>98</v>
      </c>
      <c r="EG4024" s="6">
        <v>65</v>
      </c>
      <c r="EH4024" s="6">
        <v>315</v>
      </c>
      <c r="EI4024" s="6">
        <v>31</v>
      </c>
      <c r="EJ4024" s="6">
        <v>171</v>
      </c>
      <c r="EK4024" s="6">
        <v>65</v>
      </c>
      <c r="EL4024" s="6">
        <v>323</v>
      </c>
      <c r="EM4024" s="6" t="s">
        <v>113</v>
      </c>
      <c r="EN4024" s="6" t="s">
        <v>21</v>
      </c>
      <c r="EO4024" s="6">
        <v>13</v>
      </c>
    </row>
    <row r="4025" spans="131:145" x14ac:dyDescent="0.25">
      <c r="EA4025" s="6" t="s">
        <v>0</v>
      </c>
      <c r="EB4025" s="6" t="s">
        <v>8</v>
      </c>
      <c r="EC4025" s="6" t="s">
        <v>1800</v>
      </c>
      <c r="ED4025" s="6" t="s">
        <v>129</v>
      </c>
      <c r="EE4025" s="6" t="s">
        <v>97</v>
      </c>
      <c r="EF4025" s="6" t="s">
        <v>125</v>
      </c>
      <c r="EG4025" s="6">
        <v>46</v>
      </c>
      <c r="EH4025" s="6">
        <v>272</v>
      </c>
      <c r="EI4025" s="6">
        <v>45</v>
      </c>
      <c r="EJ4025" s="6">
        <v>257</v>
      </c>
      <c r="EK4025" s="6">
        <v>45</v>
      </c>
      <c r="EL4025" s="6">
        <v>269</v>
      </c>
      <c r="EM4025" s="6" t="s">
        <v>113</v>
      </c>
      <c r="EN4025" s="6" t="s">
        <v>22</v>
      </c>
      <c r="EO4025" s="6">
        <v>12</v>
      </c>
    </row>
    <row r="4026" spans="131:145" x14ac:dyDescent="0.25">
      <c r="EA4026" s="6" t="s">
        <v>0</v>
      </c>
      <c r="EB4026" s="6" t="s">
        <v>11</v>
      </c>
      <c r="EC4026" s="6" t="s">
        <v>187</v>
      </c>
      <c r="ED4026" s="6" t="s">
        <v>188</v>
      </c>
      <c r="EE4026" s="6" t="s">
        <v>97</v>
      </c>
      <c r="EF4026" s="6" t="s">
        <v>132</v>
      </c>
      <c r="EG4026" s="6">
        <v>18</v>
      </c>
      <c r="EH4026" s="6">
        <v>78</v>
      </c>
      <c r="EI4026" s="6">
        <v>18</v>
      </c>
      <c r="EJ4026" s="6">
        <v>79</v>
      </c>
      <c r="EK4026" s="6">
        <v>18</v>
      </c>
      <c r="EL4026" s="6">
        <v>77</v>
      </c>
      <c r="EM4026" s="6" t="s">
        <v>113</v>
      </c>
      <c r="EN4026" s="6" t="s">
        <v>22</v>
      </c>
      <c r="EO4026" s="6">
        <v>0</v>
      </c>
    </row>
    <row r="4027" spans="131:145" x14ac:dyDescent="0.25">
      <c r="EA4027" s="6" t="s">
        <v>0</v>
      </c>
      <c r="EB4027" s="6" t="s">
        <v>12</v>
      </c>
      <c r="EC4027" s="6" t="s">
        <v>1821</v>
      </c>
      <c r="ED4027" s="6" t="s">
        <v>724</v>
      </c>
      <c r="EE4027" s="6" t="s">
        <v>97</v>
      </c>
      <c r="EF4027" s="6" t="s">
        <v>98</v>
      </c>
      <c r="EG4027" s="6">
        <v>12</v>
      </c>
      <c r="EH4027" s="6">
        <v>61</v>
      </c>
      <c r="EI4027" s="6">
        <v>12</v>
      </c>
      <c r="EJ4027" s="6">
        <v>62</v>
      </c>
      <c r="EK4027" s="6">
        <v>12</v>
      </c>
      <c r="EL4027" s="6">
        <v>61</v>
      </c>
      <c r="EM4027" s="6" t="s">
        <v>113</v>
      </c>
      <c r="EN4027" s="6" t="s">
        <v>21</v>
      </c>
      <c r="EO4027" s="6">
        <v>3</v>
      </c>
    </row>
    <row r="4028" spans="131:145" x14ac:dyDescent="0.25">
      <c r="EA4028" s="6" t="s">
        <v>0</v>
      </c>
      <c r="EB4028" s="6" t="s">
        <v>13</v>
      </c>
      <c r="EC4028" s="6" t="s">
        <v>237</v>
      </c>
      <c r="ED4028" s="6" t="s">
        <v>238</v>
      </c>
      <c r="EE4028" s="6" t="s">
        <v>97</v>
      </c>
      <c r="EF4028" s="6" t="s">
        <v>98</v>
      </c>
      <c r="EG4028" s="6">
        <v>6</v>
      </c>
      <c r="EH4028" s="6">
        <v>30</v>
      </c>
      <c r="EI4028" s="6">
        <v>6</v>
      </c>
      <c r="EJ4028" s="6">
        <v>30</v>
      </c>
      <c r="EK4028" s="6">
        <v>6</v>
      </c>
      <c r="EL4028" s="6">
        <v>30</v>
      </c>
      <c r="EM4028" s="6" t="s">
        <v>113</v>
      </c>
      <c r="EN4028" s="6" t="s">
        <v>21</v>
      </c>
      <c r="EO4028" s="6">
        <v>1</v>
      </c>
    </row>
    <row r="4029" spans="131:145" x14ac:dyDescent="0.25">
      <c r="EA4029" s="6" t="s">
        <v>0</v>
      </c>
      <c r="EB4029" s="6" t="s">
        <v>8</v>
      </c>
      <c r="EC4029" s="6" t="s">
        <v>123</v>
      </c>
      <c r="ED4029" s="6" t="s">
        <v>124</v>
      </c>
      <c r="EE4029" s="6" t="s">
        <v>97</v>
      </c>
      <c r="EF4029" s="6" t="s">
        <v>98</v>
      </c>
      <c r="EG4029" s="6">
        <v>30</v>
      </c>
      <c r="EH4029" s="6">
        <v>175</v>
      </c>
      <c r="EI4029" s="6">
        <v>18</v>
      </c>
      <c r="EJ4029" s="6">
        <v>120</v>
      </c>
      <c r="EK4029" s="6">
        <v>29</v>
      </c>
      <c r="EL4029" s="6">
        <v>182</v>
      </c>
      <c r="EM4029" s="6" t="s">
        <v>113</v>
      </c>
      <c r="EN4029" s="6" t="s">
        <v>22</v>
      </c>
      <c r="EO4029" s="6">
        <v>5</v>
      </c>
    </row>
    <row r="4030" spans="131:145" x14ac:dyDescent="0.25">
      <c r="EA4030" s="6" t="s">
        <v>0</v>
      </c>
      <c r="EB4030" s="6" t="s">
        <v>11</v>
      </c>
      <c r="EC4030" s="6" t="s">
        <v>1834</v>
      </c>
      <c r="ED4030" s="6" t="s">
        <v>190</v>
      </c>
      <c r="EE4030" s="6" t="s">
        <v>97</v>
      </c>
      <c r="EF4030" s="6" t="s">
        <v>132</v>
      </c>
      <c r="EG4030" s="6">
        <v>12</v>
      </c>
      <c r="EH4030" s="6">
        <v>47</v>
      </c>
      <c r="EI4030" s="6">
        <v>15</v>
      </c>
      <c r="EJ4030" s="6">
        <v>69</v>
      </c>
      <c r="EK4030" s="6">
        <v>15</v>
      </c>
      <c r="EL4030" s="6">
        <v>69</v>
      </c>
      <c r="EM4030" s="6" t="s">
        <v>113</v>
      </c>
      <c r="EN4030" s="6" t="s">
        <v>23</v>
      </c>
      <c r="EO4030" s="6">
        <v>2</v>
      </c>
    </row>
    <row r="4031" spans="131:145" x14ac:dyDescent="0.25">
      <c r="EA4031" s="6" t="s">
        <v>0</v>
      </c>
      <c r="EB4031" s="6" t="s">
        <v>5</v>
      </c>
      <c r="EC4031" s="6" t="s">
        <v>271</v>
      </c>
      <c r="ED4031" s="6" t="s">
        <v>272</v>
      </c>
      <c r="EE4031" s="6" t="s">
        <v>97</v>
      </c>
      <c r="EF4031" s="6" t="s">
        <v>125</v>
      </c>
      <c r="EG4031" s="6">
        <v>18</v>
      </c>
      <c r="EH4031" s="6">
        <v>82</v>
      </c>
      <c r="EI4031" s="6">
        <v>18</v>
      </c>
      <c r="EJ4031" s="6">
        <v>82</v>
      </c>
      <c r="EK4031" s="6">
        <v>18</v>
      </c>
      <c r="EL4031" s="6">
        <v>80</v>
      </c>
      <c r="EM4031" s="6" t="s">
        <v>113</v>
      </c>
      <c r="EN4031" s="6" t="s">
        <v>23</v>
      </c>
      <c r="EO4031" s="6">
        <v>2</v>
      </c>
    </row>
    <row r="4032" spans="131:145" x14ac:dyDescent="0.25">
      <c r="EA4032" s="6" t="s">
        <v>0</v>
      </c>
      <c r="EB4032" s="6" t="s">
        <v>5</v>
      </c>
      <c r="EC4032" s="6" t="s">
        <v>273</v>
      </c>
      <c r="ED4032" s="6" t="s">
        <v>274</v>
      </c>
      <c r="EE4032" s="6" t="s">
        <v>97</v>
      </c>
      <c r="EF4032" s="6" t="s">
        <v>98</v>
      </c>
      <c r="EG4032" s="6">
        <v>85</v>
      </c>
      <c r="EH4032" s="6">
        <v>367</v>
      </c>
      <c r="EI4032" s="6">
        <v>80</v>
      </c>
      <c r="EJ4032" s="6">
        <v>337</v>
      </c>
      <c r="EK4032" s="6">
        <v>85</v>
      </c>
      <c r="EL4032" s="6">
        <v>367</v>
      </c>
      <c r="EM4032" s="6" t="s">
        <v>113</v>
      </c>
      <c r="EN4032" s="6" t="s">
        <v>22</v>
      </c>
      <c r="EO4032" s="6">
        <v>10</v>
      </c>
    </row>
    <row r="4033" spans="131:145" x14ac:dyDescent="0.25">
      <c r="EA4033" s="6" t="s">
        <v>0</v>
      </c>
      <c r="EB4033" s="6" t="s">
        <v>5</v>
      </c>
      <c r="EC4033" s="6" t="s">
        <v>255</v>
      </c>
      <c r="ED4033" s="6" t="s">
        <v>256</v>
      </c>
      <c r="EE4033" s="6" t="s">
        <v>97</v>
      </c>
      <c r="EF4033" s="6" t="s">
        <v>98</v>
      </c>
      <c r="EG4033" s="6">
        <v>89</v>
      </c>
      <c r="EH4033" s="6">
        <v>478</v>
      </c>
      <c r="EI4033" s="6">
        <v>78</v>
      </c>
      <c r="EJ4033" s="6">
        <v>415</v>
      </c>
      <c r="EK4033" s="6">
        <v>89</v>
      </c>
      <c r="EL4033" s="6">
        <v>465</v>
      </c>
      <c r="EM4033" s="6" t="s">
        <v>113</v>
      </c>
      <c r="EN4033" s="6" t="s">
        <v>22</v>
      </c>
      <c r="EO4033" s="6">
        <v>18</v>
      </c>
    </row>
    <row r="4034" spans="131:145" x14ac:dyDescent="0.25">
      <c r="EA4034" s="6" t="s">
        <v>0</v>
      </c>
      <c r="EB4034" s="6" t="s">
        <v>8</v>
      </c>
      <c r="EC4034" s="6" t="s">
        <v>1816</v>
      </c>
      <c r="ED4034" s="6" t="s">
        <v>127</v>
      </c>
      <c r="EE4034" s="6" t="s">
        <v>97</v>
      </c>
      <c r="EF4034" s="6" t="s">
        <v>132</v>
      </c>
      <c r="EG4034" s="6">
        <v>50</v>
      </c>
      <c r="EH4034" s="6">
        <v>295</v>
      </c>
      <c r="EI4034" s="6">
        <v>50</v>
      </c>
      <c r="EJ4034" s="6">
        <v>293</v>
      </c>
      <c r="EK4034" s="6">
        <v>50</v>
      </c>
      <c r="EL4034" s="6">
        <v>293</v>
      </c>
      <c r="EM4034" s="6" t="s">
        <v>113</v>
      </c>
      <c r="EN4034" s="6" t="s">
        <v>21</v>
      </c>
      <c r="EO4034" s="6">
        <v>12</v>
      </c>
    </row>
    <row r="4035" spans="131:145" x14ac:dyDescent="0.25">
      <c r="EA4035" s="6" t="s">
        <v>0</v>
      </c>
      <c r="EB4035" s="6" t="s">
        <v>5</v>
      </c>
      <c r="EC4035" s="6" t="s">
        <v>257</v>
      </c>
      <c r="ED4035" s="6" t="s">
        <v>258</v>
      </c>
      <c r="EE4035" s="6" t="s">
        <v>97</v>
      </c>
      <c r="EF4035" s="6" t="s">
        <v>98</v>
      </c>
      <c r="EG4035" s="6">
        <v>128</v>
      </c>
      <c r="EH4035" s="6">
        <v>725</v>
      </c>
      <c r="EI4035" s="6">
        <v>100</v>
      </c>
      <c r="EJ4035" s="6">
        <v>608</v>
      </c>
      <c r="EK4035" s="6">
        <v>128</v>
      </c>
      <c r="EL4035" s="6">
        <v>746</v>
      </c>
      <c r="EM4035" s="6" t="s">
        <v>113</v>
      </c>
      <c r="EN4035" s="6" t="s">
        <v>21</v>
      </c>
      <c r="EO4035" s="6">
        <v>97</v>
      </c>
    </row>
    <row r="4036" spans="131:145" x14ac:dyDescent="0.25">
      <c r="EA4036" s="6" t="s">
        <v>0</v>
      </c>
      <c r="EB4036" s="6" t="s">
        <v>4</v>
      </c>
      <c r="EC4036" s="6" t="s">
        <v>832</v>
      </c>
      <c r="ED4036" s="6" t="s">
        <v>833</v>
      </c>
      <c r="EE4036" s="6" t="s">
        <v>97</v>
      </c>
      <c r="EF4036" s="6" t="s">
        <v>98</v>
      </c>
      <c r="EG4036" s="6">
        <v>68</v>
      </c>
      <c r="EH4036" s="6">
        <v>340</v>
      </c>
      <c r="EI4036" s="6">
        <v>61</v>
      </c>
      <c r="EJ4036" s="6">
        <v>315</v>
      </c>
      <c r="EK4036" s="6">
        <v>68</v>
      </c>
      <c r="EL4036" s="6">
        <v>340</v>
      </c>
      <c r="EM4036" s="6" t="s">
        <v>113</v>
      </c>
      <c r="EN4036" s="6" t="s">
        <v>23</v>
      </c>
      <c r="EO4036" s="6">
        <v>37</v>
      </c>
    </row>
    <row r="4037" spans="131:145" x14ac:dyDescent="0.25">
      <c r="EA4037" s="6" t="s">
        <v>0</v>
      </c>
      <c r="EB4037" s="6" t="s">
        <v>5</v>
      </c>
      <c r="EC4037" s="6" t="s">
        <v>1525</v>
      </c>
      <c r="ED4037" s="6" t="s">
        <v>268</v>
      </c>
      <c r="EE4037" s="6" t="s">
        <v>97</v>
      </c>
      <c r="EF4037" s="6" t="s">
        <v>125</v>
      </c>
      <c r="EG4037" s="6">
        <v>110</v>
      </c>
      <c r="EH4037" s="6">
        <v>509</v>
      </c>
      <c r="EI4037" s="6">
        <v>80</v>
      </c>
      <c r="EJ4037" s="6">
        <v>324</v>
      </c>
      <c r="EK4037" s="6">
        <v>110</v>
      </c>
      <c r="EL4037" s="6">
        <v>506</v>
      </c>
      <c r="EM4037" s="6" t="s">
        <v>113</v>
      </c>
      <c r="EN4037" s="6" t="s">
        <v>21</v>
      </c>
      <c r="EO4037" s="6">
        <v>26</v>
      </c>
    </row>
    <row r="4038" spans="131:145" x14ac:dyDescent="0.25">
      <c r="EA4038" s="6" t="s">
        <v>0</v>
      </c>
      <c r="EB4038" s="6" t="s">
        <v>13</v>
      </c>
      <c r="EC4038" s="6" t="s">
        <v>193</v>
      </c>
      <c r="ED4038" s="6" t="s">
        <v>194</v>
      </c>
      <c r="EE4038" s="6" t="s">
        <v>97</v>
      </c>
      <c r="EF4038" s="6" t="s">
        <v>125</v>
      </c>
      <c r="EG4038" s="6">
        <v>21</v>
      </c>
      <c r="EH4038" s="6">
        <v>93</v>
      </c>
      <c r="EI4038" s="6">
        <v>20</v>
      </c>
      <c r="EJ4038" s="6">
        <v>78</v>
      </c>
      <c r="EK4038" s="6">
        <v>20</v>
      </c>
      <c r="EL4038" s="6">
        <v>80</v>
      </c>
      <c r="EM4038" s="6" t="s">
        <v>113</v>
      </c>
      <c r="EN4038" s="6" t="s">
        <v>21</v>
      </c>
      <c r="EO4038" s="6">
        <v>2</v>
      </c>
    </row>
    <row r="4039" spans="131:145" x14ac:dyDescent="0.25">
      <c r="EA4039" s="6" t="s">
        <v>0</v>
      </c>
      <c r="EB4039" s="6" t="s">
        <v>8</v>
      </c>
      <c r="EC4039" s="6" t="s">
        <v>1816</v>
      </c>
      <c r="ED4039" s="6" t="s">
        <v>127</v>
      </c>
      <c r="EE4039" s="6" t="s">
        <v>97</v>
      </c>
      <c r="EF4039" s="6" t="s">
        <v>132</v>
      </c>
      <c r="EG4039" s="6">
        <v>50</v>
      </c>
      <c r="EH4039" s="6">
        <v>295</v>
      </c>
      <c r="EI4039" s="6">
        <v>50</v>
      </c>
      <c r="EJ4039" s="6">
        <v>293</v>
      </c>
      <c r="EK4039" s="6">
        <v>50</v>
      </c>
      <c r="EL4039" s="6">
        <v>293</v>
      </c>
      <c r="EM4039" s="6" t="s">
        <v>113</v>
      </c>
      <c r="EN4039" s="6" t="s">
        <v>23</v>
      </c>
      <c r="EO4039" s="6">
        <v>26</v>
      </c>
    </row>
    <row r="4040" spans="131:145" x14ac:dyDescent="0.25">
      <c r="EA4040" s="6" t="s">
        <v>0</v>
      </c>
      <c r="EB4040" s="6" t="s">
        <v>8</v>
      </c>
      <c r="EC4040" s="6" t="s">
        <v>828</v>
      </c>
      <c r="ED4040" s="6" t="s">
        <v>829</v>
      </c>
      <c r="EE4040" s="6" t="s">
        <v>97</v>
      </c>
      <c r="EF4040" s="6" t="s">
        <v>98</v>
      </c>
      <c r="EG4040" s="6">
        <v>265</v>
      </c>
      <c r="EH4040" s="6">
        <v>1084</v>
      </c>
      <c r="EI4040" s="6">
        <v>260</v>
      </c>
      <c r="EJ4040" s="6">
        <v>1140</v>
      </c>
      <c r="EK4040" s="6">
        <v>260</v>
      </c>
      <c r="EL4040" s="6">
        <v>1140</v>
      </c>
      <c r="EM4040" s="6" t="s">
        <v>113</v>
      </c>
      <c r="EN4040" s="6" t="s">
        <v>21</v>
      </c>
      <c r="EO4040" s="6">
        <v>49</v>
      </c>
    </row>
    <row r="4041" spans="131:145" x14ac:dyDescent="0.25">
      <c r="EA4041" s="6" t="s">
        <v>0</v>
      </c>
      <c r="EB4041" s="6" t="s">
        <v>7</v>
      </c>
      <c r="EC4041" s="6" t="s">
        <v>214</v>
      </c>
      <c r="ED4041" s="6" t="s">
        <v>215</v>
      </c>
      <c r="EE4041" s="6" t="s">
        <v>97</v>
      </c>
      <c r="EF4041" s="6" t="s">
        <v>98</v>
      </c>
      <c r="EG4041" s="6">
        <v>301</v>
      </c>
      <c r="EH4041" s="6">
        <v>1404</v>
      </c>
      <c r="EI4041" s="6">
        <v>274</v>
      </c>
      <c r="EJ4041" s="6">
        <v>1347</v>
      </c>
      <c r="EK4041" s="6">
        <v>274</v>
      </c>
      <c r="EL4041" s="6">
        <v>1347</v>
      </c>
      <c r="EM4041" s="6" t="s">
        <v>113</v>
      </c>
      <c r="EN4041" s="6" t="s">
        <v>21</v>
      </c>
      <c r="EO4041" s="6">
        <v>110</v>
      </c>
    </row>
    <row r="4042" spans="131:145" x14ac:dyDescent="0.25">
      <c r="EA4042" s="6" t="s">
        <v>0</v>
      </c>
      <c r="EB4042" s="6" t="s">
        <v>8</v>
      </c>
      <c r="EC4042" s="6" t="s">
        <v>828</v>
      </c>
      <c r="ED4042" s="6" t="s">
        <v>829</v>
      </c>
      <c r="EE4042" s="6" t="s">
        <v>97</v>
      </c>
      <c r="EF4042" s="6" t="s">
        <v>98</v>
      </c>
      <c r="EG4042" s="6">
        <v>265</v>
      </c>
      <c r="EH4042" s="6">
        <v>1084</v>
      </c>
      <c r="EI4042" s="6">
        <v>260</v>
      </c>
      <c r="EJ4042" s="6">
        <v>1140</v>
      </c>
      <c r="EK4042" s="6">
        <v>260</v>
      </c>
      <c r="EL4042" s="6">
        <v>1140</v>
      </c>
      <c r="EM4042" s="6" t="s">
        <v>113</v>
      </c>
      <c r="EN4042" s="6" t="s">
        <v>23</v>
      </c>
      <c r="EO4042" s="6">
        <v>78</v>
      </c>
    </row>
    <row r="4043" spans="131:145" x14ac:dyDescent="0.25">
      <c r="EA4043" s="6" t="s">
        <v>0</v>
      </c>
      <c r="EB4043" s="6" t="s">
        <v>4</v>
      </c>
      <c r="EC4043" s="6" t="s">
        <v>147</v>
      </c>
      <c r="ED4043" s="6" t="s">
        <v>148</v>
      </c>
      <c r="EE4043" s="6" t="s">
        <v>97</v>
      </c>
      <c r="EF4043" s="6" t="s">
        <v>98</v>
      </c>
      <c r="EG4043" s="6">
        <v>87</v>
      </c>
      <c r="EH4043" s="6">
        <v>461</v>
      </c>
      <c r="EI4043" s="6">
        <v>90</v>
      </c>
      <c r="EJ4043" s="6">
        <v>489</v>
      </c>
      <c r="EK4043" s="6">
        <v>90</v>
      </c>
      <c r="EL4043" s="6">
        <v>489</v>
      </c>
      <c r="EM4043" s="6" t="s">
        <v>113</v>
      </c>
      <c r="EN4043" s="6" t="s">
        <v>22</v>
      </c>
      <c r="EO4043" s="6">
        <v>8</v>
      </c>
    </row>
    <row r="4044" spans="131:145" x14ac:dyDescent="0.25">
      <c r="EA4044" s="6" t="s">
        <v>0</v>
      </c>
      <c r="EB4044" s="6" t="s">
        <v>8</v>
      </c>
      <c r="EC4044" s="6" t="s">
        <v>742</v>
      </c>
      <c r="ED4044" s="6" t="s">
        <v>740</v>
      </c>
      <c r="EE4044" s="6" t="s">
        <v>209</v>
      </c>
      <c r="EF4044" s="6" t="s">
        <v>125</v>
      </c>
      <c r="EG4044" s="6">
        <v>115</v>
      </c>
      <c r="EH4044" s="6">
        <v>602</v>
      </c>
      <c r="EI4044" s="6">
        <v>115</v>
      </c>
      <c r="EJ4044" s="6">
        <v>594</v>
      </c>
      <c r="EK4044" s="6">
        <v>115</v>
      </c>
      <c r="EL4044" s="6">
        <v>88</v>
      </c>
      <c r="EM4044" s="6" t="s">
        <v>113</v>
      </c>
      <c r="EN4044" s="6" t="s">
        <v>22</v>
      </c>
      <c r="EO4044" s="6">
        <v>0</v>
      </c>
    </row>
    <row r="4045" spans="131:145" x14ac:dyDescent="0.25">
      <c r="EA4045" s="6" t="s">
        <v>0</v>
      </c>
      <c r="EB4045" s="6" t="s">
        <v>7</v>
      </c>
      <c r="EC4045" s="6" t="s">
        <v>214</v>
      </c>
      <c r="ED4045" s="6" t="s">
        <v>215</v>
      </c>
      <c r="EE4045" s="6" t="s">
        <v>97</v>
      </c>
      <c r="EF4045" s="6" t="s">
        <v>98</v>
      </c>
      <c r="EG4045" s="6">
        <v>301</v>
      </c>
      <c r="EH4045" s="6">
        <v>1404</v>
      </c>
      <c r="EI4045" s="6">
        <v>274</v>
      </c>
      <c r="EJ4045" s="6">
        <v>1347</v>
      </c>
      <c r="EK4045" s="6">
        <v>274</v>
      </c>
      <c r="EL4045" s="6">
        <v>1347</v>
      </c>
      <c r="EM4045" s="6" t="s">
        <v>113</v>
      </c>
      <c r="EN4045" s="6" t="s">
        <v>22</v>
      </c>
      <c r="EO4045" s="6">
        <v>48</v>
      </c>
    </row>
    <row r="4046" spans="131:145" x14ac:dyDescent="0.25">
      <c r="EA4046" s="6" t="s">
        <v>0</v>
      </c>
      <c r="EB4046" s="6" t="s">
        <v>4</v>
      </c>
      <c r="EC4046" s="6" t="s">
        <v>147</v>
      </c>
      <c r="ED4046" s="6" t="s">
        <v>148</v>
      </c>
      <c r="EE4046" s="6" t="s">
        <v>97</v>
      </c>
      <c r="EF4046" s="6" t="s">
        <v>98</v>
      </c>
      <c r="EG4046" s="6">
        <v>87</v>
      </c>
      <c r="EH4046" s="6">
        <v>461</v>
      </c>
      <c r="EI4046" s="6">
        <v>90</v>
      </c>
      <c r="EJ4046" s="6">
        <v>489</v>
      </c>
      <c r="EK4046" s="6">
        <v>90</v>
      </c>
      <c r="EL4046" s="6">
        <v>489</v>
      </c>
      <c r="EM4046" s="6" t="s">
        <v>113</v>
      </c>
      <c r="EN4046" s="6" t="s">
        <v>21</v>
      </c>
      <c r="EO4046" s="6">
        <v>4</v>
      </c>
    </row>
    <row r="4047" spans="131:145" x14ac:dyDescent="0.25">
      <c r="EA4047" s="6" t="s">
        <v>0</v>
      </c>
      <c r="EB4047" s="6" t="s">
        <v>8</v>
      </c>
      <c r="EC4047" s="6" t="s">
        <v>828</v>
      </c>
      <c r="ED4047" s="6" t="s">
        <v>829</v>
      </c>
      <c r="EE4047" s="6" t="s">
        <v>97</v>
      </c>
      <c r="EF4047" s="6" t="s">
        <v>98</v>
      </c>
      <c r="EG4047" s="6">
        <v>265</v>
      </c>
      <c r="EH4047" s="6">
        <v>1084</v>
      </c>
      <c r="EI4047" s="6">
        <v>260</v>
      </c>
      <c r="EJ4047" s="6">
        <v>1140</v>
      </c>
      <c r="EK4047" s="6">
        <v>260</v>
      </c>
      <c r="EL4047" s="6">
        <v>1140</v>
      </c>
      <c r="EM4047" s="6" t="s">
        <v>113</v>
      </c>
      <c r="EN4047" s="6" t="s">
        <v>22</v>
      </c>
      <c r="EO4047" s="6">
        <v>29</v>
      </c>
    </row>
    <row r="4048" spans="131:145" x14ac:dyDescent="0.25">
      <c r="EA4048" s="6" t="s">
        <v>0</v>
      </c>
      <c r="EB4048" s="6" t="s">
        <v>8</v>
      </c>
      <c r="EC4048" s="6" t="s">
        <v>742</v>
      </c>
      <c r="ED4048" s="6" t="s">
        <v>740</v>
      </c>
      <c r="EE4048" s="6" t="s">
        <v>209</v>
      </c>
      <c r="EF4048" s="6" t="s">
        <v>125</v>
      </c>
      <c r="EG4048" s="6">
        <v>115</v>
      </c>
      <c r="EH4048" s="6">
        <v>602</v>
      </c>
      <c r="EI4048" s="6">
        <v>115</v>
      </c>
      <c r="EJ4048" s="6">
        <v>594</v>
      </c>
      <c r="EK4048" s="6">
        <v>115</v>
      </c>
      <c r="EL4048" s="6">
        <v>88</v>
      </c>
      <c r="EM4048" s="6" t="s">
        <v>113</v>
      </c>
      <c r="EN4048" s="6" t="s">
        <v>23</v>
      </c>
      <c r="EO4048" s="6">
        <v>0</v>
      </c>
    </row>
    <row r="4049" spans="131:145" x14ac:dyDescent="0.25">
      <c r="EA4049" s="6" t="s">
        <v>0</v>
      </c>
      <c r="EB4049" s="6" t="s">
        <v>4</v>
      </c>
      <c r="EC4049" s="6" t="s">
        <v>145</v>
      </c>
      <c r="ED4049" s="6" t="s">
        <v>146</v>
      </c>
      <c r="EE4049" s="6" t="s">
        <v>97</v>
      </c>
      <c r="EF4049" s="6" t="s">
        <v>98</v>
      </c>
      <c r="EG4049" s="6">
        <v>93</v>
      </c>
      <c r="EH4049" s="6">
        <v>446</v>
      </c>
      <c r="EI4049" s="6">
        <v>91</v>
      </c>
      <c r="EJ4049" s="6">
        <v>482</v>
      </c>
      <c r="EK4049" s="6">
        <v>100</v>
      </c>
      <c r="EL4049" s="6">
        <v>523</v>
      </c>
      <c r="EM4049" s="6" t="s">
        <v>113</v>
      </c>
      <c r="EN4049" s="6" t="s">
        <v>23</v>
      </c>
      <c r="EO4049" s="6">
        <v>22</v>
      </c>
    </row>
    <row r="4050" spans="131:145" x14ac:dyDescent="0.25">
      <c r="EA4050" s="6" t="s">
        <v>0</v>
      </c>
      <c r="EB4050" s="6" t="s">
        <v>7</v>
      </c>
      <c r="EC4050" s="6" t="s">
        <v>214</v>
      </c>
      <c r="ED4050" s="6" t="s">
        <v>215</v>
      </c>
      <c r="EE4050" s="6" t="s">
        <v>97</v>
      </c>
      <c r="EF4050" s="6" t="s">
        <v>98</v>
      </c>
      <c r="EG4050" s="6">
        <v>301</v>
      </c>
      <c r="EH4050" s="6">
        <v>1404</v>
      </c>
      <c r="EI4050" s="6">
        <v>274</v>
      </c>
      <c r="EJ4050" s="6">
        <v>1347</v>
      </c>
      <c r="EK4050" s="6">
        <v>274</v>
      </c>
      <c r="EL4050" s="6">
        <v>1347</v>
      </c>
      <c r="EM4050" s="6" t="s">
        <v>113</v>
      </c>
      <c r="EN4050" s="6" t="s">
        <v>23</v>
      </c>
      <c r="EO4050" s="6">
        <v>158</v>
      </c>
    </row>
    <row r="4051" spans="131:145" x14ac:dyDescent="0.25">
      <c r="EA4051" s="6" t="s">
        <v>0</v>
      </c>
      <c r="EB4051" s="6" t="s">
        <v>4</v>
      </c>
      <c r="EC4051" s="6" t="s">
        <v>157</v>
      </c>
      <c r="ED4051" s="6" t="s">
        <v>158</v>
      </c>
      <c r="EE4051" s="6" t="s">
        <v>97</v>
      </c>
      <c r="EF4051" s="6" t="s">
        <v>98</v>
      </c>
      <c r="EG4051" s="6">
        <v>6</v>
      </c>
      <c r="EH4051" s="6">
        <v>28</v>
      </c>
      <c r="EI4051" s="6">
        <v>6</v>
      </c>
      <c r="EJ4051" s="6">
        <v>30</v>
      </c>
      <c r="EK4051" s="6">
        <v>6</v>
      </c>
      <c r="EL4051" s="6">
        <v>30</v>
      </c>
      <c r="EM4051" s="6" t="s">
        <v>113</v>
      </c>
      <c r="EN4051" s="6" t="s">
        <v>23</v>
      </c>
      <c r="EO4051" s="6">
        <v>1</v>
      </c>
    </row>
    <row r="4052" spans="131:145" x14ac:dyDescent="0.25">
      <c r="EA4052" s="6" t="s">
        <v>0</v>
      </c>
      <c r="EB4052" s="6" t="s">
        <v>8</v>
      </c>
      <c r="EC4052" s="6" t="s">
        <v>1822</v>
      </c>
      <c r="ED4052" s="6" t="s">
        <v>211</v>
      </c>
      <c r="EE4052" s="6" t="s">
        <v>209</v>
      </c>
      <c r="EF4052" s="6" t="s">
        <v>132</v>
      </c>
      <c r="EG4052" s="6">
        <v>840</v>
      </c>
      <c r="EH4052" s="6">
        <v>3249</v>
      </c>
      <c r="EI4052" s="6">
        <v>667</v>
      </c>
      <c r="EJ4052" s="6">
        <v>3657</v>
      </c>
      <c r="EK4052" s="6">
        <v>667</v>
      </c>
      <c r="EL4052" s="6">
        <v>3657</v>
      </c>
      <c r="EM4052" s="6" t="s">
        <v>113</v>
      </c>
      <c r="EN4052" s="6" t="s">
        <v>21</v>
      </c>
      <c r="EO4052" s="6">
        <v>245</v>
      </c>
    </row>
    <row r="4053" spans="131:145" x14ac:dyDescent="0.25">
      <c r="EA4053" s="6" t="s">
        <v>0</v>
      </c>
      <c r="EB4053" s="6" t="s">
        <v>4</v>
      </c>
      <c r="EC4053" s="6" t="s">
        <v>149</v>
      </c>
      <c r="ED4053" s="6" t="s">
        <v>150</v>
      </c>
      <c r="EE4053" s="6" t="s">
        <v>97</v>
      </c>
      <c r="EF4053" s="6" t="s">
        <v>98</v>
      </c>
      <c r="EG4053" s="6">
        <v>6</v>
      </c>
      <c r="EH4053" s="6">
        <v>39</v>
      </c>
      <c r="EI4053" s="6">
        <v>6</v>
      </c>
      <c r="EJ4053" s="6">
        <v>39</v>
      </c>
      <c r="EK4053" s="6">
        <v>6</v>
      </c>
      <c r="EL4053" s="6">
        <v>39</v>
      </c>
      <c r="EM4053" s="6" t="s">
        <v>113</v>
      </c>
      <c r="EN4053" s="6" t="s">
        <v>21</v>
      </c>
      <c r="EO4053" s="6">
        <v>4</v>
      </c>
    </row>
    <row r="4054" spans="131:145" x14ac:dyDescent="0.25">
      <c r="EA4054" s="6" t="s">
        <v>0</v>
      </c>
      <c r="EB4054" s="6" t="s">
        <v>4</v>
      </c>
      <c r="EC4054" s="6" t="s">
        <v>145</v>
      </c>
      <c r="ED4054" s="6" t="s">
        <v>146</v>
      </c>
      <c r="EE4054" s="6" t="s">
        <v>97</v>
      </c>
      <c r="EF4054" s="6" t="s">
        <v>98</v>
      </c>
      <c r="EG4054" s="6">
        <v>93</v>
      </c>
      <c r="EH4054" s="6">
        <v>446</v>
      </c>
      <c r="EI4054" s="6">
        <v>91</v>
      </c>
      <c r="EJ4054" s="6">
        <v>482</v>
      </c>
      <c r="EK4054" s="6">
        <v>100</v>
      </c>
      <c r="EL4054" s="6">
        <v>523</v>
      </c>
      <c r="EM4054" s="6" t="s">
        <v>113</v>
      </c>
      <c r="EN4054" s="6" t="s">
        <v>21</v>
      </c>
      <c r="EO4054" s="6">
        <v>16</v>
      </c>
    </row>
    <row r="4055" spans="131:145" x14ac:dyDescent="0.25">
      <c r="EA4055" s="6" t="s">
        <v>0</v>
      </c>
      <c r="EB4055" s="6" t="s">
        <v>8</v>
      </c>
      <c r="EC4055" s="6" t="s">
        <v>1822</v>
      </c>
      <c r="ED4055" s="6" t="s">
        <v>211</v>
      </c>
      <c r="EE4055" s="6" t="s">
        <v>209</v>
      </c>
      <c r="EF4055" s="6" t="s">
        <v>132</v>
      </c>
      <c r="EG4055" s="6">
        <v>840</v>
      </c>
      <c r="EH4055" s="6">
        <v>3249</v>
      </c>
      <c r="EI4055" s="6">
        <v>667</v>
      </c>
      <c r="EJ4055" s="6">
        <v>3657</v>
      </c>
      <c r="EK4055" s="6">
        <v>667</v>
      </c>
      <c r="EL4055" s="6">
        <v>3657</v>
      </c>
      <c r="EM4055" s="6" t="s">
        <v>113</v>
      </c>
      <c r="EN4055" s="6" t="s">
        <v>22</v>
      </c>
      <c r="EO4055" s="6">
        <v>105</v>
      </c>
    </row>
    <row r="4056" spans="131:145" x14ac:dyDescent="0.25">
      <c r="EA4056" s="6" t="s">
        <v>0</v>
      </c>
      <c r="EB4056" s="6" t="s">
        <v>7</v>
      </c>
      <c r="EC4056" s="6" t="s">
        <v>730</v>
      </c>
      <c r="ED4056" s="6" t="s">
        <v>731</v>
      </c>
      <c r="EE4056" s="6" t="s">
        <v>97</v>
      </c>
      <c r="EF4056" s="6" t="s">
        <v>98</v>
      </c>
      <c r="EG4056" s="6">
        <v>23</v>
      </c>
      <c r="EH4056" s="6">
        <v>83</v>
      </c>
      <c r="EI4056" s="6">
        <v>23</v>
      </c>
      <c r="EJ4056" s="6">
        <v>85</v>
      </c>
      <c r="EK4056" s="6">
        <v>23</v>
      </c>
      <c r="EL4056" s="6">
        <v>78</v>
      </c>
      <c r="EM4056" s="6" t="s">
        <v>113</v>
      </c>
      <c r="EN4056" s="6" t="s">
        <v>21</v>
      </c>
      <c r="EO4056" s="6">
        <v>3</v>
      </c>
    </row>
    <row r="4057" spans="131:145" x14ac:dyDescent="0.25">
      <c r="EA4057" s="6" t="s">
        <v>0</v>
      </c>
      <c r="EB4057" s="6" t="s">
        <v>4</v>
      </c>
      <c r="EC4057" s="6" t="s">
        <v>251</v>
      </c>
      <c r="ED4057" s="6" t="s">
        <v>252</v>
      </c>
      <c r="EE4057" s="6" t="s">
        <v>97</v>
      </c>
      <c r="EF4057" s="6" t="s">
        <v>98</v>
      </c>
      <c r="EG4057" s="6">
        <v>28</v>
      </c>
      <c r="EH4057" s="6">
        <v>130</v>
      </c>
      <c r="EI4057" s="6">
        <v>27</v>
      </c>
      <c r="EJ4057" s="6">
        <v>121</v>
      </c>
      <c r="EK4057" s="6">
        <v>28</v>
      </c>
      <c r="EL4057" s="6">
        <v>130</v>
      </c>
      <c r="EM4057" s="6" t="s">
        <v>113</v>
      </c>
      <c r="EN4057" s="6" t="s">
        <v>23</v>
      </c>
      <c r="EO4057" s="6">
        <v>6</v>
      </c>
    </row>
    <row r="4058" spans="131:145" x14ac:dyDescent="0.25">
      <c r="EA4058" s="6" t="s">
        <v>0</v>
      </c>
      <c r="EB4058" s="6" t="s">
        <v>7</v>
      </c>
      <c r="EC4058" s="6" t="s">
        <v>730</v>
      </c>
      <c r="ED4058" s="6" t="s">
        <v>731</v>
      </c>
      <c r="EE4058" s="6" t="s">
        <v>97</v>
      </c>
      <c r="EF4058" s="6" t="s">
        <v>98</v>
      </c>
      <c r="EG4058" s="6">
        <v>23</v>
      </c>
      <c r="EH4058" s="6">
        <v>83</v>
      </c>
      <c r="EI4058" s="6">
        <v>23</v>
      </c>
      <c r="EJ4058" s="6">
        <v>85</v>
      </c>
      <c r="EK4058" s="6">
        <v>23</v>
      </c>
      <c r="EL4058" s="6">
        <v>78</v>
      </c>
      <c r="EM4058" s="6" t="s">
        <v>113</v>
      </c>
      <c r="EN4058" s="6" t="s">
        <v>22</v>
      </c>
      <c r="EO4058" s="6">
        <v>1</v>
      </c>
    </row>
    <row r="4059" spans="131:145" x14ac:dyDescent="0.25">
      <c r="EA4059" s="6" t="s">
        <v>0</v>
      </c>
      <c r="EB4059" s="6" t="s">
        <v>8</v>
      </c>
      <c r="EC4059" s="6" t="s">
        <v>1822</v>
      </c>
      <c r="ED4059" s="6" t="s">
        <v>211</v>
      </c>
      <c r="EE4059" s="6" t="s">
        <v>209</v>
      </c>
      <c r="EF4059" s="6" t="s">
        <v>132</v>
      </c>
      <c r="EG4059" s="6">
        <v>840</v>
      </c>
      <c r="EH4059" s="6">
        <v>3249</v>
      </c>
      <c r="EI4059" s="6">
        <v>667</v>
      </c>
      <c r="EJ4059" s="6">
        <v>3657</v>
      </c>
      <c r="EK4059" s="6">
        <v>667</v>
      </c>
      <c r="EL4059" s="6">
        <v>3657</v>
      </c>
      <c r="EM4059" s="6" t="s">
        <v>113</v>
      </c>
      <c r="EN4059" s="6" t="s">
        <v>23</v>
      </c>
      <c r="EO4059" s="6">
        <v>350</v>
      </c>
    </row>
    <row r="4060" spans="131:145" x14ac:dyDescent="0.25">
      <c r="EA4060" s="6" t="s">
        <v>0</v>
      </c>
      <c r="EB4060" s="6" t="s">
        <v>8</v>
      </c>
      <c r="EC4060" s="6" t="s">
        <v>752</v>
      </c>
      <c r="ED4060" s="6" t="s">
        <v>753</v>
      </c>
      <c r="EE4060" s="6" t="s">
        <v>97</v>
      </c>
      <c r="EF4060" s="6" t="s">
        <v>98</v>
      </c>
      <c r="EG4060" s="6">
        <v>25</v>
      </c>
      <c r="EH4060" s="6">
        <v>92</v>
      </c>
      <c r="EI4060" s="6">
        <v>24</v>
      </c>
      <c r="EJ4060" s="6">
        <v>89</v>
      </c>
      <c r="EK4060" s="6">
        <v>24</v>
      </c>
      <c r="EL4060" s="6">
        <v>89</v>
      </c>
      <c r="EM4060" s="6" t="s">
        <v>113</v>
      </c>
      <c r="EN4060" s="6" t="s">
        <v>23</v>
      </c>
      <c r="EO4060" s="6">
        <v>3</v>
      </c>
    </row>
    <row r="4061" spans="131:145" x14ac:dyDescent="0.25">
      <c r="EA4061" s="6" t="s">
        <v>0</v>
      </c>
      <c r="EB4061" s="6" t="s">
        <v>4</v>
      </c>
      <c r="EC4061" s="6" t="s">
        <v>251</v>
      </c>
      <c r="ED4061" s="6" t="s">
        <v>252</v>
      </c>
      <c r="EE4061" s="6" t="s">
        <v>97</v>
      </c>
      <c r="EF4061" s="6" t="s">
        <v>98</v>
      </c>
      <c r="EG4061" s="6">
        <v>28</v>
      </c>
      <c r="EH4061" s="6">
        <v>130</v>
      </c>
      <c r="EI4061" s="6">
        <v>27</v>
      </c>
      <c r="EJ4061" s="6">
        <v>121</v>
      </c>
      <c r="EK4061" s="6">
        <v>28</v>
      </c>
      <c r="EL4061" s="6">
        <v>130</v>
      </c>
      <c r="EM4061" s="6" t="s">
        <v>113</v>
      </c>
      <c r="EN4061" s="6" t="s">
        <v>22</v>
      </c>
      <c r="EO4061" s="6">
        <v>2</v>
      </c>
    </row>
    <row r="4062" spans="131:145" x14ac:dyDescent="0.25">
      <c r="EA4062" s="6" t="s">
        <v>0</v>
      </c>
      <c r="EB4062" s="6" t="s">
        <v>4</v>
      </c>
      <c r="EC4062" s="6" t="s">
        <v>251</v>
      </c>
      <c r="ED4062" s="6" t="s">
        <v>252</v>
      </c>
      <c r="EE4062" s="6" t="s">
        <v>97</v>
      </c>
      <c r="EF4062" s="6" t="s">
        <v>98</v>
      </c>
      <c r="EG4062" s="6">
        <v>28</v>
      </c>
      <c r="EH4062" s="6">
        <v>130</v>
      </c>
      <c r="EI4062" s="6">
        <v>27</v>
      </c>
      <c r="EJ4062" s="6">
        <v>121</v>
      </c>
      <c r="EK4062" s="6">
        <v>28</v>
      </c>
      <c r="EL4062" s="6">
        <v>130</v>
      </c>
      <c r="EM4062" s="6" t="s">
        <v>113</v>
      </c>
      <c r="EN4062" s="6" t="s">
        <v>21</v>
      </c>
      <c r="EO4062" s="6">
        <v>4</v>
      </c>
    </row>
    <row r="4063" spans="131:145" x14ac:dyDescent="0.25">
      <c r="EA4063" s="6" t="s">
        <v>0</v>
      </c>
      <c r="EB4063" s="6" t="s">
        <v>9</v>
      </c>
      <c r="EC4063" s="6" t="s">
        <v>1835</v>
      </c>
      <c r="ED4063" s="6" t="s">
        <v>208</v>
      </c>
      <c r="EE4063" s="6" t="s">
        <v>209</v>
      </c>
      <c r="EF4063" s="6" t="s">
        <v>125</v>
      </c>
      <c r="EG4063" s="6">
        <v>541</v>
      </c>
      <c r="EH4063" s="6">
        <v>2607</v>
      </c>
      <c r="EI4063" s="6">
        <v>545</v>
      </c>
      <c r="EJ4063" s="6">
        <v>2544</v>
      </c>
      <c r="EK4063" s="6">
        <v>545</v>
      </c>
      <c r="EL4063" s="6">
        <v>2545</v>
      </c>
      <c r="EM4063" s="6" t="s">
        <v>113</v>
      </c>
      <c r="EN4063" s="6" t="s">
        <v>21</v>
      </c>
      <c r="EO4063" s="6">
        <v>141</v>
      </c>
    </row>
    <row r="4064" spans="131:145" x14ac:dyDescent="0.25">
      <c r="EA4064" s="6" t="s">
        <v>0</v>
      </c>
      <c r="EB4064" s="6" t="s">
        <v>4</v>
      </c>
      <c r="EC4064" s="6" t="s">
        <v>145</v>
      </c>
      <c r="ED4064" s="6" t="s">
        <v>146</v>
      </c>
      <c r="EE4064" s="6" t="s">
        <v>97</v>
      </c>
      <c r="EF4064" s="6" t="s">
        <v>98</v>
      </c>
      <c r="EG4064" s="6">
        <v>93</v>
      </c>
      <c r="EH4064" s="6">
        <v>446</v>
      </c>
      <c r="EI4064" s="6">
        <v>91</v>
      </c>
      <c r="EJ4064" s="6">
        <v>482</v>
      </c>
      <c r="EK4064" s="6">
        <v>100</v>
      </c>
      <c r="EL4064" s="6">
        <v>523</v>
      </c>
      <c r="EM4064" s="6" t="s">
        <v>113</v>
      </c>
      <c r="EN4064" s="6" t="s">
        <v>22</v>
      </c>
      <c r="EO4064" s="6">
        <v>6</v>
      </c>
    </row>
    <row r="4065" spans="131:145" x14ac:dyDescent="0.25">
      <c r="EA4065" s="6" t="s">
        <v>0</v>
      </c>
      <c r="EB4065" s="6" t="s">
        <v>4</v>
      </c>
      <c r="EC4065" s="6" t="s">
        <v>151</v>
      </c>
      <c r="ED4065" s="6" t="s">
        <v>152</v>
      </c>
      <c r="EE4065" s="6" t="s">
        <v>97</v>
      </c>
      <c r="EF4065" s="6" t="s">
        <v>98</v>
      </c>
      <c r="EG4065" s="6">
        <v>8</v>
      </c>
      <c r="EH4065" s="6">
        <v>30</v>
      </c>
      <c r="EI4065" s="6">
        <v>8</v>
      </c>
      <c r="EJ4065" s="6">
        <v>32</v>
      </c>
      <c r="EK4065" s="6">
        <v>8</v>
      </c>
      <c r="EL4065" s="6">
        <v>32</v>
      </c>
      <c r="EM4065" s="6" t="s">
        <v>113</v>
      </c>
      <c r="EN4065" s="6" t="s">
        <v>21</v>
      </c>
      <c r="EO4065" s="6">
        <v>0</v>
      </c>
    </row>
    <row r="4066" spans="131:145" x14ac:dyDescent="0.25">
      <c r="EA4066" s="6" t="s">
        <v>0</v>
      </c>
      <c r="EB4066" s="6" t="s">
        <v>4</v>
      </c>
      <c r="EC4066" s="6" t="s">
        <v>157</v>
      </c>
      <c r="ED4066" s="6" t="s">
        <v>158</v>
      </c>
      <c r="EE4066" s="6" t="s">
        <v>97</v>
      </c>
      <c r="EF4066" s="6" t="s">
        <v>98</v>
      </c>
      <c r="EG4066" s="6">
        <v>6</v>
      </c>
      <c r="EH4066" s="6">
        <v>28</v>
      </c>
      <c r="EI4066" s="6">
        <v>6</v>
      </c>
      <c r="EJ4066" s="6">
        <v>30</v>
      </c>
      <c r="EK4066" s="6">
        <v>6</v>
      </c>
      <c r="EL4066" s="6">
        <v>30</v>
      </c>
      <c r="EM4066" s="6" t="s">
        <v>113</v>
      </c>
      <c r="EN4066" s="6" t="s">
        <v>22</v>
      </c>
      <c r="EO4066" s="6">
        <v>1</v>
      </c>
    </row>
    <row r="4067" spans="131:145" x14ac:dyDescent="0.25">
      <c r="EA4067" s="6" t="s">
        <v>0</v>
      </c>
      <c r="EB4067" s="6" t="s">
        <v>8</v>
      </c>
      <c r="EC4067" s="6" t="s">
        <v>1045</v>
      </c>
      <c r="ED4067" s="6" t="s">
        <v>749</v>
      </c>
      <c r="EE4067" s="6" t="s">
        <v>209</v>
      </c>
      <c r="EF4067" s="6" t="s">
        <v>125</v>
      </c>
      <c r="EG4067" s="6">
        <v>1694</v>
      </c>
      <c r="EH4067" s="6">
        <v>8805</v>
      </c>
      <c r="EI4067" s="6">
        <v>1693</v>
      </c>
      <c r="EJ4067" s="6">
        <v>8805</v>
      </c>
      <c r="EK4067" s="6">
        <v>1693</v>
      </c>
      <c r="EL4067" s="6">
        <v>9062</v>
      </c>
      <c r="EM4067" s="6" t="s">
        <v>113</v>
      </c>
      <c r="EN4067" s="6" t="s">
        <v>21</v>
      </c>
      <c r="EO4067" s="6">
        <v>353</v>
      </c>
    </row>
    <row r="4068" spans="131:145" x14ac:dyDescent="0.25">
      <c r="EA4068" s="6" t="s">
        <v>0</v>
      </c>
      <c r="EB4068" s="6" t="s">
        <v>10</v>
      </c>
      <c r="EC4068" s="6" t="s">
        <v>139</v>
      </c>
      <c r="ED4068" s="6" t="s">
        <v>140</v>
      </c>
      <c r="EE4068" s="6" t="s">
        <v>97</v>
      </c>
      <c r="EF4068" s="6" t="s">
        <v>98</v>
      </c>
      <c r="EG4068" s="6">
        <v>80</v>
      </c>
      <c r="EH4068" s="6">
        <v>278</v>
      </c>
      <c r="EI4068" s="6">
        <v>50</v>
      </c>
      <c r="EJ4068" s="6">
        <v>200</v>
      </c>
      <c r="EK4068" s="6">
        <v>83</v>
      </c>
      <c r="EL4068" s="6">
        <v>293</v>
      </c>
      <c r="EM4068" s="6" t="s">
        <v>113</v>
      </c>
      <c r="EN4068" s="6" t="s">
        <v>21</v>
      </c>
      <c r="EO4068" s="6">
        <v>6</v>
      </c>
    </row>
    <row r="4069" spans="131:145" x14ac:dyDescent="0.25">
      <c r="EA4069" s="6" t="s">
        <v>0</v>
      </c>
      <c r="EB4069" s="6" t="s">
        <v>7</v>
      </c>
      <c r="EC4069" s="6" t="s">
        <v>133</v>
      </c>
      <c r="ED4069" s="6" t="s">
        <v>134</v>
      </c>
      <c r="EE4069" s="6" t="s">
        <v>97</v>
      </c>
      <c r="EF4069" s="6" t="s">
        <v>98</v>
      </c>
      <c r="EG4069" s="6">
        <v>631</v>
      </c>
      <c r="EH4069" s="6">
        <v>3758</v>
      </c>
      <c r="EI4069" s="6">
        <v>613</v>
      </c>
      <c r="EJ4069" s="6">
        <v>3721</v>
      </c>
      <c r="EK4069" s="6">
        <v>626</v>
      </c>
      <c r="EL4069" s="6">
        <v>3786</v>
      </c>
      <c r="EM4069" s="6" t="s">
        <v>113</v>
      </c>
      <c r="EN4069" s="6" t="s">
        <v>22</v>
      </c>
      <c r="EO4069" s="6">
        <v>79</v>
      </c>
    </row>
    <row r="4070" spans="131:145" x14ac:dyDescent="0.25">
      <c r="EA4070" s="6" t="s">
        <v>0</v>
      </c>
      <c r="EB4070" s="6" t="s">
        <v>4</v>
      </c>
      <c r="EC4070" s="6" t="s">
        <v>157</v>
      </c>
      <c r="ED4070" s="6" t="s">
        <v>158</v>
      </c>
      <c r="EE4070" s="6" t="s">
        <v>97</v>
      </c>
      <c r="EF4070" s="6" t="s">
        <v>98</v>
      </c>
      <c r="EG4070" s="6">
        <v>6</v>
      </c>
      <c r="EH4070" s="6">
        <v>28</v>
      </c>
      <c r="EI4070" s="6">
        <v>6</v>
      </c>
      <c r="EJ4070" s="6">
        <v>30</v>
      </c>
      <c r="EK4070" s="6">
        <v>6</v>
      </c>
      <c r="EL4070" s="6">
        <v>30</v>
      </c>
      <c r="EM4070" s="6" t="s">
        <v>113</v>
      </c>
      <c r="EN4070" s="6" t="s">
        <v>21</v>
      </c>
      <c r="EO4070" s="6">
        <v>0</v>
      </c>
    </row>
    <row r="4071" spans="131:145" x14ac:dyDescent="0.25">
      <c r="EA4071" s="6" t="s">
        <v>0</v>
      </c>
      <c r="EB4071" s="6" t="s">
        <v>8</v>
      </c>
      <c r="EC4071" s="6" t="s">
        <v>1045</v>
      </c>
      <c r="ED4071" s="6" t="s">
        <v>749</v>
      </c>
      <c r="EE4071" s="6" t="s">
        <v>209</v>
      </c>
      <c r="EF4071" s="6" t="s">
        <v>125</v>
      </c>
      <c r="EG4071" s="6">
        <v>1694</v>
      </c>
      <c r="EH4071" s="6">
        <v>8805</v>
      </c>
      <c r="EI4071" s="6">
        <v>1693</v>
      </c>
      <c r="EJ4071" s="6">
        <v>8805</v>
      </c>
      <c r="EK4071" s="6">
        <v>1693</v>
      </c>
      <c r="EL4071" s="6">
        <v>9062</v>
      </c>
      <c r="EM4071" s="6" t="s">
        <v>113</v>
      </c>
      <c r="EN4071" s="6" t="s">
        <v>22</v>
      </c>
      <c r="EO4071" s="6">
        <v>353</v>
      </c>
    </row>
    <row r="4072" spans="131:145" x14ac:dyDescent="0.25">
      <c r="EA4072" s="6" t="s">
        <v>0</v>
      </c>
      <c r="EB4072" s="6" t="s">
        <v>7</v>
      </c>
      <c r="EC4072" s="6" t="s">
        <v>133</v>
      </c>
      <c r="ED4072" s="6" t="s">
        <v>134</v>
      </c>
      <c r="EE4072" s="6" t="s">
        <v>97</v>
      </c>
      <c r="EF4072" s="6" t="s">
        <v>98</v>
      </c>
      <c r="EG4072" s="6">
        <v>631</v>
      </c>
      <c r="EH4072" s="6">
        <v>3758</v>
      </c>
      <c r="EI4072" s="6">
        <v>613</v>
      </c>
      <c r="EJ4072" s="6">
        <v>3721</v>
      </c>
      <c r="EK4072" s="6">
        <v>626</v>
      </c>
      <c r="EL4072" s="6">
        <v>3786</v>
      </c>
      <c r="EM4072" s="6" t="s">
        <v>113</v>
      </c>
      <c r="EN4072" s="6" t="s">
        <v>23</v>
      </c>
      <c r="EO4072" s="6">
        <v>207</v>
      </c>
    </row>
    <row r="4073" spans="131:145" x14ac:dyDescent="0.25">
      <c r="EA4073" s="6" t="s">
        <v>0</v>
      </c>
      <c r="EB4073" s="6" t="s">
        <v>4</v>
      </c>
      <c r="EC4073" s="6" t="s">
        <v>151</v>
      </c>
      <c r="ED4073" s="6" t="s">
        <v>152</v>
      </c>
      <c r="EE4073" s="6" t="s">
        <v>97</v>
      </c>
      <c r="EF4073" s="6" t="s">
        <v>98</v>
      </c>
      <c r="EG4073" s="6">
        <v>8</v>
      </c>
      <c r="EH4073" s="6">
        <v>30</v>
      </c>
      <c r="EI4073" s="6">
        <v>8</v>
      </c>
      <c r="EJ4073" s="6">
        <v>32</v>
      </c>
      <c r="EK4073" s="6">
        <v>8</v>
      </c>
      <c r="EL4073" s="6">
        <v>32</v>
      </c>
      <c r="EM4073" s="6" t="s">
        <v>113</v>
      </c>
      <c r="EN4073" s="6" t="s">
        <v>23</v>
      </c>
      <c r="EO4073" s="6">
        <v>2</v>
      </c>
    </row>
    <row r="4074" spans="131:145" x14ac:dyDescent="0.25">
      <c r="EA4074" s="6" t="s">
        <v>0</v>
      </c>
      <c r="EB4074" s="6" t="s">
        <v>9</v>
      </c>
      <c r="EC4074" s="6" t="s">
        <v>137</v>
      </c>
      <c r="ED4074" s="6" t="s">
        <v>138</v>
      </c>
      <c r="EE4074" s="6" t="s">
        <v>97</v>
      </c>
      <c r="EF4074" s="6" t="s">
        <v>98</v>
      </c>
      <c r="EG4074" s="6">
        <v>135</v>
      </c>
      <c r="EH4074" s="6">
        <v>672</v>
      </c>
      <c r="EI4074" s="6">
        <v>156</v>
      </c>
      <c r="EJ4074" s="6">
        <v>704</v>
      </c>
      <c r="EK4074" s="6">
        <v>156</v>
      </c>
      <c r="EL4074" s="6">
        <v>704</v>
      </c>
      <c r="EM4074" s="6" t="s">
        <v>113</v>
      </c>
      <c r="EN4074" s="6" t="s">
        <v>23</v>
      </c>
      <c r="EO4074" s="6">
        <v>55</v>
      </c>
    </row>
    <row r="4075" spans="131:145" x14ac:dyDescent="0.25">
      <c r="EA4075" s="6" t="s">
        <v>0</v>
      </c>
      <c r="EB4075" s="6" t="s">
        <v>8</v>
      </c>
      <c r="EC4075" s="6" t="s">
        <v>1045</v>
      </c>
      <c r="ED4075" s="6" t="s">
        <v>749</v>
      </c>
      <c r="EE4075" s="6" t="s">
        <v>209</v>
      </c>
      <c r="EF4075" s="6" t="s">
        <v>125</v>
      </c>
      <c r="EG4075" s="6">
        <v>1694</v>
      </c>
      <c r="EH4075" s="6">
        <v>8805</v>
      </c>
      <c r="EI4075" s="6">
        <v>1693</v>
      </c>
      <c r="EJ4075" s="6">
        <v>8805</v>
      </c>
      <c r="EK4075" s="6">
        <v>1693</v>
      </c>
      <c r="EL4075" s="6">
        <v>9062</v>
      </c>
      <c r="EM4075" s="6" t="s">
        <v>113</v>
      </c>
      <c r="EN4075" s="6" t="s">
        <v>23</v>
      </c>
      <c r="EO4075" s="6">
        <v>706</v>
      </c>
    </row>
    <row r="4076" spans="131:145" x14ac:dyDescent="0.25">
      <c r="EA4076" s="6" t="s">
        <v>0</v>
      </c>
      <c r="EB4076" s="6" t="s">
        <v>8</v>
      </c>
      <c r="EC4076" s="6" t="s">
        <v>742</v>
      </c>
      <c r="ED4076" s="6" t="s">
        <v>740</v>
      </c>
      <c r="EE4076" s="6" t="s">
        <v>209</v>
      </c>
      <c r="EF4076" s="6" t="s">
        <v>125</v>
      </c>
      <c r="EG4076" s="6">
        <v>115</v>
      </c>
      <c r="EH4076" s="6">
        <v>602</v>
      </c>
      <c r="EI4076" s="6">
        <v>115</v>
      </c>
      <c r="EJ4076" s="6">
        <v>594</v>
      </c>
      <c r="EK4076" s="6">
        <v>115</v>
      </c>
      <c r="EL4076" s="6">
        <v>88</v>
      </c>
      <c r="EM4076" s="6" t="s">
        <v>113</v>
      </c>
      <c r="EN4076" s="6" t="s">
        <v>21</v>
      </c>
      <c r="EO4076" s="6">
        <v>0</v>
      </c>
    </row>
    <row r="4077" spans="131:145" x14ac:dyDescent="0.25">
      <c r="EA4077" s="6" t="s">
        <v>0</v>
      </c>
      <c r="EB4077" s="6" t="s">
        <v>7</v>
      </c>
      <c r="EC4077" s="6" t="s">
        <v>727</v>
      </c>
      <c r="ED4077" s="6" t="s">
        <v>728</v>
      </c>
      <c r="EE4077" s="6" t="s">
        <v>97</v>
      </c>
      <c r="EF4077" s="6" t="s">
        <v>98</v>
      </c>
      <c r="EG4077" s="6">
        <v>116</v>
      </c>
      <c r="EH4077" s="6">
        <v>659</v>
      </c>
      <c r="EI4077" s="6">
        <v>116</v>
      </c>
      <c r="EJ4077" s="6">
        <v>659</v>
      </c>
      <c r="EK4077" s="6">
        <v>116</v>
      </c>
      <c r="EL4077" s="6">
        <v>659</v>
      </c>
      <c r="EM4077" s="6" t="s">
        <v>113</v>
      </c>
      <c r="EN4077" s="6" t="s">
        <v>21</v>
      </c>
      <c r="EO4077" s="6">
        <v>26</v>
      </c>
    </row>
    <row r="4078" spans="131:145" x14ac:dyDescent="0.25">
      <c r="EA4078" s="6" t="s">
        <v>0</v>
      </c>
      <c r="EB4078" s="6" t="s">
        <v>4</v>
      </c>
      <c r="EC4078" s="6" t="s">
        <v>147</v>
      </c>
      <c r="ED4078" s="6" t="s">
        <v>148</v>
      </c>
      <c r="EE4078" s="6" t="s">
        <v>97</v>
      </c>
      <c r="EF4078" s="6" t="s">
        <v>98</v>
      </c>
      <c r="EG4078" s="6">
        <v>87</v>
      </c>
      <c r="EH4078" s="6">
        <v>461</v>
      </c>
      <c r="EI4078" s="6">
        <v>90</v>
      </c>
      <c r="EJ4078" s="6">
        <v>489</v>
      </c>
      <c r="EK4078" s="6">
        <v>90</v>
      </c>
      <c r="EL4078" s="6">
        <v>489</v>
      </c>
      <c r="EM4078" s="6" t="s">
        <v>113</v>
      </c>
      <c r="EN4078" s="6" t="s">
        <v>23</v>
      </c>
      <c r="EO4078" s="6">
        <v>12</v>
      </c>
    </row>
    <row r="4079" spans="131:145" x14ac:dyDescent="0.25">
      <c r="EA4079" s="6" t="s">
        <v>0</v>
      </c>
      <c r="EB4079" s="6" t="s">
        <v>8</v>
      </c>
      <c r="EC4079" s="6" t="s">
        <v>746</v>
      </c>
      <c r="ED4079" s="6" t="s">
        <v>744</v>
      </c>
      <c r="EE4079" s="6" t="s">
        <v>209</v>
      </c>
      <c r="EF4079" s="6" t="s">
        <v>125</v>
      </c>
      <c r="EG4079" s="6">
        <v>612</v>
      </c>
      <c r="EH4079" s="6">
        <v>2944</v>
      </c>
      <c r="EI4079" s="6">
        <v>608</v>
      </c>
      <c r="EJ4079" s="6">
        <v>2914</v>
      </c>
      <c r="EK4079" s="6">
        <v>608</v>
      </c>
      <c r="EL4079" s="6">
        <v>2944</v>
      </c>
      <c r="EM4079" s="6" t="s">
        <v>113</v>
      </c>
      <c r="EN4079" s="6" t="s">
        <v>21</v>
      </c>
      <c r="EO4079" s="6">
        <v>228</v>
      </c>
    </row>
    <row r="4080" spans="131:145" x14ac:dyDescent="0.25">
      <c r="EA4080" s="6" t="s">
        <v>0</v>
      </c>
      <c r="EB4080" s="6" t="s">
        <v>9</v>
      </c>
      <c r="EC4080" s="6" t="s">
        <v>137</v>
      </c>
      <c r="ED4080" s="6" t="s">
        <v>138</v>
      </c>
      <c r="EE4080" s="6" t="s">
        <v>97</v>
      </c>
      <c r="EF4080" s="6" t="s">
        <v>98</v>
      </c>
      <c r="EG4080" s="6">
        <v>135</v>
      </c>
      <c r="EH4080" s="6">
        <v>672</v>
      </c>
      <c r="EI4080" s="6">
        <v>156</v>
      </c>
      <c r="EJ4080" s="6">
        <v>704</v>
      </c>
      <c r="EK4080" s="6">
        <v>156</v>
      </c>
      <c r="EL4080" s="6">
        <v>704</v>
      </c>
      <c r="EM4080" s="6" t="s">
        <v>113</v>
      </c>
      <c r="EN4080" s="6" t="s">
        <v>22</v>
      </c>
      <c r="EO4080" s="6">
        <v>26</v>
      </c>
    </row>
    <row r="4081" spans="131:145" x14ac:dyDescent="0.25">
      <c r="EA4081" s="6" t="s">
        <v>0</v>
      </c>
      <c r="EB4081" s="6" t="s">
        <v>4</v>
      </c>
      <c r="EC4081" s="6" t="s">
        <v>149</v>
      </c>
      <c r="ED4081" s="6" t="s">
        <v>150</v>
      </c>
      <c r="EE4081" s="6" t="s">
        <v>97</v>
      </c>
      <c r="EF4081" s="6" t="s">
        <v>98</v>
      </c>
      <c r="EG4081" s="6">
        <v>6</v>
      </c>
      <c r="EH4081" s="6">
        <v>39</v>
      </c>
      <c r="EI4081" s="6">
        <v>6</v>
      </c>
      <c r="EJ4081" s="6">
        <v>39</v>
      </c>
      <c r="EK4081" s="6">
        <v>6</v>
      </c>
      <c r="EL4081" s="6">
        <v>39</v>
      </c>
      <c r="EM4081" s="6" t="s">
        <v>113</v>
      </c>
      <c r="EN4081" s="6" t="s">
        <v>23</v>
      </c>
      <c r="EO4081" s="6">
        <v>6</v>
      </c>
    </row>
    <row r="4082" spans="131:145" x14ac:dyDescent="0.25">
      <c r="EA4082" s="6" t="s">
        <v>0</v>
      </c>
      <c r="EB4082" s="6" t="s">
        <v>5</v>
      </c>
      <c r="EC4082" s="6" t="s">
        <v>840</v>
      </c>
      <c r="ED4082" s="6" t="s">
        <v>841</v>
      </c>
      <c r="EE4082" s="6" t="s">
        <v>209</v>
      </c>
      <c r="EF4082" s="6" t="s">
        <v>125</v>
      </c>
      <c r="EG4082" s="6">
        <v>640</v>
      </c>
      <c r="EH4082" s="6">
        <v>2600</v>
      </c>
      <c r="EI4082" s="6">
        <v>623</v>
      </c>
      <c r="EJ4082" s="6">
        <v>2635</v>
      </c>
      <c r="EK4082" s="6">
        <v>623</v>
      </c>
      <c r="EL4082" s="6">
        <v>2635</v>
      </c>
      <c r="EM4082" s="6" t="s">
        <v>113</v>
      </c>
      <c r="EN4082" s="6" t="s">
        <v>21</v>
      </c>
      <c r="EO4082" s="6">
        <v>138</v>
      </c>
    </row>
    <row r="4083" spans="131:145" x14ac:dyDescent="0.25">
      <c r="EA4083" s="6" t="s">
        <v>0</v>
      </c>
      <c r="EB4083" s="6" t="s">
        <v>7</v>
      </c>
      <c r="EC4083" s="6" t="s">
        <v>727</v>
      </c>
      <c r="ED4083" s="6" t="s">
        <v>728</v>
      </c>
      <c r="EE4083" s="6" t="s">
        <v>97</v>
      </c>
      <c r="EF4083" s="6" t="s">
        <v>98</v>
      </c>
      <c r="EG4083" s="6">
        <v>116</v>
      </c>
      <c r="EH4083" s="6">
        <v>659</v>
      </c>
      <c r="EI4083" s="6">
        <v>116</v>
      </c>
      <c r="EJ4083" s="6">
        <v>659</v>
      </c>
      <c r="EK4083" s="6">
        <v>116</v>
      </c>
      <c r="EL4083" s="6">
        <v>659</v>
      </c>
      <c r="EM4083" s="6" t="s">
        <v>113</v>
      </c>
      <c r="EN4083" s="6" t="s">
        <v>22</v>
      </c>
      <c r="EO4083" s="6">
        <v>20</v>
      </c>
    </row>
    <row r="4084" spans="131:145" x14ac:dyDescent="0.25">
      <c r="EA4084" s="6" t="s">
        <v>0</v>
      </c>
      <c r="EB4084" s="6" t="s">
        <v>10</v>
      </c>
      <c r="EC4084" s="6" t="s">
        <v>216</v>
      </c>
      <c r="ED4084" s="6" t="s">
        <v>217</v>
      </c>
      <c r="EE4084" s="6" t="s">
        <v>97</v>
      </c>
      <c r="EF4084" s="6" t="s">
        <v>98</v>
      </c>
      <c r="EG4084" s="6">
        <v>40</v>
      </c>
      <c r="EH4084" s="6">
        <v>208</v>
      </c>
      <c r="EI4084" s="6">
        <v>41</v>
      </c>
      <c r="EJ4084" s="6">
        <v>208</v>
      </c>
      <c r="EK4084" s="6">
        <v>51</v>
      </c>
      <c r="EL4084" s="6">
        <v>208</v>
      </c>
      <c r="EM4084" s="6" t="s">
        <v>113</v>
      </c>
      <c r="EN4084" s="6" t="s">
        <v>22</v>
      </c>
      <c r="EO4084" s="6">
        <v>4</v>
      </c>
    </row>
    <row r="4085" spans="131:145" x14ac:dyDescent="0.25">
      <c r="EA4085" s="6" t="s">
        <v>0</v>
      </c>
      <c r="EB4085" s="6" t="s">
        <v>4</v>
      </c>
      <c r="EC4085" s="6" t="s">
        <v>149</v>
      </c>
      <c r="ED4085" s="6" t="s">
        <v>150</v>
      </c>
      <c r="EE4085" s="6" t="s">
        <v>97</v>
      </c>
      <c r="EF4085" s="6" t="s">
        <v>98</v>
      </c>
      <c r="EG4085" s="6">
        <v>6</v>
      </c>
      <c r="EH4085" s="6">
        <v>39</v>
      </c>
      <c r="EI4085" s="6">
        <v>6</v>
      </c>
      <c r="EJ4085" s="6">
        <v>39</v>
      </c>
      <c r="EK4085" s="6">
        <v>6</v>
      </c>
      <c r="EL4085" s="6">
        <v>39</v>
      </c>
      <c r="EM4085" s="6" t="s">
        <v>113</v>
      </c>
      <c r="EN4085" s="6" t="s">
        <v>22</v>
      </c>
      <c r="EO4085" s="6">
        <v>2</v>
      </c>
    </row>
    <row r="4086" spans="131:145" x14ac:dyDescent="0.25">
      <c r="EA4086" s="6" t="s">
        <v>0</v>
      </c>
      <c r="EB4086" s="6" t="s">
        <v>9</v>
      </c>
      <c r="EC4086" s="6" t="s">
        <v>137</v>
      </c>
      <c r="ED4086" s="6" t="s">
        <v>138</v>
      </c>
      <c r="EE4086" s="6" t="s">
        <v>97</v>
      </c>
      <c r="EF4086" s="6" t="s">
        <v>98</v>
      </c>
      <c r="EG4086" s="6">
        <v>135</v>
      </c>
      <c r="EH4086" s="6">
        <v>672</v>
      </c>
      <c r="EI4086" s="6">
        <v>156</v>
      </c>
      <c r="EJ4086" s="6">
        <v>704</v>
      </c>
      <c r="EK4086" s="6">
        <v>156</v>
      </c>
      <c r="EL4086" s="6">
        <v>704</v>
      </c>
      <c r="EM4086" s="6" t="s">
        <v>113</v>
      </c>
      <c r="EN4086" s="6" t="s">
        <v>21</v>
      </c>
      <c r="EO4086" s="6">
        <v>29</v>
      </c>
    </row>
    <row r="4087" spans="131:145" x14ac:dyDescent="0.25">
      <c r="EA4087" s="6" t="s">
        <v>0</v>
      </c>
      <c r="EB4087" s="6" t="s">
        <v>8</v>
      </c>
      <c r="EC4087" s="6" t="s">
        <v>746</v>
      </c>
      <c r="ED4087" s="6" t="s">
        <v>744</v>
      </c>
      <c r="EE4087" s="6" t="s">
        <v>209</v>
      </c>
      <c r="EF4087" s="6" t="s">
        <v>125</v>
      </c>
      <c r="EG4087" s="6">
        <v>612</v>
      </c>
      <c r="EH4087" s="6">
        <v>2944</v>
      </c>
      <c r="EI4087" s="6">
        <v>608</v>
      </c>
      <c r="EJ4087" s="6">
        <v>2914</v>
      </c>
      <c r="EK4087" s="6">
        <v>608</v>
      </c>
      <c r="EL4087" s="6">
        <v>2944</v>
      </c>
      <c r="EM4087" s="6" t="s">
        <v>113</v>
      </c>
      <c r="EN4087" s="6" t="s">
        <v>23</v>
      </c>
      <c r="EO4087" s="6">
        <v>408</v>
      </c>
    </row>
    <row r="4088" spans="131:145" x14ac:dyDescent="0.25">
      <c r="EA4088" s="6" t="s">
        <v>0</v>
      </c>
      <c r="EB4088" s="6" t="s">
        <v>7</v>
      </c>
      <c r="EC4088" s="6" t="s">
        <v>727</v>
      </c>
      <c r="ED4088" s="6" t="s">
        <v>728</v>
      </c>
      <c r="EE4088" s="6" t="s">
        <v>97</v>
      </c>
      <c r="EF4088" s="6" t="s">
        <v>98</v>
      </c>
      <c r="EG4088" s="6">
        <v>116</v>
      </c>
      <c r="EH4088" s="6">
        <v>659</v>
      </c>
      <c r="EI4088" s="6">
        <v>116</v>
      </c>
      <c r="EJ4088" s="6">
        <v>659</v>
      </c>
      <c r="EK4088" s="6">
        <v>116</v>
      </c>
      <c r="EL4088" s="6">
        <v>659</v>
      </c>
      <c r="EM4088" s="6" t="s">
        <v>113</v>
      </c>
      <c r="EN4088" s="6" t="s">
        <v>23</v>
      </c>
      <c r="EO4088" s="6">
        <v>46</v>
      </c>
    </row>
    <row r="4089" spans="131:145" x14ac:dyDescent="0.25">
      <c r="EA4089" s="6" t="s">
        <v>0</v>
      </c>
      <c r="EB4089" s="6" t="s">
        <v>4</v>
      </c>
      <c r="EC4089" s="6" t="s">
        <v>155</v>
      </c>
      <c r="ED4089" s="6" t="s">
        <v>156</v>
      </c>
      <c r="EE4089" s="6" t="s">
        <v>97</v>
      </c>
      <c r="EF4089" s="6" t="s">
        <v>98</v>
      </c>
      <c r="EG4089" s="6">
        <v>97</v>
      </c>
      <c r="EH4089" s="6">
        <v>382</v>
      </c>
      <c r="EI4089" s="6">
        <v>95</v>
      </c>
      <c r="EJ4089" s="6">
        <v>386</v>
      </c>
      <c r="EK4089" s="6">
        <v>95</v>
      </c>
      <c r="EL4089" s="6">
        <v>386</v>
      </c>
      <c r="EM4089" s="6" t="s">
        <v>113</v>
      </c>
      <c r="EN4089" s="6" t="s">
        <v>23</v>
      </c>
      <c r="EO4089" s="6">
        <v>15</v>
      </c>
    </row>
    <row r="4090" spans="131:145" x14ac:dyDescent="0.25">
      <c r="EA4090" s="6" t="s">
        <v>0</v>
      </c>
      <c r="EB4090" s="6" t="s">
        <v>4</v>
      </c>
      <c r="EC4090" s="6" t="s">
        <v>151</v>
      </c>
      <c r="ED4090" s="6" t="s">
        <v>152</v>
      </c>
      <c r="EE4090" s="6" t="s">
        <v>97</v>
      </c>
      <c r="EF4090" s="6" t="s">
        <v>98</v>
      </c>
      <c r="EG4090" s="6">
        <v>8</v>
      </c>
      <c r="EH4090" s="6">
        <v>30</v>
      </c>
      <c r="EI4090" s="6">
        <v>8</v>
      </c>
      <c r="EJ4090" s="6">
        <v>32</v>
      </c>
      <c r="EK4090" s="6">
        <v>8</v>
      </c>
      <c r="EL4090" s="6">
        <v>32</v>
      </c>
      <c r="EM4090" s="6" t="s">
        <v>113</v>
      </c>
      <c r="EN4090" s="6" t="s">
        <v>22</v>
      </c>
      <c r="EO4090" s="6">
        <v>2</v>
      </c>
    </row>
    <row r="4091" spans="131:145" x14ac:dyDescent="0.25">
      <c r="EA4091" s="6" t="s">
        <v>0</v>
      </c>
      <c r="EB4091" s="6" t="s">
        <v>7</v>
      </c>
      <c r="EC4091" s="6" t="s">
        <v>177</v>
      </c>
      <c r="ED4091" s="6" t="s">
        <v>178</v>
      </c>
      <c r="EE4091" s="6" t="s">
        <v>97</v>
      </c>
      <c r="EF4091" s="6" t="s">
        <v>125</v>
      </c>
      <c r="EG4091" s="6">
        <v>23</v>
      </c>
      <c r="EH4091" s="6">
        <v>124</v>
      </c>
      <c r="EI4091" s="6">
        <v>20</v>
      </c>
      <c r="EJ4091" s="6">
        <v>110</v>
      </c>
      <c r="EK4091" s="6">
        <v>20</v>
      </c>
      <c r="EL4091" s="6">
        <v>110</v>
      </c>
      <c r="EM4091" s="6" t="s">
        <v>113</v>
      </c>
      <c r="EN4091" s="6" t="s">
        <v>23</v>
      </c>
      <c r="EO4091" s="6">
        <v>4</v>
      </c>
    </row>
    <row r="4092" spans="131:145" x14ac:dyDescent="0.25">
      <c r="EA4092" s="6" t="s">
        <v>0</v>
      </c>
      <c r="EB4092" s="6" t="s">
        <v>7</v>
      </c>
      <c r="EC4092" s="6" t="s">
        <v>730</v>
      </c>
      <c r="ED4092" s="6" t="s">
        <v>731</v>
      </c>
      <c r="EE4092" s="6" t="s">
        <v>97</v>
      </c>
      <c r="EF4092" s="6" t="s">
        <v>98</v>
      </c>
      <c r="EG4092" s="6">
        <v>23</v>
      </c>
      <c r="EH4092" s="6">
        <v>83</v>
      </c>
      <c r="EI4092" s="6">
        <v>23</v>
      </c>
      <c r="EJ4092" s="6">
        <v>85</v>
      </c>
      <c r="EK4092" s="6">
        <v>23</v>
      </c>
      <c r="EL4092" s="6">
        <v>78</v>
      </c>
      <c r="EM4092" s="6" t="s">
        <v>113</v>
      </c>
      <c r="EN4092" s="6" t="s">
        <v>23</v>
      </c>
      <c r="EO4092" s="6">
        <v>4</v>
      </c>
    </row>
    <row r="4093" spans="131:145" x14ac:dyDescent="0.25">
      <c r="EA4093" s="6" t="s">
        <v>0</v>
      </c>
      <c r="EB4093" s="6" t="s">
        <v>8</v>
      </c>
      <c r="EC4093" s="6" t="s">
        <v>1847</v>
      </c>
      <c r="ED4093" s="6" t="s">
        <v>225</v>
      </c>
      <c r="EE4093" s="6" t="s">
        <v>209</v>
      </c>
      <c r="EF4093" s="6" t="s">
        <v>125</v>
      </c>
      <c r="EG4093" s="6">
        <v>412</v>
      </c>
      <c r="EH4093" s="6">
        <v>1700</v>
      </c>
      <c r="EI4093" s="6">
        <v>375</v>
      </c>
      <c r="EJ4093" s="6">
        <v>1598</v>
      </c>
      <c r="EK4093" s="6">
        <v>375</v>
      </c>
      <c r="EL4093" s="6">
        <v>1598</v>
      </c>
      <c r="EM4093" s="6" t="s">
        <v>113</v>
      </c>
      <c r="EN4093" s="6" t="s">
        <v>23</v>
      </c>
      <c r="EO4093" s="6">
        <v>268</v>
      </c>
    </row>
    <row r="4094" spans="131:145" x14ac:dyDescent="0.25">
      <c r="EA4094" s="6" t="s">
        <v>0</v>
      </c>
      <c r="EB4094" s="6" t="s">
        <v>7</v>
      </c>
      <c r="EC4094" s="6" t="s">
        <v>177</v>
      </c>
      <c r="ED4094" s="6" t="s">
        <v>178</v>
      </c>
      <c r="EE4094" s="6" t="s">
        <v>97</v>
      </c>
      <c r="EF4094" s="6" t="s">
        <v>125</v>
      </c>
      <c r="EG4094" s="6">
        <v>23</v>
      </c>
      <c r="EH4094" s="6">
        <v>124</v>
      </c>
      <c r="EI4094" s="6">
        <v>20</v>
      </c>
      <c r="EJ4094" s="6">
        <v>110</v>
      </c>
      <c r="EK4094" s="6">
        <v>20</v>
      </c>
      <c r="EL4094" s="6">
        <v>110</v>
      </c>
      <c r="EM4094" s="6" t="s">
        <v>113</v>
      </c>
      <c r="EN4094" s="6" t="s">
        <v>21</v>
      </c>
      <c r="EO4094" s="6">
        <v>2</v>
      </c>
    </row>
    <row r="4095" spans="131:145" x14ac:dyDescent="0.25">
      <c r="EA4095" s="6" t="s">
        <v>0</v>
      </c>
      <c r="EB4095" s="6" t="s">
        <v>4</v>
      </c>
      <c r="EC4095" s="6" t="s">
        <v>104</v>
      </c>
      <c r="ED4095" s="6" t="s">
        <v>105</v>
      </c>
      <c r="EE4095" s="6" t="s">
        <v>97</v>
      </c>
      <c r="EF4095" s="6" t="s">
        <v>98</v>
      </c>
      <c r="EG4095" s="6">
        <v>32</v>
      </c>
      <c r="EH4095" s="6">
        <v>146</v>
      </c>
      <c r="EI4095" s="6">
        <v>28</v>
      </c>
      <c r="EJ4095" s="6">
        <v>131</v>
      </c>
      <c r="EK4095" s="6">
        <v>32</v>
      </c>
      <c r="EL4095" s="6">
        <v>148</v>
      </c>
      <c r="EM4095" s="6" t="s">
        <v>113</v>
      </c>
      <c r="EN4095" s="6" t="s">
        <v>22</v>
      </c>
      <c r="EO4095" s="6">
        <v>6</v>
      </c>
    </row>
    <row r="4096" spans="131:145" x14ac:dyDescent="0.25">
      <c r="EA4096" s="6" t="s">
        <v>0</v>
      </c>
      <c r="EB4096" s="6" t="s">
        <v>8</v>
      </c>
      <c r="EC4096" s="6" t="s">
        <v>121</v>
      </c>
      <c r="ED4096" s="6" t="s">
        <v>122</v>
      </c>
      <c r="EE4096" s="6" t="s">
        <v>97</v>
      </c>
      <c r="EF4096" s="6" t="s">
        <v>98</v>
      </c>
      <c r="EG4096" s="6">
        <v>413</v>
      </c>
      <c r="EH4096" s="6">
        <v>1835</v>
      </c>
      <c r="EI4096" s="6">
        <v>407</v>
      </c>
      <c r="EJ4096" s="6">
        <v>1858</v>
      </c>
      <c r="EK4096" s="6">
        <v>407</v>
      </c>
      <c r="EL4096" s="6">
        <v>1858</v>
      </c>
      <c r="EM4096" s="6" t="s">
        <v>113</v>
      </c>
      <c r="EN4096" s="6" t="s">
        <v>23</v>
      </c>
      <c r="EO4096" s="6">
        <v>253</v>
      </c>
    </row>
    <row r="4097" spans="131:145" x14ac:dyDescent="0.25">
      <c r="EA4097" s="6" t="s">
        <v>0</v>
      </c>
      <c r="EB4097" s="6" t="s">
        <v>4</v>
      </c>
      <c r="EC4097" s="6" t="s">
        <v>104</v>
      </c>
      <c r="ED4097" s="6" t="s">
        <v>105</v>
      </c>
      <c r="EE4097" s="6" t="s">
        <v>97</v>
      </c>
      <c r="EF4097" s="6" t="s">
        <v>98</v>
      </c>
      <c r="EG4097" s="6">
        <v>32</v>
      </c>
      <c r="EH4097" s="6">
        <v>146</v>
      </c>
      <c r="EI4097" s="6">
        <v>28</v>
      </c>
      <c r="EJ4097" s="6">
        <v>131</v>
      </c>
      <c r="EK4097" s="6">
        <v>32</v>
      </c>
      <c r="EL4097" s="6">
        <v>148</v>
      </c>
      <c r="EM4097" s="6" t="s">
        <v>113</v>
      </c>
      <c r="EN4097" s="6" t="s">
        <v>21</v>
      </c>
      <c r="EO4097" s="6">
        <v>7</v>
      </c>
    </row>
    <row r="4098" spans="131:145" x14ac:dyDescent="0.25">
      <c r="EA4098" s="6" t="s">
        <v>0</v>
      </c>
      <c r="EB4098" s="6" t="s">
        <v>9</v>
      </c>
      <c r="EC4098" s="6" t="s">
        <v>1077</v>
      </c>
      <c r="ED4098" s="6" t="s">
        <v>223</v>
      </c>
      <c r="EE4098" s="6" t="s">
        <v>97</v>
      </c>
      <c r="EF4098" s="6" t="s">
        <v>125</v>
      </c>
      <c r="EG4098" s="6">
        <v>486</v>
      </c>
      <c r="EH4098" s="6">
        <v>2371</v>
      </c>
      <c r="EI4098" s="6">
        <v>488</v>
      </c>
      <c r="EJ4098" s="6">
        <v>2325</v>
      </c>
      <c r="EK4098" s="6">
        <v>488</v>
      </c>
      <c r="EL4098" s="6">
        <v>2325</v>
      </c>
      <c r="EM4098" s="6" t="s">
        <v>113</v>
      </c>
      <c r="EN4098" s="6" t="s">
        <v>21</v>
      </c>
      <c r="EO4098" s="6">
        <v>91</v>
      </c>
    </row>
    <row r="4099" spans="131:145" x14ac:dyDescent="0.25">
      <c r="EA4099" s="6" t="s">
        <v>0</v>
      </c>
      <c r="EB4099" s="6" t="s">
        <v>7</v>
      </c>
      <c r="EC4099" s="6" t="s">
        <v>177</v>
      </c>
      <c r="ED4099" s="6" t="s">
        <v>178</v>
      </c>
      <c r="EE4099" s="6" t="s">
        <v>97</v>
      </c>
      <c r="EF4099" s="6" t="s">
        <v>125</v>
      </c>
      <c r="EG4099" s="6">
        <v>23</v>
      </c>
      <c r="EH4099" s="6">
        <v>124</v>
      </c>
      <c r="EI4099" s="6">
        <v>20</v>
      </c>
      <c r="EJ4099" s="6">
        <v>110</v>
      </c>
      <c r="EK4099" s="6">
        <v>20</v>
      </c>
      <c r="EL4099" s="6">
        <v>110</v>
      </c>
      <c r="EM4099" s="6" t="s">
        <v>113</v>
      </c>
      <c r="EN4099" s="6" t="s">
        <v>22</v>
      </c>
      <c r="EO4099" s="6">
        <v>2</v>
      </c>
    </row>
    <row r="4100" spans="131:145" x14ac:dyDescent="0.25">
      <c r="EA4100" s="6" t="s">
        <v>0</v>
      </c>
      <c r="EB4100" s="6" t="s">
        <v>4</v>
      </c>
      <c r="EC4100" s="6" t="s">
        <v>1794</v>
      </c>
      <c r="ED4100" s="6" t="s">
        <v>102</v>
      </c>
      <c r="EE4100" s="6" t="s">
        <v>97</v>
      </c>
      <c r="EF4100" s="6" t="s">
        <v>98</v>
      </c>
      <c r="EG4100" s="6">
        <v>56</v>
      </c>
      <c r="EH4100" s="6">
        <v>230</v>
      </c>
      <c r="EI4100" s="6">
        <v>54</v>
      </c>
      <c r="EJ4100" s="6">
        <v>221</v>
      </c>
      <c r="EK4100" s="6">
        <v>57</v>
      </c>
      <c r="EL4100" s="6">
        <v>232</v>
      </c>
      <c r="EM4100" s="6" t="s">
        <v>113</v>
      </c>
      <c r="EN4100" s="6" t="s">
        <v>23</v>
      </c>
      <c r="EO4100" s="6">
        <v>22</v>
      </c>
    </row>
    <row r="4101" spans="131:145" x14ac:dyDescent="0.25">
      <c r="EA4101" s="6" t="s">
        <v>0</v>
      </c>
      <c r="EB4101" s="6" t="s">
        <v>9</v>
      </c>
      <c r="EC4101" s="6" t="s">
        <v>1077</v>
      </c>
      <c r="ED4101" s="6" t="s">
        <v>223</v>
      </c>
      <c r="EE4101" s="6" t="s">
        <v>97</v>
      </c>
      <c r="EF4101" s="6" t="s">
        <v>125</v>
      </c>
      <c r="EG4101" s="6">
        <v>486</v>
      </c>
      <c r="EH4101" s="6">
        <v>2371</v>
      </c>
      <c r="EI4101" s="6">
        <v>488</v>
      </c>
      <c r="EJ4101" s="6">
        <v>2325</v>
      </c>
      <c r="EK4101" s="6">
        <v>488</v>
      </c>
      <c r="EL4101" s="6">
        <v>2325</v>
      </c>
      <c r="EM4101" s="6" t="s">
        <v>113</v>
      </c>
      <c r="EN4101" s="6" t="s">
        <v>22</v>
      </c>
      <c r="EO4101" s="6">
        <v>89</v>
      </c>
    </row>
    <row r="4102" spans="131:145" x14ac:dyDescent="0.25">
      <c r="EA4102" s="6" t="s">
        <v>0</v>
      </c>
      <c r="EB4102" s="6" t="s">
        <v>7</v>
      </c>
      <c r="EC4102" s="6" t="s">
        <v>735</v>
      </c>
      <c r="ED4102" s="6" t="s">
        <v>736</v>
      </c>
      <c r="EE4102" s="6" t="s">
        <v>97</v>
      </c>
      <c r="EF4102" s="6" t="s">
        <v>98</v>
      </c>
      <c r="EG4102" s="6">
        <v>14</v>
      </c>
      <c r="EH4102" s="6">
        <v>74</v>
      </c>
      <c r="EI4102" s="6">
        <v>14</v>
      </c>
      <c r="EJ4102" s="6">
        <v>68</v>
      </c>
      <c r="EK4102" s="6">
        <v>14</v>
      </c>
      <c r="EL4102" s="6">
        <v>68</v>
      </c>
      <c r="EM4102" s="6" t="s">
        <v>113</v>
      </c>
      <c r="EN4102" s="6" t="s">
        <v>23</v>
      </c>
      <c r="EO4102" s="6">
        <v>4</v>
      </c>
    </row>
    <row r="4103" spans="131:145" x14ac:dyDescent="0.25">
      <c r="EA4103" s="6" t="s">
        <v>0</v>
      </c>
      <c r="EB4103" s="6" t="s">
        <v>4</v>
      </c>
      <c r="EC4103" s="6" t="s">
        <v>1794</v>
      </c>
      <c r="ED4103" s="6" t="s">
        <v>102</v>
      </c>
      <c r="EE4103" s="6" t="s">
        <v>97</v>
      </c>
      <c r="EF4103" s="6" t="s">
        <v>98</v>
      </c>
      <c r="EG4103" s="6">
        <v>56</v>
      </c>
      <c r="EH4103" s="6">
        <v>230</v>
      </c>
      <c r="EI4103" s="6">
        <v>54</v>
      </c>
      <c r="EJ4103" s="6">
        <v>221</v>
      </c>
      <c r="EK4103" s="6">
        <v>57</v>
      </c>
      <c r="EL4103" s="6">
        <v>232</v>
      </c>
      <c r="EM4103" s="6" t="s">
        <v>113</v>
      </c>
      <c r="EN4103" s="6" t="s">
        <v>22</v>
      </c>
      <c r="EO4103" s="6">
        <v>5</v>
      </c>
    </row>
    <row r="4104" spans="131:145" x14ac:dyDescent="0.25">
      <c r="EA4104" s="6" t="s">
        <v>0</v>
      </c>
      <c r="EB4104" s="6" t="s">
        <v>8</v>
      </c>
      <c r="EC4104" s="6" t="s">
        <v>750</v>
      </c>
      <c r="ED4104" s="6" t="s">
        <v>751</v>
      </c>
      <c r="EE4104" s="6" t="s">
        <v>97</v>
      </c>
      <c r="EF4104" s="6" t="s">
        <v>98</v>
      </c>
      <c r="EG4104" s="6">
        <v>3</v>
      </c>
      <c r="EH4104" s="6">
        <v>13</v>
      </c>
      <c r="EI4104" s="6">
        <v>3</v>
      </c>
      <c r="EJ4104" s="6">
        <v>13</v>
      </c>
      <c r="EK4104" s="6">
        <v>3</v>
      </c>
      <c r="EL4104" s="6">
        <v>13</v>
      </c>
      <c r="EM4104" s="6" t="s">
        <v>113</v>
      </c>
      <c r="EN4104" s="6" t="s">
        <v>21</v>
      </c>
      <c r="EO4104" s="6">
        <v>0</v>
      </c>
    </row>
    <row r="4105" spans="131:145" x14ac:dyDescent="0.25">
      <c r="EA4105" s="6" t="s">
        <v>0</v>
      </c>
      <c r="EB4105" s="6" t="s">
        <v>9</v>
      </c>
      <c r="EC4105" s="6" t="s">
        <v>1077</v>
      </c>
      <c r="ED4105" s="6" t="s">
        <v>223</v>
      </c>
      <c r="EE4105" s="6" t="s">
        <v>97</v>
      </c>
      <c r="EF4105" s="6" t="s">
        <v>125</v>
      </c>
      <c r="EG4105" s="6">
        <v>486</v>
      </c>
      <c r="EH4105" s="6">
        <v>2371</v>
      </c>
      <c r="EI4105" s="6">
        <v>488</v>
      </c>
      <c r="EJ4105" s="6">
        <v>2325</v>
      </c>
      <c r="EK4105" s="6">
        <v>488</v>
      </c>
      <c r="EL4105" s="6">
        <v>2325</v>
      </c>
      <c r="EM4105" s="6" t="s">
        <v>113</v>
      </c>
      <c r="EN4105" s="6" t="s">
        <v>23</v>
      </c>
      <c r="EO4105" s="6">
        <v>180</v>
      </c>
    </row>
    <row r="4106" spans="131:145" x14ac:dyDescent="0.25">
      <c r="EA4106" s="6" t="s">
        <v>0</v>
      </c>
      <c r="EB4106" s="6" t="s">
        <v>4</v>
      </c>
      <c r="EC4106" s="6" t="s">
        <v>1794</v>
      </c>
      <c r="ED4106" s="6" t="s">
        <v>102</v>
      </c>
      <c r="EE4106" s="6" t="s">
        <v>97</v>
      </c>
      <c r="EF4106" s="6" t="s">
        <v>98</v>
      </c>
      <c r="EG4106" s="6">
        <v>56</v>
      </c>
      <c r="EH4106" s="6">
        <v>230</v>
      </c>
      <c r="EI4106" s="6">
        <v>54</v>
      </c>
      <c r="EJ4106" s="6">
        <v>221</v>
      </c>
      <c r="EK4106" s="6">
        <v>57</v>
      </c>
      <c r="EL4106" s="6">
        <v>232</v>
      </c>
      <c r="EM4106" s="6" t="s">
        <v>113</v>
      </c>
      <c r="EN4106" s="6" t="s">
        <v>21</v>
      </c>
      <c r="EO4106" s="6">
        <v>17</v>
      </c>
    </row>
    <row r="4107" spans="131:145" x14ac:dyDescent="0.25">
      <c r="EA4107" s="6" t="s">
        <v>0</v>
      </c>
      <c r="EB4107" s="6" t="s">
        <v>8</v>
      </c>
      <c r="EC4107" s="6" t="s">
        <v>121</v>
      </c>
      <c r="ED4107" s="6" t="s">
        <v>122</v>
      </c>
      <c r="EE4107" s="6" t="s">
        <v>97</v>
      </c>
      <c r="EF4107" s="6" t="s">
        <v>98</v>
      </c>
      <c r="EG4107" s="6">
        <v>413</v>
      </c>
      <c r="EH4107" s="6">
        <v>1835</v>
      </c>
      <c r="EI4107" s="6">
        <v>407</v>
      </c>
      <c r="EJ4107" s="6">
        <v>1858</v>
      </c>
      <c r="EK4107" s="6">
        <v>407</v>
      </c>
      <c r="EL4107" s="6">
        <v>1858</v>
      </c>
      <c r="EM4107" s="6" t="s">
        <v>113</v>
      </c>
      <c r="EN4107" s="6" t="s">
        <v>21</v>
      </c>
      <c r="EO4107" s="6">
        <v>151</v>
      </c>
    </row>
    <row r="4108" spans="131:145" x14ac:dyDescent="0.25">
      <c r="EA4108" s="6" t="s">
        <v>0</v>
      </c>
      <c r="EB4108" s="6" t="s">
        <v>4</v>
      </c>
      <c r="EC4108" s="6" t="s">
        <v>95</v>
      </c>
      <c r="ED4108" s="6" t="s">
        <v>96</v>
      </c>
      <c r="EE4108" s="6" t="s">
        <v>97</v>
      </c>
      <c r="EF4108" s="6" t="s">
        <v>98</v>
      </c>
      <c r="EG4108" s="6">
        <v>69</v>
      </c>
      <c r="EH4108" s="6">
        <v>349</v>
      </c>
      <c r="EI4108" s="6">
        <v>43</v>
      </c>
      <c r="EJ4108" s="6">
        <v>361</v>
      </c>
      <c r="EK4108" s="6">
        <v>43</v>
      </c>
      <c r="EL4108" s="6">
        <v>361</v>
      </c>
      <c r="EM4108" s="6" t="s">
        <v>113</v>
      </c>
      <c r="EN4108" s="6" t="s">
        <v>23</v>
      </c>
      <c r="EO4108" s="6">
        <v>14</v>
      </c>
    </row>
    <row r="4109" spans="131:145" x14ac:dyDescent="0.25">
      <c r="EA4109" s="6" t="s">
        <v>0</v>
      </c>
      <c r="EB4109" s="6" t="s">
        <v>9</v>
      </c>
      <c r="EC4109" s="6" t="s">
        <v>756</v>
      </c>
      <c r="ED4109" s="6" t="s">
        <v>757</v>
      </c>
      <c r="EE4109" s="6" t="s">
        <v>97</v>
      </c>
      <c r="EF4109" s="6" t="s">
        <v>125</v>
      </c>
      <c r="EG4109" s="6">
        <v>115</v>
      </c>
      <c r="EH4109" s="6">
        <v>532</v>
      </c>
      <c r="EI4109" s="6">
        <v>115</v>
      </c>
      <c r="EJ4109" s="6">
        <v>537</v>
      </c>
      <c r="EK4109" s="6">
        <v>115</v>
      </c>
      <c r="EL4109" s="6">
        <v>537</v>
      </c>
      <c r="EM4109" s="6" t="s">
        <v>113</v>
      </c>
      <c r="EN4109" s="6" t="s">
        <v>21</v>
      </c>
      <c r="EO4109" s="6">
        <v>22</v>
      </c>
    </row>
    <row r="4110" spans="131:145" x14ac:dyDescent="0.25">
      <c r="EA4110" s="6" t="s">
        <v>0</v>
      </c>
      <c r="EB4110" s="6" t="s">
        <v>7</v>
      </c>
      <c r="EC4110" s="6" t="s">
        <v>733</v>
      </c>
      <c r="ED4110" s="6" t="s">
        <v>734</v>
      </c>
      <c r="EE4110" s="6" t="s">
        <v>97</v>
      </c>
      <c r="EF4110" s="6" t="s">
        <v>98</v>
      </c>
      <c r="EG4110" s="6">
        <v>27</v>
      </c>
      <c r="EH4110" s="6">
        <v>111</v>
      </c>
      <c r="EI4110" s="6">
        <v>25</v>
      </c>
      <c r="EJ4110" s="6">
        <v>104</v>
      </c>
      <c r="EK4110" s="6">
        <v>25</v>
      </c>
      <c r="EL4110" s="6">
        <v>104</v>
      </c>
      <c r="EM4110" s="6" t="s">
        <v>113</v>
      </c>
      <c r="EN4110" s="6" t="s">
        <v>21</v>
      </c>
      <c r="EO4110" s="6">
        <v>5</v>
      </c>
    </row>
    <row r="4111" spans="131:145" x14ac:dyDescent="0.25">
      <c r="EA4111" s="6" t="s">
        <v>0</v>
      </c>
      <c r="EB4111" s="6" t="s">
        <v>7</v>
      </c>
      <c r="EC4111" s="6" t="s">
        <v>733</v>
      </c>
      <c r="ED4111" s="6" t="s">
        <v>734</v>
      </c>
      <c r="EE4111" s="6" t="s">
        <v>97</v>
      </c>
      <c r="EF4111" s="6" t="s">
        <v>98</v>
      </c>
      <c r="EG4111" s="6">
        <v>27</v>
      </c>
      <c r="EH4111" s="6">
        <v>111</v>
      </c>
      <c r="EI4111" s="6">
        <v>25</v>
      </c>
      <c r="EJ4111" s="6">
        <v>104</v>
      </c>
      <c r="EK4111" s="6">
        <v>25</v>
      </c>
      <c r="EL4111" s="6">
        <v>104</v>
      </c>
      <c r="EM4111" s="6" t="s">
        <v>113</v>
      </c>
      <c r="EN4111" s="6" t="s">
        <v>22</v>
      </c>
      <c r="EO4111" s="6">
        <v>1</v>
      </c>
    </row>
    <row r="4112" spans="131:145" x14ac:dyDescent="0.25">
      <c r="EA4112" s="6" t="s">
        <v>0</v>
      </c>
      <c r="EB4112" s="6" t="s">
        <v>4</v>
      </c>
      <c r="EC4112" s="6" t="s">
        <v>95</v>
      </c>
      <c r="ED4112" s="6" t="s">
        <v>96</v>
      </c>
      <c r="EE4112" s="6" t="s">
        <v>97</v>
      </c>
      <c r="EF4112" s="6" t="s">
        <v>98</v>
      </c>
      <c r="EG4112" s="6">
        <v>69</v>
      </c>
      <c r="EH4112" s="6">
        <v>349</v>
      </c>
      <c r="EI4112" s="6">
        <v>43</v>
      </c>
      <c r="EJ4112" s="6">
        <v>361</v>
      </c>
      <c r="EK4112" s="6">
        <v>43</v>
      </c>
      <c r="EL4112" s="6">
        <v>361</v>
      </c>
      <c r="EM4112" s="6" t="s">
        <v>113</v>
      </c>
      <c r="EN4112" s="6" t="s">
        <v>22</v>
      </c>
      <c r="EO4112" s="6">
        <v>5</v>
      </c>
    </row>
    <row r="4113" spans="131:145" x14ac:dyDescent="0.25">
      <c r="EA4113" s="6" t="s">
        <v>0</v>
      </c>
      <c r="EB4113" s="6" t="s">
        <v>9</v>
      </c>
      <c r="EC4113" s="6" t="s">
        <v>756</v>
      </c>
      <c r="ED4113" s="6" t="s">
        <v>757</v>
      </c>
      <c r="EE4113" s="6" t="s">
        <v>97</v>
      </c>
      <c r="EF4113" s="6" t="s">
        <v>125</v>
      </c>
      <c r="EG4113" s="6">
        <v>115</v>
      </c>
      <c r="EH4113" s="6">
        <v>532</v>
      </c>
      <c r="EI4113" s="6">
        <v>115</v>
      </c>
      <c r="EJ4113" s="6">
        <v>537</v>
      </c>
      <c r="EK4113" s="6">
        <v>115</v>
      </c>
      <c r="EL4113" s="6">
        <v>537</v>
      </c>
      <c r="EM4113" s="6" t="s">
        <v>113</v>
      </c>
      <c r="EN4113" s="6" t="s">
        <v>22</v>
      </c>
      <c r="EO4113" s="6">
        <v>12</v>
      </c>
    </row>
    <row r="4114" spans="131:145" x14ac:dyDescent="0.25">
      <c r="EA4114" s="6" t="s">
        <v>0</v>
      </c>
      <c r="EB4114" s="6" t="s">
        <v>7</v>
      </c>
      <c r="EC4114" s="6" t="s">
        <v>733</v>
      </c>
      <c r="ED4114" s="6" t="s">
        <v>734</v>
      </c>
      <c r="EE4114" s="6" t="s">
        <v>97</v>
      </c>
      <c r="EF4114" s="6" t="s">
        <v>98</v>
      </c>
      <c r="EG4114" s="6">
        <v>27</v>
      </c>
      <c r="EH4114" s="6">
        <v>111</v>
      </c>
      <c r="EI4114" s="6">
        <v>25</v>
      </c>
      <c r="EJ4114" s="6">
        <v>104</v>
      </c>
      <c r="EK4114" s="6">
        <v>25</v>
      </c>
      <c r="EL4114" s="6">
        <v>104</v>
      </c>
      <c r="EM4114" s="6" t="s">
        <v>113</v>
      </c>
      <c r="EN4114" s="6" t="s">
        <v>23</v>
      </c>
      <c r="EO4114" s="6">
        <v>6</v>
      </c>
    </row>
    <row r="4115" spans="131:145" x14ac:dyDescent="0.25">
      <c r="EA4115" s="6" t="s">
        <v>0</v>
      </c>
      <c r="EB4115" s="6" t="s">
        <v>4</v>
      </c>
      <c r="EC4115" s="6" t="s">
        <v>95</v>
      </c>
      <c r="ED4115" s="6" t="s">
        <v>96</v>
      </c>
      <c r="EE4115" s="6" t="s">
        <v>97</v>
      </c>
      <c r="EF4115" s="6" t="s">
        <v>98</v>
      </c>
      <c r="EG4115" s="6">
        <v>69</v>
      </c>
      <c r="EH4115" s="6">
        <v>349</v>
      </c>
      <c r="EI4115" s="6">
        <v>43</v>
      </c>
      <c r="EJ4115" s="6">
        <v>361</v>
      </c>
      <c r="EK4115" s="6">
        <v>43</v>
      </c>
      <c r="EL4115" s="6">
        <v>361</v>
      </c>
      <c r="EM4115" s="6" t="s">
        <v>113</v>
      </c>
      <c r="EN4115" s="6" t="s">
        <v>21</v>
      </c>
      <c r="EO4115" s="6">
        <v>9</v>
      </c>
    </row>
    <row r="4116" spans="131:145" x14ac:dyDescent="0.25">
      <c r="EA4116" s="6" t="s">
        <v>0</v>
      </c>
      <c r="EB4116" s="6" t="s">
        <v>8</v>
      </c>
      <c r="EC4116" s="6" t="s">
        <v>121</v>
      </c>
      <c r="ED4116" s="6" t="s">
        <v>122</v>
      </c>
      <c r="EE4116" s="6" t="s">
        <v>97</v>
      </c>
      <c r="EF4116" s="6" t="s">
        <v>98</v>
      </c>
      <c r="EG4116" s="6">
        <v>413</v>
      </c>
      <c r="EH4116" s="6">
        <v>1835</v>
      </c>
      <c r="EI4116" s="6">
        <v>407</v>
      </c>
      <c r="EJ4116" s="6">
        <v>1858</v>
      </c>
      <c r="EK4116" s="6">
        <v>407</v>
      </c>
      <c r="EL4116" s="6">
        <v>1858</v>
      </c>
      <c r="EM4116" s="6" t="s">
        <v>113</v>
      </c>
      <c r="EN4116" s="6" t="s">
        <v>22</v>
      </c>
      <c r="EO4116" s="6">
        <v>102</v>
      </c>
    </row>
    <row r="4117" spans="131:145" x14ac:dyDescent="0.25">
      <c r="EA4117" s="6" t="s">
        <v>0</v>
      </c>
      <c r="EB4117" s="6" t="s">
        <v>9</v>
      </c>
      <c r="EC4117" s="6" t="s">
        <v>1846</v>
      </c>
      <c r="ED4117" s="6" t="s">
        <v>213</v>
      </c>
      <c r="EE4117" s="6" t="s">
        <v>209</v>
      </c>
      <c r="EF4117" s="6" t="s">
        <v>125</v>
      </c>
      <c r="EG4117" s="6">
        <v>174</v>
      </c>
      <c r="EH4117" s="6">
        <v>1185</v>
      </c>
      <c r="EI4117" s="6">
        <v>463</v>
      </c>
      <c r="EJ4117" s="6">
        <v>2123</v>
      </c>
      <c r="EK4117" s="6">
        <v>463</v>
      </c>
      <c r="EL4117" s="6">
        <v>2114</v>
      </c>
      <c r="EM4117" s="6" t="s">
        <v>113</v>
      </c>
      <c r="EN4117" s="6" t="s">
        <v>22</v>
      </c>
      <c r="EO4117" s="6">
        <v>76</v>
      </c>
    </row>
    <row r="4118" spans="131:145" x14ac:dyDescent="0.25">
      <c r="EA4118" s="6" t="s">
        <v>0</v>
      </c>
      <c r="EB4118" s="6" t="s">
        <v>8</v>
      </c>
      <c r="EC4118" s="6" t="s">
        <v>746</v>
      </c>
      <c r="ED4118" s="6" t="s">
        <v>744</v>
      </c>
      <c r="EE4118" s="6" t="s">
        <v>209</v>
      </c>
      <c r="EF4118" s="6" t="s">
        <v>125</v>
      </c>
      <c r="EG4118" s="6">
        <v>612</v>
      </c>
      <c r="EH4118" s="6">
        <v>2944</v>
      </c>
      <c r="EI4118" s="6">
        <v>608</v>
      </c>
      <c r="EJ4118" s="6">
        <v>2914</v>
      </c>
      <c r="EK4118" s="6">
        <v>608</v>
      </c>
      <c r="EL4118" s="6">
        <v>2944</v>
      </c>
      <c r="EM4118" s="6" t="s">
        <v>113</v>
      </c>
      <c r="EN4118" s="6" t="s">
        <v>22</v>
      </c>
      <c r="EO4118" s="6">
        <v>180</v>
      </c>
    </row>
    <row r="4119" spans="131:145" x14ac:dyDescent="0.25">
      <c r="EA4119" s="6" t="s">
        <v>0</v>
      </c>
      <c r="EB4119" s="6" t="s">
        <v>9</v>
      </c>
      <c r="EC4119" s="6" t="s">
        <v>1835</v>
      </c>
      <c r="ED4119" s="6" t="s">
        <v>208</v>
      </c>
      <c r="EE4119" s="6" t="s">
        <v>209</v>
      </c>
      <c r="EF4119" s="6" t="s">
        <v>125</v>
      </c>
      <c r="EG4119" s="6">
        <v>541</v>
      </c>
      <c r="EH4119" s="6">
        <v>2607</v>
      </c>
      <c r="EI4119" s="6">
        <v>545</v>
      </c>
      <c r="EJ4119" s="6">
        <v>2544</v>
      </c>
      <c r="EK4119" s="6">
        <v>545</v>
      </c>
      <c r="EL4119" s="6">
        <v>2545</v>
      </c>
      <c r="EM4119" s="6" t="s">
        <v>113</v>
      </c>
      <c r="EN4119" s="6" t="s">
        <v>22</v>
      </c>
      <c r="EO4119" s="6">
        <v>84</v>
      </c>
    </row>
    <row r="4120" spans="131:145" x14ac:dyDescent="0.25">
      <c r="EA4120" s="6" t="s">
        <v>0</v>
      </c>
      <c r="EB4120" s="6" t="s">
        <v>7</v>
      </c>
      <c r="EC4120" s="6" t="s">
        <v>109</v>
      </c>
      <c r="ED4120" s="6" t="s">
        <v>110</v>
      </c>
      <c r="EE4120" s="6" t="s">
        <v>97</v>
      </c>
      <c r="EF4120" s="6" t="s">
        <v>98</v>
      </c>
      <c r="EG4120" s="6">
        <v>44</v>
      </c>
      <c r="EH4120" s="6">
        <v>235</v>
      </c>
      <c r="EI4120" s="6">
        <v>36</v>
      </c>
      <c r="EJ4120" s="6">
        <v>194</v>
      </c>
      <c r="EK4120" s="6">
        <v>43</v>
      </c>
      <c r="EL4120" s="6">
        <v>242</v>
      </c>
      <c r="EM4120" s="6" t="s">
        <v>113</v>
      </c>
      <c r="EN4120" s="6" t="s">
        <v>21</v>
      </c>
      <c r="EO4120" s="6">
        <v>11</v>
      </c>
    </row>
    <row r="4121" spans="131:145" x14ac:dyDescent="0.25">
      <c r="EA4121" s="6" t="s">
        <v>0</v>
      </c>
      <c r="EB4121" s="6" t="s">
        <v>4</v>
      </c>
      <c r="EC4121" s="6" t="s">
        <v>155</v>
      </c>
      <c r="ED4121" s="6" t="s">
        <v>156</v>
      </c>
      <c r="EE4121" s="6" t="s">
        <v>97</v>
      </c>
      <c r="EF4121" s="6" t="s">
        <v>98</v>
      </c>
      <c r="EG4121" s="6">
        <v>97</v>
      </c>
      <c r="EH4121" s="6">
        <v>382</v>
      </c>
      <c r="EI4121" s="6">
        <v>95</v>
      </c>
      <c r="EJ4121" s="6">
        <v>386</v>
      </c>
      <c r="EK4121" s="6">
        <v>95</v>
      </c>
      <c r="EL4121" s="6">
        <v>386</v>
      </c>
      <c r="EM4121" s="6" t="s">
        <v>113</v>
      </c>
      <c r="EN4121" s="6" t="s">
        <v>22</v>
      </c>
      <c r="EO4121" s="6">
        <v>6</v>
      </c>
    </row>
    <row r="4122" spans="131:145" x14ac:dyDescent="0.25">
      <c r="EA4122" s="6" t="s">
        <v>0</v>
      </c>
      <c r="EB4122" s="6" t="s">
        <v>9</v>
      </c>
      <c r="EC4122" s="6" t="s">
        <v>1835</v>
      </c>
      <c r="ED4122" s="6" t="s">
        <v>208</v>
      </c>
      <c r="EE4122" s="6" t="s">
        <v>209</v>
      </c>
      <c r="EF4122" s="6" t="s">
        <v>125</v>
      </c>
      <c r="EG4122" s="6">
        <v>541</v>
      </c>
      <c r="EH4122" s="6">
        <v>2607</v>
      </c>
      <c r="EI4122" s="6">
        <v>545</v>
      </c>
      <c r="EJ4122" s="6">
        <v>2544</v>
      </c>
      <c r="EK4122" s="6">
        <v>545</v>
      </c>
      <c r="EL4122" s="6">
        <v>2545</v>
      </c>
      <c r="EM4122" s="6" t="s">
        <v>113</v>
      </c>
      <c r="EN4122" s="6" t="s">
        <v>23</v>
      </c>
      <c r="EO4122" s="6">
        <v>225</v>
      </c>
    </row>
    <row r="4123" spans="131:145" x14ac:dyDescent="0.25">
      <c r="EA4123" s="6" t="s">
        <v>0</v>
      </c>
      <c r="EB4123" s="6" t="s">
        <v>8</v>
      </c>
      <c r="EC4123" s="6" t="s">
        <v>752</v>
      </c>
      <c r="ED4123" s="6" t="s">
        <v>753</v>
      </c>
      <c r="EE4123" s="6" t="s">
        <v>97</v>
      </c>
      <c r="EF4123" s="6" t="s">
        <v>98</v>
      </c>
      <c r="EG4123" s="6">
        <v>25</v>
      </c>
      <c r="EH4123" s="6">
        <v>92</v>
      </c>
      <c r="EI4123" s="6">
        <v>24</v>
      </c>
      <c r="EJ4123" s="6">
        <v>89</v>
      </c>
      <c r="EK4123" s="6">
        <v>24</v>
      </c>
      <c r="EL4123" s="6">
        <v>89</v>
      </c>
      <c r="EM4123" s="6" t="s">
        <v>113</v>
      </c>
      <c r="EN4123" s="6" t="s">
        <v>21</v>
      </c>
      <c r="EO4123" s="6">
        <v>2</v>
      </c>
    </row>
    <row r="4124" spans="131:145" x14ac:dyDescent="0.25">
      <c r="EA4124" s="6" t="s">
        <v>0</v>
      </c>
      <c r="EB4124" s="6" t="s">
        <v>4</v>
      </c>
      <c r="EC4124" s="6" t="s">
        <v>155</v>
      </c>
      <c r="ED4124" s="6" t="s">
        <v>156</v>
      </c>
      <c r="EE4124" s="6" t="s">
        <v>97</v>
      </c>
      <c r="EF4124" s="6" t="s">
        <v>98</v>
      </c>
      <c r="EG4124" s="6">
        <v>97</v>
      </c>
      <c r="EH4124" s="6">
        <v>382</v>
      </c>
      <c r="EI4124" s="6">
        <v>95</v>
      </c>
      <c r="EJ4124" s="6">
        <v>386</v>
      </c>
      <c r="EK4124" s="6">
        <v>95</v>
      </c>
      <c r="EL4124" s="6">
        <v>386</v>
      </c>
      <c r="EM4124" s="6" t="s">
        <v>113</v>
      </c>
      <c r="EN4124" s="6" t="s">
        <v>21</v>
      </c>
      <c r="EO4124" s="6">
        <v>9</v>
      </c>
    </row>
    <row r="4125" spans="131:145" x14ac:dyDescent="0.25">
      <c r="EA4125" s="6" t="s">
        <v>0</v>
      </c>
      <c r="EB4125" s="6" t="s">
        <v>7</v>
      </c>
      <c r="EC4125" s="6" t="s">
        <v>109</v>
      </c>
      <c r="ED4125" s="6" t="s">
        <v>110</v>
      </c>
      <c r="EE4125" s="6" t="s">
        <v>97</v>
      </c>
      <c r="EF4125" s="6" t="s">
        <v>98</v>
      </c>
      <c r="EG4125" s="6">
        <v>44</v>
      </c>
      <c r="EH4125" s="6">
        <v>235</v>
      </c>
      <c r="EI4125" s="6">
        <v>36</v>
      </c>
      <c r="EJ4125" s="6">
        <v>194</v>
      </c>
      <c r="EK4125" s="6">
        <v>43</v>
      </c>
      <c r="EL4125" s="6">
        <v>242</v>
      </c>
      <c r="EM4125" s="6" t="s">
        <v>113</v>
      </c>
      <c r="EN4125" s="6" t="s">
        <v>22</v>
      </c>
      <c r="EO4125" s="6">
        <v>6</v>
      </c>
    </row>
    <row r="4126" spans="131:145" x14ac:dyDescent="0.25">
      <c r="EA4126" s="6" t="s">
        <v>0</v>
      </c>
      <c r="EB4126" s="6" t="s">
        <v>4</v>
      </c>
      <c r="EC4126" s="6" t="s">
        <v>153</v>
      </c>
      <c r="ED4126" s="6" t="s">
        <v>154</v>
      </c>
      <c r="EE4126" s="6" t="s">
        <v>97</v>
      </c>
      <c r="EF4126" s="6" t="s">
        <v>98</v>
      </c>
      <c r="EG4126" s="6">
        <v>35</v>
      </c>
      <c r="EH4126" s="6">
        <v>175</v>
      </c>
      <c r="EI4126" s="6">
        <v>32</v>
      </c>
      <c r="EJ4126" s="6">
        <v>173</v>
      </c>
      <c r="EK4126" s="6">
        <v>43</v>
      </c>
      <c r="EL4126" s="6">
        <v>212</v>
      </c>
      <c r="EM4126" s="6" t="s">
        <v>113</v>
      </c>
      <c r="EN4126" s="6" t="s">
        <v>23</v>
      </c>
      <c r="EO4126" s="6">
        <v>7</v>
      </c>
    </row>
    <row r="4127" spans="131:145" x14ac:dyDescent="0.25">
      <c r="EA4127" s="6" t="s">
        <v>0</v>
      </c>
      <c r="EB4127" s="6" t="s">
        <v>9</v>
      </c>
      <c r="EC4127" s="6" t="s">
        <v>1846</v>
      </c>
      <c r="ED4127" s="6" t="s">
        <v>213</v>
      </c>
      <c r="EE4127" s="6" t="s">
        <v>209</v>
      </c>
      <c r="EF4127" s="6" t="s">
        <v>125</v>
      </c>
      <c r="EG4127" s="6">
        <v>174</v>
      </c>
      <c r="EH4127" s="6">
        <v>1185</v>
      </c>
      <c r="EI4127" s="6">
        <v>463</v>
      </c>
      <c r="EJ4127" s="6">
        <v>2123</v>
      </c>
      <c r="EK4127" s="6">
        <v>463</v>
      </c>
      <c r="EL4127" s="6">
        <v>2114</v>
      </c>
      <c r="EM4127" s="6" t="s">
        <v>113</v>
      </c>
      <c r="EN4127" s="6" t="s">
        <v>21</v>
      </c>
      <c r="EO4127" s="6">
        <v>123</v>
      </c>
    </row>
    <row r="4128" spans="131:145" x14ac:dyDescent="0.25">
      <c r="EA4128" s="6" t="s">
        <v>0</v>
      </c>
      <c r="EB4128" s="6" t="s">
        <v>4</v>
      </c>
      <c r="EC4128" s="6" t="s">
        <v>104</v>
      </c>
      <c r="ED4128" s="6" t="s">
        <v>105</v>
      </c>
      <c r="EE4128" s="6" t="s">
        <v>97</v>
      </c>
      <c r="EF4128" s="6" t="s">
        <v>98</v>
      </c>
      <c r="EG4128" s="6">
        <v>32</v>
      </c>
      <c r="EH4128" s="6">
        <v>146</v>
      </c>
      <c r="EI4128" s="6">
        <v>28</v>
      </c>
      <c r="EJ4128" s="6">
        <v>131</v>
      </c>
      <c r="EK4128" s="6">
        <v>32</v>
      </c>
      <c r="EL4128" s="6">
        <v>148</v>
      </c>
      <c r="EM4128" s="6" t="s">
        <v>113</v>
      </c>
      <c r="EN4128" s="6" t="s">
        <v>23</v>
      </c>
      <c r="EO4128" s="6">
        <v>13</v>
      </c>
    </row>
    <row r="4129" spans="131:145" x14ac:dyDescent="0.25">
      <c r="EA4129" s="6" t="s">
        <v>0</v>
      </c>
      <c r="EB4129" s="6" t="s">
        <v>4</v>
      </c>
      <c r="EC4129" s="6" t="s">
        <v>153</v>
      </c>
      <c r="ED4129" s="6" t="s">
        <v>154</v>
      </c>
      <c r="EE4129" s="6" t="s">
        <v>97</v>
      </c>
      <c r="EF4129" s="6" t="s">
        <v>98</v>
      </c>
      <c r="EG4129" s="6">
        <v>35</v>
      </c>
      <c r="EH4129" s="6">
        <v>175</v>
      </c>
      <c r="EI4129" s="6">
        <v>32</v>
      </c>
      <c r="EJ4129" s="6">
        <v>173</v>
      </c>
      <c r="EK4129" s="6">
        <v>43</v>
      </c>
      <c r="EL4129" s="6">
        <v>212</v>
      </c>
      <c r="EM4129" s="6" t="s">
        <v>113</v>
      </c>
      <c r="EN4129" s="6" t="s">
        <v>22</v>
      </c>
      <c r="EO4129" s="6">
        <v>1</v>
      </c>
    </row>
    <row r="4130" spans="131:145" x14ac:dyDescent="0.25">
      <c r="EA4130" s="6" t="s">
        <v>0</v>
      </c>
      <c r="EB4130" s="6" t="s">
        <v>8</v>
      </c>
      <c r="EC4130" s="6" t="s">
        <v>752</v>
      </c>
      <c r="ED4130" s="6" t="s">
        <v>753</v>
      </c>
      <c r="EE4130" s="6" t="s">
        <v>97</v>
      </c>
      <c r="EF4130" s="6" t="s">
        <v>98</v>
      </c>
      <c r="EG4130" s="6">
        <v>25</v>
      </c>
      <c r="EH4130" s="6">
        <v>92</v>
      </c>
      <c r="EI4130" s="6">
        <v>24</v>
      </c>
      <c r="EJ4130" s="6">
        <v>89</v>
      </c>
      <c r="EK4130" s="6">
        <v>24</v>
      </c>
      <c r="EL4130" s="6">
        <v>89</v>
      </c>
      <c r="EM4130" s="6" t="s">
        <v>113</v>
      </c>
      <c r="EN4130" s="6" t="s">
        <v>22</v>
      </c>
      <c r="EO4130" s="6">
        <v>1</v>
      </c>
    </row>
    <row r="4131" spans="131:145" x14ac:dyDescent="0.25">
      <c r="EA4131" s="6" t="s">
        <v>0</v>
      </c>
      <c r="EB4131" s="6" t="s">
        <v>8</v>
      </c>
      <c r="EC4131" s="6" t="s">
        <v>750</v>
      </c>
      <c r="ED4131" s="6" t="s">
        <v>751</v>
      </c>
      <c r="EE4131" s="6" t="s">
        <v>97</v>
      </c>
      <c r="EF4131" s="6" t="s">
        <v>98</v>
      </c>
      <c r="EG4131" s="6">
        <v>3</v>
      </c>
      <c r="EH4131" s="6">
        <v>13</v>
      </c>
      <c r="EI4131" s="6">
        <v>3</v>
      </c>
      <c r="EJ4131" s="6">
        <v>13</v>
      </c>
      <c r="EK4131" s="6">
        <v>3</v>
      </c>
      <c r="EL4131" s="6">
        <v>13</v>
      </c>
      <c r="EM4131" s="6" t="s">
        <v>113</v>
      </c>
      <c r="EN4131" s="6" t="s">
        <v>23</v>
      </c>
      <c r="EO4131" s="6">
        <v>0</v>
      </c>
    </row>
    <row r="4132" spans="131:145" x14ac:dyDescent="0.25">
      <c r="EA4132" s="6" t="s">
        <v>0</v>
      </c>
      <c r="EB4132" s="6" t="s">
        <v>4</v>
      </c>
      <c r="EC4132" s="6" t="s">
        <v>153</v>
      </c>
      <c r="ED4132" s="6" t="s">
        <v>154</v>
      </c>
      <c r="EE4132" s="6" t="s">
        <v>97</v>
      </c>
      <c r="EF4132" s="6" t="s">
        <v>98</v>
      </c>
      <c r="EG4132" s="6">
        <v>35</v>
      </c>
      <c r="EH4132" s="6">
        <v>175</v>
      </c>
      <c r="EI4132" s="6">
        <v>32</v>
      </c>
      <c r="EJ4132" s="6">
        <v>173</v>
      </c>
      <c r="EK4132" s="6">
        <v>43</v>
      </c>
      <c r="EL4132" s="6">
        <v>212</v>
      </c>
      <c r="EM4132" s="6" t="s">
        <v>113</v>
      </c>
      <c r="EN4132" s="6" t="s">
        <v>21</v>
      </c>
      <c r="EO4132" s="6">
        <v>6</v>
      </c>
    </row>
    <row r="4133" spans="131:145" x14ac:dyDescent="0.25">
      <c r="EA4133" s="6" t="s">
        <v>0</v>
      </c>
      <c r="EB4133" s="6" t="s">
        <v>7</v>
      </c>
      <c r="EC4133" s="6" t="s">
        <v>735</v>
      </c>
      <c r="ED4133" s="6" t="s">
        <v>736</v>
      </c>
      <c r="EE4133" s="6" t="s">
        <v>97</v>
      </c>
      <c r="EF4133" s="6" t="s">
        <v>98</v>
      </c>
      <c r="EG4133" s="6">
        <v>14</v>
      </c>
      <c r="EH4133" s="6">
        <v>74</v>
      </c>
      <c r="EI4133" s="6">
        <v>14</v>
      </c>
      <c r="EJ4133" s="6">
        <v>68</v>
      </c>
      <c r="EK4133" s="6">
        <v>14</v>
      </c>
      <c r="EL4133" s="6">
        <v>68</v>
      </c>
      <c r="EM4133" s="6" t="s">
        <v>113</v>
      </c>
      <c r="EN4133" s="6" t="s">
        <v>21</v>
      </c>
      <c r="EO4133" s="6">
        <v>3</v>
      </c>
    </row>
    <row r="4134" spans="131:145" x14ac:dyDescent="0.25">
      <c r="EA4134" s="6" t="s">
        <v>0</v>
      </c>
      <c r="EB4134" s="6" t="s">
        <v>9</v>
      </c>
      <c r="EC4134" s="6" t="s">
        <v>1846</v>
      </c>
      <c r="ED4134" s="6" t="s">
        <v>213</v>
      </c>
      <c r="EE4134" s="6" t="s">
        <v>209</v>
      </c>
      <c r="EF4134" s="6" t="s">
        <v>125</v>
      </c>
      <c r="EG4134" s="6">
        <v>174</v>
      </c>
      <c r="EH4134" s="6">
        <v>1185</v>
      </c>
      <c r="EI4134" s="6">
        <v>463</v>
      </c>
      <c r="EJ4134" s="6">
        <v>2123</v>
      </c>
      <c r="EK4134" s="6">
        <v>463</v>
      </c>
      <c r="EL4134" s="6">
        <v>2114</v>
      </c>
      <c r="EM4134" s="6" t="s">
        <v>113</v>
      </c>
      <c r="EN4134" s="6" t="s">
        <v>23</v>
      </c>
      <c r="EO4134" s="6">
        <v>199</v>
      </c>
    </row>
    <row r="4135" spans="131:145" x14ac:dyDescent="0.25">
      <c r="EA4135" s="6" t="s">
        <v>0</v>
      </c>
      <c r="EB4135" s="6" t="s">
        <v>8</v>
      </c>
      <c r="EC4135" s="6" t="s">
        <v>750</v>
      </c>
      <c r="ED4135" s="6" t="s">
        <v>751</v>
      </c>
      <c r="EE4135" s="6" t="s">
        <v>97</v>
      </c>
      <c r="EF4135" s="6" t="s">
        <v>98</v>
      </c>
      <c r="EG4135" s="6">
        <v>3</v>
      </c>
      <c r="EH4135" s="6">
        <v>13</v>
      </c>
      <c r="EI4135" s="6">
        <v>3</v>
      </c>
      <c r="EJ4135" s="6">
        <v>13</v>
      </c>
      <c r="EK4135" s="6">
        <v>3</v>
      </c>
      <c r="EL4135" s="6">
        <v>13</v>
      </c>
      <c r="EM4135" s="6" t="s">
        <v>113</v>
      </c>
      <c r="EN4135" s="6" t="s">
        <v>22</v>
      </c>
      <c r="EO4135" s="6">
        <v>0</v>
      </c>
    </row>
    <row r="4136" spans="131:145" x14ac:dyDescent="0.25">
      <c r="EA4136" s="6" t="s">
        <v>0</v>
      </c>
      <c r="EB4136" s="6" t="s">
        <v>4</v>
      </c>
      <c r="EC4136" s="6" t="s">
        <v>106</v>
      </c>
      <c r="ED4136" s="6" t="s">
        <v>107</v>
      </c>
      <c r="EE4136" s="6" t="s">
        <v>97</v>
      </c>
      <c r="EF4136" s="6" t="s">
        <v>98</v>
      </c>
      <c r="EG4136" s="6">
        <v>7</v>
      </c>
      <c r="EH4136" s="6">
        <v>41</v>
      </c>
      <c r="EI4136" s="6">
        <v>10</v>
      </c>
      <c r="EJ4136" s="6">
        <v>47</v>
      </c>
      <c r="EK4136" s="6">
        <v>12</v>
      </c>
      <c r="EL4136" s="6">
        <v>56</v>
      </c>
      <c r="EM4136" s="6" t="s">
        <v>113</v>
      </c>
      <c r="EN4136" s="6" t="s">
        <v>23</v>
      </c>
      <c r="EO4136" s="6">
        <v>3</v>
      </c>
    </row>
    <row r="4137" spans="131:145" x14ac:dyDescent="0.25">
      <c r="EA4137" s="6" t="s">
        <v>0</v>
      </c>
      <c r="EB4137" s="6" t="s">
        <v>4</v>
      </c>
      <c r="EC4137" s="6" t="s">
        <v>106</v>
      </c>
      <c r="ED4137" s="6" t="s">
        <v>107</v>
      </c>
      <c r="EE4137" s="6" t="s">
        <v>97</v>
      </c>
      <c r="EF4137" s="6" t="s">
        <v>98</v>
      </c>
      <c r="EG4137" s="6">
        <v>7</v>
      </c>
      <c r="EH4137" s="6">
        <v>41</v>
      </c>
      <c r="EI4137" s="6">
        <v>10</v>
      </c>
      <c r="EJ4137" s="6">
        <v>47</v>
      </c>
      <c r="EK4137" s="6">
        <v>12</v>
      </c>
      <c r="EL4137" s="6">
        <v>56</v>
      </c>
      <c r="EM4137" s="6" t="s">
        <v>113</v>
      </c>
      <c r="EN4137" s="6" t="s">
        <v>22</v>
      </c>
      <c r="EO4137" s="6">
        <v>1</v>
      </c>
    </row>
    <row r="4138" spans="131:145" x14ac:dyDescent="0.25">
      <c r="EA4138" s="6" t="s">
        <v>0</v>
      </c>
      <c r="EB4138" s="6" t="s">
        <v>8</v>
      </c>
      <c r="EC4138" s="6" t="s">
        <v>1847</v>
      </c>
      <c r="ED4138" s="6" t="s">
        <v>225</v>
      </c>
      <c r="EE4138" s="6" t="s">
        <v>209</v>
      </c>
      <c r="EF4138" s="6" t="s">
        <v>125</v>
      </c>
      <c r="EG4138" s="6">
        <v>412</v>
      </c>
      <c r="EH4138" s="6">
        <v>1700</v>
      </c>
      <c r="EI4138" s="6">
        <v>375</v>
      </c>
      <c r="EJ4138" s="6">
        <v>1598</v>
      </c>
      <c r="EK4138" s="6">
        <v>375</v>
      </c>
      <c r="EL4138" s="6">
        <v>1598</v>
      </c>
      <c r="EM4138" s="6" t="s">
        <v>113</v>
      </c>
      <c r="EN4138" s="6" t="s">
        <v>21</v>
      </c>
      <c r="EO4138" s="6">
        <v>152</v>
      </c>
    </row>
    <row r="4139" spans="131:145" x14ac:dyDescent="0.25">
      <c r="EA4139" s="6" t="s">
        <v>0</v>
      </c>
      <c r="EB4139" s="6" t="s">
        <v>7</v>
      </c>
      <c r="EC4139" s="6" t="s">
        <v>735</v>
      </c>
      <c r="ED4139" s="6" t="s">
        <v>736</v>
      </c>
      <c r="EE4139" s="6" t="s">
        <v>97</v>
      </c>
      <c r="EF4139" s="6" t="s">
        <v>98</v>
      </c>
      <c r="EG4139" s="6">
        <v>14</v>
      </c>
      <c r="EH4139" s="6">
        <v>74</v>
      </c>
      <c r="EI4139" s="6">
        <v>14</v>
      </c>
      <c r="EJ4139" s="6">
        <v>68</v>
      </c>
      <c r="EK4139" s="6">
        <v>14</v>
      </c>
      <c r="EL4139" s="6">
        <v>68</v>
      </c>
      <c r="EM4139" s="6" t="s">
        <v>113</v>
      </c>
      <c r="EN4139" s="6" t="s">
        <v>22</v>
      </c>
      <c r="EO4139" s="6">
        <v>1</v>
      </c>
    </row>
    <row r="4140" spans="131:145" x14ac:dyDescent="0.25">
      <c r="EA4140" s="6" t="s">
        <v>0</v>
      </c>
      <c r="EB4140" s="6" t="s">
        <v>4</v>
      </c>
      <c r="EC4140" s="6" t="s">
        <v>106</v>
      </c>
      <c r="ED4140" s="6" t="s">
        <v>107</v>
      </c>
      <c r="EE4140" s="6" t="s">
        <v>97</v>
      </c>
      <c r="EF4140" s="6" t="s">
        <v>98</v>
      </c>
      <c r="EG4140" s="6">
        <v>7</v>
      </c>
      <c r="EH4140" s="6">
        <v>41</v>
      </c>
      <c r="EI4140" s="6">
        <v>10</v>
      </c>
      <c r="EJ4140" s="6">
        <v>47</v>
      </c>
      <c r="EK4140" s="6">
        <v>12</v>
      </c>
      <c r="EL4140" s="6">
        <v>56</v>
      </c>
      <c r="EM4140" s="6" t="s">
        <v>113</v>
      </c>
      <c r="EN4140" s="6" t="s">
        <v>21</v>
      </c>
      <c r="EO4140" s="6">
        <v>2</v>
      </c>
    </row>
    <row r="4141" spans="131:145" x14ac:dyDescent="0.25">
      <c r="EA4141" s="6" t="s">
        <v>0</v>
      </c>
      <c r="EB4141" s="6" t="s">
        <v>8</v>
      </c>
      <c r="EC4141" s="6" t="s">
        <v>1847</v>
      </c>
      <c r="ED4141" s="6" t="s">
        <v>225</v>
      </c>
      <c r="EE4141" s="6" t="s">
        <v>209</v>
      </c>
      <c r="EF4141" s="6" t="s">
        <v>125</v>
      </c>
      <c r="EG4141" s="6">
        <v>412</v>
      </c>
      <c r="EH4141" s="6">
        <v>1700</v>
      </c>
      <c r="EI4141" s="6">
        <v>375</v>
      </c>
      <c r="EJ4141" s="6">
        <v>1598</v>
      </c>
      <c r="EK4141" s="6">
        <v>375</v>
      </c>
      <c r="EL4141" s="6">
        <v>1598</v>
      </c>
      <c r="EM4141" s="6" t="s">
        <v>113</v>
      </c>
      <c r="EN4141" s="6" t="s">
        <v>22</v>
      </c>
      <c r="EO4141" s="6">
        <v>116</v>
      </c>
    </row>
    <row r="4142" spans="131:145" x14ac:dyDescent="0.25">
      <c r="EA4142" s="6" t="s">
        <v>0</v>
      </c>
      <c r="EB4142" s="6" t="s">
        <v>7</v>
      </c>
      <c r="EC4142" s="6" t="s">
        <v>109</v>
      </c>
      <c r="ED4142" s="6" t="s">
        <v>110</v>
      </c>
      <c r="EE4142" s="6" t="s">
        <v>97</v>
      </c>
      <c r="EF4142" s="6" t="s">
        <v>98</v>
      </c>
      <c r="EG4142" s="6">
        <v>44</v>
      </c>
      <c r="EH4142" s="6">
        <v>235</v>
      </c>
      <c r="EI4142" s="6">
        <v>36</v>
      </c>
      <c r="EJ4142" s="6">
        <v>194</v>
      </c>
      <c r="EK4142" s="6">
        <v>43</v>
      </c>
      <c r="EL4142" s="6">
        <v>242</v>
      </c>
      <c r="EM4142" s="6" t="s">
        <v>113</v>
      </c>
      <c r="EN4142" s="6" t="s">
        <v>23</v>
      </c>
      <c r="EO4142" s="6">
        <v>17</v>
      </c>
    </row>
    <row r="4143" spans="131:145" x14ac:dyDescent="0.25">
      <c r="EA4143" s="6" t="s">
        <v>0</v>
      </c>
      <c r="EB4143" s="6" t="s">
        <v>4</v>
      </c>
      <c r="EC4143" s="6" t="s">
        <v>163</v>
      </c>
      <c r="ED4143" s="6" t="s">
        <v>164</v>
      </c>
      <c r="EE4143" s="6" t="s">
        <v>97</v>
      </c>
      <c r="EF4143" s="6" t="s">
        <v>98</v>
      </c>
      <c r="EG4143" s="6">
        <v>107</v>
      </c>
      <c r="EH4143" s="6">
        <v>584</v>
      </c>
      <c r="EI4143" s="6">
        <v>30</v>
      </c>
      <c r="EJ4143" s="6">
        <v>174</v>
      </c>
      <c r="EK4143" s="6">
        <v>108</v>
      </c>
      <c r="EL4143" s="6">
        <v>605</v>
      </c>
      <c r="EM4143" s="6" t="s">
        <v>113</v>
      </c>
      <c r="EN4143" s="6" t="s">
        <v>22</v>
      </c>
      <c r="EO4143" s="6">
        <v>14</v>
      </c>
    </row>
    <row r="4144" spans="131:145" x14ac:dyDescent="0.25">
      <c r="EA4144" s="6" t="s">
        <v>0</v>
      </c>
      <c r="EB4144" s="6" t="s">
        <v>5</v>
      </c>
      <c r="EC4144" s="6" t="s">
        <v>1839</v>
      </c>
      <c r="ED4144" s="6" t="s">
        <v>717</v>
      </c>
      <c r="EE4144" s="6" t="s">
        <v>209</v>
      </c>
      <c r="EF4144" s="6" t="s">
        <v>98</v>
      </c>
      <c r="EG4144" s="6">
        <v>1295</v>
      </c>
      <c r="EH4144" s="6">
        <v>6509</v>
      </c>
      <c r="EJ4144" s="6">
        <v>6258</v>
      </c>
      <c r="EK4144" s="6">
        <v>1351</v>
      </c>
      <c r="EL4144" s="6">
        <v>6868</v>
      </c>
      <c r="EM4144" s="6" t="s">
        <v>113</v>
      </c>
      <c r="EN4144" s="6" t="s">
        <v>22</v>
      </c>
      <c r="EO4144" s="6">
        <v>0</v>
      </c>
    </row>
    <row r="4145" spans="131:145" x14ac:dyDescent="0.25">
      <c r="EA4145" s="6" t="s">
        <v>0</v>
      </c>
      <c r="EB4145" s="6" t="s">
        <v>6</v>
      </c>
      <c r="EC4145" s="6" t="s">
        <v>275</v>
      </c>
      <c r="ED4145" s="6" t="s">
        <v>276</v>
      </c>
      <c r="EE4145" s="6" t="s">
        <v>97</v>
      </c>
      <c r="EF4145" s="6" t="s">
        <v>98</v>
      </c>
      <c r="EG4145" s="6">
        <v>118</v>
      </c>
      <c r="EH4145" s="6">
        <v>516</v>
      </c>
      <c r="EI4145" s="6">
        <v>108</v>
      </c>
      <c r="EJ4145" s="6">
        <v>470</v>
      </c>
      <c r="EK4145" s="6">
        <v>118</v>
      </c>
      <c r="EL4145" s="6">
        <v>520</v>
      </c>
      <c r="EM4145" s="6" t="s">
        <v>113</v>
      </c>
      <c r="EN4145" s="6" t="s">
        <v>21</v>
      </c>
      <c r="EO4145" s="6">
        <v>26</v>
      </c>
    </row>
    <row r="4146" spans="131:145" x14ac:dyDescent="0.25">
      <c r="EA4146" s="6" t="s">
        <v>0</v>
      </c>
      <c r="EB4146" s="6" t="s">
        <v>8</v>
      </c>
      <c r="EC4146" s="6" t="s">
        <v>141</v>
      </c>
      <c r="ED4146" s="6" t="s">
        <v>142</v>
      </c>
      <c r="EE4146" s="6" t="s">
        <v>97</v>
      </c>
      <c r="EF4146" s="6" t="s">
        <v>98</v>
      </c>
      <c r="EG4146" s="6">
        <v>186</v>
      </c>
      <c r="EH4146" s="6">
        <v>1002</v>
      </c>
      <c r="EI4146" s="6">
        <v>183</v>
      </c>
      <c r="EJ4146" s="6">
        <v>971</v>
      </c>
      <c r="EK4146" s="6">
        <v>188</v>
      </c>
      <c r="EL4146" s="6">
        <v>1003</v>
      </c>
      <c r="EM4146" s="6" t="s">
        <v>113</v>
      </c>
      <c r="EN4146" s="6" t="s">
        <v>21</v>
      </c>
      <c r="EO4146" s="6">
        <v>25</v>
      </c>
    </row>
    <row r="4147" spans="131:145" x14ac:dyDescent="0.25">
      <c r="EA4147" s="6" t="s">
        <v>0</v>
      </c>
      <c r="EB4147" s="6" t="s">
        <v>5</v>
      </c>
      <c r="EC4147" s="6" t="s">
        <v>701</v>
      </c>
      <c r="ED4147" s="6" t="s">
        <v>702</v>
      </c>
      <c r="EE4147" s="6" t="s">
        <v>209</v>
      </c>
      <c r="EF4147" s="6" t="s">
        <v>125</v>
      </c>
      <c r="EG4147" s="6">
        <v>155</v>
      </c>
      <c r="EH4147" s="6">
        <v>664</v>
      </c>
      <c r="EI4147" s="6">
        <v>156</v>
      </c>
      <c r="EJ4147" s="6">
        <v>641</v>
      </c>
      <c r="EK4147" s="6">
        <v>273</v>
      </c>
      <c r="EL4147" s="6">
        <v>0</v>
      </c>
      <c r="EM4147" s="6" t="s">
        <v>113</v>
      </c>
      <c r="EN4147" s="6" t="s">
        <v>22</v>
      </c>
      <c r="EO4147" s="6">
        <v>0</v>
      </c>
    </row>
    <row r="4148" spans="131:145" x14ac:dyDescent="0.25">
      <c r="EA4148" s="6" t="s">
        <v>0</v>
      </c>
      <c r="EB4148" s="6" t="s">
        <v>10</v>
      </c>
      <c r="EC4148" s="6" t="s">
        <v>216</v>
      </c>
      <c r="ED4148" s="6" t="s">
        <v>217</v>
      </c>
      <c r="EE4148" s="6" t="s">
        <v>97</v>
      </c>
      <c r="EF4148" s="6" t="s">
        <v>98</v>
      </c>
      <c r="EG4148" s="6">
        <v>40</v>
      </c>
      <c r="EH4148" s="6">
        <v>208</v>
      </c>
      <c r="EI4148" s="6">
        <v>41</v>
      </c>
      <c r="EJ4148" s="6">
        <v>208</v>
      </c>
      <c r="EK4148" s="6">
        <v>51</v>
      </c>
      <c r="EL4148" s="6">
        <v>208</v>
      </c>
      <c r="EM4148" s="6" t="s">
        <v>113</v>
      </c>
      <c r="EN4148" s="6" t="s">
        <v>23</v>
      </c>
      <c r="EO4148" s="6">
        <v>10</v>
      </c>
    </row>
    <row r="4149" spans="131:145" x14ac:dyDescent="0.25">
      <c r="EA4149" s="6" t="s">
        <v>0</v>
      </c>
      <c r="EB4149" s="6" t="s">
        <v>4</v>
      </c>
      <c r="EC4149" s="6" t="s">
        <v>163</v>
      </c>
      <c r="ED4149" s="6" t="s">
        <v>164</v>
      </c>
      <c r="EE4149" s="6" t="s">
        <v>97</v>
      </c>
      <c r="EF4149" s="6" t="s">
        <v>98</v>
      </c>
      <c r="EG4149" s="6">
        <v>107</v>
      </c>
      <c r="EH4149" s="6">
        <v>584</v>
      </c>
      <c r="EI4149" s="6">
        <v>30</v>
      </c>
      <c r="EJ4149" s="6">
        <v>174</v>
      </c>
      <c r="EK4149" s="6">
        <v>108</v>
      </c>
      <c r="EL4149" s="6">
        <v>605</v>
      </c>
      <c r="EM4149" s="6" t="s">
        <v>113</v>
      </c>
      <c r="EN4149" s="6" t="s">
        <v>23</v>
      </c>
      <c r="EO4149" s="6">
        <v>43</v>
      </c>
    </row>
    <row r="4150" spans="131:145" x14ac:dyDescent="0.25">
      <c r="EA4150" s="6" t="s">
        <v>0</v>
      </c>
      <c r="EB4150" s="6" t="s">
        <v>5</v>
      </c>
      <c r="EC4150" s="6" t="s">
        <v>1839</v>
      </c>
      <c r="ED4150" s="6" t="s">
        <v>717</v>
      </c>
      <c r="EE4150" s="6" t="s">
        <v>209</v>
      </c>
      <c r="EF4150" s="6" t="s">
        <v>98</v>
      </c>
      <c r="EG4150" s="6">
        <v>1295</v>
      </c>
      <c r="EH4150" s="6">
        <v>6509</v>
      </c>
      <c r="EJ4150" s="6">
        <v>6258</v>
      </c>
      <c r="EK4150" s="6">
        <v>1351</v>
      </c>
      <c r="EL4150" s="6">
        <v>6868</v>
      </c>
      <c r="EM4150" s="6" t="s">
        <v>113</v>
      </c>
      <c r="EN4150" s="6" t="s">
        <v>23</v>
      </c>
      <c r="EO4150" s="6">
        <v>0</v>
      </c>
    </row>
    <row r="4151" spans="131:145" x14ac:dyDescent="0.25">
      <c r="EA4151" s="6" t="s">
        <v>0</v>
      </c>
      <c r="EB4151" s="6" t="s">
        <v>4</v>
      </c>
      <c r="EC4151" s="6" t="s">
        <v>263</v>
      </c>
      <c r="ED4151" s="6" t="s">
        <v>264</v>
      </c>
      <c r="EE4151" s="6" t="s">
        <v>97</v>
      </c>
      <c r="EF4151" s="6" t="s">
        <v>125</v>
      </c>
      <c r="EG4151" s="6">
        <v>22</v>
      </c>
      <c r="EH4151" s="6">
        <v>101</v>
      </c>
      <c r="EI4151" s="6">
        <v>18</v>
      </c>
      <c r="EJ4151" s="6">
        <v>91</v>
      </c>
      <c r="EK4151" s="6">
        <v>22</v>
      </c>
      <c r="EL4151" s="6">
        <v>103</v>
      </c>
      <c r="EM4151" s="6" t="s">
        <v>113</v>
      </c>
      <c r="EN4151" s="6" t="s">
        <v>22</v>
      </c>
      <c r="EO4151" s="6">
        <v>3</v>
      </c>
    </row>
    <row r="4152" spans="131:145" x14ac:dyDescent="0.25">
      <c r="EA4152" s="6" t="s">
        <v>0</v>
      </c>
      <c r="EB4152" s="6" t="s">
        <v>4</v>
      </c>
      <c r="EC4152" s="6" t="s">
        <v>688</v>
      </c>
      <c r="ED4152" s="6" t="s">
        <v>689</v>
      </c>
      <c r="EE4152" s="6" t="s">
        <v>97</v>
      </c>
      <c r="EF4152" s="6" t="s">
        <v>98</v>
      </c>
      <c r="EG4152" s="6">
        <v>107</v>
      </c>
      <c r="EH4152" s="6">
        <v>501</v>
      </c>
      <c r="EI4152" s="6">
        <v>107</v>
      </c>
      <c r="EJ4152" s="6">
        <v>503</v>
      </c>
      <c r="EK4152" s="6">
        <v>107</v>
      </c>
      <c r="EL4152" s="6">
        <v>497</v>
      </c>
      <c r="EM4152" s="6" t="s">
        <v>113</v>
      </c>
      <c r="EN4152" s="6" t="s">
        <v>23</v>
      </c>
      <c r="EO4152" s="6">
        <v>24</v>
      </c>
    </row>
    <row r="4153" spans="131:145" x14ac:dyDescent="0.25">
      <c r="EA4153" s="6" t="s">
        <v>0</v>
      </c>
      <c r="EB4153" s="6" t="s">
        <v>4</v>
      </c>
      <c r="EC4153" s="6" t="s">
        <v>165</v>
      </c>
      <c r="ED4153" s="6" t="s">
        <v>166</v>
      </c>
      <c r="EE4153" s="6" t="s">
        <v>97</v>
      </c>
      <c r="EF4153" s="6" t="s">
        <v>98</v>
      </c>
      <c r="EG4153" s="6">
        <v>72</v>
      </c>
      <c r="EH4153" s="6">
        <v>333</v>
      </c>
      <c r="EI4153" s="6">
        <v>72</v>
      </c>
      <c r="EJ4153" s="6">
        <v>332</v>
      </c>
      <c r="EK4153" s="6">
        <v>72</v>
      </c>
      <c r="EL4153" s="6">
        <v>332</v>
      </c>
      <c r="EM4153" s="6" t="s">
        <v>113</v>
      </c>
      <c r="EN4153" s="6" t="s">
        <v>21</v>
      </c>
      <c r="EO4153" s="6">
        <v>13</v>
      </c>
    </row>
    <row r="4154" spans="131:145" x14ac:dyDescent="0.25">
      <c r="EA4154" s="6" t="s">
        <v>0</v>
      </c>
      <c r="EB4154" s="6" t="s">
        <v>5</v>
      </c>
      <c r="EC4154" s="6" t="s">
        <v>819</v>
      </c>
      <c r="ED4154" s="6" t="s">
        <v>820</v>
      </c>
      <c r="EE4154" s="6" t="s">
        <v>97</v>
      </c>
      <c r="EF4154" s="6" t="s">
        <v>125</v>
      </c>
      <c r="EG4154" s="6">
        <v>172</v>
      </c>
      <c r="EH4154" s="6">
        <v>838</v>
      </c>
      <c r="EI4154" s="6">
        <v>181</v>
      </c>
      <c r="EJ4154" s="6">
        <v>910</v>
      </c>
      <c r="EK4154" s="6">
        <v>181</v>
      </c>
      <c r="EL4154" s="6">
        <v>910</v>
      </c>
      <c r="EM4154" s="6" t="s">
        <v>113</v>
      </c>
      <c r="EN4154" s="6" t="s">
        <v>21</v>
      </c>
      <c r="EO4154" s="6">
        <v>42</v>
      </c>
    </row>
    <row r="4155" spans="131:145" x14ac:dyDescent="0.25">
      <c r="EA4155" s="6" t="s">
        <v>0</v>
      </c>
      <c r="EB4155" s="6" t="s">
        <v>5</v>
      </c>
      <c r="EC4155" s="6" t="s">
        <v>185</v>
      </c>
      <c r="ED4155" s="6" t="s">
        <v>186</v>
      </c>
      <c r="EE4155" s="6" t="s">
        <v>97</v>
      </c>
      <c r="EF4155" s="6" t="s">
        <v>125</v>
      </c>
      <c r="EG4155" s="6">
        <v>429</v>
      </c>
      <c r="EH4155" s="6">
        <v>2237</v>
      </c>
      <c r="EI4155" s="6">
        <v>429</v>
      </c>
      <c r="EJ4155" s="6">
        <v>2221</v>
      </c>
      <c r="EK4155" s="6">
        <v>429</v>
      </c>
      <c r="EL4155" s="6">
        <v>2221</v>
      </c>
      <c r="EM4155" s="6" t="s">
        <v>113</v>
      </c>
      <c r="EN4155" s="6" t="s">
        <v>21</v>
      </c>
      <c r="EO4155" s="6">
        <v>97</v>
      </c>
    </row>
    <row r="4156" spans="131:145" x14ac:dyDescent="0.25">
      <c r="EA4156" s="6" t="s">
        <v>0</v>
      </c>
      <c r="EB4156" s="6" t="s">
        <v>5</v>
      </c>
      <c r="EC4156" s="6" t="s">
        <v>701</v>
      </c>
      <c r="ED4156" s="6" t="s">
        <v>702</v>
      </c>
      <c r="EE4156" s="6" t="s">
        <v>209</v>
      </c>
      <c r="EF4156" s="6" t="s">
        <v>125</v>
      </c>
      <c r="EG4156" s="6">
        <v>155</v>
      </c>
      <c r="EH4156" s="6">
        <v>664</v>
      </c>
      <c r="EI4156" s="6">
        <v>156</v>
      </c>
      <c r="EJ4156" s="6">
        <v>641</v>
      </c>
      <c r="EK4156" s="6">
        <v>273</v>
      </c>
      <c r="EL4156" s="6">
        <v>0</v>
      </c>
      <c r="EM4156" s="6" t="s">
        <v>113</v>
      </c>
      <c r="EN4156" s="6" t="s">
        <v>21</v>
      </c>
      <c r="EO4156" s="6">
        <v>0</v>
      </c>
    </row>
    <row r="4157" spans="131:145" x14ac:dyDescent="0.25">
      <c r="EA4157" s="6" t="s">
        <v>0</v>
      </c>
      <c r="EB4157" s="6" t="s">
        <v>4</v>
      </c>
      <c r="EC4157" s="6" t="s">
        <v>263</v>
      </c>
      <c r="ED4157" s="6" t="s">
        <v>264</v>
      </c>
      <c r="EE4157" s="6" t="s">
        <v>97</v>
      </c>
      <c r="EF4157" s="6" t="s">
        <v>125</v>
      </c>
      <c r="EG4157" s="6">
        <v>22</v>
      </c>
      <c r="EH4157" s="6">
        <v>101</v>
      </c>
      <c r="EI4157" s="6">
        <v>18</v>
      </c>
      <c r="EJ4157" s="6">
        <v>91</v>
      </c>
      <c r="EK4157" s="6">
        <v>22</v>
      </c>
      <c r="EL4157" s="6">
        <v>103</v>
      </c>
      <c r="EM4157" s="6" t="s">
        <v>113</v>
      </c>
      <c r="EN4157" s="6" t="s">
        <v>21</v>
      </c>
      <c r="EO4157" s="6">
        <v>3</v>
      </c>
    </row>
    <row r="4158" spans="131:145" x14ac:dyDescent="0.25">
      <c r="EA4158" s="6" t="s">
        <v>0</v>
      </c>
      <c r="EB4158" s="6" t="s">
        <v>5</v>
      </c>
      <c r="EC4158" s="6" t="s">
        <v>1037</v>
      </c>
      <c r="ED4158" s="6" t="s">
        <v>710</v>
      </c>
      <c r="EE4158" s="6" t="s">
        <v>209</v>
      </c>
      <c r="EF4158" s="6" t="s">
        <v>132</v>
      </c>
      <c r="EG4158" s="6">
        <v>610</v>
      </c>
      <c r="EH4158" s="6">
        <v>2750</v>
      </c>
      <c r="EI4158" s="6">
        <v>609</v>
      </c>
      <c r="EJ4158" s="6">
        <v>2630</v>
      </c>
      <c r="EK4158" s="6">
        <v>609</v>
      </c>
      <c r="EL4158" s="6">
        <v>2630</v>
      </c>
      <c r="EM4158" s="6" t="s">
        <v>113</v>
      </c>
      <c r="EN4158" s="6" t="s">
        <v>21</v>
      </c>
      <c r="EO4158" s="6">
        <v>133</v>
      </c>
    </row>
    <row r="4159" spans="131:145" x14ac:dyDescent="0.25">
      <c r="EA4159" s="6" t="s">
        <v>0</v>
      </c>
      <c r="EB4159" s="6" t="s">
        <v>6</v>
      </c>
      <c r="EC4159" s="6" t="s">
        <v>275</v>
      </c>
      <c r="ED4159" s="6" t="s">
        <v>276</v>
      </c>
      <c r="EE4159" s="6" t="s">
        <v>97</v>
      </c>
      <c r="EF4159" s="6" t="s">
        <v>98</v>
      </c>
      <c r="EG4159" s="6">
        <v>118</v>
      </c>
      <c r="EH4159" s="6">
        <v>516</v>
      </c>
      <c r="EI4159" s="6">
        <v>108</v>
      </c>
      <c r="EJ4159" s="6">
        <v>470</v>
      </c>
      <c r="EK4159" s="6">
        <v>118</v>
      </c>
      <c r="EL4159" s="6">
        <v>520</v>
      </c>
      <c r="EM4159" s="6" t="s">
        <v>113</v>
      </c>
      <c r="EN4159" s="6" t="s">
        <v>23</v>
      </c>
      <c r="EO4159" s="6">
        <v>44</v>
      </c>
    </row>
    <row r="4160" spans="131:145" x14ac:dyDescent="0.25">
      <c r="EA4160" s="6" t="s">
        <v>0</v>
      </c>
      <c r="EB4160" s="6" t="s">
        <v>4</v>
      </c>
      <c r="EC4160" s="6" t="s">
        <v>1799</v>
      </c>
      <c r="ED4160" s="6" t="s">
        <v>162</v>
      </c>
      <c r="EE4160" s="6" t="s">
        <v>97</v>
      </c>
      <c r="EF4160" s="6" t="s">
        <v>98</v>
      </c>
      <c r="EG4160" s="6">
        <v>163</v>
      </c>
      <c r="EH4160" s="6">
        <v>712</v>
      </c>
      <c r="EI4160" s="6">
        <v>84</v>
      </c>
      <c r="EJ4160" s="6">
        <v>452</v>
      </c>
      <c r="EK4160" s="6">
        <v>140</v>
      </c>
      <c r="EL4160" s="6">
        <v>707</v>
      </c>
      <c r="EM4160" s="6" t="s">
        <v>113</v>
      </c>
      <c r="EN4160" s="6" t="s">
        <v>23</v>
      </c>
      <c r="EO4160" s="6">
        <v>49</v>
      </c>
    </row>
    <row r="4161" spans="131:145" x14ac:dyDescent="0.25">
      <c r="EA4161" s="6" t="s">
        <v>0</v>
      </c>
      <c r="EB4161" s="6" t="s">
        <v>6</v>
      </c>
      <c r="EC4161" s="6" t="s">
        <v>275</v>
      </c>
      <c r="ED4161" s="6" t="s">
        <v>276</v>
      </c>
      <c r="EE4161" s="6" t="s">
        <v>97</v>
      </c>
      <c r="EF4161" s="6" t="s">
        <v>98</v>
      </c>
      <c r="EG4161" s="6">
        <v>118</v>
      </c>
      <c r="EH4161" s="6">
        <v>516</v>
      </c>
      <c r="EI4161" s="6">
        <v>108</v>
      </c>
      <c r="EJ4161" s="6">
        <v>470</v>
      </c>
      <c r="EK4161" s="6">
        <v>118</v>
      </c>
      <c r="EL4161" s="6">
        <v>520</v>
      </c>
      <c r="EM4161" s="6" t="s">
        <v>113</v>
      </c>
      <c r="EN4161" s="6" t="s">
        <v>22</v>
      </c>
      <c r="EO4161" s="6">
        <v>18</v>
      </c>
    </row>
    <row r="4162" spans="131:145" x14ac:dyDescent="0.25">
      <c r="EA4162" s="6" t="s">
        <v>0</v>
      </c>
      <c r="EB4162" s="6" t="s">
        <v>4</v>
      </c>
      <c r="EC4162" s="6" t="s">
        <v>165</v>
      </c>
      <c r="ED4162" s="6" t="s">
        <v>166</v>
      </c>
      <c r="EE4162" s="6" t="s">
        <v>97</v>
      </c>
      <c r="EF4162" s="6" t="s">
        <v>98</v>
      </c>
      <c r="EG4162" s="6">
        <v>72</v>
      </c>
      <c r="EH4162" s="6">
        <v>333</v>
      </c>
      <c r="EI4162" s="6">
        <v>72</v>
      </c>
      <c r="EJ4162" s="6">
        <v>332</v>
      </c>
      <c r="EK4162" s="6">
        <v>72</v>
      </c>
      <c r="EL4162" s="6">
        <v>332</v>
      </c>
      <c r="EM4162" s="6" t="s">
        <v>113</v>
      </c>
      <c r="EN4162" s="6" t="s">
        <v>23</v>
      </c>
      <c r="EO4162" s="6">
        <v>20</v>
      </c>
    </row>
    <row r="4163" spans="131:145" x14ac:dyDescent="0.25">
      <c r="EA4163" s="6" t="s">
        <v>0</v>
      </c>
      <c r="EB4163" s="6" t="s">
        <v>5</v>
      </c>
      <c r="EC4163" s="6" t="s">
        <v>834</v>
      </c>
      <c r="ED4163" s="6" t="s">
        <v>835</v>
      </c>
      <c r="EE4163" s="6" t="s">
        <v>209</v>
      </c>
      <c r="EF4163" s="6" t="s">
        <v>125</v>
      </c>
      <c r="EG4163" s="6">
        <v>169</v>
      </c>
      <c r="EH4163" s="6">
        <v>1216</v>
      </c>
      <c r="EI4163" s="6">
        <v>176</v>
      </c>
      <c r="EJ4163" s="6">
        <v>1216</v>
      </c>
      <c r="EK4163" s="6">
        <v>176</v>
      </c>
      <c r="EL4163" s="6">
        <v>1216</v>
      </c>
      <c r="EM4163" s="6" t="s">
        <v>113</v>
      </c>
      <c r="EN4163" s="6" t="s">
        <v>21</v>
      </c>
      <c r="EO4163" s="6">
        <v>89</v>
      </c>
    </row>
    <row r="4164" spans="131:145" x14ac:dyDescent="0.25">
      <c r="EA4164" s="6" t="s">
        <v>0</v>
      </c>
      <c r="EB4164" s="6" t="s">
        <v>4</v>
      </c>
      <c r="EC4164" s="6" t="s">
        <v>167</v>
      </c>
      <c r="ED4164" s="6" t="s">
        <v>168</v>
      </c>
      <c r="EE4164" s="6" t="s">
        <v>97</v>
      </c>
      <c r="EF4164" s="6" t="s">
        <v>98</v>
      </c>
      <c r="EG4164" s="6">
        <v>190</v>
      </c>
      <c r="EH4164" s="6">
        <v>1047</v>
      </c>
      <c r="EI4164" s="6">
        <v>205</v>
      </c>
      <c r="EJ4164" s="6">
        <v>1072</v>
      </c>
      <c r="EL4164" s="6">
        <v>1072</v>
      </c>
      <c r="EM4164" s="6" t="s">
        <v>113</v>
      </c>
      <c r="EN4164" s="6" t="s">
        <v>23</v>
      </c>
      <c r="EO4164" s="6">
        <v>76</v>
      </c>
    </row>
    <row r="4165" spans="131:145" x14ac:dyDescent="0.25">
      <c r="EA4165" s="6" t="s">
        <v>0</v>
      </c>
      <c r="EB4165" s="6" t="s">
        <v>4</v>
      </c>
      <c r="EC4165" s="6" t="s">
        <v>167</v>
      </c>
      <c r="ED4165" s="6" t="s">
        <v>168</v>
      </c>
      <c r="EE4165" s="6" t="s">
        <v>97</v>
      </c>
      <c r="EF4165" s="6" t="s">
        <v>98</v>
      </c>
      <c r="EG4165" s="6">
        <v>190</v>
      </c>
      <c r="EH4165" s="6">
        <v>1047</v>
      </c>
      <c r="EI4165" s="6">
        <v>205</v>
      </c>
      <c r="EJ4165" s="6">
        <v>1072</v>
      </c>
      <c r="EL4165" s="6">
        <v>1072</v>
      </c>
      <c r="EM4165" s="6" t="s">
        <v>113</v>
      </c>
      <c r="EN4165" s="6" t="s">
        <v>22</v>
      </c>
      <c r="EO4165" s="6">
        <v>32</v>
      </c>
    </row>
    <row r="4166" spans="131:145" x14ac:dyDescent="0.25">
      <c r="EA4166" s="6" t="s">
        <v>0</v>
      </c>
      <c r="EB4166" s="6" t="s">
        <v>8</v>
      </c>
      <c r="EC4166" s="6" t="s">
        <v>218</v>
      </c>
      <c r="ED4166" s="6" t="s">
        <v>219</v>
      </c>
      <c r="EE4166" s="6" t="s">
        <v>97</v>
      </c>
      <c r="EF4166" s="6" t="s">
        <v>98</v>
      </c>
      <c r="EG4166" s="6">
        <v>70</v>
      </c>
      <c r="EH4166" s="6">
        <v>609</v>
      </c>
      <c r="EI4166" s="6">
        <v>124</v>
      </c>
      <c r="EJ4166" s="6">
        <v>644</v>
      </c>
      <c r="EK4166" s="6">
        <v>124</v>
      </c>
      <c r="EL4166" s="6">
        <v>644</v>
      </c>
      <c r="EM4166" s="6" t="s">
        <v>113</v>
      </c>
      <c r="EN4166" s="6" t="s">
        <v>23</v>
      </c>
      <c r="EO4166" s="6">
        <v>55</v>
      </c>
    </row>
    <row r="4167" spans="131:145" x14ac:dyDescent="0.25">
      <c r="EA4167" s="6" t="s">
        <v>0</v>
      </c>
      <c r="EB4167" s="6" t="s">
        <v>5</v>
      </c>
      <c r="EC4167" s="6" t="s">
        <v>834</v>
      </c>
      <c r="ED4167" s="6" t="s">
        <v>835</v>
      </c>
      <c r="EE4167" s="6" t="s">
        <v>209</v>
      </c>
      <c r="EF4167" s="6" t="s">
        <v>125</v>
      </c>
      <c r="EG4167" s="6">
        <v>169</v>
      </c>
      <c r="EH4167" s="6">
        <v>1216</v>
      </c>
      <c r="EI4167" s="6">
        <v>176</v>
      </c>
      <c r="EJ4167" s="6">
        <v>1216</v>
      </c>
      <c r="EK4167" s="6">
        <v>176</v>
      </c>
      <c r="EL4167" s="6">
        <v>1216</v>
      </c>
      <c r="EM4167" s="6" t="s">
        <v>113</v>
      </c>
      <c r="EN4167" s="6" t="s">
        <v>22</v>
      </c>
      <c r="EO4167" s="6">
        <v>80</v>
      </c>
    </row>
    <row r="4168" spans="131:145" x14ac:dyDescent="0.25">
      <c r="EA4168" s="6" t="s">
        <v>0</v>
      </c>
      <c r="EB4168" s="6" t="s">
        <v>8</v>
      </c>
      <c r="EC4168" s="6" t="s">
        <v>218</v>
      </c>
      <c r="ED4168" s="6" t="s">
        <v>219</v>
      </c>
      <c r="EE4168" s="6" t="s">
        <v>97</v>
      </c>
      <c r="EF4168" s="6" t="s">
        <v>98</v>
      </c>
      <c r="EG4168" s="6">
        <v>70</v>
      </c>
      <c r="EH4168" s="6">
        <v>609</v>
      </c>
      <c r="EI4168" s="6">
        <v>124</v>
      </c>
      <c r="EJ4168" s="6">
        <v>644</v>
      </c>
      <c r="EK4168" s="6">
        <v>124</v>
      </c>
      <c r="EL4168" s="6">
        <v>644</v>
      </c>
      <c r="EM4168" s="6" t="s">
        <v>113</v>
      </c>
      <c r="EN4168" s="6" t="s">
        <v>22</v>
      </c>
      <c r="EO4168" s="6">
        <v>25</v>
      </c>
    </row>
    <row r="4169" spans="131:145" x14ac:dyDescent="0.25">
      <c r="EA4169" s="6" t="s">
        <v>0</v>
      </c>
      <c r="EB4169" s="6" t="s">
        <v>4</v>
      </c>
      <c r="EC4169" s="6" t="s">
        <v>167</v>
      </c>
      <c r="ED4169" s="6" t="s">
        <v>168</v>
      </c>
      <c r="EE4169" s="6" t="s">
        <v>97</v>
      </c>
      <c r="EF4169" s="6" t="s">
        <v>98</v>
      </c>
      <c r="EG4169" s="6">
        <v>190</v>
      </c>
      <c r="EH4169" s="6">
        <v>1047</v>
      </c>
      <c r="EI4169" s="6">
        <v>205</v>
      </c>
      <c r="EJ4169" s="6">
        <v>1072</v>
      </c>
      <c r="EL4169" s="6">
        <v>1072</v>
      </c>
      <c r="EM4169" s="6" t="s">
        <v>113</v>
      </c>
      <c r="EN4169" s="6" t="s">
        <v>21</v>
      </c>
      <c r="EO4169" s="6">
        <v>44</v>
      </c>
    </row>
    <row r="4170" spans="131:145" x14ac:dyDescent="0.25">
      <c r="EA4170" s="6" t="s">
        <v>0</v>
      </c>
      <c r="EB4170" s="6" t="s">
        <v>5</v>
      </c>
      <c r="EC4170" s="6" t="s">
        <v>185</v>
      </c>
      <c r="ED4170" s="6" t="s">
        <v>186</v>
      </c>
      <c r="EE4170" s="6" t="s">
        <v>97</v>
      </c>
      <c r="EF4170" s="6" t="s">
        <v>125</v>
      </c>
      <c r="EG4170" s="6">
        <v>429</v>
      </c>
      <c r="EH4170" s="6">
        <v>2237</v>
      </c>
      <c r="EI4170" s="6">
        <v>429</v>
      </c>
      <c r="EJ4170" s="6">
        <v>2221</v>
      </c>
      <c r="EK4170" s="6">
        <v>429</v>
      </c>
      <c r="EL4170" s="6">
        <v>2221</v>
      </c>
      <c r="EM4170" s="6" t="s">
        <v>113</v>
      </c>
      <c r="EN4170" s="6" t="s">
        <v>22</v>
      </c>
      <c r="EO4170" s="6">
        <v>64</v>
      </c>
    </row>
    <row r="4171" spans="131:145" x14ac:dyDescent="0.25">
      <c r="EA4171" s="6" t="s">
        <v>0</v>
      </c>
      <c r="EB4171" s="6" t="s">
        <v>5</v>
      </c>
      <c r="EC4171" s="6" t="s">
        <v>834</v>
      </c>
      <c r="ED4171" s="6" t="s">
        <v>835</v>
      </c>
      <c r="EE4171" s="6" t="s">
        <v>209</v>
      </c>
      <c r="EF4171" s="6" t="s">
        <v>125</v>
      </c>
      <c r="EG4171" s="6">
        <v>169</v>
      </c>
      <c r="EH4171" s="6">
        <v>1216</v>
      </c>
      <c r="EI4171" s="6">
        <v>176</v>
      </c>
      <c r="EJ4171" s="6">
        <v>1216</v>
      </c>
      <c r="EK4171" s="6">
        <v>176</v>
      </c>
      <c r="EL4171" s="6">
        <v>1216</v>
      </c>
      <c r="EM4171" s="6" t="s">
        <v>113</v>
      </c>
      <c r="EN4171" s="6" t="s">
        <v>23</v>
      </c>
      <c r="EO4171" s="6">
        <v>169</v>
      </c>
    </row>
    <row r="4172" spans="131:145" x14ac:dyDescent="0.25">
      <c r="EA4172" s="6" t="s">
        <v>0</v>
      </c>
      <c r="EB4172" s="6" t="s">
        <v>4</v>
      </c>
      <c r="EC4172" s="6" t="s">
        <v>688</v>
      </c>
      <c r="ED4172" s="6" t="s">
        <v>689</v>
      </c>
      <c r="EE4172" s="6" t="s">
        <v>97</v>
      </c>
      <c r="EF4172" s="6" t="s">
        <v>98</v>
      </c>
      <c r="EG4172" s="6">
        <v>107</v>
      </c>
      <c r="EH4172" s="6">
        <v>501</v>
      </c>
      <c r="EI4172" s="6">
        <v>107</v>
      </c>
      <c r="EJ4172" s="6">
        <v>503</v>
      </c>
      <c r="EK4172" s="6">
        <v>107</v>
      </c>
      <c r="EL4172" s="6">
        <v>497</v>
      </c>
      <c r="EM4172" s="6" t="s">
        <v>113</v>
      </c>
      <c r="EN4172" s="6" t="s">
        <v>22</v>
      </c>
      <c r="EO4172" s="6">
        <v>8</v>
      </c>
    </row>
    <row r="4173" spans="131:145" x14ac:dyDescent="0.25">
      <c r="EA4173" s="6" t="s">
        <v>0</v>
      </c>
      <c r="EB4173" s="6" t="s">
        <v>4</v>
      </c>
      <c r="EC4173" s="6" t="s">
        <v>688</v>
      </c>
      <c r="ED4173" s="6" t="s">
        <v>689</v>
      </c>
      <c r="EE4173" s="6" t="s">
        <v>97</v>
      </c>
      <c r="EF4173" s="6" t="s">
        <v>98</v>
      </c>
      <c r="EG4173" s="6">
        <v>107</v>
      </c>
      <c r="EH4173" s="6">
        <v>501</v>
      </c>
      <c r="EI4173" s="6">
        <v>107</v>
      </c>
      <c r="EJ4173" s="6">
        <v>503</v>
      </c>
      <c r="EK4173" s="6">
        <v>107</v>
      </c>
      <c r="EL4173" s="6">
        <v>497</v>
      </c>
      <c r="EM4173" s="6" t="s">
        <v>113</v>
      </c>
      <c r="EN4173" s="6" t="s">
        <v>21</v>
      </c>
      <c r="EO4173" s="6">
        <v>16</v>
      </c>
    </row>
    <row r="4174" spans="131:145" x14ac:dyDescent="0.25">
      <c r="EA4174" s="6" t="s">
        <v>0</v>
      </c>
      <c r="EB4174" s="6" t="s">
        <v>5</v>
      </c>
      <c r="EC4174" s="6" t="s">
        <v>185</v>
      </c>
      <c r="ED4174" s="6" t="s">
        <v>186</v>
      </c>
      <c r="EE4174" s="6" t="s">
        <v>97</v>
      </c>
      <c r="EF4174" s="6" t="s">
        <v>125</v>
      </c>
      <c r="EG4174" s="6">
        <v>429</v>
      </c>
      <c r="EH4174" s="6">
        <v>2237</v>
      </c>
      <c r="EI4174" s="6">
        <v>429</v>
      </c>
      <c r="EJ4174" s="6">
        <v>2221</v>
      </c>
      <c r="EK4174" s="6">
        <v>429</v>
      </c>
      <c r="EL4174" s="6">
        <v>2221</v>
      </c>
      <c r="EM4174" s="6" t="s">
        <v>113</v>
      </c>
      <c r="EN4174" s="6" t="s">
        <v>23</v>
      </c>
      <c r="EO4174" s="6">
        <v>161</v>
      </c>
    </row>
    <row r="4175" spans="131:145" x14ac:dyDescent="0.25">
      <c r="EA4175" s="6" t="s">
        <v>0</v>
      </c>
      <c r="EB4175" s="6" t="s">
        <v>8</v>
      </c>
      <c r="EC4175" s="6" t="s">
        <v>218</v>
      </c>
      <c r="ED4175" s="6" t="s">
        <v>219</v>
      </c>
      <c r="EE4175" s="6" t="s">
        <v>97</v>
      </c>
      <c r="EF4175" s="6" t="s">
        <v>98</v>
      </c>
      <c r="EG4175" s="6">
        <v>70</v>
      </c>
      <c r="EH4175" s="6">
        <v>609</v>
      </c>
      <c r="EI4175" s="6">
        <v>124</v>
      </c>
      <c r="EJ4175" s="6">
        <v>644</v>
      </c>
      <c r="EK4175" s="6">
        <v>124</v>
      </c>
      <c r="EL4175" s="6">
        <v>644</v>
      </c>
      <c r="EM4175" s="6" t="s">
        <v>113</v>
      </c>
      <c r="EN4175" s="6" t="s">
        <v>21</v>
      </c>
      <c r="EO4175" s="6">
        <v>30</v>
      </c>
    </row>
    <row r="4176" spans="131:145" x14ac:dyDescent="0.25">
      <c r="EA4176" s="6" t="s">
        <v>0</v>
      </c>
      <c r="EB4176" s="6" t="s">
        <v>4</v>
      </c>
      <c r="EC4176" s="6" t="s">
        <v>165</v>
      </c>
      <c r="ED4176" s="6" t="s">
        <v>166</v>
      </c>
      <c r="EE4176" s="6" t="s">
        <v>97</v>
      </c>
      <c r="EF4176" s="6" t="s">
        <v>98</v>
      </c>
      <c r="EG4176" s="6">
        <v>72</v>
      </c>
      <c r="EH4176" s="6">
        <v>333</v>
      </c>
      <c r="EI4176" s="6">
        <v>72</v>
      </c>
      <c r="EJ4176" s="6">
        <v>332</v>
      </c>
      <c r="EK4176" s="6">
        <v>72</v>
      </c>
      <c r="EL4176" s="6">
        <v>332</v>
      </c>
      <c r="EM4176" s="6" t="s">
        <v>113</v>
      </c>
      <c r="EN4176" s="6" t="s">
        <v>22</v>
      </c>
      <c r="EO4176" s="6">
        <v>7</v>
      </c>
    </row>
    <row r="4177" spans="131:145" x14ac:dyDescent="0.25">
      <c r="EA4177" s="6" t="s">
        <v>0</v>
      </c>
      <c r="EB4177" s="6" t="s">
        <v>5</v>
      </c>
      <c r="EC4177" s="6" t="s">
        <v>1839</v>
      </c>
      <c r="ED4177" s="6" t="s">
        <v>717</v>
      </c>
      <c r="EE4177" s="6" t="s">
        <v>209</v>
      </c>
      <c r="EF4177" s="6" t="s">
        <v>98</v>
      </c>
      <c r="EG4177" s="6">
        <v>1295</v>
      </c>
      <c r="EH4177" s="6">
        <v>6509</v>
      </c>
      <c r="EJ4177" s="6">
        <v>6258</v>
      </c>
      <c r="EK4177" s="6">
        <v>1351</v>
      </c>
      <c r="EL4177" s="6">
        <v>6868</v>
      </c>
      <c r="EM4177" s="6" t="s">
        <v>113</v>
      </c>
      <c r="EN4177" s="6" t="s">
        <v>21</v>
      </c>
      <c r="EO4177" s="6">
        <v>0</v>
      </c>
    </row>
    <row r="4178" spans="131:145" x14ac:dyDescent="0.25">
      <c r="EA4178" s="6" t="s">
        <v>0</v>
      </c>
      <c r="EB4178" s="6" t="s">
        <v>5</v>
      </c>
      <c r="EC4178" s="6" t="s">
        <v>819</v>
      </c>
      <c r="ED4178" s="6" t="s">
        <v>820</v>
      </c>
      <c r="EE4178" s="6" t="s">
        <v>97</v>
      </c>
      <c r="EF4178" s="6" t="s">
        <v>125</v>
      </c>
      <c r="EG4178" s="6">
        <v>172</v>
      </c>
      <c r="EH4178" s="6">
        <v>838</v>
      </c>
      <c r="EI4178" s="6">
        <v>181</v>
      </c>
      <c r="EJ4178" s="6">
        <v>910</v>
      </c>
      <c r="EK4178" s="6">
        <v>181</v>
      </c>
      <c r="EL4178" s="6">
        <v>910</v>
      </c>
      <c r="EM4178" s="6" t="s">
        <v>113</v>
      </c>
      <c r="EN4178" s="6" t="s">
        <v>23</v>
      </c>
      <c r="EO4178" s="6">
        <v>69</v>
      </c>
    </row>
    <row r="4179" spans="131:145" x14ac:dyDescent="0.25">
      <c r="EA4179" s="6" t="s">
        <v>0</v>
      </c>
      <c r="EB4179" s="6" t="s">
        <v>5</v>
      </c>
      <c r="EC4179" s="6" t="s">
        <v>701</v>
      </c>
      <c r="ED4179" s="6" t="s">
        <v>702</v>
      </c>
      <c r="EE4179" s="6" t="s">
        <v>209</v>
      </c>
      <c r="EF4179" s="6" t="s">
        <v>125</v>
      </c>
      <c r="EG4179" s="6">
        <v>155</v>
      </c>
      <c r="EH4179" s="6">
        <v>664</v>
      </c>
      <c r="EI4179" s="6">
        <v>156</v>
      </c>
      <c r="EJ4179" s="6">
        <v>641</v>
      </c>
      <c r="EK4179" s="6">
        <v>273</v>
      </c>
      <c r="EL4179" s="6">
        <v>0</v>
      </c>
      <c r="EM4179" s="6" t="s">
        <v>113</v>
      </c>
      <c r="EN4179" s="6" t="s">
        <v>23</v>
      </c>
      <c r="EO4179" s="6">
        <v>0</v>
      </c>
    </row>
    <row r="4180" spans="131:145" x14ac:dyDescent="0.25">
      <c r="EA4180" s="6" t="s">
        <v>0</v>
      </c>
      <c r="EB4180" s="6" t="s">
        <v>4</v>
      </c>
      <c r="EC4180" s="6" t="s">
        <v>163</v>
      </c>
      <c r="ED4180" s="6" t="s">
        <v>164</v>
      </c>
      <c r="EE4180" s="6" t="s">
        <v>97</v>
      </c>
      <c r="EF4180" s="6" t="s">
        <v>98</v>
      </c>
      <c r="EG4180" s="6">
        <v>107</v>
      </c>
      <c r="EH4180" s="6">
        <v>584</v>
      </c>
      <c r="EI4180" s="6">
        <v>30</v>
      </c>
      <c r="EJ4180" s="6">
        <v>174</v>
      </c>
      <c r="EK4180" s="6">
        <v>108</v>
      </c>
      <c r="EL4180" s="6">
        <v>605</v>
      </c>
      <c r="EM4180" s="6" t="s">
        <v>113</v>
      </c>
      <c r="EN4180" s="6" t="s">
        <v>21</v>
      </c>
      <c r="EO4180" s="6">
        <v>29</v>
      </c>
    </row>
    <row r="4181" spans="131:145" x14ac:dyDescent="0.25">
      <c r="EA4181" s="6" t="s">
        <v>0</v>
      </c>
      <c r="EB4181" s="6" t="s">
        <v>5</v>
      </c>
      <c r="EC4181" s="6" t="s">
        <v>819</v>
      </c>
      <c r="ED4181" s="6" t="s">
        <v>820</v>
      </c>
      <c r="EE4181" s="6" t="s">
        <v>97</v>
      </c>
      <c r="EF4181" s="6" t="s">
        <v>125</v>
      </c>
      <c r="EG4181" s="6">
        <v>172</v>
      </c>
      <c r="EH4181" s="6">
        <v>838</v>
      </c>
      <c r="EI4181" s="6">
        <v>181</v>
      </c>
      <c r="EJ4181" s="6">
        <v>910</v>
      </c>
      <c r="EK4181" s="6">
        <v>181</v>
      </c>
      <c r="EL4181" s="6">
        <v>910</v>
      </c>
      <c r="EM4181" s="6" t="s">
        <v>113</v>
      </c>
      <c r="EN4181" s="6" t="s">
        <v>22</v>
      </c>
      <c r="EO4181" s="6">
        <v>27</v>
      </c>
    </row>
    <row r="4182" spans="131:145" x14ac:dyDescent="0.25">
      <c r="EA4182" s="6" t="s">
        <v>0</v>
      </c>
      <c r="EB4182" s="6" t="s">
        <v>5</v>
      </c>
      <c r="EC4182" s="6" t="s">
        <v>840</v>
      </c>
      <c r="ED4182" s="6" t="s">
        <v>841</v>
      </c>
      <c r="EE4182" s="6" t="s">
        <v>209</v>
      </c>
      <c r="EF4182" s="6" t="s">
        <v>125</v>
      </c>
      <c r="EG4182" s="6">
        <v>640</v>
      </c>
      <c r="EH4182" s="6">
        <v>2600</v>
      </c>
      <c r="EI4182" s="6">
        <v>623</v>
      </c>
      <c r="EJ4182" s="6">
        <v>2635</v>
      </c>
      <c r="EK4182" s="6">
        <v>623</v>
      </c>
      <c r="EL4182" s="6">
        <v>2635</v>
      </c>
      <c r="EM4182" s="6" t="s">
        <v>113</v>
      </c>
      <c r="EN4182" s="6" t="s">
        <v>22</v>
      </c>
      <c r="EO4182" s="6">
        <v>130</v>
      </c>
    </row>
    <row r="4183" spans="131:145" x14ac:dyDescent="0.25">
      <c r="EA4183" s="6" t="s">
        <v>0</v>
      </c>
      <c r="EB4183" s="6" t="s">
        <v>5</v>
      </c>
      <c r="EC4183" s="6" t="s">
        <v>183</v>
      </c>
      <c r="ED4183" s="6" t="s">
        <v>184</v>
      </c>
      <c r="EE4183" s="6" t="s">
        <v>97</v>
      </c>
      <c r="EF4183" s="6" t="s">
        <v>125</v>
      </c>
      <c r="EG4183" s="6">
        <v>45</v>
      </c>
      <c r="EH4183" s="6">
        <v>193</v>
      </c>
      <c r="EI4183" s="6">
        <v>48</v>
      </c>
      <c r="EJ4183" s="6">
        <v>196</v>
      </c>
      <c r="EK4183" s="6">
        <v>48</v>
      </c>
      <c r="EL4183" s="6">
        <v>196</v>
      </c>
      <c r="EM4183" s="6" t="s">
        <v>113</v>
      </c>
      <c r="EN4183" s="6" t="s">
        <v>23</v>
      </c>
      <c r="EO4183" s="6">
        <v>15</v>
      </c>
    </row>
    <row r="4184" spans="131:145" x14ac:dyDescent="0.25">
      <c r="EA4184" s="6" t="s">
        <v>0</v>
      </c>
      <c r="EB4184" s="6" t="s">
        <v>4</v>
      </c>
      <c r="EC4184" s="6" t="s">
        <v>159</v>
      </c>
      <c r="ED4184" s="6" t="s">
        <v>160</v>
      </c>
      <c r="EE4184" s="6" t="s">
        <v>97</v>
      </c>
      <c r="EF4184" s="6" t="s">
        <v>98</v>
      </c>
      <c r="EG4184" s="6">
        <v>44</v>
      </c>
      <c r="EH4184" s="6">
        <v>180</v>
      </c>
      <c r="EI4184" s="6">
        <v>18</v>
      </c>
      <c r="EJ4184" s="6">
        <v>68</v>
      </c>
      <c r="EK4184" s="6">
        <v>45</v>
      </c>
      <c r="EL4184" s="6">
        <v>194</v>
      </c>
      <c r="EM4184" s="6" t="s">
        <v>113</v>
      </c>
      <c r="EN4184" s="6" t="s">
        <v>23</v>
      </c>
      <c r="EO4184" s="6">
        <v>10</v>
      </c>
    </row>
    <row r="4185" spans="131:145" x14ac:dyDescent="0.25">
      <c r="EA4185" s="6" t="s">
        <v>0</v>
      </c>
      <c r="EB4185" s="6" t="s">
        <v>5</v>
      </c>
      <c r="EC4185" s="6" t="s">
        <v>837</v>
      </c>
      <c r="ED4185" s="6" t="s">
        <v>838</v>
      </c>
      <c r="EE4185" s="6" t="s">
        <v>209</v>
      </c>
      <c r="EF4185" s="6" t="s">
        <v>125</v>
      </c>
      <c r="EG4185" s="6">
        <v>184</v>
      </c>
      <c r="EH4185" s="6">
        <v>768</v>
      </c>
      <c r="EI4185" s="6">
        <v>175</v>
      </c>
      <c r="EJ4185" s="6">
        <v>828</v>
      </c>
      <c r="EK4185" s="6">
        <v>175</v>
      </c>
      <c r="EL4185" s="6">
        <v>828</v>
      </c>
      <c r="EM4185" s="6" t="s">
        <v>113</v>
      </c>
      <c r="EN4185" s="6" t="s">
        <v>21</v>
      </c>
      <c r="EO4185" s="6">
        <v>30</v>
      </c>
    </row>
    <row r="4186" spans="131:145" x14ac:dyDescent="0.25">
      <c r="EA4186" s="6" t="s">
        <v>0</v>
      </c>
      <c r="EB4186" s="6" t="s">
        <v>4</v>
      </c>
      <c r="EC4186" s="6" t="s">
        <v>263</v>
      </c>
      <c r="ED4186" s="6" t="s">
        <v>264</v>
      </c>
      <c r="EE4186" s="6" t="s">
        <v>97</v>
      </c>
      <c r="EF4186" s="6" t="s">
        <v>125</v>
      </c>
      <c r="EG4186" s="6">
        <v>22</v>
      </c>
      <c r="EH4186" s="6">
        <v>101</v>
      </c>
      <c r="EI4186" s="6">
        <v>18</v>
      </c>
      <c r="EJ4186" s="6">
        <v>91</v>
      </c>
      <c r="EK4186" s="6">
        <v>22</v>
      </c>
      <c r="EL4186" s="6">
        <v>103</v>
      </c>
      <c r="EM4186" s="6" t="s">
        <v>113</v>
      </c>
      <c r="EN4186" s="6" t="s">
        <v>23</v>
      </c>
      <c r="EO4186" s="6">
        <v>6</v>
      </c>
    </row>
    <row r="4187" spans="131:145" x14ac:dyDescent="0.25">
      <c r="EA4187" s="6" t="s">
        <v>0</v>
      </c>
      <c r="EB4187" s="6" t="s">
        <v>5</v>
      </c>
      <c r="EC4187" s="6" t="s">
        <v>1037</v>
      </c>
      <c r="ED4187" s="6" t="s">
        <v>710</v>
      </c>
      <c r="EE4187" s="6" t="s">
        <v>209</v>
      </c>
      <c r="EF4187" s="6" t="s">
        <v>132</v>
      </c>
      <c r="EG4187" s="6">
        <v>610</v>
      </c>
      <c r="EH4187" s="6">
        <v>2750</v>
      </c>
      <c r="EI4187" s="6">
        <v>609</v>
      </c>
      <c r="EJ4187" s="6">
        <v>2630</v>
      </c>
      <c r="EK4187" s="6">
        <v>609</v>
      </c>
      <c r="EL4187" s="6">
        <v>2630</v>
      </c>
      <c r="EM4187" s="6" t="s">
        <v>113</v>
      </c>
      <c r="EN4187" s="6" t="s">
        <v>22</v>
      </c>
      <c r="EO4187" s="6">
        <v>122</v>
      </c>
    </row>
    <row r="4188" spans="131:145" x14ac:dyDescent="0.25">
      <c r="EA4188" s="6" t="s">
        <v>0</v>
      </c>
      <c r="EB4188" s="6" t="s">
        <v>4</v>
      </c>
      <c r="EC4188" s="6" t="s">
        <v>159</v>
      </c>
      <c r="ED4188" s="6" t="s">
        <v>160</v>
      </c>
      <c r="EE4188" s="6" t="s">
        <v>97</v>
      </c>
      <c r="EF4188" s="6" t="s">
        <v>98</v>
      </c>
      <c r="EG4188" s="6">
        <v>44</v>
      </c>
      <c r="EH4188" s="6">
        <v>180</v>
      </c>
      <c r="EI4188" s="6">
        <v>18</v>
      </c>
      <c r="EJ4188" s="6">
        <v>68</v>
      </c>
      <c r="EK4188" s="6">
        <v>45</v>
      </c>
      <c r="EL4188" s="6">
        <v>194</v>
      </c>
      <c r="EM4188" s="6" t="s">
        <v>113</v>
      </c>
      <c r="EN4188" s="6" t="s">
        <v>22</v>
      </c>
      <c r="EO4188" s="6">
        <v>3</v>
      </c>
    </row>
    <row r="4189" spans="131:145" x14ac:dyDescent="0.25">
      <c r="EA4189" s="6" t="s">
        <v>0</v>
      </c>
      <c r="EB4189" s="6" t="s">
        <v>6</v>
      </c>
      <c r="EC4189" s="6" t="s">
        <v>824</v>
      </c>
      <c r="ED4189" s="6" t="s">
        <v>825</v>
      </c>
      <c r="EE4189" s="6" t="s">
        <v>209</v>
      </c>
      <c r="EF4189" s="6" t="s">
        <v>132</v>
      </c>
      <c r="EG4189" s="6">
        <v>153</v>
      </c>
      <c r="EH4189" s="6">
        <v>873</v>
      </c>
      <c r="EI4189" s="6">
        <v>153</v>
      </c>
      <c r="EJ4189" s="6">
        <v>922</v>
      </c>
      <c r="EK4189" s="6">
        <v>153</v>
      </c>
      <c r="EL4189" s="6">
        <v>922</v>
      </c>
      <c r="EM4189" s="6" t="s">
        <v>113</v>
      </c>
      <c r="EN4189" s="6" t="s">
        <v>22</v>
      </c>
      <c r="EO4189" s="6">
        <v>25</v>
      </c>
    </row>
    <row r="4190" spans="131:145" x14ac:dyDescent="0.25">
      <c r="EA4190" s="6" t="s">
        <v>0</v>
      </c>
      <c r="EB4190" s="6" t="s">
        <v>5</v>
      </c>
      <c r="EC4190" s="6" t="s">
        <v>837</v>
      </c>
      <c r="ED4190" s="6" t="s">
        <v>838</v>
      </c>
      <c r="EE4190" s="6" t="s">
        <v>209</v>
      </c>
      <c r="EF4190" s="6" t="s">
        <v>125</v>
      </c>
      <c r="EG4190" s="6">
        <v>184</v>
      </c>
      <c r="EH4190" s="6">
        <v>768</v>
      </c>
      <c r="EI4190" s="6">
        <v>175</v>
      </c>
      <c r="EJ4190" s="6">
        <v>828</v>
      </c>
      <c r="EK4190" s="6">
        <v>175</v>
      </c>
      <c r="EL4190" s="6">
        <v>828</v>
      </c>
      <c r="EM4190" s="6" t="s">
        <v>113</v>
      </c>
      <c r="EN4190" s="6" t="s">
        <v>22</v>
      </c>
      <c r="EO4190" s="6">
        <v>21</v>
      </c>
    </row>
    <row r="4191" spans="131:145" x14ac:dyDescent="0.25">
      <c r="EA4191" s="6" t="s">
        <v>0</v>
      </c>
      <c r="EB4191" s="6" t="s">
        <v>10</v>
      </c>
      <c r="EC4191" s="6" t="s">
        <v>139</v>
      </c>
      <c r="ED4191" s="6" t="s">
        <v>140</v>
      </c>
      <c r="EE4191" s="6" t="s">
        <v>97</v>
      </c>
      <c r="EF4191" s="6" t="s">
        <v>98</v>
      </c>
      <c r="EG4191" s="6">
        <v>80</v>
      </c>
      <c r="EH4191" s="6">
        <v>278</v>
      </c>
      <c r="EI4191" s="6">
        <v>50</v>
      </c>
      <c r="EJ4191" s="6">
        <v>200</v>
      </c>
      <c r="EK4191" s="6">
        <v>83</v>
      </c>
      <c r="EL4191" s="6">
        <v>293</v>
      </c>
      <c r="EM4191" s="6" t="s">
        <v>113</v>
      </c>
      <c r="EN4191" s="6" t="s">
        <v>23</v>
      </c>
      <c r="EO4191" s="6">
        <v>11</v>
      </c>
    </row>
    <row r="4192" spans="131:145" x14ac:dyDescent="0.25">
      <c r="EA4192" s="6" t="s">
        <v>0</v>
      </c>
      <c r="EB4192" s="6" t="s">
        <v>4</v>
      </c>
      <c r="EC4192" s="6" t="s">
        <v>265</v>
      </c>
      <c r="ED4192" s="6" t="s">
        <v>266</v>
      </c>
      <c r="EE4192" s="6" t="s">
        <v>97</v>
      </c>
      <c r="EF4192" s="6" t="s">
        <v>125</v>
      </c>
      <c r="EG4192" s="6">
        <v>14</v>
      </c>
      <c r="EH4192" s="6">
        <v>73</v>
      </c>
      <c r="EI4192" s="6">
        <v>12</v>
      </c>
      <c r="EJ4192" s="6">
        <v>61</v>
      </c>
      <c r="EK4192" s="6">
        <v>14</v>
      </c>
      <c r="EL4192" s="6">
        <v>72</v>
      </c>
      <c r="EM4192" s="6" t="s">
        <v>113</v>
      </c>
      <c r="EN4192" s="6" t="s">
        <v>21</v>
      </c>
      <c r="EO4192" s="6">
        <v>2</v>
      </c>
    </row>
    <row r="4193" spans="131:145" x14ac:dyDescent="0.25">
      <c r="EA4193" s="6" t="s">
        <v>0</v>
      </c>
      <c r="EB4193" s="6" t="s">
        <v>6</v>
      </c>
      <c r="EC4193" s="6" t="s">
        <v>824</v>
      </c>
      <c r="ED4193" s="6" t="s">
        <v>825</v>
      </c>
      <c r="EE4193" s="6" t="s">
        <v>209</v>
      </c>
      <c r="EF4193" s="6" t="s">
        <v>132</v>
      </c>
      <c r="EG4193" s="6">
        <v>153</v>
      </c>
      <c r="EH4193" s="6">
        <v>873</v>
      </c>
      <c r="EI4193" s="6">
        <v>153</v>
      </c>
      <c r="EJ4193" s="6">
        <v>922</v>
      </c>
      <c r="EK4193" s="6">
        <v>153</v>
      </c>
      <c r="EL4193" s="6">
        <v>922</v>
      </c>
      <c r="EM4193" s="6" t="s">
        <v>113</v>
      </c>
      <c r="EN4193" s="6" t="s">
        <v>23</v>
      </c>
      <c r="EO4193" s="6">
        <v>47</v>
      </c>
    </row>
    <row r="4194" spans="131:145" x14ac:dyDescent="0.25">
      <c r="EA4194" s="6" t="s">
        <v>0</v>
      </c>
      <c r="EB4194" s="6" t="s">
        <v>5</v>
      </c>
      <c r="EC4194" s="6" t="s">
        <v>183</v>
      </c>
      <c r="ED4194" s="6" t="s">
        <v>184</v>
      </c>
      <c r="EE4194" s="6" t="s">
        <v>97</v>
      </c>
      <c r="EF4194" s="6" t="s">
        <v>125</v>
      </c>
      <c r="EG4194" s="6">
        <v>45</v>
      </c>
      <c r="EH4194" s="6">
        <v>193</v>
      </c>
      <c r="EI4194" s="6">
        <v>48</v>
      </c>
      <c r="EJ4194" s="6">
        <v>196</v>
      </c>
      <c r="EK4194" s="6">
        <v>48</v>
      </c>
      <c r="EL4194" s="6">
        <v>196</v>
      </c>
      <c r="EM4194" s="6" t="s">
        <v>113</v>
      </c>
      <c r="EN4194" s="6" t="s">
        <v>22</v>
      </c>
      <c r="EO4194" s="6">
        <v>5</v>
      </c>
    </row>
    <row r="4195" spans="131:145" x14ac:dyDescent="0.25">
      <c r="EA4195" s="6" t="s">
        <v>0</v>
      </c>
      <c r="EB4195" s="6" t="s">
        <v>10</v>
      </c>
      <c r="EC4195" s="6" t="s">
        <v>139</v>
      </c>
      <c r="ED4195" s="6" t="s">
        <v>140</v>
      </c>
      <c r="EE4195" s="6" t="s">
        <v>97</v>
      </c>
      <c r="EF4195" s="6" t="s">
        <v>98</v>
      </c>
      <c r="EG4195" s="6">
        <v>80</v>
      </c>
      <c r="EH4195" s="6">
        <v>278</v>
      </c>
      <c r="EI4195" s="6">
        <v>50</v>
      </c>
      <c r="EJ4195" s="6">
        <v>200</v>
      </c>
      <c r="EK4195" s="6">
        <v>83</v>
      </c>
      <c r="EL4195" s="6">
        <v>293</v>
      </c>
      <c r="EM4195" s="6" t="s">
        <v>113</v>
      </c>
      <c r="EN4195" s="6" t="s">
        <v>22</v>
      </c>
      <c r="EO4195" s="6">
        <v>5</v>
      </c>
    </row>
    <row r="4196" spans="131:145" x14ac:dyDescent="0.25">
      <c r="EA4196" s="6" t="s">
        <v>0</v>
      </c>
      <c r="EB4196" s="6" t="s">
        <v>4</v>
      </c>
      <c r="EC4196" s="6" t="s">
        <v>159</v>
      </c>
      <c r="ED4196" s="6" t="s">
        <v>160</v>
      </c>
      <c r="EE4196" s="6" t="s">
        <v>97</v>
      </c>
      <c r="EF4196" s="6" t="s">
        <v>98</v>
      </c>
      <c r="EG4196" s="6">
        <v>44</v>
      </c>
      <c r="EH4196" s="6">
        <v>180</v>
      </c>
      <c r="EI4196" s="6">
        <v>18</v>
      </c>
      <c r="EJ4196" s="6">
        <v>68</v>
      </c>
      <c r="EK4196" s="6">
        <v>45</v>
      </c>
      <c r="EL4196" s="6">
        <v>194</v>
      </c>
      <c r="EM4196" s="6" t="s">
        <v>113</v>
      </c>
      <c r="EN4196" s="6" t="s">
        <v>21</v>
      </c>
      <c r="EO4196" s="6">
        <v>7</v>
      </c>
    </row>
    <row r="4197" spans="131:145" x14ac:dyDescent="0.25">
      <c r="EA4197" s="6" t="s">
        <v>0</v>
      </c>
      <c r="EB4197" s="6" t="s">
        <v>5</v>
      </c>
      <c r="EC4197" s="6" t="s">
        <v>837</v>
      </c>
      <c r="ED4197" s="6" t="s">
        <v>838</v>
      </c>
      <c r="EE4197" s="6" t="s">
        <v>209</v>
      </c>
      <c r="EF4197" s="6" t="s">
        <v>125</v>
      </c>
      <c r="EG4197" s="6">
        <v>184</v>
      </c>
      <c r="EH4197" s="6">
        <v>768</v>
      </c>
      <c r="EI4197" s="6">
        <v>175</v>
      </c>
      <c r="EJ4197" s="6">
        <v>828</v>
      </c>
      <c r="EK4197" s="6">
        <v>175</v>
      </c>
      <c r="EL4197" s="6">
        <v>828</v>
      </c>
      <c r="EM4197" s="6" t="s">
        <v>113</v>
      </c>
      <c r="EN4197" s="6" t="s">
        <v>23</v>
      </c>
      <c r="EO4197" s="6">
        <v>51</v>
      </c>
    </row>
    <row r="4198" spans="131:145" x14ac:dyDescent="0.25">
      <c r="EA4198" s="6" t="s">
        <v>0</v>
      </c>
      <c r="EB4198" s="6" t="s">
        <v>7</v>
      </c>
      <c r="EC4198" s="6" t="s">
        <v>133</v>
      </c>
      <c r="ED4198" s="6" t="s">
        <v>134</v>
      </c>
      <c r="EE4198" s="6" t="s">
        <v>97</v>
      </c>
      <c r="EF4198" s="6" t="s">
        <v>98</v>
      </c>
      <c r="EG4198" s="6">
        <v>631</v>
      </c>
      <c r="EH4198" s="6">
        <v>3758</v>
      </c>
      <c r="EI4198" s="6">
        <v>613</v>
      </c>
      <c r="EJ4198" s="6">
        <v>3721</v>
      </c>
      <c r="EK4198" s="6">
        <v>626</v>
      </c>
      <c r="EL4198" s="6">
        <v>3786</v>
      </c>
      <c r="EM4198" s="6" t="s">
        <v>113</v>
      </c>
      <c r="EN4198" s="6" t="s">
        <v>21</v>
      </c>
      <c r="EO4198" s="6">
        <v>128</v>
      </c>
    </row>
    <row r="4199" spans="131:145" x14ac:dyDescent="0.25">
      <c r="EA4199" s="6" t="s">
        <v>0</v>
      </c>
      <c r="EB4199" s="6" t="s">
        <v>8</v>
      </c>
      <c r="EC4199" s="6" t="s">
        <v>141</v>
      </c>
      <c r="ED4199" s="6" t="s">
        <v>142</v>
      </c>
      <c r="EE4199" s="6" t="s">
        <v>97</v>
      </c>
      <c r="EF4199" s="6" t="s">
        <v>98</v>
      </c>
      <c r="EG4199" s="6">
        <v>186</v>
      </c>
      <c r="EH4199" s="6">
        <v>1002</v>
      </c>
      <c r="EI4199" s="6">
        <v>183</v>
      </c>
      <c r="EJ4199" s="6">
        <v>971</v>
      </c>
      <c r="EK4199" s="6">
        <v>188</v>
      </c>
      <c r="EL4199" s="6">
        <v>1003</v>
      </c>
      <c r="EM4199" s="6" t="s">
        <v>113</v>
      </c>
      <c r="EN4199" s="6" t="s">
        <v>23</v>
      </c>
      <c r="EO4199" s="6">
        <v>40</v>
      </c>
    </row>
    <row r="4200" spans="131:145" x14ac:dyDescent="0.25">
      <c r="EA4200" s="6" t="s">
        <v>0</v>
      </c>
      <c r="EB4200" s="6" t="s">
        <v>5</v>
      </c>
      <c r="EC4200" s="6" t="s">
        <v>1037</v>
      </c>
      <c r="ED4200" s="6" t="s">
        <v>710</v>
      </c>
      <c r="EE4200" s="6" t="s">
        <v>209</v>
      </c>
      <c r="EF4200" s="6" t="s">
        <v>132</v>
      </c>
      <c r="EG4200" s="6">
        <v>610</v>
      </c>
      <c r="EH4200" s="6">
        <v>2750</v>
      </c>
      <c r="EI4200" s="6">
        <v>609</v>
      </c>
      <c r="EJ4200" s="6">
        <v>2630</v>
      </c>
      <c r="EK4200" s="6">
        <v>609</v>
      </c>
      <c r="EL4200" s="6">
        <v>2630</v>
      </c>
      <c r="EM4200" s="6" t="s">
        <v>113</v>
      </c>
      <c r="EN4200" s="6" t="s">
        <v>23</v>
      </c>
      <c r="EO4200" s="6">
        <v>255</v>
      </c>
    </row>
    <row r="4201" spans="131:145" x14ac:dyDescent="0.25">
      <c r="EA4201" s="6" t="s">
        <v>0</v>
      </c>
      <c r="EB4201" s="6" t="s">
        <v>10</v>
      </c>
      <c r="EC4201" s="6" t="s">
        <v>216</v>
      </c>
      <c r="ED4201" s="6" t="s">
        <v>217</v>
      </c>
      <c r="EE4201" s="6" t="s">
        <v>97</v>
      </c>
      <c r="EF4201" s="6" t="s">
        <v>98</v>
      </c>
      <c r="EG4201" s="6">
        <v>40</v>
      </c>
      <c r="EH4201" s="6">
        <v>208</v>
      </c>
      <c r="EI4201" s="6">
        <v>41</v>
      </c>
      <c r="EJ4201" s="6">
        <v>208</v>
      </c>
      <c r="EK4201" s="6">
        <v>51</v>
      </c>
      <c r="EL4201" s="6">
        <v>208</v>
      </c>
      <c r="EM4201" s="6" t="s">
        <v>113</v>
      </c>
      <c r="EN4201" s="6" t="s">
        <v>21</v>
      </c>
      <c r="EO4201" s="6">
        <v>6</v>
      </c>
    </row>
    <row r="4202" spans="131:145" x14ac:dyDescent="0.25">
      <c r="EA4202" s="6" t="s">
        <v>0</v>
      </c>
      <c r="EB4202" s="6" t="s">
        <v>4</v>
      </c>
      <c r="EC4202" s="6" t="s">
        <v>1799</v>
      </c>
      <c r="ED4202" s="6" t="s">
        <v>162</v>
      </c>
      <c r="EE4202" s="6" t="s">
        <v>97</v>
      </c>
      <c r="EF4202" s="6" t="s">
        <v>98</v>
      </c>
      <c r="EG4202" s="6">
        <v>163</v>
      </c>
      <c r="EH4202" s="6">
        <v>712</v>
      </c>
      <c r="EI4202" s="6">
        <v>84</v>
      </c>
      <c r="EJ4202" s="6">
        <v>452</v>
      </c>
      <c r="EK4202" s="6">
        <v>140</v>
      </c>
      <c r="EL4202" s="6">
        <v>707</v>
      </c>
      <c r="EM4202" s="6" t="s">
        <v>113</v>
      </c>
      <c r="EN4202" s="6" t="s">
        <v>22</v>
      </c>
      <c r="EO4202" s="6">
        <v>18</v>
      </c>
    </row>
    <row r="4203" spans="131:145" x14ac:dyDescent="0.25">
      <c r="EA4203" s="6" t="s">
        <v>0</v>
      </c>
      <c r="EB4203" s="6" t="s">
        <v>6</v>
      </c>
      <c r="EC4203" s="6" t="s">
        <v>824</v>
      </c>
      <c r="ED4203" s="6" t="s">
        <v>825</v>
      </c>
      <c r="EE4203" s="6" t="s">
        <v>209</v>
      </c>
      <c r="EF4203" s="6" t="s">
        <v>132</v>
      </c>
      <c r="EG4203" s="6">
        <v>153</v>
      </c>
      <c r="EH4203" s="6">
        <v>873</v>
      </c>
      <c r="EI4203" s="6">
        <v>153</v>
      </c>
      <c r="EJ4203" s="6">
        <v>922</v>
      </c>
      <c r="EK4203" s="6">
        <v>153</v>
      </c>
      <c r="EL4203" s="6">
        <v>922</v>
      </c>
      <c r="EM4203" s="6" t="s">
        <v>113</v>
      </c>
      <c r="EN4203" s="6" t="s">
        <v>21</v>
      </c>
      <c r="EO4203" s="6">
        <v>22</v>
      </c>
    </row>
    <row r="4204" spans="131:145" x14ac:dyDescent="0.25">
      <c r="EA4204" s="6" t="s">
        <v>0</v>
      </c>
      <c r="EB4204" s="6" t="s">
        <v>5</v>
      </c>
      <c r="EC4204" s="6" t="s">
        <v>840</v>
      </c>
      <c r="ED4204" s="6" t="s">
        <v>841</v>
      </c>
      <c r="EE4204" s="6" t="s">
        <v>209</v>
      </c>
      <c r="EF4204" s="6" t="s">
        <v>125</v>
      </c>
      <c r="EG4204" s="6">
        <v>640</v>
      </c>
      <c r="EH4204" s="6">
        <v>2600</v>
      </c>
      <c r="EI4204" s="6">
        <v>623</v>
      </c>
      <c r="EJ4204" s="6">
        <v>2635</v>
      </c>
      <c r="EK4204" s="6">
        <v>623</v>
      </c>
      <c r="EL4204" s="6">
        <v>2635</v>
      </c>
      <c r="EM4204" s="6" t="s">
        <v>113</v>
      </c>
      <c r="EN4204" s="6" t="s">
        <v>23</v>
      </c>
      <c r="EO4204" s="6">
        <v>268</v>
      </c>
    </row>
    <row r="4205" spans="131:145" x14ac:dyDescent="0.25">
      <c r="EA4205" s="6" t="s">
        <v>0</v>
      </c>
      <c r="EB4205" s="6" t="s">
        <v>8</v>
      </c>
      <c r="EC4205" s="6" t="s">
        <v>141</v>
      </c>
      <c r="ED4205" s="6" t="s">
        <v>142</v>
      </c>
      <c r="EE4205" s="6" t="s">
        <v>97</v>
      </c>
      <c r="EF4205" s="6" t="s">
        <v>98</v>
      </c>
      <c r="EG4205" s="6">
        <v>186</v>
      </c>
      <c r="EH4205" s="6">
        <v>1002</v>
      </c>
      <c r="EI4205" s="6">
        <v>183</v>
      </c>
      <c r="EJ4205" s="6">
        <v>971</v>
      </c>
      <c r="EK4205" s="6">
        <v>188</v>
      </c>
      <c r="EL4205" s="6">
        <v>1003</v>
      </c>
      <c r="EM4205" s="6" t="s">
        <v>113</v>
      </c>
      <c r="EN4205" s="6" t="s">
        <v>22</v>
      </c>
      <c r="EO4205" s="6">
        <v>15</v>
      </c>
    </row>
    <row r="4206" spans="131:145" x14ac:dyDescent="0.25">
      <c r="EA4206" s="6" t="s">
        <v>0</v>
      </c>
      <c r="EB4206" s="6" t="s">
        <v>4</v>
      </c>
      <c r="EC4206" s="6" t="s">
        <v>1799</v>
      </c>
      <c r="ED4206" s="6" t="s">
        <v>162</v>
      </c>
      <c r="EE4206" s="6" t="s">
        <v>97</v>
      </c>
      <c r="EF4206" s="6" t="s">
        <v>98</v>
      </c>
      <c r="EG4206" s="6">
        <v>163</v>
      </c>
      <c r="EH4206" s="6">
        <v>712</v>
      </c>
      <c r="EI4206" s="6">
        <v>84</v>
      </c>
      <c r="EJ4206" s="6">
        <v>452</v>
      </c>
      <c r="EK4206" s="6">
        <v>140</v>
      </c>
      <c r="EL4206" s="6">
        <v>707</v>
      </c>
      <c r="EM4206" s="6" t="s">
        <v>113</v>
      </c>
      <c r="EN4206" s="6" t="s">
        <v>21</v>
      </c>
      <c r="EO4206" s="6">
        <v>31</v>
      </c>
    </row>
    <row r="4207" spans="131:145" x14ac:dyDescent="0.25">
      <c r="EA4207" s="6" t="s">
        <v>0</v>
      </c>
      <c r="EB4207" s="6" t="s">
        <v>13</v>
      </c>
      <c r="EC4207" s="6" t="s">
        <v>239</v>
      </c>
      <c r="ED4207" s="6" t="s">
        <v>240</v>
      </c>
      <c r="EE4207" s="6" t="s">
        <v>97</v>
      </c>
      <c r="EF4207" s="6" t="s">
        <v>98</v>
      </c>
      <c r="EG4207" s="6">
        <v>15</v>
      </c>
      <c r="EH4207" s="6">
        <v>74</v>
      </c>
      <c r="EI4207" s="6">
        <v>12</v>
      </c>
      <c r="EJ4207" s="6">
        <v>60</v>
      </c>
      <c r="EK4207" s="6">
        <v>16</v>
      </c>
      <c r="EL4207" s="6">
        <v>74</v>
      </c>
      <c r="EM4207" s="6" t="s">
        <v>113</v>
      </c>
      <c r="EN4207" s="6" t="s">
        <v>21</v>
      </c>
      <c r="EO4207" s="6">
        <v>7</v>
      </c>
    </row>
    <row r="4208" spans="131:145" x14ac:dyDescent="0.25">
      <c r="EA4208" s="6" t="s">
        <v>0</v>
      </c>
      <c r="EB4208" s="6" t="s">
        <v>7</v>
      </c>
      <c r="EC4208" s="6" t="s">
        <v>143</v>
      </c>
      <c r="ED4208" s="6" t="s">
        <v>144</v>
      </c>
      <c r="EE4208" s="6" t="s">
        <v>97</v>
      </c>
      <c r="EF4208" s="6" t="s">
        <v>132</v>
      </c>
      <c r="EG4208" s="6">
        <v>12</v>
      </c>
      <c r="EH4208" s="6">
        <v>51</v>
      </c>
      <c r="EI4208" s="6">
        <v>4</v>
      </c>
      <c r="EJ4208" s="6">
        <v>20</v>
      </c>
      <c r="EK4208" s="6">
        <v>12</v>
      </c>
      <c r="EL4208" s="6">
        <v>52</v>
      </c>
      <c r="EM4208" s="6" t="s">
        <v>113</v>
      </c>
      <c r="EN4208" s="6" t="s">
        <v>22</v>
      </c>
      <c r="EO4208" s="6">
        <v>0</v>
      </c>
    </row>
    <row r="4209" spans="131:145" x14ac:dyDescent="0.25">
      <c r="EA4209" s="6" t="s">
        <v>0</v>
      </c>
      <c r="EB4209" s="6" t="s">
        <v>4</v>
      </c>
      <c r="EC4209" s="6" t="s">
        <v>696</v>
      </c>
      <c r="ED4209" s="6" t="s">
        <v>697</v>
      </c>
      <c r="EE4209" s="6" t="s">
        <v>97</v>
      </c>
      <c r="EF4209" s="6" t="s">
        <v>125</v>
      </c>
      <c r="EG4209" s="6">
        <v>43</v>
      </c>
      <c r="EH4209" s="6">
        <v>247</v>
      </c>
      <c r="EI4209" s="6">
        <v>41</v>
      </c>
      <c r="EJ4209" s="6">
        <v>232</v>
      </c>
      <c r="EK4209" s="6">
        <v>41</v>
      </c>
      <c r="EL4209" s="6">
        <v>9</v>
      </c>
      <c r="EM4209" s="6" t="s">
        <v>113</v>
      </c>
      <c r="EN4209" s="6" t="s">
        <v>23</v>
      </c>
      <c r="EO4209" s="6">
        <v>0</v>
      </c>
    </row>
    <row r="4210" spans="131:145" x14ac:dyDescent="0.25">
      <c r="EA4210" s="6" t="s">
        <v>0</v>
      </c>
      <c r="EB4210" s="6" t="s">
        <v>6</v>
      </c>
      <c r="EC4210" s="6" t="s">
        <v>277</v>
      </c>
      <c r="ED4210" s="6" t="s">
        <v>278</v>
      </c>
      <c r="EE4210" s="6" t="s">
        <v>97</v>
      </c>
      <c r="EF4210" s="6" t="s">
        <v>98</v>
      </c>
      <c r="EG4210" s="6">
        <v>139</v>
      </c>
      <c r="EH4210" s="6">
        <v>640</v>
      </c>
      <c r="EI4210" s="6">
        <v>127</v>
      </c>
      <c r="EJ4210" s="6">
        <v>578</v>
      </c>
      <c r="EK4210" s="6">
        <v>146</v>
      </c>
      <c r="EL4210" s="6">
        <v>640</v>
      </c>
      <c r="EM4210" s="6" t="s">
        <v>113</v>
      </c>
      <c r="EN4210" s="6" t="s">
        <v>21</v>
      </c>
      <c r="EO4210" s="6">
        <v>23</v>
      </c>
    </row>
    <row r="4211" spans="131:145" x14ac:dyDescent="0.25">
      <c r="EA4211" s="6" t="s">
        <v>0</v>
      </c>
      <c r="EB4211" s="6" t="s">
        <v>7</v>
      </c>
      <c r="EC4211" s="6" t="s">
        <v>143</v>
      </c>
      <c r="ED4211" s="6" t="s">
        <v>144</v>
      </c>
      <c r="EE4211" s="6" t="s">
        <v>97</v>
      </c>
      <c r="EF4211" s="6" t="s">
        <v>132</v>
      </c>
      <c r="EG4211" s="6">
        <v>12</v>
      </c>
      <c r="EH4211" s="6">
        <v>51</v>
      </c>
      <c r="EI4211" s="6">
        <v>4</v>
      </c>
      <c r="EJ4211" s="6">
        <v>20</v>
      </c>
      <c r="EK4211" s="6">
        <v>12</v>
      </c>
      <c r="EL4211" s="6">
        <v>52</v>
      </c>
      <c r="EM4211" s="6" t="s">
        <v>113</v>
      </c>
      <c r="EN4211" s="6" t="s">
        <v>23</v>
      </c>
      <c r="EO4211" s="6">
        <v>0</v>
      </c>
    </row>
    <row r="4212" spans="131:145" x14ac:dyDescent="0.25">
      <c r="EA4212" s="6" t="s">
        <v>3</v>
      </c>
      <c r="EB4212" s="6" t="s">
        <v>17</v>
      </c>
      <c r="EC4212" s="6" t="s">
        <v>1868</v>
      </c>
      <c r="ED4212" s="6" t="s">
        <v>762</v>
      </c>
      <c r="EE4212" s="6" t="s">
        <v>209</v>
      </c>
      <c r="EF4212" s="6" t="s">
        <v>125</v>
      </c>
      <c r="EG4212" s="6">
        <v>32</v>
      </c>
      <c r="EH4212" s="6">
        <v>156</v>
      </c>
      <c r="EI4212" s="6">
        <v>9</v>
      </c>
      <c r="EJ4212" s="6">
        <v>58</v>
      </c>
      <c r="EK4212" s="6">
        <v>9</v>
      </c>
      <c r="EL4212" s="6">
        <v>58</v>
      </c>
      <c r="EM4212" s="6" t="s">
        <v>113</v>
      </c>
      <c r="EN4212" s="6" t="s">
        <v>23</v>
      </c>
      <c r="EO4212" s="6">
        <v>0</v>
      </c>
    </row>
    <row r="4213" spans="131:145" x14ac:dyDescent="0.25">
      <c r="EA4213" s="6" t="s">
        <v>3</v>
      </c>
      <c r="EB4213" s="6" t="s">
        <v>15</v>
      </c>
      <c r="EC4213" s="6" t="s">
        <v>228</v>
      </c>
      <c r="ED4213" s="6" t="s">
        <v>229</v>
      </c>
      <c r="EE4213" s="6" t="s">
        <v>97</v>
      </c>
      <c r="EF4213" s="6" t="s">
        <v>98</v>
      </c>
      <c r="EG4213" s="6">
        <v>30</v>
      </c>
      <c r="EH4213" s="6">
        <v>139</v>
      </c>
      <c r="EI4213" s="6">
        <v>31</v>
      </c>
      <c r="EJ4213" s="6">
        <v>140</v>
      </c>
      <c r="EK4213" s="6">
        <v>31</v>
      </c>
      <c r="EL4213" s="6">
        <v>140</v>
      </c>
      <c r="EM4213" s="6" t="s">
        <v>113</v>
      </c>
      <c r="EN4213" s="6" t="s">
        <v>21</v>
      </c>
      <c r="EO4213" s="6">
        <v>2</v>
      </c>
    </row>
    <row r="4214" spans="131:145" x14ac:dyDescent="0.25">
      <c r="EA4214" s="6" t="s">
        <v>0</v>
      </c>
      <c r="EB4214" s="6" t="s">
        <v>13</v>
      </c>
      <c r="EC4214" s="6" t="s">
        <v>249</v>
      </c>
      <c r="ED4214" s="6" t="s">
        <v>250</v>
      </c>
      <c r="EE4214" s="6" t="s">
        <v>97</v>
      </c>
      <c r="EF4214" s="6" t="s">
        <v>98</v>
      </c>
      <c r="EG4214" s="6">
        <v>14</v>
      </c>
      <c r="EH4214" s="6">
        <v>83</v>
      </c>
      <c r="EI4214" s="6">
        <v>8</v>
      </c>
      <c r="EJ4214" s="6">
        <v>35</v>
      </c>
      <c r="EK4214" s="6">
        <v>13</v>
      </c>
      <c r="EL4214" s="6">
        <v>82</v>
      </c>
      <c r="EM4214" s="6" t="s">
        <v>113</v>
      </c>
      <c r="EN4214" s="6" t="s">
        <v>21</v>
      </c>
      <c r="EO4214" s="6">
        <v>6</v>
      </c>
    </row>
    <row r="4215" spans="131:145" x14ac:dyDescent="0.25">
      <c r="EA4215" s="6" t="s">
        <v>3</v>
      </c>
      <c r="EB4215" s="6" t="s">
        <v>17</v>
      </c>
      <c r="EC4215" s="6" t="s">
        <v>232</v>
      </c>
      <c r="ED4215" s="6" t="s">
        <v>233</v>
      </c>
      <c r="EE4215" s="6" t="s">
        <v>97</v>
      </c>
      <c r="EF4215" s="6" t="s">
        <v>98</v>
      </c>
      <c r="EG4215" s="6">
        <v>30</v>
      </c>
      <c r="EH4215" s="6">
        <v>188</v>
      </c>
      <c r="EI4215" s="6">
        <v>24</v>
      </c>
      <c r="EJ4215" s="6">
        <v>112</v>
      </c>
      <c r="EK4215" s="6">
        <v>24</v>
      </c>
      <c r="EL4215" s="6">
        <v>112</v>
      </c>
      <c r="EM4215" s="6" t="s">
        <v>113</v>
      </c>
      <c r="EN4215" s="6" t="s">
        <v>21</v>
      </c>
      <c r="EO4215" s="6">
        <v>1</v>
      </c>
    </row>
    <row r="4216" spans="131:145" x14ac:dyDescent="0.25">
      <c r="EA4216" s="6" t="s">
        <v>3</v>
      </c>
      <c r="EB4216" s="6" t="s">
        <v>18</v>
      </c>
      <c r="EC4216" s="6" t="s">
        <v>809</v>
      </c>
      <c r="ED4216" s="6" t="s">
        <v>810</v>
      </c>
      <c r="EE4216" s="6" t="s">
        <v>97</v>
      </c>
      <c r="EF4216" s="6" t="s">
        <v>98</v>
      </c>
      <c r="EG4216" s="6">
        <v>12</v>
      </c>
      <c r="EH4216" s="6">
        <v>52</v>
      </c>
      <c r="EI4216" s="6">
        <v>10</v>
      </c>
      <c r="EJ4216" s="6">
        <v>44</v>
      </c>
      <c r="EK4216" s="6">
        <v>10</v>
      </c>
      <c r="EL4216" s="6">
        <v>44</v>
      </c>
      <c r="EM4216" s="6" t="s">
        <v>113</v>
      </c>
      <c r="EN4216" s="6" t="s">
        <v>21</v>
      </c>
      <c r="EO4216" s="6">
        <v>1</v>
      </c>
    </row>
    <row r="4217" spans="131:145" x14ac:dyDescent="0.25">
      <c r="EA4217" s="6" t="s">
        <v>0</v>
      </c>
      <c r="EB4217" s="6" t="s">
        <v>7</v>
      </c>
      <c r="EC4217" s="6" t="s">
        <v>143</v>
      </c>
      <c r="ED4217" s="6" t="s">
        <v>144</v>
      </c>
      <c r="EE4217" s="6" t="s">
        <v>97</v>
      </c>
      <c r="EF4217" s="6" t="s">
        <v>132</v>
      </c>
      <c r="EG4217" s="6">
        <v>12</v>
      </c>
      <c r="EH4217" s="6">
        <v>51</v>
      </c>
      <c r="EI4217" s="6">
        <v>4</v>
      </c>
      <c r="EJ4217" s="6">
        <v>20</v>
      </c>
      <c r="EK4217" s="6">
        <v>12</v>
      </c>
      <c r="EL4217" s="6">
        <v>52</v>
      </c>
      <c r="EM4217" s="6" t="s">
        <v>113</v>
      </c>
      <c r="EN4217" s="6" t="s">
        <v>21</v>
      </c>
      <c r="EO4217" s="6">
        <v>0</v>
      </c>
    </row>
    <row r="4218" spans="131:145" x14ac:dyDescent="0.25">
      <c r="EA4218" s="6" t="s">
        <v>0</v>
      </c>
      <c r="EB4218" s="6" t="s">
        <v>13</v>
      </c>
      <c r="EC4218" s="6" t="s">
        <v>239</v>
      </c>
      <c r="ED4218" s="6" t="s">
        <v>240</v>
      </c>
      <c r="EE4218" s="6" t="s">
        <v>97</v>
      </c>
      <c r="EF4218" s="6" t="s">
        <v>98</v>
      </c>
      <c r="EG4218" s="6">
        <v>15</v>
      </c>
      <c r="EH4218" s="6">
        <v>74</v>
      </c>
      <c r="EI4218" s="6">
        <v>12</v>
      </c>
      <c r="EJ4218" s="6">
        <v>60</v>
      </c>
      <c r="EK4218" s="6">
        <v>16</v>
      </c>
      <c r="EL4218" s="6">
        <v>74</v>
      </c>
      <c r="EM4218" s="6" t="s">
        <v>113</v>
      </c>
      <c r="EN4218" s="6" t="s">
        <v>22</v>
      </c>
      <c r="EO4218" s="6">
        <v>5</v>
      </c>
    </row>
    <row r="4219" spans="131:145" x14ac:dyDescent="0.25">
      <c r="EA4219" s="6" t="s">
        <v>3</v>
      </c>
      <c r="EB4219" s="6" t="s">
        <v>14</v>
      </c>
      <c r="EC4219" s="6" t="s">
        <v>785</v>
      </c>
      <c r="ED4219" s="6" t="s">
        <v>786</v>
      </c>
      <c r="EE4219" s="6" t="s">
        <v>97</v>
      </c>
      <c r="EF4219" s="6" t="s">
        <v>98</v>
      </c>
      <c r="EG4219" s="6">
        <v>140</v>
      </c>
      <c r="EH4219" s="6">
        <v>613</v>
      </c>
      <c r="EI4219" s="6">
        <v>137</v>
      </c>
      <c r="EJ4219" s="6">
        <v>622</v>
      </c>
      <c r="EK4219" s="6">
        <v>137</v>
      </c>
      <c r="EL4219" s="6">
        <v>622</v>
      </c>
      <c r="EM4219" s="6" t="s">
        <v>113</v>
      </c>
      <c r="EN4219" s="6" t="s">
        <v>23</v>
      </c>
      <c r="EO4219" s="6">
        <v>54</v>
      </c>
    </row>
    <row r="4220" spans="131:145" x14ac:dyDescent="0.25">
      <c r="EA4220" s="6" t="s">
        <v>3</v>
      </c>
      <c r="EB4220" s="6" t="s">
        <v>17</v>
      </c>
      <c r="EC4220" s="6" t="s">
        <v>1868</v>
      </c>
      <c r="ED4220" s="6" t="s">
        <v>762</v>
      </c>
      <c r="EE4220" s="6" t="s">
        <v>209</v>
      </c>
      <c r="EF4220" s="6" t="s">
        <v>125</v>
      </c>
      <c r="EG4220" s="6">
        <v>32</v>
      </c>
      <c r="EH4220" s="6">
        <v>156</v>
      </c>
      <c r="EI4220" s="6">
        <v>9</v>
      </c>
      <c r="EJ4220" s="6">
        <v>58</v>
      </c>
      <c r="EK4220" s="6">
        <v>9</v>
      </c>
      <c r="EL4220" s="6">
        <v>58</v>
      </c>
      <c r="EM4220" s="6" t="s">
        <v>113</v>
      </c>
      <c r="EN4220" s="6" t="s">
        <v>21</v>
      </c>
      <c r="EO4220" s="6">
        <v>0</v>
      </c>
    </row>
    <row r="4221" spans="131:145" x14ac:dyDescent="0.25">
      <c r="EA4221" s="6" t="s">
        <v>0</v>
      </c>
      <c r="EB4221" s="6" t="s">
        <v>7</v>
      </c>
      <c r="EC4221" s="6" t="s">
        <v>130</v>
      </c>
      <c r="ED4221" s="6" t="s">
        <v>131</v>
      </c>
      <c r="EE4221" s="6" t="s">
        <v>97</v>
      </c>
      <c r="EF4221" s="6" t="s">
        <v>125</v>
      </c>
      <c r="EG4221" s="6">
        <v>169</v>
      </c>
      <c r="EH4221" s="6">
        <v>816</v>
      </c>
      <c r="EI4221" s="6">
        <v>153</v>
      </c>
      <c r="EJ4221" s="6">
        <v>754</v>
      </c>
      <c r="EK4221" s="6">
        <v>157</v>
      </c>
      <c r="EL4221" s="6">
        <v>761</v>
      </c>
      <c r="EM4221" s="6" t="s">
        <v>113</v>
      </c>
      <c r="EN4221" s="6" t="s">
        <v>22</v>
      </c>
      <c r="EO4221" s="6">
        <v>61</v>
      </c>
    </row>
    <row r="4222" spans="131:145" x14ac:dyDescent="0.25">
      <c r="EA4222" s="6" t="s">
        <v>0</v>
      </c>
      <c r="EB4222" s="6" t="s">
        <v>6</v>
      </c>
      <c r="EC4222" s="6" t="s">
        <v>277</v>
      </c>
      <c r="ED4222" s="6" t="s">
        <v>278</v>
      </c>
      <c r="EE4222" s="6" t="s">
        <v>97</v>
      </c>
      <c r="EF4222" s="6" t="s">
        <v>98</v>
      </c>
      <c r="EG4222" s="6">
        <v>139</v>
      </c>
      <c r="EH4222" s="6">
        <v>640</v>
      </c>
      <c r="EI4222" s="6">
        <v>127</v>
      </c>
      <c r="EJ4222" s="6">
        <v>578</v>
      </c>
      <c r="EK4222" s="6">
        <v>146</v>
      </c>
      <c r="EL4222" s="6">
        <v>640</v>
      </c>
      <c r="EM4222" s="6" t="s">
        <v>113</v>
      </c>
      <c r="EN4222" s="6" t="s">
        <v>23</v>
      </c>
      <c r="EO4222" s="6">
        <v>45</v>
      </c>
    </row>
    <row r="4223" spans="131:145" x14ac:dyDescent="0.25">
      <c r="EA4223" s="6" t="s">
        <v>3</v>
      </c>
      <c r="EB4223" s="6" t="s">
        <v>16</v>
      </c>
      <c r="EC4223" s="6" t="s">
        <v>813</v>
      </c>
      <c r="ED4223" s="6" t="s">
        <v>814</v>
      </c>
      <c r="EE4223" s="6" t="s">
        <v>97</v>
      </c>
      <c r="EF4223" s="6" t="s">
        <v>98</v>
      </c>
      <c r="EG4223" s="6">
        <v>38</v>
      </c>
      <c r="EH4223" s="6">
        <v>164</v>
      </c>
      <c r="EI4223" s="6">
        <v>37</v>
      </c>
      <c r="EJ4223" s="6">
        <v>155</v>
      </c>
      <c r="EK4223" s="6">
        <v>38</v>
      </c>
      <c r="EL4223" s="6">
        <v>4</v>
      </c>
      <c r="EM4223" s="6" t="s">
        <v>113</v>
      </c>
      <c r="EN4223" s="6" t="s">
        <v>23</v>
      </c>
      <c r="EO4223" s="6">
        <v>11</v>
      </c>
    </row>
    <row r="4224" spans="131:145" x14ac:dyDescent="0.25">
      <c r="EA4224" s="6" t="s">
        <v>0</v>
      </c>
      <c r="EB4224" s="6" t="s">
        <v>4</v>
      </c>
      <c r="EC4224" s="6" t="s">
        <v>696</v>
      </c>
      <c r="ED4224" s="6" t="s">
        <v>697</v>
      </c>
      <c r="EE4224" s="6" t="s">
        <v>97</v>
      </c>
      <c r="EF4224" s="6" t="s">
        <v>125</v>
      </c>
      <c r="EG4224" s="6">
        <v>43</v>
      </c>
      <c r="EH4224" s="6">
        <v>247</v>
      </c>
      <c r="EI4224" s="6">
        <v>41</v>
      </c>
      <c r="EJ4224" s="6">
        <v>232</v>
      </c>
      <c r="EK4224" s="6">
        <v>41</v>
      </c>
      <c r="EL4224" s="6">
        <v>9</v>
      </c>
      <c r="EM4224" s="6" t="s">
        <v>113</v>
      </c>
      <c r="EN4224" s="6" t="s">
        <v>22</v>
      </c>
      <c r="EO4224" s="6">
        <v>0</v>
      </c>
    </row>
    <row r="4225" spans="131:145" x14ac:dyDescent="0.25">
      <c r="EA4225" s="6" t="s">
        <v>0</v>
      </c>
      <c r="EB4225" s="6" t="s">
        <v>13</v>
      </c>
      <c r="EC4225" s="6" t="s">
        <v>199</v>
      </c>
      <c r="ED4225" s="6" t="s">
        <v>200</v>
      </c>
      <c r="EE4225" s="6" t="s">
        <v>97</v>
      </c>
      <c r="EF4225" s="6" t="s">
        <v>125</v>
      </c>
      <c r="EG4225" s="6">
        <v>77</v>
      </c>
      <c r="EH4225" s="6">
        <v>380</v>
      </c>
      <c r="EI4225" s="6">
        <v>76</v>
      </c>
      <c r="EJ4225" s="6">
        <v>342</v>
      </c>
      <c r="EK4225" s="6">
        <v>76</v>
      </c>
      <c r="EL4225" s="6">
        <v>344</v>
      </c>
      <c r="EM4225" s="6" t="s">
        <v>113</v>
      </c>
      <c r="EN4225" s="6" t="s">
        <v>21</v>
      </c>
      <c r="EO4225" s="6">
        <v>12</v>
      </c>
    </row>
    <row r="4226" spans="131:145" x14ac:dyDescent="0.25">
      <c r="EA4226" s="6" t="s">
        <v>0</v>
      </c>
      <c r="EB4226" s="6" t="s">
        <v>6</v>
      </c>
      <c r="EC4226" s="6" t="s">
        <v>718</v>
      </c>
      <c r="ED4226" s="6" t="s">
        <v>719</v>
      </c>
      <c r="EE4226" s="6" t="s">
        <v>97</v>
      </c>
      <c r="EF4226" s="6" t="s">
        <v>132</v>
      </c>
      <c r="EG4226" s="6">
        <v>68</v>
      </c>
      <c r="EH4226" s="6">
        <v>327</v>
      </c>
      <c r="EI4226" s="6">
        <v>10</v>
      </c>
      <c r="EJ4226" s="6">
        <v>20</v>
      </c>
      <c r="EK4226" s="6">
        <v>63</v>
      </c>
      <c r="EL4226" s="6">
        <v>307</v>
      </c>
      <c r="EM4226" s="6" t="s">
        <v>113</v>
      </c>
      <c r="EN4226" s="6" t="s">
        <v>21</v>
      </c>
      <c r="EO4226" s="6">
        <v>8</v>
      </c>
    </row>
    <row r="4227" spans="131:145" x14ac:dyDescent="0.25">
      <c r="EA4227" s="6" t="s">
        <v>0</v>
      </c>
      <c r="EB4227" s="6" t="s">
        <v>6</v>
      </c>
      <c r="EC4227" s="6" t="s">
        <v>718</v>
      </c>
      <c r="ED4227" s="6" t="s">
        <v>719</v>
      </c>
      <c r="EE4227" s="6" t="s">
        <v>97</v>
      </c>
      <c r="EF4227" s="6" t="s">
        <v>132</v>
      </c>
      <c r="EG4227" s="6">
        <v>68</v>
      </c>
      <c r="EH4227" s="6">
        <v>327</v>
      </c>
      <c r="EI4227" s="6">
        <v>10</v>
      </c>
      <c r="EJ4227" s="6">
        <v>20</v>
      </c>
      <c r="EK4227" s="6">
        <v>63</v>
      </c>
      <c r="EL4227" s="6">
        <v>307</v>
      </c>
      <c r="EM4227" s="6" t="s">
        <v>113</v>
      </c>
      <c r="EN4227" s="6" t="s">
        <v>22</v>
      </c>
      <c r="EO4227" s="6">
        <v>4</v>
      </c>
    </row>
    <row r="4228" spans="131:145" x14ac:dyDescent="0.25">
      <c r="EA4228" s="6" t="s">
        <v>3</v>
      </c>
      <c r="EB4228" s="6" t="s">
        <v>16</v>
      </c>
      <c r="EC4228" s="6" t="s">
        <v>813</v>
      </c>
      <c r="ED4228" s="6" t="s">
        <v>814</v>
      </c>
      <c r="EE4228" s="6" t="s">
        <v>97</v>
      </c>
      <c r="EF4228" s="6" t="s">
        <v>98</v>
      </c>
      <c r="EG4228" s="6">
        <v>38</v>
      </c>
      <c r="EH4228" s="6">
        <v>164</v>
      </c>
      <c r="EI4228" s="6">
        <v>37</v>
      </c>
      <c r="EJ4228" s="6">
        <v>155</v>
      </c>
      <c r="EK4228" s="6">
        <v>38</v>
      </c>
      <c r="EL4228" s="6">
        <v>4</v>
      </c>
      <c r="EM4228" s="6" t="s">
        <v>113</v>
      </c>
      <c r="EN4228" s="6" t="s">
        <v>22</v>
      </c>
      <c r="EO4228" s="6">
        <v>4</v>
      </c>
    </row>
    <row r="4229" spans="131:145" x14ac:dyDescent="0.25">
      <c r="EA4229" s="6" t="s">
        <v>3</v>
      </c>
      <c r="EB4229" s="6" t="s">
        <v>17</v>
      </c>
      <c r="EC4229" s="6" t="s">
        <v>232</v>
      </c>
      <c r="ED4229" s="6" t="s">
        <v>233</v>
      </c>
      <c r="EE4229" s="6" t="s">
        <v>97</v>
      </c>
      <c r="EF4229" s="6" t="s">
        <v>98</v>
      </c>
      <c r="EG4229" s="6">
        <v>30</v>
      </c>
      <c r="EH4229" s="6">
        <v>188</v>
      </c>
      <c r="EI4229" s="6">
        <v>24</v>
      </c>
      <c r="EJ4229" s="6">
        <v>112</v>
      </c>
      <c r="EK4229" s="6">
        <v>24</v>
      </c>
      <c r="EL4229" s="6">
        <v>112</v>
      </c>
      <c r="EM4229" s="6" t="s">
        <v>113</v>
      </c>
      <c r="EN4229" s="6" t="s">
        <v>22</v>
      </c>
      <c r="EO4229" s="6">
        <v>1</v>
      </c>
    </row>
    <row r="4230" spans="131:145" x14ac:dyDescent="0.25">
      <c r="EA4230" s="6" t="s">
        <v>0</v>
      </c>
      <c r="EB4230" s="6" t="s">
        <v>6</v>
      </c>
      <c r="EC4230" s="6" t="s">
        <v>718</v>
      </c>
      <c r="ED4230" s="6" t="s">
        <v>719</v>
      </c>
      <c r="EE4230" s="6" t="s">
        <v>97</v>
      </c>
      <c r="EF4230" s="6" t="s">
        <v>132</v>
      </c>
      <c r="EG4230" s="6">
        <v>68</v>
      </c>
      <c r="EH4230" s="6">
        <v>327</v>
      </c>
      <c r="EI4230" s="6">
        <v>10</v>
      </c>
      <c r="EJ4230" s="6">
        <v>20</v>
      </c>
      <c r="EK4230" s="6">
        <v>63</v>
      </c>
      <c r="EL4230" s="6">
        <v>307</v>
      </c>
      <c r="EM4230" s="6" t="s">
        <v>113</v>
      </c>
      <c r="EN4230" s="6" t="s">
        <v>23</v>
      </c>
      <c r="EO4230" s="6">
        <v>12</v>
      </c>
    </row>
    <row r="4231" spans="131:145" x14ac:dyDescent="0.25">
      <c r="EA4231" s="6" t="s">
        <v>3</v>
      </c>
      <c r="EB4231" s="6" t="s">
        <v>16</v>
      </c>
      <c r="EC4231" s="6" t="s">
        <v>813</v>
      </c>
      <c r="ED4231" s="6" t="s">
        <v>814</v>
      </c>
      <c r="EE4231" s="6" t="s">
        <v>97</v>
      </c>
      <c r="EF4231" s="6" t="s">
        <v>98</v>
      </c>
      <c r="EG4231" s="6">
        <v>38</v>
      </c>
      <c r="EH4231" s="6">
        <v>164</v>
      </c>
      <c r="EI4231" s="6">
        <v>37</v>
      </c>
      <c r="EJ4231" s="6">
        <v>155</v>
      </c>
      <c r="EK4231" s="6">
        <v>38</v>
      </c>
      <c r="EL4231" s="6">
        <v>4</v>
      </c>
      <c r="EM4231" s="6" t="s">
        <v>113</v>
      </c>
      <c r="EN4231" s="6" t="s">
        <v>21</v>
      </c>
      <c r="EO4231" s="6">
        <v>7</v>
      </c>
    </row>
    <row r="4232" spans="131:145" x14ac:dyDescent="0.25">
      <c r="EA4232" s="6" t="s">
        <v>0</v>
      </c>
      <c r="EB4232" s="6" t="s">
        <v>4</v>
      </c>
      <c r="EC4232" s="6" t="s">
        <v>696</v>
      </c>
      <c r="ED4232" s="6" t="s">
        <v>697</v>
      </c>
      <c r="EE4232" s="6" t="s">
        <v>97</v>
      </c>
      <c r="EF4232" s="6" t="s">
        <v>125</v>
      </c>
      <c r="EG4232" s="6">
        <v>43</v>
      </c>
      <c r="EH4232" s="6">
        <v>247</v>
      </c>
      <c r="EI4232" s="6">
        <v>41</v>
      </c>
      <c r="EJ4232" s="6">
        <v>232</v>
      </c>
      <c r="EK4232" s="6">
        <v>41</v>
      </c>
      <c r="EL4232" s="6">
        <v>9</v>
      </c>
      <c r="EM4232" s="6" t="s">
        <v>113</v>
      </c>
      <c r="EN4232" s="6" t="s">
        <v>21</v>
      </c>
      <c r="EO4232" s="6">
        <v>0</v>
      </c>
    </row>
    <row r="4233" spans="131:145" x14ac:dyDescent="0.25">
      <c r="EA4233" s="6" t="s">
        <v>0</v>
      </c>
      <c r="EB4233" s="6" t="s">
        <v>13</v>
      </c>
      <c r="EC4233" s="6" t="s">
        <v>243</v>
      </c>
      <c r="ED4233" s="6" t="s">
        <v>244</v>
      </c>
      <c r="EE4233" s="6" t="s">
        <v>97</v>
      </c>
      <c r="EF4233" s="6" t="s">
        <v>98</v>
      </c>
      <c r="EG4233" s="6">
        <v>67</v>
      </c>
      <c r="EH4233" s="6">
        <v>350</v>
      </c>
      <c r="EI4233" s="6">
        <v>67</v>
      </c>
      <c r="EJ4233" s="6">
        <v>350</v>
      </c>
      <c r="EK4233" s="6">
        <v>67</v>
      </c>
      <c r="EL4233" s="6">
        <v>350</v>
      </c>
      <c r="EM4233" s="6" t="s">
        <v>113</v>
      </c>
      <c r="EN4233" s="6" t="s">
        <v>21</v>
      </c>
      <c r="EO4233" s="6">
        <v>14</v>
      </c>
    </row>
    <row r="4234" spans="131:145" x14ac:dyDescent="0.25">
      <c r="EA4234" s="6" t="s">
        <v>0</v>
      </c>
      <c r="EB4234" s="6" t="s">
        <v>6</v>
      </c>
      <c r="EC4234" s="6" t="s">
        <v>277</v>
      </c>
      <c r="ED4234" s="6" t="s">
        <v>278</v>
      </c>
      <c r="EE4234" s="6" t="s">
        <v>97</v>
      </c>
      <c r="EF4234" s="6" t="s">
        <v>98</v>
      </c>
      <c r="EG4234" s="6">
        <v>139</v>
      </c>
      <c r="EH4234" s="6">
        <v>640</v>
      </c>
      <c r="EI4234" s="6">
        <v>127</v>
      </c>
      <c r="EJ4234" s="6">
        <v>578</v>
      </c>
      <c r="EK4234" s="6">
        <v>146</v>
      </c>
      <c r="EL4234" s="6">
        <v>640</v>
      </c>
      <c r="EM4234" s="6" t="s">
        <v>113</v>
      </c>
      <c r="EN4234" s="6" t="s">
        <v>22</v>
      </c>
      <c r="EO4234" s="6">
        <v>22</v>
      </c>
    </row>
    <row r="4235" spans="131:145" x14ac:dyDescent="0.25">
      <c r="EA4235" s="6" t="s">
        <v>0</v>
      </c>
      <c r="EB4235" s="6" t="s">
        <v>13</v>
      </c>
      <c r="EC4235" s="6" t="s">
        <v>173</v>
      </c>
      <c r="ED4235" s="6" t="s">
        <v>174</v>
      </c>
      <c r="EE4235" s="6" t="s">
        <v>97</v>
      </c>
      <c r="EF4235" s="6" t="s">
        <v>125</v>
      </c>
      <c r="EG4235" s="6">
        <v>74</v>
      </c>
      <c r="EH4235" s="6">
        <v>404</v>
      </c>
      <c r="EI4235" s="6">
        <v>60</v>
      </c>
      <c r="EJ4235" s="6">
        <v>330</v>
      </c>
      <c r="EK4235" s="6">
        <v>74</v>
      </c>
      <c r="EL4235" s="6">
        <v>369</v>
      </c>
      <c r="EM4235" s="6" t="s">
        <v>113</v>
      </c>
      <c r="EN4235" s="6" t="s">
        <v>21</v>
      </c>
      <c r="EO4235" s="6">
        <v>12</v>
      </c>
    </row>
    <row r="4236" spans="131:145" x14ac:dyDescent="0.25">
      <c r="EA4236" s="6" t="s">
        <v>3</v>
      </c>
      <c r="EB4236" s="6" t="s">
        <v>14</v>
      </c>
      <c r="EC4236" s="6" t="s">
        <v>783</v>
      </c>
      <c r="ED4236" s="6" t="s">
        <v>784</v>
      </c>
      <c r="EE4236" s="6" t="s">
        <v>97</v>
      </c>
      <c r="EF4236" s="6" t="s">
        <v>98</v>
      </c>
      <c r="EG4236" s="6">
        <v>41</v>
      </c>
      <c r="EH4236" s="6">
        <v>214</v>
      </c>
      <c r="EI4236" s="6">
        <v>41</v>
      </c>
      <c r="EJ4236" s="6">
        <v>214</v>
      </c>
      <c r="EK4236" s="6">
        <v>41</v>
      </c>
      <c r="EL4236" s="6">
        <v>214</v>
      </c>
      <c r="EM4236" s="6" t="s">
        <v>113</v>
      </c>
      <c r="EN4236" s="6" t="s">
        <v>22</v>
      </c>
      <c r="EO4236" s="6">
        <v>5</v>
      </c>
    </row>
    <row r="4237" spans="131:145" x14ac:dyDescent="0.25">
      <c r="EA4237" s="6" t="s">
        <v>0</v>
      </c>
      <c r="EB4237" s="6" t="s">
        <v>13</v>
      </c>
      <c r="EC4237" s="6" t="s">
        <v>249</v>
      </c>
      <c r="ED4237" s="6" t="s">
        <v>250</v>
      </c>
      <c r="EE4237" s="6" t="s">
        <v>97</v>
      </c>
      <c r="EF4237" s="6" t="s">
        <v>98</v>
      </c>
      <c r="EG4237" s="6">
        <v>14</v>
      </c>
      <c r="EH4237" s="6">
        <v>83</v>
      </c>
      <c r="EI4237" s="6">
        <v>8</v>
      </c>
      <c r="EJ4237" s="6">
        <v>35</v>
      </c>
      <c r="EK4237" s="6">
        <v>13</v>
      </c>
      <c r="EL4237" s="6">
        <v>82</v>
      </c>
      <c r="EM4237" s="6" t="s">
        <v>113</v>
      </c>
      <c r="EN4237" s="6" t="s">
        <v>22</v>
      </c>
      <c r="EO4237" s="6">
        <v>3</v>
      </c>
    </row>
    <row r="4238" spans="131:145" x14ac:dyDescent="0.25">
      <c r="EA4238" s="6" t="s">
        <v>3</v>
      </c>
      <c r="EB4238" s="6" t="s">
        <v>15</v>
      </c>
      <c r="EC4238" s="6" t="s">
        <v>791</v>
      </c>
      <c r="ED4238" s="6" t="s">
        <v>792</v>
      </c>
      <c r="EE4238" s="6" t="s">
        <v>97</v>
      </c>
      <c r="EF4238" s="6" t="s">
        <v>98</v>
      </c>
      <c r="EG4238" s="6">
        <v>64</v>
      </c>
      <c r="EH4238" s="6">
        <v>305</v>
      </c>
      <c r="EI4238" s="6">
        <v>63</v>
      </c>
      <c r="EJ4238" s="6">
        <v>304</v>
      </c>
      <c r="EK4238" s="6">
        <v>63</v>
      </c>
      <c r="EL4238" s="6">
        <v>304</v>
      </c>
      <c r="EM4238" s="6" t="s">
        <v>113</v>
      </c>
      <c r="EN4238" s="6" t="s">
        <v>23</v>
      </c>
      <c r="EO4238" s="6">
        <v>10</v>
      </c>
    </row>
    <row r="4239" spans="131:145" x14ac:dyDescent="0.25">
      <c r="EA4239" s="6" t="s">
        <v>0</v>
      </c>
      <c r="EB4239" s="6" t="s">
        <v>13</v>
      </c>
      <c r="EC4239" s="6" t="s">
        <v>173</v>
      </c>
      <c r="ED4239" s="6" t="s">
        <v>174</v>
      </c>
      <c r="EE4239" s="6" t="s">
        <v>97</v>
      </c>
      <c r="EF4239" s="6" t="s">
        <v>125</v>
      </c>
      <c r="EG4239" s="6">
        <v>74</v>
      </c>
      <c r="EH4239" s="6">
        <v>404</v>
      </c>
      <c r="EI4239" s="6">
        <v>60</v>
      </c>
      <c r="EJ4239" s="6">
        <v>330</v>
      </c>
      <c r="EK4239" s="6">
        <v>74</v>
      </c>
      <c r="EL4239" s="6">
        <v>369</v>
      </c>
      <c r="EM4239" s="6" t="s">
        <v>113</v>
      </c>
      <c r="EN4239" s="6" t="s">
        <v>23</v>
      </c>
      <c r="EO4239" s="6">
        <v>27</v>
      </c>
    </row>
    <row r="4240" spans="131:145" x14ac:dyDescent="0.25">
      <c r="EA4240" s="6" t="s">
        <v>0</v>
      </c>
      <c r="EB4240" s="6" t="s">
        <v>13</v>
      </c>
      <c r="EC4240" s="6" t="s">
        <v>199</v>
      </c>
      <c r="ED4240" s="6" t="s">
        <v>200</v>
      </c>
      <c r="EE4240" s="6" t="s">
        <v>97</v>
      </c>
      <c r="EF4240" s="6" t="s">
        <v>125</v>
      </c>
      <c r="EG4240" s="6">
        <v>77</v>
      </c>
      <c r="EH4240" s="6">
        <v>380</v>
      </c>
      <c r="EI4240" s="6">
        <v>76</v>
      </c>
      <c r="EJ4240" s="6">
        <v>342</v>
      </c>
      <c r="EK4240" s="6">
        <v>76</v>
      </c>
      <c r="EL4240" s="6">
        <v>344</v>
      </c>
      <c r="EM4240" s="6" t="s">
        <v>113</v>
      </c>
      <c r="EN4240" s="6" t="s">
        <v>22</v>
      </c>
      <c r="EO4240" s="6">
        <v>14</v>
      </c>
    </row>
    <row r="4241" spans="131:145" x14ac:dyDescent="0.25">
      <c r="EA4241" s="6" t="s">
        <v>0</v>
      </c>
      <c r="EB4241" s="6" t="s">
        <v>13</v>
      </c>
      <c r="EC4241" s="6" t="s">
        <v>249</v>
      </c>
      <c r="ED4241" s="6" t="s">
        <v>250</v>
      </c>
      <c r="EE4241" s="6" t="s">
        <v>97</v>
      </c>
      <c r="EF4241" s="6" t="s">
        <v>98</v>
      </c>
      <c r="EG4241" s="6">
        <v>14</v>
      </c>
      <c r="EH4241" s="6">
        <v>83</v>
      </c>
      <c r="EI4241" s="6">
        <v>8</v>
      </c>
      <c r="EJ4241" s="6">
        <v>35</v>
      </c>
      <c r="EK4241" s="6">
        <v>13</v>
      </c>
      <c r="EL4241" s="6">
        <v>82</v>
      </c>
      <c r="EM4241" s="6" t="s">
        <v>113</v>
      </c>
      <c r="EN4241" s="6" t="s">
        <v>23</v>
      </c>
      <c r="EO4241" s="6">
        <v>9</v>
      </c>
    </row>
    <row r="4242" spans="131:145" x14ac:dyDescent="0.25">
      <c r="EA4242" s="6" t="s">
        <v>0</v>
      </c>
      <c r="EB4242" s="6" t="s">
        <v>13</v>
      </c>
      <c r="EC4242" s="6" t="s">
        <v>179</v>
      </c>
      <c r="ED4242" s="6" t="s">
        <v>180</v>
      </c>
      <c r="EE4242" s="6" t="s">
        <v>97</v>
      </c>
      <c r="EF4242" s="6" t="s">
        <v>125</v>
      </c>
      <c r="EG4242" s="6">
        <v>13</v>
      </c>
      <c r="EH4242" s="6">
        <v>70</v>
      </c>
      <c r="EI4242" s="6">
        <v>8</v>
      </c>
      <c r="EJ4242" s="6">
        <v>49</v>
      </c>
      <c r="EK4242" s="6">
        <v>12</v>
      </c>
      <c r="EL4242" s="6">
        <v>70</v>
      </c>
      <c r="EM4242" s="6" t="s">
        <v>113</v>
      </c>
      <c r="EN4242" s="6" t="s">
        <v>21</v>
      </c>
      <c r="EO4242" s="6">
        <v>1</v>
      </c>
    </row>
    <row r="4243" spans="131:145" x14ac:dyDescent="0.25">
      <c r="EA4243" s="6" t="s">
        <v>3</v>
      </c>
      <c r="EB4243" s="6" t="s">
        <v>15</v>
      </c>
      <c r="EC4243" s="6" t="s">
        <v>791</v>
      </c>
      <c r="ED4243" s="6" t="s">
        <v>792</v>
      </c>
      <c r="EE4243" s="6" t="s">
        <v>97</v>
      </c>
      <c r="EF4243" s="6" t="s">
        <v>98</v>
      </c>
      <c r="EG4243" s="6">
        <v>64</v>
      </c>
      <c r="EH4243" s="6">
        <v>305</v>
      </c>
      <c r="EI4243" s="6">
        <v>63</v>
      </c>
      <c r="EJ4243" s="6">
        <v>304</v>
      </c>
      <c r="EK4243" s="6">
        <v>63</v>
      </c>
      <c r="EL4243" s="6">
        <v>304</v>
      </c>
      <c r="EM4243" s="6" t="s">
        <v>113</v>
      </c>
      <c r="EN4243" s="6" t="s">
        <v>22</v>
      </c>
      <c r="EO4243" s="6">
        <v>4</v>
      </c>
    </row>
    <row r="4244" spans="131:145" x14ac:dyDescent="0.25">
      <c r="EA4244" s="6" t="s">
        <v>0</v>
      </c>
      <c r="EB4244" s="6" t="s">
        <v>13</v>
      </c>
      <c r="EC4244" s="6" t="s">
        <v>173</v>
      </c>
      <c r="ED4244" s="6" t="s">
        <v>174</v>
      </c>
      <c r="EE4244" s="6" t="s">
        <v>97</v>
      </c>
      <c r="EF4244" s="6" t="s">
        <v>125</v>
      </c>
      <c r="EG4244" s="6">
        <v>74</v>
      </c>
      <c r="EH4244" s="6">
        <v>404</v>
      </c>
      <c r="EI4244" s="6">
        <v>60</v>
      </c>
      <c r="EJ4244" s="6">
        <v>330</v>
      </c>
      <c r="EK4244" s="6">
        <v>74</v>
      </c>
      <c r="EL4244" s="6">
        <v>369</v>
      </c>
      <c r="EM4244" s="6" t="s">
        <v>113</v>
      </c>
      <c r="EN4244" s="6" t="s">
        <v>22</v>
      </c>
      <c r="EO4244" s="6">
        <v>15</v>
      </c>
    </row>
    <row r="4245" spans="131:145" x14ac:dyDescent="0.25">
      <c r="EA4245" s="6" t="s">
        <v>0</v>
      </c>
      <c r="EB4245" s="6" t="s">
        <v>13</v>
      </c>
      <c r="EC4245" s="6" t="s">
        <v>179</v>
      </c>
      <c r="ED4245" s="6" t="s">
        <v>180</v>
      </c>
      <c r="EE4245" s="6" t="s">
        <v>97</v>
      </c>
      <c r="EF4245" s="6" t="s">
        <v>125</v>
      </c>
      <c r="EG4245" s="6">
        <v>13</v>
      </c>
      <c r="EH4245" s="6">
        <v>70</v>
      </c>
      <c r="EI4245" s="6">
        <v>8</v>
      </c>
      <c r="EJ4245" s="6">
        <v>49</v>
      </c>
      <c r="EK4245" s="6">
        <v>12</v>
      </c>
      <c r="EL4245" s="6">
        <v>70</v>
      </c>
      <c r="EM4245" s="6" t="s">
        <v>113</v>
      </c>
      <c r="EN4245" s="6" t="s">
        <v>22</v>
      </c>
      <c r="EO4245" s="6">
        <v>1</v>
      </c>
    </row>
    <row r="4246" spans="131:145" x14ac:dyDescent="0.25">
      <c r="EA4246" s="6" t="s">
        <v>3</v>
      </c>
      <c r="EB4246" s="6" t="s">
        <v>15</v>
      </c>
      <c r="EC4246" s="6" t="s">
        <v>791</v>
      </c>
      <c r="ED4246" s="6" t="s">
        <v>792</v>
      </c>
      <c r="EE4246" s="6" t="s">
        <v>97</v>
      </c>
      <c r="EF4246" s="6" t="s">
        <v>98</v>
      </c>
      <c r="EG4246" s="6">
        <v>64</v>
      </c>
      <c r="EH4246" s="6">
        <v>305</v>
      </c>
      <c r="EI4246" s="6">
        <v>63</v>
      </c>
      <c r="EJ4246" s="6">
        <v>304</v>
      </c>
      <c r="EK4246" s="6">
        <v>63</v>
      </c>
      <c r="EL4246" s="6">
        <v>304</v>
      </c>
      <c r="EM4246" s="6" t="s">
        <v>113</v>
      </c>
      <c r="EN4246" s="6" t="s">
        <v>21</v>
      </c>
      <c r="EO4246" s="6">
        <v>6</v>
      </c>
    </row>
    <row r="4247" spans="131:145" x14ac:dyDescent="0.25">
      <c r="EA4247" s="6" t="s">
        <v>3</v>
      </c>
      <c r="EB4247" s="6" t="s">
        <v>14</v>
      </c>
      <c r="EC4247" s="6" t="s">
        <v>783</v>
      </c>
      <c r="ED4247" s="6" t="s">
        <v>784</v>
      </c>
      <c r="EE4247" s="6" t="s">
        <v>97</v>
      </c>
      <c r="EF4247" s="6" t="s">
        <v>98</v>
      </c>
      <c r="EG4247" s="6">
        <v>41</v>
      </c>
      <c r="EH4247" s="6">
        <v>214</v>
      </c>
      <c r="EI4247" s="6">
        <v>41</v>
      </c>
      <c r="EJ4247" s="6">
        <v>214</v>
      </c>
      <c r="EK4247" s="6">
        <v>41</v>
      </c>
      <c r="EL4247" s="6">
        <v>214</v>
      </c>
      <c r="EM4247" s="6" t="s">
        <v>113</v>
      </c>
      <c r="EN4247" s="6" t="s">
        <v>23</v>
      </c>
      <c r="EO4247" s="6">
        <v>14</v>
      </c>
    </row>
    <row r="4248" spans="131:145" x14ac:dyDescent="0.25">
      <c r="EA4248" s="6" t="s">
        <v>3</v>
      </c>
      <c r="EB4248" s="6" t="s">
        <v>18</v>
      </c>
      <c r="EC4248" s="6" t="s">
        <v>809</v>
      </c>
      <c r="ED4248" s="6" t="s">
        <v>810</v>
      </c>
      <c r="EE4248" s="6" t="s">
        <v>97</v>
      </c>
      <c r="EF4248" s="6" t="s">
        <v>98</v>
      </c>
      <c r="EG4248" s="6">
        <v>12</v>
      </c>
      <c r="EH4248" s="6">
        <v>52</v>
      </c>
      <c r="EI4248" s="6">
        <v>10</v>
      </c>
      <c r="EJ4248" s="6">
        <v>44</v>
      </c>
      <c r="EK4248" s="6">
        <v>10</v>
      </c>
      <c r="EL4248" s="6">
        <v>44</v>
      </c>
      <c r="EM4248" s="6" t="s">
        <v>113</v>
      </c>
      <c r="EN4248" s="6" t="s">
        <v>22</v>
      </c>
      <c r="EO4248" s="6">
        <v>3</v>
      </c>
    </row>
    <row r="4249" spans="131:145" x14ac:dyDescent="0.25">
      <c r="EA4249" s="6" t="s">
        <v>3</v>
      </c>
      <c r="EB4249" s="6" t="s">
        <v>15</v>
      </c>
      <c r="EC4249" s="6" t="s">
        <v>787</v>
      </c>
      <c r="ED4249" s="6" t="s">
        <v>788</v>
      </c>
      <c r="EE4249" s="6" t="s">
        <v>97</v>
      </c>
      <c r="EF4249" s="6" t="s">
        <v>125</v>
      </c>
      <c r="EG4249" s="6">
        <v>87</v>
      </c>
      <c r="EH4249" s="6">
        <v>488</v>
      </c>
      <c r="EI4249" s="6">
        <v>86</v>
      </c>
      <c r="EJ4249" s="6">
        <v>472</v>
      </c>
      <c r="EK4249" s="6">
        <v>86</v>
      </c>
      <c r="EL4249" s="6">
        <v>472</v>
      </c>
      <c r="EM4249" s="6" t="s">
        <v>113</v>
      </c>
      <c r="EN4249" s="6" t="s">
        <v>23</v>
      </c>
      <c r="EO4249" s="6">
        <v>70</v>
      </c>
    </row>
    <row r="4250" spans="131:145" x14ac:dyDescent="0.25">
      <c r="EA4250" s="6" t="s">
        <v>0</v>
      </c>
      <c r="EB4250" s="6" t="s">
        <v>7</v>
      </c>
      <c r="EC4250" s="6" t="s">
        <v>130</v>
      </c>
      <c r="ED4250" s="6" t="s">
        <v>131</v>
      </c>
      <c r="EE4250" s="6" t="s">
        <v>97</v>
      </c>
      <c r="EF4250" s="6" t="s">
        <v>125</v>
      </c>
      <c r="EG4250" s="6">
        <v>169</v>
      </c>
      <c r="EH4250" s="6">
        <v>816</v>
      </c>
      <c r="EI4250" s="6">
        <v>153</v>
      </c>
      <c r="EJ4250" s="6">
        <v>754</v>
      </c>
      <c r="EK4250" s="6">
        <v>157</v>
      </c>
      <c r="EL4250" s="6">
        <v>761</v>
      </c>
      <c r="EM4250" s="6" t="s">
        <v>113</v>
      </c>
      <c r="EN4250" s="6" t="s">
        <v>23</v>
      </c>
      <c r="EO4250" s="6">
        <v>158</v>
      </c>
    </row>
    <row r="4251" spans="131:145" x14ac:dyDescent="0.25">
      <c r="EA4251" s="6" t="s">
        <v>3</v>
      </c>
      <c r="EB4251" s="6" t="s">
        <v>16</v>
      </c>
      <c r="EC4251" s="6" t="s">
        <v>230</v>
      </c>
      <c r="ED4251" s="6" t="s">
        <v>231</v>
      </c>
      <c r="EE4251" s="6" t="s">
        <v>97</v>
      </c>
      <c r="EF4251" s="6" t="s">
        <v>98</v>
      </c>
      <c r="EG4251" s="6">
        <v>31</v>
      </c>
      <c r="EH4251" s="6">
        <v>191</v>
      </c>
      <c r="EI4251" s="6">
        <v>31</v>
      </c>
      <c r="EJ4251" s="6">
        <v>183</v>
      </c>
      <c r="EK4251" s="6">
        <v>31</v>
      </c>
      <c r="EL4251" s="6">
        <v>183</v>
      </c>
      <c r="EM4251" s="6" t="s">
        <v>113</v>
      </c>
      <c r="EN4251" s="6" t="s">
        <v>23</v>
      </c>
      <c r="EO4251" s="6">
        <v>9</v>
      </c>
    </row>
    <row r="4252" spans="131:145" x14ac:dyDescent="0.25">
      <c r="EA4252" s="6" t="s">
        <v>0</v>
      </c>
      <c r="EB4252" s="6" t="s">
        <v>13</v>
      </c>
      <c r="EC4252" s="6" t="s">
        <v>181</v>
      </c>
      <c r="ED4252" s="6" t="s">
        <v>182</v>
      </c>
      <c r="EE4252" s="6" t="s">
        <v>97</v>
      </c>
      <c r="EF4252" s="6" t="s">
        <v>98</v>
      </c>
      <c r="EG4252" s="6">
        <v>16</v>
      </c>
      <c r="EH4252" s="6">
        <v>58</v>
      </c>
      <c r="EI4252" s="6">
        <v>10</v>
      </c>
      <c r="EJ4252" s="6">
        <v>45</v>
      </c>
      <c r="EK4252" s="6">
        <v>16</v>
      </c>
      <c r="EL4252" s="6">
        <v>58</v>
      </c>
      <c r="EM4252" s="6" t="s">
        <v>113</v>
      </c>
      <c r="EN4252" s="6" t="s">
        <v>21</v>
      </c>
      <c r="EO4252" s="6">
        <v>0</v>
      </c>
    </row>
    <row r="4253" spans="131:145" x14ac:dyDescent="0.25">
      <c r="EA4253" s="6" t="s">
        <v>3</v>
      </c>
      <c r="EB4253" s="6" t="s">
        <v>17</v>
      </c>
      <c r="EC4253" s="6" t="s">
        <v>771</v>
      </c>
      <c r="ED4253" s="6" t="s">
        <v>772</v>
      </c>
      <c r="EE4253" s="6" t="s">
        <v>209</v>
      </c>
      <c r="EF4253" s="6" t="s">
        <v>125</v>
      </c>
      <c r="EG4253" s="6">
        <v>9</v>
      </c>
      <c r="EH4253" s="6">
        <v>40</v>
      </c>
      <c r="EI4253" s="6">
        <v>9</v>
      </c>
      <c r="EJ4253" s="6">
        <v>43</v>
      </c>
      <c r="EK4253" s="6">
        <v>9</v>
      </c>
      <c r="EL4253" s="6">
        <v>43</v>
      </c>
      <c r="EM4253" s="6" t="s">
        <v>113</v>
      </c>
      <c r="EN4253" s="6" t="s">
        <v>23</v>
      </c>
      <c r="EO4253" s="6">
        <v>2</v>
      </c>
    </row>
    <row r="4254" spans="131:145" x14ac:dyDescent="0.25">
      <c r="EA4254" s="6" t="s">
        <v>0</v>
      </c>
      <c r="EB4254" s="6" t="s">
        <v>13</v>
      </c>
      <c r="EC4254" s="6" t="s">
        <v>181</v>
      </c>
      <c r="ED4254" s="6" t="s">
        <v>182</v>
      </c>
      <c r="EE4254" s="6" t="s">
        <v>97</v>
      </c>
      <c r="EF4254" s="6" t="s">
        <v>98</v>
      </c>
      <c r="EG4254" s="6">
        <v>16</v>
      </c>
      <c r="EH4254" s="6">
        <v>58</v>
      </c>
      <c r="EI4254" s="6">
        <v>10</v>
      </c>
      <c r="EJ4254" s="6">
        <v>45</v>
      </c>
      <c r="EK4254" s="6">
        <v>16</v>
      </c>
      <c r="EL4254" s="6">
        <v>58</v>
      </c>
      <c r="EM4254" s="6" t="s">
        <v>113</v>
      </c>
      <c r="EN4254" s="6" t="s">
        <v>22</v>
      </c>
      <c r="EO4254" s="6">
        <v>3</v>
      </c>
    </row>
    <row r="4255" spans="131:145" x14ac:dyDescent="0.25">
      <c r="EA4255" s="6" t="s">
        <v>3</v>
      </c>
      <c r="EB4255" s="6" t="s">
        <v>15</v>
      </c>
      <c r="EC4255" s="6" t="s">
        <v>787</v>
      </c>
      <c r="ED4255" s="6" t="s">
        <v>788</v>
      </c>
      <c r="EE4255" s="6" t="s">
        <v>97</v>
      </c>
      <c r="EF4255" s="6" t="s">
        <v>125</v>
      </c>
      <c r="EG4255" s="6">
        <v>87</v>
      </c>
      <c r="EH4255" s="6">
        <v>488</v>
      </c>
      <c r="EI4255" s="6">
        <v>86</v>
      </c>
      <c r="EJ4255" s="6">
        <v>472</v>
      </c>
      <c r="EK4255" s="6">
        <v>86</v>
      </c>
      <c r="EL4255" s="6">
        <v>472</v>
      </c>
      <c r="EM4255" s="6" t="s">
        <v>113</v>
      </c>
      <c r="EN4255" s="6" t="s">
        <v>22</v>
      </c>
      <c r="EO4255" s="6">
        <v>29</v>
      </c>
    </row>
    <row r="4256" spans="131:145" x14ac:dyDescent="0.25">
      <c r="EA4256" s="6" t="s">
        <v>3</v>
      </c>
      <c r="EB4256" s="6" t="s">
        <v>14</v>
      </c>
      <c r="EC4256" s="6" t="s">
        <v>785</v>
      </c>
      <c r="ED4256" s="6" t="s">
        <v>786</v>
      </c>
      <c r="EE4256" s="6" t="s">
        <v>97</v>
      </c>
      <c r="EF4256" s="6" t="s">
        <v>98</v>
      </c>
      <c r="EG4256" s="6">
        <v>140</v>
      </c>
      <c r="EH4256" s="6">
        <v>613</v>
      </c>
      <c r="EI4256" s="6">
        <v>137</v>
      </c>
      <c r="EJ4256" s="6">
        <v>622</v>
      </c>
      <c r="EK4256" s="6">
        <v>137</v>
      </c>
      <c r="EL4256" s="6">
        <v>622</v>
      </c>
      <c r="EM4256" s="6" t="s">
        <v>113</v>
      </c>
      <c r="EN4256" s="6" t="s">
        <v>21</v>
      </c>
      <c r="EO4256" s="6">
        <v>35</v>
      </c>
    </row>
    <row r="4257" spans="131:145" x14ac:dyDescent="0.25">
      <c r="EA4257" s="6" t="s">
        <v>0</v>
      </c>
      <c r="EB4257" s="6" t="s">
        <v>13</v>
      </c>
      <c r="EC4257" s="6" t="s">
        <v>181</v>
      </c>
      <c r="ED4257" s="6" t="s">
        <v>182</v>
      </c>
      <c r="EE4257" s="6" t="s">
        <v>97</v>
      </c>
      <c r="EF4257" s="6" t="s">
        <v>98</v>
      </c>
      <c r="EG4257" s="6">
        <v>16</v>
      </c>
      <c r="EH4257" s="6">
        <v>58</v>
      </c>
      <c r="EI4257" s="6">
        <v>10</v>
      </c>
      <c r="EJ4257" s="6">
        <v>45</v>
      </c>
      <c r="EK4257" s="6">
        <v>16</v>
      </c>
      <c r="EL4257" s="6">
        <v>58</v>
      </c>
      <c r="EM4257" s="6" t="s">
        <v>113</v>
      </c>
      <c r="EN4257" s="6" t="s">
        <v>23</v>
      </c>
      <c r="EO4257" s="6">
        <v>3</v>
      </c>
    </row>
    <row r="4258" spans="131:145" x14ac:dyDescent="0.25">
      <c r="EA4258" s="6" t="s">
        <v>3</v>
      </c>
      <c r="EB4258" s="6" t="s">
        <v>15</v>
      </c>
      <c r="EC4258" s="6" t="s">
        <v>787</v>
      </c>
      <c r="ED4258" s="6" t="s">
        <v>788</v>
      </c>
      <c r="EE4258" s="6" t="s">
        <v>97</v>
      </c>
      <c r="EF4258" s="6" t="s">
        <v>125</v>
      </c>
      <c r="EG4258" s="6">
        <v>87</v>
      </c>
      <c r="EH4258" s="6">
        <v>488</v>
      </c>
      <c r="EI4258" s="6">
        <v>86</v>
      </c>
      <c r="EJ4258" s="6">
        <v>472</v>
      </c>
      <c r="EK4258" s="6">
        <v>86</v>
      </c>
      <c r="EL4258" s="6">
        <v>472</v>
      </c>
      <c r="EM4258" s="6" t="s">
        <v>113</v>
      </c>
      <c r="EN4258" s="6" t="s">
        <v>21</v>
      </c>
      <c r="EO4258" s="6">
        <v>41</v>
      </c>
    </row>
    <row r="4259" spans="131:145" x14ac:dyDescent="0.25">
      <c r="EA4259" s="6" t="s">
        <v>0</v>
      </c>
      <c r="EB4259" s="6" t="s">
        <v>13</v>
      </c>
      <c r="EC4259" s="6" t="s">
        <v>239</v>
      </c>
      <c r="ED4259" s="6" t="s">
        <v>240</v>
      </c>
      <c r="EE4259" s="6" t="s">
        <v>97</v>
      </c>
      <c r="EF4259" s="6" t="s">
        <v>98</v>
      </c>
      <c r="EG4259" s="6">
        <v>15</v>
      </c>
      <c r="EH4259" s="6">
        <v>74</v>
      </c>
      <c r="EI4259" s="6">
        <v>12</v>
      </c>
      <c r="EJ4259" s="6">
        <v>60</v>
      </c>
      <c r="EK4259" s="6">
        <v>16</v>
      </c>
      <c r="EL4259" s="6">
        <v>74</v>
      </c>
      <c r="EM4259" s="6" t="s">
        <v>113</v>
      </c>
      <c r="EN4259" s="6" t="s">
        <v>23</v>
      </c>
      <c r="EO4259" s="6">
        <v>12</v>
      </c>
    </row>
    <row r="4260" spans="131:145" x14ac:dyDescent="0.25">
      <c r="EA4260" s="6" t="s">
        <v>0</v>
      </c>
      <c r="EB4260" s="6" t="s">
        <v>7</v>
      </c>
      <c r="EC4260" s="6" t="s">
        <v>130</v>
      </c>
      <c r="ED4260" s="6" t="s">
        <v>131</v>
      </c>
      <c r="EE4260" s="6" t="s">
        <v>97</v>
      </c>
      <c r="EF4260" s="6" t="s">
        <v>125</v>
      </c>
      <c r="EG4260" s="6">
        <v>169</v>
      </c>
      <c r="EH4260" s="6">
        <v>816</v>
      </c>
      <c r="EI4260" s="6">
        <v>153</v>
      </c>
      <c r="EJ4260" s="6">
        <v>754</v>
      </c>
      <c r="EK4260" s="6">
        <v>157</v>
      </c>
      <c r="EL4260" s="6">
        <v>761</v>
      </c>
      <c r="EM4260" s="6" t="s">
        <v>113</v>
      </c>
      <c r="EN4260" s="6" t="s">
        <v>21</v>
      </c>
      <c r="EO4260" s="6">
        <v>97</v>
      </c>
    </row>
    <row r="4261" spans="131:145" x14ac:dyDescent="0.25">
      <c r="EA4261" s="6" t="s">
        <v>3</v>
      </c>
      <c r="EB4261" s="6" t="s">
        <v>18</v>
      </c>
      <c r="EC4261" s="6" t="s">
        <v>809</v>
      </c>
      <c r="ED4261" s="6" t="s">
        <v>810</v>
      </c>
      <c r="EE4261" s="6" t="s">
        <v>97</v>
      </c>
      <c r="EF4261" s="6" t="s">
        <v>98</v>
      </c>
      <c r="EG4261" s="6">
        <v>12</v>
      </c>
      <c r="EH4261" s="6">
        <v>52</v>
      </c>
      <c r="EI4261" s="6">
        <v>10</v>
      </c>
      <c r="EJ4261" s="6">
        <v>44</v>
      </c>
      <c r="EK4261" s="6">
        <v>10</v>
      </c>
      <c r="EL4261" s="6">
        <v>44</v>
      </c>
      <c r="EM4261" s="6" t="s">
        <v>113</v>
      </c>
      <c r="EN4261" s="6" t="s">
        <v>23</v>
      </c>
      <c r="EO4261" s="6">
        <v>4</v>
      </c>
    </row>
    <row r="4262" spans="131:145" x14ac:dyDescent="0.25">
      <c r="EA4262" s="6" t="s">
        <v>3</v>
      </c>
      <c r="EB4262" s="6" t="s">
        <v>14</v>
      </c>
      <c r="EC4262" s="6" t="s">
        <v>785</v>
      </c>
      <c r="ED4262" s="6" t="s">
        <v>786</v>
      </c>
      <c r="EE4262" s="6" t="s">
        <v>97</v>
      </c>
      <c r="EF4262" s="6" t="s">
        <v>98</v>
      </c>
      <c r="EG4262" s="6">
        <v>140</v>
      </c>
      <c r="EH4262" s="6">
        <v>613</v>
      </c>
      <c r="EI4262" s="6">
        <v>137</v>
      </c>
      <c r="EJ4262" s="6">
        <v>622</v>
      </c>
      <c r="EK4262" s="6">
        <v>137</v>
      </c>
      <c r="EL4262" s="6">
        <v>622</v>
      </c>
      <c r="EM4262" s="6" t="s">
        <v>113</v>
      </c>
      <c r="EN4262" s="6" t="s">
        <v>22</v>
      </c>
      <c r="EO4262" s="6">
        <v>19</v>
      </c>
    </row>
    <row r="4263" spans="131:145" x14ac:dyDescent="0.25">
      <c r="EA4263" s="6" t="s">
        <v>0</v>
      </c>
      <c r="EB4263" s="6" t="s">
        <v>5</v>
      </c>
      <c r="EC4263" s="6" t="s">
        <v>713</v>
      </c>
      <c r="ED4263" s="6" t="s">
        <v>714</v>
      </c>
      <c r="EE4263" s="6" t="s">
        <v>209</v>
      </c>
      <c r="EF4263" s="6" t="s">
        <v>125</v>
      </c>
      <c r="EG4263" s="6">
        <v>110</v>
      </c>
      <c r="EH4263" s="6">
        <v>643</v>
      </c>
      <c r="EI4263" s="6">
        <v>106</v>
      </c>
      <c r="EK4263" s="6">
        <v>124</v>
      </c>
      <c r="EL4263" s="6">
        <v>0</v>
      </c>
      <c r="EM4263" s="6" t="s">
        <v>113</v>
      </c>
      <c r="EN4263" s="6" t="s">
        <v>23</v>
      </c>
      <c r="EO4263" s="6">
        <v>0</v>
      </c>
    </row>
    <row r="4264" spans="131:145" x14ac:dyDescent="0.25">
      <c r="EA4264" s="6" t="s">
        <v>0</v>
      </c>
      <c r="EB4264" s="6" t="s">
        <v>13</v>
      </c>
      <c r="EC4264" s="6" t="s">
        <v>179</v>
      </c>
      <c r="ED4264" s="6" t="s">
        <v>180</v>
      </c>
      <c r="EE4264" s="6" t="s">
        <v>97</v>
      </c>
      <c r="EF4264" s="6" t="s">
        <v>125</v>
      </c>
      <c r="EG4264" s="6">
        <v>13</v>
      </c>
      <c r="EH4264" s="6">
        <v>70</v>
      </c>
      <c r="EI4264" s="6">
        <v>8</v>
      </c>
      <c r="EJ4264" s="6">
        <v>49</v>
      </c>
      <c r="EK4264" s="6">
        <v>12</v>
      </c>
      <c r="EL4264" s="6">
        <v>70</v>
      </c>
      <c r="EM4264" s="6" t="s">
        <v>113</v>
      </c>
      <c r="EN4264" s="6" t="s">
        <v>23</v>
      </c>
      <c r="EO4264" s="6">
        <v>2</v>
      </c>
    </row>
    <row r="4265" spans="131:145" x14ac:dyDescent="0.25">
      <c r="EA4265" s="6" t="s">
        <v>0</v>
      </c>
      <c r="EB4265" s="6" t="s">
        <v>13</v>
      </c>
      <c r="EC4265" s="6" t="s">
        <v>195</v>
      </c>
      <c r="ED4265" s="6" t="s">
        <v>196</v>
      </c>
      <c r="EE4265" s="6" t="s">
        <v>97</v>
      </c>
      <c r="EF4265" s="6" t="s">
        <v>132</v>
      </c>
      <c r="EG4265" s="6">
        <v>20</v>
      </c>
      <c r="EH4265" s="6">
        <v>64</v>
      </c>
      <c r="EI4265" s="6">
        <v>14</v>
      </c>
      <c r="EJ4265" s="6">
        <v>52</v>
      </c>
      <c r="EK4265" s="6">
        <v>14</v>
      </c>
      <c r="EL4265" s="6">
        <v>52</v>
      </c>
      <c r="EM4265" s="6" t="s">
        <v>113</v>
      </c>
      <c r="EN4265" s="6" t="s">
        <v>22</v>
      </c>
      <c r="EO4265" s="6">
        <v>1</v>
      </c>
    </row>
    <row r="4266" spans="131:145" x14ac:dyDescent="0.25">
      <c r="EA4266" s="6" t="s">
        <v>0</v>
      </c>
      <c r="EB4266" s="6" t="s">
        <v>9</v>
      </c>
      <c r="EC4266" s="6" t="s">
        <v>135</v>
      </c>
      <c r="ED4266" s="6" t="s">
        <v>136</v>
      </c>
      <c r="EE4266" s="6" t="s">
        <v>97</v>
      </c>
      <c r="EF4266" s="6" t="s">
        <v>125</v>
      </c>
      <c r="EG4266" s="6">
        <v>207</v>
      </c>
      <c r="EH4266" s="6">
        <v>1141</v>
      </c>
      <c r="EI4266" s="6">
        <v>352</v>
      </c>
      <c r="EJ4266" s="6">
        <v>1386</v>
      </c>
      <c r="EK4266" s="6">
        <v>352</v>
      </c>
      <c r="EL4266" s="6">
        <v>1386</v>
      </c>
      <c r="EM4266" s="6" t="s">
        <v>113</v>
      </c>
      <c r="EN4266" s="6" t="s">
        <v>21</v>
      </c>
      <c r="EO4266" s="6">
        <v>100</v>
      </c>
    </row>
    <row r="4267" spans="131:145" x14ac:dyDescent="0.25">
      <c r="EA4267" s="6" t="s">
        <v>0</v>
      </c>
      <c r="EB4267" s="6" t="s">
        <v>12</v>
      </c>
      <c r="EC4267" s="6" t="s">
        <v>1848</v>
      </c>
      <c r="ED4267" s="6" t="s">
        <v>198</v>
      </c>
      <c r="EE4267" s="6" t="s">
        <v>97</v>
      </c>
      <c r="EF4267" s="6" t="s">
        <v>125</v>
      </c>
      <c r="EG4267" s="6">
        <v>20</v>
      </c>
      <c r="EH4267" s="6">
        <v>106</v>
      </c>
      <c r="EI4267" s="6">
        <v>13</v>
      </c>
      <c r="EJ4267" s="6">
        <v>94</v>
      </c>
      <c r="EK4267" s="6">
        <v>18</v>
      </c>
      <c r="EL4267" s="6">
        <v>94</v>
      </c>
      <c r="EM4267" s="6" t="s">
        <v>113</v>
      </c>
      <c r="EN4267" s="6" t="s">
        <v>21</v>
      </c>
      <c r="EO4267" s="6">
        <v>4</v>
      </c>
    </row>
    <row r="4268" spans="131:145" x14ac:dyDescent="0.25">
      <c r="EA4268" s="6" t="s">
        <v>3</v>
      </c>
      <c r="EB4268" s="6" t="s">
        <v>14</v>
      </c>
      <c r="EC4268" s="6" t="s">
        <v>226</v>
      </c>
      <c r="ED4268" s="6" t="s">
        <v>227</v>
      </c>
      <c r="EE4268" s="6" t="s">
        <v>97</v>
      </c>
      <c r="EF4268" s="6" t="s">
        <v>98</v>
      </c>
      <c r="EG4268" s="6">
        <v>50</v>
      </c>
      <c r="EH4268" s="6">
        <v>218</v>
      </c>
      <c r="EI4268" s="6">
        <v>53</v>
      </c>
      <c r="EJ4268" s="6">
        <v>217</v>
      </c>
      <c r="EK4268" s="6">
        <v>53</v>
      </c>
      <c r="EL4268" s="6">
        <v>217</v>
      </c>
      <c r="EM4268" s="6" t="s">
        <v>113</v>
      </c>
      <c r="EN4268" s="6" t="s">
        <v>23</v>
      </c>
      <c r="EO4268" s="6">
        <v>6</v>
      </c>
    </row>
    <row r="4269" spans="131:145" x14ac:dyDescent="0.25">
      <c r="EA4269" s="6" t="s">
        <v>0</v>
      </c>
      <c r="EB4269" s="6" t="s">
        <v>13</v>
      </c>
      <c r="EC4269" s="6" t="s">
        <v>205</v>
      </c>
      <c r="ED4269" s="6" t="s">
        <v>206</v>
      </c>
      <c r="EE4269" s="6" t="s">
        <v>97</v>
      </c>
      <c r="EF4269" s="6" t="s">
        <v>125</v>
      </c>
      <c r="EG4269" s="6">
        <v>116</v>
      </c>
      <c r="EH4269" s="6">
        <v>530</v>
      </c>
      <c r="EI4269" s="6">
        <v>105</v>
      </c>
      <c r="EJ4269" s="6">
        <v>464</v>
      </c>
      <c r="EK4269" s="6">
        <v>105</v>
      </c>
      <c r="EL4269" s="6">
        <v>492</v>
      </c>
      <c r="EM4269" s="6" t="s">
        <v>113</v>
      </c>
      <c r="EN4269" s="6" t="s">
        <v>22</v>
      </c>
      <c r="EO4269" s="6">
        <v>15</v>
      </c>
    </row>
    <row r="4270" spans="131:145" x14ac:dyDescent="0.25">
      <c r="EA4270" s="6" t="s">
        <v>3</v>
      </c>
      <c r="EB4270" s="6" t="s">
        <v>1084</v>
      </c>
      <c r="EC4270" s="6" t="s">
        <v>1085</v>
      </c>
      <c r="ED4270" s="6" t="s">
        <v>1086</v>
      </c>
      <c r="EE4270" s="6" t="s">
        <v>97</v>
      </c>
      <c r="EF4270" s="6" t="s">
        <v>125</v>
      </c>
      <c r="EG4270" s="6">
        <v>44</v>
      </c>
      <c r="EH4270" s="6">
        <v>273</v>
      </c>
      <c r="EI4270" s="6">
        <v>40</v>
      </c>
      <c r="EJ4270" s="6">
        <v>208</v>
      </c>
      <c r="EK4270" s="6">
        <v>40</v>
      </c>
      <c r="EL4270" s="6">
        <v>208</v>
      </c>
      <c r="EM4270" s="6" t="s">
        <v>113</v>
      </c>
      <c r="EN4270" s="6" t="s">
        <v>21</v>
      </c>
      <c r="EO4270" s="6">
        <v>11</v>
      </c>
    </row>
    <row r="4271" spans="131:145" x14ac:dyDescent="0.25">
      <c r="EA4271" s="6" t="s">
        <v>0</v>
      </c>
      <c r="EB4271" s="6" t="s">
        <v>13</v>
      </c>
      <c r="EC4271" s="6" t="s">
        <v>205</v>
      </c>
      <c r="ED4271" s="6" t="s">
        <v>206</v>
      </c>
      <c r="EE4271" s="6" t="s">
        <v>97</v>
      </c>
      <c r="EF4271" s="6" t="s">
        <v>125</v>
      </c>
      <c r="EG4271" s="6">
        <v>116</v>
      </c>
      <c r="EH4271" s="6">
        <v>530</v>
      </c>
      <c r="EI4271" s="6">
        <v>105</v>
      </c>
      <c r="EJ4271" s="6">
        <v>464</v>
      </c>
      <c r="EK4271" s="6">
        <v>105</v>
      </c>
      <c r="EL4271" s="6">
        <v>492</v>
      </c>
      <c r="EM4271" s="6" t="s">
        <v>113</v>
      </c>
      <c r="EN4271" s="6" t="s">
        <v>23</v>
      </c>
      <c r="EO4271" s="6">
        <v>30</v>
      </c>
    </row>
    <row r="4272" spans="131:145" x14ac:dyDescent="0.25">
      <c r="EA4272" s="6" t="s">
        <v>3</v>
      </c>
      <c r="EB4272" s="6" t="s">
        <v>14</v>
      </c>
      <c r="EC4272" s="6" t="s">
        <v>226</v>
      </c>
      <c r="ED4272" s="6" t="s">
        <v>227</v>
      </c>
      <c r="EE4272" s="6" t="s">
        <v>97</v>
      </c>
      <c r="EF4272" s="6" t="s">
        <v>98</v>
      </c>
      <c r="EG4272" s="6">
        <v>50</v>
      </c>
      <c r="EH4272" s="6">
        <v>218</v>
      </c>
      <c r="EI4272" s="6">
        <v>53</v>
      </c>
      <c r="EJ4272" s="6">
        <v>217</v>
      </c>
      <c r="EK4272" s="6">
        <v>53</v>
      </c>
      <c r="EL4272" s="6">
        <v>217</v>
      </c>
      <c r="EM4272" s="6" t="s">
        <v>113</v>
      </c>
      <c r="EN4272" s="6" t="s">
        <v>22</v>
      </c>
      <c r="EO4272" s="6">
        <v>2</v>
      </c>
    </row>
    <row r="4273" spans="131:145" x14ac:dyDescent="0.25">
      <c r="EA4273" s="6" t="s">
        <v>0</v>
      </c>
      <c r="EB4273" s="6" t="s">
        <v>13</v>
      </c>
      <c r="EC4273" s="6" t="s">
        <v>195</v>
      </c>
      <c r="ED4273" s="6" t="s">
        <v>196</v>
      </c>
      <c r="EE4273" s="6" t="s">
        <v>97</v>
      </c>
      <c r="EF4273" s="6" t="s">
        <v>132</v>
      </c>
      <c r="EG4273" s="6">
        <v>20</v>
      </c>
      <c r="EH4273" s="6">
        <v>64</v>
      </c>
      <c r="EI4273" s="6">
        <v>14</v>
      </c>
      <c r="EJ4273" s="6">
        <v>52</v>
      </c>
      <c r="EK4273" s="6">
        <v>14</v>
      </c>
      <c r="EL4273" s="6">
        <v>52</v>
      </c>
      <c r="EM4273" s="6" t="s">
        <v>113</v>
      </c>
      <c r="EN4273" s="6" t="s">
        <v>23</v>
      </c>
      <c r="EO4273" s="6">
        <v>4</v>
      </c>
    </row>
    <row r="4274" spans="131:145" x14ac:dyDescent="0.25">
      <c r="EA4274" s="6" t="s">
        <v>0</v>
      </c>
      <c r="EB4274" s="6" t="s">
        <v>9</v>
      </c>
      <c r="EC4274" s="6" t="s">
        <v>759</v>
      </c>
      <c r="ED4274" s="6" t="s">
        <v>760</v>
      </c>
      <c r="EE4274" s="6" t="s">
        <v>97</v>
      </c>
      <c r="EF4274" s="6" t="s">
        <v>125</v>
      </c>
      <c r="EG4274" s="6">
        <v>319</v>
      </c>
      <c r="EH4274" s="6">
        <v>1567</v>
      </c>
      <c r="EI4274" s="6">
        <v>133</v>
      </c>
      <c r="EJ4274" s="6">
        <v>499</v>
      </c>
      <c r="EK4274" s="6">
        <v>133</v>
      </c>
      <c r="EL4274" s="6">
        <v>499</v>
      </c>
      <c r="EM4274" s="6" t="s">
        <v>113</v>
      </c>
      <c r="EN4274" s="6" t="s">
        <v>21</v>
      </c>
      <c r="EO4274" s="6">
        <v>31</v>
      </c>
    </row>
    <row r="4275" spans="131:145" x14ac:dyDescent="0.25">
      <c r="EA4275" s="6" t="s">
        <v>3</v>
      </c>
      <c r="EB4275" s="6" t="s">
        <v>14</v>
      </c>
      <c r="EC4275" s="6" t="s">
        <v>226</v>
      </c>
      <c r="ED4275" s="6" t="s">
        <v>227</v>
      </c>
      <c r="EE4275" s="6" t="s">
        <v>97</v>
      </c>
      <c r="EF4275" s="6" t="s">
        <v>98</v>
      </c>
      <c r="EG4275" s="6">
        <v>50</v>
      </c>
      <c r="EH4275" s="6">
        <v>218</v>
      </c>
      <c r="EI4275" s="6">
        <v>53</v>
      </c>
      <c r="EJ4275" s="6">
        <v>217</v>
      </c>
      <c r="EK4275" s="6">
        <v>53</v>
      </c>
      <c r="EL4275" s="6">
        <v>217</v>
      </c>
      <c r="EM4275" s="6" t="s">
        <v>113</v>
      </c>
      <c r="EN4275" s="6" t="s">
        <v>21</v>
      </c>
      <c r="EO4275" s="6">
        <v>4</v>
      </c>
    </row>
    <row r="4276" spans="131:145" x14ac:dyDescent="0.25">
      <c r="EA4276" s="6" t="s">
        <v>0</v>
      </c>
      <c r="EB4276" s="6" t="s">
        <v>9</v>
      </c>
      <c r="EC4276" s="6" t="s">
        <v>759</v>
      </c>
      <c r="ED4276" s="6" t="s">
        <v>760</v>
      </c>
      <c r="EE4276" s="6" t="s">
        <v>97</v>
      </c>
      <c r="EF4276" s="6" t="s">
        <v>125</v>
      </c>
      <c r="EG4276" s="6">
        <v>319</v>
      </c>
      <c r="EH4276" s="6">
        <v>1567</v>
      </c>
      <c r="EI4276" s="6">
        <v>133</v>
      </c>
      <c r="EJ4276" s="6">
        <v>499</v>
      </c>
      <c r="EK4276" s="6">
        <v>133</v>
      </c>
      <c r="EL4276" s="6">
        <v>499</v>
      </c>
      <c r="EM4276" s="6" t="s">
        <v>113</v>
      </c>
      <c r="EN4276" s="6" t="s">
        <v>22</v>
      </c>
      <c r="EO4276" s="6">
        <v>19</v>
      </c>
    </row>
    <row r="4277" spans="131:145" x14ac:dyDescent="0.25">
      <c r="EA4277" s="6" t="s">
        <v>3</v>
      </c>
      <c r="EB4277" s="6" t="s">
        <v>1084</v>
      </c>
      <c r="EC4277" s="6" t="s">
        <v>1085</v>
      </c>
      <c r="ED4277" s="6" t="s">
        <v>1086</v>
      </c>
      <c r="EE4277" s="6" t="s">
        <v>97</v>
      </c>
      <c r="EF4277" s="6" t="s">
        <v>125</v>
      </c>
      <c r="EG4277" s="6">
        <v>44</v>
      </c>
      <c r="EH4277" s="6">
        <v>273</v>
      </c>
      <c r="EI4277" s="6">
        <v>40</v>
      </c>
      <c r="EJ4277" s="6">
        <v>208</v>
      </c>
      <c r="EK4277" s="6">
        <v>40</v>
      </c>
      <c r="EL4277" s="6">
        <v>208</v>
      </c>
      <c r="EM4277" s="6" t="s">
        <v>113</v>
      </c>
      <c r="EN4277" s="6" t="s">
        <v>22</v>
      </c>
      <c r="EO4277" s="6">
        <v>10</v>
      </c>
    </row>
    <row r="4278" spans="131:145" x14ac:dyDescent="0.25">
      <c r="EA4278" s="6" t="s">
        <v>3</v>
      </c>
      <c r="EB4278" s="6" t="s">
        <v>14</v>
      </c>
      <c r="EC4278" s="6" t="s">
        <v>776</v>
      </c>
      <c r="ED4278" s="6" t="s">
        <v>777</v>
      </c>
      <c r="EE4278" s="6" t="s">
        <v>97</v>
      </c>
      <c r="EF4278" s="6" t="s">
        <v>98</v>
      </c>
      <c r="EG4278" s="6">
        <v>77</v>
      </c>
      <c r="EH4278" s="6">
        <v>384</v>
      </c>
      <c r="EI4278" s="6">
        <v>79</v>
      </c>
      <c r="EJ4278" s="6">
        <v>394</v>
      </c>
      <c r="EK4278" s="6">
        <v>79</v>
      </c>
      <c r="EL4278" s="6">
        <v>394</v>
      </c>
      <c r="EM4278" s="6" t="s">
        <v>113</v>
      </c>
      <c r="EN4278" s="6" t="s">
        <v>21</v>
      </c>
      <c r="EO4278" s="6">
        <v>12</v>
      </c>
    </row>
    <row r="4279" spans="131:145" x14ac:dyDescent="0.25">
      <c r="EA4279" s="6" t="s">
        <v>0</v>
      </c>
      <c r="EB4279" s="6" t="s">
        <v>9</v>
      </c>
      <c r="EC4279" s="6" t="s">
        <v>759</v>
      </c>
      <c r="ED4279" s="6" t="s">
        <v>760</v>
      </c>
      <c r="EE4279" s="6" t="s">
        <v>97</v>
      </c>
      <c r="EF4279" s="6" t="s">
        <v>125</v>
      </c>
      <c r="EG4279" s="6">
        <v>319</v>
      </c>
      <c r="EH4279" s="6">
        <v>1567</v>
      </c>
      <c r="EI4279" s="6">
        <v>133</v>
      </c>
      <c r="EJ4279" s="6">
        <v>499</v>
      </c>
      <c r="EK4279" s="6">
        <v>133</v>
      </c>
      <c r="EL4279" s="6">
        <v>499</v>
      </c>
      <c r="EM4279" s="6" t="s">
        <v>113</v>
      </c>
      <c r="EN4279" s="6" t="s">
        <v>23</v>
      </c>
      <c r="EO4279" s="6">
        <v>50</v>
      </c>
    </row>
    <row r="4280" spans="131:145" x14ac:dyDescent="0.25">
      <c r="EA4280" s="6" t="s">
        <v>0</v>
      </c>
      <c r="EB4280" s="6" t="s">
        <v>9</v>
      </c>
      <c r="EC4280" s="6" t="s">
        <v>1078</v>
      </c>
      <c r="ED4280" s="6" t="s">
        <v>1079</v>
      </c>
      <c r="EE4280" s="6" t="s">
        <v>97</v>
      </c>
      <c r="EF4280" s="6" t="s">
        <v>125</v>
      </c>
      <c r="EG4280" s="6">
        <v>115</v>
      </c>
      <c r="EH4280" s="6">
        <v>502</v>
      </c>
      <c r="EI4280" s="6">
        <v>123</v>
      </c>
      <c r="EJ4280" s="6">
        <v>555</v>
      </c>
      <c r="EK4280" s="6">
        <v>123</v>
      </c>
      <c r="EL4280" s="6">
        <v>555</v>
      </c>
      <c r="EM4280" s="6" t="s">
        <v>113</v>
      </c>
      <c r="EN4280" s="6" t="s">
        <v>23</v>
      </c>
      <c r="EO4280" s="6">
        <v>53</v>
      </c>
    </row>
    <row r="4281" spans="131:145" x14ac:dyDescent="0.25">
      <c r="EA4281" s="6" t="s">
        <v>0</v>
      </c>
      <c r="EB4281" s="6" t="s">
        <v>13</v>
      </c>
      <c r="EC4281" s="6" t="s">
        <v>1080</v>
      </c>
      <c r="ED4281" s="6" t="s">
        <v>1081</v>
      </c>
      <c r="EE4281" s="6" t="s">
        <v>97</v>
      </c>
      <c r="EF4281" s="6" t="s">
        <v>125</v>
      </c>
      <c r="EG4281" s="6">
        <v>54</v>
      </c>
      <c r="EH4281" s="6">
        <v>242</v>
      </c>
      <c r="EI4281" s="6">
        <v>50</v>
      </c>
      <c r="EJ4281" s="6">
        <v>219</v>
      </c>
      <c r="EK4281" s="6">
        <v>50</v>
      </c>
      <c r="EL4281" s="6">
        <v>227</v>
      </c>
      <c r="EM4281" s="6" t="s">
        <v>113</v>
      </c>
      <c r="EN4281" s="6" t="s">
        <v>21</v>
      </c>
      <c r="EO4281" s="6">
        <v>13</v>
      </c>
    </row>
    <row r="4282" spans="131:145" x14ac:dyDescent="0.25">
      <c r="EA4282" s="6" t="s">
        <v>3</v>
      </c>
      <c r="EB4282" s="6" t="s">
        <v>14</v>
      </c>
      <c r="EC4282" s="6" t="s">
        <v>780</v>
      </c>
      <c r="ED4282" s="6" t="s">
        <v>781</v>
      </c>
      <c r="EE4282" s="6" t="s">
        <v>97</v>
      </c>
      <c r="EF4282" s="6" t="s">
        <v>98</v>
      </c>
      <c r="EG4282" s="6">
        <v>73</v>
      </c>
      <c r="EH4282" s="6">
        <v>393</v>
      </c>
      <c r="EI4282" s="6">
        <v>73</v>
      </c>
      <c r="EJ4282" s="6">
        <v>393</v>
      </c>
      <c r="EK4282" s="6">
        <v>73</v>
      </c>
      <c r="EL4282" s="6">
        <v>393</v>
      </c>
      <c r="EM4282" s="6" t="s">
        <v>113</v>
      </c>
      <c r="EN4282" s="6" t="s">
        <v>22</v>
      </c>
      <c r="EO4282" s="6">
        <v>6</v>
      </c>
    </row>
    <row r="4283" spans="131:145" x14ac:dyDescent="0.25">
      <c r="EA4283" s="6" t="s">
        <v>0</v>
      </c>
      <c r="EB4283" s="6" t="s">
        <v>13</v>
      </c>
      <c r="EC4283" s="6" t="s">
        <v>195</v>
      </c>
      <c r="ED4283" s="6" t="s">
        <v>196</v>
      </c>
      <c r="EE4283" s="6" t="s">
        <v>97</v>
      </c>
      <c r="EF4283" s="6" t="s">
        <v>132</v>
      </c>
      <c r="EG4283" s="6">
        <v>20</v>
      </c>
      <c r="EH4283" s="6">
        <v>64</v>
      </c>
      <c r="EI4283" s="6">
        <v>14</v>
      </c>
      <c r="EJ4283" s="6">
        <v>52</v>
      </c>
      <c r="EK4283" s="6">
        <v>14</v>
      </c>
      <c r="EL4283" s="6">
        <v>52</v>
      </c>
      <c r="EM4283" s="6" t="s">
        <v>113</v>
      </c>
      <c r="EN4283" s="6" t="s">
        <v>21</v>
      </c>
      <c r="EO4283" s="6">
        <v>3</v>
      </c>
    </row>
    <row r="4284" spans="131:145" x14ac:dyDescent="0.25">
      <c r="EA4284" s="6" t="s">
        <v>0</v>
      </c>
      <c r="EB4284" s="6" t="s">
        <v>13</v>
      </c>
      <c r="EC4284" s="6" t="s">
        <v>1080</v>
      </c>
      <c r="ED4284" s="6" t="s">
        <v>1081</v>
      </c>
      <c r="EE4284" s="6" t="s">
        <v>97</v>
      </c>
      <c r="EF4284" s="6" t="s">
        <v>125</v>
      </c>
      <c r="EG4284" s="6">
        <v>54</v>
      </c>
      <c r="EH4284" s="6">
        <v>242</v>
      </c>
      <c r="EI4284" s="6">
        <v>50</v>
      </c>
      <c r="EJ4284" s="6">
        <v>219</v>
      </c>
      <c r="EK4284" s="6">
        <v>50</v>
      </c>
      <c r="EL4284" s="6">
        <v>227</v>
      </c>
      <c r="EM4284" s="6" t="s">
        <v>113</v>
      </c>
      <c r="EN4284" s="6" t="s">
        <v>22</v>
      </c>
      <c r="EO4284" s="6">
        <v>8</v>
      </c>
    </row>
    <row r="4285" spans="131:145" x14ac:dyDescent="0.25">
      <c r="EA4285" s="6" t="s">
        <v>3</v>
      </c>
      <c r="EB4285" s="6" t="s">
        <v>14</v>
      </c>
      <c r="EC4285" s="6" t="s">
        <v>780</v>
      </c>
      <c r="ED4285" s="6" t="s">
        <v>781</v>
      </c>
      <c r="EE4285" s="6" t="s">
        <v>97</v>
      </c>
      <c r="EF4285" s="6" t="s">
        <v>98</v>
      </c>
      <c r="EG4285" s="6">
        <v>73</v>
      </c>
      <c r="EH4285" s="6">
        <v>393</v>
      </c>
      <c r="EI4285" s="6">
        <v>73</v>
      </c>
      <c r="EJ4285" s="6">
        <v>393</v>
      </c>
      <c r="EK4285" s="6">
        <v>73</v>
      </c>
      <c r="EL4285" s="6">
        <v>393</v>
      </c>
      <c r="EM4285" s="6" t="s">
        <v>113</v>
      </c>
      <c r="EN4285" s="6" t="s">
        <v>21</v>
      </c>
      <c r="EO4285" s="6">
        <v>19</v>
      </c>
    </row>
    <row r="4286" spans="131:145" x14ac:dyDescent="0.25">
      <c r="EA4286" s="6" t="s">
        <v>0</v>
      </c>
      <c r="EB4286" s="6" t="s">
        <v>13</v>
      </c>
      <c r="EC4286" s="6" t="s">
        <v>243</v>
      </c>
      <c r="ED4286" s="6" t="s">
        <v>244</v>
      </c>
      <c r="EE4286" s="6" t="s">
        <v>97</v>
      </c>
      <c r="EF4286" s="6" t="s">
        <v>98</v>
      </c>
      <c r="EG4286" s="6">
        <v>67</v>
      </c>
      <c r="EH4286" s="6">
        <v>350</v>
      </c>
      <c r="EI4286" s="6">
        <v>67</v>
      </c>
      <c r="EJ4286" s="6">
        <v>350</v>
      </c>
      <c r="EK4286" s="6">
        <v>67</v>
      </c>
      <c r="EL4286" s="6">
        <v>350</v>
      </c>
      <c r="EM4286" s="6" t="s">
        <v>113</v>
      </c>
      <c r="EN4286" s="6" t="s">
        <v>22</v>
      </c>
      <c r="EO4286" s="6">
        <v>16</v>
      </c>
    </row>
    <row r="4287" spans="131:145" x14ac:dyDescent="0.25">
      <c r="EA4287" s="6" t="s">
        <v>3</v>
      </c>
      <c r="EB4287" s="6" t="s">
        <v>1084</v>
      </c>
      <c r="EC4287" s="6" t="s">
        <v>1085</v>
      </c>
      <c r="ED4287" s="6" t="s">
        <v>1086</v>
      </c>
      <c r="EE4287" s="6" t="s">
        <v>97</v>
      </c>
      <c r="EF4287" s="6" t="s">
        <v>125</v>
      </c>
      <c r="EG4287" s="6">
        <v>44</v>
      </c>
      <c r="EH4287" s="6">
        <v>273</v>
      </c>
      <c r="EI4287" s="6">
        <v>40</v>
      </c>
      <c r="EJ4287" s="6">
        <v>208</v>
      </c>
      <c r="EK4287" s="6">
        <v>40</v>
      </c>
      <c r="EL4287" s="6">
        <v>208</v>
      </c>
      <c r="EM4287" s="6" t="s">
        <v>113</v>
      </c>
      <c r="EN4287" s="6" t="s">
        <v>23</v>
      </c>
      <c r="EO4287" s="6">
        <v>21</v>
      </c>
    </row>
    <row r="4288" spans="131:145" x14ac:dyDescent="0.25">
      <c r="EA4288" s="6" t="s">
        <v>0</v>
      </c>
      <c r="EB4288" s="6" t="s">
        <v>13</v>
      </c>
      <c r="EC4288" s="6" t="s">
        <v>1080</v>
      </c>
      <c r="ED4288" s="6" t="s">
        <v>1081</v>
      </c>
      <c r="EE4288" s="6" t="s">
        <v>97</v>
      </c>
      <c r="EF4288" s="6" t="s">
        <v>125</v>
      </c>
      <c r="EG4288" s="6">
        <v>54</v>
      </c>
      <c r="EH4288" s="6">
        <v>242</v>
      </c>
      <c r="EI4288" s="6">
        <v>50</v>
      </c>
      <c r="EJ4288" s="6">
        <v>219</v>
      </c>
      <c r="EK4288" s="6">
        <v>50</v>
      </c>
      <c r="EL4288" s="6">
        <v>227</v>
      </c>
      <c r="EM4288" s="6" t="s">
        <v>113</v>
      </c>
      <c r="EN4288" s="6" t="s">
        <v>23</v>
      </c>
      <c r="EO4288" s="6">
        <v>21</v>
      </c>
    </row>
    <row r="4289" spans="131:145" x14ac:dyDescent="0.25">
      <c r="EA4289" s="6" t="s">
        <v>0</v>
      </c>
      <c r="EB4289" s="6" t="s">
        <v>937</v>
      </c>
      <c r="EC4289" s="6" t="s">
        <v>1082</v>
      </c>
      <c r="ED4289" s="6" t="s">
        <v>1083</v>
      </c>
      <c r="EE4289" s="6" t="s">
        <v>97</v>
      </c>
      <c r="EF4289" s="6" t="s">
        <v>98</v>
      </c>
      <c r="EG4289" s="6">
        <v>91</v>
      </c>
      <c r="EH4289" s="6">
        <v>400</v>
      </c>
      <c r="EI4289" s="6">
        <v>60</v>
      </c>
      <c r="EJ4289" s="6">
        <v>228</v>
      </c>
      <c r="EK4289" s="6">
        <v>74</v>
      </c>
      <c r="EL4289" s="6">
        <v>228</v>
      </c>
      <c r="EM4289" s="6" t="s">
        <v>113</v>
      </c>
      <c r="EN4289" s="6" t="s">
        <v>23</v>
      </c>
      <c r="EO4289" s="6">
        <v>13</v>
      </c>
    </row>
    <row r="4290" spans="131:145" x14ac:dyDescent="0.25">
      <c r="EA4290" s="6" t="s">
        <v>0</v>
      </c>
      <c r="EB4290" s="6" t="s">
        <v>937</v>
      </c>
      <c r="EC4290" s="6" t="s">
        <v>1082</v>
      </c>
      <c r="ED4290" s="6" t="s">
        <v>1083</v>
      </c>
      <c r="EE4290" s="6" t="s">
        <v>97</v>
      </c>
      <c r="EF4290" s="6" t="s">
        <v>98</v>
      </c>
      <c r="EG4290" s="6">
        <v>91</v>
      </c>
      <c r="EH4290" s="6">
        <v>400</v>
      </c>
      <c r="EI4290" s="6">
        <v>60</v>
      </c>
      <c r="EJ4290" s="6">
        <v>228</v>
      </c>
      <c r="EK4290" s="6">
        <v>74</v>
      </c>
      <c r="EL4290" s="6">
        <v>228</v>
      </c>
      <c r="EM4290" s="6" t="s">
        <v>113</v>
      </c>
      <c r="EN4290" s="6" t="s">
        <v>21</v>
      </c>
      <c r="EO4290" s="6">
        <v>6</v>
      </c>
    </row>
    <row r="4291" spans="131:145" x14ac:dyDescent="0.25">
      <c r="EA4291" s="6" t="s">
        <v>0</v>
      </c>
      <c r="EB4291" s="6" t="s">
        <v>9</v>
      </c>
      <c r="EC4291" s="6" t="s">
        <v>756</v>
      </c>
      <c r="ED4291" s="6" t="s">
        <v>757</v>
      </c>
      <c r="EE4291" s="6" t="s">
        <v>97</v>
      </c>
      <c r="EF4291" s="6" t="s">
        <v>125</v>
      </c>
      <c r="EG4291" s="6">
        <v>115</v>
      </c>
      <c r="EH4291" s="6">
        <v>532</v>
      </c>
      <c r="EI4291" s="6">
        <v>115</v>
      </c>
      <c r="EJ4291" s="6">
        <v>537</v>
      </c>
      <c r="EK4291" s="6">
        <v>115</v>
      </c>
      <c r="EL4291" s="6">
        <v>537</v>
      </c>
      <c r="EM4291" s="6" t="s">
        <v>113</v>
      </c>
      <c r="EN4291" s="6" t="s">
        <v>23</v>
      </c>
      <c r="EO4291" s="6">
        <v>34</v>
      </c>
    </row>
    <row r="4292" spans="131:145" x14ac:dyDescent="0.25">
      <c r="EA4292" s="6" t="s">
        <v>3</v>
      </c>
      <c r="EB4292" s="6" t="s">
        <v>16</v>
      </c>
      <c r="EC4292" s="6" t="s">
        <v>230</v>
      </c>
      <c r="ED4292" s="6" t="s">
        <v>231</v>
      </c>
      <c r="EE4292" s="6" t="s">
        <v>97</v>
      </c>
      <c r="EF4292" s="6" t="s">
        <v>98</v>
      </c>
      <c r="EG4292" s="6">
        <v>31</v>
      </c>
      <c r="EH4292" s="6">
        <v>191</v>
      </c>
      <c r="EI4292" s="6">
        <v>31</v>
      </c>
      <c r="EJ4292" s="6">
        <v>183</v>
      </c>
      <c r="EK4292" s="6">
        <v>31</v>
      </c>
      <c r="EL4292" s="6">
        <v>183</v>
      </c>
      <c r="EM4292" s="6" t="s">
        <v>113</v>
      </c>
      <c r="EN4292" s="6" t="s">
        <v>22</v>
      </c>
      <c r="EO4292" s="6">
        <v>2</v>
      </c>
    </row>
    <row r="4293" spans="131:145" x14ac:dyDescent="0.25">
      <c r="EA4293" s="6" t="s">
        <v>0</v>
      </c>
      <c r="EB4293" s="6" t="s">
        <v>937</v>
      </c>
      <c r="EC4293" s="6" t="s">
        <v>1082</v>
      </c>
      <c r="ED4293" s="6" t="s">
        <v>1083</v>
      </c>
      <c r="EE4293" s="6" t="s">
        <v>97</v>
      </c>
      <c r="EF4293" s="6" t="s">
        <v>98</v>
      </c>
      <c r="EG4293" s="6">
        <v>91</v>
      </c>
      <c r="EH4293" s="6">
        <v>400</v>
      </c>
      <c r="EI4293" s="6">
        <v>60</v>
      </c>
      <c r="EJ4293" s="6">
        <v>228</v>
      </c>
      <c r="EK4293" s="6">
        <v>74</v>
      </c>
      <c r="EL4293" s="6">
        <v>228</v>
      </c>
      <c r="EM4293" s="6" t="s">
        <v>113</v>
      </c>
      <c r="EN4293" s="6" t="s">
        <v>22</v>
      </c>
      <c r="EO4293" s="6">
        <v>7</v>
      </c>
    </row>
    <row r="4294" spans="131:145" x14ac:dyDescent="0.25">
      <c r="EA4294" s="6" t="s">
        <v>3</v>
      </c>
      <c r="EB4294" s="6" t="s">
        <v>14</v>
      </c>
      <c r="EC4294" s="6" t="s">
        <v>780</v>
      </c>
      <c r="ED4294" s="6" t="s">
        <v>781</v>
      </c>
      <c r="EE4294" s="6" t="s">
        <v>97</v>
      </c>
      <c r="EF4294" s="6" t="s">
        <v>98</v>
      </c>
      <c r="EG4294" s="6">
        <v>73</v>
      </c>
      <c r="EH4294" s="6">
        <v>393</v>
      </c>
      <c r="EI4294" s="6">
        <v>73</v>
      </c>
      <c r="EJ4294" s="6">
        <v>393</v>
      </c>
      <c r="EK4294" s="6">
        <v>73</v>
      </c>
      <c r="EL4294" s="6">
        <v>393</v>
      </c>
      <c r="EM4294" s="6" t="s">
        <v>113</v>
      </c>
      <c r="EN4294" s="6" t="s">
        <v>23</v>
      </c>
      <c r="EO4294" s="6">
        <v>25</v>
      </c>
    </row>
    <row r="4295" spans="131:145" x14ac:dyDescent="0.25">
      <c r="EA4295" s="6" t="s">
        <v>0</v>
      </c>
      <c r="EB4295" s="6" t="s">
        <v>6</v>
      </c>
      <c r="EC4295" s="6" t="s">
        <v>721</v>
      </c>
      <c r="ED4295" s="6" t="s">
        <v>722</v>
      </c>
      <c r="EE4295" s="6" t="s">
        <v>97</v>
      </c>
      <c r="EF4295" s="6" t="s">
        <v>125</v>
      </c>
      <c r="EG4295" s="6">
        <v>30</v>
      </c>
      <c r="EH4295" s="6">
        <v>181</v>
      </c>
      <c r="EI4295" s="6">
        <v>30</v>
      </c>
      <c r="EJ4295" s="6">
        <v>181</v>
      </c>
      <c r="EK4295" s="6">
        <v>30</v>
      </c>
      <c r="EL4295" s="6">
        <v>181</v>
      </c>
      <c r="EM4295" s="6" t="s">
        <v>113</v>
      </c>
      <c r="EN4295" s="6" t="s">
        <v>21</v>
      </c>
      <c r="EO4295" s="6">
        <v>4</v>
      </c>
    </row>
    <row r="4296" spans="131:145" x14ac:dyDescent="0.25">
      <c r="EA4296" s="6" t="s">
        <v>3</v>
      </c>
      <c r="EB4296" s="6" t="s">
        <v>17</v>
      </c>
      <c r="EC4296" s="6" t="s">
        <v>1868</v>
      </c>
      <c r="ED4296" s="6" t="s">
        <v>762</v>
      </c>
      <c r="EE4296" s="6" t="s">
        <v>209</v>
      </c>
      <c r="EF4296" s="6" t="s">
        <v>125</v>
      </c>
      <c r="EG4296" s="6">
        <v>32</v>
      </c>
      <c r="EH4296" s="6">
        <v>156</v>
      </c>
      <c r="EI4296" s="6">
        <v>9</v>
      </c>
      <c r="EJ4296" s="6">
        <v>58</v>
      </c>
      <c r="EK4296" s="6">
        <v>9</v>
      </c>
      <c r="EL4296" s="6">
        <v>58</v>
      </c>
      <c r="EM4296" s="6" t="s">
        <v>113</v>
      </c>
      <c r="EN4296" s="6" t="s">
        <v>22</v>
      </c>
      <c r="EO4296" s="6">
        <v>0</v>
      </c>
    </row>
    <row r="4297" spans="131:145" x14ac:dyDescent="0.25">
      <c r="EA4297" s="6" t="s">
        <v>0</v>
      </c>
      <c r="EB4297" s="6" t="s">
        <v>9</v>
      </c>
      <c r="EC4297" s="6" t="s">
        <v>135</v>
      </c>
      <c r="ED4297" s="6" t="s">
        <v>136</v>
      </c>
      <c r="EE4297" s="6" t="s">
        <v>97</v>
      </c>
      <c r="EF4297" s="6" t="s">
        <v>125</v>
      </c>
      <c r="EG4297" s="6">
        <v>207</v>
      </c>
      <c r="EH4297" s="6">
        <v>1141</v>
      </c>
      <c r="EI4297" s="6">
        <v>352</v>
      </c>
      <c r="EJ4297" s="6">
        <v>1386</v>
      </c>
      <c r="EK4297" s="6">
        <v>352</v>
      </c>
      <c r="EL4297" s="6">
        <v>1386</v>
      </c>
      <c r="EM4297" s="6" t="s">
        <v>113</v>
      </c>
      <c r="EN4297" s="6" t="s">
        <v>22</v>
      </c>
      <c r="EO4297" s="6">
        <v>48</v>
      </c>
    </row>
    <row r="4298" spans="131:145" x14ac:dyDescent="0.25">
      <c r="EA4298" s="6" t="s">
        <v>3</v>
      </c>
      <c r="EB4298" s="6" t="s">
        <v>17</v>
      </c>
      <c r="EC4298" s="6" t="s">
        <v>232</v>
      </c>
      <c r="ED4298" s="6" t="s">
        <v>233</v>
      </c>
      <c r="EE4298" s="6" t="s">
        <v>97</v>
      </c>
      <c r="EF4298" s="6" t="s">
        <v>98</v>
      </c>
      <c r="EG4298" s="6">
        <v>30</v>
      </c>
      <c r="EH4298" s="6">
        <v>188</v>
      </c>
      <c r="EI4298" s="6">
        <v>24</v>
      </c>
      <c r="EJ4298" s="6">
        <v>112</v>
      </c>
      <c r="EK4298" s="6">
        <v>24</v>
      </c>
      <c r="EL4298" s="6">
        <v>112</v>
      </c>
      <c r="EM4298" s="6" t="s">
        <v>113</v>
      </c>
      <c r="EN4298" s="6" t="s">
        <v>23</v>
      </c>
      <c r="EO4298" s="6">
        <v>2</v>
      </c>
    </row>
    <row r="4299" spans="131:145" x14ac:dyDescent="0.25">
      <c r="EA4299" s="6" t="s">
        <v>0</v>
      </c>
      <c r="EB4299" s="6" t="s">
        <v>9</v>
      </c>
      <c r="EC4299" s="6" t="s">
        <v>135</v>
      </c>
      <c r="ED4299" s="6" t="s">
        <v>136</v>
      </c>
      <c r="EE4299" s="6" t="s">
        <v>97</v>
      </c>
      <c r="EF4299" s="6" t="s">
        <v>125</v>
      </c>
      <c r="EG4299" s="6">
        <v>207</v>
      </c>
      <c r="EH4299" s="6">
        <v>1141</v>
      </c>
      <c r="EI4299" s="6">
        <v>352</v>
      </c>
      <c r="EJ4299" s="6">
        <v>1386</v>
      </c>
      <c r="EK4299" s="6">
        <v>352</v>
      </c>
      <c r="EL4299" s="6">
        <v>1386</v>
      </c>
      <c r="EM4299" s="6" t="s">
        <v>113</v>
      </c>
      <c r="EN4299" s="6" t="s">
        <v>23</v>
      </c>
      <c r="EO4299" s="6">
        <v>148</v>
      </c>
    </row>
    <row r="4300" spans="131:145" x14ac:dyDescent="0.25">
      <c r="EA4300" s="6" t="s">
        <v>3</v>
      </c>
      <c r="EB4300" s="6" t="s">
        <v>15</v>
      </c>
      <c r="EC4300" s="6" t="s">
        <v>1863</v>
      </c>
      <c r="ED4300" s="6" t="s">
        <v>801</v>
      </c>
      <c r="EE4300" s="6" t="s">
        <v>97</v>
      </c>
      <c r="EF4300" s="6" t="s">
        <v>125</v>
      </c>
      <c r="EG4300" s="6">
        <v>70</v>
      </c>
      <c r="EH4300" s="6">
        <v>273</v>
      </c>
      <c r="EI4300" s="6">
        <v>71</v>
      </c>
      <c r="EJ4300" s="6">
        <v>278</v>
      </c>
      <c r="EK4300" s="6">
        <v>71</v>
      </c>
      <c r="EL4300" s="6">
        <v>278</v>
      </c>
      <c r="EM4300" s="6" t="s">
        <v>113</v>
      </c>
      <c r="EN4300" s="6" t="s">
        <v>22</v>
      </c>
      <c r="EO4300" s="6">
        <v>5</v>
      </c>
    </row>
    <row r="4301" spans="131:145" x14ac:dyDescent="0.25">
      <c r="EA4301" s="6" t="s">
        <v>0</v>
      </c>
      <c r="EB4301" s="6" t="s">
        <v>9</v>
      </c>
      <c r="EC4301" s="6" t="s">
        <v>220</v>
      </c>
      <c r="ED4301" s="6" t="s">
        <v>221</v>
      </c>
      <c r="EE4301" s="6" t="s">
        <v>97</v>
      </c>
      <c r="EF4301" s="6" t="s">
        <v>125</v>
      </c>
      <c r="EG4301" s="6">
        <v>121</v>
      </c>
      <c r="EH4301" s="6">
        <v>596</v>
      </c>
      <c r="EI4301" s="6">
        <v>129</v>
      </c>
      <c r="EJ4301" s="6">
        <v>575</v>
      </c>
      <c r="EK4301" s="6">
        <v>129</v>
      </c>
      <c r="EL4301" s="6">
        <v>575</v>
      </c>
      <c r="EM4301" s="6" t="s">
        <v>113</v>
      </c>
      <c r="EN4301" s="6" t="s">
        <v>21</v>
      </c>
      <c r="EO4301" s="6">
        <v>23</v>
      </c>
    </row>
    <row r="4302" spans="131:145" x14ac:dyDescent="0.25">
      <c r="EA4302" s="6" t="s">
        <v>3</v>
      </c>
      <c r="EB4302" s="6" t="s">
        <v>15</v>
      </c>
      <c r="EC4302" s="6" t="s">
        <v>1863</v>
      </c>
      <c r="ED4302" s="6" t="s">
        <v>801</v>
      </c>
      <c r="EE4302" s="6" t="s">
        <v>97</v>
      </c>
      <c r="EF4302" s="6" t="s">
        <v>125</v>
      </c>
      <c r="EG4302" s="6">
        <v>70</v>
      </c>
      <c r="EH4302" s="6">
        <v>273</v>
      </c>
      <c r="EI4302" s="6">
        <v>71</v>
      </c>
      <c r="EJ4302" s="6">
        <v>278</v>
      </c>
      <c r="EK4302" s="6">
        <v>71</v>
      </c>
      <c r="EL4302" s="6">
        <v>278</v>
      </c>
      <c r="EM4302" s="6" t="s">
        <v>113</v>
      </c>
      <c r="EN4302" s="6" t="s">
        <v>21</v>
      </c>
      <c r="EO4302" s="6">
        <v>10</v>
      </c>
    </row>
    <row r="4303" spans="131:145" x14ac:dyDescent="0.25">
      <c r="EA4303" s="6" t="s">
        <v>0</v>
      </c>
      <c r="EB4303" s="6" t="s">
        <v>5</v>
      </c>
      <c r="EC4303" s="6" t="s">
        <v>713</v>
      </c>
      <c r="ED4303" s="6" t="s">
        <v>714</v>
      </c>
      <c r="EE4303" s="6" t="s">
        <v>209</v>
      </c>
      <c r="EF4303" s="6" t="s">
        <v>125</v>
      </c>
      <c r="EG4303" s="6">
        <v>110</v>
      </c>
      <c r="EH4303" s="6">
        <v>643</v>
      </c>
      <c r="EI4303" s="6">
        <v>106</v>
      </c>
      <c r="EK4303" s="6">
        <v>124</v>
      </c>
      <c r="EL4303" s="6">
        <v>0</v>
      </c>
      <c r="EM4303" s="6" t="s">
        <v>113</v>
      </c>
      <c r="EN4303" s="6" t="s">
        <v>22</v>
      </c>
      <c r="EO4303" s="6">
        <v>0</v>
      </c>
    </row>
    <row r="4304" spans="131:145" x14ac:dyDescent="0.25">
      <c r="EA4304" s="6" t="s">
        <v>3</v>
      </c>
      <c r="EB4304" s="6" t="s">
        <v>16</v>
      </c>
      <c r="EC4304" s="6" t="s">
        <v>230</v>
      </c>
      <c r="ED4304" s="6" t="s">
        <v>231</v>
      </c>
      <c r="EE4304" s="6" t="s">
        <v>97</v>
      </c>
      <c r="EF4304" s="6" t="s">
        <v>98</v>
      </c>
      <c r="EG4304" s="6">
        <v>31</v>
      </c>
      <c r="EH4304" s="6">
        <v>191</v>
      </c>
      <c r="EI4304" s="6">
        <v>31</v>
      </c>
      <c r="EJ4304" s="6">
        <v>183</v>
      </c>
      <c r="EK4304" s="6">
        <v>31</v>
      </c>
      <c r="EL4304" s="6">
        <v>183</v>
      </c>
      <c r="EM4304" s="6" t="s">
        <v>113</v>
      </c>
      <c r="EN4304" s="6" t="s">
        <v>21</v>
      </c>
      <c r="EO4304" s="6">
        <v>7</v>
      </c>
    </row>
    <row r="4305" spans="131:145" x14ac:dyDescent="0.25">
      <c r="EA4305" s="6" t="s">
        <v>0</v>
      </c>
      <c r="EB4305" s="6" t="s">
        <v>9</v>
      </c>
      <c r="EC4305" s="6" t="s">
        <v>220</v>
      </c>
      <c r="ED4305" s="6" t="s">
        <v>221</v>
      </c>
      <c r="EE4305" s="6" t="s">
        <v>97</v>
      </c>
      <c r="EF4305" s="6" t="s">
        <v>125</v>
      </c>
      <c r="EG4305" s="6">
        <v>121</v>
      </c>
      <c r="EH4305" s="6">
        <v>596</v>
      </c>
      <c r="EI4305" s="6">
        <v>129</v>
      </c>
      <c r="EJ4305" s="6">
        <v>575</v>
      </c>
      <c r="EK4305" s="6">
        <v>129</v>
      </c>
      <c r="EL4305" s="6">
        <v>575</v>
      </c>
      <c r="EM4305" s="6" t="s">
        <v>113</v>
      </c>
      <c r="EN4305" s="6" t="s">
        <v>22</v>
      </c>
      <c r="EO4305" s="6">
        <v>15</v>
      </c>
    </row>
    <row r="4306" spans="131:145" x14ac:dyDescent="0.25">
      <c r="EA4306" s="6" t="s">
        <v>3</v>
      </c>
      <c r="EB4306" s="6" t="s">
        <v>15</v>
      </c>
      <c r="EC4306" s="6" t="s">
        <v>234</v>
      </c>
      <c r="ED4306" s="6" t="s">
        <v>1060</v>
      </c>
      <c r="EE4306" s="6" t="s">
        <v>97</v>
      </c>
      <c r="EF4306" s="6" t="s">
        <v>132</v>
      </c>
      <c r="EG4306" s="6">
        <v>21</v>
      </c>
      <c r="EH4306" s="6">
        <v>107</v>
      </c>
      <c r="EI4306" s="6">
        <v>22</v>
      </c>
      <c r="EJ4306" s="6">
        <v>108</v>
      </c>
      <c r="EK4306" s="6">
        <v>22</v>
      </c>
      <c r="EL4306" s="6">
        <v>0</v>
      </c>
      <c r="EM4306" s="6" t="s">
        <v>113</v>
      </c>
      <c r="EN4306" s="6" t="s">
        <v>21</v>
      </c>
      <c r="EO4306" s="6">
        <v>0</v>
      </c>
    </row>
    <row r="4307" spans="131:145" x14ac:dyDescent="0.25">
      <c r="EA4307" s="6" t="s">
        <v>3</v>
      </c>
      <c r="EB4307" s="6" t="s">
        <v>15</v>
      </c>
      <c r="EC4307" s="6" t="s">
        <v>1862</v>
      </c>
      <c r="ED4307" s="6" t="s">
        <v>799</v>
      </c>
      <c r="EE4307" s="6" t="s">
        <v>97</v>
      </c>
      <c r="EF4307" s="6" t="s">
        <v>125</v>
      </c>
      <c r="EG4307" s="6">
        <v>51</v>
      </c>
      <c r="EH4307" s="6">
        <v>260</v>
      </c>
      <c r="EI4307" s="6">
        <v>51</v>
      </c>
      <c r="EJ4307" s="6">
        <v>263</v>
      </c>
      <c r="EK4307" s="6">
        <v>51</v>
      </c>
      <c r="EL4307" s="6">
        <v>263</v>
      </c>
      <c r="EM4307" s="6" t="s">
        <v>113</v>
      </c>
      <c r="EN4307" s="6" t="s">
        <v>23</v>
      </c>
      <c r="EO4307" s="6">
        <v>18</v>
      </c>
    </row>
    <row r="4308" spans="131:145" x14ac:dyDescent="0.25">
      <c r="EA4308" s="6" t="s">
        <v>0</v>
      </c>
      <c r="EB4308" s="6" t="s">
        <v>13</v>
      </c>
      <c r="EC4308" s="6" t="s">
        <v>205</v>
      </c>
      <c r="ED4308" s="6" t="s">
        <v>206</v>
      </c>
      <c r="EE4308" s="6" t="s">
        <v>97</v>
      </c>
      <c r="EF4308" s="6" t="s">
        <v>125</v>
      </c>
      <c r="EG4308" s="6">
        <v>116</v>
      </c>
      <c r="EH4308" s="6">
        <v>530</v>
      </c>
      <c r="EI4308" s="6">
        <v>105</v>
      </c>
      <c r="EJ4308" s="6">
        <v>464</v>
      </c>
      <c r="EK4308" s="6">
        <v>105</v>
      </c>
      <c r="EL4308" s="6">
        <v>492</v>
      </c>
      <c r="EM4308" s="6" t="s">
        <v>113</v>
      </c>
      <c r="EN4308" s="6" t="s">
        <v>21</v>
      </c>
      <c r="EO4308" s="6">
        <v>15</v>
      </c>
    </row>
    <row r="4309" spans="131:145" x14ac:dyDescent="0.25">
      <c r="EA4309" s="6" t="s">
        <v>0</v>
      </c>
      <c r="EB4309" s="6" t="s">
        <v>5</v>
      </c>
      <c r="EC4309" s="6" t="s">
        <v>713</v>
      </c>
      <c r="ED4309" s="6" t="s">
        <v>714</v>
      </c>
      <c r="EE4309" s="6" t="s">
        <v>209</v>
      </c>
      <c r="EF4309" s="6" t="s">
        <v>125</v>
      </c>
      <c r="EG4309" s="6">
        <v>110</v>
      </c>
      <c r="EH4309" s="6">
        <v>643</v>
      </c>
      <c r="EI4309" s="6">
        <v>106</v>
      </c>
      <c r="EK4309" s="6">
        <v>124</v>
      </c>
      <c r="EL4309" s="6">
        <v>0</v>
      </c>
      <c r="EM4309" s="6" t="s">
        <v>113</v>
      </c>
      <c r="EN4309" s="6" t="s">
        <v>21</v>
      </c>
      <c r="EO4309" s="6">
        <v>0</v>
      </c>
    </row>
    <row r="4310" spans="131:145" x14ac:dyDescent="0.25">
      <c r="EA4310" s="6" t="s">
        <v>3</v>
      </c>
      <c r="EB4310" s="6" t="s">
        <v>15</v>
      </c>
      <c r="EC4310" s="6" t="s">
        <v>1863</v>
      </c>
      <c r="ED4310" s="6" t="s">
        <v>801</v>
      </c>
      <c r="EE4310" s="6" t="s">
        <v>97</v>
      </c>
      <c r="EF4310" s="6" t="s">
        <v>125</v>
      </c>
      <c r="EG4310" s="6">
        <v>70</v>
      </c>
      <c r="EH4310" s="6">
        <v>273</v>
      </c>
      <c r="EI4310" s="6">
        <v>71</v>
      </c>
      <c r="EJ4310" s="6">
        <v>278</v>
      </c>
      <c r="EK4310" s="6">
        <v>71</v>
      </c>
      <c r="EL4310" s="6">
        <v>278</v>
      </c>
      <c r="EM4310" s="6" t="s">
        <v>113</v>
      </c>
      <c r="EN4310" s="6" t="s">
        <v>23</v>
      </c>
      <c r="EO4310" s="6">
        <v>15</v>
      </c>
    </row>
    <row r="4311" spans="131:145" x14ac:dyDescent="0.25">
      <c r="EA4311" s="6" t="s">
        <v>3</v>
      </c>
      <c r="EB4311" s="6" t="s">
        <v>15</v>
      </c>
      <c r="EC4311" s="6" t="s">
        <v>1862</v>
      </c>
      <c r="ED4311" s="6" t="s">
        <v>799</v>
      </c>
      <c r="EE4311" s="6" t="s">
        <v>97</v>
      </c>
      <c r="EF4311" s="6" t="s">
        <v>125</v>
      </c>
      <c r="EG4311" s="6">
        <v>51</v>
      </c>
      <c r="EH4311" s="6">
        <v>260</v>
      </c>
      <c r="EI4311" s="6">
        <v>51</v>
      </c>
      <c r="EJ4311" s="6">
        <v>263</v>
      </c>
      <c r="EK4311" s="6">
        <v>51</v>
      </c>
      <c r="EL4311" s="6">
        <v>263</v>
      </c>
      <c r="EM4311" s="6" t="s">
        <v>113</v>
      </c>
      <c r="EN4311" s="6" t="s">
        <v>22</v>
      </c>
      <c r="EO4311" s="6">
        <v>10</v>
      </c>
    </row>
    <row r="4312" spans="131:145" x14ac:dyDescent="0.25">
      <c r="EA4312" s="6" t="s">
        <v>0</v>
      </c>
      <c r="EB4312" s="6" t="s">
        <v>6</v>
      </c>
      <c r="EC4312" s="6" t="s">
        <v>721</v>
      </c>
      <c r="ED4312" s="6" t="s">
        <v>722</v>
      </c>
      <c r="EE4312" s="6" t="s">
        <v>97</v>
      </c>
      <c r="EF4312" s="6" t="s">
        <v>125</v>
      </c>
      <c r="EG4312" s="6">
        <v>30</v>
      </c>
      <c r="EH4312" s="6">
        <v>181</v>
      </c>
      <c r="EI4312" s="6">
        <v>30</v>
      </c>
      <c r="EJ4312" s="6">
        <v>181</v>
      </c>
      <c r="EK4312" s="6">
        <v>30</v>
      </c>
      <c r="EL4312" s="6">
        <v>181</v>
      </c>
      <c r="EM4312" s="6" t="s">
        <v>113</v>
      </c>
      <c r="EN4312" s="6" t="s">
        <v>22</v>
      </c>
      <c r="EO4312" s="6">
        <v>5</v>
      </c>
    </row>
    <row r="4313" spans="131:145" x14ac:dyDescent="0.25">
      <c r="EA4313" s="6" t="s">
        <v>3</v>
      </c>
      <c r="EB4313" s="6" t="s">
        <v>15</v>
      </c>
      <c r="EC4313" s="6" t="s">
        <v>1862</v>
      </c>
      <c r="ED4313" s="6" t="s">
        <v>799</v>
      </c>
      <c r="EE4313" s="6" t="s">
        <v>97</v>
      </c>
      <c r="EF4313" s="6" t="s">
        <v>125</v>
      </c>
      <c r="EG4313" s="6">
        <v>51</v>
      </c>
      <c r="EH4313" s="6">
        <v>260</v>
      </c>
      <c r="EI4313" s="6">
        <v>51</v>
      </c>
      <c r="EJ4313" s="6">
        <v>263</v>
      </c>
      <c r="EK4313" s="6">
        <v>51</v>
      </c>
      <c r="EL4313" s="6">
        <v>263</v>
      </c>
      <c r="EM4313" s="6" t="s">
        <v>113</v>
      </c>
      <c r="EN4313" s="6" t="s">
        <v>21</v>
      </c>
      <c r="EO4313" s="6">
        <v>8</v>
      </c>
    </row>
    <row r="4314" spans="131:145" x14ac:dyDescent="0.25">
      <c r="EA4314" s="6" t="s">
        <v>3</v>
      </c>
      <c r="EB4314" s="6" t="s">
        <v>15</v>
      </c>
      <c r="EC4314" s="6" t="s">
        <v>234</v>
      </c>
      <c r="ED4314" s="6" t="s">
        <v>1060</v>
      </c>
      <c r="EE4314" s="6" t="s">
        <v>97</v>
      </c>
      <c r="EF4314" s="6" t="s">
        <v>132</v>
      </c>
      <c r="EG4314" s="6">
        <v>21</v>
      </c>
      <c r="EH4314" s="6">
        <v>107</v>
      </c>
      <c r="EI4314" s="6">
        <v>22</v>
      </c>
      <c r="EJ4314" s="6">
        <v>108</v>
      </c>
      <c r="EK4314" s="6">
        <v>22</v>
      </c>
      <c r="EL4314" s="6">
        <v>0</v>
      </c>
      <c r="EM4314" s="6" t="s">
        <v>113</v>
      </c>
      <c r="EN4314" s="6" t="s">
        <v>22</v>
      </c>
      <c r="EO4314" s="6">
        <v>0</v>
      </c>
    </row>
    <row r="4315" spans="131:145" x14ac:dyDescent="0.25">
      <c r="EA4315" s="6" t="s">
        <v>0</v>
      </c>
      <c r="EB4315" s="6" t="s">
        <v>6</v>
      </c>
      <c r="EC4315" s="6" t="s">
        <v>721</v>
      </c>
      <c r="ED4315" s="6" t="s">
        <v>722</v>
      </c>
      <c r="EE4315" s="6" t="s">
        <v>97</v>
      </c>
      <c r="EF4315" s="6" t="s">
        <v>125</v>
      </c>
      <c r="EG4315" s="6">
        <v>30</v>
      </c>
      <c r="EH4315" s="6">
        <v>181</v>
      </c>
      <c r="EI4315" s="6">
        <v>30</v>
      </c>
      <c r="EJ4315" s="6">
        <v>181</v>
      </c>
      <c r="EK4315" s="6">
        <v>30</v>
      </c>
      <c r="EL4315" s="6">
        <v>181</v>
      </c>
      <c r="EM4315" s="6" t="s">
        <v>113</v>
      </c>
      <c r="EN4315" s="6" t="s">
        <v>23</v>
      </c>
      <c r="EO4315" s="6">
        <v>9</v>
      </c>
    </row>
    <row r="4316" spans="131:145" x14ac:dyDescent="0.25">
      <c r="EA4316" s="6" t="s">
        <v>0</v>
      </c>
      <c r="EB4316" s="6" t="s">
        <v>12</v>
      </c>
      <c r="EC4316" s="6" t="s">
        <v>1848</v>
      </c>
      <c r="ED4316" s="6" t="s">
        <v>198</v>
      </c>
      <c r="EE4316" s="6" t="s">
        <v>97</v>
      </c>
      <c r="EF4316" s="6" t="s">
        <v>125</v>
      </c>
      <c r="EG4316" s="6">
        <v>20</v>
      </c>
      <c r="EH4316" s="6">
        <v>106</v>
      </c>
      <c r="EI4316" s="6">
        <v>13</v>
      </c>
      <c r="EJ4316" s="6">
        <v>94</v>
      </c>
      <c r="EK4316" s="6">
        <v>18</v>
      </c>
      <c r="EL4316" s="6">
        <v>94</v>
      </c>
      <c r="EM4316" s="6" t="s">
        <v>113</v>
      </c>
      <c r="EN4316" s="6" t="s">
        <v>23</v>
      </c>
      <c r="EO4316" s="6">
        <v>5</v>
      </c>
    </row>
    <row r="4317" spans="131:145" x14ac:dyDescent="0.25">
      <c r="EA4317" s="6" t="s">
        <v>3</v>
      </c>
      <c r="EB4317" s="6" t="s">
        <v>14</v>
      </c>
      <c r="EC4317" s="6" t="s">
        <v>776</v>
      </c>
      <c r="ED4317" s="6" t="s">
        <v>777</v>
      </c>
      <c r="EE4317" s="6" t="s">
        <v>97</v>
      </c>
      <c r="EF4317" s="6" t="s">
        <v>98</v>
      </c>
      <c r="EG4317" s="6">
        <v>77</v>
      </c>
      <c r="EH4317" s="6">
        <v>384</v>
      </c>
      <c r="EI4317" s="6">
        <v>79</v>
      </c>
      <c r="EJ4317" s="6">
        <v>394</v>
      </c>
      <c r="EK4317" s="6">
        <v>79</v>
      </c>
      <c r="EL4317" s="6">
        <v>394</v>
      </c>
      <c r="EM4317" s="6" t="s">
        <v>113</v>
      </c>
      <c r="EN4317" s="6" t="s">
        <v>23</v>
      </c>
      <c r="EO4317" s="6">
        <v>18</v>
      </c>
    </row>
    <row r="4318" spans="131:145" x14ac:dyDescent="0.25">
      <c r="EA4318" s="6" t="s">
        <v>0</v>
      </c>
      <c r="EB4318" s="6" t="s">
        <v>9</v>
      </c>
      <c r="EC4318" s="6" t="s">
        <v>1078</v>
      </c>
      <c r="ED4318" s="6" t="s">
        <v>1079</v>
      </c>
      <c r="EE4318" s="6" t="s">
        <v>97</v>
      </c>
      <c r="EF4318" s="6" t="s">
        <v>125</v>
      </c>
      <c r="EG4318" s="6">
        <v>115</v>
      </c>
      <c r="EH4318" s="6">
        <v>502</v>
      </c>
      <c r="EI4318" s="6">
        <v>123</v>
      </c>
      <c r="EJ4318" s="6">
        <v>555</v>
      </c>
      <c r="EK4318" s="6">
        <v>123</v>
      </c>
      <c r="EL4318" s="6">
        <v>555</v>
      </c>
      <c r="EM4318" s="6" t="s">
        <v>113</v>
      </c>
      <c r="EN4318" s="6" t="s">
        <v>21</v>
      </c>
      <c r="EO4318" s="6">
        <v>30</v>
      </c>
    </row>
    <row r="4319" spans="131:145" x14ac:dyDescent="0.25">
      <c r="EA4319" s="6" t="s">
        <v>0</v>
      </c>
      <c r="EB4319" s="6" t="s">
        <v>12</v>
      </c>
      <c r="EC4319" s="6" t="s">
        <v>1848</v>
      </c>
      <c r="ED4319" s="6" t="s">
        <v>198</v>
      </c>
      <c r="EE4319" s="6" t="s">
        <v>97</v>
      </c>
      <c r="EF4319" s="6" t="s">
        <v>125</v>
      </c>
      <c r="EG4319" s="6">
        <v>20</v>
      </c>
      <c r="EH4319" s="6">
        <v>106</v>
      </c>
      <c r="EI4319" s="6">
        <v>13</v>
      </c>
      <c r="EJ4319" s="6">
        <v>94</v>
      </c>
      <c r="EK4319" s="6">
        <v>18</v>
      </c>
      <c r="EL4319" s="6">
        <v>94</v>
      </c>
      <c r="EM4319" s="6" t="s">
        <v>113</v>
      </c>
      <c r="EN4319" s="6" t="s">
        <v>22</v>
      </c>
      <c r="EO4319" s="6">
        <v>1</v>
      </c>
    </row>
    <row r="4320" spans="131:145" x14ac:dyDescent="0.25">
      <c r="EA4320" s="6" t="s">
        <v>0</v>
      </c>
      <c r="EB4320" s="6" t="s">
        <v>9</v>
      </c>
      <c r="EC4320" s="6" t="s">
        <v>1078</v>
      </c>
      <c r="ED4320" s="6" t="s">
        <v>1079</v>
      </c>
      <c r="EE4320" s="6" t="s">
        <v>97</v>
      </c>
      <c r="EF4320" s="6" t="s">
        <v>125</v>
      </c>
      <c r="EG4320" s="6">
        <v>115</v>
      </c>
      <c r="EH4320" s="6">
        <v>502</v>
      </c>
      <c r="EI4320" s="6">
        <v>123</v>
      </c>
      <c r="EJ4320" s="6">
        <v>555</v>
      </c>
      <c r="EK4320" s="6">
        <v>123</v>
      </c>
      <c r="EL4320" s="6">
        <v>555</v>
      </c>
      <c r="EM4320" s="6" t="s">
        <v>113</v>
      </c>
      <c r="EN4320" s="6" t="s">
        <v>22</v>
      </c>
      <c r="EO4320" s="6">
        <v>23</v>
      </c>
    </row>
    <row r="4321" spans="131:145" x14ac:dyDescent="0.25">
      <c r="EA4321" s="6" t="s">
        <v>3</v>
      </c>
      <c r="EB4321" s="6" t="s">
        <v>14</v>
      </c>
      <c r="EC4321" s="6" t="s">
        <v>776</v>
      </c>
      <c r="ED4321" s="6" t="s">
        <v>777</v>
      </c>
      <c r="EE4321" s="6" t="s">
        <v>97</v>
      </c>
      <c r="EF4321" s="6" t="s">
        <v>98</v>
      </c>
      <c r="EG4321" s="6">
        <v>77</v>
      </c>
      <c r="EH4321" s="6">
        <v>384</v>
      </c>
      <c r="EI4321" s="6">
        <v>79</v>
      </c>
      <c r="EJ4321" s="6">
        <v>394</v>
      </c>
      <c r="EK4321" s="6">
        <v>79</v>
      </c>
      <c r="EL4321" s="6">
        <v>394</v>
      </c>
      <c r="EM4321" s="6" t="s">
        <v>113</v>
      </c>
      <c r="EN4321" s="6" t="s">
        <v>22</v>
      </c>
      <c r="EO4321" s="6">
        <v>6</v>
      </c>
    </row>
    <row r="4322" spans="131:145" x14ac:dyDescent="0.25">
      <c r="EA4322" s="6" t="s">
        <v>0</v>
      </c>
      <c r="EB4322" s="6" t="s">
        <v>13</v>
      </c>
      <c r="EC4322" s="6" t="s">
        <v>243</v>
      </c>
      <c r="ED4322" s="6" t="s">
        <v>244</v>
      </c>
      <c r="EE4322" s="6" t="s">
        <v>97</v>
      </c>
      <c r="EF4322" s="6" t="s">
        <v>98</v>
      </c>
      <c r="EG4322" s="6">
        <v>67</v>
      </c>
      <c r="EH4322" s="6">
        <v>350</v>
      </c>
      <c r="EI4322" s="6">
        <v>67</v>
      </c>
      <c r="EJ4322" s="6">
        <v>350</v>
      </c>
      <c r="EK4322" s="6">
        <v>67</v>
      </c>
      <c r="EL4322" s="6">
        <v>350</v>
      </c>
      <c r="EM4322" s="6" t="s">
        <v>113</v>
      </c>
      <c r="EN4322" s="6" t="s">
        <v>23</v>
      </c>
      <c r="EO4322" s="6">
        <v>30</v>
      </c>
    </row>
    <row r="4323" spans="131:145" x14ac:dyDescent="0.25">
      <c r="EA4323" s="6" t="s">
        <v>3</v>
      </c>
      <c r="EB4323" s="6" t="s">
        <v>15</v>
      </c>
      <c r="EC4323" s="6" t="s">
        <v>234</v>
      </c>
      <c r="ED4323" s="6" t="s">
        <v>1060</v>
      </c>
      <c r="EE4323" s="6" t="s">
        <v>97</v>
      </c>
      <c r="EF4323" s="6" t="s">
        <v>132</v>
      </c>
      <c r="EG4323" s="6">
        <v>21</v>
      </c>
      <c r="EH4323" s="6">
        <v>107</v>
      </c>
      <c r="EI4323" s="6">
        <v>22</v>
      </c>
      <c r="EJ4323" s="6">
        <v>108</v>
      </c>
      <c r="EK4323" s="6">
        <v>22</v>
      </c>
      <c r="EL4323" s="6">
        <v>0</v>
      </c>
      <c r="EM4323" s="6" t="s">
        <v>113</v>
      </c>
      <c r="EN4323" s="6" t="s">
        <v>23</v>
      </c>
      <c r="EO4323" s="6">
        <v>0</v>
      </c>
    </row>
    <row r="4324" spans="131:145" x14ac:dyDescent="0.25">
      <c r="EA4324" s="6" t="s">
        <v>0</v>
      </c>
      <c r="EB4324" s="6" t="s">
        <v>9</v>
      </c>
      <c r="EC4324" s="6" t="s">
        <v>220</v>
      </c>
      <c r="ED4324" s="6" t="s">
        <v>221</v>
      </c>
      <c r="EE4324" s="6" t="s">
        <v>97</v>
      </c>
      <c r="EF4324" s="6" t="s">
        <v>125</v>
      </c>
      <c r="EG4324" s="6">
        <v>121</v>
      </c>
      <c r="EH4324" s="6">
        <v>596</v>
      </c>
      <c r="EI4324" s="6">
        <v>129</v>
      </c>
      <c r="EJ4324" s="6">
        <v>575</v>
      </c>
      <c r="EK4324" s="6">
        <v>129</v>
      </c>
      <c r="EL4324" s="6">
        <v>575</v>
      </c>
      <c r="EM4324" s="6" t="s">
        <v>113</v>
      </c>
      <c r="EN4324" s="6" t="s">
        <v>23</v>
      </c>
      <c r="EO4324" s="6">
        <v>38</v>
      </c>
    </row>
    <row r="4325" spans="131:145" x14ac:dyDescent="0.25">
      <c r="EA4325" s="6" t="s">
        <v>3</v>
      </c>
      <c r="EB4325" s="6" t="s">
        <v>14</v>
      </c>
      <c r="EC4325" s="6" t="s">
        <v>783</v>
      </c>
      <c r="ED4325" s="6" t="s">
        <v>784</v>
      </c>
      <c r="EE4325" s="6" t="s">
        <v>97</v>
      </c>
      <c r="EF4325" s="6" t="s">
        <v>98</v>
      </c>
      <c r="EG4325" s="6">
        <v>41</v>
      </c>
      <c r="EH4325" s="6">
        <v>214</v>
      </c>
      <c r="EI4325" s="6">
        <v>41</v>
      </c>
      <c r="EJ4325" s="6">
        <v>214</v>
      </c>
      <c r="EK4325" s="6">
        <v>41</v>
      </c>
      <c r="EL4325" s="6">
        <v>214</v>
      </c>
      <c r="EM4325" s="6" t="s">
        <v>113</v>
      </c>
      <c r="EN4325" s="6" t="s">
        <v>21</v>
      </c>
      <c r="EO4325" s="6">
        <v>9</v>
      </c>
    </row>
    <row r="4326" spans="131:145" x14ac:dyDescent="0.25">
      <c r="EA4326" s="6" t="s">
        <v>0</v>
      </c>
      <c r="EB4326" s="6" t="s">
        <v>13</v>
      </c>
      <c r="EC4326" s="6" t="s">
        <v>1853</v>
      </c>
      <c r="ED4326" s="6" t="s">
        <v>204</v>
      </c>
      <c r="EE4326" s="6" t="s">
        <v>97</v>
      </c>
      <c r="EF4326" s="6" t="s">
        <v>125</v>
      </c>
      <c r="EG4326" s="6">
        <v>41</v>
      </c>
      <c r="EH4326" s="6">
        <v>199</v>
      </c>
      <c r="EI4326" s="6">
        <v>41</v>
      </c>
      <c r="EJ4326" s="6">
        <v>196</v>
      </c>
      <c r="EK4326" s="6">
        <v>41</v>
      </c>
      <c r="EL4326" s="6">
        <v>201</v>
      </c>
      <c r="EM4326" s="6" t="s">
        <v>113</v>
      </c>
      <c r="EN4326" s="6" t="s">
        <v>23</v>
      </c>
      <c r="EO4326" s="6">
        <v>18</v>
      </c>
    </row>
    <row r="4327" spans="131:145" x14ac:dyDescent="0.25">
      <c r="EA4327" s="6" t="s">
        <v>0</v>
      </c>
      <c r="EB4327" s="6" t="s">
        <v>13</v>
      </c>
      <c r="EC4327" s="6" t="s">
        <v>175</v>
      </c>
      <c r="ED4327" s="6" t="s">
        <v>176</v>
      </c>
      <c r="EE4327" s="6" t="s">
        <v>97</v>
      </c>
      <c r="EF4327" s="6" t="s">
        <v>125</v>
      </c>
      <c r="EG4327" s="6">
        <v>35</v>
      </c>
      <c r="EH4327" s="6">
        <v>215</v>
      </c>
      <c r="EI4327" s="6">
        <v>35</v>
      </c>
      <c r="EJ4327" s="6">
        <v>211</v>
      </c>
      <c r="EK4327" s="6">
        <v>35</v>
      </c>
      <c r="EL4327" s="6">
        <v>212</v>
      </c>
      <c r="EM4327" s="6" t="s">
        <v>113</v>
      </c>
      <c r="EN4327" s="6" t="s">
        <v>23</v>
      </c>
      <c r="EO4327" s="6">
        <v>8</v>
      </c>
    </row>
    <row r="4328" spans="131:145" x14ac:dyDescent="0.25">
      <c r="EA4328" s="6" t="s">
        <v>3</v>
      </c>
      <c r="EB4328" s="6" t="s">
        <v>17</v>
      </c>
      <c r="EC4328" s="6" t="s">
        <v>767</v>
      </c>
      <c r="ED4328" s="6" t="s">
        <v>768</v>
      </c>
      <c r="EE4328" s="6" t="s">
        <v>97</v>
      </c>
      <c r="EF4328" s="6" t="s">
        <v>98</v>
      </c>
      <c r="EG4328" s="6">
        <v>61</v>
      </c>
      <c r="EH4328" s="6">
        <v>264</v>
      </c>
      <c r="EI4328" s="6">
        <v>55</v>
      </c>
      <c r="EJ4328" s="6">
        <v>251</v>
      </c>
      <c r="EK4328" s="6">
        <v>55</v>
      </c>
      <c r="EL4328" s="6">
        <v>251</v>
      </c>
      <c r="EM4328" s="6" t="s">
        <v>113</v>
      </c>
      <c r="EN4328" s="6" t="s">
        <v>22</v>
      </c>
      <c r="EO4328" s="6">
        <v>12</v>
      </c>
    </row>
    <row r="4329" spans="131:145" x14ac:dyDescent="0.25">
      <c r="EA4329" s="6" t="s">
        <v>0</v>
      </c>
      <c r="EB4329" s="6" t="s">
        <v>13</v>
      </c>
      <c r="EC4329" s="6" t="s">
        <v>199</v>
      </c>
      <c r="ED4329" s="6" t="s">
        <v>200</v>
      </c>
      <c r="EE4329" s="6" t="s">
        <v>97</v>
      </c>
      <c r="EF4329" s="6" t="s">
        <v>125</v>
      </c>
      <c r="EG4329" s="6">
        <v>77</v>
      </c>
      <c r="EH4329" s="6">
        <v>380</v>
      </c>
      <c r="EI4329" s="6">
        <v>76</v>
      </c>
      <c r="EJ4329" s="6">
        <v>342</v>
      </c>
      <c r="EK4329" s="6">
        <v>76</v>
      </c>
      <c r="EL4329" s="6">
        <v>344</v>
      </c>
      <c r="EM4329" s="6" t="s">
        <v>113</v>
      </c>
      <c r="EN4329" s="6" t="s">
        <v>23</v>
      </c>
      <c r="EO4329" s="6">
        <v>26</v>
      </c>
    </row>
    <row r="4330" spans="131:145" x14ac:dyDescent="0.25">
      <c r="EA4330" s="6" t="s">
        <v>3</v>
      </c>
      <c r="EB4330" s="6" t="s">
        <v>17</v>
      </c>
      <c r="EC4330" s="6" t="s">
        <v>771</v>
      </c>
      <c r="ED4330" s="6" t="s">
        <v>772</v>
      </c>
      <c r="EE4330" s="6" t="s">
        <v>209</v>
      </c>
      <c r="EF4330" s="6" t="s">
        <v>125</v>
      </c>
      <c r="EG4330" s="6">
        <v>9</v>
      </c>
      <c r="EH4330" s="6">
        <v>40</v>
      </c>
      <c r="EI4330" s="6">
        <v>9</v>
      </c>
      <c r="EJ4330" s="6">
        <v>43</v>
      </c>
      <c r="EK4330" s="6">
        <v>9</v>
      </c>
      <c r="EL4330" s="6">
        <v>43</v>
      </c>
      <c r="EM4330" s="6" t="s">
        <v>113</v>
      </c>
      <c r="EN4330" s="6" t="s">
        <v>21</v>
      </c>
      <c r="EO4330" s="6">
        <v>1</v>
      </c>
    </row>
    <row r="4331" spans="131:145" x14ac:dyDescent="0.25">
      <c r="EA4331" s="6" t="s">
        <v>0</v>
      </c>
      <c r="EB4331" s="6" t="s">
        <v>13</v>
      </c>
      <c r="EC4331" s="6" t="s">
        <v>201</v>
      </c>
      <c r="ED4331" s="6" t="s">
        <v>202</v>
      </c>
      <c r="EE4331" s="6" t="s">
        <v>97</v>
      </c>
      <c r="EF4331" s="6" t="s">
        <v>132</v>
      </c>
      <c r="EG4331" s="6">
        <v>8</v>
      </c>
      <c r="EH4331" s="6">
        <v>40</v>
      </c>
      <c r="EI4331" s="6">
        <v>8</v>
      </c>
      <c r="EJ4331" s="6">
        <v>28</v>
      </c>
      <c r="EK4331" s="6">
        <v>8</v>
      </c>
      <c r="EL4331" s="6">
        <v>40</v>
      </c>
      <c r="EM4331" s="6" t="s">
        <v>113</v>
      </c>
      <c r="EN4331" s="6" t="s">
        <v>21</v>
      </c>
      <c r="EO4331" s="6">
        <v>1</v>
      </c>
    </row>
    <row r="4332" spans="131:145" x14ac:dyDescent="0.25">
      <c r="EA4332" s="6" t="s">
        <v>3</v>
      </c>
      <c r="EB4332" s="6" t="s">
        <v>17</v>
      </c>
      <c r="EC4332" s="6" t="s">
        <v>767</v>
      </c>
      <c r="ED4332" s="6" t="s">
        <v>768</v>
      </c>
      <c r="EE4332" s="6" t="s">
        <v>97</v>
      </c>
      <c r="EF4332" s="6" t="s">
        <v>98</v>
      </c>
      <c r="EG4332" s="6">
        <v>61</v>
      </c>
      <c r="EH4332" s="6">
        <v>264</v>
      </c>
      <c r="EI4332" s="6">
        <v>55</v>
      </c>
      <c r="EJ4332" s="6">
        <v>251</v>
      </c>
      <c r="EK4332" s="6">
        <v>55</v>
      </c>
      <c r="EL4332" s="6">
        <v>251</v>
      </c>
      <c r="EM4332" s="6" t="s">
        <v>113</v>
      </c>
      <c r="EN4332" s="6" t="s">
        <v>21</v>
      </c>
      <c r="EO4332" s="6">
        <v>25</v>
      </c>
    </row>
    <row r="4333" spans="131:145" x14ac:dyDescent="0.25">
      <c r="EA4333" s="6" t="s">
        <v>3</v>
      </c>
      <c r="EB4333" s="6" t="s">
        <v>17</v>
      </c>
      <c r="EC4333" s="6" t="s">
        <v>771</v>
      </c>
      <c r="ED4333" s="6" t="s">
        <v>772</v>
      </c>
      <c r="EE4333" s="6" t="s">
        <v>209</v>
      </c>
      <c r="EF4333" s="6" t="s">
        <v>125</v>
      </c>
      <c r="EG4333" s="6">
        <v>9</v>
      </c>
      <c r="EH4333" s="6">
        <v>40</v>
      </c>
      <c r="EI4333" s="6">
        <v>9</v>
      </c>
      <c r="EJ4333" s="6">
        <v>43</v>
      </c>
      <c r="EK4333" s="6">
        <v>9</v>
      </c>
      <c r="EL4333" s="6">
        <v>43</v>
      </c>
      <c r="EM4333" s="6" t="s">
        <v>113</v>
      </c>
      <c r="EN4333" s="6" t="s">
        <v>22</v>
      </c>
      <c r="EO4333" s="6">
        <v>1</v>
      </c>
    </row>
    <row r="4334" spans="131:145" x14ac:dyDescent="0.25">
      <c r="EA4334" s="6" t="s">
        <v>0</v>
      </c>
      <c r="EB4334" s="6" t="s">
        <v>13</v>
      </c>
      <c r="EC4334" s="6" t="s">
        <v>201</v>
      </c>
      <c r="ED4334" s="6" t="s">
        <v>202</v>
      </c>
      <c r="EE4334" s="6" t="s">
        <v>97</v>
      </c>
      <c r="EF4334" s="6" t="s">
        <v>132</v>
      </c>
      <c r="EG4334" s="6">
        <v>8</v>
      </c>
      <c r="EH4334" s="6">
        <v>40</v>
      </c>
      <c r="EI4334" s="6">
        <v>8</v>
      </c>
      <c r="EJ4334" s="6">
        <v>28</v>
      </c>
      <c r="EK4334" s="6">
        <v>8</v>
      </c>
      <c r="EL4334" s="6">
        <v>40</v>
      </c>
      <c r="EM4334" s="6" t="s">
        <v>113</v>
      </c>
      <c r="EN4334" s="6" t="s">
        <v>22</v>
      </c>
      <c r="EO4334" s="6">
        <v>2</v>
      </c>
    </row>
    <row r="4335" spans="131:145" x14ac:dyDescent="0.25">
      <c r="EA4335" s="6" t="s">
        <v>3</v>
      </c>
      <c r="EB4335" s="6" t="s">
        <v>15</v>
      </c>
      <c r="EC4335" s="6" t="s">
        <v>806</v>
      </c>
      <c r="ED4335" s="6" t="s">
        <v>807</v>
      </c>
      <c r="EE4335" s="6" t="s">
        <v>97</v>
      </c>
      <c r="EF4335" s="6" t="s">
        <v>125</v>
      </c>
      <c r="EG4335" s="6">
        <v>178</v>
      </c>
      <c r="EH4335" s="6">
        <v>827</v>
      </c>
      <c r="EI4335" s="6">
        <v>194</v>
      </c>
      <c r="EJ4335" s="6">
        <v>890</v>
      </c>
      <c r="EK4335" s="6">
        <v>194</v>
      </c>
      <c r="EL4335" s="6">
        <v>890</v>
      </c>
      <c r="EM4335" s="6" t="s">
        <v>113</v>
      </c>
      <c r="EN4335" s="6" t="s">
        <v>23</v>
      </c>
      <c r="EO4335" s="6">
        <v>99</v>
      </c>
    </row>
    <row r="4336" spans="131:145" x14ac:dyDescent="0.25">
      <c r="EA4336" s="6" t="s">
        <v>3</v>
      </c>
      <c r="EB4336" s="6" t="s">
        <v>15</v>
      </c>
      <c r="EC4336" s="6" t="s">
        <v>794</v>
      </c>
      <c r="ED4336" s="6" t="s">
        <v>795</v>
      </c>
      <c r="EE4336" s="6" t="s">
        <v>97</v>
      </c>
      <c r="EF4336" s="6" t="s">
        <v>125</v>
      </c>
      <c r="EG4336" s="6">
        <v>78</v>
      </c>
      <c r="EH4336" s="6">
        <v>390</v>
      </c>
      <c r="EI4336" s="6">
        <v>77</v>
      </c>
      <c r="EJ4336" s="6">
        <v>384</v>
      </c>
      <c r="EK4336" s="6">
        <v>77</v>
      </c>
      <c r="EL4336" s="6">
        <v>384</v>
      </c>
      <c r="EM4336" s="6" t="s">
        <v>113</v>
      </c>
      <c r="EN4336" s="6" t="s">
        <v>23</v>
      </c>
      <c r="EO4336" s="6">
        <v>62</v>
      </c>
    </row>
    <row r="4337" spans="131:145" x14ac:dyDescent="0.25">
      <c r="EA4337" s="6" t="s">
        <v>3</v>
      </c>
      <c r="EB4337" s="6" t="s">
        <v>15</v>
      </c>
      <c r="EC4337" s="6" t="s">
        <v>806</v>
      </c>
      <c r="ED4337" s="6" t="s">
        <v>807</v>
      </c>
      <c r="EE4337" s="6" t="s">
        <v>97</v>
      </c>
      <c r="EF4337" s="6" t="s">
        <v>125</v>
      </c>
      <c r="EG4337" s="6">
        <v>178</v>
      </c>
      <c r="EH4337" s="6">
        <v>827</v>
      </c>
      <c r="EI4337" s="6">
        <v>194</v>
      </c>
      <c r="EJ4337" s="6">
        <v>890</v>
      </c>
      <c r="EK4337" s="6">
        <v>194</v>
      </c>
      <c r="EL4337" s="6">
        <v>890</v>
      </c>
      <c r="EM4337" s="6" t="s">
        <v>113</v>
      </c>
      <c r="EN4337" s="6" t="s">
        <v>22</v>
      </c>
      <c r="EO4337" s="6">
        <v>49</v>
      </c>
    </row>
    <row r="4338" spans="131:145" x14ac:dyDescent="0.25">
      <c r="EA4338" s="6" t="s">
        <v>3</v>
      </c>
      <c r="EB4338" s="6" t="s">
        <v>17</v>
      </c>
      <c r="EC4338" s="6" t="s">
        <v>767</v>
      </c>
      <c r="ED4338" s="6" t="s">
        <v>768</v>
      </c>
      <c r="EE4338" s="6" t="s">
        <v>97</v>
      </c>
      <c r="EF4338" s="6" t="s">
        <v>98</v>
      </c>
      <c r="EG4338" s="6">
        <v>61</v>
      </c>
      <c r="EH4338" s="6">
        <v>264</v>
      </c>
      <c r="EI4338" s="6">
        <v>55</v>
      </c>
      <c r="EJ4338" s="6">
        <v>251</v>
      </c>
      <c r="EK4338" s="6">
        <v>55</v>
      </c>
      <c r="EL4338" s="6">
        <v>251</v>
      </c>
      <c r="EM4338" s="6" t="s">
        <v>113</v>
      </c>
      <c r="EN4338" s="6" t="s">
        <v>23</v>
      </c>
      <c r="EO4338" s="6">
        <v>37</v>
      </c>
    </row>
    <row r="4339" spans="131:145" x14ac:dyDescent="0.25">
      <c r="EA4339" s="6" t="s">
        <v>3</v>
      </c>
      <c r="EB4339" s="6" t="s">
        <v>15</v>
      </c>
      <c r="EC4339" s="6" t="s">
        <v>228</v>
      </c>
      <c r="ED4339" s="6" t="s">
        <v>229</v>
      </c>
      <c r="EE4339" s="6" t="s">
        <v>97</v>
      </c>
      <c r="EF4339" s="6" t="s">
        <v>98</v>
      </c>
      <c r="EG4339" s="6">
        <v>30</v>
      </c>
      <c r="EH4339" s="6">
        <v>139</v>
      </c>
      <c r="EI4339" s="6">
        <v>31</v>
      </c>
      <c r="EJ4339" s="6">
        <v>140</v>
      </c>
      <c r="EK4339" s="6">
        <v>31</v>
      </c>
      <c r="EL4339" s="6">
        <v>140</v>
      </c>
      <c r="EM4339" s="6" t="s">
        <v>113</v>
      </c>
      <c r="EN4339" s="6" t="s">
        <v>23</v>
      </c>
      <c r="EO4339" s="6">
        <v>5</v>
      </c>
    </row>
    <row r="4340" spans="131:145" x14ac:dyDescent="0.25">
      <c r="EA4340" s="6" t="s">
        <v>3</v>
      </c>
      <c r="EB4340" s="6" t="s">
        <v>15</v>
      </c>
      <c r="EC4340" s="6" t="s">
        <v>794</v>
      </c>
      <c r="ED4340" s="6" t="s">
        <v>795</v>
      </c>
      <c r="EE4340" s="6" t="s">
        <v>97</v>
      </c>
      <c r="EF4340" s="6" t="s">
        <v>125</v>
      </c>
      <c r="EG4340" s="6">
        <v>78</v>
      </c>
      <c r="EH4340" s="6">
        <v>390</v>
      </c>
      <c r="EI4340" s="6">
        <v>77</v>
      </c>
      <c r="EJ4340" s="6">
        <v>384</v>
      </c>
      <c r="EK4340" s="6">
        <v>77</v>
      </c>
      <c r="EL4340" s="6">
        <v>384</v>
      </c>
      <c r="EM4340" s="6" t="s">
        <v>113</v>
      </c>
      <c r="EN4340" s="6" t="s">
        <v>22</v>
      </c>
      <c r="EO4340" s="6">
        <v>29</v>
      </c>
    </row>
    <row r="4341" spans="131:145" x14ac:dyDescent="0.25">
      <c r="EA4341" s="6" t="s">
        <v>0</v>
      </c>
      <c r="EB4341" s="6" t="s">
        <v>13</v>
      </c>
      <c r="EC4341" s="6" t="s">
        <v>245</v>
      </c>
      <c r="ED4341" s="6" t="s">
        <v>246</v>
      </c>
      <c r="EE4341" s="6" t="s">
        <v>97</v>
      </c>
      <c r="EF4341" s="6" t="s">
        <v>98</v>
      </c>
      <c r="EG4341" s="6">
        <v>25</v>
      </c>
      <c r="EH4341" s="6">
        <v>133</v>
      </c>
      <c r="EI4341" s="6">
        <v>22</v>
      </c>
      <c r="EJ4341" s="6">
        <v>95</v>
      </c>
      <c r="EK4341" s="6">
        <v>25</v>
      </c>
      <c r="EL4341" s="6">
        <v>134</v>
      </c>
      <c r="EM4341" s="6" t="s">
        <v>113</v>
      </c>
      <c r="EN4341" s="6" t="s">
        <v>22</v>
      </c>
      <c r="EO4341" s="6">
        <v>4</v>
      </c>
    </row>
    <row r="4342" spans="131:145" x14ac:dyDescent="0.25">
      <c r="EA4342" s="6" t="s">
        <v>0</v>
      </c>
      <c r="EB4342" s="6" t="s">
        <v>13</v>
      </c>
      <c r="EC4342" s="6" t="s">
        <v>247</v>
      </c>
      <c r="ED4342" s="6" t="s">
        <v>248</v>
      </c>
      <c r="EE4342" s="6" t="s">
        <v>97</v>
      </c>
      <c r="EF4342" s="6" t="s">
        <v>98</v>
      </c>
      <c r="EG4342" s="6">
        <v>10</v>
      </c>
      <c r="EH4342" s="6">
        <v>39</v>
      </c>
      <c r="EI4342" s="6">
        <v>7</v>
      </c>
      <c r="EJ4342" s="6">
        <v>25</v>
      </c>
      <c r="EK4342" s="6">
        <v>10</v>
      </c>
      <c r="EL4342" s="6">
        <v>39</v>
      </c>
      <c r="EM4342" s="6" t="s">
        <v>113</v>
      </c>
      <c r="EN4342" s="6" t="s">
        <v>21</v>
      </c>
      <c r="EO4342" s="6">
        <v>1</v>
      </c>
    </row>
    <row r="4343" spans="131:145" x14ac:dyDescent="0.25">
      <c r="EA4343" s="6" t="s">
        <v>0</v>
      </c>
      <c r="EB4343" s="6" t="s">
        <v>13</v>
      </c>
      <c r="EC4343" s="6" t="s">
        <v>201</v>
      </c>
      <c r="ED4343" s="6" t="s">
        <v>202</v>
      </c>
      <c r="EE4343" s="6" t="s">
        <v>97</v>
      </c>
      <c r="EF4343" s="6" t="s">
        <v>132</v>
      </c>
      <c r="EG4343" s="6">
        <v>8</v>
      </c>
      <c r="EH4343" s="6">
        <v>40</v>
      </c>
      <c r="EI4343" s="6">
        <v>8</v>
      </c>
      <c r="EJ4343" s="6">
        <v>28</v>
      </c>
      <c r="EK4343" s="6">
        <v>8</v>
      </c>
      <c r="EL4343" s="6">
        <v>40</v>
      </c>
      <c r="EM4343" s="6" t="s">
        <v>113</v>
      </c>
      <c r="EN4343" s="6" t="s">
        <v>23</v>
      </c>
      <c r="EO4343" s="6">
        <v>3</v>
      </c>
    </row>
    <row r="4344" spans="131:145" x14ac:dyDescent="0.25">
      <c r="EA4344" s="6" t="s">
        <v>0</v>
      </c>
      <c r="EB4344" s="6" t="s">
        <v>13</v>
      </c>
      <c r="EC4344" s="6" t="s">
        <v>1853</v>
      </c>
      <c r="ED4344" s="6" t="s">
        <v>204</v>
      </c>
      <c r="EE4344" s="6" t="s">
        <v>97</v>
      </c>
      <c r="EF4344" s="6" t="s">
        <v>125</v>
      </c>
      <c r="EG4344" s="6">
        <v>41</v>
      </c>
      <c r="EH4344" s="6">
        <v>199</v>
      </c>
      <c r="EI4344" s="6">
        <v>41</v>
      </c>
      <c r="EJ4344" s="6">
        <v>196</v>
      </c>
      <c r="EK4344" s="6">
        <v>41</v>
      </c>
      <c r="EL4344" s="6">
        <v>201</v>
      </c>
      <c r="EM4344" s="6" t="s">
        <v>113</v>
      </c>
      <c r="EN4344" s="6" t="s">
        <v>21</v>
      </c>
      <c r="EO4344" s="6">
        <v>5</v>
      </c>
    </row>
    <row r="4345" spans="131:145" x14ac:dyDescent="0.25">
      <c r="EA4345" s="6" t="s">
        <v>0</v>
      </c>
      <c r="EB4345" s="6" t="s">
        <v>13</v>
      </c>
      <c r="EC4345" s="6" t="s">
        <v>245</v>
      </c>
      <c r="ED4345" s="6" t="s">
        <v>246</v>
      </c>
      <c r="EE4345" s="6" t="s">
        <v>97</v>
      </c>
      <c r="EF4345" s="6" t="s">
        <v>98</v>
      </c>
      <c r="EG4345" s="6">
        <v>25</v>
      </c>
      <c r="EH4345" s="6">
        <v>133</v>
      </c>
      <c r="EI4345" s="6">
        <v>22</v>
      </c>
      <c r="EJ4345" s="6">
        <v>95</v>
      </c>
      <c r="EK4345" s="6">
        <v>25</v>
      </c>
      <c r="EL4345" s="6">
        <v>134</v>
      </c>
      <c r="EM4345" s="6" t="s">
        <v>113</v>
      </c>
      <c r="EN4345" s="6" t="s">
        <v>23</v>
      </c>
      <c r="EO4345" s="6">
        <v>9</v>
      </c>
    </row>
    <row r="4346" spans="131:145" x14ac:dyDescent="0.25">
      <c r="EA4346" s="6" t="s">
        <v>0</v>
      </c>
      <c r="EB4346" s="6" t="s">
        <v>13</v>
      </c>
      <c r="EC4346" s="6" t="s">
        <v>241</v>
      </c>
      <c r="ED4346" s="6" t="s">
        <v>242</v>
      </c>
      <c r="EE4346" s="6" t="s">
        <v>97</v>
      </c>
      <c r="EF4346" s="6" t="s">
        <v>98</v>
      </c>
      <c r="EG4346" s="6">
        <v>65</v>
      </c>
      <c r="EH4346" s="6">
        <v>347</v>
      </c>
      <c r="EI4346" s="6">
        <v>65</v>
      </c>
      <c r="EJ4346" s="6">
        <v>347</v>
      </c>
      <c r="EK4346" s="6">
        <v>65</v>
      </c>
      <c r="EL4346" s="6">
        <v>347</v>
      </c>
      <c r="EM4346" s="6" t="s">
        <v>113</v>
      </c>
      <c r="EN4346" s="6" t="s">
        <v>21</v>
      </c>
      <c r="EO4346" s="6">
        <v>44</v>
      </c>
    </row>
    <row r="4347" spans="131:145" x14ac:dyDescent="0.25">
      <c r="EA4347" s="6" t="s">
        <v>0</v>
      </c>
      <c r="EB4347" s="6" t="s">
        <v>13</v>
      </c>
      <c r="EC4347" s="6" t="s">
        <v>241</v>
      </c>
      <c r="ED4347" s="6" t="s">
        <v>242</v>
      </c>
      <c r="EE4347" s="6" t="s">
        <v>97</v>
      </c>
      <c r="EF4347" s="6" t="s">
        <v>98</v>
      </c>
      <c r="EG4347" s="6">
        <v>65</v>
      </c>
      <c r="EH4347" s="6">
        <v>347</v>
      </c>
      <c r="EI4347" s="6">
        <v>65</v>
      </c>
      <c r="EJ4347" s="6">
        <v>347</v>
      </c>
      <c r="EK4347" s="6">
        <v>65</v>
      </c>
      <c r="EL4347" s="6">
        <v>347</v>
      </c>
      <c r="EM4347" s="6" t="s">
        <v>113</v>
      </c>
      <c r="EN4347" s="6" t="s">
        <v>22</v>
      </c>
      <c r="EO4347" s="6">
        <v>46</v>
      </c>
    </row>
    <row r="4348" spans="131:145" x14ac:dyDescent="0.25">
      <c r="EA4348" s="6" t="s">
        <v>0</v>
      </c>
      <c r="EB4348" s="6" t="s">
        <v>13</v>
      </c>
      <c r="EC4348" s="6" t="s">
        <v>175</v>
      </c>
      <c r="ED4348" s="6" t="s">
        <v>176</v>
      </c>
      <c r="EE4348" s="6" t="s">
        <v>97</v>
      </c>
      <c r="EF4348" s="6" t="s">
        <v>125</v>
      </c>
      <c r="EG4348" s="6">
        <v>35</v>
      </c>
      <c r="EH4348" s="6">
        <v>215</v>
      </c>
      <c r="EI4348" s="6">
        <v>35</v>
      </c>
      <c r="EJ4348" s="6">
        <v>211</v>
      </c>
      <c r="EK4348" s="6">
        <v>35</v>
      </c>
      <c r="EL4348" s="6">
        <v>212</v>
      </c>
      <c r="EM4348" s="6" t="s">
        <v>113</v>
      </c>
      <c r="EN4348" s="6" t="s">
        <v>22</v>
      </c>
      <c r="EO4348" s="6">
        <v>4</v>
      </c>
    </row>
    <row r="4349" spans="131:145" x14ac:dyDescent="0.25">
      <c r="EA4349" s="6" t="s">
        <v>3</v>
      </c>
      <c r="EB4349" s="6" t="s">
        <v>15</v>
      </c>
      <c r="EC4349" s="6" t="s">
        <v>794</v>
      </c>
      <c r="ED4349" s="6" t="s">
        <v>795</v>
      </c>
      <c r="EE4349" s="6" t="s">
        <v>97</v>
      </c>
      <c r="EF4349" s="6" t="s">
        <v>125</v>
      </c>
      <c r="EG4349" s="6">
        <v>78</v>
      </c>
      <c r="EH4349" s="6">
        <v>390</v>
      </c>
      <c r="EI4349" s="6">
        <v>77</v>
      </c>
      <c r="EJ4349" s="6">
        <v>384</v>
      </c>
      <c r="EK4349" s="6">
        <v>77</v>
      </c>
      <c r="EL4349" s="6">
        <v>384</v>
      </c>
      <c r="EM4349" s="6" t="s">
        <v>113</v>
      </c>
      <c r="EN4349" s="6" t="s">
        <v>21</v>
      </c>
      <c r="EO4349" s="6">
        <v>33</v>
      </c>
    </row>
    <row r="4350" spans="131:145" x14ac:dyDescent="0.25">
      <c r="EA4350" s="6" t="s">
        <v>0</v>
      </c>
      <c r="EB4350" s="6" t="s">
        <v>13</v>
      </c>
      <c r="EC4350" s="6" t="s">
        <v>1853</v>
      </c>
      <c r="ED4350" s="6" t="s">
        <v>204</v>
      </c>
      <c r="EE4350" s="6" t="s">
        <v>97</v>
      </c>
      <c r="EF4350" s="6" t="s">
        <v>125</v>
      </c>
      <c r="EG4350" s="6">
        <v>41</v>
      </c>
      <c r="EH4350" s="6">
        <v>199</v>
      </c>
      <c r="EI4350" s="6">
        <v>41</v>
      </c>
      <c r="EJ4350" s="6">
        <v>196</v>
      </c>
      <c r="EK4350" s="6">
        <v>41</v>
      </c>
      <c r="EL4350" s="6">
        <v>201</v>
      </c>
      <c r="EM4350" s="6" t="s">
        <v>113</v>
      </c>
      <c r="EN4350" s="6" t="s">
        <v>22</v>
      </c>
      <c r="EO4350" s="6">
        <v>13</v>
      </c>
    </row>
    <row r="4351" spans="131:145" x14ac:dyDescent="0.25">
      <c r="EA4351" s="6" t="s">
        <v>0</v>
      </c>
      <c r="EB4351" s="6" t="s">
        <v>13</v>
      </c>
      <c r="EC4351" s="6" t="s">
        <v>175</v>
      </c>
      <c r="ED4351" s="6" t="s">
        <v>176</v>
      </c>
      <c r="EE4351" s="6" t="s">
        <v>97</v>
      </c>
      <c r="EF4351" s="6" t="s">
        <v>125</v>
      </c>
      <c r="EG4351" s="6">
        <v>35</v>
      </c>
      <c r="EH4351" s="6">
        <v>215</v>
      </c>
      <c r="EI4351" s="6">
        <v>35</v>
      </c>
      <c r="EJ4351" s="6">
        <v>211</v>
      </c>
      <c r="EK4351" s="6">
        <v>35</v>
      </c>
      <c r="EL4351" s="6">
        <v>212</v>
      </c>
      <c r="EM4351" s="6" t="s">
        <v>113</v>
      </c>
      <c r="EN4351" s="6" t="s">
        <v>21</v>
      </c>
      <c r="EO4351" s="6">
        <v>4</v>
      </c>
    </row>
    <row r="4352" spans="131:145" x14ac:dyDescent="0.25">
      <c r="EA4352" s="6" t="s">
        <v>3</v>
      </c>
      <c r="EB4352" s="6" t="s">
        <v>15</v>
      </c>
      <c r="EC4352" s="6" t="s">
        <v>806</v>
      </c>
      <c r="ED4352" s="6" t="s">
        <v>807</v>
      </c>
      <c r="EE4352" s="6" t="s">
        <v>97</v>
      </c>
      <c r="EF4352" s="6" t="s">
        <v>125</v>
      </c>
      <c r="EG4352" s="6">
        <v>178</v>
      </c>
      <c r="EH4352" s="6">
        <v>827</v>
      </c>
      <c r="EI4352" s="6">
        <v>194</v>
      </c>
      <c r="EJ4352" s="6">
        <v>890</v>
      </c>
      <c r="EK4352" s="6">
        <v>194</v>
      </c>
      <c r="EL4352" s="6">
        <v>890</v>
      </c>
      <c r="EM4352" s="6" t="s">
        <v>113</v>
      </c>
      <c r="EN4352" s="6" t="s">
        <v>21</v>
      </c>
      <c r="EO4352" s="6">
        <v>50</v>
      </c>
    </row>
    <row r="4353" spans="131:145" x14ac:dyDescent="0.25">
      <c r="EA4353" s="6" t="s">
        <v>0</v>
      </c>
      <c r="EB4353" s="6" t="s">
        <v>13</v>
      </c>
      <c r="EC4353" s="6" t="s">
        <v>245</v>
      </c>
      <c r="ED4353" s="6" t="s">
        <v>246</v>
      </c>
      <c r="EE4353" s="6" t="s">
        <v>97</v>
      </c>
      <c r="EF4353" s="6" t="s">
        <v>98</v>
      </c>
      <c r="EG4353" s="6">
        <v>25</v>
      </c>
      <c r="EH4353" s="6">
        <v>133</v>
      </c>
      <c r="EI4353" s="6">
        <v>22</v>
      </c>
      <c r="EJ4353" s="6">
        <v>95</v>
      </c>
      <c r="EK4353" s="6">
        <v>25</v>
      </c>
      <c r="EL4353" s="6">
        <v>134</v>
      </c>
      <c r="EM4353" s="6" t="s">
        <v>113</v>
      </c>
      <c r="EN4353" s="6" t="s">
        <v>21</v>
      </c>
      <c r="EO4353" s="6">
        <v>5</v>
      </c>
    </row>
    <row r="4354" spans="131:145" x14ac:dyDescent="0.25">
      <c r="EA4354" s="6" t="s">
        <v>0</v>
      </c>
      <c r="EB4354" s="6" t="s">
        <v>13</v>
      </c>
      <c r="EC4354" s="6" t="s">
        <v>247</v>
      </c>
      <c r="ED4354" s="6" t="s">
        <v>248</v>
      </c>
      <c r="EE4354" s="6" t="s">
        <v>97</v>
      </c>
      <c r="EF4354" s="6" t="s">
        <v>98</v>
      </c>
      <c r="EG4354" s="6">
        <v>10</v>
      </c>
      <c r="EH4354" s="6">
        <v>39</v>
      </c>
      <c r="EI4354" s="6">
        <v>7</v>
      </c>
      <c r="EJ4354" s="6">
        <v>25</v>
      </c>
      <c r="EK4354" s="6">
        <v>10</v>
      </c>
      <c r="EL4354" s="6">
        <v>39</v>
      </c>
      <c r="EM4354" s="6" t="s">
        <v>113</v>
      </c>
      <c r="EN4354" s="6" t="s">
        <v>23</v>
      </c>
      <c r="EO4354" s="6">
        <v>3</v>
      </c>
    </row>
    <row r="4355" spans="131:145" x14ac:dyDescent="0.25">
      <c r="EA4355" s="6" t="s">
        <v>0</v>
      </c>
      <c r="EB4355" s="6" t="s">
        <v>13</v>
      </c>
      <c r="EC4355" s="6" t="s">
        <v>247</v>
      </c>
      <c r="ED4355" s="6" t="s">
        <v>248</v>
      </c>
      <c r="EE4355" s="6" t="s">
        <v>97</v>
      </c>
      <c r="EF4355" s="6" t="s">
        <v>98</v>
      </c>
      <c r="EG4355" s="6">
        <v>10</v>
      </c>
      <c r="EH4355" s="6">
        <v>39</v>
      </c>
      <c r="EI4355" s="6">
        <v>7</v>
      </c>
      <c r="EJ4355" s="6">
        <v>25</v>
      </c>
      <c r="EK4355" s="6">
        <v>10</v>
      </c>
      <c r="EL4355" s="6">
        <v>39</v>
      </c>
      <c r="EM4355" s="6" t="s">
        <v>113</v>
      </c>
      <c r="EN4355" s="6" t="s">
        <v>22</v>
      </c>
      <c r="EO4355" s="6">
        <v>2</v>
      </c>
    </row>
    <row r="4356" spans="131:145" x14ac:dyDescent="0.25">
      <c r="EA4356" s="6" t="s">
        <v>3</v>
      </c>
      <c r="EB4356" s="6" t="s">
        <v>15</v>
      </c>
      <c r="EC4356" s="6" t="s">
        <v>228</v>
      </c>
      <c r="ED4356" s="6" t="s">
        <v>229</v>
      </c>
      <c r="EE4356" s="6" t="s">
        <v>97</v>
      </c>
      <c r="EF4356" s="6" t="s">
        <v>98</v>
      </c>
      <c r="EG4356" s="6">
        <v>30</v>
      </c>
      <c r="EH4356" s="6">
        <v>139</v>
      </c>
      <c r="EI4356" s="6">
        <v>31</v>
      </c>
      <c r="EJ4356" s="6">
        <v>140</v>
      </c>
      <c r="EK4356" s="6">
        <v>31</v>
      </c>
      <c r="EL4356" s="6">
        <v>140</v>
      </c>
      <c r="EM4356" s="6" t="s">
        <v>113</v>
      </c>
      <c r="EN4356" s="6" t="s">
        <v>22</v>
      </c>
      <c r="EO4356" s="6">
        <v>3</v>
      </c>
    </row>
    <row r="4357" spans="131:145" x14ac:dyDescent="0.25">
      <c r="EA4357" s="6" t="s">
        <v>0</v>
      </c>
      <c r="EB4357" s="6" t="s">
        <v>13</v>
      </c>
      <c r="EC4357" s="6" t="s">
        <v>241</v>
      </c>
      <c r="ED4357" s="6" t="s">
        <v>242</v>
      </c>
      <c r="EE4357" s="6" t="s">
        <v>97</v>
      </c>
      <c r="EF4357" s="6" t="s">
        <v>98</v>
      </c>
      <c r="EG4357" s="6">
        <v>65</v>
      </c>
      <c r="EH4357" s="6">
        <v>347</v>
      </c>
      <c r="EI4357" s="6">
        <v>65</v>
      </c>
      <c r="EJ4357" s="6">
        <v>347</v>
      </c>
      <c r="EK4357" s="6">
        <v>65</v>
      </c>
      <c r="EL4357" s="6">
        <v>347</v>
      </c>
      <c r="EM4357" s="6" t="s">
        <v>113</v>
      </c>
      <c r="EN4357" s="6" t="s">
        <v>23</v>
      </c>
      <c r="EO4357" s="6">
        <v>90</v>
      </c>
    </row>
    <row r="4358" spans="131:145" x14ac:dyDescent="0.25">
      <c r="EA4358" s="6" t="s">
        <v>0</v>
      </c>
      <c r="EB4358" s="6" t="s">
        <v>5</v>
      </c>
      <c r="EC4358" s="6" t="s">
        <v>185</v>
      </c>
      <c r="ED4358" s="6" t="s">
        <v>186</v>
      </c>
      <c r="EE4358" s="6" t="s">
        <v>97</v>
      </c>
      <c r="EF4358" s="6" t="s">
        <v>125</v>
      </c>
      <c r="EG4358" s="6">
        <v>429</v>
      </c>
      <c r="EH4358" s="6">
        <v>2237</v>
      </c>
      <c r="EI4358" s="6">
        <v>429</v>
      </c>
      <c r="EJ4358" s="6">
        <v>2221</v>
      </c>
      <c r="EK4358" s="6">
        <v>429</v>
      </c>
      <c r="EL4358" s="6">
        <v>2221</v>
      </c>
      <c r="EM4358" s="6" t="s">
        <v>20</v>
      </c>
      <c r="EN4358" s="6" t="s">
        <v>23</v>
      </c>
      <c r="EO4358" s="6">
        <v>148</v>
      </c>
    </row>
    <row r="4359" spans="131:145" x14ac:dyDescent="0.25">
      <c r="EA4359" s="6" t="s">
        <v>0</v>
      </c>
      <c r="EB4359" s="6" t="s">
        <v>5</v>
      </c>
      <c r="EC4359" s="6" t="s">
        <v>183</v>
      </c>
      <c r="ED4359" s="6" t="s">
        <v>184</v>
      </c>
      <c r="EE4359" s="6" t="s">
        <v>97</v>
      </c>
      <c r="EF4359" s="6" t="s">
        <v>125</v>
      </c>
      <c r="EG4359" s="6">
        <v>45</v>
      </c>
      <c r="EH4359" s="6">
        <v>193</v>
      </c>
      <c r="EI4359" s="6">
        <v>48</v>
      </c>
      <c r="EJ4359" s="6">
        <v>196</v>
      </c>
      <c r="EK4359" s="6">
        <v>48</v>
      </c>
      <c r="EL4359" s="6">
        <v>196</v>
      </c>
      <c r="EM4359" s="6" t="s">
        <v>20</v>
      </c>
      <c r="EN4359" s="6" t="s">
        <v>21</v>
      </c>
      <c r="EO4359" s="6">
        <v>8</v>
      </c>
    </row>
    <row r="4360" spans="131:145" x14ac:dyDescent="0.25">
      <c r="EA4360" s="6" t="s">
        <v>0</v>
      </c>
      <c r="EB4360" s="6" t="s">
        <v>5</v>
      </c>
      <c r="EC4360" s="6" t="s">
        <v>269</v>
      </c>
      <c r="ED4360" s="6" t="s">
        <v>270</v>
      </c>
      <c r="EE4360" s="6" t="s">
        <v>97</v>
      </c>
      <c r="EF4360" s="6" t="s">
        <v>98</v>
      </c>
      <c r="EG4360" s="6">
        <v>31</v>
      </c>
      <c r="EH4360" s="6">
        <v>170</v>
      </c>
      <c r="EI4360" s="6">
        <v>25</v>
      </c>
      <c r="EJ4360" s="6">
        <v>125</v>
      </c>
      <c r="EK4360" s="6">
        <v>31</v>
      </c>
      <c r="EL4360" s="6">
        <v>170</v>
      </c>
      <c r="EM4360" s="6" t="s">
        <v>20</v>
      </c>
      <c r="EN4360" s="6" t="s">
        <v>22</v>
      </c>
      <c r="EO4360" s="6">
        <v>3</v>
      </c>
    </row>
    <row r="4361" spans="131:145" x14ac:dyDescent="0.25">
      <c r="EA4361" s="6" t="s">
        <v>0</v>
      </c>
      <c r="EB4361" s="6" t="s">
        <v>8</v>
      </c>
      <c r="EC4361" s="6" t="s">
        <v>123</v>
      </c>
      <c r="ED4361" s="6" t="s">
        <v>124</v>
      </c>
      <c r="EE4361" s="6" t="s">
        <v>97</v>
      </c>
      <c r="EF4361" s="6" t="s">
        <v>98</v>
      </c>
      <c r="EG4361" s="6">
        <v>30</v>
      </c>
      <c r="EH4361" s="6">
        <v>175</v>
      </c>
      <c r="EI4361" s="6">
        <v>18</v>
      </c>
      <c r="EJ4361" s="6">
        <v>120</v>
      </c>
      <c r="EK4361" s="6">
        <v>29</v>
      </c>
      <c r="EL4361" s="6">
        <v>182</v>
      </c>
      <c r="EM4361" s="6" t="s">
        <v>20</v>
      </c>
      <c r="EN4361" s="6" t="s">
        <v>22</v>
      </c>
      <c r="EO4361" s="6">
        <v>2</v>
      </c>
    </row>
    <row r="4362" spans="131:145" x14ac:dyDescent="0.25">
      <c r="EA4362" s="6" t="s">
        <v>0</v>
      </c>
      <c r="EB4362" s="6" t="s">
        <v>11</v>
      </c>
      <c r="EC4362" s="6" t="s">
        <v>187</v>
      </c>
      <c r="ED4362" s="6" t="s">
        <v>188</v>
      </c>
      <c r="EE4362" s="6" t="s">
        <v>97</v>
      </c>
      <c r="EF4362" s="6" t="s">
        <v>132</v>
      </c>
      <c r="EG4362" s="6">
        <v>18</v>
      </c>
      <c r="EH4362" s="6">
        <v>78</v>
      </c>
      <c r="EI4362" s="6">
        <v>18</v>
      </c>
      <c r="EJ4362" s="6">
        <v>79</v>
      </c>
      <c r="EK4362" s="6">
        <v>18</v>
      </c>
      <c r="EL4362" s="6">
        <v>77</v>
      </c>
      <c r="EM4362" s="6" t="s">
        <v>20</v>
      </c>
      <c r="EN4362" s="6" t="s">
        <v>22</v>
      </c>
      <c r="EO4362" s="6">
        <v>0</v>
      </c>
    </row>
    <row r="4363" spans="131:145" x14ac:dyDescent="0.25">
      <c r="EA4363" s="6" t="s">
        <v>0</v>
      </c>
      <c r="EB4363" s="6" t="s">
        <v>5</v>
      </c>
      <c r="EC4363" s="6" t="s">
        <v>273</v>
      </c>
      <c r="ED4363" s="6" t="s">
        <v>274</v>
      </c>
      <c r="EE4363" s="6" t="s">
        <v>97</v>
      </c>
      <c r="EF4363" s="6" t="s">
        <v>98</v>
      </c>
      <c r="EG4363" s="6">
        <v>85</v>
      </c>
      <c r="EH4363" s="6">
        <v>367</v>
      </c>
      <c r="EI4363" s="6">
        <v>80</v>
      </c>
      <c r="EJ4363" s="6">
        <v>337</v>
      </c>
      <c r="EK4363" s="6">
        <v>85</v>
      </c>
      <c r="EL4363" s="6">
        <v>367</v>
      </c>
      <c r="EM4363" s="6" t="s">
        <v>20</v>
      </c>
      <c r="EN4363" s="6" t="s">
        <v>22</v>
      </c>
      <c r="EO4363" s="6">
        <v>8</v>
      </c>
    </row>
    <row r="4364" spans="131:145" x14ac:dyDescent="0.25">
      <c r="EA4364" s="6" t="s">
        <v>0</v>
      </c>
      <c r="EB4364" s="6" t="s">
        <v>5</v>
      </c>
      <c r="EC4364" s="6" t="s">
        <v>183</v>
      </c>
      <c r="ED4364" s="6" t="s">
        <v>184</v>
      </c>
      <c r="EE4364" s="6" t="s">
        <v>97</v>
      </c>
      <c r="EF4364" s="6" t="s">
        <v>125</v>
      </c>
      <c r="EG4364" s="6">
        <v>45</v>
      </c>
      <c r="EH4364" s="6">
        <v>193</v>
      </c>
      <c r="EI4364" s="6">
        <v>48</v>
      </c>
      <c r="EJ4364" s="6">
        <v>196</v>
      </c>
      <c r="EK4364" s="6">
        <v>48</v>
      </c>
      <c r="EL4364" s="6">
        <v>196</v>
      </c>
      <c r="EM4364" s="6" t="s">
        <v>20</v>
      </c>
      <c r="EN4364" s="6" t="s">
        <v>22</v>
      </c>
      <c r="EO4364" s="6">
        <v>9</v>
      </c>
    </row>
    <row r="4365" spans="131:145" x14ac:dyDescent="0.25">
      <c r="EA4365" s="6" t="s">
        <v>0</v>
      </c>
      <c r="EB4365" s="6" t="s">
        <v>7</v>
      </c>
      <c r="EC4365" s="6" t="s">
        <v>733</v>
      </c>
      <c r="ED4365" s="6" t="s">
        <v>734</v>
      </c>
      <c r="EE4365" s="6" t="s">
        <v>97</v>
      </c>
      <c r="EF4365" s="6" t="s">
        <v>98</v>
      </c>
      <c r="EG4365" s="6">
        <v>27</v>
      </c>
      <c r="EH4365" s="6">
        <v>111</v>
      </c>
      <c r="EI4365" s="6">
        <v>25</v>
      </c>
      <c r="EJ4365" s="6">
        <v>104</v>
      </c>
      <c r="EK4365" s="6">
        <v>25</v>
      </c>
      <c r="EL4365" s="6">
        <v>104</v>
      </c>
      <c r="EM4365" s="6" t="s">
        <v>20</v>
      </c>
      <c r="EN4365" s="6" t="s">
        <v>23</v>
      </c>
      <c r="EO4365" s="6">
        <v>7</v>
      </c>
    </row>
    <row r="4366" spans="131:145" x14ac:dyDescent="0.25">
      <c r="EA4366" s="6" t="s">
        <v>0</v>
      </c>
      <c r="EB4366" s="6" t="s">
        <v>7</v>
      </c>
      <c r="EC4366" s="6" t="s">
        <v>733</v>
      </c>
      <c r="ED4366" s="6" t="s">
        <v>734</v>
      </c>
      <c r="EE4366" s="6" t="s">
        <v>97</v>
      </c>
      <c r="EF4366" s="6" t="s">
        <v>98</v>
      </c>
      <c r="EG4366" s="6">
        <v>27</v>
      </c>
      <c r="EH4366" s="6">
        <v>111</v>
      </c>
      <c r="EI4366" s="6">
        <v>25</v>
      </c>
      <c r="EJ4366" s="6">
        <v>104</v>
      </c>
      <c r="EK4366" s="6">
        <v>25</v>
      </c>
      <c r="EL4366" s="6">
        <v>104</v>
      </c>
      <c r="EM4366" s="6" t="s">
        <v>20</v>
      </c>
      <c r="EN4366" s="6" t="s">
        <v>22</v>
      </c>
      <c r="EO4366" s="6">
        <v>0</v>
      </c>
    </row>
    <row r="4367" spans="131:145" x14ac:dyDescent="0.25">
      <c r="EA4367" s="6" t="s">
        <v>0</v>
      </c>
      <c r="EB4367" s="6" t="s">
        <v>5</v>
      </c>
      <c r="EC4367" s="6" t="s">
        <v>269</v>
      </c>
      <c r="ED4367" s="6" t="s">
        <v>270</v>
      </c>
      <c r="EE4367" s="6" t="s">
        <v>97</v>
      </c>
      <c r="EF4367" s="6" t="s">
        <v>98</v>
      </c>
      <c r="EG4367" s="6">
        <v>31</v>
      </c>
      <c r="EH4367" s="6">
        <v>170</v>
      </c>
      <c r="EI4367" s="6">
        <v>25</v>
      </c>
      <c r="EJ4367" s="6">
        <v>125</v>
      </c>
      <c r="EK4367" s="6">
        <v>31</v>
      </c>
      <c r="EL4367" s="6">
        <v>170</v>
      </c>
      <c r="EM4367" s="6" t="s">
        <v>20</v>
      </c>
      <c r="EN4367" s="6" t="s">
        <v>23</v>
      </c>
      <c r="EO4367" s="6">
        <v>13</v>
      </c>
    </row>
    <row r="4368" spans="131:145" x14ac:dyDescent="0.25">
      <c r="EA4368" s="6" t="s">
        <v>0</v>
      </c>
      <c r="EB4368" s="6" t="s">
        <v>5</v>
      </c>
      <c r="EC4368" s="6" t="s">
        <v>183</v>
      </c>
      <c r="ED4368" s="6" t="s">
        <v>184</v>
      </c>
      <c r="EE4368" s="6" t="s">
        <v>97</v>
      </c>
      <c r="EF4368" s="6" t="s">
        <v>125</v>
      </c>
      <c r="EG4368" s="6">
        <v>45</v>
      </c>
      <c r="EH4368" s="6">
        <v>193</v>
      </c>
      <c r="EI4368" s="6">
        <v>48</v>
      </c>
      <c r="EJ4368" s="6">
        <v>196</v>
      </c>
      <c r="EK4368" s="6">
        <v>48</v>
      </c>
      <c r="EL4368" s="6">
        <v>196</v>
      </c>
      <c r="EM4368" s="6" t="s">
        <v>20</v>
      </c>
      <c r="EN4368" s="6" t="s">
        <v>23</v>
      </c>
      <c r="EO4368" s="6">
        <v>17</v>
      </c>
    </row>
    <row r="4369" spans="131:145" x14ac:dyDescent="0.25">
      <c r="EA4369" s="6" t="s">
        <v>0</v>
      </c>
      <c r="EB4369" s="6" t="s">
        <v>8</v>
      </c>
      <c r="EC4369" s="6" t="s">
        <v>141</v>
      </c>
      <c r="ED4369" s="6" t="s">
        <v>142</v>
      </c>
      <c r="EE4369" s="6" t="s">
        <v>97</v>
      </c>
      <c r="EF4369" s="6" t="s">
        <v>98</v>
      </c>
      <c r="EG4369" s="6">
        <v>186</v>
      </c>
      <c r="EH4369" s="6">
        <v>1002</v>
      </c>
      <c r="EI4369" s="6">
        <v>183</v>
      </c>
      <c r="EJ4369" s="6">
        <v>971</v>
      </c>
      <c r="EK4369" s="6">
        <v>188</v>
      </c>
      <c r="EL4369" s="6">
        <v>1003</v>
      </c>
      <c r="EM4369" s="6" t="s">
        <v>20</v>
      </c>
      <c r="EN4369" s="6" t="s">
        <v>22</v>
      </c>
      <c r="EO4369" s="6">
        <v>60</v>
      </c>
    </row>
    <row r="4370" spans="131:145" x14ac:dyDescent="0.25">
      <c r="EA4370" s="6" t="s">
        <v>0</v>
      </c>
      <c r="EB4370" s="6" t="s">
        <v>8</v>
      </c>
      <c r="EC4370" s="6" t="s">
        <v>218</v>
      </c>
      <c r="ED4370" s="6" t="s">
        <v>219</v>
      </c>
      <c r="EE4370" s="6" t="s">
        <v>97</v>
      </c>
      <c r="EF4370" s="6" t="s">
        <v>98</v>
      </c>
      <c r="EG4370" s="6">
        <v>70</v>
      </c>
      <c r="EH4370" s="6">
        <v>609</v>
      </c>
      <c r="EI4370" s="6">
        <v>124</v>
      </c>
      <c r="EJ4370" s="6">
        <v>644</v>
      </c>
      <c r="EK4370" s="6">
        <v>124</v>
      </c>
      <c r="EL4370" s="6">
        <v>644</v>
      </c>
      <c r="EM4370" s="6" t="s">
        <v>20</v>
      </c>
      <c r="EN4370" s="6" t="s">
        <v>23</v>
      </c>
      <c r="EO4370" s="6">
        <v>26</v>
      </c>
    </row>
    <row r="4371" spans="131:145" x14ac:dyDescent="0.25">
      <c r="EA4371" s="6" t="s">
        <v>0</v>
      </c>
      <c r="EB4371" s="6" t="s">
        <v>7</v>
      </c>
      <c r="EC4371" s="6" t="s">
        <v>735</v>
      </c>
      <c r="ED4371" s="6" t="s">
        <v>736</v>
      </c>
      <c r="EE4371" s="6" t="s">
        <v>97</v>
      </c>
      <c r="EF4371" s="6" t="s">
        <v>98</v>
      </c>
      <c r="EG4371" s="6">
        <v>14</v>
      </c>
      <c r="EH4371" s="6">
        <v>74</v>
      </c>
      <c r="EI4371" s="6">
        <v>14</v>
      </c>
      <c r="EJ4371" s="6">
        <v>68</v>
      </c>
      <c r="EK4371" s="6">
        <v>14</v>
      </c>
      <c r="EL4371" s="6">
        <v>68</v>
      </c>
      <c r="EM4371" s="6" t="s">
        <v>20</v>
      </c>
      <c r="EN4371" s="6" t="s">
        <v>21</v>
      </c>
      <c r="EO4371" s="6">
        <v>2</v>
      </c>
    </row>
    <row r="4372" spans="131:145" x14ac:dyDescent="0.25">
      <c r="EA4372" s="6" t="s">
        <v>0</v>
      </c>
      <c r="EB4372" s="6" t="s">
        <v>5</v>
      </c>
      <c r="EC4372" s="6" t="s">
        <v>273</v>
      </c>
      <c r="ED4372" s="6" t="s">
        <v>274</v>
      </c>
      <c r="EE4372" s="6" t="s">
        <v>97</v>
      </c>
      <c r="EF4372" s="6" t="s">
        <v>98</v>
      </c>
      <c r="EG4372" s="6">
        <v>85</v>
      </c>
      <c r="EH4372" s="6">
        <v>367</v>
      </c>
      <c r="EI4372" s="6">
        <v>80</v>
      </c>
      <c r="EJ4372" s="6">
        <v>337</v>
      </c>
      <c r="EK4372" s="6">
        <v>85</v>
      </c>
      <c r="EL4372" s="6">
        <v>367</v>
      </c>
      <c r="EM4372" s="6" t="s">
        <v>20</v>
      </c>
      <c r="EN4372" s="6" t="s">
        <v>23</v>
      </c>
      <c r="EO4372" s="6">
        <v>18</v>
      </c>
    </row>
    <row r="4373" spans="131:145" x14ac:dyDescent="0.25">
      <c r="EA4373" s="6" t="s">
        <v>0</v>
      </c>
      <c r="EB4373" s="6" t="s">
        <v>8</v>
      </c>
      <c r="EC4373" s="6" t="s">
        <v>121</v>
      </c>
      <c r="ED4373" s="6" t="s">
        <v>122</v>
      </c>
      <c r="EE4373" s="6" t="s">
        <v>97</v>
      </c>
      <c r="EF4373" s="6" t="s">
        <v>98</v>
      </c>
      <c r="EG4373" s="6">
        <v>413</v>
      </c>
      <c r="EH4373" s="6">
        <v>1835</v>
      </c>
      <c r="EI4373" s="6">
        <v>407</v>
      </c>
      <c r="EJ4373" s="6">
        <v>1858</v>
      </c>
      <c r="EK4373" s="6">
        <v>407</v>
      </c>
      <c r="EL4373" s="6">
        <v>1858</v>
      </c>
      <c r="EM4373" s="6" t="s">
        <v>20</v>
      </c>
      <c r="EN4373" s="6" t="s">
        <v>22</v>
      </c>
      <c r="EO4373" s="6">
        <v>63</v>
      </c>
    </row>
    <row r="4374" spans="131:145" x14ac:dyDescent="0.25">
      <c r="EA4374" s="6" t="s">
        <v>0</v>
      </c>
      <c r="EB4374" s="6" t="s">
        <v>8</v>
      </c>
      <c r="EC4374" s="6" t="s">
        <v>750</v>
      </c>
      <c r="ED4374" s="6" t="s">
        <v>751</v>
      </c>
      <c r="EE4374" s="6" t="s">
        <v>97</v>
      </c>
      <c r="EF4374" s="6" t="s">
        <v>98</v>
      </c>
      <c r="EG4374" s="6">
        <v>3</v>
      </c>
      <c r="EH4374" s="6">
        <v>13</v>
      </c>
      <c r="EI4374" s="6">
        <v>3</v>
      </c>
      <c r="EJ4374" s="6">
        <v>13</v>
      </c>
      <c r="EK4374" s="6">
        <v>3</v>
      </c>
      <c r="EL4374" s="6">
        <v>13</v>
      </c>
      <c r="EM4374" s="6" t="s">
        <v>20</v>
      </c>
      <c r="EN4374" s="6" t="s">
        <v>22</v>
      </c>
      <c r="EO4374" s="6">
        <v>1</v>
      </c>
    </row>
    <row r="4375" spans="131:145" x14ac:dyDescent="0.25">
      <c r="EA4375" s="6" t="s">
        <v>0</v>
      </c>
      <c r="EB4375" s="6" t="s">
        <v>5</v>
      </c>
      <c r="EC4375" s="6" t="s">
        <v>185</v>
      </c>
      <c r="ED4375" s="6" t="s">
        <v>186</v>
      </c>
      <c r="EE4375" s="6" t="s">
        <v>97</v>
      </c>
      <c r="EF4375" s="6" t="s">
        <v>125</v>
      </c>
      <c r="EG4375" s="6">
        <v>429</v>
      </c>
      <c r="EH4375" s="6">
        <v>2237</v>
      </c>
      <c r="EI4375" s="6">
        <v>429</v>
      </c>
      <c r="EJ4375" s="6">
        <v>2221</v>
      </c>
      <c r="EK4375" s="6">
        <v>429</v>
      </c>
      <c r="EL4375" s="6">
        <v>2221</v>
      </c>
      <c r="EM4375" s="6" t="s">
        <v>20</v>
      </c>
      <c r="EN4375" s="6" t="s">
        <v>22</v>
      </c>
      <c r="EO4375" s="6">
        <v>58</v>
      </c>
    </row>
    <row r="4376" spans="131:145" x14ac:dyDescent="0.25">
      <c r="EA4376" s="6" t="s">
        <v>0</v>
      </c>
      <c r="EB4376" s="6" t="s">
        <v>8</v>
      </c>
      <c r="EC4376" s="6" t="s">
        <v>121</v>
      </c>
      <c r="ED4376" s="6" t="s">
        <v>122</v>
      </c>
      <c r="EE4376" s="6" t="s">
        <v>97</v>
      </c>
      <c r="EF4376" s="6" t="s">
        <v>98</v>
      </c>
      <c r="EG4376" s="6">
        <v>413</v>
      </c>
      <c r="EH4376" s="6">
        <v>1835</v>
      </c>
      <c r="EI4376" s="6">
        <v>407</v>
      </c>
      <c r="EJ4376" s="6">
        <v>1858</v>
      </c>
      <c r="EK4376" s="6">
        <v>407</v>
      </c>
      <c r="EL4376" s="6">
        <v>1858</v>
      </c>
      <c r="EM4376" s="6" t="s">
        <v>20</v>
      </c>
      <c r="EN4376" s="6" t="s">
        <v>21</v>
      </c>
      <c r="EO4376" s="6">
        <v>51</v>
      </c>
    </row>
    <row r="4377" spans="131:145" x14ac:dyDescent="0.25">
      <c r="EA4377" s="6" t="s">
        <v>0</v>
      </c>
      <c r="EB4377" s="6" t="s">
        <v>11</v>
      </c>
      <c r="EC4377" s="6" t="s">
        <v>187</v>
      </c>
      <c r="ED4377" s="6" t="s">
        <v>188</v>
      </c>
      <c r="EE4377" s="6" t="s">
        <v>97</v>
      </c>
      <c r="EF4377" s="6" t="s">
        <v>132</v>
      </c>
      <c r="EG4377" s="6">
        <v>18</v>
      </c>
      <c r="EH4377" s="6">
        <v>78</v>
      </c>
      <c r="EI4377" s="6">
        <v>18</v>
      </c>
      <c r="EJ4377" s="6">
        <v>79</v>
      </c>
      <c r="EK4377" s="6">
        <v>18</v>
      </c>
      <c r="EL4377" s="6">
        <v>77</v>
      </c>
      <c r="EM4377" s="6" t="s">
        <v>20</v>
      </c>
      <c r="EN4377" s="6" t="s">
        <v>23</v>
      </c>
      <c r="EO4377" s="6">
        <v>1</v>
      </c>
    </row>
    <row r="4378" spans="131:145" x14ac:dyDescent="0.25">
      <c r="EA4378" s="6" t="s">
        <v>0</v>
      </c>
      <c r="EB4378" s="6" t="s">
        <v>8</v>
      </c>
      <c r="EC4378" s="6" t="s">
        <v>123</v>
      </c>
      <c r="ED4378" s="6" t="s">
        <v>124</v>
      </c>
      <c r="EE4378" s="6" t="s">
        <v>97</v>
      </c>
      <c r="EF4378" s="6" t="s">
        <v>98</v>
      </c>
      <c r="EG4378" s="6">
        <v>30</v>
      </c>
      <c r="EH4378" s="6">
        <v>175</v>
      </c>
      <c r="EI4378" s="6">
        <v>18</v>
      </c>
      <c r="EJ4378" s="6">
        <v>120</v>
      </c>
      <c r="EK4378" s="6">
        <v>29</v>
      </c>
      <c r="EL4378" s="6">
        <v>182</v>
      </c>
      <c r="EM4378" s="6" t="s">
        <v>20</v>
      </c>
      <c r="EN4378" s="6" t="s">
        <v>21</v>
      </c>
      <c r="EO4378" s="6">
        <v>10</v>
      </c>
    </row>
    <row r="4379" spans="131:145" x14ac:dyDescent="0.25">
      <c r="EA4379" s="6" t="s">
        <v>0</v>
      </c>
      <c r="EB4379" s="6" t="s">
        <v>7</v>
      </c>
      <c r="EC4379" s="6" t="s">
        <v>177</v>
      </c>
      <c r="ED4379" s="6" t="s">
        <v>178</v>
      </c>
      <c r="EE4379" s="6" t="s">
        <v>97</v>
      </c>
      <c r="EF4379" s="6" t="s">
        <v>125</v>
      </c>
      <c r="EG4379" s="6">
        <v>23</v>
      </c>
      <c r="EH4379" s="6">
        <v>124</v>
      </c>
      <c r="EI4379" s="6">
        <v>20</v>
      </c>
      <c r="EJ4379" s="6">
        <v>110</v>
      </c>
      <c r="EK4379" s="6">
        <v>20</v>
      </c>
      <c r="EL4379" s="6">
        <v>110</v>
      </c>
      <c r="EM4379" s="6" t="s">
        <v>20</v>
      </c>
      <c r="EN4379" s="6" t="s">
        <v>21</v>
      </c>
      <c r="EO4379" s="6">
        <v>6</v>
      </c>
    </row>
    <row r="4380" spans="131:145" x14ac:dyDescent="0.25">
      <c r="EA4380" s="6" t="s">
        <v>0</v>
      </c>
      <c r="EB4380" s="6" t="s">
        <v>8</v>
      </c>
      <c r="EC4380" s="6" t="s">
        <v>141</v>
      </c>
      <c r="ED4380" s="6" t="s">
        <v>142</v>
      </c>
      <c r="EE4380" s="6" t="s">
        <v>97</v>
      </c>
      <c r="EF4380" s="6" t="s">
        <v>98</v>
      </c>
      <c r="EG4380" s="6">
        <v>186</v>
      </c>
      <c r="EH4380" s="6">
        <v>1002</v>
      </c>
      <c r="EI4380" s="6">
        <v>183</v>
      </c>
      <c r="EJ4380" s="6">
        <v>971</v>
      </c>
      <c r="EK4380" s="6">
        <v>188</v>
      </c>
      <c r="EL4380" s="6">
        <v>1003</v>
      </c>
      <c r="EM4380" s="6" t="s">
        <v>20</v>
      </c>
      <c r="EN4380" s="6" t="s">
        <v>21</v>
      </c>
      <c r="EO4380" s="6">
        <v>42</v>
      </c>
    </row>
    <row r="4381" spans="131:145" x14ac:dyDescent="0.25">
      <c r="EA4381" s="6" t="s">
        <v>0</v>
      </c>
      <c r="EB4381" s="6" t="s">
        <v>7</v>
      </c>
      <c r="EC4381" s="6" t="s">
        <v>735</v>
      </c>
      <c r="ED4381" s="6" t="s">
        <v>736</v>
      </c>
      <c r="EE4381" s="6" t="s">
        <v>97</v>
      </c>
      <c r="EF4381" s="6" t="s">
        <v>98</v>
      </c>
      <c r="EG4381" s="6">
        <v>14</v>
      </c>
      <c r="EH4381" s="6">
        <v>74</v>
      </c>
      <c r="EI4381" s="6">
        <v>14</v>
      </c>
      <c r="EJ4381" s="6">
        <v>68</v>
      </c>
      <c r="EK4381" s="6">
        <v>14</v>
      </c>
      <c r="EL4381" s="6">
        <v>68</v>
      </c>
      <c r="EM4381" s="6" t="s">
        <v>20</v>
      </c>
      <c r="EN4381" s="6" t="s">
        <v>23</v>
      </c>
      <c r="EO4381" s="6">
        <v>5</v>
      </c>
    </row>
    <row r="4382" spans="131:145" x14ac:dyDescent="0.25">
      <c r="EA4382" s="6" t="s">
        <v>0</v>
      </c>
      <c r="EB4382" s="6" t="s">
        <v>7</v>
      </c>
      <c r="EC4382" s="6" t="s">
        <v>177</v>
      </c>
      <c r="ED4382" s="6" t="s">
        <v>178</v>
      </c>
      <c r="EE4382" s="6" t="s">
        <v>97</v>
      </c>
      <c r="EF4382" s="6" t="s">
        <v>125</v>
      </c>
      <c r="EG4382" s="6">
        <v>23</v>
      </c>
      <c r="EH4382" s="6">
        <v>124</v>
      </c>
      <c r="EI4382" s="6">
        <v>20</v>
      </c>
      <c r="EJ4382" s="6">
        <v>110</v>
      </c>
      <c r="EK4382" s="6">
        <v>20</v>
      </c>
      <c r="EL4382" s="6">
        <v>110</v>
      </c>
      <c r="EM4382" s="6" t="s">
        <v>20</v>
      </c>
      <c r="EN4382" s="6" t="s">
        <v>23</v>
      </c>
      <c r="EO4382" s="6">
        <v>9</v>
      </c>
    </row>
    <row r="4383" spans="131:145" x14ac:dyDescent="0.25">
      <c r="EA4383" s="6" t="s">
        <v>0</v>
      </c>
      <c r="EB4383" s="6" t="s">
        <v>7</v>
      </c>
      <c r="EC4383" s="6" t="s">
        <v>177</v>
      </c>
      <c r="ED4383" s="6" t="s">
        <v>178</v>
      </c>
      <c r="EE4383" s="6" t="s">
        <v>97</v>
      </c>
      <c r="EF4383" s="6" t="s">
        <v>125</v>
      </c>
      <c r="EG4383" s="6">
        <v>23</v>
      </c>
      <c r="EH4383" s="6">
        <v>124</v>
      </c>
      <c r="EI4383" s="6">
        <v>20</v>
      </c>
      <c r="EJ4383" s="6">
        <v>110</v>
      </c>
      <c r="EK4383" s="6">
        <v>20</v>
      </c>
      <c r="EL4383" s="6">
        <v>110</v>
      </c>
      <c r="EM4383" s="6" t="s">
        <v>20</v>
      </c>
      <c r="EN4383" s="6" t="s">
        <v>22</v>
      </c>
      <c r="EO4383" s="6">
        <v>3</v>
      </c>
    </row>
    <row r="4384" spans="131:145" x14ac:dyDescent="0.25">
      <c r="EA4384" s="6" t="s">
        <v>0</v>
      </c>
      <c r="EB4384" s="6" t="s">
        <v>5</v>
      </c>
      <c r="EC4384" s="6" t="s">
        <v>185</v>
      </c>
      <c r="ED4384" s="6" t="s">
        <v>186</v>
      </c>
      <c r="EE4384" s="6" t="s">
        <v>97</v>
      </c>
      <c r="EF4384" s="6" t="s">
        <v>125</v>
      </c>
      <c r="EG4384" s="6">
        <v>429</v>
      </c>
      <c r="EH4384" s="6">
        <v>2237</v>
      </c>
      <c r="EI4384" s="6">
        <v>429</v>
      </c>
      <c r="EJ4384" s="6">
        <v>2221</v>
      </c>
      <c r="EK4384" s="6">
        <v>429</v>
      </c>
      <c r="EL4384" s="6">
        <v>2221</v>
      </c>
      <c r="EM4384" s="6" t="s">
        <v>20</v>
      </c>
      <c r="EN4384" s="6" t="s">
        <v>21</v>
      </c>
      <c r="EO4384" s="6">
        <v>90</v>
      </c>
    </row>
    <row r="4385" spans="131:145" x14ac:dyDescent="0.25">
      <c r="EA4385" s="6" t="s">
        <v>0</v>
      </c>
      <c r="EB4385" s="6" t="s">
        <v>5</v>
      </c>
      <c r="EC4385" s="6" t="s">
        <v>257</v>
      </c>
      <c r="ED4385" s="6" t="s">
        <v>258</v>
      </c>
      <c r="EE4385" s="6" t="s">
        <v>97</v>
      </c>
      <c r="EF4385" s="6" t="s">
        <v>98</v>
      </c>
      <c r="EG4385" s="6">
        <v>128</v>
      </c>
      <c r="EH4385" s="6">
        <v>725</v>
      </c>
      <c r="EI4385" s="6">
        <v>100</v>
      </c>
      <c r="EJ4385" s="6">
        <v>608</v>
      </c>
      <c r="EK4385" s="6">
        <v>128</v>
      </c>
      <c r="EL4385" s="6">
        <v>746</v>
      </c>
      <c r="EM4385" s="6" t="s">
        <v>20</v>
      </c>
      <c r="EN4385" s="6" t="s">
        <v>22</v>
      </c>
      <c r="EO4385" s="6">
        <v>11</v>
      </c>
    </row>
    <row r="4386" spans="131:145" x14ac:dyDescent="0.25">
      <c r="EA4386" s="6" t="s">
        <v>0</v>
      </c>
      <c r="EB4386" s="6" t="s">
        <v>8</v>
      </c>
      <c r="EC4386" s="6" t="s">
        <v>752</v>
      </c>
      <c r="ED4386" s="6" t="s">
        <v>753</v>
      </c>
      <c r="EE4386" s="6" t="s">
        <v>97</v>
      </c>
      <c r="EF4386" s="6" t="s">
        <v>98</v>
      </c>
      <c r="EG4386" s="6">
        <v>25</v>
      </c>
      <c r="EH4386" s="6">
        <v>92</v>
      </c>
      <c r="EI4386" s="6">
        <v>24</v>
      </c>
      <c r="EJ4386" s="6">
        <v>89</v>
      </c>
      <c r="EK4386" s="6">
        <v>24</v>
      </c>
      <c r="EL4386" s="6">
        <v>89</v>
      </c>
      <c r="EM4386" s="6" t="s">
        <v>20</v>
      </c>
      <c r="EN4386" s="6" t="s">
        <v>22</v>
      </c>
      <c r="EO4386" s="6">
        <v>1</v>
      </c>
    </row>
    <row r="4387" spans="131:145" x14ac:dyDescent="0.25">
      <c r="EA4387" s="6" t="s">
        <v>0</v>
      </c>
      <c r="EB4387" s="6" t="s">
        <v>8</v>
      </c>
      <c r="EC4387" s="6" t="s">
        <v>141</v>
      </c>
      <c r="ED4387" s="6" t="s">
        <v>142</v>
      </c>
      <c r="EE4387" s="6" t="s">
        <v>97</v>
      </c>
      <c r="EF4387" s="6" t="s">
        <v>98</v>
      </c>
      <c r="EG4387" s="6">
        <v>186</v>
      </c>
      <c r="EH4387" s="6">
        <v>1002</v>
      </c>
      <c r="EI4387" s="6">
        <v>183</v>
      </c>
      <c r="EJ4387" s="6">
        <v>971</v>
      </c>
      <c r="EK4387" s="6">
        <v>188</v>
      </c>
      <c r="EL4387" s="6">
        <v>1003</v>
      </c>
      <c r="EM4387" s="6" t="s">
        <v>20</v>
      </c>
      <c r="EN4387" s="6" t="s">
        <v>23</v>
      </c>
      <c r="EO4387" s="6">
        <v>102</v>
      </c>
    </row>
    <row r="4388" spans="131:145" x14ac:dyDescent="0.25">
      <c r="EA4388" s="6" t="s">
        <v>0</v>
      </c>
      <c r="EB4388" s="6" t="s">
        <v>8</v>
      </c>
      <c r="EC4388" s="6" t="s">
        <v>750</v>
      </c>
      <c r="ED4388" s="6" t="s">
        <v>751</v>
      </c>
      <c r="EE4388" s="6" t="s">
        <v>97</v>
      </c>
      <c r="EF4388" s="6" t="s">
        <v>98</v>
      </c>
      <c r="EG4388" s="6">
        <v>3</v>
      </c>
      <c r="EH4388" s="6">
        <v>13</v>
      </c>
      <c r="EI4388" s="6">
        <v>3</v>
      </c>
      <c r="EJ4388" s="6">
        <v>13</v>
      </c>
      <c r="EK4388" s="6">
        <v>3</v>
      </c>
      <c r="EL4388" s="6">
        <v>13</v>
      </c>
      <c r="EM4388" s="6" t="s">
        <v>20</v>
      </c>
      <c r="EN4388" s="6" t="s">
        <v>21</v>
      </c>
      <c r="EO4388" s="6">
        <v>1</v>
      </c>
    </row>
    <row r="4389" spans="131:145" x14ac:dyDescent="0.25">
      <c r="EA4389" s="6" t="s">
        <v>0</v>
      </c>
      <c r="EB4389" s="6" t="s">
        <v>7</v>
      </c>
      <c r="EC4389" s="6" t="s">
        <v>733</v>
      </c>
      <c r="ED4389" s="6" t="s">
        <v>734</v>
      </c>
      <c r="EE4389" s="6" t="s">
        <v>97</v>
      </c>
      <c r="EF4389" s="6" t="s">
        <v>98</v>
      </c>
      <c r="EG4389" s="6">
        <v>27</v>
      </c>
      <c r="EH4389" s="6">
        <v>111</v>
      </c>
      <c r="EI4389" s="6">
        <v>25</v>
      </c>
      <c r="EJ4389" s="6">
        <v>104</v>
      </c>
      <c r="EK4389" s="6">
        <v>25</v>
      </c>
      <c r="EL4389" s="6">
        <v>104</v>
      </c>
      <c r="EM4389" s="6" t="s">
        <v>20</v>
      </c>
      <c r="EN4389" s="6" t="s">
        <v>21</v>
      </c>
      <c r="EO4389" s="6">
        <v>7</v>
      </c>
    </row>
    <row r="4390" spans="131:145" x14ac:dyDescent="0.25">
      <c r="EA4390" s="6" t="s">
        <v>0</v>
      </c>
      <c r="EB4390" s="6" t="s">
        <v>8</v>
      </c>
      <c r="EC4390" s="6" t="s">
        <v>121</v>
      </c>
      <c r="ED4390" s="6" t="s">
        <v>122</v>
      </c>
      <c r="EE4390" s="6" t="s">
        <v>97</v>
      </c>
      <c r="EF4390" s="6" t="s">
        <v>98</v>
      </c>
      <c r="EG4390" s="6">
        <v>413</v>
      </c>
      <c r="EH4390" s="6">
        <v>1835</v>
      </c>
      <c r="EI4390" s="6">
        <v>407</v>
      </c>
      <c r="EJ4390" s="6">
        <v>1858</v>
      </c>
      <c r="EK4390" s="6">
        <v>407</v>
      </c>
      <c r="EL4390" s="6">
        <v>1858</v>
      </c>
      <c r="EM4390" s="6" t="s">
        <v>20</v>
      </c>
      <c r="EN4390" s="6" t="s">
        <v>23</v>
      </c>
      <c r="EO4390" s="6">
        <v>114</v>
      </c>
    </row>
    <row r="4391" spans="131:145" x14ac:dyDescent="0.25">
      <c r="EA4391" s="6" t="s">
        <v>0</v>
      </c>
      <c r="EB4391" s="6" t="s">
        <v>7</v>
      </c>
      <c r="EC4391" s="6" t="s">
        <v>735</v>
      </c>
      <c r="ED4391" s="6" t="s">
        <v>736</v>
      </c>
      <c r="EE4391" s="6" t="s">
        <v>97</v>
      </c>
      <c r="EF4391" s="6" t="s">
        <v>98</v>
      </c>
      <c r="EG4391" s="6">
        <v>14</v>
      </c>
      <c r="EH4391" s="6">
        <v>74</v>
      </c>
      <c r="EI4391" s="6">
        <v>14</v>
      </c>
      <c r="EJ4391" s="6">
        <v>68</v>
      </c>
      <c r="EK4391" s="6">
        <v>14</v>
      </c>
      <c r="EL4391" s="6">
        <v>68</v>
      </c>
      <c r="EM4391" s="6" t="s">
        <v>20</v>
      </c>
      <c r="EN4391" s="6" t="s">
        <v>22</v>
      </c>
      <c r="EO4391" s="6">
        <v>3</v>
      </c>
    </row>
    <row r="4392" spans="131:145" x14ac:dyDescent="0.25">
      <c r="EA4392" s="6" t="s">
        <v>0</v>
      </c>
      <c r="EB4392" s="6" t="s">
        <v>11</v>
      </c>
      <c r="EC4392" s="6" t="s">
        <v>1834</v>
      </c>
      <c r="ED4392" s="6" t="s">
        <v>190</v>
      </c>
      <c r="EE4392" s="6" t="s">
        <v>97</v>
      </c>
      <c r="EF4392" s="6" t="s">
        <v>132</v>
      </c>
      <c r="EG4392" s="6">
        <v>12</v>
      </c>
      <c r="EH4392" s="6">
        <v>47</v>
      </c>
      <c r="EI4392" s="6">
        <v>15</v>
      </c>
      <c r="EJ4392" s="6">
        <v>69</v>
      </c>
      <c r="EK4392" s="6">
        <v>15</v>
      </c>
      <c r="EL4392" s="6">
        <v>69</v>
      </c>
      <c r="EM4392" s="6" t="s">
        <v>20</v>
      </c>
      <c r="EN4392" s="6" t="s">
        <v>21</v>
      </c>
      <c r="EO4392" s="6">
        <v>1</v>
      </c>
    </row>
    <row r="4393" spans="131:145" x14ac:dyDescent="0.25">
      <c r="EA4393" s="6" t="s">
        <v>0</v>
      </c>
      <c r="EB4393" s="6" t="s">
        <v>5</v>
      </c>
      <c r="EC4393" s="6" t="s">
        <v>257</v>
      </c>
      <c r="ED4393" s="6" t="s">
        <v>258</v>
      </c>
      <c r="EE4393" s="6" t="s">
        <v>97</v>
      </c>
      <c r="EF4393" s="6" t="s">
        <v>98</v>
      </c>
      <c r="EG4393" s="6">
        <v>128</v>
      </c>
      <c r="EH4393" s="6">
        <v>725</v>
      </c>
      <c r="EI4393" s="6">
        <v>100</v>
      </c>
      <c r="EJ4393" s="6">
        <v>608</v>
      </c>
      <c r="EK4393" s="6">
        <v>128</v>
      </c>
      <c r="EL4393" s="6">
        <v>746</v>
      </c>
      <c r="EM4393" s="6" t="s">
        <v>20</v>
      </c>
      <c r="EN4393" s="6" t="s">
        <v>21</v>
      </c>
      <c r="EO4393" s="6">
        <v>17</v>
      </c>
    </row>
    <row r="4394" spans="131:145" x14ac:dyDescent="0.25">
      <c r="EA4394" s="6" t="s">
        <v>0</v>
      </c>
      <c r="EB4394" s="6" t="s">
        <v>10</v>
      </c>
      <c r="EC4394" s="6" t="s">
        <v>139</v>
      </c>
      <c r="ED4394" s="6" t="s">
        <v>140</v>
      </c>
      <c r="EE4394" s="6" t="s">
        <v>97</v>
      </c>
      <c r="EF4394" s="6" t="s">
        <v>98</v>
      </c>
      <c r="EG4394" s="6">
        <v>80</v>
      </c>
      <c r="EH4394" s="6">
        <v>278</v>
      </c>
      <c r="EI4394" s="6">
        <v>50</v>
      </c>
      <c r="EJ4394" s="6">
        <v>200</v>
      </c>
      <c r="EK4394" s="6">
        <v>83</v>
      </c>
      <c r="EL4394" s="6">
        <v>293</v>
      </c>
      <c r="EM4394" s="6" t="s">
        <v>20</v>
      </c>
      <c r="EN4394" s="6" t="s">
        <v>23</v>
      </c>
      <c r="EO4394" s="6">
        <v>11</v>
      </c>
    </row>
    <row r="4395" spans="131:145" x14ac:dyDescent="0.25">
      <c r="EA4395" s="6" t="s">
        <v>0</v>
      </c>
      <c r="EB4395" s="6" t="s">
        <v>5</v>
      </c>
      <c r="EC4395" s="6" t="s">
        <v>273</v>
      </c>
      <c r="ED4395" s="6" t="s">
        <v>274</v>
      </c>
      <c r="EE4395" s="6" t="s">
        <v>97</v>
      </c>
      <c r="EF4395" s="6" t="s">
        <v>98</v>
      </c>
      <c r="EG4395" s="6">
        <v>85</v>
      </c>
      <c r="EH4395" s="6">
        <v>367</v>
      </c>
      <c r="EI4395" s="6">
        <v>80</v>
      </c>
      <c r="EJ4395" s="6">
        <v>337</v>
      </c>
      <c r="EK4395" s="6">
        <v>85</v>
      </c>
      <c r="EL4395" s="6">
        <v>367</v>
      </c>
      <c r="EM4395" s="6" t="s">
        <v>20</v>
      </c>
      <c r="EN4395" s="6" t="s">
        <v>21</v>
      </c>
      <c r="EO4395" s="6">
        <v>10</v>
      </c>
    </row>
    <row r="4396" spans="131:145" x14ac:dyDescent="0.25">
      <c r="EA4396" s="6" t="s">
        <v>0</v>
      </c>
      <c r="EB4396" s="6" t="s">
        <v>8</v>
      </c>
      <c r="EC4396" s="6" t="s">
        <v>1800</v>
      </c>
      <c r="ED4396" s="6" t="s">
        <v>129</v>
      </c>
      <c r="EE4396" s="6" t="s">
        <v>97</v>
      </c>
      <c r="EF4396" s="6" t="s">
        <v>125</v>
      </c>
      <c r="EG4396" s="6">
        <v>46</v>
      </c>
      <c r="EH4396" s="6">
        <v>272</v>
      </c>
      <c r="EI4396" s="6">
        <v>45</v>
      </c>
      <c r="EJ4396" s="6">
        <v>257</v>
      </c>
      <c r="EK4396" s="6">
        <v>45</v>
      </c>
      <c r="EL4396" s="6">
        <v>269</v>
      </c>
      <c r="EM4396" s="6" t="s">
        <v>20</v>
      </c>
      <c r="EN4396" s="6" t="s">
        <v>22</v>
      </c>
      <c r="EO4396" s="6">
        <v>6</v>
      </c>
    </row>
    <row r="4397" spans="131:145" x14ac:dyDescent="0.25">
      <c r="EA4397" s="6" t="s">
        <v>0</v>
      </c>
      <c r="EB4397" s="6" t="s">
        <v>8</v>
      </c>
      <c r="EC4397" s="6" t="s">
        <v>1816</v>
      </c>
      <c r="ED4397" s="6" t="s">
        <v>127</v>
      </c>
      <c r="EE4397" s="6" t="s">
        <v>97</v>
      </c>
      <c r="EF4397" s="6" t="s">
        <v>132</v>
      </c>
      <c r="EG4397" s="6">
        <v>50</v>
      </c>
      <c r="EH4397" s="6">
        <v>295</v>
      </c>
      <c r="EI4397" s="6">
        <v>50</v>
      </c>
      <c r="EJ4397" s="6">
        <v>293</v>
      </c>
      <c r="EK4397" s="6">
        <v>50</v>
      </c>
      <c r="EL4397" s="6">
        <v>293</v>
      </c>
      <c r="EM4397" s="6" t="s">
        <v>20</v>
      </c>
      <c r="EN4397" s="6" t="s">
        <v>21</v>
      </c>
      <c r="EO4397" s="6">
        <v>12</v>
      </c>
    </row>
    <row r="4398" spans="131:145" x14ac:dyDescent="0.25">
      <c r="EA4398" s="6" t="s">
        <v>0</v>
      </c>
      <c r="EB4398" s="6" t="s">
        <v>6</v>
      </c>
      <c r="EC4398" s="6" t="s">
        <v>275</v>
      </c>
      <c r="ED4398" s="6" t="s">
        <v>276</v>
      </c>
      <c r="EE4398" s="6" t="s">
        <v>97</v>
      </c>
      <c r="EF4398" s="6" t="s">
        <v>98</v>
      </c>
      <c r="EG4398" s="6">
        <v>118</v>
      </c>
      <c r="EH4398" s="6">
        <v>516</v>
      </c>
      <c r="EI4398" s="6">
        <v>108</v>
      </c>
      <c r="EJ4398" s="6">
        <v>470</v>
      </c>
      <c r="EK4398" s="6">
        <v>118</v>
      </c>
      <c r="EL4398" s="6">
        <v>520</v>
      </c>
      <c r="EM4398" s="6" t="s">
        <v>20</v>
      </c>
      <c r="EN4398" s="6" t="s">
        <v>23</v>
      </c>
      <c r="EO4398" s="6">
        <v>24</v>
      </c>
    </row>
    <row r="4399" spans="131:145" x14ac:dyDescent="0.25">
      <c r="EA4399" s="6" t="s">
        <v>0</v>
      </c>
      <c r="EB4399" s="6" t="s">
        <v>8</v>
      </c>
      <c r="EC4399" s="6" t="s">
        <v>828</v>
      </c>
      <c r="ED4399" s="6" t="s">
        <v>829</v>
      </c>
      <c r="EE4399" s="6" t="s">
        <v>97</v>
      </c>
      <c r="EF4399" s="6" t="s">
        <v>98</v>
      </c>
      <c r="EG4399" s="6">
        <v>265</v>
      </c>
      <c r="EH4399" s="6">
        <v>1084</v>
      </c>
      <c r="EI4399" s="6">
        <v>260</v>
      </c>
      <c r="EJ4399" s="6">
        <v>1140</v>
      </c>
      <c r="EK4399" s="6">
        <v>260</v>
      </c>
      <c r="EL4399" s="6">
        <v>1140</v>
      </c>
      <c r="EM4399" s="6" t="s">
        <v>20</v>
      </c>
      <c r="EN4399" s="6" t="s">
        <v>23</v>
      </c>
      <c r="EO4399" s="6">
        <v>69</v>
      </c>
    </row>
    <row r="4400" spans="131:145" x14ac:dyDescent="0.25">
      <c r="EA4400" s="6" t="s">
        <v>0</v>
      </c>
      <c r="EB4400" s="6" t="s">
        <v>7</v>
      </c>
      <c r="EC4400" s="6" t="s">
        <v>214</v>
      </c>
      <c r="ED4400" s="6" t="s">
        <v>215</v>
      </c>
      <c r="EE4400" s="6" t="s">
        <v>97</v>
      </c>
      <c r="EF4400" s="6" t="s">
        <v>98</v>
      </c>
      <c r="EG4400" s="6">
        <v>301</v>
      </c>
      <c r="EH4400" s="6">
        <v>1404</v>
      </c>
      <c r="EI4400" s="6">
        <v>274</v>
      </c>
      <c r="EJ4400" s="6">
        <v>1347</v>
      </c>
      <c r="EK4400" s="6">
        <v>274</v>
      </c>
      <c r="EL4400" s="6">
        <v>1347</v>
      </c>
      <c r="EM4400" s="6" t="s">
        <v>20</v>
      </c>
      <c r="EN4400" s="6" t="s">
        <v>21</v>
      </c>
      <c r="EO4400" s="6">
        <v>120</v>
      </c>
    </row>
    <row r="4401" spans="131:145" x14ac:dyDescent="0.25">
      <c r="EA4401" s="6" t="s">
        <v>0</v>
      </c>
      <c r="EB4401" s="6" t="s">
        <v>5</v>
      </c>
      <c r="EC4401" s="6" t="s">
        <v>261</v>
      </c>
      <c r="ED4401" s="6" t="s">
        <v>262</v>
      </c>
      <c r="EE4401" s="6" t="s">
        <v>97</v>
      </c>
      <c r="EF4401" s="6" t="s">
        <v>98</v>
      </c>
      <c r="EG4401" s="6">
        <v>42</v>
      </c>
      <c r="EH4401" s="6">
        <v>175</v>
      </c>
      <c r="EI4401" s="6">
        <v>27</v>
      </c>
      <c r="EJ4401" s="6">
        <v>131</v>
      </c>
      <c r="EK4401" s="6">
        <v>42</v>
      </c>
      <c r="EL4401" s="6">
        <v>175</v>
      </c>
      <c r="EM4401" s="6" t="s">
        <v>20</v>
      </c>
      <c r="EN4401" s="6" t="s">
        <v>22</v>
      </c>
      <c r="EO4401" s="6">
        <v>5</v>
      </c>
    </row>
    <row r="4402" spans="131:145" x14ac:dyDescent="0.25">
      <c r="EA4402" s="6" t="s">
        <v>0</v>
      </c>
      <c r="EB4402" s="6" t="s">
        <v>10</v>
      </c>
      <c r="EC4402" s="6" t="s">
        <v>216</v>
      </c>
      <c r="ED4402" s="6" t="s">
        <v>217</v>
      </c>
      <c r="EE4402" s="6" t="s">
        <v>97</v>
      </c>
      <c r="EF4402" s="6" t="s">
        <v>98</v>
      </c>
      <c r="EG4402" s="6">
        <v>40</v>
      </c>
      <c r="EH4402" s="6">
        <v>208</v>
      </c>
      <c r="EI4402" s="6">
        <v>41</v>
      </c>
      <c r="EJ4402" s="6">
        <v>208</v>
      </c>
      <c r="EK4402" s="6">
        <v>51</v>
      </c>
      <c r="EL4402" s="6">
        <v>208</v>
      </c>
      <c r="EM4402" s="6" t="s">
        <v>20</v>
      </c>
      <c r="EN4402" s="6" t="s">
        <v>21</v>
      </c>
      <c r="EO4402" s="6">
        <v>3</v>
      </c>
    </row>
    <row r="4403" spans="131:145" x14ac:dyDescent="0.25">
      <c r="EA4403" s="6" t="s">
        <v>0</v>
      </c>
      <c r="EB4403" s="6" t="s">
        <v>7</v>
      </c>
      <c r="EC4403" s="6" t="s">
        <v>727</v>
      </c>
      <c r="ED4403" s="6" t="s">
        <v>728</v>
      </c>
      <c r="EE4403" s="6" t="s">
        <v>97</v>
      </c>
      <c r="EF4403" s="6" t="s">
        <v>98</v>
      </c>
      <c r="EG4403" s="6">
        <v>116</v>
      </c>
      <c r="EH4403" s="6">
        <v>659</v>
      </c>
      <c r="EI4403" s="6">
        <v>116</v>
      </c>
      <c r="EJ4403" s="6">
        <v>659</v>
      </c>
      <c r="EK4403" s="6">
        <v>116</v>
      </c>
      <c r="EL4403" s="6">
        <v>659</v>
      </c>
      <c r="EM4403" s="6" t="s">
        <v>20</v>
      </c>
      <c r="EN4403" s="6" t="s">
        <v>23</v>
      </c>
      <c r="EO4403" s="6">
        <v>28</v>
      </c>
    </row>
    <row r="4404" spans="131:145" x14ac:dyDescent="0.25">
      <c r="EA4404" s="6" t="s">
        <v>0</v>
      </c>
      <c r="EB4404" s="6" t="s">
        <v>5</v>
      </c>
      <c r="EC4404" s="6" t="s">
        <v>271</v>
      </c>
      <c r="ED4404" s="6" t="s">
        <v>272</v>
      </c>
      <c r="EE4404" s="6" t="s">
        <v>97</v>
      </c>
      <c r="EF4404" s="6" t="s">
        <v>125</v>
      </c>
      <c r="EG4404" s="6">
        <v>18</v>
      </c>
      <c r="EH4404" s="6">
        <v>82</v>
      </c>
      <c r="EI4404" s="6">
        <v>18</v>
      </c>
      <c r="EJ4404" s="6">
        <v>82</v>
      </c>
      <c r="EK4404" s="6">
        <v>18</v>
      </c>
      <c r="EL4404" s="6">
        <v>80</v>
      </c>
      <c r="EM4404" s="6" t="s">
        <v>20</v>
      </c>
      <c r="EN4404" s="6" t="s">
        <v>21</v>
      </c>
      <c r="EO4404" s="6">
        <v>0</v>
      </c>
    </row>
    <row r="4405" spans="131:145" x14ac:dyDescent="0.25">
      <c r="EA4405" s="6" t="s">
        <v>0</v>
      </c>
      <c r="EB4405" s="6" t="s">
        <v>9</v>
      </c>
      <c r="EC4405" s="6" t="s">
        <v>137</v>
      </c>
      <c r="ED4405" s="6" t="s">
        <v>138</v>
      </c>
      <c r="EE4405" s="6" t="s">
        <v>97</v>
      </c>
      <c r="EF4405" s="6" t="s">
        <v>98</v>
      </c>
      <c r="EG4405" s="6">
        <v>135</v>
      </c>
      <c r="EH4405" s="6">
        <v>672</v>
      </c>
      <c r="EI4405" s="6">
        <v>156</v>
      </c>
      <c r="EJ4405" s="6">
        <v>704</v>
      </c>
      <c r="EK4405" s="6">
        <v>156</v>
      </c>
      <c r="EL4405" s="6">
        <v>704</v>
      </c>
      <c r="EM4405" s="6" t="s">
        <v>20</v>
      </c>
      <c r="EN4405" s="6" t="s">
        <v>21</v>
      </c>
      <c r="EO4405" s="6">
        <v>32</v>
      </c>
    </row>
    <row r="4406" spans="131:145" x14ac:dyDescent="0.25">
      <c r="EA4406" s="6" t="s">
        <v>0</v>
      </c>
      <c r="EB4406" s="6" t="s">
        <v>6</v>
      </c>
      <c r="EC4406" s="6" t="s">
        <v>824</v>
      </c>
      <c r="ED4406" s="6" t="s">
        <v>825</v>
      </c>
      <c r="EE4406" s="6" t="s">
        <v>209</v>
      </c>
      <c r="EF4406" s="6" t="s">
        <v>132</v>
      </c>
      <c r="EG4406" s="6">
        <v>153</v>
      </c>
      <c r="EH4406" s="6">
        <v>873</v>
      </c>
      <c r="EI4406" s="6">
        <v>153</v>
      </c>
      <c r="EJ4406" s="6">
        <v>922</v>
      </c>
      <c r="EK4406" s="6">
        <v>153</v>
      </c>
      <c r="EL4406" s="6">
        <v>922</v>
      </c>
      <c r="EM4406" s="6" t="s">
        <v>20</v>
      </c>
      <c r="EN4406" s="6" t="s">
        <v>21</v>
      </c>
      <c r="EO4406" s="6">
        <v>31</v>
      </c>
    </row>
    <row r="4407" spans="131:145" x14ac:dyDescent="0.25">
      <c r="EA4407" s="6" t="s">
        <v>0</v>
      </c>
      <c r="EB4407" s="6" t="s">
        <v>5</v>
      </c>
      <c r="EC4407" s="6" t="s">
        <v>259</v>
      </c>
      <c r="ED4407" s="6" t="s">
        <v>260</v>
      </c>
      <c r="EE4407" s="6" t="s">
        <v>97</v>
      </c>
      <c r="EF4407" s="6" t="s">
        <v>98</v>
      </c>
      <c r="EG4407" s="6">
        <v>94</v>
      </c>
      <c r="EH4407" s="6">
        <v>341</v>
      </c>
      <c r="EI4407" s="6">
        <v>65</v>
      </c>
      <c r="EJ4407" s="6">
        <v>240</v>
      </c>
      <c r="EK4407" s="6">
        <v>95</v>
      </c>
      <c r="EL4407" s="6">
        <v>343</v>
      </c>
      <c r="EM4407" s="6" t="s">
        <v>20</v>
      </c>
      <c r="EN4407" s="6" t="s">
        <v>23</v>
      </c>
      <c r="EO4407" s="6">
        <v>19</v>
      </c>
    </row>
    <row r="4408" spans="131:145" x14ac:dyDescent="0.25">
      <c r="EA4408" s="6" t="s">
        <v>0</v>
      </c>
      <c r="EB4408" s="6" t="s">
        <v>8</v>
      </c>
      <c r="EC4408" s="6" t="s">
        <v>1800</v>
      </c>
      <c r="ED4408" s="6" t="s">
        <v>129</v>
      </c>
      <c r="EE4408" s="6" t="s">
        <v>97</v>
      </c>
      <c r="EF4408" s="6" t="s">
        <v>125</v>
      </c>
      <c r="EG4408" s="6">
        <v>46</v>
      </c>
      <c r="EH4408" s="6">
        <v>272</v>
      </c>
      <c r="EI4408" s="6">
        <v>45</v>
      </c>
      <c r="EJ4408" s="6">
        <v>257</v>
      </c>
      <c r="EK4408" s="6">
        <v>45</v>
      </c>
      <c r="EL4408" s="6">
        <v>269</v>
      </c>
      <c r="EM4408" s="6" t="s">
        <v>20</v>
      </c>
      <c r="EN4408" s="6" t="s">
        <v>21</v>
      </c>
      <c r="EO4408" s="6">
        <v>10</v>
      </c>
    </row>
    <row r="4409" spans="131:145" x14ac:dyDescent="0.25">
      <c r="EA4409" s="6" t="s">
        <v>0</v>
      </c>
      <c r="EB4409" s="6" t="s">
        <v>8</v>
      </c>
      <c r="EC4409" s="6" t="s">
        <v>828</v>
      </c>
      <c r="ED4409" s="6" t="s">
        <v>829</v>
      </c>
      <c r="EE4409" s="6" t="s">
        <v>97</v>
      </c>
      <c r="EF4409" s="6" t="s">
        <v>98</v>
      </c>
      <c r="EG4409" s="6">
        <v>265</v>
      </c>
      <c r="EH4409" s="6">
        <v>1084</v>
      </c>
      <c r="EI4409" s="6">
        <v>260</v>
      </c>
      <c r="EJ4409" s="6">
        <v>1140</v>
      </c>
      <c r="EK4409" s="6">
        <v>260</v>
      </c>
      <c r="EL4409" s="6">
        <v>1140</v>
      </c>
      <c r="EM4409" s="6" t="s">
        <v>20</v>
      </c>
      <c r="EN4409" s="6" t="s">
        <v>22</v>
      </c>
      <c r="EO4409" s="6">
        <v>23</v>
      </c>
    </row>
    <row r="4410" spans="131:145" x14ac:dyDescent="0.25">
      <c r="EA4410" s="6" t="s">
        <v>0</v>
      </c>
      <c r="EB4410" s="6" t="s">
        <v>9</v>
      </c>
      <c r="EC4410" s="6" t="s">
        <v>137</v>
      </c>
      <c r="ED4410" s="6" t="s">
        <v>138</v>
      </c>
      <c r="EE4410" s="6" t="s">
        <v>97</v>
      </c>
      <c r="EF4410" s="6" t="s">
        <v>98</v>
      </c>
      <c r="EG4410" s="6">
        <v>135</v>
      </c>
      <c r="EH4410" s="6">
        <v>672</v>
      </c>
      <c r="EI4410" s="6">
        <v>156</v>
      </c>
      <c r="EJ4410" s="6">
        <v>704</v>
      </c>
      <c r="EK4410" s="6">
        <v>156</v>
      </c>
      <c r="EL4410" s="6">
        <v>704</v>
      </c>
      <c r="EM4410" s="6" t="s">
        <v>20</v>
      </c>
      <c r="EN4410" s="6" t="s">
        <v>22</v>
      </c>
      <c r="EO4410" s="6">
        <v>16</v>
      </c>
    </row>
    <row r="4411" spans="131:145" x14ac:dyDescent="0.25">
      <c r="EA4411" s="6" t="s">
        <v>0</v>
      </c>
      <c r="EB4411" s="6" t="s">
        <v>7</v>
      </c>
      <c r="EC4411" s="6" t="s">
        <v>727</v>
      </c>
      <c r="ED4411" s="6" t="s">
        <v>728</v>
      </c>
      <c r="EE4411" s="6" t="s">
        <v>97</v>
      </c>
      <c r="EF4411" s="6" t="s">
        <v>98</v>
      </c>
      <c r="EG4411" s="6">
        <v>116</v>
      </c>
      <c r="EH4411" s="6">
        <v>659</v>
      </c>
      <c r="EI4411" s="6">
        <v>116</v>
      </c>
      <c r="EJ4411" s="6">
        <v>659</v>
      </c>
      <c r="EK4411" s="6">
        <v>116</v>
      </c>
      <c r="EL4411" s="6">
        <v>659</v>
      </c>
      <c r="EM4411" s="6" t="s">
        <v>20</v>
      </c>
      <c r="EN4411" s="6" t="s">
        <v>21</v>
      </c>
      <c r="EO4411" s="6">
        <v>20</v>
      </c>
    </row>
    <row r="4412" spans="131:145" x14ac:dyDescent="0.25">
      <c r="EA4412" s="6" t="s">
        <v>0</v>
      </c>
      <c r="EB4412" s="6" t="s">
        <v>5</v>
      </c>
      <c r="EC4412" s="6" t="s">
        <v>271</v>
      </c>
      <c r="ED4412" s="6" t="s">
        <v>272</v>
      </c>
      <c r="EE4412" s="6" t="s">
        <v>97</v>
      </c>
      <c r="EF4412" s="6" t="s">
        <v>125</v>
      </c>
      <c r="EG4412" s="6">
        <v>18</v>
      </c>
      <c r="EH4412" s="6">
        <v>82</v>
      </c>
      <c r="EI4412" s="6">
        <v>18</v>
      </c>
      <c r="EJ4412" s="6">
        <v>82</v>
      </c>
      <c r="EK4412" s="6">
        <v>18</v>
      </c>
      <c r="EL4412" s="6">
        <v>80</v>
      </c>
      <c r="EM4412" s="6" t="s">
        <v>20</v>
      </c>
      <c r="EN4412" s="6" t="s">
        <v>22</v>
      </c>
      <c r="EO4412" s="6">
        <v>0</v>
      </c>
    </row>
    <row r="4413" spans="131:145" x14ac:dyDescent="0.25">
      <c r="EA4413" s="6" t="s">
        <v>0</v>
      </c>
      <c r="EB4413" s="6" t="s">
        <v>8</v>
      </c>
      <c r="EC4413" s="6" t="s">
        <v>1816</v>
      </c>
      <c r="ED4413" s="6" t="s">
        <v>127</v>
      </c>
      <c r="EE4413" s="6" t="s">
        <v>97</v>
      </c>
      <c r="EF4413" s="6" t="s">
        <v>132</v>
      </c>
      <c r="EG4413" s="6">
        <v>50</v>
      </c>
      <c r="EH4413" s="6">
        <v>295</v>
      </c>
      <c r="EI4413" s="6">
        <v>50</v>
      </c>
      <c r="EJ4413" s="6">
        <v>293</v>
      </c>
      <c r="EK4413" s="6">
        <v>50</v>
      </c>
      <c r="EL4413" s="6">
        <v>293</v>
      </c>
      <c r="EM4413" s="6" t="s">
        <v>20</v>
      </c>
      <c r="EN4413" s="6" t="s">
        <v>22</v>
      </c>
      <c r="EO4413" s="6">
        <v>9</v>
      </c>
    </row>
    <row r="4414" spans="131:145" x14ac:dyDescent="0.25">
      <c r="EA4414" s="6" t="s">
        <v>0</v>
      </c>
      <c r="EB4414" s="6" t="s">
        <v>5</v>
      </c>
      <c r="EC4414" s="6" t="s">
        <v>261</v>
      </c>
      <c r="ED4414" s="6" t="s">
        <v>262</v>
      </c>
      <c r="EE4414" s="6" t="s">
        <v>97</v>
      </c>
      <c r="EF4414" s="6" t="s">
        <v>98</v>
      </c>
      <c r="EG4414" s="6">
        <v>42</v>
      </c>
      <c r="EH4414" s="6">
        <v>175</v>
      </c>
      <c r="EI4414" s="6">
        <v>27</v>
      </c>
      <c r="EJ4414" s="6">
        <v>131</v>
      </c>
      <c r="EK4414" s="6">
        <v>42</v>
      </c>
      <c r="EL4414" s="6">
        <v>175</v>
      </c>
      <c r="EM4414" s="6" t="s">
        <v>20</v>
      </c>
      <c r="EN4414" s="6" t="s">
        <v>21</v>
      </c>
      <c r="EO4414" s="6">
        <v>8</v>
      </c>
    </row>
    <row r="4415" spans="131:145" x14ac:dyDescent="0.25">
      <c r="EA4415" s="6" t="s">
        <v>0</v>
      </c>
      <c r="EB4415" s="6" t="s">
        <v>9</v>
      </c>
      <c r="EC4415" s="6" t="s">
        <v>137</v>
      </c>
      <c r="ED4415" s="6" t="s">
        <v>138</v>
      </c>
      <c r="EE4415" s="6" t="s">
        <v>97</v>
      </c>
      <c r="EF4415" s="6" t="s">
        <v>98</v>
      </c>
      <c r="EG4415" s="6">
        <v>135</v>
      </c>
      <c r="EH4415" s="6">
        <v>672</v>
      </c>
      <c r="EI4415" s="6">
        <v>156</v>
      </c>
      <c r="EJ4415" s="6">
        <v>704</v>
      </c>
      <c r="EK4415" s="6">
        <v>156</v>
      </c>
      <c r="EL4415" s="6">
        <v>704</v>
      </c>
      <c r="EM4415" s="6" t="s">
        <v>20</v>
      </c>
      <c r="EN4415" s="6" t="s">
        <v>23</v>
      </c>
      <c r="EO4415" s="6">
        <v>48</v>
      </c>
    </row>
    <row r="4416" spans="131:145" x14ac:dyDescent="0.25">
      <c r="EA4416" s="6" t="s">
        <v>0</v>
      </c>
      <c r="EB4416" s="6" t="s">
        <v>7</v>
      </c>
      <c r="EC4416" s="6" t="s">
        <v>133</v>
      </c>
      <c r="ED4416" s="6" t="s">
        <v>134</v>
      </c>
      <c r="EE4416" s="6" t="s">
        <v>97</v>
      </c>
      <c r="EF4416" s="6" t="s">
        <v>98</v>
      </c>
      <c r="EG4416" s="6">
        <v>631</v>
      </c>
      <c r="EH4416" s="6">
        <v>3758</v>
      </c>
      <c r="EI4416" s="6">
        <v>613</v>
      </c>
      <c r="EJ4416" s="6">
        <v>3721</v>
      </c>
      <c r="EK4416" s="6">
        <v>626</v>
      </c>
      <c r="EL4416" s="6">
        <v>3786</v>
      </c>
      <c r="EM4416" s="6" t="s">
        <v>20</v>
      </c>
      <c r="EN4416" s="6" t="s">
        <v>23</v>
      </c>
      <c r="EO4416" s="6">
        <v>274</v>
      </c>
    </row>
    <row r="4417" spans="131:145" x14ac:dyDescent="0.25">
      <c r="EA4417" s="6" t="s">
        <v>0</v>
      </c>
      <c r="EB4417" s="6" t="s">
        <v>6</v>
      </c>
      <c r="EC4417" s="6" t="s">
        <v>824</v>
      </c>
      <c r="ED4417" s="6" t="s">
        <v>825</v>
      </c>
      <c r="EE4417" s="6" t="s">
        <v>209</v>
      </c>
      <c r="EF4417" s="6" t="s">
        <v>132</v>
      </c>
      <c r="EG4417" s="6">
        <v>153</v>
      </c>
      <c r="EH4417" s="6">
        <v>873</v>
      </c>
      <c r="EI4417" s="6">
        <v>153</v>
      </c>
      <c r="EJ4417" s="6">
        <v>922</v>
      </c>
      <c r="EK4417" s="6">
        <v>153</v>
      </c>
      <c r="EL4417" s="6">
        <v>922</v>
      </c>
      <c r="EM4417" s="6" t="s">
        <v>20</v>
      </c>
      <c r="EN4417" s="6" t="s">
        <v>23</v>
      </c>
      <c r="EO4417" s="6">
        <v>49</v>
      </c>
    </row>
    <row r="4418" spans="131:145" x14ac:dyDescent="0.25">
      <c r="EA4418" s="6" t="s">
        <v>0</v>
      </c>
      <c r="EB4418" s="6" t="s">
        <v>10</v>
      </c>
      <c r="EC4418" s="6" t="s">
        <v>139</v>
      </c>
      <c r="ED4418" s="6" t="s">
        <v>140</v>
      </c>
      <c r="EE4418" s="6" t="s">
        <v>97</v>
      </c>
      <c r="EF4418" s="6" t="s">
        <v>98</v>
      </c>
      <c r="EG4418" s="6">
        <v>80</v>
      </c>
      <c r="EH4418" s="6">
        <v>278</v>
      </c>
      <c r="EI4418" s="6">
        <v>50</v>
      </c>
      <c r="EJ4418" s="6">
        <v>200</v>
      </c>
      <c r="EK4418" s="6">
        <v>83</v>
      </c>
      <c r="EL4418" s="6">
        <v>293</v>
      </c>
      <c r="EM4418" s="6" t="s">
        <v>20</v>
      </c>
      <c r="EN4418" s="6" t="s">
        <v>22</v>
      </c>
      <c r="EO4418" s="6">
        <v>4</v>
      </c>
    </row>
    <row r="4419" spans="131:145" x14ac:dyDescent="0.25">
      <c r="EA4419" s="6" t="s">
        <v>0</v>
      </c>
      <c r="EB4419" s="6" t="s">
        <v>5</v>
      </c>
      <c r="EC4419" s="6" t="s">
        <v>271</v>
      </c>
      <c r="ED4419" s="6" t="s">
        <v>272</v>
      </c>
      <c r="EE4419" s="6" t="s">
        <v>97</v>
      </c>
      <c r="EF4419" s="6" t="s">
        <v>125</v>
      </c>
      <c r="EG4419" s="6">
        <v>18</v>
      </c>
      <c r="EH4419" s="6">
        <v>82</v>
      </c>
      <c r="EI4419" s="6">
        <v>18</v>
      </c>
      <c r="EJ4419" s="6">
        <v>82</v>
      </c>
      <c r="EK4419" s="6">
        <v>18</v>
      </c>
      <c r="EL4419" s="6">
        <v>80</v>
      </c>
      <c r="EM4419" s="6" t="s">
        <v>20</v>
      </c>
      <c r="EN4419" s="6" t="s">
        <v>23</v>
      </c>
      <c r="EO4419" s="6">
        <v>0</v>
      </c>
    </row>
    <row r="4420" spans="131:145" x14ac:dyDescent="0.25">
      <c r="EA4420" s="6" t="s">
        <v>0</v>
      </c>
      <c r="EB4420" s="6" t="s">
        <v>8</v>
      </c>
      <c r="EC4420" s="6" t="s">
        <v>1816</v>
      </c>
      <c r="ED4420" s="6" t="s">
        <v>127</v>
      </c>
      <c r="EE4420" s="6" t="s">
        <v>97</v>
      </c>
      <c r="EF4420" s="6" t="s">
        <v>132</v>
      </c>
      <c r="EG4420" s="6">
        <v>50</v>
      </c>
      <c r="EH4420" s="6">
        <v>295</v>
      </c>
      <c r="EI4420" s="6">
        <v>50</v>
      </c>
      <c r="EJ4420" s="6">
        <v>293</v>
      </c>
      <c r="EK4420" s="6">
        <v>50</v>
      </c>
      <c r="EL4420" s="6">
        <v>293</v>
      </c>
      <c r="EM4420" s="6" t="s">
        <v>20</v>
      </c>
      <c r="EN4420" s="6" t="s">
        <v>23</v>
      </c>
      <c r="EO4420" s="6">
        <v>21</v>
      </c>
    </row>
    <row r="4421" spans="131:145" x14ac:dyDescent="0.25">
      <c r="EA4421" s="6" t="s">
        <v>0</v>
      </c>
      <c r="EB4421" s="6" t="s">
        <v>7</v>
      </c>
      <c r="EC4421" s="6" t="s">
        <v>133</v>
      </c>
      <c r="ED4421" s="6" t="s">
        <v>134</v>
      </c>
      <c r="EE4421" s="6" t="s">
        <v>97</v>
      </c>
      <c r="EF4421" s="6" t="s">
        <v>98</v>
      </c>
      <c r="EG4421" s="6">
        <v>631</v>
      </c>
      <c r="EH4421" s="6">
        <v>3758</v>
      </c>
      <c r="EI4421" s="6">
        <v>613</v>
      </c>
      <c r="EJ4421" s="6">
        <v>3721</v>
      </c>
      <c r="EK4421" s="6">
        <v>626</v>
      </c>
      <c r="EL4421" s="6">
        <v>3786</v>
      </c>
      <c r="EM4421" s="6" t="s">
        <v>20</v>
      </c>
      <c r="EN4421" s="6" t="s">
        <v>22</v>
      </c>
      <c r="EO4421" s="6">
        <v>90</v>
      </c>
    </row>
    <row r="4422" spans="131:145" x14ac:dyDescent="0.25">
      <c r="EA4422" s="6" t="s">
        <v>0</v>
      </c>
      <c r="EB4422" s="6" t="s">
        <v>10</v>
      </c>
      <c r="EC4422" s="6" t="s">
        <v>139</v>
      </c>
      <c r="ED4422" s="6" t="s">
        <v>140</v>
      </c>
      <c r="EE4422" s="6" t="s">
        <v>97</v>
      </c>
      <c r="EF4422" s="6" t="s">
        <v>98</v>
      </c>
      <c r="EG4422" s="6">
        <v>80</v>
      </c>
      <c r="EH4422" s="6">
        <v>278</v>
      </c>
      <c r="EI4422" s="6">
        <v>50</v>
      </c>
      <c r="EJ4422" s="6">
        <v>200</v>
      </c>
      <c r="EK4422" s="6">
        <v>83</v>
      </c>
      <c r="EL4422" s="6">
        <v>293</v>
      </c>
      <c r="EM4422" s="6" t="s">
        <v>20</v>
      </c>
      <c r="EN4422" s="6" t="s">
        <v>21</v>
      </c>
      <c r="EO4422" s="6">
        <v>7</v>
      </c>
    </row>
    <row r="4423" spans="131:145" x14ac:dyDescent="0.25">
      <c r="EA4423" s="6" t="s">
        <v>0</v>
      </c>
      <c r="EB4423" s="6" t="s">
        <v>6</v>
      </c>
      <c r="EC4423" s="6" t="s">
        <v>824</v>
      </c>
      <c r="ED4423" s="6" t="s">
        <v>825</v>
      </c>
      <c r="EE4423" s="6" t="s">
        <v>209</v>
      </c>
      <c r="EF4423" s="6" t="s">
        <v>132</v>
      </c>
      <c r="EG4423" s="6">
        <v>153</v>
      </c>
      <c r="EH4423" s="6">
        <v>873</v>
      </c>
      <c r="EI4423" s="6">
        <v>153</v>
      </c>
      <c r="EJ4423" s="6">
        <v>922</v>
      </c>
      <c r="EK4423" s="6">
        <v>153</v>
      </c>
      <c r="EL4423" s="6">
        <v>922</v>
      </c>
      <c r="EM4423" s="6" t="s">
        <v>20</v>
      </c>
      <c r="EN4423" s="6" t="s">
        <v>22</v>
      </c>
      <c r="EO4423" s="6">
        <v>18</v>
      </c>
    </row>
    <row r="4424" spans="131:145" x14ac:dyDescent="0.25">
      <c r="EA4424" s="6" t="s">
        <v>0</v>
      </c>
      <c r="EB4424" s="6" t="s">
        <v>5</v>
      </c>
      <c r="EC4424" s="6" t="s">
        <v>259</v>
      </c>
      <c r="ED4424" s="6" t="s">
        <v>260</v>
      </c>
      <c r="EE4424" s="6" t="s">
        <v>97</v>
      </c>
      <c r="EF4424" s="6" t="s">
        <v>98</v>
      </c>
      <c r="EG4424" s="6">
        <v>94</v>
      </c>
      <c r="EH4424" s="6">
        <v>341</v>
      </c>
      <c r="EI4424" s="6">
        <v>65</v>
      </c>
      <c r="EJ4424" s="6">
        <v>240</v>
      </c>
      <c r="EK4424" s="6">
        <v>95</v>
      </c>
      <c r="EL4424" s="6">
        <v>343</v>
      </c>
      <c r="EM4424" s="6" t="s">
        <v>20</v>
      </c>
      <c r="EN4424" s="6" t="s">
        <v>21</v>
      </c>
      <c r="EO4424" s="6">
        <v>17</v>
      </c>
    </row>
    <row r="4425" spans="131:145" x14ac:dyDescent="0.25">
      <c r="EA4425" s="6" t="s">
        <v>0</v>
      </c>
      <c r="EB4425" s="6" t="s">
        <v>8</v>
      </c>
      <c r="EC4425" s="6" t="s">
        <v>750</v>
      </c>
      <c r="ED4425" s="6" t="s">
        <v>751</v>
      </c>
      <c r="EE4425" s="6" t="s">
        <v>97</v>
      </c>
      <c r="EF4425" s="6" t="s">
        <v>98</v>
      </c>
      <c r="EG4425" s="6">
        <v>3</v>
      </c>
      <c r="EH4425" s="6">
        <v>13</v>
      </c>
      <c r="EI4425" s="6">
        <v>3</v>
      </c>
      <c r="EJ4425" s="6">
        <v>13</v>
      </c>
      <c r="EK4425" s="6">
        <v>3</v>
      </c>
      <c r="EL4425" s="6">
        <v>13</v>
      </c>
      <c r="EM4425" s="6" t="s">
        <v>20</v>
      </c>
      <c r="EN4425" s="6" t="s">
        <v>23</v>
      </c>
      <c r="EO4425" s="6">
        <v>2</v>
      </c>
    </row>
    <row r="4426" spans="131:145" x14ac:dyDescent="0.25">
      <c r="EA4426" s="6" t="s">
        <v>0</v>
      </c>
      <c r="EB4426" s="6" t="s">
        <v>7</v>
      </c>
      <c r="EC4426" s="6" t="s">
        <v>109</v>
      </c>
      <c r="ED4426" s="6" t="s">
        <v>110</v>
      </c>
      <c r="EE4426" s="6" t="s">
        <v>97</v>
      </c>
      <c r="EF4426" s="6" t="s">
        <v>98</v>
      </c>
      <c r="EG4426" s="6">
        <v>44</v>
      </c>
      <c r="EH4426" s="6">
        <v>235</v>
      </c>
      <c r="EI4426" s="6">
        <v>36</v>
      </c>
      <c r="EJ4426" s="6">
        <v>194</v>
      </c>
      <c r="EK4426" s="6">
        <v>43</v>
      </c>
      <c r="EL4426" s="6">
        <v>242</v>
      </c>
      <c r="EM4426" s="6" t="s">
        <v>20</v>
      </c>
      <c r="EN4426" s="6" t="s">
        <v>23</v>
      </c>
      <c r="EO4426" s="6">
        <v>12</v>
      </c>
    </row>
    <row r="4427" spans="131:145" x14ac:dyDescent="0.25">
      <c r="EA4427" s="6" t="s">
        <v>0</v>
      </c>
      <c r="EB4427" s="6" t="s">
        <v>5</v>
      </c>
      <c r="EC4427" s="6" t="s">
        <v>257</v>
      </c>
      <c r="ED4427" s="6" t="s">
        <v>258</v>
      </c>
      <c r="EE4427" s="6" t="s">
        <v>97</v>
      </c>
      <c r="EF4427" s="6" t="s">
        <v>98</v>
      </c>
      <c r="EG4427" s="6">
        <v>128</v>
      </c>
      <c r="EH4427" s="6">
        <v>725</v>
      </c>
      <c r="EI4427" s="6">
        <v>100</v>
      </c>
      <c r="EJ4427" s="6">
        <v>608</v>
      </c>
      <c r="EK4427" s="6">
        <v>128</v>
      </c>
      <c r="EL4427" s="6">
        <v>746</v>
      </c>
      <c r="EM4427" s="6" t="s">
        <v>20</v>
      </c>
      <c r="EN4427" s="6" t="s">
        <v>23</v>
      </c>
      <c r="EO4427" s="6">
        <v>28</v>
      </c>
    </row>
    <row r="4428" spans="131:145" x14ac:dyDescent="0.25">
      <c r="EA4428" s="6" t="s">
        <v>0</v>
      </c>
      <c r="EB4428" s="6" t="s">
        <v>8</v>
      </c>
      <c r="EC4428" s="6" t="s">
        <v>218</v>
      </c>
      <c r="ED4428" s="6" t="s">
        <v>219</v>
      </c>
      <c r="EE4428" s="6" t="s">
        <v>97</v>
      </c>
      <c r="EF4428" s="6" t="s">
        <v>98</v>
      </c>
      <c r="EG4428" s="6">
        <v>70</v>
      </c>
      <c r="EH4428" s="6">
        <v>609</v>
      </c>
      <c r="EI4428" s="6">
        <v>124</v>
      </c>
      <c r="EJ4428" s="6">
        <v>644</v>
      </c>
      <c r="EK4428" s="6">
        <v>124</v>
      </c>
      <c r="EL4428" s="6">
        <v>644</v>
      </c>
      <c r="EM4428" s="6" t="s">
        <v>20</v>
      </c>
      <c r="EN4428" s="6" t="s">
        <v>22</v>
      </c>
      <c r="EO4428" s="6">
        <v>9</v>
      </c>
    </row>
    <row r="4429" spans="131:145" x14ac:dyDescent="0.25">
      <c r="EA4429" s="6" t="s">
        <v>0</v>
      </c>
      <c r="EB4429" s="6" t="s">
        <v>7</v>
      </c>
      <c r="EC4429" s="6" t="s">
        <v>109</v>
      </c>
      <c r="ED4429" s="6" t="s">
        <v>110</v>
      </c>
      <c r="EE4429" s="6" t="s">
        <v>97</v>
      </c>
      <c r="EF4429" s="6" t="s">
        <v>98</v>
      </c>
      <c r="EG4429" s="6">
        <v>44</v>
      </c>
      <c r="EH4429" s="6">
        <v>235</v>
      </c>
      <c r="EI4429" s="6">
        <v>36</v>
      </c>
      <c r="EJ4429" s="6">
        <v>194</v>
      </c>
      <c r="EK4429" s="6">
        <v>43</v>
      </c>
      <c r="EL4429" s="6">
        <v>242</v>
      </c>
      <c r="EM4429" s="6" t="s">
        <v>20</v>
      </c>
      <c r="EN4429" s="6" t="s">
        <v>22</v>
      </c>
      <c r="EO4429" s="6">
        <v>4</v>
      </c>
    </row>
    <row r="4430" spans="131:145" x14ac:dyDescent="0.25">
      <c r="EA4430" s="6" t="s">
        <v>0</v>
      </c>
      <c r="EB4430" s="6" t="s">
        <v>8</v>
      </c>
      <c r="EC4430" s="6" t="s">
        <v>752</v>
      </c>
      <c r="ED4430" s="6" t="s">
        <v>753</v>
      </c>
      <c r="EE4430" s="6" t="s">
        <v>97</v>
      </c>
      <c r="EF4430" s="6" t="s">
        <v>98</v>
      </c>
      <c r="EG4430" s="6">
        <v>25</v>
      </c>
      <c r="EH4430" s="6">
        <v>92</v>
      </c>
      <c r="EI4430" s="6">
        <v>24</v>
      </c>
      <c r="EJ4430" s="6">
        <v>89</v>
      </c>
      <c r="EK4430" s="6">
        <v>24</v>
      </c>
      <c r="EL4430" s="6">
        <v>89</v>
      </c>
      <c r="EM4430" s="6" t="s">
        <v>20</v>
      </c>
      <c r="EN4430" s="6" t="s">
        <v>21</v>
      </c>
      <c r="EO4430" s="6">
        <v>5</v>
      </c>
    </row>
    <row r="4431" spans="131:145" x14ac:dyDescent="0.25">
      <c r="EA4431" s="6" t="s">
        <v>0</v>
      </c>
      <c r="EB4431" s="6" t="s">
        <v>11</v>
      </c>
      <c r="EC4431" s="6" t="s">
        <v>187</v>
      </c>
      <c r="ED4431" s="6" t="s">
        <v>188</v>
      </c>
      <c r="EE4431" s="6" t="s">
        <v>97</v>
      </c>
      <c r="EF4431" s="6" t="s">
        <v>132</v>
      </c>
      <c r="EG4431" s="6">
        <v>18</v>
      </c>
      <c r="EH4431" s="6">
        <v>78</v>
      </c>
      <c r="EI4431" s="6">
        <v>18</v>
      </c>
      <c r="EJ4431" s="6">
        <v>79</v>
      </c>
      <c r="EK4431" s="6">
        <v>18</v>
      </c>
      <c r="EL4431" s="6">
        <v>77</v>
      </c>
      <c r="EM4431" s="6" t="s">
        <v>20</v>
      </c>
      <c r="EN4431" s="6" t="s">
        <v>21</v>
      </c>
      <c r="EO4431" s="6">
        <v>1</v>
      </c>
    </row>
    <row r="4432" spans="131:145" x14ac:dyDescent="0.25">
      <c r="EA4432" s="6" t="s">
        <v>0</v>
      </c>
      <c r="EB4432" s="6" t="s">
        <v>5</v>
      </c>
      <c r="EC4432" s="6" t="s">
        <v>819</v>
      </c>
      <c r="ED4432" s="6" t="s">
        <v>820</v>
      </c>
      <c r="EE4432" s="6" t="s">
        <v>97</v>
      </c>
      <c r="EF4432" s="6" t="s">
        <v>125</v>
      </c>
      <c r="EG4432" s="6">
        <v>172</v>
      </c>
      <c r="EH4432" s="6">
        <v>838</v>
      </c>
      <c r="EI4432" s="6">
        <v>181</v>
      </c>
      <c r="EJ4432" s="6">
        <v>910</v>
      </c>
      <c r="EK4432" s="6">
        <v>181</v>
      </c>
      <c r="EL4432" s="6">
        <v>910</v>
      </c>
      <c r="EM4432" s="6" t="s">
        <v>20</v>
      </c>
      <c r="EN4432" s="6" t="s">
        <v>22</v>
      </c>
      <c r="EO4432" s="6">
        <v>58</v>
      </c>
    </row>
    <row r="4433" spans="131:145" x14ac:dyDescent="0.25">
      <c r="EA4433" s="6" t="s">
        <v>0</v>
      </c>
      <c r="EB4433" s="6" t="s">
        <v>7</v>
      </c>
      <c r="EC4433" s="6" t="s">
        <v>109</v>
      </c>
      <c r="ED4433" s="6" t="s">
        <v>110</v>
      </c>
      <c r="EE4433" s="6" t="s">
        <v>97</v>
      </c>
      <c r="EF4433" s="6" t="s">
        <v>98</v>
      </c>
      <c r="EG4433" s="6">
        <v>44</v>
      </c>
      <c r="EH4433" s="6">
        <v>235</v>
      </c>
      <c r="EI4433" s="6">
        <v>36</v>
      </c>
      <c r="EJ4433" s="6">
        <v>194</v>
      </c>
      <c r="EK4433" s="6">
        <v>43</v>
      </c>
      <c r="EL4433" s="6">
        <v>242</v>
      </c>
      <c r="EM4433" s="6" t="s">
        <v>20</v>
      </c>
      <c r="EN4433" s="6" t="s">
        <v>21</v>
      </c>
      <c r="EO4433" s="6">
        <v>8</v>
      </c>
    </row>
    <row r="4434" spans="131:145" x14ac:dyDescent="0.25">
      <c r="EA4434" s="6" t="s">
        <v>0</v>
      </c>
      <c r="EB4434" s="6" t="s">
        <v>8</v>
      </c>
      <c r="EC4434" s="6" t="s">
        <v>123</v>
      </c>
      <c r="ED4434" s="6" t="s">
        <v>124</v>
      </c>
      <c r="EE4434" s="6" t="s">
        <v>97</v>
      </c>
      <c r="EF4434" s="6" t="s">
        <v>98</v>
      </c>
      <c r="EG4434" s="6">
        <v>30</v>
      </c>
      <c r="EH4434" s="6">
        <v>175</v>
      </c>
      <c r="EI4434" s="6">
        <v>18</v>
      </c>
      <c r="EJ4434" s="6">
        <v>120</v>
      </c>
      <c r="EK4434" s="6">
        <v>29</v>
      </c>
      <c r="EL4434" s="6">
        <v>182</v>
      </c>
      <c r="EM4434" s="6" t="s">
        <v>20</v>
      </c>
      <c r="EN4434" s="6" t="s">
        <v>23</v>
      </c>
      <c r="EO4434" s="6">
        <v>12</v>
      </c>
    </row>
    <row r="4435" spans="131:145" x14ac:dyDescent="0.25">
      <c r="EA4435" s="6" t="s">
        <v>0</v>
      </c>
      <c r="EB4435" s="6" t="s">
        <v>7</v>
      </c>
      <c r="EC4435" s="6" t="s">
        <v>727</v>
      </c>
      <c r="ED4435" s="6" t="s">
        <v>728</v>
      </c>
      <c r="EE4435" s="6" t="s">
        <v>97</v>
      </c>
      <c r="EF4435" s="6" t="s">
        <v>98</v>
      </c>
      <c r="EG4435" s="6">
        <v>116</v>
      </c>
      <c r="EH4435" s="6">
        <v>659</v>
      </c>
      <c r="EI4435" s="6">
        <v>116</v>
      </c>
      <c r="EJ4435" s="6">
        <v>659</v>
      </c>
      <c r="EK4435" s="6">
        <v>116</v>
      </c>
      <c r="EL4435" s="6">
        <v>659</v>
      </c>
      <c r="EM4435" s="6" t="s">
        <v>20</v>
      </c>
      <c r="EN4435" s="6" t="s">
        <v>22</v>
      </c>
      <c r="EO4435" s="6">
        <v>8</v>
      </c>
    </row>
    <row r="4436" spans="131:145" x14ac:dyDescent="0.25">
      <c r="EA4436" s="6" t="s">
        <v>0</v>
      </c>
      <c r="EB4436" s="6" t="s">
        <v>8</v>
      </c>
      <c r="EC4436" s="6" t="s">
        <v>218</v>
      </c>
      <c r="ED4436" s="6" t="s">
        <v>219</v>
      </c>
      <c r="EE4436" s="6" t="s">
        <v>97</v>
      </c>
      <c r="EF4436" s="6" t="s">
        <v>98</v>
      </c>
      <c r="EG4436" s="6">
        <v>70</v>
      </c>
      <c r="EH4436" s="6">
        <v>609</v>
      </c>
      <c r="EI4436" s="6">
        <v>124</v>
      </c>
      <c r="EJ4436" s="6">
        <v>644</v>
      </c>
      <c r="EK4436" s="6">
        <v>124</v>
      </c>
      <c r="EL4436" s="6">
        <v>644</v>
      </c>
      <c r="EM4436" s="6" t="s">
        <v>20</v>
      </c>
      <c r="EN4436" s="6" t="s">
        <v>21</v>
      </c>
      <c r="EO4436" s="6">
        <v>17</v>
      </c>
    </row>
    <row r="4437" spans="131:145" x14ac:dyDescent="0.25">
      <c r="EA4437" s="6" t="s">
        <v>0</v>
      </c>
      <c r="EB4437" s="6" t="s">
        <v>7</v>
      </c>
      <c r="EC4437" s="6" t="s">
        <v>214</v>
      </c>
      <c r="ED4437" s="6" t="s">
        <v>215</v>
      </c>
      <c r="EE4437" s="6" t="s">
        <v>97</v>
      </c>
      <c r="EF4437" s="6" t="s">
        <v>98</v>
      </c>
      <c r="EG4437" s="6">
        <v>301</v>
      </c>
      <c r="EH4437" s="6">
        <v>1404</v>
      </c>
      <c r="EI4437" s="6">
        <v>274</v>
      </c>
      <c r="EJ4437" s="6">
        <v>1347</v>
      </c>
      <c r="EK4437" s="6">
        <v>274</v>
      </c>
      <c r="EL4437" s="6">
        <v>1347</v>
      </c>
      <c r="EM4437" s="6" t="s">
        <v>20</v>
      </c>
      <c r="EN4437" s="6" t="s">
        <v>22</v>
      </c>
      <c r="EO4437" s="6">
        <v>180</v>
      </c>
    </row>
    <row r="4438" spans="131:145" x14ac:dyDescent="0.25">
      <c r="EA4438" s="6" t="s">
        <v>0</v>
      </c>
      <c r="EB4438" s="6" t="s">
        <v>7</v>
      </c>
      <c r="EC4438" s="6" t="s">
        <v>730</v>
      </c>
      <c r="ED4438" s="6" t="s">
        <v>731</v>
      </c>
      <c r="EE4438" s="6" t="s">
        <v>97</v>
      </c>
      <c r="EF4438" s="6" t="s">
        <v>98</v>
      </c>
      <c r="EG4438" s="6">
        <v>23</v>
      </c>
      <c r="EH4438" s="6">
        <v>83</v>
      </c>
      <c r="EI4438" s="6">
        <v>23</v>
      </c>
      <c r="EJ4438" s="6">
        <v>85</v>
      </c>
      <c r="EK4438" s="6">
        <v>23</v>
      </c>
      <c r="EL4438" s="6">
        <v>78</v>
      </c>
      <c r="EM4438" s="6" t="s">
        <v>20</v>
      </c>
      <c r="EN4438" s="6" t="s">
        <v>23</v>
      </c>
      <c r="EO4438" s="6">
        <v>4</v>
      </c>
    </row>
    <row r="4439" spans="131:145" x14ac:dyDescent="0.25">
      <c r="EA4439" s="6" t="s">
        <v>0</v>
      </c>
      <c r="EB4439" s="6" t="s">
        <v>5</v>
      </c>
      <c r="EC4439" s="6" t="s">
        <v>819</v>
      </c>
      <c r="ED4439" s="6" t="s">
        <v>820</v>
      </c>
      <c r="EE4439" s="6" t="s">
        <v>97</v>
      </c>
      <c r="EF4439" s="6" t="s">
        <v>125</v>
      </c>
      <c r="EG4439" s="6">
        <v>172</v>
      </c>
      <c r="EH4439" s="6">
        <v>838</v>
      </c>
      <c r="EI4439" s="6">
        <v>181</v>
      </c>
      <c r="EJ4439" s="6">
        <v>910</v>
      </c>
      <c r="EK4439" s="6">
        <v>181</v>
      </c>
      <c r="EL4439" s="6">
        <v>910</v>
      </c>
      <c r="EM4439" s="6" t="s">
        <v>20</v>
      </c>
      <c r="EN4439" s="6" t="s">
        <v>21</v>
      </c>
      <c r="EO4439" s="6">
        <v>40</v>
      </c>
    </row>
    <row r="4440" spans="131:145" x14ac:dyDescent="0.25">
      <c r="EA4440" s="6" t="s">
        <v>0</v>
      </c>
      <c r="EB4440" s="6" t="s">
        <v>5</v>
      </c>
      <c r="EC4440" s="6" t="s">
        <v>819</v>
      </c>
      <c r="ED4440" s="6" t="s">
        <v>820</v>
      </c>
      <c r="EE4440" s="6" t="s">
        <v>97</v>
      </c>
      <c r="EF4440" s="6" t="s">
        <v>125</v>
      </c>
      <c r="EG4440" s="6">
        <v>172</v>
      </c>
      <c r="EH4440" s="6">
        <v>838</v>
      </c>
      <c r="EI4440" s="6">
        <v>181</v>
      </c>
      <c r="EJ4440" s="6">
        <v>910</v>
      </c>
      <c r="EK4440" s="6">
        <v>181</v>
      </c>
      <c r="EL4440" s="6">
        <v>910</v>
      </c>
      <c r="EM4440" s="6" t="s">
        <v>20</v>
      </c>
      <c r="EN4440" s="6" t="s">
        <v>23</v>
      </c>
      <c r="EO4440" s="6">
        <v>98</v>
      </c>
    </row>
    <row r="4441" spans="131:145" x14ac:dyDescent="0.25">
      <c r="EA4441" s="6" t="s">
        <v>0</v>
      </c>
      <c r="EB4441" s="6" t="s">
        <v>8</v>
      </c>
      <c r="EC4441" s="6" t="s">
        <v>752</v>
      </c>
      <c r="ED4441" s="6" t="s">
        <v>753</v>
      </c>
      <c r="EE4441" s="6" t="s">
        <v>97</v>
      </c>
      <c r="EF4441" s="6" t="s">
        <v>98</v>
      </c>
      <c r="EG4441" s="6">
        <v>25</v>
      </c>
      <c r="EH4441" s="6">
        <v>92</v>
      </c>
      <c r="EI4441" s="6">
        <v>24</v>
      </c>
      <c r="EJ4441" s="6">
        <v>89</v>
      </c>
      <c r="EK4441" s="6">
        <v>24</v>
      </c>
      <c r="EL4441" s="6">
        <v>89</v>
      </c>
      <c r="EM4441" s="6" t="s">
        <v>20</v>
      </c>
      <c r="EN4441" s="6" t="s">
        <v>23</v>
      </c>
      <c r="EO4441" s="6">
        <v>6</v>
      </c>
    </row>
    <row r="4442" spans="131:145" x14ac:dyDescent="0.25">
      <c r="EA4442" s="6" t="s">
        <v>0</v>
      </c>
      <c r="EB4442" s="6" t="s">
        <v>7</v>
      </c>
      <c r="EC4442" s="6" t="s">
        <v>730</v>
      </c>
      <c r="ED4442" s="6" t="s">
        <v>731</v>
      </c>
      <c r="EE4442" s="6" t="s">
        <v>97</v>
      </c>
      <c r="EF4442" s="6" t="s">
        <v>98</v>
      </c>
      <c r="EG4442" s="6">
        <v>23</v>
      </c>
      <c r="EH4442" s="6">
        <v>83</v>
      </c>
      <c r="EI4442" s="6">
        <v>23</v>
      </c>
      <c r="EJ4442" s="6">
        <v>85</v>
      </c>
      <c r="EK4442" s="6">
        <v>23</v>
      </c>
      <c r="EL4442" s="6">
        <v>78</v>
      </c>
      <c r="EM4442" s="6" t="s">
        <v>20</v>
      </c>
      <c r="EN4442" s="6" t="s">
        <v>22</v>
      </c>
      <c r="EO4442" s="6">
        <v>2</v>
      </c>
    </row>
    <row r="4443" spans="131:145" x14ac:dyDescent="0.25">
      <c r="EA4443" s="6" t="s">
        <v>0</v>
      </c>
      <c r="EB4443" s="6" t="s">
        <v>5</v>
      </c>
      <c r="EC4443" s="6" t="s">
        <v>259</v>
      </c>
      <c r="ED4443" s="6" t="s">
        <v>260</v>
      </c>
      <c r="EE4443" s="6" t="s">
        <v>97</v>
      </c>
      <c r="EF4443" s="6" t="s">
        <v>98</v>
      </c>
      <c r="EG4443" s="6">
        <v>94</v>
      </c>
      <c r="EH4443" s="6">
        <v>341</v>
      </c>
      <c r="EI4443" s="6">
        <v>65</v>
      </c>
      <c r="EJ4443" s="6">
        <v>240</v>
      </c>
      <c r="EK4443" s="6">
        <v>95</v>
      </c>
      <c r="EL4443" s="6">
        <v>343</v>
      </c>
      <c r="EM4443" s="6" t="s">
        <v>20</v>
      </c>
      <c r="EN4443" s="6" t="s">
        <v>22</v>
      </c>
      <c r="EO4443" s="6">
        <v>2</v>
      </c>
    </row>
    <row r="4444" spans="131:145" x14ac:dyDescent="0.25">
      <c r="EA4444" s="6" t="s">
        <v>0</v>
      </c>
      <c r="EB4444" s="6" t="s">
        <v>7</v>
      </c>
      <c r="EC4444" s="6" t="s">
        <v>730</v>
      </c>
      <c r="ED4444" s="6" t="s">
        <v>731</v>
      </c>
      <c r="EE4444" s="6" t="s">
        <v>97</v>
      </c>
      <c r="EF4444" s="6" t="s">
        <v>98</v>
      </c>
      <c r="EG4444" s="6">
        <v>23</v>
      </c>
      <c r="EH4444" s="6">
        <v>83</v>
      </c>
      <c r="EI4444" s="6">
        <v>23</v>
      </c>
      <c r="EJ4444" s="6">
        <v>85</v>
      </c>
      <c r="EK4444" s="6">
        <v>23</v>
      </c>
      <c r="EL4444" s="6">
        <v>78</v>
      </c>
      <c r="EM4444" s="6" t="s">
        <v>20</v>
      </c>
      <c r="EN4444" s="6" t="s">
        <v>21</v>
      </c>
      <c r="EO4444" s="6">
        <v>2</v>
      </c>
    </row>
    <row r="4445" spans="131:145" x14ac:dyDescent="0.25">
      <c r="EA4445" s="6" t="s">
        <v>0</v>
      </c>
      <c r="EB4445" s="6" t="s">
        <v>8</v>
      </c>
      <c r="EC4445" s="6" t="s">
        <v>1800</v>
      </c>
      <c r="ED4445" s="6" t="s">
        <v>129</v>
      </c>
      <c r="EE4445" s="6" t="s">
        <v>97</v>
      </c>
      <c r="EF4445" s="6" t="s">
        <v>125</v>
      </c>
      <c r="EG4445" s="6">
        <v>46</v>
      </c>
      <c r="EH4445" s="6">
        <v>272</v>
      </c>
      <c r="EI4445" s="6">
        <v>45</v>
      </c>
      <c r="EJ4445" s="6">
        <v>257</v>
      </c>
      <c r="EK4445" s="6">
        <v>45</v>
      </c>
      <c r="EL4445" s="6">
        <v>269</v>
      </c>
      <c r="EM4445" s="6" t="s">
        <v>20</v>
      </c>
      <c r="EN4445" s="6" t="s">
        <v>23</v>
      </c>
      <c r="EO4445" s="6">
        <v>16</v>
      </c>
    </row>
    <row r="4446" spans="131:145" x14ac:dyDescent="0.25">
      <c r="EA4446" s="6" t="s">
        <v>0</v>
      </c>
      <c r="EB4446" s="6" t="s">
        <v>5</v>
      </c>
      <c r="EC4446" s="6" t="s">
        <v>261</v>
      </c>
      <c r="ED4446" s="6" t="s">
        <v>262</v>
      </c>
      <c r="EE4446" s="6" t="s">
        <v>97</v>
      </c>
      <c r="EF4446" s="6" t="s">
        <v>98</v>
      </c>
      <c r="EG4446" s="6">
        <v>42</v>
      </c>
      <c r="EH4446" s="6">
        <v>175</v>
      </c>
      <c r="EI4446" s="6">
        <v>27</v>
      </c>
      <c r="EJ4446" s="6">
        <v>131</v>
      </c>
      <c r="EK4446" s="6">
        <v>42</v>
      </c>
      <c r="EL4446" s="6">
        <v>175</v>
      </c>
      <c r="EM4446" s="6" t="s">
        <v>20</v>
      </c>
      <c r="EN4446" s="6" t="s">
        <v>23</v>
      </c>
      <c r="EO4446" s="6">
        <v>13</v>
      </c>
    </row>
    <row r="4447" spans="131:145" x14ac:dyDescent="0.25">
      <c r="EA4447" s="6" t="s">
        <v>0</v>
      </c>
      <c r="EB4447" s="6" t="s">
        <v>6</v>
      </c>
      <c r="EC4447" s="6" t="s">
        <v>275</v>
      </c>
      <c r="ED4447" s="6" t="s">
        <v>276</v>
      </c>
      <c r="EE4447" s="6" t="s">
        <v>97</v>
      </c>
      <c r="EF4447" s="6" t="s">
        <v>98</v>
      </c>
      <c r="EG4447" s="6">
        <v>118</v>
      </c>
      <c r="EH4447" s="6">
        <v>516</v>
      </c>
      <c r="EI4447" s="6">
        <v>108</v>
      </c>
      <c r="EJ4447" s="6">
        <v>470</v>
      </c>
      <c r="EK4447" s="6">
        <v>118</v>
      </c>
      <c r="EL4447" s="6">
        <v>520</v>
      </c>
      <c r="EM4447" s="6" t="s">
        <v>20</v>
      </c>
      <c r="EN4447" s="6" t="s">
        <v>21</v>
      </c>
      <c r="EO4447" s="6">
        <v>15</v>
      </c>
    </row>
    <row r="4448" spans="131:145" x14ac:dyDescent="0.25">
      <c r="EA4448" s="6" t="s">
        <v>0</v>
      </c>
      <c r="EB4448" s="6" t="s">
        <v>10</v>
      </c>
      <c r="EC4448" s="6" t="s">
        <v>216</v>
      </c>
      <c r="ED4448" s="6" t="s">
        <v>217</v>
      </c>
      <c r="EE4448" s="6" t="s">
        <v>97</v>
      </c>
      <c r="EF4448" s="6" t="s">
        <v>98</v>
      </c>
      <c r="EG4448" s="6">
        <v>40</v>
      </c>
      <c r="EH4448" s="6">
        <v>208</v>
      </c>
      <c r="EI4448" s="6">
        <v>41</v>
      </c>
      <c r="EJ4448" s="6">
        <v>208</v>
      </c>
      <c r="EK4448" s="6">
        <v>51</v>
      </c>
      <c r="EL4448" s="6">
        <v>208</v>
      </c>
      <c r="EM4448" s="6" t="s">
        <v>20</v>
      </c>
      <c r="EN4448" s="6" t="s">
        <v>23</v>
      </c>
      <c r="EO4448" s="6">
        <v>6</v>
      </c>
    </row>
    <row r="4449" spans="131:145" x14ac:dyDescent="0.25">
      <c r="EA4449" s="6" t="s">
        <v>0</v>
      </c>
      <c r="EB4449" s="6" t="s">
        <v>8</v>
      </c>
      <c r="EC4449" s="6" t="s">
        <v>828</v>
      </c>
      <c r="ED4449" s="6" t="s">
        <v>829</v>
      </c>
      <c r="EE4449" s="6" t="s">
        <v>97</v>
      </c>
      <c r="EF4449" s="6" t="s">
        <v>98</v>
      </c>
      <c r="EG4449" s="6">
        <v>265</v>
      </c>
      <c r="EH4449" s="6">
        <v>1084</v>
      </c>
      <c r="EI4449" s="6">
        <v>260</v>
      </c>
      <c r="EJ4449" s="6">
        <v>1140</v>
      </c>
      <c r="EK4449" s="6">
        <v>260</v>
      </c>
      <c r="EL4449" s="6">
        <v>1140</v>
      </c>
      <c r="EM4449" s="6" t="s">
        <v>20</v>
      </c>
      <c r="EN4449" s="6" t="s">
        <v>21</v>
      </c>
      <c r="EO4449" s="6">
        <v>46</v>
      </c>
    </row>
    <row r="4450" spans="131:145" x14ac:dyDescent="0.25">
      <c r="EA4450" s="6" t="s">
        <v>0</v>
      </c>
      <c r="EB4450" s="6" t="s">
        <v>7</v>
      </c>
      <c r="EC4450" s="6" t="s">
        <v>214</v>
      </c>
      <c r="ED4450" s="6" t="s">
        <v>215</v>
      </c>
      <c r="EE4450" s="6" t="s">
        <v>97</v>
      </c>
      <c r="EF4450" s="6" t="s">
        <v>98</v>
      </c>
      <c r="EG4450" s="6">
        <v>301</v>
      </c>
      <c r="EH4450" s="6">
        <v>1404</v>
      </c>
      <c r="EI4450" s="6">
        <v>274</v>
      </c>
      <c r="EJ4450" s="6">
        <v>1347</v>
      </c>
      <c r="EK4450" s="6">
        <v>274</v>
      </c>
      <c r="EL4450" s="6">
        <v>1347</v>
      </c>
      <c r="EM4450" s="6" t="s">
        <v>20</v>
      </c>
      <c r="EN4450" s="6" t="s">
        <v>23</v>
      </c>
      <c r="EO4450" s="6">
        <v>300</v>
      </c>
    </row>
    <row r="4451" spans="131:145" x14ac:dyDescent="0.25">
      <c r="EA4451" s="6" t="s">
        <v>0</v>
      </c>
      <c r="EB4451" s="6" t="s">
        <v>6</v>
      </c>
      <c r="EC4451" s="6" t="s">
        <v>275</v>
      </c>
      <c r="ED4451" s="6" t="s">
        <v>276</v>
      </c>
      <c r="EE4451" s="6" t="s">
        <v>97</v>
      </c>
      <c r="EF4451" s="6" t="s">
        <v>98</v>
      </c>
      <c r="EG4451" s="6">
        <v>118</v>
      </c>
      <c r="EH4451" s="6">
        <v>516</v>
      </c>
      <c r="EI4451" s="6">
        <v>108</v>
      </c>
      <c r="EJ4451" s="6">
        <v>470</v>
      </c>
      <c r="EK4451" s="6">
        <v>118</v>
      </c>
      <c r="EL4451" s="6">
        <v>520</v>
      </c>
      <c r="EM4451" s="6" t="s">
        <v>20</v>
      </c>
      <c r="EN4451" s="6" t="s">
        <v>22</v>
      </c>
      <c r="EO4451" s="6">
        <v>9</v>
      </c>
    </row>
    <row r="4452" spans="131:145" x14ac:dyDescent="0.25">
      <c r="EA4452" s="6" t="s">
        <v>0</v>
      </c>
      <c r="EB4452" s="6" t="s">
        <v>10</v>
      </c>
      <c r="EC4452" s="6" t="s">
        <v>216</v>
      </c>
      <c r="ED4452" s="6" t="s">
        <v>217</v>
      </c>
      <c r="EE4452" s="6" t="s">
        <v>97</v>
      </c>
      <c r="EF4452" s="6" t="s">
        <v>98</v>
      </c>
      <c r="EG4452" s="6">
        <v>40</v>
      </c>
      <c r="EH4452" s="6">
        <v>208</v>
      </c>
      <c r="EI4452" s="6">
        <v>41</v>
      </c>
      <c r="EJ4452" s="6">
        <v>208</v>
      </c>
      <c r="EK4452" s="6">
        <v>51</v>
      </c>
      <c r="EL4452" s="6">
        <v>208</v>
      </c>
      <c r="EM4452" s="6" t="s">
        <v>20</v>
      </c>
      <c r="EN4452" s="6" t="s">
        <v>22</v>
      </c>
      <c r="EO4452" s="6">
        <v>3</v>
      </c>
    </row>
    <row r="4453" spans="131:145" x14ac:dyDescent="0.25">
      <c r="EA4453" s="6" t="s">
        <v>0</v>
      </c>
      <c r="EB4453" s="6" t="s">
        <v>7</v>
      </c>
      <c r="EC4453" s="6" t="s">
        <v>133</v>
      </c>
      <c r="ED4453" s="6" t="s">
        <v>134</v>
      </c>
      <c r="EE4453" s="6" t="s">
        <v>97</v>
      </c>
      <c r="EF4453" s="6" t="s">
        <v>98</v>
      </c>
      <c r="EG4453" s="6">
        <v>631</v>
      </c>
      <c r="EH4453" s="6">
        <v>3758</v>
      </c>
      <c r="EI4453" s="6">
        <v>613</v>
      </c>
      <c r="EJ4453" s="6">
        <v>3721</v>
      </c>
      <c r="EK4453" s="6">
        <v>626</v>
      </c>
      <c r="EL4453" s="6">
        <v>3786</v>
      </c>
      <c r="EM4453" s="6" t="s">
        <v>20</v>
      </c>
      <c r="EN4453" s="6" t="s">
        <v>21</v>
      </c>
      <c r="EO4453" s="6">
        <v>184</v>
      </c>
    </row>
    <row r="4454" spans="131:145" x14ac:dyDescent="0.25">
      <c r="EA4454" s="6" t="s">
        <v>0</v>
      </c>
      <c r="EB4454" s="6" t="s">
        <v>8</v>
      </c>
      <c r="EC4454" s="6" t="s">
        <v>1847</v>
      </c>
      <c r="ED4454" s="6" t="s">
        <v>225</v>
      </c>
      <c r="EE4454" s="6" t="s">
        <v>209</v>
      </c>
      <c r="EF4454" s="6" t="s">
        <v>125</v>
      </c>
      <c r="EG4454" s="6">
        <v>412</v>
      </c>
      <c r="EH4454" s="6">
        <v>1700</v>
      </c>
      <c r="EI4454" s="6">
        <v>375</v>
      </c>
      <c r="EJ4454" s="6">
        <v>1598</v>
      </c>
      <c r="EK4454" s="6">
        <v>375</v>
      </c>
      <c r="EL4454" s="6">
        <v>1598</v>
      </c>
      <c r="EM4454" s="6" t="s">
        <v>20</v>
      </c>
      <c r="EN4454" s="6" t="s">
        <v>21</v>
      </c>
      <c r="EO4454" s="6">
        <v>79</v>
      </c>
    </row>
    <row r="4455" spans="131:145" x14ac:dyDescent="0.25">
      <c r="EA4455" s="6" t="s">
        <v>0</v>
      </c>
      <c r="EB4455" s="6" t="s">
        <v>5</v>
      </c>
      <c r="EC4455" s="6" t="s">
        <v>701</v>
      </c>
      <c r="ED4455" s="6" t="s">
        <v>702</v>
      </c>
      <c r="EE4455" s="6" t="s">
        <v>209</v>
      </c>
      <c r="EF4455" s="6" t="s">
        <v>125</v>
      </c>
      <c r="EG4455" s="6">
        <v>155</v>
      </c>
      <c r="EH4455" s="6">
        <v>664</v>
      </c>
      <c r="EI4455" s="6">
        <v>156</v>
      </c>
      <c r="EJ4455" s="6">
        <v>641</v>
      </c>
      <c r="EK4455" s="6">
        <v>273</v>
      </c>
      <c r="EL4455" s="6">
        <v>0</v>
      </c>
      <c r="EM4455" s="6" t="s">
        <v>20</v>
      </c>
      <c r="EN4455" s="6" t="s">
        <v>21</v>
      </c>
      <c r="EO4455" s="6">
        <v>0</v>
      </c>
    </row>
    <row r="4456" spans="131:145" x14ac:dyDescent="0.25">
      <c r="EA4456" s="6" t="s">
        <v>0</v>
      </c>
      <c r="EB4456" s="6" t="s">
        <v>4</v>
      </c>
      <c r="EC4456" s="6" t="s">
        <v>688</v>
      </c>
      <c r="ED4456" s="6" t="s">
        <v>689</v>
      </c>
      <c r="EE4456" s="6" t="s">
        <v>97</v>
      </c>
      <c r="EF4456" s="6" t="s">
        <v>98</v>
      </c>
      <c r="EG4456" s="6">
        <v>107</v>
      </c>
      <c r="EH4456" s="6">
        <v>501</v>
      </c>
      <c r="EI4456" s="6">
        <v>107</v>
      </c>
      <c r="EJ4456" s="6">
        <v>503</v>
      </c>
      <c r="EK4456" s="6">
        <v>107</v>
      </c>
      <c r="EL4456" s="6">
        <v>497</v>
      </c>
      <c r="EM4456" s="6" t="s">
        <v>20</v>
      </c>
      <c r="EN4456" s="6" t="s">
        <v>23</v>
      </c>
      <c r="EO4456" s="6">
        <v>28</v>
      </c>
    </row>
    <row r="4457" spans="131:145" x14ac:dyDescent="0.25">
      <c r="EA4457" s="6" t="s">
        <v>0</v>
      </c>
      <c r="EB4457" s="6" t="s">
        <v>5</v>
      </c>
      <c r="EC4457" s="6" t="s">
        <v>701</v>
      </c>
      <c r="ED4457" s="6" t="s">
        <v>702</v>
      </c>
      <c r="EE4457" s="6" t="s">
        <v>209</v>
      </c>
      <c r="EF4457" s="6" t="s">
        <v>125</v>
      </c>
      <c r="EG4457" s="6">
        <v>155</v>
      </c>
      <c r="EH4457" s="6">
        <v>664</v>
      </c>
      <c r="EI4457" s="6">
        <v>156</v>
      </c>
      <c r="EJ4457" s="6">
        <v>641</v>
      </c>
      <c r="EK4457" s="6">
        <v>273</v>
      </c>
      <c r="EL4457" s="6">
        <v>0</v>
      </c>
      <c r="EM4457" s="6" t="s">
        <v>20</v>
      </c>
      <c r="EN4457" s="6" t="s">
        <v>22</v>
      </c>
      <c r="EO4457" s="6">
        <v>0</v>
      </c>
    </row>
    <row r="4458" spans="131:145" x14ac:dyDescent="0.25">
      <c r="EA4458" s="6" t="s">
        <v>0</v>
      </c>
      <c r="EB4458" s="6" t="s">
        <v>4</v>
      </c>
      <c r="EC4458" s="6" t="s">
        <v>688</v>
      </c>
      <c r="ED4458" s="6" t="s">
        <v>689</v>
      </c>
      <c r="EE4458" s="6" t="s">
        <v>97</v>
      </c>
      <c r="EF4458" s="6" t="s">
        <v>98</v>
      </c>
      <c r="EG4458" s="6">
        <v>107</v>
      </c>
      <c r="EH4458" s="6">
        <v>501</v>
      </c>
      <c r="EI4458" s="6">
        <v>107</v>
      </c>
      <c r="EJ4458" s="6">
        <v>503</v>
      </c>
      <c r="EK4458" s="6">
        <v>107</v>
      </c>
      <c r="EL4458" s="6">
        <v>497</v>
      </c>
      <c r="EM4458" s="6" t="s">
        <v>20</v>
      </c>
      <c r="EN4458" s="6" t="s">
        <v>22</v>
      </c>
      <c r="EO4458" s="6">
        <v>11</v>
      </c>
    </row>
    <row r="4459" spans="131:145" x14ac:dyDescent="0.25">
      <c r="EA4459" s="6" t="s">
        <v>0</v>
      </c>
      <c r="EB4459" s="6" t="s">
        <v>8</v>
      </c>
      <c r="EC4459" s="6" t="s">
        <v>1847</v>
      </c>
      <c r="ED4459" s="6" t="s">
        <v>225</v>
      </c>
      <c r="EE4459" s="6" t="s">
        <v>209</v>
      </c>
      <c r="EF4459" s="6" t="s">
        <v>125</v>
      </c>
      <c r="EG4459" s="6">
        <v>412</v>
      </c>
      <c r="EH4459" s="6">
        <v>1700</v>
      </c>
      <c r="EI4459" s="6">
        <v>375</v>
      </c>
      <c r="EJ4459" s="6">
        <v>1598</v>
      </c>
      <c r="EK4459" s="6">
        <v>375</v>
      </c>
      <c r="EL4459" s="6">
        <v>1598</v>
      </c>
      <c r="EM4459" s="6" t="s">
        <v>20</v>
      </c>
      <c r="EN4459" s="6" t="s">
        <v>22</v>
      </c>
      <c r="EO4459" s="6">
        <v>59</v>
      </c>
    </row>
    <row r="4460" spans="131:145" x14ac:dyDescent="0.25">
      <c r="EA4460" s="6" t="s">
        <v>0</v>
      </c>
      <c r="EB4460" s="6" t="s">
        <v>5</v>
      </c>
      <c r="EC4460" s="6" t="s">
        <v>701</v>
      </c>
      <c r="ED4460" s="6" t="s">
        <v>702</v>
      </c>
      <c r="EE4460" s="6" t="s">
        <v>209</v>
      </c>
      <c r="EF4460" s="6" t="s">
        <v>125</v>
      </c>
      <c r="EG4460" s="6">
        <v>155</v>
      </c>
      <c r="EH4460" s="6">
        <v>664</v>
      </c>
      <c r="EI4460" s="6">
        <v>156</v>
      </c>
      <c r="EJ4460" s="6">
        <v>641</v>
      </c>
      <c r="EK4460" s="6">
        <v>273</v>
      </c>
      <c r="EL4460" s="6">
        <v>0</v>
      </c>
      <c r="EM4460" s="6" t="s">
        <v>20</v>
      </c>
      <c r="EN4460" s="6" t="s">
        <v>23</v>
      </c>
      <c r="EO4460" s="6">
        <v>0</v>
      </c>
    </row>
    <row r="4461" spans="131:145" x14ac:dyDescent="0.25">
      <c r="EA4461" s="6" t="s">
        <v>0</v>
      </c>
      <c r="EB4461" s="6" t="s">
        <v>4</v>
      </c>
      <c r="EC4461" s="6" t="s">
        <v>688</v>
      </c>
      <c r="ED4461" s="6" t="s">
        <v>689</v>
      </c>
      <c r="EE4461" s="6" t="s">
        <v>97</v>
      </c>
      <c r="EF4461" s="6" t="s">
        <v>98</v>
      </c>
      <c r="EG4461" s="6">
        <v>107</v>
      </c>
      <c r="EH4461" s="6">
        <v>501</v>
      </c>
      <c r="EI4461" s="6">
        <v>107</v>
      </c>
      <c r="EJ4461" s="6">
        <v>503</v>
      </c>
      <c r="EK4461" s="6">
        <v>107</v>
      </c>
      <c r="EL4461" s="6">
        <v>497</v>
      </c>
      <c r="EM4461" s="6" t="s">
        <v>20</v>
      </c>
      <c r="EN4461" s="6" t="s">
        <v>21</v>
      </c>
      <c r="EO4461" s="6">
        <v>17</v>
      </c>
    </row>
    <row r="4462" spans="131:145" x14ac:dyDescent="0.25">
      <c r="EA4462" s="6" t="s">
        <v>0</v>
      </c>
      <c r="EB4462" s="6" t="s">
        <v>4</v>
      </c>
      <c r="EC4462" s="6" t="s">
        <v>167</v>
      </c>
      <c r="ED4462" s="6" t="s">
        <v>168</v>
      </c>
      <c r="EE4462" s="6" t="s">
        <v>97</v>
      </c>
      <c r="EF4462" s="6" t="s">
        <v>98</v>
      </c>
      <c r="EG4462" s="6">
        <v>190</v>
      </c>
      <c r="EH4462" s="6">
        <v>1047</v>
      </c>
      <c r="EI4462" s="6">
        <v>205</v>
      </c>
      <c r="EJ4462" s="6">
        <v>1072</v>
      </c>
      <c r="EL4462" s="6">
        <v>1072</v>
      </c>
      <c r="EM4462" s="6" t="s">
        <v>20</v>
      </c>
      <c r="EN4462" s="6" t="s">
        <v>23</v>
      </c>
      <c r="EO4462" s="6">
        <v>70</v>
      </c>
    </row>
    <row r="4463" spans="131:145" x14ac:dyDescent="0.25">
      <c r="EA4463" s="6" t="s">
        <v>0</v>
      </c>
      <c r="EB4463" s="6" t="s">
        <v>5</v>
      </c>
      <c r="EC4463" s="6" t="s">
        <v>834</v>
      </c>
      <c r="ED4463" s="6" t="s">
        <v>835</v>
      </c>
      <c r="EE4463" s="6" t="s">
        <v>209</v>
      </c>
      <c r="EF4463" s="6" t="s">
        <v>125</v>
      </c>
      <c r="EG4463" s="6">
        <v>169</v>
      </c>
      <c r="EH4463" s="6">
        <v>1216</v>
      </c>
      <c r="EI4463" s="6">
        <v>176</v>
      </c>
      <c r="EJ4463" s="6">
        <v>1216</v>
      </c>
      <c r="EK4463" s="6">
        <v>176</v>
      </c>
      <c r="EL4463" s="6">
        <v>1216</v>
      </c>
      <c r="EM4463" s="6" t="s">
        <v>20</v>
      </c>
      <c r="EN4463" s="6" t="s">
        <v>21</v>
      </c>
      <c r="EO4463" s="6">
        <v>23</v>
      </c>
    </row>
    <row r="4464" spans="131:145" x14ac:dyDescent="0.25">
      <c r="EA4464" s="6" t="s">
        <v>0</v>
      </c>
      <c r="EB4464" s="6" t="s">
        <v>4</v>
      </c>
      <c r="EC4464" s="6" t="s">
        <v>167</v>
      </c>
      <c r="ED4464" s="6" t="s">
        <v>168</v>
      </c>
      <c r="EE4464" s="6" t="s">
        <v>97</v>
      </c>
      <c r="EF4464" s="6" t="s">
        <v>98</v>
      </c>
      <c r="EG4464" s="6">
        <v>190</v>
      </c>
      <c r="EH4464" s="6">
        <v>1047</v>
      </c>
      <c r="EI4464" s="6">
        <v>205</v>
      </c>
      <c r="EJ4464" s="6">
        <v>1072</v>
      </c>
      <c r="EL4464" s="6">
        <v>1072</v>
      </c>
      <c r="EM4464" s="6" t="s">
        <v>20</v>
      </c>
      <c r="EN4464" s="6" t="s">
        <v>22</v>
      </c>
      <c r="EO4464" s="6">
        <v>29</v>
      </c>
    </row>
    <row r="4465" spans="131:145" x14ac:dyDescent="0.25">
      <c r="EA4465" s="6" t="s">
        <v>0</v>
      </c>
      <c r="EB4465" s="6" t="s">
        <v>5</v>
      </c>
      <c r="EC4465" s="6" t="s">
        <v>834</v>
      </c>
      <c r="ED4465" s="6" t="s">
        <v>835</v>
      </c>
      <c r="EE4465" s="6" t="s">
        <v>209</v>
      </c>
      <c r="EF4465" s="6" t="s">
        <v>125</v>
      </c>
      <c r="EG4465" s="6">
        <v>169</v>
      </c>
      <c r="EH4465" s="6">
        <v>1216</v>
      </c>
      <c r="EI4465" s="6">
        <v>176</v>
      </c>
      <c r="EJ4465" s="6">
        <v>1216</v>
      </c>
      <c r="EK4465" s="6">
        <v>176</v>
      </c>
      <c r="EL4465" s="6">
        <v>1216</v>
      </c>
      <c r="EM4465" s="6" t="s">
        <v>20</v>
      </c>
      <c r="EN4465" s="6" t="s">
        <v>22</v>
      </c>
      <c r="EO4465" s="6">
        <v>28</v>
      </c>
    </row>
    <row r="4466" spans="131:145" x14ac:dyDescent="0.25">
      <c r="EA4466" s="6" t="s">
        <v>0</v>
      </c>
      <c r="EB4466" s="6" t="s">
        <v>11</v>
      </c>
      <c r="EC4466" s="6" t="s">
        <v>1834</v>
      </c>
      <c r="ED4466" s="6" t="s">
        <v>190</v>
      </c>
      <c r="EE4466" s="6" t="s">
        <v>97</v>
      </c>
      <c r="EF4466" s="6" t="s">
        <v>132</v>
      </c>
      <c r="EG4466" s="6">
        <v>12</v>
      </c>
      <c r="EH4466" s="6">
        <v>47</v>
      </c>
      <c r="EI4466" s="6">
        <v>15</v>
      </c>
      <c r="EJ4466" s="6">
        <v>69</v>
      </c>
      <c r="EK4466" s="6">
        <v>15</v>
      </c>
      <c r="EL4466" s="6">
        <v>69</v>
      </c>
      <c r="EM4466" s="6" t="s">
        <v>20</v>
      </c>
      <c r="EN4466" s="6" t="s">
        <v>22</v>
      </c>
      <c r="EO4466" s="6">
        <v>0</v>
      </c>
    </row>
    <row r="4467" spans="131:145" x14ac:dyDescent="0.25">
      <c r="EA4467" s="6" t="s">
        <v>0</v>
      </c>
      <c r="EB4467" s="6" t="s">
        <v>5</v>
      </c>
      <c r="EC4467" s="6" t="s">
        <v>834</v>
      </c>
      <c r="ED4467" s="6" t="s">
        <v>835</v>
      </c>
      <c r="EE4467" s="6" t="s">
        <v>209</v>
      </c>
      <c r="EF4467" s="6" t="s">
        <v>125</v>
      </c>
      <c r="EG4467" s="6">
        <v>169</v>
      </c>
      <c r="EH4467" s="6">
        <v>1216</v>
      </c>
      <c r="EI4467" s="6">
        <v>176</v>
      </c>
      <c r="EJ4467" s="6">
        <v>1216</v>
      </c>
      <c r="EK4467" s="6">
        <v>176</v>
      </c>
      <c r="EL4467" s="6">
        <v>1216</v>
      </c>
      <c r="EM4467" s="6" t="s">
        <v>20</v>
      </c>
      <c r="EN4467" s="6" t="s">
        <v>23</v>
      </c>
      <c r="EO4467" s="6">
        <v>51</v>
      </c>
    </row>
    <row r="4468" spans="131:145" x14ac:dyDescent="0.25">
      <c r="EA4468" s="6" t="s">
        <v>0</v>
      </c>
      <c r="EB4468" s="6" t="s">
        <v>4</v>
      </c>
      <c r="EC4468" s="6" t="s">
        <v>263</v>
      </c>
      <c r="ED4468" s="6" t="s">
        <v>264</v>
      </c>
      <c r="EE4468" s="6" t="s">
        <v>97</v>
      </c>
      <c r="EF4468" s="6" t="s">
        <v>125</v>
      </c>
      <c r="EG4468" s="6">
        <v>22</v>
      </c>
      <c r="EH4468" s="6">
        <v>101</v>
      </c>
      <c r="EI4468" s="6">
        <v>18</v>
      </c>
      <c r="EJ4468" s="6">
        <v>91</v>
      </c>
      <c r="EK4468" s="6">
        <v>22</v>
      </c>
      <c r="EL4468" s="6">
        <v>103</v>
      </c>
      <c r="EM4468" s="6" t="s">
        <v>20</v>
      </c>
      <c r="EN4468" s="6" t="s">
        <v>22</v>
      </c>
      <c r="EO4468" s="6">
        <v>3</v>
      </c>
    </row>
    <row r="4469" spans="131:145" x14ac:dyDescent="0.25">
      <c r="EA4469" s="6" t="s">
        <v>0</v>
      </c>
      <c r="EB4469" s="6" t="s">
        <v>4</v>
      </c>
      <c r="EC4469" s="6" t="s">
        <v>165</v>
      </c>
      <c r="ED4469" s="6" t="s">
        <v>166</v>
      </c>
      <c r="EE4469" s="6" t="s">
        <v>97</v>
      </c>
      <c r="EF4469" s="6" t="s">
        <v>98</v>
      </c>
      <c r="EG4469" s="6">
        <v>72</v>
      </c>
      <c r="EH4469" s="6">
        <v>333</v>
      </c>
      <c r="EI4469" s="6">
        <v>72</v>
      </c>
      <c r="EJ4469" s="6">
        <v>332</v>
      </c>
      <c r="EK4469" s="6">
        <v>72</v>
      </c>
      <c r="EL4469" s="6">
        <v>332</v>
      </c>
      <c r="EM4469" s="6" t="s">
        <v>20</v>
      </c>
      <c r="EN4469" s="6" t="s">
        <v>23</v>
      </c>
      <c r="EO4469" s="6">
        <v>29</v>
      </c>
    </row>
    <row r="4470" spans="131:145" x14ac:dyDescent="0.25">
      <c r="EA4470" s="6" t="s">
        <v>0</v>
      </c>
      <c r="EB4470" s="6" t="s">
        <v>4</v>
      </c>
      <c r="EC4470" s="6" t="s">
        <v>106</v>
      </c>
      <c r="ED4470" s="6" t="s">
        <v>107</v>
      </c>
      <c r="EE4470" s="6" t="s">
        <v>97</v>
      </c>
      <c r="EF4470" s="6" t="s">
        <v>98</v>
      </c>
      <c r="EG4470" s="6">
        <v>7</v>
      </c>
      <c r="EH4470" s="6">
        <v>41</v>
      </c>
      <c r="EI4470" s="6">
        <v>10</v>
      </c>
      <c r="EJ4470" s="6">
        <v>47</v>
      </c>
      <c r="EK4470" s="6">
        <v>12</v>
      </c>
      <c r="EL4470" s="6">
        <v>56</v>
      </c>
      <c r="EM4470" s="6" t="s">
        <v>20</v>
      </c>
      <c r="EN4470" s="6" t="s">
        <v>22</v>
      </c>
      <c r="EO4470" s="6">
        <v>2</v>
      </c>
    </row>
    <row r="4471" spans="131:145" x14ac:dyDescent="0.25">
      <c r="EA4471" s="6" t="s">
        <v>0</v>
      </c>
      <c r="EB4471" s="6" t="s">
        <v>4</v>
      </c>
      <c r="EC4471" s="6" t="s">
        <v>165</v>
      </c>
      <c r="ED4471" s="6" t="s">
        <v>166</v>
      </c>
      <c r="EE4471" s="6" t="s">
        <v>97</v>
      </c>
      <c r="EF4471" s="6" t="s">
        <v>98</v>
      </c>
      <c r="EG4471" s="6">
        <v>72</v>
      </c>
      <c r="EH4471" s="6">
        <v>333</v>
      </c>
      <c r="EI4471" s="6">
        <v>72</v>
      </c>
      <c r="EJ4471" s="6">
        <v>332</v>
      </c>
      <c r="EK4471" s="6">
        <v>72</v>
      </c>
      <c r="EL4471" s="6">
        <v>332</v>
      </c>
      <c r="EM4471" s="6" t="s">
        <v>20</v>
      </c>
      <c r="EN4471" s="6" t="s">
        <v>22</v>
      </c>
      <c r="EO4471" s="6">
        <v>13</v>
      </c>
    </row>
    <row r="4472" spans="131:145" x14ac:dyDescent="0.25">
      <c r="EA4472" s="6" t="s">
        <v>0</v>
      </c>
      <c r="EB4472" s="6" t="s">
        <v>5</v>
      </c>
      <c r="EC4472" s="6" t="s">
        <v>1839</v>
      </c>
      <c r="ED4472" s="6" t="s">
        <v>717</v>
      </c>
      <c r="EE4472" s="6" t="s">
        <v>209</v>
      </c>
      <c r="EF4472" s="6" t="s">
        <v>98</v>
      </c>
      <c r="EG4472" s="6">
        <v>1295</v>
      </c>
      <c r="EH4472" s="6">
        <v>6509</v>
      </c>
      <c r="EJ4472" s="6">
        <v>6258</v>
      </c>
      <c r="EK4472" s="6">
        <v>1351</v>
      </c>
      <c r="EL4472" s="6">
        <v>6868</v>
      </c>
      <c r="EM4472" s="6" t="s">
        <v>20</v>
      </c>
      <c r="EN4472" s="6" t="s">
        <v>21</v>
      </c>
      <c r="EO4472" s="6">
        <v>276</v>
      </c>
    </row>
    <row r="4473" spans="131:145" x14ac:dyDescent="0.25">
      <c r="EA4473" s="6" t="s">
        <v>0</v>
      </c>
      <c r="EB4473" s="6" t="s">
        <v>4</v>
      </c>
      <c r="EC4473" s="6" t="s">
        <v>165</v>
      </c>
      <c r="ED4473" s="6" t="s">
        <v>166</v>
      </c>
      <c r="EE4473" s="6" t="s">
        <v>97</v>
      </c>
      <c r="EF4473" s="6" t="s">
        <v>98</v>
      </c>
      <c r="EG4473" s="6">
        <v>72</v>
      </c>
      <c r="EH4473" s="6">
        <v>333</v>
      </c>
      <c r="EI4473" s="6">
        <v>72</v>
      </c>
      <c r="EJ4473" s="6">
        <v>332</v>
      </c>
      <c r="EK4473" s="6">
        <v>72</v>
      </c>
      <c r="EL4473" s="6">
        <v>332</v>
      </c>
      <c r="EM4473" s="6" t="s">
        <v>20</v>
      </c>
      <c r="EN4473" s="6" t="s">
        <v>21</v>
      </c>
      <c r="EO4473" s="6">
        <v>16</v>
      </c>
    </row>
    <row r="4474" spans="131:145" x14ac:dyDescent="0.25">
      <c r="EA4474" s="6" t="s">
        <v>0</v>
      </c>
      <c r="EB4474" s="6" t="s">
        <v>5</v>
      </c>
      <c r="EC4474" s="6" t="s">
        <v>1839</v>
      </c>
      <c r="ED4474" s="6" t="s">
        <v>717</v>
      </c>
      <c r="EE4474" s="6" t="s">
        <v>209</v>
      </c>
      <c r="EF4474" s="6" t="s">
        <v>98</v>
      </c>
      <c r="EG4474" s="6">
        <v>1295</v>
      </c>
      <c r="EH4474" s="6">
        <v>6509</v>
      </c>
      <c r="EJ4474" s="6">
        <v>6258</v>
      </c>
      <c r="EK4474" s="6">
        <v>1351</v>
      </c>
      <c r="EL4474" s="6">
        <v>6868</v>
      </c>
      <c r="EM4474" s="6" t="s">
        <v>20</v>
      </c>
      <c r="EN4474" s="6" t="s">
        <v>22</v>
      </c>
      <c r="EO4474" s="6">
        <v>228</v>
      </c>
    </row>
    <row r="4475" spans="131:145" x14ac:dyDescent="0.25">
      <c r="EA4475" s="6" t="s">
        <v>0</v>
      </c>
      <c r="EB4475" s="6" t="s">
        <v>4</v>
      </c>
      <c r="EC4475" s="6" t="s">
        <v>106</v>
      </c>
      <c r="ED4475" s="6" t="s">
        <v>107</v>
      </c>
      <c r="EE4475" s="6" t="s">
        <v>97</v>
      </c>
      <c r="EF4475" s="6" t="s">
        <v>98</v>
      </c>
      <c r="EG4475" s="6">
        <v>7</v>
      </c>
      <c r="EH4475" s="6">
        <v>41</v>
      </c>
      <c r="EI4475" s="6">
        <v>10</v>
      </c>
      <c r="EJ4475" s="6">
        <v>47</v>
      </c>
      <c r="EK4475" s="6">
        <v>12</v>
      </c>
      <c r="EL4475" s="6">
        <v>56</v>
      </c>
      <c r="EM4475" s="6" t="s">
        <v>20</v>
      </c>
      <c r="EN4475" s="6" t="s">
        <v>23</v>
      </c>
      <c r="EO4475" s="6">
        <v>5</v>
      </c>
    </row>
    <row r="4476" spans="131:145" x14ac:dyDescent="0.25">
      <c r="EA4476" s="6" t="s">
        <v>0</v>
      </c>
      <c r="EB4476" s="6" t="s">
        <v>4</v>
      </c>
      <c r="EC4476" s="6" t="s">
        <v>163</v>
      </c>
      <c r="ED4476" s="6" t="s">
        <v>164</v>
      </c>
      <c r="EE4476" s="6" t="s">
        <v>97</v>
      </c>
      <c r="EF4476" s="6" t="s">
        <v>98</v>
      </c>
      <c r="EG4476" s="6">
        <v>107</v>
      </c>
      <c r="EH4476" s="6">
        <v>584</v>
      </c>
      <c r="EI4476" s="6">
        <v>30</v>
      </c>
      <c r="EJ4476" s="6">
        <v>174</v>
      </c>
      <c r="EK4476" s="6">
        <v>108</v>
      </c>
      <c r="EL4476" s="6">
        <v>605</v>
      </c>
      <c r="EM4476" s="6" t="s">
        <v>20</v>
      </c>
      <c r="EN4476" s="6" t="s">
        <v>23</v>
      </c>
      <c r="EO4476" s="6">
        <v>42</v>
      </c>
    </row>
    <row r="4477" spans="131:145" x14ac:dyDescent="0.25">
      <c r="EA4477" s="6" t="s">
        <v>0</v>
      </c>
      <c r="EB4477" s="6" t="s">
        <v>9</v>
      </c>
      <c r="EC4477" s="6" t="s">
        <v>1846</v>
      </c>
      <c r="ED4477" s="6" t="s">
        <v>213</v>
      </c>
      <c r="EE4477" s="6" t="s">
        <v>209</v>
      </c>
      <c r="EF4477" s="6" t="s">
        <v>125</v>
      </c>
      <c r="EG4477" s="6">
        <v>174</v>
      </c>
      <c r="EH4477" s="6">
        <v>1185</v>
      </c>
      <c r="EI4477" s="6">
        <v>463</v>
      </c>
      <c r="EJ4477" s="6">
        <v>2123</v>
      </c>
      <c r="EK4477" s="6">
        <v>463</v>
      </c>
      <c r="EL4477" s="6">
        <v>2114</v>
      </c>
      <c r="EM4477" s="6" t="s">
        <v>20</v>
      </c>
      <c r="EN4477" s="6" t="s">
        <v>23</v>
      </c>
      <c r="EO4477" s="6">
        <v>128</v>
      </c>
    </row>
    <row r="4478" spans="131:145" x14ac:dyDescent="0.25">
      <c r="EA4478" s="6" t="s">
        <v>0</v>
      </c>
      <c r="EB4478" s="6" t="s">
        <v>5</v>
      </c>
      <c r="EC4478" s="6" t="s">
        <v>1839</v>
      </c>
      <c r="ED4478" s="6" t="s">
        <v>717</v>
      </c>
      <c r="EE4478" s="6" t="s">
        <v>209</v>
      </c>
      <c r="EF4478" s="6" t="s">
        <v>98</v>
      </c>
      <c r="EG4478" s="6">
        <v>1295</v>
      </c>
      <c r="EH4478" s="6">
        <v>6509</v>
      </c>
      <c r="EJ4478" s="6">
        <v>6258</v>
      </c>
      <c r="EK4478" s="6">
        <v>1351</v>
      </c>
      <c r="EL4478" s="6">
        <v>6868</v>
      </c>
      <c r="EM4478" s="6" t="s">
        <v>20</v>
      </c>
      <c r="EN4478" s="6" t="s">
        <v>23</v>
      </c>
      <c r="EO4478" s="6">
        <v>504</v>
      </c>
    </row>
    <row r="4479" spans="131:145" x14ac:dyDescent="0.25">
      <c r="EA4479" s="6" t="s">
        <v>0</v>
      </c>
      <c r="EB4479" s="6" t="s">
        <v>13</v>
      </c>
      <c r="EC4479" s="6" t="s">
        <v>725</v>
      </c>
      <c r="ED4479" s="6" t="s">
        <v>726</v>
      </c>
      <c r="EE4479" s="6" t="s">
        <v>97</v>
      </c>
      <c r="EF4479" s="6" t="s">
        <v>125</v>
      </c>
      <c r="EG4479" s="6">
        <v>57</v>
      </c>
      <c r="EH4479" s="6">
        <v>284</v>
      </c>
      <c r="EI4479" s="6">
        <v>54</v>
      </c>
      <c r="EJ4479" s="6">
        <v>262</v>
      </c>
      <c r="EK4479" s="6">
        <v>54</v>
      </c>
      <c r="EL4479" s="6">
        <v>262</v>
      </c>
      <c r="EM4479" s="6" t="s">
        <v>20</v>
      </c>
      <c r="EN4479" s="6" t="s">
        <v>23</v>
      </c>
      <c r="EO4479" s="6">
        <v>8</v>
      </c>
    </row>
    <row r="4480" spans="131:145" x14ac:dyDescent="0.25">
      <c r="EA4480" s="6" t="s">
        <v>0</v>
      </c>
      <c r="EB4480" s="6" t="s">
        <v>4</v>
      </c>
      <c r="EC4480" s="6" t="s">
        <v>167</v>
      </c>
      <c r="ED4480" s="6" t="s">
        <v>168</v>
      </c>
      <c r="EE4480" s="6" t="s">
        <v>97</v>
      </c>
      <c r="EF4480" s="6" t="s">
        <v>98</v>
      </c>
      <c r="EG4480" s="6">
        <v>190</v>
      </c>
      <c r="EH4480" s="6">
        <v>1047</v>
      </c>
      <c r="EI4480" s="6">
        <v>205</v>
      </c>
      <c r="EJ4480" s="6">
        <v>1072</v>
      </c>
      <c r="EL4480" s="6">
        <v>1072</v>
      </c>
      <c r="EM4480" s="6" t="s">
        <v>20</v>
      </c>
      <c r="EN4480" s="6" t="s">
        <v>21</v>
      </c>
      <c r="EO4480" s="6">
        <v>41</v>
      </c>
    </row>
    <row r="4481" spans="131:145" x14ac:dyDescent="0.25">
      <c r="EA4481" s="6" t="s">
        <v>0</v>
      </c>
      <c r="EB4481" s="6" t="s">
        <v>13</v>
      </c>
      <c r="EC4481" s="6" t="s">
        <v>237</v>
      </c>
      <c r="ED4481" s="6" t="s">
        <v>238</v>
      </c>
      <c r="EE4481" s="6" t="s">
        <v>97</v>
      </c>
      <c r="EF4481" s="6" t="s">
        <v>98</v>
      </c>
      <c r="EG4481" s="6">
        <v>6</v>
      </c>
      <c r="EH4481" s="6">
        <v>30</v>
      </c>
      <c r="EI4481" s="6">
        <v>6</v>
      </c>
      <c r="EJ4481" s="6">
        <v>30</v>
      </c>
      <c r="EK4481" s="6">
        <v>6</v>
      </c>
      <c r="EL4481" s="6">
        <v>30</v>
      </c>
      <c r="EM4481" s="6" t="s">
        <v>20</v>
      </c>
      <c r="EN4481" s="6" t="s">
        <v>22</v>
      </c>
      <c r="EO4481" s="6">
        <v>1</v>
      </c>
    </row>
    <row r="4482" spans="131:145" x14ac:dyDescent="0.25">
      <c r="EA4482" s="6" t="s">
        <v>0</v>
      </c>
      <c r="EB4482" s="6" t="s">
        <v>4</v>
      </c>
      <c r="EC4482" s="6" t="s">
        <v>692</v>
      </c>
      <c r="ED4482" s="6" t="s">
        <v>693</v>
      </c>
      <c r="EE4482" s="6" t="s">
        <v>97</v>
      </c>
      <c r="EF4482" s="6" t="s">
        <v>125</v>
      </c>
      <c r="EG4482" s="6">
        <v>69</v>
      </c>
      <c r="EH4482" s="6">
        <v>325</v>
      </c>
      <c r="EI4482" s="6">
        <v>65</v>
      </c>
      <c r="EJ4482" s="6">
        <v>325</v>
      </c>
      <c r="EK4482" s="6">
        <v>71</v>
      </c>
      <c r="EL4482" s="6">
        <v>322</v>
      </c>
      <c r="EM4482" s="6" t="s">
        <v>20</v>
      </c>
      <c r="EN4482" s="6" t="s">
        <v>22</v>
      </c>
      <c r="EO4482" s="6">
        <v>3</v>
      </c>
    </row>
    <row r="4483" spans="131:145" x14ac:dyDescent="0.25">
      <c r="EA4483" s="6" t="s">
        <v>0</v>
      </c>
      <c r="EB4483" s="6" t="s">
        <v>4</v>
      </c>
      <c r="EC4483" s="6" t="s">
        <v>692</v>
      </c>
      <c r="ED4483" s="6" t="s">
        <v>693</v>
      </c>
      <c r="EE4483" s="6" t="s">
        <v>97</v>
      </c>
      <c r="EF4483" s="6" t="s">
        <v>125</v>
      </c>
      <c r="EG4483" s="6">
        <v>69</v>
      </c>
      <c r="EH4483" s="6">
        <v>325</v>
      </c>
      <c r="EI4483" s="6">
        <v>65</v>
      </c>
      <c r="EJ4483" s="6">
        <v>325</v>
      </c>
      <c r="EK4483" s="6">
        <v>71</v>
      </c>
      <c r="EL4483" s="6">
        <v>322</v>
      </c>
      <c r="EM4483" s="6" t="s">
        <v>20</v>
      </c>
      <c r="EN4483" s="6" t="s">
        <v>21</v>
      </c>
      <c r="EO4483" s="6">
        <v>12</v>
      </c>
    </row>
    <row r="4484" spans="131:145" x14ac:dyDescent="0.25">
      <c r="EA4484" s="6" t="s">
        <v>0</v>
      </c>
      <c r="EB4484" s="6" t="s">
        <v>13</v>
      </c>
      <c r="EC4484" s="6" t="s">
        <v>193</v>
      </c>
      <c r="ED4484" s="6" t="s">
        <v>194</v>
      </c>
      <c r="EE4484" s="6" t="s">
        <v>97</v>
      </c>
      <c r="EF4484" s="6" t="s">
        <v>125</v>
      </c>
      <c r="EG4484" s="6">
        <v>21</v>
      </c>
      <c r="EH4484" s="6">
        <v>93</v>
      </c>
      <c r="EI4484" s="6">
        <v>20</v>
      </c>
      <c r="EJ4484" s="6">
        <v>78</v>
      </c>
      <c r="EK4484" s="6">
        <v>20</v>
      </c>
      <c r="EL4484" s="6">
        <v>80</v>
      </c>
      <c r="EM4484" s="6" t="s">
        <v>20</v>
      </c>
      <c r="EN4484" s="6" t="s">
        <v>21</v>
      </c>
      <c r="EO4484" s="6">
        <v>2</v>
      </c>
    </row>
    <row r="4485" spans="131:145" x14ac:dyDescent="0.25">
      <c r="EA4485" s="6" t="s">
        <v>0</v>
      </c>
      <c r="EB4485" s="6" t="s">
        <v>4</v>
      </c>
      <c r="EC4485" s="6" t="s">
        <v>832</v>
      </c>
      <c r="ED4485" s="6" t="s">
        <v>833</v>
      </c>
      <c r="EE4485" s="6" t="s">
        <v>97</v>
      </c>
      <c r="EF4485" s="6" t="s">
        <v>98</v>
      </c>
      <c r="EG4485" s="6">
        <v>68</v>
      </c>
      <c r="EH4485" s="6">
        <v>340</v>
      </c>
      <c r="EI4485" s="6">
        <v>61</v>
      </c>
      <c r="EJ4485" s="6">
        <v>315</v>
      </c>
      <c r="EK4485" s="6">
        <v>68</v>
      </c>
      <c r="EL4485" s="6">
        <v>340</v>
      </c>
      <c r="EM4485" s="6" t="s">
        <v>20</v>
      </c>
      <c r="EN4485" s="6" t="s">
        <v>23</v>
      </c>
      <c r="EO4485" s="6">
        <v>30</v>
      </c>
    </row>
    <row r="4486" spans="131:145" x14ac:dyDescent="0.25">
      <c r="EA4486" s="6" t="s">
        <v>0</v>
      </c>
      <c r="EB4486" s="6" t="s">
        <v>13</v>
      </c>
      <c r="EC4486" s="6" t="s">
        <v>193</v>
      </c>
      <c r="ED4486" s="6" t="s">
        <v>194</v>
      </c>
      <c r="EE4486" s="6" t="s">
        <v>97</v>
      </c>
      <c r="EF4486" s="6" t="s">
        <v>125</v>
      </c>
      <c r="EG4486" s="6">
        <v>21</v>
      </c>
      <c r="EH4486" s="6">
        <v>93</v>
      </c>
      <c r="EI4486" s="6">
        <v>20</v>
      </c>
      <c r="EJ4486" s="6">
        <v>78</v>
      </c>
      <c r="EK4486" s="6">
        <v>20</v>
      </c>
      <c r="EL4486" s="6">
        <v>80</v>
      </c>
      <c r="EM4486" s="6" t="s">
        <v>20</v>
      </c>
      <c r="EN4486" s="6" t="s">
        <v>22</v>
      </c>
      <c r="EO4486" s="6">
        <v>0</v>
      </c>
    </row>
    <row r="4487" spans="131:145" x14ac:dyDescent="0.25">
      <c r="EA4487" s="6" t="s">
        <v>0</v>
      </c>
      <c r="EB4487" s="6" t="s">
        <v>4</v>
      </c>
      <c r="EC4487" s="6" t="s">
        <v>832</v>
      </c>
      <c r="ED4487" s="6" t="s">
        <v>833</v>
      </c>
      <c r="EE4487" s="6" t="s">
        <v>97</v>
      </c>
      <c r="EF4487" s="6" t="s">
        <v>98</v>
      </c>
      <c r="EG4487" s="6">
        <v>68</v>
      </c>
      <c r="EH4487" s="6">
        <v>340</v>
      </c>
      <c r="EI4487" s="6">
        <v>61</v>
      </c>
      <c r="EJ4487" s="6">
        <v>315</v>
      </c>
      <c r="EK4487" s="6">
        <v>68</v>
      </c>
      <c r="EL4487" s="6">
        <v>340</v>
      </c>
      <c r="EM4487" s="6" t="s">
        <v>20</v>
      </c>
      <c r="EN4487" s="6" t="s">
        <v>22</v>
      </c>
      <c r="EO4487" s="6">
        <v>14</v>
      </c>
    </row>
    <row r="4488" spans="131:145" x14ac:dyDescent="0.25">
      <c r="EA4488" s="6" t="s">
        <v>0</v>
      </c>
      <c r="EB4488" s="6" t="s">
        <v>13</v>
      </c>
      <c r="EC4488" s="6" t="s">
        <v>193</v>
      </c>
      <c r="ED4488" s="6" t="s">
        <v>194</v>
      </c>
      <c r="EE4488" s="6" t="s">
        <v>97</v>
      </c>
      <c r="EF4488" s="6" t="s">
        <v>125</v>
      </c>
      <c r="EG4488" s="6">
        <v>21</v>
      </c>
      <c r="EH4488" s="6">
        <v>93</v>
      </c>
      <c r="EI4488" s="6">
        <v>20</v>
      </c>
      <c r="EJ4488" s="6">
        <v>78</v>
      </c>
      <c r="EK4488" s="6">
        <v>20</v>
      </c>
      <c r="EL4488" s="6">
        <v>80</v>
      </c>
      <c r="EM4488" s="6" t="s">
        <v>20</v>
      </c>
      <c r="EN4488" s="6" t="s">
        <v>23</v>
      </c>
      <c r="EO4488" s="6">
        <v>2</v>
      </c>
    </row>
    <row r="4489" spans="131:145" x14ac:dyDescent="0.25">
      <c r="EA4489" s="6" t="s">
        <v>0</v>
      </c>
      <c r="EB4489" s="6" t="s">
        <v>4</v>
      </c>
      <c r="EC4489" s="6" t="s">
        <v>832</v>
      </c>
      <c r="ED4489" s="6" t="s">
        <v>833</v>
      </c>
      <c r="EE4489" s="6" t="s">
        <v>97</v>
      </c>
      <c r="EF4489" s="6" t="s">
        <v>98</v>
      </c>
      <c r="EG4489" s="6">
        <v>68</v>
      </c>
      <c r="EH4489" s="6">
        <v>340</v>
      </c>
      <c r="EI4489" s="6">
        <v>61</v>
      </c>
      <c r="EJ4489" s="6">
        <v>315</v>
      </c>
      <c r="EK4489" s="6">
        <v>68</v>
      </c>
      <c r="EL4489" s="6">
        <v>340</v>
      </c>
      <c r="EM4489" s="6" t="s">
        <v>20</v>
      </c>
      <c r="EN4489" s="6" t="s">
        <v>21</v>
      </c>
      <c r="EO4489" s="6">
        <v>16</v>
      </c>
    </row>
    <row r="4490" spans="131:145" x14ac:dyDescent="0.25">
      <c r="EA4490" s="6" t="s">
        <v>0</v>
      </c>
      <c r="EB4490" s="6" t="s">
        <v>9</v>
      </c>
      <c r="EC4490" s="6" t="s">
        <v>1077</v>
      </c>
      <c r="ED4490" s="6" t="s">
        <v>223</v>
      </c>
      <c r="EE4490" s="6" t="s">
        <v>97</v>
      </c>
      <c r="EF4490" s="6" t="s">
        <v>125</v>
      </c>
      <c r="EG4490" s="6">
        <v>486</v>
      </c>
      <c r="EH4490" s="6">
        <v>2371</v>
      </c>
      <c r="EI4490" s="6">
        <v>488</v>
      </c>
      <c r="EJ4490" s="6">
        <v>2325</v>
      </c>
      <c r="EK4490" s="6">
        <v>488</v>
      </c>
      <c r="EL4490" s="6">
        <v>2325</v>
      </c>
      <c r="EM4490" s="6" t="s">
        <v>20</v>
      </c>
      <c r="EN4490" s="6" t="s">
        <v>21</v>
      </c>
      <c r="EO4490" s="6">
        <v>120</v>
      </c>
    </row>
    <row r="4491" spans="131:145" x14ac:dyDescent="0.25">
      <c r="EA4491" s="6" t="s">
        <v>0</v>
      </c>
      <c r="EB4491" s="6" t="s">
        <v>4</v>
      </c>
      <c r="EC4491" s="6" t="s">
        <v>253</v>
      </c>
      <c r="ED4491" s="6" t="s">
        <v>254</v>
      </c>
      <c r="EE4491" s="6" t="s">
        <v>97</v>
      </c>
      <c r="EF4491" s="6" t="s">
        <v>98</v>
      </c>
      <c r="EG4491" s="6">
        <v>6</v>
      </c>
      <c r="EH4491" s="6">
        <v>36</v>
      </c>
      <c r="EI4491" s="6">
        <v>6</v>
      </c>
      <c r="EJ4491" s="6">
        <v>36</v>
      </c>
      <c r="EK4491" s="6">
        <v>6</v>
      </c>
      <c r="EL4491" s="6">
        <v>36</v>
      </c>
      <c r="EM4491" s="6" t="s">
        <v>20</v>
      </c>
      <c r="EN4491" s="6" t="s">
        <v>23</v>
      </c>
      <c r="EO4491" s="6">
        <v>2</v>
      </c>
    </row>
    <row r="4492" spans="131:145" x14ac:dyDescent="0.25">
      <c r="EA4492" s="6" t="s">
        <v>0</v>
      </c>
      <c r="EB4492" s="6" t="s">
        <v>13</v>
      </c>
      <c r="EC4492" s="6" t="s">
        <v>237</v>
      </c>
      <c r="ED4492" s="6" t="s">
        <v>238</v>
      </c>
      <c r="EE4492" s="6" t="s">
        <v>97</v>
      </c>
      <c r="EF4492" s="6" t="s">
        <v>98</v>
      </c>
      <c r="EG4492" s="6">
        <v>6</v>
      </c>
      <c r="EH4492" s="6">
        <v>30</v>
      </c>
      <c r="EI4492" s="6">
        <v>6</v>
      </c>
      <c r="EJ4492" s="6">
        <v>30</v>
      </c>
      <c r="EK4492" s="6">
        <v>6</v>
      </c>
      <c r="EL4492" s="6">
        <v>30</v>
      </c>
      <c r="EM4492" s="6" t="s">
        <v>20</v>
      </c>
      <c r="EN4492" s="6" t="s">
        <v>21</v>
      </c>
      <c r="EO4492" s="6">
        <v>1</v>
      </c>
    </row>
    <row r="4493" spans="131:145" x14ac:dyDescent="0.25">
      <c r="EA4493" s="6" t="s">
        <v>0</v>
      </c>
      <c r="EB4493" s="6" t="s">
        <v>4</v>
      </c>
      <c r="EC4493" s="6" t="s">
        <v>263</v>
      </c>
      <c r="ED4493" s="6" t="s">
        <v>264</v>
      </c>
      <c r="EE4493" s="6" t="s">
        <v>97</v>
      </c>
      <c r="EF4493" s="6" t="s">
        <v>125</v>
      </c>
      <c r="EG4493" s="6">
        <v>22</v>
      </c>
      <c r="EH4493" s="6">
        <v>101</v>
      </c>
      <c r="EI4493" s="6">
        <v>18</v>
      </c>
      <c r="EJ4493" s="6">
        <v>91</v>
      </c>
      <c r="EK4493" s="6">
        <v>22</v>
      </c>
      <c r="EL4493" s="6">
        <v>103</v>
      </c>
      <c r="EM4493" s="6" t="s">
        <v>20</v>
      </c>
      <c r="EN4493" s="6" t="s">
        <v>21</v>
      </c>
      <c r="EO4493" s="6">
        <v>2</v>
      </c>
    </row>
    <row r="4494" spans="131:145" x14ac:dyDescent="0.25">
      <c r="EA4494" s="6" t="s">
        <v>0</v>
      </c>
      <c r="EB4494" s="6" t="s">
        <v>4</v>
      </c>
      <c r="EC4494" s="6" t="s">
        <v>253</v>
      </c>
      <c r="ED4494" s="6" t="s">
        <v>254</v>
      </c>
      <c r="EE4494" s="6" t="s">
        <v>97</v>
      </c>
      <c r="EF4494" s="6" t="s">
        <v>98</v>
      </c>
      <c r="EG4494" s="6">
        <v>6</v>
      </c>
      <c r="EH4494" s="6">
        <v>36</v>
      </c>
      <c r="EI4494" s="6">
        <v>6</v>
      </c>
      <c r="EJ4494" s="6">
        <v>36</v>
      </c>
      <c r="EK4494" s="6">
        <v>6</v>
      </c>
      <c r="EL4494" s="6">
        <v>36</v>
      </c>
      <c r="EM4494" s="6" t="s">
        <v>20</v>
      </c>
      <c r="EN4494" s="6" t="s">
        <v>22</v>
      </c>
      <c r="EO4494" s="6">
        <v>2</v>
      </c>
    </row>
    <row r="4495" spans="131:145" x14ac:dyDescent="0.25">
      <c r="EA4495" s="6" t="s">
        <v>0</v>
      </c>
      <c r="EB4495" s="6" t="s">
        <v>4</v>
      </c>
      <c r="EC4495" s="6" t="s">
        <v>104</v>
      </c>
      <c r="ED4495" s="6" t="s">
        <v>105</v>
      </c>
      <c r="EE4495" s="6" t="s">
        <v>97</v>
      </c>
      <c r="EF4495" s="6" t="s">
        <v>98</v>
      </c>
      <c r="EG4495" s="6">
        <v>32</v>
      </c>
      <c r="EH4495" s="6">
        <v>146</v>
      </c>
      <c r="EI4495" s="6">
        <v>28</v>
      </c>
      <c r="EJ4495" s="6">
        <v>131</v>
      </c>
      <c r="EK4495" s="6">
        <v>32</v>
      </c>
      <c r="EL4495" s="6">
        <v>148</v>
      </c>
      <c r="EM4495" s="6" t="s">
        <v>20</v>
      </c>
      <c r="EN4495" s="6" t="s">
        <v>23</v>
      </c>
      <c r="EO4495" s="6">
        <v>13</v>
      </c>
    </row>
    <row r="4496" spans="131:145" x14ac:dyDescent="0.25">
      <c r="EA4496" s="6" t="s">
        <v>0</v>
      </c>
      <c r="EB4496" s="6" t="s">
        <v>4</v>
      </c>
      <c r="EC4496" s="6" t="s">
        <v>253</v>
      </c>
      <c r="ED4496" s="6" t="s">
        <v>254</v>
      </c>
      <c r="EE4496" s="6" t="s">
        <v>97</v>
      </c>
      <c r="EF4496" s="6" t="s">
        <v>98</v>
      </c>
      <c r="EG4496" s="6">
        <v>6</v>
      </c>
      <c r="EH4496" s="6">
        <v>36</v>
      </c>
      <c r="EI4496" s="6">
        <v>6</v>
      </c>
      <c r="EJ4496" s="6">
        <v>36</v>
      </c>
      <c r="EK4496" s="6">
        <v>6</v>
      </c>
      <c r="EL4496" s="6">
        <v>36</v>
      </c>
      <c r="EM4496" s="6" t="s">
        <v>20</v>
      </c>
      <c r="EN4496" s="6" t="s">
        <v>21</v>
      </c>
      <c r="EO4496" s="6">
        <v>0</v>
      </c>
    </row>
    <row r="4497" spans="131:145" x14ac:dyDescent="0.25">
      <c r="EA4497" s="6" t="s">
        <v>0</v>
      </c>
      <c r="EB4497" s="6" t="s">
        <v>4</v>
      </c>
      <c r="EC4497" s="6" t="s">
        <v>104</v>
      </c>
      <c r="ED4497" s="6" t="s">
        <v>105</v>
      </c>
      <c r="EE4497" s="6" t="s">
        <v>97</v>
      </c>
      <c r="EF4497" s="6" t="s">
        <v>98</v>
      </c>
      <c r="EG4497" s="6">
        <v>32</v>
      </c>
      <c r="EH4497" s="6">
        <v>146</v>
      </c>
      <c r="EI4497" s="6">
        <v>28</v>
      </c>
      <c r="EJ4497" s="6">
        <v>131</v>
      </c>
      <c r="EK4497" s="6">
        <v>32</v>
      </c>
      <c r="EL4497" s="6">
        <v>148</v>
      </c>
      <c r="EM4497" s="6" t="s">
        <v>20</v>
      </c>
      <c r="EN4497" s="6" t="s">
        <v>22</v>
      </c>
      <c r="EO4497" s="6">
        <v>4</v>
      </c>
    </row>
    <row r="4498" spans="131:145" x14ac:dyDescent="0.25">
      <c r="EA4498" s="6" t="s">
        <v>0</v>
      </c>
      <c r="EB4498" s="6" t="s">
        <v>13</v>
      </c>
      <c r="EC4498" s="6" t="s">
        <v>237</v>
      </c>
      <c r="ED4498" s="6" t="s">
        <v>238</v>
      </c>
      <c r="EE4498" s="6" t="s">
        <v>97</v>
      </c>
      <c r="EF4498" s="6" t="s">
        <v>98</v>
      </c>
      <c r="EG4498" s="6">
        <v>6</v>
      </c>
      <c r="EH4498" s="6">
        <v>30</v>
      </c>
      <c r="EI4498" s="6">
        <v>6</v>
      </c>
      <c r="EJ4498" s="6">
        <v>30</v>
      </c>
      <c r="EK4498" s="6">
        <v>6</v>
      </c>
      <c r="EL4498" s="6">
        <v>30</v>
      </c>
      <c r="EM4498" s="6" t="s">
        <v>20</v>
      </c>
      <c r="EN4498" s="6" t="s">
        <v>23</v>
      </c>
      <c r="EO4498" s="6">
        <v>2</v>
      </c>
    </row>
    <row r="4499" spans="131:145" x14ac:dyDescent="0.25">
      <c r="EA4499" s="6" t="s">
        <v>0</v>
      </c>
      <c r="EB4499" s="6" t="s">
        <v>4</v>
      </c>
      <c r="EC4499" s="6" t="s">
        <v>265</v>
      </c>
      <c r="ED4499" s="6" t="s">
        <v>266</v>
      </c>
      <c r="EE4499" s="6" t="s">
        <v>97</v>
      </c>
      <c r="EF4499" s="6" t="s">
        <v>125</v>
      </c>
      <c r="EG4499" s="6">
        <v>14</v>
      </c>
      <c r="EH4499" s="6">
        <v>73</v>
      </c>
      <c r="EI4499" s="6">
        <v>12</v>
      </c>
      <c r="EJ4499" s="6">
        <v>61</v>
      </c>
      <c r="EK4499" s="6">
        <v>14</v>
      </c>
      <c r="EL4499" s="6">
        <v>72</v>
      </c>
      <c r="EM4499" s="6" t="s">
        <v>20</v>
      </c>
      <c r="EN4499" s="6" t="s">
        <v>23</v>
      </c>
      <c r="EO4499" s="6">
        <v>2</v>
      </c>
    </row>
    <row r="4500" spans="131:145" x14ac:dyDescent="0.25">
      <c r="EA4500" s="6" t="s">
        <v>0</v>
      </c>
      <c r="EB4500" s="6" t="s">
        <v>4</v>
      </c>
      <c r="EC4500" s="6" t="s">
        <v>265</v>
      </c>
      <c r="ED4500" s="6" t="s">
        <v>266</v>
      </c>
      <c r="EE4500" s="6" t="s">
        <v>97</v>
      </c>
      <c r="EF4500" s="6" t="s">
        <v>125</v>
      </c>
      <c r="EG4500" s="6">
        <v>14</v>
      </c>
      <c r="EH4500" s="6">
        <v>73</v>
      </c>
      <c r="EI4500" s="6">
        <v>12</v>
      </c>
      <c r="EJ4500" s="6">
        <v>61</v>
      </c>
      <c r="EK4500" s="6">
        <v>14</v>
      </c>
      <c r="EL4500" s="6">
        <v>72</v>
      </c>
      <c r="EM4500" s="6" t="s">
        <v>20</v>
      </c>
      <c r="EN4500" s="6" t="s">
        <v>22</v>
      </c>
      <c r="EO4500" s="6">
        <v>1</v>
      </c>
    </row>
    <row r="4501" spans="131:145" x14ac:dyDescent="0.25">
      <c r="EA4501" s="6" t="s">
        <v>0</v>
      </c>
      <c r="EB4501" s="6" t="s">
        <v>5</v>
      </c>
      <c r="EC4501" s="6" t="s">
        <v>840</v>
      </c>
      <c r="ED4501" s="6" t="s">
        <v>841</v>
      </c>
      <c r="EE4501" s="6" t="s">
        <v>209</v>
      </c>
      <c r="EF4501" s="6" t="s">
        <v>125</v>
      </c>
      <c r="EG4501" s="6">
        <v>640</v>
      </c>
      <c r="EH4501" s="6">
        <v>2600</v>
      </c>
      <c r="EI4501" s="6">
        <v>623</v>
      </c>
      <c r="EJ4501" s="6">
        <v>2635</v>
      </c>
      <c r="EK4501" s="6">
        <v>623</v>
      </c>
      <c r="EL4501" s="6">
        <v>2635</v>
      </c>
      <c r="EM4501" s="6" t="s">
        <v>20</v>
      </c>
      <c r="EN4501" s="6" t="s">
        <v>21</v>
      </c>
      <c r="EO4501" s="6">
        <v>96</v>
      </c>
    </row>
    <row r="4502" spans="131:145" x14ac:dyDescent="0.25">
      <c r="EA4502" s="6" t="s">
        <v>0</v>
      </c>
      <c r="EB4502" s="6" t="s">
        <v>8</v>
      </c>
      <c r="EC4502" s="6" t="s">
        <v>1847</v>
      </c>
      <c r="ED4502" s="6" t="s">
        <v>225</v>
      </c>
      <c r="EE4502" s="6" t="s">
        <v>209</v>
      </c>
      <c r="EF4502" s="6" t="s">
        <v>125</v>
      </c>
      <c r="EG4502" s="6">
        <v>412</v>
      </c>
      <c r="EH4502" s="6">
        <v>1700</v>
      </c>
      <c r="EI4502" s="6">
        <v>375</v>
      </c>
      <c r="EJ4502" s="6">
        <v>1598</v>
      </c>
      <c r="EK4502" s="6">
        <v>375</v>
      </c>
      <c r="EL4502" s="6">
        <v>1598</v>
      </c>
      <c r="EM4502" s="6" t="s">
        <v>20</v>
      </c>
      <c r="EN4502" s="6" t="s">
        <v>23</v>
      </c>
      <c r="EO4502" s="6">
        <v>138</v>
      </c>
    </row>
    <row r="4503" spans="131:145" x14ac:dyDescent="0.25">
      <c r="EA4503" s="6" t="s">
        <v>0</v>
      </c>
      <c r="EB4503" s="6" t="s">
        <v>4</v>
      </c>
      <c r="EC4503" s="6" t="s">
        <v>265</v>
      </c>
      <c r="ED4503" s="6" t="s">
        <v>266</v>
      </c>
      <c r="EE4503" s="6" t="s">
        <v>97</v>
      </c>
      <c r="EF4503" s="6" t="s">
        <v>125</v>
      </c>
      <c r="EG4503" s="6">
        <v>14</v>
      </c>
      <c r="EH4503" s="6">
        <v>73</v>
      </c>
      <c r="EI4503" s="6">
        <v>12</v>
      </c>
      <c r="EJ4503" s="6">
        <v>61</v>
      </c>
      <c r="EK4503" s="6">
        <v>14</v>
      </c>
      <c r="EL4503" s="6">
        <v>72</v>
      </c>
      <c r="EM4503" s="6" t="s">
        <v>20</v>
      </c>
      <c r="EN4503" s="6" t="s">
        <v>21</v>
      </c>
      <c r="EO4503" s="6">
        <v>1</v>
      </c>
    </row>
    <row r="4504" spans="131:145" x14ac:dyDescent="0.25">
      <c r="EA4504" s="6" t="s">
        <v>0</v>
      </c>
      <c r="EB4504" s="6" t="s">
        <v>5</v>
      </c>
      <c r="EC4504" s="6" t="s">
        <v>840</v>
      </c>
      <c r="ED4504" s="6" t="s">
        <v>841</v>
      </c>
      <c r="EE4504" s="6" t="s">
        <v>209</v>
      </c>
      <c r="EF4504" s="6" t="s">
        <v>125</v>
      </c>
      <c r="EG4504" s="6">
        <v>640</v>
      </c>
      <c r="EH4504" s="6">
        <v>2600</v>
      </c>
      <c r="EI4504" s="6">
        <v>623</v>
      </c>
      <c r="EJ4504" s="6">
        <v>2635</v>
      </c>
      <c r="EK4504" s="6">
        <v>623</v>
      </c>
      <c r="EL4504" s="6">
        <v>2635</v>
      </c>
      <c r="EM4504" s="6" t="s">
        <v>20</v>
      </c>
      <c r="EN4504" s="6" t="s">
        <v>22</v>
      </c>
      <c r="EO4504" s="6">
        <v>105</v>
      </c>
    </row>
    <row r="4505" spans="131:145" x14ac:dyDescent="0.25">
      <c r="EA4505" s="6" t="s">
        <v>0</v>
      </c>
      <c r="EB4505" s="6" t="s">
        <v>4</v>
      </c>
      <c r="EC4505" s="6" t="s">
        <v>263</v>
      </c>
      <c r="ED4505" s="6" t="s">
        <v>264</v>
      </c>
      <c r="EE4505" s="6" t="s">
        <v>97</v>
      </c>
      <c r="EF4505" s="6" t="s">
        <v>125</v>
      </c>
      <c r="EG4505" s="6">
        <v>22</v>
      </c>
      <c r="EH4505" s="6">
        <v>101</v>
      </c>
      <c r="EI4505" s="6">
        <v>18</v>
      </c>
      <c r="EJ4505" s="6">
        <v>91</v>
      </c>
      <c r="EK4505" s="6">
        <v>22</v>
      </c>
      <c r="EL4505" s="6">
        <v>103</v>
      </c>
      <c r="EM4505" s="6" t="s">
        <v>20</v>
      </c>
      <c r="EN4505" s="6" t="s">
        <v>23</v>
      </c>
      <c r="EO4505" s="6">
        <v>5</v>
      </c>
    </row>
    <row r="4506" spans="131:145" x14ac:dyDescent="0.25">
      <c r="EA4506" s="6" t="s">
        <v>0</v>
      </c>
      <c r="EB4506" s="6" t="s">
        <v>5</v>
      </c>
      <c r="EC4506" s="6" t="s">
        <v>840</v>
      </c>
      <c r="ED4506" s="6" t="s">
        <v>841</v>
      </c>
      <c r="EE4506" s="6" t="s">
        <v>209</v>
      </c>
      <c r="EF4506" s="6" t="s">
        <v>125</v>
      </c>
      <c r="EG4506" s="6">
        <v>640</v>
      </c>
      <c r="EH4506" s="6">
        <v>2600</v>
      </c>
      <c r="EI4506" s="6">
        <v>623</v>
      </c>
      <c r="EJ4506" s="6">
        <v>2635</v>
      </c>
      <c r="EK4506" s="6">
        <v>623</v>
      </c>
      <c r="EL4506" s="6">
        <v>2635</v>
      </c>
      <c r="EM4506" s="6" t="s">
        <v>20</v>
      </c>
      <c r="EN4506" s="6" t="s">
        <v>23</v>
      </c>
      <c r="EO4506" s="6">
        <v>201</v>
      </c>
    </row>
    <row r="4507" spans="131:145" x14ac:dyDescent="0.25">
      <c r="EA4507" s="6" t="s">
        <v>0</v>
      </c>
      <c r="EB4507" s="6" t="s">
        <v>4</v>
      </c>
      <c r="EC4507" s="6" t="s">
        <v>163</v>
      </c>
      <c r="ED4507" s="6" t="s">
        <v>164</v>
      </c>
      <c r="EE4507" s="6" t="s">
        <v>97</v>
      </c>
      <c r="EF4507" s="6" t="s">
        <v>98</v>
      </c>
      <c r="EG4507" s="6">
        <v>107</v>
      </c>
      <c r="EH4507" s="6">
        <v>584</v>
      </c>
      <c r="EI4507" s="6">
        <v>30</v>
      </c>
      <c r="EJ4507" s="6">
        <v>174</v>
      </c>
      <c r="EK4507" s="6">
        <v>108</v>
      </c>
      <c r="EL4507" s="6">
        <v>605</v>
      </c>
      <c r="EM4507" s="6" t="s">
        <v>20</v>
      </c>
      <c r="EN4507" s="6" t="s">
        <v>21</v>
      </c>
      <c r="EO4507" s="6">
        <v>31</v>
      </c>
    </row>
    <row r="4508" spans="131:145" x14ac:dyDescent="0.25">
      <c r="EA4508" s="6" t="s">
        <v>0</v>
      </c>
      <c r="EB4508" s="6" t="s">
        <v>4</v>
      </c>
      <c r="EC4508" s="6" t="s">
        <v>104</v>
      </c>
      <c r="ED4508" s="6" t="s">
        <v>105</v>
      </c>
      <c r="EE4508" s="6" t="s">
        <v>97</v>
      </c>
      <c r="EF4508" s="6" t="s">
        <v>98</v>
      </c>
      <c r="EG4508" s="6">
        <v>32</v>
      </c>
      <c r="EH4508" s="6">
        <v>146</v>
      </c>
      <c r="EI4508" s="6">
        <v>28</v>
      </c>
      <c r="EJ4508" s="6">
        <v>131</v>
      </c>
      <c r="EK4508" s="6">
        <v>32</v>
      </c>
      <c r="EL4508" s="6">
        <v>148</v>
      </c>
      <c r="EM4508" s="6" t="s">
        <v>20</v>
      </c>
      <c r="EN4508" s="6" t="s">
        <v>21</v>
      </c>
      <c r="EO4508" s="6">
        <v>9</v>
      </c>
    </row>
    <row r="4509" spans="131:145" x14ac:dyDescent="0.25">
      <c r="EA4509" s="6" t="s">
        <v>0</v>
      </c>
      <c r="EB4509" s="6" t="s">
        <v>4</v>
      </c>
      <c r="EC4509" s="6" t="s">
        <v>145</v>
      </c>
      <c r="ED4509" s="6" t="s">
        <v>146</v>
      </c>
      <c r="EE4509" s="6" t="s">
        <v>97</v>
      </c>
      <c r="EF4509" s="6" t="s">
        <v>98</v>
      </c>
      <c r="EG4509" s="6">
        <v>93</v>
      </c>
      <c r="EH4509" s="6">
        <v>446</v>
      </c>
      <c r="EI4509" s="6">
        <v>91</v>
      </c>
      <c r="EJ4509" s="6">
        <v>482</v>
      </c>
      <c r="EK4509" s="6">
        <v>100</v>
      </c>
      <c r="EL4509" s="6">
        <v>523</v>
      </c>
      <c r="EM4509" s="6" t="s">
        <v>20</v>
      </c>
      <c r="EN4509" s="6" t="s">
        <v>23</v>
      </c>
      <c r="EO4509" s="6">
        <v>39</v>
      </c>
    </row>
    <row r="4510" spans="131:145" x14ac:dyDescent="0.25">
      <c r="EA4510" s="6" t="s">
        <v>0</v>
      </c>
      <c r="EB4510" s="6" t="s">
        <v>8</v>
      </c>
      <c r="EC4510" s="6" t="s">
        <v>746</v>
      </c>
      <c r="ED4510" s="6" t="s">
        <v>744</v>
      </c>
      <c r="EE4510" s="6" t="s">
        <v>209</v>
      </c>
      <c r="EF4510" s="6" t="s">
        <v>125</v>
      </c>
      <c r="EG4510" s="6">
        <v>612</v>
      </c>
      <c r="EH4510" s="6">
        <v>2944</v>
      </c>
      <c r="EI4510" s="6">
        <v>608</v>
      </c>
      <c r="EJ4510" s="6">
        <v>2914</v>
      </c>
      <c r="EK4510" s="6">
        <v>608</v>
      </c>
      <c r="EL4510" s="6">
        <v>2944</v>
      </c>
      <c r="EM4510" s="6" t="s">
        <v>20</v>
      </c>
      <c r="EN4510" s="6" t="s">
        <v>22</v>
      </c>
      <c r="EO4510" s="6">
        <v>91</v>
      </c>
    </row>
    <row r="4511" spans="131:145" x14ac:dyDescent="0.25">
      <c r="EA4511" s="6" t="s">
        <v>0</v>
      </c>
      <c r="EB4511" s="6" t="s">
        <v>4</v>
      </c>
      <c r="EC4511" s="6" t="s">
        <v>155</v>
      </c>
      <c r="ED4511" s="6" t="s">
        <v>156</v>
      </c>
      <c r="EE4511" s="6" t="s">
        <v>97</v>
      </c>
      <c r="EF4511" s="6" t="s">
        <v>98</v>
      </c>
      <c r="EG4511" s="6">
        <v>97</v>
      </c>
      <c r="EH4511" s="6">
        <v>382</v>
      </c>
      <c r="EI4511" s="6">
        <v>95</v>
      </c>
      <c r="EJ4511" s="6">
        <v>386</v>
      </c>
      <c r="EK4511" s="6">
        <v>95</v>
      </c>
      <c r="EL4511" s="6">
        <v>386</v>
      </c>
      <c r="EM4511" s="6" t="s">
        <v>20</v>
      </c>
      <c r="EN4511" s="6" t="s">
        <v>21</v>
      </c>
      <c r="EO4511" s="6">
        <v>18</v>
      </c>
    </row>
    <row r="4512" spans="131:145" x14ac:dyDescent="0.25">
      <c r="EA4512" s="6" t="s">
        <v>0</v>
      </c>
      <c r="EB4512" s="6" t="s">
        <v>4</v>
      </c>
      <c r="EC4512" s="6" t="s">
        <v>149</v>
      </c>
      <c r="ED4512" s="6" t="s">
        <v>150</v>
      </c>
      <c r="EE4512" s="6" t="s">
        <v>97</v>
      </c>
      <c r="EF4512" s="6" t="s">
        <v>98</v>
      </c>
      <c r="EG4512" s="6">
        <v>6</v>
      </c>
      <c r="EH4512" s="6">
        <v>39</v>
      </c>
      <c r="EI4512" s="6">
        <v>6</v>
      </c>
      <c r="EJ4512" s="6">
        <v>39</v>
      </c>
      <c r="EK4512" s="6">
        <v>6</v>
      </c>
      <c r="EL4512" s="6">
        <v>39</v>
      </c>
      <c r="EM4512" s="6" t="s">
        <v>20</v>
      </c>
      <c r="EN4512" s="6" t="s">
        <v>22</v>
      </c>
      <c r="EO4512" s="6">
        <v>1</v>
      </c>
    </row>
    <row r="4513" spans="131:145" x14ac:dyDescent="0.25">
      <c r="EA4513" s="6" t="s">
        <v>0</v>
      </c>
      <c r="EB4513" s="6" t="s">
        <v>8</v>
      </c>
      <c r="EC4513" s="6" t="s">
        <v>746</v>
      </c>
      <c r="ED4513" s="6" t="s">
        <v>744</v>
      </c>
      <c r="EE4513" s="6" t="s">
        <v>209</v>
      </c>
      <c r="EF4513" s="6" t="s">
        <v>125</v>
      </c>
      <c r="EG4513" s="6">
        <v>612</v>
      </c>
      <c r="EH4513" s="6">
        <v>2944</v>
      </c>
      <c r="EI4513" s="6">
        <v>608</v>
      </c>
      <c r="EJ4513" s="6">
        <v>2914</v>
      </c>
      <c r="EK4513" s="6">
        <v>608</v>
      </c>
      <c r="EL4513" s="6">
        <v>2944</v>
      </c>
      <c r="EM4513" s="6" t="s">
        <v>20</v>
      </c>
      <c r="EN4513" s="6" t="s">
        <v>23</v>
      </c>
      <c r="EO4513" s="6">
        <v>208</v>
      </c>
    </row>
    <row r="4514" spans="131:145" x14ac:dyDescent="0.25">
      <c r="EA4514" s="6" t="s">
        <v>0</v>
      </c>
      <c r="EB4514" s="6" t="s">
        <v>4</v>
      </c>
      <c r="EC4514" s="6" t="s">
        <v>149</v>
      </c>
      <c r="ED4514" s="6" t="s">
        <v>150</v>
      </c>
      <c r="EE4514" s="6" t="s">
        <v>97</v>
      </c>
      <c r="EF4514" s="6" t="s">
        <v>98</v>
      </c>
      <c r="EG4514" s="6">
        <v>6</v>
      </c>
      <c r="EH4514" s="6">
        <v>39</v>
      </c>
      <c r="EI4514" s="6">
        <v>6</v>
      </c>
      <c r="EJ4514" s="6">
        <v>39</v>
      </c>
      <c r="EK4514" s="6">
        <v>6</v>
      </c>
      <c r="EL4514" s="6">
        <v>39</v>
      </c>
      <c r="EM4514" s="6" t="s">
        <v>20</v>
      </c>
      <c r="EN4514" s="6" t="s">
        <v>21</v>
      </c>
      <c r="EO4514" s="6">
        <v>0</v>
      </c>
    </row>
    <row r="4515" spans="131:145" x14ac:dyDescent="0.25">
      <c r="EA4515" s="6" t="s">
        <v>0</v>
      </c>
      <c r="EB4515" s="6" t="s">
        <v>9</v>
      </c>
      <c r="EC4515" s="6" t="s">
        <v>1835</v>
      </c>
      <c r="ED4515" s="6" t="s">
        <v>208</v>
      </c>
      <c r="EE4515" s="6" t="s">
        <v>209</v>
      </c>
      <c r="EF4515" s="6" t="s">
        <v>125</v>
      </c>
      <c r="EG4515" s="6">
        <v>541</v>
      </c>
      <c r="EH4515" s="6">
        <v>2607</v>
      </c>
      <c r="EI4515" s="6">
        <v>545</v>
      </c>
      <c r="EJ4515" s="6">
        <v>2544</v>
      </c>
      <c r="EK4515" s="6">
        <v>545</v>
      </c>
      <c r="EL4515" s="6">
        <v>2545</v>
      </c>
      <c r="EM4515" s="6" t="s">
        <v>20</v>
      </c>
      <c r="EN4515" s="6" t="s">
        <v>23</v>
      </c>
      <c r="EO4515" s="6">
        <v>134</v>
      </c>
    </row>
    <row r="4516" spans="131:145" x14ac:dyDescent="0.25">
      <c r="EA4516" s="6" t="s">
        <v>0</v>
      </c>
      <c r="EB4516" s="6" t="s">
        <v>4</v>
      </c>
      <c r="EC4516" s="6" t="s">
        <v>147</v>
      </c>
      <c r="ED4516" s="6" t="s">
        <v>148</v>
      </c>
      <c r="EE4516" s="6" t="s">
        <v>97</v>
      </c>
      <c r="EF4516" s="6" t="s">
        <v>98</v>
      </c>
      <c r="EG4516" s="6">
        <v>87</v>
      </c>
      <c r="EH4516" s="6">
        <v>461</v>
      </c>
      <c r="EI4516" s="6">
        <v>90</v>
      </c>
      <c r="EJ4516" s="6">
        <v>489</v>
      </c>
      <c r="EK4516" s="6">
        <v>90</v>
      </c>
      <c r="EL4516" s="6">
        <v>489</v>
      </c>
      <c r="EM4516" s="6" t="s">
        <v>20</v>
      </c>
      <c r="EN4516" s="6" t="s">
        <v>23</v>
      </c>
      <c r="EO4516" s="6">
        <v>23</v>
      </c>
    </row>
    <row r="4517" spans="131:145" x14ac:dyDescent="0.25">
      <c r="EA4517" s="6" t="s">
        <v>0</v>
      </c>
      <c r="EB4517" s="6" t="s">
        <v>8</v>
      </c>
      <c r="EC4517" s="6" t="s">
        <v>742</v>
      </c>
      <c r="ED4517" s="6" t="s">
        <v>740</v>
      </c>
      <c r="EE4517" s="6" t="s">
        <v>209</v>
      </c>
      <c r="EF4517" s="6" t="s">
        <v>125</v>
      </c>
      <c r="EG4517" s="6">
        <v>115</v>
      </c>
      <c r="EH4517" s="6">
        <v>602</v>
      </c>
      <c r="EI4517" s="6">
        <v>115</v>
      </c>
      <c r="EJ4517" s="6">
        <v>594</v>
      </c>
      <c r="EK4517" s="6">
        <v>115</v>
      </c>
      <c r="EL4517" s="6">
        <v>88</v>
      </c>
      <c r="EM4517" s="6" t="s">
        <v>20</v>
      </c>
      <c r="EN4517" s="6" t="s">
        <v>21</v>
      </c>
      <c r="EO4517" s="6">
        <v>24</v>
      </c>
    </row>
    <row r="4518" spans="131:145" x14ac:dyDescent="0.25">
      <c r="EA4518" s="6" t="s">
        <v>0</v>
      </c>
      <c r="EB4518" s="6" t="s">
        <v>4</v>
      </c>
      <c r="EC4518" s="6" t="s">
        <v>147</v>
      </c>
      <c r="ED4518" s="6" t="s">
        <v>148</v>
      </c>
      <c r="EE4518" s="6" t="s">
        <v>97</v>
      </c>
      <c r="EF4518" s="6" t="s">
        <v>98</v>
      </c>
      <c r="EG4518" s="6">
        <v>87</v>
      </c>
      <c r="EH4518" s="6">
        <v>461</v>
      </c>
      <c r="EI4518" s="6">
        <v>90</v>
      </c>
      <c r="EJ4518" s="6">
        <v>489</v>
      </c>
      <c r="EK4518" s="6">
        <v>90</v>
      </c>
      <c r="EL4518" s="6">
        <v>489</v>
      </c>
      <c r="EM4518" s="6" t="s">
        <v>20</v>
      </c>
      <c r="EN4518" s="6" t="s">
        <v>22</v>
      </c>
      <c r="EO4518" s="6">
        <v>13</v>
      </c>
    </row>
    <row r="4519" spans="131:145" x14ac:dyDescent="0.25">
      <c r="EA4519" s="6" t="s">
        <v>0</v>
      </c>
      <c r="EB4519" s="6" t="s">
        <v>8</v>
      </c>
      <c r="EC4519" s="6" t="s">
        <v>742</v>
      </c>
      <c r="ED4519" s="6" t="s">
        <v>740</v>
      </c>
      <c r="EE4519" s="6" t="s">
        <v>209</v>
      </c>
      <c r="EF4519" s="6" t="s">
        <v>125</v>
      </c>
      <c r="EG4519" s="6">
        <v>115</v>
      </c>
      <c r="EH4519" s="6">
        <v>602</v>
      </c>
      <c r="EI4519" s="6">
        <v>115</v>
      </c>
      <c r="EJ4519" s="6">
        <v>594</v>
      </c>
      <c r="EK4519" s="6">
        <v>115</v>
      </c>
      <c r="EL4519" s="6">
        <v>88</v>
      </c>
      <c r="EM4519" s="6" t="s">
        <v>20</v>
      </c>
      <c r="EN4519" s="6" t="s">
        <v>22</v>
      </c>
      <c r="EO4519" s="6">
        <v>54</v>
      </c>
    </row>
    <row r="4520" spans="131:145" x14ac:dyDescent="0.25">
      <c r="EA4520" s="6" t="s">
        <v>0</v>
      </c>
      <c r="EB4520" s="6" t="s">
        <v>4</v>
      </c>
      <c r="EC4520" s="6" t="s">
        <v>147</v>
      </c>
      <c r="ED4520" s="6" t="s">
        <v>148</v>
      </c>
      <c r="EE4520" s="6" t="s">
        <v>97</v>
      </c>
      <c r="EF4520" s="6" t="s">
        <v>98</v>
      </c>
      <c r="EG4520" s="6">
        <v>87</v>
      </c>
      <c r="EH4520" s="6">
        <v>461</v>
      </c>
      <c r="EI4520" s="6">
        <v>90</v>
      </c>
      <c r="EJ4520" s="6">
        <v>489</v>
      </c>
      <c r="EK4520" s="6">
        <v>90</v>
      </c>
      <c r="EL4520" s="6">
        <v>489</v>
      </c>
      <c r="EM4520" s="6" t="s">
        <v>20</v>
      </c>
      <c r="EN4520" s="6" t="s">
        <v>21</v>
      </c>
      <c r="EO4520" s="6">
        <v>10</v>
      </c>
    </row>
    <row r="4521" spans="131:145" x14ac:dyDescent="0.25">
      <c r="EA4521" s="6" t="s">
        <v>0</v>
      </c>
      <c r="EB4521" s="6" t="s">
        <v>4</v>
      </c>
      <c r="EC4521" s="6" t="s">
        <v>163</v>
      </c>
      <c r="ED4521" s="6" t="s">
        <v>164</v>
      </c>
      <c r="EE4521" s="6" t="s">
        <v>97</v>
      </c>
      <c r="EF4521" s="6" t="s">
        <v>98</v>
      </c>
      <c r="EG4521" s="6">
        <v>107</v>
      </c>
      <c r="EH4521" s="6">
        <v>584</v>
      </c>
      <c r="EI4521" s="6">
        <v>30</v>
      </c>
      <c r="EJ4521" s="6">
        <v>174</v>
      </c>
      <c r="EK4521" s="6">
        <v>108</v>
      </c>
      <c r="EL4521" s="6">
        <v>605</v>
      </c>
      <c r="EM4521" s="6" t="s">
        <v>20</v>
      </c>
      <c r="EN4521" s="6" t="s">
        <v>22</v>
      </c>
      <c r="EO4521" s="6">
        <v>11</v>
      </c>
    </row>
    <row r="4522" spans="131:145" x14ac:dyDescent="0.25">
      <c r="EA4522" s="6" t="s">
        <v>0</v>
      </c>
      <c r="EB4522" s="6" t="s">
        <v>8</v>
      </c>
      <c r="EC4522" s="6" t="s">
        <v>742</v>
      </c>
      <c r="ED4522" s="6" t="s">
        <v>740</v>
      </c>
      <c r="EE4522" s="6" t="s">
        <v>209</v>
      </c>
      <c r="EF4522" s="6" t="s">
        <v>125</v>
      </c>
      <c r="EG4522" s="6">
        <v>115</v>
      </c>
      <c r="EH4522" s="6">
        <v>602</v>
      </c>
      <c r="EI4522" s="6">
        <v>115</v>
      </c>
      <c r="EJ4522" s="6">
        <v>594</v>
      </c>
      <c r="EK4522" s="6">
        <v>115</v>
      </c>
      <c r="EL4522" s="6">
        <v>88</v>
      </c>
      <c r="EM4522" s="6" t="s">
        <v>20</v>
      </c>
      <c r="EN4522" s="6" t="s">
        <v>23</v>
      </c>
      <c r="EO4522" s="6">
        <v>78</v>
      </c>
    </row>
    <row r="4523" spans="131:145" x14ac:dyDescent="0.25">
      <c r="EA4523" s="6" t="s">
        <v>0</v>
      </c>
      <c r="EB4523" s="6" t="s">
        <v>4</v>
      </c>
      <c r="EC4523" s="6" t="s">
        <v>151</v>
      </c>
      <c r="ED4523" s="6" t="s">
        <v>152</v>
      </c>
      <c r="EE4523" s="6" t="s">
        <v>97</v>
      </c>
      <c r="EF4523" s="6" t="s">
        <v>98</v>
      </c>
      <c r="EG4523" s="6">
        <v>8</v>
      </c>
      <c r="EH4523" s="6">
        <v>30</v>
      </c>
      <c r="EI4523" s="6">
        <v>8</v>
      </c>
      <c r="EJ4523" s="6">
        <v>32</v>
      </c>
      <c r="EK4523" s="6">
        <v>8</v>
      </c>
      <c r="EL4523" s="6">
        <v>32</v>
      </c>
      <c r="EM4523" s="6" t="s">
        <v>20</v>
      </c>
      <c r="EN4523" s="6" t="s">
        <v>21</v>
      </c>
      <c r="EO4523" s="6">
        <v>4</v>
      </c>
    </row>
    <row r="4524" spans="131:145" x14ac:dyDescent="0.25">
      <c r="EA4524" s="6" t="s">
        <v>0</v>
      </c>
      <c r="EB4524" s="6" t="s">
        <v>4</v>
      </c>
      <c r="EC4524" s="6" t="s">
        <v>145</v>
      </c>
      <c r="ED4524" s="6" t="s">
        <v>146</v>
      </c>
      <c r="EE4524" s="6" t="s">
        <v>97</v>
      </c>
      <c r="EF4524" s="6" t="s">
        <v>98</v>
      </c>
      <c r="EG4524" s="6">
        <v>93</v>
      </c>
      <c r="EH4524" s="6">
        <v>446</v>
      </c>
      <c r="EI4524" s="6">
        <v>91</v>
      </c>
      <c r="EJ4524" s="6">
        <v>482</v>
      </c>
      <c r="EK4524" s="6">
        <v>100</v>
      </c>
      <c r="EL4524" s="6">
        <v>523</v>
      </c>
      <c r="EM4524" s="6" t="s">
        <v>20</v>
      </c>
      <c r="EN4524" s="6" t="s">
        <v>22</v>
      </c>
      <c r="EO4524" s="6">
        <v>11</v>
      </c>
    </row>
    <row r="4525" spans="131:145" x14ac:dyDescent="0.25">
      <c r="EA4525" s="6" t="s">
        <v>0</v>
      </c>
      <c r="EB4525" s="6" t="s">
        <v>8</v>
      </c>
      <c r="EC4525" s="6" t="s">
        <v>1822</v>
      </c>
      <c r="ED4525" s="6" t="s">
        <v>211</v>
      </c>
      <c r="EE4525" s="6" t="s">
        <v>209</v>
      </c>
      <c r="EF4525" s="6" t="s">
        <v>132</v>
      </c>
      <c r="EG4525" s="6">
        <v>840</v>
      </c>
      <c r="EH4525" s="6">
        <v>3249</v>
      </c>
      <c r="EI4525" s="6">
        <v>667</v>
      </c>
      <c r="EJ4525" s="6">
        <v>3657</v>
      </c>
      <c r="EK4525" s="6">
        <v>667</v>
      </c>
      <c r="EL4525" s="6">
        <v>3657</v>
      </c>
      <c r="EM4525" s="6" t="s">
        <v>20</v>
      </c>
      <c r="EN4525" s="6" t="s">
        <v>21</v>
      </c>
      <c r="EO4525" s="6">
        <v>138</v>
      </c>
    </row>
    <row r="4526" spans="131:145" x14ac:dyDescent="0.25">
      <c r="EA4526" s="6" t="s">
        <v>0</v>
      </c>
      <c r="EB4526" s="6" t="s">
        <v>4</v>
      </c>
      <c r="EC4526" s="6" t="s">
        <v>145</v>
      </c>
      <c r="ED4526" s="6" t="s">
        <v>146</v>
      </c>
      <c r="EE4526" s="6" t="s">
        <v>97</v>
      </c>
      <c r="EF4526" s="6" t="s">
        <v>98</v>
      </c>
      <c r="EG4526" s="6">
        <v>93</v>
      </c>
      <c r="EH4526" s="6">
        <v>446</v>
      </c>
      <c r="EI4526" s="6">
        <v>91</v>
      </c>
      <c r="EJ4526" s="6">
        <v>482</v>
      </c>
      <c r="EK4526" s="6">
        <v>100</v>
      </c>
      <c r="EL4526" s="6">
        <v>523</v>
      </c>
      <c r="EM4526" s="6" t="s">
        <v>20</v>
      </c>
      <c r="EN4526" s="6" t="s">
        <v>21</v>
      </c>
      <c r="EO4526" s="6">
        <v>28</v>
      </c>
    </row>
    <row r="4527" spans="131:145" x14ac:dyDescent="0.25">
      <c r="EA4527" s="6" t="s">
        <v>0</v>
      </c>
      <c r="EB4527" s="6" t="s">
        <v>8</v>
      </c>
      <c r="EC4527" s="6" t="s">
        <v>1822</v>
      </c>
      <c r="ED4527" s="6" t="s">
        <v>211</v>
      </c>
      <c r="EE4527" s="6" t="s">
        <v>209</v>
      </c>
      <c r="EF4527" s="6" t="s">
        <v>132</v>
      </c>
      <c r="EG4527" s="6">
        <v>840</v>
      </c>
      <c r="EH4527" s="6">
        <v>3249</v>
      </c>
      <c r="EI4527" s="6">
        <v>667</v>
      </c>
      <c r="EJ4527" s="6">
        <v>3657</v>
      </c>
      <c r="EK4527" s="6">
        <v>667</v>
      </c>
      <c r="EL4527" s="6">
        <v>3657</v>
      </c>
      <c r="EM4527" s="6" t="s">
        <v>20</v>
      </c>
      <c r="EN4527" s="6" t="s">
        <v>22</v>
      </c>
      <c r="EO4527" s="6">
        <v>66</v>
      </c>
    </row>
    <row r="4528" spans="131:145" x14ac:dyDescent="0.25">
      <c r="EA4528" s="6" t="s">
        <v>0</v>
      </c>
      <c r="EB4528" s="6" t="s">
        <v>9</v>
      </c>
      <c r="EC4528" s="6" t="s">
        <v>1835</v>
      </c>
      <c r="ED4528" s="6" t="s">
        <v>208</v>
      </c>
      <c r="EE4528" s="6" t="s">
        <v>209</v>
      </c>
      <c r="EF4528" s="6" t="s">
        <v>125</v>
      </c>
      <c r="EG4528" s="6">
        <v>541</v>
      </c>
      <c r="EH4528" s="6">
        <v>2607</v>
      </c>
      <c r="EI4528" s="6">
        <v>545</v>
      </c>
      <c r="EJ4528" s="6">
        <v>2544</v>
      </c>
      <c r="EK4528" s="6">
        <v>545</v>
      </c>
      <c r="EL4528" s="6">
        <v>2545</v>
      </c>
      <c r="EM4528" s="6" t="s">
        <v>20</v>
      </c>
      <c r="EN4528" s="6" t="s">
        <v>22</v>
      </c>
      <c r="EO4528" s="6">
        <v>53</v>
      </c>
    </row>
    <row r="4529" spans="131:145" x14ac:dyDescent="0.25">
      <c r="EA4529" s="6" t="s">
        <v>0</v>
      </c>
      <c r="EB4529" s="6" t="s">
        <v>4</v>
      </c>
      <c r="EC4529" s="6" t="s">
        <v>155</v>
      </c>
      <c r="ED4529" s="6" t="s">
        <v>156</v>
      </c>
      <c r="EE4529" s="6" t="s">
        <v>97</v>
      </c>
      <c r="EF4529" s="6" t="s">
        <v>98</v>
      </c>
      <c r="EG4529" s="6">
        <v>97</v>
      </c>
      <c r="EH4529" s="6">
        <v>382</v>
      </c>
      <c r="EI4529" s="6">
        <v>95</v>
      </c>
      <c r="EJ4529" s="6">
        <v>386</v>
      </c>
      <c r="EK4529" s="6">
        <v>95</v>
      </c>
      <c r="EL4529" s="6">
        <v>386</v>
      </c>
      <c r="EM4529" s="6" t="s">
        <v>20</v>
      </c>
      <c r="EN4529" s="6" t="s">
        <v>23</v>
      </c>
      <c r="EO4529" s="6">
        <v>24</v>
      </c>
    </row>
    <row r="4530" spans="131:145" x14ac:dyDescent="0.25">
      <c r="EA4530" s="6" t="s">
        <v>0</v>
      </c>
      <c r="EB4530" s="6" t="s">
        <v>4</v>
      </c>
      <c r="EC4530" s="6" t="s">
        <v>251</v>
      </c>
      <c r="ED4530" s="6" t="s">
        <v>252</v>
      </c>
      <c r="EE4530" s="6" t="s">
        <v>97</v>
      </c>
      <c r="EF4530" s="6" t="s">
        <v>98</v>
      </c>
      <c r="EG4530" s="6">
        <v>28</v>
      </c>
      <c r="EH4530" s="6">
        <v>130</v>
      </c>
      <c r="EI4530" s="6">
        <v>27</v>
      </c>
      <c r="EJ4530" s="6">
        <v>121</v>
      </c>
      <c r="EK4530" s="6">
        <v>28</v>
      </c>
      <c r="EL4530" s="6">
        <v>130</v>
      </c>
      <c r="EM4530" s="6" t="s">
        <v>20</v>
      </c>
      <c r="EN4530" s="6" t="s">
        <v>23</v>
      </c>
      <c r="EO4530" s="6">
        <v>12</v>
      </c>
    </row>
    <row r="4531" spans="131:145" x14ac:dyDescent="0.25">
      <c r="EA4531" s="6" t="s">
        <v>0</v>
      </c>
      <c r="EB4531" s="6" t="s">
        <v>8</v>
      </c>
      <c r="EC4531" s="6" t="s">
        <v>1822</v>
      </c>
      <c r="ED4531" s="6" t="s">
        <v>211</v>
      </c>
      <c r="EE4531" s="6" t="s">
        <v>209</v>
      </c>
      <c r="EF4531" s="6" t="s">
        <v>132</v>
      </c>
      <c r="EG4531" s="6">
        <v>840</v>
      </c>
      <c r="EH4531" s="6">
        <v>3249</v>
      </c>
      <c r="EI4531" s="6">
        <v>667</v>
      </c>
      <c r="EJ4531" s="6">
        <v>3657</v>
      </c>
      <c r="EK4531" s="6">
        <v>667</v>
      </c>
      <c r="EL4531" s="6">
        <v>3657</v>
      </c>
      <c r="EM4531" s="6" t="s">
        <v>20</v>
      </c>
      <c r="EN4531" s="6" t="s">
        <v>23</v>
      </c>
      <c r="EO4531" s="6">
        <v>204</v>
      </c>
    </row>
    <row r="4532" spans="131:145" x14ac:dyDescent="0.25">
      <c r="EA4532" s="6" t="s">
        <v>0</v>
      </c>
      <c r="EB4532" s="6" t="s">
        <v>4</v>
      </c>
      <c r="EC4532" s="6" t="s">
        <v>251</v>
      </c>
      <c r="ED4532" s="6" t="s">
        <v>252</v>
      </c>
      <c r="EE4532" s="6" t="s">
        <v>97</v>
      </c>
      <c r="EF4532" s="6" t="s">
        <v>98</v>
      </c>
      <c r="EG4532" s="6">
        <v>28</v>
      </c>
      <c r="EH4532" s="6">
        <v>130</v>
      </c>
      <c r="EI4532" s="6">
        <v>27</v>
      </c>
      <c r="EJ4532" s="6">
        <v>121</v>
      </c>
      <c r="EK4532" s="6">
        <v>28</v>
      </c>
      <c r="EL4532" s="6">
        <v>130</v>
      </c>
      <c r="EM4532" s="6" t="s">
        <v>20</v>
      </c>
      <c r="EN4532" s="6" t="s">
        <v>22</v>
      </c>
      <c r="EO4532" s="6">
        <v>5</v>
      </c>
    </row>
    <row r="4533" spans="131:145" x14ac:dyDescent="0.25">
      <c r="EA4533" s="6" t="s">
        <v>0</v>
      </c>
      <c r="EB4533" s="6" t="s">
        <v>4</v>
      </c>
      <c r="EC4533" s="6" t="s">
        <v>251</v>
      </c>
      <c r="ED4533" s="6" t="s">
        <v>252</v>
      </c>
      <c r="EE4533" s="6" t="s">
        <v>97</v>
      </c>
      <c r="EF4533" s="6" t="s">
        <v>98</v>
      </c>
      <c r="EG4533" s="6">
        <v>28</v>
      </c>
      <c r="EH4533" s="6">
        <v>130</v>
      </c>
      <c r="EI4533" s="6">
        <v>27</v>
      </c>
      <c r="EJ4533" s="6">
        <v>121</v>
      </c>
      <c r="EK4533" s="6">
        <v>28</v>
      </c>
      <c r="EL4533" s="6">
        <v>130</v>
      </c>
      <c r="EM4533" s="6" t="s">
        <v>20</v>
      </c>
      <c r="EN4533" s="6" t="s">
        <v>21</v>
      </c>
      <c r="EO4533" s="6">
        <v>7</v>
      </c>
    </row>
    <row r="4534" spans="131:145" x14ac:dyDescent="0.25">
      <c r="EA4534" s="6" t="s">
        <v>0</v>
      </c>
      <c r="EB4534" s="6" t="s">
        <v>9</v>
      </c>
      <c r="EC4534" s="6" t="s">
        <v>1835</v>
      </c>
      <c r="ED4534" s="6" t="s">
        <v>208</v>
      </c>
      <c r="EE4534" s="6" t="s">
        <v>209</v>
      </c>
      <c r="EF4534" s="6" t="s">
        <v>125</v>
      </c>
      <c r="EG4534" s="6">
        <v>541</v>
      </c>
      <c r="EH4534" s="6">
        <v>2607</v>
      </c>
      <c r="EI4534" s="6">
        <v>545</v>
      </c>
      <c r="EJ4534" s="6">
        <v>2544</v>
      </c>
      <c r="EK4534" s="6">
        <v>545</v>
      </c>
      <c r="EL4534" s="6">
        <v>2545</v>
      </c>
      <c r="EM4534" s="6" t="s">
        <v>20</v>
      </c>
      <c r="EN4534" s="6" t="s">
        <v>21</v>
      </c>
      <c r="EO4534" s="6">
        <v>81</v>
      </c>
    </row>
    <row r="4535" spans="131:145" x14ac:dyDescent="0.25">
      <c r="EA4535" s="6" t="s">
        <v>0</v>
      </c>
      <c r="EB4535" s="6" t="s">
        <v>4</v>
      </c>
      <c r="EC4535" s="6" t="s">
        <v>155</v>
      </c>
      <c r="ED4535" s="6" t="s">
        <v>156</v>
      </c>
      <c r="EE4535" s="6" t="s">
        <v>97</v>
      </c>
      <c r="EF4535" s="6" t="s">
        <v>98</v>
      </c>
      <c r="EG4535" s="6">
        <v>97</v>
      </c>
      <c r="EH4535" s="6">
        <v>382</v>
      </c>
      <c r="EI4535" s="6">
        <v>95</v>
      </c>
      <c r="EJ4535" s="6">
        <v>386</v>
      </c>
      <c r="EK4535" s="6">
        <v>95</v>
      </c>
      <c r="EL4535" s="6">
        <v>386</v>
      </c>
      <c r="EM4535" s="6" t="s">
        <v>20</v>
      </c>
      <c r="EN4535" s="6" t="s">
        <v>22</v>
      </c>
      <c r="EO4535" s="6">
        <v>6</v>
      </c>
    </row>
    <row r="4536" spans="131:145" x14ac:dyDescent="0.25">
      <c r="EA4536" s="6" t="s">
        <v>0</v>
      </c>
      <c r="EB4536" s="6" t="s">
        <v>5</v>
      </c>
      <c r="EC4536" s="6" t="s">
        <v>837</v>
      </c>
      <c r="ED4536" s="6" t="s">
        <v>838</v>
      </c>
      <c r="EE4536" s="6" t="s">
        <v>209</v>
      </c>
      <c r="EF4536" s="6" t="s">
        <v>125</v>
      </c>
      <c r="EG4536" s="6">
        <v>184</v>
      </c>
      <c r="EH4536" s="6">
        <v>768</v>
      </c>
      <c r="EI4536" s="6">
        <v>175</v>
      </c>
      <c r="EJ4536" s="6">
        <v>828</v>
      </c>
      <c r="EK4536" s="6">
        <v>175</v>
      </c>
      <c r="EL4536" s="6">
        <v>828</v>
      </c>
      <c r="EM4536" s="6" t="s">
        <v>20</v>
      </c>
      <c r="EN4536" s="6" t="s">
        <v>23</v>
      </c>
      <c r="EO4536" s="6">
        <v>60</v>
      </c>
    </row>
    <row r="4537" spans="131:145" x14ac:dyDescent="0.25">
      <c r="EA4537" s="6" t="s">
        <v>0</v>
      </c>
      <c r="EB4537" s="6" t="s">
        <v>5</v>
      </c>
      <c r="EC4537" s="6" t="s">
        <v>1037</v>
      </c>
      <c r="ED4537" s="6" t="s">
        <v>710</v>
      </c>
      <c r="EE4537" s="6" t="s">
        <v>209</v>
      </c>
      <c r="EF4537" s="6" t="s">
        <v>132</v>
      </c>
      <c r="EG4537" s="6">
        <v>610</v>
      </c>
      <c r="EH4537" s="6">
        <v>2750</v>
      </c>
      <c r="EI4537" s="6">
        <v>609</v>
      </c>
      <c r="EJ4537" s="6">
        <v>2630</v>
      </c>
      <c r="EK4537" s="6">
        <v>609</v>
      </c>
      <c r="EL4537" s="6">
        <v>2630</v>
      </c>
      <c r="EM4537" s="6" t="s">
        <v>20</v>
      </c>
      <c r="EN4537" s="6" t="s">
        <v>21</v>
      </c>
      <c r="EO4537" s="6">
        <v>139</v>
      </c>
    </row>
    <row r="4538" spans="131:145" x14ac:dyDescent="0.25">
      <c r="EA4538" s="6" t="s">
        <v>0</v>
      </c>
      <c r="EB4538" s="6" t="s">
        <v>4</v>
      </c>
      <c r="EC4538" s="6" t="s">
        <v>1799</v>
      </c>
      <c r="ED4538" s="6" t="s">
        <v>162</v>
      </c>
      <c r="EE4538" s="6" t="s">
        <v>97</v>
      </c>
      <c r="EF4538" s="6" t="s">
        <v>98</v>
      </c>
      <c r="EG4538" s="6">
        <v>163</v>
      </c>
      <c r="EH4538" s="6">
        <v>712</v>
      </c>
      <c r="EI4538" s="6">
        <v>84</v>
      </c>
      <c r="EJ4538" s="6">
        <v>452</v>
      </c>
      <c r="EK4538" s="6">
        <v>140</v>
      </c>
      <c r="EL4538" s="6">
        <v>707</v>
      </c>
      <c r="EM4538" s="6" t="s">
        <v>20</v>
      </c>
      <c r="EN4538" s="6" t="s">
        <v>23</v>
      </c>
      <c r="EO4538" s="6">
        <v>49</v>
      </c>
    </row>
    <row r="4539" spans="131:145" x14ac:dyDescent="0.25">
      <c r="EA4539" s="6" t="s">
        <v>0</v>
      </c>
      <c r="EB4539" s="6" t="s">
        <v>5</v>
      </c>
      <c r="EC4539" s="6" t="s">
        <v>1037</v>
      </c>
      <c r="ED4539" s="6" t="s">
        <v>710</v>
      </c>
      <c r="EE4539" s="6" t="s">
        <v>209</v>
      </c>
      <c r="EF4539" s="6" t="s">
        <v>132</v>
      </c>
      <c r="EG4539" s="6">
        <v>610</v>
      </c>
      <c r="EH4539" s="6">
        <v>2750</v>
      </c>
      <c r="EI4539" s="6">
        <v>609</v>
      </c>
      <c r="EJ4539" s="6">
        <v>2630</v>
      </c>
      <c r="EK4539" s="6">
        <v>609</v>
      </c>
      <c r="EL4539" s="6">
        <v>2630</v>
      </c>
      <c r="EM4539" s="6" t="s">
        <v>20</v>
      </c>
      <c r="EN4539" s="6" t="s">
        <v>22</v>
      </c>
      <c r="EO4539" s="6">
        <v>119</v>
      </c>
    </row>
    <row r="4540" spans="131:145" x14ac:dyDescent="0.25">
      <c r="EA4540" s="6" t="s">
        <v>0</v>
      </c>
      <c r="EB4540" s="6" t="s">
        <v>4</v>
      </c>
      <c r="EC4540" s="6" t="s">
        <v>1799</v>
      </c>
      <c r="ED4540" s="6" t="s">
        <v>162</v>
      </c>
      <c r="EE4540" s="6" t="s">
        <v>97</v>
      </c>
      <c r="EF4540" s="6" t="s">
        <v>98</v>
      </c>
      <c r="EG4540" s="6">
        <v>163</v>
      </c>
      <c r="EH4540" s="6">
        <v>712</v>
      </c>
      <c r="EI4540" s="6">
        <v>84</v>
      </c>
      <c r="EJ4540" s="6">
        <v>452</v>
      </c>
      <c r="EK4540" s="6">
        <v>140</v>
      </c>
      <c r="EL4540" s="6">
        <v>707</v>
      </c>
      <c r="EM4540" s="6" t="s">
        <v>20</v>
      </c>
      <c r="EN4540" s="6" t="s">
        <v>22</v>
      </c>
      <c r="EO4540" s="6">
        <v>19</v>
      </c>
    </row>
    <row r="4541" spans="131:145" x14ac:dyDescent="0.25">
      <c r="EA4541" s="6" t="s">
        <v>0</v>
      </c>
      <c r="EB4541" s="6" t="s">
        <v>5</v>
      </c>
      <c r="EC4541" s="6" t="s">
        <v>1037</v>
      </c>
      <c r="ED4541" s="6" t="s">
        <v>710</v>
      </c>
      <c r="EE4541" s="6" t="s">
        <v>209</v>
      </c>
      <c r="EF4541" s="6" t="s">
        <v>132</v>
      </c>
      <c r="EG4541" s="6">
        <v>610</v>
      </c>
      <c r="EH4541" s="6">
        <v>2750</v>
      </c>
      <c r="EI4541" s="6">
        <v>609</v>
      </c>
      <c r="EJ4541" s="6">
        <v>2630</v>
      </c>
      <c r="EK4541" s="6">
        <v>609</v>
      </c>
      <c r="EL4541" s="6">
        <v>2630</v>
      </c>
      <c r="EM4541" s="6" t="s">
        <v>20</v>
      </c>
      <c r="EN4541" s="6" t="s">
        <v>23</v>
      </c>
      <c r="EO4541" s="6">
        <v>258</v>
      </c>
    </row>
    <row r="4542" spans="131:145" x14ac:dyDescent="0.25">
      <c r="EA4542" s="6" t="s">
        <v>0</v>
      </c>
      <c r="EB4542" s="6" t="s">
        <v>4</v>
      </c>
      <c r="EC4542" s="6" t="s">
        <v>153</v>
      </c>
      <c r="ED4542" s="6" t="s">
        <v>154</v>
      </c>
      <c r="EE4542" s="6" t="s">
        <v>97</v>
      </c>
      <c r="EF4542" s="6" t="s">
        <v>98</v>
      </c>
      <c r="EG4542" s="6">
        <v>35</v>
      </c>
      <c r="EH4542" s="6">
        <v>175</v>
      </c>
      <c r="EI4542" s="6">
        <v>32</v>
      </c>
      <c r="EJ4542" s="6">
        <v>173</v>
      </c>
      <c r="EK4542" s="6">
        <v>43</v>
      </c>
      <c r="EL4542" s="6">
        <v>212</v>
      </c>
      <c r="EM4542" s="6" t="s">
        <v>20</v>
      </c>
      <c r="EN4542" s="6" t="s">
        <v>21</v>
      </c>
      <c r="EO4542" s="6">
        <v>9</v>
      </c>
    </row>
    <row r="4543" spans="131:145" x14ac:dyDescent="0.25">
      <c r="EA4543" s="6" t="s">
        <v>0</v>
      </c>
      <c r="EB4543" s="6" t="s">
        <v>4</v>
      </c>
      <c r="EC4543" s="6" t="s">
        <v>1799</v>
      </c>
      <c r="ED4543" s="6" t="s">
        <v>162</v>
      </c>
      <c r="EE4543" s="6" t="s">
        <v>97</v>
      </c>
      <c r="EF4543" s="6" t="s">
        <v>98</v>
      </c>
      <c r="EG4543" s="6">
        <v>163</v>
      </c>
      <c r="EH4543" s="6">
        <v>712</v>
      </c>
      <c r="EI4543" s="6">
        <v>84</v>
      </c>
      <c r="EJ4543" s="6">
        <v>452</v>
      </c>
      <c r="EK4543" s="6">
        <v>140</v>
      </c>
      <c r="EL4543" s="6">
        <v>707</v>
      </c>
      <c r="EM4543" s="6" t="s">
        <v>20</v>
      </c>
      <c r="EN4543" s="6" t="s">
        <v>21</v>
      </c>
      <c r="EO4543" s="6">
        <v>30</v>
      </c>
    </row>
    <row r="4544" spans="131:145" x14ac:dyDescent="0.25">
      <c r="EA4544" s="6" t="s">
        <v>0</v>
      </c>
      <c r="EB4544" s="6" t="s">
        <v>4</v>
      </c>
      <c r="EC4544" s="6" t="s">
        <v>159</v>
      </c>
      <c r="ED4544" s="6" t="s">
        <v>160</v>
      </c>
      <c r="EE4544" s="6" t="s">
        <v>97</v>
      </c>
      <c r="EF4544" s="6" t="s">
        <v>98</v>
      </c>
      <c r="EG4544" s="6">
        <v>44</v>
      </c>
      <c r="EH4544" s="6">
        <v>180</v>
      </c>
      <c r="EI4544" s="6">
        <v>18</v>
      </c>
      <c r="EJ4544" s="6">
        <v>68</v>
      </c>
      <c r="EK4544" s="6">
        <v>45</v>
      </c>
      <c r="EL4544" s="6">
        <v>194</v>
      </c>
      <c r="EM4544" s="6" t="s">
        <v>20</v>
      </c>
      <c r="EN4544" s="6" t="s">
        <v>23</v>
      </c>
      <c r="EO4544" s="6">
        <v>19</v>
      </c>
    </row>
    <row r="4545" spans="131:145" x14ac:dyDescent="0.25">
      <c r="EA4545" s="6" t="s">
        <v>0</v>
      </c>
      <c r="EB4545" s="6" t="s">
        <v>5</v>
      </c>
      <c r="EC4545" s="6" t="s">
        <v>837</v>
      </c>
      <c r="ED4545" s="6" t="s">
        <v>838</v>
      </c>
      <c r="EE4545" s="6" t="s">
        <v>209</v>
      </c>
      <c r="EF4545" s="6" t="s">
        <v>125</v>
      </c>
      <c r="EG4545" s="6">
        <v>184</v>
      </c>
      <c r="EH4545" s="6">
        <v>768</v>
      </c>
      <c r="EI4545" s="6">
        <v>175</v>
      </c>
      <c r="EJ4545" s="6">
        <v>828</v>
      </c>
      <c r="EK4545" s="6">
        <v>175</v>
      </c>
      <c r="EL4545" s="6">
        <v>828</v>
      </c>
      <c r="EM4545" s="6" t="s">
        <v>20</v>
      </c>
      <c r="EN4545" s="6" t="s">
        <v>21</v>
      </c>
      <c r="EO4545" s="6">
        <v>30</v>
      </c>
    </row>
    <row r="4546" spans="131:145" x14ac:dyDescent="0.25">
      <c r="EA4546" s="6" t="s">
        <v>0</v>
      </c>
      <c r="EB4546" s="6" t="s">
        <v>4</v>
      </c>
      <c r="EC4546" s="6" t="s">
        <v>159</v>
      </c>
      <c r="ED4546" s="6" t="s">
        <v>160</v>
      </c>
      <c r="EE4546" s="6" t="s">
        <v>97</v>
      </c>
      <c r="EF4546" s="6" t="s">
        <v>98</v>
      </c>
      <c r="EG4546" s="6">
        <v>44</v>
      </c>
      <c r="EH4546" s="6">
        <v>180</v>
      </c>
      <c r="EI4546" s="6">
        <v>18</v>
      </c>
      <c r="EJ4546" s="6">
        <v>68</v>
      </c>
      <c r="EK4546" s="6">
        <v>45</v>
      </c>
      <c r="EL4546" s="6">
        <v>194</v>
      </c>
      <c r="EM4546" s="6" t="s">
        <v>20</v>
      </c>
      <c r="EN4546" s="6" t="s">
        <v>22</v>
      </c>
      <c r="EO4546" s="6">
        <v>5</v>
      </c>
    </row>
    <row r="4547" spans="131:145" x14ac:dyDescent="0.25">
      <c r="EA4547" s="6" t="s">
        <v>0</v>
      </c>
      <c r="EB4547" s="6" t="s">
        <v>5</v>
      </c>
      <c r="EC4547" s="6" t="s">
        <v>837</v>
      </c>
      <c r="ED4547" s="6" t="s">
        <v>838</v>
      </c>
      <c r="EE4547" s="6" t="s">
        <v>209</v>
      </c>
      <c r="EF4547" s="6" t="s">
        <v>125</v>
      </c>
      <c r="EG4547" s="6">
        <v>184</v>
      </c>
      <c r="EH4547" s="6">
        <v>768</v>
      </c>
      <c r="EI4547" s="6">
        <v>175</v>
      </c>
      <c r="EJ4547" s="6">
        <v>828</v>
      </c>
      <c r="EK4547" s="6">
        <v>175</v>
      </c>
      <c r="EL4547" s="6">
        <v>828</v>
      </c>
      <c r="EM4547" s="6" t="s">
        <v>20</v>
      </c>
      <c r="EN4547" s="6" t="s">
        <v>22</v>
      </c>
      <c r="EO4547" s="6">
        <v>30</v>
      </c>
    </row>
    <row r="4548" spans="131:145" x14ac:dyDescent="0.25">
      <c r="EA4548" s="6" t="s">
        <v>0</v>
      </c>
      <c r="EB4548" s="6" t="s">
        <v>4</v>
      </c>
      <c r="EC4548" s="6" t="s">
        <v>149</v>
      </c>
      <c r="ED4548" s="6" t="s">
        <v>150</v>
      </c>
      <c r="EE4548" s="6" t="s">
        <v>97</v>
      </c>
      <c r="EF4548" s="6" t="s">
        <v>98</v>
      </c>
      <c r="EG4548" s="6">
        <v>6</v>
      </c>
      <c r="EH4548" s="6">
        <v>39</v>
      </c>
      <c r="EI4548" s="6">
        <v>6</v>
      </c>
      <c r="EJ4548" s="6">
        <v>39</v>
      </c>
      <c r="EK4548" s="6">
        <v>6</v>
      </c>
      <c r="EL4548" s="6">
        <v>39</v>
      </c>
      <c r="EM4548" s="6" t="s">
        <v>20</v>
      </c>
      <c r="EN4548" s="6" t="s">
        <v>23</v>
      </c>
      <c r="EO4548" s="6">
        <v>1</v>
      </c>
    </row>
    <row r="4549" spans="131:145" x14ac:dyDescent="0.25">
      <c r="EA4549" s="6" t="s">
        <v>0</v>
      </c>
      <c r="EB4549" s="6" t="s">
        <v>9</v>
      </c>
      <c r="EC4549" s="6" t="s">
        <v>1846</v>
      </c>
      <c r="ED4549" s="6" t="s">
        <v>213</v>
      </c>
      <c r="EE4549" s="6" t="s">
        <v>209</v>
      </c>
      <c r="EF4549" s="6" t="s">
        <v>125</v>
      </c>
      <c r="EG4549" s="6">
        <v>174</v>
      </c>
      <c r="EH4549" s="6">
        <v>1185</v>
      </c>
      <c r="EI4549" s="6">
        <v>463</v>
      </c>
      <c r="EJ4549" s="6">
        <v>2123</v>
      </c>
      <c r="EK4549" s="6">
        <v>463</v>
      </c>
      <c r="EL4549" s="6">
        <v>2114</v>
      </c>
      <c r="EM4549" s="6" t="s">
        <v>20</v>
      </c>
      <c r="EN4549" s="6" t="s">
        <v>22</v>
      </c>
      <c r="EO4549" s="6">
        <v>50</v>
      </c>
    </row>
    <row r="4550" spans="131:145" x14ac:dyDescent="0.25">
      <c r="EA4550" s="6" t="s">
        <v>0</v>
      </c>
      <c r="EB4550" s="6" t="s">
        <v>8</v>
      </c>
      <c r="EC4550" s="6" t="s">
        <v>746</v>
      </c>
      <c r="ED4550" s="6" t="s">
        <v>744</v>
      </c>
      <c r="EE4550" s="6" t="s">
        <v>209</v>
      </c>
      <c r="EF4550" s="6" t="s">
        <v>125</v>
      </c>
      <c r="EG4550" s="6">
        <v>612</v>
      </c>
      <c r="EH4550" s="6">
        <v>2944</v>
      </c>
      <c r="EI4550" s="6">
        <v>608</v>
      </c>
      <c r="EJ4550" s="6">
        <v>2914</v>
      </c>
      <c r="EK4550" s="6">
        <v>608</v>
      </c>
      <c r="EL4550" s="6">
        <v>2944</v>
      </c>
      <c r="EM4550" s="6" t="s">
        <v>20</v>
      </c>
      <c r="EN4550" s="6" t="s">
        <v>21</v>
      </c>
      <c r="EO4550" s="6">
        <v>117</v>
      </c>
    </row>
    <row r="4551" spans="131:145" x14ac:dyDescent="0.25">
      <c r="EA4551" s="6" t="s">
        <v>0</v>
      </c>
      <c r="EB4551" s="6" t="s">
        <v>4</v>
      </c>
      <c r="EC4551" s="6" t="s">
        <v>157</v>
      </c>
      <c r="ED4551" s="6" t="s">
        <v>158</v>
      </c>
      <c r="EE4551" s="6" t="s">
        <v>97</v>
      </c>
      <c r="EF4551" s="6" t="s">
        <v>98</v>
      </c>
      <c r="EG4551" s="6">
        <v>6</v>
      </c>
      <c r="EH4551" s="6">
        <v>28</v>
      </c>
      <c r="EI4551" s="6">
        <v>6</v>
      </c>
      <c r="EJ4551" s="6">
        <v>30</v>
      </c>
      <c r="EK4551" s="6">
        <v>6</v>
      </c>
      <c r="EL4551" s="6">
        <v>30</v>
      </c>
      <c r="EM4551" s="6" t="s">
        <v>20</v>
      </c>
      <c r="EN4551" s="6" t="s">
        <v>23</v>
      </c>
      <c r="EO4551" s="6">
        <v>2</v>
      </c>
    </row>
    <row r="4552" spans="131:145" x14ac:dyDescent="0.25">
      <c r="EA4552" s="6" t="s">
        <v>0</v>
      </c>
      <c r="EB4552" s="6" t="s">
        <v>4</v>
      </c>
      <c r="EC4552" s="6" t="s">
        <v>153</v>
      </c>
      <c r="ED4552" s="6" t="s">
        <v>154</v>
      </c>
      <c r="EE4552" s="6" t="s">
        <v>97</v>
      </c>
      <c r="EF4552" s="6" t="s">
        <v>98</v>
      </c>
      <c r="EG4552" s="6">
        <v>35</v>
      </c>
      <c r="EH4552" s="6">
        <v>175</v>
      </c>
      <c r="EI4552" s="6">
        <v>32</v>
      </c>
      <c r="EJ4552" s="6">
        <v>173</v>
      </c>
      <c r="EK4552" s="6">
        <v>43</v>
      </c>
      <c r="EL4552" s="6">
        <v>212</v>
      </c>
      <c r="EM4552" s="6" t="s">
        <v>20</v>
      </c>
      <c r="EN4552" s="6" t="s">
        <v>22</v>
      </c>
      <c r="EO4552" s="6">
        <v>6</v>
      </c>
    </row>
    <row r="4553" spans="131:145" x14ac:dyDescent="0.25">
      <c r="EA4553" s="6" t="s">
        <v>0</v>
      </c>
      <c r="EB4553" s="6" t="s">
        <v>4</v>
      </c>
      <c r="EC4553" s="6" t="s">
        <v>157</v>
      </c>
      <c r="ED4553" s="6" t="s">
        <v>158</v>
      </c>
      <c r="EE4553" s="6" t="s">
        <v>97</v>
      </c>
      <c r="EF4553" s="6" t="s">
        <v>98</v>
      </c>
      <c r="EG4553" s="6">
        <v>6</v>
      </c>
      <c r="EH4553" s="6">
        <v>28</v>
      </c>
      <c r="EI4553" s="6">
        <v>6</v>
      </c>
      <c r="EJ4553" s="6">
        <v>30</v>
      </c>
      <c r="EK4553" s="6">
        <v>6</v>
      </c>
      <c r="EL4553" s="6">
        <v>30</v>
      </c>
      <c r="EM4553" s="6" t="s">
        <v>20</v>
      </c>
      <c r="EN4553" s="6" t="s">
        <v>22</v>
      </c>
      <c r="EO4553" s="6">
        <v>1</v>
      </c>
    </row>
    <row r="4554" spans="131:145" x14ac:dyDescent="0.25">
      <c r="EA4554" s="6" t="s">
        <v>0</v>
      </c>
      <c r="EB4554" s="6" t="s">
        <v>8</v>
      </c>
      <c r="EC4554" s="6" t="s">
        <v>1045</v>
      </c>
      <c r="ED4554" s="6" t="s">
        <v>749</v>
      </c>
      <c r="EE4554" s="6" t="s">
        <v>209</v>
      </c>
      <c r="EF4554" s="6" t="s">
        <v>125</v>
      </c>
      <c r="EG4554" s="6">
        <v>1694</v>
      </c>
      <c r="EH4554" s="6">
        <v>8805</v>
      </c>
      <c r="EI4554" s="6">
        <v>1693</v>
      </c>
      <c r="EJ4554" s="6">
        <v>8805</v>
      </c>
      <c r="EK4554" s="6">
        <v>1693</v>
      </c>
      <c r="EL4554" s="6">
        <v>9062</v>
      </c>
      <c r="EM4554" s="6" t="s">
        <v>20</v>
      </c>
      <c r="EN4554" s="6" t="s">
        <v>21</v>
      </c>
      <c r="EO4554" s="6">
        <v>284</v>
      </c>
    </row>
    <row r="4555" spans="131:145" x14ac:dyDescent="0.25">
      <c r="EA4555" s="6" t="s">
        <v>0</v>
      </c>
      <c r="EB4555" s="6" t="s">
        <v>4</v>
      </c>
      <c r="EC4555" s="6" t="s">
        <v>157</v>
      </c>
      <c r="ED4555" s="6" t="s">
        <v>158</v>
      </c>
      <c r="EE4555" s="6" t="s">
        <v>97</v>
      </c>
      <c r="EF4555" s="6" t="s">
        <v>98</v>
      </c>
      <c r="EG4555" s="6">
        <v>6</v>
      </c>
      <c r="EH4555" s="6">
        <v>28</v>
      </c>
      <c r="EI4555" s="6">
        <v>6</v>
      </c>
      <c r="EJ4555" s="6">
        <v>30</v>
      </c>
      <c r="EK4555" s="6">
        <v>6</v>
      </c>
      <c r="EL4555" s="6">
        <v>30</v>
      </c>
      <c r="EM4555" s="6" t="s">
        <v>20</v>
      </c>
      <c r="EN4555" s="6" t="s">
        <v>21</v>
      </c>
      <c r="EO4555" s="6">
        <v>1</v>
      </c>
    </row>
    <row r="4556" spans="131:145" x14ac:dyDescent="0.25">
      <c r="EA4556" s="6" t="s">
        <v>0</v>
      </c>
      <c r="EB4556" s="6" t="s">
        <v>8</v>
      </c>
      <c r="EC4556" s="6" t="s">
        <v>1045</v>
      </c>
      <c r="ED4556" s="6" t="s">
        <v>749</v>
      </c>
      <c r="EE4556" s="6" t="s">
        <v>209</v>
      </c>
      <c r="EF4556" s="6" t="s">
        <v>125</v>
      </c>
      <c r="EG4556" s="6">
        <v>1694</v>
      </c>
      <c r="EH4556" s="6">
        <v>8805</v>
      </c>
      <c r="EI4556" s="6">
        <v>1693</v>
      </c>
      <c r="EJ4556" s="6">
        <v>8805</v>
      </c>
      <c r="EK4556" s="6">
        <v>1693</v>
      </c>
      <c r="EL4556" s="6">
        <v>9062</v>
      </c>
      <c r="EM4556" s="6" t="s">
        <v>20</v>
      </c>
      <c r="EN4556" s="6" t="s">
        <v>22</v>
      </c>
      <c r="EO4556" s="6">
        <v>261</v>
      </c>
    </row>
    <row r="4557" spans="131:145" x14ac:dyDescent="0.25">
      <c r="EA4557" s="6" t="s">
        <v>0</v>
      </c>
      <c r="EB4557" s="6" t="s">
        <v>4</v>
      </c>
      <c r="EC4557" s="6" t="s">
        <v>151</v>
      </c>
      <c r="ED4557" s="6" t="s">
        <v>152</v>
      </c>
      <c r="EE4557" s="6" t="s">
        <v>97</v>
      </c>
      <c r="EF4557" s="6" t="s">
        <v>98</v>
      </c>
      <c r="EG4557" s="6">
        <v>8</v>
      </c>
      <c r="EH4557" s="6">
        <v>30</v>
      </c>
      <c r="EI4557" s="6">
        <v>8</v>
      </c>
      <c r="EJ4557" s="6">
        <v>32</v>
      </c>
      <c r="EK4557" s="6">
        <v>8</v>
      </c>
      <c r="EL4557" s="6">
        <v>32</v>
      </c>
      <c r="EM4557" s="6" t="s">
        <v>20</v>
      </c>
      <c r="EN4557" s="6" t="s">
        <v>23</v>
      </c>
      <c r="EO4557" s="6">
        <v>6</v>
      </c>
    </row>
    <row r="4558" spans="131:145" x14ac:dyDescent="0.25">
      <c r="EA4558" s="6" t="s">
        <v>0</v>
      </c>
      <c r="EB4558" s="6" t="s">
        <v>9</v>
      </c>
      <c r="EC4558" s="6" t="s">
        <v>1846</v>
      </c>
      <c r="ED4558" s="6" t="s">
        <v>213</v>
      </c>
      <c r="EE4558" s="6" t="s">
        <v>209</v>
      </c>
      <c r="EF4558" s="6" t="s">
        <v>125</v>
      </c>
      <c r="EG4558" s="6">
        <v>174</v>
      </c>
      <c r="EH4558" s="6">
        <v>1185</v>
      </c>
      <c r="EI4558" s="6">
        <v>463</v>
      </c>
      <c r="EJ4558" s="6">
        <v>2123</v>
      </c>
      <c r="EK4558" s="6">
        <v>463</v>
      </c>
      <c r="EL4558" s="6">
        <v>2114</v>
      </c>
      <c r="EM4558" s="6" t="s">
        <v>20</v>
      </c>
      <c r="EN4558" s="6" t="s">
        <v>21</v>
      </c>
      <c r="EO4558" s="6">
        <v>78</v>
      </c>
    </row>
    <row r="4559" spans="131:145" x14ac:dyDescent="0.25">
      <c r="EA4559" s="6" t="s">
        <v>0</v>
      </c>
      <c r="EB4559" s="6" t="s">
        <v>8</v>
      </c>
      <c r="EC4559" s="6" t="s">
        <v>1045</v>
      </c>
      <c r="ED4559" s="6" t="s">
        <v>749</v>
      </c>
      <c r="EE4559" s="6" t="s">
        <v>209</v>
      </c>
      <c r="EF4559" s="6" t="s">
        <v>125</v>
      </c>
      <c r="EG4559" s="6">
        <v>1694</v>
      </c>
      <c r="EH4559" s="6">
        <v>8805</v>
      </c>
      <c r="EI4559" s="6">
        <v>1693</v>
      </c>
      <c r="EJ4559" s="6">
        <v>8805</v>
      </c>
      <c r="EK4559" s="6">
        <v>1693</v>
      </c>
      <c r="EL4559" s="6">
        <v>9062</v>
      </c>
      <c r="EM4559" s="6" t="s">
        <v>20</v>
      </c>
      <c r="EN4559" s="6" t="s">
        <v>23</v>
      </c>
      <c r="EO4559" s="6">
        <v>545</v>
      </c>
    </row>
    <row r="4560" spans="131:145" x14ac:dyDescent="0.25">
      <c r="EA4560" s="6" t="s">
        <v>0</v>
      </c>
      <c r="EB4560" s="6" t="s">
        <v>4</v>
      </c>
      <c r="EC4560" s="6" t="s">
        <v>151</v>
      </c>
      <c r="ED4560" s="6" t="s">
        <v>152</v>
      </c>
      <c r="EE4560" s="6" t="s">
        <v>97</v>
      </c>
      <c r="EF4560" s="6" t="s">
        <v>98</v>
      </c>
      <c r="EG4560" s="6">
        <v>8</v>
      </c>
      <c r="EH4560" s="6">
        <v>30</v>
      </c>
      <c r="EI4560" s="6">
        <v>8</v>
      </c>
      <c r="EJ4560" s="6">
        <v>32</v>
      </c>
      <c r="EK4560" s="6">
        <v>8</v>
      </c>
      <c r="EL4560" s="6">
        <v>32</v>
      </c>
      <c r="EM4560" s="6" t="s">
        <v>20</v>
      </c>
      <c r="EN4560" s="6" t="s">
        <v>22</v>
      </c>
      <c r="EO4560" s="6">
        <v>2</v>
      </c>
    </row>
    <row r="4561" spans="131:145" x14ac:dyDescent="0.25">
      <c r="EA4561" s="6" t="s">
        <v>0</v>
      </c>
      <c r="EB4561" s="6" t="s">
        <v>4</v>
      </c>
      <c r="EC4561" s="6" t="s">
        <v>153</v>
      </c>
      <c r="ED4561" s="6" t="s">
        <v>154</v>
      </c>
      <c r="EE4561" s="6" t="s">
        <v>97</v>
      </c>
      <c r="EF4561" s="6" t="s">
        <v>98</v>
      </c>
      <c r="EG4561" s="6">
        <v>35</v>
      </c>
      <c r="EH4561" s="6">
        <v>175</v>
      </c>
      <c r="EI4561" s="6">
        <v>32</v>
      </c>
      <c r="EJ4561" s="6">
        <v>173</v>
      </c>
      <c r="EK4561" s="6">
        <v>43</v>
      </c>
      <c r="EL4561" s="6">
        <v>212</v>
      </c>
      <c r="EM4561" s="6" t="s">
        <v>20</v>
      </c>
      <c r="EN4561" s="6" t="s">
        <v>23</v>
      </c>
      <c r="EO4561" s="6">
        <v>15</v>
      </c>
    </row>
    <row r="4562" spans="131:145" x14ac:dyDescent="0.25">
      <c r="EA4562" s="6" t="s">
        <v>0</v>
      </c>
      <c r="EB4562" s="6" t="s">
        <v>4</v>
      </c>
      <c r="EC4562" s="6" t="s">
        <v>106</v>
      </c>
      <c r="ED4562" s="6" t="s">
        <v>107</v>
      </c>
      <c r="EE4562" s="6" t="s">
        <v>97</v>
      </c>
      <c r="EF4562" s="6" t="s">
        <v>98</v>
      </c>
      <c r="EG4562" s="6">
        <v>7</v>
      </c>
      <c r="EH4562" s="6">
        <v>41</v>
      </c>
      <c r="EI4562" s="6">
        <v>10</v>
      </c>
      <c r="EJ4562" s="6">
        <v>47</v>
      </c>
      <c r="EK4562" s="6">
        <v>12</v>
      </c>
      <c r="EL4562" s="6">
        <v>56</v>
      </c>
      <c r="EM4562" s="6" t="s">
        <v>20</v>
      </c>
      <c r="EN4562" s="6" t="s">
        <v>21</v>
      </c>
      <c r="EO4562" s="6">
        <v>3</v>
      </c>
    </row>
    <row r="4563" spans="131:145" x14ac:dyDescent="0.25">
      <c r="EA4563" s="6" t="s">
        <v>0</v>
      </c>
      <c r="EB4563" s="6" t="s">
        <v>4</v>
      </c>
      <c r="EC4563" s="6" t="s">
        <v>159</v>
      </c>
      <c r="ED4563" s="6" t="s">
        <v>160</v>
      </c>
      <c r="EE4563" s="6" t="s">
        <v>97</v>
      </c>
      <c r="EF4563" s="6" t="s">
        <v>98</v>
      </c>
      <c r="EG4563" s="6">
        <v>44</v>
      </c>
      <c r="EH4563" s="6">
        <v>180</v>
      </c>
      <c r="EI4563" s="6">
        <v>18</v>
      </c>
      <c r="EJ4563" s="6">
        <v>68</v>
      </c>
      <c r="EK4563" s="6">
        <v>45</v>
      </c>
      <c r="EL4563" s="6">
        <v>194</v>
      </c>
      <c r="EM4563" s="6" t="s">
        <v>20</v>
      </c>
      <c r="EN4563" s="6" t="s">
        <v>21</v>
      </c>
      <c r="EO4563" s="6">
        <v>14</v>
      </c>
    </row>
    <row r="4564" spans="131:145" x14ac:dyDescent="0.25">
      <c r="EA4564" s="6" t="s">
        <v>0</v>
      </c>
      <c r="EB4564" s="6" t="s">
        <v>5</v>
      </c>
      <c r="EC4564" s="6" t="s">
        <v>1525</v>
      </c>
      <c r="ED4564" s="6" t="s">
        <v>268</v>
      </c>
      <c r="EE4564" s="6" t="s">
        <v>97</v>
      </c>
      <c r="EF4564" s="6" t="s">
        <v>125</v>
      </c>
      <c r="EG4564" s="6">
        <v>110</v>
      </c>
      <c r="EH4564" s="6">
        <v>509</v>
      </c>
      <c r="EI4564" s="6">
        <v>80</v>
      </c>
      <c r="EJ4564" s="6">
        <v>324</v>
      </c>
      <c r="EK4564" s="6">
        <v>110</v>
      </c>
      <c r="EL4564" s="6">
        <v>506</v>
      </c>
      <c r="EM4564" s="6" t="s">
        <v>20</v>
      </c>
      <c r="EN4564" s="6" t="s">
        <v>22</v>
      </c>
      <c r="EO4564" s="6">
        <v>3</v>
      </c>
    </row>
    <row r="4565" spans="131:145" x14ac:dyDescent="0.25">
      <c r="EA4565" s="6" t="s">
        <v>0</v>
      </c>
      <c r="EB4565" s="6" t="s">
        <v>13</v>
      </c>
      <c r="EC4565" s="6" t="s">
        <v>725</v>
      </c>
      <c r="ED4565" s="6" t="s">
        <v>726</v>
      </c>
      <c r="EE4565" s="6" t="s">
        <v>97</v>
      </c>
      <c r="EF4565" s="6" t="s">
        <v>125</v>
      </c>
      <c r="EG4565" s="6">
        <v>57</v>
      </c>
      <c r="EH4565" s="6">
        <v>284</v>
      </c>
      <c r="EI4565" s="6">
        <v>54</v>
      </c>
      <c r="EJ4565" s="6">
        <v>262</v>
      </c>
      <c r="EK4565" s="6">
        <v>54</v>
      </c>
      <c r="EL4565" s="6">
        <v>262</v>
      </c>
      <c r="EM4565" s="6" t="s">
        <v>20</v>
      </c>
      <c r="EN4565" s="6" t="s">
        <v>22</v>
      </c>
      <c r="EO4565" s="6">
        <v>4</v>
      </c>
    </row>
    <row r="4566" spans="131:145" x14ac:dyDescent="0.25">
      <c r="EA4566" s="6" t="s">
        <v>0</v>
      </c>
      <c r="EB4566" s="6" t="s">
        <v>5</v>
      </c>
      <c r="EC4566" s="6" t="s">
        <v>169</v>
      </c>
      <c r="ED4566" s="6" t="s">
        <v>170</v>
      </c>
      <c r="EE4566" s="6" t="s">
        <v>97</v>
      </c>
      <c r="EF4566" s="6" t="s">
        <v>98</v>
      </c>
      <c r="EG4566" s="6">
        <v>65</v>
      </c>
      <c r="EH4566" s="6">
        <v>315</v>
      </c>
      <c r="EI4566" s="6">
        <v>31</v>
      </c>
      <c r="EJ4566" s="6">
        <v>171</v>
      </c>
      <c r="EK4566" s="6">
        <v>65</v>
      </c>
      <c r="EL4566" s="6">
        <v>323</v>
      </c>
      <c r="EM4566" s="6" t="s">
        <v>20</v>
      </c>
      <c r="EN4566" s="6" t="s">
        <v>21</v>
      </c>
      <c r="EO4566" s="6">
        <v>12</v>
      </c>
    </row>
    <row r="4567" spans="131:145" x14ac:dyDescent="0.25">
      <c r="EA4567" s="6" t="s">
        <v>0</v>
      </c>
      <c r="EB4567" s="6" t="s">
        <v>4</v>
      </c>
      <c r="EC4567" s="6" t="s">
        <v>1794</v>
      </c>
      <c r="ED4567" s="6" t="s">
        <v>102</v>
      </c>
      <c r="EE4567" s="6" t="s">
        <v>97</v>
      </c>
      <c r="EF4567" s="6" t="s">
        <v>98</v>
      </c>
      <c r="EG4567" s="6">
        <v>56</v>
      </c>
      <c r="EH4567" s="6">
        <v>230</v>
      </c>
      <c r="EI4567" s="6">
        <v>54</v>
      </c>
      <c r="EJ4567" s="6">
        <v>221</v>
      </c>
      <c r="EK4567" s="6">
        <v>57</v>
      </c>
      <c r="EL4567" s="6">
        <v>232</v>
      </c>
      <c r="EM4567" s="6" t="s">
        <v>20</v>
      </c>
      <c r="EN4567" s="6" t="s">
        <v>21</v>
      </c>
      <c r="EO4567" s="6">
        <v>14</v>
      </c>
    </row>
    <row r="4568" spans="131:145" x14ac:dyDescent="0.25">
      <c r="EA4568" s="6" t="s">
        <v>0</v>
      </c>
      <c r="EB4568" s="6" t="s">
        <v>5</v>
      </c>
      <c r="EC4568" s="6" t="s">
        <v>846</v>
      </c>
      <c r="ED4568" s="6" t="s">
        <v>847</v>
      </c>
      <c r="EE4568" s="6" t="s">
        <v>97</v>
      </c>
      <c r="EF4568" s="6" t="s">
        <v>132</v>
      </c>
      <c r="EG4568" s="6">
        <v>243</v>
      </c>
      <c r="EH4568" s="6">
        <v>1307</v>
      </c>
      <c r="EI4568" s="6">
        <v>227</v>
      </c>
      <c r="EJ4568" s="6">
        <v>1227</v>
      </c>
      <c r="EK4568" s="6">
        <v>227</v>
      </c>
      <c r="EL4568" s="6">
        <v>1227</v>
      </c>
      <c r="EM4568" s="6" t="s">
        <v>20</v>
      </c>
      <c r="EN4568" s="6" t="s">
        <v>23</v>
      </c>
      <c r="EO4568" s="6">
        <v>78</v>
      </c>
    </row>
    <row r="4569" spans="131:145" x14ac:dyDescent="0.25">
      <c r="EA4569" s="6" t="s">
        <v>0</v>
      </c>
      <c r="EB4569" s="6" t="s">
        <v>5</v>
      </c>
      <c r="EC4569" s="6" t="s">
        <v>255</v>
      </c>
      <c r="ED4569" s="6" t="s">
        <v>256</v>
      </c>
      <c r="EE4569" s="6" t="s">
        <v>97</v>
      </c>
      <c r="EF4569" s="6" t="s">
        <v>98</v>
      </c>
      <c r="EG4569" s="6">
        <v>89</v>
      </c>
      <c r="EH4569" s="6">
        <v>478</v>
      </c>
      <c r="EI4569" s="6">
        <v>78</v>
      </c>
      <c r="EJ4569" s="6">
        <v>415</v>
      </c>
      <c r="EK4569" s="6">
        <v>89</v>
      </c>
      <c r="EL4569" s="6">
        <v>465</v>
      </c>
      <c r="EM4569" s="6" t="s">
        <v>20</v>
      </c>
      <c r="EN4569" s="6" t="s">
        <v>23</v>
      </c>
      <c r="EO4569" s="6">
        <v>18</v>
      </c>
    </row>
    <row r="4570" spans="131:145" x14ac:dyDescent="0.25">
      <c r="EA4570" s="6" t="s">
        <v>0</v>
      </c>
      <c r="EB4570" s="6" t="s">
        <v>13</v>
      </c>
      <c r="EC4570" s="6" t="s">
        <v>235</v>
      </c>
      <c r="ED4570" s="6" t="s">
        <v>236</v>
      </c>
      <c r="EE4570" s="6" t="s">
        <v>97</v>
      </c>
      <c r="EF4570" s="6" t="s">
        <v>98</v>
      </c>
      <c r="EG4570" s="6">
        <v>5</v>
      </c>
      <c r="EH4570" s="6">
        <v>26</v>
      </c>
      <c r="EI4570" s="6">
        <v>5</v>
      </c>
      <c r="EJ4570" s="6">
        <v>27</v>
      </c>
      <c r="EK4570" s="6">
        <v>5</v>
      </c>
      <c r="EL4570" s="6">
        <v>27</v>
      </c>
      <c r="EM4570" s="6" t="s">
        <v>20</v>
      </c>
      <c r="EN4570" s="6" t="s">
        <v>21</v>
      </c>
      <c r="EO4570" s="6">
        <v>0</v>
      </c>
    </row>
    <row r="4571" spans="131:145" x14ac:dyDescent="0.25">
      <c r="EA4571" s="6" t="s">
        <v>0</v>
      </c>
      <c r="EB4571" s="6" t="s">
        <v>4</v>
      </c>
      <c r="EC4571" s="6" t="s">
        <v>95</v>
      </c>
      <c r="ED4571" s="6" t="s">
        <v>96</v>
      </c>
      <c r="EE4571" s="6" t="s">
        <v>97</v>
      </c>
      <c r="EF4571" s="6" t="s">
        <v>98</v>
      </c>
      <c r="EG4571" s="6">
        <v>69</v>
      </c>
      <c r="EH4571" s="6">
        <v>349</v>
      </c>
      <c r="EI4571" s="6">
        <v>43</v>
      </c>
      <c r="EJ4571" s="6">
        <v>361</v>
      </c>
      <c r="EK4571" s="6">
        <v>43</v>
      </c>
      <c r="EL4571" s="6">
        <v>361</v>
      </c>
      <c r="EM4571" s="6" t="s">
        <v>20</v>
      </c>
      <c r="EN4571" s="6" t="s">
        <v>22</v>
      </c>
      <c r="EO4571" s="6">
        <v>5</v>
      </c>
    </row>
    <row r="4572" spans="131:145" x14ac:dyDescent="0.25">
      <c r="EA4572" s="6" t="s">
        <v>0</v>
      </c>
      <c r="EB4572" s="6" t="s">
        <v>12</v>
      </c>
      <c r="EC4572" s="6" t="s">
        <v>1821</v>
      </c>
      <c r="ED4572" s="6" t="s">
        <v>724</v>
      </c>
      <c r="EE4572" s="6" t="s">
        <v>97</v>
      </c>
      <c r="EF4572" s="6" t="s">
        <v>98</v>
      </c>
      <c r="EG4572" s="6">
        <v>12</v>
      </c>
      <c r="EH4572" s="6">
        <v>61</v>
      </c>
      <c r="EI4572" s="6">
        <v>12</v>
      </c>
      <c r="EJ4572" s="6">
        <v>62</v>
      </c>
      <c r="EK4572" s="6">
        <v>12</v>
      </c>
      <c r="EL4572" s="6">
        <v>61</v>
      </c>
      <c r="EM4572" s="6" t="s">
        <v>20</v>
      </c>
      <c r="EN4572" s="6" t="s">
        <v>21</v>
      </c>
      <c r="EO4572" s="6">
        <v>3</v>
      </c>
    </row>
    <row r="4573" spans="131:145" x14ac:dyDescent="0.25">
      <c r="EA4573" s="6" t="s">
        <v>0</v>
      </c>
      <c r="EB4573" s="6" t="s">
        <v>4</v>
      </c>
      <c r="EC4573" s="6" t="s">
        <v>1794</v>
      </c>
      <c r="ED4573" s="6" t="s">
        <v>102</v>
      </c>
      <c r="EE4573" s="6" t="s">
        <v>97</v>
      </c>
      <c r="EF4573" s="6" t="s">
        <v>98</v>
      </c>
      <c r="EG4573" s="6">
        <v>56</v>
      </c>
      <c r="EH4573" s="6">
        <v>230</v>
      </c>
      <c r="EI4573" s="6">
        <v>54</v>
      </c>
      <c r="EJ4573" s="6">
        <v>221</v>
      </c>
      <c r="EK4573" s="6">
        <v>57</v>
      </c>
      <c r="EL4573" s="6">
        <v>232</v>
      </c>
      <c r="EM4573" s="6" t="s">
        <v>20</v>
      </c>
      <c r="EN4573" s="6" t="s">
        <v>22</v>
      </c>
      <c r="EO4573" s="6">
        <v>9</v>
      </c>
    </row>
    <row r="4574" spans="131:145" x14ac:dyDescent="0.25">
      <c r="EA4574" s="6" t="s">
        <v>0</v>
      </c>
      <c r="EB4574" s="6" t="s">
        <v>5</v>
      </c>
      <c r="EC4574" s="6" t="s">
        <v>846</v>
      </c>
      <c r="ED4574" s="6" t="s">
        <v>847</v>
      </c>
      <c r="EE4574" s="6" t="s">
        <v>97</v>
      </c>
      <c r="EF4574" s="6" t="s">
        <v>132</v>
      </c>
      <c r="EG4574" s="6">
        <v>243</v>
      </c>
      <c r="EH4574" s="6">
        <v>1307</v>
      </c>
      <c r="EI4574" s="6">
        <v>227</v>
      </c>
      <c r="EJ4574" s="6">
        <v>1227</v>
      </c>
      <c r="EK4574" s="6">
        <v>227</v>
      </c>
      <c r="EL4574" s="6">
        <v>1227</v>
      </c>
      <c r="EM4574" s="6" t="s">
        <v>20</v>
      </c>
      <c r="EN4574" s="6" t="s">
        <v>22</v>
      </c>
      <c r="EO4574" s="6">
        <v>30</v>
      </c>
    </row>
    <row r="4575" spans="131:145" x14ac:dyDescent="0.25">
      <c r="EA4575" s="6" t="s">
        <v>0</v>
      </c>
      <c r="EB4575" s="6" t="s">
        <v>11</v>
      </c>
      <c r="EC4575" s="6" t="s">
        <v>1836</v>
      </c>
      <c r="ED4575" s="6" t="s">
        <v>192</v>
      </c>
      <c r="EE4575" s="6" t="s">
        <v>97</v>
      </c>
      <c r="EF4575" s="6" t="s">
        <v>98</v>
      </c>
      <c r="EG4575" s="6">
        <v>14</v>
      </c>
      <c r="EH4575" s="6">
        <v>44</v>
      </c>
      <c r="EI4575" s="6">
        <v>14</v>
      </c>
      <c r="EJ4575" s="6">
        <v>44</v>
      </c>
      <c r="EK4575" s="6">
        <v>14</v>
      </c>
      <c r="EL4575" s="6">
        <v>44</v>
      </c>
      <c r="EM4575" s="6" t="s">
        <v>20</v>
      </c>
      <c r="EN4575" s="6" t="s">
        <v>21</v>
      </c>
      <c r="EO4575" s="6">
        <v>2</v>
      </c>
    </row>
    <row r="4576" spans="131:145" x14ac:dyDescent="0.25">
      <c r="EA4576" s="6" t="s">
        <v>0</v>
      </c>
      <c r="EB4576" s="6" t="s">
        <v>11</v>
      </c>
      <c r="EC4576" s="6" t="s">
        <v>1834</v>
      </c>
      <c r="ED4576" s="6" t="s">
        <v>190</v>
      </c>
      <c r="EE4576" s="6" t="s">
        <v>97</v>
      </c>
      <c r="EF4576" s="6" t="s">
        <v>132</v>
      </c>
      <c r="EG4576" s="6">
        <v>12</v>
      </c>
      <c r="EH4576" s="6">
        <v>47</v>
      </c>
      <c r="EI4576" s="6">
        <v>15</v>
      </c>
      <c r="EJ4576" s="6">
        <v>69</v>
      </c>
      <c r="EK4576" s="6">
        <v>15</v>
      </c>
      <c r="EL4576" s="6">
        <v>69</v>
      </c>
      <c r="EM4576" s="6" t="s">
        <v>20</v>
      </c>
      <c r="EN4576" s="6" t="s">
        <v>23</v>
      </c>
      <c r="EO4576" s="6">
        <v>1</v>
      </c>
    </row>
    <row r="4577" spans="131:145" x14ac:dyDescent="0.25">
      <c r="EA4577" s="6" t="s">
        <v>0</v>
      </c>
      <c r="EB4577" s="6" t="s">
        <v>5</v>
      </c>
      <c r="EC4577" s="6" t="s">
        <v>1525</v>
      </c>
      <c r="ED4577" s="6" t="s">
        <v>268</v>
      </c>
      <c r="EE4577" s="6" t="s">
        <v>97</v>
      </c>
      <c r="EF4577" s="6" t="s">
        <v>125</v>
      </c>
      <c r="EG4577" s="6">
        <v>110</v>
      </c>
      <c r="EH4577" s="6">
        <v>509</v>
      </c>
      <c r="EI4577" s="6">
        <v>80</v>
      </c>
      <c r="EJ4577" s="6">
        <v>324</v>
      </c>
      <c r="EK4577" s="6">
        <v>110</v>
      </c>
      <c r="EL4577" s="6">
        <v>506</v>
      </c>
      <c r="EM4577" s="6" t="s">
        <v>20</v>
      </c>
      <c r="EN4577" s="6" t="s">
        <v>21</v>
      </c>
      <c r="EO4577" s="6">
        <v>8</v>
      </c>
    </row>
    <row r="4578" spans="131:145" x14ac:dyDescent="0.25">
      <c r="EA4578" s="6" t="s">
        <v>0</v>
      </c>
      <c r="EB4578" s="6" t="s">
        <v>13</v>
      </c>
      <c r="EC4578" s="6" t="s">
        <v>725</v>
      </c>
      <c r="ED4578" s="6" t="s">
        <v>726</v>
      </c>
      <c r="EE4578" s="6" t="s">
        <v>97</v>
      </c>
      <c r="EF4578" s="6" t="s">
        <v>125</v>
      </c>
      <c r="EG4578" s="6">
        <v>57</v>
      </c>
      <c r="EH4578" s="6">
        <v>284</v>
      </c>
      <c r="EI4578" s="6">
        <v>54</v>
      </c>
      <c r="EJ4578" s="6">
        <v>262</v>
      </c>
      <c r="EK4578" s="6">
        <v>54</v>
      </c>
      <c r="EL4578" s="6">
        <v>262</v>
      </c>
      <c r="EM4578" s="6" t="s">
        <v>20</v>
      </c>
      <c r="EN4578" s="6" t="s">
        <v>21</v>
      </c>
      <c r="EO4578" s="6">
        <v>4</v>
      </c>
    </row>
    <row r="4579" spans="131:145" x14ac:dyDescent="0.25">
      <c r="EA4579" s="6" t="s">
        <v>0</v>
      </c>
      <c r="EB4579" s="6" t="s">
        <v>5</v>
      </c>
      <c r="EC4579" s="6" t="s">
        <v>169</v>
      </c>
      <c r="ED4579" s="6" t="s">
        <v>170</v>
      </c>
      <c r="EE4579" s="6" t="s">
        <v>97</v>
      </c>
      <c r="EF4579" s="6" t="s">
        <v>98</v>
      </c>
      <c r="EG4579" s="6">
        <v>65</v>
      </c>
      <c r="EH4579" s="6">
        <v>315</v>
      </c>
      <c r="EI4579" s="6">
        <v>31</v>
      </c>
      <c r="EJ4579" s="6">
        <v>171</v>
      </c>
      <c r="EK4579" s="6">
        <v>65</v>
      </c>
      <c r="EL4579" s="6">
        <v>323</v>
      </c>
      <c r="EM4579" s="6" t="s">
        <v>20</v>
      </c>
      <c r="EN4579" s="6" t="s">
        <v>23</v>
      </c>
      <c r="EO4579" s="6">
        <v>15</v>
      </c>
    </row>
    <row r="4580" spans="131:145" x14ac:dyDescent="0.25">
      <c r="EA4580" s="6" t="s">
        <v>0</v>
      </c>
      <c r="EB4580" s="6" t="s">
        <v>5</v>
      </c>
      <c r="EC4580" s="6" t="s">
        <v>846</v>
      </c>
      <c r="ED4580" s="6" t="s">
        <v>847</v>
      </c>
      <c r="EE4580" s="6" t="s">
        <v>97</v>
      </c>
      <c r="EF4580" s="6" t="s">
        <v>132</v>
      </c>
      <c r="EG4580" s="6">
        <v>243</v>
      </c>
      <c r="EH4580" s="6">
        <v>1307</v>
      </c>
      <c r="EI4580" s="6">
        <v>227</v>
      </c>
      <c r="EJ4580" s="6">
        <v>1227</v>
      </c>
      <c r="EK4580" s="6">
        <v>227</v>
      </c>
      <c r="EL4580" s="6">
        <v>1227</v>
      </c>
      <c r="EM4580" s="6" t="s">
        <v>20</v>
      </c>
      <c r="EN4580" s="6" t="s">
        <v>21</v>
      </c>
      <c r="EO4580" s="6">
        <v>48</v>
      </c>
    </row>
    <row r="4581" spans="131:145" x14ac:dyDescent="0.25">
      <c r="EA4581" s="6" t="s">
        <v>0</v>
      </c>
      <c r="EB4581" s="6" t="s">
        <v>13</v>
      </c>
      <c r="EC4581" s="6" t="s">
        <v>235</v>
      </c>
      <c r="ED4581" s="6" t="s">
        <v>236</v>
      </c>
      <c r="EE4581" s="6" t="s">
        <v>97</v>
      </c>
      <c r="EF4581" s="6" t="s">
        <v>98</v>
      </c>
      <c r="EG4581" s="6">
        <v>5</v>
      </c>
      <c r="EH4581" s="6">
        <v>26</v>
      </c>
      <c r="EI4581" s="6">
        <v>5</v>
      </c>
      <c r="EJ4581" s="6">
        <v>27</v>
      </c>
      <c r="EK4581" s="6">
        <v>5</v>
      </c>
      <c r="EL4581" s="6">
        <v>27</v>
      </c>
      <c r="EM4581" s="6" t="s">
        <v>20</v>
      </c>
      <c r="EN4581" s="6" t="s">
        <v>23</v>
      </c>
      <c r="EO4581" s="6">
        <v>0</v>
      </c>
    </row>
    <row r="4582" spans="131:145" x14ac:dyDescent="0.25">
      <c r="EA4582" s="6" t="s">
        <v>0</v>
      </c>
      <c r="EB4582" s="6" t="s">
        <v>11</v>
      </c>
      <c r="EC4582" s="6" t="s">
        <v>1836</v>
      </c>
      <c r="ED4582" s="6" t="s">
        <v>192</v>
      </c>
      <c r="EE4582" s="6" t="s">
        <v>97</v>
      </c>
      <c r="EF4582" s="6" t="s">
        <v>98</v>
      </c>
      <c r="EG4582" s="6">
        <v>14</v>
      </c>
      <c r="EH4582" s="6">
        <v>44</v>
      </c>
      <c r="EI4582" s="6">
        <v>14</v>
      </c>
      <c r="EJ4582" s="6">
        <v>44</v>
      </c>
      <c r="EK4582" s="6">
        <v>14</v>
      </c>
      <c r="EL4582" s="6">
        <v>44</v>
      </c>
      <c r="EM4582" s="6" t="s">
        <v>20</v>
      </c>
      <c r="EN4582" s="6" t="s">
        <v>22</v>
      </c>
      <c r="EO4582" s="6">
        <v>2</v>
      </c>
    </row>
    <row r="4583" spans="131:145" x14ac:dyDescent="0.25">
      <c r="EA4583" s="6" t="s">
        <v>0</v>
      </c>
      <c r="EB4583" s="6" t="s">
        <v>11</v>
      </c>
      <c r="EC4583" s="6" t="s">
        <v>1836</v>
      </c>
      <c r="ED4583" s="6" t="s">
        <v>192</v>
      </c>
      <c r="EE4583" s="6" t="s">
        <v>97</v>
      </c>
      <c r="EF4583" s="6" t="s">
        <v>98</v>
      </c>
      <c r="EG4583" s="6">
        <v>14</v>
      </c>
      <c r="EH4583" s="6">
        <v>44</v>
      </c>
      <c r="EI4583" s="6">
        <v>14</v>
      </c>
      <c r="EJ4583" s="6">
        <v>44</v>
      </c>
      <c r="EK4583" s="6">
        <v>14</v>
      </c>
      <c r="EL4583" s="6">
        <v>44</v>
      </c>
      <c r="EM4583" s="6" t="s">
        <v>20</v>
      </c>
      <c r="EN4583" s="6" t="s">
        <v>23</v>
      </c>
      <c r="EO4583" s="6">
        <v>4</v>
      </c>
    </row>
    <row r="4584" spans="131:145" x14ac:dyDescent="0.25">
      <c r="EA4584" s="6" t="s">
        <v>0</v>
      </c>
      <c r="EB4584" s="6" t="s">
        <v>9</v>
      </c>
      <c r="EC4584" s="6" t="s">
        <v>756</v>
      </c>
      <c r="ED4584" s="6" t="s">
        <v>757</v>
      </c>
      <c r="EE4584" s="6" t="s">
        <v>97</v>
      </c>
      <c r="EF4584" s="6" t="s">
        <v>125</v>
      </c>
      <c r="EG4584" s="6">
        <v>115</v>
      </c>
      <c r="EH4584" s="6">
        <v>532</v>
      </c>
      <c r="EI4584" s="6">
        <v>115</v>
      </c>
      <c r="EJ4584" s="6">
        <v>537</v>
      </c>
      <c r="EK4584" s="6">
        <v>115</v>
      </c>
      <c r="EL4584" s="6">
        <v>537</v>
      </c>
      <c r="EM4584" s="6" t="s">
        <v>20</v>
      </c>
      <c r="EN4584" s="6" t="s">
        <v>22</v>
      </c>
      <c r="EO4584" s="6">
        <v>9</v>
      </c>
    </row>
    <row r="4585" spans="131:145" x14ac:dyDescent="0.25">
      <c r="EA4585" s="6" t="s">
        <v>0</v>
      </c>
      <c r="EB4585" s="6" t="s">
        <v>5</v>
      </c>
      <c r="EC4585" s="6" t="s">
        <v>255</v>
      </c>
      <c r="ED4585" s="6" t="s">
        <v>256</v>
      </c>
      <c r="EE4585" s="6" t="s">
        <v>97</v>
      </c>
      <c r="EF4585" s="6" t="s">
        <v>98</v>
      </c>
      <c r="EG4585" s="6">
        <v>89</v>
      </c>
      <c r="EH4585" s="6">
        <v>478</v>
      </c>
      <c r="EI4585" s="6">
        <v>78</v>
      </c>
      <c r="EJ4585" s="6">
        <v>415</v>
      </c>
      <c r="EK4585" s="6">
        <v>89</v>
      </c>
      <c r="EL4585" s="6">
        <v>465</v>
      </c>
      <c r="EM4585" s="6" t="s">
        <v>20</v>
      </c>
      <c r="EN4585" s="6" t="s">
        <v>22</v>
      </c>
      <c r="EO4585" s="6">
        <v>7</v>
      </c>
    </row>
    <row r="4586" spans="131:145" x14ac:dyDescent="0.25">
      <c r="EA4586" s="6" t="s">
        <v>0</v>
      </c>
      <c r="EB4586" s="6" t="s">
        <v>13</v>
      </c>
      <c r="EC4586" s="6" t="s">
        <v>235</v>
      </c>
      <c r="ED4586" s="6" t="s">
        <v>236</v>
      </c>
      <c r="EE4586" s="6" t="s">
        <v>97</v>
      </c>
      <c r="EF4586" s="6" t="s">
        <v>98</v>
      </c>
      <c r="EG4586" s="6">
        <v>5</v>
      </c>
      <c r="EH4586" s="6">
        <v>26</v>
      </c>
      <c r="EI4586" s="6">
        <v>5</v>
      </c>
      <c r="EJ4586" s="6">
        <v>27</v>
      </c>
      <c r="EK4586" s="6">
        <v>5</v>
      </c>
      <c r="EL4586" s="6">
        <v>27</v>
      </c>
      <c r="EM4586" s="6" t="s">
        <v>20</v>
      </c>
      <c r="EN4586" s="6" t="s">
        <v>22</v>
      </c>
      <c r="EO4586" s="6">
        <v>0</v>
      </c>
    </row>
    <row r="4587" spans="131:145" x14ac:dyDescent="0.25">
      <c r="EA4587" s="6" t="s">
        <v>0</v>
      </c>
      <c r="EB4587" s="6" t="s">
        <v>9</v>
      </c>
      <c r="EC4587" s="6" t="s">
        <v>1077</v>
      </c>
      <c r="ED4587" s="6" t="s">
        <v>223</v>
      </c>
      <c r="EE4587" s="6" t="s">
        <v>97</v>
      </c>
      <c r="EF4587" s="6" t="s">
        <v>125</v>
      </c>
      <c r="EG4587" s="6">
        <v>486</v>
      </c>
      <c r="EH4587" s="6">
        <v>2371</v>
      </c>
      <c r="EI4587" s="6">
        <v>488</v>
      </c>
      <c r="EJ4587" s="6">
        <v>2325</v>
      </c>
      <c r="EK4587" s="6">
        <v>488</v>
      </c>
      <c r="EL4587" s="6">
        <v>2325</v>
      </c>
      <c r="EM4587" s="6" t="s">
        <v>20</v>
      </c>
      <c r="EN4587" s="6" t="s">
        <v>23</v>
      </c>
      <c r="EO4587" s="6">
        <v>191</v>
      </c>
    </row>
    <row r="4588" spans="131:145" x14ac:dyDescent="0.25">
      <c r="EA4588" s="6" t="s">
        <v>0</v>
      </c>
      <c r="EB4588" s="6" t="s">
        <v>5</v>
      </c>
      <c r="EC4588" s="6" t="s">
        <v>1525</v>
      </c>
      <c r="ED4588" s="6" t="s">
        <v>268</v>
      </c>
      <c r="EE4588" s="6" t="s">
        <v>97</v>
      </c>
      <c r="EF4588" s="6" t="s">
        <v>125</v>
      </c>
      <c r="EG4588" s="6">
        <v>110</v>
      </c>
      <c r="EH4588" s="6">
        <v>509</v>
      </c>
      <c r="EI4588" s="6">
        <v>80</v>
      </c>
      <c r="EJ4588" s="6">
        <v>324</v>
      </c>
      <c r="EK4588" s="6">
        <v>110</v>
      </c>
      <c r="EL4588" s="6">
        <v>506</v>
      </c>
      <c r="EM4588" s="6" t="s">
        <v>20</v>
      </c>
      <c r="EN4588" s="6" t="s">
        <v>23</v>
      </c>
      <c r="EO4588" s="6">
        <v>11</v>
      </c>
    </row>
    <row r="4589" spans="131:145" x14ac:dyDescent="0.25">
      <c r="EA4589" s="6" t="s">
        <v>0</v>
      </c>
      <c r="EB4589" s="6" t="s">
        <v>5</v>
      </c>
      <c r="EC4589" s="6" t="s">
        <v>255</v>
      </c>
      <c r="ED4589" s="6" t="s">
        <v>256</v>
      </c>
      <c r="EE4589" s="6" t="s">
        <v>97</v>
      </c>
      <c r="EF4589" s="6" t="s">
        <v>98</v>
      </c>
      <c r="EG4589" s="6">
        <v>89</v>
      </c>
      <c r="EH4589" s="6">
        <v>478</v>
      </c>
      <c r="EI4589" s="6">
        <v>78</v>
      </c>
      <c r="EJ4589" s="6">
        <v>415</v>
      </c>
      <c r="EK4589" s="6">
        <v>89</v>
      </c>
      <c r="EL4589" s="6">
        <v>465</v>
      </c>
      <c r="EM4589" s="6" t="s">
        <v>20</v>
      </c>
      <c r="EN4589" s="6" t="s">
        <v>21</v>
      </c>
      <c r="EO4589" s="6">
        <v>11</v>
      </c>
    </row>
    <row r="4590" spans="131:145" x14ac:dyDescent="0.25">
      <c r="EA4590" s="6" t="s">
        <v>0</v>
      </c>
      <c r="EB4590" s="6" t="s">
        <v>5</v>
      </c>
      <c r="EC4590" s="6" t="s">
        <v>169</v>
      </c>
      <c r="ED4590" s="6" t="s">
        <v>170</v>
      </c>
      <c r="EE4590" s="6" t="s">
        <v>97</v>
      </c>
      <c r="EF4590" s="6" t="s">
        <v>98</v>
      </c>
      <c r="EG4590" s="6">
        <v>65</v>
      </c>
      <c r="EH4590" s="6">
        <v>315</v>
      </c>
      <c r="EI4590" s="6">
        <v>31</v>
      </c>
      <c r="EJ4590" s="6">
        <v>171</v>
      </c>
      <c r="EK4590" s="6">
        <v>65</v>
      </c>
      <c r="EL4590" s="6">
        <v>323</v>
      </c>
      <c r="EM4590" s="6" t="s">
        <v>20</v>
      </c>
      <c r="EN4590" s="6" t="s">
        <v>22</v>
      </c>
      <c r="EO4590" s="6">
        <v>3</v>
      </c>
    </row>
    <row r="4591" spans="131:145" x14ac:dyDescent="0.25">
      <c r="EA4591" s="6" t="s">
        <v>0</v>
      </c>
      <c r="EB4591" s="6" t="s">
        <v>9</v>
      </c>
      <c r="EC4591" s="6" t="s">
        <v>756</v>
      </c>
      <c r="ED4591" s="6" t="s">
        <v>757</v>
      </c>
      <c r="EE4591" s="6" t="s">
        <v>97</v>
      </c>
      <c r="EF4591" s="6" t="s">
        <v>125</v>
      </c>
      <c r="EG4591" s="6">
        <v>115</v>
      </c>
      <c r="EH4591" s="6">
        <v>532</v>
      </c>
      <c r="EI4591" s="6">
        <v>115</v>
      </c>
      <c r="EJ4591" s="6">
        <v>537</v>
      </c>
      <c r="EK4591" s="6">
        <v>115</v>
      </c>
      <c r="EL4591" s="6">
        <v>537</v>
      </c>
      <c r="EM4591" s="6" t="s">
        <v>20</v>
      </c>
      <c r="EN4591" s="6" t="s">
        <v>21</v>
      </c>
      <c r="EO4591" s="6">
        <v>18</v>
      </c>
    </row>
    <row r="4592" spans="131:145" x14ac:dyDescent="0.25">
      <c r="EA4592" s="6" t="s">
        <v>0</v>
      </c>
      <c r="EB4592" s="6" t="s">
        <v>12</v>
      </c>
      <c r="EC4592" s="6" t="s">
        <v>1821</v>
      </c>
      <c r="ED4592" s="6" t="s">
        <v>724</v>
      </c>
      <c r="EE4592" s="6" t="s">
        <v>97</v>
      </c>
      <c r="EF4592" s="6" t="s">
        <v>98</v>
      </c>
      <c r="EG4592" s="6">
        <v>12</v>
      </c>
      <c r="EH4592" s="6">
        <v>61</v>
      </c>
      <c r="EI4592" s="6">
        <v>12</v>
      </c>
      <c r="EJ4592" s="6">
        <v>62</v>
      </c>
      <c r="EK4592" s="6">
        <v>12</v>
      </c>
      <c r="EL4592" s="6">
        <v>61</v>
      </c>
      <c r="EM4592" s="6" t="s">
        <v>20</v>
      </c>
      <c r="EN4592" s="6" t="s">
        <v>23</v>
      </c>
      <c r="EO4592" s="6">
        <v>3</v>
      </c>
    </row>
    <row r="4593" spans="131:145" x14ac:dyDescent="0.25">
      <c r="EA4593" s="6" t="s">
        <v>0</v>
      </c>
      <c r="EB4593" s="6" t="s">
        <v>4</v>
      </c>
      <c r="EC4593" s="6" t="s">
        <v>95</v>
      </c>
      <c r="ED4593" s="6" t="s">
        <v>96</v>
      </c>
      <c r="EE4593" s="6" t="s">
        <v>97</v>
      </c>
      <c r="EF4593" s="6" t="s">
        <v>98</v>
      </c>
      <c r="EG4593" s="6">
        <v>69</v>
      </c>
      <c r="EH4593" s="6">
        <v>349</v>
      </c>
      <c r="EI4593" s="6">
        <v>43</v>
      </c>
      <c r="EJ4593" s="6">
        <v>361</v>
      </c>
      <c r="EK4593" s="6">
        <v>43</v>
      </c>
      <c r="EL4593" s="6">
        <v>361</v>
      </c>
      <c r="EM4593" s="6" t="s">
        <v>20</v>
      </c>
      <c r="EN4593" s="6" t="s">
        <v>21</v>
      </c>
      <c r="EO4593" s="6">
        <v>13</v>
      </c>
    </row>
    <row r="4594" spans="131:145" x14ac:dyDescent="0.25">
      <c r="EA4594" s="6" t="s">
        <v>0</v>
      </c>
      <c r="EB4594" s="6" t="s">
        <v>4</v>
      </c>
      <c r="EC4594" s="6" t="s">
        <v>95</v>
      </c>
      <c r="ED4594" s="6" t="s">
        <v>96</v>
      </c>
      <c r="EE4594" s="6" t="s">
        <v>97</v>
      </c>
      <c r="EF4594" s="6" t="s">
        <v>98</v>
      </c>
      <c r="EG4594" s="6">
        <v>69</v>
      </c>
      <c r="EH4594" s="6">
        <v>349</v>
      </c>
      <c r="EI4594" s="6">
        <v>43</v>
      </c>
      <c r="EJ4594" s="6">
        <v>361</v>
      </c>
      <c r="EK4594" s="6">
        <v>43</v>
      </c>
      <c r="EL4594" s="6">
        <v>361</v>
      </c>
      <c r="EM4594" s="6" t="s">
        <v>20</v>
      </c>
      <c r="EN4594" s="6" t="s">
        <v>23</v>
      </c>
      <c r="EO4594" s="6">
        <v>18</v>
      </c>
    </row>
    <row r="4595" spans="131:145" x14ac:dyDescent="0.25">
      <c r="EA4595" s="6" t="s">
        <v>0</v>
      </c>
      <c r="EB4595" s="6" t="s">
        <v>4</v>
      </c>
      <c r="EC4595" s="6" t="s">
        <v>1794</v>
      </c>
      <c r="ED4595" s="6" t="s">
        <v>102</v>
      </c>
      <c r="EE4595" s="6" t="s">
        <v>97</v>
      </c>
      <c r="EF4595" s="6" t="s">
        <v>98</v>
      </c>
      <c r="EG4595" s="6">
        <v>56</v>
      </c>
      <c r="EH4595" s="6">
        <v>230</v>
      </c>
      <c r="EI4595" s="6">
        <v>54</v>
      </c>
      <c r="EJ4595" s="6">
        <v>221</v>
      </c>
      <c r="EK4595" s="6">
        <v>57</v>
      </c>
      <c r="EL4595" s="6">
        <v>232</v>
      </c>
      <c r="EM4595" s="6" t="s">
        <v>20</v>
      </c>
      <c r="EN4595" s="6" t="s">
        <v>23</v>
      </c>
      <c r="EO4595" s="6">
        <v>23</v>
      </c>
    </row>
    <row r="4596" spans="131:145" x14ac:dyDescent="0.25">
      <c r="EA4596" s="6" t="s">
        <v>0</v>
      </c>
      <c r="EB4596" s="6" t="s">
        <v>5</v>
      </c>
      <c r="EC4596" s="6" t="s">
        <v>171</v>
      </c>
      <c r="ED4596" s="6" t="s">
        <v>172</v>
      </c>
      <c r="EE4596" s="6" t="s">
        <v>97</v>
      </c>
      <c r="EF4596" s="6" t="s">
        <v>132</v>
      </c>
      <c r="EG4596" s="6">
        <v>21</v>
      </c>
      <c r="EH4596" s="6">
        <v>111</v>
      </c>
      <c r="EI4596" s="6">
        <v>22</v>
      </c>
      <c r="EJ4596" s="6">
        <v>116</v>
      </c>
      <c r="EK4596" s="6">
        <v>26</v>
      </c>
      <c r="EL4596" s="6">
        <v>116</v>
      </c>
      <c r="EM4596" s="6" t="s">
        <v>20</v>
      </c>
      <c r="EN4596" s="6" t="s">
        <v>23</v>
      </c>
      <c r="EO4596" s="6">
        <v>8</v>
      </c>
    </row>
    <row r="4597" spans="131:145" x14ac:dyDescent="0.25">
      <c r="EA4597" s="6" t="s">
        <v>0</v>
      </c>
      <c r="EB4597" s="6" t="s">
        <v>9</v>
      </c>
      <c r="EC4597" s="6" t="s">
        <v>1077</v>
      </c>
      <c r="ED4597" s="6" t="s">
        <v>223</v>
      </c>
      <c r="EE4597" s="6" t="s">
        <v>97</v>
      </c>
      <c r="EF4597" s="6" t="s">
        <v>125</v>
      </c>
      <c r="EG4597" s="6">
        <v>486</v>
      </c>
      <c r="EH4597" s="6">
        <v>2371</v>
      </c>
      <c r="EI4597" s="6">
        <v>488</v>
      </c>
      <c r="EJ4597" s="6">
        <v>2325</v>
      </c>
      <c r="EK4597" s="6">
        <v>488</v>
      </c>
      <c r="EL4597" s="6">
        <v>2325</v>
      </c>
      <c r="EM4597" s="6" t="s">
        <v>20</v>
      </c>
      <c r="EN4597" s="6" t="s">
        <v>22</v>
      </c>
      <c r="EO4597" s="6">
        <v>71</v>
      </c>
    </row>
    <row r="4598" spans="131:145" x14ac:dyDescent="0.25">
      <c r="EA4598" s="6" t="s">
        <v>0</v>
      </c>
      <c r="EB4598" s="6" t="s">
        <v>4</v>
      </c>
      <c r="EC4598" s="6" t="s">
        <v>692</v>
      </c>
      <c r="ED4598" s="6" t="s">
        <v>693</v>
      </c>
      <c r="EE4598" s="6" t="s">
        <v>97</v>
      </c>
      <c r="EF4598" s="6" t="s">
        <v>125</v>
      </c>
      <c r="EG4598" s="6">
        <v>69</v>
      </c>
      <c r="EH4598" s="6">
        <v>325</v>
      </c>
      <c r="EI4598" s="6">
        <v>65</v>
      </c>
      <c r="EJ4598" s="6">
        <v>325</v>
      </c>
      <c r="EK4598" s="6">
        <v>71</v>
      </c>
      <c r="EL4598" s="6">
        <v>322</v>
      </c>
      <c r="EM4598" s="6" t="s">
        <v>20</v>
      </c>
      <c r="EN4598" s="6" t="s">
        <v>23</v>
      </c>
      <c r="EO4598" s="6">
        <v>15</v>
      </c>
    </row>
    <row r="4599" spans="131:145" x14ac:dyDescent="0.25">
      <c r="EA4599" s="6" t="s">
        <v>0</v>
      </c>
      <c r="EB4599" s="6" t="s">
        <v>5</v>
      </c>
      <c r="EC4599" s="6" t="s">
        <v>269</v>
      </c>
      <c r="ED4599" s="6" t="s">
        <v>270</v>
      </c>
      <c r="EE4599" s="6" t="s">
        <v>97</v>
      </c>
      <c r="EF4599" s="6" t="s">
        <v>98</v>
      </c>
      <c r="EG4599" s="6">
        <v>31</v>
      </c>
      <c r="EH4599" s="6">
        <v>170</v>
      </c>
      <c r="EI4599" s="6">
        <v>25</v>
      </c>
      <c r="EJ4599" s="6">
        <v>125</v>
      </c>
      <c r="EK4599" s="6">
        <v>31</v>
      </c>
      <c r="EL4599" s="6">
        <v>170</v>
      </c>
      <c r="EM4599" s="6" t="s">
        <v>20</v>
      </c>
      <c r="EN4599" s="6" t="s">
        <v>21</v>
      </c>
      <c r="EO4599" s="6">
        <v>10</v>
      </c>
    </row>
    <row r="4600" spans="131:145" x14ac:dyDescent="0.25">
      <c r="EA4600" s="6" t="s">
        <v>0</v>
      </c>
      <c r="EB4600" s="6" t="s">
        <v>5</v>
      </c>
      <c r="EC4600" s="6" t="s">
        <v>171</v>
      </c>
      <c r="ED4600" s="6" t="s">
        <v>172</v>
      </c>
      <c r="EE4600" s="6" t="s">
        <v>97</v>
      </c>
      <c r="EF4600" s="6" t="s">
        <v>132</v>
      </c>
      <c r="EG4600" s="6">
        <v>21</v>
      </c>
      <c r="EH4600" s="6">
        <v>111</v>
      </c>
      <c r="EI4600" s="6">
        <v>22</v>
      </c>
      <c r="EJ4600" s="6">
        <v>116</v>
      </c>
      <c r="EK4600" s="6">
        <v>26</v>
      </c>
      <c r="EL4600" s="6">
        <v>116</v>
      </c>
      <c r="EM4600" s="6" t="s">
        <v>20</v>
      </c>
      <c r="EN4600" s="6" t="s">
        <v>21</v>
      </c>
      <c r="EO4600" s="6">
        <v>6</v>
      </c>
    </row>
    <row r="4601" spans="131:145" x14ac:dyDescent="0.25">
      <c r="EA4601" s="6" t="s">
        <v>0</v>
      </c>
      <c r="EB4601" s="6" t="s">
        <v>5</v>
      </c>
      <c r="EC4601" s="6" t="s">
        <v>171</v>
      </c>
      <c r="ED4601" s="6" t="s">
        <v>172</v>
      </c>
      <c r="EE4601" s="6" t="s">
        <v>97</v>
      </c>
      <c r="EF4601" s="6" t="s">
        <v>132</v>
      </c>
      <c r="EG4601" s="6">
        <v>21</v>
      </c>
      <c r="EH4601" s="6">
        <v>111</v>
      </c>
      <c r="EI4601" s="6">
        <v>22</v>
      </c>
      <c r="EJ4601" s="6">
        <v>116</v>
      </c>
      <c r="EK4601" s="6">
        <v>26</v>
      </c>
      <c r="EL4601" s="6">
        <v>116</v>
      </c>
      <c r="EM4601" s="6" t="s">
        <v>20</v>
      </c>
      <c r="EN4601" s="6" t="s">
        <v>22</v>
      </c>
      <c r="EO4601" s="6">
        <v>2</v>
      </c>
    </row>
    <row r="4602" spans="131:145" x14ac:dyDescent="0.25">
      <c r="EA4602" s="6" t="s">
        <v>0</v>
      </c>
      <c r="EB4602" s="6" t="s">
        <v>12</v>
      </c>
      <c r="EC4602" s="6" t="s">
        <v>1821</v>
      </c>
      <c r="ED4602" s="6" t="s">
        <v>724</v>
      </c>
      <c r="EE4602" s="6" t="s">
        <v>97</v>
      </c>
      <c r="EF4602" s="6" t="s">
        <v>98</v>
      </c>
      <c r="EG4602" s="6">
        <v>12</v>
      </c>
      <c r="EH4602" s="6">
        <v>61</v>
      </c>
      <c r="EI4602" s="6">
        <v>12</v>
      </c>
      <c r="EJ4602" s="6">
        <v>62</v>
      </c>
      <c r="EK4602" s="6">
        <v>12</v>
      </c>
      <c r="EL4602" s="6">
        <v>61</v>
      </c>
      <c r="EM4602" s="6" t="s">
        <v>20</v>
      </c>
      <c r="EN4602" s="6" t="s">
        <v>22</v>
      </c>
      <c r="EO4602" s="6">
        <v>0</v>
      </c>
    </row>
    <row r="4603" spans="131:145" x14ac:dyDescent="0.25">
      <c r="EA4603" s="6" t="s">
        <v>0</v>
      </c>
      <c r="EB4603" s="6" t="s">
        <v>7</v>
      </c>
      <c r="EC4603" s="6" t="s">
        <v>143</v>
      </c>
      <c r="ED4603" s="6" t="s">
        <v>144</v>
      </c>
      <c r="EE4603" s="6" t="s">
        <v>97</v>
      </c>
      <c r="EF4603" s="6" t="s">
        <v>132</v>
      </c>
      <c r="EG4603" s="6">
        <v>12</v>
      </c>
      <c r="EH4603" s="6">
        <v>51</v>
      </c>
      <c r="EI4603" s="6">
        <v>4</v>
      </c>
      <c r="EJ4603" s="6">
        <v>20</v>
      </c>
      <c r="EK4603" s="6">
        <v>12</v>
      </c>
      <c r="EL4603" s="6">
        <v>52</v>
      </c>
      <c r="EM4603" s="6" t="s">
        <v>20</v>
      </c>
      <c r="EN4603" s="6" t="s">
        <v>23</v>
      </c>
      <c r="EO4603" s="6">
        <v>6</v>
      </c>
    </row>
    <row r="4604" spans="131:145" x14ac:dyDescent="0.25">
      <c r="EA4604" s="6" t="s">
        <v>3</v>
      </c>
      <c r="EB4604" s="6" t="s">
        <v>14</v>
      </c>
      <c r="EC4604" s="6" t="s">
        <v>776</v>
      </c>
      <c r="ED4604" s="6" t="s">
        <v>777</v>
      </c>
      <c r="EE4604" s="6" t="s">
        <v>97</v>
      </c>
      <c r="EF4604" s="6" t="s">
        <v>98</v>
      </c>
      <c r="EG4604" s="6">
        <v>77</v>
      </c>
      <c r="EH4604" s="6">
        <v>384</v>
      </c>
      <c r="EI4604" s="6">
        <v>79</v>
      </c>
      <c r="EJ4604" s="6">
        <v>394</v>
      </c>
      <c r="EK4604" s="6">
        <v>79</v>
      </c>
      <c r="EL4604" s="6">
        <v>394</v>
      </c>
      <c r="EM4604" s="6" t="s">
        <v>20</v>
      </c>
      <c r="EN4604" s="6" t="s">
        <v>21</v>
      </c>
      <c r="EO4604" s="6">
        <v>13</v>
      </c>
    </row>
    <row r="4605" spans="131:145" x14ac:dyDescent="0.25">
      <c r="EA4605" s="6" t="s">
        <v>0</v>
      </c>
      <c r="EB4605" s="6" t="s">
        <v>9</v>
      </c>
      <c r="EC4605" s="6" t="s">
        <v>1078</v>
      </c>
      <c r="ED4605" s="6" t="s">
        <v>1079</v>
      </c>
      <c r="EE4605" s="6" t="s">
        <v>97</v>
      </c>
      <c r="EF4605" s="6" t="s">
        <v>125</v>
      </c>
      <c r="EG4605" s="6">
        <v>115</v>
      </c>
      <c r="EH4605" s="6">
        <v>502</v>
      </c>
      <c r="EI4605" s="6">
        <v>123</v>
      </c>
      <c r="EJ4605" s="6">
        <v>555</v>
      </c>
      <c r="EK4605" s="6">
        <v>123</v>
      </c>
      <c r="EL4605" s="6">
        <v>555</v>
      </c>
      <c r="EM4605" s="6" t="s">
        <v>20</v>
      </c>
      <c r="EN4605" s="6" t="s">
        <v>23</v>
      </c>
      <c r="EO4605" s="6">
        <v>29</v>
      </c>
    </row>
    <row r="4606" spans="131:145" x14ac:dyDescent="0.25">
      <c r="EA4606" s="6" t="s">
        <v>0</v>
      </c>
      <c r="EB4606" s="6" t="s">
        <v>4</v>
      </c>
      <c r="EC4606" s="6" t="s">
        <v>696</v>
      </c>
      <c r="ED4606" s="6" t="s">
        <v>697</v>
      </c>
      <c r="EE4606" s="6" t="s">
        <v>97</v>
      </c>
      <c r="EF4606" s="6" t="s">
        <v>125</v>
      </c>
      <c r="EG4606" s="6">
        <v>43</v>
      </c>
      <c r="EH4606" s="6">
        <v>247</v>
      </c>
      <c r="EI4606" s="6">
        <v>41</v>
      </c>
      <c r="EJ4606" s="6">
        <v>232</v>
      </c>
      <c r="EK4606" s="6">
        <v>41</v>
      </c>
      <c r="EL4606" s="6">
        <v>9</v>
      </c>
      <c r="EM4606" s="6" t="s">
        <v>20</v>
      </c>
      <c r="EN4606" s="6" t="s">
        <v>23</v>
      </c>
      <c r="EO4606" s="6">
        <v>4</v>
      </c>
    </row>
    <row r="4607" spans="131:145" x14ac:dyDescent="0.25">
      <c r="EA4607" s="6" t="s">
        <v>3</v>
      </c>
      <c r="EB4607" s="6" t="s">
        <v>15</v>
      </c>
      <c r="EC4607" s="6" t="s">
        <v>234</v>
      </c>
      <c r="ED4607" s="6" t="s">
        <v>1060</v>
      </c>
      <c r="EE4607" s="6" t="s">
        <v>97</v>
      </c>
      <c r="EF4607" s="6" t="s">
        <v>132</v>
      </c>
      <c r="EG4607" s="6">
        <v>21</v>
      </c>
      <c r="EH4607" s="6">
        <v>107</v>
      </c>
      <c r="EI4607" s="6">
        <v>22</v>
      </c>
      <c r="EJ4607" s="6">
        <v>108</v>
      </c>
      <c r="EK4607" s="6">
        <v>22</v>
      </c>
      <c r="EL4607" s="6">
        <v>0</v>
      </c>
      <c r="EM4607" s="6" t="s">
        <v>20</v>
      </c>
      <c r="EN4607" s="6" t="s">
        <v>23</v>
      </c>
      <c r="EO4607" s="6">
        <v>0</v>
      </c>
    </row>
    <row r="4608" spans="131:145" x14ac:dyDescent="0.25">
      <c r="EA4608" s="6" t="s">
        <v>3</v>
      </c>
      <c r="EB4608" s="6" t="s">
        <v>17</v>
      </c>
      <c r="EC4608" s="6" t="s">
        <v>1868</v>
      </c>
      <c r="ED4608" s="6" t="s">
        <v>762</v>
      </c>
      <c r="EE4608" s="6" t="s">
        <v>209</v>
      </c>
      <c r="EF4608" s="6" t="s">
        <v>125</v>
      </c>
      <c r="EG4608" s="6">
        <v>32</v>
      </c>
      <c r="EH4608" s="6">
        <v>156</v>
      </c>
      <c r="EI4608" s="6">
        <v>9</v>
      </c>
      <c r="EJ4608" s="6">
        <v>58</v>
      </c>
      <c r="EK4608" s="6">
        <v>9</v>
      </c>
      <c r="EL4608" s="6">
        <v>58</v>
      </c>
      <c r="EM4608" s="6" t="s">
        <v>20</v>
      </c>
      <c r="EN4608" s="6" t="s">
        <v>22</v>
      </c>
      <c r="EO4608" s="6">
        <v>1</v>
      </c>
    </row>
    <row r="4609" spans="131:145" x14ac:dyDescent="0.25">
      <c r="EA4609" s="6" t="s">
        <v>0</v>
      </c>
      <c r="EB4609" s="6" t="s">
        <v>13</v>
      </c>
      <c r="EC4609" s="6" t="s">
        <v>199</v>
      </c>
      <c r="ED4609" s="6" t="s">
        <v>200</v>
      </c>
      <c r="EE4609" s="6" t="s">
        <v>97</v>
      </c>
      <c r="EF4609" s="6" t="s">
        <v>125</v>
      </c>
      <c r="EG4609" s="6">
        <v>77</v>
      </c>
      <c r="EH4609" s="6">
        <v>380</v>
      </c>
      <c r="EI4609" s="6">
        <v>76</v>
      </c>
      <c r="EJ4609" s="6">
        <v>342</v>
      </c>
      <c r="EK4609" s="6">
        <v>76</v>
      </c>
      <c r="EL4609" s="6">
        <v>344</v>
      </c>
      <c r="EM4609" s="6" t="s">
        <v>20</v>
      </c>
      <c r="EN4609" s="6" t="s">
        <v>23</v>
      </c>
      <c r="EO4609" s="6">
        <v>17</v>
      </c>
    </row>
    <row r="4610" spans="131:145" x14ac:dyDescent="0.25">
      <c r="EA4610" s="6" t="s">
        <v>0</v>
      </c>
      <c r="EB4610" s="6" t="s">
        <v>13</v>
      </c>
      <c r="EC4610" s="6" t="s">
        <v>201</v>
      </c>
      <c r="ED4610" s="6" t="s">
        <v>202</v>
      </c>
      <c r="EE4610" s="6" t="s">
        <v>97</v>
      </c>
      <c r="EF4610" s="6" t="s">
        <v>132</v>
      </c>
      <c r="EG4610" s="6">
        <v>8</v>
      </c>
      <c r="EH4610" s="6">
        <v>40</v>
      </c>
      <c r="EI4610" s="6">
        <v>8</v>
      </c>
      <c r="EJ4610" s="6">
        <v>28</v>
      </c>
      <c r="EK4610" s="6">
        <v>8</v>
      </c>
      <c r="EL4610" s="6">
        <v>40</v>
      </c>
      <c r="EM4610" s="6" t="s">
        <v>20</v>
      </c>
      <c r="EN4610" s="6" t="s">
        <v>22</v>
      </c>
      <c r="EO4610" s="6">
        <v>1</v>
      </c>
    </row>
    <row r="4611" spans="131:145" x14ac:dyDescent="0.25">
      <c r="EA4611" s="6" t="s">
        <v>0</v>
      </c>
      <c r="EB4611" s="6" t="s">
        <v>6</v>
      </c>
      <c r="EC4611" s="6" t="s">
        <v>277</v>
      </c>
      <c r="ED4611" s="6" t="s">
        <v>278</v>
      </c>
      <c r="EE4611" s="6" t="s">
        <v>97</v>
      </c>
      <c r="EF4611" s="6" t="s">
        <v>98</v>
      </c>
      <c r="EG4611" s="6">
        <v>139</v>
      </c>
      <c r="EH4611" s="6">
        <v>640</v>
      </c>
      <c r="EI4611" s="6">
        <v>127</v>
      </c>
      <c r="EJ4611" s="6">
        <v>578</v>
      </c>
      <c r="EK4611" s="6">
        <v>146</v>
      </c>
      <c r="EL4611" s="6">
        <v>640</v>
      </c>
      <c r="EM4611" s="6" t="s">
        <v>20</v>
      </c>
      <c r="EN4611" s="6" t="s">
        <v>21</v>
      </c>
      <c r="EO4611" s="6">
        <v>22</v>
      </c>
    </row>
    <row r="4612" spans="131:145" x14ac:dyDescent="0.25">
      <c r="EA4612" s="6" t="s">
        <v>0</v>
      </c>
      <c r="EB4612" s="6" t="s">
        <v>12</v>
      </c>
      <c r="EC4612" s="6" t="s">
        <v>1848</v>
      </c>
      <c r="ED4612" s="6" t="s">
        <v>198</v>
      </c>
      <c r="EE4612" s="6" t="s">
        <v>97</v>
      </c>
      <c r="EF4612" s="6" t="s">
        <v>125</v>
      </c>
      <c r="EG4612" s="6">
        <v>20</v>
      </c>
      <c r="EH4612" s="6">
        <v>106</v>
      </c>
      <c r="EI4612" s="6">
        <v>13</v>
      </c>
      <c r="EJ4612" s="6">
        <v>94</v>
      </c>
      <c r="EK4612" s="6">
        <v>18</v>
      </c>
      <c r="EL4612" s="6">
        <v>94</v>
      </c>
      <c r="EM4612" s="6" t="s">
        <v>20</v>
      </c>
      <c r="EN4612" s="6" t="s">
        <v>21</v>
      </c>
      <c r="EO4612" s="6">
        <v>1</v>
      </c>
    </row>
    <row r="4613" spans="131:145" x14ac:dyDescent="0.25">
      <c r="EA4613" s="6" t="s">
        <v>3</v>
      </c>
      <c r="EB4613" s="6" t="s">
        <v>15</v>
      </c>
      <c r="EC4613" s="6" t="s">
        <v>234</v>
      </c>
      <c r="ED4613" s="6" t="s">
        <v>1060</v>
      </c>
      <c r="EE4613" s="6" t="s">
        <v>97</v>
      </c>
      <c r="EF4613" s="6" t="s">
        <v>132</v>
      </c>
      <c r="EG4613" s="6">
        <v>21</v>
      </c>
      <c r="EH4613" s="6">
        <v>107</v>
      </c>
      <c r="EI4613" s="6">
        <v>22</v>
      </c>
      <c r="EJ4613" s="6">
        <v>108</v>
      </c>
      <c r="EK4613" s="6">
        <v>22</v>
      </c>
      <c r="EL4613" s="6">
        <v>0</v>
      </c>
      <c r="EM4613" s="6" t="s">
        <v>20</v>
      </c>
      <c r="EN4613" s="6" t="s">
        <v>21</v>
      </c>
      <c r="EO4613" s="6">
        <v>0</v>
      </c>
    </row>
    <row r="4614" spans="131:145" x14ac:dyDescent="0.25">
      <c r="EA4614" s="6" t="s">
        <v>0</v>
      </c>
      <c r="EB4614" s="6" t="s">
        <v>9</v>
      </c>
      <c r="EC4614" s="6" t="s">
        <v>220</v>
      </c>
      <c r="ED4614" s="6" t="s">
        <v>221</v>
      </c>
      <c r="EE4614" s="6" t="s">
        <v>97</v>
      </c>
      <c r="EF4614" s="6" t="s">
        <v>125</v>
      </c>
      <c r="EG4614" s="6">
        <v>121</v>
      </c>
      <c r="EH4614" s="6">
        <v>596</v>
      </c>
      <c r="EI4614" s="6">
        <v>129</v>
      </c>
      <c r="EJ4614" s="6">
        <v>575</v>
      </c>
      <c r="EK4614" s="6">
        <v>129</v>
      </c>
      <c r="EL4614" s="6">
        <v>575</v>
      </c>
      <c r="EM4614" s="6" t="s">
        <v>20</v>
      </c>
      <c r="EN4614" s="6" t="s">
        <v>21</v>
      </c>
      <c r="EO4614" s="6">
        <v>11</v>
      </c>
    </row>
    <row r="4615" spans="131:145" x14ac:dyDescent="0.25">
      <c r="EA4615" s="6" t="s">
        <v>0</v>
      </c>
      <c r="EB4615" s="6" t="s">
        <v>13</v>
      </c>
      <c r="EC4615" s="6" t="s">
        <v>243</v>
      </c>
      <c r="ED4615" s="6" t="s">
        <v>244</v>
      </c>
      <c r="EE4615" s="6" t="s">
        <v>97</v>
      </c>
      <c r="EF4615" s="6" t="s">
        <v>98</v>
      </c>
      <c r="EG4615" s="6">
        <v>67</v>
      </c>
      <c r="EH4615" s="6">
        <v>350</v>
      </c>
      <c r="EI4615" s="6">
        <v>67</v>
      </c>
      <c r="EJ4615" s="6">
        <v>350</v>
      </c>
      <c r="EK4615" s="6">
        <v>67</v>
      </c>
      <c r="EL4615" s="6">
        <v>350</v>
      </c>
      <c r="EM4615" s="6" t="s">
        <v>20</v>
      </c>
      <c r="EN4615" s="6" t="s">
        <v>23</v>
      </c>
      <c r="EO4615" s="6">
        <v>21</v>
      </c>
    </row>
    <row r="4616" spans="131:145" x14ac:dyDescent="0.25">
      <c r="EA4616" s="6" t="s">
        <v>0</v>
      </c>
      <c r="EB4616" s="6" t="s">
        <v>13</v>
      </c>
      <c r="EC4616" s="6" t="s">
        <v>199</v>
      </c>
      <c r="ED4616" s="6" t="s">
        <v>200</v>
      </c>
      <c r="EE4616" s="6" t="s">
        <v>97</v>
      </c>
      <c r="EF4616" s="6" t="s">
        <v>125</v>
      </c>
      <c r="EG4616" s="6">
        <v>77</v>
      </c>
      <c r="EH4616" s="6">
        <v>380</v>
      </c>
      <c r="EI4616" s="6">
        <v>76</v>
      </c>
      <c r="EJ4616" s="6">
        <v>342</v>
      </c>
      <c r="EK4616" s="6">
        <v>76</v>
      </c>
      <c r="EL4616" s="6">
        <v>344</v>
      </c>
      <c r="EM4616" s="6" t="s">
        <v>20</v>
      </c>
      <c r="EN4616" s="6" t="s">
        <v>21</v>
      </c>
      <c r="EO4616" s="6">
        <v>15</v>
      </c>
    </row>
    <row r="4617" spans="131:145" x14ac:dyDescent="0.25">
      <c r="EA4617" s="6" t="s">
        <v>0</v>
      </c>
      <c r="EB4617" s="6" t="s">
        <v>6</v>
      </c>
      <c r="EC4617" s="6" t="s">
        <v>277</v>
      </c>
      <c r="ED4617" s="6" t="s">
        <v>278</v>
      </c>
      <c r="EE4617" s="6" t="s">
        <v>97</v>
      </c>
      <c r="EF4617" s="6" t="s">
        <v>98</v>
      </c>
      <c r="EG4617" s="6">
        <v>139</v>
      </c>
      <c r="EH4617" s="6">
        <v>640</v>
      </c>
      <c r="EI4617" s="6">
        <v>127</v>
      </c>
      <c r="EJ4617" s="6">
        <v>578</v>
      </c>
      <c r="EK4617" s="6">
        <v>146</v>
      </c>
      <c r="EL4617" s="6">
        <v>640</v>
      </c>
      <c r="EM4617" s="6" t="s">
        <v>20</v>
      </c>
      <c r="EN4617" s="6" t="s">
        <v>22</v>
      </c>
      <c r="EO4617" s="6">
        <v>17</v>
      </c>
    </row>
    <row r="4618" spans="131:145" x14ac:dyDescent="0.25">
      <c r="EA4618" s="6" t="s">
        <v>3</v>
      </c>
      <c r="EB4618" s="6" t="s">
        <v>14</v>
      </c>
      <c r="EC4618" s="6" t="s">
        <v>776</v>
      </c>
      <c r="ED4618" s="6" t="s">
        <v>777</v>
      </c>
      <c r="EE4618" s="6" t="s">
        <v>97</v>
      </c>
      <c r="EF4618" s="6" t="s">
        <v>98</v>
      </c>
      <c r="EG4618" s="6">
        <v>77</v>
      </c>
      <c r="EH4618" s="6">
        <v>384</v>
      </c>
      <c r="EI4618" s="6">
        <v>79</v>
      </c>
      <c r="EJ4618" s="6">
        <v>394</v>
      </c>
      <c r="EK4618" s="6">
        <v>79</v>
      </c>
      <c r="EL4618" s="6">
        <v>394</v>
      </c>
      <c r="EM4618" s="6" t="s">
        <v>20</v>
      </c>
      <c r="EN4618" s="6" t="s">
        <v>22</v>
      </c>
      <c r="EO4618" s="6">
        <v>11</v>
      </c>
    </row>
    <row r="4619" spans="131:145" x14ac:dyDescent="0.25">
      <c r="EA4619" s="6" t="s">
        <v>3</v>
      </c>
      <c r="EB4619" s="6" t="s">
        <v>17</v>
      </c>
      <c r="EC4619" s="6" t="s">
        <v>1868</v>
      </c>
      <c r="ED4619" s="6" t="s">
        <v>762</v>
      </c>
      <c r="EE4619" s="6" t="s">
        <v>209</v>
      </c>
      <c r="EF4619" s="6" t="s">
        <v>125</v>
      </c>
      <c r="EG4619" s="6">
        <v>32</v>
      </c>
      <c r="EH4619" s="6">
        <v>156</v>
      </c>
      <c r="EI4619" s="6">
        <v>9</v>
      </c>
      <c r="EJ4619" s="6">
        <v>58</v>
      </c>
      <c r="EK4619" s="6">
        <v>9</v>
      </c>
      <c r="EL4619" s="6">
        <v>58</v>
      </c>
      <c r="EM4619" s="6" t="s">
        <v>20</v>
      </c>
      <c r="EN4619" s="6" t="s">
        <v>21</v>
      </c>
      <c r="EO4619" s="6">
        <v>2</v>
      </c>
    </row>
    <row r="4620" spans="131:145" x14ac:dyDescent="0.25">
      <c r="EA4620" s="6" t="s">
        <v>0</v>
      </c>
      <c r="EB4620" s="6" t="s">
        <v>9</v>
      </c>
      <c r="EC4620" s="6" t="s">
        <v>1078</v>
      </c>
      <c r="ED4620" s="6" t="s">
        <v>1079</v>
      </c>
      <c r="EE4620" s="6" t="s">
        <v>97</v>
      </c>
      <c r="EF4620" s="6" t="s">
        <v>125</v>
      </c>
      <c r="EG4620" s="6">
        <v>115</v>
      </c>
      <c r="EH4620" s="6">
        <v>502</v>
      </c>
      <c r="EI4620" s="6">
        <v>123</v>
      </c>
      <c r="EJ4620" s="6">
        <v>555</v>
      </c>
      <c r="EK4620" s="6">
        <v>123</v>
      </c>
      <c r="EL4620" s="6">
        <v>555</v>
      </c>
      <c r="EM4620" s="6" t="s">
        <v>20</v>
      </c>
      <c r="EN4620" s="6" t="s">
        <v>22</v>
      </c>
      <c r="EO4620" s="6">
        <v>8</v>
      </c>
    </row>
    <row r="4621" spans="131:145" x14ac:dyDescent="0.25">
      <c r="EA4621" s="6" t="s">
        <v>3</v>
      </c>
      <c r="EB4621" s="6" t="s">
        <v>14</v>
      </c>
      <c r="EC4621" s="6" t="s">
        <v>226</v>
      </c>
      <c r="ED4621" s="6" t="s">
        <v>227</v>
      </c>
      <c r="EE4621" s="6" t="s">
        <v>97</v>
      </c>
      <c r="EF4621" s="6" t="s">
        <v>98</v>
      </c>
      <c r="EG4621" s="6">
        <v>50</v>
      </c>
      <c r="EH4621" s="6">
        <v>218</v>
      </c>
      <c r="EI4621" s="6">
        <v>53</v>
      </c>
      <c r="EJ4621" s="6">
        <v>217</v>
      </c>
      <c r="EK4621" s="6">
        <v>53</v>
      </c>
      <c r="EL4621" s="6">
        <v>217</v>
      </c>
      <c r="EM4621" s="6" t="s">
        <v>20</v>
      </c>
      <c r="EN4621" s="6" t="s">
        <v>23</v>
      </c>
      <c r="EO4621" s="6">
        <v>8</v>
      </c>
    </row>
    <row r="4622" spans="131:145" x14ac:dyDescent="0.25">
      <c r="EA4622" s="6" t="s">
        <v>0</v>
      </c>
      <c r="EB4622" s="6" t="s">
        <v>9</v>
      </c>
      <c r="EC4622" s="6" t="s">
        <v>220</v>
      </c>
      <c r="ED4622" s="6" t="s">
        <v>221</v>
      </c>
      <c r="EE4622" s="6" t="s">
        <v>97</v>
      </c>
      <c r="EF4622" s="6" t="s">
        <v>125</v>
      </c>
      <c r="EG4622" s="6">
        <v>121</v>
      </c>
      <c r="EH4622" s="6">
        <v>596</v>
      </c>
      <c r="EI4622" s="6">
        <v>129</v>
      </c>
      <c r="EJ4622" s="6">
        <v>575</v>
      </c>
      <c r="EK4622" s="6">
        <v>129</v>
      </c>
      <c r="EL4622" s="6">
        <v>575</v>
      </c>
      <c r="EM4622" s="6" t="s">
        <v>20</v>
      </c>
      <c r="EN4622" s="6" t="s">
        <v>22</v>
      </c>
      <c r="EO4622" s="6">
        <v>11</v>
      </c>
    </row>
    <row r="4623" spans="131:145" x14ac:dyDescent="0.25">
      <c r="EA4623" s="6" t="s">
        <v>3</v>
      </c>
      <c r="EB4623" s="6" t="s">
        <v>1084</v>
      </c>
      <c r="EC4623" s="6" t="s">
        <v>1085</v>
      </c>
      <c r="ED4623" s="6" t="s">
        <v>1086</v>
      </c>
      <c r="EE4623" s="6" t="s">
        <v>97</v>
      </c>
      <c r="EF4623" s="6" t="s">
        <v>125</v>
      </c>
      <c r="EG4623" s="6">
        <v>44</v>
      </c>
      <c r="EH4623" s="6">
        <v>273</v>
      </c>
      <c r="EI4623" s="6">
        <v>40</v>
      </c>
      <c r="EJ4623" s="6">
        <v>208</v>
      </c>
      <c r="EK4623" s="6">
        <v>40</v>
      </c>
      <c r="EL4623" s="6">
        <v>208</v>
      </c>
      <c r="EM4623" s="6" t="s">
        <v>20</v>
      </c>
      <c r="EN4623" s="6" t="s">
        <v>21</v>
      </c>
      <c r="EO4623" s="6">
        <v>6</v>
      </c>
    </row>
    <row r="4624" spans="131:145" x14ac:dyDescent="0.25">
      <c r="EA4624" s="6" t="s">
        <v>0</v>
      </c>
      <c r="EB4624" s="6" t="s">
        <v>13</v>
      </c>
      <c r="EC4624" s="6" t="s">
        <v>241</v>
      </c>
      <c r="ED4624" s="6" t="s">
        <v>242</v>
      </c>
      <c r="EE4624" s="6" t="s">
        <v>97</v>
      </c>
      <c r="EF4624" s="6" t="s">
        <v>98</v>
      </c>
      <c r="EG4624" s="6">
        <v>65</v>
      </c>
      <c r="EH4624" s="6">
        <v>347</v>
      </c>
      <c r="EI4624" s="6">
        <v>65</v>
      </c>
      <c r="EJ4624" s="6">
        <v>347</v>
      </c>
      <c r="EK4624" s="6">
        <v>65</v>
      </c>
      <c r="EL4624" s="6">
        <v>347</v>
      </c>
      <c r="EM4624" s="6" t="s">
        <v>20</v>
      </c>
      <c r="EN4624" s="6" t="s">
        <v>22</v>
      </c>
      <c r="EO4624" s="6">
        <v>5</v>
      </c>
    </row>
    <row r="4625" spans="131:145" x14ac:dyDescent="0.25">
      <c r="EA4625" s="6" t="s">
        <v>3</v>
      </c>
      <c r="EB4625" s="6" t="s">
        <v>15</v>
      </c>
      <c r="EC4625" s="6" t="s">
        <v>794</v>
      </c>
      <c r="ED4625" s="6" t="s">
        <v>795</v>
      </c>
      <c r="EE4625" s="6" t="s">
        <v>97</v>
      </c>
      <c r="EF4625" s="6" t="s">
        <v>125</v>
      </c>
      <c r="EG4625" s="6">
        <v>78</v>
      </c>
      <c r="EH4625" s="6">
        <v>390</v>
      </c>
      <c r="EI4625" s="6">
        <v>77</v>
      </c>
      <c r="EJ4625" s="6">
        <v>384</v>
      </c>
      <c r="EK4625" s="6">
        <v>77</v>
      </c>
      <c r="EL4625" s="6">
        <v>384</v>
      </c>
      <c r="EM4625" s="6" t="s">
        <v>20</v>
      </c>
      <c r="EN4625" s="6" t="s">
        <v>21</v>
      </c>
      <c r="EO4625" s="6">
        <v>8</v>
      </c>
    </row>
    <row r="4626" spans="131:145" x14ac:dyDescent="0.25">
      <c r="EA4626" s="6" t="s">
        <v>0</v>
      </c>
      <c r="EB4626" s="6" t="s">
        <v>7</v>
      </c>
      <c r="EC4626" s="6" t="s">
        <v>143</v>
      </c>
      <c r="ED4626" s="6" t="s">
        <v>144</v>
      </c>
      <c r="EE4626" s="6" t="s">
        <v>97</v>
      </c>
      <c r="EF4626" s="6" t="s">
        <v>132</v>
      </c>
      <c r="EG4626" s="6">
        <v>12</v>
      </c>
      <c r="EH4626" s="6">
        <v>51</v>
      </c>
      <c r="EI4626" s="6">
        <v>4</v>
      </c>
      <c r="EJ4626" s="6">
        <v>20</v>
      </c>
      <c r="EK4626" s="6">
        <v>12</v>
      </c>
      <c r="EL4626" s="6">
        <v>52</v>
      </c>
      <c r="EM4626" s="6" t="s">
        <v>20</v>
      </c>
      <c r="EN4626" s="6" t="s">
        <v>21</v>
      </c>
      <c r="EO4626" s="6">
        <v>2</v>
      </c>
    </row>
    <row r="4627" spans="131:145" x14ac:dyDescent="0.25">
      <c r="EA4627" s="6" t="s">
        <v>0</v>
      </c>
      <c r="EB4627" s="6" t="s">
        <v>13</v>
      </c>
      <c r="EC4627" s="6" t="s">
        <v>205</v>
      </c>
      <c r="ED4627" s="6" t="s">
        <v>206</v>
      </c>
      <c r="EE4627" s="6" t="s">
        <v>97</v>
      </c>
      <c r="EF4627" s="6" t="s">
        <v>125</v>
      </c>
      <c r="EG4627" s="6">
        <v>116</v>
      </c>
      <c r="EH4627" s="6">
        <v>530</v>
      </c>
      <c r="EI4627" s="6">
        <v>105</v>
      </c>
      <c r="EJ4627" s="6">
        <v>464</v>
      </c>
      <c r="EK4627" s="6">
        <v>105</v>
      </c>
      <c r="EL4627" s="6">
        <v>492</v>
      </c>
      <c r="EM4627" s="6" t="s">
        <v>20</v>
      </c>
      <c r="EN4627" s="6" t="s">
        <v>22</v>
      </c>
      <c r="EO4627" s="6">
        <v>10</v>
      </c>
    </row>
    <row r="4628" spans="131:145" x14ac:dyDescent="0.25">
      <c r="EA4628" s="6" t="s">
        <v>3</v>
      </c>
      <c r="EB4628" s="6" t="s">
        <v>15</v>
      </c>
      <c r="EC4628" s="6" t="s">
        <v>1863</v>
      </c>
      <c r="ED4628" s="6" t="s">
        <v>801</v>
      </c>
      <c r="EE4628" s="6" t="s">
        <v>97</v>
      </c>
      <c r="EF4628" s="6" t="s">
        <v>125</v>
      </c>
      <c r="EG4628" s="6">
        <v>70</v>
      </c>
      <c r="EH4628" s="6">
        <v>273</v>
      </c>
      <c r="EI4628" s="6">
        <v>71</v>
      </c>
      <c r="EJ4628" s="6">
        <v>278</v>
      </c>
      <c r="EK4628" s="6">
        <v>71</v>
      </c>
      <c r="EL4628" s="6">
        <v>278</v>
      </c>
      <c r="EM4628" s="6" t="s">
        <v>20</v>
      </c>
      <c r="EN4628" s="6" t="s">
        <v>21</v>
      </c>
      <c r="EO4628" s="6">
        <v>14</v>
      </c>
    </row>
    <row r="4629" spans="131:145" x14ac:dyDescent="0.25">
      <c r="EA4629" s="6" t="s">
        <v>0</v>
      </c>
      <c r="EB4629" s="6" t="s">
        <v>5</v>
      </c>
      <c r="EC4629" s="6" t="s">
        <v>713</v>
      </c>
      <c r="ED4629" s="6" t="s">
        <v>714</v>
      </c>
      <c r="EE4629" s="6" t="s">
        <v>209</v>
      </c>
      <c r="EF4629" s="6" t="s">
        <v>125</v>
      </c>
      <c r="EG4629" s="6">
        <v>110</v>
      </c>
      <c r="EH4629" s="6">
        <v>643</v>
      </c>
      <c r="EI4629" s="6">
        <v>106</v>
      </c>
      <c r="EK4629" s="6">
        <v>124</v>
      </c>
      <c r="EL4629" s="6">
        <v>0</v>
      </c>
      <c r="EM4629" s="6" t="s">
        <v>20</v>
      </c>
      <c r="EN4629" s="6" t="s">
        <v>23</v>
      </c>
      <c r="EO4629" s="6">
        <v>0</v>
      </c>
    </row>
    <row r="4630" spans="131:145" x14ac:dyDescent="0.25">
      <c r="EA4630" s="6" t="s">
        <v>3</v>
      </c>
      <c r="EB4630" s="6" t="s">
        <v>17</v>
      </c>
      <c r="EC4630" s="6" t="s">
        <v>1868</v>
      </c>
      <c r="ED4630" s="6" t="s">
        <v>762</v>
      </c>
      <c r="EE4630" s="6" t="s">
        <v>209</v>
      </c>
      <c r="EF4630" s="6" t="s">
        <v>125</v>
      </c>
      <c r="EG4630" s="6">
        <v>32</v>
      </c>
      <c r="EH4630" s="6">
        <v>156</v>
      </c>
      <c r="EI4630" s="6">
        <v>9</v>
      </c>
      <c r="EJ4630" s="6">
        <v>58</v>
      </c>
      <c r="EK4630" s="6">
        <v>9</v>
      </c>
      <c r="EL4630" s="6">
        <v>58</v>
      </c>
      <c r="EM4630" s="6" t="s">
        <v>20</v>
      </c>
      <c r="EN4630" s="6" t="s">
        <v>23</v>
      </c>
      <c r="EO4630" s="6">
        <v>3</v>
      </c>
    </row>
    <row r="4631" spans="131:145" x14ac:dyDescent="0.25">
      <c r="EA4631" s="6" t="s">
        <v>3</v>
      </c>
      <c r="EB4631" s="6" t="s">
        <v>15</v>
      </c>
      <c r="EC4631" s="6" t="s">
        <v>1862</v>
      </c>
      <c r="ED4631" s="6" t="s">
        <v>799</v>
      </c>
      <c r="EE4631" s="6" t="s">
        <v>97</v>
      </c>
      <c r="EF4631" s="6" t="s">
        <v>125</v>
      </c>
      <c r="EG4631" s="6">
        <v>51</v>
      </c>
      <c r="EH4631" s="6">
        <v>260</v>
      </c>
      <c r="EI4631" s="6">
        <v>51</v>
      </c>
      <c r="EJ4631" s="6">
        <v>263</v>
      </c>
      <c r="EK4631" s="6">
        <v>51</v>
      </c>
      <c r="EL4631" s="6">
        <v>263</v>
      </c>
      <c r="EM4631" s="6" t="s">
        <v>20</v>
      </c>
      <c r="EN4631" s="6" t="s">
        <v>23</v>
      </c>
      <c r="EO4631" s="6">
        <v>8</v>
      </c>
    </row>
    <row r="4632" spans="131:145" x14ac:dyDescent="0.25">
      <c r="EA4632" s="6" t="s">
        <v>3</v>
      </c>
      <c r="EB4632" s="6" t="s">
        <v>14</v>
      </c>
      <c r="EC4632" s="6" t="s">
        <v>785</v>
      </c>
      <c r="ED4632" s="6" t="s">
        <v>786</v>
      </c>
      <c r="EE4632" s="6" t="s">
        <v>97</v>
      </c>
      <c r="EF4632" s="6" t="s">
        <v>98</v>
      </c>
      <c r="EG4632" s="6">
        <v>140</v>
      </c>
      <c r="EH4632" s="6">
        <v>613</v>
      </c>
      <c r="EI4632" s="6">
        <v>137</v>
      </c>
      <c r="EJ4632" s="6">
        <v>622</v>
      </c>
      <c r="EK4632" s="6">
        <v>137</v>
      </c>
      <c r="EL4632" s="6">
        <v>622</v>
      </c>
      <c r="EM4632" s="6" t="s">
        <v>20</v>
      </c>
      <c r="EN4632" s="6" t="s">
        <v>23</v>
      </c>
      <c r="EO4632" s="6">
        <v>50</v>
      </c>
    </row>
    <row r="4633" spans="131:145" x14ac:dyDescent="0.25">
      <c r="EA4633" s="6" t="s">
        <v>3</v>
      </c>
      <c r="EB4633" s="6" t="s">
        <v>16</v>
      </c>
      <c r="EC4633" s="6" t="s">
        <v>230</v>
      </c>
      <c r="ED4633" s="6" t="s">
        <v>231</v>
      </c>
      <c r="EE4633" s="6" t="s">
        <v>97</v>
      </c>
      <c r="EF4633" s="6" t="s">
        <v>98</v>
      </c>
      <c r="EG4633" s="6">
        <v>31</v>
      </c>
      <c r="EH4633" s="6">
        <v>191</v>
      </c>
      <c r="EI4633" s="6">
        <v>31</v>
      </c>
      <c r="EJ4633" s="6">
        <v>183</v>
      </c>
      <c r="EK4633" s="6">
        <v>31</v>
      </c>
      <c r="EL4633" s="6">
        <v>183</v>
      </c>
      <c r="EM4633" s="6" t="s">
        <v>20</v>
      </c>
      <c r="EN4633" s="6" t="s">
        <v>22</v>
      </c>
      <c r="EO4633" s="6">
        <v>5</v>
      </c>
    </row>
    <row r="4634" spans="131:145" x14ac:dyDescent="0.25">
      <c r="EA4634" s="6" t="s">
        <v>0</v>
      </c>
      <c r="EB4634" s="6" t="s">
        <v>13</v>
      </c>
      <c r="EC4634" s="6" t="s">
        <v>201</v>
      </c>
      <c r="ED4634" s="6" t="s">
        <v>202</v>
      </c>
      <c r="EE4634" s="6" t="s">
        <v>97</v>
      </c>
      <c r="EF4634" s="6" t="s">
        <v>132</v>
      </c>
      <c r="EG4634" s="6">
        <v>8</v>
      </c>
      <c r="EH4634" s="6">
        <v>40</v>
      </c>
      <c r="EI4634" s="6">
        <v>8</v>
      </c>
      <c r="EJ4634" s="6">
        <v>28</v>
      </c>
      <c r="EK4634" s="6">
        <v>8</v>
      </c>
      <c r="EL4634" s="6">
        <v>40</v>
      </c>
      <c r="EM4634" s="6" t="s">
        <v>20</v>
      </c>
      <c r="EN4634" s="6" t="s">
        <v>23</v>
      </c>
      <c r="EO4634" s="6">
        <v>3</v>
      </c>
    </row>
    <row r="4635" spans="131:145" x14ac:dyDescent="0.25">
      <c r="EA4635" s="6" t="s">
        <v>3</v>
      </c>
      <c r="EB4635" s="6" t="s">
        <v>15</v>
      </c>
      <c r="EC4635" s="6" t="s">
        <v>806</v>
      </c>
      <c r="ED4635" s="6" t="s">
        <v>807</v>
      </c>
      <c r="EE4635" s="6" t="s">
        <v>97</v>
      </c>
      <c r="EF4635" s="6" t="s">
        <v>125</v>
      </c>
      <c r="EG4635" s="6">
        <v>178</v>
      </c>
      <c r="EH4635" s="6">
        <v>827</v>
      </c>
      <c r="EI4635" s="6">
        <v>194</v>
      </c>
      <c r="EJ4635" s="6">
        <v>890</v>
      </c>
      <c r="EK4635" s="6">
        <v>194</v>
      </c>
      <c r="EL4635" s="6">
        <v>890</v>
      </c>
      <c r="EM4635" s="6" t="s">
        <v>20</v>
      </c>
      <c r="EN4635" s="6" t="s">
        <v>21</v>
      </c>
      <c r="EO4635" s="6">
        <v>29</v>
      </c>
    </row>
    <row r="4636" spans="131:145" x14ac:dyDescent="0.25">
      <c r="EA4636" s="6" t="s">
        <v>0</v>
      </c>
      <c r="EB4636" s="6" t="s">
        <v>7</v>
      </c>
      <c r="EC4636" s="6" t="s">
        <v>143</v>
      </c>
      <c r="ED4636" s="6" t="s">
        <v>144</v>
      </c>
      <c r="EE4636" s="6" t="s">
        <v>97</v>
      </c>
      <c r="EF4636" s="6" t="s">
        <v>132</v>
      </c>
      <c r="EG4636" s="6">
        <v>12</v>
      </c>
      <c r="EH4636" s="6">
        <v>51</v>
      </c>
      <c r="EI4636" s="6">
        <v>4</v>
      </c>
      <c r="EJ4636" s="6">
        <v>20</v>
      </c>
      <c r="EK4636" s="6">
        <v>12</v>
      </c>
      <c r="EL4636" s="6">
        <v>52</v>
      </c>
      <c r="EM4636" s="6" t="s">
        <v>20</v>
      </c>
      <c r="EN4636" s="6" t="s">
        <v>22</v>
      </c>
      <c r="EO4636" s="6">
        <v>4</v>
      </c>
    </row>
    <row r="4637" spans="131:145" x14ac:dyDescent="0.25">
      <c r="EA4637" s="6" t="s">
        <v>0</v>
      </c>
      <c r="EB4637" s="6" t="s">
        <v>13</v>
      </c>
      <c r="EC4637" s="6" t="s">
        <v>245</v>
      </c>
      <c r="ED4637" s="6" t="s">
        <v>246</v>
      </c>
      <c r="EE4637" s="6" t="s">
        <v>97</v>
      </c>
      <c r="EF4637" s="6" t="s">
        <v>98</v>
      </c>
      <c r="EG4637" s="6">
        <v>25</v>
      </c>
      <c r="EH4637" s="6">
        <v>133</v>
      </c>
      <c r="EI4637" s="6">
        <v>22</v>
      </c>
      <c r="EJ4637" s="6">
        <v>95</v>
      </c>
      <c r="EK4637" s="6">
        <v>25</v>
      </c>
      <c r="EL4637" s="6">
        <v>134</v>
      </c>
      <c r="EM4637" s="6" t="s">
        <v>20</v>
      </c>
      <c r="EN4637" s="6" t="s">
        <v>23</v>
      </c>
      <c r="EO4637" s="6">
        <v>5</v>
      </c>
    </row>
    <row r="4638" spans="131:145" x14ac:dyDescent="0.25">
      <c r="EA4638" s="6" t="s">
        <v>3</v>
      </c>
      <c r="EB4638" s="6" t="s">
        <v>15</v>
      </c>
      <c r="EC4638" s="6" t="s">
        <v>806</v>
      </c>
      <c r="ED4638" s="6" t="s">
        <v>807</v>
      </c>
      <c r="EE4638" s="6" t="s">
        <v>97</v>
      </c>
      <c r="EF4638" s="6" t="s">
        <v>125</v>
      </c>
      <c r="EG4638" s="6">
        <v>178</v>
      </c>
      <c r="EH4638" s="6">
        <v>827</v>
      </c>
      <c r="EI4638" s="6">
        <v>194</v>
      </c>
      <c r="EJ4638" s="6">
        <v>890</v>
      </c>
      <c r="EK4638" s="6">
        <v>194</v>
      </c>
      <c r="EL4638" s="6">
        <v>890</v>
      </c>
      <c r="EM4638" s="6" t="s">
        <v>20</v>
      </c>
      <c r="EN4638" s="6" t="s">
        <v>22</v>
      </c>
      <c r="EO4638" s="6">
        <v>25</v>
      </c>
    </row>
    <row r="4639" spans="131:145" x14ac:dyDescent="0.25">
      <c r="EA4639" s="6" t="s">
        <v>0</v>
      </c>
      <c r="EB4639" s="6" t="s">
        <v>13</v>
      </c>
      <c r="EC4639" s="6" t="s">
        <v>205</v>
      </c>
      <c r="ED4639" s="6" t="s">
        <v>206</v>
      </c>
      <c r="EE4639" s="6" t="s">
        <v>97</v>
      </c>
      <c r="EF4639" s="6" t="s">
        <v>125</v>
      </c>
      <c r="EG4639" s="6">
        <v>116</v>
      </c>
      <c r="EH4639" s="6">
        <v>530</v>
      </c>
      <c r="EI4639" s="6">
        <v>105</v>
      </c>
      <c r="EJ4639" s="6">
        <v>464</v>
      </c>
      <c r="EK4639" s="6">
        <v>105</v>
      </c>
      <c r="EL4639" s="6">
        <v>492</v>
      </c>
      <c r="EM4639" s="6" t="s">
        <v>20</v>
      </c>
      <c r="EN4639" s="6" t="s">
        <v>21</v>
      </c>
      <c r="EO4639" s="6">
        <v>13</v>
      </c>
    </row>
    <row r="4640" spans="131:145" x14ac:dyDescent="0.25">
      <c r="EA4640" s="6" t="s">
        <v>3</v>
      </c>
      <c r="EB4640" s="6" t="s">
        <v>17</v>
      </c>
      <c r="EC4640" s="6" t="s">
        <v>767</v>
      </c>
      <c r="ED4640" s="6" t="s">
        <v>768</v>
      </c>
      <c r="EE4640" s="6" t="s">
        <v>97</v>
      </c>
      <c r="EF4640" s="6" t="s">
        <v>98</v>
      </c>
      <c r="EG4640" s="6">
        <v>61</v>
      </c>
      <c r="EH4640" s="6">
        <v>264</v>
      </c>
      <c r="EI4640" s="6">
        <v>55</v>
      </c>
      <c r="EJ4640" s="6">
        <v>251</v>
      </c>
      <c r="EK4640" s="6">
        <v>55</v>
      </c>
      <c r="EL4640" s="6">
        <v>251</v>
      </c>
      <c r="EM4640" s="6" t="s">
        <v>20</v>
      </c>
      <c r="EN4640" s="6" t="s">
        <v>23</v>
      </c>
      <c r="EO4640" s="6">
        <v>9</v>
      </c>
    </row>
    <row r="4641" spans="131:145" x14ac:dyDescent="0.25">
      <c r="EA4641" s="6" t="s">
        <v>3</v>
      </c>
      <c r="EB4641" s="6" t="s">
        <v>18</v>
      </c>
      <c r="EC4641" s="6" t="s">
        <v>809</v>
      </c>
      <c r="ED4641" s="6" t="s">
        <v>810</v>
      </c>
      <c r="EE4641" s="6" t="s">
        <v>97</v>
      </c>
      <c r="EF4641" s="6" t="s">
        <v>98</v>
      </c>
      <c r="EG4641" s="6">
        <v>12</v>
      </c>
      <c r="EH4641" s="6">
        <v>52</v>
      </c>
      <c r="EI4641" s="6">
        <v>10</v>
      </c>
      <c r="EJ4641" s="6">
        <v>44</v>
      </c>
      <c r="EK4641" s="6">
        <v>10</v>
      </c>
      <c r="EL4641" s="6">
        <v>44</v>
      </c>
      <c r="EM4641" s="6" t="s">
        <v>20</v>
      </c>
      <c r="EN4641" s="6" t="s">
        <v>21</v>
      </c>
      <c r="EO4641" s="6">
        <v>1</v>
      </c>
    </row>
    <row r="4642" spans="131:145" x14ac:dyDescent="0.25">
      <c r="EA4642" s="6" t="s">
        <v>3</v>
      </c>
      <c r="EB4642" s="6" t="s">
        <v>16</v>
      </c>
      <c r="EC4642" s="6" t="s">
        <v>813</v>
      </c>
      <c r="ED4642" s="6" t="s">
        <v>814</v>
      </c>
      <c r="EE4642" s="6" t="s">
        <v>97</v>
      </c>
      <c r="EF4642" s="6" t="s">
        <v>98</v>
      </c>
      <c r="EG4642" s="6">
        <v>38</v>
      </c>
      <c r="EH4642" s="6">
        <v>164</v>
      </c>
      <c r="EI4642" s="6">
        <v>37</v>
      </c>
      <c r="EJ4642" s="6">
        <v>155</v>
      </c>
      <c r="EK4642" s="6">
        <v>38</v>
      </c>
      <c r="EL4642" s="6">
        <v>4</v>
      </c>
      <c r="EM4642" s="6" t="s">
        <v>20</v>
      </c>
      <c r="EN4642" s="6" t="s">
        <v>21</v>
      </c>
      <c r="EO4642" s="6">
        <v>9</v>
      </c>
    </row>
    <row r="4643" spans="131:145" x14ac:dyDescent="0.25">
      <c r="EA4643" s="6" t="s">
        <v>0</v>
      </c>
      <c r="EB4643" s="6" t="s">
        <v>9</v>
      </c>
      <c r="EC4643" s="6" t="s">
        <v>135</v>
      </c>
      <c r="ED4643" s="6" t="s">
        <v>136</v>
      </c>
      <c r="EE4643" s="6" t="s">
        <v>97</v>
      </c>
      <c r="EF4643" s="6" t="s">
        <v>125</v>
      </c>
      <c r="EG4643" s="6">
        <v>207</v>
      </c>
      <c r="EH4643" s="6">
        <v>1141</v>
      </c>
      <c r="EI4643" s="6">
        <v>352</v>
      </c>
      <c r="EJ4643" s="6">
        <v>1386</v>
      </c>
      <c r="EK4643" s="6">
        <v>352</v>
      </c>
      <c r="EL4643" s="6">
        <v>1386</v>
      </c>
      <c r="EM4643" s="6" t="s">
        <v>20</v>
      </c>
      <c r="EN4643" s="6" t="s">
        <v>23</v>
      </c>
      <c r="EO4643" s="6">
        <v>293</v>
      </c>
    </row>
    <row r="4644" spans="131:145" x14ac:dyDescent="0.25">
      <c r="EA4644" s="6" t="s">
        <v>0</v>
      </c>
      <c r="EB4644" s="6" t="s">
        <v>13</v>
      </c>
      <c r="EC4644" s="6" t="s">
        <v>201</v>
      </c>
      <c r="ED4644" s="6" t="s">
        <v>202</v>
      </c>
      <c r="EE4644" s="6" t="s">
        <v>97</v>
      </c>
      <c r="EF4644" s="6" t="s">
        <v>132</v>
      </c>
      <c r="EG4644" s="6">
        <v>8</v>
      </c>
      <c r="EH4644" s="6">
        <v>40</v>
      </c>
      <c r="EI4644" s="6">
        <v>8</v>
      </c>
      <c r="EJ4644" s="6">
        <v>28</v>
      </c>
      <c r="EK4644" s="6">
        <v>8</v>
      </c>
      <c r="EL4644" s="6">
        <v>40</v>
      </c>
      <c r="EM4644" s="6" t="s">
        <v>20</v>
      </c>
      <c r="EN4644" s="6" t="s">
        <v>21</v>
      </c>
      <c r="EO4644" s="6">
        <v>2</v>
      </c>
    </row>
    <row r="4645" spans="131:145" x14ac:dyDescent="0.25">
      <c r="EA4645" s="6" t="s">
        <v>0</v>
      </c>
      <c r="EB4645" s="6" t="s">
        <v>9</v>
      </c>
      <c r="EC4645" s="6" t="s">
        <v>135</v>
      </c>
      <c r="ED4645" s="6" t="s">
        <v>136</v>
      </c>
      <c r="EE4645" s="6" t="s">
        <v>97</v>
      </c>
      <c r="EF4645" s="6" t="s">
        <v>125</v>
      </c>
      <c r="EG4645" s="6">
        <v>207</v>
      </c>
      <c r="EH4645" s="6">
        <v>1141</v>
      </c>
      <c r="EI4645" s="6">
        <v>352</v>
      </c>
      <c r="EJ4645" s="6">
        <v>1386</v>
      </c>
      <c r="EK4645" s="6">
        <v>352</v>
      </c>
      <c r="EL4645" s="6">
        <v>1386</v>
      </c>
      <c r="EM4645" s="6" t="s">
        <v>20</v>
      </c>
      <c r="EN4645" s="6" t="s">
        <v>22</v>
      </c>
      <c r="EO4645" s="6">
        <v>137</v>
      </c>
    </row>
    <row r="4646" spans="131:145" x14ac:dyDescent="0.25">
      <c r="EA4646" s="6" t="s">
        <v>0</v>
      </c>
      <c r="EB4646" s="6" t="s">
        <v>6</v>
      </c>
      <c r="EC4646" s="6" t="s">
        <v>718</v>
      </c>
      <c r="ED4646" s="6" t="s">
        <v>719</v>
      </c>
      <c r="EE4646" s="6" t="s">
        <v>97</v>
      </c>
      <c r="EF4646" s="6" t="s">
        <v>132</v>
      </c>
      <c r="EG4646" s="6">
        <v>68</v>
      </c>
      <c r="EH4646" s="6">
        <v>327</v>
      </c>
      <c r="EI4646" s="6">
        <v>10</v>
      </c>
      <c r="EJ4646" s="6">
        <v>20</v>
      </c>
      <c r="EK4646" s="6">
        <v>63</v>
      </c>
      <c r="EL4646" s="6">
        <v>307</v>
      </c>
      <c r="EM4646" s="6" t="s">
        <v>20</v>
      </c>
      <c r="EN4646" s="6" t="s">
        <v>22</v>
      </c>
      <c r="EO4646" s="6">
        <v>5</v>
      </c>
    </row>
    <row r="4647" spans="131:145" x14ac:dyDescent="0.25">
      <c r="EA4647" s="6" t="s">
        <v>3</v>
      </c>
      <c r="EB4647" s="6" t="s">
        <v>15</v>
      </c>
      <c r="EC4647" s="6" t="s">
        <v>234</v>
      </c>
      <c r="ED4647" s="6" t="s">
        <v>1060</v>
      </c>
      <c r="EE4647" s="6" t="s">
        <v>97</v>
      </c>
      <c r="EF4647" s="6" t="s">
        <v>132</v>
      </c>
      <c r="EG4647" s="6">
        <v>21</v>
      </c>
      <c r="EH4647" s="6">
        <v>107</v>
      </c>
      <c r="EI4647" s="6">
        <v>22</v>
      </c>
      <c r="EJ4647" s="6">
        <v>108</v>
      </c>
      <c r="EK4647" s="6">
        <v>22</v>
      </c>
      <c r="EL4647" s="6">
        <v>0</v>
      </c>
      <c r="EM4647" s="6" t="s">
        <v>20</v>
      </c>
      <c r="EN4647" s="6" t="s">
        <v>22</v>
      </c>
      <c r="EO4647" s="6">
        <v>0</v>
      </c>
    </row>
    <row r="4648" spans="131:145" x14ac:dyDescent="0.25">
      <c r="EA4648" s="6" t="s">
        <v>3</v>
      </c>
      <c r="EB4648" s="6" t="s">
        <v>15</v>
      </c>
      <c r="EC4648" s="6" t="s">
        <v>1862</v>
      </c>
      <c r="ED4648" s="6" t="s">
        <v>799</v>
      </c>
      <c r="EE4648" s="6" t="s">
        <v>97</v>
      </c>
      <c r="EF4648" s="6" t="s">
        <v>125</v>
      </c>
      <c r="EG4648" s="6">
        <v>51</v>
      </c>
      <c r="EH4648" s="6">
        <v>260</v>
      </c>
      <c r="EI4648" s="6">
        <v>51</v>
      </c>
      <c r="EJ4648" s="6">
        <v>263</v>
      </c>
      <c r="EK4648" s="6">
        <v>51</v>
      </c>
      <c r="EL4648" s="6">
        <v>263</v>
      </c>
      <c r="EM4648" s="6" t="s">
        <v>20</v>
      </c>
      <c r="EN4648" s="6" t="s">
        <v>22</v>
      </c>
      <c r="EO4648" s="6">
        <v>4</v>
      </c>
    </row>
    <row r="4649" spans="131:145" x14ac:dyDescent="0.25">
      <c r="EA4649" s="6" t="s">
        <v>3</v>
      </c>
      <c r="EB4649" s="6" t="s">
        <v>17</v>
      </c>
      <c r="EC4649" s="6" t="s">
        <v>232</v>
      </c>
      <c r="ED4649" s="6" t="s">
        <v>233</v>
      </c>
      <c r="EE4649" s="6" t="s">
        <v>97</v>
      </c>
      <c r="EF4649" s="6" t="s">
        <v>98</v>
      </c>
      <c r="EG4649" s="6">
        <v>30</v>
      </c>
      <c r="EH4649" s="6">
        <v>188</v>
      </c>
      <c r="EI4649" s="6">
        <v>24</v>
      </c>
      <c r="EJ4649" s="6">
        <v>112</v>
      </c>
      <c r="EK4649" s="6">
        <v>24</v>
      </c>
      <c r="EL4649" s="6">
        <v>112</v>
      </c>
      <c r="EM4649" s="6" t="s">
        <v>20</v>
      </c>
      <c r="EN4649" s="6" t="s">
        <v>22</v>
      </c>
      <c r="EO4649" s="6">
        <v>1</v>
      </c>
    </row>
    <row r="4650" spans="131:145" x14ac:dyDescent="0.25">
      <c r="EA4650" s="6" t="s">
        <v>0</v>
      </c>
      <c r="EB4650" s="6" t="s">
        <v>13</v>
      </c>
      <c r="EC4650" s="6" t="s">
        <v>243</v>
      </c>
      <c r="ED4650" s="6" t="s">
        <v>244</v>
      </c>
      <c r="EE4650" s="6" t="s">
        <v>97</v>
      </c>
      <c r="EF4650" s="6" t="s">
        <v>98</v>
      </c>
      <c r="EG4650" s="6">
        <v>67</v>
      </c>
      <c r="EH4650" s="6">
        <v>350</v>
      </c>
      <c r="EI4650" s="6">
        <v>67</v>
      </c>
      <c r="EJ4650" s="6">
        <v>350</v>
      </c>
      <c r="EK4650" s="6">
        <v>67</v>
      </c>
      <c r="EL4650" s="6">
        <v>350</v>
      </c>
      <c r="EM4650" s="6" t="s">
        <v>20</v>
      </c>
      <c r="EN4650" s="6" t="s">
        <v>21</v>
      </c>
      <c r="EO4650" s="6">
        <v>13</v>
      </c>
    </row>
    <row r="4651" spans="131:145" x14ac:dyDescent="0.25">
      <c r="EA4651" s="6" t="s">
        <v>0</v>
      </c>
      <c r="EB4651" s="6" t="s">
        <v>6</v>
      </c>
      <c r="EC4651" s="6" t="s">
        <v>721</v>
      </c>
      <c r="ED4651" s="6" t="s">
        <v>722</v>
      </c>
      <c r="EE4651" s="6" t="s">
        <v>97</v>
      </c>
      <c r="EF4651" s="6" t="s">
        <v>125</v>
      </c>
      <c r="EG4651" s="6">
        <v>30</v>
      </c>
      <c r="EH4651" s="6">
        <v>181</v>
      </c>
      <c r="EI4651" s="6">
        <v>30</v>
      </c>
      <c r="EJ4651" s="6">
        <v>181</v>
      </c>
      <c r="EK4651" s="6">
        <v>30</v>
      </c>
      <c r="EL4651" s="6">
        <v>181</v>
      </c>
      <c r="EM4651" s="6" t="s">
        <v>20</v>
      </c>
      <c r="EN4651" s="6" t="s">
        <v>23</v>
      </c>
      <c r="EO4651" s="6">
        <v>11</v>
      </c>
    </row>
    <row r="4652" spans="131:145" x14ac:dyDescent="0.25">
      <c r="EA4652" s="6" t="s">
        <v>3</v>
      </c>
      <c r="EB4652" s="6" t="s">
        <v>15</v>
      </c>
      <c r="EC4652" s="6" t="s">
        <v>1862</v>
      </c>
      <c r="ED4652" s="6" t="s">
        <v>799</v>
      </c>
      <c r="EE4652" s="6" t="s">
        <v>97</v>
      </c>
      <c r="EF4652" s="6" t="s">
        <v>125</v>
      </c>
      <c r="EG4652" s="6">
        <v>51</v>
      </c>
      <c r="EH4652" s="6">
        <v>260</v>
      </c>
      <c r="EI4652" s="6">
        <v>51</v>
      </c>
      <c r="EJ4652" s="6">
        <v>263</v>
      </c>
      <c r="EK4652" s="6">
        <v>51</v>
      </c>
      <c r="EL4652" s="6">
        <v>263</v>
      </c>
      <c r="EM4652" s="6" t="s">
        <v>20</v>
      </c>
      <c r="EN4652" s="6" t="s">
        <v>21</v>
      </c>
      <c r="EO4652" s="6">
        <v>4</v>
      </c>
    </row>
    <row r="4653" spans="131:145" x14ac:dyDescent="0.25">
      <c r="EA4653" s="6" t="s">
        <v>0</v>
      </c>
      <c r="EB4653" s="6" t="s">
        <v>13</v>
      </c>
      <c r="EC4653" s="6" t="s">
        <v>247</v>
      </c>
      <c r="ED4653" s="6" t="s">
        <v>248</v>
      </c>
      <c r="EE4653" s="6" t="s">
        <v>97</v>
      </c>
      <c r="EF4653" s="6" t="s">
        <v>98</v>
      </c>
      <c r="EG4653" s="6">
        <v>10</v>
      </c>
      <c r="EH4653" s="6">
        <v>39</v>
      </c>
      <c r="EI4653" s="6">
        <v>7</v>
      </c>
      <c r="EJ4653" s="6">
        <v>25</v>
      </c>
      <c r="EK4653" s="6">
        <v>10</v>
      </c>
      <c r="EL4653" s="6">
        <v>39</v>
      </c>
      <c r="EM4653" s="6" t="s">
        <v>20</v>
      </c>
      <c r="EN4653" s="6" t="s">
        <v>22</v>
      </c>
      <c r="EO4653" s="6">
        <v>1</v>
      </c>
    </row>
    <row r="4654" spans="131:145" x14ac:dyDescent="0.25">
      <c r="EA4654" s="6" t="s">
        <v>0</v>
      </c>
      <c r="EB4654" s="6" t="s">
        <v>13</v>
      </c>
      <c r="EC4654" s="6" t="s">
        <v>175</v>
      </c>
      <c r="ED4654" s="6" t="s">
        <v>176</v>
      </c>
      <c r="EE4654" s="6" t="s">
        <v>97</v>
      </c>
      <c r="EF4654" s="6" t="s">
        <v>125</v>
      </c>
      <c r="EG4654" s="6">
        <v>35</v>
      </c>
      <c r="EH4654" s="6">
        <v>215</v>
      </c>
      <c r="EI4654" s="6">
        <v>35</v>
      </c>
      <c r="EJ4654" s="6">
        <v>211</v>
      </c>
      <c r="EK4654" s="6">
        <v>35</v>
      </c>
      <c r="EL4654" s="6">
        <v>212</v>
      </c>
      <c r="EM4654" s="6" t="s">
        <v>20</v>
      </c>
      <c r="EN4654" s="6" t="s">
        <v>23</v>
      </c>
      <c r="EO4654" s="6">
        <v>7</v>
      </c>
    </row>
    <row r="4655" spans="131:145" x14ac:dyDescent="0.25">
      <c r="EA4655" s="6" t="s">
        <v>3</v>
      </c>
      <c r="EB4655" s="6" t="s">
        <v>16</v>
      </c>
      <c r="EC4655" s="6" t="s">
        <v>230</v>
      </c>
      <c r="ED4655" s="6" t="s">
        <v>231</v>
      </c>
      <c r="EE4655" s="6" t="s">
        <v>97</v>
      </c>
      <c r="EF4655" s="6" t="s">
        <v>98</v>
      </c>
      <c r="EG4655" s="6">
        <v>31</v>
      </c>
      <c r="EH4655" s="6">
        <v>191</v>
      </c>
      <c r="EI4655" s="6">
        <v>31</v>
      </c>
      <c r="EJ4655" s="6">
        <v>183</v>
      </c>
      <c r="EK4655" s="6">
        <v>31</v>
      </c>
      <c r="EL4655" s="6">
        <v>183</v>
      </c>
      <c r="EM4655" s="6" t="s">
        <v>20</v>
      </c>
      <c r="EN4655" s="6" t="s">
        <v>21</v>
      </c>
      <c r="EO4655" s="6">
        <v>4</v>
      </c>
    </row>
    <row r="4656" spans="131:145" x14ac:dyDescent="0.25">
      <c r="EA4656" s="6" t="s">
        <v>0</v>
      </c>
      <c r="EB4656" s="6" t="s">
        <v>6</v>
      </c>
      <c r="EC4656" s="6" t="s">
        <v>721</v>
      </c>
      <c r="ED4656" s="6" t="s">
        <v>722</v>
      </c>
      <c r="EE4656" s="6" t="s">
        <v>97</v>
      </c>
      <c r="EF4656" s="6" t="s">
        <v>125</v>
      </c>
      <c r="EG4656" s="6">
        <v>30</v>
      </c>
      <c r="EH4656" s="6">
        <v>181</v>
      </c>
      <c r="EI4656" s="6">
        <v>30</v>
      </c>
      <c r="EJ4656" s="6">
        <v>181</v>
      </c>
      <c r="EK4656" s="6">
        <v>30</v>
      </c>
      <c r="EL4656" s="6">
        <v>181</v>
      </c>
      <c r="EM4656" s="6" t="s">
        <v>20</v>
      </c>
      <c r="EN4656" s="6" t="s">
        <v>22</v>
      </c>
      <c r="EO4656" s="6">
        <v>3</v>
      </c>
    </row>
    <row r="4657" spans="131:145" x14ac:dyDescent="0.25">
      <c r="EA4657" s="6" t="s">
        <v>3</v>
      </c>
      <c r="EB4657" s="6" t="s">
        <v>15</v>
      </c>
      <c r="EC4657" s="6" t="s">
        <v>794</v>
      </c>
      <c r="ED4657" s="6" t="s">
        <v>795</v>
      </c>
      <c r="EE4657" s="6" t="s">
        <v>97</v>
      </c>
      <c r="EF4657" s="6" t="s">
        <v>125</v>
      </c>
      <c r="EG4657" s="6">
        <v>78</v>
      </c>
      <c r="EH4657" s="6">
        <v>390</v>
      </c>
      <c r="EI4657" s="6">
        <v>77</v>
      </c>
      <c r="EJ4657" s="6">
        <v>384</v>
      </c>
      <c r="EK4657" s="6">
        <v>77</v>
      </c>
      <c r="EL4657" s="6">
        <v>384</v>
      </c>
      <c r="EM4657" s="6" t="s">
        <v>20</v>
      </c>
      <c r="EN4657" s="6" t="s">
        <v>23</v>
      </c>
      <c r="EO4657" s="6">
        <v>14</v>
      </c>
    </row>
    <row r="4658" spans="131:145" x14ac:dyDescent="0.25">
      <c r="EA4658" s="6" t="s">
        <v>0</v>
      </c>
      <c r="EB4658" s="6" t="s">
        <v>9</v>
      </c>
      <c r="EC4658" s="6" t="s">
        <v>135</v>
      </c>
      <c r="ED4658" s="6" t="s">
        <v>136</v>
      </c>
      <c r="EE4658" s="6" t="s">
        <v>97</v>
      </c>
      <c r="EF4658" s="6" t="s">
        <v>125</v>
      </c>
      <c r="EG4658" s="6">
        <v>207</v>
      </c>
      <c r="EH4658" s="6">
        <v>1141</v>
      </c>
      <c r="EI4658" s="6">
        <v>352</v>
      </c>
      <c r="EJ4658" s="6">
        <v>1386</v>
      </c>
      <c r="EK4658" s="6">
        <v>352</v>
      </c>
      <c r="EL4658" s="6">
        <v>1386</v>
      </c>
      <c r="EM4658" s="6" t="s">
        <v>20</v>
      </c>
      <c r="EN4658" s="6" t="s">
        <v>21</v>
      </c>
      <c r="EO4658" s="6">
        <v>156</v>
      </c>
    </row>
    <row r="4659" spans="131:145" x14ac:dyDescent="0.25">
      <c r="EA4659" s="6" t="s">
        <v>3</v>
      </c>
      <c r="EB4659" s="6" t="s">
        <v>17</v>
      </c>
      <c r="EC4659" s="6" t="s">
        <v>767</v>
      </c>
      <c r="ED4659" s="6" t="s">
        <v>768</v>
      </c>
      <c r="EE4659" s="6" t="s">
        <v>97</v>
      </c>
      <c r="EF4659" s="6" t="s">
        <v>98</v>
      </c>
      <c r="EG4659" s="6">
        <v>61</v>
      </c>
      <c r="EH4659" s="6">
        <v>264</v>
      </c>
      <c r="EI4659" s="6">
        <v>55</v>
      </c>
      <c r="EJ4659" s="6">
        <v>251</v>
      </c>
      <c r="EK4659" s="6">
        <v>55</v>
      </c>
      <c r="EL4659" s="6">
        <v>251</v>
      </c>
      <c r="EM4659" s="6" t="s">
        <v>20</v>
      </c>
      <c r="EN4659" s="6" t="s">
        <v>22</v>
      </c>
      <c r="EO4659" s="6">
        <v>2</v>
      </c>
    </row>
    <row r="4660" spans="131:145" x14ac:dyDescent="0.25">
      <c r="EA4660" s="6" t="s">
        <v>0</v>
      </c>
      <c r="EB4660" s="6" t="s">
        <v>12</v>
      </c>
      <c r="EC4660" s="6" t="s">
        <v>1848</v>
      </c>
      <c r="ED4660" s="6" t="s">
        <v>198</v>
      </c>
      <c r="EE4660" s="6" t="s">
        <v>97</v>
      </c>
      <c r="EF4660" s="6" t="s">
        <v>125</v>
      </c>
      <c r="EG4660" s="6">
        <v>20</v>
      </c>
      <c r="EH4660" s="6">
        <v>106</v>
      </c>
      <c r="EI4660" s="6">
        <v>13</v>
      </c>
      <c r="EJ4660" s="6">
        <v>94</v>
      </c>
      <c r="EK4660" s="6">
        <v>18</v>
      </c>
      <c r="EL4660" s="6">
        <v>94</v>
      </c>
      <c r="EM4660" s="6" t="s">
        <v>20</v>
      </c>
      <c r="EN4660" s="6" t="s">
        <v>23</v>
      </c>
      <c r="EO4660" s="6">
        <v>3</v>
      </c>
    </row>
    <row r="4661" spans="131:145" x14ac:dyDescent="0.25">
      <c r="EA4661" s="6" t="s">
        <v>3</v>
      </c>
      <c r="EB4661" s="6" t="s">
        <v>15</v>
      </c>
      <c r="EC4661" s="6" t="s">
        <v>1863</v>
      </c>
      <c r="ED4661" s="6" t="s">
        <v>801</v>
      </c>
      <c r="EE4661" s="6" t="s">
        <v>97</v>
      </c>
      <c r="EF4661" s="6" t="s">
        <v>125</v>
      </c>
      <c r="EG4661" s="6">
        <v>70</v>
      </c>
      <c r="EH4661" s="6">
        <v>273</v>
      </c>
      <c r="EI4661" s="6">
        <v>71</v>
      </c>
      <c r="EJ4661" s="6">
        <v>278</v>
      </c>
      <c r="EK4661" s="6">
        <v>71</v>
      </c>
      <c r="EL4661" s="6">
        <v>278</v>
      </c>
      <c r="EM4661" s="6" t="s">
        <v>20</v>
      </c>
      <c r="EN4661" s="6" t="s">
        <v>23</v>
      </c>
      <c r="EO4661" s="6">
        <v>19</v>
      </c>
    </row>
    <row r="4662" spans="131:145" x14ac:dyDescent="0.25">
      <c r="EA4662" s="6" t="s">
        <v>0</v>
      </c>
      <c r="EB4662" s="6" t="s">
        <v>6</v>
      </c>
      <c r="EC4662" s="6" t="s">
        <v>718</v>
      </c>
      <c r="ED4662" s="6" t="s">
        <v>719</v>
      </c>
      <c r="EE4662" s="6" t="s">
        <v>97</v>
      </c>
      <c r="EF4662" s="6" t="s">
        <v>132</v>
      </c>
      <c r="EG4662" s="6">
        <v>68</v>
      </c>
      <c r="EH4662" s="6">
        <v>327</v>
      </c>
      <c r="EI4662" s="6">
        <v>10</v>
      </c>
      <c r="EJ4662" s="6">
        <v>20</v>
      </c>
      <c r="EK4662" s="6">
        <v>63</v>
      </c>
      <c r="EL4662" s="6">
        <v>307</v>
      </c>
      <c r="EM4662" s="6" t="s">
        <v>20</v>
      </c>
      <c r="EN4662" s="6" t="s">
        <v>23</v>
      </c>
      <c r="EO4662" s="6">
        <v>11</v>
      </c>
    </row>
    <row r="4663" spans="131:145" x14ac:dyDescent="0.25">
      <c r="EA4663" s="6" t="s">
        <v>0</v>
      </c>
      <c r="EB4663" s="6" t="s">
        <v>13</v>
      </c>
      <c r="EC4663" s="6" t="s">
        <v>241</v>
      </c>
      <c r="ED4663" s="6" t="s">
        <v>242</v>
      </c>
      <c r="EE4663" s="6" t="s">
        <v>97</v>
      </c>
      <c r="EF4663" s="6" t="s">
        <v>98</v>
      </c>
      <c r="EG4663" s="6">
        <v>65</v>
      </c>
      <c r="EH4663" s="6">
        <v>347</v>
      </c>
      <c r="EI4663" s="6">
        <v>65</v>
      </c>
      <c r="EJ4663" s="6">
        <v>347</v>
      </c>
      <c r="EK4663" s="6">
        <v>65</v>
      </c>
      <c r="EL4663" s="6">
        <v>347</v>
      </c>
      <c r="EM4663" s="6" t="s">
        <v>20</v>
      </c>
      <c r="EN4663" s="6" t="s">
        <v>21</v>
      </c>
      <c r="EO4663" s="6">
        <v>6</v>
      </c>
    </row>
    <row r="4664" spans="131:145" x14ac:dyDescent="0.25">
      <c r="EA4664" s="6" t="s">
        <v>3</v>
      </c>
      <c r="EB4664" s="6" t="s">
        <v>16</v>
      </c>
      <c r="EC4664" s="6" t="s">
        <v>813</v>
      </c>
      <c r="ED4664" s="6" t="s">
        <v>814</v>
      </c>
      <c r="EE4664" s="6" t="s">
        <v>97</v>
      </c>
      <c r="EF4664" s="6" t="s">
        <v>98</v>
      </c>
      <c r="EG4664" s="6">
        <v>38</v>
      </c>
      <c r="EH4664" s="6">
        <v>164</v>
      </c>
      <c r="EI4664" s="6">
        <v>37</v>
      </c>
      <c r="EJ4664" s="6">
        <v>155</v>
      </c>
      <c r="EK4664" s="6">
        <v>38</v>
      </c>
      <c r="EL4664" s="6">
        <v>4</v>
      </c>
      <c r="EM4664" s="6" t="s">
        <v>20</v>
      </c>
      <c r="EN4664" s="6" t="s">
        <v>23</v>
      </c>
      <c r="EO4664" s="6">
        <v>14</v>
      </c>
    </row>
    <row r="4665" spans="131:145" x14ac:dyDescent="0.25">
      <c r="EA4665" s="6" t="s">
        <v>3</v>
      </c>
      <c r="EB4665" s="6" t="s">
        <v>17</v>
      </c>
      <c r="EC4665" s="6" t="s">
        <v>232</v>
      </c>
      <c r="ED4665" s="6" t="s">
        <v>233</v>
      </c>
      <c r="EE4665" s="6" t="s">
        <v>97</v>
      </c>
      <c r="EF4665" s="6" t="s">
        <v>98</v>
      </c>
      <c r="EG4665" s="6">
        <v>30</v>
      </c>
      <c r="EH4665" s="6">
        <v>188</v>
      </c>
      <c r="EI4665" s="6">
        <v>24</v>
      </c>
      <c r="EJ4665" s="6">
        <v>112</v>
      </c>
      <c r="EK4665" s="6">
        <v>24</v>
      </c>
      <c r="EL4665" s="6">
        <v>112</v>
      </c>
      <c r="EM4665" s="6" t="s">
        <v>20</v>
      </c>
      <c r="EN4665" s="6" t="s">
        <v>21</v>
      </c>
      <c r="EO4665" s="6">
        <v>3</v>
      </c>
    </row>
    <row r="4666" spans="131:145" x14ac:dyDescent="0.25">
      <c r="EA4666" s="6" t="s">
        <v>0</v>
      </c>
      <c r="EB4666" s="6" t="s">
        <v>6</v>
      </c>
      <c r="EC4666" s="6" t="s">
        <v>721</v>
      </c>
      <c r="ED4666" s="6" t="s">
        <v>722</v>
      </c>
      <c r="EE4666" s="6" t="s">
        <v>97</v>
      </c>
      <c r="EF4666" s="6" t="s">
        <v>125</v>
      </c>
      <c r="EG4666" s="6">
        <v>30</v>
      </c>
      <c r="EH4666" s="6">
        <v>181</v>
      </c>
      <c r="EI4666" s="6">
        <v>30</v>
      </c>
      <c r="EJ4666" s="6">
        <v>181</v>
      </c>
      <c r="EK4666" s="6">
        <v>30</v>
      </c>
      <c r="EL4666" s="6">
        <v>181</v>
      </c>
      <c r="EM4666" s="6" t="s">
        <v>20</v>
      </c>
      <c r="EN4666" s="6" t="s">
        <v>21</v>
      </c>
      <c r="EO4666" s="6">
        <v>8</v>
      </c>
    </row>
    <row r="4667" spans="131:145" x14ac:dyDescent="0.25">
      <c r="EA4667" s="6" t="s">
        <v>0</v>
      </c>
      <c r="EB4667" s="6" t="s">
        <v>9</v>
      </c>
      <c r="EC4667" s="6" t="s">
        <v>220</v>
      </c>
      <c r="ED4667" s="6" t="s">
        <v>221</v>
      </c>
      <c r="EE4667" s="6" t="s">
        <v>97</v>
      </c>
      <c r="EF4667" s="6" t="s">
        <v>125</v>
      </c>
      <c r="EG4667" s="6">
        <v>121</v>
      </c>
      <c r="EH4667" s="6">
        <v>596</v>
      </c>
      <c r="EI4667" s="6">
        <v>129</v>
      </c>
      <c r="EJ4667" s="6">
        <v>575</v>
      </c>
      <c r="EK4667" s="6">
        <v>129</v>
      </c>
      <c r="EL4667" s="6">
        <v>575</v>
      </c>
      <c r="EM4667" s="6" t="s">
        <v>20</v>
      </c>
      <c r="EN4667" s="6" t="s">
        <v>23</v>
      </c>
      <c r="EO4667" s="6">
        <v>22</v>
      </c>
    </row>
    <row r="4668" spans="131:145" x14ac:dyDescent="0.25">
      <c r="EA4668" s="6" t="s">
        <v>0</v>
      </c>
      <c r="EB4668" s="6" t="s">
        <v>12</v>
      </c>
      <c r="EC4668" s="6" t="s">
        <v>1848</v>
      </c>
      <c r="ED4668" s="6" t="s">
        <v>198</v>
      </c>
      <c r="EE4668" s="6" t="s">
        <v>97</v>
      </c>
      <c r="EF4668" s="6" t="s">
        <v>125</v>
      </c>
      <c r="EG4668" s="6">
        <v>20</v>
      </c>
      <c r="EH4668" s="6">
        <v>106</v>
      </c>
      <c r="EI4668" s="6">
        <v>13</v>
      </c>
      <c r="EJ4668" s="6">
        <v>94</v>
      </c>
      <c r="EK4668" s="6">
        <v>18</v>
      </c>
      <c r="EL4668" s="6">
        <v>94</v>
      </c>
      <c r="EM4668" s="6" t="s">
        <v>20</v>
      </c>
      <c r="EN4668" s="6" t="s">
        <v>22</v>
      </c>
      <c r="EO4668" s="6">
        <v>2</v>
      </c>
    </row>
    <row r="4669" spans="131:145" x14ac:dyDescent="0.25">
      <c r="EA4669" s="6" t="s">
        <v>3</v>
      </c>
      <c r="EB4669" s="6" t="s">
        <v>15</v>
      </c>
      <c r="EC4669" s="6" t="s">
        <v>794</v>
      </c>
      <c r="ED4669" s="6" t="s">
        <v>795</v>
      </c>
      <c r="EE4669" s="6" t="s">
        <v>97</v>
      </c>
      <c r="EF4669" s="6" t="s">
        <v>125</v>
      </c>
      <c r="EG4669" s="6">
        <v>78</v>
      </c>
      <c r="EH4669" s="6">
        <v>390</v>
      </c>
      <c r="EI4669" s="6">
        <v>77</v>
      </c>
      <c r="EJ4669" s="6">
        <v>384</v>
      </c>
      <c r="EK4669" s="6">
        <v>77</v>
      </c>
      <c r="EL4669" s="6">
        <v>384</v>
      </c>
      <c r="EM4669" s="6" t="s">
        <v>20</v>
      </c>
      <c r="EN4669" s="6" t="s">
        <v>22</v>
      </c>
      <c r="EO4669" s="6">
        <v>6</v>
      </c>
    </row>
    <row r="4670" spans="131:145" x14ac:dyDescent="0.25">
      <c r="EA4670" s="6" t="s">
        <v>0</v>
      </c>
      <c r="EB4670" s="6" t="s">
        <v>6</v>
      </c>
      <c r="EC4670" s="6" t="s">
        <v>277</v>
      </c>
      <c r="ED4670" s="6" t="s">
        <v>278</v>
      </c>
      <c r="EE4670" s="6" t="s">
        <v>97</v>
      </c>
      <c r="EF4670" s="6" t="s">
        <v>98</v>
      </c>
      <c r="EG4670" s="6">
        <v>139</v>
      </c>
      <c r="EH4670" s="6">
        <v>640</v>
      </c>
      <c r="EI4670" s="6">
        <v>127</v>
      </c>
      <c r="EJ4670" s="6">
        <v>578</v>
      </c>
      <c r="EK4670" s="6">
        <v>146</v>
      </c>
      <c r="EL4670" s="6">
        <v>640</v>
      </c>
      <c r="EM4670" s="6" t="s">
        <v>20</v>
      </c>
      <c r="EN4670" s="6" t="s">
        <v>23</v>
      </c>
      <c r="EO4670" s="6">
        <v>39</v>
      </c>
    </row>
    <row r="4671" spans="131:145" x14ac:dyDescent="0.25">
      <c r="EA4671" s="6" t="s">
        <v>0</v>
      </c>
      <c r="EB4671" s="6" t="s">
        <v>9</v>
      </c>
      <c r="EC4671" s="6" t="s">
        <v>1078</v>
      </c>
      <c r="ED4671" s="6" t="s">
        <v>1079</v>
      </c>
      <c r="EE4671" s="6" t="s">
        <v>97</v>
      </c>
      <c r="EF4671" s="6" t="s">
        <v>125</v>
      </c>
      <c r="EG4671" s="6">
        <v>115</v>
      </c>
      <c r="EH4671" s="6">
        <v>502</v>
      </c>
      <c r="EI4671" s="6">
        <v>123</v>
      </c>
      <c r="EJ4671" s="6">
        <v>555</v>
      </c>
      <c r="EK4671" s="6">
        <v>123</v>
      </c>
      <c r="EL4671" s="6">
        <v>555</v>
      </c>
      <c r="EM4671" s="6" t="s">
        <v>20</v>
      </c>
      <c r="EN4671" s="6" t="s">
        <v>21</v>
      </c>
      <c r="EO4671" s="6">
        <v>21</v>
      </c>
    </row>
    <row r="4672" spans="131:145" x14ac:dyDescent="0.25">
      <c r="EA4672" s="6" t="s">
        <v>3</v>
      </c>
      <c r="EB4672" s="6" t="s">
        <v>16</v>
      </c>
      <c r="EC4672" s="6" t="s">
        <v>813</v>
      </c>
      <c r="ED4672" s="6" t="s">
        <v>814</v>
      </c>
      <c r="EE4672" s="6" t="s">
        <v>97</v>
      </c>
      <c r="EF4672" s="6" t="s">
        <v>98</v>
      </c>
      <c r="EG4672" s="6">
        <v>38</v>
      </c>
      <c r="EH4672" s="6">
        <v>164</v>
      </c>
      <c r="EI4672" s="6">
        <v>37</v>
      </c>
      <c r="EJ4672" s="6">
        <v>155</v>
      </c>
      <c r="EK4672" s="6">
        <v>38</v>
      </c>
      <c r="EL4672" s="6">
        <v>4</v>
      </c>
      <c r="EM4672" s="6" t="s">
        <v>20</v>
      </c>
      <c r="EN4672" s="6" t="s">
        <v>22</v>
      </c>
      <c r="EO4672" s="6">
        <v>5</v>
      </c>
    </row>
    <row r="4673" spans="131:145" x14ac:dyDescent="0.25">
      <c r="EA4673" s="6" t="s">
        <v>3</v>
      </c>
      <c r="EB4673" s="6" t="s">
        <v>15</v>
      </c>
      <c r="EC4673" s="6" t="s">
        <v>1863</v>
      </c>
      <c r="ED4673" s="6" t="s">
        <v>801</v>
      </c>
      <c r="EE4673" s="6" t="s">
        <v>97</v>
      </c>
      <c r="EF4673" s="6" t="s">
        <v>125</v>
      </c>
      <c r="EG4673" s="6">
        <v>70</v>
      </c>
      <c r="EH4673" s="6">
        <v>273</v>
      </c>
      <c r="EI4673" s="6">
        <v>71</v>
      </c>
      <c r="EJ4673" s="6">
        <v>278</v>
      </c>
      <c r="EK4673" s="6">
        <v>71</v>
      </c>
      <c r="EL4673" s="6">
        <v>278</v>
      </c>
      <c r="EM4673" s="6" t="s">
        <v>20</v>
      </c>
      <c r="EN4673" s="6" t="s">
        <v>22</v>
      </c>
      <c r="EO4673" s="6">
        <v>5</v>
      </c>
    </row>
    <row r="4674" spans="131:145" x14ac:dyDescent="0.25">
      <c r="EA4674" s="6" t="s">
        <v>0</v>
      </c>
      <c r="EB4674" s="6" t="s">
        <v>5</v>
      </c>
      <c r="EC4674" s="6" t="s">
        <v>713</v>
      </c>
      <c r="ED4674" s="6" t="s">
        <v>714</v>
      </c>
      <c r="EE4674" s="6" t="s">
        <v>209</v>
      </c>
      <c r="EF4674" s="6" t="s">
        <v>125</v>
      </c>
      <c r="EG4674" s="6">
        <v>110</v>
      </c>
      <c r="EH4674" s="6">
        <v>643</v>
      </c>
      <c r="EI4674" s="6">
        <v>106</v>
      </c>
      <c r="EK4674" s="6">
        <v>124</v>
      </c>
      <c r="EL4674" s="6">
        <v>0</v>
      </c>
      <c r="EM4674" s="6" t="s">
        <v>20</v>
      </c>
      <c r="EN4674" s="6" t="s">
        <v>22</v>
      </c>
      <c r="EO4674" s="6">
        <v>0</v>
      </c>
    </row>
    <row r="4675" spans="131:145" x14ac:dyDescent="0.25">
      <c r="EA4675" s="6" t="s">
        <v>0</v>
      </c>
      <c r="EB4675" s="6" t="s">
        <v>5</v>
      </c>
      <c r="EC4675" s="6" t="s">
        <v>713</v>
      </c>
      <c r="ED4675" s="6" t="s">
        <v>714</v>
      </c>
      <c r="EE4675" s="6" t="s">
        <v>209</v>
      </c>
      <c r="EF4675" s="6" t="s">
        <v>125</v>
      </c>
      <c r="EG4675" s="6">
        <v>110</v>
      </c>
      <c r="EH4675" s="6">
        <v>643</v>
      </c>
      <c r="EI4675" s="6">
        <v>106</v>
      </c>
      <c r="EK4675" s="6">
        <v>124</v>
      </c>
      <c r="EL4675" s="6">
        <v>0</v>
      </c>
      <c r="EM4675" s="6" t="s">
        <v>20</v>
      </c>
      <c r="EN4675" s="6" t="s">
        <v>21</v>
      </c>
      <c r="EO4675" s="6">
        <v>0</v>
      </c>
    </row>
    <row r="4676" spans="131:145" x14ac:dyDescent="0.25">
      <c r="EA4676" s="6" t="s">
        <v>0</v>
      </c>
      <c r="EB4676" s="6" t="s">
        <v>13</v>
      </c>
      <c r="EC4676" s="6" t="s">
        <v>247</v>
      </c>
      <c r="ED4676" s="6" t="s">
        <v>248</v>
      </c>
      <c r="EE4676" s="6" t="s">
        <v>97</v>
      </c>
      <c r="EF4676" s="6" t="s">
        <v>98</v>
      </c>
      <c r="EG4676" s="6">
        <v>10</v>
      </c>
      <c r="EH4676" s="6">
        <v>39</v>
      </c>
      <c r="EI4676" s="6">
        <v>7</v>
      </c>
      <c r="EJ4676" s="6">
        <v>25</v>
      </c>
      <c r="EK4676" s="6">
        <v>10</v>
      </c>
      <c r="EL4676" s="6">
        <v>39</v>
      </c>
      <c r="EM4676" s="6" t="s">
        <v>20</v>
      </c>
      <c r="EN4676" s="6" t="s">
        <v>23</v>
      </c>
      <c r="EO4676" s="6">
        <v>3</v>
      </c>
    </row>
    <row r="4677" spans="131:145" x14ac:dyDescent="0.25">
      <c r="EA4677" s="6" t="s">
        <v>3</v>
      </c>
      <c r="EB4677" s="6" t="s">
        <v>17</v>
      </c>
      <c r="EC4677" s="6" t="s">
        <v>232</v>
      </c>
      <c r="ED4677" s="6" t="s">
        <v>233</v>
      </c>
      <c r="EE4677" s="6" t="s">
        <v>97</v>
      </c>
      <c r="EF4677" s="6" t="s">
        <v>98</v>
      </c>
      <c r="EG4677" s="6">
        <v>30</v>
      </c>
      <c r="EH4677" s="6">
        <v>188</v>
      </c>
      <c r="EI4677" s="6">
        <v>24</v>
      </c>
      <c r="EJ4677" s="6">
        <v>112</v>
      </c>
      <c r="EK4677" s="6">
        <v>24</v>
      </c>
      <c r="EL4677" s="6">
        <v>112</v>
      </c>
      <c r="EM4677" s="6" t="s">
        <v>20</v>
      </c>
      <c r="EN4677" s="6" t="s">
        <v>23</v>
      </c>
      <c r="EO4677" s="6">
        <v>4</v>
      </c>
    </row>
    <row r="4678" spans="131:145" x14ac:dyDescent="0.25">
      <c r="EA4678" s="6" t="s">
        <v>3</v>
      </c>
      <c r="EB4678" s="6" t="s">
        <v>17</v>
      </c>
      <c r="EC4678" s="6" t="s">
        <v>771</v>
      </c>
      <c r="ED4678" s="6" t="s">
        <v>772</v>
      </c>
      <c r="EE4678" s="6" t="s">
        <v>209</v>
      </c>
      <c r="EF4678" s="6" t="s">
        <v>125</v>
      </c>
      <c r="EG4678" s="6">
        <v>9</v>
      </c>
      <c r="EH4678" s="6">
        <v>40</v>
      </c>
      <c r="EI4678" s="6">
        <v>9</v>
      </c>
      <c r="EJ4678" s="6">
        <v>43</v>
      </c>
      <c r="EK4678" s="6">
        <v>9</v>
      </c>
      <c r="EL4678" s="6">
        <v>43</v>
      </c>
      <c r="EM4678" s="6" t="s">
        <v>20</v>
      </c>
      <c r="EN4678" s="6" t="s">
        <v>22</v>
      </c>
      <c r="EO4678" s="6">
        <v>0</v>
      </c>
    </row>
    <row r="4679" spans="131:145" x14ac:dyDescent="0.25">
      <c r="EA4679" s="6" t="s">
        <v>0</v>
      </c>
      <c r="EB4679" s="6" t="s">
        <v>6</v>
      </c>
      <c r="EC4679" s="6" t="s">
        <v>718</v>
      </c>
      <c r="ED4679" s="6" t="s">
        <v>719</v>
      </c>
      <c r="EE4679" s="6" t="s">
        <v>97</v>
      </c>
      <c r="EF4679" s="6" t="s">
        <v>132</v>
      </c>
      <c r="EG4679" s="6">
        <v>68</v>
      </c>
      <c r="EH4679" s="6">
        <v>327</v>
      </c>
      <c r="EI4679" s="6">
        <v>10</v>
      </c>
      <c r="EJ4679" s="6">
        <v>20</v>
      </c>
      <c r="EK4679" s="6">
        <v>63</v>
      </c>
      <c r="EL4679" s="6">
        <v>307</v>
      </c>
      <c r="EM4679" s="6" t="s">
        <v>20</v>
      </c>
      <c r="EN4679" s="6" t="s">
        <v>21</v>
      </c>
      <c r="EO4679" s="6">
        <v>6</v>
      </c>
    </row>
    <row r="4680" spans="131:145" x14ac:dyDescent="0.25">
      <c r="EA4680" s="6" t="s">
        <v>3</v>
      </c>
      <c r="EB4680" s="6" t="s">
        <v>14</v>
      </c>
      <c r="EC4680" s="6" t="s">
        <v>776</v>
      </c>
      <c r="ED4680" s="6" t="s">
        <v>777</v>
      </c>
      <c r="EE4680" s="6" t="s">
        <v>97</v>
      </c>
      <c r="EF4680" s="6" t="s">
        <v>98</v>
      </c>
      <c r="EG4680" s="6">
        <v>77</v>
      </c>
      <c r="EH4680" s="6">
        <v>384</v>
      </c>
      <c r="EI4680" s="6">
        <v>79</v>
      </c>
      <c r="EJ4680" s="6">
        <v>394</v>
      </c>
      <c r="EK4680" s="6">
        <v>79</v>
      </c>
      <c r="EL4680" s="6">
        <v>394</v>
      </c>
      <c r="EM4680" s="6" t="s">
        <v>20</v>
      </c>
      <c r="EN4680" s="6" t="s">
        <v>23</v>
      </c>
      <c r="EO4680" s="6">
        <v>24</v>
      </c>
    </row>
    <row r="4681" spans="131:145" x14ac:dyDescent="0.25">
      <c r="EA4681" s="6" t="s">
        <v>0</v>
      </c>
      <c r="EB4681" s="6" t="s">
        <v>13</v>
      </c>
      <c r="EC4681" s="6" t="s">
        <v>247</v>
      </c>
      <c r="ED4681" s="6" t="s">
        <v>248</v>
      </c>
      <c r="EE4681" s="6" t="s">
        <v>97</v>
      </c>
      <c r="EF4681" s="6" t="s">
        <v>98</v>
      </c>
      <c r="EG4681" s="6">
        <v>10</v>
      </c>
      <c r="EH4681" s="6">
        <v>39</v>
      </c>
      <c r="EI4681" s="6">
        <v>7</v>
      </c>
      <c r="EJ4681" s="6">
        <v>25</v>
      </c>
      <c r="EK4681" s="6">
        <v>10</v>
      </c>
      <c r="EL4681" s="6">
        <v>39</v>
      </c>
      <c r="EM4681" s="6" t="s">
        <v>20</v>
      </c>
      <c r="EN4681" s="6" t="s">
        <v>21</v>
      </c>
      <c r="EO4681" s="6">
        <v>2</v>
      </c>
    </row>
    <row r="4682" spans="131:145" x14ac:dyDescent="0.25">
      <c r="EA4682" s="6" t="s">
        <v>0</v>
      </c>
      <c r="EB4682" s="6" t="s">
        <v>4</v>
      </c>
      <c r="EC4682" s="6" t="s">
        <v>696</v>
      </c>
      <c r="ED4682" s="6" t="s">
        <v>697</v>
      </c>
      <c r="EE4682" s="6" t="s">
        <v>97</v>
      </c>
      <c r="EF4682" s="6" t="s">
        <v>125</v>
      </c>
      <c r="EG4682" s="6">
        <v>43</v>
      </c>
      <c r="EH4682" s="6">
        <v>247</v>
      </c>
      <c r="EI4682" s="6">
        <v>41</v>
      </c>
      <c r="EJ4682" s="6">
        <v>232</v>
      </c>
      <c r="EK4682" s="6">
        <v>41</v>
      </c>
      <c r="EL4682" s="6">
        <v>9</v>
      </c>
      <c r="EM4682" s="6" t="s">
        <v>20</v>
      </c>
      <c r="EN4682" s="6" t="s">
        <v>21</v>
      </c>
      <c r="EO4682" s="6">
        <v>1</v>
      </c>
    </row>
    <row r="4683" spans="131:145" x14ac:dyDescent="0.25">
      <c r="EA4683" s="6" t="s">
        <v>0</v>
      </c>
      <c r="EB4683" s="6" t="s">
        <v>4</v>
      </c>
      <c r="EC4683" s="6" t="s">
        <v>696</v>
      </c>
      <c r="ED4683" s="6" t="s">
        <v>697</v>
      </c>
      <c r="EE4683" s="6" t="s">
        <v>97</v>
      </c>
      <c r="EF4683" s="6" t="s">
        <v>125</v>
      </c>
      <c r="EG4683" s="6">
        <v>43</v>
      </c>
      <c r="EH4683" s="6">
        <v>247</v>
      </c>
      <c r="EI4683" s="6">
        <v>41</v>
      </c>
      <c r="EJ4683" s="6">
        <v>232</v>
      </c>
      <c r="EK4683" s="6">
        <v>41</v>
      </c>
      <c r="EL4683" s="6">
        <v>9</v>
      </c>
      <c r="EM4683" s="6" t="s">
        <v>20</v>
      </c>
      <c r="EN4683" s="6" t="s">
        <v>22</v>
      </c>
      <c r="EO4683" s="6">
        <v>3</v>
      </c>
    </row>
    <row r="4684" spans="131:145" x14ac:dyDescent="0.25">
      <c r="EA4684" s="6" t="s">
        <v>3</v>
      </c>
      <c r="EB4684" s="6" t="s">
        <v>17</v>
      </c>
      <c r="EC4684" s="6" t="s">
        <v>767</v>
      </c>
      <c r="ED4684" s="6" t="s">
        <v>768</v>
      </c>
      <c r="EE4684" s="6" t="s">
        <v>97</v>
      </c>
      <c r="EF4684" s="6" t="s">
        <v>98</v>
      </c>
      <c r="EG4684" s="6">
        <v>61</v>
      </c>
      <c r="EH4684" s="6">
        <v>264</v>
      </c>
      <c r="EI4684" s="6">
        <v>55</v>
      </c>
      <c r="EJ4684" s="6">
        <v>251</v>
      </c>
      <c r="EK4684" s="6">
        <v>55</v>
      </c>
      <c r="EL4684" s="6">
        <v>251</v>
      </c>
      <c r="EM4684" s="6" t="s">
        <v>20</v>
      </c>
      <c r="EN4684" s="6" t="s">
        <v>21</v>
      </c>
      <c r="EO4684" s="6">
        <v>7</v>
      </c>
    </row>
    <row r="4685" spans="131:145" x14ac:dyDescent="0.25">
      <c r="EA4685" s="6" t="s">
        <v>0</v>
      </c>
      <c r="EB4685" s="6" t="s">
        <v>13</v>
      </c>
      <c r="EC4685" s="6" t="s">
        <v>179</v>
      </c>
      <c r="ED4685" s="6" t="s">
        <v>180</v>
      </c>
      <c r="EE4685" s="6" t="s">
        <v>97</v>
      </c>
      <c r="EF4685" s="6" t="s">
        <v>125</v>
      </c>
      <c r="EG4685" s="6">
        <v>13</v>
      </c>
      <c r="EH4685" s="6">
        <v>70</v>
      </c>
      <c r="EI4685" s="6">
        <v>8</v>
      </c>
      <c r="EJ4685" s="6">
        <v>49</v>
      </c>
      <c r="EK4685" s="6">
        <v>12</v>
      </c>
      <c r="EL4685" s="6">
        <v>70</v>
      </c>
      <c r="EM4685" s="6" t="s">
        <v>20</v>
      </c>
      <c r="EN4685" s="6" t="s">
        <v>22</v>
      </c>
      <c r="EO4685" s="6">
        <v>1</v>
      </c>
    </row>
    <row r="4686" spans="131:145" x14ac:dyDescent="0.25">
      <c r="EA4686" s="6" t="s">
        <v>0</v>
      </c>
      <c r="EB4686" s="6" t="s">
        <v>13</v>
      </c>
      <c r="EC4686" s="6" t="s">
        <v>1080</v>
      </c>
      <c r="ED4686" s="6" t="s">
        <v>1081</v>
      </c>
      <c r="EE4686" s="6" t="s">
        <v>97</v>
      </c>
      <c r="EF4686" s="6" t="s">
        <v>125</v>
      </c>
      <c r="EG4686" s="6">
        <v>54</v>
      </c>
      <c r="EH4686" s="6">
        <v>242</v>
      </c>
      <c r="EI4686" s="6">
        <v>50</v>
      </c>
      <c r="EJ4686" s="6">
        <v>219</v>
      </c>
      <c r="EK4686" s="6">
        <v>50</v>
      </c>
      <c r="EL4686" s="6">
        <v>227</v>
      </c>
      <c r="EM4686" s="6" t="s">
        <v>20</v>
      </c>
      <c r="EN4686" s="6" t="s">
        <v>22</v>
      </c>
      <c r="EO4686" s="6">
        <v>7</v>
      </c>
    </row>
    <row r="4687" spans="131:145" x14ac:dyDescent="0.25">
      <c r="EA4687" s="6" t="s">
        <v>3</v>
      </c>
      <c r="EB4687" s="6" t="s">
        <v>15</v>
      </c>
      <c r="EC4687" s="6" t="s">
        <v>791</v>
      </c>
      <c r="ED4687" s="6" t="s">
        <v>792</v>
      </c>
      <c r="EE4687" s="6" t="s">
        <v>97</v>
      </c>
      <c r="EF4687" s="6" t="s">
        <v>98</v>
      </c>
      <c r="EG4687" s="6">
        <v>64</v>
      </c>
      <c r="EH4687" s="6">
        <v>305</v>
      </c>
      <c r="EI4687" s="6">
        <v>63</v>
      </c>
      <c r="EJ4687" s="6">
        <v>304</v>
      </c>
      <c r="EK4687" s="6">
        <v>63</v>
      </c>
      <c r="EL4687" s="6">
        <v>304</v>
      </c>
      <c r="EM4687" s="6" t="s">
        <v>20</v>
      </c>
      <c r="EN4687" s="6" t="s">
        <v>21</v>
      </c>
      <c r="EO4687" s="6">
        <v>12</v>
      </c>
    </row>
    <row r="4688" spans="131:145" x14ac:dyDescent="0.25">
      <c r="EA4688" s="6" t="s">
        <v>0</v>
      </c>
      <c r="EB4688" s="6" t="s">
        <v>13</v>
      </c>
      <c r="EC4688" s="6" t="s">
        <v>241</v>
      </c>
      <c r="ED4688" s="6" t="s">
        <v>242</v>
      </c>
      <c r="EE4688" s="6" t="s">
        <v>97</v>
      </c>
      <c r="EF4688" s="6" t="s">
        <v>98</v>
      </c>
      <c r="EG4688" s="6">
        <v>65</v>
      </c>
      <c r="EH4688" s="6">
        <v>347</v>
      </c>
      <c r="EI4688" s="6">
        <v>65</v>
      </c>
      <c r="EJ4688" s="6">
        <v>347</v>
      </c>
      <c r="EK4688" s="6">
        <v>65</v>
      </c>
      <c r="EL4688" s="6">
        <v>347</v>
      </c>
      <c r="EM4688" s="6" t="s">
        <v>20</v>
      </c>
      <c r="EN4688" s="6" t="s">
        <v>23</v>
      </c>
      <c r="EO4688" s="6">
        <v>11</v>
      </c>
    </row>
    <row r="4689" spans="131:145" x14ac:dyDescent="0.25">
      <c r="EA4689" s="6" t="s">
        <v>0</v>
      </c>
      <c r="EB4689" s="6" t="s">
        <v>13</v>
      </c>
      <c r="EC4689" s="6" t="s">
        <v>195</v>
      </c>
      <c r="ED4689" s="6" t="s">
        <v>196</v>
      </c>
      <c r="EE4689" s="6" t="s">
        <v>97</v>
      </c>
      <c r="EF4689" s="6" t="s">
        <v>132</v>
      </c>
      <c r="EG4689" s="6">
        <v>20</v>
      </c>
      <c r="EH4689" s="6">
        <v>64</v>
      </c>
      <c r="EI4689" s="6">
        <v>14</v>
      </c>
      <c r="EJ4689" s="6">
        <v>52</v>
      </c>
      <c r="EK4689" s="6">
        <v>14</v>
      </c>
      <c r="EL4689" s="6">
        <v>52</v>
      </c>
      <c r="EM4689" s="6" t="s">
        <v>20</v>
      </c>
      <c r="EN4689" s="6" t="s">
        <v>21</v>
      </c>
      <c r="EO4689" s="6">
        <v>3</v>
      </c>
    </row>
    <row r="4690" spans="131:145" x14ac:dyDescent="0.25">
      <c r="EA4690" s="6" t="s">
        <v>3</v>
      </c>
      <c r="EB4690" s="6" t="s">
        <v>14</v>
      </c>
      <c r="EC4690" s="6" t="s">
        <v>783</v>
      </c>
      <c r="ED4690" s="6" t="s">
        <v>784</v>
      </c>
      <c r="EE4690" s="6" t="s">
        <v>97</v>
      </c>
      <c r="EF4690" s="6" t="s">
        <v>98</v>
      </c>
      <c r="EG4690" s="6">
        <v>41</v>
      </c>
      <c r="EH4690" s="6">
        <v>214</v>
      </c>
      <c r="EI4690" s="6">
        <v>41</v>
      </c>
      <c r="EJ4690" s="6">
        <v>214</v>
      </c>
      <c r="EK4690" s="6">
        <v>41</v>
      </c>
      <c r="EL4690" s="6">
        <v>214</v>
      </c>
      <c r="EM4690" s="6" t="s">
        <v>20</v>
      </c>
      <c r="EN4690" s="6" t="s">
        <v>23</v>
      </c>
      <c r="EO4690" s="6">
        <v>13</v>
      </c>
    </row>
    <row r="4691" spans="131:145" x14ac:dyDescent="0.25">
      <c r="EA4691" s="6" t="s">
        <v>3</v>
      </c>
      <c r="EB4691" s="6" t="s">
        <v>14</v>
      </c>
      <c r="EC4691" s="6" t="s">
        <v>780</v>
      </c>
      <c r="ED4691" s="6" t="s">
        <v>781</v>
      </c>
      <c r="EE4691" s="6" t="s">
        <v>97</v>
      </c>
      <c r="EF4691" s="6" t="s">
        <v>98</v>
      </c>
      <c r="EG4691" s="6">
        <v>73</v>
      </c>
      <c r="EH4691" s="6">
        <v>393</v>
      </c>
      <c r="EI4691" s="6">
        <v>73</v>
      </c>
      <c r="EJ4691" s="6">
        <v>393</v>
      </c>
      <c r="EK4691" s="6">
        <v>73</v>
      </c>
      <c r="EL4691" s="6">
        <v>393</v>
      </c>
      <c r="EM4691" s="6" t="s">
        <v>20</v>
      </c>
      <c r="EN4691" s="6" t="s">
        <v>22</v>
      </c>
      <c r="EO4691" s="6">
        <v>11</v>
      </c>
    </row>
    <row r="4692" spans="131:145" x14ac:dyDescent="0.25">
      <c r="EA4692" s="6" t="s">
        <v>0</v>
      </c>
      <c r="EB4692" s="6" t="s">
        <v>13</v>
      </c>
      <c r="EC4692" s="6" t="s">
        <v>179</v>
      </c>
      <c r="ED4692" s="6" t="s">
        <v>180</v>
      </c>
      <c r="EE4692" s="6" t="s">
        <v>97</v>
      </c>
      <c r="EF4692" s="6" t="s">
        <v>125</v>
      </c>
      <c r="EG4692" s="6">
        <v>13</v>
      </c>
      <c r="EH4692" s="6">
        <v>70</v>
      </c>
      <c r="EI4692" s="6">
        <v>8</v>
      </c>
      <c r="EJ4692" s="6">
        <v>49</v>
      </c>
      <c r="EK4692" s="6">
        <v>12</v>
      </c>
      <c r="EL4692" s="6">
        <v>70</v>
      </c>
      <c r="EM4692" s="6" t="s">
        <v>20</v>
      </c>
      <c r="EN4692" s="6" t="s">
        <v>23</v>
      </c>
      <c r="EO4692" s="6">
        <v>2</v>
      </c>
    </row>
    <row r="4693" spans="131:145" x14ac:dyDescent="0.25">
      <c r="EA4693" s="6" t="s">
        <v>0</v>
      </c>
      <c r="EB4693" s="6" t="s">
        <v>13</v>
      </c>
      <c r="EC4693" s="6" t="s">
        <v>239</v>
      </c>
      <c r="ED4693" s="6" t="s">
        <v>240</v>
      </c>
      <c r="EE4693" s="6" t="s">
        <v>97</v>
      </c>
      <c r="EF4693" s="6" t="s">
        <v>98</v>
      </c>
      <c r="EG4693" s="6">
        <v>15</v>
      </c>
      <c r="EH4693" s="6">
        <v>74</v>
      </c>
      <c r="EI4693" s="6">
        <v>12</v>
      </c>
      <c r="EJ4693" s="6">
        <v>60</v>
      </c>
      <c r="EK4693" s="6">
        <v>16</v>
      </c>
      <c r="EL4693" s="6">
        <v>74</v>
      </c>
      <c r="EM4693" s="6" t="s">
        <v>20</v>
      </c>
      <c r="EN4693" s="6" t="s">
        <v>21</v>
      </c>
      <c r="EO4693" s="6">
        <v>3</v>
      </c>
    </row>
    <row r="4694" spans="131:145" x14ac:dyDescent="0.25">
      <c r="EA4694" s="6" t="s">
        <v>3</v>
      </c>
      <c r="EB4694" s="6" t="s">
        <v>14</v>
      </c>
      <c r="EC4694" s="6" t="s">
        <v>785</v>
      </c>
      <c r="ED4694" s="6" t="s">
        <v>786</v>
      </c>
      <c r="EE4694" s="6" t="s">
        <v>97</v>
      </c>
      <c r="EF4694" s="6" t="s">
        <v>98</v>
      </c>
      <c r="EG4694" s="6">
        <v>140</v>
      </c>
      <c r="EH4694" s="6">
        <v>613</v>
      </c>
      <c r="EI4694" s="6">
        <v>137</v>
      </c>
      <c r="EJ4694" s="6">
        <v>622</v>
      </c>
      <c r="EK4694" s="6">
        <v>137</v>
      </c>
      <c r="EL4694" s="6">
        <v>622</v>
      </c>
      <c r="EM4694" s="6" t="s">
        <v>20</v>
      </c>
      <c r="EN4694" s="6" t="s">
        <v>21</v>
      </c>
      <c r="EO4694" s="6">
        <v>39</v>
      </c>
    </row>
    <row r="4695" spans="131:145" x14ac:dyDescent="0.25">
      <c r="EA4695" s="6" t="s">
        <v>0</v>
      </c>
      <c r="EB4695" s="6" t="s">
        <v>7</v>
      </c>
      <c r="EC4695" s="6" t="s">
        <v>130</v>
      </c>
      <c r="ED4695" s="6" t="s">
        <v>131</v>
      </c>
      <c r="EE4695" s="6" t="s">
        <v>97</v>
      </c>
      <c r="EF4695" s="6" t="s">
        <v>125</v>
      </c>
      <c r="EG4695" s="6">
        <v>169</v>
      </c>
      <c r="EH4695" s="6">
        <v>816</v>
      </c>
      <c r="EI4695" s="6">
        <v>153</v>
      </c>
      <c r="EJ4695" s="6">
        <v>754</v>
      </c>
      <c r="EK4695" s="6">
        <v>157</v>
      </c>
      <c r="EL4695" s="6">
        <v>761</v>
      </c>
      <c r="EM4695" s="6" t="s">
        <v>20</v>
      </c>
      <c r="EN4695" s="6" t="s">
        <v>23</v>
      </c>
      <c r="EO4695" s="6">
        <v>56</v>
      </c>
    </row>
    <row r="4696" spans="131:145" x14ac:dyDescent="0.25">
      <c r="EA4696" s="6" t="s">
        <v>3</v>
      </c>
      <c r="EB4696" s="6" t="s">
        <v>14</v>
      </c>
      <c r="EC4696" s="6" t="s">
        <v>780</v>
      </c>
      <c r="ED4696" s="6" t="s">
        <v>781</v>
      </c>
      <c r="EE4696" s="6" t="s">
        <v>97</v>
      </c>
      <c r="EF4696" s="6" t="s">
        <v>98</v>
      </c>
      <c r="EG4696" s="6">
        <v>73</v>
      </c>
      <c r="EH4696" s="6">
        <v>393</v>
      </c>
      <c r="EI4696" s="6">
        <v>73</v>
      </c>
      <c r="EJ4696" s="6">
        <v>393</v>
      </c>
      <c r="EK4696" s="6">
        <v>73</v>
      </c>
      <c r="EL4696" s="6">
        <v>393</v>
      </c>
      <c r="EM4696" s="6" t="s">
        <v>20</v>
      </c>
      <c r="EN4696" s="6" t="s">
        <v>21</v>
      </c>
      <c r="EO4696" s="6">
        <v>16</v>
      </c>
    </row>
    <row r="4697" spans="131:145" x14ac:dyDescent="0.25">
      <c r="EA4697" s="6" t="s">
        <v>3</v>
      </c>
      <c r="EB4697" s="6" t="s">
        <v>15</v>
      </c>
      <c r="EC4697" s="6" t="s">
        <v>787</v>
      </c>
      <c r="ED4697" s="6" t="s">
        <v>788</v>
      </c>
      <c r="EE4697" s="6" t="s">
        <v>97</v>
      </c>
      <c r="EF4697" s="6" t="s">
        <v>125</v>
      </c>
      <c r="EG4697" s="6">
        <v>87</v>
      </c>
      <c r="EH4697" s="6">
        <v>488</v>
      </c>
      <c r="EI4697" s="6">
        <v>86</v>
      </c>
      <c r="EJ4697" s="6">
        <v>472</v>
      </c>
      <c r="EK4697" s="6">
        <v>86</v>
      </c>
      <c r="EL4697" s="6">
        <v>472</v>
      </c>
      <c r="EM4697" s="6" t="s">
        <v>20</v>
      </c>
      <c r="EN4697" s="6" t="s">
        <v>23</v>
      </c>
      <c r="EO4697" s="6">
        <v>66</v>
      </c>
    </row>
    <row r="4698" spans="131:145" x14ac:dyDescent="0.25">
      <c r="EA4698" s="6" t="s">
        <v>0</v>
      </c>
      <c r="EB4698" s="6" t="s">
        <v>13</v>
      </c>
      <c r="EC4698" s="6" t="s">
        <v>1853</v>
      </c>
      <c r="ED4698" s="6" t="s">
        <v>204</v>
      </c>
      <c r="EE4698" s="6" t="s">
        <v>97</v>
      </c>
      <c r="EF4698" s="6" t="s">
        <v>125</v>
      </c>
      <c r="EG4698" s="6">
        <v>41</v>
      </c>
      <c r="EH4698" s="6">
        <v>199</v>
      </c>
      <c r="EI4698" s="6">
        <v>41</v>
      </c>
      <c r="EJ4698" s="6">
        <v>196</v>
      </c>
      <c r="EK4698" s="6">
        <v>41</v>
      </c>
      <c r="EL4698" s="6">
        <v>201</v>
      </c>
      <c r="EM4698" s="6" t="s">
        <v>20</v>
      </c>
      <c r="EN4698" s="6" t="s">
        <v>22</v>
      </c>
      <c r="EO4698" s="6">
        <v>2</v>
      </c>
    </row>
    <row r="4699" spans="131:145" x14ac:dyDescent="0.25">
      <c r="EA4699" s="6" t="s">
        <v>0</v>
      </c>
      <c r="EB4699" s="6" t="s">
        <v>13</v>
      </c>
      <c r="EC4699" s="6" t="s">
        <v>173</v>
      </c>
      <c r="ED4699" s="6" t="s">
        <v>174</v>
      </c>
      <c r="EE4699" s="6" t="s">
        <v>97</v>
      </c>
      <c r="EF4699" s="6" t="s">
        <v>125</v>
      </c>
      <c r="EG4699" s="6">
        <v>74</v>
      </c>
      <c r="EH4699" s="6">
        <v>404</v>
      </c>
      <c r="EI4699" s="6">
        <v>60</v>
      </c>
      <c r="EJ4699" s="6">
        <v>330</v>
      </c>
      <c r="EK4699" s="6">
        <v>74</v>
      </c>
      <c r="EL4699" s="6">
        <v>369</v>
      </c>
      <c r="EM4699" s="6" t="s">
        <v>20</v>
      </c>
      <c r="EN4699" s="6" t="s">
        <v>21</v>
      </c>
      <c r="EO4699" s="6">
        <v>12</v>
      </c>
    </row>
    <row r="4700" spans="131:145" x14ac:dyDescent="0.25">
      <c r="EA4700" s="6" t="s">
        <v>3</v>
      </c>
      <c r="EB4700" s="6" t="s">
        <v>14</v>
      </c>
      <c r="EC4700" s="6" t="s">
        <v>783</v>
      </c>
      <c r="ED4700" s="6" t="s">
        <v>784</v>
      </c>
      <c r="EE4700" s="6" t="s">
        <v>97</v>
      </c>
      <c r="EF4700" s="6" t="s">
        <v>98</v>
      </c>
      <c r="EG4700" s="6">
        <v>41</v>
      </c>
      <c r="EH4700" s="6">
        <v>214</v>
      </c>
      <c r="EI4700" s="6">
        <v>41</v>
      </c>
      <c r="EJ4700" s="6">
        <v>214</v>
      </c>
      <c r="EK4700" s="6">
        <v>41</v>
      </c>
      <c r="EL4700" s="6">
        <v>214</v>
      </c>
      <c r="EM4700" s="6" t="s">
        <v>20</v>
      </c>
      <c r="EN4700" s="6" t="s">
        <v>21</v>
      </c>
      <c r="EO4700" s="6">
        <v>7</v>
      </c>
    </row>
    <row r="4701" spans="131:145" x14ac:dyDescent="0.25">
      <c r="EA4701" s="6" t="s">
        <v>0</v>
      </c>
      <c r="EB4701" s="6" t="s">
        <v>13</v>
      </c>
      <c r="EC4701" s="6" t="s">
        <v>181</v>
      </c>
      <c r="ED4701" s="6" t="s">
        <v>182</v>
      </c>
      <c r="EE4701" s="6" t="s">
        <v>97</v>
      </c>
      <c r="EF4701" s="6" t="s">
        <v>98</v>
      </c>
      <c r="EG4701" s="6">
        <v>16</v>
      </c>
      <c r="EH4701" s="6">
        <v>58</v>
      </c>
      <c r="EI4701" s="6">
        <v>10</v>
      </c>
      <c r="EJ4701" s="6">
        <v>45</v>
      </c>
      <c r="EK4701" s="6">
        <v>16</v>
      </c>
      <c r="EL4701" s="6">
        <v>58</v>
      </c>
      <c r="EM4701" s="6" t="s">
        <v>20</v>
      </c>
      <c r="EN4701" s="6" t="s">
        <v>21</v>
      </c>
      <c r="EO4701" s="6">
        <v>4</v>
      </c>
    </row>
    <row r="4702" spans="131:145" x14ac:dyDescent="0.25">
      <c r="EA4702" s="6" t="s">
        <v>0</v>
      </c>
      <c r="EB4702" s="6" t="s">
        <v>9</v>
      </c>
      <c r="EC4702" s="6" t="s">
        <v>759</v>
      </c>
      <c r="ED4702" s="6" t="s">
        <v>760</v>
      </c>
      <c r="EE4702" s="6" t="s">
        <v>97</v>
      </c>
      <c r="EF4702" s="6" t="s">
        <v>125</v>
      </c>
      <c r="EG4702" s="6">
        <v>319</v>
      </c>
      <c r="EH4702" s="6">
        <v>1567</v>
      </c>
      <c r="EI4702" s="6">
        <v>133</v>
      </c>
      <c r="EJ4702" s="6">
        <v>499</v>
      </c>
      <c r="EK4702" s="6">
        <v>133</v>
      </c>
      <c r="EL4702" s="6">
        <v>499</v>
      </c>
      <c r="EM4702" s="6" t="s">
        <v>20</v>
      </c>
      <c r="EN4702" s="6" t="s">
        <v>23</v>
      </c>
      <c r="EO4702" s="6">
        <v>36</v>
      </c>
    </row>
    <row r="4703" spans="131:145" x14ac:dyDescent="0.25">
      <c r="EA4703" s="6" t="s">
        <v>3</v>
      </c>
      <c r="EB4703" s="6" t="s">
        <v>1084</v>
      </c>
      <c r="EC4703" s="6" t="s">
        <v>1085</v>
      </c>
      <c r="ED4703" s="6" t="s">
        <v>1086</v>
      </c>
      <c r="EE4703" s="6" t="s">
        <v>97</v>
      </c>
      <c r="EF4703" s="6" t="s">
        <v>125</v>
      </c>
      <c r="EG4703" s="6">
        <v>44</v>
      </c>
      <c r="EH4703" s="6">
        <v>273</v>
      </c>
      <c r="EI4703" s="6">
        <v>40</v>
      </c>
      <c r="EJ4703" s="6">
        <v>208</v>
      </c>
      <c r="EK4703" s="6">
        <v>40</v>
      </c>
      <c r="EL4703" s="6">
        <v>208</v>
      </c>
      <c r="EM4703" s="6" t="s">
        <v>20</v>
      </c>
      <c r="EN4703" s="6" t="s">
        <v>22</v>
      </c>
      <c r="EO4703" s="6">
        <v>6</v>
      </c>
    </row>
    <row r="4704" spans="131:145" x14ac:dyDescent="0.25">
      <c r="EA4704" s="6" t="s">
        <v>3</v>
      </c>
      <c r="EB4704" s="6" t="s">
        <v>15</v>
      </c>
      <c r="EC4704" s="6" t="s">
        <v>787</v>
      </c>
      <c r="ED4704" s="6" t="s">
        <v>788</v>
      </c>
      <c r="EE4704" s="6" t="s">
        <v>97</v>
      </c>
      <c r="EF4704" s="6" t="s">
        <v>125</v>
      </c>
      <c r="EG4704" s="6">
        <v>87</v>
      </c>
      <c r="EH4704" s="6">
        <v>488</v>
      </c>
      <c r="EI4704" s="6">
        <v>86</v>
      </c>
      <c r="EJ4704" s="6">
        <v>472</v>
      </c>
      <c r="EK4704" s="6">
        <v>86</v>
      </c>
      <c r="EL4704" s="6">
        <v>472</v>
      </c>
      <c r="EM4704" s="6" t="s">
        <v>20</v>
      </c>
      <c r="EN4704" s="6" t="s">
        <v>22</v>
      </c>
      <c r="EO4704" s="6">
        <v>28</v>
      </c>
    </row>
    <row r="4705" spans="131:145" x14ac:dyDescent="0.25">
      <c r="EA4705" s="6" t="s">
        <v>3</v>
      </c>
      <c r="EB4705" s="6" t="s">
        <v>15</v>
      </c>
      <c r="EC4705" s="6" t="s">
        <v>228</v>
      </c>
      <c r="ED4705" s="6" t="s">
        <v>229</v>
      </c>
      <c r="EE4705" s="6" t="s">
        <v>97</v>
      </c>
      <c r="EF4705" s="6" t="s">
        <v>98</v>
      </c>
      <c r="EG4705" s="6">
        <v>30</v>
      </c>
      <c r="EH4705" s="6">
        <v>139</v>
      </c>
      <c r="EI4705" s="6">
        <v>31</v>
      </c>
      <c r="EJ4705" s="6">
        <v>140</v>
      </c>
      <c r="EK4705" s="6">
        <v>31</v>
      </c>
      <c r="EL4705" s="6">
        <v>140</v>
      </c>
      <c r="EM4705" s="6" t="s">
        <v>20</v>
      </c>
      <c r="EN4705" s="6" t="s">
        <v>23</v>
      </c>
      <c r="EO4705" s="6">
        <v>14</v>
      </c>
    </row>
    <row r="4706" spans="131:145" x14ac:dyDescent="0.25">
      <c r="EA4706" s="6" t="s">
        <v>0</v>
      </c>
      <c r="EB4706" s="6" t="s">
        <v>13</v>
      </c>
      <c r="EC4706" s="6" t="s">
        <v>1080</v>
      </c>
      <c r="ED4706" s="6" t="s">
        <v>1081</v>
      </c>
      <c r="EE4706" s="6" t="s">
        <v>97</v>
      </c>
      <c r="EF4706" s="6" t="s">
        <v>125</v>
      </c>
      <c r="EG4706" s="6">
        <v>54</v>
      </c>
      <c r="EH4706" s="6">
        <v>242</v>
      </c>
      <c r="EI4706" s="6">
        <v>50</v>
      </c>
      <c r="EJ4706" s="6">
        <v>219</v>
      </c>
      <c r="EK4706" s="6">
        <v>50</v>
      </c>
      <c r="EL4706" s="6">
        <v>227</v>
      </c>
      <c r="EM4706" s="6" t="s">
        <v>20</v>
      </c>
      <c r="EN4706" s="6" t="s">
        <v>21</v>
      </c>
      <c r="EO4706" s="6">
        <v>10</v>
      </c>
    </row>
    <row r="4707" spans="131:145" x14ac:dyDescent="0.25">
      <c r="EA4707" s="6" t="s">
        <v>0</v>
      </c>
      <c r="EB4707" s="6" t="s">
        <v>13</v>
      </c>
      <c r="EC4707" s="6" t="s">
        <v>1853</v>
      </c>
      <c r="ED4707" s="6" t="s">
        <v>204</v>
      </c>
      <c r="EE4707" s="6" t="s">
        <v>97</v>
      </c>
      <c r="EF4707" s="6" t="s">
        <v>125</v>
      </c>
      <c r="EG4707" s="6">
        <v>41</v>
      </c>
      <c r="EH4707" s="6">
        <v>199</v>
      </c>
      <c r="EI4707" s="6">
        <v>41</v>
      </c>
      <c r="EJ4707" s="6">
        <v>196</v>
      </c>
      <c r="EK4707" s="6">
        <v>41</v>
      </c>
      <c r="EL4707" s="6">
        <v>201</v>
      </c>
      <c r="EM4707" s="6" t="s">
        <v>20</v>
      </c>
      <c r="EN4707" s="6" t="s">
        <v>23</v>
      </c>
      <c r="EO4707" s="6">
        <v>6</v>
      </c>
    </row>
    <row r="4708" spans="131:145" x14ac:dyDescent="0.25">
      <c r="EA4708" s="6" t="s">
        <v>0</v>
      </c>
      <c r="EB4708" s="6" t="s">
        <v>937</v>
      </c>
      <c r="EC4708" s="6" t="s">
        <v>1082</v>
      </c>
      <c r="ED4708" s="6" t="s">
        <v>1083</v>
      </c>
      <c r="EE4708" s="6" t="s">
        <v>97</v>
      </c>
      <c r="EF4708" s="6" t="s">
        <v>98</v>
      </c>
      <c r="EG4708" s="6">
        <v>91</v>
      </c>
      <c r="EH4708" s="6">
        <v>400</v>
      </c>
      <c r="EI4708" s="6">
        <v>60</v>
      </c>
      <c r="EJ4708" s="6">
        <v>228</v>
      </c>
      <c r="EK4708" s="6">
        <v>74</v>
      </c>
      <c r="EL4708" s="6">
        <v>228</v>
      </c>
      <c r="EM4708" s="6" t="s">
        <v>20</v>
      </c>
      <c r="EN4708" s="6" t="s">
        <v>22</v>
      </c>
      <c r="EO4708" s="6">
        <v>6</v>
      </c>
    </row>
    <row r="4709" spans="131:145" x14ac:dyDescent="0.25">
      <c r="EA4709" s="6" t="s">
        <v>0</v>
      </c>
      <c r="EB4709" s="6" t="s">
        <v>13</v>
      </c>
      <c r="EC4709" s="6" t="s">
        <v>249</v>
      </c>
      <c r="ED4709" s="6" t="s">
        <v>250</v>
      </c>
      <c r="EE4709" s="6" t="s">
        <v>97</v>
      </c>
      <c r="EF4709" s="6" t="s">
        <v>98</v>
      </c>
      <c r="EG4709" s="6">
        <v>14</v>
      </c>
      <c r="EH4709" s="6">
        <v>83</v>
      </c>
      <c r="EI4709" s="6">
        <v>8</v>
      </c>
      <c r="EJ4709" s="6">
        <v>35</v>
      </c>
      <c r="EK4709" s="6">
        <v>13</v>
      </c>
      <c r="EL4709" s="6">
        <v>82</v>
      </c>
      <c r="EM4709" s="6" t="s">
        <v>20</v>
      </c>
      <c r="EN4709" s="6" t="s">
        <v>21</v>
      </c>
      <c r="EO4709" s="6">
        <v>4</v>
      </c>
    </row>
    <row r="4710" spans="131:145" x14ac:dyDescent="0.25">
      <c r="EA4710" s="6" t="s">
        <v>3</v>
      </c>
      <c r="EB4710" s="6" t="s">
        <v>15</v>
      </c>
      <c r="EC4710" s="6" t="s">
        <v>228</v>
      </c>
      <c r="ED4710" s="6" t="s">
        <v>229</v>
      </c>
      <c r="EE4710" s="6" t="s">
        <v>97</v>
      </c>
      <c r="EF4710" s="6" t="s">
        <v>98</v>
      </c>
      <c r="EG4710" s="6">
        <v>30</v>
      </c>
      <c r="EH4710" s="6">
        <v>139</v>
      </c>
      <c r="EI4710" s="6">
        <v>31</v>
      </c>
      <c r="EJ4710" s="6">
        <v>140</v>
      </c>
      <c r="EK4710" s="6">
        <v>31</v>
      </c>
      <c r="EL4710" s="6">
        <v>140</v>
      </c>
      <c r="EM4710" s="6" t="s">
        <v>20</v>
      </c>
      <c r="EN4710" s="6" t="s">
        <v>21</v>
      </c>
      <c r="EO4710" s="6">
        <v>7</v>
      </c>
    </row>
    <row r="4711" spans="131:145" x14ac:dyDescent="0.25">
      <c r="EA4711" s="6" t="s">
        <v>0</v>
      </c>
      <c r="EB4711" s="6" t="s">
        <v>937</v>
      </c>
      <c r="EC4711" s="6" t="s">
        <v>1082</v>
      </c>
      <c r="ED4711" s="6" t="s">
        <v>1083</v>
      </c>
      <c r="EE4711" s="6" t="s">
        <v>97</v>
      </c>
      <c r="EF4711" s="6" t="s">
        <v>98</v>
      </c>
      <c r="EG4711" s="6">
        <v>91</v>
      </c>
      <c r="EH4711" s="6">
        <v>400</v>
      </c>
      <c r="EI4711" s="6">
        <v>60</v>
      </c>
      <c r="EJ4711" s="6">
        <v>228</v>
      </c>
      <c r="EK4711" s="6">
        <v>74</v>
      </c>
      <c r="EL4711" s="6">
        <v>228</v>
      </c>
      <c r="EM4711" s="6" t="s">
        <v>20</v>
      </c>
      <c r="EN4711" s="6" t="s">
        <v>21</v>
      </c>
      <c r="EO4711" s="6">
        <v>12</v>
      </c>
    </row>
    <row r="4712" spans="131:145" x14ac:dyDescent="0.25">
      <c r="EA4712" s="6" t="s">
        <v>0</v>
      </c>
      <c r="EB4712" s="6" t="s">
        <v>13</v>
      </c>
      <c r="EC4712" s="6" t="s">
        <v>173</v>
      </c>
      <c r="ED4712" s="6" t="s">
        <v>174</v>
      </c>
      <c r="EE4712" s="6" t="s">
        <v>97</v>
      </c>
      <c r="EF4712" s="6" t="s">
        <v>125</v>
      </c>
      <c r="EG4712" s="6">
        <v>74</v>
      </c>
      <c r="EH4712" s="6">
        <v>404</v>
      </c>
      <c r="EI4712" s="6">
        <v>60</v>
      </c>
      <c r="EJ4712" s="6">
        <v>330</v>
      </c>
      <c r="EK4712" s="6">
        <v>74</v>
      </c>
      <c r="EL4712" s="6">
        <v>369</v>
      </c>
      <c r="EM4712" s="6" t="s">
        <v>20</v>
      </c>
      <c r="EN4712" s="6" t="s">
        <v>23</v>
      </c>
      <c r="EO4712" s="6">
        <v>17</v>
      </c>
    </row>
    <row r="4713" spans="131:145" x14ac:dyDescent="0.25">
      <c r="EA4713" s="6" t="s">
        <v>0</v>
      </c>
      <c r="EB4713" s="6" t="s">
        <v>9</v>
      </c>
      <c r="EC4713" s="6" t="s">
        <v>756</v>
      </c>
      <c r="ED4713" s="6" t="s">
        <v>757</v>
      </c>
      <c r="EE4713" s="6" t="s">
        <v>97</v>
      </c>
      <c r="EF4713" s="6" t="s">
        <v>125</v>
      </c>
      <c r="EG4713" s="6">
        <v>115</v>
      </c>
      <c r="EH4713" s="6">
        <v>532</v>
      </c>
      <c r="EI4713" s="6">
        <v>115</v>
      </c>
      <c r="EJ4713" s="6">
        <v>537</v>
      </c>
      <c r="EK4713" s="6">
        <v>115</v>
      </c>
      <c r="EL4713" s="6">
        <v>537</v>
      </c>
      <c r="EM4713" s="6" t="s">
        <v>20</v>
      </c>
      <c r="EN4713" s="6" t="s">
        <v>23</v>
      </c>
      <c r="EO4713" s="6">
        <v>27</v>
      </c>
    </row>
    <row r="4714" spans="131:145" x14ac:dyDescent="0.25">
      <c r="EA4714" s="6" t="s">
        <v>0</v>
      </c>
      <c r="EB4714" s="6" t="s">
        <v>13</v>
      </c>
      <c r="EC4714" s="6" t="s">
        <v>199</v>
      </c>
      <c r="ED4714" s="6" t="s">
        <v>200</v>
      </c>
      <c r="EE4714" s="6" t="s">
        <v>97</v>
      </c>
      <c r="EF4714" s="6" t="s">
        <v>125</v>
      </c>
      <c r="EG4714" s="6">
        <v>77</v>
      </c>
      <c r="EH4714" s="6">
        <v>380</v>
      </c>
      <c r="EI4714" s="6">
        <v>76</v>
      </c>
      <c r="EJ4714" s="6">
        <v>342</v>
      </c>
      <c r="EK4714" s="6">
        <v>76</v>
      </c>
      <c r="EL4714" s="6">
        <v>344</v>
      </c>
      <c r="EM4714" s="6" t="s">
        <v>20</v>
      </c>
      <c r="EN4714" s="6" t="s">
        <v>22</v>
      </c>
      <c r="EO4714" s="6">
        <v>2</v>
      </c>
    </row>
    <row r="4715" spans="131:145" x14ac:dyDescent="0.25">
      <c r="EA4715" s="6" t="s">
        <v>0</v>
      </c>
      <c r="EB4715" s="6" t="s">
        <v>13</v>
      </c>
      <c r="EC4715" s="6" t="s">
        <v>249</v>
      </c>
      <c r="ED4715" s="6" t="s">
        <v>250</v>
      </c>
      <c r="EE4715" s="6" t="s">
        <v>97</v>
      </c>
      <c r="EF4715" s="6" t="s">
        <v>98</v>
      </c>
      <c r="EG4715" s="6">
        <v>14</v>
      </c>
      <c r="EH4715" s="6">
        <v>83</v>
      </c>
      <c r="EI4715" s="6">
        <v>8</v>
      </c>
      <c r="EJ4715" s="6">
        <v>35</v>
      </c>
      <c r="EK4715" s="6">
        <v>13</v>
      </c>
      <c r="EL4715" s="6">
        <v>82</v>
      </c>
      <c r="EM4715" s="6" t="s">
        <v>20</v>
      </c>
      <c r="EN4715" s="6" t="s">
        <v>22</v>
      </c>
      <c r="EO4715" s="6">
        <v>2</v>
      </c>
    </row>
    <row r="4716" spans="131:145" x14ac:dyDescent="0.25">
      <c r="EA4716" s="6" t="s">
        <v>0</v>
      </c>
      <c r="EB4716" s="6" t="s">
        <v>937</v>
      </c>
      <c r="EC4716" s="6" t="s">
        <v>1082</v>
      </c>
      <c r="ED4716" s="6" t="s">
        <v>1083</v>
      </c>
      <c r="EE4716" s="6" t="s">
        <v>97</v>
      </c>
      <c r="EF4716" s="6" t="s">
        <v>98</v>
      </c>
      <c r="EG4716" s="6">
        <v>91</v>
      </c>
      <c r="EH4716" s="6">
        <v>400</v>
      </c>
      <c r="EI4716" s="6">
        <v>60</v>
      </c>
      <c r="EJ4716" s="6">
        <v>228</v>
      </c>
      <c r="EK4716" s="6">
        <v>74</v>
      </c>
      <c r="EL4716" s="6">
        <v>228</v>
      </c>
      <c r="EM4716" s="6" t="s">
        <v>20</v>
      </c>
      <c r="EN4716" s="6" t="s">
        <v>23</v>
      </c>
      <c r="EO4716" s="6">
        <v>18</v>
      </c>
    </row>
    <row r="4717" spans="131:145" x14ac:dyDescent="0.25">
      <c r="EA4717" s="6" t="s">
        <v>0</v>
      </c>
      <c r="EB4717" s="6" t="s">
        <v>13</v>
      </c>
      <c r="EC4717" s="6" t="s">
        <v>175</v>
      </c>
      <c r="ED4717" s="6" t="s">
        <v>176</v>
      </c>
      <c r="EE4717" s="6" t="s">
        <v>97</v>
      </c>
      <c r="EF4717" s="6" t="s">
        <v>125</v>
      </c>
      <c r="EG4717" s="6">
        <v>35</v>
      </c>
      <c r="EH4717" s="6">
        <v>215</v>
      </c>
      <c r="EI4717" s="6">
        <v>35</v>
      </c>
      <c r="EJ4717" s="6">
        <v>211</v>
      </c>
      <c r="EK4717" s="6">
        <v>35</v>
      </c>
      <c r="EL4717" s="6">
        <v>212</v>
      </c>
      <c r="EM4717" s="6" t="s">
        <v>20</v>
      </c>
      <c r="EN4717" s="6" t="s">
        <v>21</v>
      </c>
      <c r="EO4717" s="6">
        <v>5</v>
      </c>
    </row>
    <row r="4718" spans="131:145" x14ac:dyDescent="0.25">
      <c r="EA4718" s="6" t="s">
        <v>3</v>
      </c>
      <c r="EB4718" s="6" t="s">
        <v>15</v>
      </c>
      <c r="EC4718" s="6" t="s">
        <v>791</v>
      </c>
      <c r="ED4718" s="6" t="s">
        <v>792</v>
      </c>
      <c r="EE4718" s="6" t="s">
        <v>97</v>
      </c>
      <c r="EF4718" s="6" t="s">
        <v>98</v>
      </c>
      <c r="EG4718" s="6">
        <v>64</v>
      </c>
      <c r="EH4718" s="6">
        <v>305</v>
      </c>
      <c r="EI4718" s="6">
        <v>63</v>
      </c>
      <c r="EJ4718" s="6">
        <v>304</v>
      </c>
      <c r="EK4718" s="6">
        <v>63</v>
      </c>
      <c r="EL4718" s="6">
        <v>304</v>
      </c>
      <c r="EM4718" s="6" t="s">
        <v>20</v>
      </c>
      <c r="EN4718" s="6" t="s">
        <v>23</v>
      </c>
      <c r="EO4718" s="6">
        <v>13</v>
      </c>
    </row>
    <row r="4719" spans="131:145" x14ac:dyDescent="0.25">
      <c r="EA4719" s="6" t="s">
        <v>3</v>
      </c>
      <c r="EB4719" s="6" t="s">
        <v>16</v>
      </c>
      <c r="EC4719" s="6" t="s">
        <v>230</v>
      </c>
      <c r="ED4719" s="6" t="s">
        <v>231</v>
      </c>
      <c r="EE4719" s="6" t="s">
        <v>97</v>
      </c>
      <c r="EF4719" s="6" t="s">
        <v>98</v>
      </c>
      <c r="EG4719" s="6">
        <v>31</v>
      </c>
      <c r="EH4719" s="6">
        <v>191</v>
      </c>
      <c r="EI4719" s="6">
        <v>31</v>
      </c>
      <c r="EJ4719" s="6">
        <v>183</v>
      </c>
      <c r="EK4719" s="6">
        <v>31</v>
      </c>
      <c r="EL4719" s="6">
        <v>183</v>
      </c>
      <c r="EM4719" s="6" t="s">
        <v>20</v>
      </c>
      <c r="EN4719" s="6" t="s">
        <v>23</v>
      </c>
      <c r="EO4719" s="6">
        <v>9</v>
      </c>
    </row>
    <row r="4720" spans="131:145" x14ac:dyDescent="0.25">
      <c r="EA4720" s="6" t="s">
        <v>0</v>
      </c>
      <c r="EB4720" s="6" t="s">
        <v>13</v>
      </c>
      <c r="EC4720" s="6" t="s">
        <v>1080</v>
      </c>
      <c r="ED4720" s="6" t="s">
        <v>1081</v>
      </c>
      <c r="EE4720" s="6" t="s">
        <v>97</v>
      </c>
      <c r="EF4720" s="6" t="s">
        <v>125</v>
      </c>
      <c r="EG4720" s="6">
        <v>54</v>
      </c>
      <c r="EH4720" s="6">
        <v>242</v>
      </c>
      <c r="EI4720" s="6">
        <v>50</v>
      </c>
      <c r="EJ4720" s="6">
        <v>219</v>
      </c>
      <c r="EK4720" s="6">
        <v>50</v>
      </c>
      <c r="EL4720" s="6">
        <v>227</v>
      </c>
      <c r="EM4720" s="6" t="s">
        <v>20</v>
      </c>
      <c r="EN4720" s="6" t="s">
        <v>23</v>
      </c>
      <c r="EO4720" s="6">
        <v>17</v>
      </c>
    </row>
    <row r="4721" spans="131:145" x14ac:dyDescent="0.25">
      <c r="EA4721" s="6" t="s">
        <v>0</v>
      </c>
      <c r="EB4721" s="6" t="s">
        <v>13</v>
      </c>
      <c r="EC4721" s="6" t="s">
        <v>249</v>
      </c>
      <c r="ED4721" s="6" t="s">
        <v>250</v>
      </c>
      <c r="EE4721" s="6" t="s">
        <v>97</v>
      </c>
      <c r="EF4721" s="6" t="s">
        <v>98</v>
      </c>
      <c r="EG4721" s="6">
        <v>14</v>
      </c>
      <c r="EH4721" s="6">
        <v>83</v>
      </c>
      <c r="EI4721" s="6">
        <v>8</v>
      </c>
      <c r="EJ4721" s="6">
        <v>35</v>
      </c>
      <c r="EK4721" s="6">
        <v>13</v>
      </c>
      <c r="EL4721" s="6">
        <v>82</v>
      </c>
      <c r="EM4721" s="6" t="s">
        <v>20</v>
      </c>
      <c r="EN4721" s="6" t="s">
        <v>23</v>
      </c>
      <c r="EO4721" s="6">
        <v>6</v>
      </c>
    </row>
    <row r="4722" spans="131:145" x14ac:dyDescent="0.25">
      <c r="EA4722" s="6" t="s">
        <v>0</v>
      </c>
      <c r="EB4722" s="6" t="s">
        <v>13</v>
      </c>
      <c r="EC4722" s="6" t="s">
        <v>245</v>
      </c>
      <c r="ED4722" s="6" t="s">
        <v>246</v>
      </c>
      <c r="EE4722" s="6" t="s">
        <v>97</v>
      </c>
      <c r="EF4722" s="6" t="s">
        <v>98</v>
      </c>
      <c r="EG4722" s="6">
        <v>25</v>
      </c>
      <c r="EH4722" s="6">
        <v>133</v>
      </c>
      <c r="EI4722" s="6">
        <v>22</v>
      </c>
      <c r="EJ4722" s="6">
        <v>95</v>
      </c>
      <c r="EK4722" s="6">
        <v>25</v>
      </c>
      <c r="EL4722" s="6">
        <v>134</v>
      </c>
      <c r="EM4722" s="6" t="s">
        <v>20</v>
      </c>
      <c r="EN4722" s="6" t="s">
        <v>21</v>
      </c>
      <c r="EO4722" s="6">
        <v>3</v>
      </c>
    </row>
    <row r="4723" spans="131:145" x14ac:dyDescent="0.25">
      <c r="EA4723" s="6" t="s">
        <v>3</v>
      </c>
      <c r="EB4723" s="6" t="s">
        <v>1084</v>
      </c>
      <c r="EC4723" s="6" t="s">
        <v>1085</v>
      </c>
      <c r="ED4723" s="6" t="s">
        <v>1086</v>
      </c>
      <c r="EE4723" s="6" t="s">
        <v>97</v>
      </c>
      <c r="EF4723" s="6" t="s">
        <v>125</v>
      </c>
      <c r="EG4723" s="6">
        <v>44</v>
      </c>
      <c r="EH4723" s="6">
        <v>273</v>
      </c>
      <c r="EI4723" s="6">
        <v>40</v>
      </c>
      <c r="EJ4723" s="6">
        <v>208</v>
      </c>
      <c r="EK4723" s="6">
        <v>40</v>
      </c>
      <c r="EL4723" s="6">
        <v>208</v>
      </c>
      <c r="EM4723" s="6" t="s">
        <v>20</v>
      </c>
      <c r="EN4723" s="6" t="s">
        <v>23</v>
      </c>
      <c r="EO4723" s="6">
        <v>12</v>
      </c>
    </row>
    <row r="4724" spans="131:145" x14ac:dyDescent="0.25">
      <c r="EA4724" s="6" t="s">
        <v>3</v>
      </c>
      <c r="EB4724" s="6" t="s">
        <v>15</v>
      </c>
      <c r="EC4724" s="6" t="s">
        <v>228</v>
      </c>
      <c r="ED4724" s="6" t="s">
        <v>229</v>
      </c>
      <c r="EE4724" s="6" t="s">
        <v>97</v>
      </c>
      <c r="EF4724" s="6" t="s">
        <v>98</v>
      </c>
      <c r="EG4724" s="6">
        <v>30</v>
      </c>
      <c r="EH4724" s="6">
        <v>139</v>
      </c>
      <c r="EI4724" s="6">
        <v>31</v>
      </c>
      <c r="EJ4724" s="6">
        <v>140</v>
      </c>
      <c r="EK4724" s="6">
        <v>31</v>
      </c>
      <c r="EL4724" s="6">
        <v>140</v>
      </c>
      <c r="EM4724" s="6" t="s">
        <v>20</v>
      </c>
      <c r="EN4724" s="6" t="s">
        <v>22</v>
      </c>
      <c r="EO4724" s="6">
        <v>7</v>
      </c>
    </row>
    <row r="4725" spans="131:145" x14ac:dyDescent="0.25">
      <c r="EA4725" s="6" t="s">
        <v>3</v>
      </c>
      <c r="EB4725" s="6" t="s">
        <v>15</v>
      </c>
      <c r="EC4725" s="6" t="s">
        <v>791</v>
      </c>
      <c r="ED4725" s="6" t="s">
        <v>792</v>
      </c>
      <c r="EE4725" s="6" t="s">
        <v>97</v>
      </c>
      <c r="EF4725" s="6" t="s">
        <v>98</v>
      </c>
      <c r="EG4725" s="6">
        <v>64</v>
      </c>
      <c r="EH4725" s="6">
        <v>305</v>
      </c>
      <c r="EI4725" s="6">
        <v>63</v>
      </c>
      <c r="EJ4725" s="6">
        <v>304</v>
      </c>
      <c r="EK4725" s="6">
        <v>63</v>
      </c>
      <c r="EL4725" s="6">
        <v>304</v>
      </c>
      <c r="EM4725" s="6" t="s">
        <v>20</v>
      </c>
      <c r="EN4725" s="6" t="s">
        <v>22</v>
      </c>
      <c r="EO4725" s="6">
        <v>1</v>
      </c>
    </row>
    <row r="4726" spans="131:145" x14ac:dyDescent="0.25">
      <c r="EA4726" s="6" t="s">
        <v>3</v>
      </c>
      <c r="EB4726" s="6" t="s">
        <v>17</v>
      </c>
      <c r="EC4726" s="6" t="s">
        <v>771</v>
      </c>
      <c r="ED4726" s="6" t="s">
        <v>772</v>
      </c>
      <c r="EE4726" s="6" t="s">
        <v>209</v>
      </c>
      <c r="EF4726" s="6" t="s">
        <v>125</v>
      </c>
      <c r="EG4726" s="6">
        <v>9</v>
      </c>
      <c r="EH4726" s="6">
        <v>40</v>
      </c>
      <c r="EI4726" s="6">
        <v>9</v>
      </c>
      <c r="EJ4726" s="6">
        <v>43</v>
      </c>
      <c r="EK4726" s="6">
        <v>9</v>
      </c>
      <c r="EL4726" s="6">
        <v>43</v>
      </c>
      <c r="EM4726" s="6" t="s">
        <v>20</v>
      </c>
      <c r="EN4726" s="6" t="s">
        <v>21</v>
      </c>
      <c r="EO4726" s="6">
        <v>2</v>
      </c>
    </row>
    <row r="4727" spans="131:145" x14ac:dyDescent="0.25">
      <c r="EA4727" s="6" t="s">
        <v>0</v>
      </c>
      <c r="EB4727" s="6" t="s">
        <v>13</v>
      </c>
      <c r="EC4727" s="6" t="s">
        <v>173</v>
      </c>
      <c r="ED4727" s="6" t="s">
        <v>174</v>
      </c>
      <c r="EE4727" s="6" t="s">
        <v>97</v>
      </c>
      <c r="EF4727" s="6" t="s">
        <v>125</v>
      </c>
      <c r="EG4727" s="6">
        <v>74</v>
      </c>
      <c r="EH4727" s="6">
        <v>404</v>
      </c>
      <c r="EI4727" s="6">
        <v>60</v>
      </c>
      <c r="EJ4727" s="6">
        <v>330</v>
      </c>
      <c r="EK4727" s="6">
        <v>74</v>
      </c>
      <c r="EL4727" s="6">
        <v>369</v>
      </c>
      <c r="EM4727" s="6" t="s">
        <v>20</v>
      </c>
      <c r="EN4727" s="6" t="s">
        <v>22</v>
      </c>
      <c r="EO4727" s="6">
        <v>5</v>
      </c>
    </row>
    <row r="4728" spans="131:145" x14ac:dyDescent="0.25">
      <c r="EA4728" s="6" t="s">
        <v>0</v>
      </c>
      <c r="EB4728" s="6" t="s">
        <v>13</v>
      </c>
      <c r="EC4728" s="6" t="s">
        <v>179</v>
      </c>
      <c r="ED4728" s="6" t="s">
        <v>180</v>
      </c>
      <c r="EE4728" s="6" t="s">
        <v>97</v>
      </c>
      <c r="EF4728" s="6" t="s">
        <v>125</v>
      </c>
      <c r="EG4728" s="6">
        <v>13</v>
      </c>
      <c r="EH4728" s="6">
        <v>70</v>
      </c>
      <c r="EI4728" s="6">
        <v>8</v>
      </c>
      <c r="EJ4728" s="6">
        <v>49</v>
      </c>
      <c r="EK4728" s="6">
        <v>12</v>
      </c>
      <c r="EL4728" s="6">
        <v>70</v>
      </c>
      <c r="EM4728" s="6" t="s">
        <v>20</v>
      </c>
      <c r="EN4728" s="6" t="s">
        <v>21</v>
      </c>
      <c r="EO4728" s="6">
        <v>1</v>
      </c>
    </row>
    <row r="4729" spans="131:145" x14ac:dyDescent="0.25">
      <c r="EA4729" s="6" t="s">
        <v>0</v>
      </c>
      <c r="EB4729" s="6" t="s">
        <v>13</v>
      </c>
      <c r="EC4729" s="6" t="s">
        <v>243</v>
      </c>
      <c r="ED4729" s="6" t="s">
        <v>244</v>
      </c>
      <c r="EE4729" s="6" t="s">
        <v>97</v>
      </c>
      <c r="EF4729" s="6" t="s">
        <v>98</v>
      </c>
      <c r="EG4729" s="6">
        <v>67</v>
      </c>
      <c r="EH4729" s="6">
        <v>350</v>
      </c>
      <c r="EI4729" s="6">
        <v>67</v>
      </c>
      <c r="EJ4729" s="6">
        <v>350</v>
      </c>
      <c r="EK4729" s="6">
        <v>67</v>
      </c>
      <c r="EL4729" s="6">
        <v>350</v>
      </c>
      <c r="EM4729" s="6" t="s">
        <v>20</v>
      </c>
      <c r="EN4729" s="6" t="s">
        <v>22</v>
      </c>
      <c r="EO4729" s="6">
        <v>8</v>
      </c>
    </row>
    <row r="4730" spans="131:145" x14ac:dyDescent="0.25">
      <c r="EA4730" s="6" t="s">
        <v>3</v>
      </c>
      <c r="EB4730" s="6" t="s">
        <v>14</v>
      </c>
      <c r="EC4730" s="6" t="s">
        <v>783</v>
      </c>
      <c r="ED4730" s="6" t="s">
        <v>784</v>
      </c>
      <c r="EE4730" s="6" t="s">
        <v>97</v>
      </c>
      <c r="EF4730" s="6" t="s">
        <v>98</v>
      </c>
      <c r="EG4730" s="6">
        <v>41</v>
      </c>
      <c r="EH4730" s="6">
        <v>214</v>
      </c>
      <c r="EI4730" s="6">
        <v>41</v>
      </c>
      <c r="EJ4730" s="6">
        <v>214</v>
      </c>
      <c r="EK4730" s="6">
        <v>41</v>
      </c>
      <c r="EL4730" s="6">
        <v>214</v>
      </c>
      <c r="EM4730" s="6" t="s">
        <v>20</v>
      </c>
      <c r="EN4730" s="6" t="s">
        <v>22</v>
      </c>
      <c r="EO4730" s="6">
        <v>6</v>
      </c>
    </row>
    <row r="4731" spans="131:145" x14ac:dyDescent="0.25">
      <c r="EA4731" s="6" t="s">
        <v>3</v>
      </c>
      <c r="EB4731" s="6" t="s">
        <v>14</v>
      </c>
      <c r="EC4731" s="6" t="s">
        <v>226</v>
      </c>
      <c r="ED4731" s="6" t="s">
        <v>227</v>
      </c>
      <c r="EE4731" s="6" t="s">
        <v>97</v>
      </c>
      <c r="EF4731" s="6" t="s">
        <v>98</v>
      </c>
      <c r="EG4731" s="6">
        <v>50</v>
      </c>
      <c r="EH4731" s="6">
        <v>218</v>
      </c>
      <c r="EI4731" s="6">
        <v>53</v>
      </c>
      <c r="EJ4731" s="6">
        <v>217</v>
      </c>
      <c r="EK4731" s="6">
        <v>53</v>
      </c>
      <c r="EL4731" s="6">
        <v>217</v>
      </c>
      <c r="EM4731" s="6" t="s">
        <v>20</v>
      </c>
      <c r="EN4731" s="6" t="s">
        <v>22</v>
      </c>
      <c r="EO4731" s="6">
        <v>2</v>
      </c>
    </row>
    <row r="4732" spans="131:145" x14ac:dyDescent="0.25">
      <c r="EA4732" s="6" t="s">
        <v>3</v>
      </c>
      <c r="EB4732" s="6" t="s">
        <v>17</v>
      </c>
      <c r="EC4732" s="6" t="s">
        <v>771</v>
      </c>
      <c r="ED4732" s="6" t="s">
        <v>772</v>
      </c>
      <c r="EE4732" s="6" t="s">
        <v>209</v>
      </c>
      <c r="EF4732" s="6" t="s">
        <v>125</v>
      </c>
      <c r="EG4732" s="6">
        <v>9</v>
      </c>
      <c r="EH4732" s="6">
        <v>40</v>
      </c>
      <c r="EI4732" s="6">
        <v>9</v>
      </c>
      <c r="EJ4732" s="6">
        <v>43</v>
      </c>
      <c r="EK4732" s="6">
        <v>9</v>
      </c>
      <c r="EL4732" s="6">
        <v>43</v>
      </c>
      <c r="EM4732" s="6" t="s">
        <v>20</v>
      </c>
      <c r="EN4732" s="6" t="s">
        <v>23</v>
      </c>
      <c r="EO4732" s="6">
        <v>2</v>
      </c>
    </row>
    <row r="4733" spans="131:145" x14ac:dyDescent="0.25">
      <c r="EA4733" s="6" t="s">
        <v>0</v>
      </c>
      <c r="EB4733" s="6" t="s">
        <v>7</v>
      </c>
      <c r="EC4733" s="6" t="s">
        <v>130</v>
      </c>
      <c r="ED4733" s="6" t="s">
        <v>131</v>
      </c>
      <c r="EE4733" s="6" t="s">
        <v>97</v>
      </c>
      <c r="EF4733" s="6" t="s">
        <v>125</v>
      </c>
      <c r="EG4733" s="6">
        <v>169</v>
      </c>
      <c r="EH4733" s="6">
        <v>816</v>
      </c>
      <c r="EI4733" s="6">
        <v>153</v>
      </c>
      <c r="EJ4733" s="6">
        <v>754</v>
      </c>
      <c r="EK4733" s="6">
        <v>157</v>
      </c>
      <c r="EL4733" s="6">
        <v>761</v>
      </c>
      <c r="EM4733" s="6" t="s">
        <v>20</v>
      </c>
      <c r="EN4733" s="6" t="s">
        <v>22</v>
      </c>
      <c r="EO4733" s="6">
        <v>26</v>
      </c>
    </row>
    <row r="4734" spans="131:145" x14ac:dyDescent="0.25">
      <c r="EA4734" s="6" t="s">
        <v>3</v>
      </c>
      <c r="EB4734" s="6" t="s">
        <v>14</v>
      </c>
      <c r="EC4734" s="6" t="s">
        <v>226</v>
      </c>
      <c r="ED4734" s="6" t="s">
        <v>227</v>
      </c>
      <c r="EE4734" s="6" t="s">
        <v>97</v>
      </c>
      <c r="EF4734" s="6" t="s">
        <v>98</v>
      </c>
      <c r="EG4734" s="6">
        <v>50</v>
      </c>
      <c r="EH4734" s="6">
        <v>218</v>
      </c>
      <c r="EI4734" s="6">
        <v>53</v>
      </c>
      <c r="EJ4734" s="6">
        <v>217</v>
      </c>
      <c r="EK4734" s="6">
        <v>53</v>
      </c>
      <c r="EL4734" s="6">
        <v>217</v>
      </c>
      <c r="EM4734" s="6" t="s">
        <v>20</v>
      </c>
      <c r="EN4734" s="6" t="s">
        <v>21</v>
      </c>
      <c r="EO4734" s="6">
        <v>6</v>
      </c>
    </row>
    <row r="4735" spans="131:145" x14ac:dyDescent="0.25">
      <c r="EA4735" s="6" t="s">
        <v>0</v>
      </c>
      <c r="EB4735" s="6" t="s">
        <v>13</v>
      </c>
      <c r="EC4735" s="6" t="s">
        <v>1853</v>
      </c>
      <c r="ED4735" s="6" t="s">
        <v>204</v>
      </c>
      <c r="EE4735" s="6" t="s">
        <v>97</v>
      </c>
      <c r="EF4735" s="6" t="s">
        <v>125</v>
      </c>
      <c r="EG4735" s="6">
        <v>41</v>
      </c>
      <c r="EH4735" s="6">
        <v>199</v>
      </c>
      <c r="EI4735" s="6">
        <v>41</v>
      </c>
      <c r="EJ4735" s="6">
        <v>196</v>
      </c>
      <c r="EK4735" s="6">
        <v>41</v>
      </c>
      <c r="EL4735" s="6">
        <v>201</v>
      </c>
      <c r="EM4735" s="6" t="s">
        <v>20</v>
      </c>
      <c r="EN4735" s="6" t="s">
        <v>21</v>
      </c>
      <c r="EO4735" s="6">
        <v>4</v>
      </c>
    </row>
    <row r="4736" spans="131:145" x14ac:dyDescent="0.25">
      <c r="EA4736" s="6" t="s">
        <v>0</v>
      </c>
      <c r="EB4736" s="6" t="s">
        <v>9</v>
      </c>
      <c r="EC4736" s="6" t="s">
        <v>759</v>
      </c>
      <c r="ED4736" s="6" t="s">
        <v>760</v>
      </c>
      <c r="EE4736" s="6" t="s">
        <v>97</v>
      </c>
      <c r="EF4736" s="6" t="s">
        <v>125</v>
      </c>
      <c r="EG4736" s="6">
        <v>319</v>
      </c>
      <c r="EH4736" s="6">
        <v>1567</v>
      </c>
      <c r="EI4736" s="6">
        <v>133</v>
      </c>
      <c r="EJ4736" s="6">
        <v>499</v>
      </c>
      <c r="EK4736" s="6">
        <v>133</v>
      </c>
      <c r="EL4736" s="6">
        <v>499</v>
      </c>
      <c r="EM4736" s="6" t="s">
        <v>20</v>
      </c>
      <c r="EN4736" s="6" t="s">
        <v>21</v>
      </c>
      <c r="EO4736" s="6">
        <v>16</v>
      </c>
    </row>
    <row r="4737" spans="131:145" x14ac:dyDescent="0.25">
      <c r="EA4737" s="6" t="s">
        <v>0</v>
      </c>
      <c r="EB4737" s="6" t="s">
        <v>13</v>
      </c>
      <c r="EC4737" s="6" t="s">
        <v>239</v>
      </c>
      <c r="ED4737" s="6" t="s">
        <v>240</v>
      </c>
      <c r="EE4737" s="6" t="s">
        <v>97</v>
      </c>
      <c r="EF4737" s="6" t="s">
        <v>98</v>
      </c>
      <c r="EG4737" s="6">
        <v>15</v>
      </c>
      <c r="EH4737" s="6">
        <v>74</v>
      </c>
      <c r="EI4737" s="6">
        <v>12</v>
      </c>
      <c r="EJ4737" s="6">
        <v>60</v>
      </c>
      <c r="EK4737" s="6">
        <v>16</v>
      </c>
      <c r="EL4737" s="6">
        <v>74</v>
      </c>
      <c r="EM4737" s="6" t="s">
        <v>20</v>
      </c>
      <c r="EN4737" s="6" t="s">
        <v>23</v>
      </c>
      <c r="EO4737" s="6">
        <v>5</v>
      </c>
    </row>
    <row r="4738" spans="131:145" x14ac:dyDescent="0.25">
      <c r="EA4738" s="6" t="s">
        <v>3</v>
      </c>
      <c r="EB4738" s="6" t="s">
        <v>14</v>
      </c>
      <c r="EC4738" s="6" t="s">
        <v>785</v>
      </c>
      <c r="ED4738" s="6" t="s">
        <v>786</v>
      </c>
      <c r="EE4738" s="6" t="s">
        <v>97</v>
      </c>
      <c r="EF4738" s="6" t="s">
        <v>98</v>
      </c>
      <c r="EG4738" s="6">
        <v>140</v>
      </c>
      <c r="EH4738" s="6">
        <v>613</v>
      </c>
      <c r="EI4738" s="6">
        <v>137</v>
      </c>
      <c r="EJ4738" s="6">
        <v>622</v>
      </c>
      <c r="EK4738" s="6">
        <v>137</v>
      </c>
      <c r="EL4738" s="6">
        <v>622</v>
      </c>
      <c r="EM4738" s="6" t="s">
        <v>20</v>
      </c>
      <c r="EN4738" s="6" t="s">
        <v>22</v>
      </c>
      <c r="EO4738" s="6">
        <v>11</v>
      </c>
    </row>
    <row r="4739" spans="131:145" x14ac:dyDescent="0.25">
      <c r="EA4739" s="6" t="s">
        <v>0</v>
      </c>
      <c r="EB4739" s="6" t="s">
        <v>7</v>
      </c>
      <c r="EC4739" s="6" t="s">
        <v>130</v>
      </c>
      <c r="ED4739" s="6" t="s">
        <v>131</v>
      </c>
      <c r="EE4739" s="6" t="s">
        <v>97</v>
      </c>
      <c r="EF4739" s="6" t="s">
        <v>125</v>
      </c>
      <c r="EG4739" s="6">
        <v>169</v>
      </c>
      <c r="EH4739" s="6">
        <v>816</v>
      </c>
      <c r="EI4739" s="6">
        <v>153</v>
      </c>
      <c r="EJ4739" s="6">
        <v>754</v>
      </c>
      <c r="EK4739" s="6">
        <v>157</v>
      </c>
      <c r="EL4739" s="6">
        <v>761</v>
      </c>
      <c r="EM4739" s="6" t="s">
        <v>20</v>
      </c>
      <c r="EN4739" s="6" t="s">
        <v>21</v>
      </c>
      <c r="EO4739" s="6">
        <v>30</v>
      </c>
    </row>
    <row r="4740" spans="131:145" x14ac:dyDescent="0.25">
      <c r="EA4740" s="6" t="s">
        <v>0</v>
      </c>
      <c r="EB4740" s="6" t="s">
        <v>13</v>
      </c>
      <c r="EC4740" s="6" t="s">
        <v>195</v>
      </c>
      <c r="ED4740" s="6" t="s">
        <v>196</v>
      </c>
      <c r="EE4740" s="6" t="s">
        <v>97</v>
      </c>
      <c r="EF4740" s="6" t="s">
        <v>132</v>
      </c>
      <c r="EG4740" s="6">
        <v>20</v>
      </c>
      <c r="EH4740" s="6">
        <v>64</v>
      </c>
      <c r="EI4740" s="6">
        <v>14</v>
      </c>
      <c r="EJ4740" s="6">
        <v>52</v>
      </c>
      <c r="EK4740" s="6">
        <v>14</v>
      </c>
      <c r="EL4740" s="6">
        <v>52</v>
      </c>
      <c r="EM4740" s="6" t="s">
        <v>20</v>
      </c>
      <c r="EN4740" s="6" t="s">
        <v>22</v>
      </c>
      <c r="EO4740" s="6">
        <v>0</v>
      </c>
    </row>
    <row r="4741" spans="131:145" x14ac:dyDescent="0.25">
      <c r="EA4741" s="6" t="s">
        <v>3</v>
      </c>
      <c r="EB4741" s="6" t="s">
        <v>15</v>
      </c>
      <c r="EC4741" s="6" t="s">
        <v>787</v>
      </c>
      <c r="ED4741" s="6" t="s">
        <v>788</v>
      </c>
      <c r="EE4741" s="6" t="s">
        <v>97</v>
      </c>
      <c r="EF4741" s="6" t="s">
        <v>125</v>
      </c>
      <c r="EG4741" s="6">
        <v>87</v>
      </c>
      <c r="EH4741" s="6">
        <v>488</v>
      </c>
      <c r="EI4741" s="6">
        <v>86</v>
      </c>
      <c r="EJ4741" s="6">
        <v>472</v>
      </c>
      <c r="EK4741" s="6">
        <v>86</v>
      </c>
      <c r="EL4741" s="6">
        <v>472</v>
      </c>
      <c r="EM4741" s="6" t="s">
        <v>20</v>
      </c>
      <c r="EN4741" s="6" t="s">
        <v>21</v>
      </c>
      <c r="EO4741" s="6">
        <v>38</v>
      </c>
    </row>
    <row r="4742" spans="131:145" x14ac:dyDescent="0.25">
      <c r="EA4742" s="6" t="s">
        <v>0</v>
      </c>
      <c r="EB4742" s="6" t="s">
        <v>13</v>
      </c>
      <c r="EC4742" s="6" t="s">
        <v>195</v>
      </c>
      <c r="ED4742" s="6" t="s">
        <v>196</v>
      </c>
      <c r="EE4742" s="6" t="s">
        <v>97</v>
      </c>
      <c r="EF4742" s="6" t="s">
        <v>132</v>
      </c>
      <c r="EG4742" s="6">
        <v>20</v>
      </c>
      <c r="EH4742" s="6">
        <v>64</v>
      </c>
      <c r="EI4742" s="6">
        <v>14</v>
      </c>
      <c r="EJ4742" s="6">
        <v>52</v>
      </c>
      <c r="EK4742" s="6">
        <v>14</v>
      </c>
      <c r="EL4742" s="6">
        <v>52</v>
      </c>
      <c r="EM4742" s="6" t="s">
        <v>20</v>
      </c>
      <c r="EN4742" s="6" t="s">
        <v>23</v>
      </c>
      <c r="EO4742" s="6">
        <v>3</v>
      </c>
    </row>
    <row r="4743" spans="131:145" x14ac:dyDescent="0.25">
      <c r="EA4743" s="6" t="s">
        <v>3</v>
      </c>
      <c r="EB4743" s="6" t="s">
        <v>15</v>
      </c>
      <c r="EC4743" s="6" t="s">
        <v>806</v>
      </c>
      <c r="ED4743" s="6" t="s">
        <v>807</v>
      </c>
      <c r="EE4743" s="6" t="s">
        <v>97</v>
      </c>
      <c r="EF4743" s="6" t="s">
        <v>125</v>
      </c>
      <c r="EG4743" s="6">
        <v>178</v>
      </c>
      <c r="EH4743" s="6">
        <v>827</v>
      </c>
      <c r="EI4743" s="6">
        <v>194</v>
      </c>
      <c r="EJ4743" s="6">
        <v>890</v>
      </c>
      <c r="EK4743" s="6">
        <v>194</v>
      </c>
      <c r="EL4743" s="6">
        <v>890</v>
      </c>
      <c r="EM4743" s="6" t="s">
        <v>20</v>
      </c>
      <c r="EN4743" s="6" t="s">
        <v>23</v>
      </c>
      <c r="EO4743" s="6">
        <v>54</v>
      </c>
    </row>
    <row r="4744" spans="131:145" x14ac:dyDescent="0.25">
      <c r="EA4744" s="6" t="s">
        <v>0</v>
      </c>
      <c r="EB4744" s="6" t="s">
        <v>13</v>
      </c>
      <c r="EC4744" s="6" t="s">
        <v>245</v>
      </c>
      <c r="ED4744" s="6" t="s">
        <v>246</v>
      </c>
      <c r="EE4744" s="6" t="s">
        <v>97</v>
      </c>
      <c r="EF4744" s="6" t="s">
        <v>98</v>
      </c>
      <c r="EG4744" s="6">
        <v>25</v>
      </c>
      <c r="EH4744" s="6">
        <v>133</v>
      </c>
      <c r="EI4744" s="6">
        <v>22</v>
      </c>
      <c r="EJ4744" s="6">
        <v>95</v>
      </c>
      <c r="EK4744" s="6">
        <v>25</v>
      </c>
      <c r="EL4744" s="6">
        <v>134</v>
      </c>
      <c r="EM4744" s="6" t="s">
        <v>20</v>
      </c>
      <c r="EN4744" s="6" t="s">
        <v>22</v>
      </c>
      <c r="EO4744" s="6">
        <v>2</v>
      </c>
    </row>
    <row r="4745" spans="131:145" x14ac:dyDescent="0.25">
      <c r="EA4745" s="6" t="s">
        <v>3</v>
      </c>
      <c r="EB4745" s="6" t="s">
        <v>14</v>
      </c>
      <c r="EC4745" s="6" t="s">
        <v>780</v>
      </c>
      <c r="ED4745" s="6" t="s">
        <v>781</v>
      </c>
      <c r="EE4745" s="6" t="s">
        <v>97</v>
      </c>
      <c r="EF4745" s="6" t="s">
        <v>98</v>
      </c>
      <c r="EG4745" s="6">
        <v>73</v>
      </c>
      <c r="EH4745" s="6">
        <v>393</v>
      </c>
      <c r="EI4745" s="6">
        <v>73</v>
      </c>
      <c r="EJ4745" s="6">
        <v>393</v>
      </c>
      <c r="EK4745" s="6">
        <v>73</v>
      </c>
      <c r="EL4745" s="6">
        <v>393</v>
      </c>
      <c r="EM4745" s="6" t="s">
        <v>20</v>
      </c>
      <c r="EN4745" s="6" t="s">
        <v>23</v>
      </c>
      <c r="EO4745" s="6">
        <v>27</v>
      </c>
    </row>
    <row r="4746" spans="131:145" x14ac:dyDescent="0.25">
      <c r="EA4746" s="6" t="s">
        <v>0</v>
      </c>
      <c r="EB4746" s="6" t="s">
        <v>13</v>
      </c>
      <c r="EC4746" s="6" t="s">
        <v>175</v>
      </c>
      <c r="ED4746" s="6" t="s">
        <v>176</v>
      </c>
      <c r="EE4746" s="6" t="s">
        <v>97</v>
      </c>
      <c r="EF4746" s="6" t="s">
        <v>125</v>
      </c>
      <c r="EG4746" s="6">
        <v>35</v>
      </c>
      <c r="EH4746" s="6">
        <v>215</v>
      </c>
      <c r="EI4746" s="6">
        <v>35</v>
      </c>
      <c r="EJ4746" s="6">
        <v>211</v>
      </c>
      <c r="EK4746" s="6">
        <v>35</v>
      </c>
      <c r="EL4746" s="6">
        <v>212</v>
      </c>
      <c r="EM4746" s="6" t="s">
        <v>20</v>
      </c>
      <c r="EN4746" s="6" t="s">
        <v>22</v>
      </c>
      <c r="EO4746" s="6">
        <v>0</v>
      </c>
    </row>
    <row r="4747" spans="131:145" x14ac:dyDescent="0.25">
      <c r="EA4747" s="6" t="s">
        <v>3</v>
      </c>
      <c r="EB4747" s="6" t="s">
        <v>18</v>
      </c>
      <c r="EC4747" s="6" t="s">
        <v>809</v>
      </c>
      <c r="ED4747" s="6" t="s">
        <v>810</v>
      </c>
      <c r="EE4747" s="6" t="s">
        <v>97</v>
      </c>
      <c r="EF4747" s="6" t="s">
        <v>98</v>
      </c>
      <c r="EG4747" s="6">
        <v>12</v>
      </c>
      <c r="EH4747" s="6">
        <v>52</v>
      </c>
      <c r="EI4747" s="6">
        <v>10</v>
      </c>
      <c r="EJ4747" s="6">
        <v>44</v>
      </c>
      <c r="EK4747" s="6">
        <v>10</v>
      </c>
      <c r="EL4747" s="6">
        <v>44</v>
      </c>
      <c r="EM4747" s="6" t="s">
        <v>20</v>
      </c>
      <c r="EN4747" s="6" t="s">
        <v>22</v>
      </c>
      <c r="EO4747" s="6">
        <v>0</v>
      </c>
    </row>
    <row r="4748" spans="131:145" x14ac:dyDescent="0.25">
      <c r="EA4748" s="6" t="s">
        <v>0</v>
      </c>
      <c r="EB4748" s="6" t="s">
        <v>9</v>
      </c>
      <c r="EC4748" s="6" t="s">
        <v>759</v>
      </c>
      <c r="ED4748" s="6" t="s">
        <v>760</v>
      </c>
      <c r="EE4748" s="6" t="s">
        <v>97</v>
      </c>
      <c r="EF4748" s="6" t="s">
        <v>125</v>
      </c>
      <c r="EG4748" s="6">
        <v>319</v>
      </c>
      <c r="EH4748" s="6">
        <v>1567</v>
      </c>
      <c r="EI4748" s="6">
        <v>133</v>
      </c>
      <c r="EJ4748" s="6">
        <v>499</v>
      </c>
      <c r="EK4748" s="6">
        <v>133</v>
      </c>
      <c r="EL4748" s="6">
        <v>499</v>
      </c>
      <c r="EM4748" s="6" t="s">
        <v>20</v>
      </c>
      <c r="EN4748" s="6" t="s">
        <v>22</v>
      </c>
      <c r="EO4748" s="6">
        <v>20</v>
      </c>
    </row>
    <row r="4749" spans="131:145" x14ac:dyDescent="0.25">
      <c r="EA4749" s="6" t="s">
        <v>3</v>
      </c>
      <c r="EB4749" s="6" t="s">
        <v>18</v>
      </c>
      <c r="EC4749" s="6" t="s">
        <v>809</v>
      </c>
      <c r="ED4749" s="6" t="s">
        <v>810</v>
      </c>
      <c r="EE4749" s="6" t="s">
        <v>97</v>
      </c>
      <c r="EF4749" s="6" t="s">
        <v>98</v>
      </c>
      <c r="EG4749" s="6">
        <v>12</v>
      </c>
      <c r="EH4749" s="6">
        <v>52</v>
      </c>
      <c r="EI4749" s="6">
        <v>10</v>
      </c>
      <c r="EJ4749" s="6">
        <v>44</v>
      </c>
      <c r="EK4749" s="6">
        <v>10</v>
      </c>
      <c r="EL4749" s="6">
        <v>44</v>
      </c>
      <c r="EM4749" s="6" t="s">
        <v>20</v>
      </c>
      <c r="EN4749" s="6" t="s">
        <v>23</v>
      </c>
      <c r="EO4749" s="6">
        <v>1</v>
      </c>
    </row>
    <row r="4750" spans="131:145" x14ac:dyDescent="0.25">
      <c r="EA4750" s="6" t="s">
        <v>0</v>
      </c>
      <c r="EB4750" s="6" t="s">
        <v>13</v>
      </c>
      <c r="EC4750" s="6" t="s">
        <v>239</v>
      </c>
      <c r="ED4750" s="6" t="s">
        <v>240</v>
      </c>
      <c r="EE4750" s="6" t="s">
        <v>97</v>
      </c>
      <c r="EF4750" s="6" t="s">
        <v>98</v>
      </c>
      <c r="EG4750" s="6">
        <v>15</v>
      </c>
      <c r="EH4750" s="6">
        <v>74</v>
      </c>
      <c r="EI4750" s="6">
        <v>12</v>
      </c>
      <c r="EJ4750" s="6">
        <v>60</v>
      </c>
      <c r="EK4750" s="6">
        <v>16</v>
      </c>
      <c r="EL4750" s="6">
        <v>74</v>
      </c>
      <c r="EM4750" s="6" t="s">
        <v>20</v>
      </c>
      <c r="EN4750" s="6" t="s">
        <v>22</v>
      </c>
      <c r="EO4750" s="6">
        <v>2</v>
      </c>
    </row>
    <row r="4751" spans="131:145" x14ac:dyDescent="0.25">
      <c r="EA4751" s="6" t="s">
        <v>0</v>
      </c>
      <c r="EB4751" s="6" t="s">
        <v>13</v>
      </c>
      <c r="EC4751" s="6" t="s">
        <v>181</v>
      </c>
      <c r="ED4751" s="6" t="s">
        <v>182</v>
      </c>
      <c r="EE4751" s="6" t="s">
        <v>97</v>
      </c>
      <c r="EF4751" s="6" t="s">
        <v>98</v>
      </c>
      <c r="EG4751" s="6">
        <v>16</v>
      </c>
      <c r="EH4751" s="6">
        <v>58</v>
      </c>
      <c r="EI4751" s="6">
        <v>10</v>
      </c>
      <c r="EJ4751" s="6">
        <v>45</v>
      </c>
      <c r="EK4751" s="6">
        <v>16</v>
      </c>
      <c r="EL4751" s="6">
        <v>58</v>
      </c>
      <c r="EM4751" s="6" t="s">
        <v>20</v>
      </c>
      <c r="EN4751" s="6" t="s">
        <v>22</v>
      </c>
      <c r="EO4751" s="6">
        <v>2</v>
      </c>
    </row>
    <row r="4752" spans="131:145" x14ac:dyDescent="0.25">
      <c r="EA4752" s="6" t="s">
        <v>0</v>
      </c>
      <c r="EB4752" s="6" t="s">
        <v>13</v>
      </c>
      <c r="EC4752" s="6" t="s">
        <v>205</v>
      </c>
      <c r="ED4752" s="6" t="s">
        <v>206</v>
      </c>
      <c r="EE4752" s="6" t="s">
        <v>97</v>
      </c>
      <c r="EF4752" s="6" t="s">
        <v>125</v>
      </c>
      <c r="EG4752" s="6">
        <v>116</v>
      </c>
      <c r="EH4752" s="6">
        <v>530</v>
      </c>
      <c r="EI4752" s="6">
        <v>105</v>
      </c>
      <c r="EJ4752" s="6">
        <v>464</v>
      </c>
      <c r="EK4752" s="6">
        <v>105</v>
      </c>
      <c r="EL4752" s="6">
        <v>492</v>
      </c>
      <c r="EM4752" s="6" t="s">
        <v>20</v>
      </c>
      <c r="EN4752" s="6" t="s">
        <v>23</v>
      </c>
      <c r="EO4752" s="6">
        <v>23</v>
      </c>
    </row>
    <row r="4753" spans="131:145" x14ac:dyDescent="0.25">
      <c r="EA4753" s="6" t="s">
        <v>0</v>
      </c>
      <c r="EB4753" s="6" t="s">
        <v>13</v>
      </c>
      <c r="EC4753" s="6" t="s">
        <v>181</v>
      </c>
      <c r="ED4753" s="6" t="s">
        <v>182</v>
      </c>
      <c r="EE4753" s="6" t="s">
        <v>97</v>
      </c>
      <c r="EF4753" s="6" t="s">
        <v>98</v>
      </c>
      <c r="EG4753" s="6">
        <v>16</v>
      </c>
      <c r="EH4753" s="6">
        <v>58</v>
      </c>
      <c r="EI4753" s="6">
        <v>10</v>
      </c>
      <c r="EJ4753" s="6">
        <v>45</v>
      </c>
      <c r="EK4753" s="6">
        <v>16</v>
      </c>
      <c r="EL4753" s="6">
        <v>58</v>
      </c>
      <c r="EM4753" s="6" t="s">
        <v>20</v>
      </c>
      <c r="EN4753" s="6" t="s">
        <v>23</v>
      </c>
      <c r="EO4753" s="6">
        <v>6</v>
      </c>
    </row>
    <row r="4754" spans="131:145" x14ac:dyDescent="0.25">
      <c r="EA4754" s="6" t="s">
        <v>0</v>
      </c>
      <c r="EB4754" s="6" t="s">
        <v>5</v>
      </c>
      <c r="EC4754" s="6" t="s">
        <v>1839</v>
      </c>
      <c r="ED4754" s="6" t="s">
        <v>717</v>
      </c>
      <c r="EE4754" s="6" t="s">
        <v>209</v>
      </c>
      <c r="EF4754" s="6" t="s">
        <v>98</v>
      </c>
      <c r="EG4754" s="6">
        <v>1295</v>
      </c>
      <c r="EH4754" s="6">
        <v>6509</v>
      </c>
      <c r="EJ4754" s="6">
        <v>6258</v>
      </c>
      <c r="EK4754" s="6">
        <v>1351</v>
      </c>
      <c r="EL4754" s="6">
        <v>6868</v>
      </c>
      <c r="EM4754" s="6" t="s">
        <v>108</v>
      </c>
      <c r="EN4754" s="6" t="s">
        <v>23</v>
      </c>
      <c r="EO4754" s="6">
        <v>6868</v>
      </c>
    </row>
    <row r="4755" spans="131:145" x14ac:dyDescent="0.25">
      <c r="EA4755" s="6" t="s">
        <v>0</v>
      </c>
      <c r="EB4755" s="6" t="s">
        <v>8</v>
      </c>
      <c r="EC4755" s="6" t="s">
        <v>1847</v>
      </c>
      <c r="ED4755" s="6" t="s">
        <v>225</v>
      </c>
      <c r="EE4755" s="6" t="s">
        <v>209</v>
      </c>
      <c r="EF4755" s="6" t="s">
        <v>125</v>
      </c>
      <c r="EG4755" s="6">
        <v>412</v>
      </c>
      <c r="EH4755" s="6">
        <v>1700</v>
      </c>
      <c r="EI4755" s="6">
        <v>375</v>
      </c>
      <c r="EJ4755" s="6">
        <v>1598</v>
      </c>
      <c r="EK4755" s="6">
        <v>375</v>
      </c>
      <c r="EL4755" s="6">
        <v>1598</v>
      </c>
      <c r="EM4755" s="6" t="s">
        <v>108</v>
      </c>
      <c r="EN4755" s="6" t="s">
        <v>22</v>
      </c>
      <c r="EO4755" s="6">
        <v>747</v>
      </c>
    </row>
    <row r="4756" spans="131:145" x14ac:dyDescent="0.25">
      <c r="EA4756" s="6" t="s">
        <v>0</v>
      </c>
      <c r="EB4756" s="6" t="s">
        <v>6</v>
      </c>
      <c r="EC4756" s="6" t="s">
        <v>824</v>
      </c>
      <c r="ED4756" s="6" t="s">
        <v>825</v>
      </c>
      <c r="EE4756" s="6" t="s">
        <v>209</v>
      </c>
      <c r="EF4756" s="6" t="s">
        <v>132</v>
      </c>
      <c r="EG4756" s="6">
        <v>153</v>
      </c>
      <c r="EH4756" s="6">
        <v>873</v>
      </c>
      <c r="EI4756" s="6">
        <v>153</v>
      </c>
      <c r="EJ4756" s="6">
        <v>922</v>
      </c>
      <c r="EK4756" s="6">
        <v>153</v>
      </c>
      <c r="EL4756" s="6">
        <v>922</v>
      </c>
      <c r="EM4756" s="6" t="s">
        <v>108</v>
      </c>
      <c r="EN4756" s="6" t="s">
        <v>22</v>
      </c>
      <c r="EO4756" s="6">
        <v>453</v>
      </c>
    </row>
    <row r="4757" spans="131:145" x14ac:dyDescent="0.25">
      <c r="EA4757" s="6" t="s">
        <v>0</v>
      </c>
      <c r="EB4757" s="6" t="s">
        <v>9</v>
      </c>
      <c r="EC4757" s="6" t="s">
        <v>137</v>
      </c>
      <c r="ED4757" s="6" t="s">
        <v>138</v>
      </c>
      <c r="EE4757" s="6" t="s">
        <v>97</v>
      </c>
      <c r="EF4757" s="6" t="s">
        <v>98</v>
      </c>
      <c r="EG4757" s="6">
        <v>135</v>
      </c>
      <c r="EH4757" s="6">
        <v>672</v>
      </c>
      <c r="EI4757" s="6">
        <v>156</v>
      </c>
      <c r="EJ4757" s="6">
        <v>704</v>
      </c>
      <c r="EK4757" s="6">
        <v>156</v>
      </c>
      <c r="EL4757" s="6">
        <v>704</v>
      </c>
      <c r="EM4757" s="6" t="s">
        <v>108</v>
      </c>
      <c r="EN4757" s="6" t="s">
        <v>22</v>
      </c>
      <c r="EO4757" s="6">
        <v>347</v>
      </c>
    </row>
    <row r="4758" spans="131:145" x14ac:dyDescent="0.25">
      <c r="EA4758" s="6" t="s">
        <v>0</v>
      </c>
      <c r="EB4758" s="6" t="s">
        <v>7</v>
      </c>
      <c r="EC4758" s="6" t="s">
        <v>133</v>
      </c>
      <c r="ED4758" s="6" t="s">
        <v>134</v>
      </c>
      <c r="EE4758" s="6" t="s">
        <v>97</v>
      </c>
      <c r="EF4758" s="6" t="s">
        <v>98</v>
      </c>
      <c r="EG4758" s="6">
        <v>631</v>
      </c>
      <c r="EH4758" s="6">
        <v>3758</v>
      </c>
      <c r="EI4758" s="6">
        <v>613</v>
      </c>
      <c r="EJ4758" s="6">
        <v>3721</v>
      </c>
      <c r="EK4758" s="6">
        <v>626</v>
      </c>
      <c r="EL4758" s="6">
        <v>3786</v>
      </c>
      <c r="EM4758" s="6" t="s">
        <v>108</v>
      </c>
      <c r="EN4758" s="6" t="s">
        <v>22</v>
      </c>
      <c r="EO4758" s="6">
        <v>1817</v>
      </c>
    </row>
    <row r="4759" spans="131:145" x14ac:dyDescent="0.25">
      <c r="EA4759" s="6" t="s">
        <v>0</v>
      </c>
      <c r="EB4759" s="6" t="s">
        <v>6</v>
      </c>
      <c r="EC4759" s="6" t="s">
        <v>824</v>
      </c>
      <c r="ED4759" s="6" t="s">
        <v>825</v>
      </c>
      <c r="EE4759" s="6" t="s">
        <v>209</v>
      </c>
      <c r="EF4759" s="6" t="s">
        <v>132</v>
      </c>
      <c r="EG4759" s="6">
        <v>153</v>
      </c>
      <c r="EH4759" s="6">
        <v>873</v>
      </c>
      <c r="EI4759" s="6">
        <v>153</v>
      </c>
      <c r="EJ4759" s="6">
        <v>922</v>
      </c>
      <c r="EK4759" s="6">
        <v>153</v>
      </c>
      <c r="EL4759" s="6">
        <v>922</v>
      </c>
      <c r="EM4759" s="6" t="s">
        <v>108</v>
      </c>
      <c r="EN4759" s="6" t="s">
        <v>23</v>
      </c>
      <c r="EO4759" s="6">
        <v>922</v>
      </c>
    </row>
    <row r="4760" spans="131:145" x14ac:dyDescent="0.25">
      <c r="EA4760" s="6" t="s">
        <v>0</v>
      </c>
      <c r="EB4760" s="6" t="s">
        <v>9</v>
      </c>
      <c r="EC4760" s="6" t="s">
        <v>137</v>
      </c>
      <c r="ED4760" s="6" t="s">
        <v>138</v>
      </c>
      <c r="EE4760" s="6" t="s">
        <v>97</v>
      </c>
      <c r="EF4760" s="6" t="s">
        <v>98</v>
      </c>
      <c r="EG4760" s="6">
        <v>135</v>
      </c>
      <c r="EH4760" s="6">
        <v>672</v>
      </c>
      <c r="EI4760" s="6">
        <v>156</v>
      </c>
      <c r="EJ4760" s="6">
        <v>704</v>
      </c>
      <c r="EK4760" s="6">
        <v>156</v>
      </c>
      <c r="EL4760" s="6">
        <v>704</v>
      </c>
      <c r="EM4760" s="6" t="s">
        <v>108</v>
      </c>
      <c r="EN4760" s="6" t="s">
        <v>23</v>
      </c>
      <c r="EO4760" s="6">
        <v>704</v>
      </c>
    </row>
    <row r="4761" spans="131:145" x14ac:dyDescent="0.25">
      <c r="EA4761" s="6" t="s">
        <v>0</v>
      </c>
      <c r="EB4761" s="6" t="s">
        <v>10</v>
      </c>
      <c r="EC4761" s="6" t="s">
        <v>139</v>
      </c>
      <c r="ED4761" s="6" t="s">
        <v>140</v>
      </c>
      <c r="EE4761" s="6" t="s">
        <v>97</v>
      </c>
      <c r="EF4761" s="6" t="s">
        <v>98</v>
      </c>
      <c r="EG4761" s="6">
        <v>80</v>
      </c>
      <c r="EH4761" s="6">
        <v>278</v>
      </c>
      <c r="EI4761" s="6">
        <v>50</v>
      </c>
      <c r="EJ4761" s="6">
        <v>200</v>
      </c>
      <c r="EK4761" s="6">
        <v>83</v>
      </c>
      <c r="EL4761" s="6">
        <v>293</v>
      </c>
      <c r="EM4761" s="6" t="s">
        <v>108</v>
      </c>
      <c r="EN4761" s="6" t="s">
        <v>21</v>
      </c>
      <c r="EO4761" s="6">
        <v>165</v>
      </c>
    </row>
    <row r="4762" spans="131:145" x14ac:dyDescent="0.25">
      <c r="EA4762" s="6" t="s">
        <v>0</v>
      </c>
      <c r="EB4762" s="6" t="s">
        <v>4</v>
      </c>
      <c r="EC4762" s="6" t="s">
        <v>149</v>
      </c>
      <c r="ED4762" s="6" t="s">
        <v>150</v>
      </c>
      <c r="EE4762" s="6" t="s">
        <v>97</v>
      </c>
      <c r="EF4762" s="6" t="s">
        <v>98</v>
      </c>
      <c r="EG4762" s="6">
        <v>6</v>
      </c>
      <c r="EH4762" s="6">
        <v>39</v>
      </c>
      <c r="EI4762" s="6">
        <v>6</v>
      </c>
      <c r="EJ4762" s="6">
        <v>39</v>
      </c>
      <c r="EK4762" s="6">
        <v>6</v>
      </c>
      <c r="EL4762" s="6">
        <v>39</v>
      </c>
      <c r="EM4762" s="6" t="s">
        <v>108</v>
      </c>
      <c r="EN4762" s="6" t="s">
        <v>23</v>
      </c>
      <c r="EO4762" s="6">
        <v>39</v>
      </c>
    </row>
    <row r="4763" spans="131:145" x14ac:dyDescent="0.25">
      <c r="EA4763" s="6" t="s">
        <v>0</v>
      </c>
      <c r="EB4763" s="6" t="s">
        <v>8</v>
      </c>
      <c r="EC4763" s="6" t="s">
        <v>1045</v>
      </c>
      <c r="ED4763" s="6" t="s">
        <v>749</v>
      </c>
      <c r="EE4763" s="6" t="s">
        <v>209</v>
      </c>
      <c r="EF4763" s="6" t="s">
        <v>125</v>
      </c>
      <c r="EG4763" s="6">
        <v>1694</v>
      </c>
      <c r="EH4763" s="6">
        <v>8805</v>
      </c>
      <c r="EI4763" s="6">
        <v>1693</v>
      </c>
      <c r="EJ4763" s="6">
        <v>8805</v>
      </c>
      <c r="EK4763" s="6">
        <v>1693</v>
      </c>
      <c r="EL4763" s="6">
        <v>9062</v>
      </c>
      <c r="EM4763" s="6" t="s">
        <v>108</v>
      </c>
      <c r="EN4763" s="6" t="s">
        <v>23</v>
      </c>
      <c r="EO4763" s="6">
        <v>9062</v>
      </c>
    </row>
    <row r="4764" spans="131:145" x14ac:dyDescent="0.25">
      <c r="EA4764" s="6" t="s">
        <v>0</v>
      </c>
      <c r="EB4764" s="6" t="s">
        <v>4</v>
      </c>
      <c r="EC4764" s="6" t="s">
        <v>104</v>
      </c>
      <c r="ED4764" s="6" t="s">
        <v>105</v>
      </c>
      <c r="EE4764" s="6" t="s">
        <v>97</v>
      </c>
      <c r="EF4764" s="6" t="s">
        <v>98</v>
      </c>
      <c r="EG4764" s="6">
        <v>32</v>
      </c>
      <c r="EH4764" s="6">
        <v>146</v>
      </c>
      <c r="EI4764" s="6">
        <v>28</v>
      </c>
      <c r="EJ4764" s="6">
        <v>131</v>
      </c>
      <c r="EK4764" s="6">
        <v>32</v>
      </c>
      <c r="EL4764" s="6">
        <v>148</v>
      </c>
      <c r="EM4764" s="6" t="s">
        <v>108</v>
      </c>
      <c r="EN4764" s="6" t="s">
        <v>21</v>
      </c>
      <c r="EO4764" s="6">
        <v>85</v>
      </c>
    </row>
    <row r="4765" spans="131:145" x14ac:dyDescent="0.25">
      <c r="EA4765" s="6" t="s">
        <v>0</v>
      </c>
      <c r="EB4765" s="6" t="s">
        <v>4</v>
      </c>
      <c r="EC4765" s="6" t="s">
        <v>163</v>
      </c>
      <c r="ED4765" s="6" t="s">
        <v>164</v>
      </c>
      <c r="EE4765" s="6" t="s">
        <v>97</v>
      </c>
      <c r="EF4765" s="6" t="s">
        <v>98</v>
      </c>
      <c r="EG4765" s="6">
        <v>107</v>
      </c>
      <c r="EH4765" s="6">
        <v>584</v>
      </c>
      <c r="EI4765" s="6">
        <v>30</v>
      </c>
      <c r="EJ4765" s="6">
        <v>174</v>
      </c>
      <c r="EK4765" s="6">
        <v>108</v>
      </c>
      <c r="EL4765" s="6">
        <v>605</v>
      </c>
      <c r="EM4765" s="6" t="s">
        <v>108</v>
      </c>
      <c r="EN4765" s="6" t="s">
        <v>21</v>
      </c>
      <c r="EO4765" s="6">
        <v>312</v>
      </c>
    </row>
    <row r="4766" spans="131:145" x14ac:dyDescent="0.25">
      <c r="EA4766" s="6" t="s">
        <v>0</v>
      </c>
      <c r="EB4766" s="6" t="s">
        <v>7</v>
      </c>
      <c r="EC4766" s="6" t="s">
        <v>133</v>
      </c>
      <c r="ED4766" s="6" t="s">
        <v>134</v>
      </c>
      <c r="EE4766" s="6" t="s">
        <v>97</v>
      </c>
      <c r="EF4766" s="6" t="s">
        <v>98</v>
      </c>
      <c r="EG4766" s="6">
        <v>631</v>
      </c>
      <c r="EH4766" s="6">
        <v>3758</v>
      </c>
      <c r="EI4766" s="6">
        <v>613</v>
      </c>
      <c r="EJ4766" s="6">
        <v>3721</v>
      </c>
      <c r="EK4766" s="6">
        <v>626</v>
      </c>
      <c r="EL4766" s="6">
        <v>3786</v>
      </c>
      <c r="EM4766" s="6" t="s">
        <v>108</v>
      </c>
      <c r="EN4766" s="6" t="s">
        <v>21</v>
      </c>
      <c r="EO4766" s="6">
        <v>1969</v>
      </c>
    </row>
    <row r="4767" spans="131:145" x14ac:dyDescent="0.25">
      <c r="EA4767" s="6" t="s">
        <v>0</v>
      </c>
      <c r="EB4767" s="6" t="s">
        <v>8</v>
      </c>
      <c r="EC4767" s="6" t="s">
        <v>1847</v>
      </c>
      <c r="ED4767" s="6" t="s">
        <v>225</v>
      </c>
      <c r="EE4767" s="6" t="s">
        <v>209</v>
      </c>
      <c r="EF4767" s="6" t="s">
        <v>125</v>
      </c>
      <c r="EG4767" s="6">
        <v>412</v>
      </c>
      <c r="EH4767" s="6">
        <v>1700</v>
      </c>
      <c r="EI4767" s="6">
        <v>375</v>
      </c>
      <c r="EJ4767" s="6">
        <v>1598</v>
      </c>
      <c r="EK4767" s="6">
        <v>375</v>
      </c>
      <c r="EL4767" s="6">
        <v>1598</v>
      </c>
      <c r="EM4767" s="6" t="s">
        <v>108</v>
      </c>
      <c r="EN4767" s="6" t="s">
        <v>21</v>
      </c>
      <c r="EO4767" s="6">
        <v>851</v>
      </c>
    </row>
    <row r="4768" spans="131:145" x14ac:dyDescent="0.25">
      <c r="EA4768" s="6" t="s">
        <v>0</v>
      </c>
      <c r="EB4768" s="6" t="s">
        <v>5</v>
      </c>
      <c r="EC4768" s="6" t="s">
        <v>185</v>
      </c>
      <c r="ED4768" s="6" t="s">
        <v>186</v>
      </c>
      <c r="EE4768" s="6" t="s">
        <v>97</v>
      </c>
      <c r="EF4768" s="6" t="s">
        <v>125</v>
      </c>
      <c r="EG4768" s="6">
        <v>429</v>
      </c>
      <c r="EH4768" s="6">
        <v>2237</v>
      </c>
      <c r="EI4768" s="6">
        <v>429</v>
      </c>
      <c r="EJ4768" s="6">
        <v>2221</v>
      </c>
      <c r="EK4768" s="6">
        <v>429</v>
      </c>
      <c r="EL4768" s="6">
        <v>2221</v>
      </c>
      <c r="EM4768" s="6" t="s">
        <v>108</v>
      </c>
      <c r="EN4768" s="6" t="s">
        <v>22</v>
      </c>
      <c r="EO4768" s="6">
        <v>1045</v>
      </c>
    </row>
    <row r="4769" spans="131:145" x14ac:dyDescent="0.25">
      <c r="EA4769" s="6" t="s">
        <v>0</v>
      </c>
      <c r="EB4769" s="6" t="s">
        <v>9</v>
      </c>
      <c r="EC4769" s="6" t="s">
        <v>1846</v>
      </c>
      <c r="ED4769" s="6" t="s">
        <v>213</v>
      </c>
      <c r="EE4769" s="6" t="s">
        <v>209</v>
      </c>
      <c r="EF4769" s="6" t="s">
        <v>125</v>
      </c>
      <c r="EG4769" s="6">
        <v>174</v>
      </c>
      <c r="EH4769" s="6">
        <v>1185</v>
      </c>
      <c r="EI4769" s="6">
        <v>463</v>
      </c>
      <c r="EJ4769" s="6">
        <v>2123</v>
      </c>
      <c r="EK4769" s="6">
        <v>463</v>
      </c>
      <c r="EL4769" s="6">
        <v>2114</v>
      </c>
      <c r="EM4769" s="6" t="s">
        <v>108</v>
      </c>
      <c r="EN4769" s="6" t="s">
        <v>23</v>
      </c>
      <c r="EO4769" s="6">
        <v>2114</v>
      </c>
    </row>
    <row r="4770" spans="131:145" x14ac:dyDescent="0.25">
      <c r="EA4770" s="6" t="s">
        <v>0</v>
      </c>
      <c r="EB4770" s="6" t="s">
        <v>8</v>
      </c>
      <c r="EC4770" s="6" t="s">
        <v>218</v>
      </c>
      <c r="ED4770" s="6" t="s">
        <v>219</v>
      </c>
      <c r="EE4770" s="6" t="s">
        <v>97</v>
      </c>
      <c r="EF4770" s="6" t="s">
        <v>98</v>
      </c>
      <c r="EG4770" s="6">
        <v>70</v>
      </c>
      <c r="EH4770" s="6">
        <v>609</v>
      </c>
      <c r="EI4770" s="6">
        <v>124</v>
      </c>
      <c r="EJ4770" s="6">
        <v>644</v>
      </c>
      <c r="EK4770" s="6">
        <v>124</v>
      </c>
      <c r="EL4770" s="6">
        <v>644</v>
      </c>
      <c r="EM4770" s="6" t="s">
        <v>108</v>
      </c>
      <c r="EN4770" s="6" t="s">
        <v>22</v>
      </c>
      <c r="EO4770" s="6">
        <v>306</v>
      </c>
    </row>
    <row r="4771" spans="131:145" x14ac:dyDescent="0.25">
      <c r="EA4771" s="6" t="s">
        <v>0</v>
      </c>
      <c r="EB4771" s="6" t="s">
        <v>4</v>
      </c>
      <c r="EC4771" s="6" t="s">
        <v>165</v>
      </c>
      <c r="ED4771" s="6" t="s">
        <v>166</v>
      </c>
      <c r="EE4771" s="6" t="s">
        <v>97</v>
      </c>
      <c r="EF4771" s="6" t="s">
        <v>98</v>
      </c>
      <c r="EG4771" s="6">
        <v>72</v>
      </c>
      <c r="EH4771" s="6">
        <v>333</v>
      </c>
      <c r="EI4771" s="6">
        <v>72</v>
      </c>
      <c r="EJ4771" s="6">
        <v>332</v>
      </c>
      <c r="EK4771" s="6">
        <v>72</v>
      </c>
      <c r="EL4771" s="6">
        <v>332</v>
      </c>
      <c r="EM4771" s="6" t="s">
        <v>108</v>
      </c>
      <c r="EN4771" s="6" t="s">
        <v>22</v>
      </c>
      <c r="EO4771" s="6">
        <v>160</v>
      </c>
    </row>
    <row r="4772" spans="131:145" x14ac:dyDescent="0.25">
      <c r="EA4772" s="6" t="s">
        <v>0</v>
      </c>
      <c r="EB4772" s="6" t="s">
        <v>4</v>
      </c>
      <c r="EC4772" s="6" t="s">
        <v>106</v>
      </c>
      <c r="ED4772" s="6" t="s">
        <v>107</v>
      </c>
      <c r="EE4772" s="6" t="s">
        <v>97</v>
      </c>
      <c r="EF4772" s="6" t="s">
        <v>98</v>
      </c>
      <c r="EG4772" s="6">
        <v>7</v>
      </c>
      <c r="EH4772" s="6">
        <v>41</v>
      </c>
      <c r="EI4772" s="6">
        <v>10</v>
      </c>
      <c r="EJ4772" s="6">
        <v>47</v>
      </c>
      <c r="EK4772" s="6">
        <v>12</v>
      </c>
      <c r="EL4772" s="6">
        <v>56</v>
      </c>
      <c r="EM4772" s="6" t="s">
        <v>108</v>
      </c>
      <c r="EN4772" s="6" t="s">
        <v>21</v>
      </c>
      <c r="EO4772" s="6">
        <v>25</v>
      </c>
    </row>
    <row r="4773" spans="131:145" x14ac:dyDescent="0.25">
      <c r="EA4773" s="6" t="s">
        <v>0</v>
      </c>
      <c r="EB4773" s="6" t="s">
        <v>5</v>
      </c>
      <c r="EC4773" s="6" t="s">
        <v>185</v>
      </c>
      <c r="ED4773" s="6" t="s">
        <v>186</v>
      </c>
      <c r="EE4773" s="6" t="s">
        <v>97</v>
      </c>
      <c r="EF4773" s="6" t="s">
        <v>125</v>
      </c>
      <c r="EG4773" s="6">
        <v>429</v>
      </c>
      <c r="EH4773" s="6">
        <v>2237</v>
      </c>
      <c r="EI4773" s="6">
        <v>429</v>
      </c>
      <c r="EJ4773" s="6">
        <v>2221</v>
      </c>
      <c r="EK4773" s="6">
        <v>429</v>
      </c>
      <c r="EL4773" s="6">
        <v>2221</v>
      </c>
      <c r="EM4773" s="6" t="s">
        <v>108</v>
      </c>
      <c r="EN4773" s="6" t="s">
        <v>23</v>
      </c>
      <c r="EO4773" s="6">
        <v>2221</v>
      </c>
    </row>
    <row r="4774" spans="131:145" x14ac:dyDescent="0.25">
      <c r="EA4774" s="6" t="s">
        <v>0</v>
      </c>
      <c r="EB4774" s="6" t="s">
        <v>5</v>
      </c>
      <c r="EC4774" s="6" t="s">
        <v>819</v>
      </c>
      <c r="ED4774" s="6" t="s">
        <v>820</v>
      </c>
      <c r="EE4774" s="6" t="s">
        <v>97</v>
      </c>
      <c r="EF4774" s="6" t="s">
        <v>125</v>
      </c>
      <c r="EG4774" s="6">
        <v>172</v>
      </c>
      <c r="EH4774" s="6">
        <v>838</v>
      </c>
      <c r="EI4774" s="6">
        <v>181</v>
      </c>
      <c r="EJ4774" s="6">
        <v>910</v>
      </c>
      <c r="EK4774" s="6">
        <v>181</v>
      </c>
      <c r="EL4774" s="6">
        <v>910</v>
      </c>
      <c r="EM4774" s="6" t="s">
        <v>108</v>
      </c>
      <c r="EN4774" s="6" t="s">
        <v>21</v>
      </c>
      <c r="EO4774" s="6">
        <v>434</v>
      </c>
    </row>
    <row r="4775" spans="131:145" x14ac:dyDescent="0.25">
      <c r="EA4775" s="6" t="s">
        <v>0</v>
      </c>
      <c r="EB4775" s="6" t="s">
        <v>8</v>
      </c>
      <c r="EC4775" s="6" t="s">
        <v>218</v>
      </c>
      <c r="ED4775" s="6" t="s">
        <v>219</v>
      </c>
      <c r="EE4775" s="6" t="s">
        <v>97</v>
      </c>
      <c r="EF4775" s="6" t="s">
        <v>98</v>
      </c>
      <c r="EG4775" s="6">
        <v>70</v>
      </c>
      <c r="EH4775" s="6">
        <v>609</v>
      </c>
      <c r="EI4775" s="6">
        <v>124</v>
      </c>
      <c r="EJ4775" s="6">
        <v>644</v>
      </c>
      <c r="EK4775" s="6">
        <v>124</v>
      </c>
      <c r="EL4775" s="6">
        <v>644</v>
      </c>
      <c r="EM4775" s="6" t="s">
        <v>108</v>
      </c>
      <c r="EN4775" s="6" t="s">
        <v>21</v>
      </c>
      <c r="EO4775" s="6">
        <v>338</v>
      </c>
    </row>
    <row r="4776" spans="131:145" x14ac:dyDescent="0.25">
      <c r="EA4776" s="6" t="s">
        <v>0</v>
      </c>
      <c r="EB4776" s="6" t="s">
        <v>4</v>
      </c>
      <c r="EC4776" s="6" t="s">
        <v>149</v>
      </c>
      <c r="ED4776" s="6" t="s">
        <v>150</v>
      </c>
      <c r="EE4776" s="6" t="s">
        <v>97</v>
      </c>
      <c r="EF4776" s="6" t="s">
        <v>98</v>
      </c>
      <c r="EG4776" s="6">
        <v>6</v>
      </c>
      <c r="EH4776" s="6">
        <v>39</v>
      </c>
      <c r="EI4776" s="6">
        <v>6</v>
      </c>
      <c r="EJ4776" s="6">
        <v>39</v>
      </c>
      <c r="EK4776" s="6">
        <v>6</v>
      </c>
      <c r="EL4776" s="6">
        <v>39</v>
      </c>
      <c r="EM4776" s="6" t="s">
        <v>108</v>
      </c>
      <c r="EN4776" s="6" t="s">
        <v>22</v>
      </c>
      <c r="EO4776" s="6">
        <v>21</v>
      </c>
    </row>
    <row r="4777" spans="131:145" x14ac:dyDescent="0.25">
      <c r="EA4777" s="6" t="s">
        <v>0</v>
      </c>
      <c r="EB4777" s="6" t="s">
        <v>8</v>
      </c>
      <c r="EC4777" s="6" t="s">
        <v>746</v>
      </c>
      <c r="ED4777" s="6" t="s">
        <v>744</v>
      </c>
      <c r="EE4777" s="6" t="s">
        <v>209</v>
      </c>
      <c r="EF4777" s="6" t="s">
        <v>125</v>
      </c>
      <c r="EG4777" s="6">
        <v>612</v>
      </c>
      <c r="EH4777" s="6">
        <v>2944</v>
      </c>
      <c r="EI4777" s="6">
        <v>608</v>
      </c>
      <c r="EJ4777" s="6">
        <v>2914</v>
      </c>
      <c r="EK4777" s="6">
        <v>608</v>
      </c>
      <c r="EL4777" s="6">
        <v>2944</v>
      </c>
      <c r="EM4777" s="6" t="s">
        <v>108</v>
      </c>
      <c r="EN4777" s="6" t="s">
        <v>21</v>
      </c>
      <c r="EO4777" s="6">
        <v>1508</v>
      </c>
    </row>
    <row r="4778" spans="131:145" x14ac:dyDescent="0.25">
      <c r="EA4778" s="6" t="s">
        <v>0</v>
      </c>
      <c r="EB4778" s="6" t="s">
        <v>5</v>
      </c>
      <c r="EC4778" s="6" t="s">
        <v>819</v>
      </c>
      <c r="ED4778" s="6" t="s">
        <v>820</v>
      </c>
      <c r="EE4778" s="6" t="s">
        <v>97</v>
      </c>
      <c r="EF4778" s="6" t="s">
        <v>125</v>
      </c>
      <c r="EG4778" s="6">
        <v>172</v>
      </c>
      <c r="EH4778" s="6">
        <v>838</v>
      </c>
      <c r="EI4778" s="6">
        <v>181</v>
      </c>
      <c r="EJ4778" s="6">
        <v>910</v>
      </c>
      <c r="EK4778" s="6">
        <v>181</v>
      </c>
      <c r="EL4778" s="6">
        <v>910</v>
      </c>
      <c r="EM4778" s="6" t="s">
        <v>108</v>
      </c>
      <c r="EN4778" s="6" t="s">
        <v>22</v>
      </c>
      <c r="EO4778" s="6">
        <v>476</v>
      </c>
    </row>
    <row r="4779" spans="131:145" x14ac:dyDescent="0.25">
      <c r="EA4779" s="6" t="s">
        <v>0</v>
      </c>
      <c r="EB4779" s="6" t="s">
        <v>10</v>
      </c>
      <c r="EC4779" s="6" t="s">
        <v>216</v>
      </c>
      <c r="ED4779" s="6" t="s">
        <v>217</v>
      </c>
      <c r="EE4779" s="6" t="s">
        <v>97</v>
      </c>
      <c r="EF4779" s="6" t="s">
        <v>98</v>
      </c>
      <c r="EG4779" s="6">
        <v>40</v>
      </c>
      <c r="EH4779" s="6">
        <v>208</v>
      </c>
      <c r="EI4779" s="6">
        <v>41</v>
      </c>
      <c r="EJ4779" s="6">
        <v>208</v>
      </c>
      <c r="EK4779" s="6">
        <v>51</v>
      </c>
      <c r="EL4779" s="6">
        <v>208</v>
      </c>
      <c r="EM4779" s="6" t="s">
        <v>108</v>
      </c>
      <c r="EN4779" s="6" t="s">
        <v>23</v>
      </c>
      <c r="EO4779" s="6">
        <v>208</v>
      </c>
    </row>
    <row r="4780" spans="131:145" x14ac:dyDescent="0.25">
      <c r="EA4780" s="6" t="s">
        <v>0</v>
      </c>
      <c r="EB4780" s="6" t="s">
        <v>4</v>
      </c>
      <c r="EC4780" s="6" t="s">
        <v>163</v>
      </c>
      <c r="ED4780" s="6" t="s">
        <v>164</v>
      </c>
      <c r="EE4780" s="6" t="s">
        <v>97</v>
      </c>
      <c r="EF4780" s="6" t="s">
        <v>98</v>
      </c>
      <c r="EG4780" s="6">
        <v>107</v>
      </c>
      <c r="EH4780" s="6">
        <v>584</v>
      </c>
      <c r="EI4780" s="6">
        <v>30</v>
      </c>
      <c r="EJ4780" s="6">
        <v>174</v>
      </c>
      <c r="EK4780" s="6">
        <v>108</v>
      </c>
      <c r="EL4780" s="6">
        <v>605</v>
      </c>
      <c r="EM4780" s="6" t="s">
        <v>108</v>
      </c>
      <c r="EN4780" s="6" t="s">
        <v>23</v>
      </c>
      <c r="EO4780" s="6">
        <v>605</v>
      </c>
    </row>
    <row r="4781" spans="131:145" x14ac:dyDescent="0.25">
      <c r="EA4781" s="6" t="s">
        <v>0</v>
      </c>
      <c r="EB4781" s="6" t="s">
        <v>4</v>
      </c>
      <c r="EC4781" s="6" t="s">
        <v>165</v>
      </c>
      <c r="ED4781" s="6" t="s">
        <v>166</v>
      </c>
      <c r="EE4781" s="6" t="s">
        <v>97</v>
      </c>
      <c r="EF4781" s="6" t="s">
        <v>98</v>
      </c>
      <c r="EG4781" s="6">
        <v>72</v>
      </c>
      <c r="EH4781" s="6">
        <v>333</v>
      </c>
      <c r="EI4781" s="6">
        <v>72</v>
      </c>
      <c r="EJ4781" s="6">
        <v>332</v>
      </c>
      <c r="EK4781" s="6">
        <v>72</v>
      </c>
      <c r="EL4781" s="6">
        <v>332</v>
      </c>
      <c r="EM4781" s="6" t="s">
        <v>108</v>
      </c>
      <c r="EN4781" s="6" t="s">
        <v>21</v>
      </c>
      <c r="EO4781" s="6">
        <v>172</v>
      </c>
    </row>
    <row r="4782" spans="131:145" x14ac:dyDescent="0.25">
      <c r="EA4782" s="6" t="s">
        <v>0</v>
      </c>
      <c r="EB4782" s="6" t="s">
        <v>5</v>
      </c>
      <c r="EC4782" s="6" t="s">
        <v>1839</v>
      </c>
      <c r="ED4782" s="6" t="s">
        <v>717</v>
      </c>
      <c r="EE4782" s="6" t="s">
        <v>209</v>
      </c>
      <c r="EF4782" s="6" t="s">
        <v>98</v>
      </c>
      <c r="EG4782" s="6">
        <v>1295</v>
      </c>
      <c r="EH4782" s="6">
        <v>6509</v>
      </c>
      <c r="EJ4782" s="6">
        <v>6258</v>
      </c>
      <c r="EK4782" s="6">
        <v>1351</v>
      </c>
      <c r="EL4782" s="6">
        <v>6868</v>
      </c>
      <c r="EM4782" s="6" t="s">
        <v>108</v>
      </c>
      <c r="EN4782" s="6" t="s">
        <v>22</v>
      </c>
      <c r="EO4782" s="6">
        <v>3234</v>
      </c>
    </row>
    <row r="4783" spans="131:145" x14ac:dyDescent="0.25">
      <c r="EA4783" s="6" t="s">
        <v>0</v>
      </c>
      <c r="EB4783" s="6" t="s">
        <v>4</v>
      </c>
      <c r="EC4783" s="6" t="s">
        <v>104</v>
      </c>
      <c r="ED4783" s="6" t="s">
        <v>105</v>
      </c>
      <c r="EE4783" s="6" t="s">
        <v>97</v>
      </c>
      <c r="EF4783" s="6" t="s">
        <v>98</v>
      </c>
      <c r="EG4783" s="6">
        <v>32</v>
      </c>
      <c r="EH4783" s="6">
        <v>146</v>
      </c>
      <c r="EI4783" s="6">
        <v>28</v>
      </c>
      <c r="EJ4783" s="6">
        <v>131</v>
      </c>
      <c r="EK4783" s="6">
        <v>32</v>
      </c>
      <c r="EL4783" s="6">
        <v>148</v>
      </c>
      <c r="EM4783" s="6" t="s">
        <v>108</v>
      </c>
      <c r="EN4783" s="6" t="s">
        <v>23</v>
      </c>
      <c r="EO4783" s="6">
        <v>148</v>
      </c>
    </row>
    <row r="4784" spans="131:145" x14ac:dyDescent="0.25">
      <c r="EA4784" s="6" t="s">
        <v>0</v>
      </c>
      <c r="EB4784" s="6" t="s">
        <v>5</v>
      </c>
      <c r="EC4784" s="6" t="s">
        <v>819</v>
      </c>
      <c r="ED4784" s="6" t="s">
        <v>820</v>
      </c>
      <c r="EE4784" s="6" t="s">
        <v>97</v>
      </c>
      <c r="EF4784" s="6" t="s">
        <v>125</v>
      </c>
      <c r="EG4784" s="6">
        <v>172</v>
      </c>
      <c r="EH4784" s="6">
        <v>838</v>
      </c>
      <c r="EI4784" s="6">
        <v>181</v>
      </c>
      <c r="EJ4784" s="6">
        <v>910</v>
      </c>
      <c r="EK4784" s="6">
        <v>181</v>
      </c>
      <c r="EL4784" s="6">
        <v>910</v>
      </c>
      <c r="EM4784" s="6" t="s">
        <v>108</v>
      </c>
      <c r="EN4784" s="6" t="s">
        <v>23</v>
      </c>
      <c r="EO4784" s="6">
        <v>910</v>
      </c>
    </row>
    <row r="4785" spans="131:145" x14ac:dyDescent="0.25">
      <c r="EA4785" s="6" t="s">
        <v>0</v>
      </c>
      <c r="EB4785" s="6" t="s">
        <v>10</v>
      </c>
      <c r="EC4785" s="6" t="s">
        <v>216</v>
      </c>
      <c r="ED4785" s="6" t="s">
        <v>217</v>
      </c>
      <c r="EE4785" s="6" t="s">
        <v>97</v>
      </c>
      <c r="EF4785" s="6" t="s">
        <v>98</v>
      </c>
      <c r="EG4785" s="6">
        <v>40</v>
      </c>
      <c r="EH4785" s="6">
        <v>208</v>
      </c>
      <c r="EI4785" s="6">
        <v>41</v>
      </c>
      <c r="EJ4785" s="6">
        <v>208</v>
      </c>
      <c r="EK4785" s="6">
        <v>51</v>
      </c>
      <c r="EL4785" s="6">
        <v>208</v>
      </c>
      <c r="EM4785" s="6" t="s">
        <v>108</v>
      </c>
      <c r="EN4785" s="6" t="s">
        <v>22</v>
      </c>
      <c r="EO4785" s="6">
        <v>87</v>
      </c>
    </row>
    <row r="4786" spans="131:145" x14ac:dyDescent="0.25">
      <c r="EA4786" s="6" t="s">
        <v>0</v>
      </c>
      <c r="EB4786" s="6" t="s">
        <v>6</v>
      </c>
      <c r="EC4786" s="6" t="s">
        <v>275</v>
      </c>
      <c r="ED4786" s="6" t="s">
        <v>276</v>
      </c>
      <c r="EE4786" s="6" t="s">
        <v>97</v>
      </c>
      <c r="EF4786" s="6" t="s">
        <v>98</v>
      </c>
      <c r="EG4786" s="6">
        <v>118</v>
      </c>
      <c r="EH4786" s="6">
        <v>516</v>
      </c>
      <c r="EI4786" s="6">
        <v>108</v>
      </c>
      <c r="EJ4786" s="6">
        <v>470</v>
      </c>
      <c r="EK4786" s="6">
        <v>118</v>
      </c>
      <c r="EL4786" s="6">
        <v>520</v>
      </c>
      <c r="EM4786" s="6" t="s">
        <v>108</v>
      </c>
      <c r="EN4786" s="6" t="s">
        <v>21</v>
      </c>
      <c r="EO4786" s="6">
        <v>271</v>
      </c>
    </row>
    <row r="4787" spans="131:145" x14ac:dyDescent="0.25">
      <c r="EA4787" s="6" t="s">
        <v>0</v>
      </c>
      <c r="EB4787" s="6" t="s">
        <v>5</v>
      </c>
      <c r="EC4787" s="6" t="s">
        <v>1839</v>
      </c>
      <c r="ED4787" s="6" t="s">
        <v>717</v>
      </c>
      <c r="EE4787" s="6" t="s">
        <v>209</v>
      </c>
      <c r="EF4787" s="6" t="s">
        <v>98</v>
      </c>
      <c r="EG4787" s="6">
        <v>1295</v>
      </c>
      <c r="EH4787" s="6">
        <v>6509</v>
      </c>
      <c r="EJ4787" s="6">
        <v>6258</v>
      </c>
      <c r="EK4787" s="6">
        <v>1351</v>
      </c>
      <c r="EL4787" s="6">
        <v>6868</v>
      </c>
      <c r="EM4787" s="6" t="s">
        <v>108</v>
      </c>
      <c r="EN4787" s="6" t="s">
        <v>21</v>
      </c>
      <c r="EO4787" s="6">
        <v>3634</v>
      </c>
    </row>
    <row r="4788" spans="131:145" x14ac:dyDescent="0.25">
      <c r="EA4788" s="6" t="s">
        <v>0</v>
      </c>
      <c r="EB4788" s="6" t="s">
        <v>6</v>
      </c>
      <c r="EC4788" s="6" t="s">
        <v>275</v>
      </c>
      <c r="ED4788" s="6" t="s">
        <v>276</v>
      </c>
      <c r="EE4788" s="6" t="s">
        <v>97</v>
      </c>
      <c r="EF4788" s="6" t="s">
        <v>98</v>
      </c>
      <c r="EG4788" s="6">
        <v>118</v>
      </c>
      <c r="EH4788" s="6">
        <v>516</v>
      </c>
      <c r="EI4788" s="6">
        <v>108</v>
      </c>
      <c r="EJ4788" s="6">
        <v>470</v>
      </c>
      <c r="EK4788" s="6">
        <v>118</v>
      </c>
      <c r="EL4788" s="6">
        <v>520</v>
      </c>
      <c r="EM4788" s="6" t="s">
        <v>108</v>
      </c>
      <c r="EN4788" s="6" t="s">
        <v>22</v>
      </c>
      <c r="EO4788" s="6">
        <v>249</v>
      </c>
    </row>
    <row r="4789" spans="131:145" x14ac:dyDescent="0.25">
      <c r="EA4789" s="6" t="s">
        <v>0</v>
      </c>
      <c r="EB4789" s="6" t="s">
        <v>10</v>
      </c>
      <c r="EC4789" s="6" t="s">
        <v>216</v>
      </c>
      <c r="ED4789" s="6" t="s">
        <v>217</v>
      </c>
      <c r="EE4789" s="6" t="s">
        <v>97</v>
      </c>
      <c r="EF4789" s="6" t="s">
        <v>98</v>
      </c>
      <c r="EG4789" s="6">
        <v>40</v>
      </c>
      <c r="EH4789" s="6">
        <v>208</v>
      </c>
      <c r="EI4789" s="6">
        <v>41</v>
      </c>
      <c r="EJ4789" s="6">
        <v>208</v>
      </c>
      <c r="EK4789" s="6">
        <v>51</v>
      </c>
      <c r="EL4789" s="6">
        <v>208</v>
      </c>
      <c r="EM4789" s="6" t="s">
        <v>108</v>
      </c>
      <c r="EN4789" s="6" t="s">
        <v>21</v>
      </c>
      <c r="EO4789" s="6">
        <v>121</v>
      </c>
    </row>
    <row r="4790" spans="131:145" x14ac:dyDescent="0.25">
      <c r="EA4790" s="6" t="s">
        <v>0</v>
      </c>
      <c r="EB4790" s="6" t="s">
        <v>6</v>
      </c>
      <c r="EC4790" s="6" t="s">
        <v>275</v>
      </c>
      <c r="ED4790" s="6" t="s">
        <v>276</v>
      </c>
      <c r="EE4790" s="6" t="s">
        <v>97</v>
      </c>
      <c r="EF4790" s="6" t="s">
        <v>98</v>
      </c>
      <c r="EG4790" s="6">
        <v>118</v>
      </c>
      <c r="EH4790" s="6">
        <v>516</v>
      </c>
      <c r="EI4790" s="6">
        <v>108</v>
      </c>
      <c r="EJ4790" s="6">
        <v>470</v>
      </c>
      <c r="EK4790" s="6">
        <v>118</v>
      </c>
      <c r="EL4790" s="6">
        <v>520</v>
      </c>
      <c r="EM4790" s="6" t="s">
        <v>108</v>
      </c>
      <c r="EN4790" s="6" t="s">
        <v>23</v>
      </c>
      <c r="EO4790" s="6">
        <v>520</v>
      </c>
    </row>
    <row r="4791" spans="131:145" x14ac:dyDescent="0.25">
      <c r="EA4791" s="6" t="s">
        <v>0</v>
      </c>
      <c r="EB4791" s="6" t="s">
        <v>10</v>
      </c>
      <c r="EC4791" s="6" t="s">
        <v>139</v>
      </c>
      <c r="ED4791" s="6" t="s">
        <v>140</v>
      </c>
      <c r="EE4791" s="6" t="s">
        <v>97</v>
      </c>
      <c r="EF4791" s="6" t="s">
        <v>98</v>
      </c>
      <c r="EG4791" s="6">
        <v>80</v>
      </c>
      <c r="EH4791" s="6">
        <v>278</v>
      </c>
      <c r="EI4791" s="6">
        <v>50</v>
      </c>
      <c r="EJ4791" s="6">
        <v>200</v>
      </c>
      <c r="EK4791" s="6">
        <v>83</v>
      </c>
      <c r="EL4791" s="6">
        <v>293</v>
      </c>
      <c r="EM4791" s="6" t="s">
        <v>108</v>
      </c>
      <c r="EN4791" s="6" t="s">
        <v>23</v>
      </c>
      <c r="EO4791" s="6">
        <v>293</v>
      </c>
    </row>
    <row r="4792" spans="131:145" x14ac:dyDescent="0.25">
      <c r="EA4792" s="6" t="s">
        <v>0</v>
      </c>
      <c r="EB4792" s="6" t="s">
        <v>4</v>
      </c>
      <c r="EC4792" s="6" t="s">
        <v>104</v>
      </c>
      <c r="ED4792" s="6" t="s">
        <v>105</v>
      </c>
      <c r="EE4792" s="6" t="s">
        <v>97</v>
      </c>
      <c r="EF4792" s="6" t="s">
        <v>98</v>
      </c>
      <c r="EG4792" s="6">
        <v>32</v>
      </c>
      <c r="EH4792" s="6">
        <v>146</v>
      </c>
      <c r="EI4792" s="6">
        <v>28</v>
      </c>
      <c r="EJ4792" s="6">
        <v>131</v>
      </c>
      <c r="EK4792" s="6">
        <v>32</v>
      </c>
      <c r="EL4792" s="6">
        <v>148</v>
      </c>
      <c r="EM4792" s="6" t="s">
        <v>108</v>
      </c>
      <c r="EN4792" s="6" t="s">
        <v>22</v>
      </c>
      <c r="EO4792" s="6">
        <v>63</v>
      </c>
    </row>
    <row r="4793" spans="131:145" x14ac:dyDescent="0.25">
      <c r="EA4793" s="6" t="s">
        <v>0</v>
      </c>
      <c r="EB4793" s="6" t="s">
        <v>4</v>
      </c>
      <c r="EC4793" s="6" t="s">
        <v>163</v>
      </c>
      <c r="ED4793" s="6" t="s">
        <v>164</v>
      </c>
      <c r="EE4793" s="6" t="s">
        <v>97</v>
      </c>
      <c r="EF4793" s="6" t="s">
        <v>98</v>
      </c>
      <c r="EG4793" s="6">
        <v>107</v>
      </c>
      <c r="EH4793" s="6">
        <v>584</v>
      </c>
      <c r="EI4793" s="6">
        <v>30</v>
      </c>
      <c r="EJ4793" s="6">
        <v>174</v>
      </c>
      <c r="EK4793" s="6">
        <v>108</v>
      </c>
      <c r="EL4793" s="6">
        <v>605</v>
      </c>
      <c r="EM4793" s="6" t="s">
        <v>108</v>
      </c>
      <c r="EN4793" s="6" t="s">
        <v>22</v>
      </c>
      <c r="EO4793" s="6">
        <v>293</v>
      </c>
    </row>
    <row r="4794" spans="131:145" x14ac:dyDescent="0.25">
      <c r="EA4794" s="6" t="s">
        <v>0</v>
      </c>
      <c r="EB4794" s="6" t="s">
        <v>6</v>
      </c>
      <c r="EC4794" s="6" t="s">
        <v>824</v>
      </c>
      <c r="ED4794" s="6" t="s">
        <v>825</v>
      </c>
      <c r="EE4794" s="6" t="s">
        <v>209</v>
      </c>
      <c r="EF4794" s="6" t="s">
        <v>132</v>
      </c>
      <c r="EG4794" s="6">
        <v>153</v>
      </c>
      <c r="EH4794" s="6">
        <v>873</v>
      </c>
      <c r="EI4794" s="6">
        <v>153</v>
      </c>
      <c r="EJ4794" s="6">
        <v>922</v>
      </c>
      <c r="EK4794" s="6">
        <v>153</v>
      </c>
      <c r="EL4794" s="6">
        <v>922</v>
      </c>
      <c r="EM4794" s="6" t="s">
        <v>108</v>
      </c>
      <c r="EN4794" s="6" t="s">
        <v>21</v>
      </c>
      <c r="EO4794" s="6">
        <v>469</v>
      </c>
    </row>
    <row r="4795" spans="131:145" x14ac:dyDescent="0.25">
      <c r="EA4795" s="6" t="s">
        <v>0</v>
      </c>
      <c r="EB4795" s="6" t="s">
        <v>10</v>
      </c>
      <c r="EC4795" s="6" t="s">
        <v>139</v>
      </c>
      <c r="ED4795" s="6" t="s">
        <v>140</v>
      </c>
      <c r="EE4795" s="6" t="s">
        <v>97</v>
      </c>
      <c r="EF4795" s="6" t="s">
        <v>98</v>
      </c>
      <c r="EG4795" s="6">
        <v>80</v>
      </c>
      <c r="EH4795" s="6">
        <v>278</v>
      </c>
      <c r="EI4795" s="6">
        <v>50</v>
      </c>
      <c r="EJ4795" s="6">
        <v>200</v>
      </c>
      <c r="EK4795" s="6">
        <v>83</v>
      </c>
      <c r="EL4795" s="6">
        <v>293</v>
      </c>
      <c r="EM4795" s="6" t="s">
        <v>108</v>
      </c>
      <c r="EN4795" s="6" t="s">
        <v>22</v>
      </c>
      <c r="EO4795" s="6">
        <v>128</v>
      </c>
    </row>
    <row r="4796" spans="131:145" x14ac:dyDescent="0.25">
      <c r="EA4796" s="6" t="s">
        <v>0</v>
      </c>
      <c r="EB4796" s="6" t="s">
        <v>5</v>
      </c>
      <c r="EC4796" s="6" t="s">
        <v>834</v>
      </c>
      <c r="ED4796" s="6" t="s">
        <v>835</v>
      </c>
      <c r="EE4796" s="6" t="s">
        <v>209</v>
      </c>
      <c r="EF4796" s="6" t="s">
        <v>125</v>
      </c>
      <c r="EG4796" s="6">
        <v>169</v>
      </c>
      <c r="EH4796" s="6">
        <v>1216</v>
      </c>
      <c r="EI4796" s="6">
        <v>176</v>
      </c>
      <c r="EJ4796" s="6">
        <v>1216</v>
      </c>
      <c r="EK4796" s="6">
        <v>176</v>
      </c>
      <c r="EL4796" s="6">
        <v>1216</v>
      </c>
      <c r="EM4796" s="6" t="s">
        <v>108</v>
      </c>
      <c r="EN4796" s="6" t="s">
        <v>23</v>
      </c>
      <c r="EO4796" s="6">
        <v>1216</v>
      </c>
    </row>
    <row r="4797" spans="131:145" x14ac:dyDescent="0.25">
      <c r="EA4797" s="6" t="s">
        <v>0</v>
      </c>
      <c r="EB4797" s="6" t="s">
        <v>7</v>
      </c>
      <c r="EC4797" s="6" t="s">
        <v>109</v>
      </c>
      <c r="ED4797" s="6" t="s">
        <v>110</v>
      </c>
      <c r="EE4797" s="6" t="s">
        <v>97</v>
      </c>
      <c r="EF4797" s="6" t="s">
        <v>98</v>
      </c>
      <c r="EG4797" s="6">
        <v>44</v>
      </c>
      <c r="EH4797" s="6">
        <v>235</v>
      </c>
      <c r="EI4797" s="6">
        <v>36</v>
      </c>
      <c r="EJ4797" s="6">
        <v>194</v>
      </c>
      <c r="EK4797" s="6">
        <v>43</v>
      </c>
      <c r="EL4797" s="6">
        <v>242</v>
      </c>
      <c r="EM4797" s="6" t="s">
        <v>108</v>
      </c>
      <c r="EN4797" s="6" t="s">
        <v>23</v>
      </c>
      <c r="EO4797" s="6">
        <v>242</v>
      </c>
    </row>
    <row r="4798" spans="131:145" x14ac:dyDescent="0.25">
      <c r="EA4798" s="6" t="s">
        <v>0</v>
      </c>
      <c r="EB4798" s="6" t="s">
        <v>8</v>
      </c>
      <c r="EC4798" s="6" t="s">
        <v>121</v>
      </c>
      <c r="ED4798" s="6" t="s">
        <v>122</v>
      </c>
      <c r="EE4798" s="6" t="s">
        <v>97</v>
      </c>
      <c r="EF4798" s="6" t="s">
        <v>98</v>
      </c>
      <c r="EG4798" s="6">
        <v>413</v>
      </c>
      <c r="EH4798" s="6">
        <v>1835</v>
      </c>
      <c r="EI4798" s="6">
        <v>407</v>
      </c>
      <c r="EJ4798" s="6">
        <v>1858</v>
      </c>
      <c r="EK4798" s="6">
        <v>407</v>
      </c>
      <c r="EL4798" s="6">
        <v>1858</v>
      </c>
      <c r="EM4798" s="6" t="s">
        <v>108</v>
      </c>
      <c r="EN4798" s="6" t="s">
        <v>23</v>
      </c>
      <c r="EO4798" s="6">
        <v>1858</v>
      </c>
    </row>
    <row r="4799" spans="131:145" x14ac:dyDescent="0.25">
      <c r="EA4799" s="6" t="s">
        <v>0</v>
      </c>
      <c r="EB4799" s="6" t="s">
        <v>7</v>
      </c>
      <c r="EC4799" s="6" t="s">
        <v>735</v>
      </c>
      <c r="ED4799" s="6" t="s">
        <v>736</v>
      </c>
      <c r="EE4799" s="6" t="s">
        <v>97</v>
      </c>
      <c r="EF4799" s="6" t="s">
        <v>98</v>
      </c>
      <c r="EG4799" s="6">
        <v>14</v>
      </c>
      <c r="EH4799" s="6">
        <v>74</v>
      </c>
      <c r="EI4799" s="6">
        <v>14</v>
      </c>
      <c r="EJ4799" s="6">
        <v>68</v>
      </c>
      <c r="EK4799" s="6">
        <v>14</v>
      </c>
      <c r="EL4799" s="6">
        <v>68</v>
      </c>
      <c r="EM4799" s="6" t="s">
        <v>108</v>
      </c>
      <c r="EN4799" s="6" t="s">
        <v>22</v>
      </c>
      <c r="EO4799" s="6">
        <v>42</v>
      </c>
    </row>
    <row r="4800" spans="131:145" x14ac:dyDescent="0.25">
      <c r="EA4800" s="6" t="s">
        <v>0</v>
      </c>
      <c r="EB4800" s="6" t="s">
        <v>4</v>
      </c>
      <c r="EC4800" s="6" t="s">
        <v>95</v>
      </c>
      <c r="ED4800" s="6" t="s">
        <v>96</v>
      </c>
      <c r="EE4800" s="6" t="s">
        <v>97</v>
      </c>
      <c r="EF4800" s="6" t="s">
        <v>98</v>
      </c>
      <c r="EG4800" s="6">
        <v>69</v>
      </c>
      <c r="EH4800" s="6">
        <v>349</v>
      </c>
      <c r="EI4800" s="6">
        <v>43</v>
      </c>
      <c r="EJ4800" s="6">
        <v>361</v>
      </c>
      <c r="EK4800" s="6">
        <v>43</v>
      </c>
      <c r="EL4800" s="6">
        <v>361</v>
      </c>
      <c r="EM4800" s="6" t="s">
        <v>108</v>
      </c>
      <c r="EN4800" s="6" t="s">
        <v>22</v>
      </c>
      <c r="EO4800" s="6">
        <v>177</v>
      </c>
    </row>
    <row r="4801" spans="131:145" x14ac:dyDescent="0.25">
      <c r="EA4801" s="6" t="s">
        <v>0</v>
      </c>
      <c r="EB4801" s="6" t="s">
        <v>4</v>
      </c>
      <c r="EC4801" s="6" t="s">
        <v>157</v>
      </c>
      <c r="ED4801" s="6" t="s">
        <v>158</v>
      </c>
      <c r="EE4801" s="6" t="s">
        <v>97</v>
      </c>
      <c r="EF4801" s="6" t="s">
        <v>98</v>
      </c>
      <c r="EG4801" s="6">
        <v>6</v>
      </c>
      <c r="EH4801" s="6">
        <v>28</v>
      </c>
      <c r="EI4801" s="6">
        <v>6</v>
      </c>
      <c r="EJ4801" s="6">
        <v>30</v>
      </c>
      <c r="EK4801" s="6">
        <v>6</v>
      </c>
      <c r="EL4801" s="6">
        <v>30</v>
      </c>
      <c r="EM4801" s="6" t="s">
        <v>108</v>
      </c>
      <c r="EN4801" s="6" t="s">
        <v>23</v>
      </c>
      <c r="EO4801" s="6">
        <v>30</v>
      </c>
    </row>
    <row r="4802" spans="131:145" x14ac:dyDescent="0.25">
      <c r="EA4802" s="6" t="s">
        <v>0</v>
      </c>
      <c r="EB4802" s="6" t="s">
        <v>8</v>
      </c>
      <c r="EC4802" s="6" t="s">
        <v>750</v>
      </c>
      <c r="ED4802" s="6" t="s">
        <v>751</v>
      </c>
      <c r="EE4802" s="6" t="s">
        <v>97</v>
      </c>
      <c r="EF4802" s="6" t="s">
        <v>98</v>
      </c>
      <c r="EG4802" s="6">
        <v>3</v>
      </c>
      <c r="EH4802" s="6">
        <v>13</v>
      </c>
      <c r="EI4802" s="6">
        <v>3</v>
      </c>
      <c r="EJ4802" s="6">
        <v>13</v>
      </c>
      <c r="EK4802" s="6">
        <v>3</v>
      </c>
      <c r="EL4802" s="6">
        <v>13</v>
      </c>
      <c r="EM4802" s="6" t="s">
        <v>108</v>
      </c>
      <c r="EN4802" s="6" t="s">
        <v>21</v>
      </c>
      <c r="EO4802" s="6">
        <v>5</v>
      </c>
    </row>
    <row r="4803" spans="131:145" x14ac:dyDescent="0.25">
      <c r="EA4803" s="6" t="s">
        <v>0</v>
      </c>
      <c r="EB4803" s="6" t="s">
        <v>8</v>
      </c>
      <c r="EC4803" s="6" t="s">
        <v>750</v>
      </c>
      <c r="ED4803" s="6" t="s">
        <v>751</v>
      </c>
      <c r="EE4803" s="6" t="s">
        <v>97</v>
      </c>
      <c r="EF4803" s="6" t="s">
        <v>98</v>
      </c>
      <c r="EG4803" s="6">
        <v>3</v>
      </c>
      <c r="EH4803" s="6">
        <v>13</v>
      </c>
      <c r="EI4803" s="6">
        <v>3</v>
      </c>
      <c r="EJ4803" s="6">
        <v>13</v>
      </c>
      <c r="EK4803" s="6">
        <v>3</v>
      </c>
      <c r="EL4803" s="6">
        <v>13</v>
      </c>
      <c r="EM4803" s="6" t="s">
        <v>108</v>
      </c>
      <c r="EN4803" s="6" t="s">
        <v>23</v>
      </c>
      <c r="EO4803" s="6">
        <v>13</v>
      </c>
    </row>
    <row r="4804" spans="131:145" x14ac:dyDescent="0.25">
      <c r="EA4804" s="6" t="s">
        <v>0</v>
      </c>
      <c r="EB4804" s="6" t="s">
        <v>7</v>
      </c>
      <c r="EC4804" s="6" t="s">
        <v>735</v>
      </c>
      <c r="ED4804" s="6" t="s">
        <v>736</v>
      </c>
      <c r="EE4804" s="6" t="s">
        <v>97</v>
      </c>
      <c r="EF4804" s="6" t="s">
        <v>98</v>
      </c>
      <c r="EG4804" s="6">
        <v>14</v>
      </c>
      <c r="EH4804" s="6">
        <v>74</v>
      </c>
      <c r="EI4804" s="6">
        <v>14</v>
      </c>
      <c r="EJ4804" s="6">
        <v>68</v>
      </c>
      <c r="EK4804" s="6">
        <v>14</v>
      </c>
      <c r="EL4804" s="6">
        <v>68</v>
      </c>
      <c r="EM4804" s="6" t="s">
        <v>108</v>
      </c>
      <c r="EN4804" s="6" t="s">
        <v>21</v>
      </c>
      <c r="EO4804" s="6">
        <v>26</v>
      </c>
    </row>
    <row r="4805" spans="131:145" x14ac:dyDescent="0.25">
      <c r="EA4805" s="6" t="s">
        <v>0</v>
      </c>
      <c r="EB4805" s="6" t="s">
        <v>8</v>
      </c>
      <c r="EC4805" s="6" t="s">
        <v>121</v>
      </c>
      <c r="ED4805" s="6" t="s">
        <v>122</v>
      </c>
      <c r="EE4805" s="6" t="s">
        <v>97</v>
      </c>
      <c r="EF4805" s="6" t="s">
        <v>98</v>
      </c>
      <c r="EG4805" s="6">
        <v>413</v>
      </c>
      <c r="EH4805" s="6">
        <v>1835</v>
      </c>
      <c r="EI4805" s="6">
        <v>407</v>
      </c>
      <c r="EJ4805" s="6">
        <v>1858</v>
      </c>
      <c r="EK4805" s="6">
        <v>407</v>
      </c>
      <c r="EL4805" s="6">
        <v>1858</v>
      </c>
      <c r="EM4805" s="6" t="s">
        <v>108</v>
      </c>
      <c r="EN4805" s="6" t="s">
        <v>22</v>
      </c>
      <c r="EO4805" s="6">
        <v>875</v>
      </c>
    </row>
    <row r="4806" spans="131:145" x14ac:dyDescent="0.25">
      <c r="EA4806" s="6" t="s">
        <v>0</v>
      </c>
      <c r="EB4806" s="6" t="s">
        <v>4</v>
      </c>
      <c r="EC4806" s="6" t="s">
        <v>159</v>
      </c>
      <c r="ED4806" s="6" t="s">
        <v>160</v>
      </c>
      <c r="EE4806" s="6" t="s">
        <v>97</v>
      </c>
      <c r="EF4806" s="6" t="s">
        <v>98</v>
      </c>
      <c r="EG4806" s="6">
        <v>44</v>
      </c>
      <c r="EH4806" s="6">
        <v>180</v>
      </c>
      <c r="EI4806" s="6">
        <v>18</v>
      </c>
      <c r="EJ4806" s="6">
        <v>68</v>
      </c>
      <c r="EK4806" s="6">
        <v>45</v>
      </c>
      <c r="EL4806" s="6">
        <v>194</v>
      </c>
      <c r="EM4806" s="6" t="s">
        <v>108</v>
      </c>
      <c r="EN4806" s="6" t="s">
        <v>21</v>
      </c>
      <c r="EO4806" s="6">
        <v>101</v>
      </c>
    </row>
    <row r="4807" spans="131:145" x14ac:dyDescent="0.25">
      <c r="EA4807" s="6" t="s">
        <v>0</v>
      </c>
      <c r="EB4807" s="6" t="s">
        <v>4</v>
      </c>
      <c r="EC4807" s="6" t="s">
        <v>151</v>
      </c>
      <c r="ED4807" s="6" t="s">
        <v>152</v>
      </c>
      <c r="EE4807" s="6" t="s">
        <v>97</v>
      </c>
      <c r="EF4807" s="6" t="s">
        <v>98</v>
      </c>
      <c r="EG4807" s="6">
        <v>8</v>
      </c>
      <c r="EH4807" s="6">
        <v>30</v>
      </c>
      <c r="EI4807" s="6">
        <v>8</v>
      </c>
      <c r="EJ4807" s="6">
        <v>32</v>
      </c>
      <c r="EK4807" s="6">
        <v>8</v>
      </c>
      <c r="EL4807" s="6">
        <v>32</v>
      </c>
      <c r="EM4807" s="6" t="s">
        <v>108</v>
      </c>
      <c r="EN4807" s="6" t="s">
        <v>22</v>
      </c>
      <c r="EO4807" s="6">
        <v>17</v>
      </c>
    </row>
    <row r="4808" spans="131:145" x14ac:dyDescent="0.25">
      <c r="EA4808" s="6" t="s">
        <v>0</v>
      </c>
      <c r="EB4808" s="6" t="s">
        <v>8</v>
      </c>
      <c r="EC4808" s="6" t="s">
        <v>750</v>
      </c>
      <c r="ED4808" s="6" t="s">
        <v>751</v>
      </c>
      <c r="EE4808" s="6" t="s">
        <v>97</v>
      </c>
      <c r="EF4808" s="6" t="s">
        <v>98</v>
      </c>
      <c r="EG4808" s="6">
        <v>3</v>
      </c>
      <c r="EH4808" s="6">
        <v>13</v>
      </c>
      <c r="EI4808" s="6">
        <v>3</v>
      </c>
      <c r="EJ4808" s="6">
        <v>13</v>
      </c>
      <c r="EK4808" s="6">
        <v>3</v>
      </c>
      <c r="EL4808" s="6">
        <v>13</v>
      </c>
      <c r="EM4808" s="6" t="s">
        <v>108</v>
      </c>
      <c r="EN4808" s="6" t="s">
        <v>22</v>
      </c>
      <c r="EO4808" s="6">
        <v>8</v>
      </c>
    </row>
    <row r="4809" spans="131:145" x14ac:dyDescent="0.25">
      <c r="EA4809" s="6" t="s">
        <v>0</v>
      </c>
      <c r="EB4809" s="6" t="s">
        <v>7</v>
      </c>
      <c r="EC4809" s="6" t="s">
        <v>109</v>
      </c>
      <c r="ED4809" s="6" t="s">
        <v>110</v>
      </c>
      <c r="EE4809" s="6" t="s">
        <v>97</v>
      </c>
      <c r="EF4809" s="6" t="s">
        <v>98</v>
      </c>
      <c r="EG4809" s="6">
        <v>44</v>
      </c>
      <c r="EH4809" s="6">
        <v>235</v>
      </c>
      <c r="EI4809" s="6">
        <v>36</v>
      </c>
      <c r="EJ4809" s="6">
        <v>194</v>
      </c>
      <c r="EK4809" s="6">
        <v>43</v>
      </c>
      <c r="EL4809" s="6">
        <v>242</v>
      </c>
      <c r="EM4809" s="6" t="s">
        <v>108</v>
      </c>
      <c r="EN4809" s="6" t="s">
        <v>22</v>
      </c>
      <c r="EO4809" s="6">
        <v>102</v>
      </c>
    </row>
    <row r="4810" spans="131:145" x14ac:dyDescent="0.25">
      <c r="EA4810" s="6" t="s">
        <v>0</v>
      </c>
      <c r="EB4810" s="6" t="s">
        <v>5</v>
      </c>
      <c r="EC4810" s="6" t="s">
        <v>837</v>
      </c>
      <c r="ED4810" s="6" t="s">
        <v>838</v>
      </c>
      <c r="EE4810" s="6" t="s">
        <v>209</v>
      </c>
      <c r="EF4810" s="6" t="s">
        <v>125</v>
      </c>
      <c r="EG4810" s="6">
        <v>184</v>
      </c>
      <c r="EH4810" s="6">
        <v>768</v>
      </c>
      <c r="EI4810" s="6">
        <v>175</v>
      </c>
      <c r="EJ4810" s="6">
        <v>828</v>
      </c>
      <c r="EK4810" s="6">
        <v>175</v>
      </c>
      <c r="EL4810" s="6">
        <v>828</v>
      </c>
      <c r="EM4810" s="6" t="s">
        <v>108</v>
      </c>
      <c r="EN4810" s="6" t="s">
        <v>21</v>
      </c>
      <c r="EO4810" s="6">
        <v>446</v>
      </c>
    </row>
    <row r="4811" spans="131:145" x14ac:dyDescent="0.25">
      <c r="EA4811" s="6" t="s">
        <v>0</v>
      </c>
      <c r="EB4811" s="6" t="s">
        <v>7</v>
      </c>
      <c r="EC4811" s="6" t="s">
        <v>727</v>
      </c>
      <c r="ED4811" s="6" t="s">
        <v>728</v>
      </c>
      <c r="EE4811" s="6" t="s">
        <v>97</v>
      </c>
      <c r="EF4811" s="6" t="s">
        <v>98</v>
      </c>
      <c r="EG4811" s="6">
        <v>116</v>
      </c>
      <c r="EH4811" s="6">
        <v>659</v>
      </c>
      <c r="EI4811" s="6">
        <v>116</v>
      </c>
      <c r="EJ4811" s="6">
        <v>659</v>
      </c>
      <c r="EK4811" s="6">
        <v>116</v>
      </c>
      <c r="EL4811" s="6">
        <v>659</v>
      </c>
      <c r="EM4811" s="6" t="s">
        <v>108</v>
      </c>
      <c r="EN4811" s="6" t="s">
        <v>23</v>
      </c>
      <c r="EO4811" s="6">
        <v>659</v>
      </c>
    </row>
    <row r="4812" spans="131:145" x14ac:dyDescent="0.25">
      <c r="EA4812" s="6" t="s">
        <v>0</v>
      </c>
      <c r="EB4812" s="6" t="s">
        <v>9</v>
      </c>
      <c r="EC4812" s="6" t="s">
        <v>1077</v>
      </c>
      <c r="ED4812" s="6" t="s">
        <v>223</v>
      </c>
      <c r="EE4812" s="6" t="s">
        <v>97</v>
      </c>
      <c r="EF4812" s="6" t="s">
        <v>125</v>
      </c>
      <c r="EG4812" s="6">
        <v>486</v>
      </c>
      <c r="EH4812" s="6">
        <v>2371</v>
      </c>
      <c r="EI4812" s="6">
        <v>488</v>
      </c>
      <c r="EJ4812" s="6">
        <v>2325</v>
      </c>
      <c r="EK4812" s="6">
        <v>488</v>
      </c>
      <c r="EL4812" s="6">
        <v>2325</v>
      </c>
      <c r="EM4812" s="6" t="s">
        <v>108</v>
      </c>
      <c r="EN4812" s="6" t="s">
        <v>23</v>
      </c>
      <c r="EO4812" s="6">
        <v>2325</v>
      </c>
    </row>
    <row r="4813" spans="131:145" x14ac:dyDescent="0.25">
      <c r="EA4813" s="6" t="s">
        <v>0</v>
      </c>
      <c r="EB4813" s="6" t="s">
        <v>8</v>
      </c>
      <c r="EC4813" s="6" t="s">
        <v>121</v>
      </c>
      <c r="ED4813" s="6" t="s">
        <v>122</v>
      </c>
      <c r="EE4813" s="6" t="s">
        <v>97</v>
      </c>
      <c r="EF4813" s="6" t="s">
        <v>98</v>
      </c>
      <c r="EG4813" s="6">
        <v>413</v>
      </c>
      <c r="EH4813" s="6">
        <v>1835</v>
      </c>
      <c r="EI4813" s="6">
        <v>407</v>
      </c>
      <c r="EJ4813" s="6">
        <v>1858</v>
      </c>
      <c r="EK4813" s="6">
        <v>407</v>
      </c>
      <c r="EL4813" s="6">
        <v>1858</v>
      </c>
      <c r="EM4813" s="6" t="s">
        <v>108</v>
      </c>
      <c r="EN4813" s="6" t="s">
        <v>21</v>
      </c>
      <c r="EO4813" s="6">
        <v>983</v>
      </c>
    </row>
    <row r="4814" spans="131:145" x14ac:dyDescent="0.25">
      <c r="EA4814" s="6" t="s">
        <v>0</v>
      </c>
      <c r="EB4814" s="6" t="s">
        <v>8</v>
      </c>
      <c r="EC4814" s="6" t="s">
        <v>1045</v>
      </c>
      <c r="ED4814" s="6" t="s">
        <v>749</v>
      </c>
      <c r="EE4814" s="6" t="s">
        <v>209</v>
      </c>
      <c r="EF4814" s="6" t="s">
        <v>125</v>
      </c>
      <c r="EG4814" s="6">
        <v>1694</v>
      </c>
      <c r="EH4814" s="6">
        <v>8805</v>
      </c>
      <c r="EI4814" s="6">
        <v>1693</v>
      </c>
      <c r="EJ4814" s="6">
        <v>8805</v>
      </c>
      <c r="EK4814" s="6">
        <v>1693</v>
      </c>
      <c r="EL4814" s="6">
        <v>9062</v>
      </c>
      <c r="EM4814" s="6" t="s">
        <v>108</v>
      </c>
      <c r="EN4814" s="6" t="s">
        <v>21</v>
      </c>
      <c r="EO4814" s="6">
        <v>4650</v>
      </c>
    </row>
    <row r="4815" spans="131:145" x14ac:dyDescent="0.25">
      <c r="EA4815" s="6" t="s">
        <v>0</v>
      </c>
      <c r="EB4815" s="6" t="s">
        <v>7</v>
      </c>
      <c r="EC4815" s="6" t="s">
        <v>733</v>
      </c>
      <c r="ED4815" s="6" t="s">
        <v>734</v>
      </c>
      <c r="EE4815" s="6" t="s">
        <v>97</v>
      </c>
      <c r="EF4815" s="6" t="s">
        <v>98</v>
      </c>
      <c r="EG4815" s="6">
        <v>27</v>
      </c>
      <c r="EH4815" s="6">
        <v>111</v>
      </c>
      <c r="EI4815" s="6">
        <v>25</v>
      </c>
      <c r="EJ4815" s="6">
        <v>104</v>
      </c>
      <c r="EK4815" s="6">
        <v>25</v>
      </c>
      <c r="EL4815" s="6">
        <v>104</v>
      </c>
      <c r="EM4815" s="6" t="s">
        <v>108</v>
      </c>
      <c r="EN4815" s="6" t="s">
        <v>22</v>
      </c>
      <c r="EO4815" s="6">
        <v>50</v>
      </c>
    </row>
    <row r="4816" spans="131:145" x14ac:dyDescent="0.25">
      <c r="EA4816" s="6" t="s">
        <v>0</v>
      </c>
      <c r="EB4816" s="6" t="s">
        <v>7</v>
      </c>
      <c r="EC4816" s="6" t="s">
        <v>733</v>
      </c>
      <c r="ED4816" s="6" t="s">
        <v>734</v>
      </c>
      <c r="EE4816" s="6" t="s">
        <v>97</v>
      </c>
      <c r="EF4816" s="6" t="s">
        <v>98</v>
      </c>
      <c r="EG4816" s="6">
        <v>27</v>
      </c>
      <c r="EH4816" s="6">
        <v>111</v>
      </c>
      <c r="EI4816" s="6">
        <v>25</v>
      </c>
      <c r="EJ4816" s="6">
        <v>104</v>
      </c>
      <c r="EK4816" s="6">
        <v>25</v>
      </c>
      <c r="EL4816" s="6">
        <v>104</v>
      </c>
      <c r="EM4816" s="6" t="s">
        <v>108</v>
      </c>
      <c r="EN4816" s="6" t="s">
        <v>21</v>
      </c>
      <c r="EO4816" s="6">
        <v>54</v>
      </c>
    </row>
    <row r="4817" spans="131:145" x14ac:dyDescent="0.25">
      <c r="EA4817" s="6" t="s">
        <v>0</v>
      </c>
      <c r="EB4817" s="6" t="s">
        <v>4</v>
      </c>
      <c r="EC4817" s="6" t="s">
        <v>151</v>
      </c>
      <c r="ED4817" s="6" t="s">
        <v>152</v>
      </c>
      <c r="EE4817" s="6" t="s">
        <v>97</v>
      </c>
      <c r="EF4817" s="6" t="s">
        <v>98</v>
      </c>
      <c r="EG4817" s="6">
        <v>8</v>
      </c>
      <c r="EH4817" s="6">
        <v>30</v>
      </c>
      <c r="EI4817" s="6">
        <v>8</v>
      </c>
      <c r="EJ4817" s="6">
        <v>32</v>
      </c>
      <c r="EK4817" s="6">
        <v>8</v>
      </c>
      <c r="EL4817" s="6">
        <v>32</v>
      </c>
      <c r="EM4817" s="6" t="s">
        <v>108</v>
      </c>
      <c r="EN4817" s="6" t="s">
        <v>23</v>
      </c>
      <c r="EO4817" s="6">
        <v>32</v>
      </c>
    </row>
    <row r="4818" spans="131:145" x14ac:dyDescent="0.25">
      <c r="EA4818" s="6" t="s">
        <v>0</v>
      </c>
      <c r="EB4818" s="6" t="s">
        <v>7</v>
      </c>
      <c r="EC4818" s="6" t="s">
        <v>733</v>
      </c>
      <c r="ED4818" s="6" t="s">
        <v>734</v>
      </c>
      <c r="EE4818" s="6" t="s">
        <v>97</v>
      </c>
      <c r="EF4818" s="6" t="s">
        <v>98</v>
      </c>
      <c r="EG4818" s="6">
        <v>27</v>
      </c>
      <c r="EH4818" s="6">
        <v>111</v>
      </c>
      <c r="EI4818" s="6">
        <v>25</v>
      </c>
      <c r="EJ4818" s="6">
        <v>104</v>
      </c>
      <c r="EK4818" s="6">
        <v>25</v>
      </c>
      <c r="EL4818" s="6">
        <v>104</v>
      </c>
      <c r="EM4818" s="6" t="s">
        <v>108</v>
      </c>
      <c r="EN4818" s="6" t="s">
        <v>23</v>
      </c>
      <c r="EO4818" s="6">
        <v>104</v>
      </c>
    </row>
    <row r="4819" spans="131:145" x14ac:dyDescent="0.25">
      <c r="EA4819" s="6" t="s">
        <v>0</v>
      </c>
      <c r="EB4819" s="6" t="s">
        <v>7</v>
      </c>
      <c r="EC4819" s="6" t="s">
        <v>177</v>
      </c>
      <c r="ED4819" s="6" t="s">
        <v>178</v>
      </c>
      <c r="EE4819" s="6" t="s">
        <v>97</v>
      </c>
      <c r="EF4819" s="6" t="s">
        <v>125</v>
      </c>
      <c r="EG4819" s="6">
        <v>23</v>
      </c>
      <c r="EH4819" s="6">
        <v>124</v>
      </c>
      <c r="EI4819" s="6">
        <v>20</v>
      </c>
      <c r="EJ4819" s="6">
        <v>110</v>
      </c>
      <c r="EK4819" s="6">
        <v>20</v>
      </c>
      <c r="EL4819" s="6">
        <v>110</v>
      </c>
      <c r="EM4819" s="6" t="s">
        <v>108</v>
      </c>
      <c r="EN4819" s="6" t="s">
        <v>23</v>
      </c>
      <c r="EO4819" s="6">
        <v>110</v>
      </c>
    </row>
    <row r="4820" spans="131:145" x14ac:dyDescent="0.25">
      <c r="EA4820" s="6" t="s">
        <v>0</v>
      </c>
      <c r="EB4820" s="6" t="s">
        <v>5</v>
      </c>
      <c r="EC4820" s="6" t="s">
        <v>837</v>
      </c>
      <c r="ED4820" s="6" t="s">
        <v>838</v>
      </c>
      <c r="EE4820" s="6" t="s">
        <v>209</v>
      </c>
      <c r="EF4820" s="6" t="s">
        <v>125</v>
      </c>
      <c r="EG4820" s="6">
        <v>184</v>
      </c>
      <c r="EH4820" s="6">
        <v>768</v>
      </c>
      <c r="EI4820" s="6">
        <v>175</v>
      </c>
      <c r="EJ4820" s="6">
        <v>828</v>
      </c>
      <c r="EK4820" s="6">
        <v>175</v>
      </c>
      <c r="EL4820" s="6">
        <v>828</v>
      </c>
      <c r="EM4820" s="6" t="s">
        <v>108</v>
      </c>
      <c r="EN4820" s="6" t="s">
        <v>22</v>
      </c>
      <c r="EO4820" s="6">
        <v>382</v>
      </c>
    </row>
    <row r="4821" spans="131:145" x14ac:dyDescent="0.25">
      <c r="EA4821" s="6" t="s">
        <v>0</v>
      </c>
      <c r="EB4821" s="6" t="s">
        <v>5</v>
      </c>
      <c r="EC4821" s="6" t="s">
        <v>837</v>
      </c>
      <c r="ED4821" s="6" t="s">
        <v>838</v>
      </c>
      <c r="EE4821" s="6" t="s">
        <v>209</v>
      </c>
      <c r="EF4821" s="6" t="s">
        <v>125</v>
      </c>
      <c r="EG4821" s="6">
        <v>184</v>
      </c>
      <c r="EH4821" s="6">
        <v>768</v>
      </c>
      <c r="EI4821" s="6">
        <v>175</v>
      </c>
      <c r="EJ4821" s="6">
        <v>828</v>
      </c>
      <c r="EK4821" s="6">
        <v>175</v>
      </c>
      <c r="EL4821" s="6">
        <v>828</v>
      </c>
      <c r="EM4821" s="6" t="s">
        <v>108</v>
      </c>
      <c r="EN4821" s="6" t="s">
        <v>23</v>
      </c>
      <c r="EO4821" s="6">
        <v>828</v>
      </c>
    </row>
    <row r="4822" spans="131:145" x14ac:dyDescent="0.25">
      <c r="EA4822" s="6" t="s">
        <v>0</v>
      </c>
      <c r="EB4822" s="6" t="s">
        <v>7</v>
      </c>
      <c r="EC4822" s="6" t="s">
        <v>735</v>
      </c>
      <c r="ED4822" s="6" t="s">
        <v>736</v>
      </c>
      <c r="EE4822" s="6" t="s">
        <v>97</v>
      </c>
      <c r="EF4822" s="6" t="s">
        <v>98</v>
      </c>
      <c r="EG4822" s="6">
        <v>14</v>
      </c>
      <c r="EH4822" s="6">
        <v>74</v>
      </c>
      <c r="EI4822" s="6">
        <v>14</v>
      </c>
      <c r="EJ4822" s="6">
        <v>68</v>
      </c>
      <c r="EK4822" s="6">
        <v>14</v>
      </c>
      <c r="EL4822" s="6">
        <v>68</v>
      </c>
      <c r="EM4822" s="6" t="s">
        <v>108</v>
      </c>
      <c r="EN4822" s="6" t="s">
        <v>23</v>
      </c>
      <c r="EO4822" s="6">
        <v>68</v>
      </c>
    </row>
    <row r="4823" spans="131:145" x14ac:dyDescent="0.25">
      <c r="EA4823" s="6" t="s">
        <v>0</v>
      </c>
      <c r="EB4823" s="6" t="s">
        <v>7</v>
      </c>
      <c r="EC4823" s="6" t="s">
        <v>177</v>
      </c>
      <c r="ED4823" s="6" t="s">
        <v>178</v>
      </c>
      <c r="EE4823" s="6" t="s">
        <v>97</v>
      </c>
      <c r="EF4823" s="6" t="s">
        <v>125</v>
      </c>
      <c r="EG4823" s="6">
        <v>23</v>
      </c>
      <c r="EH4823" s="6">
        <v>124</v>
      </c>
      <c r="EI4823" s="6">
        <v>20</v>
      </c>
      <c r="EJ4823" s="6">
        <v>110</v>
      </c>
      <c r="EK4823" s="6">
        <v>20</v>
      </c>
      <c r="EL4823" s="6">
        <v>110</v>
      </c>
      <c r="EM4823" s="6" t="s">
        <v>108</v>
      </c>
      <c r="EN4823" s="6" t="s">
        <v>22</v>
      </c>
      <c r="EO4823" s="6">
        <v>55</v>
      </c>
    </row>
    <row r="4824" spans="131:145" x14ac:dyDescent="0.25">
      <c r="EA4824" s="6" t="s">
        <v>0</v>
      </c>
      <c r="EB4824" s="6" t="s">
        <v>4</v>
      </c>
      <c r="EC4824" s="6" t="s">
        <v>95</v>
      </c>
      <c r="ED4824" s="6" t="s">
        <v>96</v>
      </c>
      <c r="EE4824" s="6" t="s">
        <v>97</v>
      </c>
      <c r="EF4824" s="6" t="s">
        <v>98</v>
      </c>
      <c r="EG4824" s="6">
        <v>69</v>
      </c>
      <c r="EH4824" s="6">
        <v>349</v>
      </c>
      <c r="EI4824" s="6">
        <v>43</v>
      </c>
      <c r="EJ4824" s="6">
        <v>361</v>
      </c>
      <c r="EK4824" s="6">
        <v>43</v>
      </c>
      <c r="EL4824" s="6">
        <v>361</v>
      </c>
      <c r="EM4824" s="6" t="s">
        <v>108</v>
      </c>
      <c r="EN4824" s="6" t="s">
        <v>21</v>
      </c>
      <c r="EO4824" s="6">
        <v>184</v>
      </c>
    </row>
    <row r="4825" spans="131:145" x14ac:dyDescent="0.25">
      <c r="EA4825" s="6" t="s">
        <v>0</v>
      </c>
      <c r="EB4825" s="6" t="s">
        <v>9</v>
      </c>
      <c r="EC4825" s="6" t="s">
        <v>756</v>
      </c>
      <c r="ED4825" s="6" t="s">
        <v>757</v>
      </c>
      <c r="EE4825" s="6" t="s">
        <v>97</v>
      </c>
      <c r="EF4825" s="6" t="s">
        <v>125</v>
      </c>
      <c r="EG4825" s="6">
        <v>115</v>
      </c>
      <c r="EH4825" s="6">
        <v>532</v>
      </c>
      <c r="EI4825" s="6">
        <v>115</v>
      </c>
      <c r="EJ4825" s="6">
        <v>537</v>
      </c>
      <c r="EK4825" s="6">
        <v>115</v>
      </c>
      <c r="EL4825" s="6">
        <v>537</v>
      </c>
      <c r="EM4825" s="6" t="s">
        <v>108</v>
      </c>
      <c r="EN4825" s="6" t="s">
        <v>21</v>
      </c>
      <c r="EO4825" s="6">
        <v>286</v>
      </c>
    </row>
    <row r="4826" spans="131:145" x14ac:dyDescent="0.25">
      <c r="EA4826" s="6" t="s">
        <v>0</v>
      </c>
      <c r="EB4826" s="6" t="s">
        <v>7</v>
      </c>
      <c r="EC4826" s="6" t="s">
        <v>177</v>
      </c>
      <c r="ED4826" s="6" t="s">
        <v>178</v>
      </c>
      <c r="EE4826" s="6" t="s">
        <v>97</v>
      </c>
      <c r="EF4826" s="6" t="s">
        <v>125</v>
      </c>
      <c r="EG4826" s="6">
        <v>23</v>
      </c>
      <c r="EH4826" s="6">
        <v>124</v>
      </c>
      <c r="EI4826" s="6">
        <v>20</v>
      </c>
      <c r="EJ4826" s="6">
        <v>110</v>
      </c>
      <c r="EK4826" s="6">
        <v>20</v>
      </c>
      <c r="EL4826" s="6">
        <v>110</v>
      </c>
      <c r="EM4826" s="6" t="s">
        <v>108</v>
      </c>
      <c r="EN4826" s="6" t="s">
        <v>21</v>
      </c>
      <c r="EO4826" s="6">
        <v>55</v>
      </c>
    </row>
    <row r="4827" spans="131:145" x14ac:dyDescent="0.25">
      <c r="EA4827" s="6" t="s">
        <v>0</v>
      </c>
      <c r="EB4827" s="6" t="s">
        <v>4</v>
      </c>
      <c r="EC4827" s="6" t="s">
        <v>157</v>
      </c>
      <c r="ED4827" s="6" t="s">
        <v>158</v>
      </c>
      <c r="EE4827" s="6" t="s">
        <v>97</v>
      </c>
      <c r="EF4827" s="6" t="s">
        <v>98</v>
      </c>
      <c r="EG4827" s="6">
        <v>6</v>
      </c>
      <c r="EH4827" s="6">
        <v>28</v>
      </c>
      <c r="EI4827" s="6">
        <v>6</v>
      </c>
      <c r="EJ4827" s="6">
        <v>30</v>
      </c>
      <c r="EK4827" s="6">
        <v>6</v>
      </c>
      <c r="EL4827" s="6">
        <v>30</v>
      </c>
      <c r="EM4827" s="6" t="s">
        <v>108</v>
      </c>
      <c r="EN4827" s="6" t="s">
        <v>22</v>
      </c>
      <c r="EO4827" s="6">
        <v>14</v>
      </c>
    </row>
    <row r="4828" spans="131:145" x14ac:dyDescent="0.25">
      <c r="EA4828" s="6" t="s">
        <v>0</v>
      </c>
      <c r="EB4828" s="6" t="s">
        <v>7</v>
      </c>
      <c r="EC4828" s="6" t="s">
        <v>109</v>
      </c>
      <c r="ED4828" s="6" t="s">
        <v>110</v>
      </c>
      <c r="EE4828" s="6" t="s">
        <v>97</v>
      </c>
      <c r="EF4828" s="6" t="s">
        <v>98</v>
      </c>
      <c r="EG4828" s="6">
        <v>44</v>
      </c>
      <c r="EH4828" s="6">
        <v>235</v>
      </c>
      <c r="EI4828" s="6">
        <v>36</v>
      </c>
      <c r="EJ4828" s="6">
        <v>194</v>
      </c>
      <c r="EK4828" s="6">
        <v>43</v>
      </c>
      <c r="EL4828" s="6">
        <v>242</v>
      </c>
      <c r="EM4828" s="6" t="s">
        <v>108</v>
      </c>
      <c r="EN4828" s="6" t="s">
        <v>21</v>
      </c>
      <c r="EO4828" s="6">
        <v>133</v>
      </c>
    </row>
    <row r="4829" spans="131:145" x14ac:dyDescent="0.25">
      <c r="EA4829" s="6" t="s">
        <v>0</v>
      </c>
      <c r="EB4829" s="6" t="s">
        <v>4</v>
      </c>
      <c r="EC4829" s="6" t="s">
        <v>157</v>
      </c>
      <c r="ED4829" s="6" t="s">
        <v>158</v>
      </c>
      <c r="EE4829" s="6" t="s">
        <v>97</v>
      </c>
      <c r="EF4829" s="6" t="s">
        <v>98</v>
      </c>
      <c r="EG4829" s="6">
        <v>6</v>
      </c>
      <c r="EH4829" s="6">
        <v>28</v>
      </c>
      <c r="EI4829" s="6">
        <v>6</v>
      </c>
      <c r="EJ4829" s="6">
        <v>30</v>
      </c>
      <c r="EK4829" s="6">
        <v>6</v>
      </c>
      <c r="EL4829" s="6">
        <v>30</v>
      </c>
      <c r="EM4829" s="6" t="s">
        <v>108</v>
      </c>
      <c r="EN4829" s="6" t="s">
        <v>21</v>
      </c>
      <c r="EO4829" s="6">
        <v>16</v>
      </c>
    </row>
    <row r="4830" spans="131:145" x14ac:dyDescent="0.25">
      <c r="EA4830" s="6" t="s">
        <v>0</v>
      </c>
      <c r="EB4830" s="6" t="s">
        <v>7</v>
      </c>
      <c r="EC4830" s="6" t="s">
        <v>727</v>
      </c>
      <c r="ED4830" s="6" t="s">
        <v>728</v>
      </c>
      <c r="EE4830" s="6" t="s">
        <v>97</v>
      </c>
      <c r="EF4830" s="6" t="s">
        <v>98</v>
      </c>
      <c r="EG4830" s="6">
        <v>116</v>
      </c>
      <c r="EH4830" s="6">
        <v>659</v>
      </c>
      <c r="EI4830" s="6">
        <v>116</v>
      </c>
      <c r="EJ4830" s="6">
        <v>659</v>
      </c>
      <c r="EK4830" s="6">
        <v>116</v>
      </c>
      <c r="EL4830" s="6">
        <v>659</v>
      </c>
      <c r="EM4830" s="6" t="s">
        <v>108</v>
      </c>
      <c r="EN4830" s="6" t="s">
        <v>22</v>
      </c>
      <c r="EO4830" s="6">
        <v>359</v>
      </c>
    </row>
    <row r="4831" spans="131:145" x14ac:dyDescent="0.25">
      <c r="EA4831" s="6" t="s">
        <v>0</v>
      </c>
      <c r="EB4831" s="6" t="s">
        <v>4</v>
      </c>
      <c r="EC4831" s="6" t="s">
        <v>151</v>
      </c>
      <c r="ED4831" s="6" t="s">
        <v>152</v>
      </c>
      <c r="EE4831" s="6" t="s">
        <v>97</v>
      </c>
      <c r="EF4831" s="6" t="s">
        <v>98</v>
      </c>
      <c r="EG4831" s="6">
        <v>8</v>
      </c>
      <c r="EH4831" s="6">
        <v>30</v>
      </c>
      <c r="EI4831" s="6">
        <v>8</v>
      </c>
      <c r="EJ4831" s="6">
        <v>32</v>
      </c>
      <c r="EK4831" s="6">
        <v>8</v>
      </c>
      <c r="EL4831" s="6">
        <v>32</v>
      </c>
      <c r="EM4831" s="6" t="s">
        <v>108</v>
      </c>
      <c r="EN4831" s="6" t="s">
        <v>21</v>
      </c>
      <c r="EO4831" s="6">
        <v>15</v>
      </c>
    </row>
    <row r="4832" spans="131:145" x14ac:dyDescent="0.25">
      <c r="EA4832" s="6" t="s">
        <v>0</v>
      </c>
      <c r="EB4832" s="6" t="s">
        <v>4</v>
      </c>
      <c r="EC4832" s="6" t="s">
        <v>1794</v>
      </c>
      <c r="ED4832" s="6" t="s">
        <v>102</v>
      </c>
      <c r="EE4832" s="6" t="s">
        <v>97</v>
      </c>
      <c r="EF4832" s="6" t="s">
        <v>98</v>
      </c>
      <c r="EG4832" s="6">
        <v>56</v>
      </c>
      <c r="EH4832" s="6">
        <v>230</v>
      </c>
      <c r="EI4832" s="6">
        <v>54</v>
      </c>
      <c r="EJ4832" s="6">
        <v>221</v>
      </c>
      <c r="EK4832" s="6">
        <v>57</v>
      </c>
      <c r="EL4832" s="6">
        <v>232</v>
      </c>
      <c r="EM4832" s="6" t="s">
        <v>108</v>
      </c>
      <c r="EN4832" s="6" t="s">
        <v>22</v>
      </c>
      <c r="EO4832" s="6">
        <v>103</v>
      </c>
    </row>
    <row r="4833" spans="131:145" x14ac:dyDescent="0.25">
      <c r="EA4833" s="6" t="s">
        <v>0</v>
      </c>
      <c r="EB4833" s="6" t="s">
        <v>9</v>
      </c>
      <c r="EC4833" s="6" t="s">
        <v>1077</v>
      </c>
      <c r="ED4833" s="6" t="s">
        <v>223</v>
      </c>
      <c r="EE4833" s="6" t="s">
        <v>97</v>
      </c>
      <c r="EF4833" s="6" t="s">
        <v>125</v>
      </c>
      <c r="EG4833" s="6">
        <v>486</v>
      </c>
      <c r="EH4833" s="6">
        <v>2371</v>
      </c>
      <c r="EI4833" s="6">
        <v>488</v>
      </c>
      <c r="EJ4833" s="6">
        <v>2325</v>
      </c>
      <c r="EK4833" s="6">
        <v>488</v>
      </c>
      <c r="EL4833" s="6">
        <v>2325</v>
      </c>
      <c r="EM4833" s="6" t="s">
        <v>108</v>
      </c>
      <c r="EN4833" s="6" t="s">
        <v>21</v>
      </c>
      <c r="EO4833" s="6">
        <v>1228</v>
      </c>
    </row>
    <row r="4834" spans="131:145" x14ac:dyDescent="0.25">
      <c r="EA4834" s="6" t="s">
        <v>0</v>
      </c>
      <c r="EB4834" s="6" t="s">
        <v>4</v>
      </c>
      <c r="EC4834" s="6" t="s">
        <v>1799</v>
      </c>
      <c r="ED4834" s="6" t="s">
        <v>162</v>
      </c>
      <c r="EE4834" s="6" t="s">
        <v>97</v>
      </c>
      <c r="EF4834" s="6" t="s">
        <v>98</v>
      </c>
      <c r="EG4834" s="6">
        <v>163</v>
      </c>
      <c r="EH4834" s="6">
        <v>712</v>
      </c>
      <c r="EI4834" s="6">
        <v>84</v>
      </c>
      <c r="EJ4834" s="6">
        <v>452</v>
      </c>
      <c r="EK4834" s="6">
        <v>140</v>
      </c>
      <c r="EL4834" s="6">
        <v>707</v>
      </c>
      <c r="EM4834" s="6" t="s">
        <v>108</v>
      </c>
      <c r="EN4834" s="6" t="s">
        <v>21</v>
      </c>
      <c r="EO4834" s="6">
        <v>363</v>
      </c>
    </row>
    <row r="4835" spans="131:145" x14ac:dyDescent="0.25">
      <c r="EA4835" s="6" t="s">
        <v>0</v>
      </c>
      <c r="EB4835" s="6" t="s">
        <v>8</v>
      </c>
      <c r="EC4835" s="6" t="s">
        <v>828</v>
      </c>
      <c r="ED4835" s="6" t="s">
        <v>829</v>
      </c>
      <c r="EE4835" s="6" t="s">
        <v>97</v>
      </c>
      <c r="EF4835" s="6" t="s">
        <v>98</v>
      </c>
      <c r="EG4835" s="6">
        <v>265</v>
      </c>
      <c r="EH4835" s="6">
        <v>1084</v>
      </c>
      <c r="EI4835" s="6">
        <v>260</v>
      </c>
      <c r="EJ4835" s="6">
        <v>1140</v>
      </c>
      <c r="EK4835" s="6">
        <v>260</v>
      </c>
      <c r="EL4835" s="6">
        <v>1140</v>
      </c>
      <c r="EM4835" s="6" t="s">
        <v>108</v>
      </c>
      <c r="EN4835" s="6" t="s">
        <v>22</v>
      </c>
      <c r="EO4835" s="6">
        <v>505</v>
      </c>
    </row>
    <row r="4836" spans="131:145" x14ac:dyDescent="0.25">
      <c r="EA4836" s="6" t="s">
        <v>0</v>
      </c>
      <c r="EB4836" s="6" t="s">
        <v>4</v>
      </c>
      <c r="EC4836" s="6" t="s">
        <v>95</v>
      </c>
      <c r="ED4836" s="6" t="s">
        <v>96</v>
      </c>
      <c r="EE4836" s="6" t="s">
        <v>97</v>
      </c>
      <c r="EF4836" s="6" t="s">
        <v>98</v>
      </c>
      <c r="EG4836" s="6">
        <v>69</v>
      </c>
      <c r="EH4836" s="6">
        <v>349</v>
      </c>
      <c r="EI4836" s="6">
        <v>43</v>
      </c>
      <c r="EJ4836" s="6">
        <v>361</v>
      </c>
      <c r="EK4836" s="6">
        <v>43</v>
      </c>
      <c r="EL4836" s="6">
        <v>361</v>
      </c>
      <c r="EM4836" s="6" t="s">
        <v>108</v>
      </c>
      <c r="EN4836" s="6" t="s">
        <v>23</v>
      </c>
      <c r="EO4836" s="6">
        <v>361</v>
      </c>
    </row>
    <row r="4837" spans="131:145" x14ac:dyDescent="0.25">
      <c r="EA4837" s="6" t="s">
        <v>0</v>
      </c>
      <c r="EB4837" s="6" t="s">
        <v>8</v>
      </c>
      <c r="EC4837" s="6" t="s">
        <v>828</v>
      </c>
      <c r="ED4837" s="6" t="s">
        <v>829</v>
      </c>
      <c r="EE4837" s="6" t="s">
        <v>97</v>
      </c>
      <c r="EF4837" s="6" t="s">
        <v>98</v>
      </c>
      <c r="EG4837" s="6">
        <v>265</v>
      </c>
      <c r="EH4837" s="6">
        <v>1084</v>
      </c>
      <c r="EI4837" s="6">
        <v>260</v>
      </c>
      <c r="EJ4837" s="6">
        <v>1140</v>
      </c>
      <c r="EK4837" s="6">
        <v>260</v>
      </c>
      <c r="EL4837" s="6">
        <v>1140</v>
      </c>
      <c r="EM4837" s="6" t="s">
        <v>108</v>
      </c>
      <c r="EN4837" s="6" t="s">
        <v>23</v>
      </c>
      <c r="EO4837" s="6">
        <v>1140</v>
      </c>
    </row>
    <row r="4838" spans="131:145" x14ac:dyDescent="0.25">
      <c r="EA4838" s="6" t="s">
        <v>0</v>
      </c>
      <c r="EB4838" s="6" t="s">
        <v>8</v>
      </c>
      <c r="EC4838" s="6" t="s">
        <v>828</v>
      </c>
      <c r="ED4838" s="6" t="s">
        <v>829</v>
      </c>
      <c r="EE4838" s="6" t="s">
        <v>97</v>
      </c>
      <c r="EF4838" s="6" t="s">
        <v>98</v>
      </c>
      <c r="EG4838" s="6">
        <v>265</v>
      </c>
      <c r="EH4838" s="6">
        <v>1084</v>
      </c>
      <c r="EI4838" s="6">
        <v>260</v>
      </c>
      <c r="EJ4838" s="6">
        <v>1140</v>
      </c>
      <c r="EK4838" s="6">
        <v>260</v>
      </c>
      <c r="EL4838" s="6">
        <v>1140</v>
      </c>
      <c r="EM4838" s="6" t="s">
        <v>108</v>
      </c>
      <c r="EN4838" s="6" t="s">
        <v>21</v>
      </c>
      <c r="EO4838" s="6">
        <v>635</v>
      </c>
    </row>
    <row r="4839" spans="131:145" x14ac:dyDescent="0.25">
      <c r="EA4839" s="6" t="s">
        <v>0</v>
      </c>
      <c r="EB4839" s="6" t="s">
        <v>5</v>
      </c>
      <c r="EC4839" s="6" t="s">
        <v>1037</v>
      </c>
      <c r="ED4839" s="6" t="s">
        <v>710</v>
      </c>
      <c r="EE4839" s="6" t="s">
        <v>209</v>
      </c>
      <c r="EF4839" s="6" t="s">
        <v>132</v>
      </c>
      <c r="EG4839" s="6">
        <v>610</v>
      </c>
      <c r="EH4839" s="6">
        <v>2750</v>
      </c>
      <c r="EI4839" s="6">
        <v>609</v>
      </c>
      <c r="EJ4839" s="6">
        <v>2630</v>
      </c>
      <c r="EK4839" s="6">
        <v>609</v>
      </c>
      <c r="EL4839" s="6">
        <v>2630</v>
      </c>
      <c r="EM4839" s="6" t="s">
        <v>108</v>
      </c>
      <c r="EN4839" s="6" t="s">
        <v>21</v>
      </c>
      <c r="EO4839" s="6">
        <v>1427</v>
      </c>
    </row>
    <row r="4840" spans="131:145" x14ac:dyDescent="0.25">
      <c r="EA4840" s="6" t="s">
        <v>0</v>
      </c>
      <c r="EB4840" s="6" t="s">
        <v>9</v>
      </c>
      <c r="EC4840" s="6" t="s">
        <v>137</v>
      </c>
      <c r="ED4840" s="6" t="s">
        <v>138</v>
      </c>
      <c r="EE4840" s="6" t="s">
        <v>97</v>
      </c>
      <c r="EF4840" s="6" t="s">
        <v>98</v>
      </c>
      <c r="EG4840" s="6">
        <v>135</v>
      </c>
      <c r="EH4840" s="6">
        <v>672</v>
      </c>
      <c r="EI4840" s="6">
        <v>156</v>
      </c>
      <c r="EJ4840" s="6">
        <v>704</v>
      </c>
      <c r="EK4840" s="6">
        <v>156</v>
      </c>
      <c r="EL4840" s="6">
        <v>704</v>
      </c>
      <c r="EM4840" s="6" t="s">
        <v>108</v>
      </c>
      <c r="EN4840" s="6" t="s">
        <v>21</v>
      </c>
      <c r="EO4840" s="6">
        <v>357</v>
      </c>
    </row>
    <row r="4841" spans="131:145" x14ac:dyDescent="0.25">
      <c r="EA4841" s="6" t="s">
        <v>0</v>
      </c>
      <c r="EB4841" s="6" t="s">
        <v>7</v>
      </c>
      <c r="EC4841" s="6" t="s">
        <v>727</v>
      </c>
      <c r="ED4841" s="6" t="s">
        <v>728</v>
      </c>
      <c r="EE4841" s="6" t="s">
        <v>97</v>
      </c>
      <c r="EF4841" s="6" t="s">
        <v>98</v>
      </c>
      <c r="EG4841" s="6">
        <v>116</v>
      </c>
      <c r="EH4841" s="6">
        <v>659</v>
      </c>
      <c r="EI4841" s="6">
        <v>116</v>
      </c>
      <c r="EJ4841" s="6">
        <v>659</v>
      </c>
      <c r="EK4841" s="6">
        <v>116</v>
      </c>
      <c r="EL4841" s="6">
        <v>659</v>
      </c>
      <c r="EM4841" s="6" t="s">
        <v>108</v>
      </c>
      <c r="EN4841" s="6" t="s">
        <v>21</v>
      </c>
      <c r="EO4841" s="6">
        <v>300</v>
      </c>
    </row>
    <row r="4842" spans="131:145" x14ac:dyDescent="0.25">
      <c r="EA4842" s="6" t="s">
        <v>0</v>
      </c>
      <c r="EB4842" s="6" t="s">
        <v>4</v>
      </c>
      <c r="EC4842" s="6" t="s">
        <v>1794</v>
      </c>
      <c r="ED4842" s="6" t="s">
        <v>102</v>
      </c>
      <c r="EE4842" s="6" t="s">
        <v>97</v>
      </c>
      <c r="EF4842" s="6" t="s">
        <v>98</v>
      </c>
      <c r="EG4842" s="6">
        <v>56</v>
      </c>
      <c r="EH4842" s="6">
        <v>230</v>
      </c>
      <c r="EI4842" s="6">
        <v>54</v>
      </c>
      <c r="EJ4842" s="6">
        <v>221</v>
      </c>
      <c r="EK4842" s="6">
        <v>57</v>
      </c>
      <c r="EL4842" s="6">
        <v>232</v>
      </c>
      <c r="EM4842" s="6" t="s">
        <v>108</v>
      </c>
      <c r="EN4842" s="6" t="s">
        <v>23</v>
      </c>
      <c r="EO4842" s="6">
        <v>232</v>
      </c>
    </row>
    <row r="4843" spans="131:145" x14ac:dyDescent="0.25">
      <c r="EA4843" s="6" t="s">
        <v>0</v>
      </c>
      <c r="EB4843" s="6" t="s">
        <v>7</v>
      </c>
      <c r="EC4843" s="6" t="s">
        <v>133</v>
      </c>
      <c r="ED4843" s="6" t="s">
        <v>134</v>
      </c>
      <c r="EE4843" s="6" t="s">
        <v>97</v>
      </c>
      <c r="EF4843" s="6" t="s">
        <v>98</v>
      </c>
      <c r="EG4843" s="6">
        <v>631</v>
      </c>
      <c r="EH4843" s="6">
        <v>3758</v>
      </c>
      <c r="EI4843" s="6">
        <v>613</v>
      </c>
      <c r="EJ4843" s="6">
        <v>3721</v>
      </c>
      <c r="EK4843" s="6">
        <v>626</v>
      </c>
      <c r="EL4843" s="6">
        <v>3786</v>
      </c>
      <c r="EM4843" s="6" t="s">
        <v>108</v>
      </c>
      <c r="EN4843" s="6" t="s">
        <v>23</v>
      </c>
      <c r="EO4843" s="6">
        <v>3786</v>
      </c>
    </row>
    <row r="4844" spans="131:145" x14ac:dyDescent="0.25">
      <c r="EA4844" s="6" t="s">
        <v>0</v>
      </c>
      <c r="EB4844" s="6" t="s">
        <v>8</v>
      </c>
      <c r="EC4844" s="6" t="s">
        <v>1847</v>
      </c>
      <c r="ED4844" s="6" t="s">
        <v>225</v>
      </c>
      <c r="EE4844" s="6" t="s">
        <v>209</v>
      </c>
      <c r="EF4844" s="6" t="s">
        <v>125</v>
      </c>
      <c r="EG4844" s="6">
        <v>412</v>
      </c>
      <c r="EH4844" s="6">
        <v>1700</v>
      </c>
      <c r="EI4844" s="6">
        <v>375</v>
      </c>
      <c r="EJ4844" s="6">
        <v>1598</v>
      </c>
      <c r="EK4844" s="6">
        <v>375</v>
      </c>
      <c r="EL4844" s="6">
        <v>1598</v>
      </c>
      <c r="EM4844" s="6" t="s">
        <v>108</v>
      </c>
      <c r="EN4844" s="6" t="s">
        <v>23</v>
      </c>
      <c r="EO4844" s="6">
        <v>1598</v>
      </c>
    </row>
    <row r="4845" spans="131:145" x14ac:dyDescent="0.25">
      <c r="EA4845" s="6" t="s">
        <v>0</v>
      </c>
      <c r="EB4845" s="6" t="s">
        <v>4</v>
      </c>
      <c r="EC4845" s="6" t="s">
        <v>1799</v>
      </c>
      <c r="ED4845" s="6" t="s">
        <v>162</v>
      </c>
      <c r="EE4845" s="6" t="s">
        <v>97</v>
      </c>
      <c r="EF4845" s="6" t="s">
        <v>98</v>
      </c>
      <c r="EG4845" s="6">
        <v>163</v>
      </c>
      <c r="EH4845" s="6">
        <v>712</v>
      </c>
      <c r="EI4845" s="6">
        <v>84</v>
      </c>
      <c r="EJ4845" s="6">
        <v>452</v>
      </c>
      <c r="EK4845" s="6">
        <v>140</v>
      </c>
      <c r="EL4845" s="6">
        <v>707</v>
      </c>
      <c r="EM4845" s="6" t="s">
        <v>108</v>
      </c>
      <c r="EN4845" s="6" t="s">
        <v>22</v>
      </c>
      <c r="EO4845" s="6">
        <v>344</v>
      </c>
    </row>
    <row r="4846" spans="131:145" x14ac:dyDescent="0.25">
      <c r="EA4846" s="6" t="s">
        <v>0</v>
      </c>
      <c r="EB4846" s="6" t="s">
        <v>7</v>
      </c>
      <c r="EC4846" s="6" t="s">
        <v>730</v>
      </c>
      <c r="ED4846" s="6" t="s">
        <v>731</v>
      </c>
      <c r="EE4846" s="6" t="s">
        <v>97</v>
      </c>
      <c r="EF4846" s="6" t="s">
        <v>98</v>
      </c>
      <c r="EG4846" s="6">
        <v>23</v>
      </c>
      <c r="EH4846" s="6">
        <v>83</v>
      </c>
      <c r="EI4846" s="6">
        <v>23</v>
      </c>
      <c r="EJ4846" s="6">
        <v>85</v>
      </c>
      <c r="EK4846" s="6">
        <v>23</v>
      </c>
      <c r="EL4846" s="6">
        <v>78</v>
      </c>
      <c r="EM4846" s="6" t="s">
        <v>108</v>
      </c>
      <c r="EN4846" s="6" t="s">
        <v>21</v>
      </c>
      <c r="EO4846" s="6">
        <v>43</v>
      </c>
    </row>
    <row r="4847" spans="131:145" x14ac:dyDescent="0.25">
      <c r="EA4847" s="6" t="s">
        <v>0</v>
      </c>
      <c r="EB4847" s="6" t="s">
        <v>4</v>
      </c>
      <c r="EC4847" s="6" t="s">
        <v>159</v>
      </c>
      <c r="ED4847" s="6" t="s">
        <v>160</v>
      </c>
      <c r="EE4847" s="6" t="s">
        <v>97</v>
      </c>
      <c r="EF4847" s="6" t="s">
        <v>98</v>
      </c>
      <c r="EG4847" s="6">
        <v>44</v>
      </c>
      <c r="EH4847" s="6">
        <v>180</v>
      </c>
      <c r="EI4847" s="6">
        <v>18</v>
      </c>
      <c r="EJ4847" s="6">
        <v>68</v>
      </c>
      <c r="EK4847" s="6">
        <v>45</v>
      </c>
      <c r="EL4847" s="6">
        <v>194</v>
      </c>
      <c r="EM4847" s="6" t="s">
        <v>108</v>
      </c>
      <c r="EN4847" s="6" t="s">
        <v>22</v>
      </c>
      <c r="EO4847" s="6">
        <v>93</v>
      </c>
    </row>
    <row r="4848" spans="131:145" x14ac:dyDescent="0.25">
      <c r="EA4848" s="6" t="s">
        <v>0</v>
      </c>
      <c r="EB4848" s="6" t="s">
        <v>9</v>
      </c>
      <c r="EC4848" s="6" t="s">
        <v>1077</v>
      </c>
      <c r="ED4848" s="6" t="s">
        <v>223</v>
      </c>
      <c r="EE4848" s="6" t="s">
        <v>97</v>
      </c>
      <c r="EF4848" s="6" t="s">
        <v>125</v>
      </c>
      <c r="EG4848" s="6">
        <v>486</v>
      </c>
      <c r="EH4848" s="6">
        <v>2371</v>
      </c>
      <c r="EI4848" s="6">
        <v>488</v>
      </c>
      <c r="EJ4848" s="6">
        <v>2325</v>
      </c>
      <c r="EK4848" s="6">
        <v>488</v>
      </c>
      <c r="EL4848" s="6">
        <v>2325</v>
      </c>
      <c r="EM4848" s="6" t="s">
        <v>108</v>
      </c>
      <c r="EN4848" s="6" t="s">
        <v>22</v>
      </c>
      <c r="EO4848" s="6">
        <v>1097</v>
      </c>
    </row>
    <row r="4849" spans="131:145" x14ac:dyDescent="0.25">
      <c r="EA4849" s="6" t="s">
        <v>0</v>
      </c>
      <c r="EB4849" s="6" t="s">
        <v>8</v>
      </c>
      <c r="EC4849" s="6" t="s">
        <v>752</v>
      </c>
      <c r="ED4849" s="6" t="s">
        <v>753</v>
      </c>
      <c r="EE4849" s="6" t="s">
        <v>97</v>
      </c>
      <c r="EF4849" s="6" t="s">
        <v>98</v>
      </c>
      <c r="EG4849" s="6">
        <v>25</v>
      </c>
      <c r="EH4849" s="6">
        <v>92</v>
      </c>
      <c r="EI4849" s="6">
        <v>24</v>
      </c>
      <c r="EJ4849" s="6">
        <v>89</v>
      </c>
      <c r="EK4849" s="6">
        <v>24</v>
      </c>
      <c r="EL4849" s="6">
        <v>89</v>
      </c>
      <c r="EM4849" s="6" t="s">
        <v>108</v>
      </c>
      <c r="EN4849" s="6" t="s">
        <v>21</v>
      </c>
      <c r="EO4849" s="6">
        <v>47</v>
      </c>
    </row>
    <row r="4850" spans="131:145" x14ac:dyDescent="0.25">
      <c r="EA4850" s="6" t="s">
        <v>0</v>
      </c>
      <c r="EB4850" s="6" t="s">
        <v>7</v>
      </c>
      <c r="EC4850" s="6" t="s">
        <v>730</v>
      </c>
      <c r="ED4850" s="6" t="s">
        <v>731</v>
      </c>
      <c r="EE4850" s="6" t="s">
        <v>97</v>
      </c>
      <c r="EF4850" s="6" t="s">
        <v>98</v>
      </c>
      <c r="EG4850" s="6">
        <v>23</v>
      </c>
      <c r="EH4850" s="6">
        <v>83</v>
      </c>
      <c r="EI4850" s="6">
        <v>23</v>
      </c>
      <c r="EJ4850" s="6">
        <v>85</v>
      </c>
      <c r="EK4850" s="6">
        <v>23</v>
      </c>
      <c r="EL4850" s="6">
        <v>78</v>
      </c>
      <c r="EM4850" s="6" t="s">
        <v>108</v>
      </c>
      <c r="EN4850" s="6" t="s">
        <v>23</v>
      </c>
      <c r="EO4850" s="6">
        <v>78</v>
      </c>
    </row>
    <row r="4851" spans="131:145" x14ac:dyDescent="0.25">
      <c r="EA4851" s="6" t="s">
        <v>0</v>
      </c>
      <c r="EB4851" s="6" t="s">
        <v>5</v>
      </c>
      <c r="EC4851" s="6" t="s">
        <v>1037</v>
      </c>
      <c r="ED4851" s="6" t="s">
        <v>710</v>
      </c>
      <c r="EE4851" s="6" t="s">
        <v>209</v>
      </c>
      <c r="EF4851" s="6" t="s">
        <v>132</v>
      </c>
      <c r="EG4851" s="6">
        <v>610</v>
      </c>
      <c r="EH4851" s="6">
        <v>2750</v>
      </c>
      <c r="EI4851" s="6">
        <v>609</v>
      </c>
      <c r="EJ4851" s="6">
        <v>2630</v>
      </c>
      <c r="EK4851" s="6">
        <v>609</v>
      </c>
      <c r="EL4851" s="6">
        <v>2630</v>
      </c>
      <c r="EM4851" s="6" t="s">
        <v>108</v>
      </c>
      <c r="EN4851" s="6" t="s">
        <v>23</v>
      </c>
      <c r="EO4851" s="6">
        <v>2630</v>
      </c>
    </row>
    <row r="4852" spans="131:145" x14ac:dyDescent="0.25">
      <c r="EA4852" s="6" t="s">
        <v>0</v>
      </c>
      <c r="EB4852" s="6" t="s">
        <v>7</v>
      </c>
      <c r="EC4852" s="6" t="s">
        <v>730</v>
      </c>
      <c r="ED4852" s="6" t="s">
        <v>731</v>
      </c>
      <c r="EE4852" s="6" t="s">
        <v>97</v>
      </c>
      <c r="EF4852" s="6" t="s">
        <v>98</v>
      </c>
      <c r="EG4852" s="6">
        <v>23</v>
      </c>
      <c r="EH4852" s="6">
        <v>83</v>
      </c>
      <c r="EI4852" s="6">
        <v>23</v>
      </c>
      <c r="EJ4852" s="6">
        <v>85</v>
      </c>
      <c r="EK4852" s="6">
        <v>23</v>
      </c>
      <c r="EL4852" s="6">
        <v>78</v>
      </c>
      <c r="EM4852" s="6" t="s">
        <v>108</v>
      </c>
      <c r="EN4852" s="6" t="s">
        <v>22</v>
      </c>
      <c r="EO4852" s="6">
        <v>35</v>
      </c>
    </row>
    <row r="4853" spans="131:145" x14ac:dyDescent="0.25">
      <c r="EA4853" s="6" t="s">
        <v>0</v>
      </c>
      <c r="EB4853" s="6" t="s">
        <v>7</v>
      </c>
      <c r="EC4853" s="6" t="s">
        <v>214</v>
      </c>
      <c r="ED4853" s="6" t="s">
        <v>215</v>
      </c>
      <c r="EE4853" s="6" t="s">
        <v>97</v>
      </c>
      <c r="EF4853" s="6" t="s">
        <v>98</v>
      </c>
      <c r="EG4853" s="6">
        <v>301</v>
      </c>
      <c r="EH4853" s="6">
        <v>1404</v>
      </c>
      <c r="EI4853" s="6">
        <v>274</v>
      </c>
      <c r="EJ4853" s="6">
        <v>1347</v>
      </c>
      <c r="EK4853" s="6">
        <v>274</v>
      </c>
      <c r="EL4853" s="6">
        <v>1347</v>
      </c>
      <c r="EM4853" s="6" t="s">
        <v>108</v>
      </c>
      <c r="EN4853" s="6" t="s">
        <v>21</v>
      </c>
      <c r="EO4853" s="6">
        <v>698</v>
      </c>
    </row>
    <row r="4854" spans="131:145" x14ac:dyDescent="0.25">
      <c r="EA4854" s="6" t="s">
        <v>0</v>
      </c>
      <c r="EB4854" s="6" t="s">
        <v>4</v>
      </c>
      <c r="EC4854" s="6" t="s">
        <v>1794</v>
      </c>
      <c r="ED4854" s="6" t="s">
        <v>102</v>
      </c>
      <c r="EE4854" s="6" t="s">
        <v>97</v>
      </c>
      <c r="EF4854" s="6" t="s">
        <v>98</v>
      </c>
      <c r="EG4854" s="6">
        <v>56</v>
      </c>
      <c r="EH4854" s="6">
        <v>230</v>
      </c>
      <c r="EI4854" s="6">
        <v>54</v>
      </c>
      <c r="EJ4854" s="6">
        <v>221</v>
      </c>
      <c r="EK4854" s="6">
        <v>57</v>
      </c>
      <c r="EL4854" s="6">
        <v>232</v>
      </c>
      <c r="EM4854" s="6" t="s">
        <v>108</v>
      </c>
      <c r="EN4854" s="6" t="s">
        <v>21</v>
      </c>
      <c r="EO4854" s="6">
        <v>129</v>
      </c>
    </row>
    <row r="4855" spans="131:145" x14ac:dyDescent="0.25">
      <c r="EA4855" s="6" t="s">
        <v>0</v>
      </c>
      <c r="EB4855" s="6" t="s">
        <v>7</v>
      </c>
      <c r="EC4855" s="6" t="s">
        <v>214</v>
      </c>
      <c r="ED4855" s="6" t="s">
        <v>215</v>
      </c>
      <c r="EE4855" s="6" t="s">
        <v>97</v>
      </c>
      <c r="EF4855" s="6" t="s">
        <v>98</v>
      </c>
      <c r="EG4855" s="6">
        <v>301</v>
      </c>
      <c r="EH4855" s="6">
        <v>1404</v>
      </c>
      <c r="EI4855" s="6">
        <v>274</v>
      </c>
      <c r="EJ4855" s="6">
        <v>1347</v>
      </c>
      <c r="EK4855" s="6">
        <v>274</v>
      </c>
      <c r="EL4855" s="6">
        <v>1347</v>
      </c>
      <c r="EM4855" s="6" t="s">
        <v>108</v>
      </c>
      <c r="EN4855" s="6" t="s">
        <v>22</v>
      </c>
      <c r="EO4855" s="6">
        <v>649</v>
      </c>
    </row>
    <row r="4856" spans="131:145" x14ac:dyDescent="0.25">
      <c r="EA4856" s="6" t="s">
        <v>0</v>
      </c>
      <c r="EB4856" s="6" t="s">
        <v>8</v>
      </c>
      <c r="EC4856" s="6" t="s">
        <v>1045</v>
      </c>
      <c r="ED4856" s="6" t="s">
        <v>749</v>
      </c>
      <c r="EE4856" s="6" t="s">
        <v>209</v>
      </c>
      <c r="EF4856" s="6" t="s">
        <v>125</v>
      </c>
      <c r="EG4856" s="6">
        <v>1694</v>
      </c>
      <c r="EH4856" s="6">
        <v>8805</v>
      </c>
      <c r="EI4856" s="6">
        <v>1693</v>
      </c>
      <c r="EJ4856" s="6">
        <v>8805</v>
      </c>
      <c r="EK4856" s="6">
        <v>1693</v>
      </c>
      <c r="EL4856" s="6">
        <v>9062</v>
      </c>
      <c r="EM4856" s="6" t="s">
        <v>108</v>
      </c>
      <c r="EN4856" s="6" t="s">
        <v>22</v>
      </c>
      <c r="EO4856" s="6">
        <v>4412</v>
      </c>
    </row>
    <row r="4857" spans="131:145" x14ac:dyDescent="0.25">
      <c r="EA4857" s="6" t="s">
        <v>0</v>
      </c>
      <c r="EB4857" s="6" t="s">
        <v>4</v>
      </c>
      <c r="EC4857" s="6" t="s">
        <v>159</v>
      </c>
      <c r="ED4857" s="6" t="s">
        <v>160</v>
      </c>
      <c r="EE4857" s="6" t="s">
        <v>97</v>
      </c>
      <c r="EF4857" s="6" t="s">
        <v>98</v>
      </c>
      <c r="EG4857" s="6">
        <v>44</v>
      </c>
      <c r="EH4857" s="6">
        <v>180</v>
      </c>
      <c r="EI4857" s="6">
        <v>18</v>
      </c>
      <c r="EJ4857" s="6">
        <v>68</v>
      </c>
      <c r="EK4857" s="6">
        <v>45</v>
      </c>
      <c r="EL4857" s="6">
        <v>194</v>
      </c>
      <c r="EM4857" s="6" t="s">
        <v>108</v>
      </c>
      <c r="EN4857" s="6" t="s">
        <v>23</v>
      </c>
      <c r="EO4857" s="6">
        <v>194</v>
      </c>
    </row>
    <row r="4858" spans="131:145" x14ac:dyDescent="0.25">
      <c r="EA4858" s="6" t="s">
        <v>0</v>
      </c>
      <c r="EB4858" s="6" t="s">
        <v>8</v>
      </c>
      <c r="EC4858" s="6" t="s">
        <v>752</v>
      </c>
      <c r="ED4858" s="6" t="s">
        <v>753</v>
      </c>
      <c r="EE4858" s="6" t="s">
        <v>97</v>
      </c>
      <c r="EF4858" s="6" t="s">
        <v>98</v>
      </c>
      <c r="EG4858" s="6">
        <v>25</v>
      </c>
      <c r="EH4858" s="6">
        <v>92</v>
      </c>
      <c r="EI4858" s="6">
        <v>24</v>
      </c>
      <c r="EJ4858" s="6">
        <v>89</v>
      </c>
      <c r="EK4858" s="6">
        <v>24</v>
      </c>
      <c r="EL4858" s="6">
        <v>89</v>
      </c>
      <c r="EM4858" s="6" t="s">
        <v>108</v>
      </c>
      <c r="EN4858" s="6" t="s">
        <v>23</v>
      </c>
      <c r="EO4858" s="6">
        <v>89</v>
      </c>
    </row>
    <row r="4859" spans="131:145" x14ac:dyDescent="0.25">
      <c r="EA4859" s="6" t="s">
        <v>0</v>
      </c>
      <c r="EB4859" s="6" t="s">
        <v>7</v>
      </c>
      <c r="EC4859" s="6" t="s">
        <v>214</v>
      </c>
      <c r="ED4859" s="6" t="s">
        <v>215</v>
      </c>
      <c r="EE4859" s="6" t="s">
        <v>97</v>
      </c>
      <c r="EF4859" s="6" t="s">
        <v>98</v>
      </c>
      <c r="EG4859" s="6">
        <v>301</v>
      </c>
      <c r="EH4859" s="6">
        <v>1404</v>
      </c>
      <c r="EI4859" s="6">
        <v>274</v>
      </c>
      <c r="EJ4859" s="6">
        <v>1347</v>
      </c>
      <c r="EK4859" s="6">
        <v>274</v>
      </c>
      <c r="EL4859" s="6">
        <v>1347</v>
      </c>
      <c r="EM4859" s="6" t="s">
        <v>108</v>
      </c>
      <c r="EN4859" s="6" t="s">
        <v>23</v>
      </c>
      <c r="EO4859" s="6">
        <v>1347</v>
      </c>
    </row>
    <row r="4860" spans="131:145" x14ac:dyDescent="0.25">
      <c r="EA4860" s="6" t="s">
        <v>0</v>
      </c>
      <c r="EB4860" s="6" t="s">
        <v>5</v>
      </c>
      <c r="EC4860" s="6" t="s">
        <v>1037</v>
      </c>
      <c r="ED4860" s="6" t="s">
        <v>710</v>
      </c>
      <c r="EE4860" s="6" t="s">
        <v>209</v>
      </c>
      <c r="EF4860" s="6" t="s">
        <v>132</v>
      </c>
      <c r="EG4860" s="6">
        <v>610</v>
      </c>
      <c r="EH4860" s="6">
        <v>2750</v>
      </c>
      <c r="EI4860" s="6">
        <v>609</v>
      </c>
      <c r="EJ4860" s="6">
        <v>2630</v>
      </c>
      <c r="EK4860" s="6">
        <v>609</v>
      </c>
      <c r="EL4860" s="6">
        <v>2630</v>
      </c>
      <c r="EM4860" s="6" t="s">
        <v>108</v>
      </c>
      <c r="EN4860" s="6" t="s">
        <v>22</v>
      </c>
      <c r="EO4860" s="6">
        <v>1203</v>
      </c>
    </row>
    <row r="4861" spans="131:145" x14ac:dyDescent="0.25">
      <c r="EA4861" s="6" t="s">
        <v>0</v>
      </c>
      <c r="EB4861" s="6" t="s">
        <v>4</v>
      </c>
      <c r="EC4861" s="6" t="s">
        <v>1799</v>
      </c>
      <c r="ED4861" s="6" t="s">
        <v>162</v>
      </c>
      <c r="EE4861" s="6" t="s">
        <v>97</v>
      </c>
      <c r="EF4861" s="6" t="s">
        <v>98</v>
      </c>
      <c r="EG4861" s="6">
        <v>163</v>
      </c>
      <c r="EH4861" s="6">
        <v>712</v>
      </c>
      <c r="EI4861" s="6">
        <v>84</v>
      </c>
      <c r="EJ4861" s="6">
        <v>452</v>
      </c>
      <c r="EK4861" s="6">
        <v>140</v>
      </c>
      <c r="EL4861" s="6">
        <v>707</v>
      </c>
      <c r="EM4861" s="6" t="s">
        <v>108</v>
      </c>
      <c r="EN4861" s="6" t="s">
        <v>23</v>
      </c>
      <c r="EO4861" s="6">
        <v>707</v>
      </c>
    </row>
    <row r="4862" spans="131:145" x14ac:dyDescent="0.25">
      <c r="EA4862" s="6" t="s">
        <v>0</v>
      </c>
      <c r="EB4862" s="6" t="s">
        <v>8</v>
      </c>
      <c r="EC4862" s="6" t="s">
        <v>752</v>
      </c>
      <c r="ED4862" s="6" t="s">
        <v>753</v>
      </c>
      <c r="EE4862" s="6" t="s">
        <v>97</v>
      </c>
      <c r="EF4862" s="6" t="s">
        <v>98</v>
      </c>
      <c r="EG4862" s="6">
        <v>25</v>
      </c>
      <c r="EH4862" s="6">
        <v>92</v>
      </c>
      <c r="EI4862" s="6">
        <v>24</v>
      </c>
      <c r="EJ4862" s="6">
        <v>89</v>
      </c>
      <c r="EK4862" s="6">
        <v>24</v>
      </c>
      <c r="EL4862" s="6">
        <v>89</v>
      </c>
      <c r="EM4862" s="6" t="s">
        <v>108</v>
      </c>
      <c r="EN4862" s="6" t="s">
        <v>22</v>
      </c>
      <c r="EO4862" s="6">
        <v>42</v>
      </c>
    </row>
    <row r="4863" spans="131:145" x14ac:dyDescent="0.25">
      <c r="EA4863" s="6" t="s">
        <v>0</v>
      </c>
      <c r="EB4863" s="6" t="s">
        <v>11</v>
      </c>
      <c r="EC4863" s="6" t="s">
        <v>1836</v>
      </c>
      <c r="ED4863" s="6" t="s">
        <v>192</v>
      </c>
      <c r="EE4863" s="6" t="s">
        <v>97</v>
      </c>
      <c r="EF4863" s="6" t="s">
        <v>98</v>
      </c>
      <c r="EG4863" s="6">
        <v>14</v>
      </c>
      <c r="EH4863" s="6">
        <v>44</v>
      </c>
      <c r="EI4863" s="6">
        <v>14</v>
      </c>
      <c r="EJ4863" s="6">
        <v>44</v>
      </c>
      <c r="EK4863" s="6">
        <v>14</v>
      </c>
      <c r="EL4863" s="6">
        <v>44</v>
      </c>
      <c r="EM4863" s="6" t="s">
        <v>108</v>
      </c>
      <c r="EN4863" s="6" t="s">
        <v>23</v>
      </c>
      <c r="EO4863" s="6">
        <v>44</v>
      </c>
    </row>
    <row r="4864" spans="131:145" x14ac:dyDescent="0.25">
      <c r="EA4864" s="6" t="s">
        <v>0</v>
      </c>
      <c r="EB4864" s="6" t="s">
        <v>5</v>
      </c>
      <c r="EC4864" s="6" t="s">
        <v>1525</v>
      </c>
      <c r="ED4864" s="6" t="s">
        <v>268</v>
      </c>
      <c r="EE4864" s="6" t="s">
        <v>97</v>
      </c>
      <c r="EF4864" s="6" t="s">
        <v>125</v>
      </c>
      <c r="EG4864" s="6">
        <v>110</v>
      </c>
      <c r="EH4864" s="6">
        <v>509</v>
      </c>
      <c r="EI4864" s="6">
        <v>80</v>
      </c>
      <c r="EJ4864" s="6">
        <v>324</v>
      </c>
      <c r="EK4864" s="6">
        <v>110</v>
      </c>
      <c r="EL4864" s="6">
        <v>506</v>
      </c>
      <c r="EM4864" s="6" t="s">
        <v>108</v>
      </c>
      <c r="EN4864" s="6" t="s">
        <v>22</v>
      </c>
      <c r="EO4864" s="6">
        <v>254</v>
      </c>
    </row>
    <row r="4865" spans="131:145" x14ac:dyDescent="0.25">
      <c r="EA4865" s="6" t="s">
        <v>0</v>
      </c>
      <c r="EB4865" s="6" t="s">
        <v>8</v>
      </c>
      <c r="EC4865" s="6" t="s">
        <v>742</v>
      </c>
      <c r="ED4865" s="6" t="s">
        <v>740</v>
      </c>
      <c r="EE4865" s="6" t="s">
        <v>209</v>
      </c>
      <c r="EF4865" s="6" t="s">
        <v>125</v>
      </c>
      <c r="EG4865" s="6">
        <v>115</v>
      </c>
      <c r="EH4865" s="6">
        <v>602</v>
      </c>
      <c r="EI4865" s="6">
        <v>115</v>
      </c>
      <c r="EJ4865" s="6">
        <v>594</v>
      </c>
      <c r="EK4865" s="6">
        <v>115</v>
      </c>
      <c r="EL4865" s="6">
        <v>88</v>
      </c>
      <c r="EM4865" s="6" t="s">
        <v>108</v>
      </c>
      <c r="EN4865" s="6" t="s">
        <v>21</v>
      </c>
      <c r="EO4865" s="6">
        <v>29</v>
      </c>
    </row>
    <row r="4866" spans="131:145" x14ac:dyDescent="0.25">
      <c r="EA4866" s="6" t="s">
        <v>0</v>
      </c>
      <c r="EB4866" s="6" t="s">
        <v>4</v>
      </c>
      <c r="EC4866" s="6" t="s">
        <v>147</v>
      </c>
      <c r="ED4866" s="6" t="s">
        <v>148</v>
      </c>
      <c r="EE4866" s="6" t="s">
        <v>97</v>
      </c>
      <c r="EF4866" s="6" t="s">
        <v>98</v>
      </c>
      <c r="EG4866" s="6">
        <v>87</v>
      </c>
      <c r="EH4866" s="6">
        <v>461</v>
      </c>
      <c r="EI4866" s="6">
        <v>90</v>
      </c>
      <c r="EJ4866" s="6">
        <v>489</v>
      </c>
      <c r="EK4866" s="6">
        <v>90</v>
      </c>
      <c r="EL4866" s="6">
        <v>489</v>
      </c>
      <c r="EM4866" s="6" t="s">
        <v>108</v>
      </c>
      <c r="EN4866" s="6" t="s">
        <v>21</v>
      </c>
      <c r="EO4866" s="6">
        <v>241</v>
      </c>
    </row>
    <row r="4867" spans="131:145" x14ac:dyDescent="0.25">
      <c r="EA4867" s="6" t="s">
        <v>0</v>
      </c>
      <c r="EB4867" s="6" t="s">
        <v>11</v>
      </c>
      <c r="EC4867" s="6" t="s">
        <v>1836</v>
      </c>
      <c r="ED4867" s="6" t="s">
        <v>192</v>
      </c>
      <c r="EE4867" s="6" t="s">
        <v>97</v>
      </c>
      <c r="EF4867" s="6" t="s">
        <v>98</v>
      </c>
      <c r="EG4867" s="6">
        <v>14</v>
      </c>
      <c r="EH4867" s="6">
        <v>44</v>
      </c>
      <c r="EI4867" s="6">
        <v>14</v>
      </c>
      <c r="EJ4867" s="6">
        <v>44</v>
      </c>
      <c r="EK4867" s="6">
        <v>14</v>
      </c>
      <c r="EL4867" s="6">
        <v>44</v>
      </c>
      <c r="EM4867" s="6" t="s">
        <v>108</v>
      </c>
      <c r="EN4867" s="6" t="s">
        <v>22</v>
      </c>
      <c r="EO4867" s="6">
        <v>17</v>
      </c>
    </row>
    <row r="4868" spans="131:145" x14ac:dyDescent="0.25">
      <c r="EA4868" s="6" t="s">
        <v>0</v>
      </c>
      <c r="EB4868" s="6" t="s">
        <v>5</v>
      </c>
      <c r="EC4868" s="6" t="s">
        <v>1525</v>
      </c>
      <c r="ED4868" s="6" t="s">
        <v>268</v>
      </c>
      <c r="EE4868" s="6" t="s">
        <v>97</v>
      </c>
      <c r="EF4868" s="6" t="s">
        <v>125</v>
      </c>
      <c r="EG4868" s="6">
        <v>110</v>
      </c>
      <c r="EH4868" s="6">
        <v>509</v>
      </c>
      <c r="EI4868" s="6">
        <v>80</v>
      </c>
      <c r="EJ4868" s="6">
        <v>324</v>
      </c>
      <c r="EK4868" s="6">
        <v>110</v>
      </c>
      <c r="EL4868" s="6">
        <v>506</v>
      </c>
      <c r="EM4868" s="6" t="s">
        <v>108</v>
      </c>
      <c r="EN4868" s="6" t="s">
        <v>21</v>
      </c>
      <c r="EO4868" s="6">
        <v>252</v>
      </c>
    </row>
    <row r="4869" spans="131:145" x14ac:dyDescent="0.25">
      <c r="EA4869" s="6" t="s">
        <v>0</v>
      </c>
      <c r="EB4869" s="6" t="s">
        <v>8</v>
      </c>
      <c r="EC4869" s="6" t="s">
        <v>141</v>
      </c>
      <c r="ED4869" s="6" t="s">
        <v>142</v>
      </c>
      <c r="EE4869" s="6" t="s">
        <v>97</v>
      </c>
      <c r="EF4869" s="6" t="s">
        <v>98</v>
      </c>
      <c r="EG4869" s="6">
        <v>186</v>
      </c>
      <c r="EH4869" s="6">
        <v>1002</v>
      </c>
      <c r="EI4869" s="6">
        <v>183</v>
      </c>
      <c r="EJ4869" s="6">
        <v>971</v>
      </c>
      <c r="EK4869" s="6">
        <v>188</v>
      </c>
      <c r="EL4869" s="6">
        <v>1003</v>
      </c>
      <c r="EM4869" s="6" t="s">
        <v>108</v>
      </c>
      <c r="EN4869" s="6" t="s">
        <v>22</v>
      </c>
      <c r="EO4869" s="6">
        <v>490</v>
      </c>
    </row>
    <row r="4870" spans="131:145" x14ac:dyDescent="0.25">
      <c r="EA4870" s="6" t="s">
        <v>0</v>
      </c>
      <c r="EB4870" s="6" t="s">
        <v>13</v>
      </c>
      <c r="EC4870" s="6" t="s">
        <v>237</v>
      </c>
      <c r="ED4870" s="6" t="s">
        <v>238</v>
      </c>
      <c r="EE4870" s="6" t="s">
        <v>97</v>
      </c>
      <c r="EF4870" s="6" t="s">
        <v>98</v>
      </c>
      <c r="EG4870" s="6">
        <v>6</v>
      </c>
      <c r="EH4870" s="6">
        <v>30</v>
      </c>
      <c r="EI4870" s="6">
        <v>6</v>
      </c>
      <c r="EJ4870" s="6">
        <v>30</v>
      </c>
      <c r="EK4870" s="6">
        <v>6</v>
      </c>
      <c r="EL4870" s="6">
        <v>30</v>
      </c>
      <c r="EM4870" s="6" t="s">
        <v>108</v>
      </c>
      <c r="EN4870" s="6" t="s">
        <v>22</v>
      </c>
      <c r="EO4870" s="6">
        <v>12</v>
      </c>
    </row>
    <row r="4871" spans="131:145" x14ac:dyDescent="0.25">
      <c r="EA4871" s="6" t="s">
        <v>0</v>
      </c>
      <c r="EB4871" s="6" t="s">
        <v>11</v>
      </c>
      <c r="EC4871" s="6" t="s">
        <v>1836</v>
      </c>
      <c r="ED4871" s="6" t="s">
        <v>192</v>
      </c>
      <c r="EE4871" s="6" t="s">
        <v>97</v>
      </c>
      <c r="EF4871" s="6" t="s">
        <v>98</v>
      </c>
      <c r="EG4871" s="6">
        <v>14</v>
      </c>
      <c r="EH4871" s="6">
        <v>44</v>
      </c>
      <c r="EI4871" s="6">
        <v>14</v>
      </c>
      <c r="EJ4871" s="6">
        <v>44</v>
      </c>
      <c r="EK4871" s="6">
        <v>14</v>
      </c>
      <c r="EL4871" s="6">
        <v>44</v>
      </c>
      <c r="EM4871" s="6" t="s">
        <v>108</v>
      </c>
      <c r="EN4871" s="6" t="s">
        <v>21</v>
      </c>
      <c r="EO4871" s="6">
        <v>26</v>
      </c>
    </row>
    <row r="4872" spans="131:145" x14ac:dyDescent="0.25">
      <c r="EA4872" s="6" t="s">
        <v>0</v>
      </c>
      <c r="EB4872" s="6" t="s">
        <v>5</v>
      </c>
      <c r="EC4872" s="6" t="s">
        <v>171</v>
      </c>
      <c r="ED4872" s="6" t="s">
        <v>172</v>
      </c>
      <c r="EE4872" s="6" t="s">
        <v>97</v>
      </c>
      <c r="EF4872" s="6" t="s">
        <v>132</v>
      </c>
      <c r="EG4872" s="6">
        <v>21</v>
      </c>
      <c r="EH4872" s="6">
        <v>111</v>
      </c>
      <c r="EI4872" s="6">
        <v>22</v>
      </c>
      <c r="EJ4872" s="6">
        <v>116</v>
      </c>
      <c r="EK4872" s="6">
        <v>26</v>
      </c>
      <c r="EL4872" s="6">
        <v>116</v>
      </c>
      <c r="EM4872" s="6" t="s">
        <v>108</v>
      </c>
      <c r="EN4872" s="6" t="s">
        <v>23</v>
      </c>
      <c r="EO4872" s="6">
        <v>116</v>
      </c>
    </row>
    <row r="4873" spans="131:145" x14ac:dyDescent="0.25">
      <c r="EA4873" s="6" t="s">
        <v>0</v>
      </c>
      <c r="EB4873" s="6" t="s">
        <v>8</v>
      </c>
      <c r="EC4873" s="6" t="s">
        <v>1822</v>
      </c>
      <c r="ED4873" s="6" t="s">
        <v>211</v>
      </c>
      <c r="EE4873" s="6" t="s">
        <v>209</v>
      </c>
      <c r="EF4873" s="6" t="s">
        <v>132</v>
      </c>
      <c r="EG4873" s="6">
        <v>840</v>
      </c>
      <c r="EH4873" s="6">
        <v>3249</v>
      </c>
      <c r="EI4873" s="6">
        <v>667</v>
      </c>
      <c r="EJ4873" s="6">
        <v>3657</v>
      </c>
      <c r="EK4873" s="6">
        <v>667</v>
      </c>
      <c r="EL4873" s="6">
        <v>3657</v>
      </c>
      <c r="EM4873" s="6" t="s">
        <v>108</v>
      </c>
      <c r="EN4873" s="6" t="s">
        <v>22</v>
      </c>
      <c r="EO4873" s="6">
        <v>1507</v>
      </c>
    </row>
    <row r="4874" spans="131:145" x14ac:dyDescent="0.25">
      <c r="EA4874" s="6" t="s">
        <v>0</v>
      </c>
      <c r="EB4874" s="6" t="s">
        <v>4</v>
      </c>
      <c r="EC4874" s="6" t="s">
        <v>265</v>
      </c>
      <c r="ED4874" s="6" t="s">
        <v>266</v>
      </c>
      <c r="EE4874" s="6" t="s">
        <v>97</v>
      </c>
      <c r="EF4874" s="6" t="s">
        <v>125</v>
      </c>
      <c r="EG4874" s="6">
        <v>14</v>
      </c>
      <c r="EH4874" s="6">
        <v>73</v>
      </c>
      <c r="EI4874" s="6">
        <v>12</v>
      </c>
      <c r="EJ4874" s="6">
        <v>61</v>
      </c>
      <c r="EK4874" s="6">
        <v>14</v>
      </c>
      <c r="EL4874" s="6">
        <v>72</v>
      </c>
      <c r="EM4874" s="6" t="s">
        <v>108</v>
      </c>
      <c r="EN4874" s="6" t="s">
        <v>23</v>
      </c>
      <c r="EO4874" s="6">
        <v>72</v>
      </c>
    </row>
    <row r="4875" spans="131:145" x14ac:dyDescent="0.25">
      <c r="EA4875" s="6" t="s">
        <v>0</v>
      </c>
      <c r="EB4875" s="6" t="s">
        <v>12</v>
      </c>
      <c r="EC4875" s="6" t="s">
        <v>1821</v>
      </c>
      <c r="ED4875" s="6" t="s">
        <v>724</v>
      </c>
      <c r="EE4875" s="6" t="s">
        <v>97</v>
      </c>
      <c r="EF4875" s="6" t="s">
        <v>98</v>
      </c>
      <c r="EG4875" s="6">
        <v>12</v>
      </c>
      <c r="EH4875" s="6">
        <v>61</v>
      </c>
      <c r="EI4875" s="6">
        <v>12</v>
      </c>
      <c r="EJ4875" s="6">
        <v>62</v>
      </c>
      <c r="EK4875" s="6">
        <v>12</v>
      </c>
      <c r="EL4875" s="6">
        <v>61</v>
      </c>
      <c r="EM4875" s="6" t="s">
        <v>108</v>
      </c>
      <c r="EN4875" s="6" t="s">
        <v>21</v>
      </c>
      <c r="EO4875" s="6">
        <v>40</v>
      </c>
    </row>
    <row r="4876" spans="131:145" x14ac:dyDescent="0.25">
      <c r="EA4876" s="6" t="s">
        <v>0</v>
      </c>
      <c r="EB4876" s="6" t="s">
        <v>5</v>
      </c>
      <c r="EC4876" s="6" t="s">
        <v>171</v>
      </c>
      <c r="ED4876" s="6" t="s">
        <v>172</v>
      </c>
      <c r="EE4876" s="6" t="s">
        <v>97</v>
      </c>
      <c r="EF4876" s="6" t="s">
        <v>132</v>
      </c>
      <c r="EG4876" s="6">
        <v>21</v>
      </c>
      <c r="EH4876" s="6">
        <v>111</v>
      </c>
      <c r="EI4876" s="6">
        <v>22</v>
      </c>
      <c r="EJ4876" s="6">
        <v>116</v>
      </c>
      <c r="EK4876" s="6">
        <v>26</v>
      </c>
      <c r="EL4876" s="6">
        <v>116</v>
      </c>
      <c r="EM4876" s="6" t="s">
        <v>108</v>
      </c>
      <c r="EN4876" s="6" t="s">
        <v>22</v>
      </c>
      <c r="EO4876" s="6">
        <v>54</v>
      </c>
    </row>
    <row r="4877" spans="131:145" x14ac:dyDescent="0.25">
      <c r="EA4877" s="6" t="s">
        <v>0</v>
      </c>
      <c r="EB4877" s="6" t="s">
        <v>5</v>
      </c>
      <c r="EC4877" s="6" t="s">
        <v>171</v>
      </c>
      <c r="ED4877" s="6" t="s">
        <v>172</v>
      </c>
      <c r="EE4877" s="6" t="s">
        <v>97</v>
      </c>
      <c r="EF4877" s="6" t="s">
        <v>132</v>
      </c>
      <c r="EG4877" s="6">
        <v>21</v>
      </c>
      <c r="EH4877" s="6">
        <v>111</v>
      </c>
      <c r="EI4877" s="6">
        <v>22</v>
      </c>
      <c r="EJ4877" s="6">
        <v>116</v>
      </c>
      <c r="EK4877" s="6">
        <v>26</v>
      </c>
      <c r="EL4877" s="6">
        <v>116</v>
      </c>
      <c r="EM4877" s="6" t="s">
        <v>108</v>
      </c>
      <c r="EN4877" s="6" t="s">
        <v>21</v>
      </c>
      <c r="EO4877" s="6">
        <v>62</v>
      </c>
    </row>
    <row r="4878" spans="131:145" x14ac:dyDescent="0.25">
      <c r="EA4878" s="6" t="s">
        <v>0</v>
      </c>
      <c r="EB4878" s="6" t="s">
        <v>4</v>
      </c>
      <c r="EC4878" s="6" t="s">
        <v>251</v>
      </c>
      <c r="ED4878" s="6" t="s">
        <v>252</v>
      </c>
      <c r="EE4878" s="6" t="s">
        <v>97</v>
      </c>
      <c r="EF4878" s="6" t="s">
        <v>98</v>
      </c>
      <c r="EG4878" s="6">
        <v>28</v>
      </c>
      <c r="EH4878" s="6">
        <v>130</v>
      </c>
      <c r="EI4878" s="6">
        <v>27</v>
      </c>
      <c r="EJ4878" s="6">
        <v>121</v>
      </c>
      <c r="EK4878" s="6">
        <v>28</v>
      </c>
      <c r="EL4878" s="6">
        <v>130</v>
      </c>
      <c r="EM4878" s="6" t="s">
        <v>108</v>
      </c>
      <c r="EN4878" s="6" t="s">
        <v>21</v>
      </c>
      <c r="EO4878" s="6">
        <v>68</v>
      </c>
    </row>
    <row r="4879" spans="131:145" x14ac:dyDescent="0.25">
      <c r="EA4879" s="6" t="s">
        <v>0</v>
      </c>
      <c r="EB4879" s="6" t="s">
        <v>4</v>
      </c>
      <c r="EC4879" s="6" t="s">
        <v>265</v>
      </c>
      <c r="ED4879" s="6" t="s">
        <v>266</v>
      </c>
      <c r="EE4879" s="6" t="s">
        <v>97</v>
      </c>
      <c r="EF4879" s="6" t="s">
        <v>125</v>
      </c>
      <c r="EG4879" s="6">
        <v>14</v>
      </c>
      <c r="EH4879" s="6">
        <v>73</v>
      </c>
      <c r="EI4879" s="6">
        <v>12</v>
      </c>
      <c r="EJ4879" s="6">
        <v>61</v>
      </c>
      <c r="EK4879" s="6">
        <v>14</v>
      </c>
      <c r="EL4879" s="6">
        <v>72</v>
      </c>
      <c r="EM4879" s="6" t="s">
        <v>108</v>
      </c>
      <c r="EN4879" s="6" t="s">
        <v>21</v>
      </c>
      <c r="EO4879" s="6">
        <v>39</v>
      </c>
    </row>
    <row r="4880" spans="131:145" x14ac:dyDescent="0.25">
      <c r="EA4880" s="6" t="s">
        <v>0</v>
      </c>
      <c r="EB4880" s="6" t="s">
        <v>4</v>
      </c>
      <c r="EC4880" s="6" t="s">
        <v>155</v>
      </c>
      <c r="ED4880" s="6" t="s">
        <v>156</v>
      </c>
      <c r="EE4880" s="6" t="s">
        <v>97</v>
      </c>
      <c r="EF4880" s="6" t="s">
        <v>98</v>
      </c>
      <c r="EG4880" s="6">
        <v>97</v>
      </c>
      <c r="EH4880" s="6">
        <v>382</v>
      </c>
      <c r="EI4880" s="6">
        <v>95</v>
      </c>
      <c r="EJ4880" s="6">
        <v>386</v>
      </c>
      <c r="EK4880" s="6">
        <v>95</v>
      </c>
      <c r="EL4880" s="6">
        <v>386</v>
      </c>
      <c r="EM4880" s="6" t="s">
        <v>108</v>
      </c>
      <c r="EN4880" s="6" t="s">
        <v>22</v>
      </c>
      <c r="EO4880" s="6">
        <v>184</v>
      </c>
    </row>
    <row r="4881" spans="131:145" x14ac:dyDescent="0.25">
      <c r="EA4881" s="6" t="s">
        <v>0</v>
      </c>
      <c r="EB4881" s="6" t="s">
        <v>9</v>
      </c>
      <c r="EC4881" s="6" t="s">
        <v>1835</v>
      </c>
      <c r="ED4881" s="6" t="s">
        <v>208</v>
      </c>
      <c r="EE4881" s="6" t="s">
        <v>209</v>
      </c>
      <c r="EF4881" s="6" t="s">
        <v>125</v>
      </c>
      <c r="EG4881" s="6">
        <v>541</v>
      </c>
      <c r="EH4881" s="6">
        <v>2607</v>
      </c>
      <c r="EI4881" s="6">
        <v>545</v>
      </c>
      <c r="EJ4881" s="6">
        <v>2544</v>
      </c>
      <c r="EK4881" s="6">
        <v>545</v>
      </c>
      <c r="EL4881" s="6">
        <v>2545</v>
      </c>
      <c r="EM4881" s="6" t="s">
        <v>108</v>
      </c>
      <c r="EN4881" s="6" t="s">
        <v>21</v>
      </c>
      <c r="EO4881" s="6">
        <v>1425</v>
      </c>
    </row>
    <row r="4882" spans="131:145" x14ac:dyDescent="0.25">
      <c r="EA4882" s="6" t="s">
        <v>0</v>
      </c>
      <c r="EB4882" s="6" t="s">
        <v>11</v>
      </c>
      <c r="EC4882" s="6" t="s">
        <v>1834</v>
      </c>
      <c r="ED4882" s="6" t="s">
        <v>190</v>
      </c>
      <c r="EE4882" s="6" t="s">
        <v>97</v>
      </c>
      <c r="EF4882" s="6" t="s">
        <v>132</v>
      </c>
      <c r="EG4882" s="6">
        <v>12</v>
      </c>
      <c r="EH4882" s="6">
        <v>47</v>
      </c>
      <c r="EI4882" s="6">
        <v>15</v>
      </c>
      <c r="EJ4882" s="6">
        <v>69</v>
      </c>
      <c r="EK4882" s="6">
        <v>15</v>
      </c>
      <c r="EL4882" s="6">
        <v>69</v>
      </c>
      <c r="EM4882" s="6" t="s">
        <v>108</v>
      </c>
      <c r="EN4882" s="6" t="s">
        <v>21</v>
      </c>
      <c r="EO4882" s="6">
        <v>31</v>
      </c>
    </row>
    <row r="4883" spans="131:145" x14ac:dyDescent="0.25">
      <c r="EA4883" s="6" t="s">
        <v>0</v>
      </c>
      <c r="EB4883" s="6" t="s">
        <v>5</v>
      </c>
      <c r="EC4883" s="6" t="s">
        <v>269</v>
      </c>
      <c r="ED4883" s="6" t="s">
        <v>270</v>
      </c>
      <c r="EE4883" s="6" t="s">
        <v>97</v>
      </c>
      <c r="EF4883" s="6" t="s">
        <v>98</v>
      </c>
      <c r="EG4883" s="6">
        <v>31</v>
      </c>
      <c r="EH4883" s="6">
        <v>170</v>
      </c>
      <c r="EI4883" s="6">
        <v>25</v>
      </c>
      <c r="EJ4883" s="6">
        <v>125</v>
      </c>
      <c r="EK4883" s="6">
        <v>31</v>
      </c>
      <c r="EL4883" s="6">
        <v>170</v>
      </c>
      <c r="EM4883" s="6" t="s">
        <v>108</v>
      </c>
      <c r="EN4883" s="6" t="s">
        <v>21</v>
      </c>
      <c r="EO4883" s="6">
        <v>94</v>
      </c>
    </row>
    <row r="4884" spans="131:145" x14ac:dyDescent="0.25">
      <c r="EA4884" s="6" t="s">
        <v>0</v>
      </c>
      <c r="EB4884" s="6" t="s">
        <v>5</v>
      </c>
      <c r="EC4884" s="6" t="s">
        <v>840</v>
      </c>
      <c r="ED4884" s="6" t="s">
        <v>841</v>
      </c>
      <c r="EE4884" s="6" t="s">
        <v>209</v>
      </c>
      <c r="EF4884" s="6" t="s">
        <v>125</v>
      </c>
      <c r="EG4884" s="6">
        <v>640</v>
      </c>
      <c r="EH4884" s="6">
        <v>2600</v>
      </c>
      <c r="EI4884" s="6">
        <v>623</v>
      </c>
      <c r="EJ4884" s="6">
        <v>2635</v>
      </c>
      <c r="EK4884" s="6">
        <v>623</v>
      </c>
      <c r="EL4884" s="6">
        <v>2635</v>
      </c>
      <c r="EM4884" s="6" t="s">
        <v>108</v>
      </c>
      <c r="EN4884" s="6" t="s">
        <v>21</v>
      </c>
      <c r="EO4884" s="6">
        <v>1331</v>
      </c>
    </row>
    <row r="4885" spans="131:145" x14ac:dyDescent="0.25">
      <c r="EA4885" s="6" t="s">
        <v>0</v>
      </c>
      <c r="EB4885" s="6" t="s">
        <v>5</v>
      </c>
      <c r="EC4885" s="6" t="s">
        <v>846</v>
      </c>
      <c r="ED4885" s="6" t="s">
        <v>847</v>
      </c>
      <c r="EE4885" s="6" t="s">
        <v>97</v>
      </c>
      <c r="EF4885" s="6" t="s">
        <v>132</v>
      </c>
      <c r="EG4885" s="6">
        <v>243</v>
      </c>
      <c r="EH4885" s="6">
        <v>1307</v>
      </c>
      <c r="EI4885" s="6">
        <v>227</v>
      </c>
      <c r="EJ4885" s="6">
        <v>1227</v>
      </c>
      <c r="EK4885" s="6">
        <v>227</v>
      </c>
      <c r="EL4885" s="6">
        <v>1227</v>
      </c>
      <c r="EM4885" s="6" t="s">
        <v>108</v>
      </c>
      <c r="EN4885" s="6" t="s">
        <v>23</v>
      </c>
      <c r="EO4885" s="6">
        <v>1227</v>
      </c>
    </row>
    <row r="4886" spans="131:145" x14ac:dyDescent="0.25">
      <c r="EA4886" s="6" t="s">
        <v>0</v>
      </c>
      <c r="EB4886" s="6" t="s">
        <v>4</v>
      </c>
      <c r="EC4886" s="6" t="s">
        <v>265</v>
      </c>
      <c r="ED4886" s="6" t="s">
        <v>266</v>
      </c>
      <c r="EE4886" s="6" t="s">
        <v>97</v>
      </c>
      <c r="EF4886" s="6" t="s">
        <v>125</v>
      </c>
      <c r="EG4886" s="6">
        <v>14</v>
      </c>
      <c r="EH4886" s="6">
        <v>73</v>
      </c>
      <c r="EI4886" s="6">
        <v>12</v>
      </c>
      <c r="EJ4886" s="6">
        <v>61</v>
      </c>
      <c r="EK4886" s="6">
        <v>14</v>
      </c>
      <c r="EL4886" s="6">
        <v>72</v>
      </c>
      <c r="EM4886" s="6" t="s">
        <v>108</v>
      </c>
      <c r="EN4886" s="6" t="s">
        <v>22</v>
      </c>
      <c r="EO4886" s="6">
        <v>33</v>
      </c>
    </row>
    <row r="4887" spans="131:145" x14ac:dyDescent="0.25">
      <c r="EA4887" s="6" t="s">
        <v>0</v>
      </c>
      <c r="EB4887" s="6" t="s">
        <v>5</v>
      </c>
      <c r="EC4887" s="6" t="s">
        <v>846</v>
      </c>
      <c r="ED4887" s="6" t="s">
        <v>847</v>
      </c>
      <c r="EE4887" s="6" t="s">
        <v>97</v>
      </c>
      <c r="EF4887" s="6" t="s">
        <v>132</v>
      </c>
      <c r="EG4887" s="6">
        <v>243</v>
      </c>
      <c r="EH4887" s="6">
        <v>1307</v>
      </c>
      <c r="EI4887" s="6">
        <v>227</v>
      </c>
      <c r="EJ4887" s="6">
        <v>1227</v>
      </c>
      <c r="EK4887" s="6">
        <v>227</v>
      </c>
      <c r="EL4887" s="6">
        <v>1227</v>
      </c>
      <c r="EM4887" s="6" t="s">
        <v>108</v>
      </c>
      <c r="EN4887" s="6" t="s">
        <v>22</v>
      </c>
      <c r="EO4887" s="6">
        <v>571</v>
      </c>
    </row>
    <row r="4888" spans="131:145" x14ac:dyDescent="0.25">
      <c r="EA4888" s="6" t="s">
        <v>0</v>
      </c>
      <c r="EB4888" s="6" t="s">
        <v>5</v>
      </c>
      <c r="EC4888" s="6" t="s">
        <v>1525</v>
      </c>
      <c r="ED4888" s="6" t="s">
        <v>268</v>
      </c>
      <c r="EE4888" s="6" t="s">
        <v>97</v>
      </c>
      <c r="EF4888" s="6" t="s">
        <v>125</v>
      </c>
      <c r="EG4888" s="6">
        <v>110</v>
      </c>
      <c r="EH4888" s="6">
        <v>509</v>
      </c>
      <c r="EI4888" s="6">
        <v>80</v>
      </c>
      <c r="EJ4888" s="6">
        <v>324</v>
      </c>
      <c r="EK4888" s="6">
        <v>110</v>
      </c>
      <c r="EL4888" s="6">
        <v>506</v>
      </c>
      <c r="EM4888" s="6" t="s">
        <v>108</v>
      </c>
      <c r="EN4888" s="6" t="s">
        <v>23</v>
      </c>
      <c r="EO4888" s="6">
        <v>506</v>
      </c>
    </row>
    <row r="4889" spans="131:145" x14ac:dyDescent="0.25">
      <c r="EA4889" s="6" t="s">
        <v>0</v>
      </c>
      <c r="EB4889" s="6" t="s">
        <v>13</v>
      </c>
      <c r="EC4889" s="6" t="s">
        <v>237</v>
      </c>
      <c r="ED4889" s="6" t="s">
        <v>238</v>
      </c>
      <c r="EE4889" s="6" t="s">
        <v>97</v>
      </c>
      <c r="EF4889" s="6" t="s">
        <v>98</v>
      </c>
      <c r="EG4889" s="6">
        <v>6</v>
      </c>
      <c r="EH4889" s="6">
        <v>30</v>
      </c>
      <c r="EI4889" s="6">
        <v>6</v>
      </c>
      <c r="EJ4889" s="6">
        <v>30</v>
      </c>
      <c r="EK4889" s="6">
        <v>6</v>
      </c>
      <c r="EL4889" s="6">
        <v>30</v>
      </c>
      <c r="EM4889" s="6" t="s">
        <v>108</v>
      </c>
      <c r="EN4889" s="6" t="s">
        <v>23</v>
      </c>
      <c r="EO4889" s="6">
        <v>30</v>
      </c>
    </row>
    <row r="4890" spans="131:145" x14ac:dyDescent="0.25">
      <c r="EA4890" s="6" t="s">
        <v>0</v>
      </c>
      <c r="EB4890" s="6" t="s">
        <v>11</v>
      </c>
      <c r="EC4890" s="6" t="s">
        <v>1834</v>
      </c>
      <c r="ED4890" s="6" t="s">
        <v>190</v>
      </c>
      <c r="EE4890" s="6" t="s">
        <v>97</v>
      </c>
      <c r="EF4890" s="6" t="s">
        <v>132</v>
      </c>
      <c r="EG4890" s="6">
        <v>12</v>
      </c>
      <c r="EH4890" s="6">
        <v>47</v>
      </c>
      <c r="EI4890" s="6">
        <v>15</v>
      </c>
      <c r="EJ4890" s="6">
        <v>69</v>
      </c>
      <c r="EK4890" s="6">
        <v>15</v>
      </c>
      <c r="EL4890" s="6">
        <v>69</v>
      </c>
      <c r="EM4890" s="6" t="s">
        <v>108</v>
      </c>
      <c r="EN4890" s="6" t="s">
        <v>23</v>
      </c>
      <c r="EO4890" s="6">
        <v>69</v>
      </c>
    </row>
    <row r="4891" spans="131:145" x14ac:dyDescent="0.25">
      <c r="EA4891" s="6" t="s">
        <v>0</v>
      </c>
      <c r="EB4891" s="6" t="s">
        <v>4</v>
      </c>
      <c r="EC4891" s="6" t="s">
        <v>155</v>
      </c>
      <c r="ED4891" s="6" t="s">
        <v>156</v>
      </c>
      <c r="EE4891" s="6" t="s">
        <v>97</v>
      </c>
      <c r="EF4891" s="6" t="s">
        <v>98</v>
      </c>
      <c r="EG4891" s="6">
        <v>97</v>
      </c>
      <c r="EH4891" s="6">
        <v>382</v>
      </c>
      <c r="EI4891" s="6">
        <v>95</v>
      </c>
      <c r="EJ4891" s="6">
        <v>386</v>
      </c>
      <c r="EK4891" s="6">
        <v>95</v>
      </c>
      <c r="EL4891" s="6">
        <v>386</v>
      </c>
      <c r="EM4891" s="6" t="s">
        <v>108</v>
      </c>
      <c r="EN4891" s="6" t="s">
        <v>23</v>
      </c>
      <c r="EO4891" s="6">
        <v>386</v>
      </c>
    </row>
    <row r="4892" spans="131:145" x14ac:dyDescent="0.25">
      <c r="EA4892" s="6" t="s">
        <v>0</v>
      </c>
      <c r="EB4892" s="6" t="s">
        <v>5</v>
      </c>
      <c r="EC4892" s="6" t="s">
        <v>846</v>
      </c>
      <c r="ED4892" s="6" t="s">
        <v>847</v>
      </c>
      <c r="EE4892" s="6" t="s">
        <v>97</v>
      </c>
      <c r="EF4892" s="6" t="s">
        <v>132</v>
      </c>
      <c r="EG4892" s="6">
        <v>243</v>
      </c>
      <c r="EH4892" s="6">
        <v>1307</v>
      </c>
      <c r="EI4892" s="6">
        <v>227</v>
      </c>
      <c r="EJ4892" s="6">
        <v>1227</v>
      </c>
      <c r="EK4892" s="6">
        <v>227</v>
      </c>
      <c r="EL4892" s="6">
        <v>1227</v>
      </c>
      <c r="EM4892" s="6" t="s">
        <v>108</v>
      </c>
      <c r="EN4892" s="6" t="s">
        <v>21</v>
      </c>
      <c r="EO4892" s="6">
        <v>656</v>
      </c>
    </row>
    <row r="4893" spans="131:145" x14ac:dyDescent="0.25">
      <c r="EA4893" s="6" t="s">
        <v>0</v>
      </c>
      <c r="EB4893" s="6" t="s">
        <v>8</v>
      </c>
      <c r="EC4893" s="6" t="s">
        <v>1822</v>
      </c>
      <c r="ED4893" s="6" t="s">
        <v>211</v>
      </c>
      <c r="EE4893" s="6" t="s">
        <v>209</v>
      </c>
      <c r="EF4893" s="6" t="s">
        <v>132</v>
      </c>
      <c r="EG4893" s="6">
        <v>840</v>
      </c>
      <c r="EH4893" s="6">
        <v>3249</v>
      </c>
      <c r="EI4893" s="6">
        <v>667</v>
      </c>
      <c r="EJ4893" s="6">
        <v>3657</v>
      </c>
      <c r="EK4893" s="6">
        <v>667</v>
      </c>
      <c r="EL4893" s="6">
        <v>3657</v>
      </c>
      <c r="EM4893" s="6" t="s">
        <v>108</v>
      </c>
      <c r="EN4893" s="6" t="s">
        <v>23</v>
      </c>
      <c r="EO4893" s="6">
        <v>3657</v>
      </c>
    </row>
    <row r="4894" spans="131:145" x14ac:dyDescent="0.25">
      <c r="EA4894" s="6" t="s">
        <v>0</v>
      </c>
      <c r="EB4894" s="6" t="s">
        <v>13</v>
      </c>
      <c r="EC4894" s="6" t="s">
        <v>237</v>
      </c>
      <c r="ED4894" s="6" t="s">
        <v>238</v>
      </c>
      <c r="EE4894" s="6" t="s">
        <v>97</v>
      </c>
      <c r="EF4894" s="6" t="s">
        <v>98</v>
      </c>
      <c r="EG4894" s="6">
        <v>6</v>
      </c>
      <c r="EH4894" s="6">
        <v>30</v>
      </c>
      <c r="EI4894" s="6">
        <v>6</v>
      </c>
      <c r="EJ4894" s="6">
        <v>30</v>
      </c>
      <c r="EK4894" s="6">
        <v>6</v>
      </c>
      <c r="EL4894" s="6">
        <v>30</v>
      </c>
      <c r="EM4894" s="6" t="s">
        <v>108</v>
      </c>
      <c r="EN4894" s="6" t="s">
        <v>21</v>
      </c>
      <c r="EO4894" s="6">
        <v>18</v>
      </c>
    </row>
    <row r="4895" spans="131:145" x14ac:dyDescent="0.25">
      <c r="EA4895" s="6" t="s">
        <v>0</v>
      </c>
      <c r="EB4895" s="6" t="s">
        <v>11</v>
      </c>
      <c r="EC4895" s="6" t="s">
        <v>1834</v>
      </c>
      <c r="ED4895" s="6" t="s">
        <v>190</v>
      </c>
      <c r="EE4895" s="6" t="s">
        <v>97</v>
      </c>
      <c r="EF4895" s="6" t="s">
        <v>132</v>
      </c>
      <c r="EG4895" s="6">
        <v>12</v>
      </c>
      <c r="EH4895" s="6">
        <v>47</v>
      </c>
      <c r="EI4895" s="6">
        <v>15</v>
      </c>
      <c r="EJ4895" s="6">
        <v>69</v>
      </c>
      <c r="EK4895" s="6">
        <v>15</v>
      </c>
      <c r="EL4895" s="6">
        <v>69</v>
      </c>
      <c r="EM4895" s="6" t="s">
        <v>108</v>
      </c>
      <c r="EN4895" s="6" t="s">
        <v>22</v>
      </c>
      <c r="EO4895" s="6">
        <v>38</v>
      </c>
    </row>
    <row r="4896" spans="131:145" x14ac:dyDescent="0.25">
      <c r="EA4896" s="6" t="s">
        <v>0</v>
      </c>
      <c r="EB4896" s="6" t="s">
        <v>13</v>
      </c>
      <c r="EC4896" s="6" t="s">
        <v>725</v>
      </c>
      <c r="ED4896" s="6" t="s">
        <v>726</v>
      </c>
      <c r="EE4896" s="6" t="s">
        <v>97</v>
      </c>
      <c r="EF4896" s="6" t="s">
        <v>125</v>
      </c>
      <c r="EG4896" s="6">
        <v>57</v>
      </c>
      <c r="EH4896" s="6">
        <v>284</v>
      </c>
      <c r="EI4896" s="6">
        <v>54</v>
      </c>
      <c r="EJ4896" s="6">
        <v>262</v>
      </c>
      <c r="EK4896" s="6">
        <v>54</v>
      </c>
      <c r="EL4896" s="6">
        <v>262</v>
      </c>
      <c r="EM4896" s="6" t="s">
        <v>108</v>
      </c>
      <c r="EN4896" s="6" t="s">
        <v>22</v>
      </c>
      <c r="EO4896" s="6">
        <v>136</v>
      </c>
    </row>
    <row r="4897" spans="131:145" x14ac:dyDescent="0.25">
      <c r="EA4897" s="6" t="s">
        <v>0</v>
      </c>
      <c r="EB4897" s="6" t="s">
        <v>4</v>
      </c>
      <c r="EC4897" s="6" t="s">
        <v>253</v>
      </c>
      <c r="ED4897" s="6" t="s">
        <v>254</v>
      </c>
      <c r="EE4897" s="6" t="s">
        <v>97</v>
      </c>
      <c r="EF4897" s="6" t="s">
        <v>98</v>
      </c>
      <c r="EG4897" s="6">
        <v>6</v>
      </c>
      <c r="EH4897" s="6">
        <v>36</v>
      </c>
      <c r="EI4897" s="6">
        <v>6</v>
      </c>
      <c r="EJ4897" s="6">
        <v>36</v>
      </c>
      <c r="EK4897" s="6">
        <v>6</v>
      </c>
      <c r="EL4897" s="6">
        <v>36</v>
      </c>
      <c r="EM4897" s="6" t="s">
        <v>108</v>
      </c>
      <c r="EN4897" s="6" t="s">
        <v>21</v>
      </c>
      <c r="EO4897" s="6">
        <v>19</v>
      </c>
    </row>
    <row r="4898" spans="131:145" x14ac:dyDescent="0.25">
      <c r="EA4898" s="6" t="s">
        <v>0</v>
      </c>
      <c r="EB4898" s="6" t="s">
        <v>13</v>
      </c>
      <c r="EC4898" s="6" t="s">
        <v>725</v>
      </c>
      <c r="ED4898" s="6" t="s">
        <v>726</v>
      </c>
      <c r="EE4898" s="6" t="s">
        <v>97</v>
      </c>
      <c r="EF4898" s="6" t="s">
        <v>125</v>
      </c>
      <c r="EG4898" s="6">
        <v>57</v>
      </c>
      <c r="EH4898" s="6">
        <v>284</v>
      </c>
      <c r="EI4898" s="6">
        <v>54</v>
      </c>
      <c r="EJ4898" s="6">
        <v>262</v>
      </c>
      <c r="EK4898" s="6">
        <v>54</v>
      </c>
      <c r="EL4898" s="6">
        <v>262</v>
      </c>
      <c r="EM4898" s="6" t="s">
        <v>108</v>
      </c>
      <c r="EN4898" s="6" t="s">
        <v>21</v>
      </c>
      <c r="EO4898" s="6">
        <v>126</v>
      </c>
    </row>
    <row r="4899" spans="131:145" x14ac:dyDescent="0.25">
      <c r="EA4899" s="6" t="s">
        <v>0</v>
      </c>
      <c r="EB4899" s="6" t="s">
        <v>4</v>
      </c>
      <c r="EC4899" s="6" t="s">
        <v>145</v>
      </c>
      <c r="ED4899" s="6" t="s">
        <v>146</v>
      </c>
      <c r="EE4899" s="6" t="s">
        <v>97</v>
      </c>
      <c r="EF4899" s="6" t="s">
        <v>98</v>
      </c>
      <c r="EG4899" s="6">
        <v>93</v>
      </c>
      <c r="EH4899" s="6">
        <v>446</v>
      </c>
      <c r="EI4899" s="6">
        <v>91</v>
      </c>
      <c r="EJ4899" s="6">
        <v>482</v>
      </c>
      <c r="EK4899" s="6">
        <v>100</v>
      </c>
      <c r="EL4899" s="6">
        <v>523</v>
      </c>
      <c r="EM4899" s="6" t="s">
        <v>108</v>
      </c>
      <c r="EN4899" s="6" t="s">
        <v>21</v>
      </c>
      <c r="EO4899" s="6">
        <v>283</v>
      </c>
    </row>
    <row r="4900" spans="131:145" x14ac:dyDescent="0.25">
      <c r="EA4900" s="6" t="s">
        <v>0</v>
      </c>
      <c r="EB4900" s="6" t="s">
        <v>4</v>
      </c>
      <c r="EC4900" s="6" t="s">
        <v>692</v>
      </c>
      <c r="ED4900" s="6" t="s">
        <v>693</v>
      </c>
      <c r="EE4900" s="6" t="s">
        <v>97</v>
      </c>
      <c r="EF4900" s="6" t="s">
        <v>125</v>
      </c>
      <c r="EG4900" s="6">
        <v>69</v>
      </c>
      <c r="EH4900" s="6">
        <v>325</v>
      </c>
      <c r="EI4900" s="6">
        <v>65</v>
      </c>
      <c r="EJ4900" s="6">
        <v>325</v>
      </c>
      <c r="EK4900" s="6">
        <v>71</v>
      </c>
      <c r="EL4900" s="6">
        <v>322</v>
      </c>
      <c r="EM4900" s="6" t="s">
        <v>108</v>
      </c>
      <c r="EN4900" s="6" t="s">
        <v>23</v>
      </c>
      <c r="EO4900" s="6">
        <v>322</v>
      </c>
    </row>
    <row r="4901" spans="131:145" x14ac:dyDescent="0.25">
      <c r="EA4901" s="6" t="s">
        <v>0</v>
      </c>
      <c r="EB4901" s="6" t="s">
        <v>4</v>
      </c>
      <c r="EC4901" s="6" t="s">
        <v>832</v>
      </c>
      <c r="ED4901" s="6" t="s">
        <v>833</v>
      </c>
      <c r="EE4901" s="6" t="s">
        <v>97</v>
      </c>
      <c r="EF4901" s="6" t="s">
        <v>98</v>
      </c>
      <c r="EG4901" s="6">
        <v>68</v>
      </c>
      <c r="EH4901" s="6">
        <v>340</v>
      </c>
      <c r="EI4901" s="6">
        <v>61</v>
      </c>
      <c r="EJ4901" s="6">
        <v>315</v>
      </c>
      <c r="EK4901" s="6">
        <v>68</v>
      </c>
      <c r="EL4901" s="6">
        <v>340</v>
      </c>
      <c r="EM4901" s="6" t="s">
        <v>108</v>
      </c>
      <c r="EN4901" s="6" t="s">
        <v>21</v>
      </c>
      <c r="EO4901" s="6">
        <v>173</v>
      </c>
    </row>
    <row r="4902" spans="131:145" x14ac:dyDescent="0.25">
      <c r="EA4902" s="6" t="s">
        <v>0</v>
      </c>
      <c r="EB4902" s="6" t="s">
        <v>8</v>
      </c>
      <c r="EC4902" s="6" t="s">
        <v>742</v>
      </c>
      <c r="ED4902" s="6" t="s">
        <v>740</v>
      </c>
      <c r="EE4902" s="6" t="s">
        <v>209</v>
      </c>
      <c r="EF4902" s="6" t="s">
        <v>125</v>
      </c>
      <c r="EG4902" s="6">
        <v>115</v>
      </c>
      <c r="EH4902" s="6">
        <v>602</v>
      </c>
      <c r="EI4902" s="6">
        <v>115</v>
      </c>
      <c r="EJ4902" s="6">
        <v>594</v>
      </c>
      <c r="EK4902" s="6">
        <v>115</v>
      </c>
      <c r="EL4902" s="6">
        <v>88</v>
      </c>
      <c r="EM4902" s="6" t="s">
        <v>108</v>
      </c>
      <c r="EN4902" s="6" t="s">
        <v>23</v>
      </c>
      <c r="EO4902" s="6">
        <v>88</v>
      </c>
    </row>
    <row r="4903" spans="131:145" x14ac:dyDescent="0.25">
      <c r="EA4903" s="6" t="s">
        <v>0</v>
      </c>
      <c r="EB4903" s="6" t="s">
        <v>13</v>
      </c>
      <c r="EC4903" s="6" t="s">
        <v>193</v>
      </c>
      <c r="ED4903" s="6" t="s">
        <v>194</v>
      </c>
      <c r="EE4903" s="6" t="s">
        <v>97</v>
      </c>
      <c r="EF4903" s="6" t="s">
        <v>125</v>
      </c>
      <c r="EG4903" s="6">
        <v>21</v>
      </c>
      <c r="EH4903" s="6">
        <v>93</v>
      </c>
      <c r="EI4903" s="6">
        <v>20</v>
      </c>
      <c r="EJ4903" s="6">
        <v>78</v>
      </c>
      <c r="EK4903" s="6">
        <v>20</v>
      </c>
      <c r="EL4903" s="6">
        <v>80</v>
      </c>
      <c r="EM4903" s="6" t="s">
        <v>108</v>
      </c>
      <c r="EN4903" s="6" t="s">
        <v>22</v>
      </c>
      <c r="EO4903" s="6">
        <v>36</v>
      </c>
    </row>
    <row r="4904" spans="131:145" x14ac:dyDescent="0.25">
      <c r="EA4904" s="6" t="s">
        <v>0</v>
      </c>
      <c r="EB4904" s="6" t="s">
        <v>8</v>
      </c>
      <c r="EC4904" s="6" t="s">
        <v>742</v>
      </c>
      <c r="ED4904" s="6" t="s">
        <v>740</v>
      </c>
      <c r="EE4904" s="6" t="s">
        <v>209</v>
      </c>
      <c r="EF4904" s="6" t="s">
        <v>125</v>
      </c>
      <c r="EG4904" s="6">
        <v>115</v>
      </c>
      <c r="EH4904" s="6">
        <v>602</v>
      </c>
      <c r="EI4904" s="6">
        <v>115</v>
      </c>
      <c r="EJ4904" s="6">
        <v>594</v>
      </c>
      <c r="EK4904" s="6">
        <v>115</v>
      </c>
      <c r="EL4904" s="6">
        <v>88</v>
      </c>
      <c r="EM4904" s="6" t="s">
        <v>108</v>
      </c>
      <c r="EN4904" s="6" t="s">
        <v>22</v>
      </c>
      <c r="EO4904" s="6">
        <v>59</v>
      </c>
    </row>
    <row r="4905" spans="131:145" x14ac:dyDescent="0.25">
      <c r="EA4905" s="6" t="s">
        <v>0</v>
      </c>
      <c r="EB4905" s="6" t="s">
        <v>4</v>
      </c>
      <c r="EC4905" s="6" t="s">
        <v>253</v>
      </c>
      <c r="ED4905" s="6" t="s">
        <v>254</v>
      </c>
      <c r="EE4905" s="6" t="s">
        <v>97</v>
      </c>
      <c r="EF4905" s="6" t="s">
        <v>98</v>
      </c>
      <c r="EG4905" s="6">
        <v>6</v>
      </c>
      <c r="EH4905" s="6">
        <v>36</v>
      </c>
      <c r="EI4905" s="6">
        <v>6</v>
      </c>
      <c r="EJ4905" s="6">
        <v>36</v>
      </c>
      <c r="EK4905" s="6">
        <v>6</v>
      </c>
      <c r="EL4905" s="6">
        <v>36</v>
      </c>
      <c r="EM4905" s="6" t="s">
        <v>108</v>
      </c>
      <c r="EN4905" s="6" t="s">
        <v>23</v>
      </c>
      <c r="EO4905" s="6">
        <v>36</v>
      </c>
    </row>
    <row r="4906" spans="131:145" x14ac:dyDescent="0.25">
      <c r="EA4906" s="6" t="s">
        <v>0</v>
      </c>
      <c r="EB4906" s="6" t="s">
        <v>4</v>
      </c>
      <c r="EC4906" s="6" t="s">
        <v>692</v>
      </c>
      <c r="ED4906" s="6" t="s">
        <v>693</v>
      </c>
      <c r="EE4906" s="6" t="s">
        <v>97</v>
      </c>
      <c r="EF4906" s="6" t="s">
        <v>125</v>
      </c>
      <c r="EG4906" s="6">
        <v>69</v>
      </c>
      <c r="EH4906" s="6">
        <v>325</v>
      </c>
      <c r="EI4906" s="6">
        <v>65</v>
      </c>
      <c r="EJ4906" s="6">
        <v>325</v>
      </c>
      <c r="EK4906" s="6">
        <v>71</v>
      </c>
      <c r="EL4906" s="6">
        <v>322</v>
      </c>
      <c r="EM4906" s="6" t="s">
        <v>108</v>
      </c>
      <c r="EN4906" s="6" t="s">
        <v>21</v>
      </c>
      <c r="EO4906" s="6">
        <v>162</v>
      </c>
    </row>
    <row r="4907" spans="131:145" x14ac:dyDescent="0.25">
      <c r="EA4907" s="6" t="s">
        <v>0</v>
      </c>
      <c r="EB4907" s="6" t="s">
        <v>4</v>
      </c>
      <c r="EC4907" s="6" t="s">
        <v>832</v>
      </c>
      <c r="ED4907" s="6" t="s">
        <v>833</v>
      </c>
      <c r="EE4907" s="6" t="s">
        <v>97</v>
      </c>
      <c r="EF4907" s="6" t="s">
        <v>98</v>
      </c>
      <c r="EG4907" s="6">
        <v>68</v>
      </c>
      <c r="EH4907" s="6">
        <v>340</v>
      </c>
      <c r="EI4907" s="6">
        <v>61</v>
      </c>
      <c r="EJ4907" s="6">
        <v>315</v>
      </c>
      <c r="EK4907" s="6">
        <v>68</v>
      </c>
      <c r="EL4907" s="6">
        <v>340</v>
      </c>
      <c r="EM4907" s="6" t="s">
        <v>108</v>
      </c>
      <c r="EN4907" s="6" t="s">
        <v>22</v>
      </c>
      <c r="EO4907" s="6">
        <v>167</v>
      </c>
    </row>
    <row r="4908" spans="131:145" x14ac:dyDescent="0.25">
      <c r="EA4908" s="6" t="s">
        <v>0</v>
      </c>
      <c r="EB4908" s="6" t="s">
        <v>13</v>
      </c>
      <c r="EC4908" s="6" t="s">
        <v>193</v>
      </c>
      <c r="ED4908" s="6" t="s">
        <v>194</v>
      </c>
      <c r="EE4908" s="6" t="s">
        <v>97</v>
      </c>
      <c r="EF4908" s="6" t="s">
        <v>125</v>
      </c>
      <c r="EG4908" s="6">
        <v>21</v>
      </c>
      <c r="EH4908" s="6">
        <v>93</v>
      </c>
      <c r="EI4908" s="6">
        <v>20</v>
      </c>
      <c r="EJ4908" s="6">
        <v>78</v>
      </c>
      <c r="EK4908" s="6">
        <v>20</v>
      </c>
      <c r="EL4908" s="6">
        <v>80</v>
      </c>
      <c r="EM4908" s="6" t="s">
        <v>108</v>
      </c>
      <c r="EN4908" s="6" t="s">
        <v>21</v>
      </c>
      <c r="EO4908" s="6">
        <v>44</v>
      </c>
    </row>
    <row r="4909" spans="131:145" x14ac:dyDescent="0.25">
      <c r="EA4909" s="6" t="s">
        <v>0</v>
      </c>
      <c r="EB4909" s="6" t="s">
        <v>13</v>
      </c>
      <c r="EC4909" s="6" t="s">
        <v>725</v>
      </c>
      <c r="ED4909" s="6" t="s">
        <v>726</v>
      </c>
      <c r="EE4909" s="6" t="s">
        <v>97</v>
      </c>
      <c r="EF4909" s="6" t="s">
        <v>125</v>
      </c>
      <c r="EG4909" s="6">
        <v>57</v>
      </c>
      <c r="EH4909" s="6">
        <v>284</v>
      </c>
      <c r="EI4909" s="6">
        <v>54</v>
      </c>
      <c r="EJ4909" s="6">
        <v>262</v>
      </c>
      <c r="EK4909" s="6">
        <v>54</v>
      </c>
      <c r="EL4909" s="6">
        <v>262</v>
      </c>
      <c r="EM4909" s="6" t="s">
        <v>108</v>
      </c>
      <c r="EN4909" s="6" t="s">
        <v>23</v>
      </c>
      <c r="EO4909" s="6">
        <v>262</v>
      </c>
    </row>
    <row r="4910" spans="131:145" x14ac:dyDescent="0.25">
      <c r="EA4910" s="6" t="s">
        <v>0</v>
      </c>
      <c r="EB4910" s="6" t="s">
        <v>4</v>
      </c>
      <c r="EC4910" s="6" t="s">
        <v>832</v>
      </c>
      <c r="ED4910" s="6" t="s">
        <v>833</v>
      </c>
      <c r="EE4910" s="6" t="s">
        <v>97</v>
      </c>
      <c r="EF4910" s="6" t="s">
        <v>98</v>
      </c>
      <c r="EG4910" s="6">
        <v>68</v>
      </c>
      <c r="EH4910" s="6">
        <v>340</v>
      </c>
      <c r="EI4910" s="6">
        <v>61</v>
      </c>
      <c r="EJ4910" s="6">
        <v>315</v>
      </c>
      <c r="EK4910" s="6">
        <v>68</v>
      </c>
      <c r="EL4910" s="6">
        <v>340</v>
      </c>
      <c r="EM4910" s="6" t="s">
        <v>108</v>
      </c>
      <c r="EN4910" s="6" t="s">
        <v>23</v>
      </c>
      <c r="EO4910" s="6">
        <v>340</v>
      </c>
    </row>
    <row r="4911" spans="131:145" x14ac:dyDescent="0.25">
      <c r="EA4911" s="6" t="s">
        <v>0</v>
      </c>
      <c r="EB4911" s="6" t="s">
        <v>4</v>
      </c>
      <c r="EC4911" s="6" t="s">
        <v>145</v>
      </c>
      <c r="ED4911" s="6" t="s">
        <v>146</v>
      </c>
      <c r="EE4911" s="6" t="s">
        <v>97</v>
      </c>
      <c r="EF4911" s="6" t="s">
        <v>98</v>
      </c>
      <c r="EG4911" s="6">
        <v>93</v>
      </c>
      <c r="EH4911" s="6">
        <v>446</v>
      </c>
      <c r="EI4911" s="6">
        <v>91</v>
      </c>
      <c r="EJ4911" s="6">
        <v>482</v>
      </c>
      <c r="EK4911" s="6">
        <v>100</v>
      </c>
      <c r="EL4911" s="6">
        <v>523</v>
      </c>
      <c r="EM4911" s="6" t="s">
        <v>108</v>
      </c>
      <c r="EN4911" s="6" t="s">
        <v>22</v>
      </c>
      <c r="EO4911" s="6">
        <v>240</v>
      </c>
    </row>
    <row r="4912" spans="131:145" x14ac:dyDescent="0.25">
      <c r="EA4912" s="6" t="s">
        <v>0</v>
      </c>
      <c r="EB4912" s="6" t="s">
        <v>4</v>
      </c>
      <c r="EC4912" s="6" t="s">
        <v>692</v>
      </c>
      <c r="ED4912" s="6" t="s">
        <v>693</v>
      </c>
      <c r="EE4912" s="6" t="s">
        <v>97</v>
      </c>
      <c r="EF4912" s="6" t="s">
        <v>125</v>
      </c>
      <c r="EG4912" s="6">
        <v>69</v>
      </c>
      <c r="EH4912" s="6">
        <v>325</v>
      </c>
      <c r="EI4912" s="6">
        <v>65</v>
      </c>
      <c r="EJ4912" s="6">
        <v>325</v>
      </c>
      <c r="EK4912" s="6">
        <v>71</v>
      </c>
      <c r="EL4912" s="6">
        <v>322</v>
      </c>
      <c r="EM4912" s="6" t="s">
        <v>108</v>
      </c>
      <c r="EN4912" s="6" t="s">
        <v>22</v>
      </c>
      <c r="EO4912" s="6">
        <v>160</v>
      </c>
    </row>
    <row r="4913" spans="131:145" x14ac:dyDescent="0.25">
      <c r="EA4913" s="6" t="s">
        <v>0</v>
      </c>
      <c r="EB4913" s="6" t="s">
        <v>5</v>
      </c>
      <c r="EC4913" s="6" t="s">
        <v>255</v>
      </c>
      <c r="ED4913" s="6" t="s">
        <v>256</v>
      </c>
      <c r="EE4913" s="6" t="s">
        <v>97</v>
      </c>
      <c r="EF4913" s="6" t="s">
        <v>98</v>
      </c>
      <c r="EG4913" s="6">
        <v>89</v>
      </c>
      <c r="EH4913" s="6">
        <v>478</v>
      </c>
      <c r="EI4913" s="6">
        <v>78</v>
      </c>
      <c r="EJ4913" s="6">
        <v>415</v>
      </c>
      <c r="EK4913" s="6">
        <v>89</v>
      </c>
      <c r="EL4913" s="6">
        <v>465</v>
      </c>
      <c r="EM4913" s="6" t="s">
        <v>108</v>
      </c>
      <c r="EN4913" s="6" t="s">
        <v>21</v>
      </c>
      <c r="EO4913" s="6">
        <v>226</v>
      </c>
    </row>
    <row r="4914" spans="131:145" x14ac:dyDescent="0.25">
      <c r="EA4914" s="6" t="s">
        <v>0</v>
      </c>
      <c r="EB4914" s="6" t="s">
        <v>4</v>
      </c>
      <c r="EC4914" s="6" t="s">
        <v>263</v>
      </c>
      <c r="ED4914" s="6" t="s">
        <v>264</v>
      </c>
      <c r="EE4914" s="6" t="s">
        <v>97</v>
      </c>
      <c r="EF4914" s="6" t="s">
        <v>125</v>
      </c>
      <c r="EG4914" s="6">
        <v>22</v>
      </c>
      <c r="EH4914" s="6">
        <v>101</v>
      </c>
      <c r="EI4914" s="6">
        <v>18</v>
      </c>
      <c r="EJ4914" s="6">
        <v>91</v>
      </c>
      <c r="EK4914" s="6">
        <v>22</v>
      </c>
      <c r="EL4914" s="6">
        <v>103</v>
      </c>
      <c r="EM4914" s="6" t="s">
        <v>108</v>
      </c>
      <c r="EN4914" s="6" t="s">
        <v>22</v>
      </c>
      <c r="EO4914" s="6">
        <v>42</v>
      </c>
    </row>
    <row r="4915" spans="131:145" x14ac:dyDescent="0.25">
      <c r="EA4915" s="6" t="s">
        <v>0</v>
      </c>
      <c r="EB4915" s="6" t="s">
        <v>12</v>
      </c>
      <c r="EC4915" s="6" t="s">
        <v>1821</v>
      </c>
      <c r="ED4915" s="6" t="s">
        <v>724</v>
      </c>
      <c r="EE4915" s="6" t="s">
        <v>97</v>
      </c>
      <c r="EF4915" s="6" t="s">
        <v>98</v>
      </c>
      <c r="EG4915" s="6">
        <v>12</v>
      </c>
      <c r="EH4915" s="6">
        <v>61</v>
      </c>
      <c r="EI4915" s="6">
        <v>12</v>
      </c>
      <c r="EJ4915" s="6">
        <v>62</v>
      </c>
      <c r="EK4915" s="6">
        <v>12</v>
      </c>
      <c r="EL4915" s="6">
        <v>61</v>
      </c>
      <c r="EM4915" s="6" t="s">
        <v>108</v>
      </c>
      <c r="EN4915" s="6" t="s">
        <v>22</v>
      </c>
      <c r="EO4915" s="6">
        <v>21</v>
      </c>
    </row>
    <row r="4916" spans="131:145" x14ac:dyDescent="0.25">
      <c r="EA4916" s="6" t="s">
        <v>0</v>
      </c>
      <c r="EB4916" s="6" t="s">
        <v>5</v>
      </c>
      <c r="EC4916" s="6" t="s">
        <v>255</v>
      </c>
      <c r="ED4916" s="6" t="s">
        <v>256</v>
      </c>
      <c r="EE4916" s="6" t="s">
        <v>97</v>
      </c>
      <c r="EF4916" s="6" t="s">
        <v>98</v>
      </c>
      <c r="EG4916" s="6">
        <v>89</v>
      </c>
      <c r="EH4916" s="6">
        <v>478</v>
      </c>
      <c r="EI4916" s="6">
        <v>78</v>
      </c>
      <c r="EJ4916" s="6">
        <v>415</v>
      </c>
      <c r="EK4916" s="6">
        <v>89</v>
      </c>
      <c r="EL4916" s="6">
        <v>465</v>
      </c>
      <c r="EM4916" s="6" t="s">
        <v>108</v>
      </c>
      <c r="EN4916" s="6" t="s">
        <v>23</v>
      </c>
      <c r="EO4916" s="6">
        <v>465</v>
      </c>
    </row>
    <row r="4917" spans="131:145" x14ac:dyDescent="0.25">
      <c r="EA4917" s="6" t="s">
        <v>0</v>
      </c>
      <c r="EB4917" s="6" t="s">
        <v>12</v>
      </c>
      <c r="EC4917" s="6" t="s">
        <v>1821</v>
      </c>
      <c r="ED4917" s="6" t="s">
        <v>724</v>
      </c>
      <c r="EE4917" s="6" t="s">
        <v>97</v>
      </c>
      <c r="EF4917" s="6" t="s">
        <v>98</v>
      </c>
      <c r="EG4917" s="6">
        <v>12</v>
      </c>
      <c r="EH4917" s="6">
        <v>61</v>
      </c>
      <c r="EI4917" s="6">
        <v>12</v>
      </c>
      <c r="EJ4917" s="6">
        <v>62</v>
      </c>
      <c r="EK4917" s="6">
        <v>12</v>
      </c>
      <c r="EL4917" s="6">
        <v>61</v>
      </c>
      <c r="EM4917" s="6" t="s">
        <v>108</v>
      </c>
      <c r="EN4917" s="6" t="s">
        <v>23</v>
      </c>
      <c r="EO4917" s="6">
        <v>61</v>
      </c>
    </row>
    <row r="4918" spans="131:145" x14ac:dyDescent="0.25">
      <c r="EA4918" s="6" t="s">
        <v>0</v>
      </c>
      <c r="EB4918" s="6" t="s">
        <v>5</v>
      </c>
      <c r="EC4918" s="6" t="s">
        <v>255</v>
      </c>
      <c r="ED4918" s="6" t="s">
        <v>256</v>
      </c>
      <c r="EE4918" s="6" t="s">
        <v>97</v>
      </c>
      <c r="EF4918" s="6" t="s">
        <v>98</v>
      </c>
      <c r="EG4918" s="6">
        <v>89</v>
      </c>
      <c r="EH4918" s="6">
        <v>478</v>
      </c>
      <c r="EI4918" s="6">
        <v>78</v>
      </c>
      <c r="EJ4918" s="6">
        <v>415</v>
      </c>
      <c r="EK4918" s="6">
        <v>89</v>
      </c>
      <c r="EL4918" s="6">
        <v>465</v>
      </c>
      <c r="EM4918" s="6" t="s">
        <v>108</v>
      </c>
      <c r="EN4918" s="6" t="s">
        <v>22</v>
      </c>
      <c r="EO4918" s="6">
        <v>239</v>
      </c>
    </row>
    <row r="4919" spans="131:145" x14ac:dyDescent="0.25">
      <c r="EA4919" s="6" t="s">
        <v>0</v>
      </c>
      <c r="EB4919" s="6" t="s">
        <v>4</v>
      </c>
      <c r="EC4919" s="6" t="s">
        <v>253</v>
      </c>
      <c r="ED4919" s="6" t="s">
        <v>254</v>
      </c>
      <c r="EE4919" s="6" t="s">
        <v>97</v>
      </c>
      <c r="EF4919" s="6" t="s">
        <v>98</v>
      </c>
      <c r="EG4919" s="6">
        <v>6</v>
      </c>
      <c r="EH4919" s="6">
        <v>36</v>
      </c>
      <c r="EI4919" s="6">
        <v>6</v>
      </c>
      <c r="EJ4919" s="6">
        <v>36</v>
      </c>
      <c r="EK4919" s="6">
        <v>6</v>
      </c>
      <c r="EL4919" s="6">
        <v>36</v>
      </c>
      <c r="EM4919" s="6" t="s">
        <v>108</v>
      </c>
      <c r="EN4919" s="6" t="s">
        <v>22</v>
      </c>
      <c r="EO4919" s="6">
        <v>17</v>
      </c>
    </row>
    <row r="4920" spans="131:145" x14ac:dyDescent="0.25">
      <c r="EA4920" s="6" t="s">
        <v>0</v>
      </c>
      <c r="EB4920" s="6" t="s">
        <v>13</v>
      </c>
      <c r="EC4920" s="6" t="s">
        <v>235</v>
      </c>
      <c r="ED4920" s="6" t="s">
        <v>236</v>
      </c>
      <c r="EE4920" s="6" t="s">
        <v>97</v>
      </c>
      <c r="EF4920" s="6" t="s">
        <v>98</v>
      </c>
      <c r="EG4920" s="6">
        <v>5</v>
      </c>
      <c r="EH4920" s="6">
        <v>26</v>
      </c>
      <c r="EI4920" s="6">
        <v>5</v>
      </c>
      <c r="EJ4920" s="6">
        <v>27</v>
      </c>
      <c r="EK4920" s="6">
        <v>5</v>
      </c>
      <c r="EL4920" s="6">
        <v>27</v>
      </c>
      <c r="EM4920" s="6" t="s">
        <v>108</v>
      </c>
      <c r="EN4920" s="6" t="s">
        <v>23</v>
      </c>
      <c r="EO4920" s="6">
        <v>27</v>
      </c>
    </row>
    <row r="4921" spans="131:145" x14ac:dyDescent="0.25">
      <c r="EA4921" s="6" t="s">
        <v>0</v>
      </c>
      <c r="EB4921" s="6" t="s">
        <v>13</v>
      </c>
      <c r="EC4921" s="6" t="s">
        <v>235</v>
      </c>
      <c r="ED4921" s="6" t="s">
        <v>236</v>
      </c>
      <c r="EE4921" s="6" t="s">
        <v>97</v>
      </c>
      <c r="EF4921" s="6" t="s">
        <v>98</v>
      </c>
      <c r="EG4921" s="6">
        <v>5</v>
      </c>
      <c r="EH4921" s="6">
        <v>26</v>
      </c>
      <c r="EI4921" s="6">
        <v>5</v>
      </c>
      <c r="EJ4921" s="6">
        <v>27</v>
      </c>
      <c r="EK4921" s="6">
        <v>5</v>
      </c>
      <c r="EL4921" s="6">
        <v>27</v>
      </c>
      <c r="EM4921" s="6" t="s">
        <v>108</v>
      </c>
      <c r="EN4921" s="6" t="s">
        <v>21</v>
      </c>
      <c r="EO4921" s="6">
        <v>13</v>
      </c>
    </row>
    <row r="4922" spans="131:145" x14ac:dyDescent="0.25">
      <c r="EA4922" s="6" t="s">
        <v>0</v>
      </c>
      <c r="EB4922" s="6" t="s">
        <v>4</v>
      </c>
      <c r="EC4922" s="6" t="s">
        <v>251</v>
      </c>
      <c r="ED4922" s="6" t="s">
        <v>252</v>
      </c>
      <c r="EE4922" s="6" t="s">
        <v>97</v>
      </c>
      <c r="EF4922" s="6" t="s">
        <v>98</v>
      </c>
      <c r="EG4922" s="6">
        <v>28</v>
      </c>
      <c r="EH4922" s="6">
        <v>130</v>
      </c>
      <c r="EI4922" s="6">
        <v>27</v>
      </c>
      <c r="EJ4922" s="6">
        <v>121</v>
      </c>
      <c r="EK4922" s="6">
        <v>28</v>
      </c>
      <c r="EL4922" s="6">
        <v>130</v>
      </c>
      <c r="EM4922" s="6" t="s">
        <v>108</v>
      </c>
      <c r="EN4922" s="6" t="s">
        <v>22</v>
      </c>
      <c r="EO4922" s="6">
        <v>62</v>
      </c>
    </row>
    <row r="4923" spans="131:145" x14ac:dyDescent="0.25">
      <c r="EA4923" s="6" t="s">
        <v>0</v>
      </c>
      <c r="EB4923" s="6" t="s">
        <v>4</v>
      </c>
      <c r="EC4923" s="6" t="s">
        <v>251</v>
      </c>
      <c r="ED4923" s="6" t="s">
        <v>252</v>
      </c>
      <c r="EE4923" s="6" t="s">
        <v>97</v>
      </c>
      <c r="EF4923" s="6" t="s">
        <v>98</v>
      </c>
      <c r="EG4923" s="6">
        <v>28</v>
      </c>
      <c r="EH4923" s="6">
        <v>130</v>
      </c>
      <c r="EI4923" s="6">
        <v>27</v>
      </c>
      <c r="EJ4923" s="6">
        <v>121</v>
      </c>
      <c r="EK4923" s="6">
        <v>28</v>
      </c>
      <c r="EL4923" s="6">
        <v>130</v>
      </c>
      <c r="EM4923" s="6" t="s">
        <v>108</v>
      </c>
      <c r="EN4923" s="6" t="s">
        <v>23</v>
      </c>
      <c r="EO4923" s="6">
        <v>130</v>
      </c>
    </row>
    <row r="4924" spans="131:145" x14ac:dyDescent="0.25">
      <c r="EA4924" s="6" t="s">
        <v>0</v>
      </c>
      <c r="EB4924" s="6" t="s">
        <v>8</v>
      </c>
      <c r="EC4924" s="6" t="s">
        <v>1822</v>
      </c>
      <c r="ED4924" s="6" t="s">
        <v>211</v>
      </c>
      <c r="EE4924" s="6" t="s">
        <v>209</v>
      </c>
      <c r="EF4924" s="6" t="s">
        <v>132</v>
      </c>
      <c r="EG4924" s="6">
        <v>840</v>
      </c>
      <c r="EH4924" s="6">
        <v>3249</v>
      </c>
      <c r="EI4924" s="6">
        <v>667</v>
      </c>
      <c r="EJ4924" s="6">
        <v>3657</v>
      </c>
      <c r="EK4924" s="6">
        <v>667</v>
      </c>
      <c r="EL4924" s="6">
        <v>3657</v>
      </c>
      <c r="EM4924" s="6" t="s">
        <v>108</v>
      </c>
      <c r="EN4924" s="6" t="s">
        <v>21</v>
      </c>
      <c r="EO4924" s="6">
        <v>2150</v>
      </c>
    </row>
    <row r="4925" spans="131:145" x14ac:dyDescent="0.25">
      <c r="EA4925" s="6" t="s">
        <v>0</v>
      </c>
      <c r="EB4925" s="6" t="s">
        <v>5</v>
      </c>
      <c r="EC4925" s="6" t="s">
        <v>169</v>
      </c>
      <c r="ED4925" s="6" t="s">
        <v>170</v>
      </c>
      <c r="EE4925" s="6" t="s">
        <v>97</v>
      </c>
      <c r="EF4925" s="6" t="s">
        <v>98</v>
      </c>
      <c r="EG4925" s="6">
        <v>65</v>
      </c>
      <c r="EH4925" s="6">
        <v>315</v>
      </c>
      <c r="EI4925" s="6">
        <v>31</v>
      </c>
      <c r="EJ4925" s="6">
        <v>171</v>
      </c>
      <c r="EK4925" s="6">
        <v>65</v>
      </c>
      <c r="EL4925" s="6">
        <v>323</v>
      </c>
      <c r="EM4925" s="6" t="s">
        <v>108</v>
      </c>
      <c r="EN4925" s="6" t="s">
        <v>23</v>
      </c>
      <c r="EO4925" s="6">
        <v>323</v>
      </c>
    </row>
    <row r="4926" spans="131:145" x14ac:dyDescent="0.25">
      <c r="EA4926" s="6" t="s">
        <v>0</v>
      </c>
      <c r="EB4926" s="6" t="s">
        <v>4</v>
      </c>
      <c r="EC4926" s="6" t="s">
        <v>145</v>
      </c>
      <c r="ED4926" s="6" t="s">
        <v>146</v>
      </c>
      <c r="EE4926" s="6" t="s">
        <v>97</v>
      </c>
      <c r="EF4926" s="6" t="s">
        <v>98</v>
      </c>
      <c r="EG4926" s="6">
        <v>93</v>
      </c>
      <c r="EH4926" s="6">
        <v>446</v>
      </c>
      <c r="EI4926" s="6">
        <v>91</v>
      </c>
      <c r="EJ4926" s="6">
        <v>482</v>
      </c>
      <c r="EK4926" s="6">
        <v>100</v>
      </c>
      <c r="EL4926" s="6">
        <v>523</v>
      </c>
      <c r="EM4926" s="6" t="s">
        <v>108</v>
      </c>
      <c r="EN4926" s="6" t="s">
        <v>23</v>
      </c>
      <c r="EO4926" s="6">
        <v>523</v>
      </c>
    </row>
    <row r="4927" spans="131:145" x14ac:dyDescent="0.25">
      <c r="EA4927" s="6" t="s">
        <v>0</v>
      </c>
      <c r="EB4927" s="6" t="s">
        <v>13</v>
      </c>
      <c r="EC4927" s="6" t="s">
        <v>235</v>
      </c>
      <c r="ED4927" s="6" t="s">
        <v>236</v>
      </c>
      <c r="EE4927" s="6" t="s">
        <v>97</v>
      </c>
      <c r="EF4927" s="6" t="s">
        <v>98</v>
      </c>
      <c r="EG4927" s="6">
        <v>5</v>
      </c>
      <c r="EH4927" s="6">
        <v>26</v>
      </c>
      <c r="EI4927" s="6">
        <v>5</v>
      </c>
      <c r="EJ4927" s="6">
        <v>27</v>
      </c>
      <c r="EK4927" s="6">
        <v>5</v>
      </c>
      <c r="EL4927" s="6">
        <v>27</v>
      </c>
      <c r="EM4927" s="6" t="s">
        <v>108</v>
      </c>
      <c r="EN4927" s="6" t="s">
        <v>22</v>
      </c>
      <c r="EO4927" s="6">
        <v>14</v>
      </c>
    </row>
    <row r="4928" spans="131:145" x14ac:dyDescent="0.25">
      <c r="EA4928" s="6" t="s">
        <v>0</v>
      </c>
      <c r="EB4928" s="6" t="s">
        <v>5</v>
      </c>
      <c r="EC4928" s="6" t="s">
        <v>169</v>
      </c>
      <c r="ED4928" s="6" t="s">
        <v>170</v>
      </c>
      <c r="EE4928" s="6" t="s">
        <v>97</v>
      </c>
      <c r="EF4928" s="6" t="s">
        <v>98</v>
      </c>
      <c r="EG4928" s="6">
        <v>65</v>
      </c>
      <c r="EH4928" s="6">
        <v>315</v>
      </c>
      <c r="EI4928" s="6">
        <v>31</v>
      </c>
      <c r="EJ4928" s="6">
        <v>171</v>
      </c>
      <c r="EK4928" s="6">
        <v>65</v>
      </c>
      <c r="EL4928" s="6">
        <v>323</v>
      </c>
      <c r="EM4928" s="6" t="s">
        <v>108</v>
      </c>
      <c r="EN4928" s="6" t="s">
        <v>22</v>
      </c>
      <c r="EO4928" s="6">
        <v>161</v>
      </c>
    </row>
    <row r="4929" spans="131:145" x14ac:dyDescent="0.25">
      <c r="EA4929" s="6" t="s">
        <v>0</v>
      </c>
      <c r="EB4929" s="6" t="s">
        <v>13</v>
      </c>
      <c r="EC4929" s="6" t="s">
        <v>193</v>
      </c>
      <c r="ED4929" s="6" t="s">
        <v>194</v>
      </c>
      <c r="EE4929" s="6" t="s">
        <v>97</v>
      </c>
      <c r="EF4929" s="6" t="s">
        <v>125</v>
      </c>
      <c r="EG4929" s="6">
        <v>21</v>
      </c>
      <c r="EH4929" s="6">
        <v>93</v>
      </c>
      <c r="EI4929" s="6">
        <v>20</v>
      </c>
      <c r="EJ4929" s="6">
        <v>78</v>
      </c>
      <c r="EK4929" s="6">
        <v>20</v>
      </c>
      <c r="EL4929" s="6">
        <v>80</v>
      </c>
      <c r="EM4929" s="6" t="s">
        <v>108</v>
      </c>
      <c r="EN4929" s="6" t="s">
        <v>23</v>
      </c>
      <c r="EO4929" s="6">
        <v>80</v>
      </c>
    </row>
    <row r="4930" spans="131:145" x14ac:dyDescent="0.25">
      <c r="EA4930" s="6" t="s">
        <v>0</v>
      </c>
      <c r="EB4930" s="6" t="s">
        <v>8</v>
      </c>
      <c r="EC4930" s="6" t="s">
        <v>123</v>
      </c>
      <c r="ED4930" s="6" t="s">
        <v>124</v>
      </c>
      <c r="EE4930" s="6" t="s">
        <v>97</v>
      </c>
      <c r="EF4930" s="6" t="s">
        <v>98</v>
      </c>
      <c r="EG4930" s="6">
        <v>30</v>
      </c>
      <c r="EH4930" s="6">
        <v>175</v>
      </c>
      <c r="EI4930" s="6">
        <v>18</v>
      </c>
      <c r="EJ4930" s="6">
        <v>120</v>
      </c>
      <c r="EK4930" s="6">
        <v>29</v>
      </c>
      <c r="EL4930" s="6">
        <v>182</v>
      </c>
      <c r="EM4930" s="6" t="s">
        <v>108</v>
      </c>
      <c r="EN4930" s="6" t="s">
        <v>23</v>
      </c>
      <c r="EO4930" s="6">
        <v>182</v>
      </c>
    </row>
    <row r="4931" spans="131:145" x14ac:dyDescent="0.25">
      <c r="EA4931" s="6" t="s">
        <v>0</v>
      </c>
      <c r="EB4931" s="6" t="s">
        <v>5</v>
      </c>
      <c r="EC4931" s="6" t="s">
        <v>271</v>
      </c>
      <c r="ED4931" s="6" t="s">
        <v>272</v>
      </c>
      <c r="EE4931" s="6" t="s">
        <v>97</v>
      </c>
      <c r="EF4931" s="6" t="s">
        <v>125</v>
      </c>
      <c r="EG4931" s="6">
        <v>18</v>
      </c>
      <c r="EH4931" s="6">
        <v>82</v>
      </c>
      <c r="EI4931" s="6">
        <v>18</v>
      </c>
      <c r="EJ4931" s="6">
        <v>82</v>
      </c>
      <c r="EK4931" s="6">
        <v>18</v>
      </c>
      <c r="EL4931" s="6">
        <v>80</v>
      </c>
      <c r="EM4931" s="6" t="s">
        <v>108</v>
      </c>
      <c r="EN4931" s="6" t="s">
        <v>23</v>
      </c>
      <c r="EO4931" s="6">
        <v>80</v>
      </c>
    </row>
    <row r="4932" spans="131:145" x14ac:dyDescent="0.25">
      <c r="EA4932" s="6" t="s">
        <v>0</v>
      </c>
      <c r="EB4932" s="6" t="s">
        <v>5</v>
      </c>
      <c r="EC4932" s="6" t="s">
        <v>273</v>
      </c>
      <c r="ED4932" s="6" t="s">
        <v>274</v>
      </c>
      <c r="EE4932" s="6" t="s">
        <v>97</v>
      </c>
      <c r="EF4932" s="6" t="s">
        <v>98</v>
      </c>
      <c r="EG4932" s="6">
        <v>85</v>
      </c>
      <c r="EH4932" s="6">
        <v>367</v>
      </c>
      <c r="EI4932" s="6">
        <v>80</v>
      </c>
      <c r="EJ4932" s="6">
        <v>337</v>
      </c>
      <c r="EK4932" s="6">
        <v>85</v>
      </c>
      <c r="EL4932" s="6">
        <v>367</v>
      </c>
      <c r="EM4932" s="6" t="s">
        <v>108</v>
      </c>
      <c r="EN4932" s="6" t="s">
        <v>22</v>
      </c>
      <c r="EO4932" s="6">
        <v>184</v>
      </c>
    </row>
    <row r="4933" spans="131:145" x14ac:dyDescent="0.25">
      <c r="EA4933" s="6" t="s">
        <v>0</v>
      </c>
      <c r="EB4933" s="6" t="s">
        <v>5</v>
      </c>
      <c r="EC4933" s="6" t="s">
        <v>701</v>
      </c>
      <c r="ED4933" s="6" t="s">
        <v>702</v>
      </c>
      <c r="EE4933" s="6" t="s">
        <v>209</v>
      </c>
      <c r="EF4933" s="6" t="s">
        <v>125</v>
      </c>
      <c r="EG4933" s="6">
        <v>155</v>
      </c>
      <c r="EH4933" s="6">
        <v>664</v>
      </c>
      <c r="EI4933" s="6">
        <v>156</v>
      </c>
      <c r="EJ4933" s="6">
        <v>641</v>
      </c>
      <c r="EK4933" s="6">
        <v>273</v>
      </c>
      <c r="EL4933" s="6">
        <v>0</v>
      </c>
      <c r="EM4933" s="6" t="s">
        <v>108</v>
      </c>
      <c r="EN4933" s="6" t="s">
        <v>23</v>
      </c>
      <c r="EO4933" s="6">
        <v>0</v>
      </c>
    </row>
    <row r="4934" spans="131:145" x14ac:dyDescent="0.25">
      <c r="EA4934" s="6" t="s">
        <v>0</v>
      </c>
      <c r="EB4934" s="6" t="s">
        <v>5</v>
      </c>
      <c r="EC4934" s="6" t="s">
        <v>273</v>
      </c>
      <c r="ED4934" s="6" t="s">
        <v>274</v>
      </c>
      <c r="EE4934" s="6" t="s">
        <v>97</v>
      </c>
      <c r="EF4934" s="6" t="s">
        <v>98</v>
      </c>
      <c r="EG4934" s="6">
        <v>85</v>
      </c>
      <c r="EH4934" s="6">
        <v>367</v>
      </c>
      <c r="EI4934" s="6">
        <v>80</v>
      </c>
      <c r="EJ4934" s="6">
        <v>337</v>
      </c>
      <c r="EK4934" s="6">
        <v>85</v>
      </c>
      <c r="EL4934" s="6">
        <v>367</v>
      </c>
      <c r="EM4934" s="6" t="s">
        <v>108</v>
      </c>
      <c r="EN4934" s="6" t="s">
        <v>21</v>
      </c>
      <c r="EO4934" s="6">
        <v>183</v>
      </c>
    </row>
    <row r="4935" spans="131:145" x14ac:dyDescent="0.25">
      <c r="EA4935" s="6" t="s">
        <v>0</v>
      </c>
      <c r="EB4935" s="6" t="s">
        <v>8</v>
      </c>
      <c r="EC4935" s="6" t="s">
        <v>123</v>
      </c>
      <c r="ED4935" s="6" t="s">
        <v>124</v>
      </c>
      <c r="EE4935" s="6" t="s">
        <v>97</v>
      </c>
      <c r="EF4935" s="6" t="s">
        <v>98</v>
      </c>
      <c r="EG4935" s="6">
        <v>30</v>
      </c>
      <c r="EH4935" s="6">
        <v>175</v>
      </c>
      <c r="EI4935" s="6">
        <v>18</v>
      </c>
      <c r="EJ4935" s="6">
        <v>120</v>
      </c>
      <c r="EK4935" s="6">
        <v>29</v>
      </c>
      <c r="EL4935" s="6">
        <v>182</v>
      </c>
      <c r="EM4935" s="6" t="s">
        <v>108</v>
      </c>
      <c r="EN4935" s="6" t="s">
        <v>22</v>
      </c>
      <c r="EO4935" s="6">
        <v>80</v>
      </c>
    </row>
    <row r="4936" spans="131:145" x14ac:dyDescent="0.25">
      <c r="EA4936" s="6" t="s">
        <v>0</v>
      </c>
      <c r="EB4936" s="6" t="s">
        <v>5</v>
      </c>
      <c r="EC4936" s="6" t="s">
        <v>261</v>
      </c>
      <c r="ED4936" s="6" t="s">
        <v>262</v>
      </c>
      <c r="EE4936" s="6" t="s">
        <v>97</v>
      </c>
      <c r="EF4936" s="6" t="s">
        <v>98</v>
      </c>
      <c r="EG4936" s="6">
        <v>42</v>
      </c>
      <c r="EH4936" s="6">
        <v>175</v>
      </c>
      <c r="EI4936" s="6">
        <v>27</v>
      </c>
      <c r="EJ4936" s="6">
        <v>131</v>
      </c>
      <c r="EK4936" s="6">
        <v>42</v>
      </c>
      <c r="EL4936" s="6">
        <v>175</v>
      </c>
      <c r="EM4936" s="6" t="s">
        <v>108</v>
      </c>
      <c r="EN4936" s="6" t="s">
        <v>23</v>
      </c>
      <c r="EO4936" s="6">
        <v>175</v>
      </c>
    </row>
    <row r="4937" spans="131:145" x14ac:dyDescent="0.25">
      <c r="EA4937" s="6" t="s">
        <v>0</v>
      </c>
      <c r="EB4937" s="6" t="s">
        <v>4</v>
      </c>
      <c r="EC4937" s="6" t="s">
        <v>167</v>
      </c>
      <c r="ED4937" s="6" t="s">
        <v>168</v>
      </c>
      <c r="EE4937" s="6" t="s">
        <v>97</v>
      </c>
      <c r="EF4937" s="6" t="s">
        <v>98</v>
      </c>
      <c r="EG4937" s="6">
        <v>190</v>
      </c>
      <c r="EH4937" s="6">
        <v>1047</v>
      </c>
      <c r="EI4937" s="6">
        <v>205</v>
      </c>
      <c r="EJ4937" s="6">
        <v>1072</v>
      </c>
      <c r="EL4937" s="6">
        <v>1072</v>
      </c>
      <c r="EM4937" s="6" t="s">
        <v>108</v>
      </c>
      <c r="EN4937" s="6" t="s">
        <v>22</v>
      </c>
      <c r="EO4937" s="6">
        <v>500</v>
      </c>
    </row>
    <row r="4938" spans="131:145" x14ac:dyDescent="0.25">
      <c r="EA4938" s="6" t="s">
        <v>0</v>
      </c>
      <c r="EB4938" s="6" t="s">
        <v>5</v>
      </c>
      <c r="EC4938" s="6" t="s">
        <v>701</v>
      </c>
      <c r="ED4938" s="6" t="s">
        <v>702</v>
      </c>
      <c r="EE4938" s="6" t="s">
        <v>209</v>
      </c>
      <c r="EF4938" s="6" t="s">
        <v>125</v>
      </c>
      <c r="EG4938" s="6">
        <v>155</v>
      </c>
      <c r="EH4938" s="6">
        <v>664</v>
      </c>
      <c r="EI4938" s="6">
        <v>156</v>
      </c>
      <c r="EJ4938" s="6">
        <v>641</v>
      </c>
      <c r="EK4938" s="6">
        <v>273</v>
      </c>
      <c r="EL4938" s="6">
        <v>0</v>
      </c>
      <c r="EM4938" s="6" t="s">
        <v>108</v>
      </c>
      <c r="EN4938" s="6" t="s">
        <v>22</v>
      </c>
      <c r="EO4938" s="6">
        <v>0</v>
      </c>
    </row>
    <row r="4939" spans="131:145" x14ac:dyDescent="0.25">
      <c r="EA4939" s="6" t="s">
        <v>0</v>
      </c>
      <c r="EB4939" s="6" t="s">
        <v>4</v>
      </c>
      <c r="EC4939" s="6" t="s">
        <v>106</v>
      </c>
      <c r="ED4939" s="6" t="s">
        <v>107</v>
      </c>
      <c r="EE4939" s="6" t="s">
        <v>97</v>
      </c>
      <c r="EF4939" s="6" t="s">
        <v>98</v>
      </c>
      <c r="EG4939" s="6">
        <v>7</v>
      </c>
      <c r="EH4939" s="6">
        <v>41</v>
      </c>
      <c r="EI4939" s="6">
        <v>10</v>
      </c>
      <c r="EJ4939" s="6">
        <v>47</v>
      </c>
      <c r="EK4939" s="6">
        <v>12</v>
      </c>
      <c r="EL4939" s="6">
        <v>56</v>
      </c>
      <c r="EM4939" s="6" t="s">
        <v>108</v>
      </c>
      <c r="EN4939" s="6" t="s">
        <v>23</v>
      </c>
      <c r="EO4939" s="6">
        <v>56</v>
      </c>
    </row>
    <row r="4940" spans="131:145" x14ac:dyDescent="0.25">
      <c r="EA4940" s="6" t="s">
        <v>0</v>
      </c>
      <c r="EB4940" s="6" t="s">
        <v>4</v>
      </c>
      <c r="EC4940" s="6" t="s">
        <v>153</v>
      </c>
      <c r="ED4940" s="6" t="s">
        <v>154</v>
      </c>
      <c r="EE4940" s="6" t="s">
        <v>97</v>
      </c>
      <c r="EF4940" s="6" t="s">
        <v>98</v>
      </c>
      <c r="EG4940" s="6">
        <v>35</v>
      </c>
      <c r="EH4940" s="6">
        <v>175</v>
      </c>
      <c r="EI4940" s="6">
        <v>32</v>
      </c>
      <c r="EJ4940" s="6">
        <v>173</v>
      </c>
      <c r="EK4940" s="6">
        <v>43</v>
      </c>
      <c r="EL4940" s="6">
        <v>212</v>
      </c>
      <c r="EM4940" s="6" t="s">
        <v>108</v>
      </c>
      <c r="EN4940" s="6" t="s">
        <v>21</v>
      </c>
      <c r="EO4940" s="6">
        <v>107</v>
      </c>
    </row>
    <row r="4941" spans="131:145" x14ac:dyDescent="0.25">
      <c r="EA4941" s="6" t="s">
        <v>0</v>
      </c>
      <c r="EB4941" s="6" t="s">
        <v>9</v>
      </c>
      <c r="EC4941" s="6" t="s">
        <v>1846</v>
      </c>
      <c r="ED4941" s="6" t="s">
        <v>213</v>
      </c>
      <c r="EE4941" s="6" t="s">
        <v>209</v>
      </c>
      <c r="EF4941" s="6" t="s">
        <v>125</v>
      </c>
      <c r="EG4941" s="6">
        <v>174</v>
      </c>
      <c r="EH4941" s="6">
        <v>1185</v>
      </c>
      <c r="EI4941" s="6">
        <v>463</v>
      </c>
      <c r="EJ4941" s="6">
        <v>2123</v>
      </c>
      <c r="EK4941" s="6">
        <v>463</v>
      </c>
      <c r="EL4941" s="6">
        <v>2114</v>
      </c>
      <c r="EM4941" s="6" t="s">
        <v>108</v>
      </c>
      <c r="EN4941" s="6" t="s">
        <v>21</v>
      </c>
      <c r="EO4941" s="6">
        <v>1213</v>
      </c>
    </row>
    <row r="4942" spans="131:145" x14ac:dyDescent="0.25">
      <c r="EA4942" s="6" t="s">
        <v>0</v>
      </c>
      <c r="EB4942" s="6" t="s">
        <v>5</v>
      </c>
      <c r="EC4942" s="6" t="s">
        <v>261</v>
      </c>
      <c r="ED4942" s="6" t="s">
        <v>262</v>
      </c>
      <c r="EE4942" s="6" t="s">
        <v>97</v>
      </c>
      <c r="EF4942" s="6" t="s">
        <v>98</v>
      </c>
      <c r="EG4942" s="6">
        <v>42</v>
      </c>
      <c r="EH4942" s="6">
        <v>175</v>
      </c>
      <c r="EI4942" s="6">
        <v>27</v>
      </c>
      <c r="EJ4942" s="6">
        <v>131</v>
      </c>
      <c r="EK4942" s="6">
        <v>42</v>
      </c>
      <c r="EL4942" s="6">
        <v>175</v>
      </c>
      <c r="EM4942" s="6" t="s">
        <v>108</v>
      </c>
      <c r="EN4942" s="6" t="s">
        <v>22</v>
      </c>
      <c r="EO4942" s="6">
        <v>96</v>
      </c>
    </row>
    <row r="4943" spans="131:145" x14ac:dyDescent="0.25">
      <c r="EA4943" s="6" t="s">
        <v>0</v>
      </c>
      <c r="EB4943" s="6" t="s">
        <v>8</v>
      </c>
      <c r="EC4943" s="6" t="s">
        <v>746</v>
      </c>
      <c r="ED4943" s="6" t="s">
        <v>744</v>
      </c>
      <c r="EE4943" s="6" t="s">
        <v>209</v>
      </c>
      <c r="EF4943" s="6" t="s">
        <v>125</v>
      </c>
      <c r="EG4943" s="6">
        <v>612</v>
      </c>
      <c r="EH4943" s="6">
        <v>2944</v>
      </c>
      <c r="EI4943" s="6">
        <v>608</v>
      </c>
      <c r="EJ4943" s="6">
        <v>2914</v>
      </c>
      <c r="EK4943" s="6">
        <v>608</v>
      </c>
      <c r="EL4943" s="6">
        <v>2944</v>
      </c>
      <c r="EM4943" s="6" t="s">
        <v>108</v>
      </c>
      <c r="EN4943" s="6" t="s">
        <v>22</v>
      </c>
      <c r="EO4943" s="6">
        <v>1436</v>
      </c>
    </row>
    <row r="4944" spans="131:145" x14ac:dyDescent="0.25">
      <c r="EA4944" s="6" t="s">
        <v>0</v>
      </c>
      <c r="EB4944" s="6" t="s">
        <v>8</v>
      </c>
      <c r="EC4944" s="6" t="s">
        <v>1816</v>
      </c>
      <c r="ED4944" s="6" t="s">
        <v>127</v>
      </c>
      <c r="EE4944" s="6" t="s">
        <v>97</v>
      </c>
      <c r="EF4944" s="6" t="s">
        <v>132</v>
      </c>
      <c r="EG4944" s="6">
        <v>50</v>
      </c>
      <c r="EH4944" s="6">
        <v>295</v>
      </c>
      <c r="EI4944" s="6">
        <v>50</v>
      </c>
      <c r="EJ4944" s="6">
        <v>293</v>
      </c>
      <c r="EK4944" s="6">
        <v>50</v>
      </c>
      <c r="EL4944" s="6">
        <v>293</v>
      </c>
      <c r="EM4944" s="6" t="s">
        <v>108</v>
      </c>
      <c r="EN4944" s="6" t="s">
        <v>21</v>
      </c>
      <c r="EO4944" s="6">
        <v>151</v>
      </c>
    </row>
    <row r="4945" spans="131:145" x14ac:dyDescent="0.25">
      <c r="EA4945" s="6" t="s">
        <v>0</v>
      </c>
      <c r="EB4945" s="6" t="s">
        <v>4</v>
      </c>
      <c r="EC4945" s="6" t="s">
        <v>263</v>
      </c>
      <c r="ED4945" s="6" t="s">
        <v>264</v>
      </c>
      <c r="EE4945" s="6" t="s">
        <v>97</v>
      </c>
      <c r="EF4945" s="6" t="s">
        <v>125</v>
      </c>
      <c r="EG4945" s="6">
        <v>22</v>
      </c>
      <c r="EH4945" s="6">
        <v>101</v>
      </c>
      <c r="EI4945" s="6">
        <v>18</v>
      </c>
      <c r="EJ4945" s="6">
        <v>91</v>
      </c>
      <c r="EK4945" s="6">
        <v>22</v>
      </c>
      <c r="EL4945" s="6">
        <v>103</v>
      </c>
      <c r="EM4945" s="6" t="s">
        <v>108</v>
      </c>
      <c r="EN4945" s="6" t="s">
        <v>23</v>
      </c>
      <c r="EO4945" s="6">
        <v>103</v>
      </c>
    </row>
    <row r="4946" spans="131:145" x14ac:dyDescent="0.25">
      <c r="EA4946" s="6" t="s">
        <v>0</v>
      </c>
      <c r="EB4946" s="6" t="s">
        <v>4</v>
      </c>
      <c r="EC4946" s="6" t="s">
        <v>167</v>
      </c>
      <c r="ED4946" s="6" t="s">
        <v>168</v>
      </c>
      <c r="EE4946" s="6" t="s">
        <v>97</v>
      </c>
      <c r="EF4946" s="6" t="s">
        <v>98</v>
      </c>
      <c r="EG4946" s="6">
        <v>190</v>
      </c>
      <c r="EH4946" s="6">
        <v>1047</v>
      </c>
      <c r="EI4946" s="6">
        <v>205</v>
      </c>
      <c r="EJ4946" s="6">
        <v>1072</v>
      </c>
      <c r="EL4946" s="6">
        <v>1072</v>
      </c>
      <c r="EM4946" s="6" t="s">
        <v>108</v>
      </c>
      <c r="EN4946" s="6" t="s">
        <v>23</v>
      </c>
      <c r="EO4946" s="6">
        <v>1072</v>
      </c>
    </row>
    <row r="4947" spans="131:145" x14ac:dyDescent="0.25">
      <c r="EA4947" s="6" t="s">
        <v>0</v>
      </c>
      <c r="EB4947" s="6" t="s">
        <v>5</v>
      </c>
      <c r="EC4947" s="6" t="s">
        <v>834</v>
      </c>
      <c r="ED4947" s="6" t="s">
        <v>835</v>
      </c>
      <c r="EE4947" s="6" t="s">
        <v>209</v>
      </c>
      <c r="EF4947" s="6" t="s">
        <v>125</v>
      </c>
      <c r="EG4947" s="6">
        <v>169</v>
      </c>
      <c r="EH4947" s="6">
        <v>1216</v>
      </c>
      <c r="EI4947" s="6">
        <v>176</v>
      </c>
      <c r="EJ4947" s="6">
        <v>1216</v>
      </c>
      <c r="EK4947" s="6">
        <v>176</v>
      </c>
      <c r="EL4947" s="6">
        <v>1216</v>
      </c>
      <c r="EM4947" s="6" t="s">
        <v>108</v>
      </c>
      <c r="EN4947" s="6" t="s">
        <v>21</v>
      </c>
      <c r="EO4947" s="6">
        <v>604</v>
      </c>
    </row>
    <row r="4948" spans="131:145" x14ac:dyDescent="0.25">
      <c r="EA4948" s="6" t="s">
        <v>0</v>
      </c>
      <c r="EB4948" s="6" t="s">
        <v>8</v>
      </c>
      <c r="EC4948" s="6" t="s">
        <v>218</v>
      </c>
      <c r="ED4948" s="6" t="s">
        <v>219</v>
      </c>
      <c r="EE4948" s="6" t="s">
        <v>97</v>
      </c>
      <c r="EF4948" s="6" t="s">
        <v>98</v>
      </c>
      <c r="EG4948" s="6">
        <v>70</v>
      </c>
      <c r="EH4948" s="6">
        <v>609</v>
      </c>
      <c r="EI4948" s="6">
        <v>124</v>
      </c>
      <c r="EJ4948" s="6">
        <v>644</v>
      </c>
      <c r="EK4948" s="6">
        <v>124</v>
      </c>
      <c r="EL4948" s="6">
        <v>644</v>
      </c>
      <c r="EM4948" s="6" t="s">
        <v>108</v>
      </c>
      <c r="EN4948" s="6" t="s">
        <v>23</v>
      </c>
      <c r="EO4948" s="6">
        <v>644</v>
      </c>
    </row>
    <row r="4949" spans="131:145" x14ac:dyDescent="0.25">
      <c r="EA4949" s="6" t="s">
        <v>0</v>
      </c>
      <c r="EB4949" s="6" t="s">
        <v>5</v>
      </c>
      <c r="EC4949" s="6" t="s">
        <v>185</v>
      </c>
      <c r="ED4949" s="6" t="s">
        <v>186</v>
      </c>
      <c r="EE4949" s="6" t="s">
        <v>97</v>
      </c>
      <c r="EF4949" s="6" t="s">
        <v>125</v>
      </c>
      <c r="EG4949" s="6">
        <v>429</v>
      </c>
      <c r="EH4949" s="6">
        <v>2237</v>
      </c>
      <c r="EI4949" s="6">
        <v>429</v>
      </c>
      <c r="EJ4949" s="6">
        <v>2221</v>
      </c>
      <c r="EK4949" s="6">
        <v>429</v>
      </c>
      <c r="EL4949" s="6">
        <v>2221</v>
      </c>
      <c r="EM4949" s="6" t="s">
        <v>108</v>
      </c>
      <c r="EN4949" s="6" t="s">
        <v>21</v>
      </c>
      <c r="EO4949" s="6">
        <v>1176</v>
      </c>
    </row>
    <row r="4950" spans="131:145" x14ac:dyDescent="0.25">
      <c r="EA4950" s="6" t="s">
        <v>0</v>
      </c>
      <c r="EB4950" s="6" t="s">
        <v>4</v>
      </c>
      <c r="EC4950" s="6" t="s">
        <v>165</v>
      </c>
      <c r="ED4950" s="6" t="s">
        <v>166</v>
      </c>
      <c r="EE4950" s="6" t="s">
        <v>97</v>
      </c>
      <c r="EF4950" s="6" t="s">
        <v>98</v>
      </c>
      <c r="EG4950" s="6">
        <v>72</v>
      </c>
      <c r="EH4950" s="6">
        <v>333</v>
      </c>
      <c r="EI4950" s="6">
        <v>72</v>
      </c>
      <c r="EJ4950" s="6">
        <v>332</v>
      </c>
      <c r="EK4950" s="6">
        <v>72</v>
      </c>
      <c r="EL4950" s="6">
        <v>332</v>
      </c>
      <c r="EM4950" s="6" t="s">
        <v>108</v>
      </c>
      <c r="EN4950" s="6" t="s">
        <v>23</v>
      </c>
      <c r="EO4950" s="6">
        <v>332</v>
      </c>
    </row>
    <row r="4951" spans="131:145" x14ac:dyDescent="0.25">
      <c r="EA4951" s="6" t="s">
        <v>0</v>
      </c>
      <c r="EB4951" s="6" t="s">
        <v>8</v>
      </c>
      <c r="EC4951" s="6" t="s">
        <v>141</v>
      </c>
      <c r="ED4951" s="6" t="s">
        <v>142</v>
      </c>
      <c r="EE4951" s="6" t="s">
        <v>97</v>
      </c>
      <c r="EF4951" s="6" t="s">
        <v>98</v>
      </c>
      <c r="EG4951" s="6">
        <v>186</v>
      </c>
      <c r="EH4951" s="6">
        <v>1002</v>
      </c>
      <c r="EI4951" s="6">
        <v>183</v>
      </c>
      <c r="EJ4951" s="6">
        <v>971</v>
      </c>
      <c r="EK4951" s="6">
        <v>188</v>
      </c>
      <c r="EL4951" s="6">
        <v>1003</v>
      </c>
      <c r="EM4951" s="6" t="s">
        <v>108</v>
      </c>
      <c r="EN4951" s="6" t="s">
        <v>21</v>
      </c>
      <c r="EO4951" s="6">
        <v>513</v>
      </c>
    </row>
    <row r="4952" spans="131:145" x14ac:dyDescent="0.25">
      <c r="EA4952" s="6" t="s">
        <v>0</v>
      </c>
      <c r="EB4952" s="6" t="s">
        <v>5</v>
      </c>
      <c r="EC4952" s="6" t="s">
        <v>183</v>
      </c>
      <c r="ED4952" s="6" t="s">
        <v>184</v>
      </c>
      <c r="EE4952" s="6" t="s">
        <v>97</v>
      </c>
      <c r="EF4952" s="6" t="s">
        <v>125</v>
      </c>
      <c r="EG4952" s="6">
        <v>45</v>
      </c>
      <c r="EH4952" s="6">
        <v>193</v>
      </c>
      <c r="EI4952" s="6">
        <v>48</v>
      </c>
      <c r="EJ4952" s="6">
        <v>196</v>
      </c>
      <c r="EK4952" s="6">
        <v>48</v>
      </c>
      <c r="EL4952" s="6">
        <v>196</v>
      </c>
      <c r="EM4952" s="6" t="s">
        <v>108</v>
      </c>
      <c r="EN4952" s="6" t="s">
        <v>23</v>
      </c>
      <c r="EO4952" s="6">
        <v>196</v>
      </c>
    </row>
    <row r="4953" spans="131:145" x14ac:dyDescent="0.25">
      <c r="EA4953" s="6" t="s">
        <v>0</v>
      </c>
      <c r="EB4953" s="6" t="s">
        <v>4</v>
      </c>
      <c r="EC4953" s="6" t="s">
        <v>106</v>
      </c>
      <c r="ED4953" s="6" t="s">
        <v>107</v>
      </c>
      <c r="EE4953" s="6" t="s">
        <v>97</v>
      </c>
      <c r="EF4953" s="6" t="s">
        <v>98</v>
      </c>
      <c r="EG4953" s="6">
        <v>7</v>
      </c>
      <c r="EH4953" s="6">
        <v>41</v>
      </c>
      <c r="EI4953" s="6">
        <v>10</v>
      </c>
      <c r="EJ4953" s="6">
        <v>47</v>
      </c>
      <c r="EK4953" s="6">
        <v>12</v>
      </c>
      <c r="EL4953" s="6">
        <v>56</v>
      </c>
      <c r="EM4953" s="6" t="s">
        <v>108</v>
      </c>
      <c r="EN4953" s="6" t="s">
        <v>22</v>
      </c>
      <c r="EO4953" s="6">
        <v>31</v>
      </c>
    </row>
    <row r="4954" spans="131:145" x14ac:dyDescent="0.25">
      <c r="EA4954" s="6" t="s">
        <v>0</v>
      </c>
      <c r="EB4954" s="6" t="s">
        <v>8</v>
      </c>
      <c r="EC4954" s="6" t="s">
        <v>123</v>
      </c>
      <c r="ED4954" s="6" t="s">
        <v>124</v>
      </c>
      <c r="EE4954" s="6" t="s">
        <v>97</v>
      </c>
      <c r="EF4954" s="6" t="s">
        <v>98</v>
      </c>
      <c r="EG4954" s="6">
        <v>30</v>
      </c>
      <c r="EH4954" s="6">
        <v>175</v>
      </c>
      <c r="EI4954" s="6">
        <v>18</v>
      </c>
      <c r="EJ4954" s="6">
        <v>120</v>
      </c>
      <c r="EK4954" s="6">
        <v>29</v>
      </c>
      <c r="EL4954" s="6">
        <v>182</v>
      </c>
      <c r="EM4954" s="6" t="s">
        <v>108</v>
      </c>
      <c r="EN4954" s="6" t="s">
        <v>21</v>
      </c>
      <c r="EO4954" s="6">
        <v>102</v>
      </c>
    </row>
    <row r="4955" spans="131:145" x14ac:dyDescent="0.25">
      <c r="EA4955" s="6" t="s">
        <v>0</v>
      </c>
      <c r="EB4955" s="6" t="s">
        <v>4</v>
      </c>
      <c r="EC4955" s="6" t="s">
        <v>167</v>
      </c>
      <c r="ED4955" s="6" t="s">
        <v>168</v>
      </c>
      <c r="EE4955" s="6" t="s">
        <v>97</v>
      </c>
      <c r="EF4955" s="6" t="s">
        <v>98</v>
      </c>
      <c r="EG4955" s="6">
        <v>190</v>
      </c>
      <c r="EH4955" s="6">
        <v>1047</v>
      </c>
      <c r="EI4955" s="6">
        <v>205</v>
      </c>
      <c r="EJ4955" s="6">
        <v>1072</v>
      </c>
      <c r="EL4955" s="6">
        <v>1072</v>
      </c>
      <c r="EM4955" s="6" t="s">
        <v>108</v>
      </c>
      <c r="EN4955" s="6" t="s">
        <v>21</v>
      </c>
      <c r="EO4955" s="6">
        <v>572</v>
      </c>
    </row>
    <row r="4956" spans="131:145" x14ac:dyDescent="0.25">
      <c r="EA4956" s="6" t="s">
        <v>0</v>
      </c>
      <c r="EB4956" s="6" t="s">
        <v>4</v>
      </c>
      <c r="EC4956" s="6" t="s">
        <v>688</v>
      </c>
      <c r="ED4956" s="6" t="s">
        <v>689</v>
      </c>
      <c r="EE4956" s="6" t="s">
        <v>97</v>
      </c>
      <c r="EF4956" s="6" t="s">
        <v>98</v>
      </c>
      <c r="EG4956" s="6">
        <v>107</v>
      </c>
      <c r="EH4956" s="6">
        <v>501</v>
      </c>
      <c r="EI4956" s="6">
        <v>107</v>
      </c>
      <c r="EJ4956" s="6">
        <v>503</v>
      </c>
      <c r="EK4956" s="6">
        <v>107</v>
      </c>
      <c r="EL4956" s="6">
        <v>497</v>
      </c>
      <c r="EM4956" s="6" t="s">
        <v>108</v>
      </c>
      <c r="EN4956" s="6" t="s">
        <v>21</v>
      </c>
      <c r="EO4956" s="6">
        <v>276</v>
      </c>
    </row>
    <row r="4957" spans="131:145" x14ac:dyDescent="0.25">
      <c r="EA4957" s="6" t="s">
        <v>0</v>
      </c>
      <c r="EB4957" s="6" t="s">
        <v>9</v>
      </c>
      <c r="EC4957" s="6" t="s">
        <v>1846</v>
      </c>
      <c r="ED4957" s="6" t="s">
        <v>213</v>
      </c>
      <c r="EE4957" s="6" t="s">
        <v>209</v>
      </c>
      <c r="EF4957" s="6" t="s">
        <v>125</v>
      </c>
      <c r="EG4957" s="6">
        <v>174</v>
      </c>
      <c r="EH4957" s="6">
        <v>1185</v>
      </c>
      <c r="EI4957" s="6">
        <v>463</v>
      </c>
      <c r="EJ4957" s="6">
        <v>2123</v>
      </c>
      <c r="EK4957" s="6">
        <v>463</v>
      </c>
      <c r="EL4957" s="6">
        <v>2114</v>
      </c>
      <c r="EM4957" s="6" t="s">
        <v>108</v>
      </c>
      <c r="EN4957" s="6" t="s">
        <v>22</v>
      </c>
      <c r="EO4957" s="6">
        <v>901</v>
      </c>
    </row>
    <row r="4958" spans="131:145" x14ac:dyDescent="0.25">
      <c r="EA4958" s="6" t="s">
        <v>0</v>
      </c>
      <c r="EB4958" s="6" t="s">
        <v>11</v>
      </c>
      <c r="EC4958" s="6" t="s">
        <v>187</v>
      </c>
      <c r="ED4958" s="6" t="s">
        <v>188</v>
      </c>
      <c r="EE4958" s="6" t="s">
        <v>97</v>
      </c>
      <c r="EF4958" s="6" t="s">
        <v>132</v>
      </c>
      <c r="EG4958" s="6">
        <v>18</v>
      </c>
      <c r="EH4958" s="6">
        <v>78</v>
      </c>
      <c r="EI4958" s="6">
        <v>18</v>
      </c>
      <c r="EJ4958" s="6">
        <v>79</v>
      </c>
      <c r="EK4958" s="6">
        <v>18</v>
      </c>
      <c r="EL4958" s="6">
        <v>77</v>
      </c>
      <c r="EM4958" s="6" t="s">
        <v>108</v>
      </c>
      <c r="EN4958" s="6" t="s">
        <v>23</v>
      </c>
      <c r="EO4958" s="6">
        <v>77</v>
      </c>
    </row>
    <row r="4959" spans="131:145" x14ac:dyDescent="0.25">
      <c r="EA4959" s="6" t="s">
        <v>0</v>
      </c>
      <c r="EB4959" s="6" t="s">
        <v>5</v>
      </c>
      <c r="EC4959" s="6" t="s">
        <v>183</v>
      </c>
      <c r="ED4959" s="6" t="s">
        <v>184</v>
      </c>
      <c r="EE4959" s="6" t="s">
        <v>97</v>
      </c>
      <c r="EF4959" s="6" t="s">
        <v>125</v>
      </c>
      <c r="EG4959" s="6">
        <v>45</v>
      </c>
      <c r="EH4959" s="6">
        <v>193</v>
      </c>
      <c r="EI4959" s="6">
        <v>48</v>
      </c>
      <c r="EJ4959" s="6">
        <v>196</v>
      </c>
      <c r="EK4959" s="6">
        <v>48</v>
      </c>
      <c r="EL4959" s="6">
        <v>196</v>
      </c>
      <c r="EM4959" s="6" t="s">
        <v>108</v>
      </c>
      <c r="EN4959" s="6" t="s">
        <v>21</v>
      </c>
      <c r="EO4959" s="6">
        <v>90</v>
      </c>
    </row>
    <row r="4960" spans="131:145" x14ac:dyDescent="0.25">
      <c r="EA4960" s="6" t="s">
        <v>0</v>
      </c>
      <c r="EB4960" s="6" t="s">
        <v>8</v>
      </c>
      <c r="EC4960" s="6" t="s">
        <v>141</v>
      </c>
      <c r="ED4960" s="6" t="s">
        <v>142</v>
      </c>
      <c r="EE4960" s="6" t="s">
        <v>97</v>
      </c>
      <c r="EF4960" s="6" t="s">
        <v>98</v>
      </c>
      <c r="EG4960" s="6">
        <v>186</v>
      </c>
      <c r="EH4960" s="6">
        <v>1002</v>
      </c>
      <c r="EI4960" s="6">
        <v>183</v>
      </c>
      <c r="EJ4960" s="6">
        <v>971</v>
      </c>
      <c r="EK4960" s="6">
        <v>188</v>
      </c>
      <c r="EL4960" s="6">
        <v>1003</v>
      </c>
      <c r="EM4960" s="6" t="s">
        <v>108</v>
      </c>
      <c r="EN4960" s="6" t="s">
        <v>23</v>
      </c>
      <c r="EO4960" s="6">
        <v>1003</v>
      </c>
    </row>
    <row r="4961" spans="131:145" x14ac:dyDescent="0.25">
      <c r="EA4961" s="6" t="s">
        <v>0</v>
      </c>
      <c r="EB4961" s="6" t="s">
        <v>5</v>
      </c>
      <c r="EC4961" s="6" t="s">
        <v>273</v>
      </c>
      <c r="ED4961" s="6" t="s">
        <v>274</v>
      </c>
      <c r="EE4961" s="6" t="s">
        <v>97</v>
      </c>
      <c r="EF4961" s="6" t="s">
        <v>98</v>
      </c>
      <c r="EG4961" s="6">
        <v>85</v>
      </c>
      <c r="EH4961" s="6">
        <v>367</v>
      </c>
      <c r="EI4961" s="6">
        <v>80</v>
      </c>
      <c r="EJ4961" s="6">
        <v>337</v>
      </c>
      <c r="EK4961" s="6">
        <v>85</v>
      </c>
      <c r="EL4961" s="6">
        <v>367</v>
      </c>
      <c r="EM4961" s="6" t="s">
        <v>108</v>
      </c>
      <c r="EN4961" s="6" t="s">
        <v>23</v>
      </c>
      <c r="EO4961" s="6">
        <v>367</v>
      </c>
    </row>
    <row r="4962" spans="131:145" x14ac:dyDescent="0.25">
      <c r="EA4962" s="6" t="s">
        <v>0</v>
      </c>
      <c r="EB4962" s="6" t="s">
        <v>4</v>
      </c>
      <c r="EC4962" s="6" t="s">
        <v>149</v>
      </c>
      <c r="ED4962" s="6" t="s">
        <v>150</v>
      </c>
      <c r="EE4962" s="6" t="s">
        <v>97</v>
      </c>
      <c r="EF4962" s="6" t="s">
        <v>98</v>
      </c>
      <c r="EG4962" s="6">
        <v>6</v>
      </c>
      <c r="EH4962" s="6">
        <v>39</v>
      </c>
      <c r="EI4962" s="6">
        <v>6</v>
      </c>
      <c r="EJ4962" s="6">
        <v>39</v>
      </c>
      <c r="EK4962" s="6">
        <v>6</v>
      </c>
      <c r="EL4962" s="6">
        <v>39</v>
      </c>
      <c r="EM4962" s="6" t="s">
        <v>108</v>
      </c>
      <c r="EN4962" s="6" t="s">
        <v>21</v>
      </c>
      <c r="EO4962" s="6">
        <v>18</v>
      </c>
    </row>
    <row r="4963" spans="131:145" x14ac:dyDescent="0.25">
      <c r="EA4963" s="6" t="s">
        <v>0</v>
      </c>
      <c r="EB4963" s="6" t="s">
        <v>5</v>
      </c>
      <c r="EC4963" s="6" t="s">
        <v>183</v>
      </c>
      <c r="ED4963" s="6" t="s">
        <v>184</v>
      </c>
      <c r="EE4963" s="6" t="s">
        <v>97</v>
      </c>
      <c r="EF4963" s="6" t="s">
        <v>125</v>
      </c>
      <c r="EG4963" s="6">
        <v>45</v>
      </c>
      <c r="EH4963" s="6">
        <v>193</v>
      </c>
      <c r="EI4963" s="6">
        <v>48</v>
      </c>
      <c r="EJ4963" s="6">
        <v>196</v>
      </c>
      <c r="EK4963" s="6">
        <v>48</v>
      </c>
      <c r="EL4963" s="6">
        <v>196</v>
      </c>
      <c r="EM4963" s="6" t="s">
        <v>108</v>
      </c>
      <c r="EN4963" s="6" t="s">
        <v>22</v>
      </c>
      <c r="EO4963" s="6">
        <v>106</v>
      </c>
    </row>
    <row r="4964" spans="131:145" x14ac:dyDescent="0.25">
      <c r="EA4964" s="6" t="s">
        <v>0</v>
      </c>
      <c r="EB4964" s="6" t="s">
        <v>8</v>
      </c>
      <c r="EC4964" s="6" t="s">
        <v>746</v>
      </c>
      <c r="ED4964" s="6" t="s">
        <v>744</v>
      </c>
      <c r="EE4964" s="6" t="s">
        <v>209</v>
      </c>
      <c r="EF4964" s="6" t="s">
        <v>125</v>
      </c>
      <c r="EG4964" s="6">
        <v>612</v>
      </c>
      <c r="EH4964" s="6">
        <v>2944</v>
      </c>
      <c r="EI4964" s="6">
        <v>608</v>
      </c>
      <c r="EJ4964" s="6">
        <v>2914</v>
      </c>
      <c r="EK4964" s="6">
        <v>608</v>
      </c>
      <c r="EL4964" s="6">
        <v>2944</v>
      </c>
      <c r="EM4964" s="6" t="s">
        <v>108</v>
      </c>
      <c r="EN4964" s="6" t="s">
        <v>23</v>
      </c>
      <c r="EO4964" s="6">
        <v>2944</v>
      </c>
    </row>
    <row r="4965" spans="131:145" x14ac:dyDescent="0.25">
      <c r="EA4965" s="6" t="s">
        <v>0</v>
      </c>
      <c r="EB4965" s="6" t="s">
        <v>5</v>
      </c>
      <c r="EC4965" s="6" t="s">
        <v>261</v>
      </c>
      <c r="ED4965" s="6" t="s">
        <v>262</v>
      </c>
      <c r="EE4965" s="6" t="s">
        <v>97</v>
      </c>
      <c r="EF4965" s="6" t="s">
        <v>98</v>
      </c>
      <c r="EG4965" s="6">
        <v>42</v>
      </c>
      <c r="EH4965" s="6">
        <v>175</v>
      </c>
      <c r="EI4965" s="6">
        <v>27</v>
      </c>
      <c r="EJ4965" s="6">
        <v>131</v>
      </c>
      <c r="EK4965" s="6">
        <v>42</v>
      </c>
      <c r="EL4965" s="6">
        <v>175</v>
      </c>
      <c r="EM4965" s="6" t="s">
        <v>108</v>
      </c>
      <c r="EN4965" s="6" t="s">
        <v>21</v>
      </c>
      <c r="EO4965" s="6">
        <v>79</v>
      </c>
    </row>
    <row r="4966" spans="131:145" x14ac:dyDescent="0.25">
      <c r="EA4966" s="6" t="s">
        <v>0</v>
      </c>
      <c r="EB4966" s="6" t="s">
        <v>8</v>
      </c>
      <c r="EC4966" s="6" t="s">
        <v>1800</v>
      </c>
      <c r="ED4966" s="6" t="s">
        <v>129</v>
      </c>
      <c r="EE4966" s="6" t="s">
        <v>97</v>
      </c>
      <c r="EF4966" s="6" t="s">
        <v>125</v>
      </c>
      <c r="EG4966" s="6">
        <v>46</v>
      </c>
      <c r="EH4966" s="6">
        <v>272</v>
      </c>
      <c r="EI4966" s="6">
        <v>45</v>
      </c>
      <c r="EJ4966" s="6">
        <v>257</v>
      </c>
      <c r="EK4966" s="6">
        <v>45</v>
      </c>
      <c r="EL4966" s="6">
        <v>269</v>
      </c>
      <c r="EM4966" s="6" t="s">
        <v>108</v>
      </c>
      <c r="EN4966" s="6" t="s">
        <v>23</v>
      </c>
      <c r="EO4966" s="6">
        <v>269</v>
      </c>
    </row>
    <row r="4967" spans="131:145" x14ac:dyDescent="0.25">
      <c r="EA4967" s="6" t="s">
        <v>0</v>
      </c>
      <c r="EB4967" s="6" t="s">
        <v>5</v>
      </c>
      <c r="EC4967" s="6" t="s">
        <v>257</v>
      </c>
      <c r="ED4967" s="6" t="s">
        <v>258</v>
      </c>
      <c r="EE4967" s="6" t="s">
        <v>97</v>
      </c>
      <c r="EF4967" s="6" t="s">
        <v>98</v>
      </c>
      <c r="EG4967" s="6">
        <v>128</v>
      </c>
      <c r="EH4967" s="6">
        <v>725</v>
      </c>
      <c r="EI4967" s="6">
        <v>100</v>
      </c>
      <c r="EJ4967" s="6">
        <v>608</v>
      </c>
      <c r="EK4967" s="6">
        <v>128</v>
      </c>
      <c r="EL4967" s="6">
        <v>746</v>
      </c>
      <c r="EM4967" s="6" t="s">
        <v>108</v>
      </c>
      <c r="EN4967" s="6" t="s">
        <v>23</v>
      </c>
      <c r="EO4967" s="6">
        <v>746</v>
      </c>
    </row>
    <row r="4968" spans="131:145" x14ac:dyDescent="0.25">
      <c r="EA4968" s="6" t="s">
        <v>0</v>
      </c>
      <c r="EB4968" s="6" t="s">
        <v>4</v>
      </c>
      <c r="EC4968" s="6" t="s">
        <v>263</v>
      </c>
      <c r="ED4968" s="6" t="s">
        <v>264</v>
      </c>
      <c r="EE4968" s="6" t="s">
        <v>97</v>
      </c>
      <c r="EF4968" s="6" t="s">
        <v>125</v>
      </c>
      <c r="EG4968" s="6">
        <v>22</v>
      </c>
      <c r="EH4968" s="6">
        <v>101</v>
      </c>
      <c r="EI4968" s="6">
        <v>18</v>
      </c>
      <c r="EJ4968" s="6">
        <v>91</v>
      </c>
      <c r="EK4968" s="6">
        <v>22</v>
      </c>
      <c r="EL4968" s="6">
        <v>103</v>
      </c>
      <c r="EM4968" s="6" t="s">
        <v>108</v>
      </c>
      <c r="EN4968" s="6" t="s">
        <v>21</v>
      </c>
      <c r="EO4968" s="6">
        <v>61</v>
      </c>
    </row>
    <row r="4969" spans="131:145" x14ac:dyDescent="0.25">
      <c r="EA4969" s="6" t="s">
        <v>0</v>
      </c>
      <c r="EB4969" s="6" t="s">
        <v>5</v>
      </c>
      <c r="EC4969" s="6" t="s">
        <v>840</v>
      </c>
      <c r="ED4969" s="6" t="s">
        <v>841</v>
      </c>
      <c r="EE4969" s="6" t="s">
        <v>209</v>
      </c>
      <c r="EF4969" s="6" t="s">
        <v>125</v>
      </c>
      <c r="EG4969" s="6">
        <v>640</v>
      </c>
      <c r="EH4969" s="6">
        <v>2600</v>
      </c>
      <c r="EI4969" s="6">
        <v>623</v>
      </c>
      <c r="EJ4969" s="6">
        <v>2635</v>
      </c>
      <c r="EK4969" s="6">
        <v>623</v>
      </c>
      <c r="EL4969" s="6">
        <v>2635</v>
      </c>
      <c r="EM4969" s="6" t="s">
        <v>108</v>
      </c>
      <c r="EN4969" s="6" t="s">
        <v>22</v>
      </c>
      <c r="EO4969" s="6">
        <v>1304</v>
      </c>
    </row>
    <row r="4970" spans="131:145" x14ac:dyDescent="0.25">
      <c r="EA4970" s="6" t="s">
        <v>0</v>
      </c>
      <c r="EB4970" s="6" t="s">
        <v>11</v>
      </c>
      <c r="EC4970" s="6" t="s">
        <v>187</v>
      </c>
      <c r="ED4970" s="6" t="s">
        <v>188</v>
      </c>
      <c r="EE4970" s="6" t="s">
        <v>97</v>
      </c>
      <c r="EF4970" s="6" t="s">
        <v>132</v>
      </c>
      <c r="EG4970" s="6">
        <v>18</v>
      </c>
      <c r="EH4970" s="6">
        <v>78</v>
      </c>
      <c r="EI4970" s="6">
        <v>18</v>
      </c>
      <c r="EJ4970" s="6">
        <v>79</v>
      </c>
      <c r="EK4970" s="6">
        <v>18</v>
      </c>
      <c r="EL4970" s="6">
        <v>77</v>
      </c>
      <c r="EM4970" s="6" t="s">
        <v>108</v>
      </c>
      <c r="EN4970" s="6" t="s">
        <v>21</v>
      </c>
      <c r="EO4970" s="6">
        <v>42</v>
      </c>
    </row>
    <row r="4971" spans="131:145" x14ac:dyDescent="0.25">
      <c r="EA4971" s="6" t="s">
        <v>0</v>
      </c>
      <c r="EB4971" s="6" t="s">
        <v>5</v>
      </c>
      <c r="EC4971" s="6" t="s">
        <v>259</v>
      </c>
      <c r="ED4971" s="6" t="s">
        <v>260</v>
      </c>
      <c r="EE4971" s="6" t="s">
        <v>97</v>
      </c>
      <c r="EF4971" s="6" t="s">
        <v>98</v>
      </c>
      <c r="EG4971" s="6">
        <v>94</v>
      </c>
      <c r="EH4971" s="6">
        <v>341</v>
      </c>
      <c r="EI4971" s="6">
        <v>65</v>
      </c>
      <c r="EJ4971" s="6">
        <v>240</v>
      </c>
      <c r="EK4971" s="6">
        <v>95</v>
      </c>
      <c r="EL4971" s="6">
        <v>343</v>
      </c>
      <c r="EM4971" s="6" t="s">
        <v>108</v>
      </c>
      <c r="EN4971" s="6" t="s">
        <v>21</v>
      </c>
      <c r="EO4971" s="6">
        <v>180</v>
      </c>
    </row>
    <row r="4972" spans="131:145" x14ac:dyDescent="0.25">
      <c r="EA4972" s="6" t="s">
        <v>0</v>
      </c>
      <c r="EB4972" s="6" t="s">
        <v>4</v>
      </c>
      <c r="EC4972" s="6" t="s">
        <v>155</v>
      </c>
      <c r="ED4972" s="6" t="s">
        <v>156</v>
      </c>
      <c r="EE4972" s="6" t="s">
        <v>97</v>
      </c>
      <c r="EF4972" s="6" t="s">
        <v>98</v>
      </c>
      <c r="EG4972" s="6">
        <v>97</v>
      </c>
      <c r="EH4972" s="6">
        <v>382</v>
      </c>
      <c r="EI4972" s="6">
        <v>95</v>
      </c>
      <c r="EJ4972" s="6">
        <v>386</v>
      </c>
      <c r="EK4972" s="6">
        <v>95</v>
      </c>
      <c r="EL4972" s="6">
        <v>386</v>
      </c>
      <c r="EM4972" s="6" t="s">
        <v>108</v>
      </c>
      <c r="EN4972" s="6" t="s">
        <v>21</v>
      </c>
      <c r="EO4972" s="6">
        <v>202</v>
      </c>
    </row>
    <row r="4973" spans="131:145" x14ac:dyDescent="0.25">
      <c r="EA4973" s="6" t="s">
        <v>0</v>
      </c>
      <c r="EB4973" s="6" t="s">
        <v>8</v>
      </c>
      <c r="EC4973" s="6" t="s">
        <v>1800</v>
      </c>
      <c r="ED4973" s="6" t="s">
        <v>129</v>
      </c>
      <c r="EE4973" s="6" t="s">
        <v>97</v>
      </c>
      <c r="EF4973" s="6" t="s">
        <v>125</v>
      </c>
      <c r="EG4973" s="6">
        <v>46</v>
      </c>
      <c r="EH4973" s="6">
        <v>272</v>
      </c>
      <c r="EI4973" s="6">
        <v>45</v>
      </c>
      <c r="EJ4973" s="6">
        <v>257</v>
      </c>
      <c r="EK4973" s="6">
        <v>45</v>
      </c>
      <c r="EL4973" s="6">
        <v>269</v>
      </c>
      <c r="EM4973" s="6" t="s">
        <v>108</v>
      </c>
      <c r="EN4973" s="6" t="s">
        <v>22</v>
      </c>
      <c r="EO4973" s="6">
        <v>126</v>
      </c>
    </row>
    <row r="4974" spans="131:145" x14ac:dyDescent="0.25">
      <c r="EA4974" s="6" t="s">
        <v>0</v>
      </c>
      <c r="EB4974" s="6" t="s">
        <v>5</v>
      </c>
      <c r="EC4974" s="6" t="s">
        <v>257</v>
      </c>
      <c r="ED4974" s="6" t="s">
        <v>258</v>
      </c>
      <c r="EE4974" s="6" t="s">
        <v>97</v>
      </c>
      <c r="EF4974" s="6" t="s">
        <v>98</v>
      </c>
      <c r="EG4974" s="6">
        <v>128</v>
      </c>
      <c r="EH4974" s="6">
        <v>725</v>
      </c>
      <c r="EI4974" s="6">
        <v>100</v>
      </c>
      <c r="EJ4974" s="6">
        <v>608</v>
      </c>
      <c r="EK4974" s="6">
        <v>128</v>
      </c>
      <c r="EL4974" s="6">
        <v>746</v>
      </c>
      <c r="EM4974" s="6" t="s">
        <v>108</v>
      </c>
      <c r="EN4974" s="6" t="s">
        <v>21</v>
      </c>
      <c r="EO4974" s="6">
        <v>385</v>
      </c>
    </row>
    <row r="4975" spans="131:145" x14ac:dyDescent="0.25">
      <c r="EA4975" s="6" t="s">
        <v>0</v>
      </c>
      <c r="EB4975" s="6" t="s">
        <v>11</v>
      </c>
      <c r="EC4975" s="6" t="s">
        <v>187</v>
      </c>
      <c r="ED4975" s="6" t="s">
        <v>188</v>
      </c>
      <c r="EE4975" s="6" t="s">
        <v>97</v>
      </c>
      <c r="EF4975" s="6" t="s">
        <v>132</v>
      </c>
      <c r="EG4975" s="6">
        <v>18</v>
      </c>
      <c r="EH4975" s="6">
        <v>78</v>
      </c>
      <c r="EI4975" s="6">
        <v>18</v>
      </c>
      <c r="EJ4975" s="6">
        <v>79</v>
      </c>
      <c r="EK4975" s="6">
        <v>18</v>
      </c>
      <c r="EL4975" s="6">
        <v>77</v>
      </c>
      <c r="EM4975" s="6" t="s">
        <v>108</v>
      </c>
      <c r="EN4975" s="6" t="s">
        <v>22</v>
      </c>
      <c r="EO4975" s="6">
        <v>35</v>
      </c>
    </row>
    <row r="4976" spans="131:145" x14ac:dyDescent="0.25">
      <c r="EA4976" s="6" t="s">
        <v>0</v>
      </c>
      <c r="EB4976" s="6" t="s">
        <v>5</v>
      </c>
      <c r="EC4976" s="6" t="s">
        <v>269</v>
      </c>
      <c r="ED4976" s="6" t="s">
        <v>270</v>
      </c>
      <c r="EE4976" s="6" t="s">
        <v>97</v>
      </c>
      <c r="EF4976" s="6" t="s">
        <v>98</v>
      </c>
      <c r="EG4976" s="6">
        <v>31</v>
      </c>
      <c r="EH4976" s="6">
        <v>170</v>
      </c>
      <c r="EI4976" s="6">
        <v>25</v>
      </c>
      <c r="EJ4976" s="6">
        <v>125</v>
      </c>
      <c r="EK4976" s="6">
        <v>31</v>
      </c>
      <c r="EL4976" s="6">
        <v>170</v>
      </c>
      <c r="EM4976" s="6" t="s">
        <v>108</v>
      </c>
      <c r="EN4976" s="6" t="s">
        <v>23</v>
      </c>
      <c r="EO4976" s="6">
        <v>170</v>
      </c>
    </row>
    <row r="4977" spans="131:145" x14ac:dyDescent="0.25">
      <c r="EA4977" s="6" t="s">
        <v>0</v>
      </c>
      <c r="EB4977" s="6" t="s">
        <v>5</v>
      </c>
      <c r="EC4977" s="6" t="s">
        <v>169</v>
      </c>
      <c r="ED4977" s="6" t="s">
        <v>170</v>
      </c>
      <c r="EE4977" s="6" t="s">
        <v>97</v>
      </c>
      <c r="EF4977" s="6" t="s">
        <v>98</v>
      </c>
      <c r="EG4977" s="6">
        <v>65</v>
      </c>
      <c r="EH4977" s="6">
        <v>315</v>
      </c>
      <c r="EI4977" s="6">
        <v>31</v>
      </c>
      <c r="EJ4977" s="6">
        <v>171</v>
      </c>
      <c r="EK4977" s="6">
        <v>65</v>
      </c>
      <c r="EL4977" s="6">
        <v>323</v>
      </c>
      <c r="EM4977" s="6" t="s">
        <v>108</v>
      </c>
      <c r="EN4977" s="6" t="s">
        <v>21</v>
      </c>
      <c r="EO4977" s="6">
        <v>162</v>
      </c>
    </row>
    <row r="4978" spans="131:145" x14ac:dyDescent="0.25">
      <c r="EA4978" s="6" t="s">
        <v>0</v>
      </c>
      <c r="EB4978" s="6" t="s">
        <v>4</v>
      </c>
      <c r="EC4978" s="6" t="s">
        <v>147</v>
      </c>
      <c r="ED4978" s="6" t="s">
        <v>148</v>
      </c>
      <c r="EE4978" s="6" t="s">
        <v>97</v>
      </c>
      <c r="EF4978" s="6" t="s">
        <v>98</v>
      </c>
      <c r="EG4978" s="6">
        <v>87</v>
      </c>
      <c r="EH4978" s="6">
        <v>461</v>
      </c>
      <c r="EI4978" s="6">
        <v>90</v>
      </c>
      <c r="EJ4978" s="6">
        <v>489</v>
      </c>
      <c r="EK4978" s="6">
        <v>90</v>
      </c>
      <c r="EL4978" s="6">
        <v>489</v>
      </c>
      <c r="EM4978" s="6" t="s">
        <v>108</v>
      </c>
      <c r="EN4978" s="6" t="s">
        <v>22</v>
      </c>
      <c r="EO4978" s="6">
        <v>248</v>
      </c>
    </row>
    <row r="4979" spans="131:145" x14ac:dyDescent="0.25">
      <c r="EA4979" s="6" t="s">
        <v>0</v>
      </c>
      <c r="EB4979" s="6" t="s">
        <v>5</v>
      </c>
      <c r="EC4979" s="6" t="s">
        <v>834</v>
      </c>
      <c r="ED4979" s="6" t="s">
        <v>835</v>
      </c>
      <c r="EE4979" s="6" t="s">
        <v>209</v>
      </c>
      <c r="EF4979" s="6" t="s">
        <v>125</v>
      </c>
      <c r="EG4979" s="6">
        <v>169</v>
      </c>
      <c r="EH4979" s="6">
        <v>1216</v>
      </c>
      <c r="EI4979" s="6">
        <v>176</v>
      </c>
      <c r="EJ4979" s="6">
        <v>1216</v>
      </c>
      <c r="EK4979" s="6">
        <v>176</v>
      </c>
      <c r="EL4979" s="6">
        <v>1216</v>
      </c>
      <c r="EM4979" s="6" t="s">
        <v>108</v>
      </c>
      <c r="EN4979" s="6" t="s">
        <v>22</v>
      </c>
      <c r="EO4979" s="6">
        <v>612</v>
      </c>
    </row>
    <row r="4980" spans="131:145" x14ac:dyDescent="0.25">
      <c r="EA4980" s="6" t="s">
        <v>0</v>
      </c>
      <c r="EB4980" s="6" t="s">
        <v>5</v>
      </c>
      <c r="EC4980" s="6" t="s">
        <v>257</v>
      </c>
      <c r="ED4980" s="6" t="s">
        <v>258</v>
      </c>
      <c r="EE4980" s="6" t="s">
        <v>97</v>
      </c>
      <c r="EF4980" s="6" t="s">
        <v>98</v>
      </c>
      <c r="EG4980" s="6">
        <v>128</v>
      </c>
      <c r="EH4980" s="6">
        <v>725</v>
      </c>
      <c r="EI4980" s="6">
        <v>100</v>
      </c>
      <c r="EJ4980" s="6">
        <v>608</v>
      </c>
      <c r="EK4980" s="6">
        <v>128</v>
      </c>
      <c r="EL4980" s="6">
        <v>746</v>
      </c>
      <c r="EM4980" s="6" t="s">
        <v>108</v>
      </c>
      <c r="EN4980" s="6" t="s">
        <v>22</v>
      </c>
      <c r="EO4980" s="6">
        <v>361</v>
      </c>
    </row>
    <row r="4981" spans="131:145" x14ac:dyDescent="0.25">
      <c r="EA4981" s="6" t="s">
        <v>0</v>
      </c>
      <c r="EB4981" s="6" t="s">
        <v>5</v>
      </c>
      <c r="EC4981" s="6" t="s">
        <v>701</v>
      </c>
      <c r="ED4981" s="6" t="s">
        <v>702</v>
      </c>
      <c r="EE4981" s="6" t="s">
        <v>209</v>
      </c>
      <c r="EF4981" s="6" t="s">
        <v>125</v>
      </c>
      <c r="EG4981" s="6">
        <v>155</v>
      </c>
      <c r="EH4981" s="6">
        <v>664</v>
      </c>
      <c r="EI4981" s="6">
        <v>156</v>
      </c>
      <c r="EJ4981" s="6">
        <v>641</v>
      </c>
      <c r="EK4981" s="6">
        <v>273</v>
      </c>
      <c r="EL4981" s="6">
        <v>0</v>
      </c>
      <c r="EM4981" s="6" t="s">
        <v>108</v>
      </c>
      <c r="EN4981" s="6" t="s">
        <v>21</v>
      </c>
      <c r="EO4981" s="6">
        <v>0</v>
      </c>
    </row>
    <row r="4982" spans="131:145" x14ac:dyDescent="0.25">
      <c r="EA4982" s="6" t="s">
        <v>0</v>
      </c>
      <c r="EB4982" s="6" t="s">
        <v>8</v>
      </c>
      <c r="EC4982" s="6" t="s">
        <v>1816</v>
      </c>
      <c r="ED4982" s="6" t="s">
        <v>127</v>
      </c>
      <c r="EE4982" s="6" t="s">
        <v>97</v>
      </c>
      <c r="EF4982" s="6" t="s">
        <v>132</v>
      </c>
      <c r="EG4982" s="6">
        <v>50</v>
      </c>
      <c r="EH4982" s="6">
        <v>295</v>
      </c>
      <c r="EI4982" s="6">
        <v>50</v>
      </c>
      <c r="EJ4982" s="6">
        <v>293</v>
      </c>
      <c r="EK4982" s="6">
        <v>50</v>
      </c>
      <c r="EL4982" s="6">
        <v>293</v>
      </c>
      <c r="EM4982" s="6" t="s">
        <v>108</v>
      </c>
      <c r="EN4982" s="6" t="s">
        <v>22</v>
      </c>
      <c r="EO4982" s="6">
        <v>142</v>
      </c>
    </row>
    <row r="4983" spans="131:145" x14ac:dyDescent="0.25">
      <c r="EA4983" s="6" t="s">
        <v>0</v>
      </c>
      <c r="EB4983" s="6" t="s">
        <v>5</v>
      </c>
      <c r="EC4983" s="6" t="s">
        <v>271</v>
      </c>
      <c r="ED4983" s="6" t="s">
        <v>272</v>
      </c>
      <c r="EE4983" s="6" t="s">
        <v>97</v>
      </c>
      <c r="EF4983" s="6" t="s">
        <v>125</v>
      </c>
      <c r="EG4983" s="6">
        <v>18</v>
      </c>
      <c r="EH4983" s="6">
        <v>82</v>
      </c>
      <c r="EI4983" s="6">
        <v>18</v>
      </c>
      <c r="EJ4983" s="6">
        <v>82</v>
      </c>
      <c r="EK4983" s="6">
        <v>18</v>
      </c>
      <c r="EL4983" s="6">
        <v>80</v>
      </c>
      <c r="EM4983" s="6" t="s">
        <v>108</v>
      </c>
      <c r="EN4983" s="6" t="s">
        <v>22</v>
      </c>
      <c r="EO4983" s="6">
        <v>31</v>
      </c>
    </row>
    <row r="4984" spans="131:145" x14ac:dyDescent="0.25">
      <c r="EA4984" s="6" t="s">
        <v>0</v>
      </c>
      <c r="EB4984" s="6" t="s">
        <v>4</v>
      </c>
      <c r="EC4984" s="6" t="s">
        <v>153</v>
      </c>
      <c r="ED4984" s="6" t="s">
        <v>154</v>
      </c>
      <c r="EE4984" s="6" t="s">
        <v>97</v>
      </c>
      <c r="EF4984" s="6" t="s">
        <v>98</v>
      </c>
      <c r="EG4984" s="6">
        <v>35</v>
      </c>
      <c r="EH4984" s="6">
        <v>175</v>
      </c>
      <c r="EI4984" s="6">
        <v>32</v>
      </c>
      <c r="EJ4984" s="6">
        <v>173</v>
      </c>
      <c r="EK4984" s="6">
        <v>43</v>
      </c>
      <c r="EL4984" s="6">
        <v>212</v>
      </c>
      <c r="EM4984" s="6" t="s">
        <v>108</v>
      </c>
      <c r="EN4984" s="6" t="s">
        <v>22</v>
      </c>
      <c r="EO4984" s="6">
        <v>105</v>
      </c>
    </row>
    <row r="4985" spans="131:145" x14ac:dyDescent="0.25">
      <c r="EA4985" s="6" t="s">
        <v>0</v>
      </c>
      <c r="EB4985" s="6" t="s">
        <v>4</v>
      </c>
      <c r="EC4985" s="6" t="s">
        <v>688</v>
      </c>
      <c r="ED4985" s="6" t="s">
        <v>689</v>
      </c>
      <c r="EE4985" s="6" t="s">
        <v>97</v>
      </c>
      <c r="EF4985" s="6" t="s">
        <v>98</v>
      </c>
      <c r="EG4985" s="6">
        <v>107</v>
      </c>
      <c r="EH4985" s="6">
        <v>501</v>
      </c>
      <c r="EI4985" s="6">
        <v>107</v>
      </c>
      <c r="EJ4985" s="6">
        <v>503</v>
      </c>
      <c r="EK4985" s="6">
        <v>107</v>
      </c>
      <c r="EL4985" s="6">
        <v>497</v>
      </c>
      <c r="EM4985" s="6" t="s">
        <v>108</v>
      </c>
      <c r="EN4985" s="6" t="s">
        <v>22</v>
      </c>
      <c r="EO4985" s="6">
        <v>221</v>
      </c>
    </row>
    <row r="4986" spans="131:145" x14ac:dyDescent="0.25">
      <c r="EA4986" s="6" t="s">
        <v>0</v>
      </c>
      <c r="EB4986" s="6" t="s">
        <v>4</v>
      </c>
      <c r="EC4986" s="6" t="s">
        <v>147</v>
      </c>
      <c r="ED4986" s="6" t="s">
        <v>148</v>
      </c>
      <c r="EE4986" s="6" t="s">
        <v>97</v>
      </c>
      <c r="EF4986" s="6" t="s">
        <v>98</v>
      </c>
      <c r="EG4986" s="6">
        <v>87</v>
      </c>
      <c r="EH4986" s="6">
        <v>461</v>
      </c>
      <c r="EI4986" s="6">
        <v>90</v>
      </c>
      <c r="EJ4986" s="6">
        <v>489</v>
      </c>
      <c r="EK4986" s="6">
        <v>90</v>
      </c>
      <c r="EL4986" s="6">
        <v>489</v>
      </c>
      <c r="EM4986" s="6" t="s">
        <v>108</v>
      </c>
      <c r="EN4986" s="6" t="s">
        <v>23</v>
      </c>
      <c r="EO4986" s="6">
        <v>489</v>
      </c>
    </row>
    <row r="4987" spans="131:145" x14ac:dyDescent="0.25">
      <c r="EA4987" s="6" t="s">
        <v>0</v>
      </c>
      <c r="EB4987" s="6" t="s">
        <v>9</v>
      </c>
      <c r="EC4987" s="6" t="s">
        <v>1835</v>
      </c>
      <c r="ED4987" s="6" t="s">
        <v>208</v>
      </c>
      <c r="EE4987" s="6" t="s">
        <v>209</v>
      </c>
      <c r="EF4987" s="6" t="s">
        <v>125</v>
      </c>
      <c r="EG4987" s="6">
        <v>541</v>
      </c>
      <c r="EH4987" s="6">
        <v>2607</v>
      </c>
      <c r="EI4987" s="6">
        <v>545</v>
      </c>
      <c r="EJ4987" s="6">
        <v>2544</v>
      </c>
      <c r="EK4987" s="6">
        <v>545</v>
      </c>
      <c r="EL4987" s="6">
        <v>2545</v>
      </c>
      <c r="EM4987" s="6" t="s">
        <v>108</v>
      </c>
      <c r="EN4987" s="6" t="s">
        <v>23</v>
      </c>
      <c r="EO4987" s="6">
        <v>2545</v>
      </c>
    </row>
    <row r="4988" spans="131:145" x14ac:dyDescent="0.25">
      <c r="EA4988" s="6" t="s">
        <v>0</v>
      </c>
      <c r="EB4988" s="6" t="s">
        <v>9</v>
      </c>
      <c r="EC4988" s="6" t="s">
        <v>1835</v>
      </c>
      <c r="ED4988" s="6" t="s">
        <v>208</v>
      </c>
      <c r="EE4988" s="6" t="s">
        <v>209</v>
      </c>
      <c r="EF4988" s="6" t="s">
        <v>125</v>
      </c>
      <c r="EG4988" s="6">
        <v>541</v>
      </c>
      <c r="EH4988" s="6">
        <v>2607</v>
      </c>
      <c r="EI4988" s="6">
        <v>545</v>
      </c>
      <c r="EJ4988" s="6">
        <v>2544</v>
      </c>
      <c r="EK4988" s="6">
        <v>545</v>
      </c>
      <c r="EL4988" s="6">
        <v>2545</v>
      </c>
      <c r="EM4988" s="6" t="s">
        <v>108</v>
      </c>
      <c r="EN4988" s="6" t="s">
        <v>22</v>
      </c>
      <c r="EO4988" s="6">
        <v>1120</v>
      </c>
    </row>
    <row r="4989" spans="131:145" x14ac:dyDescent="0.25">
      <c r="EA4989" s="6" t="s">
        <v>0</v>
      </c>
      <c r="EB4989" s="6" t="s">
        <v>5</v>
      </c>
      <c r="EC4989" s="6" t="s">
        <v>271</v>
      </c>
      <c r="ED4989" s="6" t="s">
        <v>272</v>
      </c>
      <c r="EE4989" s="6" t="s">
        <v>97</v>
      </c>
      <c r="EF4989" s="6" t="s">
        <v>125</v>
      </c>
      <c r="EG4989" s="6">
        <v>18</v>
      </c>
      <c r="EH4989" s="6">
        <v>82</v>
      </c>
      <c r="EI4989" s="6">
        <v>18</v>
      </c>
      <c r="EJ4989" s="6">
        <v>82</v>
      </c>
      <c r="EK4989" s="6">
        <v>18</v>
      </c>
      <c r="EL4989" s="6">
        <v>80</v>
      </c>
      <c r="EM4989" s="6" t="s">
        <v>108</v>
      </c>
      <c r="EN4989" s="6" t="s">
        <v>21</v>
      </c>
      <c r="EO4989" s="6">
        <v>49</v>
      </c>
    </row>
    <row r="4990" spans="131:145" x14ac:dyDescent="0.25">
      <c r="EA4990" s="6" t="s">
        <v>0</v>
      </c>
      <c r="EB4990" s="6" t="s">
        <v>5</v>
      </c>
      <c r="EC4990" s="6" t="s">
        <v>269</v>
      </c>
      <c r="ED4990" s="6" t="s">
        <v>270</v>
      </c>
      <c r="EE4990" s="6" t="s">
        <v>97</v>
      </c>
      <c r="EF4990" s="6" t="s">
        <v>98</v>
      </c>
      <c r="EG4990" s="6">
        <v>31</v>
      </c>
      <c r="EH4990" s="6">
        <v>170</v>
      </c>
      <c r="EI4990" s="6">
        <v>25</v>
      </c>
      <c r="EJ4990" s="6">
        <v>125</v>
      </c>
      <c r="EK4990" s="6">
        <v>31</v>
      </c>
      <c r="EL4990" s="6">
        <v>170</v>
      </c>
      <c r="EM4990" s="6" t="s">
        <v>108</v>
      </c>
      <c r="EN4990" s="6" t="s">
        <v>22</v>
      </c>
      <c r="EO4990" s="6">
        <v>76</v>
      </c>
    </row>
    <row r="4991" spans="131:145" x14ac:dyDescent="0.25">
      <c r="EA4991" s="6" t="s">
        <v>0</v>
      </c>
      <c r="EB4991" s="6" t="s">
        <v>8</v>
      </c>
      <c r="EC4991" s="6" t="s">
        <v>1800</v>
      </c>
      <c r="ED4991" s="6" t="s">
        <v>129</v>
      </c>
      <c r="EE4991" s="6" t="s">
        <v>97</v>
      </c>
      <c r="EF4991" s="6" t="s">
        <v>125</v>
      </c>
      <c r="EG4991" s="6">
        <v>46</v>
      </c>
      <c r="EH4991" s="6">
        <v>272</v>
      </c>
      <c r="EI4991" s="6">
        <v>45</v>
      </c>
      <c r="EJ4991" s="6">
        <v>257</v>
      </c>
      <c r="EK4991" s="6">
        <v>45</v>
      </c>
      <c r="EL4991" s="6">
        <v>269</v>
      </c>
      <c r="EM4991" s="6" t="s">
        <v>108</v>
      </c>
      <c r="EN4991" s="6" t="s">
        <v>21</v>
      </c>
      <c r="EO4991" s="6">
        <v>143</v>
      </c>
    </row>
    <row r="4992" spans="131:145" x14ac:dyDescent="0.25">
      <c r="EA4992" s="6" t="s">
        <v>0</v>
      </c>
      <c r="EB4992" s="6" t="s">
        <v>5</v>
      </c>
      <c r="EC4992" s="6" t="s">
        <v>259</v>
      </c>
      <c r="ED4992" s="6" t="s">
        <v>260</v>
      </c>
      <c r="EE4992" s="6" t="s">
        <v>97</v>
      </c>
      <c r="EF4992" s="6" t="s">
        <v>98</v>
      </c>
      <c r="EG4992" s="6">
        <v>94</v>
      </c>
      <c r="EH4992" s="6">
        <v>341</v>
      </c>
      <c r="EI4992" s="6">
        <v>65</v>
      </c>
      <c r="EJ4992" s="6">
        <v>240</v>
      </c>
      <c r="EK4992" s="6">
        <v>95</v>
      </c>
      <c r="EL4992" s="6">
        <v>343</v>
      </c>
      <c r="EM4992" s="6" t="s">
        <v>108</v>
      </c>
      <c r="EN4992" s="6" t="s">
        <v>23</v>
      </c>
      <c r="EO4992" s="6">
        <v>343</v>
      </c>
    </row>
    <row r="4993" spans="131:145" x14ac:dyDescent="0.25">
      <c r="EA4993" s="6" t="s">
        <v>0</v>
      </c>
      <c r="EB4993" s="6" t="s">
        <v>5</v>
      </c>
      <c r="EC4993" s="6" t="s">
        <v>259</v>
      </c>
      <c r="ED4993" s="6" t="s">
        <v>260</v>
      </c>
      <c r="EE4993" s="6" t="s">
        <v>97</v>
      </c>
      <c r="EF4993" s="6" t="s">
        <v>98</v>
      </c>
      <c r="EG4993" s="6">
        <v>94</v>
      </c>
      <c r="EH4993" s="6">
        <v>341</v>
      </c>
      <c r="EI4993" s="6">
        <v>65</v>
      </c>
      <c r="EJ4993" s="6">
        <v>240</v>
      </c>
      <c r="EK4993" s="6">
        <v>95</v>
      </c>
      <c r="EL4993" s="6">
        <v>343</v>
      </c>
      <c r="EM4993" s="6" t="s">
        <v>108</v>
      </c>
      <c r="EN4993" s="6" t="s">
        <v>22</v>
      </c>
      <c r="EO4993" s="6">
        <v>163</v>
      </c>
    </row>
    <row r="4994" spans="131:145" x14ac:dyDescent="0.25">
      <c r="EA4994" s="6" t="s">
        <v>0</v>
      </c>
      <c r="EB4994" s="6" t="s">
        <v>4</v>
      </c>
      <c r="EC4994" s="6" t="s">
        <v>688</v>
      </c>
      <c r="ED4994" s="6" t="s">
        <v>689</v>
      </c>
      <c r="EE4994" s="6" t="s">
        <v>97</v>
      </c>
      <c r="EF4994" s="6" t="s">
        <v>98</v>
      </c>
      <c r="EG4994" s="6">
        <v>107</v>
      </c>
      <c r="EH4994" s="6">
        <v>501</v>
      </c>
      <c r="EI4994" s="6">
        <v>107</v>
      </c>
      <c r="EJ4994" s="6">
        <v>503</v>
      </c>
      <c r="EK4994" s="6">
        <v>107</v>
      </c>
      <c r="EL4994" s="6">
        <v>497</v>
      </c>
      <c r="EM4994" s="6" t="s">
        <v>108</v>
      </c>
      <c r="EN4994" s="6" t="s">
        <v>23</v>
      </c>
      <c r="EO4994" s="6">
        <v>497</v>
      </c>
    </row>
    <row r="4995" spans="131:145" x14ac:dyDescent="0.25">
      <c r="EA4995" s="6" t="s">
        <v>0</v>
      </c>
      <c r="EB4995" s="6" t="s">
        <v>4</v>
      </c>
      <c r="EC4995" s="6" t="s">
        <v>153</v>
      </c>
      <c r="ED4995" s="6" t="s">
        <v>154</v>
      </c>
      <c r="EE4995" s="6" t="s">
        <v>97</v>
      </c>
      <c r="EF4995" s="6" t="s">
        <v>98</v>
      </c>
      <c r="EG4995" s="6">
        <v>35</v>
      </c>
      <c r="EH4995" s="6">
        <v>175</v>
      </c>
      <c r="EI4995" s="6">
        <v>32</v>
      </c>
      <c r="EJ4995" s="6">
        <v>173</v>
      </c>
      <c r="EK4995" s="6">
        <v>43</v>
      </c>
      <c r="EL4995" s="6">
        <v>212</v>
      </c>
      <c r="EM4995" s="6" t="s">
        <v>108</v>
      </c>
      <c r="EN4995" s="6" t="s">
        <v>23</v>
      </c>
      <c r="EO4995" s="6">
        <v>212</v>
      </c>
    </row>
    <row r="4996" spans="131:145" x14ac:dyDescent="0.25">
      <c r="EA4996" s="6" t="s">
        <v>0</v>
      </c>
      <c r="EB4996" s="6" t="s">
        <v>5</v>
      </c>
      <c r="EC4996" s="6" t="s">
        <v>840</v>
      </c>
      <c r="ED4996" s="6" t="s">
        <v>841</v>
      </c>
      <c r="EE4996" s="6" t="s">
        <v>209</v>
      </c>
      <c r="EF4996" s="6" t="s">
        <v>125</v>
      </c>
      <c r="EG4996" s="6">
        <v>640</v>
      </c>
      <c r="EH4996" s="6">
        <v>2600</v>
      </c>
      <c r="EI4996" s="6">
        <v>623</v>
      </c>
      <c r="EJ4996" s="6">
        <v>2635</v>
      </c>
      <c r="EK4996" s="6">
        <v>623</v>
      </c>
      <c r="EL4996" s="6">
        <v>2635</v>
      </c>
      <c r="EM4996" s="6" t="s">
        <v>108</v>
      </c>
      <c r="EN4996" s="6" t="s">
        <v>23</v>
      </c>
      <c r="EO4996" s="6">
        <v>2635</v>
      </c>
    </row>
    <row r="4997" spans="131:145" x14ac:dyDescent="0.25">
      <c r="EA4997" s="6" t="s">
        <v>0</v>
      </c>
      <c r="EB4997" s="6" t="s">
        <v>8</v>
      </c>
      <c r="EC4997" s="6" t="s">
        <v>1816</v>
      </c>
      <c r="ED4997" s="6" t="s">
        <v>127</v>
      </c>
      <c r="EE4997" s="6" t="s">
        <v>97</v>
      </c>
      <c r="EF4997" s="6" t="s">
        <v>132</v>
      </c>
      <c r="EG4997" s="6">
        <v>50</v>
      </c>
      <c r="EH4997" s="6">
        <v>295</v>
      </c>
      <c r="EI4997" s="6">
        <v>50</v>
      </c>
      <c r="EJ4997" s="6">
        <v>293</v>
      </c>
      <c r="EK4997" s="6">
        <v>50</v>
      </c>
      <c r="EL4997" s="6">
        <v>293</v>
      </c>
      <c r="EM4997" s="6" t="s">
        <v>108</v>
      </c>
      <c r="EN4997" s="6" t="s">
        <v>23</v>
      </c>
      <c r="EO4997" s="6">
        <v>293</v>
      </c>
    </row>
    <row r="4998" spans="131:145" x14ac:dyDescent="0.25">
      <c r="EA4998" s="6" t="s">
        <v>0</v>
      </c>
      <c r="EB4998" s="6" t="s">
        <v>12</v>
      </c>
      <c r="EC4998" s="6" t="s">
        <v>1848</v>
      </c>
      <c r="ED4998" s="6" t="s">
        <v>198</v>
      </c>
      <c r="EE4998" s="6" t="s">
        <v>97</v>
      </c>
      <c r="EF4998" s="6" t="s">
        <v>125</v>
      </c>
      <c r="EG4998" s="6">
        <v>20</v>
      </c>
      <c r="EH4998" s="6">
        <v>106</v>
      </c>
      <c r="EI4998" s="6">
        <v>13</v>
      </c>
      <c r="EJ4998" s="6">
        <v>94</v>
      </c>
      <c r="EK4998" s="6">
        <v>18</v>
      </c>
      <c r="EL4998" s="6">
        <v>94</v>
      </c>
      <c r="EM4998" s="6" t="s">
        <v>108</v>
      </c>
      <c r="EN4998" s="6" t="s">
        <v>21</v>
      </c>
      <c r="EO4998" s="6">
        <v>47</v>
      </c>
    </row>
    <row r="4999" spans="131:145" x14ac:dyDescent="0.25">
      <c r="EA4999" s="6" t="s">
        <v>0</v>
      </c>
      <c r="EB4999" s="6" t="s">
        <v>13</v>
      </c>
      <c r="EC4999" s="6" t="s">
        <v>179</v>
      </c>
      <c r="ED4999" s="6" t="s">
        <v>180</v>
      </c>
      <c r="EE4999" s="6" t="s">
        <v>97</v>
      </c>
      <c r="EF4999" s="6" t="s">
        <v>125</v>
      </c>
      <c r="EG4999" s="6">
        <v>13</v>
      </c>
      <c r="EH4999" s="6">
        <v>70</v>
      </c>
      <c r="EI4999" s="6">
        <v>8</v>
      </c>
      <c r="EJ4999" s="6">
        <v>49</v>
      </c>
      <c r="EK4999" s="6">
        <v>12</v>
      </c>
      <c r="EL4999" s="6">
        <v>70</v>
      </c>
      <c r="EM4999" s="6" t="s">
        <v>108</v>
      </c>
      <c r="EN4999" s="6" t="s">
        <v>23</v>
      </c>
      <c r="EO4999" s="6">
        <v>70</v>
      </c>
    </row>
    <row r="5000" spans="131:145" x14ac:dyDescent="0.25">
      <c r="EA5000" s="6" t="s">
        <v>0</v>
      </c>
      <c r="EB5000" s="6" t="s">
        <v>12</v>
      </c>
      <c r="EC5000" s="6" t="s">
        <v>1848</v>
      </c>
      <c r="ED5000" s="6" t="s">
        <v>198</v>
      </c>
      <c r="EE5000" s="6" t="s">
        <v>97</v>
      </c>
      <c r="EF5000" s="6" t="s">
        <v>125</v>
      </c>
      <c r="EG5000" s="6">
        <v>20</v>
      </c>
      <c r="EH5000" s="6">
        <v>106</v>
      </c>
      <c r="EI5000" s="6">
        <v>13</v>
      </c>
      <c r="EJ5000" s="6">
        <v>94</v>
      </c>
      <c r="EK5000" s="6">
        <v>18</v>
      </c>
      <c r="EL5000" s="6">
        <v>94</v>
      </c>
      <c r="EM5000" s="6" t="s">
        <v>108</v>
      </c>
      <c r="EN5000" s="6" t="s">
        <v>22</v>
      </c>
      <c r="EO5000" s="6">
        <v>47</v>
      </c>
    </row>
    <row r="5001" spans="131:145" x14ac:dyDescent="0.25">
      <c r="EA5001" s="6" t="s">
        <v>0</v>
      </c>
      <c r="EB5001" s="6" t="s">
        <v>13</v>
      </c>
      <c r="EC5001" s="6" t="s">
        <v>245</v>
      </c>
      <c r="ED5001" s="6" t="s">
        <v>246</v>
      </c>
      <c r="EE5001" s="6" t="s">
        <v>97</v>
      </c>
      <c r="EF5001" s="6" t="s">
        <v>98</v>
      </c>
      <c r="EG5001" s="6">
        <v>25</v>
      </c>
      <c r="EH5001" s="6">
        <v>133</v>
      </c>
      <c r="EI5001" s="6">
        <v>22</v>
      </c>
      <c r="EJ5001" s="6">
        <v>95</v>
      </c>
      <c r="EK5001" s="6">
        <v>25</v>
      </c>
      <c r="EL5001" s="6">
        <v>134</v>
      </c>
      <c r="EM5001" s="6" t="s">
        <v>108</v>
      </c>
      <c r="EN5001" s="6" t="s">
        <v>21</v>
      </c>
      <c r="EO5001" s="6">
        <v>63</v>
      </c>
    </row>
    <row r="5002" spans="131:145" x14ac:dyDescent="0.25">
      <c r="EA5002" s="6" t="s">
        <v>0</v>
      </c>
      <c r="EB5002" s="6" t="s">
        <v>13</v>
      </c>
      <c r="EC5002" s="6" t="s">
        <v>245</v>
      </c>
      <c r="ED5002" s="6" t="s">
        <v>246</v>
      </c>
      <c r="EE5002" s="6" t="s">
        <v>97</v>
      </c>
      <c r="EF5002" s="6" t="s">
        <v>98</v>
      </c>
      <c r="EG5002" s="6">
        <v>25</v>
      </c>
      <c r="EH5002" s="6">
        <v>133</v>
      </c>
      <c r="EI5002" s="6">
        <v>22</v>
      </c>
      <c r="EJ5002" s="6">
        <v>95</v>
      </c>
      <c r="EK5002" s="6">
        <v>25</v>
      </c>
      <c r="EL5002" s="6">
        <v>134</v>
      </c>
      <c r="EM5002" s="6" t="s">
        <v>108</v>
      </c>
      <c r="EN5002" s="6" t="s">
        <v>22</v>
      </c>
      <c r="EO5002" s="6">
        <v>71</v>
      </c>
    </row>
    <row r="5003" spans="131:145" x14ac:dyDescent="0.25">
      <c r="EA5003" s="6" t="s">
        <v>3</v>
      </c>
      <c r="EB5003" s="6" t="s">
        <v>15</v>
      </c>
      <c r="EC5003" s="6" t="s">
        <v>806</v>
      </c>
      <c r="ED5003" s="6" t="s">
        <v>807</v>
      </c>
      <c r="EE5003" s="6" t="s">
        <v>97</v>
      </c>
      <c r="EF5003" s="6" t="s">
        <v>125</v>
      </c>
      <c r="EG5003" s="6">
        <v>178</v>
      </c>
      <c r="EH5003" s="6">
        <v>827</v>
      </c>
      <c r="EI5003" s="6">
        <v>194</v>
      </c>
      <c r="EJ5003" s="6">
        <v>890</v>
      </c>
      <c r="EK5003" s="6">
        <v>194</v>
      </c>
      <c r="EL5003" s="6">
        <v>890</v>
      </c>
      <c r="EM5003" s="6" t="s">
        <v>108</v>
      </c>
      <c r="EN5003" s="6" t="s">
        <v>22</v>
      </c>
      <c r="EO5003" s="6">
        <v>449</v>
      </c>
    </row>
    <row r="5004" spans="131:145" x14ac:dyDescent="0.25">
      <c r="EA5004" s="6" t="s">
        <v>3</v>
      </c>
      <c r="EB5004" s="6" t="s">
        <v>15</v>
      </c>
      <c r="EC5004" s="6" t="s">
        <v>234</v>
      </c>
      <c r="ED5004" s="6" t="s">
        <v>1060</v>
      </c>
      <c r="EE5004" s="6" t="s">
        <v>97</v>
      </c>
      <c r="EF5004" s="6" t="s">
        <v>132</v>
      </c>
      <c r="EG5004" s="6">
        <v>21</v>
      </c>
      <c r="EH5004" s="6">
        <v>107</v>
      </c>
      <c r="EI5004" s="6">
        <v>22</v>
      </c>
      <c r="EJ5004" s="6">
        <v>108</v>
      </c>
      <c r="EK5004" s="6">
        <v>22</v>
      </c>
      <c r="EL5004" s="6">
        <v>0</v>
      </c>
      <c r="EM5004" s="6" t="s">
        <v>108</v>
      </c>
      <c r="EN5004" s="6" t="s">
        <v>21</v>
      </c>
      <c r="EO5004" s="6">
        <v>0</v>
      </c>
    </row>
    <row r="5005" spans="131:145" x14ac:dyDescent="0.25">
      <c r="EA5005" s="6" t="s">
        <v>3</v>
      </c>
      <c r="EB5005" s="6" t="s">
        <v>15</v>
      </c>
      <c r="EC5005" s="6" t="s">
        <v>806</v>
      </c>
      <c r="ED5005" s="6" t="s">
        <v>807</v>
      </c>
      <c r="EE5005" s="6" t="s">
        <v>97</v>
      </c>
      <c r="EF5005" s="6" t="s">
        <v>125</v>
      </c>
      <c r="EG5005" s="6">
        <v>178</v>
      </c>
      <c r="EH5005" s="6">
        <v>827</v>
      </c>
      <c r="EI5005" s="6">
        <v>194</v>
      </c>
      <c r="EJ5005" s="6">
        <v>890</v>
      </c>
      <c r="EK5005" s="6">
        <v>194</v>
      </c>
      <c r="EL5005" s="6">
        <v>890</v>
      </c>
      <c r="EM5005" s="6" t="s">
        <v>108</v>
      </c>
      <c r="EN5005" s="6" t="s">
        <v>21</v>
      </c>
      <c r="EO5005" s="6">
        <v>441</v>
      </c>
    </row>
    <row r="5006" spans="131:145" x14ac:dyDescent="0.25">
      <c r="EA5006" s="6" t="s">
        <v>3</v>
      </c>
      <c r="EB5006" s="6" t="s">
        <v>15</v>
      </c>
      <c r="EC5006" s="6" t="s">
        <v>234</v>
      </c>
      <c r="ED5006" s="6" t="s">
        <v>1060</v>
      </c>
      <c r="EE5006" s="6" t="s">
        <v>97</v>
      </c>
      <c r="EF5006" s="6" t="s">
        <v>132</v>
      </c>
      <c r="EG5006" s="6">
        <v>21</v>
      </c>
      <c r="EH5006" s="6">
        <v>107</v>
      </c>
      <c r="EI5006" s="6">
        <v>22</v>
      </c>
      <c r="EJ5006" s="6">
        <v>108</v>
      </c>
      <c r="EK5006" s="6">
        <v>22</v>
      </c>
      <c r="EL5006" s="6">
        <v>0</v>
      </c>
      <c r="EM5006" s="6" t="s">
        <v>108</v>
      </c>
      <c r="EN5006" s="6" t="s">
        <v>22</v>
      </c>
      <c r="EO5006" s="6">
        <v>0</v>
      </c>
    </row>
    <row r="5007" spans="131:145" x14ac:dyDescent="0.25">
      <c r="EA5007" s="6" t="s">
        <v>3</v>
      </c>
      <c r="EB5007" s="6" t="s">
        <v>14</v>
      </c>
      <c r="EC5007" s="6" t="s">
        <v>780</v>
      </c>
      <c r="ED5007" s="6" t="s">
        <v>781</v>
      </c>
      <c r="EE5007" s="6" t="s">
        <v>97</v>
      </c>
      <c r="EF5007" s="6" t="s">
        <v>98</v>
      </c>
      <c r="EG5007" s="6">
        <v>73</v>
      </c>
      <c r="EH5007" s="6">
        <v>393</v>
      </c>
      <c r="EI5007" s="6">
        <v>73</v>
      </c>
      <c r="EJ5007" s="6">
        <v>393</v>
      </c>
      <c r="EK5007" s="6">
        <v>73</v>
      </c>
      <c r="EL5007" s="6">
        <v>393</v>
      </c>
      <c r="EM5007" s="6" t="s">
        <v>108</v>
      </c>
      <c r="EN5007" s="6" t="s">
        <v>23</v>
      </c>
      <c r="EO5007" s="6">
        <v>393</v>
      </c>
    </row>
    <row r="5008" spans="131:145" x14ac:dyDescent="0.25">
      <c r="EA5008" s="6" t="s">
        <v>0</v>
      </c>
      <c r="EB5008" s="6" t="s">
        <v>13</v>
      </c>
      <c r="EC5008" s="6" t="s">
        <v>245</v>
      </c>
      <c r="ED5008" s="6" t="s">
        <v>246</v>
      </c>
      <c r="EE5008" s="6" t="s">
        <v>97</v>
      </c>
      <c r="EF5008" s="6" t="s">
        <v>98</v>
      </c>
      <c r="EG5008" s="6">
        <v>25</v>
      </c>
      <c r="EH5008" s="6">
        <v>133</v>
      </c>
      <c r="EI5008" s="6">
        <v>22</v>
      </c>
      <c r="EJ5008" s="6">
        <v>95</v>
      </c>
      <c r="EK5008" s="6">
        <v>25</v>
      </c>
      <c r="EL5008" s="6">
        <v>134</v>
      </c>
      <c r="EM5008" s="6" t="s">
        <v>108</v>
      </c>
      <c r="EN5008" s="6" t="s">
        <v>23</v>
      </c>
      <c r="EO5008" s="6">
        <v>134</v>
      </c>
    </row>
    <row r="5009" spans="131:145" x14ac:dyDescent="0.25">
      <c r="EA5009" s="6" t="s">
        <v>0</v>
      </c>
      <c r="EB5009" s="6" t="s">
        <v>13</v>
      </c>
      <c r="EC5009" s="6" t="s">
        <v>181</v>
      </c>
      <c r="ED5009" s="6" t="s">
        <v>182</v>
      </c>
      <c r="EE5009" s="6" t="s">
        <v>97</v>
      </c>
      <c r="EF5009" s="6" t="s">
        <v>98</v>
      </c>
      <c r="EG5009" s="6">
        <v>16</v>
      </c>
      <c r="EH5009" s="6">
        <v>58</v>
      </c>
      <c r="EI5009" s="6">
        <v>10</v>
      </c>
      <c r="EJ5009" s="6">
        <v>45</v>
      </c>
      <c r="EK5009" s="6">
        <v>16</v>
      </c>
      <c r="EL5009" s="6">
        <v>58</v>
      </c>
      <c r="EM5009" s="6" t="s">
        <v>108</v>
      </c>
      <c r="EN5009" s="6" t="s">
        <v>21</v>
      </c>
      <c r="EO5009" s="6">
        <v>27</v>
      </c>
    </row>
    <row r="5010" spans="131:145" x14ac:dyDescent="0.25">
      <c r="EA5010" s="6" t="s">
        <v>3</v>
      </c>
      <c r="EB5010" s="6" t="s">
        <v>15</v>
      </c>
      <c r="EC5010" s="6" t="s">
        <v>787</v>
      </c>
      <c r="ED5010" s="6" t="s">
        <v>788</v>
      </c>
      <c r="EE5010" s="6" t="s">
        <v>97</v>
      </c>
      <c r="EF5010" s="6" t="s">
        <v>125</v>
      </c>
      <c r="EG5010" s="6">
        <v>87</v>
      </c>
      <c r="EH5010" s="6">
        <v>488</v>
      </c>
      <c r="EI5010" s="6">
        <v>86</v>
      </c>
      <c r="EJ5010" s="6">
        <v>472</v>
      </c>
      <c r="EK5010" s="6">
        <v>86</v>
      </c>
      <c r="EL5010" s="6">
        <v>472</v>
      </c>
      <c r="EM5010" s="6" t="s">
        <v>108</v>
      </c>
      <c r="EN5010" s="6" t="s">
        <v>21</v>
      </c>
      <c r="EO5010" s="6">
        <v>240</v>
      </c>
    </row>
    <row r="5011" spans="131:145" x14ac:dyDescent="0.25">
      <c r="EA5011" s="6" t="s">
        <v>0</v>
      </c>
      <c r="EB5011" s="6" t="s">
        <v>9</v>
      </c>
      <c r="EC5011" s="6" t="s">
        <v>759</v>
      </c>
      <c r="ED5011" s="6" t="s">
        <v>760</v>
      </c>
      <c r="EE5011" s="6" t="s">
        <v>97</v>
      </c>
      <c r="EF5011" s="6" t="s">
        <v>125</v>
      </c>
      <c r="EG5011" s="6">
        <v>319</v>
      </c>
      <c r="EH5011" s="6">
        <v>1567</v>
      </c>
      <c r="EI5011" s="6">
        <v>133</v>
      </c>
      <c r="EJ5011" s="6">
        <v>499</v>
      </c>
      <c r="EK5011" s="6">
        <v>133</v>
      </c>
      <c r="EL5011" s="6">
        <v>499</v>
      </c>
      <c r="EM5011" s="6" t="s">
        <v>108</v>
      </c>
      <c r="EN5011" s="6" t="s">
        <v>21</v>
      </c>
      <c r="EO5011" s="6">
        <v>255</v>
      </c>
    </row>
    <row r="5012" spans="131:145" x14ac:dyDescent="0.25">
      <c r="EA5012" s="6" t="s">
        <v>0</v>
      </c>
      <c r="EB5012" s="6" t="s">
        <v>13</v>
      </c>
      <c r="EC5012" s="6" t="s">
        <v>205</v>
      </c>
      <c r="ED5012" s="6" t="s">
        <v>206</v>
      </c>
      <c r="EE5012" s="6" t="s">
        <v>97</v>
      </c>
      <c r="EF5012" s="6" t="s">
        <v>125</v>
      </c>
      <c r="EG5012" s="6">
        <v>116</v>
      </c>
      <c r="EH5012" s="6">
        <v>530</v>
      </c>
      <c r="EI5012" s="6">
        <v>105</v>
      </c>
      <c r="EJ5012" s="6">
        <v>464</v>
      </c>
      <c r="EK5012" s="6">
        <v>105</v>
      </c>
      <c r="EL5012" s="6">
        <v>492</v>
      </c>
      <c r="EM5012" s="6" t="s">
        <v>108</v>
      </c>
      <c r="EN5012" s="6" t="s">
        <v>23</v>
      </c>
      <c r="EO5012" s="6">
        <v>492</v>
      </c>
    </row>
    <row r="5013" spans="131:145" x14ac:dyDescent="0.25">
      <c r="EA5013" s="6" t="s">
        <v>3</v>
      </c>
      <c r="EB5013" s="6" t="s">
        <v>15</v>
      </c>
      <c r="EC5013" s="6" t="s">
        <v>787</v>
      </c>
      <c r="ED5013" s="6" t="s">
        <v>788</v>
      </c>
      <c r="EE5013" s="6" t="s">
        <v>97</v>
      </c>
      <c r="EF5013" s="6" t="s">
        <v>125</v>
      </c>
      <c r="EG5013" s="6">
        <v>87</v>
      </c>
      <c r="EH5013" s="6">
        <v>488</v>
      </c>
      <c r="EI5013" s="6">
        <v>86</v>
      </c>
      <c r="EJ5013" s="6">
        <v>472</v>
      </c>
      <c r="EK5013" s="6">
        <v>86</v>
      </c>
      <c r="EL5013" s="6">
        <v>472</v>
      </c>
      <c r="EM5013" s="6" t="s">
        <v>108</v>
      </c>
      <c r="EN5013" s="6" t="s">
        <v>22</v>
      </c>
      <c r="EO5013" s="6">
        <v>232</v>
      </c>
    </row>
    <row r="5014" spans="131:145" x14ac:dyDescent="0.25">
      <c r="EA5014" s="6" t="s">
        <v>0</v>
      </c>
      <c r="EB5014" s="6" t="s">
        <v>9</v>
      </c>
      <c r="EC5014" s="6" t="s">
        <v>756</v>
      </c>
      <c r="ED5014" s="6" t="s">
        <v>757</v>
      </c>
      <c r="EE5014" s="6" t="s">
        <v>97</v>
      </c>
      <c r="EF5014" s="6" t="s">
        <v>125</v>
      </c>
      <c r="EG5014" s="6">
        <v>115</v>
      </c>
      <c r="EH5014" s="6">
        <v>532</v>
      </c>
      <c r="EI5014" s="6">
        <v>115</v>
      </c>
      <c r="EJ5014" s="6">
        <v>537</v>
      </c>
      <c r="EK5014" s="6">
        <v>115</v>
      </c>
      <c r="EL5014" s="6">
        <v>537</v>
      </c>
      <c r="EM5014" s="6" t="s">
        <v>108</v>
      </c>
      <c r="EN5014" s="6" t="s">
        <v>23</v>
      </c>
      <c r="EO5014" s="6">
        <v>537</v>
      </c>
    </row>
    <row r="5015" spans="131:145" x14ac:dyDescent="0.25">
      <c r="EA5015" s="6" t="s">
        <v>3</v>
      </c>
      <c r="EB5015" s="6" t="s">
        <v>15</v>
      </c>
      <c r="EC5015" s="6" t="s">
        <v>234</v>
      </c>
      <c r="ED5015" s="6" t="s">
        <v>1060</v>
      </c>
      <c r="EE5015" s="6" t="s">
        <v>97</v>
      </c>
      <c r="EF5015" s="6" t="s">
        <v>132</v>
      </c>
      <c r="EG5015" s="6">
        <v>21</v>
      </c>
      <c r="EH5015" s="6">
        <v>107</v>
      </c>
      <c r="EI5015" s="6">
        <v>22</v>
      </c>
      <c r="EJ5015" s="6">
        <v>108</v>
      </c>
      <c r="EK5015" s="6">
        <v>22</v>
      </c>
      <c r="EL5015" s="6">
        <v>0</v>
      </c>
      <c r="EM5015" s="6" t="s">
        <v>108</v>
      </c>
      <c r="EN5015" s="6" t="s">
        <v>23</v>
      </c>
      <c r="EO5015" s="6">
        <v>0</v>
      </c>
    </row>
    <row r="5016" spans="131:145" x14ac:dyDescent="0.25">
      <c r="EA5016" s="6" t="s">
        <v>0</v>
      </c>
      <c r="EB5016" s="6" t="s">
        <v>937</v>
      </c>
      <c r="EC5016" s="6" t="s">
        <v>1082</v>
      </c>
      <c r="ED5016" s="6" t="s">
        <v>1083</v>
      </c>
      <c r="EE5016" s="6" t="s">
        <v>97</v>
      </c>
      <c r="EF5016" s="6" t="s">
        <v>98</v>
      </c>
      <c r="EG5016" s="6">
        <v>91</v>
      </c>
      <c r="EH5016" s="6">
        <v>400</v>
      </c>
      <c r="EI5016" s="6">
        <v>60</v>
      </c>
      <c r="EJ5016" s="6">
        <v>228</v>
      </c>
      <c r="EK5016" s="6">
        <v>74</v>
      </c>
      <c r="EL5016" s="6">
        <v>228</v>
      </c>
      <c r="EM5016" s="6" t="s">
        <v>108</v>
      </c>
      <c r="EN5016" s="6" t="s">
        <v>23</v>
      </c>
      <c r="EO5016" s="6">
        <v>228</v>
      </c>
    </row>
    <row r="5017" spans="131:145" x14ac:dyDescent="0.25">
      <c r="EA5017" s="6" t="s">
        <v>0</v>
      </c>
      <c r="EB5017" s="6" t="s">
        <v>13</v>
      </c>
      <c r="EC5017" s="6" t="s">
        <v>195</v>
      </c>
      <c r="ED5017" s="6" t="s">
        <v>196</v>
      </c>
      <c r="EE5017" s="6" t="s">
        <v>97</v>
      </c>
      <c r="EF5017" s="6" t="s">
        <v>132</v>
      </c>
      <c r="EG5017" s="6">
        <v>20</v>
      </c>
      <c r="EH5017" s="6">
        <v>64</v>
      </c>
      <c r="EI5017" s="6">
        <v>14</v>
      </c>
      <c r="EJ5017" s="6">
        <v>52</v>
      </c>
      <c r="EK5017" s="6">
        <v>14</v>
      </c>
      <c r="EL5017" s="6">
        <v>52</v>
      </c>
      <c r="EM5017" s="6" t="s">
        <v>108</v>
      </c>
      <c r="EN5017" s="6" t="s">
        <v>21</v>
      </c>
      <c r="EO5017" s="6">
        <v>27</v>
      </c>
    </row>
    <row r="5018" spans="131:145" x14ac:dyDescent="0.25">
      <c r="EA5018" s="6" t="s">
        <v>3</v>
      </c>
      <c r="EB5018" s="6" t="s">
        <v>15</v>
      </c>
      <c r="EC5018" s="6" t="s">
        <v>794</v>
      </c>
      <c r="ED5018" s="6" t="s">
        <v>795</v>
      </c>
      <c r="EE5018" s="6" t="s">
        <v>97</v>
      </c>
      <c r="EF5018" s="6" t="s">
        <v>125</v>
      </c>
      <c r="EG5018" s="6">
        <v>78</v>
      </c>
      <c r="EH5018" s="6">
        <v>390</v>
      </c>
      <c r="EI5018" s="6">
        <v>77</v>
      </c>
      <c r="EJ5018" s="6">
        <v>384</v>
      </c>
      <c r="EK5018" s="6">
        <v>77</v>
      </c>
      <c r="EL5018" s="6">
        <v>384</v>
      </c>
      <c r="EM5018" s="6" t="s">
        <v>108</v>
      </c>
      <c r="EN5018" s="6" t="s">
        <v>21</v>
      </c>
      <c r="EO5018" s="6">
        <v>214</v>
      </c>
    </row>
    <row r="5019" spans="131:145" x14ac:dyDescent="0.25">
      <c r="EA5019" s="6" t="s">
        <v>0</v>
      </c>
      <c r="EB5019" s="6" t="s">
        <v>13</v>
      </c>
      <c r="EC5019" s="6" t="s">
        <v>249</v>
      </c>
      <c r="ED5019" s="6" t="s">
        <v>250</v>
      </c>
      <c r="EE5019" s="6" t="s">
        <v>97</v>
      </c>
      <c r="EF5019" s="6" t="s">
        <v>98</v>
      </c>
      <c r="EG5019" s="6">
        <v>14</v>
      </c>
      <c r="EH5019" s="6">
        <v>83</v>
      </c>
      <c r="EI5019" s="6">
        <v>8</v>
      </c>
      <c r="EJ5019" s="6">
        <v>35</v>
      </c>
      <c r="EK5019" s="6">
        <v>13</v>
      </c>
      <c r="EL5019" s="6">
        <v>82</v>
      </c>
      <c r="EM5019" s="6" t="s">
        <v>108</v>
      </c>
      <c r="EN5019" s="6" t="s">
        <v>21</v>
      </c>
      <c r="EO5019" s="6">
        <v>38</v>
      </c>
    </row>
    <row r="5020" spans="131:145" x14ac:dyDescent="0.25">
      <c r="EA5020" s="6" t="s">
        <v>0</v>
      </c>
      <c r="EB5020" s="6" t="s">
        <v>13</v>
      </c>
      <c r="EC5020" s="6" t="s">
        <v>201</v>
      </c>
      <c r="ED5020" s="6" t="s">
        <v>202</v>
      </c>
      <c r="EE5020" s="6" t="s">
        <v>97</v>
      </c>
      <c r="EF5020" s="6" t="s">
        <v>132</v>
      </c>
      <c r="EG5020" s="6">
        <v>8</v>
      </c>
      <c r="EH5020" s="6">
        <v>40</v>
      </c>
      <c r="EI5020" s="6">
        <v>8</v>
      </c>
      <c r="EJ5020" s="6">
        <v>28</v>
      </c>
      <c r="EK5020" s="6">
        <v>8</v>
      </c>
      <c r="EL5020" s="6">
        <v>40</v>
      </c>
      <c r="EM5020" s="6" t="s">
        <v>108</v>
      </c>
      <c r="EN5020" s="6" t="s">
        <v>22</v>
      </c>
      <c r="EO5020" s="6">
        <v>17</v>
      </c>
    </row>
    <row r="5021" spans="131:145" x14ac:dyDescent="0.25">
      <c r="EA5021" s="6" t="s">
        <v>3</v>
      </c>
      <c r="EB5021" s="6" t="s">
        <v>15</v>
      </c>
      <c r="EC5021" s="6" t="s">
        <v>791</v>
      </c>
      <c r="ED5021" s="6" t="s">
        <v>792</v>
      </c>
      <c r="EE5021" s="6" t="s">
        <v>97</v>
      </c>
      <c r="EF5021" s="6" t="s">
        <v>98</v>
      </c>
      <c r="EG5021" s="6">
        <v>64</v>
      </c>
      <c r="EH5021" s="6">
        <v>305</v>
      </c>
      <c r="EI5021" s="6">
        <v>63</v>
      </c>
      <c r="EJ5021" s="6">
        <v>304</v>
      </c>
      <c r="EK5021" s="6">
        <v>63</v>
      </c>
      <c r="EL5021" s="6">
        <v>304</v>
      </c>
      <c r="EM5021" s="6" t="s">
        <v>108</v>
      </c>
      <c r="EN5021" s="6" t="s">
        <v>23</v>
      </c>
      <c r="EO5021" s="6">
        <v>304</v>
      </c>
    </row>
    <row r="5022" spans="131:145" x14ac:dyDescent="0.25">
      <c r="EA5022" s="6" t="s">
        <v>3</v>
      </c>
      <c r="EB5022" s="6" t="s">
        <v>15</v>
      </c>
      <c r="EC5022" s="6" t="s">
        <v>228</v>
      </c>
      <c r="ED5022" s="6" t="s">
        <v>229</v>
      </c>
      <c r="EE5022" s="6" t="s">
        <v>97</v>
      </c>
      <c r="EF5022" s="6" t="s">
        <v>98</v>
      </c>
      <c r="EG5022" s="6">
        <v>30</v>
      </c>
      <c r="EH5022" s="6">
        <v>139</v>
      </c>
      <c r="EI5022" s="6">
        <v>31</v>
      </c>
      <c r="EJ5022" s="6">
        <v>140</v>
      </c>
      <c r="EK5022" s="6">
        <v>31</v>
      </c>
      <c r="EL5022" s="6">
        <v>140</v>
      </c>
      <c r="EM5022" s="6" t="s">
        <v>108</v>
      </c>
      <c r="EN5022" s="6" t="s">
        <v>23</v>
      </c>
      <c r="EO5022" s="6">
        <v>140</v>
      </c>
    </row>
    <row r="5023" spans="131:145" x14ac:dyDescent="0.25">
      <c r="EA5023" s="6" t="s">
        <v>0</v>
      </c>
      <c r="EB5023" s="6" t="s">
        <v>13</v>
      </c>
      <c r="EC5023" s="6" t="s">
        <v>201</v>
      </c>
      <c r="ED5023" s="6" t="s">
        <v>202</v>
      </c>
      <c r="EE5023" s="6" t="s">
        <v>97</v>
      </c>
      <c r="EF5023" s="6" t="s">
        <v>132</v>
      </c>
      <c r="EG5023" s="6">
        <v>8</v>
      </c>
      <c r="EH5023" s="6">
        <v>40</v>
      </c>
      <c r="EI5023" s="6">
        <v>8</v>
      </c>
      <c r="EJ5023" s="6">
        <v>28</v>
      </c>
      <c r="EK5023" s="6">
        <v>8</v>
      </c>
      <c r="EL5023" s="6">
        <v>40</v>
      </c>
      <c r="EM5023" s="6" t="s">
        <v>108</v>
      </c>
      <c r="EN5023" s="6" t="s">
        <v>21</v>
      </c>
      <c r="EO5023" s="6">
        <v>23</v>
      </c>
    </row>
    <row r="5024" spans="131:145" x14ac:dyDescent="0.25">
      <c r="EA5024" s="6" t="s">
        <v>0</v>
      </c>
      <c r="EB5024" s="6" t="s">
        <v>13</v>
      </c>
      <c r="EC5024" s="6" t="s">
        <v>1080</v>
      </c>
      <c r="ED5024" s="6" t="s">
        <v>1081</v>
      </c>
      <c r="EE5024" s="6" t="s">
        <v>97</v>
      </c>
      <c r="EF5024" s="6" t="s">
        <v>125</v>
      </c>
      <c r="EG5024" s="6">
        <v>54</v>
      </c>
      <c r="EH5024" s="6">
        <v>242</v>
      </c>
      <c r="EI5024" s="6">
        <v>50</v>
      </c>
      <c r="EJ5024" s="6">
        <v>219</v>
      </c>
      <c r="EK5024" s="6">
        <v>50</v>
      </c>
      <c r="EL5024" s="6">
        <v>227</v>
      </c>
      <c r="EM5024" s="6" t="s">
        <v>108</v>
      </c>
      <c r="EN5024" s="6" t="s">
        <v>23</v>
      </c>
      <c r="EO5024" s="6">
        <v>227</v>
      </c>
    </row>
    <row r="5025" spans="131:145" x14ac:dyDescent="0.25">
      <c r="EA5025" s="6" t="s">
        <v>3</v>
      </c>
      <c r="EB5025" s="6" t="s">
        <v>1084</v>
      </c>
      <c r="EC5025" s="6" t="s">
        <v>1085</v>
      </c>
      <c r="ED5025" s="6" t="s">
        <v>1086</v>
      </c>
      <c r="EE5025" s="6" t="s">
        <v>97</v>
      </c>
      <c r="EF5025" s="6" t="s">
        <v>125</v>
      </c>
      <c r="EG5025" s="6">
        <v>44</v>
      </c>
      <c r="EH5025" s="6">
        <v>273</v>
      </c>
      <c r="EI5025" s="6">
        <v>40</v>
      </c>
      <c r="EJ5025" s="6">
        <v>208</v>
      </c>
      <c r="EK5025" s="6">
        <v>40</v>
      </c>
      <c r="EL5025" s="6">
        <v>208</v>
      </c>
      <c r="EM5025" s="6" t="s">
        <v>108</v>
      </c>
      <c r="EN5025" s="6" t="s">
        <v>21</v>
      </c>
      <c r="EO5025" s="6">
        <v>109</v>
      </c>
    </row>
    <row r="5026" spans="131:145" x14ac:dyDescent="0.25">
      <c r="EA5026" s="6" t="s">
        <v>3</v>
      </c>
      <c r="EB5026" s="6" t="s">
        <v>15</v>
      </c>
      <c r="EC5026" s="6" t="s">
        <v>228</v>
      </c>
      <c r="ED5026" s="6" t="s">
        <v>229</v>
      </c>
      <c r="EE5026" s="6" t="s">
        <v>97</v>
      </c>
      <c r="EF5026" s="6" t="s">
        <v>98</v>
      </c>
      <c r="EG5026" s="6">
        <v>30</v>
      </c>
      <c r="EH5026" s="6">
        <v>139</v>
      </c>
      <c r="EI5026" s="6">
        <v>31</v>
      </c>
      <c r="EJ5026" s="6">
        <v>140</v>
      </c>
      <c r="EK5026" s="6">
        <v>31</v>
      </c>
      <c r="EL5026" s="6">
        <v>140</v>
      </c>
      <c r="EM5026" s="6" t="s">
        <v>108</v>
      </c>
      <c r="EN5026" s="6" t="s">
        <v>21</v>
      </c>
      <c r="EO5026" s="6">
        <v>81</v>
      </c>
    </row>
    <row r="5027" spans="131:145" x14ac:dyDescent="0.25">
      <c r="EA5027" s="6" t="s">
        <v>0</v>
      </c>
      <c r="EB5027" s="6" t="s">
        <v>937</v>
      </c>
      <c r="EC5027" s="6" t="s">
        <v>1082</v>
      </c>
      <c r="ED5027" s="6" t="s">
        <v>1083</v>
      </c>
      <c r="EE5027" s="6" t="s">
        <v>97</v>
      </c>
      <c r="EF5027" s="6" t="s">
        <v>98</v>
      </c>
      <c r="EG5027" s="6">
        <v>91</v>
      </c>
      <c r="EH5027" s="6">
        <v>400</v>
      </c>
      <c r="EI5027" s="6">
        <v>60</v>
      </c>
      <c r="EJ5027" s="6">
        <v>228</v>
      </c>
      <c r="EK5027" s="6">
        <v>74</v>
      </c>
      <c r="EL5027" s="6">
        <v>228</v>
      </c>
      <c r="EM5027" s="6" t="s">
        <v>108</v>
      </c>
      <c r="EN5027" s="6" t="s">
        <v>22</v>
      </c>
      <c r="EO5027" s="6">
        <v>117</v>
      </c>
    </row>
    <row r="5028" spans="131:145" x14ac:dyDescent="0.25">
      <c r="EA5028" s="6" t="s">
        <v>0</v>
      </c>
      <c r="EB5028" s="6" t="s">
        <v>13</v>
      </c>
      <c r="EC5028" s="6" t="s">
        <v>1853</v>
      </c>
      <c r="ED5028" s="6" t="s">
        <v>204</v>
      </c>
      <c r="EE5028" s="6" t="s">
        <v>97</v>
      </c>
      <c r="EF5028" s="6" t="s">
        <v>125</v>
      </c>
      <c r="EG5028" s="6">
        <v>41</v>
      </c>
      <c r="EH5028" s="6">
        <v>199</v>
      </c>
      <c r="EI5028" s="6">
        <v>41</v>
      </c>
      <c r="EJ5028" s="6">
        <v>196</v>
      </c>
      <c r="EK5028" s="6">
        <v>41</v>
      </c>
      <c r="EL5028" s="6">
        <v>201</v>
      </c>
      <c r="EM5028" s="6" t="s">
        <v>108</v>
      </c>
      <c r="EN5028" s="6" t="s">
        <v>22</v>
      </c>
      <c r="EO5028" s="6">
        <v>96</v>
      </c>
    </row>
    <row r="5029" spans="131:145" x14ac:dyDescent="0.25">
      <c r="EA5029" s="6" t="s">
        <v>0</v>
      </c>
      <c r="EB5029" s="6" t="s">
        <v>13</v>
      </c>
      <c r="EC5029" s="6" t="s">
        <v>201</v>
      </c>
      <c r="ED5029" s="6" t="s">
        <v>202</v>
      </c>
      <c r="EE5029" s="6" t="s">
        <v>97</v>
      </c>
      <c r="EF5029" s="6" t="s">
        <v>132</v>
      </c>
      <c r="EG5029" s="6">
        <v>8</v>
      </c>
      <c r="EH5029" s="6">
        <v>40</v>
      </c>
      <c r="EI5029" s="6">
        <v>8</v>
      </c>
      <c r="EJ5029" s="6">
        <v>28</v>
      </c>
      <c r="EK5029" s="6">
        <v>8</v>
      </c>
      <c r="EL5029" s="6">
        <v>40</v>
      </c>
      <c r="EM5029" s="6" t="s">
        <v>108</v>
      </c>
      <c r="EN5029" s="6" t="s">
        <v>23</v>
      </c>
      <c r="EO5029" s="6">
        <v>40</v>
      </c>
    </row>
    <row r="5030" spans="131:145" x14ac:dyDescent="0.25">
      <c r="EA5030" s="6" t="s">
        <v>0</v>
      </c>
      <c r="EB5030" s="6" t="s">
        <v>937</v>
      </c>
      <c r="EC5030" s="6" t="s">
        <v>1082</v>
      </c>
      <c r="ED5030" s="6" t="s">
        <v>1083</v>
      </c>
      <c r="EE5030" s="6" t="s">
        <v>97</v>
      </c>
      <c r="EF5030" s="6" t="s">
        <v>98</v>
      </c>
      <c r="EG5030" s="6">
        <v>91</v>
      </c>
      <c r="EH5030" s="6">
        <v>400</v>
      </c>
      <c r="EI5030" s="6">
        <v>60</v>
      </c>
      <c r="EJ5030" s="6">
        <v>228</v>
      </c>
      <c r="EK5030" s="6">
        <v>74</v>
      </c>
      <c r="EL5030" s="6">
        <v>228</v>
      </c>
      <c r="EM5030" s="6" t="s">
        <v>108</v>
      </c>
      <c r="EN5030" s="6" t="s">
        <v>21</v>
      </c>
      <c r="EO5030" s="6">
        <v>111</v>
      </c>
    </row>
    <row r="5031" spans="131:145" x14ac:dyDescent="0.25">
      <c r="EA5031" s="6" t="s">
        <v>3</v>
      </c>
      <c r="EB5031" s="6" t="s">
        <v>15</v>
      </c>
      <c r="EC5031" s="6" t="s">
        <v>228</v>
      </c>
      <c r="ED5031" s="6" t="s">
        <v>229</v>
      </c>
      <c r="EE5031" s="6" t="s">
        <v>97</v>
      </c>
      <c r="EF5031" s="6" t="s">
        <v>98</v>
      </c>
      <c r="EG5031" s="6">
        <v>30</v>
      </c>
      <c r="EH5031" s="6">
        <v>139</v>
      </c>
      <c r="EI5031" s="6">
        <v>31</v>
      </c>
      <c r="EJ5031" s="6">
        <v>140</v>
      </c>
      <c r="EK5031" s="6">
        <v>31</v>
      </c>
      <c r="EL5031" s="6">
        <v>140</v>
      </c>
      <c r="EM5031" s="6" t="s">
        <v>108</v>
      </c>
      <c r="EN5031" s="6" t="s">
        <v>22</v>
      </c>
      <c r="EO5031" s="6">
        <v>59</v>
      </c>
    </row>
    <row r="5032" spans="131:145" x14ac:dyDescent="0.25">
      <c r="EA5032" s="6" t="s">
        <v>0</v>
      </c>
      <c r="EB5032" s="6" t="s">
        <v>13</v>
      </c>
      <c r="EC5032" s="6" t="s">
        <v>1853</v>
      </c>
      <c r="ED5032" s="6" t="s">
        <v>204</v>
      </c>
      <c r="EE5032" s="6" t="s">
        <v>97</v>
      </c>
      <c r="EF5032" s="6" t="s">
        <v>125</v>
      </c>
      <c r="EG5032" s="6">
        <v>41</v>
      </c>
      <c r="EH5032" s="6">
        <v>199</v>
      </c>
      <c r="EI5032" s="6">
        <v>41</v>
      </c>
      <c r="EJ5032" s="6">
        <v>196</v>
      </c>
      <c r="EK5032" s="6">
        <v>41</v>
      </c>
      <c r="EL5032" s="6">
        <v>201</v>
      </c>
      <c r="EM5032" s="6" t="s">
        <v>108</v>
      </c>
      <c r="EN5032" s="6" t="s">
        <v>21</v>
      </c>
      <c r="EO5032" s="6">
        <v>105</v>
      </c>
    </row>
    <row r="5033" spans="131:145" x14ac:dyDescent="0.25">
      <c r="EA5033" s="6" t="s">
        <v>0</v>
      </c>
      <c r="EB5033" s="6" t="s">
        <v>9</v>
      </c>
      <c r="EC5033" s="6" t="s">
        <v>756</v>
      </c>
      <c r="ED5033" s="6" t="s">
        <v>757</v>
      </c>
      <c r="EE5033" s="6" t="s">
        <v>97</v>
      </c>
      <c r="EF5033" s="6" t="s">
        <v>125</v>
      </c>
      <c r="EG5033" s="6">
        <v>115</v>
      </c>
      <c r="EH5033" s="6">
        <v>532</v>
      </c>
      <c r="EI5033" s="6">
        <v>115</v>
      </c>
      <c r="EJ5033" s="6">
        <v>537</v>
      </c>
      <c r="EK5033" s="6">
        <v>115</v>
      </c>
      <c r="EL5033" s="6">
        <v>537</v>
      </c>
      <c r="EM5033" s="6" t="s">
        <v>108</v>
      </c>
      <c r="EN5033" s="6" t="s">
        <v>22</v>
      </c>
      <c r="EO5033" s="6">
        <v>251</v>
      </c>
    </row>
    <row r="5034" spans="131:145" x14ac:dyDescent="0.25">
      <c r="EA5034" s="6" t="s">
        <v>3</v>
      </c>
      <c r="EB5034" s="6" t="s">
        <v>1084</v>
      </c>
      <c r="EC5034" s="6" t="s">
        <v>1085</v>
      </c>
      <c r="ED5034" s="6" t="s">
        <v>1086</v>
      </c>
      <c r="EE5034" s="6" t="s">
        <v>97</v>
      </c>
      <c r="EF5034" s="6" t="s">
        <v>125</v>
      </c>
      <c r="EG5034" s="6">
        <v>44</v>
      </c>
      <c r="EH5034" s="6">
        <v>273</v>
      </c>
      <c r="EI5034" s="6">
        <v>40</v>
      </c>
      <c r="EJ5034" s="6">
        <v>208</v>
      </c>
      <c r="EK5034" s="6">
        <v>40</v>
      </c>
      <c r="EL5034" s="6">
        <v>208</v>
      </c>
      <c r="EM5034" s="6" t="s">
        <v>108</v>
      </c>
      <c r="EN5034" s="6" t="s">
        <v>22</v>
      </c>
      <c r="EO5034" s="6">
        <v>99</v>
      </c>
    </row>
    <row r="5035" spans="131:145" x14ac:dyDescent="0.25">
      <c r="EA5035" s="6" t="s">
        <v>0</v>
      </c>
      <c r="EB5035" s="6" t="s">
        <v>12</v>
      </c>
      <c r="EC5035" s="6" t="s">
        <v>1848</v>
      </c>
      <c r="ED5035" s="6" t="s">
        <v>198</v>
      </c>
      <c r="EE5035" s="6" t="s">
        <v>97</v>
      </c>
      <c r="EF5035" s="6" t="s">
        <v>125</v>
      </c>
      <c r="EG5035" s="6">
        <v>20</v>
      </c>
      <c r="EH5035" s="6">
        <v>106</v>
      </c>
      <c r="EI5035" s="6">
        <v>13</v>
      </c>
      <c r="EJ5035" s="6">
        <v>94</v>
      </c>
      <c r="EK5035" s="6">
        <v>18</v>
      </c>
      <c r="EL5035" s="6">
        <v>94</v>
      </c>
      <c r="EM5035" s="6" t="s">
        <v>108</v>
      </c>
      <c r="EN5035" s="6" t="s">
        <v>23</v>
      </c>
      <c r="EO5035" s="6">
        <v>94</v>
      </c>
    </row>
    <row r="5036" spans="131:145" x14ac:dyDescent="0.25">
      <c r="EA5036" s="6" t="s">
        <v>0</v>
      </c>
      <c r="EB5036" s="6" t="s">
        <v>9</v>
      </c>
      <c r="EC5036" s="6" t="s">
        <v>759</v>
      </c>
      <c r="ED5036" s="6" t="s">
        <v>760</v>
      </c>
      <c r="EE5036" s="6" t="s">
        <v>97</v>
      </c>
      <c r="EF5036" s="6" t="s">
        <v>125</v>
      </c>
      <c r="EG5036" s="6">
        <v>319</v>
      </c>
      <c r="EH5036" s="6">
        <v>1567</v>
      </c>
      <c r="EI5036" s="6">
        <v>133</v>
      </c>
      <c r="EJ5036" s="6">
        <v>499</v>
      </c>
      <c r="EK5036" s="6">
        <v>133</v>
      </c>
      <c r="EL5036" s="6">
        <v>499</v>
      </c>
      <c r="EM5036" s="6" t="s">
        <v>108</v>
      </c>
      <c r="EN5036" s="6" t="s">
        <v>22</v>
      </c>
      <c r="EO5036" s="6">
        <v>244</v>
      </c>
    </row>
    <row r="5037" spans="131:145" x14ac:dyDescent="0.25">
      <c r="EA5037" s="6" t="s">
        <v>3</v>
      </c>
      <c r="EB5037" s="6" t="s">
        <v>14</v>
      </c>
      <c r="EC5037" s="6" t="s">
        <v>780</v>
      </c>
      <c r="ED5037" s="6" t="s">
        <v>781</v>
      </c>
      <c r="EE5037" s="6" t="s">
        <v>97</v>
      </c>
      <c r="EF5037" s="6" t="s">
        <v>98</v>
      </c>
      <c r="EG5037" s="6">
        <v>73</v>
      </c>
      <c r="EH5037" s="6">
        <v>393</v>
      </c>
      <c r="EI5037" s="6">
        <v>73</v>
      </c>
      <c r="EJ5037" s="6">
        <v>393</v>
      </c>
      <c r="EK5037" s="6">
        <v>73</v>
      </c>
      <c r="EL5037" s="6">
        <v>393</v>
      </c>
      <c r="EM5037" s="6" t="s">
        <v>108</v>
      </c>
      <c r="EN5037" s="6" t="s">
        <v>22</v>
      </c>
      <c r="EO5037" s="6">
        <v>187</v>
      </c>
    </row>
    <row r="5038" spans="131:145" x14ac:dyDescent="0.25">
      <c r="EA5038" s="6" t="s">
        <v>0</v>
      </c>
      <c r="EB5038" s="6" t="s">
        <v>13</v>
      </c>
      <c r="EC5038" s="6" t="s">
        <v>247</v>
      </c>
      <c r="ED5038" s="6" t="s">
        <v>248</v>
      </c>
      <c r="EE5038" s="6" t="s">
        <v>97</v>
      </c>
      <c r="EF5038" s="6" t="s">
        <v>98</v>
      </c>
      <c r="EG5038" s="6">
        <v>10</v>
      </c>
      <c r="EH5038" s="6">
        <v>39</v>
      </c>
      <c r="EI5038" s="6">
        <v>7</v>
      </c>
      <c r="EJ5038" s="6">
        <v>25</v>
      </c>
      <c r="EK5038" s="6">
        <v>10</v>
      </c>
      <c r="EL5038" s="6">
        <v>39</v>
      </c>
      <c r="EM5038" s="6" t="s">
        <v>108</v>
      </c>
      <c r="EN5038" s="6" t="s">
        <v>21</v>
      </c>
      <c r="EO5038" s="6">
        <v>16</v>
      </c>
    </row>
    <row r="5039" spans="131:145" x14ac:dyDescent="0.25">
      <c r="EA5039" s="6" t="s">
        <v>3</v>
      </c>
      <c r="EB5039" s="6" t="s">
        <v>15</v>
      </c>
      <c r="EC5039" s="6" t="s">
        <v>787</v>
      </c>
      <c r="ED5039" s="6" t="s">
        <v>788</v>
      </c>
      <c r="EE5039" s="6" t="s">
        <v>97</v>
      </c>
      <c r="EF5039" s="6" t="s">
        <v>125</v>
      </c>
      <c r="EG5039" s="6">
        <v>87</v>
      </c>
      <c r="EH5039" s="6">
        <v>488</v>
      </c>
      <c r="EI5039" s="6">
        <v>86</v>
      </c>
      <c r="EJ5039" s="6">
        <v>472</v>
      </c>
      <c r="EK5039" s="6">
        <v>86</v>
      </c>
      <c r="EL5039" s="6">
        <v>472</v>
      </c>
      <c r="EM5039" s="6" t="s">
        <v>108</v>
      </c>
      <c r="EN5039" s="6" t="s">
        <v>23</v>
      </c>
      <c r="EO5039" s="6">
        <v>472</v>
      </c>
    </row>
    <row r="5040" spans="131:145" x14ac:dyDescent="0.25">
      <c r="EA5040" s="6" t="s">
        <v>3</v>
      </c>
      <c r="EB5040" s="6" t="s">
        <v>15</v>
      </c>
      <c r="EC5040" s="6" t="s">
        <v>794</v>
      </c>
      <c r="ED5040" s="6" t="s">
        <v>795</v>
      </c>
      <c r="EE5040" s="6" t="s">
        <v>97</v>
      </c>
      <c r="EF5040" s="6" t="s">
        <v>125</v>
      </c>
      <c r="EG5040" s="6">
        <v>78</v>
      </c>
      <c r="EH5040" s="6">
        <v>390</v>
      </c>
      <c r="EI5040" s="6">
        <v>77</v>
      </c>
      <c r="EJ5040" s="6">
        <v>384</v>
      </c>
      <c r="EK5040" s="6">
        <v>77</v>
      </c>
      <c r="EL5040" s="6">
        <v>384</v>
      </c>
      <c r="EM5040" s="6" t="s">
        <v>108</v>
      </c>
      <c r="EN5040" s="6" t="s">
        <v>23</v>
      </c>
      <c r="EO5040" s="6">
        <v>384</v>
      </c>
    </row>
    <row r="5041" spans="131:145" x14ac:dyDescent="0.25">
      <c r="EA5041" s="6" t="s">
        <v>0</v>
      </c>
      <c r="EB5041" s="6" t="s">
        <v>13</v>
      </c>
      <c r="EC5041" s="6" t="s">
        <v>179</v>
      </c>
      <c r="ED5041" s="6" t="s">
        <v>180</v>
      </c>
      <c r="EE5041" s="6" t="s">
        <v>97</v>
      </c>
      <c r="EF5041" s="6" t="s">
        <v>125</v>
      </c>
      <c r="EG5041" s="6">
        <v>13</v>
      </c>
      <c r="EH5041" s="6">
        <v>70</v>
      </c>
      <c r="EI5041" s="6">
        <v>8</v>
      </c>
      <c r="EJ5041" s="6">
        <v>49</v>
      </c>
      <c r="EK5041" s="6">
        <v>12</v>
      </c>
      <c r="EL5041" s="6">
        <v>70</v>
      </c>
      <c r="EM5041" s="6" t="s">
        <v>108</v>
      </c>
      <c r="EN5041" s="6" t="s">
        <v>21</v>
      </c>
      <c r="EO5041" s="6">
        <v>35</v>
      </c>
    </row>
    <row r="5042" spans="131:145" x14ac:dyDescent="0.25">
      <c r="EA5042" s="6" t="s">
        <v>0</v>
      </c>
      <c r="EB5042" s="6" t="s">
        <v>13</v>
      </c>
      <c r="EC5042" s="6" t="s">
        <v>195</v>
      </c>
      <c r="ED5042" s="6" t="s">
        <v>196</v>
      </c>
      <c r="EE5042" s="6" t="s">
        <v>97</v>
      </c>
      <c r="EF5042" s="6" t="s">
        <v>132</v>
      </c>
      <c r="EG5042" s="6">
        <v>20</v>
      </c>
      <c r="EH5042" s="6">
        <v>64</v>
      </c>
      <c r="EI5042" s="6">
        <v>14</v>
      </c>
      <c r="EJ5042" s="6">
        <v>52</v>
      </c>
      <c r="EK5042" s="6">
        <v>14</v>
      </c>
      <c r="EL5042" s="6">
        <v>52</v>
      </c>
      <c r="EM5042" s="6" t="s">
        <v>108</v>
      </c>
      <c r="EN5042" s="6" t="s">
        <v>23</v>
      </c>
      <c r="EO5042" s="6">
        <v>52</v>
      </c>
    </row>
    <row r="5043" spans="131:145" x14ac:dyDescent="0.25">
      <c r="EA5043" s="6" t="s">
        <v>0</v>
      </c>
      <c r="EB5043" s="6" t="s">
        <v>13</v>
      </c>
      <c r="EC5043" s="6" t="s">
        <v>247</v>
      </c>
      <c r="ED5043" s="6" t="s">
        <v>248</v>
      </c>
      <c r="EE5043" s="6" t="s">
        <v>97</v>
      </c>
      <c r="EF5043" s="6" t="s">
        <v>98</v>
      </c>
      <c r="EG5043" s="6">
        <v>10</v>
      </c>
      <c r="EH5043" s="6">
        <v>39</v>
      </c>
      <c r="EI5043" s="6">
        <v>7</v>
      </c>
      <c r="EJ5043" s="6">
        <v>25</v>
      </c>
      <c r="EK5043" s="6">
        <v>10</v>
      </c>
      <c r="EL5043" s="6">
        <v>39</v>
      </c>
      <c r="EM5043" s="6" t="s">
        <v>108</v>
      </c>
      <c r="EN5043" s="6" t="s">
        <v>22</v>
      </c>
      <c r="EO5043" s="6">
        <v>13</v>
      </c>
    </row>
    <row r="5044" spans="131:145" x14ac:dyDescent="0.25">
      <c r="EA5044" s="6" t="s">
        <v>0</v>
      </c>
      <c r="EB5044" s="6" t="s">
        <v>13</v>
      </c>
      <c r="EC5044" s="6" t="s">
        <v>1080</v>
      </c>
      <c r="ED5044" s="6" t="s">
        <v>1081</v>
      </c>
      <c r="EE5044" s="6" t="s">
        <v>97</v>
      </c>
      <c r="EF5044" s="6" t="s">
        <v>125</v>
      </c>
      <c r="EG5044" s="6">
        <v>54</v>
      </c>
      <c r="EH5044" s="6">
        <v>242</v>
      </c>
      <c r="EI5044" s="6">
        <v>50</v>
      </c>
      <c r="EJ5044" s="6">
        <v>219</v>
      </c>
      <c r="EK5044" s="6">
        <v>50</v>
      </c>
      <c r="EL5044" s="6">
        <v>227</v>
      </c>
      <c r="EM5044" s="6" t="s">
        <v>108</v>
      </c>
      <c r="EN5044" s="6" t="s">
        <v>22</v>
      </c>
      <c r="EO5044" s="6">
        <v>111</v>
      </c>
    </row>
    <row r="5045" spans="131:145" x14ac:dyDescent="0.25">
      <c r="EA5045" s="6" t="s">
        <v>3</v>
      </c>
      <c r="EB5045" s="6" t="s">
        <v>14</v>
      </c>
      <c r="EC5045" s="6" t="s">
        <v>780</v>
      </c>
      <c r="ED5045" s="6" t="s">
        <v>781</v>
      </c>
      <c r="EE5045" s="6" t="s">
        <v>97</v>
      </c>
      <c r="EF5045" s="6" t="s">
        <v>98</v>
      </c>
      <c r="EG5045" s="6">
        <v>73</v>
      </c>
      <c r="EH5045" s="6">
        <v>393</v>
      </c>
      <c r="EI5045" s="6">
        <v>73</v>
      </c>
      <c r="EJ5045" s="6">
        <v>393</v>
      </c>
      <c r="EK5045" s="6">
        <v>73</v>
      </c>
      <c r="EL5045" s="6">
        <v>393</v>
      </c>
      <c r="EM5045" s="6" t="s">
        <v>108</v>
      </c>
      <c r="EN5045" s="6" t="s">
        <v>21</v>
      </c>
      <c r="EO5045" s="6">
        <v>206</v>
      </c>
    </row>
    <row r="5046" spans="131:145" x14ac:dyDescent="0.25">
      <c r="EA5046" s="6" t="s">
        <v>0</v>
      </c>
      <c r="EB5046" s="6" t="s">
        <v>13</v>
      </c>
      <c r="EC5046" s="6" t="s">
        <v>179</v>
      </c>
      <c r="ED5046" s="6" t="s">
        <v>180</v>
      </c>
      <c r="EE5046" s="6" t="s">
        <v>97</v>
      </c>
      <c r="EF5046" s="6" t="s">
        <v>125</v>
      </c>
      <c r="EG5046" s="6">
        <v>13</v>
      </c>
      <c r="EH5046" s="6">
        <v>70</v>
      </c>
      <c r="EI5046" s="6">
        <v>8</v>
      </c>
      <c r="EJ5046" s="6">
        <v>49</v>
      </c>
      <c r="EK5046" s="6">
        <v>12</v>
      </c>
      <c r="EL5046" s="6">
        <v>70</v>
      </c>
      <c r="EM5046" s="6" t="s">
        <v>108</v>
      </c>
      <c r="EN5046" s="6" t="s">
        <v>22</v>
      </c>
      <c r="EO5046" s="6">
        <v>35</v>
      </c>
    </row>
    <row r="5047" spans="131:145" x14ac:dyDescent="0.25">
      <c r="EA5047" s="6" t="s">
        <v>3</v>
      </c>
      <c r="EB5047" s="6" t="s">
        <v>15</v>
      </c>
      <c r="EC5047" s="6" t="s">
        <v>791</v>
      </c>
      <c r="ED5047" s="6" t="s">
        <v>792</v>
      </c>
      <c r="EE5047" s="6" t="s">
        <v>97</v>
      </c>
      <c r="EF5047" s="6" t="s">
        <v>98</v>
      </c>
      <c r="EG5047" s="6">
        <v>64</v>
      </c>
      <c r="EH5047" s="6">
        <v>305</v>
      </c>
      <c r="EI5047" s="6">
        <v>63</v>
      </c>
      <c r="EJ5047" s="6">
        <v>304</v>
      </c>
      <c r="EK5047" s="6">
        <v>63</v>
      </c>
      <c r="EL5047" s="6">
        <v>304</v>
      </c>
      <c r="EM5047" s="6" t="s">
        <v>108</v>
      </c>
      <c r="EN5047" s="6" t="s">
        <v>21</v>
      </c>
      <c r="EO5047" s="6">
        <v>156</v>
      </c>
    </row>
    <row r="5048" spans="131:145" x14ac:dyDescent="0.25">
      <c r="EA5048" s="6" t="s">
        <v>0</v>
      </c>
      <c r="EB5048" s="6" t="s">
        <v>13</v>
      </c>
      <c r="EC5048" s="6" t="s">
        <v>249</v>
      </c>
      <c r="ED5048" s="6" t="s">
        <v>250</v>
      </c>
      <c r="EE5048" s="6" t="s">
        <v>97</v>
      </c>
      <c r="EF5048" s="6" t="s">
        <v>98</v>
      </c>
      <c r="EG5048" s="6">
        <v>14</v>
      </c>
      <c r="EH5048" s="6">
        <v>83</v>
      </c>
      <c r="EI5048" s="6">
        <v>8</v>
      </c>
      <c r="EJ5048" s="6">
        <v>35</v>
      </c>
      <c r="EK5048" s="6">
        <v>13</v>
      </c>
      <c r="EL5048" s="6">
        <v>82</v>
      </c>
      <c r="EM5048" s="6" t="s">
        <v>108</v>
      </c>
      <c r="EN5048" s="6" t="s">
        <v>23</v>
      </c>
      <c r="EO5048" s="6">
        <v>82</v>
      </c>
    </row>
    <row r="5049" spans="131:145" x14ac:dyDescent="0.25">
      <c r="EA5049" s="6" t="s">
        <v>0</v>
      </c>
      <c r="EB5049" s="6" t="s">
        <v>13</v>
      </c>
      <c r="EC5049" s="6" t="s">
        <v>1080</v>
      </c>
      <c r="ED5049" s="6" t="s">
        <v>1081</v>
      </c>
      <c r="EE5049" s="6" t="s">
        <v>97</v>
      </c>
      <c r="EF5049" s="6" t="s">
        <v>125</v>
      </c>
      <c r="EG5049" s="6">
        <v>54</v>
      </c>
      <c r="EH5049" s="6">
        <v>242</v>
      </c>
      <c r="EI5049" s="6">
        <v>50</v>
      </c>
      <c r="EJ5049" s="6">
        <v>219</v>
      </c>
      <c r="EK5049" s="6">
        <v>50</v>
      </c>
      <c r="EL5049" s="6">
        <v>227</v>
      </c>
      <c r="EM5049" s="6" t="s">
        <v>108</v>
      </c>
      <c r="EN5049" s="6" t="s">
        <v>21</v>
      </c>
      <c r="EO5049" s="6">
        <v>115</v>
      </c>
    </row>
    <row r="5050" spans="131:145" x14ac:dyDescent="0.25">
      <c r="EA5050" s="6" t="s">
        <v>0</v>
      </c>
      <c r="EB5050" s="6" t="s">
        <v>13</v>
      </c>
      <c r="EC5050" s="6" t="s">
        <v>195</v>
      </c>
      <c r="ED5050" s="6" t="s">
        <v>196</v>
      </c>
      <c r="EE5050" s="6" t="s">
        <v>97</v>
      </c>
      <c r="EF5050" s="6" t="s">
        <v>132</v>
      </c>
      <c r="EG5050" s="6">
        <v>20</v>
      </c>
      <c r="EH5050" s="6">
        <v>64</v>
      </c>
      <c r="EI5050" s="6">
        <v>14</v>
      </c>
      <c r="EJ5050" s="6">
        <v>52</v>
      </c>
      <c r="EK5050" s="6">
        <v>14</v>
      </c>
      <c r="EL5050" s="6">
        <v>52</v>
      </c>
      <c r="EM5050" s="6" t="s">
        <v>108</v>
      </c>
      <c r="EN5050" s="6" t="s">
        <v>22</v>
      </c>
      <c r="EO5050" s="6">
        <v>25</v>
      </c>
    </row>
    <row r="5051" spans="131:145" x14ac:dyDescent="0.25">
      <c r="EA5051" s="6" t="s">
        <v>0</v>
      </c>
      <c r="EB5051" s="6" t="s">
        <v>13</v>
      </c>
      <c r="EC5051" s="6" t="s">
        <v>247</v>
      </c>
      <c r="ED5051" s="6" t="s">
        <v>248</v>
      </c>
      <c r="EE5051" s="6" t="s">
        <v>97</v>
      </c>
      <c r="EF5051" s="6" t="s">
        <v>98</v>
      </c>
      <c r="EG5051" s="6">
        <v>10</v>
      </c>
      <c r="EH5051" s="6">
        <v>39</v>
      </c>
      <c r="EI5051" s="6">
        <v>7</v>
      </c>
      <c r="EJ5051" s="6">
        <v>25</v>
      </c>
      <c r="EK5051" s="6">
        <v>10</v>
      </c>
      <c r="EL5051" s="6">
        <v>39</v>
      </c>
      <c r="EM5051" s="6" t="s">
        <v>108</v>
      </c>
      <c r="EN5051" s="6" t="s">
        <v>23</v>
      </c>
      <c r="EO5051" s="6">
        <v>39</v>
      </c>
    </row>
    <row r="5052" spans="131:145" x14ac:dyDescent="0.25">
      <c r="EA5052" s="6" t="s">
        <v>3</v>
      </c>
      <c r="EB5052" s="6" t="s">
        <v>15</v>
      </c>
      <c r="EC5052" s="6" t="s">
        <v>794</v>
      </c>
      <c r="ED5052" s="6" t="s">
        <v>795</v>
      </c>
      <c r="EE5052" s="6" t="s">
        <v>97</v>
      </c>
      <c r="EF5052" s="6" t="s">
        <v>125</v>
      </c>
      <c r="EG5052" s="6">
        <v>78</v>
      </c>
      <c r="EH5052" s="6">
        <v>390</v>
      </c>
      <c r="EI5052" s="6">
        <v>77</v>
      </c>
      <c r="EJ5052" s="6">
        <v>384</v>
      </c>
      <c r="EK5052" s="6">
        <v>77</v>
      </c>
      <c r="EL5052" s="6">
        <v>384</v>
      </c>
      <c r="EM5052" s="6" t="s">
        <v>108</v>
      </c>
      <c r="EN5052" s="6" t="s">
        <v>22</v>
      </c>
      <c r="EO5052" s="6">
        <v>170</v>
      </c>
    </row>
    <row r="5053" spans="131:145" x14ac:dyDescent="0.25">
      <c r="EA5053" s="6" t="s">
        <v>3</v>
      </c>
      <c r="EB5053" s="6" t="s">
        <v>15</v>
      </c>
      <c r="EC5053" s="6" t="s">
        <v>791</v>
      </c>
      <c r="ED5053" s="6" t="s">
        <v>792</v>
      </c>
      <c r="EE5053" s="6" t="s">
        <v>97</v>
      </c>
      <c r="EF5053" s="6" t="s">
        <v>98</v>
      </c>
      <c r="EG5053" s="6">
        <v>64</v>
      </c>
      <c r="EH5053" s="6">
        <v>305</v>
      </c>
      <c r="EI5053" s="6">
        <v>63</v>
      </c>
      <c r="EJ5053" s="6">
        <v>304</v>
      </c>
      <c r="EK5053" s="6">
        <v>63</v>
      </c>
      <c r="EL5053" s="6">
        <v>304</v>
      </c>
      <c r="EM5053" s="6" t="s">
        <v>108</v>
      </c>
      <c r="EN5053" s="6" t="s">
        <v>22</v>
      </c>
      <c r="EO5053" s="6">
        <v>148</v>
      </c>
    </row>
    <row r="5054" spans="131:145" x14ac:dyDescent="0.25">
      <c r="EA5054" s="6" t="s">
        <v>0</v>
      </c>
      <c r="EB5054" s="6" t="s">
        <v>13</v>
      </c>
      <c r="EC5054" s="6" t="s">
        <v>249</v>
      </c>
      <c r="ED5054" s="6" t="s">
        <v>250</v>
      </c>
      <c r="EE5054" s="6" t="s">
        <v>97</v>
      </c>
      <c r="EF5054" s="6" t="s">
        <v>98</v>
      </c>
      <c r="EG5054" s="6">
        <v>14</v>
      </c>
      <c r="EH5054" s="6">
        <v>83</v>
      </c>
      <c r="EI5054" s="6">
        <v>8</v>
      </c>
      <c r="EJ5054" s="6">
        <v>35</v>
      </c>
      <c r="EK5054" s="6">
        <v>13</v>
      </c>
      <c r="EL5054" s="6">
        <v>82</v>
      </c>
      <c r="EM5054" s="6" t="s">
        <v>108</v>
      </c>
      <c r="EN5054" s="6" t="s">
        <v>22</v>
      </c>
      <c r="EO5054" s="6">
        <v>44</v>
      </c>
    </row>
    <row r="5055" spans="131:145" x14ac:dyDescent="0.25">
      <c r="EA5055" s="6" t="s">
        <v>0</v>
      </c>
      <c r="EB5055" s="6" t="s">
        <v>9</v>
      </c>
      <c r="EC5055" s="6" t="s">
        <v>759</v>
      </c>
      <c r="ED5055" s="6" t="s">
        <v>760</v>
      </c>
      <c r="EE5055" s="6" t="s">
        <v>97</v>
      </c>
      <c r="EF5055" s="6" t="s">
        <v>125</v>
      </c>
      <c r="EG5055" s="6">
        <v>319</v>
      </c>
      <c r="EH5055" s="6">
        <v>1567</v>
      </c>
      <c r="EI5055" s="6">
        <v>133</v>
      </c>
      <c r="EJ5055" s="6">
        <v>499</v>
      </c>
      <c r="EK5055" s="6">
        <v>133</v>
      </c>
      <c r="EL5055" s="6">
        <v>499</v>
      </c>
      <c r="EM5055" s="6" t="s">
        <v>108</v>
      </c>
      <c r="EN5055" s="6" t="s">
        <v>23</v>
      </c>
      <c r="EO5055" s="6">
        <v>499</v>
      </c>
    </row>
    <row r="5056" spans="131:145" x14ac:dyDescent="0.25">
      <c r="EA5056" s="6" t="s">
        <v>3</v>
      </c>
      <c r="EB5056" s="6" t="s">
        <v>16</v>
      </c>
      <c r="EC5056" s="6" t="s">
        <v>230</v>
      </c>
      <c r="ED5056" s="6" t="s">
        <v>231</v>
      </c>
      <c r="EE5056" s="6" t="s">
        <v>97</v>
      </c>
      <c r="EF5056" s="6" t="s">
        <v>98</v>
      </c>
      <c r="EG5056" s="6">
        <v>31</v>
      </c>
      <c r="EH5056" s="6">
        <v>191</v>
      </c>
      <c r="EI5056" s="6">
        <v>31</v>
      </c>
      <c r="EJ5056" s="6">
        <v>183</v>
      </c>
      <c r="EK5056" s="6">
        <v>31</v>
      </c>
      <c r="EL5056" s="6">
        <v>183</v>
      </c>
      <c r="EM5056" s="6" t="s">
        <v>108</v>
      </c>
      <c r="EN5056" s="6" t="s">
        <v>23</v>
      </c>
      <c r="EO5056" s="6">
        <v>183</v>
      </c>
    </row>
    <row r="5057" spans="131:145" x14ac:dyDescent="0.25">
      <c r="EA5057" s="6" t="s">
        <v>0</v>
      </c>
      <c r="EB5057" s="6" t="s">
        <v>13</v>
      </c>
      <c r="EC5057" s="6" t="s">
        <v>175</v>
      </c>
      <c r="ED5057" s="6" t="s">
        <v>176</v>
      </c>
      <c r="EE5057" s="6" t="s">
        <v>97</v>
      </c>
      <c r="EF5057" s="6" t="s">
        <v>125</v>
      </c>
      <c r="EG5057" s="6">
        <v>35</v>
      </c>
      <c r="EH5057" s="6">
        <v>215</v>
      </c>
      <c r="EI5057" s="6">
        <v>35</v>
      </c>
      <c r="EJ5057" s="6">
        <v>211</v>
      </c>
      <c r="EK5057" s="6">
        <v>35</v>
      </c>
      <c r="EL5057" s="6">
        <v>212</v>
      </c>
      <c r="EM5057" s="6" t="s">
        <v>108</v>
      </c>
      <c r="EN5057" s="6" t="s">
        <v>23</v>
      </c>
      <c r="EO5057" s="6">
        <v>212</v>
      </c>
    </row>
    <row r="5058" spans="131:145" x14ac:dyDescent="0.25">
      <c r="EA5058" s="6" t="s">
        <v>0</v>
      </c>
      <c r="EB5058" s="6" t="s">
        <v>6</v>
      </c>
      <c r="EC5058" s="6" t="s">
        <v>718</v>
      </c>
      <c r="ED5058" s="6" t="s">
        <v>719</v>
      </c>
      <c r="EE5058" s="6" t="s">
        <v>97</v>
      </c>
      <c r="EF5058" s="6" t="s">
        <v>132</v>
      </c>
      <c r="EG5058" s="6">
        <v>68</v>
      </c>
      <c r="EH5058" s="6">
        <v>327</v>
      </c>
      <c r="EI5058" s="6">
        <v>10</v>
      </c>
      <c r="EJ5058" s="6">
        <v>20</v>
      </c>
      <c r="EK5058" s="6">
        <v>63</v>
      </c>
      <c r="EL5058" s="6">
        <v>307</v>
      </c>
      <c r="EM5058" s="6" t="s">
        <v>108</v>
      </c>
      <c r="EN5058" s="6" t="s">
        <v>21</v>
      </c>
      <c r="EO5058" s="6">
        <v>171</v>
      </c>
    </row>
    <row r="5059" spans="131:145" x14ac:dyDescent="0.25">
      <c r="EA5059" s="6" t="s">
        <v>0</v>
      </c>
      <c r="EB5059" s="6" t="s">
        <v>9</v>
      </c>
      <c r="EC5059" s="6" t="s">
        <v>220</v>
      </c>
      <c r="ED5059" s="6" t="s">
        <v>221</v>
      </c>
      <c r="EE5059" s="6" t="s">
        <v>97</v>
      </c>
      <c r="EF5059" s="6" t="s">
        <v>125</v>
      </c>
      <c r="EG5059" s="6">
        <v>121</v>
      </c>
      <c r="EH5059" s="6">
        <v>596</v>
      </c>
      <c r="EI5059" s="6">
        <v>129</v>
      </c>
      <c r="EJ5059" s="6">
        <v>575</v>
      </c>
      <c r="EK5059" s="6">
        <v>129</v>
      </c>
      <c r="EL5059" s="6">
        <v>575</v>
      </c>
      <c r="EM5059" s="6" t="s">
        <v>108</v>
      </c>
      <c r="EN5059" s="6" t="s">
        <v>23</v>
      </c>
      <c r="EO5059" s="6">
        <v>575</v>
      </c>
    </row>
    <row r="5060" spans="131:145" x14ac:dyDescent="0.25">
      <c r="EA5060" s="6" t="s">
        <v>3</v>
      </c>
      <c r="EB5060" s="6" t="s">
        <v>15</v>
      </c>
      <c r="EC5060" s="6" t="s">
        <v>1862</v>
      </c>
      <c r="ED5060" s="6" t="s">
        <v>799</v>
      </c>
      <c r="EE5060" s="6" t="s">
        <v>97</v>
      </c>
      <c r="EF5060" s="6" t="s">
        <v>125</v>
      </c>
      <c r="EG5060" s="6">
        <v>51</v>
      </c>
      <c r="EH5060" s="6">
        <v>260</v>
      </c>
      <c r="EI5060" s="6">
        <v>51</v>
      </c>
      <c r="EJ5060" s="6">
        <v>263</v>
      </c>
      <c r="EK5060" s="6">
        <v>51</v>
      </c>
      <c r="EL5060" s="6">
        <v>263</v>
      </c>
      <c r="EM5060" s="6" t="s">
        <v>108</v>
      </c>
      <c r="EN5060" s="6" t="s">
        <v>21</v>
      </c>
      <c r="EO5060" s="6">
        <v>136</v>
      </c>
    </row>
    <row r="5061" spans="131:145" x14ac:dyDescent="0.25">
      <c r="EA5061" s="6" t="s">
        <v>3</v>
      </c>
      <c r="EB5061" s="6" t="s">
        <v>17</v>
      </c>
      <c r="EC5061" s="6" t="s">
        <v>767</v>
      </c>
      <c r="ED5061" s="6" t="s">
        <v>768</v>
      </c>
      <c r="EE5061" s="6" t="s">
        <v>97</v>
      </c>
      <c r="EF5061" s="6" t="s">
        <v>98</v>
      </c>
      <c r="EG5061" s="6">
        <v>61</v>
      </c>
      <c r="EH5061" s="6">
        <v>264</v>
      </c>
      <c r="EI5061" s="6">
        <v>55</v>
      </c>
      <c r="EJ5061" s="6">
        <v>251</v>
      </c>
      <c r="EK5061" s="6">
        <v>55</v>
      </c>
      <c r="EL5061" s="6">
        <v>251</v>
      </c>
      <c r="EM5061" s="6" t="s">
        <v>108</v>
      </c>
      <c r="EN5061" s="6" t="s">
        <v>21</v>
      </c>
      <c r="EO5061" s="6">
        <v>149</v>
      </c>
    </row>
    <row r="5062" spans="131:145" x14ac:dyDescent="0.25">
      <c r="EA5062" s="6" t="s">
        <v>3</v>
      </c>
      <c r="EB5062" s="6" t="s">
        <v>14</v>
      </c>
      <c r="EC5062" s="6" t="s">
        <v>785</v>
      </c>
      <c r="ED5062" s="6" t="s">
        <v>786</v>
      </c>
      <c r="EE5062" s="6" t="s">
        <v>97</v>
      </c>
      <c r="EF5062" s="6" t="s">
        <v>98</v>
      </c>
      <c r="EG5062" s="6">
        <v>140</v>
      </c>
      <c r="EH5062" s="6">
        <v>613</v>
      </c>
      <c r="EI5062" s="6">
        <v>137</v>
      </c>
      <c r="EJ5062" s="6">
        <v>622</v>
      </c>
      <c r="EK5062" s="6">
        <v>137</v>
      </c>
      <c r="EL5062" s="6">
        <v>622</v>
      </c>
      <c r="EM5062" s="6" t="s">
        <v>108</v>
      </c>
      <c r="EN5062" s="6" t="s">
        <v>21</v>
      </c>
      <c r="EO5062" s="6">
        <v>338</v>
      </c>
    </row>
    <row r="5063" spans="131:145" x14ac:dyDescent="0.25">
      <c r="EA5063" s="6" t="s">
        <v>0</v>
      </c>
      <c r="EB5063" s="6" t="s">
        <v>13</v>
      </c>
      <c r="EC5063" s="6" t="s">
        <v>241</v>
      </c>
      <c r="ED5063" s="6" t="s">
        <v>242</v>
      </c>
      <c r="EE5063" s="6" t="s">
        <v>97</v>
      </c>
      <c r="EF5063" s="6" t="s">
        <v>98</v>
      </c>
      <c r="EG5063" s="6">
        <v>65</v>
      </c>
      <c r="EH5063" s="6">
        <v>347</v>
      </c>
      <c r="EI5063" s="6">
        <v>65</v>
      </c>
      <c r="EJ5063" s="6">
        <v>347</v>
      </c>
      <c r="EK5063" s="6">
        <v>65</v>
      </c>
      <c r="EL5063" s="6">
        <v>347</v>
      </c>
      <c r="EM5063" s="6" t="s">
        <v>108</v>
      </c>
      <c r="EN5063" s="6" t="s">
        <v>21</v>
      </c>
      <c r="EO5063" s="6">
        <v>175</v>
      </c>
    </row>
    <row r="5064" spans="131:145" x14ac:dyDescent="0.25">
      <c r="EA5064" s="6" t="s">
        <v>3</v>
      </c>
      <c r="EB5064" s="6" t="s">
        <v>16</v>
      </c>
      <c r="EC5064" s="6" t="s">
        <v>813</v>
      </c>
      <c r="ED5064" s="6" t="s">
        <v>814</v>
      </c>
      <c r="EE5064" s="6" t="s">
        <v>97</v>
      </c>
      <c r="EF5064" s="6" t="s">
        <v>98</v>
      </c>
      <c r="EG5064" s="6">
        <v>38</v>
      </c>
      <c r="EH5064" s="6">
        <v>164</v>
      </c>
      <c r="EI5064" s="6">
        <v>37</v>
      </c>
      <c r="EJ5064" s="6">
        <v>155</v>
      </c>
      <c r="EK5064" s="6">
        <v>38</v>
      </c>
      <c r="EL5064" s="6">
        <v>4</v>
      </c>
      <c r="EM5064" s="6" t="s">
        <v>108</v>
      </c>
      <c r="EN5064" s="6" t="s">
        <v>22</v>
      </c>
      <c r="EO5064" s="6">
        <v>2</v>
      </c>
    </row>
    <row r="5065" spans="131:145" x14ac:dyDescent="0.25">
      <c r="EA5065" s="6" t="s">
        <v>0</v>
      </c>
      <c r="EB5065" s="6" t="s">
        <v>13</v>
      </c>
      <c r="EC5065" s="6" t="s">
        <v>239</v>
      </c>
      <c r="ED5065" s="6" t="s">
        <v>240</v>
      </c>
      <c r="EE5065" s="6" t="s">
        <v>97</v>
      </c>
      <c r="EF5065" s="6" t="s">
        <v>98</v>
      </c>
      <c r="EG5065" s="6">
        <v>15</v>
      </c>
      <c r="EH5065" s="6">
        <v>74</v>
      </c>
      <c r="EI5065" s="6">
        <v>12</v>
      </c>
      <c r="EJ5065" s="6">
        <v>60</v>
      </c>
      <c r="EK5065" s="6">
        <v>16</v>
      </c>
      <c r="EL5065" s="6">
        <v>74</v>
      </c>
      <c r="EM5065" s="6" t="s">
        <v>108</v>
      </c>
      <c r="EN5065" s="6" t="s">
        <v>21</v>
      </c>
      <c r="EO5065" s="6">
        <v>34</v>
      </c>
    </row>
    <row r="5066" spans="131:145" x14ac:dyDescent="0.25">
      <c r="EA5066" s="6" t="s">
        <v>3</v>
      </c>
      <c r="EB5066" s="6" t="s">
        <v>16</v>
      </c>
      <c r="EC5066" s="6" t="s">
        <v>230</v>
      </c>
      <c r="ED5066" s="6" t="s">
        <v>231</v>
      </c>
      <c r="EE5066" s="6" t="s">
        <v>97</v>
      </c>
      <c r="EF5066" s="6" t="s">
        <v>98</v>
      </c>
      <c r="EG5066" s="6">
        <v>31</v>
      </c>
      <c r="EH5066" s="6">
        <v>191</v>
      </c>
      <c r="EI5066" s="6">
        <v>31</v>
      </c>
      <c r="EJ5066" s="6">
        <v>183</v>
      </c>
      <c r="EK5066" s="6">
        <v>31</v>
      </c>
      <c r="EL5066" s="6">
        <v>183</v>
      </c>
      <c r="EM5066" s="6" t="s">
        <v>108</v>
      </c>
      <c r="EN5066" s="6" t="s">
        <v>22</v>
      </c>
      <c r="EO5066" s="6">
        <v>82</v>
      </c>
    </row>
    <row r="5067" spans="131:145" x14ac:dyDescent="0.25">
      <c r="EA5067" s="6" t="s">
        <v>0</v>
      </c>
      <c r="EB5067" s="6" t="s">
        <v>6</v>
      </c>
      <c r="EC5067" s="6" t="s">
        <v>721</v>
      </c>
      <c r="ED5067" s="6" t="s">
        <v>722</v>
      </c>
      <c r="EE5067" s="6" t="s">
        <v>97</v>
      </c>
      <c r="EF5067" s="6" t="s">
        <v>125</v>
      </c>
      <c r="EG5067" s="6">
        <v>30</v>
      </c>
      <c r="EH5067" s="6">
        <v>181</v>
      </c>
      <c r="EI5067" s="6">
        <v>30</v>
      </c>
      <c r="EJ5067" s="6">
        <v>181</v>
      </c>
      <c r="EK5067" s="6">
        <v>30</v>
      </c>
      <c r="EL5067" s="6">
        <v>181</v>
      </c>
      <c r="EM5067" s="6" t="s">
        <v>108</v>
      </c>
      <c r="EN5067" s="6" t="s">
        <v>21</v>
      </c>
      <c r="EO5067" s="6">
        <v>93</v>
      </c>
    </row>
    <row r="5068" spans="131:145" x14ac:dyDescent="0.25">
      <c r="EA5068" s="6" t="s">
        <v>3</v>
      </c>
      <c r="EB5068" s="6" t="s">
        <v>14</v>
      </c>
      <c r="EC5068" s="6" t="s">
        <v>783</v>
      </c>
      <c r="ED5068" s="6" t="s">
        <v>784</v>
      </c>
      <c r="EE5068" s="6" t="s">
        <v>97</v>
      </c>
      <c r="EF5068" s="6" t="s">
        <v>98</v>
      </c>
      <c r="EG5068" s="6">
        <v>41</v>
      </c>
      <c r="EH5068" s="6">
        <v>214</v>
      </c>
      <c r="EI5068" s="6">
        <v>41</v>
      </c>
      <c r="EJ5068" s="6">
        <v>214</v>
      </c>
      <c r="EK5068" s="6">
        <v>41</v>
      </c>
      <c r="EL5068" s="6">
        <v>214</v>
      </c>
      <c r="EM5068" s="6" t="s">
        <v>108</v>
      </c>
      <c r="EN5068" s="6" t="s">
        <v>23</v>
      </c>
      <c r="EO5068" s="6">
        <v>214</v>
      </c>
    </row>
    <row r="5069" spans="131:145" x14ac:dyDescent="0.25">
      <c r="EA5069" s="6" t="s">
        <v>3</v>
      </c>
      <c r="EB5069" s="6" t="s">
        <v>14</v>
      </c>
      <c r="EC5069" s="6" t="s">
        <v>776</v>
      </c>
      <c r="ED5069" s="6" t="s">
        <v>777</v>
      </c>
      <c r="EE5069" s="6" t="s">
        <v>97</v>
      </c>
      <c r="EF5069" s="6" t="s">
        <v>98</v>
      </c>
      <c r="EG5069" s="6">
        <v>77</v>
      </c>
      <c r="EH5069" s="6">
        <v>384</v>
      </c>
      <c r="EI5069" s="6">
        <v>79</v>
      </c>
      <c r="EJ5069" s="6">
        <v>394</v>
      </c>
      <c r="EK5069" s="6">
        <v>79</v>
      </c>
      <c r="EL5069" s="6">
        <v>394</v>
      </c>
      <c r="EM5069" s="6" t="s">
        <v>108</v>
      </c>
      <c r="EN5069" s="6" t="s">
        <v>23</v>
      </c>
      <c r="EO5069" s="6">
        <v>394</v>
      </c>
    </row>
    <row r="5070" spans="131:145" x14ac:dyDescent="0.25">
      <c r="EA5070" s="6" t="s">
        <v>0</v>
      </c>
      <c r="EB5070" s="6" t="s">
        <v>6</v>
      </c>
      <c r="EC5070" s="6" t="s">
        <v>277</v>
      </c>
      <c r="ED5070" s="6" t="s">
        <v>278</v>
      </c>
      <c r="EE5070" s="6" t="s">
        <v>97</v>
      </c>
      <c r="EF5070" s="6" t="s">
        <v>98</v>
      </c>
      <c r="EG5070" s="6">
        <v>139</v>
      </c>
      <c r="EH5070" s="6">
        <v>640</v>
      </c>
      <c r="EI5070" s="6">
        <v>127</v>
      </c>
      <c r="EJ5070" s="6">
        <v>578</v>
      </c>
      <c r="EK5070" s="6">
        <v>146</v>
      </c>
      <c r="EL5070" s="6">
        <v>640</v>
      </c>
      <c r="EM5070" s="6" t="s">
        <v>108</v>
      </c>
      <c r="EN5070" s="6" t="s">
        <v>22</v>
      </c>
      <c r="EO5070" s="6">
        <v>317</v>
      </c>
    </row>
    <row r="5071" spans="131:145" x14ac:dyDescent="0.25">
      <c r="EA5071" s="6" t="s">
        <v>0</v>
      </c>
      <c r="EB5071" s="6" t="s">
        <v>13</v>
      </c>
      <c r="EC5071" s="6" t="s">
        <v>241</v>
      </c>
      <c r="ED5071" s="6" t="s">
        <v>242</v>
      </c>
      <c r="EE5071" s="6" t="s">
        <v>97</v>
      </c>
      <c r="EF5071" s="6" t="s">
        <v>98</v>
      </c>
      <c r="EG5071" s="6">
        <v>65</v>
      </c>
      <c r="EH5071" s="6">
        <v>347</v>
      </c>
      <c r="EI5071" s="6">
        <v>65</v>
      </c>
      <c r="EJ5071" s="6">
        <v>347</v>
      </c>
      <c r="EK5071" s="6">
        <v>65</v>
      </c>
      <c r="EL5071" s="6">
        <v>347</v>
      </c>
      <c r="EM5071" s="6" t="s">
        <v>108</v>
      </c>
      <c r="EN5071" s="6" t="s">
        <v>22</v>
      </c>
      <c r="EO5071" s="6">
        <v>172</v>
      </c>
    </row>
    <row r="5072" spans="131:145" x14ac:dyDescent="0.25">
      <c r="EA5072" s="6" t="s">
        <v>3</v>
      </c>
      <c r="EB5072" s="6" t="s">
        <v>14</v>
      </c>
      <c r="EC5072" s="6" t="s">
        <v>785</v>
      </c>
      <c r="ED5072" s="6" t="s">
        <v>786</v>
      </c>
      <c r="EE5072" s="6" t="s">
        <v>97</v>
      </c>
      <c r="EF5072" s="6" t="s">
        <v>98</v>
      </c>
      <c r="EG5072" s="6">
        <v>140</v>
      </c>
      <c r="EH5072" s="6">
        <v>613</v>
      </c>
      <c r="EI5072" s="6">
        <v>137</v>
      </c>
      <c r="EJ5072" s="6">
        <v>622</v>
      </c>
      <c r="EK5072" s="6">
        <v>137</v>
      </c>
      <c r="EL5072" s="6">
        <v>622</v>
      </c>
      <c r="EM5072" s="6" t="s">
        <v>108</v>
      </c>
      <c r="EN5072" s="6" t="s">
        <v>22</v>
      </c>
      <c r="EO5072" s="6">
        <v>284</v>
      </c>
    </row>
    <row r="5073" spans="131:145" x14ac:dyDescent="0.25">
      <c r="EA5073" s="6" t="s">
        <v>0</v>
      </c>
      <c r="EB5073" s="6" t="s">
        <v>6</v>
      </c>
      <c r="EC5073" s="6" t="s">
        <v>721</v>
      </c>
      <c r="ED5073" s="6" t="s">
        <v>722</v>
      </c>
      <c r="EE5073" s="6" t="s">
        <v>97</v>
      </c>
      <c r="EF5073" s="6" t="s">
        <v>125</v>
      </c>
      <c r="EG5073" s="6">
        <v>30</v>
      </c>
      <c r="EH5073" s="6">
        <v>181</v>
      </c>
      <c r="EI5073" s="6">
        <v>30</v>
      </c>
      <c r="EJ5073" s="6">
        <v>181</v>
      </c>
      <c r="EK5073" s="6">
        <v>30</v>
      </c>
      <c r="EL5073" s="6">
        <v>181</v>
      </c>
      <c r="EM5073" s="6" t="s">
        <v>108</v>
      </c>
      <c r="EN5073" s="6" t="s">
        <v>22</v>
      </c>
      <c r="EO5073" s="6">
        <v>88</v>
      </c>
    </row>
    <row r="5074" spans="131:145" x14ac:dyDescent="0.25">
      <c r="EA5074" s="6" t="s">
        <v>0</v>
      </c>
      <c r="EB5074" s="6" t="s">
        <v>4</v>
      </c>
      <c r="EC5074" s="6" t="s">
        <v>696</v>
      </c>
      <c r="ED5074" s="6" t="s">
        <v>697</v>
      </c>
      <c r="EE5074" s="6" t="s">
        <v>97</v>
      </c>
      <c r="EF5074" s="6" t="s">
        <v>125</v>
      </c>
      <c r="EG5074" s="6">
        <v>43</v>
      </c>
      <c r="EH5074" s="6">
        <v>247</v>
      </c>
      <c r="EI5074" s="6">
        <v>41</v>
      </c>
      <c r="EJ5074" s="6">
        <v>232</v>
      </c>
      <c r="EK5074" s="6">
        <v>41</v>
      </c>
      <c r="EL5074" s="6">
        <v>9</v>
      </c>
      <c r="EM5074" s="6" t="s">
        <v>108</v>
      </c>
      <c r="EN5074" s="6" t="s">
        <v>23</v>
      </c>
      <c r="EO5074" s="6">
        <v>9</v>
      </c>
    </row>
    <row r="5075" spans="131:145" x14ac:dyDescent="0.25">
      <c r="EA5075" s="6" t="s">
        <v>3</v>
      </c>
      <c r="EB5075" s="6" t="s">
        <v>16</v>
      </c>
      <c r="EC5075" s="6" t="s">
        <v>813</v>
      </c>
      <c r="ED5075" s="6" t="s">
        <v>814</v>
      </c>
      <c r="EE5075" s="6" t="s">
        <v>97</v>
      </c>
      <c r="EF5075" s="6" t="s">
        <v>98</v>
      </c>
      <c r="EG5075" s="6">
        <v>38</v>
      </c>
      <c r="EH5075" s="6">
        <v>164</v>
      </c>
      <c r="EI5075" s="6">
        <v>37</v>
      </c>
      <c r="EJ5075" s="6">
        <v>155</v>
      </c>
      <c r="EK5075" s="6">
        <v>38</v>
      </c>
      <c r="EL5075" s="6">
        <v>4</v>
      </c>
      <c r="EM5075" s="6" t="s">
        <v>108</v>
      </c>
      <c r="EN5075" s="6" t="s">
        <v>23</v>
      </c>
      <c r="EO5075" s="6">
        <v>4</v>
      </c>
    </row>
    <row r="5076" spans="131:145" x14ac:dyDescent="0.25">
      <c r="EA5076" s="6" t="s">
        <v>0</v>
      </c>
      <c r="EB5076" s="6" t="s">
        <v>6</v>
      </c>
      <c r="EC5076" s="6" t="s">
        <v>277</v>
      </c>
      <c r="ED5076" s="6" t="s">
        <v>278</v>
      </c>
      <c r="EE5076" s="6" t="s">
        <v>97</v>
      </c>
      <c r="EF5076" s="6" t="s">
        <v>98</v>
      </c>
      <c r="EG5076" s="6">
        <v>139</v>
      </c>
      <c r="EH5076" s="6">
        <v>640</v>
      </c>
      <c r="EI5076" s="6">
        <v>127</v>
      </c>
      <c r="EJ5076" s="6">
        <v>578</v>
      </c>
      <c r="EK5076" s="6">
        <v>146</v>
      </c>
      <c r="EL5076" s="6">
        <v>640</v>
      </c>
      <c r="EM5076" s="6" t="s">
        <v>108</v>
      </c>
      <c r="EN5076" s="6" t="s">
        <v>21</v>
      </c>
      <c r="EO5076" s="6">
        <v>323</v>
      </c>
    </row>
    <row r="5077" spans="131:145" x14ac:dyDescent="0.25">
      <c r="EA5077" s="6" t="s">
        <v>0</v>
      </c>
      <c r="EB5077" s="6" t="s">
        <v>7</v>
      </c>
      <c r="EC5077" s="6" t="s">
        <v>130</v>
      </c>
      <c r="ED5077" s="6" t="s">
        <v>131</v>
      </c>
      <c r="EE5077" s="6" t="s">
        <v>97</v>
      </c>
      <c r="EF5077" s="6" t="s">
        <v>125</v>
      </c>
      <c r="EG5077" s="6">
        <v>169</v>
      </c>
      <c r="EH5077" s="6">
        <v>816</v>
      </c>
      <c r="EI5077" s="6">
        <v>153</v>
      </c>
      <c r="EJ5077" s="6">
        <v>754</v>
      </c>
      <c r="EK5077" s="6">
        <v>157</v>
      </c>
      <c r="EL5077" s="6">
        <v>761</v>
      </c>
      <c r="EM5077" s="6" t="s">
        <v>108</v>
      </c>
      <c r="EN5077" s="6" t="s">
        <v>22</v>
      </c>
      <c r="EO5077" s="6">
        <v>325</v>
      </c>
    </row>
    <row r="5078" spans="131:145" x14ac:dyDescent="0.25">
      <c r="EA5078" s="6" t="s">
        <v>0</v>
      </c>
      <c r="EB5078" s="6" t="s">
        <v>6</v>
      </c>
      <c r="EC5078" s="6" t="s">
        <v>277</v>
      </c>
      <c r="ED5078" s="6" t="s">
        <v>278</v>
      </c>
      <c r="EE5078" s="6" t="s">
        <v>97</v>
      </c>
      <c r="EF5078" s="6" t="s">
        <v>98</v>
      </c>
      <c r="EG5078" s="6">
        <v>139</v>
      </c>
      <c r="EH5078" s="6">
        <v>640</v>
      </c>
      <c r="EI5078" s="6">
        <v>127</v>
      </c>
      <c r="EJ5078" s="6">
        <v>578</v>
      </c>
      <c r="EK5078" s="6">
        <v>146</v>
      </c>
      <c r="EL5078" s="6">
        <v>640</v>
      </c>
      <c r="EM5078" s="6" t="s">
        <v>108</v>
      </c>
      <c r="EN5078" s="6" t="s">
        <v>23</v>
      </c>
      <c r="EO5078" s="6">
        <v>640</v>
      </c>
    </row>
    <row r="5079" spans="131:145" x14ac:dyDescent="0.25">
      <c r="EA5079" s="6" t="s">
        <v>0</v>
      </c>
      <c r="EB5079" s="6" t="s">
        <v>9</v>
      </c>
      <c r="EC5079" s="6" t="s">
        <v>220</v>
      </c>
      <c r="ED5079" s="6" t="s">
        <v>221</v>
      </c>
      <c r="EE5079" s="6" t="s">
        <v>97</v>
      </c>
      <c r="EF5079" s="6" t="s">
        <v>125</v>
      </c>
      <c r="EG5079" s="6">
        <v>121</v>
      </c>
      <c r="EH5079" s="6">
        <v>596</v>
      </c>
      <c r="EI5079" s="6">
        <v>129</v>
      </c>
      <c r="EJ5079" s="6">
        <v>575</v>
      </c>
      <c r="EK5079" s="6">
        <v>129</v>
      </c>
      <c r="EL5079" s="6">
        <v>575</v>
      </c>
      <c r="EM5079" s="6" t="s">
        <v>108</v>
      </c>
      <c r="EN5079" s="6" t="s">
        <v>21</v>
      </c>
      <c r="EO5079" s="6">
        <v>326</v>
      </c>
    </row>
    <row r="5080" spans="131:145" x14ac:dyDescent="0.25">
      <c r="EA5080" s="6" t="s">
        <v>3</v>
      </c>
      <c r="EB5080" s="6" t="s">
        <v>15</v>
      </c>
      <c r="EC5080" s="6" t="s">
        <v>1863</v>
      </c>
      <c r="ED5080" s="6" t="s">
        <v>801</v>
      </c>
      <c r="EE5080" s="6" t="s">
        <v>97</v>
      </c>
      <c r="EF5080" s="6" t="s">
        <v>125</v>
      </c>
      <c r="EG5080" s="6">
        <v>70</v>
      </c>
      <c r="EH5080" s="6">
        <v>273</v>
      </c>
      <c r="EI5080" s="6">
        <v>71</v>
      </c>
      <c r="EJ5080" s="6">
        <v>278</v>
      </c>
      <c r="EK5080" s="6">
        <v>71</v>
      </c>
      <c r="EL5080" s="6">
        <v>278</v>
      </c>
      <c r="EM5080" s="6" t="s">
        <v>108</v>
      </c>
      <c r="EN5080" s="6" t="s">
        <v>21</v>
      </c>
      <c r="EO5080" s="6">
        <v>162</v>
      </c>
    </row>
    <row r="5081" spans="131:145" x14ac:dyDescent="0.25">
      <c r="EA5081" s="6" t="s">
        <v>3</v>
      </c>
      <c r="EB5081" s="6" t="s">
        <v>14</v>
      </c>
      <c r="EC5081" s="6" t="s">
        <v>783</v>
      </c>
      <c r="ED5081" s="6" t="s">
        <v>784</v>
      </c>
      <c r="EE5081" s="6" t="s">
        <v>97</v>
      </c>
      <c r="EF5081" s="6" t="s">
        <v>98</v>
      </c>
      <c r="EG5081" s="6">
        <v>41</v>
      </c>
      <c r="EH5081" s="6">
        <v>214</v>
      </c>
      <c r="EI5081" s="6">
        <v>41</v>
      </c>
      <c r="EJ5081" s="6">
        <v>214</v>
      </c>
      <c r="EK5081" s="6">
        <v>41</v>
      </c>
      <c r="EL5081" s="6">
        <v>214</v>
      </c>
      <c r="EM5081" s="6" t="s">
        <v>108</v>
      </c>
      <c r="EN5081" s="6" t="s">
        <v>21</v>
      </c>
      <c r="EO5081" s="6">
        <v>109</v>
      </c>
    </row>
    <row r="5082" spans="131:145" x14ac:dyDescent="0.25">
      <c r="EA5082" s="6" t="s">
        <v>0</v>
      </c>
      <c r="EB5082" s="6" t="s">
        <v>9</v>
      </c>
      <c r="EC5082" s="6" t="s">
        <v>135</v>
      </c>
      <c r="ED5082" s="6" t="s">
        <v>136</v>
      </c>
      <c r="EE5082" s="6" t="s">
        <v>97</v>
      </c>
      <c r="EF5082" s="6" t="s">
        <v>125</v>
      </c>
      <c r="EG5082" s="6">
        <v>207</v>
      </c>
      <c r="EH5082" s="6">
        <v>1141</v>
      </c>
      <c r="EI5082" s="6">
        <v>352</v>
      </c>
      <c r="EJ5082" s="6">
        <v>1386</v>
      </c>
      <c r="EK5082" s="6">
        <v>352</v>
      </c>
      <c r="EL5082" s="6">
        <v>1386</v>
      </c>
      <c r="EM5082" s="6" t="s">
        <v>108</v>
      </c>
      <c r="EN5082" s="6" t="s">
        <v>22</v>
      </c>
      <c r="EO5082" s="6">
        <v>613</v>
      </c>
    </row>
    <row r="5083" spans="131:145" x14ac:dyDescent="0.25">
      <c r="EA5083" s="6" t="s">
        <v>0</v>
      </c>
      <c r="EB5083" s="6" t="s">
        <v>9</v>
      </c>
      <c r="EC5083" s="6" t="s">
        <v>135</v>
      </c>
      <c r="ED5083" s="6" t="s">
        <v>136</v>
      </c>
      <c r="EE5083" s="6" t="s">
        <v>97</v>
      </c>
      <c r="EF5083" s="6" t="s">
        <v>125</v>
      </c>
      <c r="EG5083" s="6">
        <v>207</v>
      </c>
      <c r="EH5083" s="6">
        <v>1141</v>
      </c>
      <c r="EI5083" s="6">
        <v>352</v>
      </c>
      <c r="EJ5083" s="6">
        <v>1386</v>
      </c>
      <c r="EK5083" s="6">
        <v>352</v>
      </c>
      <c r="EL5083" s="6">
        <v>1386</v>
      </c>
      <c r="EM5083" s="6" t="s">
        <v>108</v>
      </c>
      <c r="EN5083" s="6" t="s">
        <v>23</v>
      </c>
      <c r="EO5083" s="6">
        <v>1386</v>
      </c>
    </row>
    <row r="5084" spans="131:145" x14ac:dyDescent="0.25">
      <c r="EA5084" s="6" t="s">
        <v>3</v>
      </c>
      <c r="EB5084" s="6" t="s">
        <v>15</v>
      </c>
      <c r="EC5084" s="6" t="s">
        <v>1862</v>
      </c>
      <c r="ED5084" s="6" t="s">
        <v>799</v>
      </c>
      <c r="EE5084" s="6" t="s">
        <v>97</v>
      </c>
      <c r="EF5084" s="6" t="s">
        <v>125</v>
      </c>
      <c r="EG5084" s="6">
        <v>51</v>
      </c>
      <c r="EH5084" s="6">
        <v>260</v>
      </c>
      <c r="EI5084" s="6">
        <v>51</v>
      </c>
      <c r="EJ5084" s="6">
        <v>263</v>
      </c>
      <c r="EK5084" s="6">
        <v>51</v>
      </c>
      <c r="EL5084" s="6">
        <v>263</v>
      </c>
      <c r="EM5084" s="6" t="s">
        <v>108</v>
      </c>
      <c r="EN5084" s="6" t="s">
        <v>23</v>
      </c>
      <c r="EO5084" s="6">
        <v>263</v>
      </c>
    </row>
    <row r="5085" spans="131:145" x14ac:dyDescent="0.25">
      <c r="EA5085" s="6" t="s">
        <v>0</v>
      </c>
      <c r="EB5085" s="6" t="s">
        <v>13</v>
      </c>
      <c r="EC5085" s="6" t="s">
        <v>173</v>
      </c>
      <c r="ED5085" s="6" t="s">
        <v>174</v>
      </c>
      <c r="EE5085" s="6" t="s">
        <v>97</v>
      </c>
      <c r="EF5085" s="6" t="s">
        <v>125</v>
      </c>
      <c r="EG5085" s="6">
        <v>74</v>
      </c>
      <c r="EH5085" s="6">
        <v>404</v>
      </c>
      <c r="EI5085" s="6">
        <v>60</v>
      </c>
      <c r="EJ5085" s="6">
        <v>330</v>
      </c>
      <c r="EK5085" s="6">
        <v>74</v>
      </c>
      <c r="EL5085" s="6">
        <v>369</v>
      </c>
      <c r="EM5085" s="6" t="s">
        <v>108</v>
      </c>
      <c r="EN5085" s="6" t="s">
        <v>23</v>
      </c>
      <c r="EO5085" s="6">
        <v>369</v>
      </c>
    </row>
    <row r="5086" spans="131:145" x14ac:dyDescent="0.25">
      <c r="EA5086" s="6" t="s">
        <v>3</v>
      </c>
      <c r="EB5086" s="6" t="s">
        <v>14</v>
      </c>
      <c r="EC5086" s="6" t="s">
        <v>783</v>
      </c>
      <c r="ED5086" s="6" t="s">
        <v>784</v>
      </c>
      <c r="EE5086" s="6" t="s">
        <v>97</v>
      </c>
      <c r="EF5086" s="6" t="s">
        <v>98</v>
      </c>
      <c r="EG5086" s="6">
        <v>41</v>
      </c>
      <c r="EH5086" s="6">
        <v>214</v>
      </c>
      <c r="EI5086" s="6">
        <v>41</v>
      </c>
      <c r="EJ5086" s="6">
        <v>214</v>
      </c>
      <c r="EK5086" s="6">
        <v>41</v>
      </c>
      <c r="EL5086" s="6">
        <v>214</v>
      </c>
      <c r="EM5086" s="6" t="s">
        <v>108</v>
      </c>
      <c r="EN5086" s="6" t="s">
        <v>22</v>
      </c>
      <c r="EO5086" s="6">
        <v>105</v>
      </c>
    </row>
    <row r="5087" spans="131:145" x14ac:dyDescent="0.25">
      <c r="EA5087" s="6" t="s">
        <v>0</v>
      </c>
      <c r="EB5087" s="6" t="s">
        <v>13</v>
      </c>
      <c r="EC5087" s="6" t="s">
        <v>173</v>
      </c>
      <c r="ED5087" s="6" t="s">
        <v>174</v>
      </c>
      <c r="EE5087" s="6" t="s">
        <v>97</v>
      </c>
      <c r="EF5087" s="6" t="s">
        <v>125</v>
      </c>
      <c r="EG5087" s="6">
        <v>74</v>
      </c>
      <c r="EH5087" s="6">
        <v>404</v>
      </c>
      <c r="EI5087" s="6">
        <v>60</v>
      </c>
      <c r="EJ5087" s="6">
        <v>330</v>
      </c>
      <c r="EK5087" s="6">
        <v>74</v>
      </c>
      <c r="EL5087" s="6">
        <v>369</v>
      </c>
      <c r="EM5087" s="6" t="s">
        <v>108</v>
      </c>
      <c r="EN5087" s="6" t="s">
        <v>21</v>
      </c>
      <c r="EO5087" s="6">
        <v>189</v>
      </c>
    </row>
    <row r="5088" spans="131:145" x14ac:dyDescent="0.25">
      <c r="EA5088" s="6" t="s">
        <v>3</v>
      </c>
      <c r="EB5088" s="6" t="s">
        <v>15</v>
      </c>
      <c r="EC5088" s="6" t="s">
        <v>1863</v>
      </c>
      <c r="ED5088" s="6" t="s">
        <v>801</v>
      </c>
      <c r="EE5088" s="6" t="s">
        <v>97</v>
      </c>
      <c r="EF5088" s="6" t="s">
        <v>125</v>
      </c>
      <c r="EG5088" s="6">
        <v>70</v>
      </c>
      <c r="EH5088" s="6">
        <v>273</v>
      </c>
      <c r="EI5088" s="6">
        <v>71</v>
      </c>
      <c r="EJ5088" s="6">
        <v>278</v>
      </c>
      <c r="EK5088" s="6">
        <v>71</v>
      </c>
      <c r="EL5088" s="6">
        <v>278</v>
      </c>
      <c r="EM5088" s="6" t="s">
        <v>108</v>
      </c>
      <c r="EN5088" s="6" t="s">
        <v>22</v>
      </c>
      <c r="EO5088" s="6">
        <v>116</v>
      </c>
    </row>
    <row r="5089" spans="131:145" x14ac:dyDescent="0.25">
      <c r="EA5089" s="6" t="s">
        <v>0</v>
      </c>
      <c r="EB5089" s="6" t="s">
        <v>13</v>
      </c>
      <c r="EC5089" s="6" t="s">
        <v>239</v>
      </c>
      <c r="ED5089" s="6" t="s">
        <v>240</v>
      </c>
      <c r="EE5089" s="6" t="s">
        <v>97</v>
      </c>
      <c r="EF5089" s="6" t="s">
        <v>98</v>
      </c>
      <c r="EG5089" s="6">
        <v>15</v>
      </c>
      <c r="EH5089" s="6">
        <v>74</v>
      </c>
      <c r="EI5089" s="6">
        <v>12</v>
      </c>
      <c r="EJ5089" s="6">
        <v>60</v>
      </c>
      <c r="EK5089" s="6">
        <v>16</v>
      </c>
      <c r="EL5089" s="6">
        <v>74</v>
      </c>
      <c r="EM5089" s="6" t="s">
        <v>108</v>
      </c>
      <c r="EN5089" s="6" t="s">
        <v>22</v>
      </c>
      <c r="EO5089" s="6">
        <v>40</v>
      </c>
    </row>
    <row r="5090" spans="131:145" x14ac:dyDescent="0.25">
      <c r="EA5090" s="6" t="s">
        <v>3</v>
      </c>
      <c r="EB5090" s="6" t="s">
        <v>17</v>
      </c>
      <c r="EC5090" s="6" t="s">
        <v>767</v>
      </c>
      <c r="ED5090" s="6" t="s">
        <v>768</v>
      </c>
      <c r="EE5090" s="6" t="s">
        <v>97</v>
      </c>
      <c r="EF5090" s="6" t="s">
        <v>98</v>
      </c>
      <c r="EG5090" s="6">
        <v>61</v>
      </c>
      <c r="EH5090" s="6">
        <v>264</v>
      </c>
      <c r="EI5090" s="6">
        <v>55</v>
      </c>
      <c r="EJ5090" s="6">
        <v>251</v>
      </c>
      <c r="EK5090" s="6">
        <v>55</v>
      </c>
      <c r="EL5090" s="6">
        <v>251</v>
      </c>
      <c r="EM5090" s="6" t="s">
        <v>108</v>
      </c>
      <c r="EN5090" s="6" t="s">
        <v>23</v>
      </c>
      <c r="EO5090" s="6">
        <v>251</v>
      </c>
    </row>
    <row r="5091" spans="131:145" x14ac:dyDescent="0.25">
      <c r="EA5091" s="6" t="s">
        <v>3</v>
      </c>
      <c r="EB5091" s="6" t="s">
        <v>16</v>
      </c>
      <c r="EC5091" s="6" t="s">
        <v>813</v>
      </c>
      <c r="ED5091" s="6" t="s">
        <v>814</v>
      </c>
      <c r="EE5091" s="6" t="s">
        <v>97</v>
      </c>
      <c r="EF5091" s="6" t="s">
        <v>98</v>
      </c>
      <c r="EG5091" s="6">
        <v>38</v>
      </c>
      <c r="EH5091" s="6">
        <v>164</v>
      </c>
      <c r="EI5091" s="6">
        <v>37</v>
      </c>
      <c r="EJ5091" s="6">
        <v>155</v>
      </c>
      <c r="EK5091" s="6">
        <v>38</v>
      </c>
      <c r="EL5091" s="6">
        <v>4</v>
      </c>
      <c r="EM5091" s="6" t="s">
        <v>108</v>
      </c>
      <c r="EN5091" s="6" t="s">
        <v>21</v>
      </c>
      <c r="EO5091" s="6">
        <v>2</v>
      </c>
    </row>
    <row r="5092" spans="131:145" x14ac:dyDescent="0.25">
      <c r="EA5092" s="6" t="s">
        <v>0</v>
      </c>
      <c r="EB5092" s="6" t="s">
        <v>13</v>
      </c>
      <c r="EC5092" s="6" t="s">
        <v>175</v>
      </c>
      <c r="ED5092" s="6" t="s">
        <v>176</v>
      </c>
      <c r="EE5092" s="6" t="s">
        <v>97</v>
      </c>
      <c r="EF5092" s="6" t="s">
        <v>125</v>
      </c>
      <c r="EG5092" s="6">
        <v>35</v>
      </c>
      <c r="EH5092" s="6">
        <v>215</v>
      </c>
      <c r="EI5092" s="6">
        <v>35</v>
      </c>
      <c r="EJ5092" s="6">
        <v>211</v>
      </c>
      <c r="EK5092" s="6">
        <v>35</v>
      </c>
      <c r="EL5092" s="6">
        <v>212</v>
      </c>
      <c r="EM5092" s="6" t="s">
        <v>108</v>
      </c>
      <c r="EN5092" s="6" t="s">
        <v>21</v>
      </c>
      <c r="EO5092" s="6">
        <v>107</v>
      </c>
    </row>
    <row r="5093" spans="131:145" x14ac:dyDescent="0.25">
      <c r="EA5093" s="6" t="s">
        <v>0</v>
      </c>
      <c r="EB5093" s="6" t="s">
        <v>13</v>
      </c>
      <c r="EC5093" s="6" t="s">
        <v>1853</v>
      </c>
      <c r="ED5093" s="6" t="s">
        <v>204</v>
      </c>
      <c r="EE5093" s="6" t="s">
        <v>97</v>
      </c>
      <c r="EF5093" s="6" t="s">
        <v>125</v>
      </c>
      <c r="EG5093" s="6">
        <v>41</v>
      </c>
      <c r="EH5093" s="6">
        <v>199</v>
      </c>
      <c r="EI5093" s="6">
        <v>41</v>
      </c>
      <c r="EJ5093" s="6">
        <v>196</v>
      </c>
      <c r="EK5093" s="6">
        <v>41</v>
      </c>
      <c r="EL5093" s="6">
        <v>201</v>
      </c>
      <c r="EM5093" s="6" t="s">
        <v>108</v>
      </c>
      <c r="EN5093" s="6" t="s">
        <v>23</v>
      </c>
      <c r="EO5093" s="6">
        <v>201</v>
      </c>
    </row>
    <row r="5094" spans="131:145" x14ac:dyDescent="0.25">
      <c r="EA5094" s="6" t="s">
        <v>3</v>
      </c>
      <c r="EB5094" s="6" t="s">
        <v>15</v>
      </c>
      <c r="EC5094" s="6" t="s">
        <v>1863</v>
      </c>
      <c r="ED5094" s="6" t="s">
        <v>801</v>
      </c>
      <c r="EE5094" s="6" t="s">
        <v>97</v>
      </c>
      <c r="EF5094" s="6" t="s">
        <v>125</v>
      </c>
      <c r="EG5094" s="6">
        <v>70</v>
      </c>
      <c r="EH5094" s="6">
        <v>273</v>
      </c>
      <c r="EI5094" s="6">
        <v>71</v>
      </c>
      <c r="EJ5094" s="6">
        <v>278</v>
      </c>
      <c r="EK5094" s="6">
        <v>71</v>
      </c>
      <c r="EL5094" s="6">
        <v>278</v>
      </c>
      <c r="EM5094" s="6" t="s">
        <v>108</v>
      </c>
      <c r="EN5094" s="6" t="s">
        <v>23</v>
      </c>
      <c r="EO5094" s="6">
        <v>278</v>
      </c>
    </row>
    <row r="5095" spans="131:145" x14ac:dyDescent="0.25">
      <c r="EA5095" s="6" t="s">
        <v>0</v>
      </c>
      <c r="EB5095" s="6" t="s">
        <v>13</v>
      </c>
      <c r="EC5095" s="6" t="s">
        <v>239</v>
      </c>
      <c r="ED5095" s="6" t="s">
        <v>240</v>
      </c>
      <c r="EE5095" s="6" t="s">
        <v>97</v>
      </c>
      <c r="EF5095" s="6" t="s">
        <v>98</v>
      </c>
      <c r="EG5095" s="6">
        <v>15</v>
      </c>
      <c r="EH5095" s="6">
        <v>74</v>
      </c>
      <c r="EI5095" s="6">
        <v>12</v>
      </c>
      <c r="EJ5095" s="6">
        <v>60</v>
      </c>
      <c r="EK5095" s="6">
        <v>16</v>
      </c>
      <c r="EL5095" s="6">
        <v>74</v>
      </c>
      <c r="EM5095" s="6" t="s">
        <v>108</v>
      </c>
      <c r="EN5095" s="6" t="s">
        <v>23</v>
      </c>
      <c r="EO5095" s="6">
        <v>74</v>
      </c>
    </row>
    <row r="5096" spans="131:145" x14ac:dyDescent="0.25">
      <c r="EA5096" s="6" t="s">
        <v>0</v>
      </c>
      <c r="EB5096" s="6" t="s">
        <v>13</v>
      </c>
      <c r="EC5096" s="6" t="s">
        <v>175</v>
      </c>
      <c r="ED5096" s="6" t="s">
        <v>176</v>
      </c>
      <c r="EE5096" s="6" t="s">
        <v>97</v>
      </c>
      <c r="EF5096" s="6" t="s">
        <v>125</v>
      </c>
      <c r="EG5096" s="6">
        <v>35</v>
      </c>
      <c r="EH5096" s="6">
        <v>215</v>
      </c>
      <c r="EI5096" s="6">
        <v>35</v>
      </c>
      <c r="EJ5096" s="6">
        <v>211</v>
      </c>
      <c r="EK5096" s="6">
        <v>35</v>
      </c>
      <c r="EL5096" s="6">
        <v>212</v>
      </c>
      <c r="EM5096" s="6" t="s">
        <v>108</v>
      </c>
      <c r="EN5096" s="6" t="s">
        <v>22</v>
      </c>
      <c r="EO5096" s="6">
        <v>105</v>
      </c>
    </row>
    <row r="5097" spans="131:145" x14ac:dyDescent="0.25">
      <c r="EA5097" s="6" t="s">
        <v>0</v>
      </c>
      <c r="EB5097" s="6" t="s">
        <v>6</v>
      </c>
      <c r="EC5097" s="6" t="s">
        <v>718</v>
      </c>
      <c r="ED5097" s="6" t="s">
        <v>719</v>
      </c>
      <c r="EE5097" s="6" t="s">
        <v>97</v>
      </c>
      <c r="EF5097" s="6" t="s">
        <v>132</v>
      </c>
      <c r="EG5097" s="6">
        <v>68</v>
      </c>
      <c r="EH5097" s="6">
        <v>327</v>
      </c>
      <c r="EI5097" s="6">
        <v>10</v>
      </c>
      <c r="EJ5097" s="6">
        <v>20</v>
      </c>
      <c r="EK5097" s="6">
        <v>63</v>
      </c>
      <c r="EL5097" s="6">
        <v>307</v>
      </c>
      <c r="EM5097" s="6" t="s">
        <v>108</v>
      </c>
      <c r="EN5097" s="6" t="s">
        <v>22</v>
      </c>
      <c r="EO5097" s="6">
        <v>136</v>
      </c>
    </row>
    <row r="5098" spans="131:145" x14ac:dyDescent="0.25">
      <c r="EA5098" s="6" t="s">
        <v>0</v>
      </c>
      <c r="EB5098" s="6" t="s">
        <v>9</v>
      </c>
      <c r="EC5098" s="6" t="s">
        <v>220</v>
      </c>
      <c r="ED5098" s="6" t="s">
        <v>221</v>
      </c>
      <c r="EE5098" s="6" t="s">
        <v>97</v>
      </c>
      <c r="EF5098" s="6" t="s">
        <v>125</v>
      </c>
      <c r="EG5098" s="6">
        <v>121</v>
      </c>
      <c r="EH5098" s="6">
        <v>596</v>
      </c>
      <c r="EI5098" s="6">
        <v>129</v>
      </c>
      <c r="EJ5098" s="6">
        <v>575</v>
      </c>
      <c r="EK5098" s="6">
        <v>129</v>
      </c>
      <c r="EL5098" s="6">
        <v>575</v>
      </c>
      <c r="EM5098" s="6" t="s">
        <v>108</v>
      </c>
      <c r="EN5098" s="6" t="s">
        <v>22</v>
      </c>
      <c r="EO5098" s="6">
        <v>249</v>
      </c>
    </row>
    <row r="5099" spans="131:145" x14ac:dyDescent="0.25">
      <c r="EA5099" s="6" t="s">
        <v>3</v>
      </c>
      <c r="EB5099" s="6" t="s">
        <v>15</v>
      </c>
      <c r="EC5099" s="6" t="s">
        <v>1862</v>
      </c>
      <c r="ED5099" s="6" t="s">
        <v>799</v>
      </c>
      <c r="EE5099" s="6" t="s">
        <v>97</v>
      </c>
      <c r="EF5099" s="6" t="s">
        <v>125</v>
      </c>
      <c r="EG5099" s="6">
        <v>51</v>
      </c>
      <c r="EH5099" s="6">
        <v>260</v>
      </c>
      <c r="EI5099" s="6">
        <v>51</v>
      </c>
      <c r="EJ5099" s="6">
        <v>263</v>
      </c>
      <c r="EK5099" s="6">
        <v>51</v>
      </c>
      <c r="EL5099" s="6">
        <v>263</v>
      </c>
      <c r="EM5099" s="6" t="s">
        <v>108</v>
      </c>
      <c r="EN5099" s="6" t="s">
        <v>22</v>
      </c>
      <c r="EO5099" s="6">
        <v>127</v>
      </c>
    </row>
    <row r="5100" spans="131:145" x14ac:dyDescent="0.25">
      <c r="EA5100" s="6" t="s">
        <v>3</v>
      </c>
      <c r="EB5100" s="6" t="s">
        <v>17</v>
      </c>
      <c r="EC5100" s="6" t="s">
        <v>767</v>
      </c>
      <c r="ED5100" s="6" t="s">
        <v>768</v>
      </c>
      <c r="EE5100" s="6" t="s">
        <v>97</v>
      </c>
      <c r="EF5100" s="6" t="s">
        <v>98</v>
      </c>
      <c r="EG5100" s="6">
        <v>61</v>
      </c>
      <c r="EH5100" s="6">
        <v>264</v>
      </c>
      <c r="EI5100" s="6">
        <v>55</v>
      </c>
      <c r="EJ5100" s="6">
        <v>251</v>
      </c>
      <c r="EK5100" s="6">
        <v>55</v>
      </c>
      <c r="EL5100" s="6">
        <v>251</v>
      </c>
      <c r="EM5100" s="6" t="s">
        <v>108</v>
      </c>
      <c r="EN5100" s="6" t="s">
        <v>22</v>
      </c>
      <c r="EO5100" s="6">
        <v>102</v>
      </c>
    </row>
    <row r="5101" spans="131:145" x14ac:dyDescent="0.25">
      <c r="EA5101" s="6" t="s">
        <v>0</v>
      </c>
      <c r="EB5101" s="6" t="s">
        <v>6</v>
      </c>
      <c r="EC5101" s="6" t="s">
        <v>721</v>
      </c>
      <c r="ED5101" s="6" t="s">
        <v>722</v>
      </c>
      <c r="EE5101" s="6" t="s">
        <v>97</v>
      </c>
      <c r="EF5101" s="6" t="s">
        <v>125</v>
      </c>
      <c r="EG5101" s="6">
        <v>30</v>
      </c>
      <c r="EH5101" s="6">
        <v>181</v>
      </c>
      <c r="EI5101" s="6">
        <v>30</v>
      </c>
      <c r="EJ5101" s="6">
        <v>181</v>
      </c>
      <c r="EK5101" s="6">
        <v>30</v>
      </c>
      <c r="EL5101" s="6">
        <v>181</v>
      </c>
      <c r="EM5101" s="6" t="s">
        <v>108</v>
      </c>
      <c r="EN5101" s="6" t="s">
        <v>23</v>
      </c>
      <c r="EO5101" s="6">
        <v>181</v>
      </c>
    </row>
    <row r="5102" spans="131:145" x14ac:dyDescent="0.25">
      <c r="EA5102" s="6" t="s">
        <v>0</v>
      </c>
      <c r="EB5102" s="6" t="s">
        <v>9</v>
      </c>
      <c r="EC5102" s="6" t="s">
        <v>135</v>
      </c>
      <c r="ED5102" s="6" t="s">
        <v>136</v>
      </c>
      <c r="EE5102" s="6" t="s">
        <v>97</v>
      </c>
      <c r="EF5102" s="6" t="s">
        <v>125</v>
      </c>
      <c r="EG5102" s="6">
        <v>207</v>
      </c>
      <c r="EH5102" s="6">
        <v>1141</v>
      </c>
      <c r="EI5102" s="6">
        <v>352</v>
      </c>
      <c r="EJ5102" s="6">
        <v>1386</v>
      </c>
      <c r="EK5102" s="6">
        <v>352</v>
      </c>
      <c r="EL5102" s="6">
        <v>1386</v>
      </c>
      <c r="EM5102" s="6" t="s">
        <v>108</v>
      </c>
      <c r="EN5102" s="6" t="s">
        <v>21</v>
      </c>
      <c r="EO5102" s="6">
        <v>773</v>
      </c>
    </row>
    <row r="5103" spans="131:145" x14ac:dyDescent="0.25">
      <c r="EA5103" s="6" t="s">
        <v>0</v>
      </c>
      <c r="EB5103" s="6" t="s">
        <v>7</v>
      </c>
      <c r="EC5103" s="6" t="s">
        <v>130</v>
      </c>
      <c r="ED5103" s="6" t="s">
        <v>131</v>
      </c>
      <c r="EE5103" s="6" t="s">
        <v>97</v>
      </c>
      <c r="EF5103" s="6" t="s">
        <v>125</v>
      </c>
      <c r="EG5103" s="6">
        <v>169</v>
      </c>
      <c r="EH5103" s="6">
        <v>816</v>
      </c>
      <c r="EI5103" s="6">
        <v>153</v>
      </c>
      <c r="EJ5103" s="6">
        <v>754</v>
      </c>
      <c r="EK5103" s="6">
        <v>157</v>
      </c>
      <c r="EL5103" s="6">
        <v>761</v>
      </c>
      <c r="EM5103" s="6" t="s">
        <v>108</v>
      </c>
      <c r="EN5103" s="6" t="s">
        <v>21</v>
      </c>
      <c r="EO5103" s="6">
        <v>436</v>
      </c>
    </row>
    <row r="5104" spans="131:145" x14ac:dyDescent="0.25">
      <c r="EA5104" s="6" t="s">
        <v>0</v>
      </c>
      <c r="EB5104" s="6" t="s">
        <v>13</v>
      </c>
      <c r="EC5104" s="6" t="s">
        <v>199</v>
      </c>
      <c r="ED5104" s="6" t="s">
        <v>200</v>
      </c>
      <c r="EE5104" s="6" t="s">
        <v>97</v>
      </c>
      <c r="EF5104" s="6" t="s">
        <v>125</v>
      </c>
      <c r="EG5104" s="6">
        <v>77</v>
      </c>
      <c r="EH5104" s="6">
        <v>380</v>
      </c>
      <c r="EI5104" s="6">
        <v>76</v>
      </c>
      <c r="EJ5104" s="6">
        <v>342</v>
      </c>
      <c r="EK5104" s="6">
        <v>76</v>
      </c>
      <c r="EL5104" s="6">
        <v>344</v>
      </c>
      <c r="EM5104" s="6" t="s">
        <v>108</v>
      </c>
      <c r="EN5104" s="6" t="s">
        <v>21</v>
      </c>
      <c r="EO5104" s="6">
        <v>192</v>
      </c>
    </row>
    <row r="5105" spans="131:145" x14ac:dyDescent="0.25">
      <c r="EA5105" s="6" t="s">
        <v>3</v>
      </c>
      <c r="EB5105" s="6" t="s">
        <v>18</v>
      </c>
      <c r="EC5105" s="6" t="s">
        <v>809</v>
      </c>
      <c r="ED5105" s="6" t="s">
        <v>810</v>
      </c>
      <c r="EE5105" s="6" t="s">
        <v>97</v>
      </c>
      <c r="EF5105" s="6" t="s">
        <v>98</v>
      </c>
      <c r="EG5105" s="6">
        <v>12</v>
      </c>
      <c r="EH5105" s="6">
        <v>52</v>
      </c>
      <c r="EI5105" s="6">
        <v>10</v>
      </c>
      <c r="EJ5105" s="6">
        <v>44</v>
      </c>
      <c r="EK5105" s="6">
        <v>10</v>
      </c>
      <c r="EL5105" s="6">
        <v>44</v>
      </c>
      <c r="EM5105" s="6" t="s">
        <v>108</v>
      </c>
      <c r="EN5105" s="6" t="s">
        <v>21</v>
      </c>
      <c r="EO5105" s="6">
        <v>27</v>
      </c>
    </row>
    <row r="5106" spans="131:145" x14ac:dyDescent="0.25">
      <c r="EA5106" s="6" t="s">
        <v>3</v>
      </c>
      <c r="EB5106" s="6" t="s">
        <v>17</v>
      </c>
      <c r="EC5106" s="6" t="s">
        <v>232</v>
      </c>
      <c r="ED5106" s="6" t="s">
        <v>233</v>
      </c>
      <c r="EE5106" s="6" t="s">
        <v>97</v>
      </c>
      <c r="EF5106" s="6" t="s">
        <v>98</v>
      </c>
      <c r="EG5106" s="6">
        <v>30</v>
      </c>
      <c r="EH5106" s="6">
        <v>188</v>
      </c>
      <c r="EI5106" s="6">
        <v>24</v>
      </c>
      <c r="EJ5106" s="6">
        <v>112</v>
      </c>
      <c r="EK5106" s="6">
        <v>24</v>
      </c>
      <c r="EL5106" s="6">
        <v>112</v>
      </c>
      <c r="EM5106" s="6" t="s">
        <v>108</v>
      </c>
      <c r="EN5106" s="6" t="s">
        <v>22</v>
      </c>
      <c r="EO5106" s="6">
        <v>47</v>
      </c>
    </row>
    <row r="5107" spans="131:145" x14ac:dyDescent="0.25">
      <c r="EA5107" s="6" t="s">
        <v>3</v>
      </c>
      <c r="EB5107" s="6" t="s">
        <v>17</v>
      </c>
      <c r="EC5107" s="6" t="s">
        <v>771</v>
      </c>
      <c r="ED5107" s="6" t="s">
        <v>772</v>
      </c>
      <c r="EE5107" s="6" t="s">
        <v>209</v>
      </c>
      <c r="EF5107" s="6" t="s">
        <v>125</v>
      </c>
      <c r="EG5107" s="6">
        <v>9</v>
      </c>
      <c r="EH5107" s="6">
        <v>40</v>
      </c>
      <c r="EI5107" s="6">
        <v>9</v>
      </c>
      <c r="EJ5107" s="6">
        <v>43</v>
      </c>
      <c r="EK5107" s="6">
        <v>9</v>
      </c>
      <c r="EL5107" s="6">
        <v>43</v>
      </c>
      <c r="EM5107" s="6" t="s">
        <v>108</v>
      </c>
      <c r="EN5107" s="6" t="s">
        <v>22</v>
      </c>
      <c r="EO5107" s="6">
        <v>18</v>
      </c>
    </row>
    <row r="5108" spans="131:145" x14ac:dyDescent="0.25">
      <c r="EA5108" s="6" t="s">
        <v>0</v>
      </c>
      <c r="EB5108" s="6" t="s">
        <v>13</v>
      </c>
      <c r="EC5108" s="6" t="s">
        <v>173</v>
      </c>
      <c r="ED5108" s="6" t="s">
        <v>174</v>
      </c>
      <c r="EE5108" s="6" t="s">
        <v>97</v>
      </c>
      <c r="EF5108" s="6" t="s">
        <v>125</v>
      </c>
      <c r="EG5108" s="6">
        <v>74</v>
      </c>
      <c r="EH5108" s="6">
        <v>404</v>
      </c>
      <c r="EI5108" s="6">
        <v>60</v>
      </c>
      <c r="EJ5108" s="6">
        <v>330</v>
      </c>
      <c r="EK5108" s="6">
        <v>74</v>
      </c>
      <c r="EL5108" s="6">
        <v>369</v>
      </c>
      <c r="EM5108" s="6" t="s">
        <v>108</v>
      </c>
      <c r="EN5108" s="6" t="s">
        <v>22</v>
      </c>
      <c r="EO5108" s="6">
        <v>180</v>
      </c>
    </row>
    <row r="5109" spans="131:145" x14ac:dyDescent="0.25">
      <c r="EA5109" s="6" t="s">
        <v>0</v>
      </c>
      <c r="EB5109" s="6" t="s">
        <v>5</v>
      </c>
      <c r="EC5109" s="6" t="s">
        <v>713</v>
      </c>
      <c r="ED5109" s="6" t="s">
        <v>714</v>
      </c>
      <c r="EE5109" s="6" t="s">
        <v>209</v>
      </c>
      <c r="EF5109" s="6" t="s">
        <v>125</v>
      </c>
      <c r="EG5109" s="6">
        <v>110</v>
      </c>
      <c r="EH5109" s="6">
        <v>643</v>
      </c>
      <c r="EI5109" s="6">
        <v>106</v>
      </c>
      <c r="EK5109" s="6">
        <v>124</v>
      </c>
      <c r="EL5109" s="6">
        <v>0</v>
      </c>
      <c r="EM5109" s="6" t="s">
        <v>108</v>
      </c>
      <c r="EN5109" s="6" t="s">
        <v>22</v>
      </c>
      <c r="EO5109" s="6">
        <v>0</v>
      </c>
    </row>
    <row r="5110" spans="131:145" x14ac:dyDescent="0.25">
      <c r="EA5110" s="6" t="s">
        <v>0</v>
      </c>
      <c r="EB5110" s="6" t="s">
        <v>6</v>
      </c>
      <c r="EC5110" s="6" t="s">
        <v>718</v>
      </c>
      <c r="ED5110" s="6" t="s">
        <v>719</v>
      </c>
      <c r="EE5110" s="6" t="s">
        <v>97</v>
      </c>
      <c r="EF5110" s="6" t="s">
        <v>132</v>
      </c>
      <c r="EG5110" s="6">
        <v>68</v>
      </c>
      <c r="EH5110" s="6">
        <v>327</v>
      </c>
      <c r="EI5110" s="6">
        <v>10</v>
      </c>
      <c r="EJ5110" s="6">
        <v>20</v>
      </c>
      <c r="EK5110" s="6">
        <v>63</v>
      </c>
      <c r="EL5110" s="6">
        <v>307</v>
      </c>
      <c r="EM5110" s="6" t="s">
        <v>108</v>
      </c>
      <c r="EN5110" s="6" t="s">
        <v>23</v>
      </c>
      <c r="EO5110" s="6">
        <v>307</v>
      </c>
    </row>
    <row r="5111" spans="131:145" x14ac:dyDescent="0.25">
      <c r="EA5111" s="6" t="s">
        <v>0</v>
      </c>
      <c r="EB5111" s="6" t="s">
        <v>13</v>
      </c>
      <c r="EC5111" s="6" t="s">
        <v>199</v>
      </c>
      <c r="ED5111" s="6" t="s">
        <v>200</v>
      </c>
      <c r="EE5111" s="6" t="s">
        <v>97</v>
      </c>
      <c r="EF5111" s="6" t="s">
        <v>125</v>
      </c>
      <c r="EG5111" s="6">
        <v>77</v>
      </c>
      <c r="EH5111" s="6">
        <v>380</v>
      </c>
      <c r="EI5111" s="6">
        <v>76</v>
      </c>
      <c r="EJ5111" s="6">
        <v>342</v>
      </c>
      <c r="EK5111" s="6">
        <v>76</v>
      </c>
      <c r="EL5111" s="6">
        <v>344</v>
      </c>
      <c r="EM5111" s="6" t="s">
        <v>108</v>
      </c>
      <c r="EN5111" s="6" t="s">
        <v>22</v>
      </c>
      <c r="EO5111" s="6">
        <v>152</v>
      </c>
    </row>
    <row r="5112" spans="131:145" x14ac:dyDescent="0.25">
      <c r="EA5112" s="6" t="s">
        <v>3</v>
      </c>
      <c r="EB5112" s="6" t="s">
        <v>18</v>
      </c>
      <c r="EC5112" s="6" t="s">
        <v>809</v>
      </c>
      <c r="ED5112" s="6" t="s">
        <v>810</v>
      </c>
      <c r="EE5112" s="6" t="s">
        <v>97</v>
      </c>
      <c r="EF5112" s="6" t="s">
        <v>98</v>
      </c>
      <c r="EG5112" s="6">
        <v>12</v>
      </c>
      <c r="EH5112" s="6">
        <v>52</v>
      </c>
      <c r="EI5112" s="6">
        <v>10</v>
      </c>
      <c r="EJ5112" s="6">
        <v>44</v>
      </c>
      <c r="EK5112" s="6">
        <v>10</v>
      </c>
      <c r="EL5112" s="6">
        <v>44</v>
      </c>
      <c r="EM5112" s="6" t="s">
        <v>108</v>
      </c>
      <c r="EN5112" s="6" t="s">
        <v>22</v>
      </c>
      <c r="EO5112" s="6">
        <v>17</v>
      </c>
    </row>
    <row r="5113" spans="131:145" x14ac:dyDescent="0.25">
      <c r="EA5113" s="6" t="s">
        <v>0</v>
      </c>
      <c r="EB5113" s="6" t="s">
        <v>13</v>
      </c>
      <c r="EC5113" s="6" t="s">
        <v>241</v>
      </c>
      <c r="ED5113" s="6" t="s">
        <v>242</v>
      </c>
      <c r="EE5113" s="6" t="s">
        <v>97</v>
      </c>
      <c r="EF5113" s="6" t="s">
        <v>98</v>
      </c>
      <c r="EG5113" s="6">
        <v>65</v>
      </c>
      <c r="EH5113" s="6">
        <v>347</v>
      </c>
      <c r="EI5113" s="6">
        <v>65</v>
      </c>
      <c r="EJ5113" s="6">
        <v>347</v>
      </c>
      <c r="EK5113" s="6">
        <v>65</v>
      </c>
      <c r="EL5113" s="6">
        <v>347</v>
      </c>
      <c r="EM5113" s="6" t="s">
        <v>108</v>
      </c>
      <c r="EN5113" s="6" t="s">
        <v>23</v>
      </c>
      <c r="EO5113" s="6">
        <v>347</v>
      </c>
    </row>
    <row r="5114" spans="131:145" x14ac:dyDescent="0.25">
      <c r="EA5114" s="6" t="s">
        <v>3</v>
      </c>
      <c r="EB5114" s="6" t="s">
        <v>14</v>
      </c>
      <c r="EC5114" s="6" t="s">
        <v>226</v>
      </c>
      <c r="ED5114" s="6" t="s">
        <v>227</v>
      </c>
      <c r="EE5114" s="6" t="s">
        <v>97</v>
      </c>
      <c r="EF5114" s="6" t="s">
        <v>98</v>
      </c>
      <c r="EG5114" s="6">
        <v>50</v>
      </c>
      <c r="EH5114" s="6">
        <v>218</v>
      </c>
      <c r="EI5114" s="6">
        <v>53</v>
      </c>
      <c r="EJ5114" s="6">
        <v>217</v>
      </c>
      <c r="EK5114" s="6">
        <v>53</v>
      </c>
      <c r="EL5114" s="6">
        <v>217</v>
      </c>
      <c r="EM5114" s="6" t="s">
        <v>108</v>
      </c>
      <c r="EN5114" s="6" t="s">
        <v>22</v>
      </c>
      <c r="EO5114" s="6">
        <v>100</v>
      </c>
    </row>
    <row r="5115" spans="131:145" x14ac:dyDescent="0.25">
      <c r="EA5115" s="6" t="s">
        <v>3</v>
      </c>
      <c r="EB5115" s="6" t="s">
        <v>1084</v>
      </c>
      <c r="EC5115" s="6" t="s">
        <v>1085</v>
      </c>
      <c r="ED5115" s="6" t="s">
        <v>1086</v>
      </c>
      <c r="EE5115" s="6" t="s">
        <v>97</v>
      </c>
      <c r="EF5115" s="6" t="s">
        <v>125</v>
      </c>
      <c r="EG5115" s="6">
        <v>44</v>
      </c>
      <c r="EH5115" s="6">
        <v>273</v>
      </c>
      <c r="EI5115" s="6">
        <v>40</v>
      </c>
      <c r="EJ5115" s="6">
        <v>208</v>
      </c>
      <c r="EK5115" s="6">
        <v>40</v>
      </c>
      <c r="EL5115" s="6">
        <v>208</v>
      </c>
      <c r="EM5115" s="6" t="s">
        <v>108</v>
      </c>
      <c r="EN5115" s="6" t="s">
        <v>23</v>
      </c>
      <c r="EO5115" s="6">
        <v>208</v>
      </c>
    </row>
    <row r="5116" spans="131:145" x14ac:dyDescent="0.25">
      <c r="EA5116" s="6" t="s">
        <v>3</v>
      </c>
      <c r="EB5116" s="6" t="s">
        <v>17</v>
      </c>
      <c r="EC5116" s="6" t="s">
        <v>771</v>
      </c>
      <c r="ED5116" s="6" t="s">
        <v>772</v>
      </c>
      <c r="EE5116" s="6" t="s">
        <v>209</v>
      </c>
      <c r="EF5116" s="6" t="s">
        <v>125</v>
      </c>
      <c r="EG5116" s="6">
        <v>9</v>
      </c>
      <c r="EH5116" s="6">
        <v>40</v>
      </c>
      <c r="EI5116" s="6">
        <v>9</v>
      </c>
      <c r="EJ5116" s="6">
        <v>43</v>
      </c>
      <c r="EK5116" s="6">
        <v>9</v>
      </c>
      <c r="EL5116" s="6">
        <v>43</v>
      </c>
      <c r="EM5116" s="6" t="s">
        <v>108</v>
      </c>
      <c r="EN5116" s="6" t="s">
        <v>21</v>
      </c>
      <c r="EO5116" s="6">
        <v>25</v>
      </c>
    </row>
    <row r="5117" spans="131:145" x14ac:dyDescent="0.25">
      <c r="EA5117" s="6" t="s">
        <v>0</v>
      </c>
      <c r="EB5117" s="6" t="s">
        <v>5</v>
      </c>
      <c r="EC5117" s="6" t="s">
        <v>713</v>
      </c>
      <c r="ED5117" s="6" t="s">
        <v>714</v>
      </c>
      <c r="EE5117" s="6" t="s">
        <v>209</v>
      </c>
      <c r="EF5117" s="6" t="s">
        <v>125</v>
      </c>
      <c r="EG5117" s="6">
        <v>110</v>
      </c>
      <c r="EH5117" s="6">
        <v>643</v>
      </c>
      <c r="EI5117" s="6">
        <v>106</v>
      </c>
      <c r="EK5117" s="6">
        <v>124</v>
      </c>
      <c r="EL5117" s="6">
        <v>0</v>
      </c>
      <c r="EM5117" s="6" t="s">
        <v>108</v>
      </c>
      <c r="EN5117" s="6" t="s">
        <v>21</v>
      </c>
      <c r="EO5117" s="6">
        <v>0</v>
      </c>
    </row>
    <row r="5118" spans="131:145" x14ac:dyDescent="0.25">
      <c r="EA5118" s="6" t="s">
        <v>0</v>
      </c>
      <c r="EB5118" s="6" t="s">
        <v>13</v>
      </c>
      <c r="EC5118" s="6" t="s">
        <v>199</v>
      </c>
      <c r="ED5118" s="6" t="s">
        <v>200</v>
      </c>
      <c r="EE5118" s="6" t="s">
        <v>97</v>
      </c>
      <c r="EF5118" s="6" t="s">
        <v>125</v>
      </c>
      <c r="EG5118" s="6">
        <v>77</v>
      </c>
      <c r="EH5118" s="6">
        <v>380</v>
      </c>
      <c r="EI5118" s="6">
        <v>76</v>
      </c>
      <c r="EJ5118" s="6">
        <v>342</v>
      </c>
      <c r="EK5118" s="6">
        <v>76</v>
      </c>
      <c r="EL5118" s="6">
        <v>344</v>
      </c>
      <c r="EM5118" s="6" t="s">
        <v>108</v>
      </c>
      <c r="EN5118" s="6" t="s">
        <v>23</v>
      </c>
      <c r="EO5118" s="6">
        <v>344</v>
      </c>
    </row>
    <row r="5119" spans="131:145" x14ac:dyDescent="0.25">
      <c r="EA5119" s="6" t="s">
        <v>0</v>
      </c>
      <c r="EB5119" s="6" t="s">
        <v>13</v>
      </c>
      <c r="EC5119" s="6" t="s">
        <v>181</v>
      </c>
      <c r="ED5119" s="6" t="s">
        <v>182</v>
      </c>
      <c r="EE5119" s="6" t="s">
        <v>97</v>
      </c>
      <c r="EF5119" s="6" t="s">
        <v>98</v>
      </c>
      <c r="EG5119" s="6">
        <v>16</v>
      </c>
      <c r="EH5119" s="6">
        <v>58</v>
      </c>
      <c r="EI5119" s="6">
        <v>10</v>
      </c>
      <c r="EJ5119" s="6">
        <v>45</v>
      </c>
      <c r="EK5119" s="6">
        <v>16</v>
      </c>
      <c r="EL5119" s="6">
        <v>58</v>
      </c>
      <c r="EM5119" s="6" t="s">
        <v>108</v>
      </c>
      <c r="EN5119" s="6" t="s">
        <v>23</v>
      </c>
      <c r="EO5119" s="6">
        <v>58</v>
      </c>
    </row>
    <row r="5120" spans="131:145" x14ac:dyDescent="0.25">
      <c r="EA5120" s="6" t="s">
        <v>3</v>
      </c>
      <c r="EB5120" s="6" t="s">
        <v>17</v>
      </c>
      <c r="EC5120" s="6" t="s">
        <v>232</v>
      </c>
      <c r="ED5120" s="6" t="s">
        <v>233</v>
      </c>
      <c r="EE5120" s="6" t="s">
        <v>97</v>
      </c>
      <c r="EF5120" s="6" t="s">
        <v>98</v>
      </c>
      <c r="EG5120" s="6">
        <v>30</v>
      </c>
      <c r="EH5120" s="6">
        <v>188</v>
      </c>
      <c r="EI5120" s="6">
        <v>24</v>
      </c>
      <c r="EJ5120" s="6">
        <v>112</v>
      </c>
      <c r="EK5120" s="6">
        <v>24</v>
      </c>
      <c r="EL5120" s="6">
        <v>112</v>
      </c>
      <c r="EM5120" s="6" t="s">
        <v>108</v>
      </c>
      <c r="EN5120" s="6" t="s">
        <v>23</v>
      </c>
      <c r="EO5120" s="6">
        <v>112</v>
      </c>
    </row>
    <row r="5121" spans="131:145" x14ac:dyDescent="0.25">
      <c r="EA5121" s="6" t="s">
        <v>3</v>
      </c>
      <c r="EB5121" s="6" t="s">
        <v>15</v>
      </c>
      <c r="EC5121" s="6" t="s">
        <v>806</v>
      </c>
      <c r="ED5121" s="6" t="s">
        <v>807</v>
      </c>
      <c r="EE5121" s="6" t="s">
        <v>97</v>
      </c>
      <c r="EF5121" s="6" t="s">
        <v>125</v>
      </c>
      <c r="EG5121" s="6">
        <v>178</v>
      </c>
      <c r="EH5121" s="6">
        <v>827</v>
      </c>
      <c r="EI5121" s="6">
        <v>194</v>
      </c>
      <c r="EJ5121" s="6">
        <v>890</v>
      </c>
      <c r="EK5121" s="6">
        <v>194</v>
      </c>
      <c r="EL5121" s="6">
        <v>890</v>
      </c>
      <c r="EM5121" s="6" t="s">
        <v>108</v>
      </c>
      <c r="EN5121" s="6" t="s">
        <v>23</v>
      </c>
      <c r="EO5121" s="6">
        <v>890</v>
      </c>
    </row>
    <row r="5122" spans="131:145" x14ac:dyDescent="0.25">
      <c r="EA5122" s="6" t="s">
        <v>0</v>
      </c>
      <c r="EB5122" s="6" t="s">
        <v>13</v>
      </c>
      <c r="EC5122" s="6" t="s">
        <v>205</v>
      </c>
      <c r="ED5122" s="6" t="s">
        <v>206</v>
      </c>
      <c r="EE5122" s="6" t="s">
        <v>97</v>
      </c>
      <c r="EF5122" s="6" t="s">
        <v>125</v>
      </c>
      <c r="EG5122" s="6">
        <v>116</v>
      </c>
      <c r="EH5122" s="6">
        <v>530</v>
      </c>
      <c r="EI5122" s="6">
        <v>105</v>
      </c>
      <c r="EJ5122" s="6">
        <v>464</v>
      </c>
      <c r="EK5122" s="6">
        <v>105</v>
      </c>
      <c r="EL5122" s="6">
        <v>492</v>
      </c>
      <c r="EM5122" s="6" t="s">
        <v>108</v>
      </c>
      <c r="EN5122" s="6" t="s">
        <v>22</v>
      </c>
      <c r="EO5122" s="6">
        <v>227</v>
      </c>
    </row>
    <row r="5123" spans="131:145" x14ac:dyDescent="0.25">
      <c r="EA5123" s="6" t="s">
        <v>3</v>
      </c>
      <c r="EB5123" s="6" t="s">
        <v>14</v>
      </c>
      <c r="EC5123" s="6" t="s">
        <v>226</v>
      </c>
      <c r="ED5123" s="6" t="s">
        <v>227</v>
      </c>
      <c r="EE5123" s="6" t="s">
        <v>97</v>
      </c>
      <c r="EF5123" s="6" t="s">
        <v>98</v>
      </c>
      <c r="EG5123" s="6">
        <v>50</v>
      </c>
      <c r="EH5123" s="6">
        <v>218</v>
      </c>
      <c r="EI5123" s="6">
        <v>53</v>
      </c>
      <c r="EJ5123" s="6">
        <v>217</v>
      </c>
      <c r="EK5123" s="6">
        <v>53</v>
      </c>
      <c r="EL5123" s="6">
        <v>217</v>
      </c>
      <c r="EM5123" s="6" t="s">
        <v>108</v>
      </c>
      <c r="EN5123" s="6" t="s">
        <v>21</v>
      </c>
      <c r="EO5123" s="6">
        <v>117</v>
      </c>
    </row>
    <row r="5124" spans="131:145" x14ac:dyDescent="0.25">
      <c r="EA5124" s="6" t="s">
        <v>3</v>
      </c>
      <c r="EB5124" s="6" t="s">
        <v>18</v>
      </c>
      <c r="EC5124" s="6" t="s">
        <v>809</v>
      </c>
      <c r="ED5124" s="6" t="s">
        <v>810</v>
      </c>
      <c r="EE5124" s="6" t="s">
        <v>97</v>
      </c>
      <c r="EF5124" s="6" t="s">
        <v>98</v>
      </c>
      <c r="EG5124" s="6">
        <v>12</v>
      </c>
      <c r="EH5124" s="6">
        <v>52</v>
      </c>
      <c r="EI5124" s="6">
        <v>10</v>
      </c>
      <c r="EJ5124" s="6">
        <v>44</v>
      </c>
      <c r="EK5124" s="6">
        <v>10</v>
      </c>
      <c r="EL5124" s="6">
        <v>44</v>
      </c>
      <c r="EM5124" s="6" t="s">
        <v>108</v>
      </c>
      <c r="EN5124" s="6" t="s">
        <v>23</v>
      </c>
      <c r="EO5124" s="6">
        <v>44</v>
      </c>
    </row>
    <row r="5125" spans="131:145" x14ac:dyDescent="0.25">
      <c r="EA5125" s="6" t="s">
        <v>0</v>
      </c>
      <c r="EB5125" s="6" t="s">
        <v>13</v>
      </c>
      <c r="EC5125" s="6" t="s">
        <v>205</v>
      </c>
      <c r="ED5125" s="6" t="s">
        <v>206</v>
      </c>
      <c r="EE5125" s="6" t="s">
        <v>97</v>
      </c>
      <c r="EF5125" s="6" t="s">
        <v>125</v>
      </c>
      <c r="EG5125" s="6">
        <v>116</v>
      </c>
      <c r="EH5125" s="6">
        <v>530</v>
      </c>
      <c r="EI5125" s="6">
        <v>105</v>
      </c>
      <c r="EJ5125" s="6">
        <v>464</v>
      </c>
      <c r="EK5125" s="6">
        <v>105</v>
      </c>
      <c r="EL5125" s="6">
        <v>492</v>
      </c>
      <c r="EM5125" s="6" t="s">
        <v>108</v>
      </c>
      <c r="EN5125" s="6" t="s">
        <v>21</v>
      </c>
      <c r="EO5125" s="6">
        <v>265</v>
      </c>
    </row>
    <row r="5126" spans="131:145" x14ac:dyDescent="0.25">
      <c r="EA5126" s="6" t="s">
        <v>0</v>
      </c>
      <c r="EB5126" s="6" t="s">
        <v>4</v>
      </c>
      <c r="EC5126" s="6" t="s">
        <v>696</v>
      </c>
      <c r="ED5126" s="6" t="s">
        <v>697</v>
      </c>
      <c r="EE5126" s="6" t="s">
        <v>97</v>
      </c>
      <c r="EF5126" s="6" t="s">
        <v>125</v>
      </c>
      <c r="EG5126" s="6">
        <v>43</v>
      </c>
      <c r="EH5126" s="6">
        <v>247</v>
      </c>
      <c r="EI5126" s="6">
        <v>41</v>
      </c>
      <c r="EJ5126" s="6">
        <v>232</v>
      </c>
      <c r="EK5126" s="6">
        <v>41</v>
      </c>
      <c r="EL5126" s="6">
        <v>9</v>
      </c>
      <c r="EM5126" s="6" t="s">
        <v>108</v>
      </c>
      <c r="EN5126" s="6" t="s">
        <v>21</v>
      </c>
      <c r="EO5126" s="6">
        <v>4</v>
      </c>
    </row>
    <row r="5127" spans="131:145" x14ac:dyDescent="0.25">
      <c r="EA5127" s="6" t="s">
        <v>3</v>
      </c>
      <c r="EB5127" s="6" t="s">
        <v>14</v>
      </c>
      <c r="EC5127" s="6" t="s">
        <v>776</v>
      </c>
      <c r="ED5127" s="6" t="s">
        <v>777</v>
      </c>
      <c r="EE5127" s="6" t="s">
        <v>97</v>
      </c>
      <c r="EF5127" s="6" t="s">
        <v>98</v>
      </c>
      <c r="EG5127" s="6">
        <v>77</v>
      </c>
      <c r="EH5127" s="6">
        <v>384</v>
      </c>
      <c r="EI5127" s="6">
        <v>79</v>
      </c>
      <c r="EJ5127" s="6">
        <v>394</v>
      </c>
      <c r="EK5127" s="6">
        <v>79</v>
      </c>
      <c r="EL5127" s="6">
        <v>394</v>
      </c>
      <c r="EM5127" s="6" t="s">
        <v>108</v>
      </c>
      <c r="EN5127" s="6" t="s">
        <v>22</v>
      </c>
      <c r="EO5127" s="6">
        <v>201</v>
      </c>
    </row>
    <row r="5128" spans="131:145" x14ac:dyDescent="0.25">
      <c r="EA5128" s="6" t="s">
        <v>3</v>
      </c>
      <c r="EB5128" s="6" t="s">
        <v>17</v>
      </c>
      <c r="EC5128" s="6" t="s">
        <v>1868</v>
      </c>
      <c r="ED5128" s="6" t="s">
        <v>762</v>
      </c>
      <c r="EE5128" s="6" t="s">
        <v>209</v>
      </c>
      <c r="EF5128" s="6" t="s">
        <v>125</v>
      </c>
      <c r="EG5128" s="6">
        <v>32</v>
      </c>
      <c r="EH5128" s="6">
        <v>156</v>
      </c>
      <c r="EI5128" s="6">
        <v>9</v>
      </c>
      <c r="EJ5128" s="6">
        <v>58</v>
      </c>
      <c r="EK5128" s="6">
        <v>9</v>
      </c>
      <c r="EL5128" s="6">
        <v>58</v>
      </c>
      <c r="EM5128" s="6" t="s">
        <v>108</v>
      </c>
      <c r="EN5128" s="6" t="s">
        <v>21</v>
      </c>
      <c r="EO5128" s="6">
        <v>34</v>
      </c>
    </row>
    <row r="5129" spans="131:145" x14ac:dyDescent="0.25">
      <c r="EA5129" s="6" t="s">
        <v>0</v>
      </c>
      <c r="EB5129" s="6" t="s">
        <v>4</v>
      </c>
      <c r="EC5129" s="6" t="s">
        <v>696</v>
      </c>
      <c r="ED5129" s="6" t="s">
        <v>697</v>
      </c>
      <c r="EE5129" s="6" t="s">
        <v>97</v>
      </c>
      <c r="EF5129" s="6" t="s">
        <v>125</v>
      </c>
      <c r="EG5129" s="6">
        <v>43</v>
      </c>
      <c r="EH5129" s="6">
        <v>247</v>
      </c>
      <c r="EI5129" s="6">
        <v>41</v>
      </c>
      <c r="EJ5129" s="6">
        <v>232</v>
      </c>
      <c r="EK5129" s="6">
        <v>41</v>
      </c>
      <c r="EL5129" s="6">
        <v>9</v>
      </c>
      <c r="EM5129" s="6" t="s">
        <v>108</v>
      </c>
      <c r="EN5129" s="6" t="s">
        <v>22</v>
      </c>
      <c r="EO5129" s="6">
        <v>5</v>
      </c>
    </row>
    <row r="5130" spans="131:145" x14ac:dyDescent="0.25">
      <c r="EA5130" s="6" t="s">
        <v>0</v>
      </c>
      <c r="EB5130" s="6" t="s">
        <v>7</v>
      </c>
      <c r="EC5130" s="6" t="s">
        <v>143</v>
      </c>
      <c r="ED5130" s="6" t="s">
        <v>144</v>
      </c>
      <c r="EE5130" s="6" t="s">
        <v>97</v>
      </c>
      <c r="EF5130" s="6" t="s">
        <v>132</v>
      </c>
      <c r="EG5130" s="6">
        <v>12</v>
      </c>
      <c r="EH5130" s="6">
        <v>51</v>
      </c>
      <c r="EI5130" s="6">
        <v>4</v>
      </c>
      <c r="EJ5130" s="6">
        <v>20</v>
      </c>
      <c r="EK5130" s="6">
        <v>12</v>
      </c>
      <c r="EL5130" s="6">
        <v>52</v>
      </c>
      <c r="EM5130" s="6" t="s">
        <v>108</v>
      </c>
      <c r="EN5130" s="6" t="s">
        <v>23</v>
      </c>
      <c r="EO5130" s="6">
        <v>52</v>
      </c>
    </row>
    <row r="5131" spans="131:145" x14ac:dyDescent="0.25">
      <c r="EA5131" s="6" t="s">
        <v>0</v>
      </c>
      <c r="EB5131" s="6" t="s">
        <v>13</v>
      </c>
      <c r="EC5131" s="6" t="s">
        <v>243</v>
      </c>
      <c r="ED5131" s="6" t="s">
        <v>244</v>
      </c>
      <c r="EE5131" s="6" t="s">
        <v>97</v>
      </c>
      <c r="EF5131" s="6" t="s">
        <v>98</v>
      </c>
      <c r="EG5131" s="6">
        <v>67</v>
      </c>
      <c r="EH5131" s="6">
        <v>350</v>
      </c>
      <c r="EI5131" s="6">
        <v>67</v>
      </c>
      <c r="EJ5131" s="6">
        <v>350</v>
      </c>
      <c r="EK5131" s="6">
        <v>67</v>
      </c>
      <c r="EL5131" s="6">
        <v>350</v>
      </c>
      <c r="EM5131" s="6" t="s">
        <v>108</v>
      </c>
      <c r="EN5131" s="6" t="s">
        <v>21</v>
      </c>
      <c r="EO5131" s="6">
        <v>173</v>
      </c>
    </row>
    <row r="5132" spans="131:145" x14ac:dyDescent="0.25">
      <c r="EA5132" s="6" t="s">
        <v>3</v>
      </c>
      <c r="EB5132" s="6" t="s">
        <v>16</v>
      </c>
      <c r="EC5132" s="6" t="s">
        <v>230</v>
      </c>
      <c r="ED5132" s="6" t="s">
        <v>231</v>
      </c>
      <c r="EE5132" s="6" t="s">
        <v>97</v>
      </c>
      <c r="EF5132" s="6" t="s">
        <v>98</v>
      </c>
      <c r="EG5132" s="6">
        <v>31</v>
      </c>
      <c r="EH5132" s="6">
        <v>191</v>
      </c>
      <c r="EI5132" s="6">
        <v>31</v>
      </c>
      <c r="EJ5132" s="6">
        <v>183</v>
      </c>
      <c r="EK5132" s="6">
        <v>31</v>
      </c>
      <c r="EL5132" s="6">
        <v>183</v>
      </c>
      <c r="EM5132" s="6" t="s">
        <v>108</v>
      </c>
      <c r="EN5132" s="6" t="s">
        <v>21</v>
      </c>
      <c r="EO5132" s="6">
        <v>101</v>
      </c>
    </row>
    <row r="5133" spans="131:145" x14ac:dyDescent="0.25">
      <c r="EA5133" s="6" t="s">
        <v>3</v>
      </c>
      <c r="EB5133" s="6" t="s">
        <v>14</v>
      </c>
      <c r="EC5133" s="6" t="s">
        <v>785</v>
      </c>
      <c r="ED5133" s="6" t="s">
        <v>786</v>
      </c>
      <c r="EE5133" s="6" t="s">
        <v>97</v>
      </c>
      <c r="EF5133" s="6" t="s">
        <v>98</v>
      </c>
      <c r="EG5133" s="6">
        <v>140</v>
      </c>
      <c r="EH5133" s="6">
        <v>613</v>
      </c>
      <c r="EI5133" s="6">
        <v>137</v>
      </c>
      <c r="EJ5133" s="6">
        <v>622</v>
      </c>
      <c r="EK5133" s="6">
        <v>137</v>
      </c>
      <c r="EL5133" s="6">
        <v>622</v>
      </c>
      <c r="EM5133" s="6" t="s">
        <v>108</v>
      </c>
      <c r="EN5133" s="6" t="s">
        <v>23</v>
      </c>
      <c r="EO5133" s="6">
        <v>622</v>
      </c>
    </row>
    <row r="5134" spans="131:145" x14ac:dyDescent="0.25">
      <c r="EA5134" s="6" t="s">
        <v>3</v>
      </c>
      <c r="EB5134" s="6" t="s">
        <v>17</v>
      </c>
      <c r="EC5134" s="6" t="s">
        <v>1868</v>
      </c>
      <c r="ED5134" s="6" t="s">
        <v>762</v>
      </c>
      <c r="EE5134" s="6" t="s">
        <v>209</v>
      </c>
      <c r="EF5134" s="6" t="s">
        <v>125</v>
      </c>
      <c r="EG5134" s="6">
        <v>32</v>
      </c>
      <c r="EH5134" s="6">
        <v>156</v>
      </c>
      <c r="EI5134" s="6">
        <v>9</v>
      </c>
      <c r="EJ5134" s="6">
        <v>58</v>
      </c>
      <c r="EK5134" s="6">
        <v>9</v>
      </c>
      <c r="EL5134" s="6">
        <v>58</v>
      </c>
      <c r="EM5134" s="6" t="s">
        <v>108</v>
      </c>
      <c r="EN5134" s="6" t="s">
        <v>22</v>
      </c>
      <c r="EO5134" s="6">
        <v>24</v>
      </c>
    </row>
    <row r="5135" spans="131:145" x14ac:dyDescent="0.25">
      <c r="EA5135" s="6" t="s">
        <v>0</v>
      </c>
      <c r="EB5135" s="6" t="s">
        <v>9</v>
      </c>
      <c r="EC5135" s="6" t="s">
        <v>1078</v>
      </c>
      <c r="ED5135" s="6" t="s">
        <v>1079</v>
      </c>
      <c r="EE5135" s="6" t="s">
        <v>97</v>
      </c>
      <c r="EF5135" s="6" t="s">
        <v>125</v>
      </c>
      <c r="EG5135" s="6">
        <v>115</v>
      </c>
      <c r="EH5135" s="6">
        <v>502</v>
      </c>
      <c r="EI5135" s="6">
        <v>123</v>
      </c>
      <c r="EJ5135" s="6">
        <v>555</v>
      </c>
      <c r="EK5135" s="6">
        <v>123</v>
      </c>
      <c r="EL5135" s="6">
        <v>555</v>
      </c>
      <c r="EM5135" s="6" t="s">
        <v>108</v>
      </c>
      <c r="EN5135" s="6" t="s">
        <v>21</v>
      </c>
      <c r="EO5135" s="6">
        <v>305</v>
      </c>
    </row>
    <row r="5136" spans="131:145" x14ac:dyDescent="0.25">
      <c r="EA5136" s="6" t="s">
        <v>3</v>
      </c>
      <c r="EB5136" s="6" t="s">
        <v>14</v>
      </c>
      <c r="EC5136" s="6" t="s">
        <v>226</v>
      </c>
      <c r="ED5136" s="6" t="s">
        <v>227</v>
      </c>
      <c r="EE5136" s="6" t="s">
        <v>97</v>
      </c>
      <c r="EF5136" s="6" t="s">
        <v>98</v>
      </c>
      <c r="EG5136" s="6">
        <v>50</v>
      </c>
      <c r="EH5136" s="6">
        <v>218</v>
      </c>
      <c r="EI5136" s="6">
        <v>53</v>
      </c>
      <c r="EJ5136" s="6">
        <v>217</v>
      </c>
      <c r="EK5136" s="6">
        <v>53</v>
      </c>
      <c r="EL5136" s="6">
        <v>217</v>
      </c>
      <c r="EM5136" s="6" t="s">
        <v>108</v>
      </c>
      <c r="EN5136" s="6" t="s">
        <v>23</v>
      </c>
      <c r="EO5136" s="6">
        <v>217</v>
      </c>
    </row>
    <row r="5137" spans="131:145" x14ac:dyDescent="0.25">
      <c r="EA5137" s="6" t="s">
        <v>0</v>
      </c>
      <c r="EB5137" s="6" t="s">
        <v>7</v>
      </c>
      <c r="EC5137" s="6" t="s">
        <v>143</v>
      </c>
      <c r="ED5137" s="6" t="s">
        <v>144</v>
      </c>
      <c r="EE5137" s="6" t="s">
        <v>97</v>
      </c>
      <c r="EF5137" s="6" t="s">
        <v>132</v>
      </c>
      <c r="EG5137" s="6">
        <v>12</v>
      </c>
      <c r="EH5137" s="6">
        <v>51</v>
      </c>
      <c r="EI5137" s="6">
        <v>4</v>
      </c>
      <c r="EJ5137" s="6">
        <v>20</v>
      </c>
      <c r="EK5137" s="6">
        <v>12</v>
      </c>
      <c r="EL5137" s="6">
        <v>52</v>
      </c>
      <c r="EM5137" s="6" t="s">
        <v>108</v>
      </c>
      <c r="EN5137" s="6" t="s">
        <v>22</v>
      </c>
      <c r="EO5137" s="6">
        <v>26</v>
      </c>
    </row>
    <row r="5138" spans="131:145" x14ac:dyDescent="0.25">
      <c r="EA5138" s="6" t="s">
        <v>0</v>
      </c>
      <c r="EB5138" s="6" t="s">
        <v>9</v>
      </c>
      <c r="EC5138" s="6" t="s">
        <v>1078</v>
      </c>
      <c r="ED5138" s="6" t="s">
        <v>1079</v>
      </c>
      <c r="EE5138" s="6" t="s">
        <v>97</v>
      </c>
      <c r="EF5138" s="6" t="s">
        <v>125</v>
      </c>
      <c r="EG5138" s="6">
        <v>115</v>
      </c>
      <c r="EH5138" s="6">
        <v>502</v>
      </c>
      <c r="EI5138" s="6">
        <v>123</v>
      </c>
      <c r="EJ5138" s="6">
        <v>555</v>
      </c>
      <c r="EK5138" s="6">
        <v>123</v>
      </c>
      <c r="EL5138" s="6">
        <v>555</v>
      </c>
      <c r="EM5138" s="6" t="s">
        <v>108</v>
      </c>
      <c r="EN5138" s="6" t="s">
        <v>23</v>
      </c>
      <c r="EO5138" s="6">
        <v>555</v>
      </c>
    </row>
    <row r="5139" spans="131:145" x14ac:dyDescent="0.25">
      <c r="EA5139" s="6" t="s">
        <v>0</v>
      </c>
      <c r="EB5139" s="6" t="s">
        <v>13</v>
      </c>
      <c r="EC5139" s="6" t="s">
        <v>243</v>
      </c>
      <c r="ED5139" s="6" t="s">
        <v>244</v>
      </c>
      <c r="EE5139" s="6" t="s">
        <v>97</v>
      </c>
      <c r="EF5139" s="6" t="s">
        <v>98</v>
      </c>
      <c r="EG5139" s="6">
        <v>67</v>
      </c>
      <c r="EH5139" s="6">
        <v>350</v>
      </c>
      <c r="EI5139" s="6">
        <v>67</v>
      </c>
      <c r="EJ5139" s="6">
        <v>350</v>
      </c>
      <c r="EK5139" s="6">
        <v>67</v>
      </c>
      <c r="EL5139" s="6">
        <v>350</v>
      </c>
      <c r="EM5139" s="6" t="s">
        <v>108</v>
      </c>
      <c r="EN5139" s="6" t="s">
        <v>22</v>
      </c>
      <c r="EO5139" s="6">
        <v>177</v>
      </c>
    </row>
    <row r="5140" spans="131:145" x14ac:dyDescent="0.25">
      <c r="EA5140" s="6" t="s">
        <v>3</v>
      </c>
      <c r="EB5140" s="6" t="s">
        <v>17</v>
      </c>
      <c r="EC5140" s="6" t="s">
        <v>771</v>
      </c>
      <c r="ED5140" s="6" t="s">
        <v>772</v>
      </c>
      <c r="EE5140" s="6" t="s">
        <v>209</v>
      </c>
      <c r="EF5140" s="6" t="s">
        <v>125</v>
      </c>
      <c r="EG5140" s="6">
        <v>9</v>
      </c>
      <c r="EH5140" s="6">
        <v>40</v>
      </c>
      <c r="EI5140" s="6">
        <v>9</v>
      </c>
      <c r="EJ5140" s="6">
        <v>43</v>
      </c>
      <c r="EK5140" s="6">
        <v>9</v>
      </c>
      <c r="EL5140" s="6">
        <v>43</v>
      </c>
      <c r="EM5140" s="6" t="s">
        <v>108</v>
      </c>
      <c r="EN5140" s="6" t="s">
        <v>23</v>
      </c>
      <c r="EO5140" s="6">
        <v>43</v>
      </c>
    </row>
    <row r="5141" spans="131:145" x14ac:dyDescent="0.25">
      <c r="EA5141" s="6" t="s">
        <v>0</v>
      </c>
      <c r="EB5141" s="6" t="s">
        <v>7</v>
      </c>
      <c r="EC5141" s="6" t="s">
        <v>143</v>
      </c>
      <c r="ED5141" s="6" t="s">
        <v>144</v>
      </c>
      <c r="EE5141" s="6" t="s">
        <v>97</v>
      </c>
      <c r="EF5141" s="6" t="s">
        <v>132</v>
      </c>
      <c r="EG5141" s="6">
        <v>12</v>
      </c>
      <c r="EH5141" s="6">
        <v>51</v>
      </c>
      <c r="EI5141" s="6">
        <v>4</v>
      </c>
      <c r="EJ5141" s="6">
        <v>20</v>
      </c>
      <c r="EK5141" s="6">
        <v>12</v>
      </c>
      <c r="EL5141" s="6">
        <v>52</v>
      </c>
      <c r="EM5141" s="6" t="s">
        <v>108</v>
      </c>
      <c r="EN5141" s="6" t="s">
        <v>21</v>
      </c>
      <c r="EO5141" s="6">
        <v>26</v>
      </c>
    </row>
    <row r="5142" spans="131:145" x14ac:dyDescent="0.25">
      <c r="EA5142" s="6" t="s">
        <v>3</v>
      </c>
      <c r="EB5142" s="6" t="s">
        <v>17</v>
      </c>
      <c r="EC5142" s="6" t="s">
        <v>232</v>
      </c>
      <c r="ED5142" s="6" t="s">
        <v>233</v>
      </c>
      <c r="EE5142" s="6" t="s">
        <v>97</v>
      </c>
      <c r="EF5142" s="6" t="s">
        <v>98</v>
      </c>
      <c r="EG5142" s="6">
        <v>30</v>
      </c>
      <c r="EH5142" s="6">
        <v>188</v>
      </c>
      <c r="EI5142" s="6">
        <v>24</v>
      </c>
      <c r="EJ5142" s="6">
        <v>112</v>
      </c>
      <c r="EK5142" s="6">
        <v>24</v>
      </c>
      <c r="EL5142" s="6">
        <v>112</v>
      </c>
      <c r="EM5142" s="6" t="s">
        <v>108</v>
      </c>
      <c r="EN5142" s="6" t="s">
        <v>21</v>
      </c>
      <c r="EO5142" s="6">
        <v>65</v>
      </c>
    </row>
    <row r="5143" spans="131:145" x14ac:dyDescent="0.25">
      <c r="EA5143" s="6" t="s">
        <v>0</v>
      </c>
      <c r="EB5143" s="6" t="s">
        <v>9</v>
      </c>
      <c r="EC5143" s="6" t="s">
        <v>1078</v>
      </c>
      <c r="ED5143" s="6" t="s">
        <v>1079</v>
      </c>
      <c r="EE5143" s="6" t="s">
        <v>97</v>
      </c>
      <c r="EF5143" s="6" t="s">
        <v>125</v>
      </c>
      <c r="EG5143" s="6">
        <v>115</v>
      </c>
      <c r="EH5143" s="6">
        <v>502</v>
      </c>
      <c r="EI5143" s="6">
        <v>123</v>
      </c>
      <c r="EJ5143" s="6">
        <v>555</v>
      </c>
      <c r="EK5143" s="6">
        <v>123</v>
      </c>
      <c r="EL5143" s="6">
        <v>555</v>
      </c>
      <c r="EM5143" s="6" t="s">
        <v>108</v>
      </c>
      <c r="EN5143" s="6" t="s">
        <v>22</v>
      </c>
      <c r="EO5143" s="6">
        <v>250</v>
      </c>
    </row>
    <row r="5144" spans="131:145" x14ac:dyDescent="0.25">
      <c r="EA5144" s="6" t="s">
        <v>0</v>
      </c>
      <c r="EB5144" s="6" t="s">
        <v>13</v>
      </c>
      <c r="EC5144" s="6" t="s">
        <v>243</v>
      </c>
      <c r="ED5144" s="6" t="s">
        <v>244</v>
      </c>
      <c r="EE5144" s="6" t="s">
        <v>97</v>
      </c>
      <c r="EF5144" s="6" t="s">
        <v>98</v>
      </c>
      <c r="EG5144" s="6">
        <v>67</v>
      </c>
      <c r="EH5144" s="6">
        <v>350</v>
      </c>
      <c r="EI5144" s="6">
        <v>67</v>
      </c>
      <c r="EJ5144" s="6">
        <v>350</v>
      </c>
      <c r="EK5144" s="6">
        <v>67</v>
      </c>
      <c r="EL5144" s="6">
        <v>350</v>
      </c>
      <c r="EM5144" s="6" t="s">
        <v>108</v>
      </c>
      <c r="EN5144" s="6" t="s">
        <v>23</v>
      </c>
      <c r="EO5144" s="6">
        <v>350</v>
      </c>
    </row>
    <row r="5145" spans="131:145" x14ac:dyDescent="0.25">
      <c r="EA5145" s="6" t="s">
        <v>0</v>
      </c>
      <c r="EB5145" s="6" t="s">
        <v>5</v>
      </c>
      <c r="EC5145" s="6" t="s">
        <v>713</v>
      </c>
      <c r="ED5145" s="6" t="s">
        <v>714</v>
      </c>
      <c r="EE5145" s="6" t="s">
        <v>209</v>
      </c>
      <c r="EF5145" s="6" t="s">
        <v>125</v>
      </c>
      <c r="EG5145" s="6">
        <v>110</v>
      </c>
      <c r="EH5145" s="6">
        <v>643</v>
      </c>
      <c r="EI5145" s="6">
        <v>106</v>
      </c>
      <c r="EK5145" s="6">
        <v>124</v>
      </c>
      <c r="EL5145" s="6">
        <v>0</v>
      </c>
      <c r="EM5145" s="6" t="s">
        <v>108</v>
      </c>
      <c r="EN5145" s="6" t="s">
        <v>23</v>
      </c>
      <c r="EO5145" s="6">
        <v>0</v>
      </c>
    </row>
    <row r="5146" spans="131:145" x14ac:dyDescent="0.25">
      <c r="EA5146" s="6" t="s">
        <v>3</v>
      </c>
      <c r="EB5146" s="6" t="s">
        <v>17</v>
      </c>
      <c r="EC5146" s="6" t="s">
        <v>1868</v>
      </c>
      <c r="ED5146" s="6" t="s">
        <v>762</v>
      </c>
      <c r="EE5146" s="6" t="s">
        <v>209</v>
      </c>
      <c r="EF5146" s="6" t="s">
        <v>125</v>
      </c>
      <c r="EG5146" s="6">
        <v>32</v>
      </c>
      <c r="EH5146" s="6">
        <v>156</v>
      </c>
      <c r="EI5146" s="6">
        <v>9</v>
      </c>
      <c r="EJ5146" s="6">
        <v>58</v>
      </c>
      <c r="EK5146" s="6">
        <v>9</v>
      </c>
      <c r="EL5146" s="6">
        <v>58</v>
      </c>
      <c r="EM5146" s="6" t="s">
        <v>108</v>
      </c>
      <c r="EN5146" s="6" t="s">
        <v>23</v>
      </c>
      <c r="EO5146" s="6">
        <v>58</v>
      </c>
    </row>
    <row r="5147" spans="131:145" x14ac:dyDescent="0.25">
      <c r="EA5147" s="6" t="s">
        <v>0</v>
      </c>
      <c r="EB5147" s="6" t="s">
        <v>7</v>
      </c>
      <c r="EC5147" s="6" t="s">
        <v>130</v>
      </c>
      <c r="ED5147" s="6" t="s">
        <v>131</v>
      </c>
      <c r="EE5147" s="6" t="s">
        <v>97</v>
      </c>
      <c r="EF5147" s="6" t="s">
        <v>125</v>
      </c>
      <c r="EG5147" s="6">
        <v>169</v>
      </c>
      <c r="EH5147" s="6">
        <v>816</v>
      </c>
      <c r="EI5147" s="6">
        <v>153</v>
      </c>
      <c r="EJ5147" s="6">
        <v>754</v>
      </c>
      <c r="EK5147" s="6">
        <v>157</v>
      </c>
      <c r="EL5147" s="6">
        <v>761</v>
      </c>
      <c r="EM5147" s="6" t="s">
        <v>108</v>
      </c>
      <c r="EN5147" s="6" t="s">
        <v>23</v>
      </c>
      <c r="EO5147" s="6">
        <v>761</v>
      </c>
    </row>
    <row r="5148" spans="131:145" x14ac:dyDescent="0.25">
      <c r="EA5148" s="6" t="s">
        <v>0</v>
      </c>
      <c r="EB5148" s="6" t="s">
        <v>13</v>
      </c>
      <c r="EC5148" s="6" t="s">
        <v>181</v>
      </c>
      <c r="ED5148" s="6" t="s">
        <v>182</v>
      </c>
      <c r="EE5148" s="6" t="s">
        <v>97</v>
      </c>
      <c r="EF5148" s="6" t="s">
        <v>98</v>
      </c>
      <c r="EG5148" s="6">
        <v>16</v>
      </c>
      <c r="EH5148" s="6">
        <v>58</v>
      </c>
      <c r="EI5148" s="6">
        <v>10</v>
      </c>
      <c r="EJ5148" s="6">
        <v>45</v>
      </c>
      <c r="EK5148" s="6">
        <v>16</v>
      </c>
      <c r="EL5148" s="6">
        <v>58</v>
      </c>
      <c r="EM5148" s="6" t="s">
        <v>108</v>
      </c>
      <c r="EN5148" s="6" t="s">
        <v>22</v>
      </c>
      <c r="EO5148" s="6">
        <v>31</v>
      </c>
    </row>
    <row r="5149" spans="131:145" x14ac:dyDescent="0.25">
      <c r="EA5149" s="6" t="s">
        <v>3</v>
      </c>
      <c r="EB5149" s="6" t="s">
        <v>14</v>
      </c>
      <c r="EC5149" s="6" t="s">
        <v>776</v>
      </c>
      <c r="ED5149" s="6" t="s">
        <v>777</v>
      </c>
      <c r="EE5149" s="6" t="s">
        <v>97</v>
      </c>
      <c r="EF5149" s="6" t="s">
        <v>98</v>
      </c>
      <c r="EG5149" s="6">
        <v>77</v>
      </c>
      <c r="EH5149" s="6">
        <v>384</v>
      </c>
      <c r="EI5149" s="6">
        <v>79</v>
      </c>
      <c r="EJ5149" s="6">
        <v>394</v>
      </c>
      <c r="EK5149" s="6">
        <v>79</v>
      </c>
      <c r="EL5149" s="6">
        <v>394</v>
      </c>
      <c r="EM5149" s="6" t="s">
        <v>108</v>
      </c>
      <c r="EN5149" s="6" t="s">
        <v>21</v>
      </c>
      <c r="EO5149" s="6">
        <v>203</v>
      </c>
    </row>
  </sheetData>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DY133"/>
  <sheetViews>
    <sheetView topLeftCell="BH1" workbookViewId="0">
      <selection activeCell="BQ6" sqref="BQ6"/>
    </sheetView>
  </sheetViews>
  <sheetFormatPr defaultRowHeight="15" x14ac:dyDescent="0.25"/>
  <cols>
    <col min="1" max="1" width="10.7109375" bestFit="1" customWidth="1"/>
    <col min="2" max="2" width="10.140625" bestFit="1" customWidth="1"/>
    <col min="3" max="3" width="43.42578125" bestFit="1" customWidth="1"/>
    <col min="4" max="4" width="15.28515625" bestFit="1" customWidth="1"/>
    <col min="5" max="5" width="11.140625" bestFit="1" customWidth="1"/>
    <col min="6" max="6" width="13.42578125" bestFit="1" customWidth="1"/>
    <col min="7" max="7" width="10" bestFit="1" customWidth="1"/>
    <col min="8" max="8" width="10.5703125" bestFit="1" customWidth="1"/>
    <col min="9" max="9" width="9.140625" bestFit="1" customWidth="1"/>
    <col min="10" max="10" width="9.7109375" bestFit="1" customWidth="1"/>
    <col min="11" max="11" width="13.140625" bestFit="1" customWidth="1"/>
    <col min="12" max="12" width="13.7109375" bestFit="1" customWidth="1"/>
    <col min="13" max="13" width="10.7109375" bestFit="1" customWidth="1"/>
    <col min="14" max="14" width="10.140625" bestFit="1" customWidth="1"/>
    <col min="15" max="15" width="41.7109375" bestFit="1" customWidth="1"/>
    <col min="16" max="16" width="32.5703125" bestFit="1" customWidth="1"/>
    <col min="17" max="17" width="43.42578125" bestFit="1" customWidth="1"/>
    <col min="18" max="18" width="15.28515625" bestFit="1" customWidth="1"/>
    <col min="19" max="20" width="12" bestFit="1" customWidth="1"/>
    <col min="21" max="21" width="6.140625" customWidth="1"/>
    <col min="22" max="22" width="6.140625" bestFit="1" customWidth="1"/>
    <col min="23" max="23" width="4" customWidth="1"/>
    <col min="24" max="24" width="14.42578125" bestFit="1" customWidth="1"/>
    <col min="25" max="25" width="6.42578125" bestFit="1" customWidth="1"/>
    <col min="26" max="26" width="7" bestFit="1" customWidth="1"/>
    <col min="27" max="27" width="6.28515625" bestFit="1" customWidth="1"/>
    <col min="28" max="28" width="10.28515625" bestFit="1" customWidth="1"/>
    <col min="29" max="29" width="6.28515625" bestFit="1" customWidth="1"/>
    <col min="30" max="30" width="48.7109375" bestFit="1" customWidth="1"/>
    <col min="31" max="31" width="16.42578125" bestFit="1" customWidth="1"/>
    <col min="32" max="38" width="6.28515625" bestFit="1" customWidth="1"/>
    <col min="39" max="39" width="17.7109375" bestFit="1" customWidth="1"/>
    <col min="40" max="40" width="6.85546875" bestFit="1" customWidth="1"/>
    <col min="41" max="42" width="6.28515625" bestFit="1" customWidth="1"/>
    <col min="43" max="43" width="17.7109375" bestFit="1" customWidth="1"/>
    <col min="44" max="44" width="6.85546875" bestFit="1" customWidth="1"/>
    <col min="45" max="46" width="6.28515625" bestFit="1" customWidth="1"/>
    <col min="47" max="47" width="19.85546875" bestFit="1" customWidth="1"/>
    <col min="48" max="48" width="6.85546875" bestFit="1" customWidth="1"/>
    <col min="49" max="50" width="6.28515625" bestFit="1" customWidth="1"/>
    <col min="51" max="51" width="17.7109375" bestFit="1" customWidth="1"/>
    <col min="52" max="52" width="6.85546875" bestFit="1" customWidth="1"/>
    <col min="53" max="54" width="6.28515625" bestFit="1" customWidth="1"/>
    <col min="55" max="55" width="17.7109375" bestFit="1" customWidth="1"/>
    <col min="56" max="56" width="6.85546875" bestFit="1" customWidth="1"/>
    <col min="57" max="58" width="6.28515625" bestFit="1" customWidth="1"/>
    <col min="59" max="68" width="6.140625" customWidth="1"/>
    <col min="69" max="69" width="11.5703125" bestFit="1" customWidth="1"/>
    <col min="70" max="72" width="6.140625" customWidth="1"/>
    <col min="73" max="73" width="7.140625" customWidth="1"/>
    <col min="74" max="74" width="10.28515625" bestFit="1" customWidth="1"/>
    <col min="75" max="75" width="22.42578125" bestFit="1" customWidth="1"/>
    <col min="76" max="76" width="12.7109375" customWidth="1"/>
    <col min="77" max="77" width="6.28515625" bestFit="1" customWidth="1"/>
    <col min="78" max="78" width="25" bestFit="1" customWidth="1"/>
    <col min="79" max="84" width="6.28515625" bestFit="1" customWidth="1"/>
    <col min="85" max="95" width="7.28515625" bestFit="1" customWidth="1"/>
    <col min="96" max="96" width="14.7109375" bestFit="1" customWidth="1"/>
    <col min="97" max="97" width="8.140625" bestFit="1" customWidth="1"/>
    <col min="98" max="99" width="7.28515625" bestFit="1" customWidth="1"/>
    <col min="100" max="100" width="14.7109375" bestFit="1" customWidth="1"/>
    <col min="101" max="101" width="11.7109375" bestFit="1" customWidth="1"/>
    <col min="102" max="102" width="6" bestFit="1" customWidth="1"/>
    <col min="103" max="103" width="6" customWidth="1"/>
    <col min="104" max="104" width="6" bestFit="1" customWidth="1"/>
    <col min="105" max="112" width="6" customWidth="1"/>
    <col min="113" max="119" width="6" bestFit="1" customWidth="1"/>
    <col min="120" max="120" width="22.42578125" bestFit="1" customWidth="1"/>
    <col min="121" max="128" width="7.28515625" bestFit="1" customWidth="1"/>
    <col min="129" max="129" width="80.85546875" bestFit="1" customWidth="1"/>
  </cols>
  <sheetData>
    <row r="1" spans="1:129" x14ac:dyDescent="0.25">
      <c r="A1" t="s">
        <v>83</v>
      </c>
      <c r="B1" t="s">
        <v>84</v>
      </c>
      <c r="C1" t="s">
        <v>85</v>
      </c>
      <c r="D1" t="s">
        <v>86</v>
      </c>
      <c r="E1" t="s">
        <v>87</v>
      </c>
      <c r="F1" t="s">
        <v>88</v>
      </c>
      <c r="G1" t="s">
        <v>89</v>
      </c>
      <c r="H1" t="s">
        <v>90</v>
      </c>
      <c r="I1" t="s">
        <v>91</v>
      </c>
      <c r="J1" t="s">
        <v>92</v>
      </c>
      <c r="K1" t="s">
        <v>93</v>
      </c>
      <c r="L1" t="s">
        <v>94</v>
      </c>
      <c r="M1" t="s">
        <v>419</v>
      </c>
      <c r="N1" t="s">
        <v>420</v>
      </c>
      <c r="O1" t="s">
        <v>421</v>
      </c>
      <c r="P1" t="s">
        <v>422</v>
      </c>
      <c r="Q1" t="s">
        <v>423</v>
      </c>
      <c r="R1" t="s">
        <v>424</v>
      </c>
      <c r="S1" t="s">
        <v>425</v>
      </c>
      <c r="T1" t="s">
        <v>426</v>
      </c>
      <c r="U1" t="s">
        <v>427</v>
      </c>
      <c r="V1" t="s">
        <v>428</v>
      </c>
      <c r="W1" t="s">
        <v>429</v>
      </c>
      <c r="X1" t="s">
        <v>430</v>
      </c>
      <c r="Y1" t="s">
        <v>431</v>
      </c>
      <c r="Z1" t="s">
        <v>432</v>
      </c>
      <c r="AA1" t="s">
        <v>433</v>
      </c>
      <c r="AB1" t="s">
        <v>434</v>
      </c>
      <c r="AC1" t="s">
        <v>435</v>
      </c>
      <c r="AD1" t="s">
        <v>436</v>
      </c>
      <c r="AE1" t="s">
        <v>437</v>
      </c>
      <c r="AF1" t="s">
        <v>438</v>
      </c>
      <c r="AG1" t="s">
        <v>439</v>
      </c>
      <c r="AH1" t="s">
        <v>440</v>
      </c>
      <c r="AI1" t="s">
        <v>441</v>
      </c>
      <c r="AJ1" t="s">
        <v>442</v>
      </c>
      <c r="AK1" t="s">
        <v>443</v>
      </c>
      <c r="AL1" t="s">
        <v>444</v>
      </c>
      <c r="AM1" t="s">
        <v>445</v>
      </c>
      <c r="AN1" t="s">
        <v>446</v>
      </c>
      <c r="AO1" t="s">
        <v>447</v>
      </c>
      <c r="AP1" t="s">
        <v>448</v>
      </c>
      <c r="AQ1" t="s">
        <v>449</v>
      </c>
      <c r="AR1" t="s">
        <v>450</v>
      </c>
      <c r="AS1" t="s">
        <v>451</v>
      </c>
      <c r="AT1" t="s">
        <v>452</v>
      </c>
      <c r="AU1" t="s">
        <v>453</v>
      </c>
      <c r="AV1" t="s">
        <v>454</v>
      </c>
      <c r="AW1" t="s">
        <v>455</v>
      </c>
      <c r="AX1" t="s">
        <v>456</v>
      </c>
      <c r="AY1" t="s">
        <v>457</v>
      </c>
      <c r="AZ1" t="s">
        <v>458</v>
      </c>
      <c r="BA1" t="s">
        <v>459</v>
      </c>
      <c r="BB1" t="s">
        <v>460</v>
      </c>
      <c r="BC1" t="s">
        <v>461</v>
      </c>
      <c r="BD1" t="s">
        <v>462</v>
      </c>
      <c r="BE1" t="s">
        <v>463</v>
      </c>
      <c r="BF1" t="s">
        <v>464</v>
      </c>
      <c r="BG1" t="s">
        <v>465</v>
      </c>
      <c r="BH1" t="s">
        <v>466</v>
      </c>
      <c r="BI1" t="s">
        <v>467</v>
      </c>
      <c r="BJ1" t="s">
        <v>468</v>
      </c>
      <c r="BK1" t="s">
        <v>469</v>
      </c>
      <c r="BL1" t="s">
        <v>470</v>
      </c>
      <c r="BM1" t="s">
        <v>471</v>
      </c>
      <c r="BN1" t="s">
        <v>472</v>
      </c>
      <c r="BO1" t="s">
        <v>473</v>
      </c>
      <c r="BP1" t="s">
        <v>474</v>
      </c>
      <c r="BQ1" t="s">
        <v>475</v>
      </c>
      <c r="BR1" t="s">
        <v>476</v>
      </c>
      <c r="BS1" t="s">
        <v>477</v>
      </c>
      <c r="BT1" t="s">
        <v>478</v>
      </c>
      <c r="BU1" t="s">
        <v>479</v>
      </c>
      <c r="BV1" t="s">
        <v>480</v>
      </c>
      <c r="BW1" t="s">
        <v>481</v>
      </c>
      <c r="BX1" t="s">
        <v>482</v>
      </c>
      <c r="BY1" t="s">
        <v>483</v>
      </c>
      <c r="BZ1" t="s">
        <v>484</v>
      </c>
      <c r="CA1" t="s">
        <v>485</v>
      </c>
      <c r="CB1" t="s">
        <v>486</v>
      </c>
      <c r="CC1" t="s">
        <v>487</v>
      </c>
      <c r="CD1" t="s">
        <v>488</v>
      </c>
      <c r="CE1" t="s">
        <v>489</v>
      </c>
      <c r="CF1" t="s">
        <v>490</v>
      </c>
      <c r="CG1" t="s">
        <v>491</v>
      </c>
      <c r="CH1" t="s">
        <v>492</v>
      </c>
      <c r="CI1" t="s">
        <v>493</v>
      </c>
      <c r="CJ1" t="s">
        <v>494</v>
      </c>
      <c r="CK1" t="s">
        <v>495</v>
      </c>
      <c r="CL1" t="s">
        <v>496</v>
      </c>
      <c r="CM1" t="s">
        <v>497</v>
      </c>
      <c r="CN1" t="s">
        <v>498</v>
      </c>
      <c r="CO1" t="s">
        <v>499</v>
      </c>
      <c r="CP1" t="s">
        <v>500</v>
      </c>
      <c r="CQ1" t="s">
        <v>501</v>
      </c>
      <c r="CR1" t="s">
        <v>502</v>
      </c>
      <c r="CS1" t="s">
        <v>503</v>
      </c>
      <c r="CT1" t="s">
        <v>504</v>
      </c>
      <c r="CU1" t="s">
        <v>505</v>
      </c>
      <c r="CV1" t="s">
        <v>506</v>
      </c>
      <c r="CW1" t="s">
        <v>507</v>
      </c>
      <c r="CX1" t="s">
        <v>508</v>
      </c>
      <c r="CY1" t="s">
        <v>509</v>
      </c>
      <c r="CZ1" t="s">
        <v>510</v>
      </c>
      <c r="DA1" t="s">
        <v>511</v>
      </c>
      <c r="DB1" t="s">
        <v>512</v>
      </c>
      <c r="DC1" t="s">
        <v>513</v>
      </c>
      <c r="DD1" t="s">
        <v>514</v>
      </c>
      <c r="DE1" t="s">
        <v>515</v>
      </c>
      <c r="DF1" t="s">
        <v>516</v>
      </c>
      <c r="DG1" t="s">
        <v>517</v>
      </c>
      <c r="DH1" t="s">
        <v>518</v>
      </c>
      <c r="DI1" t="s">
        <v>519</v>
      </c>
      <c r="DJ1" t="s">
        <v>520</v>
      </c>
      <c r="DK1" t="s">
        <v>521</v>
      </c>
      <c r="DL1" t="s">
        <v>522</v>
      </c>
      <c r="DM1" t="s">
        <v>523</v>
      </c>
      <c r="DN1" t="s">
        <v>524</v>
      </c>
      <c r="DO1" t="s">
        <v>525</v>
      </c>
      <c r="DP1" t="s">
        <v>526</v>
      </c>
      <c r="DQ1" t="s">
        <v>527</v>
      </c>
      <c r="DR1" t="s">
        <v>528</v>
      </c>
      <c r="DS1" t="s">
        <v>529</v>
      </c>
      <c r="DT1" t="s">
        <v>530</v>
      </c>
      <c r="DU1" t="s">
        <v>531</v>
      </c>
      <c r="DV1" t="s">
        <v>532</v>
      </c>
      <c r="DW1" t="s">
        <v>533</v>
      </c>
      <c r="DX1" t="s">
        <v>534</v>
      </c>
      <c r="DY1" t="s">
        <v>535</v>
      </c>
    </row>
    <row r="2" spans="1:129" x14ac:dyDescent="0.25">
      <c r="A2" t="s">
        <v>0</v>
      </c>
      <c r="B2" t="s">
        <v>13</v>
      </c>
      <c r="C2" t="s">
        <v>199</v>
      </c>
      <c r="D2" t="s">
        <v>200</v>
      </c>
      <c r="E2" t="s">
        <v>97</v>
      </c>
      <c r="F2" t="s">
        <v>125</v>
      </c>
      <c r="G2">
        <v>77</v>
      </c>
      <c r="H2">
        <v>380</v>
      </c>
      <c r="I2">
        <v>76</v>
      </c>
      <c r="J2">
        <v>342</v>
      </c>
      <c r="K2">
        <v>76</v>
      </c>
      <c r="L2">
        <v>344</v>
      </c>
      <c r="M2" t="s">
        <v>0</v>
      </c>
      <c r="N2" t="s">
        <v>13</v>
      </c>
      <c r="O2" t="s">
        <v>633</v>
      </c>
      <c r="P2" t="s">
        <v>633</v>
      </c>
      <c r="Q2" t="s">
        <v>199</v>
      </c>
      <c r="R2" t="s">
        <v>200</v>
      </c>
      <c r="S2">
        <v>96.355270000000004</v>
      </c>
      <c r="T2">
        <v>25.656130000000001</v>
      </c>
      <c r="U2">
        <v>0</v>
      </c>
      <c r="V2" t="s">
        <v>125</v>
      </c>
      <c r="W2">
        <v>924</v>
      </c>
      <c r="X2" t="s">
        <v>538</v>
      </c>
      <c r="Y2">
        <v>24</v>
      </c>
      <c r="Z2">
        <v>9</v>
      </c>
      <c r="AA2">
        <v>2015</v>
      </c>
      <c r="AB2" t="s">
        <v>538</v>
      </c>
      <c r="AD2" t="s">
        <v>539</v>
      </c>
      <c r="AF2">
        <v>24</v>
      </c>
      <c r="AG2">
        <v>9</v>
      </c>
      <c r="AH2">
        <v>2015</v>
      </c>
      <c r="AI2">
        <v>24</v>
      </c>
      <c r="AJ2">
        <v>9</v>
      </c>
      <c r="AK2">
        <v>2015</v>
      </c>
      <c r="AM2" t="s">
        <v>540</v>
      </c>
      <c r="AN2" t="s">
        <v>548</v>
      </c>
      <c r="AO2">
        <v>40</v>
      </c>
      <c r="AQ2" t="s">
        <v>588</v>
      </c>
      <c r="AR2" t="s">
        <v>541</v>
      </c>
      <c r="AS2">
        <v>50</v>
      </c>
      <c r="AU2" t="s">
        <v>587</v>
      </c>
      <c r="AV2" t="s">
        <v>548</v>
      </c>
      <c r="AW2">
        <v>38</v>
      </c>
      <c r="BG2">
        <v>1</v>
      </c>
      <c r="BH2">
        <v>2013</v>
      </c>
      <c r="BI2">
        <v>90</v>
      </c>
      <c r="BJ2">
        <v>30</v>
      </c>
      <c r="BK2">
        <v>30</v>
      </c>
      <c r="BM2">
        <v>90</v>
      </c>
      <c r="BN2">
        <v>30</v>
      </c>
      <c r="BO2">
        <v>30</v>
      </c>
      <c r="BQ2" t="s">
        <v>13</v>
      </c>
      <c r="BR2">
        <v>7</v>
      </c>
      <c r="BT2" t="b">
        <v>0</v>
      </c>
      <c r="BU2" t="b">
        <v>1</v>
      </c>
      <c r="BV2" t="s">
        <v>538</v>
      </c>
      <c r="BW2" t="s">
        <v>1134</v>
      </c>
      <c r="BX2" t="s">
        <v>1135</v>
      </c>
      <c r="BY2" t="b">
        <v>1</v>
      </c>
      <c r="BZ2" t="s">
        <v>321</v>
      </c>
      <c r="CA2" t="b">
        <v>0</v>
      </c>
      <c r="CB2" t="b">
        <v>0</v>
      </c>
      <c r="CC2" t="b">
        <v>1</v>
      </c>
      <c r="CD2" t="b">
        <v>1</v>
      </c>
      <c r="CE2" t="b">
        <v>1</v>
      </c>
      <c r="CF2" t="b">
        <v>0</v>
      </c>
      <c r="CG2">
        <v>1</v>
      </c>
      <c r="CH2">
        <v>1</v>
      </c>
      <c r="CI2">
        <v>2</v>
      </c>
      <c r="CM2">
        <v>76</v>
      </c>
      <c r="CN2">
        <v>342</v>
      </c>
      <c r="CO2">
        <v>76</v>
      </c>
      <c r="CX2" t="b">
        <v>1</v>
      </c>
      <c r="CY2">
        <v>1</v>
      </c>
      <c r="CZ2" t="b">
        <v>1</v>
      </c>
      <c r="DA2">
        <v>1</v>
      </c>
      <c r="DB2">
        <v>4</v>
      </c>
      <c r="DC2">
        <v>3</v>
      </c>
      <c r="DD2">
        <v>1</v>
      </c>
      <c r="DE2">
        <v>4</v>
      </c>
      <c r="DF2">
        <v>5</v>
      </c>
      <c r="DG2">
        <v>1</v>
      </c>
      <c r="DI2" t="b">
        <v>1</v>
      </c>
      <c r="DJ2" t="b">
        <v>1</v>
      </c>
      <c r="DK2" t="b">
        <v>0</v>
      </c>
      <c r="DL2" t="b">
        <v>0</v>
      </c>
      <c r="DM2" t="b">
        <v>1</v>
      </c>
      <c r="DN2" t="b">
        <v>0</v>
      </c>
      <c r="DO2" t="b">
        <v>0</v>
      </c>
      <c r="DQ2" t="b">
        <v>0</v>
      </c>
      <c r="DS2" t="b">
        <v>1</v>
      </c>
      <c r="DT2">
        <v>2</v>
      </c>
      <c r="DU2" t="b">
        <v>0</v>
      </c>
      <c r="DW2" t="b">
        <v>0</v>
      </c>
    </row>
    <row r="3" spans="1:129" x14ac:dyDescent="0.25">
      <c r="A3" s="6" t="s">
        <v>0</v>
      </c>
      <c r="B3" s="6" t="s">
        <v>13</v>
      </c>
      <c r="C3" s="6" t="s">
        <v>173</v>
      </c>
      <c r="D3" s="6" t="s">
        <v>174</v>
      </c>
      <c r="E3" s="6" t="s">
        <v>97</v>
      </c>
      <c r="F3" s="6" t="s">
        <v>125</v>
      </c>
      <c r="G3" s="6">
        <v>74</v>
      </c>
      <c r="H3" s="6">
        <v>404</v>
      </c>
      <c r="I3" s="6">
        <v>60</v>
      </c>
      <c r="J3" s="6">
        <v>330</v>
      </c>
      <c r="K3" s="6">
        <v>74</v>
      </c>
      <c r="L3" s="6">
        <v>369</v>
      </c>
      <c r="M3" s="6" t="s">
        <v>0</v>
      </c>
      <c r="N3" s="6" t="s">
        <v>13</v>
      </c>
      <c r="O3" s="6" t="s">
        <v>633</v>
      </c>
      <c r="P3" s="6" t="s">
        <v>633</v>
      </c>
      <c r="Q3" s="6" t="s">
        <v>173</v>
      </c>
      <c r="R3" s="6" t="s">
        <v>174</v>
      </c>
      <c r="S3" s="6">
        <v>96.353070000000002</v>
      </c>
      <c r="T3" s="6">
        <v>25.655819999999999</v>
      </c>
      <c r="U3" s="6">
        <v>0</v>
      </c>
      <c r="V3" s="6" t="s">
        <v>125</v>
      </c>
      <c r="W3" s="6">
        <v>884</v>
      </c>
      <c r="X3" s="6" t="s">
        <v>1136</v>
      </c>
      <c r="Y3" s="6">
        <v>30</v>
      </c>
      <c r="Z3" s="6">
        <v>10</v>
      </c>
      <c r="AA3" s="6">
        <v>2015</v>
      </c>
      <c r="AB3" s="6" t="s">
        <v>691</v>
      </c>
      <c r="AC3" s="6"/>
      <c r="AD3" s="6" t="s">
        <v>539</v>
      </c>
      <c r="AE3" s="6"/>
      <c r="AF3" s="6">
        <v>12</v>
      </c>
      <c r="AG3" s="6">
        <v>10</v>
      </c>
      <c r="AH3" s="6">
        <v>2015</v>
      </c>
      <c r="AI3" s="6">
        <v>12</v>
      </c>
      <c r="AJ3" s="6">
        <v>10</v>
      </c>
      <c r="AK3" s="6">
        <v>2015</v>
      </c>
      <c r="AL3" s="6"/>
      <c r="AM3" s="6" t="s">
        <v>540</v>
      </c>
      <c r="AN3" s="6" t="s">
        <v>541</v>
      </c>
      <c r="AO3" s="6">
        <v>49</v>
      </c>
      <c r="AP3" s="6"/>
      <c r="AQ3" s="6" t="s">
        <v>587</v>
      </c>
      <c r="AR3" s="6" t="s">
        <v>541</v>
      </c>
      <c r="AS3" s="6">
        <v>51</v>
      </c>
      <c r="AT3" s="6"/>
      <c r="AU3" s="6" t="s">
        <v>588</v>
      </c>
      <c r="AV3" s="6" t="s">
        <v>548</v>
      </c>
      <c r="AW3" s="6">
        <v>40</v>
      </c>
      <c r="AX3" s="6"/>
      <c r="AY3" s="6"/>
      <c r="AZ3" s="6"/>
      <c r="BA3" s="6"/>
      <c r="BB3" s="6"/>
      <c r="BC3" s="6"/>
      <c r="BD3" s="6"/>
      <c r="BE3" s="6"/>
      <c r="BF3" s="6"/>
      <c r="BG3" s="6">
        <v>1</v>
      </c>
      <c r="BH3" s="6">
        <v>2013</v>
      </c>
      <c r="BI3" s="6">
        <v>90</v>
      </c>
      <c r="BJ3" s="6">
        <v>20</v>
      </c>
      <c r="BK3" s="6">
        <v>15</v>
      </c>
      <c r="BL3" s="6"/>
      <c r="BM3" s="6">
        <v>110</v>
      </c>
      <c r="BN3" s="6">
        <v>30</v>
      </c>
      <c r="BO3" s="6">
        <v>15</v>
      </c>
      <c r="BP3" s="6"/>
      <c r="BQ3" s="6" t="s">
        <v>13</v>
      </c>
      <c r="BR3" s="6">
        <v>6</v>
      </c>
      <c r="BS3" s="6"/>
      <c r="BT3" s="6" t="b">
        <v>0</v>
      </c>
      <c r="BU3" s="6" t="b">
        <v>1</v>
      </c>
      <c r="BV3" s="6" t="s">
        <v>691</v>
      </c>
      <c r="BW3" s="6" t="s">
        <v>1137</v>
      </c>
      <c r="BX3" s="6" t="s">
        <v>1138</v>
      </c>
      <c r="BY3" s="6" t="b">
        <v>1</v>
      </c>
      <c r="BZ3" s="6" t="s">
        <v>321</v>
      </c>
      <c r="CA3" s="6" t="b">
        <v>0</v>
      </c>
      <c r="CB3" s="6" t="b">
        <v>0</v>
      </c>
      <c r="CC3" s="6" t="b">
        <v>0</v>
      </c>
      <c r="CD3" s="6" t="b">
        <v>1</v>
      </c>
      <c r="CE3" s="6" t="b">
        <v>1</v>
      </c>
      <c r="CF3" s="6" t="b">
        <v>1</v>
      </c>
      <c r="CG3" s="6"/>
      <c r="CH3" s="6"/>
      <c r="CI3" s="6"/>
      <c r="CJ3" s="6"/>
      <c r="CK3" s="6">
        <v>1</v>
      </c>
      <c r="CL3" s="6">
        <v>1</v>
      </c>
      <c r="CM3" s="6">
        <v>60</v>
      </c>
      <c r="CN3" s="6">
        <v>330</v>
      </c>
      <c r="CO3" s="6">
        <v>74</v>
      </c>
      <c r="CP3" s="6"/>
      <c r="CQ3" s="6"/>
      <c r="CR3" s="6"/>
      <c r="CS3" s="6"/>
      <c r="CT3" s="6">
        <v>1</v>
      </c>
      <c r="CU3" s="6">
        <v>4</v>
      </c>
      <c r="CV3" s="6" t="s">
        <v>327</v>
      </c>
      <c r="CW3" s="6" t="s">
        <v>1131</v>
      </c>
      <c r="CX3" s="6" t="b">
        <v>1</v>
      </c>
      <c r="CY3" s="6">
        <v>1</v>
      </c>
      <c r="CZ3" s="6" t="b">
        <v>1</v>
      </c>
      <c r="DA3" s="6">
        <v>6</v>
      </c>
      <c r="DB3" s="6">
        <v>3</v>
      </c>
      <c r="DC3" s="6">
        <v>1</v>
      </c>
      <c r="DD3" s="6"/>
      <c r="DE3" s="6">
        <v>7</v>
      </c>
      <c r="DF3" s="6">
        <v>3</v>
      </c>
      <c r="DG3" s="6">
        <v>1</v>
      </c>
      <c r="DH3" s="6">
        <v>2</v>
      </c>
      <c r="DI3" s="6" t="b">
        <v>0</v>
      </c>
      <c r="DJ3" s="6" t="b">
        <v>1</v>
      </c>
      <c r="DK3" s="6" t="b">
        <v>0</v>
      </c>
      <c r="DL3" s="6" t="b">
        <v>0</v>
      </c>
      <c r="DM3" s="6" t="b">
        <v>1</v>
      </c>
      <c r="DN3" s="6" t="b">
        <v>0</v>
      </c>
      <c r="DO3" s="6" t="b">
        <v>0</v>
      </c>
      <c r="DP3" s="6"/>
      <c r="DQ3" s="6" t="b">
        <v>1</v>
      </c>
      <c r="DR3" s="6">
        <v>119</v>
      </c>
      <c r="DS3" s="6" t="b">
        <v>1</v>
      </c>
      <c r="DT3" s="6">
        <v>58</v>
      </c>
      <c r="DU3" s="6" t="b">
        <v>0</v>
      </c>
      <c r="DV3" s="6"/>
      <c r="DW3" s="6" t="b">
        <v>1</v>
      </c>
      <c r="DX3" s="6">
        <v>16</v>
      </c>
      <c r="DY3" s="6" t="s">
        <v>1139</v>
      </c>
    </row>
    <row r="4" spans="1:129" x14ac:dyDescent="0.25">
      <c r="A4" s="6" t="s">
        <v>0</v>
      </c>
      <c r="B4" s="6" t="s">
        <v>7</v>
      </c>
      <c r="C4" s="6" t="s">
        <v>214</v>
      </c>
      <c r="D4" s="6" t="s">
        <v>215</v>
      </c>
      <c r="E4" s="6" t="s">
        <v>97</v>
      </c>
      <c r="F4" s="6" t="s">
        <v>98</v>
      </c>
      <c r="G4" s="6">
        <v>301</v>
      </c>
      <c r="H4" s="6">
        <v>1404</v>
      </c>
      <c r="I4" s="6">
        <v>274</v>
      </c>
      <c r="J4" s="6">
        <v>1347</v>
      </c>
      <c r="K4" s="6">
        <v>274</v>
      </c>
      <c r="L4" s="6">
        <v>1347</v>
      </c>
      <c r="M4" s="6" t="s">
        <v>0</v>
      </c>
      <c r="N4" s="6" t="s">
        <v>7</v>
      </c>
      <c r="O4" s="6" t="s">
        <v>579</v>
      </c>
      <c r="P4" s="6" t="s">
        <v>580</v>
      </c>
      <c r="Q4" s="6" t="s">
        <v>214</v>
      </c>
      <c r="R4" s="6" t="s">
        <v>215</v>
      </c>
      <c r="S4" s="6">
        <v>97.238829999999993</v>
      </c>
      <c r="T4" s="6">
        <v>24.260719999999999</v>
      </c>
      <c r="U4" s="6">
        <v>0</v>
      </c>
      <c r="V4" s="6" t="s">
        <v>98</v>
      </c>
      <c r="W4" s="6">
        <v>896</v>
      </c>
      <c r="X4" s="6" t="s">
        <v>1140</v>
      </c>
      <c r="Y4" s="6">
        <v>27</v>
      </c>
      <c r="Z4" s="6">
        <v>10</v>
      </c>
      <c r="AA4" s="6">
        <v>2015</v>
      </c>
      <c r="AB4" s="6" t="s">
        <v>581</v>
      </c>
      <c r="AC4" s="6"/>
      <c r="AD4" s="6" t="s">
        <v>539</v>
      </c>
      <c r="AE4" s="6"/>
      <c r="AF4" s="6">
        <v>7</v>
      </c>
      <c r="AG4" s="6">
        <v>10</v>
      </c>
      <c r="AH4" s="6">
        <v>2015</v>
      </c>
      <c r="AI4" s="6">
        <v>8</v>
      </c>
      <c r="AJ4" s="6">
        <v>10</v>
      </c>
      <c r="AK4" s="6">
        <v>2015</v>
      </c>
      <c r="AL4" s="6"/>
      <c r="AM4" s="6" t="s">
        <v>540</v>
      </c>
      <c r="AN4" s="6" t="s">
        <v>541</v>
      </c>
      <c r="AO4" s="6">
        <v>50</v>
      </c>
      <c r="AP4" s="6"/>
      <c r="AQ4" s="6"/>
      <c r="AR4" s="6"/>
      <c r="AS4" s="6"/>
      <c r="AT4" s="6"/>
      <c r="AU4" s="6"/>
      <c r="AV4" s="6"/>
      <c r="AW4" s="6"/>
      <c r="AX4" s="6"/>
      <c r="AY4" s="6"/>
      <c r="AZ4" s="6"/>
      <c r="BA4" s="6"/>
      <c r="BB4" s="6"/>
      <c r="BC4" s="6"/>
      <c r="BD4" s="6"/>
      <c r="BE4" s="6"/>
      <c r="BF4" s="6"/>
      <c r="BG4" s="6">
        <v>11</v>
      </c>
      <c r="BH4" s="6">
        <v>2011</v>
      </c>
      <c r="BI4" s="6"/>
      <c r="BJ4" s="6"/>
      <c r="BK4" s="6"/>
      <c r="BL4" s="6"/>
      <c r="BM4" s="6"/>
      <c r="BN4" s="6"/>
      <c r="BO4" s="6"/>
      <c r="BP4" s="6"/>
      <c r="BQ4" s="6"/>
      <c r="BR4" s="6"/>
      <c r="BS4" s="6"/>
      <c r="BT4" s="6" t="b">
        <v>0</v>
      </c>
      <c r="BU4" s="6" t="b">
        <v>1</v>
      </c>
      <c r="BV4" s="6" t="s">
        <v>581</v>
      </c>
      <c r="BW4" s="6" t="s">
        <v>1141</v>
      </c>
      <c r="BX4" s="6" t="s">
        <v>1142</v>
      </c>
      <c r="BY4" s="6" t="b">
        <v>1</v>
      </c>
      <c r="BZ4" s="6" t="s">
        <v>321</v>
      </c>
      <c r="CA4" s="6" t="b">
        <v>1</v>
      </c>
      <c r="CB4" s="6" t="b">
        <v>0</v>
      </c>
      <c r="CC4" s="6" t="b">
        <v>0</v>
      </c>
      <c r="CD4" s="6" t="b">
        <v>1</v>
      </c>
      <c r="CE4" s="6" t="b">
        <v>1</v>
      </c>
      <c r="CF4" s="6" t="b">
        <v>1</v>
      </c>
      <c r="CG4" s="6">
        <v>2</v>
      </c>
      <c r="CH4" s="6">
        <v>4</v>
      </c>
      <c r="CI4" s="6">
        <v>6</v>
      </c>
      <c r="CJ4" s="6">
        <v>1</v>
      </c>
      <c r="CK4" s="6">
        <v>1</v>
      </c>
      <c r="CL4" s="6">
        <v>2</v>
      </c>
      <c r="CM4" s="6">
        <v>274</v>
      </c>
      <c r="CN4" s="6">
        <v>1347</v>
      </c>
      <c r="CO4" s="6">
        <v>274</v>
      </c>
      <c r="CP4" s="6"/>
      <c r="CQ4" s="6"/>
      <c r="CR4" s="6"/>
      <c r="CS4" s="6"/>
      <c r="CT4" s="6">
        <v>13</v>
      </c>
      <c r="CU4" s="6">
        <v>51</v>
      </c>
      <c r="CV4" s="6" t="s">
        <v>326</v>
      </c>
      <c r="CW4" s="6"/>
      <c r="CX4" s="6" t="b">
        <v>1</v>
      </c>
      <c r="CY4" s="6"/>
      <c r="CZ4" s="6" t="b">
        <v>1</v>
      </c>
      <c r="DA4" s="6">
        <v>23</v>
      </c>
      <c r="DB4" s="6">
        <v>15</v>
      </c>
      <c r="DC4" s="6"/>
      <c r="DD4" s="6"/>
      <c r="DE4" s="6">
        <v>23</v>
      </c>
      <c r="DF4" s="6">
        <v>15</v>
      </c>
      <c r="DG4" s="6">
        <v>2</v>
      </c>
      <c r="DH4" s="6"/>
      <c r="DI4" s="6" t="b">
        <v>1</v>
      </c>
      <c r="DJ4" s="6" t="b">
        <v>1</v>
      </c>
      <c r="DK4" s="6" t="b">
        <v>1</v>
      </c>
      <c r="DL4" s="6" t="b">
        <v>0</v>
      </c>
      <c r="DM4" s="6" t="b">
        <v>1</v>
      </c>
      <c r="DN4" s="6" t="b">
        <v>0</v>
      </c>
      <c r="DO4" s="6" t="b">
        <v>0</v>
      </c>
      <c r="DP4" s="6"/>
      <c r="DQ4" s="6" t="b">
        <v>0</v>
      </c>
      <c r="DR4" s="6"/>
      <c r="DS4" s="6" t="b">
        <v>1</v>
      </c>
      <c r="DT4" s="6">
        <v>443</v>
      </c>
      <c r="DU4" s="6" t="b">
        <v>0</v>
      </c>
      <c r="DV4" s="6"/>
      <c r="DW4" s="6" t="b">
        <v>0</v>
      </c>
      <c r="DX4" s="6"/>
      <c r="DY4" s="6"/>
    </row>
    <row r="5" spans="1:129" x14ac:dyDescent="0.25">
      <c r="A5" s="6" t="s">
        <v>0</v>
      </c>
      <c r="B5" s="6" t="s">
        <v>13</v>
      </c>
      <c r="C5" s="6" t="s">
        <v>243</v>
      </c>
      <c r="D5" s="6" t="s">
        <v>244</v>
      </c>
      <c r="E5" s="6" t="s">
        <v>97</v>
      </c>
      <c r="F5" s="6" t="s">
        <v>98</v>
      </c>
      <c r="G5" s="6">
        <v>67</v>
      </c>
      <c r="H5" s="6">
        <v>350</v>
      </c>
      <c r="I5" s="6">
        <v>67</v>
      </c>
      <c r="J5" s="6">
        <v>350</v>
      </c>
      <c r="K5" s="6">
        <v>67</v>
      </c>
      <c r="L5" s="6">
        <v>350</v>
      </c>
      <c r="M5" s="6" t="s">
        <v>0</v>
      </c>
      <c r="N5" s="6" t="s">
        <v>13</v>
      </c>
      <c r="O5" s="6" t="s">
        <v>633</v>
      </c>
      <c r="P5" s="6" t="s">
        <v>634</v>
      </c>
      <c r="Q5" s="6" t="s">
        <v>243</v>
      </c>
      <c r="R5" s="6" t="s">
        <v>244</v>
      </c>
      <c r="S5" s="6">
        <v>96.345569999999995</v>
      </c>
      <c r="T5" s="6">
        <v>25.635300000000001</v>
      </c>
      <c r="U5" s="6">
        <v>0</v>
      </c>
      <c r="V5" s="6" t="s">
        <v>98</v>
      </c>
      <c r="W5" s="6">
        <v>865</v>
      </c>
      <c r="X5" s="6" t="s">
        <v>544</v>
      </c>
      <c r="Y5" s="6">
        <v>1</v>
      </c>
      <c r="Z5" s="6">
        <v>10</v>
      </c>
      <c r="AA5" s="6">
        <v>2015</v>
      </c>
      <c r="AB5" s="6" t="s">
        <v>544</v>
      </c>
      <c r="AC5" s="6"/>
      <c r="AD5" s="6" t="s">
        <v>539</v>
      </c>
      <c r="AE5" s="6"/>
      <c r="AF5" s="6">
        <v>30</v>
      </c>
      <c r="AG5" s="6">
        <v>9</v>
      </c>
      <c r="AH5" s="6">
        <v>2015</v>
      </c>
      <c r="AI5" s="6">
        <v>30</v>
      </c>
      <c r="AJ5" s="6">
        <v>9</v>
      </c>
      <c r="AK5" s="6">
        <v>2015</v>
      </c>
      <c r="AL5" s="6"/>
      <c r="AM5" s="6" t="s">
        <v>540</v>
      </c>
      <c r="AN5" s="6" t="s">
        <v>541</v>
      </c>
      <c r="AO5" s="6">
        <v>52</v>
      </c>
      <c r="AP5" s="6"/>
      <c r="AQ5" s="6" t="s">
        <v>588</v>
      </c>
      <c r="AR5" s="6" t="s">
        <v>548</v>
      </c>
      <c r="AS5" s="6">
        <v>23</v>
      </c>
      <c r="AT5" s="6"/>
      <c r="AU5" s="6"/>
      <c r="AV5" s="6"/>
      <c r="AW5" s="6"/>
      <c r="AX5" s="6"/>
      <c r="AY5" s="6"/>
      <c r="AZ5" s="6"/>
      <c r="BA5" s="6"/>
      <c r="BB5" s="6"/>
      <c r="BC5" s="6"/>
      <c r="BD5" s="6"/>
      <c r="BE5" s="6"/>
      <c r="BF5" s="6"/>
      <c r="BG5" s="6">
        <v>1</v>
      </c>
      <c r="BH5" s="6">
        <v>2013</v>
      </c>
      <c r="BI5" s="6"/>
      <c r="BJ5" s="6"/>
      <c r="BK5" s="6"/>
      <c r="BL5" s="6"/>
      <c r="BM5" s="6"/>
      <c r="BN5" s="6"/>
      <c r="BO5" s="6"/>
      <c r="BP5" s="6"/>
      <c r="BQ5" s="6"/>
      <c r="BR5" s="6"/>
      <c r="BS5" s="6"/>
      <c r="BT5" s="6" t="b">
        <v>0</v>
      </c>
      <c r="BU5" s="6" t="b">
        <v>1</v>
      </c>
      <c r="BV5" s="6" t="s">
        <v>545</v>
      </c>
      <c r="BW5" s="6" t="s">
        <v>1143</v>
      </c>
      <c r="BX5" s="6" t="s">
        <v>637</v>
      </c>
      <c r="BY5" s="6" t="b">
        <v>1</v>
      </c>
      <c r="BZ5" s="6" t="s">
        <v>321</v>
      </c>
      <c r="CA5" s="6" t="b">
        <v>0</v>
      </c>
      <c r="CB5" s="6" t="b">
        <v>1</v>
      </c>
      <c r="CC5" s="6" t="b">
        <v>0</v>
      </c>
      <c r="CD5" s="6" t="b">
        <v>1</v>
      </c>
      <c r="CE5" s="6" t="b">
        <v>1</v>
      </c>
      <c r="CF5" s="6" t="b">
        <v>1</v>
      </c>
      <c r="CG5" s="6"/>
      <c r="CH5" s="6">
        <v>4</v>
      </c>
      <c r="CI5" s="6">
        <v>4</v>
      </c>
      <c r="CJ5" s="6">
        <v>1</v>
      </c>
      <c r="CK5" s="6"/>
      <c r="CL5" s="6">
        <v>1</v>
      </c>
      <c r="CM5" s="6">
        <v>67</v>
      </c>
      <c r="CN5" s="6">
        <v>350</v>
      </c>
      <c r="CO5" s="6">
        <v>67</v>
      </c>
      <c r="CP5" s="6"/>
      <c r="CQ5" s="6"/>
      <c r="CR5" s="6"/>
      <c r="CS5" s="6"/>
      <c r="CT5" s="6"/>
      <c r="CU5" s="6"/>
      <c r="CV5" s="6"/>
      <c r="CW5" s="6"/>
      <c r="CX5" s="6" t="b">
        <v>0</v>
      </c>
      <c r="CY5" s="6"/>
      <c r="CZ5" s="6" t="b">
        <v>1</v>
      </c>
      <c r="DA5" s="6">
        <v>10</v>
      </c>
      <c r="DB5" s="6">
        <v>2</v>
      </c>
      <c r="DC5" s="6">
        <v>1</v>
      </c>
      <c r="DD5" s="6"/>
      <c r="DE5" s="6">
        <v>11</v>
      </c>
      <c r="DF5" s="6">
        <v>2</v>
      </c>
      <c r="DG5" s="6">
        <v>1</v>
      </c>
      <c r="DH5" s="6">
        <v>1</v>
      </c>
      <c r="DI5" s="6" t="b">
        <v>1</v>
      </c>
      <c r="DJ5" s="6" t="b">
        <v>1</v>
      </c>
      <c r="DK5" s="6" t="b">
        <v>1</v>
      </c>
      <c r="DL5" s="6" t="b">
        <v>0</v>
      </c>
      <c r="DM5" s="6" t="b">
        <v>0</v>
      </c>
      <c r="DN5" s="6" t="b">
        <v>0</v>
      </c>
      <c r="DO5" s="6" t="b">
        <v>0</v>
      </c>
      <c r="DP5" s="6"/>
      <c r="DQ5" s="6" t="b">
        <v>1</v>
      </c>
      <c r="DR5" s="6">
        <v>103</v>
      </c>
      <c r="DS5" s="6" t="b">
        <v>1</v>
      </c>
      <c r="DT5" s="6">
        <v>10</v>
      </c>
      <c r="DU5" s="6" t="b">
        <v>0</v>
      </c>
      <c r="DV5" s="6"/>
      <c r="DW5" s="6" t="b">
        <v>0</v>
      </c>
      <c r="DX5" s="6"/>
      <c r="DY5" s="6"/>
    </row>
    <row r="6" spans="1:129" x14ac:dyDescent="0.25">
      <c r="A6" s="6" t="s">
        <v>0</v>
      </c>
      <c r="B6" s="6" t="s">
        <v>13</v>
      </c>
      <c r="C6" s="6" t="s">
        <v>249</v>
      </c>
      <c r="D6" s="6" t="s">
        <v>250</v>
      </c>
      <c r="E6" s="6" t="s">
        <v>97</v>
      </c>
      <c r="F6" s="6" t="s">
        <v>98</v>
      </c>
      <c r="G6" s="6">
        <v>14</v>
      </c>
      <c r="H6" s="6">
        <v>83</v>
      </c>
      <c r="I6" s="6">
        <v>8</v>
      </c>
      <c r="J6" s="6">
        <v>35</v>
      </c>
      <c r="K6" s="6">
        <v>13</v>
      </c>
      <c r="L6" s="6">
        <v>82</v>
      </c>
      <c r="M6" s="6" t="s">
        <v>0</v>
      </c>
      <c r="N6" s="6" t="s">
        <v>13</v>
      </c>
      <c r="O6" s="6" t="s">
        <v>608</v>
      </c>
      <c r="P6" s="6" t="s">
        <v>609</v>
      </c>
      <c r="Q6" s="6" t="s">
        <v>249</v>
      </c>
      <c r="R6" s="6" t="s">
        <v>250</v>
      </c>
      <c r="S6" s="6">
        <v>96.317350000000005</v>
      </c>
      <c r="T6" s="6">
        <v>25.616509000000001</v>
      </c>
      <c r="U6" s="6">
        <v>0</v>
      </c>
      <c r="V6" s="6" t="s">
        <v>98</v>
      </c>
      <c r="W6" s="6">
        <v>870</v>
      </c>
      <c r="X6" s="6" t="s">
        <v>544</v>
      </c>
      <c r="Y6" s="6">
        <v>1</v>
      </c>
      <c r="Z6" s="6">
        <v>10</v>
      </c>
      <c r="AA6" s="6">
        <v>2015</v>
      </c>
      <c r="AB6" s="6" t="s">
        <v>544</v>
      </c>
      <c r="AC6" s="6"/>
      <c r="AD6" s="6" t="s">
        <v>539</v>
      </c>
      <c r="AE6" s="6"/>
      <c r="AF6" s="6">
        <v>30</v>
      </c>
      <c r="AG6" s="6">
        <v>9</v>
      </c>
      <c r="AH6" s="6">
        <v>2015</v>
      </c>
      <c r="AI6" s="6">
        <v>30</v>
      </c>
      <c r="AJ6" s="6">
        <v>9</v>
      </c>
      <c r="AK6" s="6">
        <v>2015</v>
      </c>
      <c r="AL6" s="6"/>
      <c r="AM6" s="6" t="s">
        <v>540</v>
      </c>
      <c r="AN6" s="6" t="s">
        <v>541</v>
      </c>
      <c r="AO6" s="6">
        <v>39</v>
      </c>
      <c r="AP6" s="6"/>
      <c r="AQ6" s="6" t="s">
        <v>588</v>
      </c>
      <c r="AR6" s="6" t="s">
        <v>548</v>
      </c>
      <c r="AS6" s="6">
        <v>33</v>
      </c>
      <c r="AT6" s="6"/>
      <c r="AU6" s="6"/>
      <c r="AV6" s="6"/>
      <c r="AW6" s="6"/>
      <c r="AX6" s="6"/>
      <c r="AY6" s="6"/>
      <c r="AZ6" s="6"/>
      <c r="BA6" s="6"/>
      <c r="BB6" s="6"/>
      <c r="BC6" s="6"/>
      <c r="BD6" s="6"/>
      <c r="BE6" s="6"/>
      <c r="BF6" s="6"/>
      <c r="BG6" s="6">
        <v>2</v>
      </c>
      <c r="BH6" s="6">
        <v>2011</v>
      </c>
      <c r="BI6" s="6"/>
      <c r="BJ6" s="6"/>
      <c r="BK6" s="6"/>
      <c r="BL6" s="6"/>
      <c r="BM6" s="6"/>
      <c r="BN6" s="6"/>
      <c r="BO6" s="6"/>
      <c r="BP6" s="6"/>
      <c r="BQ6" s="6"/>
      <c r="BR6" s="6"/>
      <c r="BS6" s="6"/>
      <c r="BT6" s="6" t="b">
        <v>0</v>
      </c>
      <c r="BU6" s="6" t="b">
        <v>1</v>
      </c>
      <c r="BV6" s="6" t="s">
        <v>545</v>
      </c>
      <c r="BW6" s="6" t="s">
        <v>641</v>
      </c>
      <c r="BX6" s="6" t="s">
        <v>1144</v>
      </c>
      <c r="BY6" s="6" t="b">
        <v>1</v>
      </c>
      <c r="BZ6" s="6" t="s">
        <v>321</v>
      </c>
      <c r="CA6" s="6" t="b">
        <v>0</v>
      </c>
      <c r="CB6" s="6" t="b">
        <v>1</v>
      </c>
      <c r="CC6" s="6" t="b">
        <v>0</v>
      </c>
      <c r="CD6" s="6" t="b">
        <v>1</v>
      </c>
      <c r="CE6" s="6" t="b">
        <v>1</v>
      </c>
      <c r="CF6" s="6" t="b">
        <v>1</v>
      </c>
      <c r="CG6" s="6">
        <v>1</v>
      </c>
      <c r="CH6" s="6"/>
      <c r="CI6" s="6">
        <v>1</v>
      </c>
      <c r="CJ6" s="6"/>
      <c r="CK6" s="6"/>
      <c r="CL6" s="6"/>
      <c r="CM6" s="6">
        <v>8</v>
      </c>
      <c r="CN6" s="6">
        <v>35</v>
      </c>
      <c r="CO6" s="6">
        <v>13</v>
      </c>
      <c r="CP6" s="6"/>
      <c r="CQ6" s="6"/>
      <c r="CR6" s="6"/>
      <c r="CS6" s="6"/>
      <c r="CT6" s="6">
        <v>1</v>
      </c>
      <c r="CU6" s="6">
        <v>6</v>
      </c>
      <c r="CV6" s="6" t="s">
        <v>322</v>
      </c>
      <c r="CW6" s="6"/>
      <c r="CX6" s="6" t="b">
        <v>0</v>
      </c>
      <c r="CY6" s="6"/>
      <c r="CZ6" s="6" t="b">
        <v>1</v>
      </c>
      <c r="DA6" s="6">
        <v>2</v>
      </c>
      <c r="DB6" s="6"/>
      <c r="DC6" s="6">
        <v>1</v>
      </c>
      <c r="DD6" s="6">
        <v>2</v>
      </c>
      <c r="DE6" s="6">
        <v>3</v>
      </c>
      <c r="DF6" s="6">
        <v>2</v>
      </c>
      <c r="DG6" s="6">
        <v>1</v>
      </c>
      <c r="DH6" s="6">
        <v>1</v>
      </c>
      <c r="DI6" s="6" t="b">
        <v>0</v>
      </c>
      <c r="DJ6" s="6" t="b">
        <v>1</v>
      </c>
      <c r="DK6" s="6" t="b">
        <v>0</v>
      </c>
      <c r="DL6" s="6" t="b">
        <v>1</v>
      </c>
      <c r="DM6" s="6" t="b">
        <v>1</v>
      </c>
      <c r="DN6" s="6" t="b">
        <v>0</v>
      </c>
      <c r="DO6" s="6" t="b">
        <v>0</v>
      </c>
      <c r="DP6" s="6"/>
      <c r="DQ6" s="6" t="b">
        <v>1</v>
      </c>
      <c r="DR6" s="6">
        <v>25</v>
      </c>
      <c r="DS6" s="6" t="b">
        <v>1</v>
      </c>
      <c r="DT6" s="6">
        <v>2</v>
      </c>
      <c r="DU6" s="6" t="b">
        <v>1</v>
      </c>
      <c r="DV6" s="6">
        <v>55</v>
      </c>
      <c r="DW6" s="6" t="b">
        <v>0</v>
      </c>
      <c r="DX6" s="6"/>
      <c r="DY6" s="6" t="s">
        <v>1145</v>
      </c>
    </row>
    <row r="7" spans="1:129" x14ac:dyDescent="0.25">
      <c r="A7" s="6" t="s">
        <v>0</v>
      </c>
      <c r="B7" s="6" t="s">
        <v>7</v>
      </c>
      <c r="C7" s="6" t="s">
        <v>143</v>
      </c>
      <c r="D7" s="6" t="s">
        <v>144</v>
      </c>
      <c r="E7" s="6" t="s">
        <v>97</v>
      </c>
      <c r="F7" s="6" t="s">
        <v>132</v>
      </c>
      <c r="G7" s="6">
        <v>12</v>
      </c>
      <c r="H7" s="6">
        <v>51</v>
      </c>
      <c r="I7" s="6">
        <v>4</v>
      </c>
      <c r="J7" s="6">
        <v>20</v>
      </c>
      <c r="K7" s="6">
        <v>12</v>
      </c>
      <c r="L7" s="6">
        <v>52</v>
      </c>
      <c r="M7" s="6" t="s">
        <v>0</v>
      </c>
      <c r="N7" s="6" t="s">
        <v>7</v>
      </c>
      <c r="O7" s="6" t="s">
        <v>1687</v>
      </c>
      <c r="P7" s="6" t="s">
        <v>1687</v>
      </c>
      <c r="Q7" s="6" t="s">
        <v>143</v>
      </c>
      <c r="R7" s="6" t="s">
        <v>144</v>
      </c>
      <c r="S7" s="6">
        <v>97.252650000000003</v>
      </c>
      <c r="T7" s="6">
        <v>24.260466999999998</v>
      </c>
      <c r="U7" s="6">
        <v>0</v>
      </c>
      <c r="V7" s="6" t="s">
        <v>132</v>
      </c>
      <c r="W7" s="6">
        <v>969</v>
      </c>
      <c r="X7" s="6" t="s">
        <v>1176</v>
      </c>
      <c r="Y7" s="6">
        <v>13</v>
      </c>
      <c r="Z7" s="6">
        <v>10</v>
      </c>
      <c r="AA7" s="6">
        <v>2015</v>
      </c>
      <c r="AB7" s="6" t="s">
        <v>538</v>
      </c>
      <c r="AC7" s="6"/>
      <c r="AD7" s="6" t="s">
        <v>539</v>
      </c>
      <c r="AE7" s="6"/>
      <c r="AF7" s="6">
        <v>8</v>
      </c>
      <c r="AG7" s="6">
        <v>10</v>
      </c>
      <c r="AH7" s="6">
        <v>2015</v>
      </c>
      <c r="AI7" s="6">
        <v>8</v>
      </c>
      <c r="AJ7" s="6">
        <v>10</v>
      </c>
      <c r="AK7" s="6">
        <v>2015</v>
      </c>
      <c r="AL7" s="6"/>
      <c r="AM7" s="6" t="s">
        <v>540</v>
      </c>
      <c r="AN7" s="6" t="s">
        <v>548</v>
      </c>
      <c r="AO7" s="6">
        <v>29</v>
      </c>
      <c r="AP7" s="6"/>
      <c r="AQ7" s="6"/>
      <c r="AR7" s="6"/>
      <c r="AS7" s="6"/>
      <c r="AT7" s="6"/>
      <c r="AU7" s="6"/>
      <c r="AV7" s="6"/>
      <c r="AW7" s="6"/>
      <c r="AX7" s="6"/>
      <c r="AY7" s="6"/>
      <c r="AZ7" s="6"/>
      <c r="BA7" s="6"/>
      <c r="BB7" s="6"/>
      <c r="BC7" s="6"/>
      <c r="BD7" s="6"/>
      <c r="BE7" s="6"/>
      <c r="BF7" s="6"/>
      <c r="BG7" s="6">
        <v>10</v>
      </c>
      <c r="BH7" s="6">
        <v>2011</v>
      </c>
      <c r="BI7" s="6"/>
      <c r="BJ7" s="6">
        <v>10</v>
      </c>
      <c r="BK7" s="6"/>
      <c r="BL7" s="6"/>
      <c r="BM7" s="6"/>
      <c r="BN7" s="6"/>
      <c r="BO7" s="6"/>
      <c r="BP7" s="6"/>
      <c r="BQ7" s="6" t="s">
        <v>7</v>
      </c>
      <c r="BR7" s="6">
        <v>2</v>
      </c>
      <c r="BS7" s="6"/>
      <c r="BT7" s="6" t="b">
        <v>0</v>
      </c>
      <c r="BU7" s="6" t="b">
        <v>1</v>
      </c>
      <c r="BV7" s="6" t="s">
        <v>538</v>
      </c>
      <c r="BW7" s="6" t="s">
        <v>1688</v>
      </c>
      <c r="BX7" s="6" t="s">
        <v>1689</v>
      </c>
      <c r="BY7" s="6" t="b">
        <v>1</v>
      </c>
      <c r="BZ7" s="6" t="s">
        <v>328</v>
      </c>
      <c r="CA7" s="6" t="b">
        <v>1</v>
      </c>
      <c r="CB7" s="6" t="b">
        <v>0</v>
      </c>
      <c r="CC7" s="6" t="b">
        <v>0</v>
      </c>
      <c r="CD7" s="6" t="b">
        <v>1</v>
      </c>
      <c r="CE7" s="6" t="b">
        <v>1</v>
      </c>
      <c r="CF7" s="6" t="b">
        <v>0</v>
      </c>
      <c r="CG7" s="6">
        <v>1</v>
      </c>
      <c r="CH7" s="6">
        <v>0</v>
      </c>
      <c r="CI7" s="6">
        <v>1</v>
      </c>
      <c r="CJ7" s="6"/>
      <c r="CK7" s="6"/>
      <c r="CL7" s="6"/>
      <c r="CM7" s="6">
        <v>4</v>
      </c>
      <c r="CN7" s="6">
        <v>20</v>
      </c>
      <c r="CO7" s="6">
        <v>12</v>
      </c>
      <c r="CP7" s="6"/>
      <c r="CQ7" s="6"/>
      <c r="CR7" s="6"/>
      <c r="CS7" s="6"/>
      <c r="CT7" s="6"/>
      <c r="CU7" s="6"/>
      <c r="CV7" s="6"/>
      <c r="CW7" s="6"/>
      <c r="CX7" s="6" t="b">
        <v>1</v>
      </c>
      <c r="CY7" s="6"/>
      <c r="CZ7" s="6" t="b">
        <v>1</v>
      </c>
      <c r="DA7" s="6">
        <v>1</v>
      </c>
      <c r="DB7" s="6">
        <v>0</v>
      </c>
      <c r="DC7" s="6">
        <v>3</v>
      </c>
      <c r="DD7" s="6">
        <v>3</v>
      </c>
      <c r="DE7" s="6">
        <v>4</v>
      </c>
      <c r="DF7" s="6">
        <v>3</v>
      </c>
      <c r="DG7" s="6">
        <v>0</v>
      </c>
      <c r="DH7" s="6">
        <v>1</v>
      </c>
      <c r="DI7" s="6" t="b">
        <v>1</v>
      </c>
      <c r="DJ7" s="6" t="b">
        <v>1</v>
      </c>
      <c r="DK7" s="6" t="b">
        <v>1</v>
      </c>
      <c r="DL7" s="6" t="b">
        <v>0</v>
      </c>
      <c r="DM7" s="6" t="b">
        <v>1</v>
      </c>
      <c r="DN7" s="6" t="b">
        <v>0</v>
      </c>
      <c r="DO7" s="6" t="b">
        <v>0</v>
      </c>
      <c r="DP7" s="6"/>
      <c r="DQ7" s="6" t="b">
        <v>0</v>
      </c>
      <c r="DR7" s="6"/>
      <c r="DS7" s="6" t="b">
        <v>0</v>
      </c>
      <c r="DT7" s="6"/>
      <c r="DU7" s="6" t="b">
        <v>0</v>
      </c>
      <c r="DV7" s="6"/>
      <c r="DW7" s="6" t="b">
        <v>1</v>
      </c>
      <c r="DX7" s="6"/>
      <c r="DY7" s="6" t="s">
        <v>1344</v>
      </c>
    </row>
    <row r="8" spans="1:129" x14ac:dyDescent="0.25">
      <c r="A8" s="6" t="s">
        <v>0</v>
      </c>
      <c r="B8" s="6" t="s">
        <v>13</v>
      </c>
      <c r="C8" s="6" t="s">
        <v>175</v>
      </c>
      <c r="D8" s="6" t="s">
        <v>176</v>
      </c>
      <c r="E8" s="6" t="s">
        <v>97</v>
      </c>
      <c r="F8" s="6" t="s">
        <v>125</v>
      </c>
      <c r="G8" s="6">
        <v>35</v>
      </c>
      <c r="H8" s="6">
        <v>215</v>
      </c>
      <c r="I8" s="6">
        <v>35</v>
      </c>
      <c r="J8" s="6">
        <v>211</v>
      </c>
      <c r="K8" s="6">
        <v>35</v>
      </c>
      <c r="L8" s="6">
        <v>212</v>
      </c>
      <c r="M8" s="6" t="s">
        <v>0</v>
      </c>
      <c r="N8" s="6" t="s">
        <v>13</v>
      </c>
      <c r="O8" s="6" t="s">
        <v>633</v>
      </c>
      <c r="P8" s="6" t="s">
        <v>634</v>
      </c>
      <c r="Q8" s="6" t="s">
        <v>175</v>
      </c>
      <c r="R8" s="6" t="s">
        <v>176</v>
      </c>
      <c r="S8" s="6">
        <v>96.346469999999997</v>
      </c>
      <c r="T8" s="6">
        <v>25.647649999999999</v>
      </c>
      <c r="U8" s="6">
        <v>0</v>
      </c>
      <c r="V8" s="6" t="s">
        <v>125</v>
      </c>
      <c r="W8" s="6">
        <v>927</v>
      </c>
      <c r="X8" s="6" t="s">
        <v>538</v>
      </c>
      <c r="Y8" s="6">
        <v>5</v>
      </c>
      <c r="Z8" s="6">
        <v>10</v>
      </c>
      <c r="AA8" s="6">
        <v>2015</v>
      </c>
      <c r="AB8" s="6" t="s">
        <v>538</v>
      </c>
      <c r="AC8" s="6"/>
      <c r="AD8" s="6" t="s">
        <v>539</v>
      </c>
      <c r="AE8" s="6"/>
      <c r="AF8" s="6">
        <v>22</v>
      </c>
      <c r="AG8" s="6">
        <v>9</v>
      </c>
      <c r="AH8" s="6">
        <v>2015</v>
      </c>
      <c r="AI8" s="6">
        <v>22</v>
      </c>
      <c r="AJ8" s="6">
        <v>9</v>
      </c>
      <c r="AK8" s="6">
        <v>2015</v>
      </c>
      <c r="AL8" s="6"/>
      <c r="AM8" s="6" t="s">
        <v>540</v>
      </c>
      <c r="AN8" s="6" t="s">
        <v>541</v>
      </c>
      <c r="AO8" s="6">
        <v>42</v>
      </c>
      <c r="AP8" s="6"/>
      <c r="AQ8" s="6" t="s">
        <v>588</v>
      </c>
      <c r="AR8" s="6" t="s">
        <v>548</v>
      </c>
      <c r="AS8" s="6">
        <v>46</v>
      </c>
      <c r="AT8" s="6"/>
      <c r="AU8" s="6" t="s">
        <v>587</v>
      </c>
      <c r="AV8" s="6" t="s">
        <v>541</v>
      </c>
      <c r="AW8" s="6">
        <v>40</v>
      </c>
      <c r="AX8" s="6"/>
      <c r="AY8" s="6"/>
      <c r="AZ8" s="6"/>
      <c r="BA8" s="6"/>
      <c r="BB8" s="6"/>
      <c r="BC8" s="6"/>
      <c r="BD8" s="6"/>
      <c r="BE8" s="6"/>
      <c r="BF8" s="6"/>
      <c r="BG8" s="6">
        <v>11</v>
      </c>
      <c r="BH8" s="6">
        <v>2012</v>
      </c>
      <c r="BI8" s="6">
        <v>40</v>
      </c>
      <c r="BJ8" s="6">
        <v>20</v>
      </c>
      <c r="BK8" s="6">
        <v>20</v>
      </c>
      <c r="BL8" s="6"/>
      <c r="BM8" s="6">
        <v>40</v>
      </c>
      <c r="BN8" s="6">
        <v>20</v>
      </c>
      <c r="BO8" s="6">
        <v>20</v>
      </c>
      <c r="BP8" s="6"/>
      <c r="BQ8" s="6" t="s">
        <v>1146</v>
      </c>
      <c r="BR8" s="6">
        <v>2</v>
      </c>
      <c r="BS8" s="6"/>
      <c r="BT8" s="6" t="b">
        <v>0</v>
      </c>
      <c r="BU8" s="6" t="b">
        <v>1</v>
      </c>
      <c r="BV8" s="6" t="s">
        <v>538</v>
      </c>
      <c r="BW8" s="6" t="s">
        <v>1147</v>
      </c>
      <c r="BX8" s="6" t="s">
        <v>1148</v>
      </c>
      <c r="BY8" s="6" t="b">
        <v>1</v>
      </c>
      <c r="BZ8" s="6" t="s">
        <v>321</v>
      </c>
      <c r="CA8" s="6" t="b">
        <v>0</v>
      </c>
      <c r="CB8" s="6" t="b">
        <v>0</v>
      </c>
      <c r="CC8" s="6" t="b">
        <v>1</v>
      </c>
      <c r="CD8" s="6" t="b">
        <v>1</v>
      </c>
      <c r="CE8" s="6" t="b">
        <v>1</v>
      </c>
      <c r="CF8" s="6" t="b">
        <v>0</v>
      </c>
      <c r="CG8" s="6"/>
      <c r="CH8" s="6"/>
      <c r="CI8" s="6"/>
      <c r="CJ8" s="6">
        <v>1</v>
      </c>
      <c r="CK8" s="6"/>
      <c r="CL8" s="6">
        <v>1</v>
      </c>
      <c r="CM8" s="6">
        <v>35</v>
      </c>
      <c r="CN8" s="6">
        <v>211</v>
      </c>
      <c r="CO8" s="6">
        <v>35</v>
      </c>
      <c r="CP8" s="6"/>
      <c r="CQ8" s="6"/>
      <c r="CR8" s="6"/>
      <c r="CS8" s="6"/>
      <c r="CT8" s="6"/>
      <c r="CU8" s="6"/>
      <c r="CV8" s="6"/>
      <c r="CW8" s="6"/>
      <c r="CX8" s="6" t="b">
        <v>1</v>
      </c>
      <c r="CY8" s="6"/>
      <c r="CZ8" s="6" t="b">
        <v>1</v>
      </c>
      <c r="DA8" s="6">
        <v>4</v>
      </c>
      <c r="DB8" s="6">
        <v>2</v>
      </c>
      <c r="DC8" s="6">
        <v>3</v>
      </c>
      <c r="DD8" s="6">
        <v>1</v>
      </c>
      <c r="DE8" s="6">
        <v>7</v>
      </c>
      <c r="DF8" s="6">
        <v>3</v>
      </c>
      <c r="DG8" s="6"/>
      <c r="DH8" s="6"/>
      <c r="DI8" s="6" t="b">
        <v>1</v>
      </c>
      <c r="DJ8" s="6" t="b">
        <v>1</v>
      </c>
      <c r="DK8" s="6" t="b">
        <v>0</v>
      </c>
      <c r="DL8" s="6" t="b">
        <v>0</v>
      </c>
      <c r="DM8" s="6" t="b">
        <v>1</v>
      </c>
      <c r="DN8" s="6" t="b">
        <v>0</v>
      </c>
      <c r="DO8" s="6" t="b">
        <v>0</v>
      </c>
      <c r="DP8" s="6"/>
      <c r="DQ8" s="6" t="b">
        <v>0</v>
      </c>
      <c r="DR8" s="6"/>
      <c r="DS8" s="6" t="b">
        <v>1</v>
      </c>
      <c r="DT8" s="6">
        <v>3</v>
      </c>
      <c r="DU8" s="6" t="b">
        <v>0</v>
      </c>
      <c r="DV8" s="6"/>
      <c r="DW8" s="6" t="b">
        <v>0</v>
      </c>
      <c r="DX8" s="6"/>
      <c r="DY8" s="6"/>
    </row>
    <row r="9" spans="1:129" x14ac:dyDescent="0.25">
      <c r="A9" s="6" t="s">
        <v>0</v>
      </c>
      <c r="B9" s="6" t="s">
        <v>5</v>
      </c>
      <c r="C9" s="6" t="s">
        <v>701</v>
      </c>
      <c r="D9" s="6" t="s">
        <v>702</v>
      </c>
      <c r="E9" s="6" t="s">
        <v>209</v>
      </c>
      <c r="F9" s="6" t="s">
        <v>125</v>
      </c>
      <c r="G9" s="6">
        <v>155</v>
      </c>
      <c r="H9" s="6">
        <v>664</v>
      </c>
      <c r="I9" s="6">
        <v>156</v>
      </c>
      <c r="J9" s="6">
        <v>641</v>
      </c>
      <c r="K9" s="6">
        <v>273</v>
      </c>
      <c r="L9" s="6">
        <v>0</v>
      </c>
      <c r="M9" s="6" t="s">
        <v>0</v>
      </c>
      <c r="N9" s="6" t="s">
        <v>5</v>
      </c>
      <c r="O9" s="6" t="s">
        <v>703</v>
      </c>
      <c r="P9" s="6" t="s">
        <v>704</v>
      </c>
      <c r="Q9" s="6" t="s">
        <v>701</v>
      </c>
      <c r="R9" s="6" t="s">
        <v>702</v>
      </c>
      <c r="S9" s="6">
        <v>97.915833000000006</v>
      </c>
      <c r="T9" s="6">
        <v>25.220278</v>
      </c>
      <c r="U9" s="6">
        <v>2404</v>
      </c>
      <c r="V9" s="6" t="s">
        <v>125</v>
      </c>
      <c r="W9" s="6">
        <v>879</v>
      </c>
      <c r="X9" s="6" t="s">
        <v>1136</v>
      </c>
      <c r="Y9" s="6">
        <v>30</v>
      </c>
      <c r="Z9" s="6">
        <v>10</v>
      </c>
      <c r="AA9" s="6">
        <v>2015</v>
      </c>
      <c r="AB9" s="6" t="s">
        <v>691</v>
      </c>
      <c r="AC9" s="6"/>
      <c r="AD9" s="6" t="s">
        <v>539</v>
      </c>
      <c r="AE9" s="6"/>
      <c r="AF9" s="6">
        <v>27</v>
      </c>
      <c r="AG9" s="6">
        <v>9</v>
      </c>
      <c r="AH9" s="6">
        <v>2015</v>
      </c>
      <c r="AI9" s="6">
        <v>27</v>
      </c>
      <c r="AJ9" s="6">
        <v>9</v>
      </c>
      <c r="AK9" s="6">
        <v>2015</v>
      </c>
      <c r="AL9" s="6"/>
      <c r="AM9" s="6" t="s">
        <v>540</v>
      </c>
      <c r="AN9" s="6" t="s">
        <v>541</v>
      </c>
      <c r="AO9" s="6">
        <v>36</v>
      </c>
      <c r="AP9" s="6"/>
      <c r="AQ9" s="6" t="s">
        <v>587</v>
      </c>
      <c r="AR9" s="6" t="s">
        <v>541</v>
      </c>
      <c r="AS9" s="6">
        <v>41</v>
      </c>
      <c r="AT9" s="6"/>
      <c r="AU9" s="6" t="s">
        <v>588</v>
      </c>
      <c r="AV9" s="6" t="s">
        <v>548</v>
      </c>
      <c r="AW9" s="6">
        <v>32</v>
      </c>
      <c r="AX9" s="6"/>
      <c r="AY9" s="6"/>
      <c r="AZ9" s="6"/>
      <c r="BA9" s="6"/>
      <c r="BB9" s="6"/>
      <c r="BC9" s="6"/>
      <c r="BD9" s="6"/>
      <c r="BE9" s="6"/>
      <c r="BF9" s="6"/>
      <c r="BG9" s="6">
        <v>11</v>
      </c>
      <c r="BH9" s="6">
        <v>2011</v>
      </c>
      <c r="BI9" s="6"/>
      <c r="BJ9" s="6">
        <v>1800</v>
      </c>
      <c r="BK9" s="6">
        <v>900</v>
      </c>
      <c r="BL9" s="6"/>
      <c r="BM9" s="6"/>
      <c r="BN9" s="6">
        <v>1800</v>
      </c>
      <c r="BO9" s="6">
        <v>900</v>
      </c>
      <c r="BP9" s="6"/>
      <c r="BQ9" s="6" t="s">
        <v>705</v>
      </c>
      <c r="BR9" s="6">
        <v>30</v>
      </c>
      <c r="BS9" s="6"/>
      <c r="BT9" s="6" t="b">
        <v>1</v>
      </c>
      <c r="BU9" s="6" t="b">
        <v>1</v>
      </c>
      <c r="BV9" s="6" t="s">
        <v>691</v>
      </c>
      <c r="BW9" s="6" t="s">
        <v>1149</v>
      </c>
      <c r="BX9" s="6" t="s">
        <v>707</v>
      </c>
      <c r="BY9" s="6" t="b">
        <v>1</v>
      </c>
      <c r="BZ9" s="6" t="s">
        <v>321</v>
      </c>
      <c r="CA9" s="6" t="b">
        <v>1</v>
      </c>
      <c r="CB9" s="6" t="b">
        <v>0</v>
      </c>
      <c r="CC9" s="6" t="b">
        <v>0</v>
      </c>
      <c r="CD9" s="6" t="b">
        <v>0</v>
      </c>
      <c r="CE9" s="6" t="b">
        <v>1</v>
      </c>
      <c r="CF9" s="6" t="b">
        <v>1</v>
      </c>
      <c r="CG9" s="6"/>
      <c r="CH9" s="6"/>
      <c r="CI9" s="6"/>
      <c r="CJ9" s="6"/>
      <c r="CK9" s="6"/>
      <c r="CL9" s="6"/>
      <c r="CM9" s="6">
        <v>156</v>
      </c>
      <c r="CN9" s="6">
        <v>641</v>
      </c>
      <c r="CO9" s="6">
        <v>273</v>
      </c>
      <c r="CP9" s="6"/>
      <c r="CQ9" s="6"/>
      <c r="CR9" s="6"/>
      <c r="CS9" s="6"/>
      <c r="CT9" s="6">
        <v>2</v>
      </c>
      <c r="CU9" s="6">
        <v>10</v>
      </c>
      <c r="CV9" s="6" t="s">
        <v>326</v>
      </c>
      <c r="CW9" s="6"/>
      <c r="CX9" s="6" t="b">
        <v>1</v>
      </c>
      <c r="CY9" s="6">
        <v>1</v>
      </c>
      <c r="CZ9" s="6" t="b">
        <v>1</v>
      </c>
      <c r="DA9" s="6">
        <v>8</v>
      </c>
      <c r="DB9" s="6">
        <v>4</v>
      </c>
      <c r="DC9" s="6">
        <v>2</v>
      </c>
      <c r="DD9" s="6"/>
      <c r="DE9" s="6">
        <v>10</v>
      </c>
      <c r="DF9" s="6">
        <v>4</v>
      </c>
      <c r="DG9" s="6">
        <v>1</v>
      </c>
      <c r="DH9" s="6">
        <v>3</v>
      </c>
      <c r="DI9" s="6" t="b">
        <v>1</v>
      </c>
      <c r="DJ9" s="6" t="b">
        <v>0</v>
      </c>
      <c r="DK9" s="6" t="b">
        <v>0</v>
      </c>
      <c r="DL9" s="6" t="b">
        <v>0</v>
      </c>
      <c r="DM9" s="6" t="b">
        <v>1</v>
      </c>
      <c r="DN9" s="6" t="b">
        <v>0</v>
      </c>
      <c r="DO9" s="6" t="b">
        <v>0</v>
      </c>
      <c r="DP9" s="6"/>
      <c r="DQ9" s="6" t="b">
        <v>1</v>
      </c>
      <c r="DR9" s="6">
        <v>200</v>
      </c>
      <c r="DS9" s="6" t="b">
        <v>1</v>
      </c>
      <c r="DT9" s="6">
        <v>20</v>
      </c>
      <c r="DU9" s="6" t="b">
        <v>0</v>
      </c>
      <c r="DV9" s="6"/>
      <c r="DW9" s="6" t="b">
        <v>0</v>
      </c>
      <c r="DX9" s="6"/>
      <c r="DY9" s="6" t="s">
        <v>1150</v>
      </c>
    </row>
    <row r="10" spans="1:129" x14ac:dyDescent="0.25">
      <c r="A10" s="6" t="s">
        <v>0</v>
      </c>
      <c r="B10" s="6" t="s">
        <v>9</v>
      </c>
      <c r="C10" s="6" t="s">
        <v>212</v>
      </c>
      <c r="D10" s="6" t="s">
        <v>213</v>
      </c>
      <c r="E10" s="6" t="s">
        <v>209</v>
      </c>
      <c r="F10" s="6" t="s">
        <v>125</v>
      </c>
      <c r="G10" s="6">
        <v>174</v>
      </c>
      <c r="H10" s="6">
        <v>1185</v>
      </c>
      <c r="I10" s="6">
        <v>463</v>
      </c>
      <c r="J10" s="6">
        <v>2123</v>
      </c>
      <c r="K10" s="6">
        <v>463</v>
      </c>
      <c r="L10" s="6">
        <v>2114</v>
      </c>
      <c r="M10" s="6" t="s">
        <v>0</v>
      </c>
      <c r="N10" s="6" t="s">
        <v>9</v>
      </c>
      <c r="O10" s="6" t="s">
        <v>619</v>
      </c>
      <c r="P10" s="6" t="s">
        <v>619</v>
      </c>
      <c r="Q10" s="6" t="s">
        <v>212</v>
      </c>
      <c r="R10" s="6" t="s">
        <v>213</v>
      </c>
      <c r="S10" s="6">
        <v>97.609832999999995</v>
      </c>
      <c r="T10" s="6">
        <v>24.002433</v>
      </c>
      <c r="U10" s="6">
        <v>854</v>
      </c>
      <c r="V10" s="6" t="s">
        <v>125</v>
      </c>
      <c r="W10" s="6">
        <v>894</v>
      </c>
      <c r="X10" s="6" t="s">
        <v>1140</v>
      </c>
      <c r="Y10" s="6">
        <v>26</v>
      </c>
      <c r="Z10" s="6">
        <v>9</v>
      </c>
      <c r="AA10" s="6">
        <v>2015</v>
      </c>
      <c r="AB10" s="6" t="s">
        <v>581</v>
      </c>
      <c r="AC10" s="6"/>
      <c r="AD10" s="6" t="s">
        <v>539</v>
      </c>
      <c r="AE10" s="6"/>
      <c r="AF10" s="6">
        <v>26</v>
      </c>
      <c r="AG10" s="6">
        <v>9</v>
      </c>
      <c r="AH10" s="6">
        <v>2015</v>
      </c>
      <c r="AI10" s="6">
        <v>27</v>
      </c>
      <c r="AJ10" s="6">
        <v>9</v>
      </c>
      <c r="AK10" s="6">
        <v>2015</v>
      </c>
      <c r="AL10" s="6"/>
      <c r="AM10" s="6" t="s">
        <v>540</v>
      </c>
      <c r="AN10" s="6" t="s">
        <v>541</v>
      </c>
      <c r="AO10" s="6">
        <v>59</v>
      </c>
      <c r="AP10" s="6"/>
      <c r="AQ10" s="6" t="s">
        <v>587</v>
      </c>
      <c r="AR10" s="6" t="s">
        <v>548</v>
      </c>
      <c r="AS10" s="6">
        <v>31</v>
      </c>
      <c r="AT10" s="6"/>
      <c r="AU10" s="6"/>
      <c r="AV10" s="6"/>
      <c r="AW10" s="6"/>
      <c r="AX10" s="6"/>
      <c r="AY10" s="6"/>
      <c r="AZ10" s="6"/>
      <c r="BA10" s="6"/>
      <c r="BB10" s="6"/>
      <c r="BC10" s="6"/>
      <c r="BD10" s="6"/>
      <c r="BE10" s="6"/>
      <c r="BF10" s="6"/>
      <c r="BG10" s="6">
        <v>10</v>
      </c>
      <c r="BH10" s="6">
        <v>2011</v>
      </c>
      <c r="BI10" s="6">
        <v>90</v>
      </c>
      <c r="BJ10" s="6">
        <v>45</v>
      </c>
      <c r="BK10" s="6">
        <v>45</v>
      </c>
      <c r="BL10" s="6"/>
      <c r="BM10" s="6">
        <v>90</v>
      </c>
      <c r="BN10" s="6">
        <v>60</v>
      </c>
      <c r="BO10" s="6">
        <v>60</v>
      </c>
      <c r="BP10" s="6"/>
      <c r="BQ10" s="6" t="s">
        <v>596</v>
      </c>
      <c r="BR10" s="6">
        <v>21</v>
      </c>
      <c r="BS10" s="6"/>
      <c r="BT10" s="6" t="b">
        <v>1</v>
      </c>
      <c r="BU10" s="6" t="b">
        <v>1</v>
      </c>
      <c r="BV10" s="6" t="s">
        <v>706</v>
      </c>
      <c r="BW10" s="6" t="s">
        <v>1151</v>
      </c>
      <c r="BX10" s="6" t="s">
        <v>620</v>
      </c>
      <c r="BY10" s="6" t="b">
        <v>1</v>
      </c>
      <c r="BZ10" s="6" t="s">
        <v>321</v>
      </c>
      <c r="CA10" s="6" t="b">
        <v>0</v>
      </c>
      <c r="CB10" s="6" t="b">
        <v>0</v>
      </c>
      <c r="CC10" s="6" t="b">
        <v>0</v>
      </c>
      <c r="CD10" s="6" t="b">
        <v>0</v>
      </c>
      <c r="CE10" s="6" t="b">
        <v>1</v>
      </c>
      <c r="CF10" s="6" t="b">
        <v>1</v>
      </c>
      <c r="CG10" s="6"/>
      <c r="CH10" s="6"/>
      <c r="CI10" s="6"/>
      <c r="CJ10" s="6"/>
      <c r="CK10" s="6">
        <v>1</v>
      </c>
      <c r="CL10" s="6">
        <v>1</v>
      </c>
      <c r="CM10" s="6">
        <v>463</v>
      </c>
      <c r="CN10" s="6">
        <v>2123</v>
      </c>
      <c r="CO10" s="6">
        <v>463</v>
      </c>
      <c r="CP10" s="6"/>
      <c r="CQ10" s="6"/>
      <c r="CR10" s="6"/>
      <c r="CS10" s="6"/>
      <c r="CT10" s="6"/>
      <c r="CU10" s="6"/>
      <c r="CV10" s="6"/>
      <c r="CW10" s="6"/>
      <c r="CX10" s="6" t="b">
        <v>1</v>
      </c>
      <c r="CY10" s="6"/>
      <c r="CZ10" s="6" t="b">
        <v>1</v>
      </c>
      <c r="DA10" s="6">
        <v>1</v>
      </c>
      <c r="DB10" s="6">
        <v>4</v>
      </c>
      <c r="DC10" s="6">
        <v>4</v>
      </c>
      <c r="DD10" s="6"/>
      <c r="DE10" s="6">
        <v>5</v>
      </c>
      <c r="DF10" s="6">
        <v>4</v>
      </c>
      <c r="DG10" s="6">
        <v>1</v>
      </c>
      <c r="DH10" s="6">
        <v>1</v>
      </c>
      <c r="DI10" s="6" t="b">
        <v>1</v>
      </c>
      <c r="DJ10" s="6" t="b">
        <v>1</v>
      </c>
      <c r="DK10" s="6" t="b">
        <v>0</v>
      </c>
      <c r="DL10" s="6" t="b">
        <v>0</v>
      </c>
      <c r="DM10" s="6" t="b">
        <v>0</v>
      </c>
      <c r="DN10" s="6" t="b">
        <v>0</v>
      </c>
      <c r="DO10" s="6" t="b">
        <v>0</v>
      </c>
      <c r="DP10" s="6"/>
      <c r="DQ10" s="6" t="b">
        <v>1</v>
      </c>
      <c r="DR10" s="6"/>
      <c r="DS10" s="6" t="b">
        <v>1</v>
      </c>
      <c r="DT10" s="6"/>
      <c r="DU10" s="6" t="b">
        <v>1</v>
      </c>
      <c r="DV10" s="6"/>
      <c r="DW10" s="6" t="b">
        <v>1</v>
      </c>
      <c r="DX10" s="6"/>
      <c r="DY10" s="6"/>
    </row>
    <row r="11" spans="1:129" x14ac:dyDescent="0.25">
      <c r="A11" s="6" t="s">
        <v>0</v>
      </c>
      <c r="B11" s="6" t="s">
        <v>13</v>
      </c>
      <c r="C11" s="6" t="s">
        <v>237</v>
      </c>
      <c r="D11" s="6" t="s">
        <v>238</v>
      </c>
      <c r="E11" s="6" t="s">
        <v>97</v>
      </c>
      <c r="F11" s="6" t="s">
        <v>98</v>
      </c>
      <c r="G11" s="6">
        <v>6</v>
      </c>
      <c r="H11" s="6">
        <v>30</v>
      </c>
      <c r="I11" s="6">
        <v>6</v>
      </c>
      <c r="J11" s="6">
        <v>30</v>
      </c>
      <c r="K11" s="6">
        <v>6</v>
      </c>
      <c r="L11" s="6">
        <v>30</v>
      </c>
      <c r="M11" s="6" t="s">
        <v>0</v>
      </c>
      <c r="N11" s="6" t="s">
        <v>13</v>
      </c>
      <c r="O11" s="6" t="s">
        <v>612</v>
      </c>
      <c r="P11" s="6" t="s">
        <v>612</v>
      </c>
      <c r="Q11" s="6" t="s">
        <v>237</v>
      </c>
      <c r="R11" s="6" t="s">
        <v>238</v>
      </c>
      <c r="S11" s="6">
        <v>96.283377000000002</v>
      </c>
      <c r="T11" s="6">
        <v>25.582065</v>
      </c>
      <c r="U11" s="6">
        <v>0</v>
      </c>
      <c r="V11" s="6" t="s">
        <v>98</v>
      </c>
      <c r="W11" s="6">
        <v>873</v>
      </c>
      <c r="X11" s="6" t="s">
        <v>544</v>
      </c>
      <c r="Y11" s="6">
        <v>2</v>
      </c>
      <c r="Z11" s="6">
        <v>10</v>
      </c>
      <c r="AA11" s="6">
        <v>2015</v>
      </c>
      <c r="AB11" s="6" t="s">
        <v>544</v>
      </c>
      <c r="AC11" s="6"/>
      <c r="AD11" s="6" t="s">
        <v>539</v>
      </c>
      <c r="AE11" s="6"/>
      <c r="AF11" s="6">
        <v>30</v>
      </c>
      <c r="AG11" s="6">
        <v>9</v>
      </c>
      <c r="AH11" s="6">
        <v>2015</v>
      </c>
      <c r="AI11" s="6">
        <v>30</v>
      </c>
      <c r="AJ11" s="6">
        <v>9</v>
      </c>
      <c r="AK11" s="6">
        <v>2015</v>
      </c>
      <c r="AL11" s="6"/>
      <c r="AM11" s="6" t="s">
        <v>540</v>
      </c>
      <c r="AN11" s="6" t="s">
        <v>541</v>
      </c>
      <c r="AO11" s="6">
        <v>45</v>
      </c>
      <c r="AP11" s="6"/>
      <c r="AQ11" s="6" t="s">
        <v>588</v>
      </c>
      <c r="AR11" s="6" t="s">
        <v>548</v>
      </c>
      <c r="AS11" s="6">
        <v>43</v>
      </c>
      <c r="AT11" s="6"/>
      <c r="AU11" s="6"/>
      <c r="AV11" s="6"/>
      <c r="AW11" s="6"/>
      <c r="AX11" s="6"/>
      <c r="AY11" s="6"/>
      <c r="AZ11" s="6"/>
      <c r="BA11" s="6"/>
      <c r="BB11" s="6"/>
      <c r="BC11" s="6"/>
      <c r="BD11" s="6"/>
      <c r="BE11" s="6"/>
      <c r="BF11" s="6"/>
      <c r="BG11" s="6">
        <v>8</v>
      </c>
      <c r="BH11" s="6">
        <v>2012</v>
      </c>
      <c r="BI11" s="6"/>
      <c r="BJ11" s="6"/>
      <c r="BK11" s="6"/>
      <c r="BL11" s="6"/>
      <c r="BM11" s="6"/>
      <c r="BN11" s="6"/>
      <c r="BO11" s="6"/>
      <c r="BP11" s="6"/>
      <c r="BQ11" s="6"/>
      <c r="BR11" s="6"/>
      <c r="BS11" s="6"/>
      <c r="BT11" s="6" t="b">
        <v>0</v>
      </c>
      <c r="BU11" s="6" t="b">
        <v>1</v>
      </c>
      <c r="BV11" s="6" t="s">
        <v>545</v>
      </c>
      <c r="BW11" s="6" t="s">
        <v>1152</v>
      </c>
      <c r="BX11" s="6" t="s">
        <v>1153</v>
      </c>
      <c r="BY11" s="6" t="b">
        <v>1</v>
      </c>
      <c r="BZ11" s="6" t="s">
        <v>329</v>
      </c>
      <c r="CA11" s="6" t="b">
        <v>0</v>
      </c>
      <c r="CB11" s="6" t="b">
        <v>1</v>
      </c>
      <c r="CC11" s="6" t="b">
        <v>0</v>
      </c>
      <c r="CD11" s="6" t="b">
        <v>1</v>
      </c>
      <c r="CE11" s="6" t="b">
        <v>1</v>
      </c>
      <c r="CF11" s="6" t="b">
        <v>1</v>
      </c>
      <c r="CG11" s="6"/>
      <c r="CH11" s="6"/>
      <c r="CI11" s="6"/>
      <c r="CJ11" s="6"/>
      <c r="CK11" s="6"/>
      <c r="CL11" s="6"/>
      <c r="CM11" s="6">
        <v>6</v>
      </c>
      <c r="CN11" s="6">
        <v>30</v>
      </c>
      <c r="CO11" s="6">
        <v>6</v>
      </c>
      <c r="CP11" s="6"/>
      <c r="CQ11" s="6"/>
      <c r="CR11" s="6"/>
      <c r="CS11" s="6"/>
      <c r="CT11" s="6"/>
      <c r="CU11" s="6"/>
      <c r="CV11" s="6"/>
      <c r="CW11" s="6"/>
      <c r="CX11" s="6" t="b">
        <v>0</v>
      </c>
      <c r="CY11" s="6"/>
      <c r="CZ11" s="6" t="b">
        <v>1</v>
      </c>
      <c r="DA11" s="6"/>
      <c r="DB11" s="6"/>
      <c r="DC11" s="6">
        <v>4</v>
      </c>
      <c r="DD11" s="6">
        <v>1</v>
      </c>
      <c r="DE11" s="6">
        <v>4</v>
      </c>
      <c r="DF11" s="6">
        <v>1</v>
      </c>
      <c r="DG11" s="6">
        <v>1</v>
      </c>
      <c r="DH11" s="6"/>
      <c r="DI11" s="6" t="b">
        <v>0</v>
      </c>
      <c r="DJ11" s="6" t="b">
        <v>0</v>
      </c>
      <c r="DK11" s="6" t="b">
        <v>0</v>
      </c>
      <c r="DL11" s="6" t="b">
        <v>0</v>
      </c>
      <c r="DM11" s="6" t="b">
        <v>1</v>
      </c>
      <c r="DN11" s="6" t="b">
        <v>0</v>
      </c>
      <c r="DO11" s="6" t="b">
        <v>0</v>
      </c>
      <c r="DP11" s="6"/>
      <c r="DQ11" s="6" t="b">
        <v>0</v>
      </c>
      <c r="DR11" s="6"/>
      <c r="DS11" s="6" t="b">
        <v>0</v>
      </c>
      <c r="DT11" s="6"/>
      <c r="DU11" s="6" t="b">
        <v>0</v>
      </c>
      <c r="DV11" s="6"/>
      <c r="DW11" s="6" t="b">
        <v>0</v>
      </c>
      <c r="DX11" s="6"/>
      <c r="DY11" s="6"/>
    </row>
    <row r="12" spans="1:129" x14ac:dyDescent="0.25">
      <c r="A12" s="6" t="s">
        <v>0</v>
      </c>
      <c r="B12" s="6" t="s">
        <v>6</v>
      </c>
      <c r="C12" s="6" t="s">
        <v>275</v>
      </c>
      <c r="D12" s="6" t="s">
        <v>276</v>
      </c>
      <c r="E12" s="6" t="s">
        <v>97</v>
      </c>
      <c r="F12" s="6" t="s">
        <v>98</v>
      </c>
      <c r="G12" s="6">
        <v>118</v>
      </c>
      <c r="H12" s="6">
        <v>516</v>
      </c>
      <c r="I12" s="6">
        <v>108</v>
      </c>
      <c r="J12" s="6">
        <v>470</v>
      </c>
      <c r="K12" s="6">
        <v>118</v>
      </c>
      <c r="L12" s="6">
        <v>520</v>
      </c>
      <c r="M12" s="6" t="s">
        <v>0</v>
      </c>
      <c r="N12" s="6" t="s">
        <v>6</v>
      </c>
      <c r="O12" s="6" t="s">
        <v>576</v>
      </c>
      <c r="P12" s="6"/>
      <c r="Q12" s="6" t="s">
        <v>275</v>
      </c>
      <c r="R12" s="6" t="s">
        <v>276</v>
      </c>
      <c r="S12" s="6">
        <v>98.131264999999999</v>
      </c>
      <c r="T12" s="6">
        <v>25.885922999999998</v>
      </c>
      <c r="U12" s="6">
        <v>271</v>
      </c>
      <c r="V12" s="6" t="s">
        <v>98</v>
      </c>
      <c r="W12" s="6">
        <v>851</v>
      </c>
      <c r="X12" s="6" t="s">
        <v>545</v>
      </c>
      <c r="Y12" s="6">
        <v>30</v>
      </c>
      <c r="Z12" s="6">
        <v>10</v>
      </c>
      <c r="AA12" s="6">
        <v>2015</v>
      </c>
      <c r="AB12" s="6" t="s">
        <v>544</v>
      </c>
      <c r="AC12" s="6"/>
      <c r="AD12" s="6" t="s">
        <v>539</v>
      </c>
      <c r="AE12" s="6"/>
      <c r="AF12" s="6">
        <v>24</v>
      </c>
      <c r="AG12" s="6">
        <v>9</v>
      </c>
      <c r="AH12" s="6">
        <v>2015</v>
      </c>
      <c r="AI12" s="6">
        <v>26</v>
      </c>
      <c r="AJ12" s="6">
        <v>9</v>
      </c>
      <c r="AK12" s="6">
        <v>2015</v>
      </c>
      <c r="AL12" s="6"/>
      <c r="AM12" s="6" t="s">
        <v>540</v>
      </c>
      <c r="AN12" s="6" t="s">
        <v>541</v>
      </c>
      <c r="AO12" s="6">
        <v>70</v>
      </c>
      <c r="AP12" s="6"/>
      <c r="AQ12" s="6" t="s">
        <v>588</v>
      </c>
      <c r="AR12" s="6" t="s">
        <v>541</v>
      </c>
      <c r="AS12" s="6">
        <v>50</v>
      </c>
      <c r="AT12" s="6"/>
      <c r="AU12" s="6" t="s">
        <v>1154</v>
      </c>
      <c r="AV12" s="6" t="s">
        <v>541</v>
      </c>
      <c r="AW12" s="6">
        <v>50</v>
      </c>
      <c r="AX12" s="6"/>
      <c r="AY12" s="6"/>
      <c r="AZ12" s="6" t="s">
        <v>541</v>
      </c>
      <c r="BA12" s="6">
        <v>49</v>
      </c>
      <c r="BB12" s="6"/>
      <c r="BC12" s="6"/>
      <c r="BD12" s="6"/>
      <c r="BE12" s="6"/>
      <c r="BF12" s="6"/>
      <c r="BG12" s="6">
        <v>4</v>
      </c>
      <c r="BH12" s="6">
        <v>2012</v>
      </c>
      <c r="BI12" s="6"/>
      <c r="BJ12" s="6"/>
      <c r="BK12" s="6"/>
      <c r="BL12" s="6"/>
      <c r="BM12" s="6"/>
      <c r="BN12" s="6"/>
      <c r="BO12" s="6"/>
      <c r="BP12" s="6"/>
      <c r="BQ12" s="6"/>
      <c r="BR12" s="6"/>
      <c r="BS12" s="6"/>
      <c r="BT12" s="6" t="b">
        <v>0</v>
      </c>
      <c r="BU12" s="6" t="b">
        <v>1</v>
      </c>
      <c r="BV12" s="6" t="s">
        <v>545</v>
      </c>
      <c r="BW12" s="6" t="s">
        <v>1155</v>
      </c>
      <c r="BX12" s="6" t="s">
        <v>1156</v>
      </c>
      <c r="BY12" s="6" t="b">
        <v>1</v>
      </c>
      <c r="BZ12" s="6" t="s">
        <v>321</v>
      </c>
      <c r="CA12" s="6" t="b">
        <v>1</v>
      </c>
      <c r="CB12" s="6" t="b">
        <v>0</v>
      </c>
      <c r="CC12" s="6" t="b">
        <v>0</v>
      </c>
      <c r="CD12" s="6" t="b">
        <v>1</v>
      </c>
      <c r="CE12" s="6" t="b">
        <v>1</v>
      </c>
      <c r="CF12" s="6" t="b">
        <v>1</v>
      </c>
      <c r="CG12" s="6">
        <v>1</v>
      </c>
      <c r="CH12" s="6">
        <v>2</v>
      </c>
      <c r="CI12" s="6">
        <v>3</v>
      </c>
      <c r="CJ12" s="6"/>
      <c r="CK12" s="6">
        <v>1</v>
      </c>
      <c r="CL12" s="6">
        <v>1</v>
      </c>
      <c r="CM12" s="6">
        <v>108</v>
      </c>
      <c r="CN12" s="6">
        <v>470</v>
      </c>
      <c r="CO12" s="6">
        <v>118</v>
      </c>
      <c r="CP12" s="6"/>
      <c r="CQ12" s="6"/>
      <c r="CR12" s="6"/>
      <c r="CS12" s="6"/>
      <c r="CT12" s="6"/>
      <c r="CU12" s="6"/>
      <c r="CV12" s="6"/>
      <c r="CW12" s="6"/>
      <c r="CX12" s="6" t="b">
        <v>1</v>
      </c>
      <c r="CY12" s="6"/>
      <c r="CZ12" s="6" t="b">
        <v>1</v>
      </c>
      <c r="DA12" s="6">
        <v>1</v>
      </c>
      <c r="DB12" s="6"/>
      <c r="DC12" s="6">
        <v>6</v>
      </c>
      <c r="DD12" s="6">
        <v>2</v>
      </c>
      <c r="DE12" s="6">
        <v>7</v>
      </c>
      <c r="DF12" s="6">
        <v>2</v>
      </c>
      <c r="DG12" s="6">
        <v>1</v>
      </c>
      <c r="DH12" s="6"/>
      <c r="DI12" s="6" t="b">
        <v>1</v>
      </c>
      <c r="DJ12" s="6" t="b">
        <v>1</v>
      </c>
      <c r="DK12" s="6" t="b">
        <v>0</v>
      </c>
      <c r="DL12" s="6" t="b">
        <v>0</v>
      </c>
      <c r="DM12" s="6" t="b">
        <v>1</v>
      </c>
      <c r="DN12" s="6" t="b">
        <v>0</v>
      </c>
      <c r="DO12" s="6" t="b">
        <v>0</v>
      </c>
      <c r="DP12" s="6"/>
      <c r="DQ12" s="6" t="b">
        <v>0</v>
      </c>
      <c r="DR12" s="6"/>
      <c r="DS12" s="6" t="b">
        <v>1</v>
      </c>
      <c r="DT12" s="6">
        <v>4</v>
      </c>
      <c r="DU12" s="6" t="b">
        <v>0</v>
      </c>
      <c r="DV12" s="6"/>
      <c r="DW12" s="6" t="b">
        <v>1</v>
      </c>
      <c r="DX12" s="6">
        <v>44</v>
      </c>
      <c r="DY12" s="6" t="s">
        <v>1157</v>
      </c>
    </row>
    <row r="13" spans="1:129" x14ac:dyDescent="0.25">
      <c r="A13" s="6" t="s">
        <v>0</v>
      </c>
      <c r="B13" s="6" t="s">
        <v>13</v>
      </c>
      <c r="C13" s="6" t="s">
        <v>241</v>
      </c>
      <c r="D13" s="6" t="s">
        <v>242</v>
      </c>
      <c r="E13" s="6" t="s">
        <v>97</v>
      </c>
      <c r="F13" s="6" t="s">
        <v>98</v>
      </c>
      <c r="G13" s="6">
        <v>65</v>
      </c>
      <c r="H13" s="6">
        <v>347</v>
      </c>
      <c r="I13" s="6">
        <v>65</v>
      </c>
      <c r="J13" s="6">
        <v>347</v>
      </c>
      <c r="K13" s="6">
        <v>65</v>
      </c>
      <c r="L13" s="6">
        <v>347</v>
      </c>
      <c r="M13" s="6" t="s">
        <v>0</v>
      </c>
      <c r="N13" s="6" t="s">
        <v>13</v>
      </c>
      <c r="O13" s="6" t="s">
        <v>633</v>
      </c>
      <c r="P13" s="6" t="s">
        <v>635</v>
      </c>
      <c r="Q13" s="6" t="s">
        <v>241</v>
      </c>
      <c r="R13" s="6" t="s">
        <v>242</v>
      </c>
      <c r="S13" s="6">
        <v>96.354929999999996</v>
      </c>
      <c r="T13" s="6">
        <v>25.643090000000001</v>
      </c>
      <c r="U13" s="6">
        <v>0</v>
      </c>
      <c r="V13" s="6" t="s">
        <v>98</v>
      </c>
      <c r="W13" s="6">
        <v>866</v>
      </c>
      <c r="X13" s="6" t="s">
        <v>544</v>
      </c>
      <c r="Y13" s="6">
        <v>3</v>
      </c>
      <c r="Z13" s="6">
        <v>10</v>
      </c>
      <c r="AA13" s="6">
        <v>2015</v>
      </c>
      <c r="AB13" s="6" t="s">
        <v>544</v>
      </c>
      <c r="AC13" s="6"/>
      <c r="AD13" s="6" t="s">
        <v>539</v>
      </c>
      <c r="AE13" s="6"/>
      <c r="AF13" s="6">
        <v>30</v>
      </c>
      <c r="AG13" s="6">
        <v>9</v>
      </c>
      <c r="AH13" s="6">
        <v>2015</v>
      </c>
      <c r="AI13" s="6">
        <v>30</v>
      </c>
      <c r="AJ13" s="6">
        <v>9</v>
      </c>
      <c r="AK13" s="6">
        <v>2015</v>
      </c>
      <c r="AL13" s="6"/>
      <c r="AM13" s="6" t="s">
        <v>540</v>
      </c>
      <c r="AN13" s="6" t="s">
        <v>541</v>
      </c>
      <c r="AO13" s="6">
        <v>57</v>
      </c>
      <c r="AP13" s="6"/>
      <c r="AQ13" s="6" t="s">
        <v>588</v>
      </c>
      <c r="AR13" s="6" t="s">
        <v>541</v>
      </c>
      <c r="AS13" s="6">
        <v>20</v>
      </c>
      <c r="AT13" s="6"/>
      <c r="AU13" s="6"/>
      <c r="AV13" s="6"/>
      <c r="AW13" s="6"/>
      <c r="AX13" s="6"/>
      <c r="AY13" s="6"/>
      <c r="AZ13" s="6"/>
      <c r="BA13" s="6"/>
      <c r="BB13" s="6"/>
      <c r="BC13" s="6"/>
      <c r="BD13" s="6"/>
      <c r="BE13" s="6"/>
      <c r="BF13" s="6"/>
      <c r="BG13" s="6">
        <v>1</v>
      </c>
      <c r="BH13" s="6">
        <v>2013</v>
      </c>
      <c r="BI13" s="6"/>
      <c r="BJ13" s="6"/>
      <c r="BK13" s="6"/>
      <c r="BL13" s="6"/>
      <c r="BM13" s="6"/>
      <c r="BN13" s="6"/>
      <c r="BO13" s="6"/>
      <c r="BP13" s="6"/>
      <c r="BQ13" s="6"/>
      <c r="BR13" s="6"/>
      <c r="BS13" s="6"/>
      <c r="BT13" s="6" t="b">
        <v>0</v>
      </c>
      <c r="BU13" s="6" t="b">
        <v>1</v>
      </c>
      <c r="BV13" s="6" t="s">
        <v>545</v>
      </c>
      <c r="BW13" s="6" t="s">
        <v>1158</v>
      </c>
      <c r="BX13" s="6" t="s">
        <v>636</v>
      </c>
      <c r="BY13" s="6" t="b">
        <v>1</v>
      </c>
      <c r="BZ13" s="6" t="s">
        <v>321</v>
      </c>
      <c r="CA13" s="6" t="b">
        <v>0</v>
      </c>
      <c r="CB13" s="6" t="b">
        <v>1</v>
      </c>
      <c r="CC13" s="6" t="b">
        <v>0</v>
      </c>
      <c r="CD13" s="6" t="b">
        <v>1</v>
      </c>
      <c r="CE13" s="6" t="b">
        <v>1</v>
      </c>
      <c r="CF13" s="6" t="b">
        <v>1</v>
      </c>
      <c r="CG13" s="6"/>
      <c r="CH13" s="6">
        <v>1</v>
      </c>
      <c r="CI13" s="6"/>
      <c r="CJ13" s="6"/>
      <c r="CK13" s="6">
        <v>1</v>
      </c>
      <c r="CL13" s="6"/>
      <c r="CM13" s="6">
        <v>65</v>
      </c>
      <c r="CN13" s="6">
        <v>347</v>
      </c>
      <c r="CO13" s="6">
        <v>65</v>
      </c>
      <c r="CP13" s="6"/>
      <c r="CQ13" s="6"/>
      <c r="CR13" s="6"/>
      <c r="CS13" s="6"/>
      <c r="CT13" s="6"/>
      <c r="CU13" s="6"/>
      <c r="CV13" s="6"/>
      <c r="CW13" s="6"/>
      <c r="CX13" s="6" t="b">
        <v>0</v>
      </c>
      <c r="CY13" s="6"/>
      <c r="CZ13" s="6" t="b">
        <v>1</v>
      </c>
      <c r="DA13" s="6">
        <v>5</v>
      </c>
      <c r="DB13" s="6">
        <v>1</v>
      </c>
      <c r="DC13" s="6"/>
      <c r="DD13" s="6"/>
      <c r="DE13" s="6">
        <v>5</v>
      </c>
      <c r="DF13" s="6">
        <v>1</v>
      </c>
      <c r="DG13" s="6">
        <v>1</v>
      </c>
      <c r="DH13" s="6">
        <v>1</v>
      </c>
      <c r="DI13" s="6" t="b">
        <v>1</v>
      </c>
      <c r="DJ13" s="6" t="b">
        <v>1</v>
      </c>
      <c r="DK13" s="6" t="b">
        <v>0</v>
      </c>
      <c r="DL13" s="6" t="b">
        <v>1</v>
      </c>
      <c r="DM13" s="6" t="b">
        <v>1</v>
      </c>
      <c r="DN13" s="6" t="b">
        <v>0</v>
      </c>
      <c r="DO13" s="6" t="b">
        <v>0</v>
      </c>
      <c r="DP13" s="6"/>
      <c r="DQ13" s="6" t="b">
        <v>1</v>
      </c>
      <c r="DR13" s="6">
        <v>107</v>
      </c>
      <c r="DS13" s="6" t="b">
        <v>1</v>
      </c>
      <c r="DT13" s="6">
        <v>4</v>
      </c>
      <c r="DU13" s="6" t="b">
        <v>0</v>
      </c>
      <c r="DV13" s="6"/>
      <c r="DW13" s="6" t="b">
        <v>0</v>
      </c>
      <c r="DX13" s="6"/>
      <c r="DY13" s="6"/>
    </row>
    <row r="14" spans="1:129" x14ac:dyDescent="0.25">
      <c r="A14" s="6" t="s">
        <v>0</v>
      </c>
      <c r="B14" s="6" t="s">
        <v>4</v>
      </c>
      <c r="C14" s="6" t="s">
        <v>157</v>
      </c>
      <c r="D14" s="6" t="s">
        <v>158</v>
      </c>
      <c r="E14" s="6" t="s">
        <v>97</v>
      </c>
      <c r="F14" s="6" t="s">
        <v>98</v>
      </c>
      <c r="G14" s="6">
        <v>6</v>
      </c>
      <c r="H14" s="6">
        <v>28</v>
      </c>
      <c r="I14" s="6">
        <v>6</v>
      </c>
      <c r="J14" s="6">
        <v>30</v>
      </c>
      <c r="K14" s="6">
        <v>6</v>
      </c>
      <c r="L14" s="6">
        <v>30</v>
      </c>
      <c r="M14" s="6" t="s">
        <v>0</v>
      </c>
      <c r="N14" s="6" t="s">
        <v>4</v>
      </c>
      <c r="O14" s="6" t="s">
        <v>536</v>
      </c>
      <c r="P14" s="6" t="s">
        <v>551</v>
      </c>
      <c r="Q14" s="6" t="s">
        <v>157</v>
      </c>
      <c r="R14" s="6" t="s">
        <v>158</v>
      </c>
      <c r="S14" s="6">
        <v>97.384729629629604</v>
      </c>
      <c r="T14" s="6">
        <v>25.4002701851852</v>
      </c>
      <c r="U14" s="6">
        <v>0</v>
      </c>
      <c r="V14" s="6" t="s">
        <v>98</v>
      </c>
      <c r="W14" s="6">
        <v>960</v>
      </c>
      <c r="X14" s="6" t="s">
        <v>538</v>
      </c>
      <c r="Y14" s="6">
        <v>5</v>
      </c>
      <c r="Z14" s="6">
        <v>10</v>
      </c>
      <c r="AA14" s="6">
        <v>2015</v>
      </c>
      <c r="AB14" s="6" t="s">
        <v>538</v>
      </c>
      <c r="AC14" s="6"/>
      <c r="AD14" s="6" t="s">
        <v>539</v>
      </c>
      <c r="AE14" s="6"/>
      <c r="AF14" s="6">
        <v>14</v>
      </c>
      <c r="AG14" s="6">
        <v>9</v>
      </c>
      <c r="AH14" s="6">
        <v>2015</v>
      </c>
      <c r="AI14" s="6">
        <v>22</v>
      </c>
      <c r="AJ14" s="6">
        <v>9</v>
      </c>
      <c r="AK14" s="6">
        <v>2015</v>
      </c>
      <c r="AL14" s="6"/>
      <c r="AM14" s="6" t="s">
        <v>540</v>
      </c>
      <c r="AN14" s="6" t="s">
        <v>548</v>
      </c>
      <c r="AO14" s="6">
        <v>47</v>
      </c>
      <c r="AP14" s="6"/>
      <c r="AQ14" s="6"/>
      <c r="AR14" s="6"/>
      <c r="AS14" s="6"/>
      <c r="AT14" s="6"/>
      <c r="AU14" s="6"/>
      <c r="AV14" s="6"/>
      <c r="AW14" s="6"/>
      <c r="AX14" s="6"/>
      <c r="AY14" s="6"/>
      <c r="AZ14" s="6"/>
      <c r="BA14" s="6"/>
      <c r="BB14" s="6"/>
      <c r="BC14" s="6"/>
      <c r="BD14" s="6"/>
      <c r="BE14" s="6"/>
      <c r="BF14" s="6"/>
      <c r="BG14" s="6">
        <v>6</v>
      </c>
      <c r="BH14" s="6">
        <v>2011</v>
      </c>
      <c r="BI14" s="6"/>
      <c r="BJ14" s="6"/>
      <c r="BK14" s="6"/>
      <c r="BL14" s="6"/>
      <c r="BM14" s="6"/>
      <c r="BN14" s="6"/>
      <c r="BO14" s="6"/>
      <c r="BP14" s="6"/>
      <c r="BQ14" s="6"/>
      <c r="BR14" s="6"/>
      <c r="BS14" s="6"/>
      <c r="BT14" s="6" t="b">
        <v>0</v>
      </c>
      <c r="BU14" s="6" t="b">
        <v>1</v>
      </c>
      <c r="BV14" s="6" t="s">
        <v>538</v>
      </c>
      <c r="BW14" s="6" t="s">
        <v>552</v>
      </c>
      <c r="BX14" s="6" t="s">
        <v>1159</v>
      </c>
      <c r="BY14" s="6" t="b">
        <v>1</v>
      </c>
      <c r="BZ14" s="6" t="s">
        <v>321</v>
      </c>
      <c r="CA14" s="6" t="b">
        <v>0</v>
      </c>
      <c r="CB14" s="6" t="b">
        <v>1</v>
      </c>
      <c r="CC14" s="6" t="b">
        <v>0</v>
      </c>
      <c r="CD14" s="6" t="b">
        <v>0</v>
      </c>
      <c r="CE14" s="6" t="b">
        <v>0</v>
      </c>
      <c r="CF14" s="6" t="b">
        <v>0</v>
      </c>
      <c r="CG14" s="6"/>
      <c r="CH14" s="6"/>
      <c r="CI14" s="6"/>
      <c r="CJ14" s="6"/>
      <c r="CK14" s="6"/>
      <c r="CL14" s="6"/>
      <c r="CM14" s="6">
        <v>6</v>
      </c>
      <c r="CN14" s="6">
        <v>30</v>
      </c>
      <c r="CO14" s="6">
        <v>6</v>
      </c>
      <c r="CP14" s="6"/>
      <c r="CQ14" s="6"/>
      <c r="CR14" s="6"/>
      <c r="CS14" s="6"/>
      <c r="CT14" s="6"/>
      <c r="CU14" s="6"/>
      <c r="CV14" s="6"/>
      <c r="CW14" s="6"/>
      <c r="CX14" s="6" t="b">
        <v>1</v>
      </c>
      <c r="CY14" s="6"/>
      <c r="CZ14" s="6" t="b">
        <v>1</v>
      </c>
      <c r="DA14" s="6">
        <v>1</v>
      </c>
      <c r="DB14" s="6">
        <v>2</v>
      </c>
      <c r="DC14" s="6">
        <v>1</v>
      </c>
      <c r="DD14" s="6">
        <v>2</v>
      </c>
      <c r="DE14" s="6">
        <v>2</v>
      </c>
      <c r="DF14" s="6">
        <v>4</v>
      </c>
      <c r="DG14" s="6">
        <v>1</v>
      </c>
      <c r="DH14" s="6">
        <v>1</v>
      </c>
      <c r="DI14" s="6" t="b">
        <v>0</v>
      </c>
      <c r="DJ14" s="6" t="b">
        <v>1</v>
      </c>
      <c r="DK14" s="6" t="b">
        <v>1</v>
      </c>
      <c r="DL14" s="6" t="b">
        <v>1</v>
      </c>
      <c r="DM14" s="6" t="b">
        <v>0</v>
      </c>
      <c r="DN14" s="6" t="b">
        <v>0</v>
      </c>
      <c r="DO14" s="6" t="b">
        <v>0</v>
      </c>
      <c r="DP14" s="6"/>
      <c r="DQ14" s="6" t="b">
        <v>0</v>
      </c>
      <c r="DR14" s="6"/>
      <c r="DS14" s="6" t="b">
        <v>1</v>
      </c>
      <c r="DT14" s="6">
        <v>2</v>
      </c>
      <c r="DU14" s="6" t="b">
        <v>0</v>
      </c>
      <c r="DV14" s="6"/>
      <c r="DW14" s="6" t="b">
        <v>0</v>
      </c>
      <c r="DX14" s="6"/>
      <c r="DY14" s="6"/>
    </row>
    <row r="15" spans="1:129" x14ac:dyDescent="0.25">
      <c r="A15" s="6" t="s">
        <v>0</v>
      </c>
      <c r="B15" s="6" t="s">
        <v>4</v>
      </c>
      <c r="C15" s="6" t="s">
        <v>149</v>
      </c>
      <c r="D15" s="6" t="s">
        <v>150</v>
      </c>
      <c r="E15" s="6" t="s">
        <v>97</v>
      </c>
      <c r="F15" s="6" t="s">
        <v>98</v>
      </c>
      <c r="G15" s="6">
        <v>6</v>
      </c>
      <c r="H15" s="6">
        <v>39</v>
      </c>
      <c r="I15" s="6">
        <v>6</v>
      </c>
      <c r="J15" s="6">
        <v>39</v>
      </c>
      <c r="K15" s="6">
        <v>6</v>
      </c>
      <c r="L15" s="6">
        <v>39</v>
      </c>
      <c r="M15" s="6" t="s">
        <v>0</v>
      </c>
      <c r="N15" s="6" t="s">
        <v>4</v>
      </c>
      <c r="O15" s="6" t="s">
        <v>536</v>
      </c>
      <c r="P15" s="6" t="s">
        <v>551</v>
      </c>
      <c r="Q15" s="6" t="s">
        <v>149</v>
      </c>
      <c r="R15" s="6" t="s">
        <v>150</v>
      </c>
      <c r="S15" s="6">
        <v>97.382997575757599</v>
      </c>
      <c r="T15" s="6">
        <v>25.3959740909091</v>
      </c>
      <c r="U15" s="6">
        <v>0</v>
      </c>
      <c r="V15" s="6" t="s">
        <v>98</v>
      </c>
      <c r="W15" s="6">
        <v>961</v>
      </c>
      <c r="X15" s="6" t="s">
        <v>538</v>
      </c>
      <c r="Y15" s="6">
        <v>5</v>
      </c>
      <c r="Z15" s="6">
        <v>10</v>
      </c>
      <c r="AA15" s="6">
        <v>2015</v>
      </c>
      <c r="AB15" s="6" t="s">
        <v>538</v>
      </c>
      <c r="AC15" s="6"/>
      <c r="AD15" s="6" t="s">
        <v>539</v>
      </c>
      <c r="AE15" s="6"/>
      <c r="AF15" s="6">
        <v>14</v>
      </c>
      <c r="AG15" s="6">
        <v>9</v>
      </c>
      <c r="AH15" s="6">
        <v>2015</v>
      </c>
      <c r="AI15" s="6">
        <v>22</v>
      </c>
      <c r="AJ15" s="6">
        <v>9</v>
      </c>
      <c r="AK15" s="6">
        <v>2015</v>
      </c>
      <c r="AL15" s="6"/>
      <c r="AM15" s="6" t="s">
        <v>540</v>
      </c>
      <c r="AN15" s="6" t="s">
        <v>548</v>
      </c>
      <c r="AO15" s="6">
        <v>47</v>
      </c>
      <c r="AP15" s="6"/>
      <c r="AQ15" s="6"/>
      <c r="AR15" s="6"/>
      <c r="AS15" s="6"/>
      <c r="AT15" s="6"/>
      <c r="AU15" s="6"/>
      <c r="AV15" s="6"/>
      <c r="AW15" s="6"/>
      <c r="AX15" s="6"/>
      <c r="AY15" s="6"/>
      <c r="AZ15" s="6"/>
      <c r="BA15" s="6"/>
      <c r="BB15" s="6"/>
      <c r="BC15" s="6"/>
      <c r="BD15" s="6"/>
      <c r="BE15" s="6"/>
      <c r="BF15" s="6"/>
      <c r="BG15" s="6">
        <v>6</v>
      </c>
      <c r="BH15" s="6">
        <v>2011</v>
      </c>
      <c r="BI15" s="6"/>
      <c r="BJ15" s="6"/>
      <c r="BK15" s="6"/>
      <c r="BL15" s="6"/>
      <c r="BM15" s="6"/>
      <c r="BN15" s="6"/>
      <c r="BO15" s="6"/>
      <c r="BP15" s="6"/>
      <c r="BQ15" s="6"/>
      <c r="BR15" s="6"/>
      <c r="BS15" s="6"/>
      <c r="BT15" s="6" t="b">
        <v>0</v>
      </c>
      <c r="BU15" s="6" t="b">
        <v>0</v>
      </c>
      <c r="BV15" s="6" t="s">
        <v>538</v>
      </c>
      <c r="BW15" s="6" t="s">
        <v>552</v>
      </c>
      <c r="BX15" s="6" t="s">
        <v>1159</v>
      </c>
      <c r="BY15" s="6" t="b">
        <v>1</v>
      </c>
      <c r="BZ15" s="6" t="s">
        <v>321</v>
      </c>
      <c r="CA15" s="6" t="b">
        <v>0</v>
      </c>
      <c r="CB15" s="6" t="b">
        <v>1</v>
      </c>
      <c r="CC15" s="6" t="b">
        <v>0</v>
      </c>
      <c r="CD15" s="6" t="b">
        <v>1</v>
      </c>
      <c r="CE15" s="6" t="b">
        <v>1</v>
      </c>
      <c r="CF15" s="6" t="b">
        <v>1</v>
      </c>
      <c r="CG15" s="6"/>
      <c r="CH15" s="6"/>
      <c r="CI15" s="6"/>
      <c r="CJ15" s="6"/>
      <c r="CK15" s="6"/>
      <c r="CL15" s="6"/>
      <c r="CM15" s="6">
        <v>6</v>
      </c>
      <c r="CN15" s="6">
        <v>39</v>
      </c>
      <c r="CO15" s="6">
        <v>6</v>
      </c>
      <c r="CP15" s="6"/>
      <c r="CQ15" s="6"/>
      <c r="CR15" s="6"/>
      <c r="CS15" s="6"/>
      <c r="CT15" s="6"/>
      <c r="CU15" s="6"/>
      <c r="CV15" s="6"/>
      <c r="CW15" s="6"/>
      <c r="CX15" s="6" t="b">
        <v>1</v>
      </c>
      <c r="CY15" s="6">
        <v>1</v>
      </c>
      <c r="CZ15" s="6" t="b">
        <v>1</v>
      </c>
      <c r="DA15" s="6">
        <v>1</v>
      </c>
      <c r="DB15" s="6">
        <v>2</v>
      </c>
      <c r="DC15" s="6">
        <v>1</v>
      </c>
      <c r="DD15" s="6">
        <v>2</v>
      </c>
      <c r="DE15" s="6">
        <v>2</v>
      </c>
      <c r="DF15" s="6">
        <v>4</v>
      </c>
      <c r="DG15" s="6">
        <v>1</v>
      </c>
      <c r="DH15" s="6">
        <v>1</v>
      </c>
      <c r="DI15" s="6" t="b">
        <v>0</v>
      </c>
      <c r="DJ15" s="6" t="b">
        <v>1</v>
      </c>
      <c r="DK15" s="6" t="b">
        <v>1</v>
      </c>
      <c r="DL15" s="6" t="b">
        <v>1</v>
      </c>
      <c r="DM15" s="6" t="b">
        <v>0</v>
      </c>
      <c r="DN15" s="6" t="b">
        <v>0</v>
      </c>
      <c r="DO15" s="6" t="b">
        <v>0</v>
      </c>
      <c r="DP15" s="6"/>
      <c r="DQ15" s="6" t="b">
        <v>0</v>
      </c>
      <c r="DR15" s="6"/>
      <c r="DS15" s="6" t="b">
        <v>1</v>
      </c>
      <c r="DT15" s="6"/>
      <c r="DU15" s="6" t="b">
        <v>0</v>
      </c>
      <c r="DV15" s="6"/>
      <c r="DW15" s="6" t="b">
        <v>1</v>
      </c>
      <c r="DX15" s="6">
        <v>126</v>
      </c>
      <c r="DY15" s="6"/>
    </row>
    <row r="16" spans="1:129" x14ac:dyDescent="0.25">
      <c r="A16" s="6" t="s">
        <v>0</v>
      </c>
      <c r="B16" s="6" t="s">
        <v>4</v>
      </c>
      <c r="C16" s="6" t="s">
        <v>151</v>
      </c>
      <c r="D16" s="6" t="s">
        <v>152</v>
      </c>
      <c r="E16" s="6" t="s">
        <v>97</v>
      </c>
      <c r="F16" s="6" t="s">
        <v>98</v>
      </c>
      <c r="G16" s="6">
        <v>8</v>
      </c>
      <c r="H16" s="6">
        <v>30</v>
      </c>
      <c r="I16" s="6">
        <v>8</v>
      </c>
      <c r="J16" s="6">
        <v>32</v>
      </c>
      <c r="K16" s="6">
        <v>8</v>
      </c>
      <c r="L16" s="6">
        <v>32</v>
      </c>
      <c r="M16" s="6" t="s">
        <v>0</v>
      </c>
      <c r="N16" s="6" t="s">
        <v>4</v>
      </c>
      <c r="O16" s="6" t="s">
        <v>536</v>
      </c>
      <c r="P16" s="6" t="s">
        <v>551</v>
      </c>
      <c r="Q16" s="6" t="s">
        <v>151</v>
      </c>
      <c r="R16" s="6" t="s">
        <v>152</v>
      </c>
      <c r="S16" s="6">
        <v>97.381325000000004</v>
      </c>
      <c r="T16" s="6">
        <v>25.396492500000001</v>
      </c>
      <c r="U16" s="6">
        <v>0</v>
      </c>
      <c r="V16" s="6" t="s">
        <v>98</v>
      </c>
      <c r="W16" s="6">
        <v>959</v>
      </c>
      <c r="X16" s="6" t="s">
        <v>538</v>
      </c>
      <c r="Y16" s="6">
        <v>5</v>
      </c>
      <c r="Z16" s="6">
        <v>10</v>
      </c>
      <c r="AA16" s="6">
        <v>2015</v>
      </c>
      <c r="AB16" s="6" t="s">
        <v>538</v>
      </c>
      <c r="AC16" s="6"/>
      <c r="AD16" s="6" t="s">
        <v>539</v>
      </c>
      <c r="AE16" s="6"/>
      <c r="AF16" s="6">
        <v>14</v>
      </c>
      <c r="AG16" s="6">
        <v>9</v>
      </c>
      <c r="AH16" s="6">
        <v>2015</v>
      </c>
      <c r="AI16" s="6">
        <v>22</v>
      </c>
      <c r="AJ16" s="6">
        <v>10</v>
      </c>
      <c r="AK16" s="6">
        <v>2015</v>
      </c>
      <c r="AL16" s="6"/>
      <c r="AM16" s="6" t="s">
        <v>540</v>
      </c>
      <c r="AN16" s="6" t="s">
        <v>548</v>
      </c>
      <c r="AO16" s="6">
        <v>47</v>
      </c>
      <c r="AP16" s="6"/>
      <c r="AQ16" s="6"/>
      <c r="AR16" s="6"/>
      <c r="AS16" s="6"/>
      <c r="AT16" s="6"/>
      <c r="AU16" s="6"/>
      <c r="AV16" s="6"/>
      <c r="AW16" s="6"/>
      <c r="AX16" s="6"/>
      <c r="AY16" s="6"/>
      <c r="AZ16" s="6"/>
      <c r="BA16" s="6"/>
      <c r="BB16" s="6"/>
      <c r="BC16" s="6"/>
      <c r="BD16" s="6"/>
      <c r="BE16" s="6"/>
      <c r="BF16" s="6"/>
      <c r="BG16" s="6">
        <v>6</v>
      </c>
      <c r="BH16" s="6">
        <v>2011</v>
      </c>
      <c r="BI16" s="6"/>
      <c r="BJ16" s="6"/>
      <c r="BK16" s="6"/>
      <c r="BL16" s="6"/>
      <c r="BM16" s="6"/>
      <c r="BN16" s="6"/>
      <c r="BO16" s="6"/>
      <c r="BP16" s="6"/>
      <c r="BQ16" s="6"/>
      <c r="BR16" s="6"/>
      <c r="BS16" s="6"/>
      <c r="BT16" s="6" t="b">
        <v>0</v>
      </c>
      <c r="BU16" s="6" t="b">
        <v>0</v>
      </c>
      <c r="BV16" s="6" t="s">
        <v>538</v>
      </c>
      <c r="BW16" s="6" t="s">
        <v>552</v>
      </c>
      <c r="BX16" s="6" t="s">
        <v>1159</v>
      </c>
      <c r="BY16" s="6" t="b">
        <v>1</v>
      </c>
      <c r="BZ16" s="6" t="s">
        <v>321</v>
      </c>
      <c r="CA16" s="6" t="b">
        <v>0</v>
      </c>
      <c r="CB16" s="6" t="b">
        <v>0</v>
      </c>
      <c r="CC16" s="6" t="b">
        <v>0</v>
      </c>
      <c r="CD16" s="6" t="b">
        <v>1</v>
      </c>
      <c r="CE16" s="6" t="b">
        <v>1</v>
      </c>
      <c r="CF16" s="6" t="b">
        <v>1</v>
      </c>
      <c r="CG16" s="6"/>
      <c r="CH16" s="6"/>
      <c r="CI16" s="6"/>
      <c r="CJ16" s="6"/>
      <c r="CK16" s="6"/>
      <c r="CL16" s="6"/>
      <c r="CM16" s="6">
        <v>8</v>
      </c>
      <c r="CN16" s="6">
        <v>32</v>
      </c>
      <c r="CO16" s="6">
        <v>8</v>
      </c>
      <c r="CP16" s="6"/>
      <c r="CQ16" s="6"/>
      <c r="CR16" s="6"/>
      <c r="CS16" s="6"/>
      <c r="CT16" s="6"/>
      <c r="CU16" s="6"/>
      <c r="CV16" s="6"/>
      <c r="CW16" s="6"/>
      <c r="CX16" s="6" t="b">
        <v>1</v>
      </c>
      <c r="CY16" s="6"/>
      <c r="CZ16" s="6" t="b">
        <v>1</v>
      </c>
      <c r="DA16" s="6">
        <v>1</v>
      </c>
      <c r="DB16" s="6">
        <v>2</v>
      </c>
      <c r="DC16" s="6">
        <v>1</v>
      </c>
      <c r="DD16" s="6">
        <v>2</v>
      </c>
      <c r="DE16" s="6">
        <v>2</v>
      </c>
      <c r="DF16" s="6">
        <v>4</v>
      </c>
      <c r="DG16" s="6">
        <v>1</v>
      </c>
      <c r="DH16" s="6">
        <v>1</v>
      </c>
      <c r="DI16" s="6" t="b">
        <v>0</v>
      </c>
      <c r="DJ16" s="6" t="b">
        <v>1</v>
      </c>
      <c r="DK16" s="6" t="b">
        <v>1</v>
      </c>
      <c r="DL16" s="6" t="b">
        <v>1</v>
      </c>
      <c r="DM16" s="6" t="b">
        <v>0</v>
      </c>
      <c r="DN16" s="6" t="b">
        <v>0</v>
      </c>
      <c r="DO16" s="6" t="b">
        <v>0</v>
      </c>
      <c r="DP16" s="6"/>
      <c r="DQ16" s="6" t="b">
        <v>0</v>
      </c>
      <c r="DR16" s="6"/>
      <c r="DS16" s="6" t="b">
        <v>1</v>
      </c>
      <c r="DT16" s="6">
        <v>2</v>
      </c>
      <c r="DU16" s="6" t="b">
        <v>0</v>
      </c>
      <c r="DV16" s="6"/>
      <c r="DW16" s="6" t="b">
        <v>1</v>
      </c>
      <c r="DX16" s="6"/>
      <c r="DY16" s="6"/>
    </row>
    <row r="17" spans="1:129" x14ac:dyDescent="0.25">
      <c r="A17" s="6" t="s">
        <v>0</v>
      </c>
      <c r="B17" s="6" t="s">
        <v>8</v>
      </c>
      <c r="C17" s="6" t="s">
        <v>739</v>
      </c>
      <c r="D17" s="6" t="s">
        <v>740</v>
      </c>
      <c r="E17" s="6" t="s">
        <v>209</v>
      </c>
      <c r="F17" s="6" t="s">
        <v>125</v>
      </c>
      <c r="G17" s="6">
        <v>115</v>
      </c>
      <c r="H17" s="6">
        <v>602</v>
      </c>
      <c r="I17" s="6">
        <v>115</v>
      </c>
      <c r="J17" s="6">
        <v>594</v>
      </c>
      <c r="K17" s="6">
        <v>115</v>
      </c>
      <c r="L17" s="6">
        <v>88</v>
      </c>
      <c r="M17" s="6" t="s">
        <v>0</v>
      </c>
      <c r="N17" s="6" t="s">
        <v>8</v>
      </c>
      <c r="O17" s="6" t="s">
        <v>741</v>
      </c>
      <c r="P17" s="6" t="s">
        <v>742</v>
      </c>
      <c r="Q17" s="6" t="s">
        <v>739</v>
      </c>
      <c r="R17" s="6" t="s">
        <v>740</v>
      </c>
      <c r="S17" s="6">
        <v>97.537099999999995</v>
      </c>
      <c r="T17" s="6">
        <v>24.461033</v>
      </c>
      <c r="U17" s="6">
        <v>360</v>
      </c>
      <c r="V17" s="6" t="s">
        <v>125</v>
      </c>
      <c r="W17" s="6">
        <v>882</v>
      </c>
      <c r="X17" s="6" t="s">
        <v>1136</v>
      </c>
      <c r="Y17" s="6">
        <v>30</v>
      </c>
      <c r="Z17" s="6">
        <v>10</v>
      </c>
      <c r="AA17" s="6">
        <v>2015</v>
      </c>
      <c r="AB17" s="6" t="s">
        <v>691</v>
      </c>
      <c r="AC17" s="6"/>
      <c r="AD17" s="6" t="s">
        <v>539</v>
      </c>
      <c r="AE17" s="6"/>
      <c r="AF17" s="6">
        <v>26</v>
      </c>
      <c r="AG17" s="6">
        <v>9</v>
      </c>
      <c r="AH17" s="6">
        <v>2015</v>
      </c>
      <c r="AI17" s="6">
        <v>25</v>
      </c>
      <c r="AJ17" s="6">
        <v>10</v>
      </c>
      <c r="AK17" s="6">
        <v>2015</v>
      </c>
      <c r="AL17" s="6"/>
      <c r="AM17" s="6" t="s">
        <v>540</v>
      </c>
      <c r="AN17" s="6" t="s">
        <v>541</v>
      </c>
      <c r="AO17" s="6">
        <v>30</v>
      </c>
      <c r="AP17" s="6"/>
      <c r="AQ17" s="6" t="s">
        <v>588</v>
      </c>
      <c r="AR17" s="6" t="s">
        <v>541</v>
      </c>
      <c r="AS17" s="6">
        <v>52</v>
      </c>
      <c r="AT17" s="6"/>
      <c r="AU17" s="6" t="s">
        <v>588</v>
      </c>
      <c r="AV17" s="6" t="s">
        <v>548</v>
      </c>
      <c r="AW17" s="6">
        <v>43</v>
      </c>
      <c r="AX17" s="6"/>
      <c r="AY17" s="6" t="s">
        <v>1154</v>
      </c>
      <c r="AZ17" s="6" t="s">
        <v>1160</v>
      </c>
      <c r="BA17" s="6"/>
      <c r="BB17" s="6"/>
      <c r="BC17" s="6"/>
      <c r="BD17" s="6"/>
      <c r="BE17" s="6"/>
      <c r="BF17" s="6"/>
      <c r="BG17" s="6">
        <v>8</v>
      </c>
      <c r="BH17" s="6">
        <v>2011</v>
      </c>
      <c r="BI17" s="6"/>
      <c r="BJ17" s="6">
        <v>120</v>
      </c>
      <c r="BK17" s="6">
        <v>60</v>
      </c>
      <c r="BL17" s="6"/>
      <c r="BM17" s="6"/>
      <c r="BN17" s="6">
        <v>120</v>
      </c>
      <c r="BO17" s="6">
        <v>60</v>
      </c>
      <c r="BP17" s="6"/>
      <c r="BQ17" s="6" t="s">
        <v>708</v>
      </c>
      <c r="BR17" s="6">
        <v>28</v>
      </c>
      <c r="BS17" s="6"/>
      <c r="BT17" s="6" t="b">
        <v>1</v>
      </c>
      <c r="BU17" s="6" t="b">
        <v>1</v>
      </c>
      <c r="BV17" s="6" t="s">
        <v>706</v>
      </c>
      <c r="BW17" s="6" t="s">
        <v>1161</v>
      </c>
      <c r="BX17" s="6" t="s">
        <v>1162</v>
      </c>
      <c r="BY17" s="6" t="b">
        <v>1</v>
      </c>
      <c r="BZ17" s="6" t="s">
        <v>321</v>
      </c>
      <c r="CA17" s="6" t="b">
        <v>0</v>
      </c>
      <c r="CB17" s="6" t="b">
        <v>0</v>
      </c>
      <c r="CC17" s="6" t="b">
        <v>0</v>
      </c>
      <c r="CD17" s="6" t="b">
        <v>1</v>
      </c>
      <c r="CE17" s="6" t="b">
        <v>1</v>
      </c>
      <c r="CF17" s="6" t="b">
        <v>0</v>
      </c>
      <c r="CG17" s="6">
        <v>7</v>
      </c>
      <c r="CH17" s="6">
        <v>3</v>
      </c>
      <c r="CI17" s="6">
        <v>10</v>
      </c>
      <c r="CJ17" s="6">
        <v>1</v>
      </c>
      <c r="CK17" s="6">
        <v>0</v>
      </c>
      <c r="CL17" s="6">
        <v>1</v>
      </c>
      <c r="CM17" s="6">
        <v>115</v>
      </c>
      <c r="CN17" s="6">
        <v>594</v>
      </c>
      <c r="CO17" s="6">
        <v>115</v>
      </c>
      <c r="CP17" s="6"/>
      <c r="CQ17" s="6"/>
      <c r="CR17" s="6"/>
      <c r="CS17" s="6"/>
      <c r="CT17" s="6"/>
      <c r="CU17" s="6"/>
      <c r="CV17" s="6"/>
      <c r="CW17" s="6"/>
      <c r="CX17" s="6" t="b">
        <v>1</v>
      </c>
      <c r="CY17" s="6"/>
      <c r="CZ17" s="6" t="b">
        <v>1</v>
      </c>
      <c r="DA17" s="6"/>
      <c r="DB17" s="6"/>
      <c r="DC17" s="6"/>
      <c r="DD17" s="6"/>
      <c r="DE17" s="6"/>
      <c r="DF17" s="6"/>
      <c r="DG17" s="6"/>
      <c r="DH17" s="6"/>
      <c r="DI17" s="6" t="b">
        <v>0</v>
      </c>
      <c r="DJ17" s="6" t="b">
        <v>1</v>
      </c>
      <c r="DK17" s="6" t="b">
        <v>1</v>
      </c>
      <c r="DL17" s="6" t="b">
        <v>0</v>
      </c>
      <c r="DM17" s="6" t="b">
        <v>0</v>
      </c>
      <c r="DN17" s="6" t="b">
        <v>0</v>
      </c>
      <c r="DO17" s="6" t="b">
        <v>0</v>
      </c>
      <c r="DP17" s="6"/>
      <c r="DQ17" s="6" t="b">
        <v>0</v>
      </c>
      <c r="DR17" s="6"/>
      <c r="DS17" s="6" t="b">
        <v>1</v>
      </c>
      <c r="DT17" s="6">
        <v>36</v>
      </c>
      <c r="DU17" s="6" t="b">
        <v>0</v>
      </c>
      <c r="DV17" s="6"/>
      <c r="DW17" s="6" t="b">
        <v>0</v>
      </c>
      <c r="DX17" s="6"/>
      <c r="DY17" s="6"/>
    </row>
    <row r="18" spans="1:129" x14ac:dyDescent="0.25">
      <c r="A18" s="6" t="s">
        <v>0</v>
      </c>
      <c r="B18" s="6" t="s">
        <v>5</v>
      </c>
      <c r="C18" s="6" t="s">
        <v>267</v>
      </c>
      <c r="D18" s="6" t="s">
        <v>268</v>
      </c>
      <c r="E18" s="6" t="s">
        <v>97</v>
      </c>
      <c r="F18" s="6" t="s">
        <v>125</v>
      </c>
      <c r="G18" s="6">
        <v>110</v>
      </c>
      <c r="H18" s="6">
        <v>509</v>
      </c>
      <c r="I18" s="6">
        <v>80</v>
      </c>
      <c r="J18" s="6">
        <v>324</v>
      </c>
      <c r="K18" s="6">
        <v>110</v>
      </c>
      <c r="L18" s="6">
        <v>506</v>
      </c>
      <c r="M18" s="6" t="s">
        <v>0</v>
      </c>
      <c r="N18" s="6" t="s">
        <v>5</v>
      </c>
      <c r="O18" s="6" t="s">
        <v>567</v>
      </c>
      <c r="P18" s="6" t="s">
        <v>567</v>
      </c>
      <c r="Q18" s="6" t="s">
        <v>267</v>
      </c>
      <c r="R18" s="6" t="s">
        <v>268</v>
      </c>
      <c r="S18" s="6">
        <v>97.404195925926004</v>
      </c>
      <c r="T18" s="6">
        <v>25.321710740740698</v>
      </c>
      <c r="U18" s="6">
        <v>0</v>
      </c>
      <c r="V18" s="6" t="s">
        <v>125</v>
      </c>
      <c r="W18" s="6">
        <v>852</v>
      </c>
      <c r="X18" s="6" t="s">
        <v>545</v>
      </c>
      <c r="Y18" s="6">
        <v>22</v>
      </c>
      <c r="Z18" s="6">
        <v>10</v>
      </c>
      <c r="AA18" s="6">
        <v>2015</v>
      </c>
      <c r="AB18" s="6" t="s">
        <v>544</v>
      </c>
      <c r="AC18" s="6"/>
      <c r="AD18" s="6" t="s">
        <v>539</v>
      </c>
      <c r="AE18" s="6"/>
      <c r="AF18" s="6">
        <v>17</v>
      </c>
      <c r="AG18" s="6">
        <v>9</v>
      </c>
      <c r="AH18" s="6">
        <v>2015</v>
      </c>
      <c r="AI18" s="6">
        <v>19</v>
      </c>
      <c r="AJ18" s="6">
        <v>9</v>
      </c>
      <c r="AK18" s="6">
        <v>2015</v>
      </c>
      <c r="AL18" s="6"/>
      <c r="AM18" s="6" t="s">
        <v>588</v>
      </c>
      <c r="AN18" s="6" t="s">
        <v>541</v>
      </c>
      <c r="AO18" s="6">
        <v>55</v>
      </c>
      <c r="AP18" s="6"/>
      <c r="AQ18" s="6"/>
      <c r="AR18" s="6"/>
      <c r="AS18" s="6"/>
      <c r="AT18" s="6"/>
      <c r="AU18" s="6"/>
      <c r="AV18" s="6"/>
      <c r="AW18" s="6"/>
      <c r="AX18" s="6"/>
      <c r="AY18" s="6"/>
      <c r="AZ18" s="6"/>
      <c r="BA18" s="6"/>
      <c r="BB18" s="6"/>
      <c r="BC18" s="6"/>
      <c r="BD18" s="6"/>
      <c r="BE18" s="6"/>
      <c r="BF18" s="6"/>
      <c r="BG18" s="6">
        <v>5</v>
      </c>
      <c r="BH18" s="6">
        <v>2011</v>
      </c>
      <c r="BI18" s="6"/>
      <c r="BJ18" s="6">
        <v>40</v>
      </c>
      <c r="BK18" s="6"/>
      <c r="BL18" s="6"/>
      <c r="BM18" s="6"/>
      <c r="BN18" s="6">
        <v>40</v>
      </c>
      <c r="BO18" s="6"/>
      <c r="BP18" s="6"/>
      <c r="BQ18" s="6" t="s">
        <v>568</v>
      </c>
      <c r="BR18" s="6">
        <v>4</v>
      </c>
      <c r="BS18" s="6"/>
      <c r="BT18" s="6" t="b">
        <v>0</v>
      </c>
      <c r="BU18" s="6" t="b">
        <v>1</v>
      </c>
      <c r="BV18" s="6" t="s">
        <v>545</v>
      </c>
      <c r="BW18" s="6" t="s">
        <v>569</v>
      </c>
      <c r="BX18" s="6" t="s">
        <v>1163</v>
      </c>
      <c r="BY18" s="6" t="b">
        <v>1</v>
      </c>
      <c r="BZ18" s="6" t="s">
        <v>321</v>
      </c>
      <c r="CA18" s="6" t="b">
        <v>1</v>
      </c>
      <c r="CB18" s="6" t="b">
        <v>0</v>
      </c>
      <c r="CC18" s="6" t="b">
        <v>0</v>
      </c>
      <c r="CD18" s="6" t="b">
        <v>1</v>
      </c>
      <c r="CE18" s="6" t="b">
        <v>1</v>
      </c>
      <c r="CF18" s="6" t="b">
        <v>0</v>
      </c>
      <c r="CG18" s="6">
        <v>3</v>
      </c>
      <c r="CH18" s="6">
        <v>2</v>
      </c>
      <c r="CI18" s="6">
        <v>5</v>
      </c>
      <c r="CJ18" s="6">
        <v>1</v>
      </c>
      <c r="CK18" s="6">
        <v>1</v>
      </c>
      <c r="CL18" s="6">
        <v>2</v>
      </c>
      <c r="CM18" s="6">
        <v>80</v>
      </c>
      <c r="CN18" s="6">
        <v>324</v>
      </c>
      <c r="CO18" s="6">
        <v>110</v>
      </c>
      <c r="CP18" s="6">
        <v>1</v>
      </c>
      <c r="CQ18" s="6">
        <v>6</v>
      </c>
      <c r="CR18" s="6" t="s">
        <v>326</v>
      </c>
      <c r="CS18" s="6"/>
      <c r="CT18" s="6"/>
      <c r="CU18" s="6"/>
      <c r="CV18" s="6"/>
      <c r="CW18" s="6"/>
      <c r="CX18" s="6" t="b">
        <v>1</v>
      </c>
      <c r="CY18" s="6"/>
      <c r="CZ18" s="6" t="b">
        <v>1</v>
      </c>
      <c r="DA18" s="6">
        <v>7</v>
      </c>
      <c r="DB18" s="6">
        <v>2</v>
      </c>
      <c r="DC18" s="6">
        <v>1</v>
      </c>
      <c r="DD18" s="6"/>
      <c r="DE18" s="6">
        <v>8</v>
      </c>
      <c r="DF18" s="6">
        <v>2</v>
      </c>
      <c r="DG18" s="6">
        <v>1</v>
      </c>
      <c r="DH18" s="6"/>
      <c r="DI18" s="6" t="b">
        <v>1</v>
      </c>
      <c r="DJ18" s="6" t="b">
        <v>0</v>
      </c>
      <c r="DK18" s="6" t="b">
        <v>0</v>
      </c>
      <c r="DL18" s="6" t="b">
        <v>0</v>
      </c>
      <c r="DM18" s="6" t="b">
        <v>0</v>
      </c>
      <c r="DN18" s="6" t="b">
        <v>0</v>
      </c>
      <c r="DO18" s="6" t="b">
        <v>0</v>
      </c>
      <c r="DP18" s="6"/>
      <c r="DQ18" s="6" t="b">
        <v>0</v>
      </c>
      <c r="DR18" s="6"/>
      <c r="DS18" s="6" t="b">
        <v>0</v>
      </c>
      <c r="DT18" s="6"/>
      <c r="DU18" s="6" t="b">
        <v>0</v>
      </c>
      <c r="DV18" s="6"/>
      <c r="DW18" s="6" t="b">
        <v>1</v>
      </c>
      <c r="DX18" s="6">
        <v>182</v>
      </c>
      <c r="DY18" s="6"/>
    </row>
    <row r="19" spans="1:129" x14ac:dyDescent="0.25">
      <c r="A19" s="6" t="s">
        <v>0</v>
      </c>
      <c r="B19" s="6" t="s">
        <v>5</v>
      </c>
      <c r="C19" s="6" t="s">
        <v>834</v>
      </c>
      <c r="D19" s="6" t="s">
        <v>835</v>
      </c>
      <c r="E19" s="6" t="s">
        <v>209</v>
      </c>
      <c r="F19" s="6" t="s">
        <v>125</v>
      </c>
      <c r="G19" s="6">
        <v>169</v>
      </c>
      <c r="H19" s="6">
        <v>1216</v>
      </c>
      <c r="I19" s="6">
        <v>176</v>
      </c>
      <c r="J19" s="6">
        <v>1216</v>
      </c>
      <c r="K19" s="6">
        <v>176</v>
      </c>
      <c r="L19" s="6">
        <v>1216</v>
      </c>
      <c r="M19" s="6" t="s">
        <v>0</v>
      </c>
      <c r="N19" s="6" t="s">
        <v>5</v>
      </c>
      <c r="O19" s="6" t="s">
        <v>703</v>
      </c>
      <c r="P19" s="6" t="s">
        <v>836</v>
      </c>
      <c r="Q19" s="6" t="s">
        <v>834</v>
      </c>
      <c r="R19" s="6" t="s">
        <v>835</v>
      </c>
      <c r="S19" s="6">
        <v>97.807182999999995</v>
      </c>
      <c r="T19" s="6">
        <v>25.200333000000001</v>
      </c>
      <c r="U19" s="6">
        <v>1023</v>
      </c>
      <c r="V19" s="6" t="s">
        <v>125</v>
      </c>
      <c r="W19" s="6">
        <v>932</v>
      </c>
      <c r="X19" s="6" t="s">
        <v>1164</v>
      </c>
      <c r="Y19" s="6">
        <v>13</v>
      </c>
      <c r="Z19" s="6">
        <v>10</v>
      </c>
      <c r="AA19" s="6">
        <v>2015</v>
      </c>
      <c r="AB19" s="6" t="s">
        <v>538</v>
      </c>
      <c r="AC19" s="6"/>
      <c r="AD19" s="6" t="s">
        <v>539</v>
      </c>
      <c r="AE19" s="6"/>
      <c r="AF19" s="6">
        <v>20</v>
      </c>
      <c r="AG19" s="6">
        <v>9</v>
      </c>
      <c r="AH19" s="6">
        <v>2015</v>
      </c>
      <c r="AI19" s="6">
        <v>22</v>
      </c>
      <c r="AJ19" s="6">
        <v>9</v>
      </c>
      <c r="AK19" s="6">
        <v>2015</v>
      </c>
      <c r="AL19" s="6"/>
      <c r="AM19" s="6" t="s">
        <v>540</v>
      </c>
      <c r="AN19" s="6" t="s">
        <v>541</v>
      </c>
      <c r="AO19" s="6">
        <v>35</v>
      </c>
      <c r="AP19" s="6"/>
      <c r="AQ19" s="6"/>
      <c r="AR19" s="6"/>
      <c r="AS19" s="6"/>
      <c r="AT19" s="6"/>
      <c r="AU19" s="6"/>
      <c r="AV19" s="6"/>
      <c r="AW19" s="6"/>
      <c r="AX19" s="6"/>
      <c r="AY19" s="6"/>
      <c r="AZ19" s="6"/>
      <c r="BA19" s="6"/>
      <c r="BB19" s="6"/>
      <c r="BC19" s="6"/>
      <c r="BD19" s="6"/>
      <c r="BE19" s="6"/>
      <c r="BF19" s="6"/>
      <c r="BG19" s="6">
        <v>7</v>
      </c>
      <c r="BH19" s="6">
        <v>2012</v>
      </c>
      <c r="BI19" s="6"/>
      <c r="BJ19" s="6">
        <v>180</v>
      </c>
      <c r="BK19" s="6"/>
      <c r="BL19" s="6"/>
      <c r="BM19" s="6"/>
      <c r="BN19" s="6">
        <v>180</v>
      </c>
      <c r="BO19" s="6"/>
      <c r="BP19" s="6"/>
      <c r="BQ19" s="6" t="s">
        <v>843</v>
      </c>
      <c r="BR19" s="6">
        <v>65</v>
      </c>
      <c r="BS19" s="6"/>
      <c r="BT19" s="6" t="b">
        <v>1</v>
      </c>
      <c r="BU19" s="6" t="b">
        <v>1</v>
      </c>
      <c r="BV19" s="6" t="s">
        <v>538</v>
      </c>
      <c r="BW19" s="6" t="s">
        <v>1165</v>
      </c>
      <c r="BX19" s="6"/>
      <c r="BY19" s="6" t="b">
        <v>1</v>
      </c>
      <c r="BZ19" s="6" t="s">
        <v>321</v>
      </c>
      <c r="CA19" s="6" t="b">
        <v>0</v>
      </c>
      <c r="CB19" s="6" t="b">
        <v>1</v>
      </c>
      <c r="CC19" s="6" t="b">
        <v>0</v>
      </c>
      <c r="CD19" s="6" t="b">
        <v>1</v>
      </c>
      <c r="CE19" s="6" t="b">
        <v>1</v>
      </c>
      <c r="CF19" s="6" t="b">
        <v>1</v>
      </c>
      <c r="CG19" s="6">
        <v>7</v>
      </c>
      <c r="CH19" s="6">
        <v>6</v>
      </c>
      <c r="CI19" s="6">
        <v>13</v>
      </c>
      <c r="CJ19" s="6">
        <v>1</v>
      </c>
      <c r="CK19" s="6">
        <v>2</v>
      </c>
      <c r="CL19" s="6">
        <v>3</v>
      </c>
      <c r="CM19" s="6">
        <v>176</v>
      </c>
      <c r="CN19" s="6">
        <v>1216</v>
      </c>
      <c r="CO19" s="6">
        <v>176</v>
      </c>
      <c r="CP19" s="6"/>
      <c r="CQ19" s="6"/>
      <c r="CR19" s="6"/>
      <c r="CS19" s="6"/>
      <c r="CT19" s="6"/>
      <c r="CU19" s="6"/>
      <c r="CV19" s="6"/>
      <c r="CW19" s="6"/>
      <c r="CX19" s="6" t="b">
        <v>1</v>
      </c>
      <c r="CY19" s="6">
        <v>1</v>
      </c>
      <c r="CZ19" s="6" t="b">
        <v>1</v>
      </c>
      <c r="DA19" s="6">
        <v>11</v>
      </c>
      <c r="DB19" s="6">
        <v>14</v>
      </c>
      <c r="DC19" s="6">
        <v>2</v>
      </c>
      <c r="DD19" s="6">
        <v>2</v>
      </c>
      <c r="DE19" s="6">
        <v>13</v>
      </c>
      <c r="DF19" s="6">
        <v>16</v>
      </c>
      <c r="DG19" s="6">
        <v>2</v>
      </c>
      <c r="DH19" s="6"/>
      <c r="DI19" s="6" t="b">
        <v>0</v>
      </c>
      <c r="DJ19" s="6" t="b">
        <v>0</v>
      </c>
      <c r="DK19" s="6" t="b">
        <v>1</v>
      </c>
      <c r="DL19" s="6" t="b">
        <v>0</v>
      </c>
      <c r="DM19" s="6" t="b">
        <v>1</v>
      </c>
      <c r="DN19" s="6" t="b">
        <v>0</v>
      </c>
      <c r="DO19" s="6" t="b">
        <v>0</v>
      </c>
      <c r="DP19" s="6"/>
      <c r="DQ19" s="6" t="b">
        <v>0</v>
      </c>
      <c r="DR19" s="6"/>
      <c r="DS19" s="6" t="b">
        <v>0</v>
      </c>
      <c r="DT19" s="6"/>
      <c r="DU19" s="6" t="b">
        <v>1</v>
      </c>
      <c r="DV19" s="6"/>
      <c r="DW19" s="6" t="b">
        <v>1</v>
      </c>
      <c r="DX19" s="6"/>
      <c r="DY19" s="6" t="s">
        <v>1166</v>
      </c>
    </row>
    <row r="20" spans="1:129" x14ac:dyDescent="0.25">
      <c r="A20" s="6" t="s">
        <v>0</v>
      </c>
      <c r="B20" s="6" t="s">
        <v>13</v>
      </c>
      <c r="C20" s="6" t="s">
        <v>195</v>
      </c>
      <c r="D20" s="6" t="s">
        <v>196</v>
      </c>
      <c r="E20" s="6" t="s">
        <v>97</v>
      </c>
      <c r="F20" s="6" t="s">
        <v>132</v>
      </c>
      <c r="G20" s="6">
        <v>20</v>
      </c>
      <c r="H20" s="6">
        <v>64</v>
      </c>
      <c r="I20" s="6">
        <v>14</v>
      </c>
      <c r="J20" s="6">
        <v>52</v>
      </c>
      <c r="K20" s="6">
        <v>14</v>
      </c>
      <c r="L20" s="6">
        <v>52</v>
      </c>
      <c r="M20" s="6" t="s">
        <v>0</v>
      </c>
      <c r="N20" s="6" t="s">
        <v>13</v>
      </c>
      <c r="O20" s="6" t="s">
        <v>626</v>
      </c>
      <c r="P20" s="6" t="s">
        <v>627</v>
      </c>
      <c r="Q20" s="6" t="s">
        <v>195</v>
      </c>
      <c r="R20" s="6" t="s">
        <v>196</v>
      </c>
      <c r="S20" s="6">
        <v>96.705960000000005</v>
      </c>
      <c r="T20" s="6">
        <v>25.51352</v>
      </c>
      <c r="U20" s="6">
        <v>0</v>
      </c>
      <c r="V20" s="6" t="s">
        <v>132</v>
      </c>
      <c r="W20" s="6">
        <v>958</v>
      </c>
      <c r="X20" s="6" t="s">
        <v>538</v>
      </c>
      <c r="Y20" s="6">
        <v>2</v>
      </c>
      <c r="Z20" s="6">
        <v>10</v>
      </c>
      <c r="AA20" s="6">
        <v>2015</v>
      </c>
      <c r="AB20" s="6" t="s">
        <v>538</v>
      </c>
      <c r="AC20" s="6"/>
      <c r="AD20" s="6" t="s">
        <v>539</v>
      </c>
      <c r="AE20" s="6"/>
      <c r="AF20" s="6">
        <v>17</v>
      </c>
      <c r="AG20" s="6">
        <v>9</v>
      </c>
      <c r="AH20" s="6">
        <v>2015</v>
      </c>
      <c r="AI20" s="6">
        <v>17</v>
      </c>
      <c r="AJ20" s="6">
        <v>9</v>
      </c>
      <c r="AK20" s="6">
        <v>2015</v>
      </c>
      <c r="AL20" s="6"/>
      <c r="AM20" s="6" t="s">
        <v>540</v>
      </c>
      <c r="AN20" s="6" t="s">
        <v>541</v>
      </c>
      <c r="AO20" s="6">
        <v>45</v>
      </c>
      <c r="AP20" s="6"/>
      <c r="AQ20" s="6"/>
      <c r="AR20" s="6"/>
      <c r="AS20" s="6"/>
      <c r="AT20" s="6"/>
      <c r="AU20" s="6"/>
      <c r="AV20" s="6"/>
      <c r="AW20" s="6"/>
      <c r="AX20" s="6"/>
      <c r="AY20" s="6"/>
      <c r="AZ20" s="6"/>
      <c r="BA20" s="6"/>
      <c r="BB20" s="6"/>
      <c r="BC20" s="6"/>
      <c r="BD20" s="6"/>
      <c r="BE20" s="6"/>
      <c r="BF20" s="6"/>
      <c r="BG20" s="6">
        <v>10</v>
      </c>
      <c r="BH20" s="6">
        <v>2012</v>
      </c>
      <c r="BI20" s="6"/>
      <c r="BJ20" s="6"/>
      <c r="BK20" s="6"/>
      <c r="BL20" s="6"/>
      <c r="BM20" s="6"/>
      <c r="BN20" s="6"/>
      <c r="BO20" s="6"/>
      <c r="BP20" s="6"/>
      <c r="BQ20" s="6" t="s">
        <v>628</v>
      </c>
      <c r="BR20" s="6">
        <v>1</v>
      </c>
      <c r="BS20" s="6"/>
      <c r="BT20" s="6" t="b">
        <v>0</v>
      </c>
      <c r="BU20" s="6" t="b">
        <v>1</v>
      </c>
      <c r="BV20" s="6" t="s">
        <v>538</v>
      </c>
      <c r="BW20" s="6" t="s">
        <v>1167</v>
      </c>
      <c r="BX20" s="6" t="s">
        <v>1168</v>
      </c>
      <c r="BY20" s="6" t="b">
        <v>1</v>
      </c>
      <c r="BZ20" s="6" t="s">
        <v>321</v>
      </c>
      <c r="CA20" s="6" t="b">
        <v>0</v>
      </c>
      <c r="CB20" s="6" t="b">
        <v>1</v>
      </c>
      <c r="CC20" s="6" t="b">
        <v>0</v>
      </c>
      <c r="CD20" s="6" t="b">
        <v>1</v>
      </c>
      <c r="CE20" s="6" t="b">
        <v>1</v>
      </c>
      <c r="CF20" s="6" t="b">
        <v>1</v>
      </c>
      <c r="CG20" s="6">
        <v>1</v>
      </c>
      <c r="CH20" s="6">
        <v>1</v>
      </c>
      <c r="CI20" s="6">
        <v>2</v>
      </c>
      <c r="CJ20" s="6"/>
      <c r="CK20" s="6">
        <v>1</v>
      </c>
      <c r="CL20" s="6">
        <v>1</v>
      </c>
      <c r="CM20" s="6">
        <v>14</v>
      </c>
      <c r="CN20" s="6">
        <v>52</v>
      </c>
      <c r="CO20" s="6">
        <v>14</v>
      </c>
      <c r="CP20" s="6"/>
      <c r="CQ20" s="6">
        <v>1</v>
      </c>
      <c r="CR20" s="6" t="s">
        <v>322</v>
      </c>
      <c r="CS20" s="6"/>
      <c r="CT20" s="6"/>
      <c r="CU20" s="6"/>
      <c r="CV20" s="6"/>
      <c r="CW20" s="6"/>
      <c r="CX20" s="6" t="b">
        <v>1</v>
      </c>
      <c r="CY20" s="6"/>
      <c r="CZ20" s="6" t="b">
        <v>1</v>
      </c>
      <c r="DA20" s="6">
        <v>1</v>
      </c>
      <c r="DB20" s="6">
        <v>2</v>
      </c>
      <c r="DC20" s="6">
        <v>3</v>
      </c>
      <c r="DD20" s="6">
        <v>1</v>
      </c>
      <c r="DE20" s="6">
        <v>4</v>
      </c>
      <c r="DF20" s="6">
        <v>3</v>
      </c>
      <c r="DG20" s="6"/>
      <c r="DH20" s="6"/>
      <c r="DI20" s="6" t="b">
        <v>0</v>
      </c>
      <c r="DJ20" s="6" t="b">
        <v>0</v>
      </c>
      <c r="DK20" s="6" t="b">
        <v>1</v>
      </c>
      <c r="DL20" s="6" t="b">
        <v>0</v>
      </c>
      <c r="DM20" s="6" t="b">
        <v>1</v>
      </c>
      <c r="DN20" s="6" t="b">
        <v>0</v>
      </c>
      <c r="DO20" s="6" t="b">
        <v>0</v>
      </c>
      <c r="DP20" s="6"/>
      <c r="DQ20" s="6" t="b">
        <v>0</v>
      </c>
      <c r="DR20" s="6"/>
      <c r="DS20" s="6" t="b">
        <v>1</v>
      </c>
      <c r="DT20" s="6">
        <v>1</v>
      </c>
      <c r="DU20" s="6" t="b">
        <v>0</v>
      </c>
      <c r="DV20" s="6"/>
      <c r="DW20" s="6" t="b">
        <v>0</v>
      </c>
      <c r="DX20" s="6"/>
      <c r="DY20" s="6"/>
    </row>
    <row r="21" spans="1:129" x14ac:dyDescent="0.25">
      <c r="A21" s="6" t="s">
        <v>0</v>
      </c>
      <c r="B21" s="6" t="s">
        <v>13</v>
      </c>
      <c r="C21" s="6" t="s">
        <v>179</v>
      </c>
      <c r="D21" s="6" t="s">
        <v>180</v>
      </c>
      <c r="E21" s="6" t="s">
        <v>97</v>
      </c>
      <c r="F21" s="6" t="s">
        <v>125</v>
      </c>
      <c r="G21" s="6">
        <v>13</v>
      </c>
      <c r="H21" s="6">
        <v>70</v>
      </c>
      <c r="I21" s="6">
        <v>8</v>
      </c>
      <c r="J21" s="6">
        <v>49</v>
      </c>
      <c r="K21" s="6">
        <v>12</v>
      </c>
      <c r="L21" s="6">
        <v>70</v>
      </c>
      <c r="M21" s="6" t="s">
        <v>0</v>
      </c>
      <c r="N21" s="6" t="s">
        <v>13</v>
      </c>
      <c r="O21" s="6" t="s">
        <v>608</v>
      </c>
      <c r="P21" s="6" t="s">
        <v>609</v>
      </c>
      <c r="Q21" s="6" t="s">
        <v>179</v>
      </c>
      <c r="R21" s="6" t="s">
        <v>180</v>
      </c>
      <c r="S21" s="6">
        <v>96.316564</v>
      </c>
      <c r="T21" s="6">
        <v>25.615960999999999</v>
      </c>
      <c r="U21" s="6">
        <v>281</v>
      </c>
      <c r="V21" s="6" t="s">
        <v>125</v>
      </c>
      <c r="W21" s="6">
        <v>871</v>
      </c>
      <c r="X21" s="6" t="s">
        <v>544</v>
      </c>
      <c r="Y21" s="6">
        <v>3</v>
      </c>
      <c r="Z21" s="6">
        <v>9</v>
      </c>
      <c r="AA21" s="6">
        <v>2015</v>
      </c>
      <c r="AB21" s="6" t="s">
        <v>544</v>
      </c>
      <c r="AC21" s="6"/>
      <c r="AD21" s="6" t="s">
        <v>539</v>
      </c>
      <c r="AE21" s="6"/>
      <c r="AF21" s="6">
        <v>30</v>
      </c>
      <c r="AG21" s="6">
        <v>9</v>
      </c>
      <c r="AH21" s="6">
        <v>2015</v>
      </c>
      <c r="AI21" s="6">
        <v>30</v>
      </c>
      <c r="AJ21" s="6">
        <v>9</v>
      </c>
      <c r="AK21" s="6">
        <v>2015</v>
      </c>
      <c r="AL21" s="6"/>
      <c r="AM21" s="6" t="s">
        <v>540</v>
      </c>
      <c r="AN21" s="6" t="s">
        <v>541</v>
      </c>
      <c r="AO21" s="6">
        <v>36</v>
      </c>
      <c r="AP21" s="6"/>
      <c r="AQ21" s="6" t="s">
        <v>588</v>
      </c>
      <c r="AR21" s="6" t="s">
        <v>548</v>
      </c>
      <c r="AS21" s="6">
        <v>40</v>
      </c>
      <c r="AT21" s="6"/>
      <c r="AU21" s="6"/>
      <c r="AV21" s="6"/>
      <c r="AW21" s="6"/>
      <c r="AX21" s="6"/>
      <c r="AY21" s="6"/>
      <c r="AZ21" s="6"/>
      <c r="BA21" s="6"/>
      <c r="BB21" s="6"/>
      <c r="BC21" s="6"/>
      <c r="BD21" s="6"/>
      <c r="BE21" s="6"/>
      <c r="BF21" s="6"/>
      <c r="BG21" s="6">
        <v>8</v>
      </c>
      <c r="BH21" s="6">
        <v>2012</v>
      </c>
      <c r="BI21" s="6"/>
      <c r="BJ21" s="6"/>
      <c r="BK21" s="6"/>
      <c r="BL21" s="6"/>
      <c r="BM21" s="6"/>
      <c r="BN21" s="6"/>
      <c r="BO21" s="6"/>
      <c r="BP21" s="6"/>
      <c r="BQ21" s="6"/>
      <c r="BR21" s="6"/>
      <c r="BS21" s="6"/>
      <c r="BT21" s="6" t="b">
        <v>0</v>
      </c>
      <c r="BU21" s="6" t="b">
        <v>1</v>
      </c>
      <c r="BV21" s="6" t="s">
        <v>545</v>
      </c>
      <c r="BW21" s="6" t="s">
        <v>642</v>
      </c>
      <c r="BX21" s="6" t="s">
        <v>643</v>
      </c>
      <c r="BY21" s="6" t="b">
        <v>1</v>
      </c>
      <c r="BZ21" s="6" t="s">
        <v>321</v>
      </c>
      <c r="CA21" s="6" t="b">
        <v>0</v>
      </c>
      <c r="CB21" s="6" t="b">
        <v>1</v>
      </c>
      <c r="CC21" s="6" t="b">
        <v>0</v>
      </c>
      <c r="CD21" s="6" t="b">
        <v>0</v>
      </c>
      <c r="CE21" s="6" t="b">
        <v>1</v>
      </c>
      <c r="CF21" s="6" t="b">
        <v>1</v>
      </c>
      <c r="CG21" s="6"/>
      <c r="CH21" s="6"/>
      <c r="CI21" s="6"/>
      <c r="CJ21" s="6"/>
      <c r="CK21" s="6"/>
      <c r="CL21" s="6"/>
      <c r="CM21" s="6">
        <v>8</v>
      </c>
      <c r="CN21" s="6">
        <v>49</v>
      </c>
      <c r="CO21" s="6">
        <v>12</v>
      </c>
      <c r="CP21" s="6"/>
      <c r="CQ21" s="6"/>
      <c r="CR21" s="6"/>
      <c r="CS21" s="6"/>
      <c r="CT21" s="6"/>
      <c r="CU21" s="6"/>
      <c r="CV21" s="6"/>
      <c r="CW21" s="6"/>
      <c r="CX21" s="6" t="b">
        <v>0</v>
      </c>
      <c r="CY21" s="6"/>
      <c r="CZ21" s="6" t="b">
        <v>1</v>
      </c>
      <c r="DA21" s="6">
        <v>2</v>
      </c>
      <c r="DB21" s="6">
        <v>2</v>
      </c>
      <c r="DC21" s="6">
        <v>1</v>
      </c>
      <c r="DD21" s="6"/>
      <c r="DE21" s="6">
        <v>3</v>
      </c>
      <c r="DF21" s="6">
        <v>2</v>
      </c>
      <c r="DG21" s="6">
        <v>1</v>
      </c>
      <c r="DH21" s="6"/>
      <c r="DI21" s="6" t="b">
        <v>1</v>
      </c>
      <c r="DJ21" s="6" t="b">
        <v>1</v>
      </c>
      <c r="DK21" s="6" t="b">
        <v>1</v>
      </c>
      <c r="DL21" s="6" t="b">
        <v>0</v>
      </c>
      <c r="DM21" s="6" t="b">
        <v>0</v>
      </c>
      <c r="DN21" s="6" t="b">
        <v>0</v>
      </c>
      <c r="DO21" s="6" t="b">
        <v>0</v>
      </c>
      <c r="DP21" s="6"/>
      <c r="DQ21" s="6" t="b">
        <v>1</v>
      </c>
      <c r="DR21" s="6">
        <v>23</v>
      </c>
      <c r="DS21" s="6" t="b">
        <v>0</v>
      </c>
      <c r="DT21" s="6"/>
      <c r="DU21" s="6" t="b">
        <v>0</v>
      </c>
      <c r="DV21" s="6"/>
      <c r="DW21" s="6" t="b">
        <v>0</v>
      </c>
      <c r="DX21" s="6"/>
      <c r="DY21" s="6" t="s">
        <v>1169</v>
      </c>
    </row>
    <row r="22" spans="1:129" x14ac:dyDescent="0.25">
      <c r="A22" s="6" t="s">
        <v>0</v>
      </c>
      <c r="B22" s="6" t="s">
        <v>13</v>
      </c>
      <c r="C22" s="6" t="s">
        <v>205</v>
      </c>
      <c r="D22" s="6" t="s">
        <v>206</v>
      </c>
      <c r="E22" s="6" t="s">
        <v>97</v>
      </c>
      <c r="F22" s="6" t="s">
        <v>125</v>
      </c>
      <c r="G22" s="6">
        <v>116</v>
      </c>
      <c r="H22" s="6">
        <v>530</v>
      </c>
      <c r="I22" s="6">
        <v>105</v>
      </c>
      <c r="J22" s="6">
        <v>464</v>
      </c>
      <c r="K22" s="6">
        <v>105</v>
      </c>
      <c r="L22" s="6">
        <v>492</v>
      </c>
      <c r="M22" s="6" t="s">
        <v>0</v>
      </c>
      <c r="N22" s="6" t="s">
        <v>13</v>
      </c>
      <c r="O22" s="6" t="s">
        <v>644</v>
      </c>
      <c r="P22" s="6" t="s">
        <v>644</v>
      </c>
      <c r="Q22" s="6" t="s">
        <v>205</v>
      </c>
      <c r="R22" s="6" t="s">
        <v>206</v>
      </c>
      <c r="S22" s="6">
        <v>96.312790000000007</v>
      </c>
      <c r="T22" s="6">
        <v>25.611160000000002</v>
      </c>
      <c r="U22" s="6"/>
      <c r="V22" s="6" t="s">
        <v>125</v>
      </c>
      <c r="W22" s="6">
        <v>923</v>
      </c>
      <c r="X22" s="6" t="s">
        <v>538</v>
      </c>
      <c r="Y22" s="6">
        <v>5</v>
      </c>
      <c r="Z22" s="6">
        <v>10</v>
      </c>
      <c r="AA22" s="6">
        <v>2015</v>
      </c>
      <c r="AB22" s="6" t="s">
        <v>538</v>
      </c>
      <c r="AC22" s="6"/>
      <c r="AD22" s="6" t="s">
        <v>539</v>
      </c>
      <c r="AE22" s="6"/>
      <c r="AF22" s="6">
        <v>22</v>
      </c>
      <c r="AG22" s="6">
        <v>9</v>
      </c>
      <c r="AH22" s="6">
        <v>2015</v>
      </c>
      <c r="AI22" s="6">
        <v>22</v>
      </c>
      <c r="AJ22" s="6">
        <v>9</v>
      </c>
      <c r="AK22" s="6">
        <v>2015</v>
      </c>
      <c r="AL22" s="6"/>
      <c r="AM22" s="6" t="s">
        <v>540</v>
      </c>
      <c r="AN22" s="6" t="s">
        <v>541</v>
      </c>
      <c r="AO22" s="6">
        <v>55</v>
      </c>
      <c r="AP22" s="6"/>
      <c r="AQ22" s="6" t="s">
        <v>588</v>
      </c>
      <c r="AR22" s="6" t="s">
        <v>548</v>
      </c>
      <c r="AS22" s="6">
        <v>18</v>
      </c>
      <c r="AT22" s="6"/>
      <c r="AU22" s="6" t="s">
        <v>587</v>
      </c>
      <c r="AV22" s="6" t="s">
        <v>541</v>
      </c>
      <c r="AW22" s="6">
        <v>46</v>
      </c>
      <c r="AX22" s="6"/>
      <c r="AY22" s="6" t="s">
        <v>588</v>
      </c>
      <c r="AZ22" s="6" t="s">
        <v>541</v>
      </c>
      <c r="BA22" s="6">
        <v>46</v>
      </c>
      <c r="BB22" s="6"/>
      <c r="BC22" s="6" t="s">
        <v>587</v>
      </c>
      <c r="BD22" s="6" t="s">
        <v>548</v>
      </c>
      <c r="BE22" s="6" t="s">
        <v>1170</v>
      </c>
      <c r="BF22" s="6"/>
      <c r="BG22" s="6">
        <v>8</v>
      </c>
      <c r="BH22" s="6">
        <v>2012</v>
      </c>
      <c r="BI22" s="6">
        <v>30</v>
      </c>
      <c r="BJ22" s="6">
        <v>10</v>
      </c>
      <c r="BK22" s="6">
        <v>10</v>
      </c>
      <c r="BL22" s="6"/>
      <c r="BM22" s="6">
        <v>30</v>
      </c>
      <c r="BN22" s="6">
        <v>10</v>
      </c>
      <c r="BO22" s="6">
        <v>10</v>
      </c>
      <c r="BP22" s="6"/>
      <c r="BQ22" s="6" t="s">
        <v>13</v>
      </c>
      <c r="BR22" s="6">
        <v>2</v>
      </c>
      <c r="BS22" s="6"/>
      <c r="BT22" s="6" t="b">
        <v>0</v>
      </c>
      <c r="BU22" s="6" t="b">
        <v>1</v>
      </c>
      <c r="BV22" s="6" t="s">
        <v>538</v>
      </c>
      <c r="BW22" s="6" t="s">
        <v>1171</v>
      </c>
      <c r="BX22" s="6" t="s">
        <v>1172</v>
      </c>
      <c r="BY22" s="6" t="b">
        <v>1</v>
      </c>
      <c r="BZ22" s="6" t="s">
        <v>321</v>
      </c>
      <c r="CA22" s="6" t="b">
        <v>0</v>
      </c>
      <c r="CB22" s="6" t="b">
        <v>0</v>
      </c>
      <c r="CC22" s="6" t="b">
        <v>1</v>
      </c>
      <c r="CD22" s="6" t="b">
        <v>1</v>
      </c>
      <c r="CE22" s="6" t="b">
        <v>1</v>
      </c>
      <c r="CF22" s="6" t="b">
        <v>0</v>
      </c>
      <c r="CG22" s="6">
        <v>1</v>
      </c>
      <c r="CH22" s="6">
        <v>4</v>
      </c>
      <c r="CI22" s="6">
        <v>5</v>
      </c>
      <c r="CJ22" s="6"/>
      <c r="CK22" s="6"/>
      <c r="CL22" s="6"/>
      <c r="CM22" s="6">
        <v>105</v>
      </c>
      <c r="CN22" s="6">
        <v>464</v>
      </c>
      <c r="CO22" s="6">
        <v>105</v>
      </c>
      <c r="CP22" s="6"/>
      <c r="CQ22" s="6"/>
      <c r="CR22" s="6"/>
      <c r="CS22" s="6"/>
      <c r="CT22" s="6">
        <v>7</v>
      </c>
      <c r="CU22" s="6">
        <v>30</v>
      </c>
      <c r="CV22" s="6" t="s">
        <v>324</v>
      </c>
      <c r="CW22" s="6"/>
      <c r="CX22" s="6" t="b">
        <v>1</v>
      </c>
      <c r="CY22" s="6"/>
      <c r="CZ22" s="6" t="b">
        <v>1</v>
      </c>
      <c r="DA22" s="6">
        <v>4</v>
      </c>
      <c r="DB22" s="6">
        <v>3</v>
      </c>
      <c r="DC22" s="6">
        <v>16</v>
      </c>
      <c r="DD22" s="6">
        <v>4</v>
      </c>
      <c r="DE22" s="6">
        <v>20</v>
      </c>
      <c r="DF22" s="6">
        <v>7</v>
      </c>
      <c r="DG22" s="6">
        <v>3</v>
      </c>
      <c r="DH22" s="6"/>
      <c r="DI22" s="6" t="b">
        <v>1</v>
      </c>
      <c r="DJ22" s="6" t="b">
        <v>1</v>
      </c>
      <c r="DK22" s="6" t="b">
        <v>0</v>
      </c>
      <c r="DL22" s="6" t="b">
        <v>0</v>
      </c>
      <c r="DM22" s="6" t="b">
        <v>1</v>
      </c>
      <c r="DN22" s="6" t="b">
        <v>0</v>
      </c>
      <c r="DO22" s="6" t="b">
        <v>0</v>
      </c>
      <c r="DP22" s="6"/>
      <c r="DQ22" s="6" t="b">
        <v>0</v>
      </c>
      <c r="DR22" s="6"/>
      <c r="DS22" s="6" t="b">
        <v>1</v>
      </c>
      <c r="DT22" s="6">
        <v>28</v>
      </c>
      <c r="DU22" s="6" t="b">
        <v>0</v>
      </c>
      <c r="DV22" s="6"/>
      <c r="DW22" s="6" t="b">
        <v>0</v>
      </c>
      <c r="DX22" s="6"/>
      <c r="DY22" s="6"/>
    </row>
    <row r="23" spans="1:129" x14ac:dyDescent="0.25">
      <c r="A23" s="6" t="s">
        <v>0</v>
      </c>
      <c r="B23" s="6" t="s">
        <v>13</v>
      </c>
      <c r="C23" s="6" t="s">
        <v>235</v>
      </c>
      <c r="D23" s="6" t="s">
        <v>236</v>
      </c>
      <c r="E23" s="6" t="s">
        <v>97</v>
      </c>
      <c r="F23" s="6" t="s">
        <v>98</v>
      </c>
      <c r="G23" s="6">
        <v>5</v>
      </c>
      <c r="H23" s="6">
        <v>26</v>
      </c>
      <c r="I23" s="6">
        <v>5</v>
      </c>
      <c r="J23" s="6">
        <v>27</v>
      </c>
      <c r="K23" s="6">
        <v>5</v>
      </c>
      <c r="L23" s="6">
        <v>27</v>
      </c>
      <c r="M23" s="6" t="s">
        <v>0</v>
      </c>
      <c r="N23" s="6" t="s">
        <v>13</v>
      </c>
      <c r="O23" s="6" t="s">
        <v>608</v>
      </c>
      <c r="P23" s="6" t="s">
        <v>609</v>
      </c>
      <c r="Q23" s="6" t="s">
        <v>235</v>
      </c>
      <c r="R23" s="6" t="s">
        <v>236</v>
      </c>
      <c r="S23" s="6">
        <v>96.319687999999999</v>
      </c>
      <c r="T23" s="6">
        <v>25.615202</v>
      </c>
      <c r="U23" s="6">
        <v>319</v>
      </c>
      <c r="V23" s="6" t="s">
        <v>98</v>
      </c>
      <c r="W23" s="6">
        <v>874</v>
      </c>
      <c r="X23" s="6" t="s">
        <v>544</v>
      </c>
      <c r="Y23" s="6">
        <v>4</v>
      </c>
      <c r="Z23" s="6">
        <v>10</v>
      </c>
      <c r="AA23" s="6">
        <v>2015</v>
      </c>
      <c r="AB23" s="6" t="s">
        <v>544</v>
      </c>
      <c r="AC23" s="6"/>
      <c r="AD23" s="6" t="s">
        <v>539</v>
      </c>
      <c r="AE23" s="6"/>
      <c r="AF23" s="6">
        <v>30</v>
      </c>
      <c r="AG23" s="6">
        <v>9</v>
      </c>
      <c r="AH23" s="6">
        <v>2015</v>
      </c>
      <c r="AI23" s="6">
        <v>30</v>
      </c>
      <c r="AJ23" s="6">
        <v>9</v>
      </c>
      <c r="AK23" s="6">
        <v>2015</v>
      </c>
      <c r="AL23" s="6"/>
      <c r="AM23" s="6" t="s">
        <v>540</v>
      </c>
      <c r="AN23" s="6" t="s">
        <v>541</v>
      </c>
      <c r="AO23" s="6">
        <v>41</v>
      </c>
      <c r="AP23" s="6"/>
      <c r="AQ23" s="6" t="s">
        <v>588</v>
      </c>
      <c r="AR23" s="6" t="s">
        <v>541</v>
      </c>
      <c r="AS23" s="6">
        <v>48</v>
      </c>
      <c r="AT23" s="6"/>
      <c r="AU23" s="6"/>
      <c r="AV23" s="6"/>
      <c r="AW23" s="6"/>
      <c r="AX23" s="6"/>
      <c r="AY23" s="6"/>
      <c r="AZ23" s="6"/>
      <c r="BA23" s="6"/>
      <c r="BB23" s="6"/>
      <c r="BC23" s="6"/>
      <c r="BD23" s="6"/>
      <c r="BE23" s="6"/>
      <c r="BF23" s="6"/>
      <c r="BG23" s="6">
        <v>8</v>
      </c>
      <c r="BH23" s="6">
        <v>2012</v>
      </c>
      <c r="BI23" s="6"/>
      <c r="BJ23" s="6"/>
      <c r="BK23" s="6"/>
      <c r="BL23" s="6"/>
      <c r="BM23" s="6"/>
      <c r="BN23" s="6"/>
      <c r="BO23" s="6"/>
      <c r="BP23" s="6"/>
      <c r="BQ23" s="6"/>
      <c r="BR23" s="6"/>
      <c r="BS23" s="6"/>
      <c r="BT23" s="6" t="b">
        <v>0</v>
      </c>
      <c r="BU23" s="6" t="b">
        <v>1</v>
      </c>
      <c r="BV23" s="6" t="s">
        <v>545</v>
      </c>
      <c r="BW23" s="6" t="s">
        <v>610</v>
      </c>
      <c r="BX23" s="6" t="s">
        <v>611</v>
      </c>
      <c r="BY23" s="6" t="b">
        <v>1</v>
      </c>
      <c r="BZ23" s="6" t="s">
        <v>321</v>
      </c>
      <c r="CA23" s="6" t="b">
        <v>1</v>
      </c>
      <c r="CB23" s="6" t="b">
        <v>0</v>
      </c>
      <c r="CC23" s="6" t="b">
        <v>0</v>
      </c>
      <c r="CD23" s="6" t="b">
        <v>1</v>
      </c>
      <c r="CE23" s="6" t="b">
        <v>1</v>
      </c>
      <c r="CF23" s="6" t="b">
        <v>1</v>
      </c>
      <c r="CG23" s="6"/>
      <c r="CH23" s="6"/>
      <c r="CI23" s="6"/>
      <c r="CJ23" s="6"/>
      <c r="CK23" s="6"/>
      <c r="CL23" s="6"/>
      <c r="CM23" s="6">
        <v>5</v>
      </c>
      <c r="CN23" s="6">
        <v>27</v>
      </c>
      <c r="CO23" s="6">
        <v>5</v>
      </c>
      <c r="CP23" s="6"/>
      <c r="CQ23" s="6"/>
      <c r="CR23" s="6"/>
      <c r="CS23" s="6"/>
      <c r="CT23" s="6"/>
      <c r="CU23" s="6"/>
      <c r="CV23" s="6"/>
      <c r="CW23" s="6"/>
      <c r="CX23" s="6" t="b">
        <v>0</v>
      </c>
      <c r="CY23" s="6"/>
      <c r="CZ23" s="6" t="b">
        <v>1</v>
      </c>
      <c r="DA23" s="6">
        <v>2</v>
      </c>
      <c r="DB23" s="6"/>
      <c r="DC23" s="6">
        <v>3</v>
      </c>
      <c r="DD23" s="6"/>
      <c r="DE23" s="6">
        <v>5</v>
      </c>
      <c r="DF23" s="6"/>
      <c r="DG23" s="6">
        <v>1</v>
      </c>
      <c r="DH23" s="6"/>
      <c r="DI23" s="6" t="b">
        <v>1</v>
      </c>
      <c r="DJ23" s="6" t="b">
        <v>1</v>
      </c>
      <c r="DK23" s="6" t="b">
        <v>0</v>
      </c>
      <c r="DL23" s="6" t="b">
        <v>0</v>
      </c>
      <c r="DM23" s="6" t="b">
        <v>1</v>
      </c>
      <c r="DN23" s="6" t="b">
        <v>0</v>
      </c>
      <c r="DO23" s="6" t="b">
        <v>0</v>
      </c>
      <c r="DP23" s="6"/>
      <c r="DQ23" s="6" t="b">
        <v>1</v>
      </c>
      <c r="DR23" s="6">
        <v>13</v>
      </c>
      <c r="DS23" s="6" t="b">
        <v>0</v>
      </c>
      <c r="DT23" s="6"/>
      <c r="DU23" s="6" t="b">
        <v>0</v>
      </c>
      <c r="DV23" s="6"/>
      <c r="DW23" s="6" t="b">
        <v>0</v>
      </c>
      <c r="DX23" s="6"/>
      <c r="DY23" s="6"/>
    </row>
    <row r="24" spans="1:129" x14ac:dyDescent="0.25">
      <c r="A24" s="6" t="s">
        <v>3</v>
      </c>
      <c r="B24" s="6" t="s">
        <v>15</v>
      </c>
      <c r="C24" s="6" t="s">
        <v>794</v>
      </c>
      <c r="D24" s="6" t="s">
        <v>795</v>
      </c>
      <c r="E24" s="6" t="s">
        <v>97</v>
      </c>
      <c r="F24" s="6" t="s">
        <v>125</v>
      </c>
      <c r="G24" s="6">
        <v>78</v>
      </c>
      <c r="H24" s="6">
        <v>390</v>
      </c>
      <c r="I24" s="6">
        <v>77</v>
      </c>
      <c r="J24" s="6">
        <v>384</v>
      </c>
      <c r="K24" s="6">
        <v>77</v>
      </c>
      <c r="L24" s="6">
        <v>384</v>
      </c>
      <c r="M24" s="6" t="s">
        <v>3</v>
      </c>
      <c r="N24" s="6" t="s">
        <v>15</v>
      </c>
      <c r="O24" s="6" t="s">
        <v>796</v>
      </c>
      <c r="P24" s="6" t="s">
        <v>796</v>
      </c>
      <c r="Q24" s="6" t="s">
        <v>794</v>
      </c>
      <c r="R24" s="6" t="s">
        <v>795</v>
      </c>
      <c r="S24" s="6">
        <v>97.793306999999999</v>
      </c>
      <c r="T24" s="6">
        <v>23.589089000000001</v>
      </c>
      <c r="U24" s="6">
        <v>3457</v>
      </c>
      <c r="V24" s="6" t="s">
        <v>125</v>
      </c>
      <c r="W24" s="6">
        <v>976</v>
      </c>
      <c r="X24" s="6" t="s">
        <v>538</v>
      </c>
      <c r="Y24" s="6">
        <v>28</v>
      </c>
      <c r="Z24" s="6">
        <v>11</v>
      </c>
      <c r="AA24" s="6">
        <v>2015</v>
      </c>
      <c r="AB24" s="6" t="s">
        <v>538</v>
      </c>
      <c r="AC24" s="6"/>
      <c r="AD24" s="6" t="s">
        <v>539</v>
      </c>
      <c r="AE24" s="6"/>
      <c r="AF24" s="6">
        <v>23</v>
      </c>
      <c r="AG24" s="6">
        <v>10</v>
      </c>
      <c r="AH24" s="6">
        <v>2015</v>
      </c>
      <c r="AI24" s="6">
        <v>5</v>
      </c>
      <c r="AJ24" s="6">
        <v>11</v>
      </c>
      <c r="AK24" s="6">
        <v>2015</v>
      </c>
      <c r="AL24" s="6"/>
      <c r="AM24" s="6" t="s">
        <v>540</v>
      </c>
      <c r="AN24" s="6" t="s">
        <v>541</v>
      </c>
      <c r="AO24" s="6">
        <v>64</v>
      </c>
      <c r="AP24" s="6"/>
      <c r="AQ24" s="6"/>
      <c r="AR24" s="6"/>
      <c r="AS24" s="6"/>
      <c r="AT24" s="6"/>
      <c r="AU24" s="6"/>
      <c r="AV24" s="6"/>
      <c r="AW24" s="6"/>
      <c r="AX24" s="6"/>
      <c r="AY24" s="6"/>
      <c r="AZ24" s="6"/>
      <c r="BA24" s="6"/>
      <c r="BB24" s="6"/>
      <c r="BC24" s="6"/>
      <c r="BD24" s="6"/>
      <c r="BE24" s="6"/>
      <c r="BF24" s="6"/>
      <c r="BG24" s="6">
        <v>1</v>
      </c>
      <c r="BH24" s="6">
        <v>2013</v>
      </c>
      <c r="BI24" s="6">
        <v>120</v>
      </c>
      <c r="BJ24" s="6">
        <v>45</v>
      </c>
      <c r="BK24" s="6">
        <v>45</v>
      </c>
      <c r="BL24" s="6">
        <v>0</v>
      </c>
      <c r="BM24" s="6">
        <v>120</v>
      </c>
      <c r="BN24" s="6">
        <v>45</v>
      </c>
      <c r="BO24" s="6">
        <v>45</v>
      </c>
      <c r="BP24" s="6">
        <v>0</v>
      </c>
      <c r="BQ24" s="6" t="s">
        <v>797</v>
      </c>
      <c r="BR24" s="6">
        <v>3</v>
      </c>
      <c r="BS24" s="6"/>
      <c r="BT24" s="6" t="b">
        <v>0</v>
      </c>
      <c r="BU24" s="6" t="b">
        <v>1</v>
      </c>
      <c r="BV24" s="6" t="s">
        <v>538</v>
      </c>
      <c r="BW24" s="6" t="s">
        <v>1272</v>
      </c>
      <c r="BX24" s="6"/>
      <c r="BY24" s="6" t="b">
        <v>1</v>
      </c>
      <c r="BZ24" s="6" t="s">
        <v>321</v>
      </c>
      <c r="CA24" s="6" t="b">
        <v>0</v>
      </c>
      <c r="CB24" s="6" t="b">
        <v>1</v>
      </c>
      <c r="CC24" s="6" t="b">
        <v>0</v>
      </c>
      <c r="CD24" s="6" t="b">
        <v>1</v>
      </c>
      <c r="CE24" s="6" t="b">
        <v>1</v>
      </c>
      <c r="CF24" s="6" t="b">
        <v>0</v>
      </c>
      <c r="CG24" s="6"/>
      <c r="CH24" s="6"/>
      <c r="CI24" s="6"/>
      <c r="CJ24" s="6"/>
      <c r="CK24" s="6"/>
      <c r="CL24" s="6"/>
      <c r="CM24" s="6">
        <v>77</v>
      </c>
      <c r="CN24" s="6">
        <v>384</v>
      </c>
      <c r="CO24" s="6">
        <v>77</v>
      </c>
      <c r="CP24" s="6"/>
      <c r="CQ24" s="6"/>
      <c r="CR24" s="6"/>
      <c r="CS24" s="6"/>
      <c r="CT24" s="6"/>
      <c r="CU24" s="6"/>
      <c r="CV24" s="6"/>
      <c r="CW24" s="6"/>
      <c r="CX24" s="6" t="b">
        <v>1</v>
      </c>
      <c r="CY24" s="6"/>
      <c r="CZ24" s="6" t="b">
        <v>1</v>
      </c>
      <c r="DA24" s="6"/>
      <c r="DB24" s="6"/>
      <c r="DC24" s="6"/>
      <c r="DD24" s="6"/>
      <c r="DE24" s="6"/>
      <c r="DF24" s="6"/>
      <c r="DG24" s="6"/>
      <c r="DH24" s="6"/>
      <c r="DI24" s="6" t="b">
        <v>1</v>
      </c>
      <c r="DJ24" s="6" t="b">
        <v>1</v>
      </c>
      <c r="DK24" s="6" t="b">
        <v>1</v>
      </c>
      <c r="DL24" s="6" t="b">
        <v>0</v>
      </c>
      <c r="DM24" s="6" t="b">
        <v>0</v>
      </c>
      <c r="DN24" s="6" t="b">
        <v>0</v>
      </c>
      <c r="DO24" s="6" t="b">
        <v>0</v>
      </c>
      <c r="DP24" s="6"/>
      <c r="DQ24" s="6" t="b">
        <v>0</v>
      </c>
      <c r="DR24" s="6"/>
      <c r="DS24" s="6" t="b">
        <v>1</v>
      </c>
      <c r="DT24" s="6"/>
      <c r="DU24" s="6" t="b">
        <v>0</v>
      </c>
      <c r="DV24" s="6"/>
      <c r="DW24" s="6" t="b">
        <v>0</v>
      </c>
      <c r="DX24" s="6"/>
      <c r="DY24" s="6"/>
    </row>
    <row r="25" spans="1:129" x14ac:dyDescent="0.25">
      <c r="A25" s="6" t="s">
        <v>0</v>
      </c>
      <c r="B25" s="6" t="s">
        <v>8</v>
      </c>
      <c r="C25" s="6" t="s">
        <v>121</v>
      </c>
      <c r="D25" s="6" t="s">
        <v>122</v>
      </c>
      <c r="E25" s="6" t="s">
        <v>97</v>
      </c>
      <c r="F25" s="6" t="s">
        <v>98</v>
      </c>
      <c r="G25" s="6">
        <v>413</v>
      </c>
      <c r="H25" s="6">
        <v>1835</v>
      </c>
      <c r="I25" s="6">
        <v>407</v>
      </c>
      <c r="J25" s="6">
        <v>1858</v>
      </c>
      <c r="K25" s="6">
        <v>407</v>
      </c>
      <c r="L25" s="6">
        <v>1858</v>
      </c>
      <c r="M25" s="6" t="s">
        <v>0</v>
      </c>
      <c r="N25" s="6" t="s">
        <v>8</v>
      </c>
      <c r="O25" s="6" t="s">
        <v>585</v>
      </c>
      <c r="P25" s="6" t="s">
        <v>586</v>
      </c>
      <c r="Q25" s="6" t="s">
        <v>121</v>
      </c>
      <c r="R25" s="6" t="s">
        <v>122</v>
      </c>
      <c r="S25" s="6">
        <v>97.344359999999995</v>
      </c>
      <c r="T25" s="6">
        <v>24.250689999999999</v>
      </c>
      <c r="U25" s="6">
        <v>0</v>
      </c>
      <c r="V25" s="6" t="s">
        <v>98</v>
      </c>
      <c r="W25" s="6">
        <v>967</v>
      </c>
      <c r="X25" s="6" t="s">
        <v>1176</v>
      </c>
      <c r="Y25" s="6">
        <v>14</v>
      </c>
      <c r="Z25" s="6">
        <v>10</v>
      </c>
      <c r="AA25" s="6">
        <v>2015</v>
      </c>
      <c r="AB25" s="6" t="s">
        <v>538</v>
      </c>
      <c r="AC25" s="6"/>
      <c r="AD25" s="6" t="s">
        <v>539</v>
      </c>
      <c r="AE25" s="6"/>
      <c r="AF25" s="6">
        <v>5</v>
      </c>
      <c r="AG25" s="6">
        <v>9</v>
      </c>
      <c r="AH25" s="6">
        <v>2015</v>
      </c>
      <c r="AI25" s="6">
        <v>5</v>
      </c>
      <c r="AJ25" s="6">
        <v>9</v>
      </c>
      <c r="AK25" s="6">
        <v>2015</v>
      </c>
      <c r="AL25" s="6"/>
      <c r="AM25" s="6" t="s">
        <v>540</v>
      </c>
      <c r="AN25" s="6" t="s">
        <v>541</v>
      </c>
      <c r="AO25" s="6">
        <v>43</v>
      </c>
      <c r="AP25" s="6"/>
      <c r="AQ25" s="6" t="s">
        <v>587</v>
      </c>
      <c r="AR25" s="6" t="s">
        <v>548</v>
      </c>
      <c r="AS25" s="6">
        <v>50</v>
      </c>
      <c r="AT25" s="6"/>
      <c r="AU25" s="6" t="s">
        <v>588</v>
      </c>
      <c r="AV25" s="6" t="s">
        <v>541</v>
      </c>
      <c r="AW25" s="6">
        <v>53</v>
      </c>
      <c r="AX25" s="6"/>
      <c r="AY25" s="6"/>
      <c r="AZ25" s="6"/>
      <c r="BA25" s="6"/>
      <c r="BB25" s="6"/>
      <c r="BC25" s="6"/>
      <c r="BD25" s="6"/>
      <c r="BE25" s="6"/>
      <c r="BF25" s="6"/>
      <c r="BG25" s="6">
        <v>12</v>
      </c>
      <c r="BH25" s="6">
        <v>2011</v>
      </c>
      <c r="BI25" s="6"/>
      <c r="BJ25" s="6"/>
      <c r="BK25" s="6"/>
      <c r="BL25" s="6"/>
      <c r="BM25" s="6"/>
      <c r="BN25" s="6"/>
      <c r="BO25" s="6"/>
      <c r="BP25" s="6"/>
      <c r="BQ25" s="6"/>
      <c r="BR25" s="6"/>
      <c r="BS25" s="6"/>
      <c r="BT25" s="6" t="b">
        <v>0</v>
      </c>
      <c r="BU25" s="6" t="b">
        <v>1</v>
      </c>
      <c r="BV25" s="6" t="s">
        <v>538</v>
      </c>
      <c r="BW25" s="6" t="s">
        <v>638</v>
      </c>
      <c r="BX25" s="6" t="s">
        <v>1273</v>
      </c>
      <c r="BY25" s="6" t="b">
        <v>1</v>
      </c>
      <c r="BZ25" s="6" t="s">
        <v>321</v>
      </c>
      <c r="CA25" s="6" t="b">
        <v>1</v>
      </c>
      <c r="CB25" s="6" t="b">
        <v>0</v>
      </c>
      <c r="CC25" s="6" t="b">
        <v>0</v>
      </c>
      <c r="CD25" s="6" t="b">
        <v>1</v>
      </c>
      <c r="CE25" s="6" t="b">
        <v>1</v>
      </c>
      <c r="CF25" s="6" t="b">
        <v>1</v>
      </c>
      <c r="CG25" s="6">
        <v>15</v>
      </c>
      <c r="CH25" s="6">
        <v>17</v>
      </c>
      <c r="CI25" s="6">
        <v>32</v>
      </c>
      <c r="CJ25" s="6">
        <v>2</v>
      </c>
      <c r="CK25" s="6">
        <v>2</v>
      </c>
      <c r="CL25" s="6">
        <v>4</v>
      </c>
      <c r="CM25" s="6">
        <v>407</v>
      </c>
      <c r="CN25" s="6">
        <v>1858</v>
      </c>
      <c r="CO25" s="6">
        <v>407</v>
      </c>
      <c r="CP25" s="6"/>
      <c r="CQ25" s="6"/>
      <c r="CR25" s="6"/>
      <c r="CS25" s="6"/>
      <c r="CT25" s="6"/>
      <c r="CU25" s="6"/>
      <c r="CV25" s="6"/>
      <c r="CW25" s="6"/>
      <c r="CX25" s="6" t="b">
        <v>1</v>
      </c>
      <c r="CY25" s="6"/>
      <c r="CZ25" s="6" t="b">
        <v>1</v>
      </c>
      <c r="DA25" s="6">
        <v>9</v>
      </c>
      <c r="DB25" s="6">
        <v>5</v>
      </c>
      <c r="DC25" s="6">
        <v>1</v>
      </c>
      <c r="DD25" s="6"/>
      <c r="DE25" s="6">
        <v>10</v>
      </c>
      <c r="DF25" s="6">
        <v>5</v>
      </c>
      <c r="DG25" s="6">
        <v>2</v>
      </c>
      <c r="DH25" s="6">
        <v>1</v>
      </c>
      <c r="DI25" s="6" t="b">
        <v>1</v>
      </c>
      <c r="DJ25" s="6" t="b">
        <v>0</v>
      </c>
      <c r="DK25" s="6" t="b">
        <v>0</v>
      </c>
      <c r="DL25" s="6" t="b">
        <v>0</v>
      </c>
      <c r="DM25" s="6" t="b">
        <v>1</v>
      </c>
      <c r="DN25" s="6" t="b">
        <v>0</v>
      </c>
      <c r="DO25" s="6" t="b">
        <v>0</v>
      </c>
      <c r="DP25" s="6"/>
      <c r="DQ25" s="6" t="b">
        <v>0</v>
      </c>
      <c r="DR25" s="6"/>
      <c r="DS25" s="6" t="b">
        <v>0</v>
      </c>
      <c r="DT25" s="6"/>
      <c r="DU25" s="6" t="b">
        <v>0</v>
      </c>
      <c r="DV25" s="6"/>
      <c r="DW25" s="6" t="b">
        <v>1</v>
      </c>
      <c r="DX25" s="6">
        <v>30</v>
      </c>
      <c r="DY25" s="6" t="s">
        <v>1274</v>
      </c>
    </row>
    <row r="26" spans="1:129" x14ac:dyDescent="0.25">
      <c r="A26" s="6" t="s">
        <v>3</v>
      </c>
      <c r="B26" s="6" t="s">
        <v>17</v>
      </c>
      <c r="C26" s="6" t="s">
        <v>761</v>
      </c>
      <c r="D26" s="6" t="s">
        <v>762</v>
      </c>
      <c r="E26" s="6" t="s">
        <v>209</v>
      </c>
      <c r="F26" s="6" t="s">
        <v>125</v>
      </c>
      <c r="G26" s="6">
        <v>32</v>
      </c>
      <c r="H26" s="6">
        <v>156</v>
      </c>
      <c r="I26" s="6">
        <v>9</v>
      </c>
      <c r="J26" s="6">
        <v>58</v>
      </c>
      <c r="K26" s="6">
        <v>9</v>
      </c>
      <c r="L26" s="6">
        <v>58</v>
      </c>
      <c r="M26" s="6" t="s">
        <v>3</v>
      </c>
      <c r="N26" s="6" t="s">
        <v>17</v>
      </c>
      <c r="O26" s="6" t="s">
        <v>763</v>
      </c>
      <c r="P26" s="6" t="s">
        <v>764</v>
      </c>
      <c r="Q26" s="6" t="s">
        <v>761</v>
      </c>
      <c r="R26" s="6" t="s">
        <v>762</v>
      </c>
      <c r="S26" s="6"/>
      <c r="T26" s="6"/>
      <c r="U26" s="6">
        <v>3153</v>
      </c>
      <c r="V26" s="6" t="s">
        <v>125</v>
      </c>
      <c r="W26" s="6">
        <v>985</v>
      </c>
      <c r="X26" s="6" t="s">
        <v>538</v>
      </c>
      <c r="Y26" s="6">
        <v>28</v>
      </c>
      <c r="Z26" s="6">
        <v>10</v>
      </c>
      <c r="AA26" s="6">
        <v>2015</v>
      </c>
      <c r="AB26" s="6" t="s">
        <v>538</v>
      </c>
      <c r="AC26" s="6"/>
      <c r="AD26" s="6" t="s">
        <v>539</v>
      </c>
      <c r="AE26" s="6"/>
      <c r="AF26" s="6">
        <v>28</v>
      </c>
      <c r="AG26" s="6">
        <v>10</v>
      </c>
      <c r="AH26" s="6">
        <v>2015</v>
      </c>
      <c r="AI26" s="6">
        <v>4</v>
      </c>
      <c r="AJ26" s="6">
        <v>11</v>
      </c>
      <c r="AK26" s="6">
        <v>2015</v>
      </c>
      <c r="AL26" s="6"/>
      <c r="AM26" s="6" t="s">
        <v>540</v>
      </c>
      <c r="AN26" s="6" t="s">
        <v>541</v>
      </c>
      <c r="AO26" s="6">
        <v>35</v>
      </c>
      <c r="AP26" s="6"/>
      <c r="AQ26" s="6"/>
      <c r="AR26" s="6"/>
      <c r="AS26" s="6"/>
      <c r="AT26" s="6"/>
      <c r="AU26" s="6"/>
      <c r="AV26" s="6"/>
      <c r="AW26" s="6"/>
      <c r="AX26" s="6"/>
      <c r="AY26" s="6"/>
      <c r="AZ26" s="6"/>
      <c r="BA26" s="6"/>
      <c r="BB26" s="6"/>
      <c r="BC26" s="6"/>
      <c r="BD26" s="6"/>
      <c r="BE26" s="6"/>
      <c r="BF26" s="6"/>
      <c r="BG26" s="6">
        <v>7</v>
      </c>
      <c r="BH26" s="6">
        <v>2012</v>
      </c>
      <c r="BI26" s="6">
        <v>30</v>
      </c>
      <c r="BJ26" s="6">
        <v>10</v>
      </c>
      <c r="BK26" s="6">
        <v>10</v>
      </c>
      <c r="BL26" s="6">
        <v>0</v>
      </c>
      <c r="BM26" s="6">
        <v>30</v>
      </c>
      <c r="BN26" s="6">
        <v>10</v>
      </c>
      <c r="BO26" s="6">
        <v>10</v>
      </c>
      <c r="BP26" s="6">
        <v>0</v>
      </c>
      <c r="BQ26" s="6" t="s">
        <v>765</v>
      </c>
      <c r="BR26" s="6">
        <v>1</v>
      </c>
      <c r="BS26" s="6"/>
      <c r="BT26" s="6" t="b">
        <v>1</v>
      </c>
      <c r="BU26" s="6" t="b">
        <v>1</v>
      </c>
      <c r="BV26" s="6" t="s">
        <v>538</v>
      </c>
      <c r="BW26" s="6" t="s">
        <v>766</v>
      </c>
      <c r="BX26" s="6" t="s">
        <v>1275</v>
      </c>
      <c r="BY26" s="6" t="b">
        <v>1</v>
      </c>
      <c r="BZ26" s="6" t="s">
        <v>328</v>
      </c>
      <c r="CA26" s="6" t="b">
        <v>0</v>
      </c>
      <c r="CB26" s="6" t="b">
        <v>1</v>
      </c>
      <c r="CC26" s="6" t="b">
        <v>0</v>
      </c>
      <c r="CD26" s="6" t="b">
        <v>1</v>
      </c>
      <c r="CE26" s="6" t="b">
        <v>1</v>
      </c>
      <c r="CF26" s="6" t="b">
        <v>1</v>
      </c>
      <c r="CG26" s="6"/>
      <c r="CH26" s="6"/>
      <c r="CI26" s="6"/>
      <c r="CJ26" s="6"/>
      <c r="CK26" s="6"/>
      <c r="CL26" s="6"/>
      <c r="CM26" s="6">
        <v>9</v>
      </c>
      <c r="CN26" s="6">
        <v>58</v>
      </c>
      <c r="CO26" s="6">
        <v>9</v>
      </c>
      <c r="CP26" s="6"/>
      <c r="CQ26" s="6"/>
      <c r="CR26" s="6"/>
      <c r="CS26" s="6"/>
      <c r="CT26" s="6"/>
      <c r="CU26" s="6"/>
      <c r="CV26" s="6"/>
      <c r="CW26" s="6"/>
      <c r="CX26" s="6" t="b">
        <v>0</v>
      </c>
      <c r="CY26" s="6"/>
      <c r="CZ26" s="6" t="b">
        <v>1</v>
      </c>
      <c r="DA26" s="6"/>
      <c r="DB26" s="6"/>
      <c r="DC26" s="6">
        <v>3</v>
      </c>
      <c r="DD26" s="6">
        <v>1</v>
      </c>
      <c r="DE26" s="6">
        <v>3</v>
      </c>
      <c r="DF26" s="6">
        <v>1</v>
      </c>
      <c r="DG26" s="6">
        <v>2</v>
      </c>
      <c r="DH26" s="6">
        <v>0</v>
      </c>
      <c r="DI26" s="6" t="b">
        <v>1</v>
      </c>
      <c r="DJ26" s="6" t="b">
        <v>1</v>
      </c>
      <c r="DK26" s="6" t="b">
        <v>0</v>
      </c>
      <c r="DL26" s="6" t="b">
        <v>0</v>
      </c>
      <c r="DM26" s="6" t="b">
        <v>1</v>
      </c>
      <c r="DN26" s="6" t="b">
        <v>0</v>
      </c>
      <c r="DO26" s="6" t="b">
        <v>0</v>
      </c>
      <c r="DP26" s="6"/>
      <c r="DQ26" s="6" t="b">
        <v>0</v>
      </c>
      <c r="DR26" s="6"/>
      <c r="DS26" s="6" t="b">
        <v>0</v>
      </c>
      <c r="DT26" s="6"/>
      <c r="DU26" s="6" t="b">
        <v>1</v>
      </c>
      <c r="DV26" s="6"/>
      <c r="DW26" s="6" t="b">
        <v>1</v>
      </c>
      <c r="DX26" s="6"/>
      <c r="DY26" s="6"/>
    </row>
    <row r="27" spans="1:129" x14ac:dyDescent="0.25">
      <c r="A27" s="6" t="s">
        <v>0</v>
      </c>
      <c r="B27" s="6" t="s">
        <v>4</v>
      </c>
      <c r="C27" s="6" t="s">
        <v>101</v>
      </c>
      <c r="D27" s="6" t="s">
        <v>102</v>
      </c>
      <c r="E27" s="6" t="s">
        <v>97</v>
      </c>
      <c r="F27" s="6" t="s">
        <v>98</v>
      </c>
      <c r="G27" s="6">
        <v>56</v>
      </c>
      <c r="H27" s="6">
        <v>230</v>
      </c>
      <c r="I27" s="6">
        <v>54</v>
      </c>
      <c r="J27" s="6">
        <v>221</v>
      </c>
      <c r="K27" s="6">
        <v>57</v>
      </c>
      <c r="L27" s="6">
        <v>232</v>
      </c>
      <c r="M27" s="6" t="s">
        <v>0</v>
      </c>
      <c r="N27" s="6" t="s">
        <v>4</v>
      </c>
      <c r="O27" s="6" t="s">
        <v>536</v>
      </c>
      <c r="P27" s="6" t="s">
        <v>542</v>
      </c>
      <c r="Q27" s="6" t="s">
        <v>101</v>
      </c>
      <c r="R27" s="6" t="s">
        <v>102</v>
      </c>
      <c r="S27" s="6">
        <v>97.394547000000003</v>
      </c>
      <c r="T27" s="6">
        <v>25.422194000000001</v>
      </c>
      <c r="U27" s="6">
        <v>0</v>
      </c>
      <c r="V27" s="6" t="s">
        <v>98</v>
      </c>
      <c r="W27" s="6">
        <v>947</v>
      </c>
      <c r="X27" s="6" t="s">
        <v>538</v>
      </c>
      <c r="Y27" s="6">
        <v>2</v>
      </c>
      <c r="Z27" s="6">
        <v>10</v>
      </c>
      <c r="AA27" s="6">
        <v>2015</v>
      </c>
      <c r="AB27" s="6" t="s">
        <v>538</v>
      </c>
      <c r="AC27" s="6"/>
      <c r="AD27" s="6" t="s">
        <v>539</v>
      </c>
      <c r="AE27" s="6"/>
      <c r="AF27" s="6">
        <v>9</v>
      </c>
      <c r="AG27" s="6">
        <v>8</v>
      </c>
      <c r="AH27" s="6">
        <v>2015</v>
      </c>
      <c r="AI27" s="6">
        <v>9</v>
      </c>
      <c r="AJ27" s="6">
        <v>8</v>
      </c>
      <c r="AK27" s="6">
        <v>2015</v>
      </c>
      <c r="AL27" s="6"/>
      <c r="AM27" s="6" t="s">
        <v>540</v>
      </c>
      <c r="AN27" s="6" t="s">
        <v>541</v>
      </c>
      <c r="AO27" s="6">
        <v>60</v>
      </c>
      <c r="AP27" s="6"/>
      <c r="AQ27" s="6" t="s">
        <v>540</v>
      </c>
      <c r="AR27" s="6" t="s">
        <v>541</v>
      </c>
      <c r="AS27" s="6">
        <v>50</v>
      </c>
      <c r="AT27" s="6"/>
      <c r="AU27" s="6"/>
      <c r="AV27" s="6"/>
      <c r="AW27" s="6"/>
      <c r="AX27" s="6"/>
      <c r="AY27" s="6"/>
      <c r="AZ27" s="6"/>
      <c r="BA27" s="6"/>
      <c r="BB27" s="6"/>
      <c r="BC27" s="6"/>
      <c r="BD27" s="6"/>
      <c r="BE27" s="6"/>
      <c r="BF27" s="6"/>
      <c r="BG27" s="6">
        <v>6</v>
      </c>
      <c r="BH27" s="6">
        <v>2011</v>
      </c>
      <c r="BI27" s="6"/>
      <c r="BJ27" s="6"/>
      <c r="BK27" s="6"/>
      <c r="BL27" s="6"/>
      <c r="BM27" s="6"/>
      <c r="BN27" s="6"/>
      <c r="BO27" s="6"/>
      <c r="BP27" s="6"/>
      <c r="BQ27" s="6"/>
      <c r="BR27" s="6"/>
      <c r="BS27" s="6"/>
      <c r="BT27" s="6" t="b">
        <v>0</v>
      </c>
      <c r="BU27" s="6" t="b">
        <v>1</v>
      </c>
      <c r="BV27" s="6" t="s">
        <v>538</v>
      </c>
      <c r="BW27" s="6" t="s">
        <v>1312</v>
      </c>
      <c r="BX27" s="6" t="s">
        <v>1313</v>
      </c>
      <c r="BY27" s="6" t="b">
        <v>1</v>
      </c>
      <c r="BZ27" s="6" t="s">
        <v>321</v>
      </c>
      <c r="CA27" s="6" t="b">
        <v>0</v>
      </c>
      <c r="CB27" s="6" t="b">
        <v>1</v>
      </c>
      <c r="CC27" s="6" t="b">
        <v>0</v>
      </c>
      <c r="CD27" s="6" t="b">
        <v>1</v>
      </c>
      <c r="CE27" s="6" t="b">
        <v>1</v>
      </c>
      <c r="CF27" s="6" t="b">
        <v>1</v>
      </c>
      <c r="CG27" s="6"/>
      <c r="CH27" s="6"/>
      <c r="CI27" s="6"/>
      <c r="CJ27" s="6"/>
      <c r="CK27" s="6"/>
      <c r="CL27" s="6"/>
      <c r="CM27" s="6">
        <v>54</v>
      </c>
      <c r="CN27" s="6">
        <v>221</v>
      </c>
      <c r="CO27" s="6">
        <v>57</v>
      </c>
      <c r="CP27" s="6"/>
      <c r="CQ27" s="6"/>
      <c r="CR27" s="6" t="s">
        <v>327</v>
      </c>
      <c r="CS27" s="6" t="s">
        <v>1314</v>
      </c>
      <c r="CT27" s="6"/>
      <c r="CU27" s="6"/>
      <c r="CV27" s="6"/>
      <c r="CW27" s="6"/>
      <c r="CX27" s="6" t="b">
        <v>1</v>
      </c>
      <c r="CY27" s="6"/>
      <c r="CZ27" s="6" t="b">
        <v>1</v>
      </c>
      <c r="DA27" s="6">
        <v>8</v>
      </c>
      <c r="DB27" s="6">
        <v>7</v>
      </c>
      <c r="DC27" s="6">
        <v>7</v>
      </c>
      <c r="DD27" s="6">
        <v>3</v>
      </c>
      <c r="DE27" s="6">
        <v>15</v>
      </c>
      <c r="DF27" s="6">
        <v>10</v>
      </c>
      <c r="DG27" s="6">
        <v>1</v>
      </c>
      <c r="DH27" s="6">
        <v>0</v>
      </c>
      <c r="DI27" s="6" t="b">
        <v>0</v>
      </c>
      <c r="DJ27" s="6" t="b">
        <v>1</v>
      </c>
      <c r="DK27" s="6" t="b">
        <v>1</v>
      </c>
      <c r="DL27" s="6" t="b">
        <v>0</v>
      </c>
      <c r="DM27" s="6" t="b">
        <v>1</v>
      </c>
      <c r="DN27" s="6" t="b">
        <v>0</v>
      </c>
      <c r="DO27" s="6" t="b">
        <v>0</v>
      </c>
      <c r="DP27" s="6"/>
      <c r="DQ27" s="6" t="b">
        <v>1</v>
      </c>
      <c r="DR27" s="6">
        <v>97</v>
      </c>
      <c r="DS27" s="6" t="b">
        <v>1</v>
      </c>
      <c r="DT27" s="6">
        <v>3</v>
      </c>
      <c r="DU27" s="6" t="b">
        <v>1</v>
      </c>
      <c r="DV27" s="6">
        <v>10</v>
      </c>
      <c r="DW27" s="6" t="b">
        <v>1</v>
      </c>
      <c r="DX27" s="6">
        <v>12</v>
      </c>
      <c r="DY27" s="6" t="s">
        <v>1315</v>
      </c>
    </row>
    <row r="28" spans="1:129" x14ac:dyDescent="0.25">
      <c r="A28" s="6" t="s">
        <v>0</v>
      </c>
      <c r="B28" s="6" t="s">
        <v>8</v>
      </c>
      <c r="C28" s="6" t="s">
        <v>126</v>
      </c>
      <c r="D28" s="6" t="s">
        <v>127</v>
      </c>
      <c r="E28" s="6" t="s">
        <v>97</v>
      </c>
      <c r="F28" s="6" t="s">
        <v>132</v>
      </c>
      <c r="G28" s="6">
        <v>50</v>
      </c>
      <c r="H28" s="6">
        <v>295</v>
      </c>
      <c r="I28" s="6">
        <v>50</v>
      </c>
      <c r="J28" s="6">
        <v>293</v>
      </c>
      <c r="K28" s="6">
        <v>50</v>
      </c>
      <c r="L28" s="6">
        <v>293</v>
      </c>
      <c r="M28" s="6" t="s">
        <v>0</v>
      </c>
      <c r="N28" s="6" t="s">
        <v>8</v>
      </c>
      <c r="O28" s="6" t="s">
        <v>595</v>
      </c>
      <c r="P28" s="6" t="s">
        <v>600</v>
      </c>
      <c r="Q28" s="6" t="s">
        <v>126</v>
      </c>
      <c r="R28" s="6" t="s">
        <v>127</v>
      </c>
      <c r="S28" s="6">
        <v>97.724483000000006</v>
      </c>
      <c r="T28" s="6">
        <v>24.205417000000001</v>
      </c>
      <c r="U28" s="6">
        <v>0</v>
      </c>
      <c r="V28" s="6" t="s">
        <v>132</v>
      </c>
      <c r="W28" s="6">
        <v>968</v>
      </c>
      <c r="X28" s="6" t="s">
        <v>1176</v>
      </c>
      <c r="Y28" s="6">
        <v>13</v>
      </c>
      <c r="Z28" s="6">
        <v>10</v>
      </c>
      <c r="AA28" s="6">
        <v>2015</v>
      </c>
      <c r="AB28" s="6" t="s">
        <v>538</v>
      </c>
      <c r="AC28" s="6"/>
      <c r="AD28" s="6" t="s">
        <v>539</v>
      </c>
      <c r="AE28" s="6"/>
      <c r="AF28" s="6">
        <v>10</v>
      </c>
      <c r="AG28" s="6">
        <v>10</v>
      </c>
      <c r="AH28" s="6">
        <v>2015</v>
      </c>
      <c r="AI28" s="6">
        <v>12</v>
      </c>
      <c r="AJ28" s="6">
        <v>10</v>
      </c>
      <c r="AK28" s="6">
        <v>2015</v>
      </c>
      <c r="AL28" s="6"/>
      <c r="AM28" s="6" t="s">
        <v>540</v>
      </c>
      <c r="AN28" s="6" t="s">
        <v>548</v>
      </c>
      <c r="AO28" s="6">
        <v>59</v>
      </c>
      <c r="AP28" s="6"/>
      <c r="AQ28" s="6"/>
      <c r="AR28" s="6"/>
      <c r="AS28" s="6"/>
      <c r="AT28" s="6"/>
      <c r="AU28" s="6"/>
      <c r="AV28" s="6"/>
      <c r="AW28" s="6"/>
      <c r="AX28" s="6"/>
      <c r="AY28" s="6"/>
      <c r="AZ28" s="6"/>
      <c r="BA28" s="6"/>
      <c r="BB28" s="6"/>
      <c r="BC28" s="6"/>
      <c r="BD28" s="6"/>
      <c r="BE28" s="6"/>
      <c r="BF28" s="6"/>
      <c r="BG28" s="6">
        <v>8</v>
      </c>
      <c r="BH28" s="6">
        <v>2012</v>
      </c>
      <c r="BI28" s="6">
        <v>20</v>
      </c>
      <c r="BJ28" s="6">
        <v>10</v>
      </c>
      <c r="BK28" s="6">
        <v>10</v>
      </c>
      <c r="BL28" s="6"/>
      <c r="BM28" s="6">
        <v>20</v>
      </c>
      <c r="BN28" s="6">
        <v>10</v>
      </c>
      <c r="BO28" s="6">
        <v>10</v>
      </c>
      <c r="BP28" s="6"/>
      <c r="BQ28" s="6" t="s">
        <v>596</v>
      </c>
      <c r="BR28" s="6">
        <v>0.2</v>
      </c>
      <c r="BS28" s="6"/>
      <c r="BT28" s="6" t="b">
        <v>1</v>
      </c>
      <c r="BU28" s="6" t="b">
        <v>1</v>
      </c>
      <c r="BV28" s="6" t="s">
        <v>538</v>
      </c>
      <c r="BW28" s="6" t="s">
        <v>1316</v>
      </c>
      <c r="BX28" s="6"/>
      <c r="BY28" s="6" t="b">
        <v>1</v>
      </c>
      <c r="BZ28" s="6" t="s">
        <v>328</v>
      </c>
      <c r="CA28" s="6" t="b">
        <v>0</v>
      </c>
      <c r="CB28" s="6" t="b">
        <v>1</v>
      </c>
      <c r="CC28" s="6" t="b">
        <v>0</v>
      </c>
      <c r="CD28" s="6" t="b">
        <v>1</v>
      </c>
      <c r="CE28" s="6" t="b">
        <v>1</v>
      </c>
      <c r="CF28" s="6" t="b">
        <v>0</v>
      </c>
      <c r="CG28" s="6">
        <v>0</v>
      </c>
      <c r="CH28" s="6">
        <v>1</v>
      </c>
      <c r="CI28" s="6">
        <v>1</v>
      </c>
      <c r="CJ28" s="6">
        <v>1</v>
      </c>
      <c r="CK28" s="6">
        <v>1</v>
      </c>
      <c r="CL28" s="6">
        <v>2</v>
      </c>
      <c r="CM28" s="6">
        <v>50</v>
      </c>
      <c r="CN28" s="6">
        <v>293</v>
      </c>
      <c r="CO28" s="6">
        <v>50</v>
      </c>
      <c r="CP28" s="6"/>
      <c r="CQ28" s="6"/>
      <c r="CR28" s="6"/>
      <c r="CS28" s="6"/>
      <c r="CT28" s="6"/>
      <c r="CU28" s="6"/>
      <c r="CV28" s="6"/>
      <c r="CW28" s="6"/>
      <c r="CX28" s="6" t="b">
        <v>1</v>
      </c>
      <c r="CY28" s="6"/>
      <c r="CZ28" s="6" t="b">
        <v>1</v>
      </c>
      <c r="DA28" s="6">
        <v>7</v>
      </c>
      <c r="DB28" s="6">
        <v>12</v>
      </c>
      <c r="DC28" s="6"/>
      <c r="DD28" s="6"/>
      <c r="DE28" s="6">
        <v>7</v>
      </c>
      <c r="DF28" s="6">
        <v>12</v>
      </c>
      <c r="DG28" s="6">
        <v>1</v>
      </c>
      <c r="DH28" s="6">
        <v>1</v>
      </c>
      <c r="DI28" s="6" t="b">
        <v>1</v>
      </c>
      <c r="DJ28" s="6" t="b">
        <v>1</v>
      </c>
      <c r="DK28" s="6" t="b">
        <v>0</v>
      </c>
      <c r="DL28" s="6" t="b">
        <v>1</v>
      </c>
      <c r="DM28" s="6" t="b">
        <v>0</v>
      </c>
      <c r="DN28" s="6" t="b">
        <v>0</v>
      </c>
      <c r="DO28" s="6" t="b">
        <v>0</v>
      </c>
      <c r="DP28" s="6"/>
      <c r="DQ28" s="6" t="b">
        <v>0</v>
      </c>
      <c r="DR28" s="6"/>
      <c r="DS28" s="6" t="b">
        <v>1</v>
      </c>
      <c r="DT28" s="6">
        <v>4</v>
      </c>
      <c r="DU28" s="6" t="b">
        <v>0</v>
      </c>
      <c r="DV28" s="6"/>
      <c r="DW28" s="6" t="b">
        <v>0</v>
      </c>
      <c r="DX28" s="6"/>
      <c r="DY28" s="6"/>
    </row>
    <row r="29" spans="1:129" x14ac:dyDescent="0.25">
      <c r="A29" s="6" t="s">
        <v>0</v>
      </c>
      <c r="B29" s="6" t="s">
        <v>4</v>
      </c>
      <c r="C29" s="6" t="s">
        <v>696</v>
      </c>
      <c r="D29" s="6" t="s">
        <v>697</v>
      </c>
      <c r="E29" s="6" t="s">
        <v>97</v>
      </c>
      <c r="F29" s="6" t="s">
        <v>125</v>
      </c>
      <c r="G29" s="6">
        <v>43</v>
      </c>
      <c r="H29" s="6">
        <v>247</v>
      </c>
      <c r="I29" s="6">
        <v>41</v>
      </c>
      <c r="J29" s="6">
        <v>232</v>
      </c>
      <c r="K29" s="6">
        <v>41</v>
      </c>
      <c r="L29" s="6">
        <v>9</v>
      </c>
      <c r="M29" s="6" t="s">
        <v>0</v>
      </c>
      <c r="N29" s="6" t="s">
        <v>4</v>
      </c>
      <c r="O29" s="6" t="s">
        <v>698</v>
      </c>
      <c r="P29" s="6" t="s">
        <v>699</v>
      </c>
      <c r="Q29" s="6" t="s">
        <v>696</v>
      </c>
      <c r="R29" s="6" t="s">
        <v>697</v>
      </c>
      <c r="S29" s="6">
        <v>97.4345</v>
      </c>
      <c r="T29" s="6">
        <v>25.493819999999999</v>
      </c>
      <c r="U29" s="6"/>
      <c r="V29" s="6" t="s">
        <v>125</v>
      </c>
      <c r="W29" s="6">
        <v>888</v>
      </c>
      <c r="X29" s="6" t="s">
        <v>1136</v>
      </c>
      <c r="Y29" s="6">
        <v>30</v>
      </c>
      <c r="Z29" s="6">
        <v>10</v>
      </c>
      <c r="AA29" s="6">
        <v>2015</v>
      </c>
      <c r="AB29" s="6" t="s">
        <v>691</v>
      </c>
      <c r="AC29" s="6"/>
      <c r="AD29" s="6" t="s">
        <v>539</v>
      </c>
      <c r="AE29" s="6"/>
      <c r="AF29" s="6">
        <v>20</v>
      </c>
      <c r="AG29" s="6">
        <v>9</v>
      </c>
      <c r="AH29" s="6">
        <v>2015</v>
      </c>
      <c r="AI29" s="6">
        <v>21</v>
      </c>
      <c r="AJ29" s="6">
        <v>9</v>
      </c>
      <c r="AK29" s="6">
        <v>2015</v>
      </c>
      <c r="AL29" s="6"/>
      <c r="AM29" s="6" t="s">
        <v>540</v>
      </c>
      <c r="AN29" s="6" t="s">
        <v>541</v>
      </c>
      <c r="AO29" s="6">
        <v>51</v>
      </c>
      <c r="AP29" s="6"/>
      <c r="AQ29" s="6" t="s">
        <v>587</v>
      </c>
      <c r="AR29" s="6" t="s">
        <v>541</v>
      </c>
      <c r="AS29" s="6">
        <v>46</v>
      </c>
      <c r="AT29" s="6"/>
      <c r="AU29" s="6" t="s">
        <v>587</v>
      </c>
      <c r="AV29" s="6" t="s">
        <v>548</v>
      </c>
      <c r="AW29" s="6">
        <v>30</v>
      </c>
      <c r="AX29" s="6"/>
      <c r="AY29" s="6" t="s">
        <v>588</v>
      </c>
      <c r="AZ29" s="6" t="s">
        <v>541</v>
      </c>
      <c r="BA29" s="6">
        <v>31</v>
      </c>
      <c r="BB29" s="6"/>
      <c r="BC29" s="6" t="s">
        <v>588</v>
      </c>
      <c r="BD29" s="6" t="s">
        <v>548</v>
      </c>
      <c r="BE29" s="6" t="s">
        <v>1317</v>
      </c>
      <c r="BF29" s="6"/>
      <c r="BG29" s="6">
        <v>12</v>
      </c>
      <c r="BH29" s="6">
        <v>2012</v>
      </c>
      <c r="BI29" s="6">
        <v>180</v>
      </c>
      <c r="BJ29" s="6">
        <v>40</v>
      </c>
      <c r="BK29" s="6">
        <v>30</v>
      </c>
      <c r="BL29" s="6"/>
      <c r="BM29" s="6">
        <v>180</v>
      </c>
      <c r="BN29" s="6">
        <v>40</v>
      </c>
      <c r="BO29" s="6">
        <v>30</v>
      </c>
      <c r="BP29" s="6"/>
      <c r="BQ29" s="6" t="s">
        <v>4</v>
      </c>
      <c r="BR29" s="6">
        <v>8</v>
      </c>
      <c r="BS29" s="6"/>
      <c r="BT29" s="6" t="b">
        <v>0</v>
      </c>
      <c r="BU29" s="6" t="b">
        <v>1</v>
      </c>
      <c r="BV29" s="6" t="s">
        <v>691</v>
      </c>
      <c r="BW29" s="6" t="s">
        <v>1318</v>
      </c>
      <c r="BX29" s="6" t="s">
        <v>700</v>
      </c>
      <c r="BY29" s="6" t="b">
        <v>1</v>
      </c>
      <c r="BZ29" s="6" t="s">
        <v>321</v>
      </c>
      <c r="CA29" s="6" t="b">
        <v>0</v>
      </c>
      <c r="CB29" s="6" t="b">
        <v>0</v>
      </c>
      <c r="CC29" s="6" t="b">
        <v>1</v>
      </c>
      <c r="CD29" s="6" t="b">
        <v>1</v>
      </c>
      <c r="CE29" s="6" t="b">
        <v>1</v>
      </c>
      <c r="CF29" s="6" t="b">
        <v>1</v>
      </c>
      <c r="CG29" s="6">
        <v>1</v>
      </c>
      <c r="CH29" s="6">
        <v>2</v>
      </c>
      <c r="CI29" s="6">
        <v>3</v>
      </c>
      <c r="CJ29" s="6"/>
      <c r="CK29" s="6"/>
      <c r="CL29" s="6"/>
      <c r="CM29" s="6">
        <v>41</v>
      </c>
      <c r="CN29" s="6">
        <v>232</v>
      </c>
      <c r="CO29" s="6">
        <v>41</v>
      </c>
      <c r="CP29" s="6">
        <v>11</v>
      </c>
      <c r="CQ29" s="6">
        <v>35</v>
      </c>
      <c r="CR29" s="6" t="s">
        <v>322</v>
      </c>
      <c r="CS29" s="6"/>
      <c r="CT29" s="6"/>
      <c r="CU29" s="6">
        <v>4</v>
      </c>
      <c r="CV29" s="6" t="s">
        <v>325</v>
      </c>
      <c r="CW29" s="6"/>
      <c r="CX29" s="6" t="b">
        <v>0</v>
      </c>
      <c r="CY29" s="6"/>
      <c r="CZ29" s="6" t="b">
        <v>1</v>
      </c>
      <c r="DA29" s="6">
        <v>3</v>
      </c>
      <c r="DB29" s="6">
        <v>2</v>
      </c>
      <c r="DC29" s="6">
        <v>1</v>
      </c>
      <c r="DD29" s="6">
        <v>1</v>
      </c>
      <c r="DE29" s="6">
        <v>4</v>
      </c>
      <c r="DF29" s="6">
        <v>3</v>
      </c>
      <c r="DG29" s="6">
        <v>1</v>
      </c>
      <c r="DH29" s="6">
        <v>1</v>
      </c>
      <c r="DI29" s="6" t="b">
        <v>0</v>
      </c>
      <c r="DJ29" s="6" t="b">
        <v>1</v>
      </c>
      <c r="DK29" s="6" t="b">
        <v>0</v>
      </c>
      <c r="DL29" s="6" t="b">
        <v>0</v>
      </c>
      <c r="DM29" s="6" t="b">
        <v>1</v>
      </c>
      <c r="DN29" s="6" t="b">
        <v>0</v>
      </c>
      <c r="DO29" s="6" t="b">
        <v>0</v>
      </c>
      <c r="DP29" s="6"/>
      <c r="DQ29" s="6" t="b">
        <v>1</v>
      </c>
      <c r="DR29" s="6">
        <v>3</v>
      </c>
      <c r="DS29" s="6" t="b">
        <v>1</v>
      </c>
      <c r="DT29" s="6">
        <v>3</v>
      </c>
      <c r="DU29" s="6" t="b">
        <v>0</v>
      </c>
      <c r="DV29" s="6"/>
      <c r="DW29" s="6" t="b">
        <v>0</v>
      </c>
      <c r="DX29" s="6"/>
      <c r="DY29" s="6"/>
    </row>
    <row r="30" spans="1:129" x14ac:dyDescent="0.25">
      <c r="A30" s="6" t="s">
        <v>0</v>
      </c>
      <c r="B30" s="6" t="s">
        <v>8</v>
      </c>
      <c r="C30" s="6" t="s">
        <v>210</v>
      </c>
      <c r="D30" s="6" t="s">
        <v>211</v>
      </c>
      <c r="E30" s="6" t="s">
        <v>209</v>
      </c>
      <c r="F30" s="6" t="s">
        <v>132</v>
      </c>
      <c r="G30" s="6">
        <v>840</v>
      </c>
      <c r="H30" s="6">
        <v>3249</v>
      </c>
      <c r="I30" s="6">
        <v>667</v>
      </c>
      <c r="J30" s="6">
        <v>3657</v>
      </c>
      <c r="K30" s="6">
        <v>667</v>
      </c>
      <c r="L30" s="6">
        <v>3657</v>
      </c>
      <c r="M30" s="6" t="s">
        <v>0</v>
      </c>
      <c r="N30" s="6" t="s">
        <v>8</v>
      </c>
      <c r="O30" s="6" t="s">
        <v>614</v>
      </c>
      <c r="P30" s="6" t="s">
        <v>615</v>
      </c>
      <c r="Q30" s="6" t="s">
        <v>210</v>
      </c>
      <c r="R30" s="6" t="s">
        <v>211</v>
      </c>
      <c r="S30" s="6">
        <v>97.752667000000002</v>
      </c>
      <c r="T30" s="6">
        <v>24.2744</v>
      </c>
      <c r="U30" s="6">
        <v>978</v>
      </c>
      <c r="V30" s="6" t="s">
        <v>132</v>
      </c>
      <c r="W30" s="6">
        <v>891</v>
      </c>
      <c r="X30" s="6" t="s">
        <v>1140</v>
      </c>
      <c r="Y30" s="6">
        <v>26</v>
      </c>
      <c r="Z30" s="6">
        <v>10</v>
      </c>
      <c r="AA30" s="6">
        <v>2015</v>
      </c>
      <c r="AB30" s="6" t="s">
        <v>581</v>
      </c>
      <c r="AC30" s="6"/>
      <c r="AD30" s="6" t="s">
        <v>539</v>
      </c>
      <c r="AE30" s="6"/>
      <c r="AF30" s="6">
        <v>25</v>
      </c>
      <c r="AG30" s="6">
        <v>10</v>
      </c>
      <c r="AH30" s="6">
        <v>2015</v>
      </c>
      <c r="AI30" s="6">
        <v>26</v>
      </c>
      <c r="AJ30" s="6">
        <v>10</v>
      </c>
      <c r="AK30" s="6">
        <v>2015</v>
      </c>
      <c r="AL30" s="6"/>
      <c r="AM30" s="6" t="s">
        <v>540</v>
      </c>
      <c r="AN30" s="6" t="s">
        <v>541</v>
      </c>
      <c r="AO30" s="6">
        <v>50</v>
      </c>
      <c r="AP30" s="6"/>
      <c r="AQ30" s="6"/>
      <c r="AR30" s="6"/>
      <c r="AS30" s="6"/>
      <c r="AT30" s="6"/>
      <c r="AU30" s="6"/>
      <c r="AV30" s="6"/>
      <c r="AW30" s="6"/>
      <c r="AX30" s="6"/>
      <c r="AY30" s="6"/>
      <c r="AZ30" s="6"/>
      <c r="BA30" s="6"/>
      <c r="BB30" s="6"/>
      <c r="BC30" s="6"/>
      <c r="BD30" s="6"/>
      <c r="BE30" s="6"/>
      <c r="BF30" s="6"/>
      <c r="BG30" s="6">
        <v>9</v>
      </c>
      <c r="BH30" s="6">
        <v>2011</v>
      </c>
      <c r="BI30" s="6">
        <v>30</v>
      </c>
      <c r="BJ30" s="6">
        <v>10</v>
      </c>
      <c r="BK30" s="6">
        <v>10</v>
      </c>
      <c r="BL30" s="6"/>
      <c r="BM30" s="6">
        <v>30</v>
      </c>
      <c r="BN30" s="6">
        <v>10</v>
      </c>
      <c r="BO30" s="6">
        <v>10</v>
      </c>
      <c r="BP30" s="6"/>
      <c r="BQ30" s="6" t="s">
        <v>616</v>
      </c>
      <c r="BR30" s="6">
        <v>0.8</v>
      </c>
      <c r="BS30" s="6"/>
      <c r="BT30" s="6" t="b">
        <v>1</v>
      </c>
      <c r="BU30" s="6" t="b">
        <v>1</v>
      </c>
      <c r="BV30" s="6" t="s">
        <v>581</v>
      </c>
      <c r="BW30" s="6" t="s">
        <v>1319</v>
      </c>
      <c r="BX30" s="6" t="s">
        <v>1320</v>
      </c>
      <c r="BY30" s="6" t="b">
        <v>1</v>
      </c>
      <c r="BZ30" s="6" t="s">
        <v>321</v>
      </c>
      <c r="CA30" s="6" t="b">
        <v>0</v>
      </c>
      <c r="CB30" s="6" t="b">
        <v>0</v>
      </c>
      <c r="CC30" s="6" t="b">
        <v>1</v>
      </c>
      <c r="CD30" s="6" t="b">
        <v>0</v>
      </c>
      <c r="CE30" s="6" t="b">
        <v>1</v>
      </c>
      <c r="CF30" s="6" t="b">
        <v>0</v>
      </c>
      <c r="CG30" s="6">
        <v>3</v>
      </c>
      <c r="CH30" s="6">
        <v>10</v>
      </c>
      <c r="CI30" s="6">
        <v>13</v>
      </c>
      <c r="CJ30" s="6"/>
      <c r="CK30" s="6"/>
      <c r="CL30" s="6"/>
      <c r="CM30" s="6">
        <v>667</v>
      </c>
      <c r="CN30" s="6">
        <v>3657</v>
      </c>
      <c r="CO30" s="6">
        <v>667</v>
      </c>
      <c r="CP30" s="6">
        <v>65</v>
      </c>
      <c r="CQ30" s="6">
        <v>234</v>
      </c>
      <c r="CR30" s="6" t="s">
        <v>325</v>
      </c>
      <c r="CS30" s="6"/>
      <c r="CT30" s="6"/>
      <c r="CU30" s="6"/>
      <c r="CV30" s="6"/>
      <c r="CW30" s="6"/>
      <c r="CX30" s="6" t="b">
        <v>1</v>
      </c>
      <c r="CY30" s="6">
        <v>23</v>
      </c>
      <c r="CZ30" s="6" t="b">
        <v>1</v>
      </c>
      <c r="DA30" s="6">
        <v>56</v>
      </c>
      <c r="DB30" s="6">
        <v>42</v>
      </c>
      <c r="DC30" s="6">
        <v>5</v>
      </c>
      <c r="DD30" s="6">
        <v>1</v>
      </c>
      <c r="DE30" s="6">
        <v>61</v>
      </c>
      <c r="DF30" s="6">
        <v>43</v>
      </c>
      <c r="DG30" s="6"/>
      <c r="DH30" s="6">
        <v>2</v>
      </c>
      <c r="DI30" s="6" t="b">
        <v>1</v>
      </c>
      <c r="DJ30" s="6" t="b">
        <v>1</v>
      </c>
      <c r="DK30" s="6" t="b">
        <v>1</v>
      </c>
      <c r="DL30" s="6" t="b">
        <v>1</v>
      </c>
      <c r="DM30" s="6" t="b">
        <v>1</v>
      </c>
      <c r="DN30" s="6" t="b">
        <v>0</v>
      </c>
      <c r="DO30" s="6" t="b">
        <v>0</v>
      </c>
      <c r="DP30" s="6"/>
      <c r="DQ30" s="6" t="b">
        <v>1</v>
      </c>
      <c r="DR30" s="6">
        <v>3842</v>
      </c>
      <c r="DS30" s="6" t="b">
        <v>1</v>
      </c>
      <c r="DT30" s="6">
        <v>15</v>
      </c>
      <c r="DU30" s="6" t="b">
        <v>0</v>
      </c>
      <c r="DV30" s="6"/>
      <c r="DW30" s="6" t="b">
        <v>1</v>
      </c>
      <c r="DX30" s="6">
        <v>1373</v>
      </c>
      <c r="DY30" s="6"/>
    </row>
    <row r="31" spans="1:129" x14ac:dyDescent="0.25">
      <c r="A31" s="6" t="s">
        <v>0</v>
      </c>
      <c r="B31" s="6" t="s">
        <v>5</v>
      </c>
      <c r="C31" s="6" t="s">
        <v>837</v>
      </c>
      <c r="D31" s="6" t="s">
        <v>838</v>
      </c>
      <c r="E31" s="6" t="s">
        <v>209</v>
      </c>
      <c r="F31" s="6" t="s">
        <v>125</v>
      </c>
      <c r="G31" s="6">
        <v>184</v>
      </c>
      <c r="H31" s="6">
        <v>768</v>
      </c>
      <c r="I31" s="6">
        <v>175</v>
      </c>
      <c r="J31" s="6">
        <v>828</v>
      </c>
      <c r="K31" s="6">
        <v>175</v>
      </c>
      <c r="L31" s="6">
        <v>828</v>
      </c>
      <c r="M31" s="6" t="s">
        <v>0</v>
      </c>
      <c r="N31" s="6" t="s">
        <v>5</v>
      </c>
      <c r="O31" s="6" t="s">
        <v>682</v>
      </c>
      <c r="P31" s="6" t="s">
        <v>839</v>
      </c>
      <c r="Q31" s="6" t="s">
        <v>837</v>
      </c>
      <c r="R31" s="6" t="s">
        <v>838</v>
      </c>
      <c r="S31" s="6">
        <v>97.751389000000003</v>
      </c>
      <c r="T31" s="6">
        <v>24.831944</v>
      </c>
      <c r="U31" s="6"/>
      <c r="V31" s="6" t="s">
        <v>125</v>
      </c>
      <c r="W31" s="6">
        <v>933</v>
      </c>
      <c r="X31" s="6" t="s">
        <v>1164</v>
      </c>
      <c r="Y31" s="6">
        <v>13</v>
      </c>
      <c r="Z31" s="6">
        <v>10</v>
      </c>
      <c r="AA31" s="6">
        <v>2015</v>
      </c>
      <c r="AB31" s="6" t="s">
        <v>538</v>
      </c>
      <c r="AC31" s="6"/>
      <c r="AD31" s="6" t="s">
        <v>539</v>
      </c>
      <c r="AE31" s="6"/>
      <c r="AF31" s="6">
        <v>16</v>
      </c>
      <c r="AG31" s="6">
        <v>9</v>
      </c>
      <c r="AH31" s="6">
        <v>2015</v>
      </c>
      <c r="AI31" s="6">
        <v>20</v>
      </c>
      <c r="AJ31" s="6">
        <v>9</v>
      </c>
      <c r="AK31" s="6">
        <v>2015</v>
      </c>
      <c r="AL31" s="6"/>
      <c r="AM31" s="6" t="s">
        <v>540</v>
      </c>
      <c r="AN31" s="6" t="s">
        <v>548</v>
      </c>
      <c r="AO31" s="6">
        <v>31</v>
      </c>
      <c r="AP31" s="6"/>
      <c r="AQ31" s="6"/>
      <c r="AR31" s="6"/>
      <c r="AS31" s="6"/>
      <c r="AT31" s="6"/>
      <c r="AU31" s="6"/>
      <c r="AV31" s="6"/>
      <c r="AW31" s="6"/>
      <c r="AX31" s="6"/>
      <c r="AY31" s="6"/>
      <c r="AZ31" s="6"/>
      <c r="BA31" s="6"/>
      <c r="BB31" s="6"/>
      <c r="BC31" s="6"/>
      <c r="BD31" s="6"/>
      <c r="BE31" s="6"/>
      <c r="BF31" s="6"/>
      <c r="BG31" s="6">
        <v>6</v>
      </c>
      <c r="BH31" s="6">
        <v>2011</v>
      </c>
      <c r="BI31" s="6"/>
      <c r="BJ31" s="6">
        <v>120</v>
      </c>
      <c r="BK31" s="6">
        <v>150</v>
      </c>
      <c r="BL31" s="6"/>
      <c r="BM31" s="6"/>
      <c r="BN31" s="6">
        <v>120</v>
      </c>
      <c r="BO31" s="6">
        <v>150</v>
      </c>
      <c r="BP31" s="6"/>
      <c r="BQ31" s="6" t="s">
        <v>708</v>
      </c>
      <c r="BR31" s="6">
        <v>45</v>
      </c>
      <c r="BS31" s="6"/>
      <c r="BT31" s="6" t="b">
        <v>0</v>
      </c>
      <c r="BU31" s="6" t="b">
        <v>1</v>
      </c>
      <c r="BV31" s="6" t="s">
        <v>538</v>
      </c>
      <c r="BW31" s="6" t="s">
        <v>1321</v>
      </c>
      <c r="BX31" s="6" t="s">
        <v>1322</v>
      </c>
      <c r="BY31" s="6" t="b">
        <v>1</v>
      </c>
      <c r="BZ31" s="6" t="s">
        <v>321</v>
      </c>
      <c r="CA31" s="6" t="b">
        <v>1</v>
      </c>
      <c r="CB31" s="6" t="b">
        <v>0</v>
      </c>
      <c r="CC31" s="6" t="b">
        <v>0</v>
      </c>
      <c r="CD31" s="6" t="b">
        <v>1</v>
      </c>
      <c r="CE31" s="6" t="b">
        <v>1</v>
      </c>
      <c r="CF31" s="6" t="b">
        <v>1</v>
      </c>
      <c r="CG31" s="6">
        <v>5</v>
      </c>
      <c r="CH31" s="6">
        <v>2</v>
      </c>
      <c r="CI31" s="6">
        <v>7</v>
      </c>
      <c r="CJ31" s="6">
        <v>1</v>
      </c>
      <c r="CK31" s="6">
        <v>2</v>
      </c>
      <c r="CL31" s="6">
        <v>3</v>
      </c>
      <c r="CM31" s="6">
        <v>175</v>
      </c>
      <c r="CN31" s="6">
        <v>828</v>
      </c>
      <c r="CO31" s="6">
        <v>175</v>
      </c>
      <c r="CP31" s="6"/>
      <c r="CQ31" s="6"/>
      <c r="CR31" s="6"/>
      <c r="CS31" s="6"/>
      <c r="CT31" s="6">
        <v>2</v>
      </c>
      <c r="CU31" s="6">
        <v>4</v>
      </c>
      <c r="CV31" s="6" t="s">
        <v>326</v>
      </c>
      <c r="CW31" s="6"/>
      <c r="CX31" s="6" t="b">
        <v>1</v>
      </c>
      <c r="CY31" s="6">
        <v>7</v>
      </c>
      <c r="CZ31" s="6" t="b">
        <v>1</v>
      </c>
      <c r="DA31" s="6">
        <v>0</v>
      </c>
      <c r="DB31" s="6">
        <v>9</v>
      </c>
      <c r="DC31" s="6">
        <v>4</v>
      </c>
      <c r="DD31" s="6">
        <v>0</v>
      </c>
      <c r="DE31" s="6">
        <v>4</v>
      </c>
      <c r="DF31" s="6">
        <v>9</v>
      </c>
      <c r="DG31" s="6">
        <v>3</v>
      </c>
      <c r="DH31" s="6"/>
      <c r="DI31" s="6" t="b">
        <v>1</v>
      </c>
      <c r="DJ31" s="6" t="b">
        <v>1</v>
      </c>
      <c r="DK31" s="6" t="b">
        <v>0</v>
      </c>
      <c r="DL31" s="6" t="b">
        <v>0</v>
      </c>
      <c r="DM31" s="6" t="b">
        <v>0</v>
      </c>
      <c r="DN31" s="6" t="b">
        <v>0</v>
      </c>
      <c r="DO31" s="6" t="b">
        <v>0</v>
      </c>
      <c r="DP31" s="6"/>
      <c r="DQ31" s="6" t="b">
        <v>0</v>
      </c>
      <c r="DR31" s="6"/>
      <c r="DS31" s="6" t="b">
        <v>1</v>
      </c>
      <c r="DT31" s="6">
        <v>12</v>
      </c>
      <c r="DU31" s="6" t="b">
        <v>0</v>
      </c>
      <c r="DV31" s="6"/>
      <c r="DW31" s="6" t="b">
        <v>0</v>
      </c>
      <c r="DX31" s="6"/>
      <c r="DY31" s="6"/>
    </row>
    <row r="32" spans="1:129" x14ac:dyDescent="0.25">
      <c r="A32" s="6" t="s">
        <v>0</v>
      </c>
      <c r="B32" s="6" t="s">
        <v>6</v>
      </c>
      <c r="C32" s="6" t="s">
        <v>718</v>
      </c>
      <c r="D32" s="6" t="s">
        <v>719</v>
      </c>
      <c r="E32" s="6" t="s">
        <v>97</v>
      </c>
      <c r="F32" s="6" t="s">
        <v>132</v>
      </c>
      <c r="G32" s="6">
        <v>68</v>
      </c>
      <c r="H32" s="6">
        <v>327</v>
      </c>
      <c r="I32" s="6">
        <v>10</v>
      </c>
      <c r="J32" s="6">
        <v>20</v>
      </c>
      <c r="K32" s="6">
        <v>63</v>
      </c>
      <c r="L32" s="6">
        <v>307</v>
      </c>
      <c r="M32" s="6" t="s">
        <v>0</v>
      </c>
      <c r="N32" s="6" t="s">
        <v>6</v>
      </c>
      <c r="O32" s="6" t="s">
        <v>576</v>
      </c>
      <c r="P32" s="6" t="s">
        <v>1323</v>
      </c>
      <c r="Q32" s="6" t="s">
        <v>718</v>
      </c>
      <c r="R32" s="6" t="s">
        <v>719</v>
      </c>
      <c r="S32" s="6">
        <v>98.376824999999997</v>
      </c>
      <c r="T32" s="6">
        <v>25.598251999999999</v>
      </c>
      <c r="U32" s="6">
        <v>2324</v>
      </c>
      <c r="V32" s="6" t="s">
        <v>132</v>
      </c>
      <c r="W32" s="6">
        <v>886</v>
      </c>
      <c r="X32" s="6" t="s">
        <v>1136</v>
      </c>
      <c r="Y32" s="6">
        <v>30</v>
      </c>
      <c r="Z32" s="6">
        <v>10</v>
      </c>
      <c r="AA32" s="6">
        <v>2015</v>
      </c>
      <c r="AB32" s="6" t="s">
        <v>691</v>
      </c>
      <c r="AC32" s="6"/>
      <c r="AD32" s="6" t="s">
        <v>539</v>
      </c>
      <c r="AE32" s="6"/>
      <c r="AF32" s="6">
        <v>21</v>
      </c>
      <c r="AG32" s="6">
        <v>9</v>
      </c>
      <c r="AH32" s="6">
        <v>2015</v>
      </c>
      <c r="AI32" s="6">
        <v>21</v>
      </c>
      <c r="AJ32" s="6">
        <v>9</v>
      </c>
      <c r="AK32" s="6">
        <v>2015</v>
      </c>
      <c r="AL32" s="6"/>
      <c r="AM32" s="6" t="s">
        <v>540</v>
      </c>
      <c r="AN32" s="6" t="s">
        <v>541</v>
      </c>
      <c r="AO32" s="6">
        <v>41</v>
      </c>
      <c r="AP32" s="6"/>
      <c r="AQ32" s="6" t="s">
        <v>587</v>
      </c>
      <c r="AR32" s="6" t="s">
        <v>541</v>
      </c>
      <c r="AS32" s="6">
        <v>53</v>
      </c>
      <c r="AT32" s="6"/>
      <c r="AU32" s="6" t="s">
        <v>588</v>
      </c>
      <c r="AV32" s="6" t="s">
        <v>548</v>
      </c>
      <c r="AW32" s="6">
        <v>39</v>
      </c>
      <c r="AX32" s="6"/>
      <c r="AY32" s="6" t="s">
        <v>1</v>
      </c>
      <c r="AZ32" s="6" t="s">
        <v>548</v>
      </c>
      <c r="BA32" s="6">
        <v>30</v>
      </c>
      <c r="BB32" s="6"/>
      <c r="BC32" s="6"/>
      <c r="BD32" s="6"/>
      <c r="BE32" s="6"/>
      <c r="BF32" s="6"/>
      <c r="BG32" s="6">
        <v>7</v>
      </c>
      <c r="BH32" s="6">
        <v>2012</v>
      </c>
      <c r="BI32" s="6"/>
      <c r="BJ32" s="6"/>
      <c r="BK32" s="6">
        <v>240</v>
      </c>
      <c r="BL32" s="6"/>
      <c r="BM32" s="6"/>
      <c r="BN32" s="6"/>
      <c r="BO32" s="6">
        <v>240</v>
      </c>
      <c r="BP32" s="6"/>
      <c r="BQ32" s="6" t="s">
        <v>6</v>
      </c>
      <c r="BR32" s="6">
        <v>40</v>
      </c>
      <c r="BS32" s="6"/>
      <c r="BT32" s="6" t="b">
        <v>0</v>
      </c>
      <c r="BU32" s="6" t="b">
        <v>1</v>
      </c>
      <c r="BV32" s="6" t="s">
        <v>691</v>
      </c>
      <c r="BW32" s="6" t="s">
        <v>1324</v>
      </c>
      <c r="BX32" s="6" t="s">
        <v>720</v>
      </c>
      <c r="BY32" s="6" t="b">
        <v>1</v>
      </c>
      <c r="BZ32" s="6" t="s">
        <v>321</v>
      </c>
      <c r="CA32" s="6" t="b">
        <v>0</v>
      </c>
      <c r="CB32" s="6" t="b">
        <v>0</v>
      </c>
      <c r="CC32" s="6" t="b">
        <v>1</v>
      </c>
      <c r="CD32" s="6" t="b">
        <v>1</v>
      </c>
      <c r="CE32" s="6" t="b">
        <v>1</v>
      </c>
      <c r="CF32" s="6" t="b">
        <v>1</v>
      </c>
      <c r="CG32" s="6"/>
      <c r="CH32" s="6">
        <v>3</v>
      </c>
      <c r="CI32" s="6">
        <v>3</v>
      </c>
      <c r="CJ32" s="6"/>
      <c r="CK32" s="6"/>
      <c r="CL32" s="6"/>
      <c r="CM32" s="6">
        <v>10</v>
      </c>
      <c r="CN32" s="6">
        <v>20</v>
      </c>
      <c r="CO32" s="6">
        <v>63</v>
      </c>
      <c r="CP32" s="6"/>
      <c r="CQ32" s="6"/>
      <c r="CR32" s="6"/>
      <c r="CS32" s="6"/>
      <c r="CT32" s="6"/>
      <c r="CU32" s="6"/>
      <c r="CV32" s="6"/>
      <c r="CW32" s="6"/>
      <c r="CX32" s="6" t="b">
        <v>1</v>
      </c>
      <c r="CY32" s="6"/>
      <c r="CZ32" s="6" t="b">
        <v>1</v>
      </c>
      <c r="DA32" s="6">
        <v>1</v>
      </c>
      <c r="DB32" s="6">
        <v>2</v>
      </c>
      <c r="DC32" s="6">
        <v>2</v>
      </c>
      <c r="DD32" s="6">
        <v>2</v>
      </c>
      <c r="DE32" s="6">
        <v>3</v>
      </c>
      <c r="DF32" s="6">
        <v>4</v>
      </c>
      <c r="DG32" s="6">
        <v>1</v>
      </c>
      <c r="DH32" s="6"/>
      <c r="DI32" s="6" t="b">
        <v>1</v>
      </c>
      <c r="DJ32" s="6" t="b">
        <v>0</v>
      </c>
      <c r="DK32" s="6" t="b">
        <v>1</v>
      </c>
      <c r="DL32" s="6" t="b">
        <v>0</v>
      </c>
      <c r="DM32" s="6" t="b">
        <v>1</v>
      </c>
      <c r="DN32" s="6" t="b">
        <v>1</v>
      </c>
      <c r="DO32" s="6" t="b">
        <v>0</v>
      </c>
      <c r="DP32" s="6"/>
      <c r="DQ32" s="6" t="b">
        <v>0</v>
      </c>
      <c r="DR32" s="6"/>
      <c r="DS32" s="6" t="b">
        <v>0</v>
      </c>
      <c r="DT32" s="6"/>
      <c r="DU32" s="6" t="b">
        <v>0</v>
      </c>
      <c r="DV32" s="6"/>
      <c r="DW32" s="6" t="b">
        <v>1</v>
      </c>
      <c r="DX32" s="6">
        <v>20</v>
      </c>
      <c r="DY32" s="6" t="s">
        <v>1325</v>
      </c>
    </row>
    <row r="33" spans="1:129" x14ac:dyDescent="0.25">
      <c r="A33" s="6" t="s">
        <v>0</v>
      </c>
      <c r="B33" s="6" t="s">
        <v>7</v>
      </c>
      <c r="C33" s="6" t="s">
        <v>130</v>
      </c>
      <c r="D33" s="6" t="s">
        <v>131</v>
      </c>
      <c r="E33" s="6" t="s">
        <v>97</v>
      </c>
      <c r="F33" s="6" t="s">
        <v>125</v>
      </c>
      <c r="G33" s="6">
        <v>169</v>
      </c>
      <c r="H33" s="6">
        <v>816</v>
      </c>
      <c r="I33" s="6">
        <v>153</v>
      </c>
      <c r="J33" s="6">
        <v>754</v>
      </c>
      <c r="K33" s="6">
        <v>157</v>
      </c>
      <c r="L33" s="6">
        <v>761</v>
      </c>
      <c r="M33" s="6" t="s">
        <v>0</v>
      </c>
      <c r="N33" s="6" t="s">
        <v>7</v>
      </c>
      <c r="O33" s="6" t="s">
        <v>646</v>
      </c>
      <c r="P33" s="6" t="s">
        <v>647</v>
      </c>
      <c r="Q33" s="6" t="s">
        <v>130</v>
      </c>
      <c r="R33" s="6" t="s">
        <v>131</v>
      </c>
      <c r="S33" s="6">
        <v>97.252650000000003</v>
      </c>
      <c r="T33" s="6">
        <v>24.222349999999999</v>
      </c>
      <c r="U33" s="6">
        <v>0</v>
      </c>
      <c r="V33" s="6" t="s">
        <v>125</v>
      </c>
      <c r="W33" s="6">
        <v>935</v>
      </c>
      <c r="X33" s="6" t="s">
        <v>1176</v>
      </c>
      <c r="Y33" s="6">
        <v>14</v>
      </c>
      <c r="Z33" s="6">
        <v>10</v>
      </c>
      <c r="AA33" s="6">
        <v>2015</v>
      </c>
      <c r="AB33" s="6" t="s">
        <v>538</v>
      </c>
      <c r="AC33" s="6"/>
      <c r="AD33" s="6" t="s">
        <v>539</v>
      </c>
      <c r="AE33" s="6"/>
      <c r="AF33" s="6">
        <v>7</v>
      </c>
      <c r="AG33" s="6">
        <v>10</v>
      </c>
      <c r="AH33" s="6">
        <v>2015</v>
      </c>
      <c r="AI33" s="6">
        <v>8</v>
      </c>
      <c r="AJ33" s="6">
        <v>10</v>
      </c>
      <c r="AK33" s="6">
        <v>2015</v>
      </c>
      <c r="AL33" s="6"/>
      <c r="AM33" s="6" t="s">
        <v>540</v>
      </c>
      <c r="AN33" s="6" t="s">
        <v>541</v>
      </c>
      <c r="AO33" s="6">
        <v>57</v>
      </c>
      <c r="AP33" s="6"/>
      <c r="AQ33" s="6"/>
      <c r="AR33" s="6"/>
      <c r="AS33" s="6"/>
      <c r="AT33" s="6"/>
      <c r="AU33" s="6"/>
      <c r="AV33" s="6"/>
      <c r="AW33" s="6"/>
      <c r="AX33" s="6"/>
      <c r="AY33" s="6"/>
      <c r="AZ33" s="6"/>
      <c r="BA33" s="6"/>
      <c r="BB33" s="6"/>
      <c r="BC33" s="6"/>
      <c r="BD33" s="6"/>
      <c r="BE33" s="6"/>
      <c r="BF33" s="6"/>
      <c r="BG33" s="6">
        <v>1</v>
      </c>
      <c r="BH33" s="6">
        <v>2013</v>
      </c>
      <c r="BI33" s="6"/>
      <c r="BJ33" s="6">
        <v>20</v>
      </c>
      <c r="BK33" s="6">
        <v>20</v>
      </c>
      <c r="BL33" s="6"/>
      <c r="BM33" s="6"/>
      <c r="BN33" s="6">
        <v>20</v>
      </c>
      <c r="BO33" s="6">
        <v>20</v>
      </c>
      <c r="BP33" s="6"/>
      <c r="BQ33" s="6" t="s">
        <v>7</v>
      </c>
      <c r="BR33" s="6">
        <v>8</v>
      </c>
      <c r="BS33" s="6"/>
      <c r="BT33" s="6" t="b">
        <v>0</v>
      </c>
      <c r="BU33" s="6" t="b">
        <v>1</v>
      </c>
      <c r="BV33" s="6" t="s">
        <v>538</v>
      </c>
      <c r="BW33" s="6" t="s">
        <v>648</v>
      </c>
      <c r="BX33" s="6" t="s">
        <v>649</v>
      </c>
      <c r="BY33" s="6" t="b">
        <v>1</v>
      </c>
      <c r="BZ33" s="6" t="s">
        <v>321</v>
      </c>
      <c r="CA33" s="6" t="b">
        <v>1</v>
      </c>
      <c r="CB33" s="6" t="b">
        <v>0</v>
      </c>
      <c r="CC33" s="6" t="b">
        <v>0</v>
      </c>
      <c r="CD33" s="6" t="b">
        <v>1</v>
      </c>
      <c r="CE33" s="6" t="b">
        <v>1</v>
      </c>
      <c r="CF33" s="6" t="b">
        <v>1</v>
      </c>
      <c r="CG33" s="6">
        <v>3</v>
      </c>
      <c r="CH33" s="6">
        <v>2</v>
      </c>
      <c r="CI33" s="6">
        <v>5</v>
      </c>
      <c r="CJ33" s="6">
        <v>2</v>
      </c>
      <c r="CK33" s="6">
        <v>1</v>
      </c>
      <c r="CL33" s="6">
        <v>3</v>
      </c>
      <c r="CM33" s="6">
        <v>153</v>
      </c>
      <c r="CN33" s="6">
        <v>754</v>
      </c>
      <c r="CO33" s="6">
        <v>157</v>
      </c>
      <c r="CP33" s="6"/>
      <c r="CQ33" s="6"/>
      <c r="CR33" s="6"/>
      <c r="CS33" s="6"/>
      <c r="CT33" s="6"/>
      <c r="CU33" s="6"/>
      <c r="CV33" s="6"/>
      <c r="CW33" s="6"/>
      <c r="CX33" s="6" t="b">
        <v>1</v>
      </c>
      <c r="CY33" s="6">
        <v>5</v>
      </c>
      <c r="CZ33" s="6" t="b">
        <v>1</v>
      </c>
      <c r="DA33" s="6">
        <v>5</v>
      </c>
      <c r="DB33" s="6">
        <v>4</v>
      </c>
      <c r="DC33" s="6"/>
      <c r="DD33" s="6"/>
      <c r="DE33" s="6">
        <v>5</v>
      </c>
      <c r="DF33" s="6">
        <v>4</v>
      </c>
      <c r="DG33" s="6">
        <v>1</v>
      </c>
      <c r="DH33" s="6">
        <v>1</v>
      </c>
      <c r="DI33" s="6" t="b">
        <v>1</v>
      </c>
      <c r="DJ33" s="6" t="b">
        <v>1</v>
      </c>
      <c r="DK33" s="6" t="b">
        <v>1</v>
      </c>
      <c r="DL33" s="6" t="b">
        <v>1</v>
      </c>
      <c r="DM33" s="6" t="b">
        <v>1</v>
      </c>
      <c r="DN33" s="6" t="b">
        <v>0</v>
      </c>
      <c r="DO33" s="6" t="b">
        <v>0</v>
      </c>
      <c r="DP33" s="6"/>
      <c r="DQ33" s="6" t="b">
        <v>1</v>
      </c>
      <c r="DR33" s="6">
        <v>242</v>
      </c>
      <c r="DS33" s="6" t="b">
        <v>1</v>
      </c>
      <c r="DT33" s="6">
        <v>15</v>
      </c>
      <c r="DU33" s="6" t="b">
        <v>1</v>
      </c>
      <c r="DV33" s="6">
        <v>25</v>
      </c>
      <c r="DW33" s="6" t="b">
        <v>1</v>
      </c>
      <c r="DX33" s="6">
        <v>43</v>
      </c>
      <c r="DY33" s="6" t="s">
        <v>1326</v>
      </c>
    </row>
    <row r="34" spans="1:129" x14ac:dyDescent="0.25">
      <c r="A34" s="6" t="s">
        <v>0</v>
      </c>
      <c r="B34" s="6" t="s">
        <v>5</v>
      </c>
      <c r="C34" s="6" t="s">
        <v>713</v>
      </c>
      <c r="D34" s="6" t="s">
        <v>714</v>
      </c>
      <c r="E34" s="6" t="s">
        <v>209</v>
      </c>
      <c r="F34" s="6" t="s">
        <v>125</v>
      </c>
      <c r="G34" s="6">
        <v>110</v>
      </c>
      <c r="H34" s="6">
        <v>643</v>
      </c>
      <c r="I34" s="6">
        <v>106</v>
      </c>
      <c r="J34" s="6"/>
      <c r="K34" s="6">
        <v>124</v>
      </c>
      <c r="L34" s="6">
        <v>0</v>
      </c>
      <c r="M34" s="6" t="s">
        <v>0</v>
      </c>
      <c r="N34" s="6" t="s">
        <v>5</v>
      </c>
      <c r="O34" s="6" t="s">
        <v>703</v>
      </c>
      <c r="P34" s="6"/>
      <c r="Q34" s="6" t="s">
        <v>713</v>
      </c>
      <c r="R34" s="6" t="s">
        <v>714</v>
      </c>
      <c r="S34" s="6">
        <v>97.990555999999998</v>
      </c>
      <c r="T34" s="6">
        <v>25.265277999999999</v>
      </c>
      <c r="U34" s="6">
        <v>2764</v>
      </c>
      <c r="V34" s="6" t="s">
        <v>125</v>
      </c>
      <c r="W34" s="6">
        <v>881</v>
      </c>
      <c r="X34" s="6" t="s">
        <v>1136</v>
      </c>
      <c r="Y34" s="6">
        <v>30</v>
      </c>
      <c r="Z34" s="6">
        <v>10</v>
      </c>
      <c r="AA34" s="6">
        <v>2015</v>
      </c>
      <c r="AB34" s="6" t="s">
        <v>691</v>
      </c>
      <c r="AC34" s="6"/>
      <c r="AD34" s="6" t="s">
        <v>539</v>
      </c>
      <c r="AE34" s="6"/>
      <c r="AF34" s="6">
        <v>26</v>
      </c>
      <c r="AG34" s="6">
        <v>9</v>
      </c>
      <c r="AH34" s="6">
        <v>2015</v>
      </c>
      <c r="AI34" s="6">
        <v>26</v>
      </c>
      <c r="AJ34" s="6">
        <v>9</v>
      </c>
      <c r="AK34" s="6">
        <v>2015</v>
      </c>
      <c r="AL34" s="6"/>
      <c r="AM34" s="6" t="s">
        <v>540</v>
      </c>
      <c r="AN34" s="6" t="s">
        <v>541</v>
      </c>
      <c r="AO34" s="6">
        <v>60</v>
      </c>
      <c r="AP34" s="6"/>
      <c r="AQ34" s="6" t="s">
        <v>587</v>
      </c>
      <c r="AR34" s="6" t="s">
        <v>541</v>
      </c>
      <c r="AS34" s="6">
        <v>45</v>
      </c>
      <c r="AT34" s="6"/>
      <c r="AU34" s="6" t="s">
        <v>587</v>
      </c>
      <c r="AV34" s="6" t="s">
        <v>541</v>
      </c>
      <c r="AW34" s="6">
        <v>39</v>
      </c>
      <c r="AX34" s="6"/>
      <c r="AY34" s="6" t="s">
        <v>588</v>
      </c>
      <c r="AZ34" s="6" t="s">
        <v>548</v>
      </c>
      <c r="BA34" s="6">
        <v>48</v>
      </c>
      <c r="BB34" s="6"/>
      <c r="BC34" s="6"/>
      <c r="BD34" s="6"/>
      <c r="BE34" s="6"/>
      <c r="BF34" s="6"/>
      <c r="BG34" s="6">
        <v>11</v>
      </c>
      <c r="BH34" s="6">
        <v>2011</v>
      </c>
      <c r="BI34" s="6"/>
      <c r="BJ34" s="6">
        <v>90</v>
      </c>
      <c r="BK34" s="6">
        <v>60</v>
      </c>
      <c r="BL34" s="6"/>
      <c r="BM34" s="6"/>
      <c r="BN34" s="6">
        <v>90</v>
      </c>
      <c r="BO34" s="6">
        <v>60</v>
      </c>
      <c r="BP34" s="6"/>
      <c r="BQ34" s="6" t="s">
        <v>715</v>
      </c>
      <c r="BR34" s="6">
        <v>30</v>
      </c>
      <c r="BS34" s="6"/>
      <c r="BT34" s="6" t="b">
        <v>0</v>
      </c>
      <c r="BU34" s="6" t="b">
        <v>1</v>
      </c>
      <c r="BV34" s="6" t="s">
        <v>691</v>
      </c>
      <c r="BW34" s="6" t="s">
        <v>1327</v>
      </c>
      <c r="BX34" s="6" t="s">
        <v>1328</v>
      </c>
      <c r="BY34" s="6" t="b">
        <v>1</v>
      </c>
      <c r="BZ34" s="6" t="s">
        <v>321</v>
      </c>
      <c r="CA34" s="6" t="b">
        <v>1</v>
      </c>
      <c r="CB34" s="6" t="b">
        <v>0</v>
      </c>
      <c r="CC34" s="6" t="b">
        <v>0</v>
      </c>
      <c r="CD34" s="6" t="b">
        <v>1</v>
      </c>
      <c r="CE34" s="6" t="b">
        <v>1</v>
      </c>
      <c r="CF34" s="6" t="b">
        <v>1</v>
      </c>
      <c r="CG34" s="6"/>
      <c r="CH34" s="6">
        <v>5</v>
      </c>
      <c r="CI34" s="6">
        <v>5</v>
      </c>
      <c r="CJ34" s="6"/>
      <c r="CK34" s="6">
        <v>1</v>
      </c>
      <c r="CL34" s="6">
        <v>1</v>
      </c>
      <c r="CM34" s="6">
        <v>106</v>
      </c>
      <c r="CN34" s="6"/>
      <c r="CO34" s="6">
        <v>124</v>
      </c>
      <c r="CP34" s="6"/>
      <c r="CQ34" s="6"/>
      <c r="CR34" s="6"/>
      <c r="CS34" s="6"/>
      <c r="CT34" s="6"/>
      <c r="CU34" s="6"/>
      <c r="CV34" s="6"/>
      <c r="CW34" s="6"/>
      <c r="CX34" s="6" t="b">
        <v>0</v>
      </c>
      <c r="CY34" s="6"/>
      <c r="CZ34" s="6" t="b">
        <v>1</v>
      </c>
      <c r="DA34" s="6">
        <v>13</v>
      </c>
      <c r="DB34" s="6">
        <v>3</v>
      </c>
      <c r="DC34" s="6">
        <v>3</v>
      </c>
      <c r="DD34" s="6">
        <v>1</v>
      </c>
      <c r="DE34" s="6">
        <v>16</v>
      </c>
      <c r="DF34" s="6">
        <v>4</v>
      </c>
      <c r="DG34" s="6">
        <v>4</v>
      </c>
      <c r="DH34" s="6">
        <v>5</v>
      </c>
      <c r="DI34" s="6" t="b">
        <v>0</v>
      </c>
      <c r="DJ34" s="6" t="b">
        <v>1</v>
      </c>
      <c r="DK34" s="6" t="b">
        <v>0</v>
      </c>
      <c r="DL34" s="6" t="b">
        <v>0</v>
      </c>
      <c r="DM34" s="6" t="b">
        <v>0</v>
      </c>
      <c r="DN34" s="6" t="b">
        <v>1</v>
      </c>
      <c r="DO34" s="6" t="b">
        <v>0</v>
      </c>
      <c r="DP34" s="6"/>
      <c r="DQ34" s="6" t="b">
        <v>1</v>
      </c>
      <c r="DR34" s="6"/>
      <c r="DS34" s="6" t="b">
        <v>1</v>
      </c>
      <c r="DT34" s="6"/>
      <c r="DU34" s="6" t="b">
        <v>0</v>
      </c>
      <c r="DV34" s="6"/>
      <c r="DW34" s="6" t="b">
        <v>0</v>
      </c>
      <c r="DX34" s="6"/>
      <c r="DY34" s="6" t="s">
        <v>1329</v>
      </c>
    </row>
    <row r="35" spans="1:129" x14ac:dyDescent="0.25">
      <c r="A35" s="6" t="s">
        <v>0</v>
      </c>
      <c r="B35" s="6" t="s">
        <v>5</v>
      </c>
      <c r="C35" s="6" t="s">
        <v>259</v>
      </c>
      <c r="D35" s="6" t="s">
        <v>260</v>
      </c>
      <c r="E35" s="6" t="s">
        <v>97</v>
      </c>
      <c r="F35" s="6" t="s">
        <v>98</v>
      </c>
      <c r="G35" s="6">
        <v>94</v>
      </c>
      <c r="H35" s="6">
        <v>341</v>
      </c>
      <c r="I35" s="6">
        <v>65</v>
      </c>
      <c r="J35" s="6">
        <v>240</v>
      </c>
      <c r="K35" s="6">
        <v>95</v>
      </c>
      <c r="L35" s="6">
        <v>343</v>
      </c>
      <c r="M35" s="6" t="s">
        <v>0</v>
      </c>
      <c r="N35" s="6" t="s">
        <v>5</v>
      </c>
      <c r="O35" s="6" t="s">
        <v>562</v>
      </c>
      <c r="P35" s="6" t="s">
        <v>563</v>
      </c>
      <c r="Q35" s="6" t="s">
        <v>259</v>
      </c>
      <c r="R35" s="6" t="s">
        <v>260</v>
      </c>
      <c r="S35" s="6">
        <v>97.441166388888902</v>
      </c>
      <c r="T35" s="6">
        <v>25.3540362037037</v>
      </c>
      <c r="U35" s="6">
        <v>0</v>
      </c>
      <c r="V35" s="6" t="s">
        <v>98</v>
      </c>
      <c r="W35" s="6">
        <v>853</v>
      </c>
      <c r="X35" s="6" t="s">
        <v>545</v>
      </c>
      <c r="Y35" s="6">
        <v>26</v>
      </c>
      <c r="Z35" s="6">
        <v>10</v>
      </c>
      <c r="AA35" s="6">
        <v>2015</v>
      </c>
      <c r="AB35" s="6" t="s">
        <v>544</v>
      </c>
      <c r="AC35" s="6"/>
      <c r="AD35" s="6" t="s">
        <v>539</v>
      </c>
      <c r="AE35" s="6"/>
      <c r="AF35" s="6">
        <v>16</v>
      </c>
      <c r="AG35" s="6">
        <v>9</v>
      </c>
      <c r="AH35" s="6">
        <v>2015</v>
      </c>
      <c r="AI35" s="6">
        <v>18</v>
      </c>
      <c r="AJ35" s="6">
        <v>9</v>
      </c>
      <c r="AK35" s="6">
        <v>2015</v>
      </c>
      <c r="AL35" s="6"/>
      <c r="AM35" s="6" t="s">
        <v>588</v>
      </c>
      <c r="AN35" s="6" t="s">
        <v>541</v>
      </c>
      <c r="AO35" s="6">
        <v>45</v>
      </c>
      <c r="AP35" s="6"/>
      <c r="AQ35" s="6" t="s">
        <v>587</v>
      </c>
      <c r="AR35" s="6" t="s">
        <v>541</v>
      </c>
      <c r="AS35" s="6">
        <v>45</v>
      </c>
      <c r="AT35" s="6"/>
      <c r="AU35" s="6" t="s">
        <v>1154</v>
      </c>
      <c r="AV35" s="6" t="s">
        <v>548</v>
      </c>
      <c r="AW35" s="6">
        <v>45</v>
      </c>
      <c r="AX35" s="6"/>
      <c r="AY35" s="6" t="s">
        <v>1154</v>
      </c>
      <c r="AZ35" s="6" t="s">
        <v>548</v>
      </c>
      <c r="BA35" s="6">
        <v>45</v>
      </c>
      <c r="BB35" s="6"/>
      <c r="BC35" s="6"/>
      <c r="BD35" s="6"/>
      <c r="BE35" s="6"/>
      <c r="BF35" s="6"/>
      <c r="BG35" s="6">
        <v>7</v>
      </c>
      <c r="BH35" s="6">
        <v>2011</v>
      </c>
      <c r="BI35" s="6"/>
      <c r="BJ35" s="6"/>
      <c r="BK35" s="6"/>
      <c r="BL35" s="6"/>
      <c r="BM35" s="6"/>
      <c r="BN35" s="6"/>
      <c r="BO35" s="6"/>
      <c r="BP35" s="6"/>
      <c r="BQ35" s="6"/>
      <c r="BR35" s="6"/>
      <c r="BS35" s="6"/>
      <c r="BT35" s="6" t="b">
        <v>0</v>
      </c>
      <c r="BU35" s="6" t="b">
        <v>1</v>
      </c>
      <c r="BV35" s="6" t="s">
        <v>545</v>
      </c>
      <c r="BW35" s="6" t="s">
        <v>572</v>
      </c>
      <c r="BX35" s="6" t="s">
        <v>1330</v>
      </c>
      <c r="BY35" s="6" t="b">
        <v>1</v>
      </c>
      <c r="BZ35" s="6" t="s">
        <v>321</v>
      </c>
      <c r="CA35" s="6" t="b">
        <v>1</v>
      </c>
      <c r="CB35" s="6" t="b">
        <v>0</v>
      </c>
      <c r="CC35" s="6" t="b">
        <v>0</v>
      </c>
      <c r="CD35" s="6" t="b">
        <v>1</v>
      </c>
      <c r="CE35" s="6" t="b">
        <v>1</v>
      </c>
      <c r="CF35" s="6" t="b">
        <v>1</v>
      </c>
      <c r="CG35" s="6"/>
      <c r="CH35" s="6"/>
      <c r="CI35" s="6"/>
      <c r="CJ35" s="6">
        <v>1</v>
      </c>
      <c r="CK35" s="6"/>
      <c r="CL35" s="6">
        <v>1</v>
      </c>
      <c r="CM35" s="6">
        <v>65</v>
      </c>
      <c r="CN35" s="6">
        <v>240</v>
      </c>
      <c r="CO35" s="6">
        <v>95</v>
      </c>
      <c r="CP35" s="6">
        <v>1</v>
      </c>
      <c r="CQ35" s="6">
        <v>2</v>
      </c>
      <c r="CR35" s="6" t="s">
        <v>324</v>
      </c>
      <c r="CS35" s="6"/>
      <c r="CT35" s="6"/>
      <c r="CU35" s="6"/>
      <c r="CV35" s="6"/>
      <c r="CW35" s="6"/>
      <c r="CX35" s="6" t="b">
        <v>0</v>
      </c>
      <c r="CY35" s="6"/>
      <c r="CZ35" s="6" t="b">
        <v>1</v>
      </c>
      <c r="DA35" s="6">
        <v>5</v>
      </c>
      <c r="DB35" s="6">
        <v>2</v>
      </c>
      <c r="DC35" s="6">
        <v>2</v>
      </c>
      <c r="DD35" s="6">
        <v>2</v>
      </c>
      <c r="DE35" s="6">
        <v>7</v>
      </c>
      <c r="DF35" s="6">
        <v>4</v>
      </c>
      <c r="DG35" s="6">
        <v>2</v>
      </c>
      <c r="DH35" s="6">
        <v>2</v>
      </c>
      <c r="DI35" s="6" t="b">
        <v>0</v>
      </c>
      <c r="DJ35" s="6" t="b">
        <v>1</v>
      </c>
      <c r="DK35" s="6" t="b">
        <v>1</v>
      </c>
      <c r="DL35" s="6" t="b">
        <v>0</v>
      </c>
      <c r="DM35" s="6" t="b">
        <v>1</v>
      </c>
      <c r="DN35" s="6" t="b">
        <v>0</v>
      </c>
      <c r="DO35" s="6" t="b">
        <v>0</v>
      </c>
      <c r="DP35" s="6"/>
      <c r="DQ35" s="6" t="b">
        <v>0</v>
      </c>
      <c r="DR35" s="6"/>
      <c r="DS35" s="6" t="b">
        <v>0</v>
      </c>
      <c r="DT35" s="6"/>
      <c r="DU35" s="6" t="b">
        <v>1</v>
      </c>
      <c r="DV35" s="6">
        <v>5</v>
      </c>
      <c r="DW35" s="6" t="b">
        <v>1</v>
      </c>
      <c r="DX35" s="6">
        <v>103</v>
      </c>
      <c r="DY35" s="6"/>
    </row>
    <row r="36" spans="1:129" x14ac:dyDescent="0.25">
      <c r="A36" s="6" t="s">
        <v>0</v>
      </c>
      <c r="B36" s="6" t="s">
        <v>5</v>
      </c>
      <c r="C36" s="6" t="s">
        <v>169</v>
      </c>
      <c r="D36" s="6" t="s">
        <v>170</v>
      </c>
      <c r="E36" s="6" t="s">
        <v>97</v>
      </c>
      <c r="F36" s="6" t="s">
        <v>98</v>
      </c>
      <c r="G36" s="6">
        <v>65</v>
      </c>
      <c r="H36" s="6">
        <v>315</v>
      </c>
      <c r="I36" s="6">
        <v>31</v>
      </c>
      <c r="J36" s="6">
        <v>171</v>
      </c>
      <c r="K36" s="6">
        <v>65</v>
      </c>
      <c r="L36" s="6">
        <v>323</v>
      </c>
      <c r="M36" s="6" t="s">
        <v>0</v>
      </c>
      <c r="N36" s="6" t="s">
        <v>5</v>
      </c>
      <c r="O36" s="6" t="s">
        <v>562</v>
      </c>
      <c r="P36" s="6" t="s">
        <v>563</v>
      </c>
      <c r="Q36" s="6" t="s">
        <v>169</v>
      </c>
      <c r="R36" s="6" t="s">
        <v>170</v>
      </c>
      <c r="S36" s="6">
        <v>97.438432380952406</v>
      </c>
      <c r="T36" s="6">
        <v>25.351724999999998</v>
      </c>
      <c r="U36" s="6">
        <v>0</v>
      </c>
      <c r="V36" s="6" t="s">
        <v>98</v>
      </c>
      <c r="W36" s="6">
        <v>946</v>
      </c>
      <c r="X36" s="6" t="s">
        <v>538</v>
      </c>
      <c r="Y36" s="6">
        <v>2</v>
      </c>
      <c r="Z36" s="6">
        <v>10</v>
      </c>
      <c r="AA36" s="6">
        <v>2015</v>
      </c>
      <c r="AB36" s="6" t="s">
        <v>538</v>
      </c>
      <c r="AC36" s="6"/>
      <c r="AD36" s="6" t="s">
        <v>539</v>
      </c>
      <c r="AE36" s="6"/>
      <c r="AF36" s="6">
        <v>29</v>
      </c>
      <c r="AG36" s="6">
        <v>9</v>
      </c>
      <c r="AH36" s="6">
        <v>2015</v>
      </c>
      <c r="AI36" s="6">
        <v>29</v>
      </c>
      <c r="AJ36" s="6">
        <v>9</v>
      </c>
      <c r="AK36" s="6">
        <v>2015</v>
      </c>
      <c r="AL36" s="6"/>
      <c r="AM36" s="6" t="s">
        <v>540</v>
      </c>
      <c r="AN36" s="6" t="s">
        <v>541</v>
      </c>
      <c r="AO36" s="6">
        <v>46</v>
      </c>
      <c r="AP36" s="6"/>
      <c r="AQ36" s="6"/>
      <c r="AR36" s="6"/>
      <c r="AS36" s="6"/>
      <c r="AT36" s="6"/>
      <c r="AU36" s="6"/>
      <c r="AV36" s="6"/>
      <c r="AW36" s="6"/>
      <c r="AX36" s="6"/>
      <c r="AY36" s="6"/>
      <c r="AZ36" s="6"/>
      <c r="BA36" s="6"/>
      <c r="BB36" s="6"/>
      <c r="BC36" s="6"/>
      <c r="BD36" s="6"/>
      <c r="BE36" s="6"/>
      <c r="BF36" s="6"/>
      <c r="BG36" s="6">
        <v>6</v>
      </c>
      <c r="BH36" s="6">
        <v>2011</v>
      </c>
      <c r="BI36" s="6"/>
      <c r="BJ36" s="6"/>
      <c r="BK36" s="6"/>
      <c r="BL36" s="6"/>
      <c r="BM36" s="6"/>
      <c r="BN36" s="6"/>
      <c r="BO36" s="6"/>
      <c r="BP36" s="6"/>
      <c r="BQ36" s="6"/>
      <c r="BR36" s="6"/>
      <c r="BS36" s="6"/>
      <c r="BT36" s="6" t="b">
        <v>0</v>
      </c>
      <c r="BU36" s="6" t="b">
        <v>1</v>
      </c>
      <c r="BV36" s="6" t="s">
        <v>538</v>
      </c>
      <c r="BW36" s="6" t="s">
        <v>1331</v>
      </c>
      <c r="BX36" s="6" t="s">
        <v>1332</v>
      </c>
      <c r="BY36" s="6" t="b">
        <v>1</v>
      </c>
      <c r="BZ36" s="6" t="s">
        <v>321</v>
      </c>
      <c r="CA36" s="6" t="b">
        <v>0</v>
      </c>
      <c r="CB36" s="6" t="b">
        <v>0</v>
      </c>
      <c r="CC36" s="6" t="b">
        <v>1</v>
      </c>
      <c r="CD36" s="6" t="b">
        <v>1</v>
      </c>
      <c r="CE36" s="6" t="b">
        <v>1</v>
      </c>
      <c r="CF36" s="6" t="b">
        <v>1</v>
      </c>
      <c r="CG36" s="6">
        <v>1</v>
      </c>
      <c r="CH36" s="6">
        <v>1</v>
      </c>
      <c r="CI36" s="6">
        <v>2</v>
      </c>
      <c r="CJ36" s="6">
        <v>1</v>
      </c>
      <c r="CK36" s="6"/>
      <c r="CL36" s="6">
        <v>1</v>
      </c>
      <c r="CM36" s="6">
        <v>31</v>
      </c>
      <c r="CN36" s="6">
        <v>171</v>
      </c>
      <c r="CO36" s="6">
        <v>65</v>
      </c>
      <c r="CP36" s="6"/>
      <c r="CQ36" s="6"/>
      <c r="CR36" s="6"/>
      <c r="CS36" s="6"/>
      <c r="CT36" s="6"/>
      <c r="CU36" s="6"/>
      <c r="CV36" s="6"/>
      <c r="CW36" s="6"/>
      <c r="CX36" s="6" t="b">
        <v>1</v>
      </c>
      <c r="CY36" s="6"/>
      <c r="CZ36" s="6" t="b">
        <v>1</v>
      </c>
      <c r="DA36" s="6">
        <v>2</v>
      </c>
      <c r="DB36" s="6">
        <v>3</v>
      </c>
      <c r="DC36" s="6">
        <v>2</v>
      </c>
      <c r="DD36" s="6">
        <v>2</v>
      </c>
      <c r="DE36" s="6">
        <v>4</v>
      </c>
      <c r="DF36" s="6">
        <v>5</v>
      </c>
      <c r="DG36" s="6">
        <v>2</v>
      </c>
      <c r="DH36" s="6"/>
      <c r="DI36" s="6" t="b">
        <v>1</v>
      </c>
      <c r="DJ36" s="6" t="b">
        <v>1</v>
      </c>
      <c r="DK36" s="6" t="b">
        <v>1</v>
      </c>
      <c r="DL36" s="6" t="b">
        <v>1</v>
      </c>
      <c r="DM36" s="6" t="b">
        <v>1</v>
      </c>
      <c r="DN36" s="6" t="b">
        <v>0</v>
      </c>
      <c r="DO36" s="6" t="b">
        <v>0</v>
      </c>
      <c r="DP36" s="6"/>
      <c r="DQ36" s="6" t="b">
        <v>1</v>
      </c>
      <c r="DR36" s="6">
        <v>57</v>
      </c>
      <c r="DS36" s="6" t="b">
        <v>1</v>
      </c>
      <c r="DT36" s="6">
        <v>25</v>
      </c>
      <c r="DU36" s="6" t="b">
        <v>1</v>
      </c>
      <c r="DV36" s="6"/>
      <c r="DW36" s="6" t="b">
        <v>1</v>
      </c>
      <c r="DX36" s="6">
        <v>152</v>
      </c>
      <c r="DY36" s="6" t="s">
        <v>1333</v>
      </c>
    </row>
    <row r="37" spans="1:129" x14ac:dyDescent="0.25">
      <c r="A37" s="6" t="s">
        <v>0</v>
      </c>
      <c r="B37" s="6" t="s">
        <v>5</v>
      </c>
      <c r="C37" s="6" t="s">
        <v>269</v>
      </c>
      <c r="D37" s="6" t="s">
        <v>270</v>
      </c>
      <c r="E37" s="6" t="s">
        <v>97</v>
      </c>
      <c r="F37" s="6" t="s">
        <v>98</v>
      </c>
      <c r="G37" s="6">
        <v>31</v>
      </c>
      <c r="H37" s="6">
        <v>170</v>
      </c>
      <c r="I37" s="6">
        <v>25</v>
      </c>
      <c r="J37" s="6">
        <v>125</v>
      </c>
      <c r="K37" s="6">
        <v>31</v>
      </c>
      <c r="L37" s="6">
        <v>170</v>
      </c>
      <c r="M37" s="6" t="s">
        <v>0</v>
      </c>
      <c r="N37" s="6" t="s">
        <v>5</v>
      </c>
      <c r="O37" s="6" t="s">
        <v>562</v>
      </c>
      <c r="P37" s="6" t="s">
        <v>570</v>
      </c>
      <c r="Q37" s="6" t="s">
        <v>269</v>
      </c>
      <c r="R37" s="6" t="s">
        <v>270</v>
      </c>
      <c r="S37" s="6">
        <v>97.437472666666693</v>
      </c>
      <c r="T37" s="6">
        <v>25.345918166666699</v>
      </c>
      <c r="U37" s="6"/>
      <c r="V37" s="6" t="s">
        <v>98</v>
      </c>
      <c r="W37" s="6">
        <v>858</v>
      </c>
      <c r="X37" s="6" t="s">
        <v>545</v>
      </c>
      <c r="Y37" s="6">
        <v>22</v>
      </c>
      <c r="Z37" s="6">
        <v>10</v>
      </c>
      <c r="AA37" s="6">
        <v>2015</v>
      </c>
      <c r="AB37" s="6" t="s">
        <v>544</v>
      </c>
      <c r="AC37" s="6"/>
      <c r="AD37" s="6" t="s">
        <v>539</v>
      </c>
      <c r="AE37" s="6"/>
      <c r="AF37" s="6">
        <v>18</v>
      </c>
      <c r="AG37" s="6">
        <v>9</v>
      </c>
      <c r="AH37" s="6">
        <v>2015</v>
      </c>
      <c r="AI37" s="6">
        <v>19</v>
      </c>
      <c r="AJ37" s="6">
        <v>9</v>
      </c>
      <c r="AK37" s="6">
        <v>2015</v>
      </c>
      <c r="AL37" s="6"/>
      <c r="AM37" s="6" t="s">
        <v>588</v>
      </c>
      <c r="AN37" s="6" t="s">
        <v>548</v>
      </c>
      <c r="AO37" s="6">
        <v>45</v>
      </c>
      <c r="AP37" s="6"/>
      <c r="AQ37" s="6" t="s">
        <v>588</v>
      </c>
      <c r="AR37" s="6" t="s">
        <v>541</v>
      </c>
      <c r="AS37" s="6">
        <v>45</v>
      </c>
      <c r="AT37" s="6"/>
      <c r="AU37" s="6"/>
      <c r="AV37" s="6"/>
      <c r="AW37" s="6"/>
      <c r="AX37" s="6"/>
      <c r="AY37" s="6"/>
      <c r="AZ37" s="6"/>
      <c r="BA37" s="6"/>
      <c r="BB37" s="6"/>
      <c r="BC37" s="6"/>
      <c r="BD37" s="6"/>
      <c r="BE37" s="6"/>
      <c r="BF37" s="6"/>
      <c r="BG37" s="6">
        <v>6</v>
      </c>
      <c r="BH37" s="6">
        <v>2011</v>
      </c>
      <c r="BI37" s="6"/>
      <c r="BJ37" s="6"/>
      <c r="BK37" s="6"/>
      <c r="BL37" s="6"/>
      <c r="BM37" s="6"/>
      <c r="BN37" s="6"/>
      <c r="BO37" s="6"/>
      <c r="BP37" s="6"/>
      <c r="BQ37" s="6"/>
      <c r="BR37" s="6"/>
      <c r="BS37" s="6"/>
      <c r="BT37" s="6" t="b">
        <v>0</v>
      </c>
      <c r="BU37" s="6" t="b">
        <v>1</v>
      </c>
      <c r="BV37" s="6" t="s">
        <v>545</v>
      </c>
      <c r="BW37" s="6" t="s">
        <v>1334</v>
      </c>
      <c r="BX37" s="6" t="s">
        <v>1335</v>
      </c>
      <c r="BY37" s="6" t="b">
        <v>1</v>
      </c>
      <c r="BZ37" s="6" t="s">
        <v>330</v>
      </c>
      <c r="CA37" s="6" t="b">
        <v>1</v>
      </c>
      <c r="CB37" s="6" t="b">
        <v>0</v>
      </c>
      <c r="CC37" s="6" t="b">
        <v>0</v>
      </c>
      <c r="CD37" s="6" t="b">
        <v>1</v>
      </c>
      <c r="CE37" s="6" t="b">
        <v>1</v>
      </c>
      <c r="CF37" s="6" t="b">
        <v>1</v>
      </c>
      <c r="CG37" s="6">
        <v>1</v>
      </c>
      <c r="CH37" s="6">
        <v>1</v>
      </c>
      <c r="CI37" s="6">
        <v>2</v>
      </c>
      <c r="CJ37" s="6"/>
      <c r="CK37" s="6"/>
      <c r="CL37" s="6"/>
      <c r="CM37" s="6">
        <v>25</v>
      </c>
      <c r="CN37" s="6">
        <v>125</v>
      </c>
      <c r="CO37" s="6">
        <v>31</v>
      </c>
      <c r="CP37" s="6">
        <v>2</v>
      </c>
      <c r="CQ37" s="6">
        <v>7</v>
      </c>
      <c r="CR37" s="6" t="s">
        <v>326</v>
      </c>
      <c r="CS37" s="6"/>
      <c r="CT37" s="6"/>
      <c r="CU37" s="6"/>
      <c r="CV37" s="6"/>
      <c r="CW37" s="6"/>
      <c r="CX37" s="6" t="b">
        <v>1</v>
      </c>
      <c r="CY37" s="6"/>
      <c r="CZ37" s="6" t="b">
        <v>1</v>
      </c>
      <c r="DA37" s="6">
        <v>5</v>
      </c>
      <c r="DB37" s="6">
        <v>2</v>
      </c>
      <c r="DC37" s="6"/>
      <c r="DD37" s="6"/>
      <c r="DE37" s="6">
        <v>5</v>
      </c>
      <c r="DF37" s="6">
        <v>2</v>
      </c>
      <c r="DG37" s="6">
        <v>1</v>
      </c>
      <c r="DH37" s="6"/>
      <c r="DI37" s="6" t="b">
        <v>1</v>
      </c>
      <c r="DJ37" s="6" t="b">
        <v>1</v>
      </c>
      <c r="DK37" s="6" t="b">
        <v>0</v>
      </c>
      <c r="DL37" s="6" t="b">
        <v>0</v>
      </c>
      <c r="DM37" s="6" t="b">
        <v>0</v>
      </c>
      <c r="DN37" s="6" t="b">
        <v>0</v>
      </c>
      <c r="DO37" s="6" t="b">
        <v>0</v>
      </c>
      <c r="DP37" s="6"/>
      <c r="DQ37" s="6" t="b">
        <v>1</v>
      </c>
      <c r="DR37" s="6">
        <v>1</v>
      </c>
      <c r="DS37" s="6" t="b">
        <v>1</v>
      </c>
      <c r="DT37" s="6">
        <v>15</v>
      </c>
      <c r="DU37" s="6" t="b">
        <v>0</v>
      </c>
      <c r="DV37" s="6"/>
      <c r="DW37" s="6" t="b">
        <v>1</v>
      </c>
      <c r="DX37" s="6">
        <v>30</v>
      </c>
      <c r="DY37" s="6" t="s">
        <v>1336</v>
      </c>
    </row>
    <row r="38" spans="1:129" x14ac:dyDescent="0.25">
      <c r="A38" s="6" t="s">
        <v>0</v>
      </c>
      <c r="B38" s="6" t="s">
        <v>5</v>
      </c>
      <c r="C38" s="6" t="s">
        <v>255</v>
      </c>
      <c r="D38" s="6" t="s">
        <v>256</v>
      </c>
      <c r="E38" s="6" t="s">
        <v>97</v>
      </c>
      <c r="F38" s="6" t="s">
        <v>98</v>
      </c>
      <c r="G38" s="6">
        <v>89</v>
      </c>
      <c r="H38" s="6">
        <v>478</v>
      </c>
      <c r="I38" s="6">
        <v>78</v>
      </c>
      <c r="J38" s="6">
        <v>415</v>
      </c>
      <c r="K38" s="6">
        <v>89</v>
      </c>
      <c r="L38" s="6">
        <v>465</v>
      </c>
      <c r="M38" s="6" t="s">
        <v>0</v>
      </c>
      <c r="N38" s="6" t="s">
        <v>5</v>
      </c>
      <c r="O38" s="6" t="s">
        <v>562</v>
      </c>
      <c r="P38" s="6" t="s">
        <v>564</v>
      </c>
      <c r="Q38" s="6" t="s">
        <v>255</v>
      </c>
      <c r="R38" s="6" t="s">
        <v>256</v>
      </c>
      <c r="S38" s="6">
        <v>97.432495000000003</v>
      </c>
      <c r="T38" s="6">
        <v>25.350809000000002</v>
      </c>
      <c r="U38" s="6">
        <v>0</v>
      </c>
      <c r="V38" s="6" t="s">
        <v>98</v>
      </c>
      <c r="W38" s="6">
        <v>854</v>
      </c>
      <c r="X38" s="6" t="s">
        <v>545</v>
      </c>
      <c r="Y38" s="6">
        <v>21</v>
      </c>
      <c r="Z38" s="6">
        <v>10</v>
      </c>
      <c r="AA38" s="6">
        <v>2015</v>
      </c>
      <c r="AB38" s="6" t="s">
        <v>544</v>
      </c>
      <c r="AC38" s="6"/>
      <c r="AD38" s="6" t="s">
        <v>539</v>
      </c>
      <c r="AE38" s="6"/>
      <c r="AF38" s="6">
        <v>18</v>
      </c>
      <c r="AG38" s="6">
        <v>9</v>
      </c>
      <c r="AH38" s="6">
        <v>2015</v>
      </c>
      <c r="AI38" s="6">
        <v>21</v>
      </c>
      <c r="AJ38" s="6">
        <v>9</v>
      </c>
      <c r="AK38" s="6">
        <v>2015</v>
      </c>
      <c r="AL38" s="6"/>
      <c r="AM38" s="6" t="s">
        <v>588</v>
      </c>
      <c r="AN38" s="6" t="s">
        <v>541</v>
      </c>
      <c r="AO38" s="6">
        <v>40</v>
      </c>
      <c r="AP38" s="6"/>
      <c r="AQ38" s="6" t="s">
        <v>588</v>
      </c>
      <c r="AR38" s="6" t="s">
        <v>541</v>
      </c>
      <c r="AS38" s="6">
        <v>40</v>
      </c>
      <c r="AT38" s="6"/>
      <c r="AU38" s="6"/>
      <c r="AV38" s="6"/>
      <c r="AW38" s="6"/>
      <c r="AX38" s="6"/>
      <c r="AY38" s="6"/>
      <c r="AZ38" s="6"/>
      <c r="BA38" s="6"/>
      <c r="BB38" s="6"/>
      <c r="BC38" s="6"/>
      <c r="BD38" s="6"/>
      <c r="BE38" s="6"/>
      <c r="BF38" s="6"/>
      <c r="BG38" s="6">
        <v>6</v>
      </c>
      <c r="BH38" s="6">
        <v>2011</v>
      </c>
      <c r="BI38" s="6"/>
      <c r="BJ38" s="6"/>
      <c r="BK38" s="6"/>
      <c r="BL38" s="6"/>
      <c r="BM38" s="6"/>
      <c r="BN38" s="6"/>
      <c r="BO38" s="6"/>
      <c r="BP38" s="6"/>
      <c r="BQ38" s="6"/>
      <c r="BR38" s="6"/>
      <c r="BS38" s="6"/>
      <c r="BT38" s="6" t="b">
        <v>0</v>
      </c>
      <c r="BU38" s="6" t="b">
        <v>1</v>
      </c>
      <c r="BV38" s="6" t="s">
        <v>545</v>
      </c>
      <c r="BW38" s="6" t="s">
        <v>1337</v>
      </c>
      <c r="BX38" s="6" t="s">
        <v>1338</v>
      </c>
      <c r="BY38" s="6" t="b">
        <v>1</v>
      </c>
      <c r="BZ38" s="6" t="s">
        <v>321</v>
      </c>
      <c r="CA38" s="6" t="b">
        <v>1</v>
      </c>
      <c r="CB38" s="6" t="b">
        <v>0</v>
      </c>
      <c r="CC38" s="6" t="b">
        <v>0</v>
      </c>
      <c r="CD38" s="6" t="b">
        <v>1</v>
      </c>
      <c r="CE38" s="6" t="b">
        <v>1</v>
      </c>
      <c r="CF38" s="6" t="b">
        <v>1</v>
      </c>
      <c r="CG38" s="6">
        <v>4</v>
      </c>
      <c r="CH38" s="6"/>
      <c r="CI38" s="6">
        <v>4</v>
      </c>
      <c r="CJ38" s="6">
        <v>2</v>
      </c>
      <c r="CK38" s="6"/>
      <c r="CL38" s="6">
        <v>2</v>
      </c>
      <c r="CM38" s="6">
        <v>78</v>
      </c>
      <c r="CN38" s="6">
        <v>415</v>
      </c>
      <c r="CO38" s="6">
        <v>89</v>
      </c>
      <c r="CP38" s="6"/>
      <c r="CQ38" s="6"/>
      <c r="CR38" s="6"/>
      <c r="CS38" s="6"/>
      <c r="CT38" s="6">
        <v>1</v>
      </c>
      <c r="CU38" s="6">
        <v>6</v>
      </c>
      <c r="CV38" s="6" t="s">
        <v>326</v>
      </c>
      <c r="CW38" s="6"/>
      <c r="CX38" s="6" t="b">
        <v>1</v>
      </c>
      <c r="CY38" s="6"/>
      <c r="CZ38" s="6" t="b">
        <v>1</v>
      </c>
      <c r="DA38" s="6">
        <v>5</v>
      </c>
      <c r="DB38" s="6">
        <v>1</v>
      </c>
      <c r="DC38" s="6"/>
      <c r="DD38" s="6"/>
      <c r="DE38" s="6">
        <v>5</v>
      </c>
      <c r="DF38" s="6">
        <v>1</v>
      </c>
      <c r="DG38" s="6">
        <v>2</v>
      </c>
      <c r="DH38" s="6"/>
      <c r="DI38" s="6" t="b">
        <v>1</v>
      </c>
      <c r="DJ38" s="6" t="b">
        <v>1</v>
      </c>
      <c r="DK38" s="6" t="b">
        <v>0</v>
      </c>
      <c r="DL38" s="6" t="b">
        <v>0</v>
      </c>
      <c r="DM38" s="6" t="b">
        <v>1</v>
      </c>
      <c r="DN38" s="6" t="b">
        <v>0</v>
      </c>
      <c r="DO38" s="6" t="b">
        <v>0</v>
      </c>
      <c r="DP38" s="6"/>
      <c r="DQ38" s="6" t="b">
        <v>1</v>
      </c>
      <c r="DR38" s="6"/>
      <c r="DS38" s="6" t="b">
        <v>1</v>
      </c>
      <c r="DT38" s="6">
        <v>3</v>
      </c>
      <c r="DU38" s="6" t="b">
        <v>0</v>
      </c>
      <c r="DV38" s="6"/>
      <c r="DW38" s="6" t="b">
        <v>1</v>
      </c>
      <c r="DX38" s="6">
        <v>56</v>
      </c>
      <c r="DY38" s="6" t="s">
        <v>1333</v>
      </c>
    </row>
    <row r="39" spans="1:129" x14ac:dyDescent="0.25">
      <c r="A39" s="6" t="s">
        <v>0</v>
      </c>
      <c r="B39" s="6" t="s">
        <v>13</v>
      </c>
      <c r="C39" s="6" t="s">
        <v>247</v>
      </c>
      <c r="D39" s="6" t="s">
        <v>248</v>
      </c>
      <c r="E39" s="6" t="s">
        <v>97</v>
      </c>
      <c r="F39" s="6" t="s">
        <v>98</v>
      </c>
      <c r="G39" s="6">
        <v>10</v>
      </c>
      <c r="H39" s="6">
        <v>39</v>
      </c>
      <c r="I39" s="6">
        <v>7</v>
      </c>
      <c r="J39" s="6">
        <v>25</v>
      </c>
      <c r="K39" s="6">
        <v>10</v>
      </c>
      <c r="L39" s="6">
        <v>39</v>
      </c>
      <c r="M39" s="6" t="s">
        <v>0</v>
      </c>
      <c r="N39" s="6" t="s">
        <v>13</v>
      </c>
      <c r="O39" s="6" t="s">
        <v>612</v>
      </c>
      <c r="P39" s="6" t="s">
        <v>639</v>
      </c>
      <c r="Q39" s="6" t="s">
        <v>247</v>
      </c>
      <c r="R39" s="6" t="s">
        <v>248</v>
      </c>
      <c r="S39" s="6">
        <v>96.279200000000003</v>
      </c>
      <c r="T39" s="6">
        <v>25.56551</v>
      </c>
      <c r="U39" s="6">
        <v>259</v>
      </c>
      <c r="V39" s="6" t="s">
        <v>98</v>
      </c>
      <c r="W39" s="6">
        <v>872</v>
      </c>
      <c r="X39" s="6" t="s">
        <v>544</v>
      </c>
      <c r="Y39" s="6">
        <v>4</v>
      </c>
      <c r="Z39" s="6">
        <v>9</v>
      </c>
      <c r="AA39" s="6">
        <v>2015</v>
      </c>
      <c r="AB39" s="6" t="s">
        <v>544</v>
      </c>
      <c r="AC39" s="6"/>
      <c r="AD39" s="6" t="s">
        <v>539</v>
      </c>
      <c r="AE39" s="6"/>
      <c r="AF39" s="6">
        <v>30</v>
      </c>
      <c r="AG39" s="6">
        <v>9</v>
      </c>
      <c r="AH39" s="6">
        <v>2015</v>
      </c>
      <c r="AI39" s="6">
        <v>30</v>
      </c>
      <c r="AJ39" s="6">
        <v>9</v>
      </c>
      <c r="AK39" s="6">
        <v>2015</v>
      </c>
      <c r="AL39" s="6"/>
      <c r="AM39" s="6" t="s">
        <v>540</v>
      </c>
      <c r="AN39" s="6" t="s">
        <v>548</v>
      </c>
      <c r="AO39" s="6">
        <v>32</v>
      </c>
      <c r="AP39" s="6"/>
      <c r="AQ39" s="6" t="s">
        <v>588</v>
      </c>
      <c r="AR39" s="6" t="s">
        <v>541</v>
      </c>
      <c r="AS39" s="6">
        <v>31</v>
      </c>
      <c r="AT39" s="6"/>
      <c r="AU39" s="6"/>
      <c r="AV39" s="6"/>
      <c r="AW39" s="6"/>
      <c r="AX39" s="6"/>
      <c r="AY39" s="6"/>
      <c r="AZ39" s="6"/>
      <c r="BA39" s="6"/>
      <c r="BB39" s="6"/>
      <c r="BC39" s="6"/>
      <c r="BD39" s="6"/>
      <c r="BE39" s="6"/>
      <c r="BF39" s="6"/>
      <c r="BG39" s="6">
        <v>1</v>
      </c>
      <c r="BH39" s="6">
        <v>2013</v>
      </c>
      <c r="BI39" s="6"/>
      <c r="BJ39" s="6"/>
      <c r="BK39" s="6"/>
      <c r="BL39" s="6"/>
      <c r="BM39" s="6"/>
      <c r="BN39" s="6"/>
      <c r="BO39" s="6"/>
      <c r="BP39" s="6"/>
      <c r="BQ39" s="6"/>
      <c r="BR39" s="6"/>
      <c r="BS39" s="6"/>
      <c r="BT39" s="6" t="b">
        <v>0</v>
      </c>
      <c r="BU39" s="6" t="b">
        <v>1</v>
      </c>
      <c r="BV39" s="6" t="s">
        <v>545</v>
      </c>
      <c r="BW39" s="6" t="s">
        <v>1339</v>
      </c>
      <c r="BX39" s="6" t="s">
        <v>1340</v>
      </c>
      <c r="BY39" s="6" t="b">
        <v>1</v>
      </c>
      <c r="BZ39" s="6" t="s">
        <v>321</v>
      </c>
      <c r="CA39" s="6" t="b">
        <v>0</v>
      </c>
      <c r="CB39" s="6" t="b">
        <v>0</v>
      </c>
      <c r="CC39" s="6" t="b">
        <v>0</v>
      </c>
      <c r="CD39" s="6" t="b">
        <v>1</v>
      </c>
      <c r="CE39" s="6" t="b">
        <v>1</v>
      </c>
      <c r="CF39" s="6" t="b">
        <v>1</v>
      </c>
      <c r="CG39" s="6"/>
      <c r="CH39" s="6"/>
      <c r="CI39" s="6"/>
      <c r="CJ39" s="6"/>
      <c r="CK39" s="6"/>
      <c r="CL39" s="6"/>
      <c r="CM39" s="6">
        <v>7</v>
      </c>
      <c r="CN39" s="6">
        <v>25</v>
      </c>
      <c r="CO39" s="6">
        <v>10</v>
      </c>
      <c r="CP39" s="6"/>
      <c r="CQ39" s="6"/>
      <c r="CR39" s="6"/>
      <c r="CS39" s="6"/>
      <c r="CT39" s="6"/>
      <c r="CU39" s="6"/>
      <c r="CV39" s="6"/>
      <c r="CW39" s="6"/>
      <c r="CX39" s="6" t="b">
        <v>0</v>
      </c>
      <c r="CY39" s="6"/>
      <c r="CZ39" s="6" t="b">
        <v>0</v>
      </c>
      <c r="DA39" s="6">
        <v>3</v>
      </c>
      <c r="DB39" s="6">
        <v>3</v>
      </c>
      <c r="DC39" s="6">
        <v>1</v>
      </c>
      <c r="DD39" s="6">
        <v>0</v>
      </c>
      <c r="DE39" s="6">
        <v>4</v>
      </c>
      <c r="DF39" s="6">
        <v>3</v>
      </c>
      <c r="DG39" s="6">
        <v>1</v>
      </c>
      <c r="DH39" s="6">
        <v>1</v>
      </c>
      <c r="DI39" s="6" t="b">
        <v>1</v>
      </c>
      <c r="DJ39" s="6" t="b">
        <v>1</v>
      </c>
      <c r="DK39" s="6" t="b">
        <v>0</v>
      </c>
      <c r="DL39" s="6" t="b">
        <v>0</v>
      </c>
      <c r="DM39" s="6" t="b">
        <v>1</v>
      </c>
      <c r="DN39" s="6" t="b">
        <v>0</v>
      </c>
      <c r="DO39" s="6" t="b">
        <v>0</v>
      </c>
      <c r="DP39" s="6"/>
      <c r="DQ39" s="6" t="b">
        <v>1</v>
      </c>
      <c r="DR39" s="6">
        <v>15</v>
      </c>
      <c r="DS39" s="6" t="b">
        <v>1</v>
      </c>
      <c r="DT39" s="6">
        <v>1</v>
      </c>
      <c r="DU39" s="6" t="b">
        <v>0</v>
      </c>
      <c r="DV39" s="6"/>
      <c r="DW39" s="6" t="b">
        <v>0</v>
      </c>
      <c r="DX39" s="6"/>
      <c r="DY39" s="6" t="s">
        <v>1341</v>
      </c>
    </row>
    <row r="40" spans="1:129" x14ac:dyDescent="0.25">
      <c r="A40" s="6" t="s">
        <v>0</v>
      </c>
      <c r="B40" s="6" t="s">
        <v>7</v>
      </c>
      <c r="C40" s="6" t="s">
        <v>133</v>
      </c>
      <c r="D40" s="6" t="s">
        <v>134</v>
      </c>
      <c r="E40" s="6" t="s">
        <v>97</v>
      </c>
      <c r="F40" s="6" t="s">
        <v>98</v>
      </c>
      <c r="G40" s="6">
        <v>631</v>
      </c>
      <c r="H40" s="6">
        <v>3758</v>
      </c>
      <c r="I40" s="6">
        <v>613</v>
      </c>
      <c r="J40" s="6">
        <v>3721</v>
      </c>
      <c r="K40" s="6">
        <v>626</v>
      </c>
      <c r="L40" s="6">
        <v>3786</v>
      </c>
      <c r="M40" s="6" t="s">
        <v>0</v>
      </c>
      <c r="N40" s="6" t="s">
        <v>7</v>
      </c>
      <c r="O40" s="6" t="s">
        <v>577</v>
      </c>
      <c r="P40" s="6" t="s">
        <v>578</v>
      </c>
      <c r="Q40" s="6" t="s">
        <v>133</v>
      </c>
      <c r="R40" s="6" t="s">
        <v>134</v>
      </c>
      <c r="S40" s="6">
        <v>97.229116811594196</v>
      </c>
      <c r="T40" s="6">
        <v>24.268292826086999</v>
      </c>
      <c r="U40" s="6">
        <v>0</v>
      </c>
      <c r="V40" s="6" t="s">
        <v>98</v>
      </c>
      <c r="W40" s="6">
        <v>966</v>
      </c>
      <c r="X40" s="6" t="s">
        <v>1176</v>
      </c>
      <c r="Y40" s="6">
        <v>13</v>
      </c>
      <c r="Z40" s="6">
        <v>10</v>
      </c>
      <c r="AA40" s="6">
        <v>2015</v>
      </c>
      <c r="AB40" s="6" t="s">
        <v>538</v>
      </c>
      <c r="AC40" s="6"/>
      <c r="AD40" s="6" t="s">
        <v>539</v>
      </c>
      <c r="AE40" s="6"/>
      <c r="AF40" s="6">
        <v>8</v>
      </c>
      <c r="AG40" s="6">
        <v>10</v>
      </c>
      <c r="AH40" s="6">
        <v>2015</v>
      </c>
      <c r="AI40" s="6">
        <v>9</v>
      </c>
      <c r="AJ40" s="6">
        <v>10</v>
      </c>
      <c r="AK40" s="6">
        <v>2015</v>
      </c>
      <c r="AL40" s="6"/>
      <c r="AM40" s="6" t="s">
        <v>540</v>
      </c>
      <c r="AN40" s="6" t="s">
        <v>541</v>
      </c>
      <c r="AO40" s="6">
        <v>41</v>
      </c>
      <c r="AP40" s="6"/>
      <c r="AQ40" s="6"/>
      <c r="AR40" s="6"/>
      <c r="AS40" s="6"/>
      <c r="AT40" s="6"/>
      <c r="AU40" s="6"/>
      <c r="AV40" s="6"/>
      <c r="AW40" s="6"/>
      <c r="AX40" s="6"/>
      <c r="AY40" s="6"/>
      <c r="AZ40" s="6"/>
      <c r="BA40" s="6"/>
      <c r="BB40" s="6"/>
      <c r="BC40" s="6"/>
      <c r="BD40" s="6"/>
      <c r="BE40" s="6"/>
      <c r="BF40" s="6"/>
      <c r="BG40" s="6">
        <v>7</v>
      </c>
      <c r="BH40" s="6">
        <v>2011</v>
      </c>
      <c r="BI40" s="6"/>
      <c r="BJ40" s="6"/>
      <c r="BK40" s="6"/>
      <c r="BL40" s="6"/>
      <c r="BM40" s="6"/>
      <c r="BN40" s="6"/>
      <c r="BO40" s="6"/>
      <c r="BP40" s="6"/>
      <c r="BQ40" s="6"/>
      <c r="BR40" s="6"/>
      <c r="BS40" s="6"/>
      <c r="BT40" s="6" t="b">
        <v>0</v>
      </c>
      <c r="BU40" s="6" t="b">
        <v>1</v>
      </c>
      <c r="BV40" s="6" t="s">
        <v>538</v>
      </c>
      <c r="BW40" s="6" t="s">
        <v>1342</v>
      </c>
      <c r="BX40" s="6" t="s">
        <v>1343</v>
      </c>
      <c r="BY40" s="6" t="b">
        <v>1</v>
      </c>
      <c r="BZ40" s="6" t="s">
        <v>321</v>
      </c>
      <c r="CA40" s="6" t="b">
        <v>1</v>
      </c>
      <c r="CB40" s="6" t="b">
        <v>0</v>
      </c>
      <c r="CC40" s="6" t="b">
        <v>0</v>
      </c>
      <c r="CD40" s="6" t="b">
        <v>0</v>
      </c>
      <c r="CE40" s="6" t="b">
        <v>1</v>
      </c>
      <c r="CF40" s="6" t="b">
        <v>1</v>
      </c>
      <c r="CG40" s="6"/>
      <c r="CH40" s="6"/>
      <c r="CI40" s="6"/>
      <c r="CJ40" s="6"/>
      <c r="CK40" s="6"/>
      <c r="CL40" s="6"/>
      <c r="CM40" s="6">
        <v>613</v>
      </c>
      <c r="CN40" s="6">
        <v>3721</v>
      </c>
      <c r="CO40" s="6">
        <v>626</v>
      </c>
      <c r="CP40" s="6"/>
      <c r="CQ40" s="6"/>
      <c r="CR40" s="6"/>
      <c r="CS40" s="6"/>
      <c r="CT40" s="6">
        <v>4</v>
      </c>
      <c r="CU40" s="6">
        <v>16</v>
      </c>
      <c r="CV40" s="6" t="s">
        <v>326</v>
      </c>
      <c r="CW40" s="6"/>
      <c r="CX40" s="6" t="b">
        <v>1</v>
      </c>
      <c r="CY40" s="6"/>
      <c r="CZ40" s="6" t="b">
        <v>1</v>
      </c>
      <c r="DA40" s="6">
        <v>10</v>
      </c>
      <c r="DB40" s="6">
        <v>8</v>
      </c>
      <c r="DC40" s="6"/>
      <c r="DD40" s="6"/>
      <c r="DE40" s="6">
        <v>10</v>
      </c>
      <c r="DF40" s="6">
        <v>8</v>
      </c>
      <c r="DG40" s="6">
        <v>2</v>
      </c>
      <c r="DH40" s="6">
        <v>3</v>
      </c>
      <c r="DI40" s="6" t="b">
        <v>1</v>
      </c>
      <c r="DJ40" s="6" t="b">
        <v>0</v>
      </c>
      <c r="DK40" s="6" t="b">
        <v>1</v>
      </c>
      <c r="DL40" s="6" t="b">
        <v>1</v>
      </c>
      <c r="DM40" s="6" t="b">
        <v>0</v>
      </c>
      <c r="DN40" s="6" t="b">
        <v>0</v>
      </c>
      <c r="DO40" s="6" t="b">
        <v>0</v>
      </c>
      <c r="DP40" s="6"/>
      <c r="DQ40" s="6" t="b">
        <v>1</v>
      </c>
      <c r="DR40" s="6">
        <v>30</v>
      </c>
      <c r="DS40" s="6" t="b">
        <v>0</v>
      </c>
      <c r="DT40" s="6"/>
      <c r="DU40" s="6" t="b">
        <v>1</v>
      </c>
      <c r="DV40" s="6"/>
      <c r="DW40" s="6" t="b">
        <v>1</v>
      </c>
      <c r="DX40" s="6">
        <v>13</v>
      </c>
      <c r="DY40" s="6" t="s">
        <v>1344</v>
      </c>
    </row>
    <row r="41" spans="1:129" x14ac:dyDescent="0.25">
      <c r="A41" s="6" t="s">
        <v>0</v>
      </c>
      <c r="B41" s="6" t="s">
        <v>13</v>
      </c>
      <c r="C41" s="6" t="s">
        <v>201</v>
      </c>
      <c r="D41" s="6" t="s">
        <v>202</v>
      </c>
      <c r="E41" s="6" t="s">
        <v>97</v>
      </c>
      <c r="F41" s="6" t="s">
        <v>132</v>
      </c>
      <c r="G41" s="6">
        <v>8</v>
      </c>
      <c r="H41" s="6">
        <v>40</v>
      </c>
      <c r="I41" s="6">
        <v>8</v>
      </c>
      <c r="J41" s="6">
        <v>28</v>
      </c>
      <c r="K41" s="6">
        <v>8</v>
      </c>
      <c r="L41" s="6">
        <v>40</v>
      </c>
      <c r="M41" s="6" t="s">
        <v>0</v>
      </c>
      <c r="N41" s="6" t="s">
        <v>13</v>
      </c>
      <c r="O41" s="6" t="s">
        <v>612</v>
      </c>
      <c r="P41" s="6" t="s">
        <v>639</v>
      </c>
      <c r="Q41" s="6" t="s">
        <v>201</v>
      </c>
      <c r="R41" s="6" t="s">
        <v>202</v>
      </c>
      <c r="S41" s="6">
        <v>96.353030000000004</v>
      </c>
      <c r="T41" s="6">
        <v>25.668399999999998</v>
      </c>
      <c r="U41" s="6">
        <v>0</v>
      </c>
      <c r="V41" s="6" t="s">
        <v>132</v>
      </c>
      <c r="W41" s="6">
        <v>929</v>
      </c>
      <c r="X41" s="6" t="s">
        <v>538</v>
      </c>
      <c r="Y41" s="6">
        <v>5</v>
      </c>
      <c r="Z41" s="6">
        <v>10</v>
      </c>
      <c r="AA41" s="6">
        <v>2015</v>
      </c>
      <c r="AB41" s="6" t="s">
        <v>538</v>
      </c>
      <c r="AC41" s="6"/>
      <c r="AD41" s="6" t="s">
        <v>539</v>
      </c>
      <c r="AE41" s="6"/>
      <c r="AF41" s="6">
        <v>24</v>
      </c>
      <c r="AG41" s="6">
        <v>9</v>
      </c>
      <c r="AH41" s="6">
        <v>2015</v>
      </c>
      <c r="AI41" s="6">
        <v>24</v>
      </c>
      <c r="AJ41" s="6">
        <v>9</v>
      </c>
      <c r="AK41" s="6">
        <v>2015</v>
      </c>
      <c r="AL41" s="6"/>
      <c r="AM41" s="6" t="s">
        <v>540</v>
      </c>
      <c r="AN41" s="6" t="s">
        <v>541</v>
      </c>
      <c r="AO41" s="6">
        <v>36</v>
      </c>
      <c r="AP41" s="6"/>
      <c r="AQ41" s="6" t="s">
        <v>587</v>
      </c>
      <c r="AR41" s="6" t="s">
        <v>548</v>
      </c>
      <c r="AS41" s="6">
        <v>40</v>
      </c>
      <c r="AT41" s="6"/>
      <c r="AU41" s="6" t="s">
        <v>588</v>
      </c>
      <c r="AV41" s="6" t="s">
        <v>541</v>
      </c>
      <c r="AW41" s="6">
        <v>52</v>
      </c>
      <c r="AX41" s="6"/>
      <c r="AY41" s="6" t="s">
        <v>588</v>
      </c>
      <c r="AZ41" s="6" t="s">
        <v>548</v>
      </c>
      <c r="BA41" s="6">
        <v>37</v>
      </c>
      <c r="BB41" s="6"/>
      <c r="BC41" s="6"/>
      <c r="BD41" s="6"/>
      <c r="BE41" s="6"/>
      <c r="BF41" s="6"/>
      <c r="BG41" s="6">
        <v>1</v>
      </c>
      <c r="BH41" s="6">
        <v>2013</v>
      </c>
      <c r="BI41" s="6">
        <v>80</v>
      </c>
      <c r="BJ41" s="6">
        <v>25</v>
      </c>
      <c r="BK41" s="6">
        <v>20</v>
      </c>
      <c r="BL41" s="6"/>
      <c r="BM41" s="6">
        <v>80</v>
      </c>
      <c r="BN41" s="6">
        <v>25</v>
      </c>
      <c r="BO41" s="6">
        <v>20</v>
      </c>
      <c r="BP41" s="6"/>
      <c r="BQ41" s="6" t="s">
        <v>13</v>
      </c>
      <c r="BR41" s="6">
        <v>4</v>
      </c>
      <c r="BS41" s="6"/>
      <c r="BT41" s="6" t="b">
        <v>0</v>
      </c>
      <c r="BU41" s="6" t="b">
        <v>1</v>
      </c>
      <c r="BV41" s="6" t="s">
        <v>538</v>
      </c>
      <c r="BW41" s="6" t="s">
        <v>1345</v>
      </c>
      <c r="BX41" s="6" t="s">
        <v>1346</v>
      </c>
      <c r="BY41" s="6" t="b">
        <v>1</v>
      </c>
      <c r="BZ41" s="6" t="s">
        <v>321</v>
      </c>
      <c r="CA41" s="6" t="b">
        <v>0</v>
      </c>
      <c r="CB41" s="6" t="b">
        <v>0</v>
      </c>
      <c r="CC41" s="6" t="b">
        <v>1</v>
      </c>
      <c r="CD41" s="6" t="b">
        <v>1</v>
      </c>
      <c r="CE41" s="6" t="b">
        <v>1</v>
      </c>
      <c r="CF41" s="6" t="b">
        <v>0</v>
      </c>
      <c r="CG41" s="6"/>
      <c r="CH41" s="6"/>
      <c r="CI41" s="6"/>
      <c r="CJ41" s="6"/>
      <c r="CK41" s="6"/>
      <c r="CL41" s="6"/>
      <c r="CM41" s="6">
        <v>8</v>
      </c>
      <c r="CN41" s="6">
        <v>28</v>
      </c>
      <c r="CO41" s="6">
        <v>8</v>
      </c>
      <c r="CP41" s="6"/>
      <c r="CQ41" s="6"/>
      <c r="CR41" s="6"/>
      <c r="CS41" s="6"/>
      <c r="CT41" s="6"/>
      <c r="CU41" s="6"/>
      <c r="CV41" s="6"/>
      <c r="CW41" s="6"/>
      <c r="CX41" s="6" t="b">
        <v>1</v>
      </c>
      <c r="CY41" s="6"/>
      <c r="CZ41" s="6" t="b">
        <v>1</v>
      </c>
      <c r="DA41" s="6">
        <v>1</v>
      </c>
      <c r="DB41" s="6">
        <v>1</v>
      </c>
      <c r="DC41" s="6">
        <v>5</v>
      </c>
      <c r="DD41" s="6">
        <v>3</v>
      </c>
      <c r="DE41" s="6">
        <v>6</v>
      </c>
      <c r="DF41" s="6">
        <v>4</v>
      </c>
      <c r="DG41" s="6">
        <v>1</v>
      </c>
      <c r="DH41" s="6">
        <v>0</v>
      </c>
      <c r="DI41" s="6" t="b">
        <v>1</v>
      </c>
      <c r="DJ41" s="6" t="b">
        <v>1</v>
      </c>
      <c r="DK41" s="6" t="b">
        <v>0</v>
      </c>
      <c r="DL41" s="6" t="b">
        <v>0</v>
      </c>
      <c r="DM41" s="6" t="b">
        <v>1</v>
      </c>
      <c r="DN41" s="6" t="b">
        <v>0</v>
      </c>
      <c r="DO41" s="6" t="b">
        <v>0</v>
      </c>
      <c r="DP41" s="6"/>
      <c r="DQ41" s="6" t="b">
        <v>0</v>
      </c>
      <c r="DR41" s="6"/>
      <c r="DS41" s="6" t="b">
        <v>1</v>
      </c>
      <c r="DT41" s="6">
        <v>5</v>
      </c>
      <c r="DU41" s="6" t="b">
        <v>0</v>
      </c>
      <c r="DV41" s="6"/>
      <c r="DW41" s="6" t="b">
        <v>0</v>
      </c>
      <c r="DX41" s="6"/>
      <c r="DY41" s="6"/>
    </row>
    <row r="42" spans="1:129" x14ac:dyDescent="0.25">
      <c r="A42" s="6" t="s">
        <v>0</v>
      </c>
      <c r="B42" s="6" t="s">
        <v>6</v>
      </c>
      <c r="C42" s="6" t="s">
        <v>721</v>
      </c>
      <c r="D42" s="6" t="s">
        <v>722</v>
      </c>
      <c r="E42" s="6" t="s">
        <v>97</v>
      </c>
      <c r="F42" s="6" t="s">
        <v>125</v>
      </c>
      <c r="G42" s="6">
        <v>30</v>
      </c>
      <c r="H42" s="6">
        <v>181</v>
      </c>
      <c r="I42" s="6">
        <v>30</v>
      </c>
      <c r="J42" s="6">
        <v>181</v>
      </c>
      <c r="K42" s="6">
        <v>30</v>
      </c>
      <c r="L42" s="6">
        <v>181</v>
      </c>
      <c r="M42" s="6" t="s">
        <v>0</v>
      </c>
      <c r="N42" s="6" t="s">
        <v>6</v>
      </c>
      <c r="O42" s="6" t="s">
        <v>1347</v>
      </c>
      <c r="P42" s="6" t="s">
        <v>721</v>
      </c>
      <c r="Q42" s="6" t="s">
        <v>721</v>
      </c>
      <c r="R42" s="6" t="s">
        <v>722</v>
      </c>
      <c r="S42" s="6">
        <v>98.356260000000006</v>
      </c>
      <c r="T42" s="6">
        <v>25.645959999999999</v>
      </c>
      <c r="U42" s="6">
        <v>1945</v>
      </c>
      <c r="V42" s="6" t="s">
        <v>125</v>
      </c>
      <c r="W42" s="6">
        <v>889</v>
      </c>
      <c r="X42" s="6" t="s">
        <v>1136</v>
      </c>
      <c r="Y42" s="6">
        <v>30</v>
      </c>
      <c r="Z42" s="6">
        <v>10</v>
      </c>
      <c r="AA42" s="6">
        <v>2015</v>
      </c>
      <c r="AB42" s="6" t="s">
        <v>691</v>
      </c>
      <c r="AC42" s="6"/>
      <c r="AD42" s="6" t="s">
        <v>539</v>
      </c>
      <c r="AE42" s="6"/>
      <c r="AF42" s="6">
        <v>21</v>
      </c>
      <c r="AG42" s="6">
        <v>9</v>
      </c>
      <c r="AH42" s="6">
        <v>2015</v>
      </c>
      <c r="AI42" s="6">
        <v>21</v>
      </c>
      <c r="AJ42" s="6">
        <v>9</v>
      </c>
      <c r="AK42" s="6">
        <v>2015</v>
      </c>
      <c r="AL42" s="6"/>
      <c r="AM42" s="6" t="s">
        <v>540</v>
      </c>
      <c r="AN42" s="6" t="s">
        <v>541</v>
      </c>
      <c r="AO42" s="6">
        <v>40</v>
      </c>
      <c r="AP42" s="6"/>
      <c r="AQ42" s="6" t="s">
        <v>587</v>
      </c>
      <c r="AR42" s="6" t="s">
        <v>541</v>
      </c>
      <c r="AS42" s="6">
        <v>43</v>
      </c>
      <c r="AT42" s="6"/>
      <c r="AU42" s="6" t="s">
        <v>588</v>
      </c>
      <c r="AV42" s="6" t="s">
        <v>541</v>
      </c>
      <c r="AW42" s="6">
        <v>62</v>
      </c>
      <c r="AX42" s="6"/>
      <c r="AY42" s="6" t="s">
        <v>1</v>
      </c>
      <c r="AZ42" s="6" t="s">
        <v>548</v>
      </c>
      <c r="BA42" s="6">
        <v>39</v>
      </c>
      <c r="BB42" s="6"/>
      <c r="BC42" s="6"/>
      <c r="BD42" s="6"/>
      <c r="BE42" s="6"/>
      <c r="BF42" s="6"/>
      <c r="BG42" s="6">
        <v>7</v>
      </c>
      <c r="BH42" s="6">
        <v>2012</v>
      </c>
      <c r="BI42" s="6"/>
      <c r="BJ42" s="6">
        <v>45</v>
      </c>
      <c r="BK42" s="6">
        <v>25</v>
      </c>
      <c r="BL42" s="6"/>
      <c r="BM42" s="6"/>
      <c r="BN42" s="6">
        <v>45</v>
      </c>
      <c r="BO42" s="6">
        <v>25</v>
      </c>
      <c r="BP42" s="6"/>
      <c r="BQ42" s="6" t="s">
        <v>718</v>
      </c>
      <c r="BR42" s="6">
        <v>5</v>
      </c>
      <c r="BS42" s="6"/>
      <c r="BT42" s="6" t="b">
        <v>0</v>
      </c>
      <c r="BU42" s="6" t="b">
        <v>1</v>
      </c>
      <c r="BV42" s="6" t="s">
        <v>691</v>
      </c>
      <c r="BW42" s="6" t="s">
        <v>1348</v>
      </c>
      <c r="BX42" s="6" t="s">
        <v>1349</v>
      </c>
      <c r="BY42" s="6" t="b">
        <v>1</v>
      </c>
      <c r="BZ42" s="6" t="s">
        <v>321</v>
      </c>
      <c r="CA42" s="6" t="b">
        <v>0</v>
      </c>
      <c r="CB42" s="6" t="b">
        <v>0</v>
      </c>
      <c r="CC42" s="6" t="b">
        <v>1</v>
      </c>
      <c r="CD42" s="6" t="b">
        <v>1</v>
      </c>
      <c r="CE42" s="6" t="b">
        <v>1</v>
      </c>
      <c r="CF42" s="6" t="b">
        <v>1</v>
      </c>
      <c r="CG42" s="6"/>
      <c r="CH42" s="6"/>
      <c r="CI42" s="6"/>
      <c r="CJ42" s="6"/>
      <c r="CK42" s="6"/>
      <c r="CL42" s="6"/>
      <c r="CM42" s="6">
        <v>30</v>
      </c>
      <c r="CN42" s="6">
        <v>181</v>
      </c>
      <c r="CO42" s="6">
        <v>30</v>
      </c>
      <c r="CP42" s="6"/>
      <c r="CQ42" s="6">
        <v>21</v>
      </c>
      <c r="CR42" s="6" t="s">
        <v>324</v>
      </c>
      <c r="CS42" s="6"/>
      <c r="CT42" s="6"/>
      <c r="CU42" s="6"/>
      <c r="CV42" s="6"/>
      <c r="CW42" s="6"/>
      <c r="CX42" s="6" t="b">
        <v>1</v>
      </c>
      <c r="CY42" s="6"/>
      <c r="CZ42" s="6" t="b">
        <v>1</v>
      </c>
      <c r="DA42" s="6">
        <v>3</v>
      </c>
      <c r="DB42" s="6">
        <v>1</v>
      </c>
      <c r="DC42" s="6">
        <v>1</v>
      </c>
      <c r="DD42" s="6"/>
      <c r="DE42" s="6">
        <v>4</v>
      </c>
      <c r="DF42" s="6">
        <v>1</v>
      </c>
      <c r="DG42" s="6"/>
      <c r="DH42" s="6"/>
      <c r="DI42" s="6" t="b">
        <v>1</v>
      </c>
      <c r="DJ42" s="6" t="b">
        <v>0</v>
      </c>
      <c r="DK42" s="6" t="b">
        <v>1</v>
      </c>
      <c r="DL42" s="6" t="b">
        <v>0</v>
      </c>
      <c r="DM42" s="6" t="b">
        <v>1</v>
      </c>
      <c r="DN42" s="6" t="b">
        <v>0</v>
      </c>
      <c r="DO42" s="6" t="b">
        <v>0</v>
      </c>
      <c r="DP42" s="6"/>
      <c r="DQ42" s="6" t="b">
        <v>0</v>
      </c>
      <c r="DR42" s="6"/>
      <c r="DS42" s="6" t="b">
        <v>0</v>
      </c>
      <c r="DT42" s="6"/>
      <c r="DU42" s="6" t="b">
        <v>0</v>
      </c>
      <c r="DV42" s="6"/>
      <c r="DW42" s="6" t="b">
        <v>0</v>
      </c>
      <c r="DX42" s="6"/>
      <c r="DY42" s="6"/>
    </row>
    <row r="43" spans="1:129" x14ac:dyDescent="0.25">
      <c r="A43" s="6" t="s">
        <v>0</v>
      </c>
      <c r="B43" s="6" t="s">
        <v>8</v>
      </c>
      <c r="C43" s="6" t="s">
        <v>128</v>
      </c>
      <c r="D43" s="6" t="s">
        <v>129</v>
      </c>
      <c r="E43" s="6" t="s">
        <v>97</v>
      </c>
      <c r="F43" s="6" t="s">
        <v>125</v>
      </c>
      <c r="G43" s="6">
        <v>46</v>
      </c>
      <c r="H43" s="6">
        <v>272</v>
      </c>
      <c r="I43" s="6">
        <v>45</v>
      </c>
      <c r="J43" s="6">
        <v>257</v>
      </c>
      <c r="K43" s="6">
        <v>45</v>
      </c>
      <c r="L43" s="6">
        <v>269</v>
      </c>
      <c r="M43" s="6" t="s">
        <v>0</v>
      </c>
      <c r="N43" s="6" t="s">
        <v>8</v>
      </c>
      <c r="O43" s="6" t="s">
        <v>595</v>
      </c>
      <c r="P43" s="6" t="s">
        <v>128</v>
      </c>
      <c r="Q43" s="6" t="s">
        <v>128</v>
      </c>
      <c r="R43" s="6" t="s">
        <v>129</v>
      </c>
      <c r="S43" s="6">
        <v>97.710864000000001</v>
      </c>
      <c r="T43" s="6">
        <v>24.207332999999998</v>
      </c>
      <c r="U43" s="6">
        <v>0</v>
      </c>
      <c r="V43" s="6" t="s">
        <v>125</v>
      </c>
      <c r="W43" s="6">
        <v>936</v>
      </c>
      <c r="X43" s="6" t="s">
        <v>1176</v>
      </c>
      <c r="Y43" s="6">
        <v>14</v>
      </c>
      <c r="Z43" s="6">
        <v>10</v>
      </c>
      <c r="AA43" s="6">
        <v>2015</v>
      </c>
      <c r="AB43" s="6" t="s">
        <v>538</v>
      </c>
      <c r="AC43" s="6"/>
      <c r="AD43" s="6" t="s">
        <v>539</v>
      </c>
      <c r="AE43" s="6"/>
      <c r="AF43" s="6">
        <v>12</v>
      </c>
      <c r="AG43" s="6">
        <v>10</v>
      </c>
      <c r="AH43" s="6">
        <v>2015</v>
      </c>
      <c r="AI43" s="6">
        <v>12</v>
      </c>
      <c r="AJ43" s="6">
        <v>10</v>
      </c>
      <c r="AK43" s="6">
        <v>2015</v>
      </c>
      <c r="AL43" s="6"/>
      <c r="AM43" s="6" t="s">
        <v>540</v>
      </c>
      <c r="AN43" s="6" t="s">
        <v>541</v>
      </c>
      <c r="AO43" s="6">
        <v>43</v>
      </c>
      <c r="AP43" s="6"/>
      <c r="AQ43" s="6"/>
      <c r="AR43" s="6"/>
      <c r="AS43" s="6"/>
      <c r="AT43" s="6"/>
      <c r="AU43" s="6"/>
      <c r="AV43" s="6"/>
      <c r="AW43" s="6"/>
      <c r="AX43" s="6"/>
      <c r="AY43" s="6"/>
      <c r="AZ43" s="6"/>
      <c r="BA43" s="6"/>
      <c r="BB43" s="6"/>
      <c r="BC43" s="6"/>
      <c r="BD43" s="6"/>
      <c r="BE43" s="6"/>
      <c r="BF43" s="6"/>
      <c r="BG43" s="6">
        <v>8</v>
      </c>
      <c r="BH43" s="6">
        <v>2012</v>
      </c>
      <c r="BI43" s="6"/>
      <c r="BJ43" s="6">
        <v>20</v>
      </c>
      <c r="BK43" s="6">
        <v>15</v>
      </c>
      <c r="BL43" s="6"/>
      <c r="BM43" s="6"/>
      <c r="BN43" s="6">
        <v>20</v>
      </c>
      <c r="BO43" s="6">
        <v>15</v>
      </c>
      <c r="BP43" s="6"/>
      <c r="BQ43" s="6" t="s">
        <v>601</v>
      </c>
      <c r="BR43" s="6">
        <v>2</v>
      </c>
      <c r="BS43" s="6"/>
      <c r="BT43" s="6" t="b">
        <v>0</v>
      </c>
      <c r="BU43" s="6" t="b">
        <v>1</v>
      </c>
      <c r="BV43" s="6" t="s">
        <v>538</v>
      </c>
      <c r="BW43" s="6" t="s">
        <v>1350</v>
      </c>
      <c r="BX43" s="6"/>
      <c r="BY43" s="6" t="b">
        <v>1</v>
      </c>
      <c r="BZ43" s="6" t="s">
        <v>321</v>
      </c>
      <c r="CA43" s="6" t="b">
        <v>1</v>
      </c>
      <c r="CB43" s="6" t="b">
        <v>0</v>
      </c>
      <c r="CC43" s="6" t="b">
        <v>0</v>
      </c>
      <c r="CD43" s="6" t="b">
        <v>1</v>
      </c>
      <c r="CE43" s="6" t="b">
        <v>1</v>
      </c>
      <c r="CF43" s="6" t="b">
        <v>1</v>
      </c>
      <c r="CG43" s="6">
        <v>2</v>
      </c>
      <c r="CH43" s="6">
        <v>2</v>
      </c>
      <c r="CI43" s="6">
        <v>4</v>
      </c>
      <c r="CJ43" s="6"/>
      <c r="CK43" s="6"/>
      <c r="CL43" s="6"/>
      <c r="CM43" s="6">
        <v>45</v>
      </c>
      <c r="CN43" s="6">
        <v>257</v>
      </c>
      <c r="CO43" s="6">
        <v>45</v>
      </c>
      <c r="CP43" s="6"/>
      <c r="CQ43" s="6"/>
      <c r="CR43" s="6"/>
      <c r="CS43" s="6"/>
      <c r="CT43" s="6"/>
      <c r="CU43" s="6"/>
      <c r="CV43" s="6"/>
      <c r="CW43" s="6"/>
      <c r="CX43" s="6" t="b">
        <v>1</v>
      </c>
      <c r="CY43" s="6">
        <v>2</v>
      </c>
      <c r="CZ43" s="6" t="b">
        <v>1</v>
      </c>
      <c r="DA43" s="6">
        <v>3</v>
      </c>
      <c r="DB43" s="6">
        <v>4</v>
      </c>
      <c r="DC43" s="6"/>
      <c r="DD43" s="6"/>
      <c r="DE43" s="6">
        <v>3</v>
      </c>
      <c r="DF43" s="6">
        <v>4</v>
      </c>
      <c r="DG43" s="6">
        <v>1</v>
      </c>
      <c r="DH43" s="6"/>
      <c r="DI43" s="6" t="b">
        <v>1</v>
      </c>
      <c r="DJ43" s="6" t="b">
        <v>1</v>
      </c>
      <c r="DK43" s="6" t="b">
        <v>1</v>
      </c>
      <c r="DL43" s="6" t="b">
        <v>0</v>
      </c>
      <c r="DM43" s="6" t="b">
        <v>0</v>
      </c>
      <c r="DN43" s="6" t="b">
        <v>0</v>
      </c>
      <c r="DO43" s="6" t="b">
        <v>0</v>
      </c>
      <c r="DP43" s="6"/>
      <c r="DQ43" s="6" t="b">
        <v>0</v>
      </c>
      <c r="DR43" s="6"/>
      <c r="DS43" s="6" t="b">
        <v>1</v>
      </c>
      <c r="DT43" s="6">
        <v>13</v>
      </c>
      <c r="DU43" s="6" t="b">
        <v>0</v>
      </c>
      <c r="DV43" s="6"/>
      <c r="DW43" s="6" t="b">
        <v>0</v>
      </c>
      <c r="DX43" s="6"/>
      <c r="DY43" s="6" t="s">
        <v>1351</v>
      </c>
    </row>
    <row r="44" spans="1:129" x14ac:dyDescent="0.25">
      <c r="A44" s="6" t="s">
        <v>0</v>
      </c>
      <c r="B44" s="6" t="s">
        <v>4</v>
      </c>
      <c r="C44" s="6" t="s">
        <v>155</v>
      </c>
      <c r="D44" s="6" t="s">
        <v>156</v>
      </c>
      <c r="E44" s="6" t="s">
        <v>97</v>
      </c>
      <c r="F44" s="6" t="s">
        <v>98</v>
      </c>
      <c r="G44" s="6">
        <v>97</v>
      </c>
      <c r="H44" s="6">
        <v>382</v>
      </c>
      <c r="I44" s="6">
        <v>95</v>
      </c>
      <c r="J44" s="6">
        <v>386</v>
      </c>
      <c r="K44" s="6">
        <v>95</v>
      </c>
      <c r="L44" s="6">
        <v>386</v>
      </c>
      <c r="M44" s="6" t="s">
        <v>0</v>
      </c>
      <c r="N44" s="6" t="s">
        <v>4</v>
      </c>
      <c r="O44" s="6" t="s">
        <v>536</v>
      </c>
      <c r="P44" s="6" t="s">
        <v>547</v>
      </c>
      <c r="Q44" s="6" t="s">
        <v>155</v>
      </c>
      <c r="R44" s="6" t="s">
        <v>156</v>
      </c>
      <c r="S44" s="6">
        <v>97.399628000000007</v>
      </c>
      <c r="T44" s="6">
        <v>25.412313000000001</v>
      </c>
      <c r="U44" s="6">
        <v>0</v>
      </c>
      <c r="V44" s="6" t="s">
        <v>98</v>
      </c>
      <c r="W44" s="6">
        <v>942</v>
      </c>
      <c r="X44" s="6" t="s">
        <v>538</v>
      </c>
      <c r="Y44" s="6">
        <v>6</v>
      </c>
      <c r="Z44" s="6">
        <v>10</v>
      </c>
      <c r="AA44" s="6">
        <v>2015</v>
      </c>
      <c r="AB44" s="6" t="s">
        <v>538</v>
      </c>
      <c r="AC44" s="6"/>
      <c r="AD44" s="6" t="s">
        <v>539</v>
      </c>
      <c r="AE44" s="6"/>
      <c r="AF44" s="6">
        <v>21</v>
      </c>
      <c r="AG44" s="6">
        <v>9</v>
      </c>
      <c r="AH44" s="6">
        <v>2015</v>
      </c>
      <c r="AI44" s="6">
        <v>28</v>
      </c>
      <c r="AJ44" s="6">
        <v>9</v>
      </c>
      <c r="AK44" s="6">
        <v>2015</v>
      </c>
      <c r="AL44" s="6"/>
      <c r="AM44" s="6" t="s">
        <v>540</v>
      </c>
      <c r="AN44" s="6" t="s">
        <v>541</v>
      </c>
      <c r="AO44" s="6">
        <v>40</v>
      </c>
      <c r="AP44" s="6"/>
      <c r="AQ44" s="6" t="s">
        <v>588</v>
      </c>
      <c r="AR44" s="6" t="s">
        <v>541</v>
      </c>
      <c r="AS44" s="6">
        <v>45</v>
      </c>
      <c r="AT44" s="6"/>
      <c r="AU44" s="6"/>
      <c r="AV44" s="6"/>
      <c r="AW44" s="6"/>
      <c r="AX44" s="6"/>
      <c r="AY44" s="6"/>
      <c r="AZ44" s="6"/>
      <c r="BA44" s="6"/>
      <c r="BB44" s="6"/>
      <c r="BC44" s="6"/>
      <c r="BD44" s="6"/>
      <c r="BE44" s="6"/>
      <c r="BF44" s="6"/>
      <c r="BG44" s="6">
        <v>8</v>
      </c>
      <c r="BH44" s="6">
        <v>2011</v>
      </c>
      <c r="BI44" s="6"/>
      <c r="BJ44" s="6"/>
      <c r="BK44" s="6"/>
      <c r="BL44" s="6"/>
      <c r="BM44" s="6"/>
      <c r="BN44" s="6"/>
      <c r="BO44" s="6"/>
      <c r="BP44" s="6"/>
      <c r="BQ44" s="6"/>
      <c r="BR44" s="6"/>
      <c r="BS44" s="6"/>
      <c r="BT44" s="6" t="b">
        <v>0</v>
      </c>
      <c r="BU44" s="6" t="b">
        <v>1</v>
      </c>
      <c r="BV44" s="6" t="s">
        <v>538</v>
      </c>
      <c r="BW44" s="6" t="s">
        <v>1352</v>
      </c>
      <c r="BX44" s="6" t="s">
        <v>1353</v>
      </c>
      <c r="BY44" s="6" t="b">
        <v>1</v>
      </c>
      <c r="BZ44" s="6" t="s">
        <v>330</v>
      </c>
      <c r="CA44" s="6" t="b">
        <v>1</v>
      </c>
      <c r="CB44" s="6" t="b">
        <v>0</v>
      </c>
      <c r="CC44" s="6" t="b">
        <v>0</v>
      </c>
      <c r="CD44" s="6" t="b">
        <v>1</v>
      </c>
      <c r="CE44" s="6" t="b">
        <v>1</v>
      </c>
      <c r="CF44" s="6" t="b">
        <v>1</v>
      </c>
      <c r="CG44" s="6">
        <v>3</v>
      </c>
      <c r="CH44" s="6"/>
      <c r="CI44" s="6">
        <v>3</v>
      </c>
      <c r="CJ44" s="6"/>
      <c r="CK44" s="6"/>
      <c r="CL44" s="6"/>
      <c r="CM44" s="6">
        <v>95</v>
      </c>
      <c r="CN44" s="6">
        <v>386</v>
      </c>
      <c r="CO44" s="6">
        <v>95</v>
      </c>
      <c r="CP44" s="6">
        <v>4</v>
      </c>
      <c r="CQ44" s="6">
        <v>11</v>
      </c>
      <c r="CR44" s="6" t="s">
        <v>324</v>
      </c>
      <c r="CS44" s="6"/>
      <c r="CT44" s="6"/>
      <c r="CU44" s="6"/>
      <c r="CV44" s="6"/>
      <c r="CW44" s="6"/>
      <c r="CX44" s="6" t="b">
        <v>1</v>
      </c>
      <c r="CY44" s="6"/>
      <c r="CZ44" s="6" t="b">
        <v>1</v>
      </c>
      <c r="DA44" s="6">
        <v>2</v>
      </c>
      <c r="DB44" s="6">
        <v>0</v>
      </c>
      <c r="DC44" s="6">
        <v>2</v>
      </c>
      <c r="DD44" s="6">
        <v>0</v>
      </c>
      <c r="DE44" s="6">
        <v>4</v>
      </c>
      <c r="DF44" s="6">
        <v>0</v>
      </c>
      <c r="DG44" s="6">
        <v>5</v>
      </c>
      <c r="DH44" s="6">
        <v>0</v>
      </c>
      <c r="DI44" s="6" t="b">
        <v>1</v>
      </c>
      <c r="DJ44" s="6" t="b">
        <v>0</v>
      </c>
      <c r="DK44" s="6" t="b">
        <v>0</v>
      </c>
      <c r="DL44" s="6" t="b">
        <v>0</v>
      </c>
      <c r="DM44" s="6" t="b">
        <v>0</v>
      </c>
      <c r="DN44" s="6" t="b">
        <v>0</v>
      </c>
      <c r="DO44" s="6" t="b">
        <v>0</v>
      </c>
      <c r="DP44" s="6"/>
      <c r="DQ44" s="6" t="b">
        <v>1</v>
      </c>
      <c r="DR44" s="6">
        <v>169</v>
      </c>
      <c r="DS44" s="6" t="b">
        <v>1</v>
      </c>
      <c r="DT44" s="6">
        <v>14</v>
      </c>
      <c r="DU44" s="6" t="b">
        <v>0</v>
      </c>
      <c r="DV44" s="6"/>
      <c r="DW44" s="6" t="b">
        <v>0</v>
      </c>
      <c r="DX44" s="6"/>
      <c r="DY44" s="6"/>
    </row>
    <row r="45" spans="1:129" x14ac:dyDescent="0.25">
      <c r="A45" s="6" t="s">
        <v>0</v>
      </c>
      <c r="B45" s="6" t="s">
        <v>4</v>
      </c>
      <c r="C45" s="6" t="s">
        <v>251</v>
      </c>
      <c r="D45" s="6" t="s">
        <v>252</v>
      </c>
      <c r="E45" s="6" t="s">
        <v>97</v>
      </c>
      <c r="F45" s="6" t="s">
        <v>98</v>
      </c>
      <c r="G45" s="6">
        <v>28</v>
      </c>
      <c r="H45" s="6">
        <v>130</v>
      </c>
      <c r="I45" s="6">
        <v>27</v>
      </c>
      <c r="J45" s="6">
        <v>121</v>
      </c>
      <c r="K45" s="6">
        <v>28</v>
      </c>
      <c r="L45" s="6">
        <v>130</v>
      </c>
      <c r="M45" s="6" t="s">
        <v>0</v>
      </c>
      <c r="N45" s="6" t="s">
        <v>4</v>
      </c>
      <c r="O45" s="6" t="s">
        <v>536</v>
      </c>
      <c r="P45" s="6" t="s">
        <v>547</v>
      </c>
      <c r="Q45" s="6" t="s">
        <v>251</v>
      </c>
      <c r="R45" s="6" t="s">
        <v>252</v>
      </c>
      <c r="S45" s="6">
        <v>97.418004999999994</v>
      </c>
      <c r="T45" s="6">
        <v>25.423817</v>
      </c>
      <c r="U45" s="6">
        <v>0</v>
      </c>
      <c r="V45" s="6" t="s">
        <v>98</v>
      </c>
      <c r="W45" s="6">
        <v>859</v>
      </c>
      <c r="X45" s="6" t="s">
        <v>545</v>
      </c>
      <c r="Y45" s="6">
        <v>21</v>
      </c>
      <c r="Z45" s="6">
        <v>10</v>
      </c>
      <c r="AA45" s="6">
        <v>2015</v>
      </c>
      <c r="AB45" s="6" t="s">
        <v>544</v>
      </c>
      <c r="AC45" s="6"/>
      <c r="AD45" s="6" t="s">
        <v>539</v>
      </c>
      <c r="AE45" s="6"/>
      <c r="AF45" s="6">
        <v>19</v>
      </c>
      <c r="AG45" s="6">
        <v>9</v>
      </c>
      <c r="AH45" s="6">
        <v>2015</v>
      </c>
      <c r="AI45" s="6">
        <v>20</v>
      </c>
      <c r="AJ45" s="6">
        <v>9</v>
      </c>
      <c r="AK45" s="6">
        <v>2015</v>
      </c>
      <c r="AL45" s="6"/>
      <c r="AM45" s="6" t="s">
        <v>588</v>
      </c>
      <c r="AN45" s="6" t="s">
        <v>541</v>
      </c>
      <c r="AO45" s="6">
        <v>45</v>
      </c>
      <c r="AP45" s="6"/>
      <c r="AQ45" s="6" t="s">
        <v>588</v>
      </c>
      <c r="AR45" s="6" t="s">
        <v>541</v>
      </c>
      <c r="AS45" s="6">
        <v>45</v>
      </c>
      <c r="AT45" s="6"/>
      <c r="AU45" s="6" t="s">
        <v>588</v>
      </c>
      <c r="AV45" s="6" t="s">
        <v>548</v>
      </c>
      <c r="AW45" s="6">
        <v>45</v>
      </c>
      <c r="AX45" s="6"/>
      <c r="AY45" s="6" t="s">
        <v>588</v>
      </c>
      <c r="AZ45" s="6" t="s">
        <v>548</v>
      </c>
      <c r="BA45" s="6">
        <v>45</v>
      </c>
      <c r="BB45" s="6"/>
      <c r="BC45" s="6"/>
      <c r="BD45" s="6"/>
      <c r="BE45" s="6"/>
      <c r="BF45" s="6"/>
      <c r="BG45" s="6">
        <v>12</v>
      </c>
      <c r="BH45" s="6">
        <v>2012</v>
      </c>
      <c r="BI45" s="6"/>
      <c r="BJ45" s="6"/>
      <c r="BK45" s="6"/>
      <c r="BL45" s="6"/>
      <c r="BM45" s="6"/>
      <c r="BN45" s="6"/>
      <c r="BO45" s="6"/>
      <c r="BP45" s="6"/>
      <c r="BQ45" s="6"/>
      <c r="BR45" s="6"/>
      <c r="BS45" s="6"/>
      <c r="BT45" s="6" t="b">
        <v>0</v>
      </c>
      <c r="BU45" s="6" t="b">
        <v>1</v>
      </c>
      <c r="BV45" s="6" t="s">
        <v>545</v>
      </c>
      <c r="BW45" s="6" t="s">
        <v>1354</v>
      </c>
      <c r="BX45" s="6" t="s">
        <v>1355</v>
      </c>
      <c r="BY45" s="6" t="b">
        <v>1</v>
      </c>
      <c r="BZ45" s="6" t="s">
        <v>321</v>
      </c>
      <c r="CA45" s="6" t="b">
        <v>1</v>
      </c>
      <c r="CB45" s="6" t="b">
        <v>0</v>
      </c>
      <c r="CC45" s="6" t="b">
        <v>0</v>
      </c>
      <c r="CD45" s="6" t="b">
        <v>1</v>
      </c>
      <c r="CE45" s="6" t="b">
        <v>1</v>
      </c>
      <c r="CF45" s="6" t="b">
        <v>1</v>
      </c>
      <c r="CG45" s="6">
        <v>1</v>
      </c>
      <c r="CH45" s="6">
        <v>1</v>
      </c>
      <c r="CI45" s="6">
        <v>2</v>
      </c>
      <c r="CJ45" s="6"/>
      <c r="CK45" s="6"/>
      <c r="CL45" s="6"/>
      <c r="CM45" s="6">
        <v>27</v>
      </c>
      <c r="CN45" s="6">
        <v>121</v>
      </c>
      <c r="CO45" s="6">
        <v>28</v>
      </c>
      <c r="CP45" s="6"/>
      <c r="CQ45" s="6"/>
      <c r="CR45" s="6"/>
      <c r="CS45" s="6"/>
      <c r="CT45" s="6"/>
      <c r="CU45" s="6"/>
      <c r="CV45" s="6"/>
      <c r="CW45" s="6"/>
      <c r="CX45" s="6" t="b">
        <v>1</v>
      </c>
      <c r="CY45" s="6"/>
      <c r="CZ45" s="6" t="b">
        <v>1</v>
      </c>
      <c r="DA45" s="6">
        <v>4</v>
      </c>
      <c r="DB45" s="6">
        <v>2</v>
      </c>
      <c r="DC45" s="6">
        <v>2</v>
      </c>
      <c r="DD45" s="6">
        <v>1</v>
      </c>
      <c r="DE45" s="6">
        <v>6</v>
      </c>
      <c r="DF45" s="6">
        <v>3</v>
      </c>
      <c r="DG45" s="6">
        <v>1</v>
      </c>
      <c r="DH45" s="6"/>
      <c r="DI45" s="6" t="b">
        <v>1</v>
      </c>
      <c r="DJ45" s="6" t="b">
        <v>1</v>
      </c>
      <c r="DK45" s="6" t="b">
        <v>0</v>
      </c>
      <c r="DL45" s="6" t="b">
        <v>0</v>
      </c>
      <c r="DM45" s="6" t="b">
        <v>0</v>
      </c>
      <c r="DN45" s="6" t="b">
        <v>0</v>
      </c>
      <c r="DO45" s="6" t="b">
        <v>0</v>
      </c>
      <c r="DP45" s="6"/>
      <c r="DQ45" s="6" t="b">
        <v>0</v>
      </c>
      <c r="DR45" s="6"/>
      <c r="DS45" s="6" t="b">
        <v>1</v>
      </c>
      <c r="DT45" s="6"/>
      <c r="DU45" s="6" t="b">
        <v>0</v>
      </c>
      <c r="DV45" s="6"/>
      <c r="DW45" s="6" t="b">
        <v>1</v>
      </c>
      <c r="DX45" s="6">
        <v>9</v>
      </c>
      <c r="DY45" s="6"/>
    </row>
    <row r="46" spans="1:129" x14ac:dyDescent="0.25">
      <c r="A46" s="6" t="s">
        <v>0</v>
      </c>
      <c r="B46" s="6" t="s">
        <v>5</v>
      </c>
      <c r="C46" s="6" t="s">
        <v>819</v>
      </c>
      <c r="D46" s="6" t="s">
        <v>820</v>
      </c>
      <c r="E46" s="6" t="s">
        <v>97</v>
      </c>
      <c r="F46" s="6" t="s">
        <v>125</v>
      </c>
      <c r="G46" s="6">
        <v>172</v>
      </c>
      <c r="H46" s="6">
        <v>838</v>
      </c>
      <c r="I46" s="6">
        <v>181</v>
      </c>
      <c r="J46" s="6">
        <v>910</v>
      </c>
      <c r="K46" s="6">
        <v>181</v>
      </c>
      <c r="L46" s="6">
        <v>910</v>
      </c>
      <c r="M46" s="6" t="s">
        <v>0</v>
      </c>
      <c r="N46" s="6" t="s">
        <v>5</v>
      </c>
      <c r="O46" s="6" t="s">
        <v>684</v>
      </c>
      <c r="P46" s="6" t="s">
        <v>821</v>
      </c>
      <c r="Q46" s="6" t="s">
        <v>819</v>
      </c>
      <c r="R46" s="6" t="s">
        <v>820</v>
      </c>
      <c r="S46" s="6">
        <v>98.025662999999994</v>
      </c>
      <c r="T46" s="6">
        <v>25.418084</v>
      </c>
      <c r="U46" s="6"/>
      <c r="V46" s="6" t="s">
        <v>125</v>
      </c>
      <c r="W46" s="6">
        <v>931</v>
      </c>
      <c r="X46" s="6" t="s">
        <v>1164</v>
      </c>
      <c r="Y46" s="6">
        <v>13</v>
      </c>
      <c r="Z46" s="6">
        <v>10</v>
      </c>
      <c r="AA46" s="6">
        <v>2015</v>
      </c>
      <c r="AB46" s="6" t="s">
        <v>538</v>
      </c>
      <c r="AC46" s="6"/>
      <c r="AD46" s="6" t="s">
        <v>539</v>
      </c>
      <c r="AE46" s="6"/>
      <c r="AF46" s="6">
        <v>25</v>
      </c>
      <c r="AG46" s="6">
        <v>9</v>
      </c>
      <c r="AH46" s="6">
        <v>2015</v>
      </c>
      <c r="AI46" s="6">
        <v>26</v>
      </c>
      <c r="AJ46" s="6">
        <v>9</v>
      </c>
      <c r="AK46" s="6">
        <v>2015</v>
      </c>
      <c r="AL46" s="6"/>
      <c r="AM46" s="6" t="s">
        <v>540</v>
      </c>
      <c r="AN46" s="6" t="s">
        <v>541</v>
      </c>
      <c r="AO46" s="6">
        <v>44</v>
      </c>
      <c r="AP46" s="6"/>
      <c r="AQ46" s="6"/>
      <c r="AR46" s="6"/>
      <c r="AS46" s="6"/>
      <c r="AT46" s="6"/>
      <c r="AU46" s="6"/>
      <c r="AV46" s="6"/>
      <c r="AW46" s="6"/>
      <c r="AX46" s="6"/>
      <c r="AY46" s="6"/>
      <c r="AZ46" s="6"/>
      <c r="BA46" s="6"/>
      <c r="BB46" s="6"/>
      <c r="BC46" s="6"/>
      <c r="BD46" s="6"/>
      <c r="BE46" s="6"/>
      <c r="BF46" s="6"/>
      <c r="BG46" s="6">
        <v>11</v>
      </c>
      <c r="BH46" s="6">
        <v>2011</v>
      </c>
      <c r="BI46" s="6"/>
      <c r="BJ46" s="6">
        <v>45</v>
      </c>
      <c r="BK46" s="6">
        <v>30</v>
      </c>
      <c r="BL46" s="6"/>
      <c r="BM46" s="6"/>
      <c r="BN46" s="6">
        <v>45</v>
      </c>
      <c r="BO46" s="6">
        <v>30</v>
      </c>
      <c r="BP46" s="6"/>
      <c r="BQ46" s="6" t="s">
        <v>822</v>
      </c>
      <c r="BR46" s="6">
        <v>12</v>
      </c>
      <c r="BS46" s="6"/>
      <c r="BT46" s="6" t="b">
        <v>1</v>
      </c>
      <c r="BU46" s="6" t="b">
        <v>1</v>
      </c>
      <c r="BV46" s="6" t="s">
        <v>538</v>
      </c>
      <c r="BW46" s="6" t="s">
        <v>1356</v>
      </c>
      <c r="BX46" s="6" t="s">
        <v>823</v>
      </c>
      <c r="BY46" s="6" t="b">
        <v>1</v>
      </c>
      <c r="BZ46" s="6" t="s">
        <v>321</v>
      </c>
      <c r="CA46" s="6" t="b">
        <v>0</v>
      </c>
      <c r="CB46" s="6" t="b">
        <v>1</v>
      </c>
      <c r="CC46" s="6" t="b">
        <v>0</v>
      </c>
      <c r="CD46" s="6" t="b">
        <v>1</v>
      </c>
      <c r="CE46" s="6" t="b">
        <v>1</v>
      </c>
      <c r="CF46" s="6" t="b">
        <v>1</v>
      </c>
      <c r="CG46" s="6">
        <v>10</v>
      </c>
      <c r="CH46" s="6">
        <v>9</v>
      </c>
      <c r="CI46" s="6">
        <v>19</v>
      </c>
      <c r="CJ46" s="6">
        <v>2</v>
      </c>
      <c r="CK46" s="6">
        <v>2</v>
      </c>
      <c r="CL46" s="6">
        <v>4</v>
      </c>
      <c r="CM46" s="6">
        <v>181</v>
      </c>
      <c r="CN46" s="6">
        <v>910</v>
      </c>
      <c r="CO46" s="6">
        <v>181</v>
      </c>
      <c r="CP46" s="6">
        <v>2</v>
      </c>
      <c r="CQ46" s="6">
        <v>13</v>
      </c>
      <c r="CR46" s="6" t="s">
        <v>324</v>
      </c>
      <c r="CS46" s="6"/>
      <c r="CT46" s="6"/>
      <c r="CU46" s="6"/>
      <c r="CV46" s="6"/>
      <c r="CW46" s="6"/>
      <c r="CX46" s="6" t="b">
        <v>1</v>
      </c>
      <c r="CY46" s="6">
        <v>10</v>
      </c>
      <c r="CZ46" s="6" t="b">
        <v>1</v>
      </c>
      <c r="DA46" s="6">
        <v>18</v>
      </c>
      <c r="DB46" s="6">
        <v>3</v>
      </c>
      <c r="DC46" s="6">
        <v>2</v>
      </c>
      <c r="DD46" s="6"/>
      <c r="DE46" s="6">
        <v>20</v>
      </c>
      <c r="DF46" s="6">
        <v>3</v>
      </c>
      <c r="DG46" s="6">
        <v>3</v>
      </c>
      <c r="DH46" s="6"/>
      <c r="DI46" s="6" t="b">
        <v>1</v>
      </c>
      <c r="DJ46" s="6" t="b">
        <v>1</v>
      </c>
      <c r="DK46" s="6" t="b">
        <v>0</v>
      </c>
      <c r="DL46" s="6" t="b">
        <v>0</v>
      </c>
      <c r="DM46" s="6" t="b">
        <v>0</v>
      </c>
      <c r="DN46" s="6" t="b">
        <v>0</v>
      </c>
      <c r="DO46" s="6" t="b">
        <v>0</v>
      </c>
      <c r="DP46" s="6"/>
      <c r="DQ46" s="6" t="b">
        <v>1</v>
      </c>
      <c r="DR46" s="6">
        <v>45</v>
      </c>
      <c r="DS46" s="6" t="b">
        <v>1</v>
      </c>
      <c r="DT46" s="6">
        <v>45</v>
      </c>
      <c r="DU46" s="6" t="b">
        <v>1</v>
      </c>
      <c r="DV46" s="6">
        <v>45</v>
      </c>
      <c r="DW46" s="6" t="b">
        <v>0</v>
      </c>
      <c r="DX46" s="6"/>
      <c r="DY46" s="6"/>
    </row>
    <row r="47" spans="1:129" x14ac:dyDescent="0.25">
      <c r="A47" s="6" t="s">
        <v>0</v>
      </c>
      <c r="B47" s="6" t="s">
        <v>10</v>
      </c>
      <c r="C47" s="6" t="s">
        <v>139</v>
      </c>
      <c r="D47" s="6" t="s">
        <v>140</v>
      </c>
      <c r="E47" s="6" t="s">
        <v>97</v>
      </c>
      <c r="F47" s="6" t="s">
        <v>98</v>
      </c>
      <c r="G47" s="6">
        <v>80</v>
      </c>
      <c r="H47" s="6">
        <v>278</v>
      </c>
      <c r="I47" s="6">
        <v>50</v>
      </c>
      <c r="J47" s="6">
        <v>200</v>
      </c>
      <c r="K47" s="6">
        <v>83</v>
      </c>
      <c r="L47" s="6">
        <v>293</v>
      </c>
      <c r="M47" s="6" t="s">
        <v>0</v>
      </c>
      <c r="N47" s="6" t="s">
        <v>10</v>
      </c>
      <c r="O47" s="6" t="s">
        <v>592</v>
      </c>
      <c r="P47" s="6" t="s">
        <v>592</v>
      </c>
      <c r="Q47" s="6" t="s">
        <v>139</v>
      </c>
      <c r="R47" s="6" t="s">
        <v>140</v>
      </c>
      <c r="S47" s="6">
        <v>96.807353000000006</v>
      </c>
      <c r="T47" s="6">
        <v>24.200361000000001</v>
      </c>
      <c r="U47" s="6">
        <v>0</v>
      </c>
      <c r="V47" s="6" t="s">
        <v>98</v>
      </c>
      <c r="W47" s="6">
        <v>920</v>
      </c>
      <c r="X47" s="6" t="s">
        <v>1176</v>
      </c>
      <c r="Y47" s="6">
        <v>13</v>
      </c>
      <c r="Z47" s="6">
        <v>10</v>
      </c>
      <c r="AA47" s="6">
        <v>2015</v>
      </c>
      <c r="AB47" s="6" t="s">
        <v>538</v>
      </c>
      <c r="AC47" s="6"/>
      <c r="AD47" s="6" t="s">
        <v>539</v>
      </c>
      <c r="AE47" s="6"/>
      <c r="AF47" s="6">
        <v>30</v>
      </c>
      <c r="AG47" s="6">
        <v>9</v>
      </c>
      <c r="AH47" s="6">
        <v>2015</v>
      </c>
      <c r="AI47" s="6">
        <v>1</v>
      </c>
      <c r="AJ47" s="6">
        <v>10</v>
      </c>
      <c r="AK47" s="6">
        <v>2015</v>
      </c>
      <c r="AL47" s="6"/>
      <c r="AM47" s="6" t="s">
        <v>540</v>
      </c>
      <c r="AN47" s="6" t="s">
        <v>541</v>
      </c>
      <c r="AO47" s="6">
        <v>33</v>
      </c>
      <c r="AP47" s="6"/>
      <c r="AQ47" s="6"/>
      <c r="AR47" s="6"/>
      <c r="AS47" s="6"/>
      <c r="AT47" s="6"/>
      <c r="AU47" s="6"/>
      <c r="AV47" s="6"/>
      <c r="AW47" s="6"/>
      <c r="AX47" s="6"/>
      <c r="AY47" s="6"/>
      <c r="AZ47" s="6"/>
      <c r="BA47" s="6"/>
      <c r="BB47" s="6"/>
      <c r="BC47" s="6"/>
      <c r="BD47" s="6"/>
      <c r="BE47" s="6"/>
      <c r="BF47" s="6"/>
      <c r="BG47" s="6">
        <v>7</v>
      </c>
      <c r="BH47" s="6">
        <v>2011</v>
      </c>
      <c r="BI47" s="6"/>
      <c r="BJ47" s="6"/>
      <c r="BK47" s="6"/>
      <c r="BL47" s="6"/>
      <c r="BM47" s="6"/>
      <c r="BN47" s="6"/>
      <c r="BO47" s="6"/>
      <c r="BP47" s="6"/>
      <c r="BQ47" s="6"/>
      <c r="BR47" s="6"/>
      <c r="BS47" s="6"/>
      <c r="BT47" s="6" t="b">
        <v>0</v>
      </c>
      <c r="BU47" s="6" t="b">
        <v>1</v>
      </c>
      <c r="BV47" s="6" t="s">
        <v>538</v>
      </c>
      <c r="BW47" s="6" t="s">
        <v>593</v>
      </c>
      <c r="BX47" s="6" t="s">
        <v>594</v>
      </c>
      <c r="BY47" s="6" t="b">
        <v>1</v>
      </c>
      <c r="BZ47" s="6" t="s">
        <v>328</v>
      </c>
      <c r="CA47" s="6" t="b">
        <v>0</v>
      </c>
      <c r="CB47" s="6" t="b">
        <v>1</v>
      </c>
      <c r="CC47" s="6" t="b">
        <v>0</v>
      </c>
      <c r="CD47" s="6" t="b">
        <v>0</v>
      </c>
      <c r="CE47" s="6" t="b">
        <v>1</v>
      </c>
      <c r="CF47" s="6" t="b">
        <v>1</v>
      </c>
      <c r="CG47" s="6">
        <v>1</v>
      </c>
      <c r="CH47" s="6">
        <v>4</v>
      </c>
      <c r="CI47" s="6">
        <v>5</v>
      </c>
      <c r="CJ47" s="6"/>
      <c r="CK47" s="6"/>
      <c r="CL47" s="6"/>
      <c r="CM47" s="6">
        <v>50</v>
      </c>
      <c r="CN47" s="6">
        <v>200</v>
      </c>
      <c r="CO47" s="6">
        <v>83</v>
      </c>
      <c r="CP47" s="6"/>
      <c r="CQ47" s="6"/>
      <c r="CR47" s="6"/>
      <c r="CS47" s="6"/>
      <c r="CT47" s="6"/>
      <c r="CU47" s="6"/>
      <c r="CV47" s="6"/>
      <c r="CW47" s="6"/>
      <c r="CX47" s="6" t="b">
        <v>0</v>
      </c>
      <c r="CY47" s="6"/>
      <c r="CZ47" s="6" t="b">
        <v>1</v>
      </c>
      <c r="DA47" s="6">
        <v>2</v>
      </c>
      <c r="DB47" s="6">
        <v>5</v>
      </c>
      <c r="DC47" s="6">
        <v>1</v>
      </c>
      <c r="DD47" s="6"/>
      <c r="DE47" s="6">
        <v>3</v>
      </c>
      <c r="DF47" s="6">
        <v>5</v>
      </c>
      <c r="DG47" s="6">
        <v>1</v>
      </c>
      <c r="DH47" s="6">
        <v>2</v>
      </c>
      <c r="DI47" s="6" t="b">
        <v>1</v>
      </c>
      <c r="DJ47" s="6" t="b">
        <v>1</v>
      </c>
      <c r="DK47" s="6" t="b">
        <v>1</v>
      </c>
      <c r="DL47" s="6" t="b">
        <v>1</v>
      </c>
      <c r="DM47" s="6" t="b">
        <v>1</v>
      </c>
      <c r="DN47" s="6" t="b">
        <v>1</v>
      </c>
      <c r="DO47" s="6" t="b">
        <v>0</v>
      </c>
      <c r="DP47" s="6"/>
      <c r="DQ47" s="6" t="b">
        <v>0</v>
      </c>
      <c r="DR47" s="6"/>
      <c r="DS47" s="6" t="b">
        <v>1</v>
      </c>
      <c r="DT47" s="6">
        <v>70</v>
      </c>
      <c r="DU47" s="6" t="b">
        <v>0</v>
      </c>
      <c r="DV47" s="6"/>
      <c r="DW47" s="6" t="b">
        <v>1</v>
      </c>
      <c r="DX47" s="6">
        <v>23</v>
      </c>
      <c r="DY47" s="6" t="s">
        <v>1357</v>
      </c>
    </row>
    <row r="48" spans="1:129" x14ac:dyDescent="0.25">
      <c r="A48" s="6" t="s">
        <v>0</v>
      </c>
      <c r="B48" s="6" t="s">
        <v>10</v>
      </c>
      <c r="C48" s="6" t="s">
        <v>216</v>
      </c>
      <c r="D48" s="6" t="s">
        <v>217</v>
      </c>
      <c r="E48" s="6" t="s">
        <v>97</v>
      </c>
      <c r="F48" s="6" t="s">
        <v>98</v>
      </c>
      <c r="G48" s="6">
        <v>40</v>
      </c>
      <c r="H48" s="6">
        <v>208</v>
      </c>
      <c r="I48" s="6">
        <v>41</v>
      </c>
      <c r="J48" s="6">
        <v>208</v>
      </c>
      <c r="K48" s="6">
        <v>51</v>
      </c>
      <c r="L48" s="6">
        <v>208</v>
      </c>
      <c r="M48" s="6" t="s">
        <v>0</v>
      </c>
      <c r="N48" s="6" t="s">
        <v>10</v>
      </c>
      <c r="O48" s="6" t="s">
        <v>592</v>
      </c>
      <c r="P48" s="6" t="s">
        <v>592</v>
      </c>
      <c r="Q48" s="6" t="s">
        <v>216</v>
      </c>
      <c r="R48" s="6" t="s">
        <v>217</v>
      </c>
      <c r="S48" s="6">
        <v>96.807353000000006</v>
      </c>
      <c r="T48" s="6">
        <v>24.200367</v>
      </c>
      <c r="U48" s="6">
        <v>0</v>
      </c>
      <c r="V48" s="6" t="s">
        <v>98</v>
      </c>
      <c r="W48" s="6">
        <v>900</v>
      </c>
      <c r="X48" s="6" t="s">
        <v>1140</v>
      </c>
      <c r="Y48" s="6">
        <v>20</v>
      </c>
      <c r="Z48" s="6">
        <v>10</v>
      </c>
      <c r="AA48" s="6">
        <v>2015</v>
      </c>
      <c r="AB48" s="6" t="s">
        <v>581</v>
      </c>
      <c r="AC48" s="6"/>
      <c r="AD48" s="6" t="s">
        <v>539</v>
      </c>
      <c r="AE48" s="6"/>
      <c r="AF48" s="6">
        <v>16</v>
      </c>
      <c r="AG48" s="6">
        <v>10</v>
      </c>
      <c r="AH48" s="6">
        <v>2015</v>
      </c>
      <c r="AI48" s="6">
        <v>16</v>
      </c>
      <c r="AJ48" s="6">
        <v>10</v>
      </c>
      <c r="AK48" s="6">
        <v>2015</v>
      </c>
      <c r="AL48" s="6"/>
      <c r="AM48" s="6" t="s">
        <v>540</v>
      </c>
      <c r="AN48" s="6" t="s">
        <v>541</v>
      </c>
      <c r="AO48" s="6">
        <v>46</v>
      </c>
      <c r="AP48" s="6"/>
      <c r="AQ48" s="6"/>
      <c r="AR48" s="6"/>
      <c r="AS48" s="6"/>
      <c r="AT48" s="6"/>
      <c r="AU48" s="6"/>
      <c r="AV48" s="6"/>
      <c r="AW48" s="6"/>
      <c r="AX48" s="6"/>
      <c r="AY48" s="6"/>
      <c r="AZ48" s="6"/>
      <c r="BA48" s="6"/>
      <c r="BB48" s="6"/>
      <c r="BC48" s="6"/>
      <c r="BD48" s="6"/>
      <c r="BE48" s="6"/>
      <c r="BF48" s="6"/>
      <c r="BG48" s="6">
        <v>7</v>
      </c>
      <c r="BH48" s="6">
        <v>2011</v>
      </c>
      <c r="BI48" s="6"/>
      <c r="BJ48" s="6"/>
      <c r="BK48" s="6"/>
      <c r="BL48" s="6"/>
      <c r="BM48" s="6"/>
      <c r="BN48" s="6"/>
      <c r="BO48" s="6"/>
      <c r="BP48" s="6"/>
      <c r="BQ48" s="6"/>
      <c r="BR48" s="6"/>
      <c r="BS48" s="6"/>
      <c r="BT48" s="6" t="b">
        <v>0</v>
      </c>
      <c r="BU48" s="6" t="b">
        <v>1</v>
      </c>
      <c r="BV48" s="6" t="s">
        <v>581</v>
      </c>
      <c r="BW48" s="6" t="s">
        <v>1243</v>
      </c>
      <c r="BX48" s="6" t="s">
        <v>1358</v>
      </c>
      <c r="BY48" s="6" t="b">
        <v>1</v>
      </c>
      <c r="BZ48" s="6" t="s">
        <v>321</v>
      </c>
      <c r="CA48" s="6" t="b">
        <v>0</v>
      </c>
      <c r="CB48" s="6" t="b">
        <v>0</v>
      </c>
      <c r="CC48" s="6" t="b">
        <v>0</v>
      </c>
      <c r="CD48" s="6" t="b">
        <v>1</v>
      </c>
      <c r="CE48" s="6" t="b">
        <v>1</v>
      </c>
      <c r="CF48" s="6" t="b">
        <v>1</v>
      </c>
      <c r="CG48" s="6"/>
      <c r="CH48" s="6">
        <v>1</v>
      </c>
      <c r="CI48" s="6">
        <v>1</v>
      </c>
      <c r="CJ48" s="6"/>
      <c r="CK48" s="6">
        <v>1</v>
      </c>
      <c r="CL48" s="6">
        <v>1</v>
      </c>
      <c r="CM48" s="6">
        <v>41</v>
      </c>
      <c r="CN48" s="6">
        <v>208</v>
      </c>
      <c r="CO48" s="6">
        <v>51</v>
      </c>
      <c r="CP48" s="6"/>
      <c r="CQ48" s="6"/>
      <c r="CR48" s="6"/>
      <c r="CS48" s="6"/>
      <c r="CT48" s="6"/>
      <c r="CU48" s="6"/>
      <c r="CV48" s="6"/>
      <c r="CW48" s="6"/>
      <c r="CX48" s="6" t="b">
        <v>1</v>
      </c>
      <c r="CY48" s="6">
        <v>2</v>
      </c>
      <c r="CZ48" s="6" t="b">
        <v>1</v>
      </c>
      <c r="DA48" s="6">
        <v>2</v>
      </c>
      <c r="DB48" s="6">
        <v>6</v>
      </c>
      <c r="DC48" s="6"/>
      <c r="DD48" s="6"/>
      <c r="DE48" s="6">
        <v>2</v>
      </c>
      <c r="DF48" s="6">
        <v>6</v>
      </c>
      <c r="DG48" s="6"/>
      <c r="DH48" s="6">
        <v>2</v>
      </c>
      <c r="DI48" s="6" t="b">
        <v>0</v>
      </c>
      <c r="DJ48" s="6" t="b">
        <v>0</v>
      </c>
      <c r="DK48" s="6" t="b">
        <v>0</v>
      </c>
      <c r="DL48" s="6" t="b">
        <v>0</v>
      </c>
      <c r="DM48" s="6" t="b">
        <v>1</v>
      </c>
      <c r="DN48" s="6" t="b">
        <v>0</v>
      </c>
      <c r="DO48" s="6" t="b">
        <v>0</v>
      </c>
      <c r="DP48" s="6"/>
      <c r="DQ48" s="6" t="b">
        <v>0</v>
      </c>
      <c r="DR48" s="6"/>
      <c r="DS48" s="6" t="b">
        <v>1</v>
      </c>
      <c r="DT48" s="6">
        <v>18</v>
      </c>
      <c r="DU48" s="6" t="b">
        <v>0</v>
      </c>
      <c r="DV48" s="6"/>
      <c r="DW48" s="6" t="b">
        <v>1</v>
      </c>
      <c r="DX48" s="6">
        <v>19</v>
      </c>
      <c r="DY48" s="6" t="s">
        <v>1359</v>
      </c>
    </row>
    <row r="49" spans="1:129" x14ac:dyDescent="0.25">
      <c r="A49" s="6" t="s">
        <v>0</v>
      </c>
      <c r="B49" s="6" t="s">
        <v>4</v>
      </c>
      <c r="C49" s="6" t="s">
        <v>147</v>
      </c>
      <c r="D49" s="6" t="s">
        <v>148</v>
      </c>
      <c r="E49" s="6" t="s">
        <v>97</v>
      </c>
      <c r="F49" s="6" t="s">
        <v>98</v>
      </c>
      <c r="G49" s="6">
        <v>87</v>
      </c>
      <c r="H49" s="6">
        <v>461</v>
      </c>
      <c r="I49" s="6">
        <v>90</v>
      </c>
      <c r="J49" s="6">
        <v>489</v>
      </c>
      <c r="K49" s="6">
        <v>90</v>
      </c>
      <c r="L49" s="6">
        <v>489</v>
      </c>
      <c r="M49" s="6" t="s">
        <v>0</v>
      </c>
      <c r="N49" s="6" t="s">
        <v>4</v>
      </c>
      <c r="O49" s="6" t="s">
        <v>536</v>
      </c>
      <c r="P49" s="6" t="s">
        <v>550</v>
      </c>
      <c r="Q49" s="6" t="s">
        <v>147</v>
      </c>
      <c r="R49" s="6" t="s">
        <v>148</v>
      </c>
      <c r="S49" s="6">
        <v>97.419403000000003</v>
      </c>
      <c r="T49" s="6">
        <v>25.440928</v>
      </c>
      <c r="U49" s="6">
        <v>0</v>
      </c>
      <c r="V49" s="6" t="s">
        <v>98</v>
      </c>
      <c r="W49" s="6">
        <v>943</v>
      </c>
      <c r="X49" s="6" t="s">
        <v>538</v>
      </c>
      <c r="Y49" s="6">
        <v>28</v>
      </c>
      <c r="Z49" s="6">
        <v>9</v>
      </c>
      <c r="AA49" s="6">
        <v>2015</v>
      </c>
      <c r="AB49" s="6" t="s">
        <v>538</v>
      </c>
      <c r="AC49" s="6"/>
      <c r="AD49" s="6" t="s">
        <v>539</v>
      </c>
      <c r="AE49" s="6"/>
      <c r="AF49" s="6">
        <v>21</v>
      </c>
      <c r="AG49" s="6">
        <v>9</v>
      </c>
      <c r="AH49" s="6">
        <v>2015</v>
      </c>
      <c r="AI49" s="6">
        <v>28</v>
      </c>
      <c r="AJ49" s="6">
        <v>9</v>
      </c>
      <c r="AK49" s="6">
        <v>2015</v>
      </c>
      <c r="AL49" s="6"/>
      <c r="AM49" s="6" t="s">
        <v>540</v>
      </c>
      <c r="AN49" s="6" t="s">
        <v>541</v>
      </c>
      <c r="AO49" s="6">
        <v>52</v>
      </c>
      <c r="AP49" s="6"/>
      <c r="AQ49" s="6" t="s">
        <v>588</v>
      </c>
      <c r="AR49" s="6" t="s">
        <v>548</v>
      </c>
      <c r="AS49" s="6">
        <v>35</v>
      </c>
      <c r="AT49" s="6"/>
      <c r="AU49" s="6" t="s">
        <v>588</v>
      </c>
      <c r="AV49" s="6" t="s">
        <v>548</v>
      </c>
      <c r="AW49" s="6">
        <v>42</v>
      </c>
      <c r="AX49" s="6"/>
      <c r="AY49" s="6"/>
      <c r="AZ49" s="6"/>
      <c r="BA49" s="6"/>
      <c r="BB49" s="6"/>
      <c r="BC49" s="6"/>
      <c r="BD49" s="6"/>
      <c r="BE49" s="6"/>
      <c r="BF49" s="6"/>
      <c r="BG49" s="6">
        <v>11</v>
      </c>
      <c r="BH49" s="6">
        <v>2011</v>
      </c>
      <c r="BI49" s="6"/>
      <c r="BJ49" s="6"/>
      <c r="BK49" s="6"/>
      <c r="BL49" s="6"/>
      <c r="BM49" s="6"/>
      <c r="BN49" s="6"/>
      <c r="BO49" s="6"/>
      <c r="BP49" s="6"/>
      <c r="BQ49" s="6"/>
      <c r="BR49" s="6"/>
      <c r="BS49" s="6"/>
      <c r="BT49" s="6" t="b">
        <v>0</v>
      </c>
      <c r="BU49" s="6" t="b">
        <v>1</v>
      </c>
      <c r="BV49" s="6" t="s">
        <v>538</v>
      </c>
      <c r="BW49" s="6" t="s">
        <v>1360</v>
      </c>
      <c r="BX49" s="6" t="s">
        <v>1361</v>
      </c>
      <c r="BY49" s="6" t="b">
        <v>1</v>
      </c>
      <c r="BZ49" s="6" t="s">
        <v>330</v>
      </c>
      <c r="CA49" s="6" t="b">
        <v>0</v>
      </c>
      <c r="CB49" s="6" t="b">
        <v>0</v>
      </c>
      <c r="CC49" s="6" t="b">
        <v>1</v>
      </c>
      <c r="CD49" s="6" t="b">
        <v>1</v>
      </c>
      <c r="CE49" s="6" t="b">
        <v>0</v>
      </c>
      <c r="CF49" s="6" t="b">
        <v>1</v>
      </c>
      <c r="CG49" s="6"/>
      <c r="CH49" s="6"/>
      <c r="CI49" s="6"/>
      <c r="CJ49" s="6"/>
      <c r="CK49" s="6"/>
      <c r="CL49" s="6"/>
      <c r="CM49" s="6">
        <v>90</v>
      </c>
      <c r="CN49" s="6">
        <v>489</v>
      </c>
      <c r="CO49" s="6">
        <v>90</v>
      </c>
      <c r="CP49" s="6"/>
      <c r="CQ49" s="6"/>
      <c r="CR49" s="6"/>
      <c r="CS49" s="6"/>
      <c r="CT49" s="6"/>
      <c r="CU49" s="6"/>
      <c r="CV49" s="6"/>
      <c r="CW49" s="6"/>
      <c r="CX49" s="6" t="b">
        <v>0</v>
      </c>
      <c r="CY49" s="6"/>
      <c r="CZ49" s="6" t="b">
        <v>1</v>
      </c>
      <c r="DA49" s="6">
        <v>1</v>
      </c>
      <c r="DB49" s="6">
        <v>6</v>
      </c>
      <c r="DC49" s="6">
        <v>1</v>
      </c>
      <c r="DD49" s="6"/>
      <c r="DE49" s="6">
        <v>2</v>
      </c>
      <c r="DF49" s="6">
        <v>6</v>
      </c>
      <c r="DG49" s="6">
        <v>1</v>
      </c>
      <c r="DH49" s="6"/>
      <c r="DI49" s="6" t="b">
        <v>1</v>
      </c>
      <c r="DJ49" s="6" t="b">
        <v>1</v>
      </c>
      <c r="DK49" s="6" t="b">
        <v>0</v>
      </c>
      <c r="DL49" s="6" t="b">
        <v>0</v>
      </c>
      <c r="DM49" s="6" t="b">
        <v>1</v>
      </c>
      <c r="DN49" s="6" t="b">
        <v>0</v>
      </c>
      <c r="DO49" s="6" t="b">
        <v>0</v>
      </c>
      <c r="DP49" s="6"/>
      <c r="DQ49" s="6" t="b">
        <v>0</v>
      </c>
      <c r="DR49" s="6"/>
      <c r="DS49" s="6" t="b">
        <v>1</v>
      </c>
      <c r="DT49" s="6">
        <v>4</v>
      </c>
      <c r="DU49" s="6" t="b">
        <v>0</v>
      </c>
      <c r="DV49" s="6"/>
      <c r="DW49" s="6" t="b">
        <v>1</v>
      </c>
      <c r="DX49" s="6">
        <v>73</v>
      </c>
      <c r="DY49" s="6"/>
    </row>
    <row r="50" spans="1:129" x14ac:dyDescent="0.25">
      <c r="A50" s="6" t="s">
        <v>0</v>
      </c>
      <c r="B50" s="6" t="s">
        <v>12</v>
      </c>
      <c r="C50" s="6" t="s">
        <v>723</v>
      </c>
      <c r="D50" s="6" t="s">
        <v>724</v>
      </c>
      <c r="E50" s="6" t="s">
        <v>97</v>
      </c>
      <c r="F50" s="6" t="s">
        <v>98</v>
      </c>
      <c r="G50" s="6">
        <v>12</v>
      </c>
      <c r="H50" s="6">
        <v>61</v>
      </c>
      <c r="I50" s="6">
        <v>12</v>
      </c>
      <c r="J50" s="6">
        <v>62</v>
      </c>
      <c r="K50" s="6">
        <v>12</v>
      </c>
      <c r="L50" s="6">
        <v>61</v>
      </c>
      <c r="M50" s="6" t="s">
        <v>0</v>
      </c>
      <c r="N50" s="6" t="s">
        <v>12</v>
      </c>
      <c r="O50" s="6" t="s">
        <v>941</v>
      </c>
      <c r="P50" s="6"/>
      <c r="Q50" s="6" t="s">
        <v>723</v>
      </c>
      <c r="R50" s="6" t="s">
        <v>724</v>
      </c>
      <c r="S50" s="6">
        <v>96.367059999999995</v>
      </c>
      <c r="T50" s="6">
        <v>24.764800000000001</v>
      </c>
      <c r="U50" s="6"/>
      <c r="V50" s="6" t="s">
        <v>98</v>
      </c>
      <c r="W50" s="6">
        <v>890</v>
      </c>
      <c r="X50" s="6" t="s">
        <v>1136</v>
      </c>
      <c r="Y50" s="6">
        <v>30</v>
      </c>
      <c r="Z50" s="6">
        <v>10</v>
      </c>
      <c r="AA50" s="6">
        <v>2015</v>
      </c>
      <c r="AB50" s="6" t="s">
        <v>691</v>
      </c>
      <c r="AC50" s="6"/>
      <c r="AD50" s="6" t="s">
        <v>539</v>
      </c>
      <c r="AE50" s="6"/>
      <c r="AF50" s="6">
        <v>21</v>
      </c>
      <c r="AG50" s="6">
        <v>9</v>
      </c>
      <c r="AH50" s="6">
        <v>2015</v>
      </c>
      <c r="AI50" s="6">
        <v>26</v>
      </c>
      <c r="AJ50" s="6">
        <v>9</v>
      </c>
      <c r="AK50" s="6">
        <v>2015</v>
      </c>
      <c r="AL50" s="6"/>
      <c r="AM50" s="6" t="s">
        <v>540</v>
      </c>
      <c r="AN50" s="6" t="s">
        <v>548</v>
      </c>
      <c r="AO50" s="6">
        <v>26</v>
      </c>
      <c r="AP50" s="6"/>
      <c r="AQ50" s="6" t="s">
        <v>587</v>
      </c>
      <c r="AR50" s="6" t="s">
        <v>548</v>
      </c>
      <c r="AS50" s="6">
        <v>43</v>
      </c>
      <c r="AT50" s="6"/>
      <c r="AU50" s="6" t="s">
        <v>587</v>
      </c>
      <c r="AV50" s="6" t="s">
        <v>548</v>
      </c>
      <c r="AW50" s="6">
        <v>46</v>
      </c>
      <c r="AX50" s="6"/>
      <c r="AY50" s="6" t="s">
        <v>588</v>
      </c>
      <c r="AZ50" s="6" t="s">
        <v>541</v>
      </c>
      <c r="BA50" s="6">
        <v>40</v>
      </c>
      <c r="BB50" s="6"/>
      <c r="BC50" s="6" t="s">
        <v>588</v>
      </c>
      <c r="BD50" s="6" t="s">
        <v>548</v>
      </c>
      <c r="BE50" s="6" t="s">
        <v>1362</v>
      </c>
      <c r="BF50" s="6"/>
      <c r="BG50" s="6">
        <v>6</v>
      </c>
      <c r="BH50" s="6">
        <v>2012</v>
      </c>
      <c r="BI50" s="6"/>
      <c r="BJ50" s="6"/>
      <c r="BK50" s="6"/>
      <c r="BL50" s="6"/>
      <c r="BM50" s="6"/>
      <c r="BN50" s="6"/>
      <c r="BO50" s="6"/>
      <c r="BP50" s="6"/>
      <c r="BQ50" s="6"/>
      <c r="BR50" s="6"/>
      <c r="BS50" s="6"/>
      <c r="BT50" s="6" t="b">
        <v>0</v>
      </c>
      <c r="BU50" s="6" t="b">
        <v>1</v>
      </c>
      <c r="BV50" s="6" t="s">
        <v>691</v>
      </c>
      <c r="BW50" s="6" t="s">
        <v>1363</v>
      </c>
      <c r="BX50" s="6" t="s">
        <v>1364</v>
      </c>
      <c r="BY50" s="6" t="b">
        <v>1</v>
      </c>
      <c r="BZ50" s="6" t="s">
        <v>330</v>
      </c>
      <c r="CA50" s="6" t="b">
        <v>1</v>
      </c>
      <c r="CB50" s="6" t="b">
        <v>0</v>
      </c>
      <c r="CC50" s="6" t="b">
        <v>0</v>
      </c>
      <c r="CD50" s="6" t="b">
        <v>1</v>
      </c>
      <c r="CE50" s="6" t="b">
        <v>1</v>
      </c>
      <c r="CF50" s="6" t="b">
        <v>1</v>
      </c>
      <c r="CG50" s="6">
        <v>1</v>
      </c>
      <c r="CH50" s="6"/>
      <c r="CI50" s="6">
        <v>1</v>
      </c>
      <c r="CJ50" s="6"/>
      <c r="CK50" s="6"/>
      <c r="CL50" s="6"/>
      <c r="CM50" s="6">
        <v>12</v>
      </c>
      <c r="CN50" s="6">
        <v>62</v>
      </c>
      <c r="CO50" s="6">
        <v>12</v>
      </c>
      <c r="CP50" s="6"/>
      <c r="CQ50" s="6"/>
      <c r="CR50" s="6"/>
      <c r="CS50" s="6"/>
      <c r="CT50" s="6"/>
      <c r="CU50" s="6"/>
      <c r="CV50" s="6"/>
      <c r="CW50" s="6"/>
      <c r="CX50" s="6" t="b">
        <v>1</v>
      </c>
      <c r="CY50" s="6"/>
      <c r="CZ50" s="6" t="b">
        <v>1</v>
      </c>
      <c r="DA50" s="6">
        <v>1</v>
      </c>
      <c r="DB50" s="6">
        <v>3</v>
      </c>
      <c r="DC50" s="6">
        <v>2</v>
      </c>
      <c r="DD50" s="6">
        <v>3</v>
      </c>
      <c r="DE50" s="6">
        <v>3</v>
      </c>
      <c r="DF50" s="6">
        <v>6</v>
      </c>
      <c r="DG50" s="6"/>
      <c r="DH50" s="6"/>
      <c r="DI50" s="6" t="b">
        <v>1</v>
      </c>
      <c r="DJ50" s="6" t="b">
        <v>1</v>
      </c>
      <c r="DK50" s="6" t="b">
        <v>0</v>
      </c>
      <c r="DL50" s="6" t="b">
        <v>1</v>
      </c>
      <c r="DM50" s="6" t="b">
        <v>1</v>
      </c>
      <c r="DN50" s="6" t="b">
        <v>1</v>
      </c>
      <c r="DO50" s="6" t="b">
        <v>0</v>
      </c>
      <c r="DP50" s="6"/>
      <c r="DQ50" s="6" t="b">
        <v>0</v>
      </c>
      <c r="DR50" s="6"/>
      <c r="DS50" s="6" t="b">
        <v>0</v>
      </c>
      <c r="DT50" s="6"/>
      <c r="DU50" s="6" t="b">
        <v>0</v>
      </c>
      <c r="DV50" s="6"/>
      <c r="DW50" s="6" t="b">
        <v>0</v>
      </c>
      <c r="DX50" s="6"/>
      <c r="DY50" s="6"/>
    </row>
    <row r="51" spans="1:129" x14ac:dyDescent="0.25">
      <c r="A51" s="6" t="s">
        <v>0</v>
      </c>
      <c r="B51" s="6" t="s">
        <v>7</v>
      </c>
      <c r="C51" s="6" t="s">
        <v>733</v>
      </c>
      <c r="D51" s="6" t="s">
        <v>734</v>
      </c>
      <c r="E51" s="6" t="s">
        <v>97</v>
      </c>
      <c r="F51" s="6" t="s">
        <v>98</v>
      </c>
      <c r="G51" s="6">
        <v>27</v>
      </c>
      <c r="H51" s="6">
        <v>111</v>
      </c>
      <c r="I51" s="6">
        <v>25</v>
      </c>
      <c r="J51" s="6">
        <v>104</v>
      </c>
      <c r="K51" s="6">
        <v>25</v>
      </c>
      <c r="L51" s="6">
        <v>104</v>
      </c>
      <c r="M51" s="6" t="s">
        <v>0</v>
      </c>
      <c r="N51" s="6" t="s">
        <v>7</v>
      </c>
      <c r="O51" s="6" t="s">
        <v>577</v>
      </c>
      <c r="P51" s="6" t="s">
        <v>686</v>
      </c>
      <c r="Q51" s="6" t="s">
        <v>733</v>
      </c>
      <c r="R51" s="6" t="s">
        <v>734</v>
      </c>
      <c r="S51" s="6">
        <v>97.227789999999999</v>
      </c>
      <c r="T51" s="6">
        <v>24.29138</v>
      </c>
      <c r="U51" s="6">
        <v>0</v>
      </c>
      <c r="V51" s="6" t="s">
        <v>98</v>
      </c>
      <c r="W51" s="6">
        <v>812</v>
      </c>
      <c r="X51" s="6" t="s">
        <v>1216</v>
      </c>
      <c r="Y51" s="6">
        <v>17</v>
      </c>
      <c r="Z51" s="6">
        <v>9</v>
      </c>
      <c r="AA51" s="6">
        <v>2015</v>
      </c>
      <c r="AB51" s="6" t="s">
        <v>544</v>
      </c>
      <c r="AC51" s="6"/>
      <c r="AD51" s="6" t="s">
        <v>539</v>
      </c>
      <c r="AE51" s="6"/>
      <c r="AF51" s="6">
        <v>14</v>
      </c>
      <c r="AG51" s="6">
        <v>9</v>
      </c>
      <c r="AH51" s="6">
        <v>2015</v>
      </c>
      <c r="AI51" s="6">
        <v>17</v>
      </c>
      <c r="AJ51" s="6">
        <v>9</v>
      </c>
      <c r="AK51" s="6">
        <v>2015</v>
      </c>
      <c r="AL51" s="6"/>
      <c r="AM51" s="6" t="s">
        <v>540</v>
      </c>
      <c r="AN51" s="6" t="s">
        <v>541</v>
      </c>
      <c r="AO51" s="6">
        <v>43</v>
      </c>
      <c r="AP51" s="6"/>
      <c r="AQ51" s="6"/>
      <c r="AR51" s="6"/>
      <c r="AS51" s="6"/>
      <c r="AT51" s="6"/>
      <c r="AU51" s="6"/>
      <c r="AV51" s="6"/>
      <c r="AW51" s="6"/>
      <c r="AX51" s="6"/>
      <c r="AY51" s="6"/>
      <c r="AZ51" s="6"/>
      <c r="BA51" s="6"/>
      <c r="BB51" s="6"/>
      <c r="BC51" s="6"/>
      <c r="BD51" s="6"/>
      <c r="BE51" s="6"/>
      <c r="BF51" s="6"/>
      <c r="BG51" s="6">
        <v>5</v>
      </c>
      <c r="BH51" s="6">
        <v>2012</v>
      </c>
      <c r="BI51" s="6"/>
      <c r="BJ51" s="6"/>
      <c r="BK51" s="6"/>
      <c r="BL51" s="6"/>
      <c r="BM51" s="6"/>
      <c r="BN51" s="6"/>
      <c r="BO51" s="6"/>
      <c r="BP51" s="6"/>
      <c r="BQ51" s="6"/>
      <c r="BR51" s="6"/>
      <c r="BS51" s="6"/>
      <c r="BT51" s="6" t="b">
        <v>0</v>
      </c>
      <c r="BU51" s="6" t="b">
        <v>1</v>
      </c>
      <c r="BV51" s="6" t="s">
        <v>545</v>
      </c>
      <c r="BW51" s="6" t="s">
        <v>1365</v>
      </c>
      <c r="BX51" s="6" t="s">
        <v>1366</v>
      </c>
      <c r="BY51" s="6" t="b">
        <v>1</v>
      </c>
      <c r="BZ51" s="6" t="s">
        <v>321</v>
      </c>
      <c r="CA51" s="6" t="b">
        <v>0</v>
      </c>
      <c r="CB51" s="6" t="b">
        <v>0</v>
      </c>
      <c r="CC51" s="6" t="b">
        <v>0</v>
      </c>
      <c r="CD51" s="6" t="b">
        <v>1</v>
      </c>
      <c r="CE51" s="6" t="b">
        <v>1</v>
      </c>
      <c r="CF51" s="6" t="b">
        <v>1</v>
      </c>
      <c r="CG51" s="6"/>
      <c r="CH51" s="6"/>
      <c r="CI51" s="6"/>
      <c r="CJ51" s="6"/>
      <c r="CK51" s="6"/>
      <c r="CL51" s="6"/>
      <c r="CM51" s="6">
        <v>25</v>
      </c>
      <c r="CN51" s="6">
        <v>104</v>
      </c>
      <c r="CO51" s="6">
        <v>25</v>
      </c>
      <c r="CP51" s="6"/>
      <c r="CQ51" s="6"/>
      <c r="CR51" s="6"/>
      <c r="CS51" s="6"/>
      <c r="CT51" s="6">
        <v>2</v>
      </c>
      <c r="CU51" s="6">
        <v>7</v>
      </c>
      <c r="CV51" s="6" t="s">
        <v>322</v>
      </c>
      <c r="CW51" s="6"/>
      <c r="CX51" s="6" t="b">
        <v>0</v>
      </c>
      <c r="CY51" s="6"/>
      <c r="CZ51" s="6" t="b">
        <v>1</v>
      </c>
      <c r="DA51" s="6">
        <v>4</v>
      </c>
      <c r="DB51" s="6">
        <v>3</v>
      </c>
      <c r="DC51" s="6"/>
      <c r="DD51" s="6"/>
      <c r="DE51" s="6">
        <v>4</v>
      </c>
      <c r="DF51" s="6">
        <v>3</v>
      </c>
      <c r="DG51" s="6">
        <v>2</v>
      </c>
      <c r="DH51" s="6">
        <v>1</v>
      </c>
      <c r="DI51" s="6" t="b">
        <v>1</v>
      </c>
      <c r="DJ51" s="6" t="b">
        <v>0</v>
      </c>
      <c r="DK51" s="6" t="b">
        <v>0</v>
      </c>
      <c r="DL51" s="6" t="b">
        <v>0</v>
      </c>
      <c r="DM51" s="6" t="b">
        <v>0</v>
      </c>
      <c r="DN51" s="6" t="b">
        <v>0</v>
      </c>
      <c r="DO51" s="6" t="b">
        <v>0</v>
      </c>
      <c r="DP51" s="6"/>
      <c r="DQ51" s="6" t="b">
        <v>0</v>
      </c>
      <c r="DR51" s="6"/>
      <c r="DS51" s="6" t="b">
        <v>1</v>
      </c>
      <c r="DT51" s="6">
        <v>2</v>
      </c>
      <c r="DU51" s="6" t="b">
        <v>0</v>
      </c>
      <c r="DV51" s="6"/>
      <c r="DW51" s="6" t="b">
        <v>0</v>
      </c>
      <c r="DX51" s="6"/>
      <c r="DY51" s="6"/>
    </row>
    <row r="52" spans="1:129" x14ac:dyDescent="0.25">
      <c r="A52" s="6" t="s">
        <v>0</v>
      </c>
      <c r="B52" s="6" t="s">
        <v>4</v>
      </c>
      <c r="C52" s="6" t="s">
        <v>95</v>
      </c>
      <c r="D52" s="6" t="s">
        <v>96</v>
      </c>
      <c r="E52" s="6" t="s">
        <v>97</v>
      </c>
      <c r="F52" s="6" t="s">
        <v>98</v>
      </c>
      <c r="G52" s="6">
        <v>69</v>
      </c>
      <c r="H52" s="6">
        <v>349</v>
      </c>
      <c r="I52" s="6">
        <v>43</v>
      </c>
      <c r="J52" s="6">
        <v>361</v>
      </c>
      <c r="K52" s="6">
        <v>43</v>
      </c>
      <c r="L52" s="6">
        <v>361</v>
      </c>
      <c r="M52" s="6" t="s">
        <v>0</v>
      </c>
      <c r="N52" s="6" t="s">
        <v>4</v>
      </c>
      <c r="O52" s="6" t="s">
        <v>536</v>
      </c>
      <c r="P52" s="6" t="s">
        <v>537</v>
      </c>
      <c r="Q52" s="6" t="s">
        <v>95</v>
      </c>
      <c r="R52" s="6" t="s">
        <v>96</v>
      </c>
      <c r="S52" s="6">
        <v>97.386718999999999</v>
      </c>
      <c r="T52" s="6">
        <v>25.415482000000001</v>
      </c>
      <c r="U52" s="6">
        <v>0</v>
      </c>
      <c r="V52" s="6" t="s">
        <v>98</v>
      </c>
      <c r="W52" s="6">
        <v>950</v>
      </c>
      <c r="X52" s="6" t="s">
        <v>538</v>
      </c>
      <c r="Y52" s="6">
        <v>7</v>
      </c>
      <c r="Z52" s="6">
        <v>10</v>
      </c>
      <c r="AA52" s="6">
        <v>2015</v>
      </c>
      <c r="AB52" s="6" t="s">
        <v>538</v>
      </c>
      <c r="AC52" s="6"/>
      <c r="AD52" s="6" t="s">
        <v>539</v>
      </c>
      <c r="AE52" s="6"/>
      <c r="AF52" s="6">
        <v>26</v>
      </c>
      <c r="AG52" s="6">
        <v>9</v>
      </c>
      <c r="AH52" s="6">
        <v>2015</v>
      </c>
      <c r="AI52" s="6">
        <v>28</v>
      </c>
      <c r="AJ52" s="6">
        <v>9</v>
      </c>
      <c r="AK52" s="6">
        <v>2015</v>
      </c>
      <c r="AL52" s="6"/>
      <c r="AM52" s="6" t="s">
        <v>540</v>
      </c>
      <c r="AN52" s="6" t="s">
        <v>541</v>
      </c>
      <c r="AO52" s="6">
        <v>53</v>
      </c>
      <c r="AP52" s="6"/>
      <c r="AQ52" s="6" t="s">
        <v>588</v>
      </c>
      <c r="AR52" s="6" t="s">
        <v>548</v>
      </c>
      <c r="AS52" s="6">
        <v>24</v>
      </c>
      <c r="AT52" s="6"/>
      <c r="AU52" s="6"/>
      <c r="AV52" s="6"/>
      <c r="AW52" s="6"/>
      <c r="AX52" s="6"/>
      <c r="AY52" s="6"/>
      <c r="AZ52" s="6"/>
      <c r="BA52" s="6"/>
      <c r="BB52" s="6"/>
      <c r="BC52" s="6"/>
      <c r="BD52" s="6"/>
      <c r="BE52" s="6"/>
      <c r="BF52" s="6"/>
      <c r="BG52" s="6">
        <v>6</v>
      </c>
      <c r="BH52" s="6">
        <v>2011</v>
      </c>
      <c r="BI52" s="6"/>
      <c r="BJ52" s="6"/>
      <c r="BK52" s="6"/>
      <c r="BL52" s="6"/>
      <c r="BM52" s="6"/>
      <c r="BN52" s="6"/>
      <c r="BO52" s="6"/>
      <c r="BP52" s="6"/>
      <c r="BQ52" s="6"/>
      <c r="BR52" s="6"/>
      <c r="BS52" s="6"/>
      <c r="BT52" s="6" t="b">
        <v>0</v>
      </c>
      <c r="BU52" s="6" t="b">
        <v>1</v>
      </c>
      <c r="BV52" s="6" t="s">
        <v>538</v>
      </c>
      <c r="BW52" s="6" t="s">
        <v>1367</v>
      </c>
      <c r="BX52" s="6" t="s">
        <v>1368</v>
      </c>
      <c r="BY52" s="6" t="b">
        <v>1</v>
      </c>
      <c r="BZ52" s="6" t="s">
        <v>321</v>
      </c>
      <c r="CA52" s="6" t="b">
        <v>0</v>
      </c>
      <c r="CB52" s="6" t="b">
        <v>1</v>
      </c>
      <c r="CC52" s="6" t="b">
        <v>0</v>
      </c>
      <c r="CD52" s="6" t="b">
        <v>1</v>
      </c>
      <c r="CE52" s="6" t="b">
        <v>1</v>
      </c>
      <c r="CF52" s="6" t="b">
        <v>1</v>
      </c>
      <c r="CG52" s="6">
        <v>1</v>
      </c>
      <c r="CH52" s="6">
        <v>1</v>
      </c>
      <c r="CI52" s="6">
        <v>2</v>
      </c>
      <c r="CJ52" s="6">
        <v>1</v>
      </c>
      <c r="CK52" s="6">
        <v>1</v>
      </c>
      <c r="CL52" s="6">
        <v>2</v>
      </c>
      <c r="CM52" s="6">
        <v>43</v>
      </c>
      <c r="CN52" s="6">
        <v>361</v>
      </c>
      <c r="CO52" s="6">
        <v>43</v>
      </c>
      <c r="CP52" s="6"/>
      <c r="CQ52" s="6"/>
      <c r="CR52" s="6"/>
      <c r="CS52" s="6"/>
      <c r="CT52" s="6">
        <v>1</v>
      </c>
      <c r="CU52" s="6">
        <v>5</v>
      </c>
      <c r="CV52" s="6" t="s">
        <v>322</v>
      </c>
      <c r="CW52" s="6"/>
      <c r="CX52" s="6" t="b">
        <v>0</v>
      </c>
      <c r="CY52" s="6"/>
      <c r="CZ52" s="6" t="b">
        <v>1</v>
      </c>
      <c r="DA52" s="6">
        <v>6</v>
      </c>
      <c r="DB52" s="6">
        <v>2</v>
      </c>
      <c r="DC52" s="6">
        <v>1</v>
      </c>
      <c r="DD52" s="6">
        <v>1</v>
      </c>
      <c r="DE52" s="6">
        <v>7</v>
      </c>
      <c r="DF52" s="6">
        <v>3</v>
      </c>
      <c r="DG52" s="6">
        <v>0</v>
      </c>
      <c r="DH52" s="6">
        <v>0</v>
      </c>
      <c r="DI52" s="6" t="b">
        <v>1</v>
      </c>
      <c r="DJ52" s="6" t="b">
        <v>1</v>
      </c>
      <c r="DK52" s="6" t="b">
        <v>0</v>
      </c>
      <c r="DL52" s="6" t="b">
        <v>0</v>
      </c>
      <c r="DM52" s="6" t="b">
        <v>1</v>
      </c>
      <c r="DN52" s="6" t="b">
        <v>0</v>
      </c>
      <c r="DO52" s="6" t="b">
        <v>0</v>
      </c>
      <c r="DP52" s="6"/>
      <c r="DQ52" s="6" t="b">
        <v>0</v>
      </c>
      <c r="DR52" s="6"/>
      <c r="DS52" s="6" t="b">
        <v>1</v>
      </c>
      <c r="DT52" s="6">
        <v>4</v>
      </c>
      <c r="DU52" s="6" t="b">
        <v>0</v>
      </c>
      <c r="DV52" s="6"/>
      <c r="DW52" s="6" t="b">
        <v>1</v>
      </c>
      <c r="DX52" s="6">
        <v>73</v>
      </c>
      <c r="DY52" s="6"/>
    </row>
    <row r="53" spans="1:129" x14ac:dyDescent="0.25">
      <c r="A53" s="6" t="s">
        <v>0</v>
      </c>
      <c r="B53" s="6" t="s">
        <v>4</v>
      </c>
      <c r="C53" s="6" t="s">
        <v>832</v>
      </c>
      <c r="D53" s="6" t="s">
        <v>833</v>
      </c>
      <c r="E53" s="6" t="s">
        <v>97</v>
      </c>
      <c r="F53" s="6" t="s">
        <v>98</v>
      </c>
      <c r="G53" s="6">
        <v>68</v>
      </c>
      <c r="H53" s="6">
        <v>340</v>
      </c>
      <c r="I53" s="6">
        <v>61</v>
      </c>
      <c r="J53" s="6">
        <v>315</v>
      </c>
      <c r="K53" s="6">
        <v>68</v>
      </c>
      <c r="L53" s="6">
        <v>340</v>
      </c>
      <c r="M53" s="6" t="s">
        <v>0</v>
      </c>
      <c r="N53" s="6" t="s">
        <v>4</v>
      </c>
      <c r="O53" s="6" t="s">
        <v>536</v>
      </c>
      <c r="P53" s="6" t="s">
        <v>537</v>
      </c>
      <c r="Q53" s="6" t="s">
        <v>832</v>
      </c>
      <c r="R53" s="6" t="s">
        <v>833</v>
      </c>
      <c r="S53" s="6">
        <v>97.387636880000002</v>
      </c>
      <c r="T53" s="6">
        <v>25.410913749999999</v>
      </c>
      <c r="U53" s="6"/>
      <c r="V53" s="6" t="s">
        <v>98</v>
      </c>
      <c r="W53" s="6">
        <v>856</v>
      </c>
      <c r="X53" s="6" t="s">
        <v>545</v>
      </c>
      <c r="Y53" s="6">
        <v>21</v>
      </c>
      <c r="Z53" s="6">
        <v>10</v>
      </c>
      <c r="AA53" s="6">
        <v>2015</v>
      </c>
      <c r="AB53" s="6" t="s">
        <v>544</v>
      </c>
      <c r="AC53" s="6"/>
      <c r="AD53" s="6" t="s">
        <v>539</v>
      </c>
      <c r="AE53" s="6"/>
      <c r="AF53" s="6">
        <v>18</v>
      </c>
      <c r="AG53" s="6">
        <v>9</v>
      </c>
      <c r="AH53" s="6">
        <v>2015</v>
      </c>
      <c r="AI53" s="6">
        <v>21</v>
      </c>
      <c r="AJ53" s="6">
        <v>9</v>
      </c>
      <c r="AK53" s="6">
        <v>2015</v>
      </c>
      <c r="AL53" s="6"/>
      <c r="AM53" s="6" t="s">
        <v>588</v>
      </c>
      <c r="AN53" s="6" t="s">
        <v>541</v>
      </c>
      <c r="AO53" s="6">
        <v>53</v>
      </c>
      <c r="AP53" s="6"/>
      <c r="AQ53" s="6"/>
      <c r="AR53" s="6"/>
      <c r="AS53" s="6"/>
      <c r="AT53" s="6"/>
      <c r="AU53" s="6"/>
      <c r="AV53" s="6"/>
      <c r="AW53" s="6"/>
      <c r="AX53" s="6"/>
      <c r="AY53" s="6"/>
      <c r="AZ53" s="6"/>
      <c r="BA53" s="6"/>
      <c r="BB53" s="6"/>
      <c r="BC53" s="6"/>
      <c r="BD53" s="6"/>
      <c r="BE53" s="6"/>
      <c r="BF53" s="6"/>
      <c r="BG53" s="6">
        <v>4</v>
      </c>
      <c r="BH53" s="6">
        <v>2012</v>
      </c>
      <c r="BI53" s="6"/>
      <c r="BJ53" s="6"/>
      <c r="BK53" s="6"/>
      <c r="BL53" s="6"/>
      <c r="BM53" s="6"/>
      <c r="BN53" s="6"/>
      <c r="BO53" s="6"/>
      <c r="BP53" s="6"/>
      <c r="BQ53" s="6"/>
      <c r="BR53" s="6"/>
      <c r="BS53" s="6"/>
      <c r="BT53" s="6" t="b">
        <v>0</v>
      </c>
      <c r="BU53" s="6" t="b">
        <v>1</v>
      </c>
      <c r="BV53" s="6" t="s">
        <v>545</v>
      </c>
      <c r="BW53" s="6" t="s">
        <v>1369</v>
      </c>
      <c r="BX53" s="6" t="s">
        <v>1370</v>
      </c>
      <c r="BY53" s="6" t="b">
        <v>1</v>
      </c>
      <c r="BZ53" s="6" t="s">
        <v>321</v>
      </c>
      <c r="CA53" s="6" t="b">
        <v>1</v>
      </c>
      <c r="CB53" s="6" t="b">
        <v>0</v>
      </c>
      <c r="CC53" s="6" t="b">
        <v>0</v>
      </c>
      <c r="CD53" s="6" t="b">
        <v>1</v>
      </c>
      <c r="CE53" s="6" t="b">
        <v>1</v>
      </c>
      <c r="CF53" s="6" t="b">
        <v>1</v>
      </c>
      <c r="CG53" s="6"/>
      <c r="CH53" s="6">
        <v>2</v>
      </c>
      <c r="CI53" s="6">
        <v>2</v>
      </c>
      <c r="CJ53" s="6"/>
      <c r="CK53" s="6"/>
      <c r="CL53" s="6"/>
      <c r="CM53" s="6">
        <v>61</v>
      </c>
      <c r="CN53" s="6">
        <v>315</v>
      </c>
      <c r="CO53" s="6">
        <v>68</v>
      </c>
      <c r="CP53" s="6"/>
      <c r="CQ53" s="6"/>
      <c r="CR53" s="6"/>
      <c r="CS53" s="6"/>
      <c r="CT53" s="6"/>
      <c r="CU53" s="6"/>
      <c r="CV53" s="6"/>
      <c r="CW53" s="6"/>
      <c r="CX53" s="6" t="b">
        <v>0</v>
      </c>
      <c r="CY53" s="6"/>
      <c r="CZ53" s="6" t="b">
        <v>1</v>
      </c>
      <c r="DA53" s="6">
        <v>4</v>
      </c>
      <c r="DB53" s="6">
        <v>3</v>
      </c>
      <c r="DC53" s="6"/>
      <c r="DD53" s="6"/>
      <c r="DE53" s="6">
        <v>4</v>
      </c>
      <c r="DF53" s="6">
        <v>3</v>
      </c>
      <c r="DG53" s="6">
        <v>2</v>
      </c>
      <c r="DH53" s="6"/>
      <c r="DI53" s="6" t="b">
        <v>1</v>
      </c>
      <c r="DJ53" s="6" t="b">
        <v>1</v>
      </c>
      <c r="DK53" s="6" t="b">
        <v>0</v>
      </c>
      <c r="DL53" s="6" t="b">
        <v>0</v>
      </c>
      <c r="DM53" s="6" t="b">
        <v>1</v>
      </c>
      <c r="DN53" s="6" t="b">
        <v>0</v>
      </c>
      <c r="DO53" s="6" t="b">
        <v>0</v>
      </c>
      <c r="DP53" s="6"/>
      <c r="DQ53" s="6" t="b">
        <v>0</v>
      </c>
      <c r="DR53" s="6"/>
      <c r="DS53" s="6" t="b">
        <v>0</v>
      </c>
      <c r="DT53" s="6"/>
      <c r="DU53" s="6" t="b">
        <v>0</v>
      </c>
      <c r="DV53" s="6"/>
      <c r="DW53" s="6" t="b">
        <v>1</v>
      </c>
      <c r="DX53" s="6">
        <v>25</v>
      </c>
      <c r="DY53" s="6" t="s">
        <v>1333</v>
      </c>
    </row>
    <row r="54" spans="1:129" x14ac:dyDescent="0.25">
      <c r="A54" s="6" t="s">
        <v>0</v>
      </c>
      <c r="B54" s="6" t="s">
        <v>4</v>
      </c>
      <c r="C54" s="6" t="s">
        <v>106</v>
      </c>
      <c r="D54" s="6" t="s">
        <v>107</v>
      </c>
      <c r="E54" s="6" t="s">
        <v>97</v>
      </c>
      <c r="F54" s="6" t="s">
        <v>98</v>
      </c>
      <c r="G54" s="6">
        <v>7</v>
      </c>
      <c r="H54" s="6">
        <v>41</v>
      </c>
      <c r="I54" s="6">
        <v>10</v>
      </c>
      <c r="J54" s="6">
        <v>47</v>
      </c>
      <c r="K54" s="6">
        <v>12</v>
      </c>
      <c r="L54" s="6">
        <v>56</v>
      </c>
      <c r="M54" s="6" t="s">
        <v>0</v>
      </c>
      <c r="N54" s="6" t="s">
        <v>4</v>
      </c>
      <c r="O54" s="6" t="s">
        <v>536</v>
      </c>
      <c r="P54" s="6" t="s">
        <v>537</v>
      </c>
      <c r="Q54" s="6" t="s">
        <v>106</v>
      </c>
      <c r="R54" s="6" t="s">
        <v>107</v>
      </c>
      <c r="S54" s="6">
        <v>97.389778000000007</v>
      </c>
      <c r="T54" s="6">
        <v>25.417733999999999</v>
      </c>
      <c r="U54" s="6">
        <v>0</v>
      </c>
      <c r="V54" s="6" t="s">
        <v>98</v>
      </c>
      <c r="W54" s="6">
        <v>863</v>
      </c>
      <c r="X54" s="6" t="s">
        <v>545</v>
      </c>
      <c r="Y54" s="6">
        <v>21</v>
      </c>
      <c r="Z54" s="6">
        <v>10</v>
      </c>
      <c r="AA54" s="6">
        <v>2015</v>
      </c>
      <c r="AB54" s="6" t="s">
        <v>544</v>
      </c>
      <c r="AC54" s="6"/>
      <c r="AD54" s="6" t="s">
        <v>539</v>
      </c>
      <c r="AE54" s="6"/>
      <c r="AF54" s="6">
        <v>17</v>
      </c>
      <c r="AG54" s="6">
        <v>9</v>
      </c>
      <c r="AH54" s="6">
        <v>2015</v>
      </c>
      <c r="AI54" s="6">
        <v>18</v>
      </c>
      <c r="AJ54" s="6">
        <v>9</v>
      </c>
      <c r="AK54" s="6">
        <v>2015</v>
      </c>
      <c r="AL54" s="6"/>
      <c r="AM54" s="6" t="s">
        <v>588</v>
      </c>
      <c r="AN54" s="6" t="s">
        <v>541</v>
      </c>
      <c r="AO54" s="6">
        <v>40</v>
      </c>
      <c r="AP54" s="6"/>
      <c r="AQ54" s="6" t="s">
        <v>588</v>
      </c>
      <c r="AR54" s="6" t="s">
        <v>548</v>
      </c>
      <c r="AS54" s="6">
        <v>45</v>
      </c>
      <c r="AT54" s="6"/>
      <c r="AU54" s="6"/>
      <c r="AV54" s="6"/>
      <c r="AW54" s="6"/>
      <c r="AX54" s="6"/>
      <c r="AY54" s="6"/>
      <c r="AZ54" s="6"/>
      <c r="BA54" s="6"/>
      <c r="BB54" s="6"/>
      <c r="BC54" s="6"/>
      <c r="BD54" s="6"/>
      <c r="BE54" s="6"/>
      <c r="BF54" s="6"/>
      <c r="BG54" s="6">
        <v>6</v>
      </c>
      <c r="BH54" s="6">
        <v>2012</v>
      </c>
      <c r="BI54" s="6"/>
      <c r="BJ54" s="6"/>
      <c r="BK54" s="6"/>
      <c r="BL54" s="6"/>
      <c r="BM54" s="6"/>
      <c r="BN54" s="6"/>
      <c r="BO54" s="6"/>
      <c r="BP54" s="6"/>
      <c r="BQ54" s="6"/>
      <c r="BR54" s="6"/>
      <c r="BS54" s="6"/>
      <c r="BT54" s="6" t="b">
        <v>0</v>
      </c>
      <c r="BU54" s="6" t="b">
        <v>1</v>
      </c>
      <c r="BV54" s="6" t="s">
        <v>545</v>
      </c>
      <c r="BW54" s="6" t="s">
        <v>1371</v>
      </c>
      <c r="BX54" s="6" t="s">
        <v>1372</v>
      </c>
      <c r="BY54" s="6" t="b">
        <v>1</v>
      </c>
      <c r="BZ54" s="6" t="s">
        <v>321</v>
      </c>
      <c r="CA54" s="6" t="b">
        <v>0</v>
      </c>
      <c r="CB54" s="6" t="b">
        <v>0</v>
      </c>
      <c r="CC54" s="6" t="b">
        <v>1</v>
      </c>
      <c r="CD54" s="6" t="b">
        <v>1</v>
      </c>
      <c r="CE54" s="6" t="b">
        <v>1</v>
      </c>
      <c r="CF54" s="6" t="b">
        <v>1</v>
      </c>
      <c r="CG54" s="6">
        <v>1</v>
      </c>
      <c r="CH54" s="6">
        <v>1</v>
      </c>
      <c r="CI54" s="6">
        <v>2</v>
      </c>
      <c r="CJ54" s="6"/>
      <c r="CK54" s="6"/>
      <c r="CL54" s="6"/>
      <c r="CM54" s="6">
        <v>10</v>
      </c>
      <c r="CN54" s="6">
        <v>47</v>
      </c>
      <c r="CO54" s="6">
        <v>12</v>
      </c>
      <c r="CP54" s="6">
        <v>5</v>
      </c>
      <c r="CQ54" s="6">
        <v>16</v>
      </c>
      <c r="CR54" s="6" t="s">
        <v>322</v>
      </c>
      <c r="CS54" s="6"/>
      <c r="CT54" s="6"/>
      <c r="CU54" s="6"/>
      <c r="CV54" s="6"/>
      <c r="CW54" s="6"/>
      <c r="CX54" s="6" t="b">
        <v>1</v>
      </c>
      <c r="CY54" s="6"/>
      <c r="CZ54" s="6" t="b">
        <v>1</v>
      </c>
      <c r="DA54" s="6"/>
      <c r="DB54" s="6">
        <v>2</v>
      </c>
      <c r="DC54" s="6">
        <v>5</v>
      </c>
      <c r="DD54" s="6"/>
      <c r="DE54" s="6">
        <v>5</v>
      </c>
      <c r="DF54" s="6">
        <v>2</v>
      </c>
      <c r="DG54" s="6"/>
      <c r="DH54" s="6"/>
      <c r="DI54" s="6" t="b">
        <v>1</v>
      </c>
      <c r="DJ54" s="6" t="b">
        <v>1</v>
      </c>
      <c r="DK54" s="6" t="b">
        <v>0</v>
      </c>
      <c r="DL54" s="6" t="b">
        <v>0</v>
      </c>
      <c r="DM54" s="6" t="b">
        <v>0</v>
      </c>
      <c r="DN54" s="6" t="b">
        <v>0</v>
      </c>
      <c r="DO54" s="6" t="b">
        <v>0</v>
      </c>
      <c r="DP54" s="6"/>
      <c r="DQ54" s="6" t="b">
        <v>0</v>
      </c>
      <c r="DR54" s="6"/>
      <c r="DS54" s="6" t="b">
        <v>0</v>
      </c>
      <c r="DT54" s="6"/>
      <c r="DU54" s="6" t="b">
        <v>0</v>
      </c>
      <c r="DV54" s="6"/>
      <c r="DW54" s="6" t="b">
        <v>1</v>
      </c>
      <c r="DX54" s="6">
        <v>9</v>
      </c>
      <c r="DY54" s="6"/>
    </row>
    <row r="55" spans="1:129" x14ac:dyDescent="0.25">
      <c r="A55" s="6" t="s">
        <v>0</v>
      </c>
      <c r="B55" s="6" t="s">
        <v>4</v>
      </c>
      <c r="C55" s="6" t="s">
        <v>104</v>
      </c>
      <c r="D55" s="6" t="s">
        <v>105</v>
      </c>
      <c r="E55" s="6" t="s">
        <v>97</v>
      </c>
      <c r="F55" s="6" t="s">
        <v>98</v>
      </c>
      <c r="G55" s="6">
        <v>32</v>
      </c>
      <c r="H55" s="6">
        <v>146</v>
      </c>
      <c r="I55" s="6">
        <v>28</v>
      </c>
      <c r="J55" s="6">
        <v>131</v>
      </c>
      <c r="K55" s="6">
        <v>32</v>
      </c>
      <c r="L55" s="6">
        <v>148</v>
      </c>
      <c r="M55" s="6" t="s">
        <v>0</v>
      </c>
      <c r="N55" s="6" t="s">
        <v>4</v>
      </c>
      <c r="O55" s="6" t="s">
        <v>536</v>
      </c>
      <c r="P55" s="6" t="s">
        <v>537</v>
      </c>
      <c r="Q55" s="6" t="s">
        <v>104</v>
      </c>
      <c r="R55" s="6" t="s">
        <v>105</v>
      </c>
      <c r="S55" s="6">
        <v>97.377662999999998</v>
      </c>
      <c r="T55" s="6">
        <v>25.404752999999999</v>
      </c>
      <c r="U55" s="6">
        <v>0</v>
      </c>
      <c r="V55" s="6" t="s">
        <v>98</v>
      </c>
      <c r="W55" s="6">
        <v>952</v>
      </c>
      <c r="X55" s="6" t="s">
        <v>538</v>
      </c>
      <c r="Y55" s="6">
        <v>30</v>
      </c>
      <c r="Z55" s="6">
        <v>9</v>
      </c>
      <c r="AA55" s="6">
        <v>2015</v>
      </c>
      <c r="AB55" s="6" t="s">
        <v>538</v>
      </c>
      <c r="AC55" s="6"/>
      <c r="AD55" s="6" t="s">
        <v>539</v>
      </c>
      <c r="AE55" s="6"/>
      <c r="AF55" s="6">
        <v>24</v>
      </c>
      <c r="AG55" s="6">
        <v>9</v>
      </c>
      <c r="AH55" s="6">
        <v>2015</v>
      </c>
      <c r="AI55" s="6">
        <v>28</v>
      </c>
      <c r="AJ55" s="6">
        <v>9</v>
      </c>
      <c r="AK55" s="6">
        <v>2015</v>
      </c>
      <c r="AL55" s="6"/>
      <c r="AM55" s="6" t="s">
        <v>540</v>
      </c>
      <c r="AN55" s="6" t="s">
        <v>541</v>
      </c>
      <c r="AO55" s="6">
        <v>64</v>
      </c>
      <c r="AP55" s="6"/>
      <c r="AQ55" s="6"/>
      <c r="AR55" s="6"/>
      <c r="AS55" s="6"/>
      <c r="AT55" s="6"/>
      <c r="AU55" s="6"/>
      <c r="AV55" s="6"/>
      <c r="AW55" s="6"/>
      <c r="AX55" s="6"/>
      <c r="AY55" s="6"/>
      <c r="AZ55" s="6"/>
      <c r="BA55" s="6"/>
      <c r="BB55" s="6"/>
      <c r="BC55" s="6"/>
      <c r="BD55" s="6"/>
      <c r="BE55" s="6"/>
      <c r="BF55" s="6"/>
      <c r="BG55" s="6">
        <v>7</v>
      </c>
      <c r="BH55" s="6">
        <v>2011</v>
      </c>
      <c r="BI55" s="6"/>
      <c r="BJ55" s="6"/>
      <c r="BK55" s="6"/>
      <c r="BL55" s="6"/>
      <c r="BM55" s="6"/>
      <c r="BN55" s="6"/>
      <c r="BO55" s="6"/>
      <c r="BP55" s="6"/>
      <c r="BQ55" s="6"/>
      <c r="BR55" s="6"/>
      <c r="BS55" s="6"/>
      <c r="BT55" s="6" t="b">
        <v>0</v>
      </c>
      <c r="BU55" s="6" t="b">
        <v>1</v>
      </c>
      <c r="BV55" s="6" t="s">
        <v>538</v>
      </c>
      <c r="BW55" s="6" t="s">
        <v>543</v>
      </c>
      <c r="BX55" s="6" t="s">
        <v>1373</v>
      </c>
      <c r="BY55" s="6" t="b">
        <v>1</v>
      </c>
      <c r="BZ55" s="6" t="s">
        <v>329</v>
      </c>
      <c r="CA55" s="6" t="b">
        <v>0</v>
      </c>
      <c r="CB55" s="6" t="b">
        <v>1</v>
      </c>
      <c r="CC55" s="6" t="b">
        <v>0</v>
      </c>
      <c r="CD55" s="6" t="b">
        <v>1</v>
      </c>
      <c r="CE55" s="6" t="b">
        <v>1</v>
      </c>
      <c r="CF55" s="6" t="b">
        <v>1</v>
      </c>
      <c r="CG55" s="6">
        <v>1</v>
      </c>
      <c r="CH55" s="6"/>
      <c r="CI55" s="6">
        <v>1</v>
      </c>
      <c r="CJ55" s="6"/>
      <c r="CK55" s="6"/>
      <c r="CL55" s="6"/>
      <c r="CM55" s="6">
        <v>28</v>
      </c>
      <c r="CN55" s="6">
        <v>131</v>
      </c>
      <c r="CO55" s="6">
        <v>32</v>
      </c>
      <c r="CP55" s="6"/>
      <c r="CQ55" s="6"/>
      <c r="CR55" s="6"/>
      <c r="CS55" s="6"/>
      <c r="CT55" s="6"/>
      <c r="CU55" s="6">
        <v>2</v>
      </c>
      <c r="CV55" s="6" t="s">
        <v>324</v>
      </c>
      <c r="CW55" s="6"/>
      <c r="CX55" s="6" t="b">
        <v>1</v>
      </c>
      <c r="CY55" s="6"/>
      <c r="CZ55" s="6" t="b">
        <v>1</v>
      </c>
      <c r="DA55" s="6">
        <v>2</v>
      </c>
      <c r="DB55" s="6">
        <v>1</v>
      </c>
      <c r="DC55" s="6">
        <v>3</v>
      </c>
      <c r="DD55" s="6">
        <v>1</v>
      </c>
      <c r="DE55" s="6">
        <v>5</v>
      </c>
      <c r="DF55" s="6">
        <v>2</v>
      </c>
      <c r="DG55" s="6">
        <v>2</v>
      </c>
      <c r="DH55" s="6">
        <v>0</v>
      </c>
      <c r="DI55" s="6" t="b">
        <v>1</v>
      </c>
      <c r="DJ55" s="6" t="b">
        <v>1</v>
      </c>
      <c r="DK55" s="6" t="b">
        <v>1</v>
      </c>
      <c r="DL55" s="6" t="b">
        <v>1</v>
      </c>
      <c r="DM55" s="6" t="b">
        <v>1</v>
      </c>
      <c r="DN55" s="6" t="b">
        <v>0</v>
      </c>
      <c r="DO55" s="6" t="b">
        <v>0</v>
      </c>
      <c r="DP55" s="6"/>
      <c r="DQ55" s="6" t="b">
        <v>0</v>
      </c>
      <c r="DR55" s="6"/>
      <c r="DS55" s="6" t="b">
        <v>1</v>
      </c>
      <c r="DT55" s="6">
        <v>3</v>
      </c>
      <c r="DU55" s="6" t="b">
        <v>0</v>
      </c>
      <c r="DV55" s="6"/>
      <c r="DW55" s="6" t="b">
        <v>1</v>
      </c>
      <c r="DX55" s="6">
        <v>11</v>
      </c>
      <c r="DY55" s="6"/>
    </row>
    <row r="56" spans="1:129" x14ac:dyDescent="0.25">
      <c r="A56" s="6" t="s">
        <v>0</v>
      </c>
      <c r="B56" s="6" t="s">
        <v>4</v>
      </c>
      <c r="C56" s="6" t="s">
        <v>153</v>
      </c>
      <c r="D56" s="6" t="s">
        <v>154</v>
      </c>
      <c r="E56" s="6" t="s">
        <v>97</v>
      </c>
      <c r="F56" s="6" t="s">
        <v>98</v>
      </c>
      <c r="G56" s="6">
        <v>35</v>
      </c>
      <c r="H56" s="6">
        <v>175</v>
      </c>
      <c r="I56" s="6">
        <v>32</v>
      </c>
      <c r="J56" s="6">
        <v>173</v>
      </c>
      <c r="K56" s="6">
        <v>43</v>
      </c>
      <c r="L56" s="6">
        <v>212</v>
      </c>
      <c r="M56" s="6" t="s">
        <v>0</v>
      </c>
      <c r="N56" s="6" t="s">
        <v>4</v>
      </c>
      <c r="O56" s="6" t="s">
        <v>536</v>
      </c>
      <c r="P56" s="6" t="s">
        <v>537</v>
      </c>
      <c r="Q56" s="6" t="s">
        <v>153</v>
      </c>
      <c r="R56" s="6" t="s">
        <v>154</v>
      </c>
      <c r="S56" s="6">
        <v>97.382192000000003</v>
      </c>
      <c r="T56" s="6">
        <v>25.404015000000001</v>
      </c>
      <c r="U56" s="6">
        <v>0</v>
      </c>
      <c r="V56" s="6" t="s">
        <v>98</v>
      </c>
      <c r="W56" s="6">
        <v>951</v>
      </c>
      <c r="X56" s="6" t="s">
        <v>538</v>
      </c>
      <c r="Y56" s="6">
        <v>5</v>
      </c>
      <c r="Z56" s="6">
        <v>10</v>
      </c>
      <c r="AA56" s="6">
        <v>2015</v>
      </c>
      <c r="AB56" s="6" t="s">
        <v>538</v>
      </c>
      <c r="AC56" s="6"/>
      <c r="AD56" s="6" t="s">
        <v>539</v>
      </c>
      <c r="AE56" s="6"/>
      <c r="AF56" s="6">
        <v>15</v>
      </c>
      <c r="AG56" s="6">
        <v>9</v>
      </c>
      <c r="AH56" s="6">
        <v>2015</v>
      </c>
      <c r="AI56" s="6">
        <v>17</v>
      </c>
      <c r="AJ56" s="6">
        <v>9</v>
      </c>
      <c r="AK56" s="6">
        <v>2015</v>
      </c>
      <c r="AL56" s="6"/>
      <c r="AM56" s="6" t="s">
        <v>540</v>
      </c>
      <c r="AN56" s="6" t="s">
        <v>541</v>
      </c>
      <c r="AO56" s="6">
        <v>43</v>
      </c>
      <c r="AP56" s="6"/>
      <c r="AQ56" s="6"/>
      <c r="AR56" s="6"/>
      <c r="AS56" s="6"/>
      <c r="AT56" s="6"/>
      <c r="AU56" s="6"/>
      <c r="AV56" s="6"/>
      <c r="AW56" s="6"/>
      <c r="AX56" s="6"/>
      <c r="AY56" s="6"/>
      <c r="AZ56" s="6"/>
      <c r="BA56" s="6"/>
      <c r="BB56" s="6"/>
      <c r="BC56" s="6"/>
      <c r="BD56" s="6"/>
      <c r="BE56" s="6"/>
      <c r="BF56" s="6"/>
      <c r="BG56" s="6">
        <v>10</v>
      </c>
      <c r="BH56" s="6">
        <v>2011</v>
      </c>
      <c r="BI56" s="6"/>
      <c r="BJ56" s="6"/>
      <c r="BK56" s="6"/>
      <c r="BL56" s="6"/>
      <c r="BM56" s="6"/>
      <c r="BN56" s="6"/>
      <c r="BO56" s="6"/>
      <c r="BP56" s="6"/>
      <c r="BQ56" s="6"/>
      <c r="BR56" s="6"/>
      <c r="BS56" s="6"/>
      <c r="BT56" s="6" t="b">
        <v>0</v>
      </c>
      <c r="BU56" s="6" t="b">
        <v>1</v>
      </c>
      <c r="BV56" s="6" t="s">
        <v>538</v>
      </c>
      <c r="BW56" s="6" t="s">
        <v>546</v>
      </c>
      <c r="BX56" s="6" t="s">
        <v>1374</v>
      </c>
      <c r="BY56" s="6" t="b">
        <v>1</v>
      </c>
      <c r="BZ56" s="6" t="s">
        <v>321</v>
      </c>
      <c r="CA56" s="6" t="b">
        <v>0</v>
      </c>
      <c r="CB56" s="6" t="b">
        <v>0</v>
      </c>
      <c r="CC56" s="6" t="b">
        <v>1</v>
      </c>
      <c r="CD56" s="6" t="b">
        <v>1</v>
      </c>
      <c r="CE56" s="6" t="b">
        <v>1</v>
      </c>
      <c r="CF56" s="6" t="b">
        <v>1</v>
      </c>
      <c r="CG56" s="6">
        <v>1</v>
      </c>
      <c r="CH56" s="6">
        <v>3</v>
      </c>
      <c r="CI56" s="6">
        <v>4</v>
      </c>
      <c r="CJ56" s="6">
        <v>0</v>
      </c>
      <c r="CK56" s="6">
        <v>0</v>
      </c>
      <c r="CL56" s="6">
        <v>0</v>
      </c>
      <c r="CM56" s="6">
        <v>32</v>
      </c>
      <c r="CN56" s="6">
        <v>173</v>
      </c>
      <c r="CO56" s="6">
        <v>43</v>
      </c>
      <c r="CP56" s="6"/>
      <c r="CQ56" s="6"/>
      <c r="CR56" s="6"/>
      <c r="CS56" s="6"/>
      <c r="CT56" s="6"/>
      <c r="CU56" s="6"/>
      <c r="CV56" s="6"/>
      <c r="CW56" s="6"/>
      <c r="CX56" s="6" t="b">
        <v>1</v>
      </c>
      <c r="CY56" s="6"/>
      <c r="CZ56" s="6" t="b">
        <v>1</v>
      </c>
      <c r="DA56" s="6">
        <v>1</v>
      </c>
      <c r="DB56" s="6">
        <v>0</v>
      </c>
      <c r="DC56" s="6">
        <v>5</v>
      </c>
      <c r="DD56" s="6">
        <v>6</v>
      </c>
      <c r="DE56" s="6">
        <v>6</v>
      </c>
      <c r="DF56" s="6">
        <v>6</v>
      </c>
      <c r="DG56" s="6">
        <v>1</v>
      </c>
      <c r="DH56" s="6">
        <v>0</v>
      </c>
      <c r="DI56" s="6" t="b">
        <v>1</v>
      </c>
      <c r="DJ56" s="6" t="b">
        <v>1</v>
      </c>
      <c r="DK56" s="6" t="b">
        <v>1</v>
      </c>
      <c r="DL56" s="6" t="b">
        <v>1</v>
      </c>
      <c r="DM56" s="6" t="b">
        <v>1</v>
      </c>
      <c r="DN56" s="6" t="b">
        <v>0</v>
      </c>
      <c r="DO56" s="6" t="b">
        <v>0</v>
      </c>
      <c r="DP56" s="6"/>
      <c r="DQ56" s="6" t="b">
        <v>0</v>
      </c>
      <c r="DR56" s="6"/>
      <c r="DS56" s="6" t="b">
        <v>0</v>
      </c>
      <c r="DT56" s="6"/>
      <c r="DU56" s="6" t="b">
        <v>0</v>
      </c>
      <c r="DV56" s="6"/>
      <c r="DW56" s="6" t="b">
        <v>1</v>
      </c>
      <c r="DX56" s="6"/>
      <c r="DY56" s="6"/>
    </row>
    <row r="57" spans="1:129" x14ac:dyDescent="0.25">
      <c r="A57" s="6" t="s">
        <v>0</v>
      </c>
      <c r="B57" s="6" t="s">
        <v>5</v>
      </c>
      <c r="C57" s="6" t="s">
        <v>261</v>
      </c>
      <c r="D57" s="6" t="s">
        <v>262</v>
      </c>
      <c r="E57" s="6" t="s">
        <v>97</v>
      </c>
      <c r="F57" s="6" t="s">
        <v>98</v>
      </c>
      <c r="G57" s="6">
        <v>42</v>
      </c>
      <c r="H57" s="6">
        <v>175</v>
      </c>
      <c r="I57" s="6">
        <v>27</v>
      </c>
      <c r="J57" s="6">
        <v>131</v>
      </c>
      <c r="K57" s="6">
        <v>42</v>
      </c>
      <c r="L57" s="6">
        <v>175</v>
      </c>
      <c r="M57" s="6" t="s">
        <v>0</v>
      </c>
      <c r="N57" s="6" t="s">
        <v>5</v>
      </c>
      <c r="O57" s="6" t="s">
        <v>562</v>
      </c>
      <c r="P57" s="6" t="s">
        <v>564</v>
      </c>
      <c r="Q57" s="6" t="s">
        <v>261</v>
      </c>
      <c r="R57" s="6" t="s">
        <v>262</v>
      </c>
      <c r="S57" s="6">
        <v>97.428251153846105</v>
      </c>
      <c r="T57" s="6">
        <v>25.333683333333301</v>
      </c>
      <c r="U57" s="6"/>
      <c r="V57" s="6" t="s">
        <v>98</v>
      </c>
      <c r="W57" s="6">
        <v>857</v>
      </c>
      <c r="X57" s="6" t="s">
        <v>545</v>
      </c>
      <c r="Y57" s="6">
        <v>22</v>
      </c>
      <c r="Z57" s="6">
        <v>10</v>
      </c>
      <c r="AA57" s="6">
        <v>2015</v>
      </c>
      <c r="AB57" s="6" t="s">
        <v>544</v>
      </c>
      <c r="AC57" s="6"/>
      <c r="AD57" s="6" t="s">
        <v>539</v>
      </c>
      <c r="AE57" s="6"/>
      <c r="AF57" s="6">
        <v>16</v>
      </c>
      <c r="AG57" s="6">
        <v>9</v>
      </c>
      <c r="AH57" s="6">
        <v>2015</v>
      </c>
      <c r="AI57" s="6">
        <v>21</v>
      </c>
      <c r="AJ57" s="6">
        <v>9</v>
      </c>
      <c r="AK57" s="6">
        <v>2015</v>
      </c>
      <c r="AL57" s="6"/>
      <c r="AM57" s="6" t="s">
        <v>588</v>
      </c>
      <c r="AN57" s="6" t="s">
        <v>541</v>
      </c>
      <c r="AO57" s="6">
        <v>41</v>
      </c>
      <c r="AP57" s="6"/>
      <c r="AQ57" s="6" t="s">
        <v>1154</v>
      </c>
      <c r="AR57" s="6" t="s">
        <v>541</v>
      </c>
      <c r="AS57" s="6">
        <v>41</v>
      </c>
      <c r="AT57" s="6"/>
      <c r="AU57" s="6" t="s">
        <v>1228</v>
      </c>
      <c r="AV57" s="6" t="s">
        <v>548</v>
      </c>
      <c r="AW57" s="6">
        <v>35</v>
      </c>
      <c r="AX57" s="6"/>
      <c r="AY57" s="6"/>
      <c r="AZ57" s="6"/>
      <c r="BA57" s="6"/>
      <c r="BB57" s="6"/>
      <c r="BC57" s="6"/>
      <c r="BD57" s="6"/>
      <c r="BE57" s="6"/>
      <c r="BF57" s="6"/>
      <c r="BG57" s="6">
        <v>11</v>
      </c>
      <c r="BH57" s="6">
        <v>2011</v>
      </c>
      <c r="BI57" s="6"/>
      <c r="BJ57" s="6"/>
      <c r="BK57" s="6"/>
      <c r="BL57" s="6"/>
      <c r="BM57" s="6"/>
      <c r="BN57" s="6"/>
      <c r="BO57" s="6"/>
      <c r="BP57" s="6"/>
      <c r="BQ57" s="6"/>
      <c r="BR57" s="6"/>
      <c r="BS57" s="6"/>
      <c r="BT57" s="6" t="b">
        <v>0</v>
      </c>
      <c r="BU57" s="6" t="b">
        <v>1</v>
      </c>
      <c r="BV57" s="6" t="s">
        <v>545</v>
      </c>
      <c r="BW57" s="6" t="s">
        <v>1375</v>
      </c>
      <c r="BX57" s="6" t="s">
        <v>1376</v>
      </c>
      <c r="BY57" s="6" t="b">
        <v>1</v>
      </c>
      <c r="BZ57" s="6" t="s">
        <v>321</v>
      </c>
      <c r="CA57" s="6" t="b">
        <v>1</v>
      </c>
      <c r="CB57" s="6" t="b">
        <v>0</v>
      </c>
      <c r="CC57" s="6" t="b">
        <v>0</v>
      </c>
      <c r="CD57" s="6" t="b">
        <v>1</v>
      </c>
      <c r="CE57" s="6" t="b">
        <v>1</v>
      </c>
      <c r="CF57" s="6" t="b">
        <v>1</v>
      </c>
      <c r="CG57" s="6"/>
      <c r="CH57" s="6">
        <v>1</v>
      </c>
      <c r="CI57" s="6">
        <v>1</v>
      </c>
      <c r="CJ57" s="6"/>
      <c r="CK57" s="6">
        <v>1</v>
      </c>
      <c r="CL57" s="6">
        <v>1</v>
      </c>
      <c r="CM57" s="6">
        <v>27</v>
      </c>
      <c r="CN57" s="6">
        <v>131</v>
      </c>
      <c r="CO57" s="6">
        <v>42</v>
      </c>
      <c r="CP57" s="6"/>
      <c r="CQ57" s="6"/>
      <c r="CR57" s="6"/>
      <c r="CS57" s="6"/>
      <c r="CT57" s="6"/>
      <c r="CU57" s="6"/>
      <c r="CV57" s="6"/>
      <c r="CW57" s="6"/>
      <c r="CX57" s="6" t="b">
        <v>0</v>
      </c>
      <c r="CY57" s="6"/>
      <c r="CZ57" s="6" t="b">
        <v>1</v>
      </c>
      <c r="DA57" s="6">
        <v>1</v>
      </c>
      <c r="DB57" s="6">
        <v>1</v>
      </c>
      <c r="DC57" s="6"/>
      <c r="DD57" s="6"/>
      <c r="DE57" s="6">
        <v>1</v>
      </c>
      <c r="DF57" s="6">
        <v>1</v>
      </c>
      <c r="DG57" s="6">
        <v>1</v>
      </c>
      <c r="DH57" s="6">
        <v>1</v>
      </c>
      <c r="DI57" s="6" t="b">
        <v>1</v>
      </c>
      <c r="DJ57" s="6" t="b">
        <v>1</v>
      </c>
      <c r="DK57" s="6" t="b">
        <v>0</v>
      </c>
      <c r="DL57" s="6" t="b">
        <v>1</v>
      </c>
      <c r="DM57" s="6" t="b">
        <v>1</v>
      </c>
      <c r="DN57" s="6" t="b">
        <v>0</v>
      </c>
      <c r="DO57" s="6" t="b">
        <v>0</v>
      </c>
      <c r="DP57" s="6"/>
      <c r="DQ57" s="6" t="b">
        <v>0</v>
      </c>
      <c r="DR57" s="6"/>
      <c r="DS57" s="6" t="b">
        <v>1</v>
      </c>
      <c r="DT57" s="6">
        <v>7</v>
      </c>
      <c r="DU57" s="6" t="b">
        <v>0</v>
      </c>
      <c r="DV57" s="6"/>
      <c r="DW57" s="6" t="b">
        <v>1</v>
      </c>
      <c r="DX57" s="6">
        <v>37</v>
      </c>
      <c r="DY57" s="6"/>
    </row>
    <row r="58" spans="1:129" x14ac:dyDescent="0.25">
      <c r="A58" s="6" t="s">
        <v>0</v>
      </c>
      <c r="B58" s="6" t="s">
        <v>5</v>
      </c>
      <c r="C58" s="6" t="s">
        <v>273</v>
      </c>
      <c r="D58" s="6" t="s">
        <v>274</v>
      </c>
      <c r="E58" s="6" t="s">
        <v>97</v>
      </c>
      <c r="F58" s="6" t="s">
        <v>98</v>
      </c>
      <c r="G58" s="6">
        <v>85</v>
      </c>
      <c r="H58" s="6">
        <v>367</v>
      </c>
      <c r="I58" s="6">
        <v>80</v>
      </c>
      <c r="J58" s="6">
        <v>337</v>
      </c>
      <c r="K58" s="6">
        <v>85</v>
      </c>
      <c r="L58" s="6">
        <v>367</v>
      </c>
      <c r="M58" s="6" t="s">
        <v>0</v>
      </c>
      <c r="N58" s="6" t="s">
        <v>5</v>
      </c>
      <c r="O58" s="6" t="s">
        <v>562</v>
      </c>
      <c r="P58" s="6" t="s">
        <v>570</v>
      </c>
      <c r="Q58" s="6" t="s">
        <v>273</v>
      </c>
      <c r="R58" s="6" t="s">
        <v>274</v>
      </c>
      <c r="S58" s="6">
        <v>97.444283730158702</v>
      </c>
      <c r="T58" s="6">
        <v>25.351250396825399</v>
      </c>
      <c r="U58" s="6">
        <v>476</v>
      </c>
      <c r="V58" s="6" t="s">
        <v>98</v>
      </c>
      <c r="W58" s="6">
        <v>855</v>
      </c>
      <c r="X58" s="6" t="s">
        <v>545</v>
      </c>
      <c r="Y58" s="6">
        <v>23</v>
      </c>
      <c r="Z58" s="6">
        <v>10</v>
      </c>
      <c r="AA58" s="6">
        <v>2015</v>
      </c>
      <c r="AB58" s="6" t="s">
        <v>544</v>
      </c>
      <c r="AC58" s="6"/>
      <c r="AD58" s="6" t="s">
        <v>539</v>
      </c>
      <c r="AE58" s="6"/>
      <c r="AF58" s="6">
        <v>16</v>
      </c>
      <c r="AG58" s="6">
        <v>9</v>
      </c>
      <c r="AH58" s="6">
        <v>2015</v>
      </c>
      <c r="AI58" s="6">
        <v>19</v>
      </c>
      <c r="AJ58" s="6">
        <v>9</v>
      </c>
      <c r="AK58" s="6">
        <v>2015</v>
      </c>
      <c r="AL58" s="6"/>
      <c r="AM58" s="6" t="s">
        <v>588</v>
      </c>
      <c r="AN58" s="6" t="s">
        <v>541</v>
      </c>
      <c r="AO58" s="6">
        <v>40</v>
      </c>
      <c r="AP58" s="6"/>
      <c r="AQ58" s="6"/>
      <c r="AR58" s="6"/>
      <c r="AS58" s="6"/>
      <c r="AT58" s="6"/>
      <c r="AU58" s="6"/>
      <c r="AV58" s="6"/>
      <c r="AW58" s="6"/>
      <c r="AX58" s="6"/>
      <c r="AY58" s="6"/>
      <c r="AZ58" s="6"/>
      <c r="BA58" s="6"/>
      <c r="BB58" s="6"/>
      <c r="BC58" s="6"/>
      <c r="BD58" s="6"/>
      <c r="BE58" s="6"/>
      <c r="BF58" s="6"/>
      <c r="BG58" s="6">
        <v>11</v>
      </c>
      <c r="BH58" s="6">
        <v>2011</v>
      </c>
      <c r="BI58" s="6"/>
      <c r="BJ58" s="6"/>
      <c r="BK58" s="6"/>
      <c r="BL58" s="6"/>
      <c r="BM58" s="6"/>
      <c r="BN58" s="6"/>
      <c r="BO58" s="6"/>
      <c r="BP58" s="6"/>
      <c r="BQ58" s="6"/>
      <c r="BR58" s="6"/>
      <c r="BS58" s="6"/>
      <c r="BT58" s="6" t="b">
        <v>0</v>
      </c>
      <c r="BU58" s="6" t="b">
        <v>1</v>
      </c>
      <c r="BV58" s="6" t="s">
        <v>545</v>
      </c>
      <c r="BW58" s="6" t="s">
        <v>575</v>
      </c>
      <c r="BX58" s="6" t="s">
        <v>1377</v>
      </c>
      <c r="BY58" s="6" t="b">
        <v>1</v>
      </c>
      <c r="BZ58" s="6" t="s">
        <v>321</v>
      </c>
      <c r="CA58" s="6" t="b">
        <v>0</v>
      </c>
      <c r="CB58" s="6" t="b">
        <v>0</v>
      </c>
      <c r="CC58" s="6" t="b">
        <v>1</v>
      </c>
      <c r="CD58" s="6" t="b">
        <v>1</v>
      </c>
      <c r="CE58" s="6" t="b">
        <v>1</v>
      </c>
      <c r="CF58" s="6" t="b">
        <v>1</v>
      </c>
      <c r="CG58" s="6"/>
      <c r="CH58" s="6"/>
      <c r="CI58" s="6"/>
      <c r="CJ58" s="6"/>
      <c r="CK58" s="6"/>
      <c r="CL58" s="6"/>
      <c r="CM58" s="6">
        <v>80</v>
      </c>
      <c r="CN58" s="6">
        <v>337</v>
      </c>
      <c r="CO58" s="6">
        <v>85</v>
      </c>
      <c r="CP58" s="6">
        <v>1</v>
      </c>
      <c r="CQ58" s="6">
        <v>3</v>
      </c>
      <c r="CR58" s="6" t="s">
        <v>324</v>
      </c>
      <c r="CS58" s="6"/>
      <c r="CT58" s="6">
        <v>1</v>
      </c>
      <c r="CU58" s="6">
        <v>6</v>
      </c>
      <c r="CV58" s="6" t="s">
        <v>324</v>
      </c>
      <c r="CW58" s="6"/>
      <c r="CX58" s="6" t="b">
        <v>1</v>
      </c>
      <c r="CY58" s="6"/>
      <c r="CZ58" s="6" t="b">
        <v>1</v>
      </c>
      <c r="DA58" s="6">
        <v>2</v>
      </c>
      <c r="DB58" s="6">
        <v>1</v>
      </c>
      <c r="DC58" s="6">
        <v>3</v>
      </c>
      <c r="DD58" s="6">
        <v>1</v>
      </c>
      <c r="DE58" s="6">
        <v>5</v>
      </c>
      <c r="DF58" s="6">
        <v>2</v>
      </c>
      <c r="DG58" s="6">
        <v>1</v>
      </c>
      <c r="DH58" s="6"/>
      <c r="DI58" s="6" t="b">
        <v>0</v>
      </c>
      <c r="DJ58" s="6" t="b">
        <v>1</v>
      </c>
      <c r="DK58" s="6" t="b">
        <v>0</v>
      </c>
      <c r="DL58" s="6" t="b">
        <v>0</v>
      </c>
      <c r="DM58" s="6" t="b">
        <v>0</v>
      </c>
      <c r="DN58" s="6" t="b">
        <v>0</v>
      </c>
      <c r="DO58" s="6" t="b">
        <v>0</v>
      </c>
      <c r="DP58" s="6"/>
      <c r="DQ58" s="6" t="b">
        <v>0</v>
      </c>
      <c r="DR58" s="6"/>
      <c r="DS58" s="6" t="b">
        <v>1</v>
      </c>
      <c r="DT58" s="6">
        <v>5</v>
      </c>
      <c r="DU58" s="6" t="b">
        <v>0</v>
      </c>
      <c r="DV58" s="6"/>
      <c r="DW58" s="6" t="b">
        <v>1</v>
      </c>
      <c r="DX58" s="6">
        <v>25</v>
      </c>
      <c r="DY58" s="6"/>
    </row>
    <row r="59" spans="1:129" x14ac:dyDescent="0.25">
      <c r="A59" s="6" t="s">
        <v>0</v>
      </c>
      <c r="B59" s="6" t="s">
        <v>13</v>
      </c>
      <c r="C59" s="6" t="s">
        <v>203</v>
      </c>
      <c r="D59" s="6" t="s">
        <v>204</v>
      </c>
      <c r="E59" s="6" t="s">
        <v>97</v>
      </c>
      <c r="F59" s="6" t="s">
        <v>125</v>
      </c>
      <c r="G59" s="6">
        <v>41</v>
      </c>
      <c r="H59" s="6">
        <v>199</v>
      </c>
      <c r="I59" s="6">
        <v>41</v>
      </c>
      <c r="J59" s="6">
        <v>196</v>
      </c>
      <c r="K59" s="6">
        <v>41</v>
      </c>
      <c r="L59" s="6">
        <v>201</v>
      </c>
      <c r="M59" s="6" t="s">
        <v>0</v>
      </c>
      <c r="N59" s="6" t="s">
        <v>13</v>
      </c>
      <c r="O59" s="6" t="s">
        <v>612</v>
      </c>
      <c r="P59" s="6" t="s">
        <v>640</v>
      </c>
      <c r="Q59" s="6" t="s">
        <v>203</v>
      </c>
      <c r="R59" s="6" t="s">
        <v>204</v>
      </c>
      <c r="S59" s="6">
        <v>96.286680000000004</v>
      </c>
      <c r="T59" s="6">
        <v>25.577559999999998</v>
      </c>
      <c r="U59" s="6">
        <v>0</v>
      </c>
      <c r="V59" s="6" t="s">
        <v>125</v>
      </c>
      <c r="W59" s="6">
        <v>926</v>
      </c>
      <c r="X59" s="6" t="s">
        <v>538</v>
      </c>
      <c r="Y59" s="6">
        <v>5</v>
      </c>
      <c r="Z59" s="6">
        <v>10</v>
      </c>
      <c r="AA59" s="6">
        <v>2015</v>
      </c>
      <c r="AB59" s="6" t="s">
        <v>538</v>
      </c>
      <c r="AC59" s="6"/>
      <c r="AD59" s="6" t="s">
        <v>539</v>
      </c>
      <c r="AE59" s="6"/>
      <c r="AF59" s="6">
        <v>23</v>
      </c>
      <c r="AG59" s="6">
        <v>9</v>
      </c>
      <c r="AH59" s="6">
        <v>2015</v>
      </c>
      <c r="AI59" s="6">
        <v>23</v>
      </c>
      <c r="AJ59" s="6">
        <v>9</v>
      </c>
      <c r="AK59" s="6">
        <v>2015</v>
      </c>
      <c r="AL59" s="6"/>
      <c r="AM59" s="6" t="s">
        <v>540</v>
      </c>
      <c r="AN59" s="6" t="s">
        <v>541</v>
      </c>
      <c r="AO59" s="6">
        <v>36</v>
      </c>
      <c r="AP59" s="6"/>
      <c r="AQ59" s="6" t="s">
        <v>587</v>
      </c>
      <c r="AR59" s="6" t="s">
        <v>548</v>
      </c>
      <c r="AS59" s="6">
        <v>40</v>
      </c>
      <c r="AT59" s="6"/>
      <c r="AU59" s="6" t="s">
        <v>588</v>
      </c>
      <c r="AV59" s="6" t="s">
        <v>541</v>
      </c>
      <c r="AW59" s="6">
        <v>42</v>
      </c>
      <c r="AX59" s="6"/>
      <c r="AY59" s="6"/>
      <c r="AZ59" s="6"/>
      <c r="BA59" s="6"/>
      <c r="BB59" s="6"/>
      <c r="BC59" s="6"/>
      <c r="BD59" s="6"/>
      <c r="BE59" s="6"/>
      <c r="BF59" s="6"/>
      <c r="BG59" s="6">
        <v>1</v>
      </c>
      <c r="BH59" s="6">
        <v>2012</v>
      </c>
      <c r="BI59" s="6">
        <v>60</v>
      </c>
      <c r="BJ59" s="6">
        <v>25</v>
      </c>
      <c r="BK59" s="6">
        <v>20</v>
      </c>
      <c r="BL59" s="6"/>
      <c r="BM59" s="6">
        <v>85</v>
      </c>
      <c r="BN59" s="6">
        <v>30</v>
      </c>
      <c r="BO59" s="6">
        <v>25</v>
      </c>
      <c r="BP59" s="6"/>
      <c r="BQ59" s="6" t="s">
        <v>13</v>
      </c>
      <c r="BR59" s="6">
        <v>3</v>
      </c>
      <c r="BS59" s="6"/>
      <c r="BT59" s="6" t="b">
        <v>0</v>
      </c>
      <c r="BU59" s="6" t="b">
        <v>1</v>
      </c>
      <c r="BV59" s="6" t="s">
        <v>538</v>
      </c>
      <c r="BW59" s="6" t="s">
        <v>1378</v>
      </c>
      <c r="BX59" s="6" t="s">
        <v>1379</v>
      </c>
      <c r="BY59" s="6" t="b">
        <v>1</v>
      </c>
      <c r="BZ59" s="6" t="s">
        <v>321</v>
      </c>
      <c r="CA59" s="6" t="b">
        <v>0</v>
      </c>
      <c r="CB59" s="6" t="b">
        <v>0</v>
      </c>
      <c r="CC59" s="6" t="b">
        <v>1</v>
      </c>
      <c r="CD59" s="6" t="b">
        <v>1</v>
      </c>
      <c r="CE59" s="6" t="b">
        <v>1</v>
      </c>
      <c r="CF59" s="6" t="b">
        <v>0</v>
      </c>
      <c r="CG59" s="6">
        <v>3</v>
      </c>
      <c r="CH59" s="6">
        <v>2</v>
      </c>
      <c r="CI59" s="6">
        <v>5</v>
      </c>
      <c r="CJ59" s="6"/>
      <c r="CK59" s="6"/>
      <c r="CL59" s="6"/>
      <c r="CM59" s="6">
        <v>41</v>
      </c>
      <c r="CN59" s="6">
        <v>196</v>
      </c>
      <c r="CO59" s="6">
        <v>41</v>
      </c>
      <c r="CP59" s="6"/>
      <c r="CQ59" s="6"/>
      <c r="CR59" s="6"/>
      <c r="CS59" s="6"/>
      <c r="CT59" s="6"/>
      <c r="CU59" s="6"/>
      <c r="CV59" s="6"/>
      <c r="CW59" s="6"/>
      <c r="CX59" s="6" t="b">
        <v>1</v>
      </c>
      <c r="CY59" s="6"/>
      <c r="CZ59" s="6" t="b">
        <v>1</v>
      </c>
      <c r="DA59" s="6">
        <v>3</v>
      </c>
      <c r="DB59" s="6">
        <v>2</v>
      </c>
      <c r="DC59" s="6">
        <v>10</v>
      </c>
      <c r="DD59" s="6">
        <v>1</v>
      </c>
      <c r="DE59" s="6">
        <v>13</v>
      </c>
      <c r="DF59" s="6">
        <v>3</v>
      </c>
      <c r="DG59" s="6"/>
      <c r="DH59" s="6">
        <v>1</v>
      </c>
      <c r="DI59" s="6" t="b">
        <v>1</v>
      </c>
      <c r="DJ59" s="6" t="b">
        <v>1</v>
      </c>
      <c r="DK59" s="6" t="b">
        <v>1</v>
      </c>
      <c r="DL59" s="6" t="b">
        <v>0</v>
      </c>
      <c r="DM59" s="6" t="b">
        <v>1</v>
      </c>
      <c r="DN59" s="6" t="b">
        <v>0</v>
      </c>
      <c r="DO59" s="6" t="b">
        <v>0</v>
      </c>
      <c r="DP59" s="6"/>
      <c r="DQ59" s="6" t="b">
        <v>0</v>
      </c>
      <c r="DR59" s="6"/>
      <c r="DS59" s="6" t="b">
        <v>1</v>
      </c>
      <c r="DT59" s="6">
        <v>5</v>
      </c>
      <c r="DU59" s="6" t="b">
        <v>0</v>
      </c>
      <c r="DV59" s="6"/>
      <c r="DW59" s="6" t="b">
        <v>0</v>
      </c>
      <c r="DX59" s="6"/>
      <c r="DY59" s="6"/>
    </row>
    <row r="60" spans="1:129" x14ac:dyDescent="0.25">
      <c r="A60" s="6" t="s">
        <v>0</v>
      </c>
      <c r="B60" s="6" t="s">
        <v>5</v>
      </c>
      <c r="C60" s="6" t="s">
        <v>716</v>
      </c>
      <c r="D60" s="6" t="s">
        <v>717</v>
      </c>
      <c r="E60" s="6" t="s">
        <v>209</v>
      </c>
      <c r="F60" s="6" t="s">
        <v>98</v>
      </c>
      <c r="G60" s="6">
        <v>1295</v>
      </c>
      <c r="H60" s="6">
        <v>6509</v>
      </c>
      <c r="I60" s="6"/>
      <c r="J60" s="6">
        <v>6258</v>
      </c>
      <c r="K60" s="6">
        <v>1351</v>
      </c>
      <c r="L60" s="6">
        <v>6868</v>
      </c>
      <c r="M60" s="6" t="s">
        <v>0</v>
      </c>
      <c r="N60" s="6" t="s">
        <v>5</v>
      </c>
      <c r="O60" s="6" t="s">
        <v>681</v>
      </c>
      <c r="P60" s="6" t="s">
        <v>681</v>
      </c>
      <c r="Q60" s="6" t="s">
        <v>716</v>
      </c>
      <c r="R60" s="6" t="s">
        <v>717</v>
      </c>
      <c r="S60" s="6">
        <v>97.546893999999995</v>
      </c>
      <c r="T60" s="6">
        <v>24.755253</v>
      </c>
      <c r="U60" s="6">
        <v>316</v>
      </c>
      <c r="V60" s="6" t="s">
        <v>98</v>
      </c>
      <c r="W60" s="6">
        <v>876</v>
      </c>
      <c r="X60" s="6" t="s">
        <v>1136</v>
      </c>
      <c r="Y60" s="6">
        <v>30</v>
      </c>
      <c r="Z60" s="6">
        <v>10</v>
      </c>
      <c r="AA60" s="6">
        <v>2015</v>
      </c>
      <c r="AB60" s="6" t="s">
        <v>691</v>
      </c>
      <c r="AC60" s="6"/>
      <c r="AD60" s="6" t="s">
        <v>539</v>
      </c>
      <c r="AE60" s="6"/>
      <c r="AF60" s="6">
        <v>23</v>
      </c>
      <c r="AG60" s="6">
        <v>9</v>
      </c>
      <c r="AH60" s="6">
        <v>2015</v>
      </c>
      <c r="AI60" s="6">
        <v>24</v>
      </c>
      <c r="AJ60" s="6">
        <v>9</v>
      </c>
      <c r="AK60" s="6">
        <v>2015</v>
      </c>
      <c r="AL60" s="6"/>
      <c r="AM60" s="6" t="s">
        <v>540</v>
      </c>
      <c r="AN60" s="6" t="s">
        <v>541</v>
      </c>
      <c r="AO60" s="6">
        <v>50</v>
      </c>
      <c r="AP60" s="6"/>
      <c r="AQ60" s="6" t="s">
        <v>1154</v>
      </c>
      <c r="AR60" s="6" t="s">
        <v>541</v>
      </c>
      <c r="AS60" s="6">
        <v>40</v>
      </c>
      <c r="AT60" s="6"/>
      <c r="AU60" s="6" t="s">
        <v>1380</v>
      </c>
      <c r="AV60" s="6" t="s">
        <v>548</v>
      </c>
      <c r="AW60" s="6">
        <v>38</v>
      </c>
      <c r="AX60" s="6"/>
      <c r="AY60" s="6" t="s">
        <v>1381</v>
      </c>
      <c r="AZ60" s="6" t="s">
        <v>541</v>
      </c>
      <c r="BA60" s="6">
        <v>45</v>
      </c>
      <c r="BB60" s="6"/>
      <c r="BC60" s="6"/>
      <c r="BD60" s="6"/>
      <c r="BE60" s="6"/>
      <c r="BF60" s="6"/>
      <c r="BG60" s="6">
        <v>6</v>
      </c>
      <c r="BH60" s="6">
        <v>2011</v>
      </c>
      <c r="BI60" s="6">
        <v>20</v>
      </c>
      <c r="BJ60" s="6">
        <v>5</v>
      </c>
      <c r="BK60" s="6">
        <v>2</v>
      </c>
      <c r="BL60" s="6"/>
      <c r="BM60" s="6">
        <v>20</v>
      </c>
      <c r="BN60" s="6">
        <v>5</v>
      </c>
      <c r="BO60" s="6">
        <v>2</v>
      </c>
      <c r="BP60" s="6"/>
      <c r="BQ60" s="6"/>
      <c r="BR60" s="6"/>
      <c r="BS60" s="6"/>
      <c r="BT60" s="6" t="b">
        <v>1</v>
      </c>
      <c r="BU60" s="6" t="b">
        <v>1</v>
      </c>
      <c r="BV60" s="6" t="s">
        <v>706</v>
      </c>
      <c r="BW60" s="6" t="s">
        <v>1382</v>
      </c>
      <c r="BX60" s="6" t="s">
        <v>1383</v>
      </c>
      <c r="BY60" s="6" t="b">
        <v>1</v>
      </c>
      <c r="BZ60" s="6" t="s">
        <v>321</v>
      </c>
      <c r="CA60" s="6" t="b">
        <v>1</v>
      </c>
      <c r="CB60" s="6" t="b">
        <v>0</v>
      </c>
      <c r="CC60" s="6" t="b">
        <v>0</v>
      </c>
      <c r="CD60" s="6" t="b">
        <v>1</v>
      </c>
      <c r="CE60" s="6" t="b">
        <v>1</v>
      </c>
      <c r="CF60" s="6" t="b">
        <v>1</v>
      </c>
      <c r="CG60" s="6"/>
      <c r="CH60" s="6"/>
      <c r="CI60" s="6"/>
      <c r="CJ60" s="6"/>
      <c r="CK60" s="6"/>
      <c r="CL60" s="6"/>
      <c r="CM60" s="6"/>
      <c r="CN60" s="6">
        <v>6258</v>
      </c>
      <c r="CO60" s="6">
        <v>1351</v>
      </c>
      <c r="CP60" s="6">
        <v>425</v>
      </c>
      <c r="CQ60" s="6">
        <v>975</v>
      </c>
      <c r="CR60" s="6" t="s">
        <v>322</v>
      </c>
      <c r="CS60" s="6"/>
      <c r="CT60" s="6">
        <v>20</v>
      </c>
      <c r="CU60" s="6">
        <v>140</v>
      </c>
      <c r="CV60" s="6" t="s">
        <v>326</v>
      </c>
      <c r="CW60" s="6"/>
      <c r="CX60" s="6" t="b">
        <v>1</v>
      </c>
      <c r="CY60" s="6">
        <v>10</v>
      </c>
      <c r="CZ60" s="6" t="b">
        <v>1</v>
      </c>
      <c r="DA60" s="6">
        <v>7</v>
      </c>
      <c r="DB60" s="6">
        <v>2</v>
      </c>
      <c r="DC60" s="6">
        <v>2</v>
      </c>
      <c r="DD60" s="6"/>
      <c r="DE60" s="6">
        <v>9</v>
      </c>
      <c r="DF60" s="6">
        <v>2</v>
      </c>
      <c r="DG60" s="6">
        <v>8</v>
      </c>
      <c r="DH60" s="6">
        <v>2</v>
      </c>
      <c r="DI60" s="6" t="b">
        <v>1</v>
      </c>
      <c r="DJ60" s="6" t="b">
        <v>1</v>
      </c>
      <c r="DK60" s="6" t="b">
        <v>0</v>
      </c>
      <c r="DL60" s="6" t="b">
        <v>0</v>
      </c>
      <c r="DM60" s="6" t="b">
        <v>1</v>
      </c>
      <c r="DN60" s="6" t="b">
        <v>1</v>
      </c>
      <c r="DO60" s="6" t="b">
        <v>0</v>
      </c>
      <c r="DP60" s="6"/>
      <c r="DQ60" s="6" t="b">
        <v>0</v>
      </c>
      <c r="DR60" s="6"/>
      <c r="DS60" s="6" t="b">
        <v>1</v>
      </c>
      <c r="DT60" s="6">
        <v>81</v>
      </c>
      <c r="DU60" s="6" t="b">
        <v>0</v>
      </c>
      <c r="DV60" s="6"/>
      <c r="DW60" s="6" t="b">
        <v>1</v>
      </c>
      <c r="DX60" s="6"/>
      <c r="DY60" s="6" t="s">
        <v>1384</v>
      </c>
    </row>
    <row r="61" spans="1:129" x14ac:dyDescent="0.25">
      <c r="A61" s="6" t="s">
        <v>0</v>
      </c>
      <c r="B61" s="6" t="s">
        <v>4</v>
      </c>
      <c r="C61" s="6" t="s">
        <v>253</v>
      </c>
      <c r="D61" s="6" t="s">
        <v>254</v>
      </c>
      <c r="E61" s="6" t="s">
        <v>97</v>
      </c>
      <c r="F61" s="6" t="s">
        <v>98</v>
      </c>
      <c r="G61" s="6">
        <v>6</v>
      </c>
      <c r="H61" s="6">
        <v>36</v>
      </c>
      <c r="I61" s="6">
        <v>6</v>
      </c>
      <c r="J61" s="6">
        <v>36</v>
      </c>
      <c r="K61" s="6">
        <v>6</v>
      </c>
      <c r="L61" s="6">
        <v>36</v>
      </c>
      <c r="M61" s="6" t="s">
        <v>0</v>
      </c>
      <c r="N61" s="6" t="s">
        <v>4</v>
      </c>
      <c r="O61" s="6" t="s">
        <v>536</v>
      </c>
      <c r="P61" s="6" t="s">
        <v>560</v>
      </c>
      <c r="Q61" s="6" t="s">
        <v>253</v>
      </c>
      <c r="R61" s="6" t="s">
        <v>254</v>
      </c>
      <c r="S61" s="6">
        <v>97.403878500000005</v>
      </c>
      <c r="T61" s="6">
        <v>25.377038166666701</v>
      </c>
      <c r="U61" s="6">
        <v>0</v>
      </c>
      <c r="V61" s="6" t="s">
        <v>98</v>
      </c>
      <c r="W61" s="6">
        <v>864</v>
      </c>
      <c r="X61" s="6" t="s">
        <v>545</v>
      </c>
      <c r="Y61" s="6">
        <v>20</v>
      </c>
      <c r="Z61" s="6">
        <v>10</v>
      </c>
      <c r="AA61" s="6">
        <v>2015</v>
      </c>
      <c r="AB61" s="6" t="s">
        <v>544</v>
      </c>
      <c r="AC61" s="6"/>
      <c r="AD61" s="6" t="s">
        <v>539</v>
      </c>
      <c r="AE61" s="6"/>
      <c r="AF61" s="6">
        <v>17</v>
      </c>
      <c r="AG61" s="6">
        <v>9</v>
      </c>
      <c r="AH61" s="6">
        <v>2015</v>
      </c>
      <c r="AI61" s="6">
        <v>20</v>
      </c>
      <c r="AJ61" s="6">
        <v>9</v>
      </c>
      <c r="AK61" s="6">
        <v>2015</v>
      </c>
      <c r="AL61" s="6"/>
      <c r="AM61" s="6" t="s">
        <v>588</v>
      </c>
      <c r="AN61" s="6" t="s">
        <v>541</v>
      </c>
      <c r="AO61" s="6">
        <v>50</v>
      </c>
      <c r="AP61" s="6"/>
      <c r="AQ61" s="6" t="s">
        <v>588</v>
      </c>
      <c r="AR61" s="6" t="s">
        <v>548</v>
      </c>
      <c r="AS61" s="6">
        <v>50</v>
      </c>
      <c r="AT61" s="6"/>
      <c r="AU61" s="6"/>
      <c r="AV61" s="6"/>
      <c r="AW61" s="6"/>
      <c r="AX61" s="6"/>
      <c r="AY61" s="6"/>
      <c r="AZ61" s="6"/>
      <c r="BA61" s="6"/>
      <c r="BB61" s="6"/>
      <c r="BC61" s="6"/>
      <c r="BD61" s="6"/>
      <c r="BE61" s="6"/>
      <c r="BF61" s="6"/>
      <c r="BG61" s="6">
        <v>4</v>
      </c>
      <c r="BH61" s="6">
        <v>2012</v>
      </c>
      <c r="BI61" s="6"/>
      <c r="BJ61" s="6"/>
      <c r="BK61" s="6"/>
      <c r="BL61" s="6"/>
      <c r="BM61" s="6"/>
      <c r="BN61" s="6"/>
      <c r="BO61" s="6"/>
      <c r="BP61" s="6"/>
      <c r="BQ61" s="6"/>
      <c r="BR61" s="6"/>
      <c r="BS61" s="6"/>
      <c r="BT61" s="6" t="b">
        <v>0</v>
      </c>
      <c r="BU61" s="6" t="b">
        <v>1</v>
      </c>
      <c r="BV61" s="6" t="s">
        <v>545</v>
      </c>
      <c r="BW61" s="6" t="s">
        <v>561</v>
      </c>
      <c r="BX61" s="6" t="s">
        <v>1385</v>
      </c>
      <c r="BY61" s="6" t="b">
        <v>1</v>
      </c>
      <c r="BZ61" s="6" t="s">
        <v>321</v>
      </c>
      <c r="CA61" s="6" t="b">
        <v>1</v>
      </c>
      <c r="CB61" s="6" t="b">
        <v>0</v>
      </c>
      <c r="CC61" s="6" t="b">
        <v>0</v>
      </c>
      <c r="CD61" s="6" t="b">
        <v>1</v>
      </c>
      <c r="CE61" s="6" t="b">
        <v>1</v>
      </c>
      <c r="CF61" s="6" t="b">
        <v>1</v>
      </c>
      <c r="CG61" s="6"/>
      <c r="CH61" s="6"/>
      <c r="CI61" s="6"/>
      <c r="CJ61" s="6"/>
      <c r="CK61" s="6"/>
      <c r="CL61" s="6"/>
      <c r="CM61" s="6">
        <v>6</v>
      </c>
      <c r="CN61" s="6">
        <v>36</v>
      </c>
      <c r="CO61" s="6">
        <v>6</v>
      </c>
      <c r="CP61" s="6"/>
      <c r="CQ61" s="6"/>
      <c r="CR61" s="6"/>
      <c r="CS61" s="6"/>
      <c r="CT61" s="6"/>
      <c r="CU61" s="6"/>
      <c r="CV61" s="6"/>
      <c r="CW61" s="6"/>
      <c r="CX61" s="6" t="b">
        <v>1</v>
      </c>
      <c r="CY61" s="6"/>
      <c r="CZ61" s="6" t="b">
        <v>1</v>
      </c>
      <c r="DA61" s="6">
        <v>1</v>
      </c>
      <c r="DB61" s="6">
        <v>2</v>
      </c>
      <c r="DC61" s="6"/>
      <c r="DD61" s="6"/>
      <c r="DE61" s="6">
        <v>1</v>
      </c>
      <c r="DF61" s="6">
        <v>2</v>
      </c>
      <c r="DG61" s="6">
        <v>1</v>
      </c>
      <c r="DH61" s="6">
        <v>0</v>
      </c>
      <c r="DI61" s="6" t="b">
        <v>1</v>
      </c>
      <c r="DJ61" s="6" t="b">
        <v>1</v>
      </c>
      <c r="DK61" s="6" t="b">
        <v>0</v>
      </c>
      <c r="DL61" s="6" t="b">
        <v>0</v>
      </c>
      <c r="DM61" s="6" t="b">
        <v>0</v>
      </c>
      <c r="DN61" s="6" t="b">
        <v>0</v>
      </c>
      <c r="DO61" s="6" t="b">
        <v>0</v>
      </c>
      <c r="DP61" s="6"/>
      <c r="DQ61" s="6" t="b">
        <v>0</v>
      </c>
      <c r="DR61" s="6"/>
      <c r="DS61" s="6" t="b">
        <v>0</v>
      </c>
      <c r="DT61" s="6"/>
      <c r="DU61" s="6" t="b">
        <v>0</v>
      </c>
      <c r="DV61" s="6"/>
      <c r="DW61" s="6" t="b">
        <v>0</v>
      </c>
      <c r="DX61" s="6"/>
      <c r="DY61" s="6"/>
    </row>
    <row r="62" spans="1:129" x14ac:dyDescent="0.25">
      <c r="A62" s="6" t="s">
        <v>0</v>
      </c>
      <c r="B62" s="6" t="s">
        <v>7</v>
      </c>
      <c r="C62" s="6" t="s">
        <v>735</v>
      </c>
      <c r="D62" s="6" t="s">
        <v>736</v>
      </c>
      <c r="E62" s="6" t="s">
        <v>97</v>
      </c>
      <c r="F62" s="6" t="s">
        <v>98</v>
      </c>
      <c r="G62" s="6">
        <v>14</v>
      </c>
      <c r="H62" s="6">
        <v>74</v>
      </c>
      <c r="I62" s="6">
        <v>14</v>
      </c>
      <c r="J62" s="6">
        <v>68</v>
      </c>
      <c r="K62" s="6">
        <v>14</v>
      </c>
      <c r="L62" s="6">
        <v>68</v>
      </c>
      <c r="M62" s="6" t="s">
        <v>0</v>
      </c>
      <c r="N62" s="6" t="s">
        <v>7</v>
      </c>
      <c r="O62" s="6" t="s">
        <v>646</v>
      </c>
      <c r="P62" s="6" t="s">
        <v>737</v>
      </c>
      <c r="Q62" s="6" t="s">
        <v>735</v>
      </c>
      <c r="R62" s="6" t="s">
        <v>736</v>
      </c>
      <c r="S62" s="6">
        <v>97.240639999999999</v>
      </c>
      <c r="T62" s="6">
        <v>24.24953</v>
      </c>
      <c r="U62" s="6">
        <v>0</v>
      </c>
      <c r="V62" s="6" t="s">
        <v>98</v>
      </c>
      <c r="W62" s="6">
        <v>815</v>
      </c>
      <c r="X62" s="6" t="s">
        <v>1216</v>
      </c>
      <c r="Y62" s="6">
        <v>16</v>
      </c>
      <c r="Z62" s="6">
        <v>9</v>
      </c>
      <c r="AA62" s="6">
        <v>2015</v>
      </c>
      <c r="AB62" s="6" t="s">
        <v>544</v>
      </c>
      <c r="AC62" s="6"/>
      <c r="AD62" s="6" t="s">
        <v>539</v>
      </c>
      <c r="AE62" s="6"/>
      <c r="AF62" s="6">
        <v>15</v>
      </c>
      <c r="AG62" s="6">
        <v>9</v>
      </c>
      <c r="AH62" s="6">
        <v>2015</v>
      </c>
      <c r="AI62" s="6">
        <v>16</v>
      </c>
      <c r="AJ62" s="6">
        <v>9</v>
      </c>
      <c r="AK62" s="6">
        <v>2015</v>
      </c>
      <c r="AL62" s="6"/>
      <c r="AM62" s="6" t="s">
        <v>540</v>
      </c>
      <c r="AN62" s="6" t="s">
        <v>541</v>
      </c>
      <c r="AO62" s="6">
        <v>45</v>
      </c>
      <c r="AP62" s="6"/>
      <c r="AQ62" s="6"/>
      <c r="AR62" s="6"/>
      <c r="AS62" s="6"/>
      <c r="AT62" s="6"/>
      <c r="AU62" s="6"/>
      <c r="AV62" s="6"/>
      <c r="AW62" s="6"/>
      <c r="AX62" s="6"/>
      <c r="AY62" s="6"/>
      <c r="AZ62" s="6"/>
      <c r="BA62" s="6"/>
      <c r="BB62" s="6"/>
      <c r="BC62" s="6"/>
      <c r="BD62" s="6"/>
      <c r="BE62" s="6"/>
      <c r="BF62" s="6"/>
      <c r="BG62" s="6">
        <v>8</v>
      </c>
      <c r="BH62" s="6">
        <v>2011</v>
      </c>
      <c r="BI62" s="6"/>
      <c r="BJ62" s="6"/>
      <c r="BK62" s="6"/>
      <c r="BL62" s="6"/>
      <c r="BM62" s="6"/>
      <c r="BN62" s="6"/>
      <c r="BO62" s="6"/>
      <c r="BP62" s="6"/>
      <c r="BQ62" s="6"/>
      <c r="BR62" s="6"/>
      <c r="BS62" s="6"/>
      <c r="BT62" s="6" t="b">
        <v>0</v>
      </c>
      <c r="BU62" s="6" t="b">
        <v>1</v>
      </c>
      <c r="BV62" s="6" t="s">
        <v>545</v>
      </c>
      <c r="BW62" s="6" t="s">
        <v>1386</v>
      </c>
      <c r="BX62" s="6" t="s">
        <v>738</v>
      </c>
      <c r="BY62" s="6" t="b">
        <v>1</v>
      </c>
      <c r="BZ62" s="6" t="s">
        <v>321</v>
      </c>
      <c r="CA62" s="6" t="b">
        <v>0</v>
      </c>
      <c r="CB62" s="6" t="b">
        <v>0</v>
      </c>
      <c r="CC62" s="6" t="b">
        <v>0</v>
      </c>
      <c r="CD62" s="6" t="b">
        <v>1</v>
      </c>
      <c r="CE62" s="6" t="b">
        <v>1</v>
      </c>
      <c r="CF62" s="6" t="b">
        <v>1</v>
      </c>
      <c r="CG62" s="6"/>
      <c r="CH62" s="6"/>
      <c r="CI62" s="6"/>
      <c r="CJ62" s="6"/>
      <c r="CK62" s="6"/>
      <c r="CL62" s="6"/>
      <c r="CM62" s="6">
        <v>14</v>
      </c>
      <c r="CN62" s="6">
        <v>68</v>
      </c>
      <c r="CO62" s="6">
        <v>14</v>
      </c>
      <c r="CP62" s="6"/>
      <c r="CQ62" s="6"/>
      <c r="CR62" s="6"/>
      <c r="CS62" s="6"/>
      <c r="CT62" s="6"/>
      <c r="CU62" s="6"/>
      <c r="CV62" s="6"/>
      <c r="CW62" s="6"/>
      <c r="CX62" s="6" t="b">
        <v>1</v>
      </c>
      <c r="CY62" s="6">
        <v>1</v>
      </c>
      <c r="CZ62" s="6" t="b">
        <v>1</v>
      </c>
      <c r="DA62" s="6">
        <v>4</v>
      </c>
      <c r="DB62" s="6"/>
      <c r="DC62" s="6">
        <v>1</v>
      </c>
      <c r="DD62" s="6">
        <v>1</v>
      </c>
      <c r="DE62" s="6">
        <v>5</v>
      </c>
      <c r="DF62" s="6">
        <v>1</v>
      </c>
      <c r="DG62" s="6">
        <v>1</v>
      </c>
      <c r="DH62" s="6"/>
      <c r="DI62" s="6" t="b">
        <v>1</v>
      </c>
      <c r="DJ62" s="6" t="b">
        <v>0</v>
      </c>
      <c r="DK62" s="6" t="b">
        <v>0</v>
      </c>
      <c r="DL62" s="6" t="b">
        <v>0</v>
      </c>
      <c r="DM62" s="6" t="b">
        <v>0</v>
      </c>
      <c r="DN62" s="6" t="b">
        <v>0</v>
      </c>
      <c r="DO62" s="6" t="b">
        <v>0</v>
      </c>
      <c r="DP62" s="6"/>
      <c r="DQ62" s="6" t="b">
        <v>0</v>
      </c>
      <c r="DR62" s="6"/>
      <c r="DS62" s="6" t="b">
        <v>0</v>
      </c>
      <c r="DT62" s="6"/>
      <c r="DU62" s="6" t="b">
        <v>0</v>
      </c>
      <c r="DV62" s="6"/>
      <c r="DW62" s="6" t="b">
        <v>0</v>
      </c>
      <c r="DX62" s="6"/>
      <c r="DY62" s="6"/>
    </row>
    <row r="63" spans="1:129" x14ac:dyDescent="0.25">
      <c r="A63" s="6" t="s">
        <v>0</v>
      </c>
      <c r="B63" s="6" t="s">
        <v>13</v>
      </c>
      <c r="C63" s="6" t="s">
        <v>193</v>
      </c>
      <c r="D63" s="6" t="s">
        <v>194</v>
      </c>
      <c r="E63" s="6" t="s">
        <v>97</v>
      </c>
      <c r="F63" s="6" t="s">
        <v>125</v>
      </c>
      <c r="G63" s="6">
        <v>21</v>
      </c>
      <c r="H63" s="6">
        <v>93</v>
      </c>
      <c r="I63" s="6">
        <v>20</v>
      </c>
      <c r="J63" s="6">
        <v>78</v>
      </c>
      <c r="K63" s="6">
        <v>20</v>
      </c>
      <c r="L63" s="6">
        <v>80</v>
      </c>
      <c r="M63" s="6" t="s">
        <v>0</v>
      </c>
      <c r="N63" s="6" t="s">
        <v>13</v>
      </c>
      <c r="O63" s="6" t="s">
        <v>612</v>
      </c>
      <c r="P63" s="6" t="s">
        <v>612</v>
      </c>
      <c r="Q63" s="6" t="s">
        <v>193</v>
      </c>
      <c r="R63" s="6" t="s">
        <v>194</v>
      </c>
      <c r="S63" s="6">
        <v>96.306910999999999</v>
      </c>
      <c r="T63" s="6">
        <v>25.599250000000001</v>
      </c>
      <c r="U63" s="6">
        <v>0</v>
      </c>
      <c r="V63" s="6" t="s">
        <v>125</v>
      </c>
      <c r="W63" s="6">
        <v>928</v>
      </c>
      <c r="X63" s="6" t="s">
        <v>538</v>
      </c>
      <c r="Y63" s="6">
        <v>1</v>
      </c>
      <c r="Z63" s="6">
        <v>10</v>
      </c>
      <c r="AA63" s="6">
        <v>2015</v>
      </c>
      <c r="AB63" s="6" t="s">
        <v>538</v>
      </c>
      <c r="AC63" s="6"/>
      <c r="AD63" s="6" t="s">
        <v>539</v>
      </c>
      <c r="AE63" s="6"/>
      <c r="AF63" s="6">
        <v>21</v>
      </c>
      <c r="AG63" s="6">
        <v>9</v>
      </c>
      <c r="AH63" s="6">
        <v>2015</v>
      </c>
      <c r="AI63" s="6">
        <v>21</v>
      </c>
      <c r="AJ63" s="6">
        <v>9</v>
      </c>
      <c r="AK63" s="6">
        <v>2015</v>
      </c>
      <c r="AL63" s="6"/>
      <c r="AM63" s="6" t="s">
        <v>540</v>
      </c>
      <c r="AN63" s="6" t="s">
        <v>548</v>
      </c>
      <c r="AO63" s="6">
        <v>30</v>
      </c>
      <c r="AP63" s="6"/>
      <c r="AQ63" s="6" t="s">
        <v>588</v>
      </c>
      <c r="AR63" s="6" t="s">
        <v>541</v>
      </c>
      <c r="AS63" s="6">
        <v>26</v>
      </c>
      <c r="AT63" s="6"/>
      <c r="AU63" s="6" t="s">
        <v>587</v>
      </c>
      <c r="AV63" s="6" t="s">
        <v>548</v>
      </c>
      <c r="AW63" s="6">
        <v>34</v>
      </c>
      <c r="AX63" s="6"/>
      <c r="AY63" s="6"/>
      <c r="AZ63" s="6"/>
      <c r="BA63" s="6"/>
      <c r="BB63" s="6"/>
      <c r="BC63" s="6"/>
      <c r="BD63" s="6"/>
      <c r="BE63" s="6"/>
      <c r="BF63" s="6"/>
      <c r="BG63" s="6">
        <v>8</v>
      </c>
      <c r="BH63" s="6">
        <v>2012</v>
      </c>
      <c r="BI63" s="6">
        <v>40</v>
      </c>
      <c r="BJ63" s="6">
        <v>15</v>
      </c>
      <c r="BK63" s="6">
        <v>10</v>
      </c>
      <c r="BL63" s="6"/>
      <c r="BM63" s="6">
        <v>45</v>
      </c>
      <c r="BN63" s="6">
        <v>15</v>
      </c>
      <c r="BO63" s="6">
        <v>10</v>
      </c>
      <c r="BP63" s="6"/>
      <c r="BQ63" s="6" t="s">
        <v>13</v>
      </c>
      <c r="BR63" s="6">
        <v>2</v>
      </c>
      <c r="BS63" s="6"/>
      <c r="BT63" s="6" t="b">
        <v>0</v>
      </c>
      <c r="BU63" s="6" t="b">
        <v>1</v>
      </c>
      <c r="BV63" s="6" t="s">
        <v>538</v>
      </c>
      <c r="BW63" s="6" t="s">
        <v>1387</v>
      </c>
      <c r="BX63" s="6" t="s">
        <v>613</v>
      </c>
      <c r="BY63" s="6" t="b">
        <v>1</v>
      </c>
      <c r="BZ63" s="6" t="s">
        <v>321</v>
      </c>
      <c r="CA63" s="6" t="b">
        <v>0</v>
      </c>
      <c r="CB63" s="6" t="b">
        <v>0</v>
      </c>
      <c r="CC63" s="6" t="b">
        <v>1</v>
      </c>
      <c r="CD63" s="6" t="b">
        <v>1</v>
      </c>
      <c r="CE63" s="6" t="b">
        <v>1</v>
      </c>
      <c r="CF63" s="6" t="b">
        <v>0</v>
      </c>
      <c r="CG63" s="6">
        <v>0</v>
      </c>
      <c r="CH63" s="6">
        <v>0</v>
      </c>
      <c r="CI63" s="6">
        <v>0</v>
      </c>
      <c r="CJ63" s="6">
        <v>0</v>
      </c>
      <c r="CK63" s="6">
        <v>0</v>
      </c>
      <c r="CL63" s="6">
        <v>0</v>
      </c>
      <c r="CM63" s="6">
        <v>20</v>
      </c>
      <c r="CN63" s="6">
        <v>78</v>
      </c>
      <c r="CO63" s="6">
        <v>20</v>
      </c>
      <c r="CP63" s="6"/>
      <c r="CQ63" s="6"/>
      <c r="CR63" s="6"/>
      <c r="CS63" s="6"/>
      <c r="CT63" s="6">
        <v>1</v>
      </c>
      <c r="CU63" s="6">
        <v>3</v>
      </c>
      <c r="CV63" s="6" t="s">
        <v>326</v>
      </c>
      <c r="CW63" s="6"/>
      <c r="CX63" s="6" t="b">
        <v>1</v>
      </c>
      <c r="CY63" s="6"/>
      <c r="CZ63" s="6" t="b">
        <v>1</v>
      </c>
      <c r="DA63" s="6"/>
      <c r="DB63" s="6">
        <v>2</v>
      </c>
      <c r="DC63" s="6">
        <v>1</v>
      </c>
      <c r="DD63" s="6">
        <v>2</v>
      </c>
      <c r="DE63" s="6">
        <v>1</v>
      </c>
      <c r="DF63" s="6">
        <v>4</v>
      </c>
      <c r="DG63" s="6"/>
      <c r="DH63" s="6">
        <v>1</v>
      </c>
      <c r="DI63" s="6" t="b">
        <v>0</v>
      </c>
      <c r="DJ63" s="6" t="b">
        <v>1</v>
      </c>
      <c r="DK63" s="6" t="b">
        <v>0</v>
      </c>
      <c r="DL63" s="6" t="b">
        <v>0</v>
      </c>
      <c r="DM63" s="6" t="b">
        <v>1</v>
      </c>
      <c r="DN63" s="6" t="b">
        <v>0</v>
      </c>
      <c r="DO63" s="6" t="b">
        <v>0</v>
      </c>
      <c r="DP63" s="6"/>
      <c r="DQ63" s="6" t="b">
        <v>0</v>
      </c>
      <c r="DR63" s="6"/>
      <c r="DS63" s="6" t="b">
        <v>1</v>
      </c>
      <c r="DT63" s="6">
        <v>2</v>
      </c>
      <c r="DU63" s="6" t="b">
        <v>0</v>
      </c>
      <c r="DV63" s="6"/>
      <c r="DW63" s="6" t="b">
        <v>0</v>
      </c>
      <c r="DX63" s="6"/>
      <c r="DY63" s="6"/>
    </row>
    <row r="64" spans="1:129" x14ac:dyDescent="0.25">
      <c r="A64" s="6" t="s">
        <v>0</v>
      </c>
      <c r="B64" s="6" t="s">
        <v>5</v>
      </c>
      <c r="C64" s="6" t="s">
        <v>840</v>
      </c>
      <c r="D64" s="6" t="s">
        <v>841</v>
      </c>
      <c r="E64" s="6" t="s">
        <v>209</v>
      </c>
      <c r="F64" s="6" t="s">
        <v>125</v>
      </c>
      <c r="G64" s="6">
        <v>640</v>
      </c>
      <c r="H64" s="6">
        <v>2600</v>
      </c>
      <c r="I64" s="6">
        <v>623</v>
      </c>
      <c r="J64" s="6">
        <v>2635</v>
      </c>
      <c r="K64" s="6">
        <v>623</v>
      </c>
      <c r="L64" s="6">
        <v>2635</v>
      </c>
      <c r="M64" s="6" t="s">
        <v>0</v>
      </c>
      <c r="N64" s="6" t="s">
        <v>5</v>
      </c>
      <c r="O64" s="6" t="s">
        <v>683</v>
      </c>
      <c r="P64" s="6" t="s">
        <v>842</v>
      </c>
      <c r="Q64" s="6" t="s">
        <v>840</v>
      </c>
      <c r="R64" s="6" t="s">
        <v>841</v>
      </c>
      <c r="S64" s="6">
        <v>97.756789999999995</v>
      </c>
      <c r="T64" s="6">
        <v>25.106670000000001</v>
      </c>
      <c r="U64" s="6"/>
      <c r="V64" s="6" t="s">
        <v>125</v>
      </c>
      <c r="W64" s="6">
        <v>930</v>
      </c>
      <c r="X64" s="6" t="s">
        <v>1164</v>
      </c>
      <c r="Y64" s="6">
        <v>13</v>
      </c>
      <c r="Z64" s="6">
        <v>10</v>
      </c>
      <c r="AA64" s="6">
        <v>2015</v>
      </c>
      <c r="AB64" s="6" t="s">
        <v>538</v>
      </c>
      <c r="AC64" s="6"/>
      <c r="AD64" s="6" t="s">
        <v>539</v>
      </c>
      <c r="AE64" s="6"/>
      <c r="AF64" s="6">
        <v>19</v>
      </c>
      <c r="AG64" s="6">
        <v>9</v>
      </c>
      <c r="AH64" s="6">
        <v>2015</v>
      </c>
      <c r="AI64" s="6">
        <v>19</v>
      </c>
      <c r="AJ64" s="6">
        <v>9</v>
      </c>
      <c r="AK64" s="6">
        <v>2015</v>
      </c>
      <c r="AL64" s="6"/>
      <c r="AM64" s="6" t="s">
        <v>540</v>
      </c>
      <c r="AN64" s="6" t="s">
        <v>541</v>
      </c>
      <c r="AO64" s="6">
        <v>30</v>
      </c>
      <c r="AP64" s="6"/>
      <c r="AQ64" s="6"/>
      <c r="AR64" s="6"/>
      <c r="AS64" s="6"/>
      <c r="AT64" s="6"/>
      <c r="AU64" s="6"/>
      <c r="AV64" s="6"/>
      <c r="AW64" s="6"/>
      <c r="AX64" s="6"/>
      <c r="AY64" s="6"/>
      <c r="AZ64" s="6"/>
      <c r="BA64" s="6"/>
      <c r="BB64" s="6"/>
      <c r="BC64" s="6"/>
      <c r="BD64" s="6"/>
      <c r="BE64" s="6"/>
      <c r="BF64" s="6"/>
      <c r="BG64" s="6">
        <v>11</v>
      </c>
      <c r="BH64" s="6">
        <v>2011</v>
      </c>
      <c r="BI64" s="6"/>
      <c r="BJ64" s="6">
        <v>150</v>
      </c>
      <c r="BK64" s="6">
        <v>180</v>
      </c>
      <c r="BL64" s="6"/>
      <c r="BM64" s="6"/>
      <c r="BN64" s="6">
        <v>150</v>
      </c>
      <c r="BO64" s="6">
        <v>180</v>
      </c>
      <c r="BP64" s="6"/>
      <c r="BQ64" s="6" t="s">
        <v>843</v>
      </c>
      <c r="BR64" s="6">
        <v>50</v>
      </c>
      <c r="BS64" s="6"/>
      <c r="BT64" s="6" t="b">
        <v>0</v>
      </c>
      <c r="BU64" s="6" t="b">
        <v>1</v>
      </c>
      <c r="BV64" s="6" t="s">
        <v>538</v>
      </c>
      <c r="BW64" s="6" t="s">
        <v>1388</v>
      </c>
      <c r="BX64" s="6"/>
      <c r="BY64" s="6" t="b">
        <v>1</v>
      </c>
      <c r="BZ64" s="6" t="s">
        <v>321</v>
      </c>
      <c r="CA64" s="6" t="b">
        <v>1</v>
      </c>
      <c r="CB64" s="6" t="b">
        <v>0</v>
      </c>
      <c r="CC64" s="6" t="b">
        <v>0</v>
      </c>
      <c r="CD64" s="6" t="b">
        <v>1</v>
      </c>
      <c r="CE64" s="6" t="b">
        <v>1</v>
      </c>
      <c r="CF64" s="6" t="b">
        <v>1</v>
      </c>
      <c r="CG64" s="6">
        <v>16</v>
      </c>
      <c r="CH64" s="6">
        <v>17</v>
      </c>
      <c r="CI64" s="6">
        <v>33</v>
      </c>
      <c r="CJ64" s="6">
        <v>5</v>
      </c>
      <c r="CK64" s="6">
        <v>3</v>
      </c>
      <c r="CL64" s="6">
        <v>8</v>
      </c>
      <c r="CM64" s="6">
        <v>623</v>
      </c>
      <c r="CN64" s="6">
        <v>2635</v>
      </c>
      <c r="CO64" s="6">
        <v>623</v>
      </c>
      <c r="CP64" s="6">
        <v>5</v>
      </c>
      <c r="CQ64" s="6">
        <v>15</v>
      </c>
      <c r="CR64" s="6" t="s">
        <v>322</v>
      </c>
      <c r="CS64" s="6"/>
      <c r="CT64" s="6">
        <v>2</v>
      </c>
      <c r="CU64" s="6">
        <v>8</v>
      </c>
      <c r="CV64" s="6" t="s">
        <v>324</v>
      </c>
      <c r="CW64" s="6"/>
      <c r="CX64" s="6" t="b">
        <v>1</v>
      </c>
      <c r="CY64" s="6">
        <v>6</v>
      </c>
      <c r="CZ64" s="6" t="b">
        <v>1</v>
      </c>
      <c r="DA64" s="6">
        <v>3</v>
      </c>
      <c r="DB64" s="6">
        <v>1</v>
      </c>
      <c r="DC64" s="6">
        <v>5</v>
      </c>
      <c r="DD64" s="6"/>
      <c r="DE64" s="6">
        <v>8</v>
      </c>
      <c r="DF64" s="6">
        <v>1</v>
      </c>
      <c r="DG64" s="6">
        <v>3</v>
      </c>
      <c r="DH64" s="6"/>
      <c r="DI64" s="6" t="b">
        <v>1</v>
      </c>
      <c r="DJ64" s="6" t="b">
        <v>1</v>
      </c>
      <c r="DK64" s="6" t="b">
        <v>0</v>
      </c>
      <c r="DL64" s="6" t="b">
        <v>1</v>
      </c>
      <c r="DM64" s="6" t="b">
        <v>0</v>
      </c>
      <c r="DN64" s="6" t="b">
        <v>0</v>
      </c>
      <c r="DO64" s="6" t="b">
        <v>0</v>
      </c>
      <c r="DP64" s="6"/>
      <c r="DQ64" s="6" t="b">
        <v>0</v>
      </c>
      <c r="DR64" s="6"/>
      <c r="DS64" s="6" t="b">
        <v>0</v>
      </c>
      <c r="DT64" s="6"/>
      <c r="DU64" s="6" t="b">
        <v>0</v>
      </c>
      <c r="DV64" s="6"/>
      <c r="DW64" s="6" t="b">
        <v>0</v>
      </c>
      <c r="DX64" s="6"/>
      <c r="DY64" s="6"/>
    </row>
    <row r="65" spans="1:129" x14ac:dyDescent="0.25">
      <c r="A65" s="6" t="s">
        <v>3</v>
      </c>
      <c r="B65" s="6" t="s">
        <v>15</v>
      </c>
      <c r="C65" s="6" t="s">
        <v>806</v>
      </c>
      <c r="D65" s="6" t="s">
        <v>807</v>
      </c>
      <c r="E65" s="6" t="s">
        <v>97</v>
      </c>
      <c r="F65" s="6" t="s">
        <v>125</v>
      </c>
      <c r="G65" s="6">
        <v>178</v>
      </c>
      <c r="H65" s="6">
        <v>827</v>
      </c>
      <c r="I65" s="6">
        <v>194</v>
      </c>
      <c r="J65" s="6">
        <v>890</v>
      </c>
      <c r="K65" s="6">
        <v>194</v>
      </c>
      <c r="L65" s="6">
        <v>890</v>
      </c>
      <c r="M65" s="6" t="s">
        <v>3</v>
      </c>
      <c r="N65" s="6" t="s">
        <v>15</v>
      </c>
      <c r="O65" s="6" t="s">
        <v>789</v>
      </c>
      <c r="P65" s="6" t="s">
        <v>790</v>
      </c>
      <c r="Q65" s="6" t="s">
        <v>806</v>
      </c>
      <c r="R65" s="6" t="s">
        <v>807</v>
      </c>
      <c r="S65" s="6">
        <v>97.837040000000002</v>
      </c>
      <c r="T65" s="6">
        <v>23.38503</v>
      </c>
      <c r="U65" s="6">
        <v>0</v>
      </c>
      <c r="V65" s="6" t="s">
        <v>125</v>
      </c>
      <c r="W65" s="6">
        <v>970</v>
      </c>
      <c r="X65" s="6" t="s">
        <v>538</v>
      </c>
      <c r="Y65" s="6">
        <v>28</v>
      </c>
      <c r="Z65" s="6">
        <v>10</v>
      </c>
      <c r="AA65" s="6">
        <v>2015</v>
      </c>
      <c r="AB65" s="6" t="s">
        <v>538</v>
      </c>
      <c r="AC65" s="6"/>
      <c r="AD65" s="6" t="s">
        <v>539</v>
      </c>
      <c r="AE65" s="6"/>
      <c r="AF65" s="6">
        <v>11</v>
      </c>
      <c r="AG65" s="6">
        <v>10</v>
      </c>
      <c r="AH65" s="6">
        <v>2015</v>
      </c>
      <c r="AI65" s="6">
        <v>20</v>
      </c>
      <c r="AJ65" s="6">
        <v>10</v>
      </c>
      <c r="AK65" s="6">
        <v>2015</v>
      </c>
      <c r="AL65" s="6"/>
      <c r="AM65" s="6" t="s">
        <v>540</v>
      </c>
      <c r="AN65" s="6" t="s">
        <v>541</v>
      </c>
      <c r="AO65" s="6">
        <v>53</v>
      </c>
      <c r="AP65" s="6"/>
      <c r="AQ65" s="6" t="s">
        <v>588</v>
      </c>
      <c r="AR65" s="6" t="s">
        <v>548</v>
      </c>
      <c r="AS65" s="6">
        <v>34</v>
      </c>
      <c r="AT65" s="6"/>
      <c r="AU65" s="6"/>
      <c r="AV65" s="6"/>
      <c r="AW65" s="6"/>
      <c r="AX65" s="6"/>
      <c r="AY65" s="6"/>
      <c r="AZ65" s="6"/>
      <c r="BA65" s="6"/>
      <c r="BB65" s="6"/>
      <c r="BC65" s="6"/>
      <c r="BD65" s="6"/>
      <c r="BE65" s="6"/>
      <c r="BF65" s="6"/>
      <c r="BG65" s="6">
        <v>12</v>
      </c>
      <c r="BH65" s="6">
        <v>2012</v>
      </c>
      <c r="BI65" s="6">
        <v>3</v>
      </c>
      <c r="BJ65" s="6">
        <v>30</v>
      </c>
      <c r="BK65" s="6">
        <v>30</v>
      </c>
      <c r="BL65" s="6">
        <v>0</v>
      </c>
      <c r="BM65" s="6"/>
      <c r="BN65" s="6"/>
      <c r="BO65" s="6"/>
      <c r="BP65" s="6"/>
      <c r="BQ65" s="6" t="s">
        <v>15</v>
      </c>
      <c r="BR65" s="6">
        <v>9</v>
      </c>
      <c r="BS65" s="6"/>
      <c r="BT65" s="6" t="b">
        <v>0</v>
      </c>
      <c r="BU65" s="6" t="b">
        <v>1</v>
      </c>
      <c r="BV65" s="6" t="s">
        <v>538</v>
      </c>
      <c r="BW65" s="6" t="s">
        <v>1389</v>
      </c>
      <c r="BX65" s="6" t="s">
        <v>808</v>
      </c>
      <c r="BY65" s="6" t="b">
        <v>1</v>
      </c>
      <c r="BZ65" s="6" t="s">
        <v>330</v>
      </c>
      <c r="CA65" s="6" t="b">
        <v>1</v>
      </c>
      <c r="CB65" s="6" t="b">
        <v>0</v>
      </c>
      <c r="CC65" s="6" t="b">
        <v>0</v>
      </c>
      <c r="CD65" s="6" t="b">
        <v>1</v>
      </c>
      <c r="CE65" s="6" t="b">
        <v>1</v>
      </c>
      <c r="CF65" s="6" t="b">
        <v>1</v>
      </c>
      <c r="CG65" s="6">
        <v>20</v>
      </c>
      <c r="CH65" s="6">
        <v>12</v>
      </c>
      <c r="CI65" s="6">
        <v>32</v>
      </c>
      <c r="CJ65" s="6">
        <v>3</v>
      </c>
      <c r="CK65" s="6">
        <v>3</v>
      </c>
      <c r="CL65" s="6">
        <v>6</v>
      </c>
      <c r="CM65" s="6">
        <v>194</v>
      </c>
      <c r="CN65" s="6">
        <v>890</v>
      </c>
      <c r="CO65" s="6">
        <v>194</v>
      </c>
      <c r="CP65" s="6">
        <v>23</v>
      </c>
      <c r="CQ65" s="6">
        <v>10</v>
      </c>
      <c r="CR65" s="6" t="s">
        <v>322</v>
      </c>
      <c r="CS65" s="6"/>
      <c r="CT65" s="6"/>
      <c r="CU65" s="6"/>
      <c r="CV65" s="6"/>
      <c r="CW65" s="6"/>
      <c r="CX65" s="6" t="b">
        <v>1</v>
      </c>
      <c r="CY65" s="6">
        <v>3</v>
      </c>
      <c r="CZ65" s="6" t="b">
        <v>1</v>
      </c>
      <c r="DA65" s="6">
        <v>5</v>
      </c>
      <c r="DB65" s="6">
        <v>6</v>
      </c>
      <c r="DC65" s="6">
        <v>1</v>
      </c>
      <c r="DD65" s="6">
        <v>0</v>
      </c>
      <c r="DE65" s="6">
        <v>6</v>
      </c>
      <c r="DF65" s="6">
        <v>6</v>
      </c>
      <c r="DG65" s="6">
        <v>0</v>
      </c>
      <c r="DH65" s="6">
        <v>1</v>
      </c>
      <c r="DI65" s="6" t="b">
        <v>1</v>
      </c>
      <c r="DJ65" s="6" t="b">
        <v>0</v>
      </c>
      <c r="DK65" s="6" t="b">
        <v>0</v>
      </c>
      <c r="DL65" s="6" t="b">
        <v>0</v>
      </c>
      <c r="DM65" s="6" t="b">
        <v>0</v>
      </c>
      <c r="DN65" s="6" t="b">
        <v>0</v>
      </c>
      <c r="DO65" s="6" t="b">
        <v>0</v>
      </c>
      <c r="DP65" s="6"/>
      <c r="DQ65" s="6" t="b">
        <v>0</v>
      </c>
      <c r="DR65" s="6"/>
      <c r="DS65" s="6" t="b">
        <v>1</v>
      </c>
      <c r="DT65" s="6">
        <v>132</v>
      </c>
      <c r="DU65" s="6" t="b">
        <v>0</v>
      </c>
      <c r="DV65" s="6"/>
      <c r="DW65" s="6" t="b">
        <v>1</v>
      </c>
      <c r="DX65" s="6"/>
      <c r="DY65" s="6"/>
    </row>
    <row r="66" spans="1:129" x14ac:dyDescent="0.25">
      <c r="A66" s="6" t="s">
        <v>0</v>
      </c>
      <c r="B66" s="6" t="s">
        <v>6</v>
      </c>
      <c r="C66" s="6" t="s">
        <v>824</v>
      </c>
      <c r="D66" s="6" t="s">
        <v>825</v>
      </c>
      <c r="E66" s="6" t="s">
        <v>209</v>
      </c>
      <c r="F66" s="6" t="s">
        <v>132</v>
      </c>
      <c r="G66" s="6">
        <v>153</v>
      </c>
      <c r="H66" s="6">
        <v>873</v>
      </c>
      <c r="I66" s="6">
        <v>153</v>
      </c>
      <c r="J66" s="6">
        <v>922</v>
      </c>
      <c r="K66" s="6">
        <v>153</v>
      </c>
      <c r="L66" s="6">
        <v>922</v>
      </c>
      <c r="M66" s="6" t="s">
        <v>0</v>
      </c>
      <c r="N66" s="6" t="s">
        <v>6</v>
      </c>
      <c r="O66" s="6" t="s">
        <v>685</v>
      </c>
      <c r="P66" s="6" t="s">
        <v>826</v>
      </c>
      <c r="Q66" s="6" t="s">
        <v>824</v>
      </c>
      <c r="R66" s="6" t="s">
        <v>825</v>
      </c>
      <c r="S66" s="6">
        <v>98.475719999999995</v>
      </c>
      <c r="T66" s="6">
        <v>25.754110000000001</v>
      </c>
      <c r="U66" s="6">
        <v>2785</v>
      </c>
      <c r="V66" s="6" t="s">
        <v>132</v>
      </c>
      <c r="W66" s="6">
        <v>934</v>
      </c>
      <c r="X66" s="6" t="s">
        <v>1164</v>
      </c>
      <c r="Y66" s="6">
        <v>13</v>
      </c>
      <c r="Z66" s="6">
        <v>10</v>
      </c>
      <c r="AA66" s="6">
        <v>2015</v>
      </c>
      <c r="AB66" s="6" t="s">
        <v>538</v>
      </c>
      <c r="AC66" s="6"/>
      <c r="AD66" s="6" t="s">
        <v>539</v>
      </c>
      <c r="AE66" s="6"/>
      <c r="AF66" s="6">
        <v>25</v>
      </c>
      <c r="AG66" s="6">
        <v>9</v>
      </c>
      <c r="AH66" s="6">
        <v>2015</v>
      </c>
      <c r="AI66" s="6">
        <v>26</v>
      </c>
      <c r="AJ66" s="6">
        <v>9</v>
      </c>
      <c r="AK66" s="6">
        <v>2015</v>
      </c>
      <c r="AL66" s="6"/>
      <c r="AM66" s="6" t="s">
        <v>540</v>
      </c>
      <c r="AN66" s="6" t="s">
        <v>541</v>
      </c>
      <c r="AO66" s="6">
        <v>49</v>
      </c>
      <c r="AP66" s="6"/>
      <c r="AQ66" s="6"/>
      <c r="AR66" s="6"/>
      <c r="AS66" s="6"/>
      <c r="AT66" s="6"/>
      <c r="AU66" s="6"/>
      <c r="AV66" s="6"/>
      <c r="AW66" s="6"/>
      <c r="AX66" s="6"/>
      <c r="AY66" s="6"/>
      <c r="AZ66" s="6"/>
      <c r="BA66" s="6"/>
      <c r="BB66" s="6"/>
      <c r="BC66" s="6"/>
      <c r="BD66" s="6"/>
      <c r="BE66" s="6"/>
      <c r="BF66" s="6"/>
      <c r="BG66" s="6">
        <v>4</v>
      </c>
      <c r="BH66" s="6">
        <v>2011</v>
      </c>
      <c r="BI66" s="6"/>
      <c r="BJ66" s="6">
        <v>60</v>
      </c>
      <c r="BK66" s="6"/>
      <c r="BL66" s="6"/>
      <c r="BM66" s="6"/>
      <c r="BN66" s="6">
        <v>60</v>
      </c>
      <c r="BO66" s="6"/>
      <c r="BP66" s="6"/>
      <c r="BQ66" s="6" t="s">
        <v>827</v>
      </c>
      <c r="BR66" s="6">
        <v>20</v>
      </c>
      <c r="BS66" s="6"/>
      <c r="BT66" s="6" t="b">
        <v>1</v>
      </c>
      <c r="BU66" s="6" t="b">
        <v>1</v>
      </c>
      <c r="BV66" s="6" t="s">
        <v>538</v>
      </c>
      <c r="BW66" s="6" t="s">
        <v>1173</v>
      </c>
      <c r="BX66" s="6"/>
      <c r="BY66" s="6" t="b">
        <v>1</v>
      </c>
      <c r="BZ66" s="6" t="s">
        <v>321</v>
      </c>
      <c r="CA66" s="6" t="b">
        <v>0</v>
      </c>
      <c r="CB66" s="6" t="b">
        <v>1</v>
      </c>
      <c r="CC66" s="6" t="b">
        <v>0</v>
      </c>
      <c r="CD66" s="6" t="b">
        <v>1</v>
      </c>
      <c r="CE66" s="6" t="b">
        <v>1</v>
      </c>
      <c r="CF66" s="6" t="b">
        <v>1</v>
      </c>
      <c r="CG66" s="6">
        <v>5</v>
      </c>
      <c r="CH66" s="6">
        <v>6</v>
      </c>
      <c r="CI66" s="6">
        <v>11</v>
      </c>
      <c r="CJ66" s="6">
        <v>2</v>
      </c>
      <c r="CK66" s="6">
        <v>3</v>
      </c>
      <c r="CL66" s="6">
        <v>5</v>
      </c>
      <c r="CM66" s="6">
        <v>153</v>
      </c>
      <c r="CN66" s="6">
        <v>922</v>
      </c>
      <c r="CO66" s="6">
        <v>153</v>
      </c>
      <c r="CP66" s="6"/>
      <c r="CQ66" s="6"/>
      <c r="CR66" s="6"/>
      <c r="CS66" s="6"/>
      <c r="CT66" s="6"/>
      <c r="CU66" s="6"/>
      <c r="CV66" s="6"/>
      <c r="CW66" s="6"/>
      <c r="CX66" s="6" t="b">
        <v>1</v>
      </c>
      <c r="CY66" s="6">
        <v>5</v>
      </c>
      <c r="CZ66" s="6" t="b">
        <v>1</v>
      </c>
      <c r="DA66" s="6">
        <v>5</v>
      </c>
      <c r="DB66" s="6">
        <v>5</v>
      </c>
      <c r="DC66" s="6">
        <v>3</v>
      </c>
      <c r="DD66" s="6">
        <v>1</v>
      </c>
      <c r="DE66" s="6">
        <v>8</v>
      </c>
      <c r="DF66" s="6">
        <v>6</v>
      </c>
      <c r="DG66" s="6">
        <v>2</v>
      </c>
      <c r="DH66" s="6">
        <v>1</v>
      </c>
      <c r="DI66" s="6" t="b">
        <v>1</v>
      </c>
      <c r="DJ66" s="6" t="b">
        <v>1</v>
      </c>
      <c r="DK66" s="6" t="b">
        <v>0</v>
      </c>
      <c r="DL66" s="6" t="b">
        <v>0</v>
      </c>
      <c r="DM66" s="6" t="b">
        <v>0</v>
      </c>
      <c r="DN66" s="6" t="b">
        <v>0</v>
      </c>
      <c r="DO66" s="6" t="b">
        <v>0</v>
      </c>
      <c r="DP66" s="6"/>
      <c r="DQ66" s="6" t="b">
        <v>0</v>
      </c>
      <c r="DR66" s="6"/>
      <c r="DS66" s="6" t="b">
        <v>1</v>
      </c>
      <c r="DT66" s="6">
        <v>10</v>
      </c>
      <c r="DU66" s="6" t="b">
        <v>0</v>
      </c>
      <c r="DV66" s="6"/>
      <c r="DW66" s="6" t="b">
        <v>0</v>
      </c>
      <c r="DX66" s="6"/>
      <c r="DY66" s="6"/>
    </row>
    <row r="67" spans="1:129" x14ac:dyDescent="0.25">
      <c r="A67" s="6" t="s">
        <v>0</v>
      </c>
      <c r="B67" s="6" t="s">
        <v>8</v>
      </c>
      <c r="C67" s="6" t="s">
        <v>743</v>
      </c>
      <c r="D67" s="6" t="s">
        <v>744</v>
      </c>
      <c r="E67" s="6" t="s">
        <v>209</v>
      </c>
      <c r="F67" s="6" t="s">
        <v>125</v>
      </c>
      <c r="G67" s="6">
        <v>612</v>
      </c>
      <c r="H67" s="6">
        <v>2944</v>
      </c>
      <c r="I67" s="6">
        <v>608</v>
      </c>
      <c r="J67" s="6">
        <v>2914</v>
      </c>
      <c r="K67" s="6">
        <v>608</v>
      </c>
      <c r="L67" s="6">
        <v>2944</v>
      </c>
      <c r="M67" s="6" t="s">
        <v>0</v>
      </c>
      <c r="N67" s="6" t="s">
        <v>8</v>
      </c>
      <c r="O67" s="6" t="s">
        <v>745</v>
      </c>
      <c r="P67" s="6" t="s">
        <v>746</v>
      </c>
      <c r="Q67" s="6" t="s">
        <v>743</v>
      </c>
      <c r="R67" s="6" t="s">
        <v>744</v>
      </c>
      <c r="S67" s="6">
        <v>97.573126000000002</v>
      </c>
      <c r="T67" s="6">
        <v>24.661905999999998</v>
      </c>
      <c r="U67" s="6">
        <v>415</v>
      </c>
      <c r="V67" s="6" t="s">
        <v>125</v>
      </c>
      <c r="W67" s="6">
        <v>878</v>
      </c>
      <c r="X67" s="6" t="s">
        <v>1136</v>
      </c>
      <c r="Y67" s="6">
        <v>30</v>
      </c>
      <c r="Z67" s="6">
        <v>10</v>
      </c>
      <c r="AA67" s="6">
        <v>2015</v>
      </c>
      <c r="AB67" s="6" t="s">
        <v>691</v>
      </c>
      <c r="AC67" s="6"/>
      <c r="AD67" s="6" t="s">
        <v>539</v>
      </c>
      <c r="AE67" s="6"/>
      <c r="AF67" s="6">
        <v>23</v>
      </c>
      <c r="AG67" s="6">
        <v>9</v>
      </c>
      <c r="AH67" s="6">
        <v>2015</v>
      </c>
      <c r="AI67" s="6">
        <v>25</v>
      </c>
      <c r="AJ67" s="6">
        <v>9</v>
      </c>
      <c r="AK67" s="6">
        <v>2015</v>
      </c>
      <c r="AL67" s="6"/>
      <c r="AM67" s="6" t="s">
        <v>540</v>
      </c>
      <c r="AN67" s="6" t="s">
        <v>541</v>
      </c>
      <c r="AO67" s="6">
        <v>26</v>
      </c>
      <c r="AP67" s="6"/>
      <c r="AQ67" s="6" t="s">
        <v>587</v>
      </c>
      <c r="AR67" s="6" t="s">
        <v>541</v>
      </c>
      <c r="AS67" s="6">
        <v>45</v>
      </c>
      <c r="AT67" s="6"/>
      <c r="AU67" s="6" t="s">
        <v>587</v>
      </c>
      <c r="AV67" s="6" t="s">
        <v>548</v>
      </c>
      <c r="AW67" s="6">
        <v>40</v>
      </c>
      <c r="AX67" s="6"/>
      <c r="AY67" s="6" t="s">
        <v>588</v>
      </c>
      <c r="AZ67" s="6" t="s">
        <v>548</v>
      </c>
      <c r="BA67" s="6">
        <v>43</v>
      </c>
      <c r="BB67" s="6"/>
      <c r="BC67" s="6"/>
      <c r="BD67" s="6"/>
      <c r="BE67" s="6"/>
      <c r="BF67" s="6"/>
      <c r="BG67" s="6">
        <v>6</v>
      </c>
      <c r="BH67" s="6">
        <v>2011</v>
      </c>
      <c r="BI67" s="6">
        <v>360</v>
      </c>
      <c r="BJ67" s="6">
        <v>45</v>
      </c>
      <c r="BK67" s="6">
        <v>30</v>
      </c>
      <c r="BL67" s="6">
        <v>0</v>
      </c>
      <c r="BM67" s="6">
        <v>360</v>
      </c>
      <c r="BN67" s="6">
        <v>50</v>
      </c>
      <c r="BO67" s="6">
        <v>30</v>
      </c>
      <c r="BP67" s="6">
        <v>0</v>
      </c>
      <c r="BQ67" s="6" t="s">
        <v>747</v>
      </c>
      <c r="BR67" s="6">
        <v>5</v>
      </c>
      <c r="BS67" s="6"/>
      <c r="BT67" s="6" t="b">
        <v>0</v>
      </c>
      <c r="BU67" s="6" t="b">
        <v>1</v>
      </c>
      <c r="BV67" s="6" t="s">
        <v>691</v>
      </c>
      <c r="BW67" s="6" t="s">
        <v>1174</v>
      </c>
      <c r="BX67" s="6" t="s">
        <v>1175</v>
      </c>
      <c r="BY67" s="6" t="b">
        <v>1</v>
      </c>
      <c r="BZ67" s="6" t="s">
        <v>330</v>
      </c>
      <c r="CA67" s="6" t="b">
        <v>1</v>
      </c>
      <c r="CB67" s="6" t="b">
        <v>0</v>
      </c>
      <c r="CC67" s="6" t="b">
        <v>0</v>
      </c>
      <c r="CD67" s="6" t="b">
        <v>1</v>
      </c>
      <c r="CE67" s="6" t="b">
        <v>1</v>
      </c>
      <c r="CF67" s="6" t="b">
        <v>1</v>
      </c>
      <c r="CG67" s="6"/>
      <c r="CH67" s="6"/>
      <c r="CI67" s="6"/>
      <c r="CJ67" s="6"/>
      <c r="CK67" s="6"/>
      <c r="CL67" s="6"/>
      <c r="CM67" s="6">
        <v>608</v>
      </c>
      <c r="CN67" s="6">
        <v>2914</v>
      </c>
      <c r="CO67" s="6">
        <v>608</v>
      </c>
      <c r="CP67" s="6">
        <v>10</v>
      </c>
      <c r="CQ67" s="6">
        <v>1</v>
      </c>
      <c r="CR67" s="6" t="s">
        <v>327</v>
      </c>
      <c r="CS67" s="6"/>
      <c r="CT67" s="6">
        <v>4</v>
      </c>
      <c r="CU67" s="6"/>
      <c r="CV67" s="6" t="s">
        <v>325</v>
      </c>
      <c r="CW67" s="6"/>
      <c r="CX67" s="6" t="b">
        <v>0</v>
      </c>
      <c r="CY67" s="6"/>
      <c r="CZ67" s="6" t="b">
        <v>1</v>
      </c>
      <c r="DA67" s="6"/>
      <c r="DB67" s="6"/>
      <c r="DC67" s="6">
        <v>3</v>
      </c>
      <c r="DD67" s="6"/>
      <c r="DE67" s="6">
        <v>3</v>
      </c>
      <c r="DF67" s="6">
        <v>0</v>
      </c>
      <c r="DG67" s="6">
        <v>2</v>
      </c>
      <c r="DH67" s="6">
        <v>1</v>
      </c>
      <c r="DI67" s="6" t="b">
        <v>0</v>
      </c>
      <c r="DJ67" s="6" t="b">
        <v>1</v>
      </c>
      <c r="DK67" s="6" t="b">
        <v>0</v>
      </c>
      <c r="DL67" s="6" t="b">
        <v>0</v>
      </c>
      <c r="DM67" s="6" t="b">
        <v>1</v>
      </c>
      <c r="DN67" s="6" t="b">
        <v>0</v>
      </c>
      <c r="DO67" s="6" t="b">
        <v>0</v>
      </c>
      <c r="DP67" s="6"/>
      <c r="DQ67" s="6" t="b">
        <v>1</v>
      </c>
      <c r="DR67" s="6">
        <v>20</v>
      </c>
      <c r="DS67" s="6" t="b">
        <v>1</v>
      </c>
      <c r="DT67" s="6">
        <v>133</v>
      </c>
      <c r="DU67" s="6" t="b">
        <v>0</v>
      </c>
      <c r="DV67" s="6"/>
      <c r="DW67" s="6" t="b">
        <v>0</v>
      </c>
      <c r="DX67" s="6"/>
      <c r="DY67" s="6"/>
    </row>
    <row r="68" spans="1:129" x14ac:dyDescent="0.25">
      <c r="A68" s="6" t="s">
        <v>0</v>
      </c>
      <c r="B68" s="6" t="s">
        <v>7</v>
      </c>
      <c r="C68" s="6" t="s">
        <v>109</v>
      </c>
      <c r="D68" s="6" t="s">
        <v>110</v>
      </c>
      <c r="E68" s="6" t="s">
        <v>97</v>
      </c>
      <c r="F68" s="6" t="s">
        <v>98</v>
      </c>
      <c r="G68" s="6">
        <v>44</v>
      </c>
      <c r="H68" s="6">
        <v>235</v>
      </c>
      <c r="I68" s="6">
        <v>36</v>
      </c>
      <c r="J68" s="6">
        <v>194</v>
      </c>
      <c r="K68" s="6">
        <v>43</v>
      </c>
      <c r="L68" s="6">
        <v>242</v>
      </c>
      <c r="M68" s="6" t="s">
        <v>0</v>
      </c>
      <c r="N68" s="6" t="s">
        <v>7</v>
      </c>
      <c r="O68" s="6" t="s">
        <v>577</v>
      </c>
      <c r="P68" s="6" t="s">
        <v>582</v>
      </c>
      <c r="Q68" s="6" t="s">
        <v>109</v>
      </c>
      <c r="R68" s="6" t="s">
        <v>110</v>
      </c>
      <c r="S68" s="6">
        <v>97.236919999999998</v>
      </c>
      <c r="T68" s="6">
        <v>24.24766</v>
      </c>
      <c r="U68" s="6">
        <v>0</v>
      </c>
      <c r="V68" s="6" t="s">
        <v>98</v>
      </c>
      <c r="W68" s="6">
        <v>921</v>
      </c>
      <c r="X68" s="6" t="s">
        <v>1176</v>
      </c>
      <c r="Y68" s="6">
        <v>13</v>
      </c>
      <c r="Z68" s="6">
        <v>10</v>
      </c>
      <c r="AA68" s="6">
        <v>2015</v>
      </c>
      <c r="AB68" s="6" t="s">
        <v>538</v>
      </c>
      <c r="AC68" s="6"/>
      <c r="AD68" s="6" t="s">
        <v>539</v>
      </c>
      <c r="AE68" s="6"/>
      <c r="AF68" s="6">
        <v>17</v>
      </c>
      <c r="AG68" s="6">
        <v>9</v>
      </c>
      <c r="AH68" s="6">
        <v>2015</v>
      </c>
      <c r="AI68" s="6">
        <v>20</v>
      </c>
      <c r="AJ68" s="6">
        <v>9</v>
      </c>
      <c r="AK68" s="6">
        <v>2015</v>
      </c>
      <c r="AL68" s="6"/>
      <c r="AM68" s="6" t="s">
        <v>540</v>
      </c>
      <c r="AN68" s="6" t="s">
        <v>541</v>
      </c>
      <c r="AO68" s="6">
        <v>52</v>
      </c>
      <c r="AP68" s="6"/>
      <c r="AQ68" s="6"/>
      <c r="AR68" s="6"/>
      <c r="AS68" s="6"/>
      <c r="AT68" s="6"/>
      <c r="AU68" s="6"/>
      <c r="AV68" s="6"/>
      <c r="AW68" s="6"/>
      <c r="AX68" s="6"/>
      <c r="AY68" s="6"/>
      <c r="AZ68" s="6"/>
      <c r="BA68" s="6"/>
      <c r="BB68" s="6"/>
      <c r="BC68" s="6"/>
      <c r="BD68" s="6"/>
      <c r="BE68" s="6"/>
      <c r="BF68" s="6"/>
      <c r="BG68" s="6">
        <v>12</v>
      </c>
      <c r="BH68" s="6">
        <v>2011</v>
      </c>
      <c r="BI68" s="6"/>
      <c r="BJ68" s="6"/>
      <c r="BK68" s="6"/>
      <c r="BL68" s="6"/>
      <c r="BM68" s="6"/>
      <c r="BN68" s="6"/>
      <c r="BO68" s="6"/>
      <c r="BP68" s="6"/>
      <c r="BQ68" s="6"/>
      <c r="BR68" s="6"/>
      <c r="BS68" s="6"/>
      <c r="BT68" s="6" t="b">
        <v>0</v>
      </c>
      <c r="BU68" s="6" t="b">
        <v>1</v>
      </c>
      <c r="BV68" s="6" t="s">
        <v>538</v>
      </c>
      <c r="BW68" s="6" t="s">
        <v>1177</v>
      </c>
      <c r="BX68" s="6" t="s">
        <v>1178</v>
      </c>
      <c r="BY68" s="6" t="b">
        <v>1</v>
      </c>
      <c r="BZ68" s="6" t="s">
        <v>330</v>
      </c>
      <c r="CA68" s="6" t="b">
        <v>1</v>
      </c>
      <c r="CB68" s="6" t="b">
        <v>0</v>
      </c>
      <c r="CC68" s="6" t="b">
        <v>0</v>
      </c>
      <c r="CD68" s="6" t="b">
        <v>1</v>
      </c>
      <c r="CE68" s="6" t="b">
        <v>1</v>
      </c>
      <c r="CF68" s="6" t="b">
        <v>0</v>
      </c>
      <c r="CG68" s="6">
        <v>2</v>
      </c>
      <c r="CH68" s="6"/>
      <c r="CI68" s="6">
        <v>2</v>
      </c>
      <c r="CJ68" s="6">
        <v>1</v>
      </c>
      <c r="CK68" s="6"/>
      <c r="CL68" s="6">
        <v>1</v>
      </c>
      <c r="CM68" s="6">
        <v>36</v>
      </c>
      <c r="CN68" s="6">
        <v>194</v>
      </c>
      <c r="CO68" s="6">
        <v>43</v>
      </c>
      <c r="CP68" s="6"/>
      <c r="CQ68" s="6"/>
      <c r="CR68" s="6"/>
      <c r="CS68" s="6"/>
      <c r="CT68" s="6">
        <v>2</v>
      </c>
      <c r="CU68" s="6">
        <v>7</v>
      </c>
      <c r="CV68" s="6" t="s">
        <v>322</v>
      </c>
      <c r="CW68" s="6"/>
      <c r="CX68" s="6" t="b">
        <v>1</v>
      </c>
      <c r="CY68" s="6">
        <v>1</v>
      </c>
      <c r="CZ68" s="6" t="b">
        <v>1</v>
      </c>
      <c r="DA68" s="6">
        <v>3</v>
      </c>
      <c r="DB68" s="6">
        <v>2</v>
      </c>
      <c r="DC68" s="6">
        <v>8</v>
      </c>
      <c r="DD68" s="6">
        <v>2</v>
      </c>
      <c r="DE68" s="6">
        <v>11</v>
      </c>
      <c r="DF68" s="6">
        <v>4</v>
      </c>
      <c r="DG68" s="6">
        <v>1</v>
      </c>
      <c r="DH68" s="6">
        <v>1</v>
      </c>
      <c r="DI68" s="6" t="b">
        <v>0</v>
      </c>
      <c r="DJ68" s="6" t="b">
        <v>1</v>
      </c>
      <c r="DK68" s="6" t="b">
        <v>0</v>
      </c>
      <c r="DL68" s="6" t="b">
        <v>0</v>
      </c>
      <c r="DM68" s="6" t="b">
        <v>1</v>
      </c>
      <c r="DN68" s="6" t="b">
        <v>0</v>
      </c>
      <c r="DO68" s="6" t="b">
        <v>0</v>
      </c>
      <c r="DP68" s="6"/>
      <c r="DQ68" s="6" t="b">
        <v>0</v>
      </c>
      <c r="DR68" s="6"/>
      <c r="DS68" s="6" t="b">
        <v>1</v>
      </c>
      <c r="DT68" s="6">
        <v>1</v>
      </c>
      <c r="DU68" s="6" t="b">
        <v>0</v>
      </c>
      <c r="DV68" s="6"/>
      <c r="DW68" s="6" t="b">
        <v>1</v>
      </c>
      <c r="DX68" s="6">
        <v>48</v>
      </c>
      <c r="DY68" s="6" t="s">
        <v>1179</v>
      </c>
    </row>
    <row r="69" spans="1:129" x14ac:dyDescent="0.25">
      <c r="A69" s="6" t="s">
        <v>0</v>
      </c>
      <c r="B69" s="6" t="s">
        <v>4</v>
      </c>
      <c r="C69" s="6" t="s">
        <v>167</v>
      </c>
      <c r="D69" s="6" t="s">
        <v>168</v>
      </c>
      <c r="E69" s="6" t="s">
        <v>97</v>
      </c>
      <c r="F69" s="6" t="s">
        <v>98</v>
      </c>
      <c r="G69" s="6">
        <v>190</v>
      </c>
      <c r="H69" s="6">
        <v>1047</v>
      </c>
      <c r="I69" s="6">
        <v>205</v>
      </c>
      <c r="J69" s="6">
        <v>1072</v>
      </c>
      <c r="K69" s="6"/>
      <c r="L69" s="6">
        <v>1072</v>
      </c>
      <c r="M69" s="6" t="s">
        <v>0</v>
      </c>
      <c r="N69" s="6" t="s">
        <v>4</v>
      </c>
      <c r="O69" s="6" t="s">
        <v>536</v>
      </c>
      <c r="P69" s="6"/>
      <c r="Q69" s="6" t="s">
        <v>167</v>
      </c>
      <c r="R69" s="6" t="s">
        <v>168</v>
      </c>
      <c r="S69" s="6">
        <v>97.373361000000003</v>
      </c>
      <c r="T69" s="6">
        <v>25.403476999999999</v>
      </c>
      <c r="U69" s="6">
        <v>0</v>
      </c>
      <c r="V69" s="6" t="s">
        <v>98</v>
      </c>
      <c r="W69" s="6">
        <v>962</v>
      </c>
      <c r="X69" s="6" t="s">
        <v>538</v>
      </c>
      <c r="Y69" s="6">
        <v>5</v>
      </c>
      <c r="Z69" s="6">
        <v>10</v>
      </c>
      <c r="AA69" s="6">
        <v>15</v>
      </c>
      <c r="AB69" s="6" t="s">
        <v>538</v>
      </c>
      <c r="AC69" s="6"/>
      <c r="AD69" s="6" t="s">
        <v>539</v>
      </c>
      <c r="AE69" s="6"/>
      <c r="AF69" s="6">
        <v>21</v>
      </c>
      <c r="AG69" s="6">
        <v>9</v>
      </c>
      <c r="AH69" s="6">
        <v>2015</v>
      </c>
      <c r="AI69" s="6">
        <v>29</v>
      </c>
      <c r="AJ69" s="6">
        <v>9</v>
      </c>
      <c r="AK69" s="6">
        <v>2015</v>
      </c>
      <c r="AL69" s="6"/>
      <c r="AM69" s="6" t="s">
        <v>540</v>
      </c>
      <c r="AN69" s="6" t="s">
        <v>541</v>
      </c>
      <c r="AO69" s="6">
        <v>47</v>
      </c>
      <c r="AP69" s="6"/>
      <c r="AQ69" s="6" t="s">
        <v>588</v>
      </c>
      <c r="AR69" s="6" t="s">
        <v>548</v>
      </c>
      <c r="AS69" s="6">
        <v>40</v>
      </c>
      <c r="AT69" s="6"/>
      <c r="AU69" s="6" t="s">
        <v>588</v>
      </c>
      <c r="AV69" s="6" t="s">
        <v>548</v>
      </c>
      <c r="AW69" s="6">
        <v>38</v>
      </c>
      <c r="AX69" s="6"/>
      <c r="AY69" s="6"/>
      <c r="AZ69" s="6"/>
      <c r="BA69" s="6"/>
      <c r="BB69" s="6"/>
      <c r="BC69" s="6"/>
      <c r="BD69" s="6"/>
      <c r="BE69" s="6"/>
      <c r="BF69" s="6"/>
      <c r="BG69" s="6">
        <v>7</v>
      </c>
      <c r="BH69" s="6">
        <v>2011</v>
      </c>
      <c r="BI69" s="6"/>
      <c r="BJ69" s="6"/>
      <c r="BK69" s="6"/>
      <c r="BL69" s="6"/>
      <c r="BM69" s="6"/>
      <c r="BN69" s="6"/>
      <c r="BO69" s="6"/>
      <c r="BP69" s="6"/>
      <c r="BQ69" s="6"/>
      <c r="BR69" s="6"/>
      <c r="BS69" s="6"/>
      <c r="BT69" s="6" t="b">
        <v>0</v>
      </c>
      <c r="BU69" s="6" t="b">
        <v>1</v>
      </c>
      <c r="BV69" s="6" t="s">
        <v>538</v>
      </c>
      <c r="BW69" s="6" t="s">
        <v>1180</v>
      </c>
      <c r="BX69" s="6" t="s">
        <v>1181</v>
      </c>
      <c r="BY69" s="6" t="b">
        <v>1</v>
      </c>
      <c r="BZ69" s="6" t="s">
        <v>328</v>
      </c>
      <c r="CA69" s="6" t="b">
        <v>0</v>
      </c>
      <c r="CB69" s="6" t="b">
        <v>1</v>
      </c>
      <c r="CC69" s="6" t="b">
        <v>0</v>
      </c>
      <c r="CD69" s="6" t="b">
        <v>1</v>
      </c>
      <c r="CE69" s="6" t="b">
        <v>1</v>
      </c>
      <c r="CF69" s="6" t="b">
        <v>0</v>
      </c>
      <c r="CG69" s="6">
        <v>5</v>
      </c>
      <c r="CH69" s="6">
        <v>1</v>
      </c>
      <c r="CI69" s="6">
        <v>6</v>
      </c>
      <c r="CJ69" s="6"/>
      <c r="CK69" s="6">
        <v>1</v>
      </c>
      <c r="CL69" s="6">
        <v>1</v>
      </c>
      <c r="CM69" s="6">
        <v>205</v>
      </c>
      <c r="CN69" s="6">
        <v>1072</v>
      </c>
      <c r="CO69" s="6"/>
      <c r="CP69" s="6"/>
      <c r="CQ69" s="6"/>
      <c r="CR69" s="6"/>
      <c r="CS69" s="6"/>
      <c r="CT69" s="6"/>
      <c r="CU69" s="6"/>
      <c r="CV69" s="6"/>
      <c r="CW69" s="6"/>
      <c r="CX69" s="6" t="b">
        <v>1</v>
      </c>
      <c r="CY69" s="6"/>
      <c r="CZ69" s="6" t="b">
        <v>1</v>
      </c>
      <c r="DA69" s="6"/>
      <c r="DB69" s="6">
        <v>1</v>
      </c>
      <c r="DC69" s="6">
        <v>1</v>
      </c>
      <c r="DD69" s="6">
        <v>1</v>
      </c>
      <c r="DE69" s="6">
        <v>1</v>
      </c>
      <c r="DF69" s="6">
        <v>2</v>
      </c>
      <c r="DG69" s="6">
        <v>1</v>
      </c>
      <c r="DH69" s="6">
        <v>2</v>
      </c>
      <c r="DI69" s="6" t="b">
        <v>1</v>
      </c>
      <c r="DJ69" s="6" t="b">
        <v>1</v>
      </c>
      <c r="DK69" s="6" t="b">
        <v>0</v>
      </c>
      <c r="DL69" s="6" t="b">
        <v>0</v>
      </c>
      <c r="DM69" s="6" t="b">
        <v>1</v>
      </c>
      <c r="DN69" s="6" t="b">
        <v>0</v>
      </c>
      <c r="DO69" s="6" t="b">
        <v>0</v>
      </c>
      <c r="DP69" s="6"/>
      <c r="DQ69" s="6" t="b">
        <v>0</v>
      </c>
      <c r="DR69" s="6"/>
      <c r="DS69" s="6" t="b">
        <v>1</v>
      </c>
      <c r="DT69" s="6">
        <v>20</v>
      </c>
      <c r="DU69" s="6" t="b">
        <v>1</v>
      </c>
      <c r="DV69" s="6">
        <v>60</v>
      </c>
      <c r="DW69" s="6" t="b">
        <v>0</v>
      </c>
      <c r="DX69" s="6"/>
      <c r="DY69" s="6"/>
    </row>
    <row r="70" spans="1:129" x14ac:dyDescent="0.25">
      <c r="A70" s="6" t="s">
        <v>0</v>
      </c>
      <c r="B70" s="6" t="s">
        <v>4</v>
      </c>
      <c r="C70" s="6" t="s">
        <v>688</v>
      </c>
      <c r="D70" s="6" t="s">
        <v>689</v>
      </c>
      <c r="E70" s="6" t="s">
        <v>97</v>
      </c>
      <c r="F70" s="6" t="s">
        <v>98</v>
      </c>
      <c r="G70" s="6">
        <v>107</v>
      </c>
      <c r="H70" s="6">
        <v>501</v>
      </c>
      <c r="I70" s="6">
        <v>107</v>
      </c>
      <c r="J70" s="6">
        <v>503</v>
      </c>
      <c r="K70" s="6">
        <v>107</v>
      </c>
      <c r="L70" s="6">
        <v>497</v>
      </c>
      <c r="M70" s="6" t="s">
        <v>0</v>
      </c>
      <c r="N70" s="6" t="s">
        <v>4</v>
      </c>
      <c r="O70" s="6" t="s">
        <v>536</v>
      </c>
      <c r="P70" s="6" t="s">
        <v>690</v>
      </c>
      <c r="Q70" s="6" t="s">
        <v>688</v>
      </c>
      <c r="R70" s="6" t="s">
        <v>689</v>
      </c>
      <c r="S70" s="6">
        <v>97.379594999999995</v>
      </c>
      <c r="T70" s="6">
        <v>25.401061111111101</v>
      </c>
      <c r="U70" s="6">
        <v>0</v>
      </c>
      <c r="V70" s="6" t="s">
        <v>98</v>
      </c>
      <c r="W70" s="6">
        <v>883</v>
      </c>
      <c r="X70" s="6" t="s">
        <v>1136</v>
      </c>
      <c r="Y70" s="6">
        <v>30</v>
      </c>
      <c r="Z70" s="6">
        <v>10</v>
      </c>
      <c r="AA70" s="6">
        <v>2015</v>
      </c>
      <c r="AB70" s="6" t="s">
        <v>691</v>
      </c>
      <c r="AC70" s="6"/>
      <c r="AD70" s="6" t="s">
        <v>539</v>
      </c>
      <c r="AE70" s="6"/>
      <c r="AF70" s="6">
        <v>29</v>
      </c>
      <c r="AG70" s="6">
        <v>9</v>
      </c>
      <c r="AH70" s="6">
        <v>2015</v>
      </c>
      <c r="AI70" s="6">
        <v>6</v>
      </c>
      <c r="AJ70" s="6">
        <v>10</v>
      </c>
      <c r="AK70" s="6">
        <v>2015</v>
      </c>
      <c r="AL70" s="6"/>
      <c r="AM70" s="6" t="s">
        <v>540</v>
      </c>
      <c r="AN70" s="6" t="s">
        <v>548</v>
      </c>
      <c r="AO70" s="6">
        <v>40</v>
      </c>
      <c r="AP70" s="6"/>
      <c r="AQ70" s="6" t="s">
        <v>588</v>
      </c>
      <c r="AR70" s="6" t="s">
        <v>548</v>
      </c>
      <c r="AS70" s="6">
        <v>44</v>
      </c>
      <c r="AT70" s="6"/>
      <c r="AU70" s="6" t="s">
        <v>588</v>
      </c>
      <c r="AV70" s="6" t="s">
        <v>541</v>
      </c>
      <c r="AW70" s="6">
        <v>36</v>
      </c>
      <c r="AX70" s="6"/>
      <c r="AY70" s="6"/>
      <c r="AZ70" s="6"/>
      <c r="BA70" s="6"/>
      <c r="BB70" s="6"/>
      <c r="BC70" s="6"/>
      <c r="BD70" s="6"/>
      <c r="BE70" s="6"/>
      <c r="BF70" s="6"/>
      <c r="BG70" s="6">
        <v>10</v>
      </c>
      <c r="BH70" s="6">
        <v>2011</v>
      </c>
      <c r="BI70" s="6"/>
      <c r="BJ70" s="6"/>
      <c r="BK70" s="6"/>
      <c r="BL70" s="6"/>
      <c r="BM70" s="6"/>
      <c r="BN70" s="6"/>
      <c r="BO70" s="6"/>
      <c r="BP70" s="6"/>
      <c r="BQ70" s="6" t="s">
        <v>4</v>
      </c>
      <c r="BR70" s="6"/>
      <c r="BS70" s="6"/>
      <c r="BT70" s="6" t="b">
        <v>0</v>
      </c>
      <c r="BU70" s="6" t="b">
        <v>1</v>
      </c>
      <c r="BV70" s="6" t="s">
        <v>691</v>
      </c>
      <c r="BW70" s="6" t="s">
        <v>1182</v>
      </c>
      <c r="BX70" s="6" t="s">
        <v>1183</v>
      </c>
      <c r="BY70" s="6" t="b">
        <v>1</v>
      </c>
      <c r="BZ70" s="6" t="s">
        <v>321</v>
      </c>
      <c r="CA70" s="6" t="b">
        <v>0</v>
      </c>
      <c r="CB70" s="6" t="b">
        <v>0</v>
      </c>
      <c r="CC70" s="6" t="b">
        <v>1</v>
      </c>
      <c r="CD70" s="6" t="b">
        <v>1</v>
      </c>
      <c r="CE70" s="6" t="b">
        <v>1</v>
      </c>
      <c r="CF70" s="6" t="b">
        <v>1</v>
      </c>
      <c r="CG70" s="6">
        <v>2</v>
      </c>
      <c r="CH70" s="6">
        <v>2</v>
      </c>
      <c r="CI70" s="6">
        <v>4</v>
      </c>
      <c r="CJ70" s="6">
        <v>2</v>
      </c>
      <c r="CK70" s="6">
        <v>1</v>
      </c>
      <c r="CL70" s="6">
        <v>3</v>
      </c>
      <c r="CM70" s="6">
        <v>107</v>
      </c>
      <c r="CN70" s="6">
        <v>503</v>
      </c>
      <c r="CO70" s="6">
        <v>107</v>
      </c>
      <c r="CP70" s="6">
        <v>1</v>
      </c>
      <c r="CQ70" s="6">
        <v>4</v>
      </c>
      <c r="CR70" s="6" t="s">
        <v>326</v>
      </c>
      <c r="CS70" s="6"/>
      <c r="CT70" s="6"/>
      <c r="CU70" s="6"/>
      <c r="CV70" s="6"/>
      <c r="CW70" s="6"/>
      <c r="CX70" s="6" t="b">
        <v>1</v>
      </c>
      <c r="CY70" s="6"/>
      <c r="CZ70" s="6" t="b">
        <v>1</v>
      </c>
      <c r="DA70" s="6">
        <v>5</v>
      </c>
      <c r="DB70" s="6">
        <v>2</v>
      </c>
      <c r="DC70" s="6">
        <v>0</v>
      </c>
      <c r="DD70" s="6">
        <v>1</v>
      </c>
      <c r="DE70" s="6">
        <v>5</v>
      </c>
      <c r="DF70" s="6">
        <v>3</v>
      </c>
      <c r="DG70" s="6">
        <v>2</v>
      </c>
      <c r="DH70" s="6">
        <v>1</v>
      </c>
      <c r="DI70" s="6" t="b">
        <v>0</v>
      </c>
      <c r="DJ70" s="6" t="b">
        <v>1</v>
      </c>
      <c r="DK70" s="6" t="b">
        <v>0</v>
      </c>
      <c r="DL70" s="6" t="b">
        <v>0</v>
      </c>
      <c r="DM70" s="6" t="b">
        <v>1</v>
      </c>
      <c r="DN70" s="6" t="b">
        <v>0</v>
      </c>
      <c r="DO70" s="6" t="b">
        <v>0</v>
      </c>
      <c r="DP70" s="6"/>
      <c r="DQ70" s="6" t="b">
        <v>0</v>
      </c>
      <c r="DR70" s="6"/>
      <c r="DS70" s="6" t="b">
        <v>1</v>
      </c>
      <c r="DT70" s="6">
        <v>1</v>
      </c>
      <c r="DU70" s="6" t="b">
        <v>0</v>
      </c>
      <c r="DV70" s="6"/>
      <c r="DW70" s="6" t="b">
        <v>1</v>
      </c>
      <c r="DX70" s="6">
        <v>99</v>
      </c>
      <c r="DY70" s="6"/>
    </row>
    <row r="71" spans="1:129" x14ac:dyDescent="0.25">
      <c r="A71" s="6" t="s">
        <v>0</v>
      </c>
      <c r="B71" s="6" t="s">
        <v>8</v>
      </c>
      <c r="C71" s="6" t="s">
        <v>748</v>
      </c>
      <c r="D71" s="6" t="s">
        <v>749</v>
      </c>
      <c r="E71" s="6" t="s">
        <v>209</v>
      </c>
      <c r="F71" s="6" t="s">
        <v>125</v>
      </c>
      <c r="G71" s="6">
        <v>1694</v>
      </c>
      <c r="H71" s="6">
        <v>8805</v>
      </c>
      <c r="I71" s="6">
        <v>1693</v>
      </c>
      <c r="J71" s="6">
        <v>8805</v>
      </c>
      <c r="K71" s="6">
        <v>1693</v>
      </c>
      <c r="L71" s="6">
        <v>9062</v>
      </c>
      <c r="M71" s="6" t="s">
        <v>0</v>
      </c>
      <c r="N71" s="6" t="s">
        <v>8</v>
      </c>
      <c r="O71" s="6" t="s">
        <v>687</v>
      </c>
      <c r="P71" s="6" t="s">
        <v>708</v>
      </c>
      <c r="Q71" s="6" t="s">
        <v>748</v>
      </c>
      <c r="R71" s="6" t="s">
        <v>749</v>
      </c>
      <c r="S71" s="6">
        <v>97.568331999999998</v>
      </c>
      <c r="T71" s="6">
        <v>24.688338999999999</v>
      </c>
      <c r="U71" s="6">
        <v>314</v>
      </c>
      <c r="V71" s="6" t="s">
        <v>125</v>
      </c>
      <c r="W71" s="6">
        <v>875</v>
      </c>
      <c r="X71" s="6" t="s">
        <v>1136</v>
      </c>
      <c r="Y71" s="6">
        <v>30</v>
      </c>
      <c r="Z71" s="6">
        <v>10</v>
      </c>
      <c r="AA71" s="6">
        <v>2015</v>
      </c>
      <c r="AB71" s="6" t="s">
        <v>691</v>
      </c>
      <c r="AC71" s="6"/>
      <c r="AD71" s="6" t="s">
        <v>539</v>
      </c>
      <c r="AE71" s="6"/>
      <c r="AF71" s="6">
        <v>23</v>
      </c>
      <c r="AG71" s="6">
        <v>9</v>
      </c>
      <c r="AH71" s="6">
        <v>2015</v>
      </c>
      <c r="AI71" s="6">
        <v>30</v>
      </c>
      <c r="AJ71" s="6">
        <v>9</v>
      </c>
      <c r="AK71" s="6">
        <v>2015</v>
      </c>
      <c r="AL71" s="6"/>
      <c r="AM71" s="6" t="s">
        <v>540</v>
      </c>
      <c r="AN71" s="6" t="s">
        <v>541</v>
      </c>
      <c r="AO71" s="6">
        <v>47</v>
      </c>
      <c r="AP71" s="6"/>
      <c r="AQ71" s="6" t="s">
        <v>588</v>
      </c>
      <c r="AR71" s="6" t="s">
        <v>541</v>
      </c>
      <c r="AS71" s="6">
        <v>60</v>
      </c>
      <c r="AT71" s="6"/>
      <c r="AU71" s="6" t="s">
        <v>1154</v>
      </c>
      <c r="AV71" s="6" t="s">
        <v>541</v>
      </c>
      <c r="AW71" s="6">
        <v>50</v>
      </c>
      <c r="AX71" s="6"/>
      <c r="AY71" s="6" t="s">
        <v>588</v>
      </c>
      <c r="AZ71" s="6" t="s">
        <v>548</v>
      </c>
      <c r="BA71" s="6">
        <v>35</v>
      </c>
      <c r="BB71" s="6"/>
      <c r="BC71" s="6"/>
      <c r="BD71" s="6"/>
      <c r="BE71" s="6"/>
      <c r="BF71" s="6"/>
      <c r="BG71" s="6">
        <v>6</v>
      </c>
      <c r="BH71" s="6">
        <v>2011</v>
      </c>
      <c r="BI71" s="6">
        <v>60</v>
      </c>
      <c r="BJ71" s="6">
        <v>30</v>
      </c>
      <c r="BK71" s="6">
        <v>30</v>
      </c>
      <c r="BL71" s="6"/>
      <c r="BM71" s="6">
        <v>60</v>
      </c>
      <c r="BN71" s="6">
        <v>30</v>
      </c>
      <c r="BO71" s="6">
        <v>30</v>
      </c>
      <c r="BP71" s="6"/>
      <c r="BQ71" s="6" t="s">
        <v>747</v>
      </c>
      <c r="BR71" s="6">
        <v>5</v>
      </c>
      <c r="BS71" s="6"/>
      <c r="BT71" s="6" t="b">
        <v>0</v>
      </c>
      <c r="BU71" s="6" t="b">
        <v>1</v>
      </c>
      <c r="BV71" s="6" t="s">
        <v>706</v>
      </c>
      <c r="BW71" s="6" t="s">
        <v>1184</v>
      </c>
      <c r="BX71" s="6" t="s">
        <v>1185</v>
      </c>
      <c r="BY71" s="6" t="b">
        <v>1</v>
      </c>
      <c r="BZ71" s="6" t="s">
        <v>329</v>
      </c>
      <c r="CA71" s="6" t="b">
        <v>1</v>
      </c>
      <c r="CB71" s="6" t="b">
        <v>0</v>
      </c>
      <c r="CC71" s="6" t="b">
        <v>0</v>
      </c>
      <c r="CD71" s="6" t="b">
        <v>1</v>
      </c>
      <c r="CE71" s="6" t="b">
        <v>1</v>
      </c>
      <c r="CF71" s="6" t="b">
        <v>1</v>
      </c>
      <c r="CG71" s="6">
        <v>40</v>
      </c>
      <c r="CH71" s="6">
        <v>31</v>
      </c>
      <c r="CI71" s="6">
        <v>71</v>
      </c>
      <c r="CJ71" s="6">
        <v>20</v>
      </c>
      <c r="CK71" s="6">
        <v>5</v>
      </c>
      <c r="CL71" s="6">
        <v>25</v>
      </c>
      <c r="CM71" s="6">
        <v>1693</v>
      </c>
      <c r="CN71" s="6">
        <v>8805</v>
      </c>
      <c r="CO71" s="6">
        <v>1693</v>
      </c>
      <c r="CP71" s="6">
        <v>70</v>
      </c>
      <c r="CQ71" s="6">
        <v>390</v>
      </c>
      <c r="CR71" s="6" t="s">
        <v>326</v>
      </c>
      <c r="CS71" s="6"/>
      <c r="CT71" s="6">
        <v>6</v>
      </c>
      <c r="CU71" s="6">
        <v>31</v>
      </c>
      <c r="CV71" s="6" t="s">
        <v>326</v>
      </c>
      <c r="CW71" s="6"/>
      <c r="CX71" s="6" t="b">
        <v>1</v>
      </c>
      <c r="CY71" s="6"/>
      <c r="CZ71" s="6" t="b">
        <v>1</v>
      </c>
      <c r="DA71" s="6">
        <v>11</v>
      </c>
      <c r="DB71" s="6">
        <v>4</v>
      </c>
      <c r="DC71" s="6">
        <v>4</v>
      </c>
      <c r="DD71" s="6">
        <v>1</v>
      </c>
      <c r="DE71" s="6">
        <v>15</v>
      </c>
      <c r="DF71" s="6">
        <v>5</v>
      </c>
      <c r="DG71" s="6">
        <v>2</v>
      </c>
      <c r="DH71" s="6">
        <v>5</v>
      </c>
      <c r="DI71" s="6" t="b">
        <v>0</v>
      </c>
      <c r="DJ71" s="6" t="b">
        <v>1</v>
      </c>
      <c r="DK71" s="6" t="b">
        <v>0</v>
      </c>
      <c r="DL71" s="6" t="b">
        <v>0</v>
      </c>
      <c r="DM71" s="6" t="b">
        <v>1</v>
      </c>
      <c r="DN71" s="6" t="b">
        <v>0</v>
      </c>
      <c r="DO71" s="6" t="b">
        <v>0</v>
      </c>
      <c r="DP71" s="6"/>
      <c r="DQ71" s="6" t="b">
        <v>1</v>
      </c>
      <c r="DR71" s="6">
        <v>1842</v>
      </c>
      <c r="DS71" s="6" t="b">
        <v>0</v>
      </c>
      <c r="DT71" s="6"/>
      <c r="DU71" s="6" t="b">
        <v>0</v>
      </c>
      <c r="DV71" s="6"/>
      <c r="DW71" s="6" t="b">
        <v>0</v>
      </c>
      <c r="DX71" s="6"/>
      <c r="DY71" s="6"/>
    </row>
    <row r="72" spans="1:129" x14ac:dyDescent="0.25">
      <c r="A72" s="6" t="s">
        <v>3</v>
      </c>
      <c r="B72" s="6" t="s">
        <v>15</v>
      </c>
      <c r="C72" s="6" t="s">
        <v>787</v>
      </c>
      <c r="D72" s="6" t="s">
        <v>788</v>
      </c>
      <c r="E72" s="6" t="s">
        <v>97</v>
      </c>
      <c r="F72" s="6" t="s">
        <v>125</v>
      </c>
      <c r="G72" s="6">
        <v>87</v>
      </c>
      <c r="H72" s="6">
        <v>488</v>
      </c>
      <c r="I72" s="6">
        <v>86</v>
      </c>
      <c r="J72" s="6">
        <v>472</v>
      </c>
      <c r="K72" s="6">
        <v>86</v>
      </c>
      <c r="L72" s="6">
        <v>472</v>
      </c>
      <c r="M72" s="6" t="s">
        <v>3</v>
      </c>
      <c r="N72" s="6" t="s">
        <v>15</v>
      </c>
      <c r="O72" s="6" t="s">
        <v>789</v>
      </c>
      <c r="P72" s="6" t="s">
        <v>790</v>
      </c>
      <c r="Q72" s="6" t="s">
        <v>787</v>
      </c>
      <c r="R72" s="6" t="s">
        <v>788</v>
      </c>
      <c r="S72" s="6">
        <v>97.848529999999997</v>
      </c>
      <c r="T72" s="6">
        <v>23.4008</v>
      </c>
      <c r="U72" s="6">
        <v>0</v>
      </c>
      <c r="V72" s="6" t="s">
        <v>125</v>
      </c>
      <c r="W72" s="6">
        <v>974</v>
      </c>
      <c r="X72" s="6" t="s">
        <v>538</v>
      </c>
      <c r="Y72" s="6">
        <v>28</v>
      </c>
      <c r="Z72" s="6">
        <v>10</v>
      </c>
      <c r="AA72" s="6">
        <v>2015</v>
      </c>
      <c r="AB72" s="6" t="s">
        <v>538</v>
      </c>
      <c r="AC72" s="6"/>
      <c r="AD72" s="6" t="s">
        <v>539</v>
      </c>
      <c r="AE72" s="6"/>
      <c r="AF72" s="6">
        <v>13</v>
      </c>
      <c r="AG72" s="6">
        <v>10</v>
      </c>
      <c r="AH72" s="6">
        <v>2015</v>
      </c>
      <c r="AI72" s="6">
        <v>16</v>
      </c>
      <c r="AJ72" s="6">
        <v>10</v>
      </c>
      <c r="AK72" s="6">
        <v>2015</v>
      </c>
      <c r="AL72" s="6"/>
      <c r="AM72" s="6" t="s">
        <v>588</v>
      </c>
      <c r="AN72" s="6" t="s">
        <v>541</v>
      </c>
      <c r="AO72" s="6">
        <v>45</v>
      </c>
      <c r="AP72" s="6"/>
      <c r="AQ72" s="6"/>
      <c r="AR72" s="6"/>
      <c r="AS72" s="6"/>
      <c r="AT72" s="6"/>
      <c r="AU72" s="6"/>
      <c r="AV72" s="6"/>
      <c r="AW72" s="6"/>
      <c r="AX72" s="6"/>
      <c r="AY72" s="6"/>
      <c r="AZ72" s="6"/>
      <c r="BA72" s="6"/>
      <c r="BB72" s="6"/>
      <c r="BC72" s="6"/>
      <c r="BD72" s="6"/>
      <c r="BE72" s="6"/>
      <c r="BF72" s="6"/>
      <c r="BG72" s="6">
        <v>12</v>
      </c>
      <c r="BH72" s="6">
        <v>2012</v>
      </c>
      <c r="BI72" s="6">
        <v>180</v>
      </c>
      <c r="BJ72" s="6">
        <v>30</v>
      </c>
      <c r="BK72" s="6">
        <v>30</v>
      </c>
      <c r="BL72" s="6">
        <v>0</v>
      </c>
      <c r="BM72" s="6">
        <v>180</v>
      </c>
      <c r="BN72" s="6">
        <v>30</v>
      </c>
      <c r="BO72" s="6">
        <v>30</v>
      </c>
      <c r="BP72" s="6">
        <v>0</v>
      </c>
      <c r="BQ72" s="6" t="s">
        <v>15</v>
      </c>
      <c r="BR72" s="6">
        <v>9</v>
      </c>
      <c r="BS72" s="6"/>
      <c r="BT72" s="6" t="b">
        <v>0</v>
      </c>
      <c r="BU72" s="6" t="b">
        <v>1</v>
      </c>
      <c r="BV72" s="6" t="s">
        <v>538</v>
      </c>
      <c r="BW72" s="6" t="s">
        <v>1186</v>
      </c>
      <c r="BX72" s="6" t="s">
        <v>1187</v>
      </c>
      <c r="BY72" s="6" t="b">
        <v>1</v>
      </c>
      <c r="BZ72" s="6" t="s">
        <v>328</v>
      </c>
      <c r="CA72" s="6" t="b">
        <v>0</v>
      </c>
      <c r="CB72" s="6" t="b">
        <v>1</v>
      </c>
      <c r="CC72" s="6" t="b">
        <v>0</v>
      </c>
      <c r="CD72" s="6" t="b">
        <v>1</v>
      </c>
      <c r="CE72" s="6" t="b">
        <v>1</v>
      </c>
      <c r="CF72" s="6" t="b">
        <v>1</v>
      </c>
      <c r="CG72" s="6">
        <v>2</v>
      </c>
      <c r="CH72" s="6">
        <v>3</v>
      </c>
      <c r="CI72" s="6">
        <v>5</v>
      </c>
      <c r="CJ72" s="6">
        <v>1</v>
      </c>
      <c r="CK72" s="6"/>
      <c r="CL72" s="6">
        <v>1</v>
      </c>
      <c r="CM72" s="6">
        <v>86</v>
      </c>
      <c r="CN72" s="6">
        <v>472</v>
      </c>
      <c r="CO72" s="6">
        <v>86</v>
      </c>
      <c r="CP72" s="6"/>
      <c r="CQ72" s="6"/>
      <c r="CR72" s="6"/>
      <c r="CS72" s="6"/>
      <c r="CT72" s="6"/>
      <c r="CU72" s="6"/>
      <c r="CV72" s="6"/>
      <c r="CW72" s="6"/>
      <c r="CX72" s="6" t="b">
        <v>1</v>
      </c>
      <c r="CY72" s="6"/>
      <c r="CZ72" s="6" t="b">
        <v>1</v>
      </c>
      <c r="DA72" s="6">
        <v>4</v>
      </c>
      <c r="DB72" s="6">
        <v>2</v>
      </c>
      <c r="DC72" s="6"/>
      <c r="DD72" s="6"/>
      <c r="DE72" s="6">
        <v>4</v>
      </c>
      <c r="DF72" s="6">
        <v>2</v>
      </c>
      <c r="DG72" s="6"/>
      <c r="DH72" s="6"/>
      <c r="DI72" s="6" t="b">
        <v>1</v>
      </c>
      <c r="DJ72" s="6" t="b">
        <v>1</v>
      </c>
      <c r="DK72" s="6" t="b">
        <v>0</v>
      </c>
      <c r="DL72" s="6" t="b">
        <v>0</v>
      </c>
      <c r="DM72" s="6" t="b">
        <v>0</v>
      </c>
      <c r="DN72" s="6" t="b">
        <v>0</v>
      </c>
      <c r="DO72" s="6" t="b">
        <v>0</v>
      </c>
      <c r="DP72" s="6"/>
      <c r="DQ72" s="6" t="b">
        <v>0</v>
      </c>
      <c r="DR72" s="6"/>
      <c r="DS72" s="6" t="b">
        <v>1</v>
      </c>
      <c r="DT72" s="6"/>
      <c r="DU72" s="6" t="b">
        <v>0</v>
      </c>
      <c r="DV72" s="6"/>
      <c r="DW72" s="6" t="b">
        <v>0</v>
      </c>
      <c r="DX72" s="6"/>
      <c r="DY72" s="6"/>
    </row>
    <row r="73" spans="1:129" x14ac:dyDescent="0.25">
      <c r="A73" s="6" t="s">
        <v>0</v>
      </c>
      <c r="B73" s="6" t="s">
        <v>13</v>
      </c>
      <c r="C73" s="6" t="s">
        <v>1080</v>
      </c>
      <c r="D73" s="6" t="s">
        <v>1081</v>
      </c>
      <c r="E73" s="6" t="s">
        <v>97</v>
      </c>
      <c r="F73" s="6" t="s">
        <v>125</v>
      </c>
      <c r="G73" s="6">
        <v>54</v>
      </c>
      <c r="H73" s="6">
        <v>242</v>
      </c>
      <c r="I73" s="6">
        <v>50</v>
      </c>
      <c r="J73" s="6">
        <v>219</v>
      </c>
      <c r="K73" s="6">
        <v>50</v>
      </c>
      <c r="L73" s="6">
        <v>227</v>
      </c>
      <c r="M73" s="6" t="s">
        <v>0</v>
      </c>
      <c r="N73" s="6" t="s">
        <v>13</v>
      </c>
      <c r="O73" s="6" t="s">
        <v>633</v>
      </c>
      <c r="P73" s="6" t="s">
        <v>1188</v>
      </c>
      <c r="Q73" s="6" t="s">
        <v>1080</v>
      </c>
      <c r="R73" s="6" t="s">
        <v>1081</v>
      </c>
      <c r="S73" s="6"/>
      <c r="T73" s="6"/>
      <c r="U73" s="6"/>
      <c r="V73" s="6" t="s">
        <v>125</v>
      </c>
      <c r="W73" s="6">
        <v>925</v>
      </c>
      <c r="X73" s="6" t="s">
        <v>538</v>
      </c>
      <c r="Y73" s="6">
        <v>5</v>
      </c>
      <c r="Z73" s="6">
        <v>10</v>
      </c>
      <c r="AA73" s="6">
        <v>2015</v>
      </c>
      <c r="AB73" s="6" t="s">
        <v>538</v>
      </c>
      <c r="AC73" s="6"/>
      <c r="AD73" s="6" t="s">
        <v>539</v>
      </c>
      <c r="AE73" s="6"/>
      <c r="AF73" s="6">
        <v>22</v>
      </c>
      <c r="AG73" s="6">
        <v>9</v>
      </c>
      <c r="AH73" s="6">
        <v>2015</v>
      </c>
      <c r="AI73" s="6">
        <v>22</v>
      </c>
      <c r="AJ73" s="6">
        <v>9</v>
      </c>
      <c r="AK73" s="6">
        <v>2015</v>
      </c>
      <c r="AL73" s="6"/>
      <c r="AM73" s="6" t="s">
        <v>540</v>
      </c>
      <c r="AN73" s="6" t="s">
        <v>541</v>
      </c>
      <c r="AO73" s="6">
        <v>32</v>
      </c>
      <c r="AP73" s="6"/>
      <c r="AQ73" s="6" t="s">
        <v>587</v>
      </c>
      <c r="AR73" s="6" t="s">
        <v>541</v>
      </c>
      <c r="AS73" s="6">
        <v>43</v>
      </c>
      <c r="AT73" s="6"/>
      <c r="AU73" s="6" t="s">
        <v>588</v>
      </c>
      <c r="AV73" s="6" t="s">
        <v>548</v>
      </c>
      <c r="AW73" s="6">
        <v>45</v>
      </c>
      <c r="AX73" s="6"/>
      <c r="AY73" s="6" t="s">
        <v>587</v>
      </c>
      <c r="AZ73" s="6" t="s">
        <v>548</v>
      </c>
      <c r="BA73" s="6">
        <v>38</v>
      </c>
      <c r="BB73" s="6"/>
      <c r="BC73" s="6"/>
      <c r="BD73" s="6"/>
      <c r="BE73" s="6"/>
      <c r="BF73" s="6"/>
      <c r="BG73" s="6">
        <v>1</v>
      </c>
      <c r="BH73" s="6">
        <v>2015</v>
      </c>
      <c r="BI73" s="6"/>
      <c r="BJ73" s="6"/>
      <c r="BK73" s="6"/>
      <c r="BL73" s="6"/>
      <c r="BM73" s="6"/>
      <c r="BN73" s="6"/>
      <c r="BO73" s="6"/>
      <c r="BP73" s="6"/>
      <c r="BQ73" s="6"/>
      <c r="BR73" s="6"/>
      <c r="BS73" s="6"/>
      <c r="BT73" s="6" t="b">
        <v>0</v>
      </c>
      <c r="BU73" s="6" t="b">
        <v>1</v>
      </c>
      <c r="BV73" s="6" t="s">
        <v>538</v>
      </c>
      <c r="BW73" s="6" t="s">
        <v>1189</v>
      </c>
      <c r="BX73" s="6" t="s">
        <v>1190</v>
      </c>
      <c r="BY73" s="6" t="b">
        <v>1</v>
      </c>
      <c r="BZ73" s="6" t="s">
        <v>330</v>
      </c>
      <c r="CA73" s="6" t="b">
        <v>0</v>
      </c>
      <c r="CB73" s="6" t="b">
        <v>0</v>
      </c>
      <c r="CC73" s="6" t="b">
        <v>1</v>
      </c>
      <c r="CD73" s="6" t="b">
        <v>0</v>
      </c>
      <c r="CE73" s="6" t="b">
        <v>0</v>
      </c>
      <c r="CF73" s="6" t="b">
        <v>0</v>
      </c>
      <c r="CG73" s="6"/>
      <c r="CH73" s="6">
        <v>2</v>
      </c>
      <c r="CI73" s="6">
        <v>2</v>
      </c>
      <c r="CJ73" s="6">
        <v>1</v>
      </c>
      <c r="CK73" s="6"/>
      <c r="CL73" s="6">
        <v>1</v>
      </c>
      <c r="CM73" s="6">
        <v>50</v>
      </c>
      <c r="CN73" s="6">
        <v>219</v>
      </c>
      <c r="CO73" s="6">
        <v>50</v>
      </c>
      <c r="CP73" s="6">
        <v>1</v>
      </c>
      <c r="CQ73" s="6">
        <v>5</v>
      </c>
      <c r="CR73" s="6" t="s">
        <v>322</v>
      </c>
      <c r="CS73" s="6"/>
      <c r="CT73" s="6"/>
      <c r="CU73" s="6"/>
      <c r="CV73" s="6"/>
      <c r="CW73" s="6"/>
      <c r="CX73" s="6" t="b">
        <v>1</v>
      </c>
      <c r="CY73" s="6"/>
      <c r="CZ73" s="6" t="b">
        <v>1</v>
      </c>
      <c r="DA73" s="6">
        <v>2</v>
      </c>
      <c r="DB73" s="6">
        <v>2</v>
      </c>
      <c r="DC73" s="6">
        <v>3</v>
      </c>
      <c r="DD73" s="6"/>
      <c r="DE73" s="6">
        <v>5</v>
      </c>
      <c r="DF73" s="6">
        <v>2</v>
      </c>
      <c r="DG73" s="6"/>
      <c r="DH73" s="6"/>
      <c r="DI73" s="6" t="b">
        <v>1</v>
      </c>
      <c r="DJ73" s="6" t="b">
        <v>0</v>
      </c>
      <c r="DK73" s="6" t="b">
        <v>1</v>
      </c>
      <c r="DL73" s="6" t="b">
        <v>0</v>
      </c>
      <c r="DM73" s="6" t="b">
        <v>1</v>
      </c>
      <c r="DN73" s="6" t="b">
        <v>0</v>
      </c>
      <c r="DO73" s="6" t="b">
        <v>0</v>
      </c>
      <c r="DP73" s="6"/>
      <c r="DQ73" s="6" t="b">
        <v>0</v>
      </c>
      <c r="DR73" s="6"/>
      <c r="DS73" s="6" t="b">
        <v>1</v>
      </c>
      <c r="DT73" s="6">
        <v>3</v>
      </c>
      <c r="DU73" s="6" t="b">
        <v>0</v>
      </c>
      <c r="DV73" s="6"/>
      <c r="DW73" s="6" t="b">
        <v>1</v>
      </c>
      <c r="DX73" s="6">
        <v>4</v>
      </c>
      <c r="DY73" s="6"/>
    </row>
    <row r="74" spans="1:129" x14ac:dyDescent="0.25">
      <c r="A74" s="6" t="s">
        <v>3</v>
      </c>
      <c r="B74" s="6" t="s">
        <v>15</v>
      </c>
      <c r="C74" s="6" t="s">
        <v>791</v>
      </c>
      <c r="D74" s="6" t="s">
        <v>792</v>
      </c>
      <c r="E74" s="6" t="s">
        <v>97</v>
      </c>
      <c r="F74" s="6" t="s">
        <v>98</v>
      </c>
      <c r="G74" s="6">
        <v>64</v>
      </c>
      <c r="H74" s="6">
        <v>305</v>
      </c>
      <c r="I74" s="6">
        <v>63</v>
      </c>
      <c r="J74" s="6">
        <v>304</v>
      </c>
      <c r="K74" s="6">
        <v>63</v>
      </c>
      <c r="L74" s="6">
        <v>304</v>
      </c>
      <c r="M74" s="6" t="s">
        <v>3</v>
      </c>
      <c r="N74" s="6" t="s">
        <v>15</v>
      </c>
      <c r="O74" s="6" t="s">
        <v>656</v>
      </c>
      <c r="P74" s="6" t="s">
        <v>793</v>
      </c>
      <c r="Q74" s="6" t="s">
        <v>791</v>
      </c>
      <c r="R74" s="6" t="s">
        <v>792</v>
      </c>
      <c r="S74" s="6">
        <v>97.926813999999993</v>
      </c>
      <c r="T74" s="6">
        <v>23.450914000000001</v>
      </c>
      <c r="U74" s="6">
        <v>4336</v>
      </c>
      <c r="V74" s="6" t="s">
        <v>98</v>
      </c>
      <c r="W74" s="6">
        <v>979</v>
      </c>
      <c r="X74" s="6" t="s">
        <v>538</v>
      </c>
      <c r="Y74" s="6">
        <v>28</v>
      </c>
      <c r="Z74" s="6">
        <v>10</v>
      </c>
      <c r="AA74" s="6">
        <v>2015</v>
      </c>
      <c r="AB74" s="6" t="s">
        <v>538</v>
      </c>
      <c r="AC74" s="6"/>
      <c r="AD74" s="6" t="s">
        <v>539</v>
      </c>
      <c r="AE74" s="6"/>
      <c r="AF74" s="6">
        <v>12</v>
      </c>
      <c r="AG74" s="6">
        <v>9</v>
      </c>
      <c r="AH74" s="6">
        <v>2015</v>
      </c>
      <c r="AI74" s="6">
        <v>20</v>
      </c>
      <c r="AJ74" s="6">
        <v>9</v>
      </c>
      <c r="AK74" s="6">
        <v>2015</v>
      </c>
      <c r="AL74" s="6"/>
      <c r="AM74" s="6" t="s">
        <v>540</v>
      </c>
      <c r="AN74" s="6" t="s">
        <v>548</v>
      </c>
      <c r="AO74" s="6">
        <v>38</v>
      </c>
      <c r="AP74" s="6"/>
      <c r="AQ74" s="6" t="s">
        <v>588</v>
      </c>
      <c r="AR74" s="6" t="s">
        <v>548</v>
      </c>
      <c r="AS74" s="6">
        <v>24</v>
      </c>
      <c r="AT74" s="6"/>
      <c r="AU74" s="6"/>
      <c r="AV74" s="6"/>
      <c r="AW74" s="6"/>
      <c r="AX74" s="6"/>
      <c r="AY74" s="6"/>
      <c r="AZ74" s="6"/>
      <c r="BA74" s="6"/>
      <c r="BB74" s="6"/>
      <c r="BC74" s="6"/>
      <c r="BD74" s="6"/>
      <c r="BE74" s="6"/>
      <c r="BF74" s="6"/>
      <c r="BG74" s="6">
        <v>12</v>
      </c>
      <c r="BH74" s="6">
        <v>2012</v>
      </c>
      <c r="BI74" s="6"/>
      <c r="BJ74" s="6"/>
      <c r="BK74" s="6"/>
      <c r="BL74" s="6"/>
      <c r="BM74" s="6"/>
      <c r="BN74" s="6"/>
      <c r="BO74" s="6"/>
      <c r="BP74" s="6"/>
      <c r="BQ74" s="6"/>
      <c r="BR74" s="6"/>
      <c r="BS74" s="6"/>
      <c r="BT74" s="6" t="b">
        <v>0</v>
      </c>
      <c r="BU74" s="6" t="b">
        <v>1</v>
      </c>
      <c r="BV74" s="6" t="s">
        <v>538</v>
      </c>
      <c r="BW74" s="6" t="s">
        <v>1191</v>
      </c>
      <c r="BX74" s="6" t="s">
        <v>1192</v>
      </c>
      <c r="BY74" s="6" t="b">
        <v>1</v>
      </c>
      <c r="BZ74" s="6" t="s">
        <v>321</v>
      </c>
      <c r="CA74" s="6" t="b">
        <v>1</v>
      </c>
      <c r="CB74" s="6" t="b">
        <v>0</v>
      </c>
      <c r="CC74" s="6" t="b">
        <v>0</v>
      </c>
      <c r="CD74" s="6" t="b">
        <v>1</v>
      </c>
      <c r="CE74" s="6" t="b">
        <v>1</v>
      </c>
      <c r="CF74" s="6" t="b">
        <v>1</v>
      </c>
      <c r="CG74" s="6">
        <v>6</v>
      </c>
      <c r="CH74" s="6">
        <v>1</v>
      </c>
      <c r="CI74" s="6">
        <v>7</v>
      </c>
      <c r="CJ74" s="6">
        <v>1</v>
      </c>
      <c r="CK74" s="6">
        <v>1</v>
      </c>
      <c r="CL74" s="6">
        <v>2</v>
      </c>
      <c r="CM74" s="6">
        <v>63</v>
      </c>
      <c r="CN74" s="6">
        <v>304</v>
      </c>
      <c r="CO74" s="6">
        <v>63</v>
      </c>
      <c r="CP74" s="6"/>
      <c r="CQ74" s="6"/>
      <c r="CR74" s="6"/>
      <c r="CS74" s="6"/>
      <c r="CT74" s="6"/>
      <c r="CU74" s="6"/>
      <c r="CV74" s="6"/>
      <c r="CW74" s="6"/>
      <c r="CX74" s="6" t="b">
        <v>1</v>
      </c>
      <c r="CY74" s="6"/>
      <c r="CZ74" s="6" t="b">
        <v>1</v>
      </c>
      <c r="DA74" s="6">
        <v>4</v>
      </c>
      <c r="DB74" s="6">
        <v>5</v>
      </c>
      <c r="DC74" s="6">
        <v>1</v>
      </c>
      <c r="DD74" s="6">
        <v>3</v>
      </c>
      <c r="DE74" s="6">
        <v>5</v>
      </c>
      <c r="DF74" s="6">
        <v>8</v>
      </c>
      <c r="DG74" s="6">
        <v>0</v>
      </c>
      <c r="DH74" s="6">
        <v>0</v>
      </c>
      <c r="DI74" s="6" t="b">
        <v>1</v>
      </c>
      <c r="DJ74" s="6" t="b">
        <v>1</v>
      </c>
      <c r="DK74" s="6" t="b">
        <v>0</v>
      </c>
      <c r="DL74" s="6" t="b">
        <v>0</v>
      </c>
      <c r="DM74" s="6" t="b">
        <v>1</v>
      </c>
      <c r="DN74" s="6" t="b">
        <v>0</v>
      </c>
      <c r="DO74" s="6" t="b">
        <v>0</v>
      </c>
      <c r="DP74" s="6"/>
      <c r="DQ74" s="6" t="b">
        <v>0</v>
      </c>
      <c r="DR74" s="6"/>
      <c r="DS74" s="6" t="b">
        <v>1</v>
      </c>
      <c r="DT74" s="6"/>
      <c r="DU74" s="6" t="b">
        <v>0</v>
      </c>
      <c r="DV74" s="6"/>
      <c r="DW74" s="6" t="b">
        <v>0</v>
      </c>
      <c r="DX74" s="6"/>
      <c r="DY74" s="6"/>
    </row>
    <row r="75" spans="1:129" x14ac:dyDescent="0.25">
      <c r="A75" s="6" t="s">
        <v>3</v>
      </c>
      <c r="B75" s="6" t="s">
        <v>15</v>
      </c>
      <c r="C75" s="6" t="s">
        <v>228</v>
      </c>
      <c r="D75" s="6" t="s">
        <v>229</v>
      </c>
      <c r="E75" s="6" t="s">
        <v>97</v>
      </c>
      <c r="F75" s="6" t="s">
        <v>98</v>
      </c>
      <c r="G75" s="6">
        <v>30</v>
      </c>
      <c r="H75" s="6">
        <v>139</v>
      </c>
      <c r="I75" s="6">
        <v>31</v>
      </c>
      <c r="J75" s="6">
        <v>140</v>
      </c>
      <c r="K75" s="6">
        <v>31</v>
      </c>
      <c r="L75" s="6">
        <v>140</v>
      </c>
      <c r="M75" s="6" t="s">
        <v>3</v>
      </c>
      <c r="N75" s="6" t="s">
        <v>15</v>
      </c>
      <c r="O75" s="6" t="s">
        <v>656</v>
      </c>
      <c r="P75" s="6" t="s">
        <v>570</v>
      </c>
      <c r="Q75" s="6" t="s">
        <v>228</v>
      </c>
      <c r="R75" s="6" t="s">
        <v>229</v>
      </c>
      <c r="S75" s="6">
        <v>97.947360000000003</v>
      </c>
      <c r="T75" s="6">
        <v>23.460349999999998</v>
      </c>
      <c r="U75" s="6">
        <v>4430</v>
      </c>
      <c r="V75" s="6" t="s">
        <v>98</v>
      </c>
      <c r="W75" s="6">
        <v>786</v>
      </c>
      <c r="X75" s="6" t="s">
        <v>1193</v>
      </c>
      <c r="Y75" s="6">
        <v>13</v>
      </c>
      <c r="Z75" s="6">
        <v>9</v>
      </c>
      <c r="AA75" s="6">
        <v>2015</v>
      </c>
      <c r="AB75" s="6" t="s">
        <v>654</v>
      </c>
      <c r="AC75" s="6"/>
      <c r="AD75" s="6" t="s">
        <v>539</v>
      </c>
      <c r="AE75" s="6"/>
      <c r="AF75" s="6">
        <v>2</v>
      </c>
      <c r="AG75" s="6">
        <v>10</v>
      </c>
      <c r="AH75" s="6">
        <v>2015</v>
      </c>
      <c r="AI75" s="6">
        <v>2</v>
      </c>
      <c r="AJ75" s="6">
        <v>10</v>
      </c>
      <c r="AK75" s="6">
        <v>2015</v>
      </c>
      <c r="AL75" s="6"/>
      <c r="AM75" s="6" t="s">
        <v>540</v>
      </c>
      <c r="AN75" s="6" t="s">
        <v>541</v>
      </c>
      <c r="AO75" s="6">
        <v>38</v>
      </c>
      <c r="AP75" s="6"/>
      <c r="AQ75" s="6"/>
      <c r="AR75" s="6"/>
      <c r="AS75" s="6"/>
      <c r="AT75" s="6"/>
      <c r="AU75" s="6"/>
      <c r="AV75" s="6"/>
      <c r="AW75" s="6"/>
      <c r="AX75" s="6"/>
      <c r="AY75" s="6"/>
      <c r="AZ75" s="6"/>
      <c r="BA75" s="6"/>
      <c r="BB75" s="6"/>
      <c r="BC75" s="6"/>
      <c r="BD75" s="6"/>
      <c r="BE75" s="6"/>
      <c r="BF75" s="6"/>
      <c r="BG75" s="6">
        <v>12</v>
      </c>
      <c r="BH75" s="6">
        <v>2012</v>
      </c>
      <c r="BI75" s="6"/>
      <c r="BJ75" s="6"/>
      <c r="BK75" s="6"/>
      <c r="BL75" s="6"/>
      <c r="BM75" s="6"/>
      <c r="BN75" s="6"/>
      <c r="BO75" s="6"/>
      <c r="BP75" s="6"/>
      <c r="BQ75" s="6"/>
      <c r="BR75" s="6"/>
      <c r="BS75" s="6"/>
      <c r="BT75" s="6" t="b">
        <v>0</v>
      </c>
      <c r="BU75" s="6" t="b">
        <v>1</v>
      </c>
      <c r="BV75" s="6" t="s">
        <v>654</v>
      </c>
      <c r="BW75" s="6" t="s">
        <v>1194</v>
      </c>
      <c r="BX75" s="6" t="s">
        <v>1195</v>
      </c>
      <c r="BY75" s="6" t="b">
        <v>1</v>
      </c>
      <c r="BZ75" s="6" t="s">
        <v>321</v>
      </c>
      <c r="CA75" s="6" t="b">
        <v>0</v>
      </c>
      <c r="CB75" s="6" t="b">
        <v>1</v>
      </c>
      <c r="CC75" s="6" t="b">
        <v>0</v>
      </c>
      <c r="CD75" s="6" t="b">
        <v>1</v>
      </c>
      <c r="CE75" s="6" t="b">
        <v>1</v>
      </c>
      <c r="CF75" s="6" t="b">
        <v>1</v>
      </c>
      <c r="CG75" s="6">
        <v>1</v>
      </c>
      <c r="CH75" s="6">
        <v>1</v>
      </c>
      <c r="CI75" s="6">
        <v>2</v>
      </c>
      <c r="CJ75" s="6"/>
      <c r="CK75" s="6"/>
      <c r="CL75" s="6"/>
      <c r="CM75" s="6">
        <v>31</v>
      </c>
      <c r="CN75" s="6">
        <v>140</v>
      </c>
      <c r="CO75" s="6">
        <v>31</v>
      </c>
      <c r="CP75" s="6">
        <v>1</v>
      </c>
      <c r="CQ75" s="6">
        <v>3</v>
      </c>
      <c r="CR75" s="6" t="s">
        <v>324</v>
      </c>
      <c r="CS75" s="6"/>
      <c r="CT75" s="6"/>
      <c r="CU75" s="6">
        <v>3</v>
      </c>
      <c r="CV75" s="6" t="s">
        <v>325</v>
      </c>
      <c r="CW75" s="6"/>
      <c r="CX75" s="6" t="b">
        <v>1</v>
      </c>
      <c r="CY75" s="6"/>
      <c r="CZ75" s="6" t="b">
        <v>1</v>
      </c>
      <c r="DA75" s="6">
        <v>3</v>
      </c>
      <c r="DB75" s="6">
        <v>2</v>
      </c>
      <c r="DC75" s="6"/>
      <c r="DD75" s="6"/>
      <c r="DE75" s="6">
        <v>3</v>
      </c>
      <c r="DF75" s="6">
        <v>2</v>
      </c>
      <c r="DG75" s="6">
        <v>2</v>
      </c>
      <c r="DH75" s="6"/>
      <c r="DI75" s="6" t="b">
        <v>1</v>
      </c>
      <c r="DJ75" s="6" t="b">
        <v>0</v>
      </c>
      <c r="DK75" s="6" t="b">
        <v>1</v>
      </c>
      <c r="DL75" s="6" t="b">
        <v>0</v>
      </c>
      <c r="DM75" s="6" t="b">
        <v>1</v>
      </c>
      <c r="DN75" s="6" t="b">
        <v>1</v>
      </c>
      <c r="DO75" s="6" t="b">
        <v>0</v>
      </c>
      <c r="DP75" s="6" t="s">
        <v>655</v>
      </c>
      <c r="DQ75" s="6" t="b">
        <v>0</v>
      </c>
      <c r="DR75" s="6"/>
      <c r="DS75" s="6" t="b">
        <v>1</v>
      </c>
      <c r="DT75" s="6">
        <v>2</v>
      </c>
      <c r="DU75" s="6" t="b">
        <v>0</v>
      </c>
      <c r="DV75" s="6"/>
      <c r="DW75" s="6" t="b">
        <v>0</v>
      </c>
      <c r="DX75" s="6"/>
      <c r="DY75" s="6"/>
    </row>
    <row r="76" spans="1:129" x14ac:dyDescent="0.25">
      <c r="A76" s="6" t="s">
        <v>0</v>
      </c>
      <c r="B76" s="6" t="s">
        <v>4</v>
      </c>
      <c r="C76" s="6" t="s">
        <v>159</v>
      </c>
      <c r="D76" s="6" t="s">
        <v>160</v>
      </c>
      <c r="E76" s="6" t="s">
        <v>97</v>
      </c>
      <c r="F76" s="6" t="s">
        <v>98</v>
      </c>
      <c r="G76" s="6">
        <v>44</v>
      </c>
      <c r="H76" s="6">
        <v>180</v>
      </c>
      <c r="I76" s="6">
        <v>18</v>
      </c>
      <c r="J76" s="6">
        <v>68</v>
      </c>
      <c r="K76" s="6">
        <v>45</v>
      </c>
      <c r="L76" s="6">
        <v>194</v>
      </c>
      <c r="M76" s="6" t="s">
        <v>0</v>
      </c>
      <c r="N76" s="6" t="s">
        <v>4</v>
      </c>
      <c r="O76" s="6" t="s">
        <v>536</v>
      </c>
      <c r="P76" s="6" t="s">
        <v>553</v>
      </c>
      <c r="Q76" s="6" t="s">
        <v>159</v>
      </c>
      <c r="R76" s="6" t="s">
        <v>160</v>
      </c>
      <c r="S76" s="6">
        <v>97.405202777777802</v>
      </c>
      <c r="T76" s="6">
        <v>25.3660036111111</v>
      </c>
      <c r="U76" s="6">
        <v>0</v>
      </c>
      <c r="V76" s="6" t="s">
        <v>98</v>
      </c>
      <c r="W76" s="6">
        <v>949</v>
      </c>
      <c r="X76" s="6" t="s">
        <v>538</v>
      </c>
      <c r="Y76" s="6">
        <v>30</v>
      </c>
      <c r="Z76" s="6">
        <v>10</v>
      </c>
      <c r="AA76" s="6">
        <v>2015</v>
      </c>
      <c r="AB76" s="6" t="s">
        <v>538</v>
      </c>
      <c r="AC76" s="6"/>
      <c r="AD76" s="6" t="s">
        <v>539</v>
      </c>
      <c r="AE76" s="6"/>
      <c r="AF76" s="6">
        <v>28</v>
      </c>
      <c r="AG76" s="6">
        <v>9</v>
      </c>
      <c r="AH76" s="6">
        <v>2015</v>
      </c>
      <c r="AI76" s="6">
        <v>30</v>
      </c>
      <c r="AJ76" s="6">
        <v>9</v>
      </c>
      <c r="AK76" s="6">
        <v>2015</v>
      </c>
      <c r="AL76" s="6"/>
      <c r="AM76" s="6" t="s">
        <v>540</v>
      </c>
      <c r="AN76" s="6" t="s">
        <v>541</v>
      </c>
      <c r="AO76" s="6">
        <v>60</v>
      </c>
      <c r="AP76" s="6"/>
      <c r="AQ76" s="6"/>
      <c r="AR76" s="6"/>
      <c r="AS76" s="6"/>
      <c r="AT76" s="6"/>
      <c r="AU76" s="6"/>
      <c r="AV76" s="6"/>
      <c r="AW76" s="6"/>
      <c r="AX76" s="6"/>
      <c r="AY76" s="6"/>
      <c r="AZ76" s="6"/>
      <c r="BA76" s="6"/>
      <c r="BB76" s="6"/>
      <c r="BC76" s="6"/>
      <c r="BD76" s="6"/>
      <c r="BE76" s="6"/>
      <c r="BF76" s="6"/>
      <c r="BG76" s="6">
        <v>8</v>
      </c>
      <c r="BH76" s="6">
        <v>2012</v>
      </c>
      <c r="BI76" s="6"/>
      <c r="BJ76" s="6"/>
      <c r="BK76" s="6"/>
      <c r="BL76" s="6"/>
      <c r="BM76" s="6"/>
      <c r="BN76" s="6"/>
      <c r="BO76" s="6"/>
      <c r="BP76" s="6"/>
      <c r="BQ76" s="6"/>
      <c r="BR76" s="6"/>
      <c r="BS76" s="6"/>
      <c r="BT76" s="6" t="b">
        <v>0</v>
      </c>
      <c r="BU76" s="6" t="b">
        <v>1</v>
      </c>
      <c r="BV76" s="6" t="s">
        <v>538</v>
      </c>
      <c r="BW76" s="6" t="s">
        <v>1196</v>
      </c>
      <c r="BX76" s="6" t="s">
        <v>1197</v>
      </c>
      <c r="BY76" s="6" t="b">
        <v>1</v>
      </c>
      <c r="BZ76" s="6" t="s">
        <v>321</v>
      </c>
      <c r="CA76" s="6" t="b">
        <v>0</v>
      </c>
      <c r="CB76" s="6" t="b">
        <v>0</v>
      </c>
      <c r="CC76" s="6" t="b">
        <v>1</v>
      </c>
      <c r="CD76" s="6" t="b">
        <v>1</v>
      </c>
      <c r="CE76" s="6" t="b">
        <v>1</v>
      </c>
      <c r="CF76" s="6" t="b">
        <v>1</v>
      </c>
      <c r="CG76" s="6"/>
      <c r="CH76" s="6"/>
      <c r="CI76" s="6"/>
      <c r="CJ76" s="6"/>
      <c r="CK76" s="6">
        <v>1</v>
      </c>
      <c r="CL76" s="6">
        <v>1</v>
      </c>
      <c r="CM76" s="6">
        <v>18</v>
      </c>
      <c r="CN76" s="6">
        <v>68</v>
      </c>
      <c r="CO76" s="6">
        <v>45</v>
      </c>
      <c r="CP76" s="6">
        <v>2</v>
      </c>
      <c r="CQ76" s="6">
        <v>11</v>
      </c>
      <c r="CR76" s="6" t="s">
        <v>326</v>
      </c>
      <c r="CS76" s="6"/>
      <c r="CT76" s="6">
        <v>1</v>
      </c>
      <c r="CU76" s="6">
        <v>3</v>
      </c>
      <c r="CV76" s="6" t="s">
        <v>324</v>
      </c>
      <c r="CW76" s="6"/>
      <c r="CX76" s="6" t="b">
        <v>1</v>
      </c>
      <c r="CY76" s="6">
        <v>1</v>
      </c>
      <c r="CZ76" s="6" t="b">
        <v>1</v>
      </c>
      <c r="DA76" s="6">
        <v>2</v>
      </c>
      <c r="DB76" s="6">
        <v>2</v>
      </c>
      <c r="DC76" s="6">
        <v>5</v>
      </c>
      <c r="DD76" s="6">
        <v>2</v>
      </c>
      <c r="DE76" s="6">
        <v>7</v>
      </c>
      <c r="DF76" s="6">
        <v>4</v>
      </c>
      <c r="DG76" s="6">
        <v>2</v>
      </c>
      <c r="DH76" s="6">
        <v>1</v>
      </c>
      <c r="DI76" s="6" t="b">
        <v>1</v>
      </c>
      <c r="DJ76" s="6" t="b">
        <v>0</v>
      </c>
      <c r="DK76" s="6" t="b">
        <v>1</v>
      </c>
      <c r="DL76" s="6" t="b">
        <v>0</v>
      </c>
      <c r="DM76" s="6" t="b">
        <v>0</v>
      </c>
      <c r="DN76" s="6" t="b">
        <v>0</v>
      </c>
      <c r="DO76" s="6" t="b">
        <v>0</v>
      </c>
      <c r="DP76" s="6"/>
      <c r="DQ76" s="6" t="b">
        <v>0</v>
      </c>
      <c r="DR76" s="6"/>
      <c r="DS76" s="6" t="b">
        <v>0</v>
      </c>
      <c r="DT76" s="6"/>
      <c r="DU76" s="6" t="b">
        <v>0</v>
      </c>
      <c r="DV76" s="6"/>
      <c r="DW76" s="6" t="b">
        <v>1</v>
      </c>
      <c r="DX76" s="6">
        <v>127</v>
      </c>
      <c r="DY76" s="6" t="s">
        <v>1198</v>
      </c>
    </row>
    <row r="77" spans="1:129" x14ac:dyDescent="0.25">
      <c r="A77" s="6" t="s">
        <v>0</v>
      </c>
      <c r="B77" s="6" t="s">
        <v>11</v>
      </c>
      <c r="C77" s="6" t="s">
        <v>189</v>
      </c>
      <c r="D77" s="6" t="s">
        <v>190</v>
      </c>
      <c r="E77" s="6" t="s">
        <v>97</v>
      </c>
      <c r="F77" s="6" t="s">
        <v>132</v>
      </c>
      <c r="G77" s="6">
        <v>12</v>
      </c>
      <c r="H77" s="6">
        <v>47</v>
      </c>
      <c r="I77" s="6">
        <v>15</v>
      </c>
      <c r="J77" s="6">
        <v>69</v>
      </c>
      <c r="K77" s="6">
        <v>15</v>
      </c>
      <c r="L77" s="6">
        <v>69</v>
      </c>
      <c r="M77" s="6" t="s">
        <v>0</v>
      </c>
      <c r="N77" s="6" t="s">
        <v>11</v>
      </c>
      <c r="O77" s="6" t="s">
        <v>605</v>
      </c>
      <c r="P77" s="6" t="s">
        <v>606</v>
      </c>
      <c r="Q77" s="6" t="s">
        <v>189</v>
      </c>
      <c r="R77" s="6" t="s">
        <v>190</v>
      </c>
      <c r="S77" s="6">
        <v>96.922619999999995</v>
      </c>
      <c r="T77" s="6">
        <v>25.305669999999999</v>
      </c>
      <c r="U77" s="6">
        <v>470</v>
      </c>
      <c r="V77" s="6" t="s">
        <v>132</v>
      </c>
      <c r="W77" s="6">
        <v>956</v>
      </c>
      <c r="X77" s="6" t="s">
        <v>538</v>
      </c>
      <c r="Y77" s="6">
        <v>1</v>
      </c>
      <c r="Z77" s="6">
        <v>10</v>
      </c>
      <c r="AA77" s="6">
        <v>2015</v>
      </c>
      <c r="AB77" s="6" t="s">
        <v>538</v>
      </c>
      <c r="AC77" s="6"/>
      <c r="AD77" s="6" t="s">
        <v>539</v>
      </c>
      <c r="AE77" s="6"/>
      <c r="AF77" s="6">
        <v>16</v>
      </c>
      <c r="AG77" s="6">
        <v>9</v>
      </c>
      <c r="AH77" s="6">
        <v>2015</v>
      </c>
      <c r="AI77" s="6">
        <v>16</v>
      </c>
      <c r="AJ77" s="6">
        <v>9</v>
      </c>
      <c r="AK77" s="6">
        <v>2015</v>
      </c>
      <c r="AL77" s="6"/>
      <c r="AM77" s="6" t="s">
        <v>540</v>
      </c>
      <c r="AN77" s="6" t="s">
        <v>541</v>
      </c>
      <c r="AO77" s="6">
        <v>35</v>
      </c>
      <c r="AP77" s="6"/>
      <c r="AQ77" s="6"/>
      <c r="AR77" s="6"/>
      <c r="AS77" s="6"/>
      <c r="AT77" s="6"/>
      <c r="AU77" s="6"/>
      <c r="AV77" s="6"/>
      <c r="AW77" s="6"/>
      <c r="AX77" s="6"/>
      <c r="AY77" s="6"/>
      <c r="AZ77" s="6"/>
      <c r="BA77" s="6"/>
      <c r="BB77" s="6"/>
      <c r="BC77" s="6"/>
      <c r="BD77" s="6"/>
      <c r="BE77" s="6"/>
      <c r="BF77" s="6"/>
      <c r="BG77" s="6">
        <v>5</v>
      </c>
      <c r="BH77" s="6">
        <v>2012</v>
      </c>
      <c r="BI77" s="6"/>
      <c r="BJ77" s="6"/>
      <c r="BK77" s="6"/>
      <c r="BL77" s="6"/>
      <c r="BM77" s="6"/>
      <c r="BN77" s="6"/>
      <c r="BO77" s="6"/>
      <c r="BP77" s="6"/>
      <c r="BQ77" s="6" t="s">
        <v>604</v>
      </c>
      <c r="BR77" s="6">
        <v>0.4</v>
      </c>
      <c r="BS77" s="6"/>
      <c r="BT77" s="6" t="b">
        <v>0</v>
      </c>
      <c r="BU77" s="6" t="b">
        <v>1</v>
      </c>
      <c r="BV77" s="6" t="s">
        <v>538</v>
      </c>
      <c r="BW77" s="6" t="s">
        <v>1199</v>
      </c>
      <c r="BX77" s="6" t="s">
        <v>1200</v>
      </c>
      <c r="BY77" s="6" t="b">
        <v>1</v>
      </c>
      <c r="BZ77" s="6" t="s">
        <v>330</v>
      </c>
      <c r="CA77" s="6" t="b">
        <v>0</v>
      </c>
      <c r="CB77" s="6" t="b">
        <v>1</v>
      </c>
      <c r="CC77" s="6" t="b">
        <v>0</v>
      </c>
      <c r="CD77" s="6" t="b">
        <v>1</v>
      </c>
      <c r="CE77" s="6" t="b">
        <v>1</v>
      </c>
      <c r="CF77" s="6" t="b">
        <v>1</v>
      </c>
      <c r="CG77" s="6">
        <v>1</v>
      </c>
      <c r="CH77" s="6">
        <v>1</v>
      </c>
      <c r="CI77" s="6">
        <v>2</v>
      </c>
      <c r="CJ77" s="6"/>
      <c r="CK77" s="6"/>
      <c r="CL77" s="6"/>
      <c r="CM77" s="6">
        <v>15</v>
      </c>
      <c r="CN77" s="6">
        <v>69</v>
      </c>
      <c r="CO77" s="6">
        <v>15</v>
      </c>
      <c r="CP77" s="6"/>
      <c r="CQ77" s="6"/>
      <c r="CR77" s="6"/>
      <c r="CS77" s="6"/>
      <c r="CT77" s="6">
        <v>1</v>
      </c>
      <c r="CU77" s="6">
        <v>1</v>
      </c>
      <c r="CV77" s="6" t="s">
        <v>324</v>
      </c>
      <c r="CW77" s="6"/>
      <c r="CX77" s="6" t="b">
        <v>1</v>
      </c>
      <c r="CY77" s="6"/>
      <c r="CZ77" s="6" t="b">
        <v>1</v>
      </c>
      <c r="DA77" s="6"/>
      <c r="DB77" s="6"/>
      <c r="DC77" s="6">
        <v>10</v>
      </c>
      <c r="DD77" s="6">
        <v>4</v>
      </c>
      <c r="DE77" s="6">
        <v>10</v>
      </c>
      <c r="DF77" s="6">
        <v>4</v>
      </c>
      <c r="DG77" s="6"/>
      <c r="DH77" s="6"/>
      <c r="DI77" s="6" t="b">
        <v>1</v>
      </c>
      <c r="DJ77" s="6" t="b">
        <v>1</v>
      </c>
      <c r="DK77" s="6" t="b">
        <v>0</v>
      </c>
      <c r="DL77" s="6" t="b">
        <v>0</v>
      </c>
      <c r="DM77" s="6" t="b">
        <v>1</v>
      </c>
      <c r="DN77" s="6" t="b">
        <v>0</v>
      </c>
      <c r="DO77" s="6" t="b">
        <v>0</v>
      </c>
      <c r="DP77" s="6"/>
      <c r="DQ77" s="6" t="b">
        <v>0</v>
      </c>
      <c r="DR77" s="6"/>
      <c r="DS77" s="6" t="b">
        <v>1</v>
      </c>
      <c r="DT77" s="6">
        <v>1</v>
      </c>
      <c r="DU77" s="6" t="b">
        <v>0</v>
      </c>
      <c r="DV77" s="6"/>
      <c r="DW77" s="6" t="b">
        <v>0</v>
      </c>
      <c r="DX77" s="6"/>
      <c r="DY77" s="6"/>
    </row>
    <row r="78" spans="1:129" x14ac:dyDescent="0.25">
      <c r="A78" s="6" t="s">
        <v>0</v>
      </c>
      <c r="B78" s="6" t="s">
        <v>9</v>
      </c>
      <c r="C78" s="6" t="s">
        <v>207</v>
      </c>
      <c r="D78" s="6" t="s">
        <v>208</v>
      </c>
      <c r="E78" s="6" t="s">
        <v>209</v>
      </c>
      <c r="F78" s="6" t="s">
        <v>125</v>
      </c>
      <c r="G78" s="6">
        <v>541</v>
      </c>
      <c r="H78" s="6">
        <v>2607</v>
      </c>
      <c r="I78" s="6">
        <v>545</v>
      </c>
      <c r="J78" s="6">
        <v>2544</v>
      </c>
      <c r="K78" s="6">
        <v>545</v>
      </c>
      <c r="L78" s="6">
        <v>2545</v>
      </c>
      <c r="M78" s="6" t="s">
        <v>0</v>
      </c>
      <c r="N78" s="6" t="s">
        <v>9</v>
      </c>
      <c r="O78" s="6" t="s">
        <v>617</v>
      </c>
      <c r="P78" s="6" t="s">
        <v>618</v>
      </c>
      <c r="Q78" s="6" t="s">
        <v>207</v>
      </c>
      <c r="R78" s="6" t="s">
        <v>208</v>
      </c>
      <c r="S78" s="6">
        <v>97.625617000000005</v>
      </c>
      <c r="T78" s="6">
        <v>24.056132999999999</v>
      </c>
      <c r="U78" s="6">
        <v>866</v>
      </c>
      <c r="V78" s="6" t="s">
        <v>125</v>
      </c>
      <c r="W78" s="6">
        <v>892</v>
      </c>
      <c r="X78" s="6" t="s">
        <v>1140</v>
      </c>
      <c r="Y78" s="6">
        <v>14</v>
      </c>
      <c r="Z78" s="6">
        <v>10</v>
      </c>
      <c r="AA78" s="6">
        <v>2015</v>
      </c>
      <c r="AB78" s="6" t="s">
        <v>581</v>
      </c>
      <c r="AC78" s="6"/>
      <c r="AD78" s="6" t="s">
        <v>539</v>
      </c>
      <c r="AE78" s="6"/>
      <c r="AF78" s="6">
        <v>25</v>
      </c>
      <c r="AG78" s="6">
        <v>9</v>
      </c>
      <c r="AH78" s="6">
        <v>2015</v>
      </c>
      <c r="AI78" s="6">
        <v>26</v>
      </c>
      <c r="AJ78" s="6">
        <v>9</v>
      </c>
      <c r="AK78" s="6">
        <v>2015</v>
      </c>
      <c r="AL78" s="6"/>
      <c r="AM78" s="6" t="s">
        <v>540</v>
      </c>
      <c r="AN78" s="6" t="s">
        <v>541</v>
      </c>
      <c r="AO78" s="6">
        <v>32</v>
      </c>
      <c r="AP78" s="6"/>
      <c r="AQ78" s="6"/>
      <c r="AR78" s="6"/>
      <c r="AS78" s="6"/>
      <c r="AT78" s="6"/>
      <c r="AU78" s="6"/>
      <c r="AV78" s="6"/>
      <c r="AW78" s="6"/>
      <c r="AX78" s="6"/>
      <c r="AY78" s="6"/>
      <c r="AZ78" s="6"/>
      <c r="BA78" s="6"/>
      <c r="BB78" s="6"/>
      <c r="BC78" s="6"/>
      <c r="BD78" s="6"/>
      <c r="BE78" s="6"/>
      <c r="BF78" s="6"/>
      <c r="BG78" s="6">
        <v>11</v>
      </c>
      <c r="BH78" s="6">
        <v>2011</v>
      </c>
      <c r="BI78" s="6">
        <v>240</v>
      </c>
      <c r="BJ78" s="6">
        <v>45</v>
      </c>
      <c r="BK78" s="6">
        <v>45</v>
      </c>
      <c r="BL78" s="6"/>
      <c r="BM78" s="6">
        <v>240</v>
      </c>
      <c r="BN78" s="6">
        <v>45</v>
      </c>
      <c r="BO78" s="6">
        <v>45</v>
      </c>
      <c r="BP78" s="6"/>
      <c r="BQ78" s="6" t="s">
        <v>596</v>
      </c>
      <c r="BR78" s="6">
        <v>21</v>
      </c>
      <c r="BS78" s="6"/>
      <c r="BT78" s="6" t="b">
        <v>0</v>
      </c>
      <c r="BU78" s="6" t="b">
        <v>1</v>
      </c>
      <c r="BV78" s="6" t="s">
        <v>706</v>
      </c>
      <c r="BW78" s="6" t="s">
        <v>1201</v>
      </c>
      <c r="BX78" s="6" t="s">
        <v>652</v>
      </c>
      <c r="BY78" s="6" t="b">
        <v>1</v>
      </c>
      <c r="BZ78" s="6" t="s">
        <v>321</v>
      </c>
      <c r="CA78" s="6" t="b">
        <v>0</v>
      </c>
      <c r="CB78" s="6" t="b">
        <v>0</v>
      </c>
      <c r="CC78" s="6" t="b">
        <v>1</v>
      </c>
      <c r="CD78" s="6" t="b">
        <v>1</v>
      </c>
      <c r="CE78" s="6" t="b">
        <v>1</v>
      </c>
      <c r="CF78" s="6" t="b">
        <v>1</v>
      </c>
      <c r="CG78" s="6">
        <v>27</v>
      </c>
      <c r="CH78" s="6">
        <v>19</v>
      </c>
      <c r="CI78" s="6">
        <v>46</v>
      </c>
      <c r="CJ78" s="6">
        <v>7</v>
      </c>
      <c r="CK78" s="6">
        <v>8</v>
      </c>
      <c r="CL78" s="6">
        <v>15</v>
      </c>
      <c r="CM78" s="6">
        <v>545</v>
      </c>
      <c r="CN78" s="6">
        <v>2544</v>
      </c>
      <c r="CO78" s="6">
        <v>545</v>
      </c>
      <c r="CP78" s="6"/>
      <c r="CQ78" s="6"/>
      <c r="CR78" s="6" t="s">
        <v>325</v>
      </c>
      <c r="CS78" s="6"/>
      <c r="CT78" s="6"/>
      <c r="CU78" s="6"/>
      <c r="CV78" s="6" t="s">
        <v>326</v>
      </c>
      <c r="CW78" s="6"/>
      <c r="CX78" s="6" t="b">
        <v>1</v>
      </c>
      <c r="CY78" s="6"/>
      <c r="CZ78" s="6" t="b">
        <v>1</v>
      </c>
      <c r="DA78" s="6">
        <v>3</v>
      </c>
      <c r="DB78" s="6">
        <v>1</v>
      </c>
      <c r="DC78" s="6">
        <v>5</v>
      </c>
      <c r="DD78" s="6"/>
      <c r="DE78" s="6">
        <v>8</v>
      </c>
      <c r="DF78" s="6">
        <v>1</v>
      </c>
      <c r="DG78" s="6">
        <v>1</v>
      </c>
      <c r="DH78" s="6">
        <v>1</v>
      </c>
      <c r="DI78" s="6" t="b">
        <v>1</v>
      </c>
      <c r="DJ78" s="6" t="b">
        <v>1</v>
      </c>
      <c r="DK78" s="6" t="b">
        <v>1</v>
      </c>
      <c r="DL78" s="6" t="b">
        <v>0</v>
      </c>
      <c r="DM78" s="6" t="b">
        <v>0</v>
      </c>
      <c r="DN78" s="6" t="b">
        <v>0</v>
      </c>
      <c r="DO78" s="6" t="b">
        <v>0</v>
      </c>
      <c r="DP78" s="6"/>
      <c r="DQ78" s="6" t="b">
        <v>1</v>
      </c>
      <c r="DR78" s="6"/>
      <c r="DS78" s="6" t="b">
        <v>1</v>
      </c>
      <c r="DT78" s="6"/>
      <c r="DU78" s="6" t="b">
        <v>0</v>
      </c>
      <c r="DV78" s="6"/>
      <c r="DW78" s="6" t="b">
        <v>0</v>
      </c>
      <c r="DX78" s="6"/>
      <c r="DY78" s="6"/>
    </row>
    <row r="79" spans="1:129" x14ac:dyDescent="0.25">
      <c r="A79" s="6" t="s">
        <v>0</v>
      </c>
      <c r="B79" s="6" t="s">
        <v>4</v>
      </c>
      <c r="C79" s="6" t="s">
        <v>163</v>
      </c>
      <c r="D79" s="6" t="s">
        <v>164</v>
      </c>
      <c r="E79" s="6" t="s">
        <v>97</v>
      </c>
      <c r="F79" s="6" t="s">
        <v>98</v>
      </c>
      <c r="G79" s="6">
        <v>107</v>
      </c>
      <c r="H79" s="6">
        <v>584</v>
      </c>
      <c r="I79" s="6">
        <v>30</v>
      </c>
      <c r="J79" s="6">
        <v>174</v>
      </c>
      <c r="K79" s="6">
        <v>108</v>
      </c>
      <c r="L79" s="6">
        <v>605</v>
      </c>
      <c r="M79" s="6" t="s">
        <v>0</v>
      </c>
      <c r="N79" s="6" t="s">
        <v>4</v>
      </c>
      <c r="O79" s="6" t="s">
        <v>536</v>
      </c>
      <c r="P79" s="6" t="s">
        <v>554</v>
      </c>
      <c r="Q79" s="6" t="s">
        <v>163</v>
      </c>
      <c r="R79" s="6" t="s">
        <v>164</v>
      </c>
      <c r="S79" s="6">
        <v>97.409035000000003</v>
      </c>
      <c r="T79" s="6">
        <v>25.362420757575801</v>
      </c>
      <c r="U79" s="6">
        <v>0</v>
      </c>
      <c r="V79" s="6" t="s">
        <v>98</v>
      </c>
      <c r="W79" s="6">
        <v>940</v>
      </c>
      <c r="X79" s="6" t="s">
        <v>538</v>
      </c>
      <c r="Y79" s="6">
        <v>30</v>
      </c>
      <c r="Z79" s="6">
        <v>9</v>
      </c>
      <c r="AA79" s="6">
        <v>2015</v>
      </c>
      <c r="AB79" s="6" t="s">
        <v>538</v>
      </c>
      <c r="AC79" s="6"/>
      <c r="AD79" s="6" t="s">
        <v>539</v>
      </c>
      <c r="AE79" s="6"/>
      <c r="AF79" s="6">
        <v>28</v>
      </c>
      <c r="AG79" s="6">
        <v>9</v>
      </c>
      <c r="AH79" s="6">
        <v>2015</v>
      </c>
      <c r="AI79" s="6">
        <v>30</v>
      </c>
      <c r="AJ79" s="6">
        <v>9</v>
      </c>
      <c r="AK79" s="6">
        <v>2015</v>
      </c>
      <c r="AL79" s="6"/>
      <c r="AM79" s="6" t="s">
        <v>540</v>
      </c>
      <c r="AN79" s="6" t="s">
        <v>541</v>
      </c>
      <c r="AO79" s="6">
        <v>46</v>
      </c>
      <c r="AP79" s="6"/>
      <c r="AQ79" s="6"/>
      <c r="AR79" s="6"/>
      <c r="AS79" s="6"/>
      <c r="AT79" s="6"/>
      <c r="AU79" s="6"/>
      <c r="AV79" s="6"/>
      <c r="AW79" s="6"/>
      <c r="AX79" s="6"/>
      <c r="AY79" s="6"/>
      <c r="AZ79" s="6"/>
      <c r="BA79" s="6"/>
      <c r="BB79" s="6"/>
      <c r="BC79" s="6"/>
      <c r="BD79" s="6"/>
      <c r="BE79" s="6"/>
      <c r="BF79" s="6"/>
      <c r="BG79" s="6">
        <v>8</v>
      </c>
      <c r="BH79" s="6">
        <v>2011</v>
      </c>
      <c r="BI79" s="6"/>
      <c r="BJ79" s="6"/>
      <c r="BK79" s="6"/>
      <c r="BL79" s="6"/>
      <c r="BM79" s="6"/>
      <c r="BN79" s="6"/>
      <c r="BO79" s="6"/>
      <c r="BP79" s="6"/>
      <c r="BQ79" s="6"/>
      <c r="BR79" s="6"/>
      <c r="BS79" s="6"/>
      <c r="BT79" s="6" t="b">
        <v>0</v>
      </c>
      <c r="BU79" s="6" t="b">
        <v>1</v>
      </c>
      <c r="BV79" s="6" t="s">
        <v>538</v>
      </c>
      <c r="BW79" s="6" t="s">
        <v>1202</v>
      </c>
      <c r="BX79" s="6" t="s">
        <v>1203</v>
      </c>
      <c r="BY79" s="6" t="b">
        <v>1</v>
      </c>
      <c r="BZ79" s="6" t="s">
        <v>321</v>
      </c>
      <c r="CA79" s="6" t="b">
        <v>1</v>
      </c>
      <c r="CB79" s="6" t="b">
        <v>0</v>
      </c>
      <c r="CC79" s="6" t="b">
        <v>0</v>
      </c>
      <c r="CD79" s="6" t="b">
        <v>1</v>
      </c>
      <c r="CE79" s="6" t="b">
        <v>1</v>
      </c>
      <c r="CF79" s="6" t="b">
        <v>1</v>
      </c>
      <c r="CG79" s="6">
        <v>1</v>
      </c>
      <c r="CH79" s="6">
        <v>1</v>
      </c>
      <c r="CI79" s="6">
        <v>2</v>
      </c>
      <c r="CJ79" s="6"/>
      <c r="CK79" s="6"/>
      <c r="CL79" s="6"/>
      <c r="CM79" s="6">
        <v>30</v>
      </c>
      <c r="CN79" s="6">
        <v>174</v>
      </c>
      <c r="CO79" s="6">
        <v>108</v>
      </c>
      <c r="CP79" s="6">
        <v>2</v>
      </c>
      <c r="CQ79" s="6">
        <v>10</v>
      </c>
      <c r="CR79" s="6" t="s">
        <v>322</v>
      </c>
      <c r="CS79" s="6"/>
      <c r="CT79" s="6"/>
      <c r="CU79" s="6"/>
      <c r="CV79" s="6"/>
      <c r="CW79" s="6"/>
      <c r="CX79" s="6" t="b">
        <v>1</v>
      </c>
      <c r="CY79" s="6"/>
      <c r="CZ79" s="6" t="b">
        <v>1</v>
      </c>
      <c r="DA79" s="6">
        <v>1</v>
      </c>
      <c r="DB79" s="6">
        <v>2</v>
      </c>
      <c r="DC79" s="6"/>
      <c r="DD79" s="6">
        <v>1</v>
      </c>
      <c r="DE79" s="6">
        <v>1</v>
      </c>
      <c r="DF79" s="6">
        <v>3</v>
      </c>
      <c r="DG79" s="6">
        <v>2</v>
      </c>
      <c r="DH79" s="6"/>
      <c r="DI79" s="6" t="b">
        <v>1</v>
      </c>
      <c r="DJ79" s="6" t="b">
        <v>1</v>
      </c>
      <c r="DK79" s="6" t="b">
        <v>0</v>
      </c>
      <c r="DL79" s="6" t="b">
        <v>0</v>
      </c>
      <c r="DM79" s="6" t="b">
        <v>1</v>
      </c>
      <c r="DN79" s="6" t="b">
        <v>0</v>
      </c>
      <c r="DO79" s="6" t="b">
        <v>0</v>
      </c>
      <c r="DP79" s="6"/>
      <c r="DQ79" s="6" t="b">
        <v>0</v>
      </c>
      <c r="DR79" s="6"/>
      <c r="DS79" s="6" t="b">
        <v>1</v>
      </c>
      <c r="DT79" s="6"/>
      <c r="DU79" s="6" t="b">
        <v>0</v>
      </c>
      <c r="DV79" s="6"/>
      <c r="DW79" s="6" t="b">
        <v>1</v>
      </c>
      <c r="DX79" s="6"/>
      <c r="DY79" s="6" t="s">
        <v>1204</v>
      </c>
    </row>
    <row r="80" spans="1:129" x14ac:dyDescent="0.25">
      <c r="A80" s="6" t="s">
        <v>0</v>
      </c>
      <c r="B80" s="6" t="s">
        <v>4</v>
      </c>
      <c r="C80" s="6" t="s">
        <v>161</v>
      </c>
      <c r="D80" s="6" t="s">
        <v>162</v>
      </c>
      <c r="E80" s="6" t="s">
        <v>97</v>
      </c>
      <c r="F80" s="6" t="s">
        <v>98</v>
      </c>
      <c r="G80" s="6">
        <v>163</v>
      </c>
      <c r="H80" s="6">
        <v>712</v>
      </c>
      <c r="I80" s="6">
        <v>84</v>
      </c>
      <c r="J80" s="6">
        <v>452</v>
      </c>
      <c r="K80" s="6">
        <v>140</v>
      </c>
      <c r="L80" s="6">
        <v>707</v>
      </c>
      <c r="M80" s="6" t="s">
        <v>0</v>
      </c>
      <c r="N80" s="6" t="s">
        <v>4</v>
      </c>
      <c r="O80" s="6" t="s">
        <v>536</v>
      </c>
      <c r="P80" s="6" t="s">
        <v>554</v>
      </c>
      <c r="Q80" s="6" t="s">
        <v>161</v>
      </c>
      <c r="R80" s="6" t="s">
        <v>162</v>
      </c>
      <c r="S80" s="6">
        <v>97.403402307692303</v>
      </c>
      <c r="T80" s="6">
        <v>25.3510167948718</v>
      </c>
      <c r="U80" s="6">
        <v>0</v>
      </c>
      <c r="V80" s="6" t="s">
        <v>98</v>
      </c>
      <c r="W80" s="6">
        <v>939</v>
      </c>
      <c r="X80" s="6" t="s">
        <v>538</v>
      </c>
      <c r="Y80" s="6">
        <v>6</v>
      </c>
      <c r="Z80" s="6">
        <v>10</v>
      </c>
      <c r="AA80" s="6">
        <v>2015</v>
      </c>
      <c r="AB80" s="6" t="s">
        <v>538</v>
      </c>
      <c r="AC80" s="6"/>
      <c r="AD80" s="6" t="s">
        <v>539</v>
      </c>
      <c r="AE80" s="6"/>
      <c r="AF80" s="6">
        <v>15</v>
      </c>
      <c r="AG80" s="6">
        <v>9</v>
      </c>
      <c r="AH80" s="6">
        <v>2015</v>
      </c>
      <c r="AI80" s="6">
        <v>17</v>
      </c>
      <c r="AJ80" s="6">
        <v>9</v>
      </c>
      <c r="AK80" s="6">
        <v>2015</v>
      </c>
      <c r="AL80" s="6"/>
      <c r="AM80" s="6" t="s">
        <v>540</v>
      </c>
      <c r="AN80" s="6" t="s">
        <v>541</v>
      </c>
      <c r="AO80" s="6">
        <v>63</v>
      </c>
      <c r="AP80" s="6"/>
      <c r="AQ80" s="6"/>
      <c r="AR80" s="6"/>
      <c r="AS80" s="6"/>
      <c r="AT80" s="6"/>
      <c r="AU80" s="6"/>
      <c r="AV80" s="6"/>
      <c r="AW80" s="6"/>
      <c r="AX80" s="6"/>
      <c r="AY80" s="6"/>
      <c r="AZ80" s="6"/>
      <c r="BA80" s="6"/>
      <c r="BB80" s="6"/>
      <c r="BC80" s="6"/>
      <c r="BD80" s="6"/>
      <c r="BE80" s="6"/>
      <c r="BF80" s="6"/>
      <c r="BG80" s="6">
        <v>6</v>
      </c>
      <c r="BH80" s="6">
        <v>2011</v>
      </c>
      <c r="BI80" s="6"/>
      <c r="BJ80" s="6"/>
      <c r="BK80" s="6"/>
      <c r="BL80" s="6"/>
      <c r="BM80" s="6"/>
      <c r="BN80" s="6"/>
      <c r="BO80" s="6"/>
      <c r="BP80" s="6"/>
      <c r="BQ80" s="6"/>
      <c r="BR80" s="6"/>
      <c r="BS80" s="6"/>
      <c r="BT80" s="6" t="b">
        <v>0</v>
      </c>
      <c r="BU80" s="6" t="b">
        <v>1</v>
      </c>
      <c r="BV80" s="6" t="s">
        <v>538</v>
      </c>
      <c r="BW80" s="6" t="s">
        <v>1205</v>
      </c>
      <c r="BX80" s="6" t="s">
        <v>1206</v>
      </c>
      <c r="BY80" s="6" t="b">
        <v>1</v>
      </c>
      <c r="BZ80" s="6" t="s">
        <v>321</v>
      </c>
      <c r="CA80" s="6" t="b">
        <v>0</v>
      </c>
      <c r="CB80" s="6" t="b">
        <v>1</v>
      </c>
      <c r="CC80" s="6" t="b">
        <v>0</v>
      </c>
      <c r="CD80" s="6" t="b">
        <v>1</v>
      </c>
      <c r="CE80" s="6" t="b">
        <v>1</v>
      </c>
      <c r="CF80" s="6" t="b">
        <v>1</v>
      </c>
      <c r="CG80" s="6">
        <v>3</v>
      </c>
      <c r="CH80" s="6">
        <v>5</v>
      </c>
      <c r="CI80" s="6">
        <v>8</v>
      </c>
      <c r="CJ80" s="6">
        <v>1</v>
      </c>
      <c r="CK80" s="6"/>
      <c r="CL80" s="6">
        <v>1</v>
      </c>
      <c r="CM80" s="6">
        <v>84</v>
      </c>
      <c r="CN80" s="6">
        <v>452</v>
      </c>
      <c r="CO80" s="6">
        <v>140</v>
      </c>
      <c r="CP80" s="6"/>
      <c r="CQ80" s="6"/>
      <c r="CR80" s="6"/>
      <c r="CS80" s="6"/>
      <c r="CT80" s="6"/>
      <c r="CU80" s="6"/>
      <c r="CV80" s="6"/>
      <c r="CW80" s="6"/>
      <c r="CX80" s="6" t="b">
        <v>1</v>
      </c>
      <c r="CY80" s="6"/>
      <c r="CZ80" s="6" t="b">
        <v>1</v>
      </c>
      <c r="DA80" s="6">
        <v>3</v>
      </c>
      <c r="DB80" s="6">
        <v>2</v>
      </c>
      <c r="DC80" s="6">
        <v>8</v>
      </c>
      <c r="DD80" s="6"/>
      <c r="DE80" s="6">
        <v>11</v>
      </c>
      <c r="DF80" s="6">
        <v>2</v>
      </c>
      <c r="DG80" s="6">
        <v>1</v>
      </c>
      <c r="DH80" s="6"/>
      <c r="DI80" s="6" t="b">
        <v>1</v>
      </c>
      <c r="DJ80" s="6" t="b">
        <v>1</v>
      </c>
      <c r="DK80" s="6" t="b">
        <v>1</v>
      </c>
      <c r="DL80" s="6" t="b">
        <v>1</v>
      </c>
      <c r="DM80" s="6" t="b">
        <v>1</v>
      </c>
      <c r="DN80" s="6" t="b">
        <v>0</v>
      </c>
      <c r="DO80" s="6" t="b">
        <v>0</v>
      </c>
      <c r="DP80" s="6"/>
      <c r="DQ80" s="6" t="b">
        <v>0</v>
      </c>
      <c r="DR80" s="6"/>
      <c r="DS80" s="6" t="b">
        <v>1</v>
      </c>
      <c r="DT80" s="6">
        <v>15</v>
      </c>
      <c r="DU80" s="6" t="b">
        <v>0</v>
      </c>
      <c r="DV80" s="6"/>
      <c r="DW80" s="6" t="b">
        <v>1</v>
      </c>
      <c r="DX80" s="6">
        <v>255</v>
      </c>
      <c r="DY80" s="6" t="s">
        <v>1207</v>
      </c>
    </row>
    <row r="81" spans="1:129" x14ac:dyDescent="0.25">
      <c r="A81" s="6" t="s">
        <v>0</v>
      </c>
      <c r="B81" s="6" t="s">
        <v>6</v>
      </c>
      <c r="C81" s="6" t="s">
        <v>277</v>
      </c>
      <c r="D81" s="6" t="s">
        <v>278</v>
      </c>
      <c r="E81" s="6" t="s">
        <v>97</v>
      </c>
      <c r="F81" s="6" t="s">
        <v>98</v>
      </c>
      <c r="G81" s="6">
        <v>139</v>
      </c>
      <c r="H81" s="6">
        <v>640</v>
      </c>
      <c r="I81" s="6">
        <v>127</v>
      </c>
      <c r="J81" s="6">
        <v>578</v>
      </c>
      <c r="K81" s="6">
        <v>146</v>
      </c>
      <c r="L81" s="6">
        <v>640</v>
      </c>
      <c r="M81" s="6" t="s">
        <v>0</v>
      </c>
      <c r="N81" s="6" t="s">
        <v>6</v>
      </c>
      <c r="O81" s="6" t="s">
        <v>98</v>
      </c>
      <c r="P81" s="6" t="s">
        <v>650</v>
      </c>
      <c r="Q81" s="6" t="s">
        <v>277</v>
      </c>
      <c r="R81" s="6" t="s">
        <v>278</v>
      </c>
      <c r="S81" s="6"/>
      <c r="T81" s="6"/>
      <c r="U81" s="6"/>
      <c r="V81" s="6" t="s">
        <v>98</v>
      </c>
      <c r="W81" s="6">
        <v>849</v>
      </c>
      <c r="X81" s="6" t="s">
        <v>544</v>
      </c>
      <c r="Y81" s="6">
        <v>28</v>
      </c>
      <c r="Z81" s="6">
        <v>10</v>
      </c>
      <c r="AA81" s="6">
        <v>2015</v>
      </c>
      <c r="AB81" s="6" t="s">
        <v>544</v>
      </c>
      <c r="AC81" s="6"/>
      <c r="AD81" s="6" t="s">
        <v>539</v>
      </c>
      <c r="AE81" s="6"/>
      <c r="AF81" s="6">
        <v>24</v>
      </c>
      <c r="AG81" s="6">
        <v>9</v>
      </c>
      <c r="AH81" s="6">
        <v>2015</v>
      </c>
      <c r="AI81" s="6">
        <v>26</v>
      </c>
      <c r="AJ81" s="6">
        <v>9</v>
      </c>
      <c r="AK81" s="6">
        <v>2015</v>
      </c>
      <c r="AL81" s="6"/>
      <c r="AM81" s="6" t="s">
        <v>540</v>
      </c>
      <c r="AN81" s="6" t="s">
        <v>541</v>
      </c>
      <c r="AO81" s="6">
        <v>50</v>
      </c>
      <c r="AP81" s="6"/>
      <c r="AQ81" s="6" t="s">
        <v>588</v>
      </c>
      <c r="AR81" s="6" t="s">
        <v>541</v>
      </c>
      <c r="AS81" s="6">
        <v>73</v>
      </c>
      <c r="AT81" s="6"/>
      <c r="AU81" s="6" t="s">
        <v>540</v>
      </c>
      <c r="AV81" s="6" t="s">
        <v>541</v>
      </c>
      <c r="AW81" s="6">
        <v>29</v>
      </c>
      <c r="AX81" s="6"/>
      <c r="AY81" s="6" t="s">
        <v>540</v>
      </c>
      <c r="AZ81" s="6" t="s">
        <v>541</v>
      </c>
      <c r="BA81" s="6">
        <v>33</v>
      </c>
      <c r="BB81" s="6"/>
      <c r="BC81" s="6"/>
      <c r="BD81" s="6"/>
      <c r="BE81" s="6"/>
      <c r="BF81" s="6"/>
      <c r="BG81" s="6">
        <v>2</v>
      </c>
      <c r="BH81" s="6">
        <v>2012</v>
      </c>
      <c r="BI81" s="6"/>
      <c r="BJ81" s="6"/>
      <c r="BK81" s="6"/>
      <c r="BL81" s="6"/>
      <c r="BM81" s="6"/>
      <c r="BN81" s="6"/>
      <c r="BO81" s="6"/>
      <c r="BP81" s="6"/>
      <c r="BQ81" s="6"/>
      <c r="BR81" s="6"/>
      <c r="BS81" s="6"/>
      <c r="BT81" s="6" t="b">
        <v>0</v>
      </c>
      <c r="BU81" s="6" t="b">
        <v>1</v>
      </c>
      <c r="BV81" s="6" t="s">
        <v>545</v>
      </c>
      <c r="BW81" s="6" t="s">
        <v>1208</v>
      </c>
      <c r="BX81" s="6" t="s">
        <v>1209</v>
      </c>
      <c r="BY81" s="6" t="b">
        <v>1</v>
      </c>
      <c r="BZ81" s="6" t="s">
        <v>321</v>
      </c>
      <c r="CA81" s="6" t="b">
        <v>1</v>
      </c>
      <c r="CB81" s="6" t="b">
        <v>0</v>
      </c>
      <c r="CC81" s="6" t="b">
        <v>0</v>
      </c>
      <c r="CD81" s="6" t="b">
        <v>1</v>
      </c>
      <c r="CE81" s="6" t="b">
        <v>1</v>
      </c>
      <c r="CF81" s="6" t="b">
        <v>1</v>
      </c>
      <c r="CG81" s="6">
        <v>4</v>
      </c>
      <c r="CH81" s="6">
        <v>3</v>
      </c>
      <c r="CI81" s="6">
        <v>7</v>
      </c>
      <c r="CJ81" s="6">
        <v>1</v>
      </c>
      <c r="CK81" s="6"/>
      <c r="CL81" s="6">
        <v>1</v>
      </c>
      <c r="CM81" s="6">
        <v>127</v>
      </c>
      <c r="CN81" s="6">
        <v>578</v>
      </c>
      <c r="CO81" s="6">
        <v>146</v>
      </c>
      <c r="CP81" s="6"/>
      <c r="CQ81" s="6"/>
      <c r="CR81" s="6"/>
      <c r="CS81" s="6"/>
      <c r="CT81" s="6"/>
      <c r="CU81" s="6"/>
      <c r="CV81" s="6"/>
      <c r="CW81" s="6"/>
      <c r="CX81" s="6" t="b">
        <v>1</v>
      </c>
      <c r="CY81" s="6">
        <v>1</v>
      </c>
      <c r="CZ81" s="6" t="b">
        <v>1</v>
      </c>
      <c r="DA81" s="6">
        <v>1</v>
      </c>
      <c r="DB81" s="6">
        <v>1</v>
      </c>
      <c r="DC81" s="6">
        <v>5</v>
      </c>
      <c r="DD81" s="6"/>
      <c r="DE81" s="6">
        <v>6</v>
      </c>
      <c r="DF81" s="6">
        <v>1</v>
      </c>
      <c r="DG81" s="6">
        <v>2</v>
      </c>
      <c r="DH81" s="6"/>
      <c r="DI81" s="6" t="b">
        <v>0</v>
      </c>
      <c r="DJ81" s="6" t="b">
        <v>1</v>
      </c>
      <c r="DK81" s="6" t="b">
        <v>0</v>
      </c>
      <c r="DL81" s="6" t="b">
        <v>0</v>
      </c>
      <c r="DM81" s="6" t="b">
        <v>1</v>
      </c>
      <c r="DN81" s="6" t="b">
        <v>1</v>
      </c>
      <c r="DO81" s="6" t="b">
        <v>0</v>
      </c>
      <c r="DP81" s="6"/>
      <c r="DQ81" s="6" t="b">
        <v>0</v>
      </c>
      <c r="DR81" s="6"/>
      <c r="DS81" s="6" t="b">
        <v>1</v>
      </c>
      <c r="DT81" s="6">
        <v>2</v>
      </c>
      <c r="DU81" s="6" t="b">
        <v>0</v>
      </c>
      <c r="DV81" s="6"/>
      <c r="DW81" s="6" t="b">
        <v>1</v>
      </c>
      <c r="DX81" s="6">
        <v>60</v>
      </c>
      <c r="DY81" s="6" t="s">
        <v>1210</v>
      </c>
    </row>
    <row r="82" spans="1:129" x14ac:dyDescent="0.25">
      <c r="A82" s="6" t="s">
        <v>0</v>
      </c>
      <c r="B82" s="6" t="s">
        <v>13</v>
      </c>
      <c r="C82" s="6" t="s">
        <v>245</v>
      </c>
      <c r="D82" s="6" t="s">
        <v>246</v>
      </c>
      <c r="E82" s="6" t="s">
        <v>97</v>
      </c>
      <c r="F82" s="6" t="s">
        <v>98</v>
      </c>
      <c r="G82" s="6">
        <v>25</v>
      </c>
      <c r="H82" s="6">
        <v>133</v>
      </c>
      <c r="I82" s="6">
        <v>22</v>
      </c>
      <c r="J82" s="6">
        <v>95</v>
      </c>
      <c r="K82" s="6">
        <v>25</v>
      </c>
      <c r="L82" s="6">
        <v>134</v>
      </c>
      <c r="M82" s="6" t="s">
        <v>0</v>
      </c>
      <c r="N82" s="6" t="s">
        <v>13</v>
      </c>
      <c r="O82" s="6" t="s">
        <v>612</v>
      </c>
      <c r="P82" s="6" t="s">
        <v>639</v>
      </c>
      <c r="Q82" s="6" t="s">
        <v>245</v>
      </c>
      <c r="R82" s="6" t="s">
        <v>246</v>
      </c>
      <c r="S82" s="6">
        <v>96.269199999999998</v>
      </c>
      <c r="T82" s="6">
        <v>25.566510000000001</v>
      </c>
      <c r="U82" s="6">
        <v>278</v>
      </c>
      <c r="V82" s="6" t="s">
        <v>98</v>
      </c>
      <c r="W82" s="6">
        <v>867</v>
      </c>
      <c r="X82" s="6" t="s">
        <v>544</v>
      </c>
      <c r="Y82" s="6">
        <v>3</v>
      </c>
      <c r="Z82" s="6">
        <v>10</v>
      </c>
      <c r="AA82" s="6">
        <v>2015</v>
      </c>
      <c r="AB82" s="6" t="s">
        <v>544</v>
      </c>
      <c r="AC82" s="6"/>
      <c r="AD82" s="6" t="s">
        <v>539</v>
      </c>
      <c r="AE82" s="6"/>
      <c r="AF82" s="6">
        <v>30</v>
      </c>
      <c r="AG82" s="6">
        <v>9</v>
      </c>
      <c r="AH82" s="6">
        <v>2015</v>
      </c>
      <c r="AI82" s="6">
        <v>30</v>
      </c>
      <c r="AJ82" s="6">
        <v>9</v>
      </c>
      <c r="AK82" s="6">
        <v>2015</v>
      </c>
      <c r="AL82" s="6"/>
      <c r="AM82" s="6" t="s">
        <v>540</v>
      </c>
      <c r="AN82" s="6" t="s">
        <v>541</v>
      </c>
      <c r="AO82" s="6">
        <v>28</v>
      </c>
      <c r="AP82" s="6"/>
      <c r="AQ82" s="6" t="s">
        <v>588</v>
      </c>
      <c r="AR82" s="6" t="s">
        <v>541</v>
      </c>
      <c r="AS82" s="6">
        <v>48</v>
      </c>
      <c r="AT82" s="6"/>
      <c r="AU82" s="6"/>
      <c r="AV82" s="6"/>
      <c r="AW82" s="6"/>
      <c r="AX82" s="6"/>
      <c r="AY82" s="6"/>
      <c r="AZ82" s="6"/>
      <c r="BA82" s="6"/>
      <c r="BB82" s="6"/>
      <c r="BC82" s="6"/>
      <c r="BD82" s="6"/>
      <c r="BE82" s="6"/>
      <c r="BF82" s="6"/>
      <c r="BG82" s="6">
        <v>1</v>
      </c>
      <c r="BH82" s="6">
        <v>2013</v>
      </c>
      <c r="BI82" s="6"/>
      <c r="BJ82" s="6"/>
      <c r="BK82" s="6"/>
      <c r="BL82" s="6"/>
      <c r="BM82" s="6"/>
      <c r="BN82" s="6"/>
      <c r="BO82" s="6"/>
      <c r="BP82" s="6"/>
      <c r="BQ82" s="6"/>
      <c r="BR82" s="6"/>
      <c r="BS82" s="6"/>
      <c r="BT82" s="6" t="b">
        <v>0</v>
      </c>
      <c r="BU82" s="6" t="b">
        <v>1</v>
      </c>
      <c r="BV82" s="6" t="s">
        <v>545</v>
      </c>
      <c r="BW82" s="6" t="s">
        <v>1211</v>
      </c>
      <c r="BX82" s="6" t="s">
        <v>1212</v>
      </c>
      <c r="BY82" s="6" t="b">
        <v>1</v>
      </c>
      <c r="BZ82" s="6" t="s">
        <v>321</v>
      </c>
      <c r="CA82" s="6" t="b">
        <v>0</v>
      </c>
      <c r="CB82" s="6" t="b">
        <v>1</v>
      </c>
      <c r="CC82" s="6" t="b">
        <v>0</v>
      </c>
      <c r="CD82" s="6" t="b">
        <v>1</v>
      </c>
      <c r="CE82" s="6" t="b">
        <v>1</v>
      </c>
      <c r="CF82" s="6" t="b">
        <v>1</v>
      </c>
      <c r="CG82" s="6">
        <v>1</v>
      </c>
      <c r="CH82" s="6"/>
      <c r="CI82" s="6">
        <v>1</v>
      </c>
      <c r="CJ82" s="6"/>
      <c r="CK82" s="6"/>
      <c r="CL82" s="6"/>
      <c r="CM82" s="6">
        <v>22</v>
      </c>
      <c r="CN82" s="6">
        <v>95</v>
      </c>
      <c r="CO82" s="6">
        <v>25</v>
      </c>
      <c r="CP82" s="6"/>
      <c r="CQ82" s="6"/>
      <c r="CR82" s="6"/>
      <c r="CS82" s="6"/>
      <c r="CT82" s="6">
        <v>1</v>
      </c>
      <c r="CU82" s="6">
        <v>4</v>
      </c>
      <c r="CV82" s="6" t="s">
        <v>322</v>
      </c>
      <c r="CW82" s="6"/>
      <c r="CX82" s="6" t="b">
        <v>0</v>
      </c>
      <c r="CY82" s="6"/>
      <c r="CZ82" s="6" t="b">
        <v>1</v>
      </c>
      <c r="DA82" s="6">
        <v>3</v>
      </c>
      <c r="DB82" s="6">
        <v>1</v>
      </c>
      <c r="DC82" s="6">
        <v>3</v>
      </c>
      <c r="DD82" s="6"/>
      <c r="DE82" s="6">
        <v>6</v>
      </c>
      <c r="DF82" s="6">
        <v>1</v>
      </c>
      <c r="DG82" s="6">
        <v>1</v>
      </c>
      <c r="DH82" s="6"/>
      <c r="DI82" s="6" t="b">
        <v>1</v>
      </c>
      <c r="DJ82" s="6" t="b">
        <v>1</v>
      </c>
      <c r="DK82" s="6" t="b">
        <v>1</v>
      </c>
      <c r="DL82" s="6" t="b">
        <v>1</v>
      </c>
      <c r="DM82" s="6" t="b">
        <v>1</v>
      </c>
      <c r="DN82" s="6" t="b">
        <v>0</v>
      </c>
      <c r="DO82" s="6" t="b">
        <v>0</v>
      </c>
      <c r="DP82" s="6"/>
      <c r="DQ82" s="6" t="b">
        <v>1</v>
      </c>
      <c r="DR82" s="6">
        <v>28</v>
      </c>
      <c r="DS82" s="6" t="b">
        <v>1</v>
      </c>
      <c r="DT82" s="6">
        <v>11</v>
      </c>
      <c r="DU82" s="6" t="b">
        <v>0</v>
      </c>
      <c r="DV82" s="6"/>
      <c r="DW82" s="6" t="b">
        <v>0</v>
      </c>
      <c r="DX82" s="6"/>
      <c r="DY82" s="6" t="s">
        <v>1213</v>
      </c>
    </row>
    <row r="83" spans="1:129" x14ac:dyDescent="0.25">
      <c r="A83" s="6" t="s">
        <v>0</v>
      </c>
      <c r="B83" s="6" t="s">
        <v>13</v>
      </c>
      <c r="C83" s="6" t="s">
        <v>239</v>
      </c>
      <c r="D83" s="6" t="s">
        <v>240</v>
      </c>
      <c r="E83" s="6" t="s">
        <v>97</v>
      </c>
      <c r="F83" s="6" t="s">
        <v>98</v>
      </c>
      <c r="G83" s="6">
        <v>15</v>
      </c>
      <c r="H83" s="6">
        <v>74</v>
      </c>
      <c r="I83" s="6">
        <v>12</v>
      </c>
      <c r="J83" s="6">
        <v>60</v>
      </c>
      <c r="K83" s="6">
        <v>16</v>
      </c>
      <c r="L83" s="6">
        <v>74</v>
      </c>
      <c r="M83" s="6" t="s">
        <v>0</v>
      </c>
      <c r="N83" s="6" t="s">
        <v>13</v>
      </c>
      <c r="O83" s="6" t="s">
        <v>608</v>
      </c>
      <c r="P83" s="6" t="s">
        <v>609</v>
      </c>
      <c r="Q83" s="6" t="s">
        <v>239</v>
      </c>
      <c r="R83" s="6" t="s">
        <v>240</v>
      </c>
      <c r="S83" s="6">
        <v>96.316400000000002</v>
      </c>
      <c r="T83" s="6">
        <v>25.61842</v>
      </c>
      <c r="U83" s="6">
        <v>0</v>
      </c>
      <c r="V83" s="6" t="s">
        <v>98</v>
      </c>
      <c r="W83" s="6">
        <v>868</v>
      </c>
      <c r="X83" s="6" t="s">
        <v>544</v>
      </c>
      <c r="Y83" s="6">
        <v>3</v>
      </c>
      <c r="Z83" s="6">
        <v>10</v>
      </c>
      <c r="AA83" s="6">
        <v>2015</v>
      </c>
      <c r="AB83" s="6" t="s">
        <v>544</v>
      </c>
      <c r="AC83" s="6"/>
      <c r="AD83" s="6" t="s">
        <v>539</v>
      </c>
      <c r="AE83" s="6"/>
      <c r="AF83" s="6">
        <v>30</v>
      </c>
      <c r="AG83" s="6">
        <v>9</v>
      </c>
      <c r="AH83" s="6">
        <v>2015</v>
      </c>
      <c r="AI83" s="6">
        <v>30</v>
      </c>
      <c r="AJ83" s="6">
        <v>9</v>
      </c>
      <c r="AK83" s="6">
        <v>2015</v>
      </c>
      <c r="AL83" s="6"/>
      <c r="AM83" s="6" t="s">
        <v>540</v>
      </c>
      <c r="AN83" s="6" t="s">
        <v>541</v>
      </c>
      <c r="AO83" s="6">
        <v>39</v>
      </c>
      <c r="AP83" s="6"/>
      <c r="AQ83" s="6" t="s">
        <v>588</v>
      </c>
      <c r="AR83" s="6" t="s">
        <v>541</v>
      </c>
      <c r="AS83" s="6">
        <v>35</v>
      </c>
      <c r="AT83" s="6"/>
      <c r="AU83" s="6" t="s">
        <v>588</v>
      </c>
      <c r="AV83" s="6" t="s">
        <v>548</v>
      </c>
      <c r="AW83" s="6">
        <v>35</v>
      </c>
      <c r="AX83" s="6"/>
      <c r="AY83" s="6"/>
      <c r="AZ83" s="6"/>
      <c r="BA83" s="6"/>
      <c r="BB83" s="6"/>
      <c r="BC83" s="6"/>
      <c r="BD83" s="6"/>
      <c r="BE83" s="6"/>
      <c r="BF83" s="6"/>
      <c r="BG83" s="6">
        <v>1</v>
      </c>
      <c r="BH83" s="6">
        <v>2013</v>
      </c>
      <c r="BI83" s="6"/>
      <c r="BJ83" s="6"/>
      <c r="BK83" s="6"/>
      <c r="BL83" s="6"/>
      <c r="BM83" s="6"/>
      <c r="BN83" s="6"/>
      <c r="BO83" s="6"/>
      <c r="BP83" s="6"/>
      <c r="BQ83" s="6"/>
      <c r="BR83" s="6"/>
      <c r="BS83" s="6"/>
      <c r="BT83" s="6" t="b">
        <v>0</v>
      </c>
      <c r="BU83" s="6" t="b">
        <v>1</v>
      </c>
      <c r="BV83" s="6" t="s">
        <v>545</v>
      </c>
      <c r="BW83" s="6" t="s">
        <v>632</v>
      </c>
      <c r="BX83" s="6" t="s">
        <v>1214</v>
      </c>
      <c r="BY83" s="6" t="b">
        <v>1</v>
      </c>
      <c r="BZ83" s="6" t="s">
        <v>321</v>
      </c>
      <c r="CA83" s="6" t="b">
        <v>1</v>
      </c>
      <c r="CB83" s="6" t="b">
        <v>0</v>
      </c>
      <c r="CC83" s="6" t="b">
        <v>0</v>
      </c>
      <c r="CD83" s="6" t="b">
        <v>1</v>
      </c>
      <c r="CE83" s="6" t="b">
        <v>1</v>
      </c>
      <c r="CF83" s="6" t="b">
        <v>1</v>
      </c>
      <c r="CG83" s="6"/>
      <c r="CH83" s="6"/>
      <c r="CI83" s="6"/>
      <c r="CJ83" s="6"/>
      <c r="CK83" s="6"/>
      <c r="CL83" s="6"/>
      <c r="CM83" s="6">
        <v>12</v>
      </c>
      <c r="CN83" s="6">
        <v>60</v>
      </c>
      <c r="CO83" s="6">
        <v>16</v>
      </c>
      <c r="CP83" s="6"/>
      <c r="CQ83" s="6"/>
      <c r="CR83" s="6"/>
      <c r="CS83" s="6"/>
      <c r="CT83" s="6"/>
      <c r="CU83" s="6"/>
      <c r="CV83" s="6"/>
      <c r="CW83" s="6"/>
      <c r="CX83" s="6" t="b">
        <v>1</v>
      </c>
      <c r="CY83" s="6"/>
      <c r="CZ83" s="6" t="b">
        <v>1</v>
      </c>
      <c r="DA83" s="6">
        <v>2</v>
      </c>
      <c r="DB83" s="6">
        <v>3</v>
      </c>
      <c r="DC83" s="6">
        <v>3</v>
      </c>
      <c r="DD83" s="6">
        <v>1</v>
      </c>
      <c r="DE83" s="6">
        <v>5</v>
      </c>
      <c r="DF83" s="6">
        <v>4</v>
      </c>
      <c r="DG83" s="6">
        <v>1</v>
      </c>
      <c r="DH83" s="6"/>
      <c r="DI83" s="6" t="b">
        <v>1</v>
      </c>
      <c r="DJ83" s="6" t="b">
        <v>1</v>
      </c>
      <c r="DK83" s="6" t="b">
        <v>1</v>
      </c>
      <c r="DL83" s="6" t="b">
        <v>1</v>
      </c>
      <c r="DM83" s="6" t="b">
        <v>1</v>
      </c>
      <c r="DN83" s="6" t="b">
        <v>0</v>
      </c>
      <c r="DO83" s="6" t="b">
        <v>0</v>
      </c>
      <c r="DP83" s="6"/>
      <c r="DQ83" s="6" t="b">
        <v>1</v>
      </c>
      <c r="DR83" s="6">
        <v>20</v>
      </c>
      <c r="DS83" s="6" t="b">
        <v>1</v>
      </c>
      <c r="DT83" s="6">
        <v>18</v>
      </c>
      <c r="DU83" s="6" t="b">
        <v>0</v>
      </c>
      <c r="DV83" s="6"/>
      <c r="DW83" s="6" t="b">
        <v>0</v>
      </c>
      <c r="DX83" s="6"/>
      <c r="DY83" s="6" t="s">
        <v>1215</v>
      </c>
    </row>
    <row r="84" spans="1:129" x14ac:dyDescent="0.25">
      <c r="A84" s="6" t="s">
        <v>0</v>
      </c>
      <c r="B84" s="6" t="s">
        <v>7</v>
      </c>
      <c r="C84" s="6" t="s">
        <v>727</v>
      </c>
      <c r="D84" s="6" t="s">
        <v>728</v>
      </c>
      <c r="E84" s="6" t="s">
        <v>97</v>
      </c>
      <c r="F84" s="6" t="s">
        <v>98</v>
      </c>
      <c r="G84" s="6">
        <v>116</v>
      </c>
      <c r="H84" s="6">
        <v>659</v>
      </c>
      <c r="I84" s="6">
        <v>116</v>
      </c>
      <c r="J84" s="6">
        <v>659</v>
      </c>
      <c r="K84" s="6">
        <v>116</v>
      </c>
      <c r="L84" s="6">
        <v>659</v>
      </c>
      <c r="M84" s="6" t="s">
        <v>0</v>
      </c>
      <c r="N84" s="6" t="s">
        <v>7</v>
      </c>
      <c r="O84" s="6" t="s">
        <v>579</v>
      </c>
      <c r="P84" s="6" t="s">
        <v>580</v>
      </c>
      <c r="Q84" s="6" t="s">
        <v>727</v>
      </c>
      <c r="R84" s="6" t="s">
        <v>728</v>
      </c>
      <c r="S84" s="6">
        <v>97.240183461538507</v>
      </c>
      <c r="T84" s="6">
        <v>24.2631743589744</v>
      </c>
      <c r="U84" s="6">
        <v>0</v>
      </c>
      <c r="V84" s="6" t="s">
        <v>98</v>
      </c>
      <c r="W84" s="6">
        <v>811</v>
      </c>
      <c r="X84" s="6" t="s">
        <v>1216</v>
      </c>
      <c r="Y84" s="6">
        <v>18</v>
      </c>
      <c r="Z84" s="6">
        <v>9</v>
      </c>
      <c r="AA84" s="6">
        <v>2015</v>
      </c>
      <c r="AB84" s="6" t="s">
        <v>544</v>
      </c>
      <c r="AC84" s="6"/>
      <c r="AD84" s="6" t="s">
        <v>539</v>
      </c>
      <c r="AE84" s="6"/>
      <c r="AF84" s="6">
        <v>15</v>
      </c>
      <c r="AG84" s="6">
        <v>9</v>
      </c>
      <c r="AH84" s="6">
        <v>2015</v>
      </c>
      <c r="AI84" s="6">
        <v>18</v>
      </c>
      <c r="AJ84" s="6">
        <v>9</v>
      </c>
      <c r="AK84" s="6">
        <v>2015</v>
      </c>
      <c r="AL84" s="6"/>
      <c r="AM84" s="6" t="s">
        <v>540</v>
      </c>
      <c r="AN84" s="6" t="s">
        <v>541</v>
      </c>
      <c r="AO84" s="6">
        <v>50</v>
      </c>
      <c r="AP84" s="6"/>
      <c r="AQ84" s="6"/>
      <c r="AR84" s="6"/>
      <c r="AS84" s="6"/>
      <c r="AT84" s="6"/>
      <c r="AU84" s="6"/>
      <c r="AV84" s="6"/>
      <c r="AW84" s="6"/>
      <c r="AX84" s="6"/>
      <c r="AY84" s="6"/>
      <c r="AZ84" s="6"/>
      <c r="BA84" s="6"/>
      <c r="BB84" s="6"/>
      <c r="BC84" s="6"/>
      <c r="BD84" s="6"/>
      <c r="BE84" s="6"/>
      <c r="BF84" s="6"/>
      <c r="BG84" s="6">
        <v>9</v>
      </c>
      <c r="BH84" s="6">
        <v>2011</v>
      </c>
      <c r="BI84" s="6"/>
      <c r="BJ84" s="6"/>
      <c r="BK84" s="6"/>
      <c r="BL84" s="6"/>
      <c r="BM84" s="6"/>
      <c r="BN84" s="6"/>
      <c r="BO84" s="6"/>
      <c r="BP84" s="6"/>
      <c r="BQ84" s="6"/>
      <c r="BR84" s="6"/>
      <c r="BS84" s="6"/>
      <c r="BT84" s="6" t="b">
        <v>0</v>
      </c>
      <c r="BU84" s="6" t="b">
        <v>1</v>
      </c>
      <c r="BV84" s="6" t="s">
        <v>545</v>
      </c>
      <c r="BW84" s="6" t="s">
        <v>557</v>
      </c>
      <c r="BX84" s="6" t="s">
        <v>729</v>
      </c>
      <c r="BY84" s="6" t="b">
        <v>1</v>
      </c>
      <c r="BZ84" s="6" t="s">
        <v>321</v>
      </c>
      <c r="CA84" s="6" t="b">
        <v>0</v>
      </c>
      <c r="CB84" s="6" t="b">
        <v>0</v>
      </c>
      <c r="CC84" s="6" t="b">
        <v>0</v>
      </c>
      <c r="CD84" s="6" t="b">
        <v>1</v>
      </c>
      <c r="CE84" s="6" t="b">
        <v>1</v>
      </c>
      <c r="CF84" s="6" t="b">
        <v>1</v>
      </c>
      <c r="CG84" s="6"/>
      <c r="CH84" s="6"/>
      <c r="CI84" s="6"/>
      <c r="CJ84" s="6"/>
      <c r="CK84" s="6"/>
      <c r="CL84" s="6"/>
      <c r="CM84" s="6">
        <v>116</v>
      </c>
      <c r="CN84" s="6">
        <v>659</v>
      </c>
      <c r="CO84" s="6">
        <v>116</v>
      </c>
      <c r="CP84" s="6">
        <v>2</v>
      </c>
      <c r="CQ84" s="6">
        <v>13</v>
      </c>
      <c r="CR84" s="6" t="s">
        <v>325</v>
      </c>
      <c r="CS84" s="6"/>
      <c r="CT84" s="6">
        <v>1</v>
      </c>
      <c r="CU84" s="6">
        <v>4</v>
      </c>
      <c r="CV84" s="6" t="s">
        <v>325</v>
      </c>
      <c r="CW84" s="6"/>
      <c r="CX84" s="6" t="b">
        <v>1</v>
      </c>
      <c r="CY84" s="6"/>
      <c r="CZ84" s="6" t="b">
        <v>1</v>
      </c>
      <c r="DA84" s="6">
        <v>5</v>
      </c>
      <c r="DB84" s="6">
        <v>20</v>
      </c>
      <c r="DC84" s="6"/>
      <c r="DD84" s="6"/>
      <c r="DE84" s="6">
        <v>5</v>
      </c>
      <c r="DF84" s="6">
        <v>20</v>
      </c>
      <c r="DG84" s="6"/>
      <c r="DH84" s="6">
        <v>2</v>
      </c>
      <c r="DI84" s="6" t="b">
        <v>1</v>
      </c>
      <c r="DJ84" s="6" t="b">
        <v>0</v>
      </c>
      <c r="DK84" s="6" t="b">
        <v>0</v>
      </c>
      <c r="DL84" s="6" t="b">
        <v>0</v>
      </c>
      <c r="DM84" s="6" t="b">
        <v>0</v>
      </c>
      <c r="DN84" s="6" t="b">
        <v>0</v>
      </c>
      <c r="DO84" s="6" t="b">
        <v>0</v>
      </c>
      <c r="DP84" s="6"/>
      <c r="DQ84" s="6" t="b">
        <v>0</v>
      </c>
      <c r="DR84" s="6"/>
      <c r="DS84" s="6" t="b">
        <v>1</v>
      </c>
      <c r="DT84" s="6">
        <v>10</v>
      </c>
      <c r="DU84" s="6" t="b">
        <v>0</v>
      </c>
      <c r="DV84" s="6"/>
      <c r="DW84" s="6" t="b">
        <v>0</v>
      </c>
      <c r="DX84" s="6"/>
      <c r="DY84" s="6"/>
    </row>
    <row r="85" spans="1:129" x14ac:dyDescent="0.25">
      <c r="A85" s="6" t="s">
        <v>0</v>
      </c>
      <c r="B85" s="6" t="s">
        <v>8</v>
      </c>
      <c r="C85" s="6" t="s">
        <v>123</v>
      </c>
      <c r="D85" s="6" t="s">
        <v>124</v>
      </c>
      <c r="E85" s="6" t="s">
        <v>97</v>
      </c>
      <c r="F85" s="6" t="s">
        <v>98</v>
      </c>
      <c r="G85" s="6">
        <v>30</v>
      </c>
      <c r="H85" s="6">
        <v>175</v>
      </c>
      <c r="I85" s="6">
        <v>18</v>
      </c>
      <c r="J85" s="6">
        <v>120</v>
      </c>
      <c r="K85" s="6">
        <v>29</v>
      </c>
      <c r="L85" s="6">
        <v>182</v>
      </c>
      <c r="M85" s="6" t="s">
        <v>0</v>
      </c>
      <c r="N85" s="6" t="s">
        <v>8</v>
      </c>
      <c r="O85" s="6" t="s">
        <v>595</v>
      </c>
      <c r="P85" s="6"/>
      <c r="Q85" s="6" t="s">
        <v>123</v>
      </c>
      <c r="R85" s="6" t="s">
        <v>124</v>
      </c>
      <c r="S85" s="6">
        <v>97.718582999999995</v>
      </c>
      <c r="T85" s="6">
        <v>24.200972</v>
      </c>
      <c r="U85" s="6"/>
      <c r="V85" s="6" t="s">
        <v>98</v>
      </c>
      <c r="W85" s="6">
        <v>922</v>
      </c>
      <c r="X85" s="6" t="s">
        <v>1176</v>
      </c>
      <c r="Y85" s="6">
        <v>14</v>
      </c>
      <c r="Z85" s="6">
        <v>10</v>
      </c>
      <c r="AA85" s="6">
        <v>2015</v>
      </c>
      <c r="AB85" s="6" t="s">
        <v>538</v>
      </c>
      <c r="AC85" s="6"/>
      <c r="AD85" s="6" t="s">
        <v>539</v>
      </c>
      <c r="AE85" s="6"/>
      <c r="AF85" s="6">
        <v>24</v>
      </c>
      <c r="AG85" s="6">
        <v>10</v>
      </c>
      <c r="AH85" s="6">
        <v>2015</v>
      </c>
      <c r="AI85" s="6">
        <v>2</v>
      </c>
      <c r="AJ85" s="6">
        <v>10</v>
      </c>
      <c r="AK85" s="6">
        <v>2015</v>
      </c>
      <c r="AL85" s="6"/>
      <c r="AM85" s="6" t="s">
        <v>540</v>
      </c>
      <c r="AN85" s="6" t="s">
        <v>548</v>
      </c>
      <c r="AO85" s="6">
        <v>62</v>
      </c>
      <c r="AP85" s="6"/>
      <c r="AQ85" s="6"/>
      <c r="AR85" s="6"/>
      <c r="AS85" s="6"/>
      <c r="AT85" s="6"/>
      <c r="AU85" s="6"/>
      <c r="AV85" s="6"/>
      <c r="AW85" s="6"/>
      <c r="AX85" s="6"/>
      <c r="AY85" s="6"/>
      <c r="AZ85" s="6"/>
      <c r="BA85" s="6"/>
      <c r="BB85" s="6"/>
      <c r="BC85" s="6"/>
      <c r="BD85" s="6"/>
      <c r="BE85" s="6"/>
      <c r="BF85" s="6"/>
      <c r="BG85" s="6">
        <v>5</v>
      </c>
      <c r="BH85" s="6">
        <v>2012</v>
      </c>
      <c r="BI85" s="6"/>
      <c r="BJ85" s="6"/>
      <c r="BK85" s="6"/>
      <c r="BL85" s="6"/>
      <c r="BM85" s="6"/>
      <c r="BN85" s="6"/>
      <c r="BO85" s="6"/>
      <c r="BP85" s="6"/>
      <c r="BQ85" s="6"/>
      <c r="BR85" s="6"/>
      <c r="BS85" s="6"/>
      <c r="BT85" s="6" t="b">
        <v>0</v>
      </c>
      <c r="BU85" s="6" t="b">
        <v>1</v>
      </c>
      <c r="BV85" s="6" t="s">
        <v>538</v>
      </c>
      <c r="BW85" s="6" t="s">
        <v>1217</v>
      </c>
      <c r="BX85" s="6" t="s">
        <v>599</v>
      </c>
      <c r="BY85" s="6" t="b">
        <v>1</v>
      </c>
      <c r="BZ85" s="6" t="s">
        <v>321</v>
      </c>
      <c r="CA85" s="6" t="b">
        <v>1</v>
      </c>
      <c r="CB85" s="6" t="b">
        <v>0</v>
      </c>
      <c r="CC85" s="6" t="b">
        <v>0</v>
      </c>
      <c r="CD85" s="6" t="b">
        <v>1</v>
      </c>
      <c r="CE85" s="6" t="b">
        <v>1</v>
      </c>
      <c r="CF85" s="6" t="b">
        <v>0</v>
      </c>
      <c r="CG85" s="6"/>
      <c r="CH85" s="6">
        <v>1</v>
      </c>
      <c r="CI85" s="6">
        <v>1</v>
      </c>
      <c r="CJ85" s="6">
        <v>1</v>
      </c>
      <c r="CK85" s="6"/>
      <c r="CL85" s="6">
        <v>1</v>
      </c>
      <c r="CM85" s="6">
        <v>18</v>
      </c>
      <c r="CN85" s="6">
        <v>120</v>
      </c>
      <c r="CO85" s="6">
        <v>29</v>
      </c>
      <c r="CP85" s="6"/>
      <c r="CQ85" s="6"/>
      <c r="CR85" s="6"/>
      <c r="CS85" s="6"/>
      <c r="CT85" s="6">
        <v>3</v>
      </c>
      <c r="CU85" s="6">
        <v>13</v>
      </c>
      <c r="CV85" s="6" t="s">
        <v>325</v>
      </c>
      <c r="CW85" s="6"/>
      <c r="CX85" s="6" t="b">
        <v>1</v>
      </c>
      <c r="CY85" s="6"/>
      <c r="CZ85" s="6" t="b">
        <v>1</v>
      </c>
      <c r="DA85" s="6">
        <v>3</v>
      </c>
      <c r="DB85" s="6">
        <v>6</v>
      </c>
      <c r="DC85" s="6"/>
      <c r="DD85" s="6"/>
      <c r="DE85" s="6">
        <v>3</v>
      </c>
      <c r="DF85" s="6">
        <v>6</v>
      </c>
      <c r="DG85" s="6">
        <v>1</v>
      </c>
      <c r="DH85" s="6">
        <v>1</v>
      </c>
      <c r="DI85" s="6" t="b">
        <v>1</v>
      </c>
      <c r="DJ85" s="6" t="b">
        <v>0</v>
      </c>
      <c r="DK85" s="6" t="b">
        <v>0</v>
      </c>
      <c r="DL85" s="6" t="b">
        <v>0</v>
      </c>
      <c r="DM85" s="6" t="b">
        <v>1</v>
      </c>
      <c r="DN85" s="6" t="b">
        <v>0</v>
      </c>
      <c r="DO85" s="6" t="b">
        <v>0</v>
      </c>
      <c r="DP85" s="6"/>
      <c r="DQ85" s="6" t="b">
        <v>0</v>
      </c>
      <c r="DR85" s="6"/>
      <c r="DS85" s="6" t="b">
        <v>1</v>
      </c>
      <c r="DT85" s="6">
        <v>5</v>
      </c>
      <c r="DU85" s="6" t="b">
        <v>0</v>
      </c>
      <c r="DV85" s="6"/>
      <c r="DW85" s="6" t="b">
        <v>1</v>
      </c>
      <c r="DX85" s="6">
        <v>62</v>
      </c>
      <c r="DY85" s="6" t="s">
        <v>1179</v>
      </c>
    </row>
    <row r="86" spans="1:129" x14ac:dyDescent="0.25">
      <c r="A86" s="6" t="s">
        <v>0</v>
      </c>
      <c r="B86" s="6" t="s">
        <v>8</v>
      </c>
      <c r="C86" s="6" t="s">
        <v>218</v>
      </c>
      <c r="D86" s="6" t="s">
        <v>219</v>
      </c>
      <c r="E86" s="6" t="s">
        <v>97</v>
      </c>
      <c r="F86" s="6" t="s">
        <v>98</v>
      </c>
      <c r="G86" s="6">
        <v>70</v>
      </c>
      <c r="H86" s="6">
        <v>609</v>
      </c>
      <c r="I86" s="6">
        <v>124</v>
      </c>
      <c r="J86" s="6">
        <v>644</v>
      </c>
      <c r="K86" s="6">
        <v>124</v>
      </c>
      <c r="L86" s="6">
        <v>644</v>
      </c>
      <c r="M86" s="6" t="s">
        <v>0</v>
      </c>
      <c r="N86" s="6" t="s">
        <v>8</v>
      </c>
      <c r="O86" s="6" t="s">
        <v>595</v>
      </c>
      <c r="P86" s="6" t="s">
        <v>596</v>
      </c>
      <c r="Q86" s="6" t="s">
        <v>218</v>
      </c>
      <c r="R86" s="6" t="s">
        <v>219</v>
      </c>
      <c r="S86" s="6">
        <v>97.724566999999993</v>
      </c>
      <c r="T86" s="6">
        <v>24.205417000000001</v>
      </c>
      <c r="U86" s="6">
        <v>0</v>
      </c>
      <c r="V86" s="6" t="s">
        <v>98</v>
      </c>
      <c r="W86" s="6">
        <v>716</v>
      </c>
      <c r="X86" s="6" t="s">
        <v>1140</v>
      </c>
      <c r="Y86" s="6">
        <v>13</v>
      </c>
      <c r="Z86" s="6">
        <v>10</v>
      </c>
      <c r="AA86" s="6">
        <v>2015</v>
      </c>
      <c r="AB86" s="6" t="s">
        <v>581</v>
      </c>
      <c r="AC86" s="6"/>
      <c r="AD86" s="6" t="s">
        <v>539</v>
      </c>
      <c r="AE86" s="6"/>
      <c r="AF86" s="6">
        <v>25</v>
      </c>
      <c r="AG86" s="6">
        <v>9</v>
      </c>
      <c r="AH86" s="6">
        <v>2015</v>
      </c>
      <c r="AI86" s="6">
        <v>25</v>
      </c>
      <c r="AJ86" s="6">
        <v>9</v>
      </c>
      <c r="AK86" s="6">
        <v>2015</v>
      </c>
      <c r="AL86" s="6"/>
      <c r="AM86" s="6" t="s">
        <v>540</v>
      </c>
      <c r="AN86" s="6" t="s">
        <v>541</v>
      </c>
      <c r="AO86" s="6">
        <v>26</v>
      </c>
      <c r="AP86" s="6"/>
      <c r="AQ86" s="6"/>
      <c r="AR86" s="6"/>
      <c r="AS86" s="6"/>
      <c r="AT86" s="6"/>
      <c r="AU86" s="6"/>
      <c r="AV86" s="6"/>
      <c r="AW86" s="6"/>
      <c r="AX86" s="6"/>
      <c r="AY86" s="6"/>
      <c r="AZ86" s="6"/>
      <c r="BA86" s="6"/>
      <c r="BB86" s="6"/>
      <c r="BC86" s="6"/>
      <c r="BD86" s="6"/>
      <c r="BE86" s="6"/>
      <c r="BF86" s="6"/>
      <c r="BG86" s="6">
        <v>11</v>
      </c>
      <c r="BH86" s="6">
        <v>2011</v>
      </c>
      <c r="BI86" s="6"/>
      <c r="BJ86" s="6"/>
      <c r="BK86" s="6"/>
      <c r="BL86" s="6"/>
      <c r="BM86" s="6"/>
      <c r="BN86" s="6"/>
      <c r="BO86" s="6"/>
      <c r="BP86" s="6"/>
      <c r="BQ86" s="6"/>
      <c r="BR86" s="6"/>
      <c r="BS86" s="6"/>
      <c r="BT86" s="6" t="b">
        <v>0</v>
      </c>
      <c r="BU86" s="6" t="b">
        <v>1</v>
      </c>
      <c r="BV86" s="6" t="s">
        <v>581</v>
      </c>
      <c r="BW86" s="6" t="s">
        <v>1218</v>
      </c>
      <c r="BX86" s="6" t="s">
        <v>1219</v>
      </c>
      <c r="BY86" s="6" t="b">
        <v>1</v>
      </c>
      <c r="BZ86" s="6" t="s">
        <v>329</v>
      </c>
      <c r="CA86" s="6" t="b">
        <v>0</v>
      </c>
      <c r="CB86" s="6" t="b">
        <v>0</v>
      </c>
      <c r="CC86" s="6" t="b">
        <v>1</v>
      </c>
      <c r="CD86" s="6" t="b">
        <v>1</v>
      </c>
      <c r="CE86" s="6" t="b">
        <v>1</v>
      </c>
      <c r="CF86" s="6" t="b">
        <v>1</v>
      </c>
      <c r="CG86" s="6">
        <v>4</v>
      </c>
      <c r="CH86" s="6">
        <v>5</v>
      </c>
      <c r="CI86" s="6">
        <v>9</v>
      </c>
      <c r="CJ86" s="6"/>
      <c r="CK86" s="6"/>
      <c r="CL86" s="6"/>
      <c r="CM86" s="6">
        <v>124</v>
      </c>
      <c r="CN86" s="6">
        <v>644</v>
      </c>
      <c r="CO86" s="6">
        <v>124</v>
      </c>
      <c r="CP86" s="6"/>
      <c r="CQ86" s="6"/>
      <c r="CR86" s="6"/>
      <c r="CS86" s="6"/>
      <c r="CT86" s="6">
        <v>2</v>
      </c>
      <c r="CU86" s="6">
        <v>9</v>
      </c>
      <c r="CV86" s="6" t="s">
        <v>322</v>
      </c>
      <c r="CW86" s="6"/>
      <c r="CX86" s="6" t="b">
        <v>1</v>
      </c>
      <c r="CY86" s="6"/>
      <c r="CZ86" s="6" t="b">
        <v>1</v>
      </c>
      <c r="DA86" s="6">
        <v>4</v>
      </c>
      <c r="DB86" s="6">
        <v>4</v>
      </c>
      <c r="DC86" s="6"/>
      <c r="DD86" s="6"/>
      <c r="DE86" s="6">
        <v>4</v>
      </c>
      <c r="DF86" s="6">
        <v>4</v>
      </c>
      <c r="DG86" s="6">
        <v>2</v>
      </c>
      <c r="DH86" s="6"/>
      <c r="DI86" s="6" t="b">
        <v>1</v>
      </c>
      <c r="DJ86" s="6" t="b">
        <v>0</v>
      </c>
      <c r="DK86" s="6" t="b">
        <v>0</v>
      </c>
      <c r="DL86" s="6" t="b">
        <v>0</v>
      </c>
      <c r="DM86" s="6" t="b">
        <v>0</v>
      </c>
      <c r="DN86" s="6" t="b">
        <v>0</v>
      </c>
      <c r="DO86" s="6" t="b">
        <v>0</v>
      </c>
      <c r="DP86" s="6"/>
      <c r="DQ86" s="6" t="b">
        <v>1</v>
      </c>
      <c r="DR86" s="6">
        <v>36</v>
      </c>
      <c r="DS86" s="6" t="b">
        <v>0</v>
      </c>
      <c r="DT86" s="6"/>
      <c r="DU86" s="6" t="b">
        <v>0</v>
      </c>
      <c r="DV86" s="6"/>
      <c r="DW86" s="6" t="b">
        <v>0</v>
      </c>
      <c r="DX86" s="6"/>
      <c r="DY86" s="6"/>
    </row>
    <row r="87" spans="1:129" x14ac:dyDescent="0.25">
      <c r="A87" s="6" t="s">
        <v>0</v>
      </c>
      <c r="B87" s="6" t="s">
        <v>8</v>
      </c>
      <c r="C87" s="6" t="s">
        <v>141</v>
      </c>
      <c r="D87" s="6" t="s">
        <v>142</v>
      </c>
      <c r="E87" s="6" t="s">
        <v>97</v>
      </c>
      <c r="F87" s="6" t="s">
        <v>98</v>
      </c>
      <c r="G87" s="6">
        <v>186</v>
      </c>
      <c r="H87" s="6">
        <v>1002</v>
      </c>
      <c r="I87" s="6">
        <v>183</v>
      </c>
      <c r="J87" s="6">
        <v>971</v>
      </c>
      <c r="K87" s="6">
        <v>188</v>
      </c>
      <c r="L87" s="6">
        <v>1003</v>
      </c>
      <c r="M87" s="6" t="s">
        <v>0</v>
      </c>
      <c r="N87" s="6" t="s">
        <v>8</v>
      </c>
      <c r="O87" s="6" t="s">
        <v>595</v>
      </c>
      <c r="P87" s="6" t="s">
        <v>597</v>
      </c>
      <c r="Q87" s="6" t="s">
        <v>141</v>
      </c>
      <c r="R87" s="6" t="s">
        <v>142</v>
      </c>
      <c r="S87" s="6">
        <v>97.717133000000004</v>
      </c>
      <c r="T87" s="6">
        <v>24.200433</v>
      </c>
      <c r="U87" s="6">
        <v>0</v>
      </c>
      <c r="V87" s="6" t="s">
        <v>98</v>
      </c>
      <c r="W87" s="6">
        <v>918</v>
      </c>
      <c r="X87" s="6" t="s">
        <v>1176</v>
      </c>
      <c r="Y87" s="6">
        <v>14</v>
      </c>
      <c r="Z87" s="6">
        <v>10</v>
      </c>
      <c r="AA87" s="6">
        <v>2015</v>
      </c>
      <c r="AB87" s="6" t="s">
        <v>538</v>
      </c>
      <c r="AC87" s="6"/>
      <c r="AD87" s="6" t="s">
        <v>539</v>
      </c>
      <c r="AE87" s="6"/>
      <c r="AF87" s="6">
        <v>2</v>
      </c>
      <c r="AG87" s="6">
        <v>10</v>
      </c>
      <c r="AH87" s="6">
        <v>2015</v>
      </c>
      <c r="AI87" s="6">
        <v>14</v>
      </c>
      <c r="AJ87" s="6">
        <v>10</v>
      </c>
      <c r="AK87" s="6">
        <v>2015</v>
      </c>
      <c r="AL87" s="6"/>
      <c r="AM87" s="6" t="s">
        <v>540</v>
      </c>
      <c r="AN87" s="6" t="s">
        <v>541</v>
      </c>
      <c r="AO87" s="6">
        <v>53</v>
      </c>
      <c r="AP87" s="6"/>
      <c r="AQ87" s="6"/>
      <c r="AR87" s="6"/>
      <c r="AS87" s="6"/>
      <c r="AT87" s="6"/>
      <c r="AU87" s="6"/>
      <c r="AV87" s="6"/>
      <c r="AW87" s="6"/>
      <c r="AX87" s="6"/>
      <c r="AY87" s="6"/>
      <c r="AZ87" s="6"/>
      <c r="BA87" s="6"/>
      <c r="BB87" s="6"/>
      <c r="BC87" s="6"/>
      <c r="BD87" s="6"/>
      <c r="BE87" s="6"/>
      <c r="BF87" s="6"/>
      <c r="BG87" s="6">
        <v>6</v>
      </c>
      <c r="BH87" s="6">
        <v>2011</v>
      </c>
      <c r="BI87" s="6"/>
      <c r="BJ87" s="6"/>
      <c r="BK87" s="6"/>
      <c r="BL87" s="6"/>
      <c r="BM87" s="6"/>
      <c r="BN87" s="6"/>
      <c r="BO87" s="6"/>
      <c r="BP87" s="6"/>
      <c r="BQ87" s="6"/>
      <c r="BR87" s="6"/>
      <c r="BS87" s="6"/>
      <c r="BT87" s="6" t="b">
        <v>0</v>
      </c>
      <c r="BU87" s="6" t="b">
        <v>1</v>
      </c>
      <c r="BV87" s="6" t="s">
        <v>538</v>
      </c>
      <c r="BW87" s="6" t="s">
        <v>598</v>
      </c>
      <c r="BX87" s="6" t="s">
        <v>1220</v>
      </c>
      <c r="BY87" s="6" t="b">
        <v>1</v>
      </c>
      <c r="BZ87" s="6" t="s">
        <v>321</v>
      </c>
      <c r="CA87" s="6" t="b">
        <v>1</v>
      </c>
      <c r="CB87" s="6" t="b">
        <v>0</v>
      </c>
      <c r="CC87" s="6" t="b">
        <v>0</v>
      </c>
      <c r="CD87" s="6" t="b">
        <v>1</v>
      </c>
      <c r="CE87" s="6" t="b">
        <v>1</v>
      </c>
      <c r="CF87" s="6" t="b">
        <v>0</v>
      </c>
      <c r="CG87" s="6">
        <v>3</v>
      </c>
      <c r="CH87" s="6">
        <v>2</v>
      </c>
      <c r="CI87" s="6">
        <v>5</v>
      </c>
      <c r="CJ87" s="6"/>
      <c r="CK87" s="6"/>
      <c r="CL87" s="6"/>
      <c r="CM87" s="6">
        <v>183</v>
      </c>
      <c r="CN87" s="6">
        <v>971</v>
      </c>
      <c r="CO87" s="6">
        <v>188</v>
      </c>
      <c r="CP87" s="6">
        <v>2</v>
      </c>
      <c r="CQ87" s="6">
        <v>11</v>
      </c>
      <c r="CR87" s="6" t="s">
        <v>326</v>
      </c>
      <c r="CS87" s="6"/>
      <c r="CT87" s="6">
        <v>3</v>
      </c>
      <c r="CU87" s="6">
        <v>27</v>
      </c>
      <c r="CV87" s="6" t="s">
        <v>331</v>
      </c>
      <c r="CW87" s="6"/>
      <c r="CX87" s="6" t="b">
        <v>1</v>
      </c>
      <c r="CY87" s="6"/>
      <c r="CZ87" s="6" t="b">
        <v>1</v>
      </c>
      <c r="DA87" s="6">
        <v>3</v>
      </c>
      <c r="DB87" s="6">
        <v>6</v>
      </c>
      <c r="DC87" s="6"/>
      <c r="DD87" s="6"/>
      <c r="DE87" s="6">
        <v>3</v>
      </c>
      <c r="DF87" s="6">
        <v>6</v>
      </c>
      <c r="DG87" s="6"/>
      <c r="DH87" s="6">
        <v>3</v>
      </c>
      <c r="DI87" s="6" t="b">
        <v>1</v>
      </c>
      <c r="DJ87" s="6" t="b">
        <v>1</v>
      </c>
      <c r="DK87" s="6" t="b">
        <v>0</v>
      </c>
      <c r="DL87" s="6" t="b">
        <v>1</v>
      </c>
      <c r="DM87" s="6" t="b">
        <v>1</v>
      </c>
      <c r="DN87" s="6" t="b">
        <v>0</v>
      </c>
      <c r="DO87" s="6" t="b">
        <v>0</v>
      </c>
      <c r="DP87" s="6"/>
      <c r="DQ87" s="6" t="b">
        <v>1</v>
      </c>
      <c r="DR87" s="6">
        <v>1</v>
      </c>
      <c r="DS87" s="6" t="b">
        <v>0</v>
      </c>
      <c r="DT87" s="6"/>
      <c r="DU87" s="6" t="b">
        <v>0</v>
      </c>
      <c r="DV87" s="6"/>
      <c r="DW87" s="6" t="b">
        <v>1</v>
      </c>
      <c r="DX87" s="6">
        <v>5</v>
      </c>
      <c r="DY87" s="6" t="s">
        <v>1221</v>
      </c>
    </row>
    <row r="88" spans="1:129" x14ac:dyDescent="0.25">
      <c r="A88" s="6" t="s">
        <v>0</v>
      </c>
      <c r="B88" s="6" t="s">
        <v>937</v>
      </c>
      <c r="C88" s="6" t="s">
        <v>1082</v>
      </c>
      <c r="D88" s="6" t="s">
        <v>1083</v>
      </c>
      <c r="E88" s="6" t="s">
        <v>97</v>
      </c>
      <c r="F88" s="6" t="s">
        <v>98</v>
      </c>
      <c r="G88" s="6">
        <v>91</v>
      </c>
      <c r="H88" s="6">
        <v>400</v>
      </c>
      <c r="I88" s="6">
        <v>60</v>
      </c>
      <c r="J88" s="6">
        <v>228</v>
      </c>
      <c r="K88" s="6">
        <v>74</v>
      </c>
      <c r="L88" s="6">
        <v>228</v>
      </c>
      <c r="M88" s="6" t="s">
        <v>0</v>
      </c>
      <c r="N88" s="6" t="s">
        <v>937</v>
      </c>
      <c r="O88" s="6" t="s">
        <v>1222</v>
      </c>
      <c r="P88" s="6" t="s">
        <v>1223</v>
      </c>
      <c r="Q88" s="6" t="s">
        <v>1082</v>
      </c>
      <c r="R88" s="6" t="s">
        <v>1083</v>
      </c>
      <c r="S88" s="6">
        <v>97.416121000000004</v>
      </c>
      <c r="T88" s="6">
        <v>27.337499999999999</v>
      </c>
      <c r="U88" s="6"/>
      <c r="V88" s="6" t="s">
        <v>98</v>
      </c>
      <c r="W88" s="6">
        <v>944</v>
      </c>
      <c r="X88" s="6" t="s">
        <v>538</v>
      </c>
      <c r="Y88" s="6">
        <v>27</v>
      </c>
      <c r="Z88" s="6">
        <v>10</v>
      </c>
      <c r="AA88" s="6">
        <v>2015</v>
      </c>
      <c r="AB88" s="6" t="s">
        <v>538</v>
      </c>
      <c r="AC88" s="6"/>
      <c r="AD88" s="6" t="s">
        <v>539</v>
      </c>
      <c r="AE88" s="6"/>
      <c r="AF88" s="6">
        <v>23</v>
      </c>
      <c r="AG88" s="6">
        <v>9</v>
      </c>
      <c r="AH88" s="6">
        <v>2015</v>
      </c>
      <c r="AI88" s="6">
        <v>24</v>
      </c>
      <c r="AJ88" s="6">
        <v>9</v>
      </c>
      <c r="AK88" s="6">
        <v>2015</v>
      </c>
      <c r="AL88" s="6"/>
      <c r="AM88" s="6" t="s">
        <v>540</v>
      </c>
      <c r="AN88" s="6" t="s">
        <v>548</v>
      </c>
      <c r="AO88" s="6">
        <v>29</v>
      </c>
      <c r="AP88" s="6"/>
      <c r="AQ88" s="6" t="s">
        <v>588</v>
      </c>
      <c r="AR88" s="6" t="s">
        <v>541</v>
      </c>
      <c r="AS88" s="6">
        <v>42</v>
      </c>
      <c r="AT88" s="6"/>
      <c r="AU88" s="6" t="s">
        <v>588</v>
      </c>
      <c r="AV88" s="6" t="s">
        <v>541</v>
      </c>
      <c r="AW88" s="6">
        <v>35</v>
      </c>
      <c r="AX88" s="6"/>
      <c r="AY88" s="6"/>
      <c r="AZ88" s="6"/>
      <c r="BA88" s="6"/>
      <c r="BB88" s="6"/>
      <c r="BC88" s="6"/>
      <c r="BD88" s="6"/>
      <c r="BE88" s="6"/>
      <c r="BF88" s="6"/>
      <c r="BG88" s="6">
        <v>1</v>
      </c>
      <c r="BH88" s="6">
        <v>2015</v>
      </c>
      <c r="BI88" s="6"/>
      <c r="BJ88" s="6"/>
      <c r="BK88" s="6"/>
      <c r="BL88" s="6"/>
      <c r="BM88" s="6"/>
      <c r="BN88" s="6"/>
      <c r="BO88" s="6"/>
      <c r="BP88" s="6"/>
      <c r="BQ88" s="6"/>
      <c r="BR88" s="6"/>
      <c r="BS88" s="6"/>
      <c r="BT88" s="6" t="b">
        <v>0</v>
      </c>
      <c r="BU88" s="6" t="b">
        <v>1</v>
      </c>
      <c r="BV88" s="6" t="s">
        <v>538</v>
      </c>
      <c r="BW88" s="6" t="s">
        <v>1224</v>
      </c>
      <c r="BX88" s="6" t="s">
        <v>1225</v>
      </c>
      <c r="BY88" s="6" t="b">
        <v>1</v>
      </c>
      <c r="BZ88" s="6" t="s">
        <v>321</v>
      </c>
      <c r="CA88" s="6" t="b">
        <v>0</v>
      </c>
      <c r="CB88" s="6" t="b">
        <v>1</v>
      </c>
      <c r="CC88" s="6" t="b">
        <v>0</v>
      </c>
      <c r="CD88" s="6" t="b">
        <v>1</v>
      </c>
      <c r="CE88" s="6" t="b">
        <v>1</v>
      </c>
      <c r="CF88" s="6" t="b">
        <v>0</v>
      </c>
      <c r="CG88" s="6">
        <v>1</v>
      </c>
      <c r="CH88" s="6">
        <v>0</v>
      </c>
      <c r="CI88" s="6">
        <v>1</v>
      </c>
      <c r="CJ88" s="6">
        <v>1</v>
      </c>
      <c r="CK88" s="6">
        <v>1</v>
      </c>
      <c r="CL88" s="6">
        <v>2</v>
      </c>
      <c r="CM88" s="6">
        <v>60</v>
      </c>
      <c r="CN88" s="6">
        <v>228</v>
      </c>
      <c r="CO88" s="6">
        <v>74</v>
      </c>
      <c r="CP88" s="6"/>
      <c r="CQ88" s="6"/>
      <c r="CR88" s="6"/>
      <c r="CS88" s="6"/>
      <c r="CT88" s="6"/>
      <c r="CU88" s="6"/>
      <c r="CV88" s="6"/>
      <c r="CW88" s="6"/>
      <c r="CX88" s="6" t="b">
        <v>0</v>
      </c>
      <c r="CY88" s="6"/>
      <c r="CZ88" s="6" t="b">
        <v>1</v>
      </c>
      <c r="DA88" s="6">
        <v>3</v>
      </c>
      <c r="DB88" s="6">
        <v>1</v>
      </c>
      <c r="DC88" s="6">
        <v>3</v>
      </c>
      <c r="DD88" s="6"/>
      <c r="DE88" s="6">
        <v>6</v>
      </c>
      <c r="DF88" s="6">
        <v>1</v>
      </c>
      <c r="DG88" s="6"/>
      <c r="DH88" s="6"/>
      <c r="DI88" s="6" t="b">
        <v>0</v>
      </c>
      <c r="DJ88" s="6" t="b">
        <v>1</v>
      </c>
      <c r="DK88" s="6" t="b">
        <v>1</v>
      </c>
      <c r="DL88" s="6" t="b">
        <v>0</v>
      </c>
      <c r="DM88" s="6" t="b">
        <v>1</v>
      </c>
      <c r="DN88" s="6" t="b">
        <v>0</v>
      </c>
      <c r="DO88" s="6" t="b">
        <v>0</v>
      </c>
      <c r="DP88" s="6"/>
      <c r="DQ88" s="6" t="b">
        <v>1</v>
      </c>
      <c r="DR88" s="6">
        <v>64</v>
      </c>
      <c r="DS88" s="6" t="b">
        <v>1</v>
      </c>
      <c r="DT88" s="6">
        <v>6</v>
      </c>
      <c r="DU88" s="6" t="b">
        <v>0</v>
      </c>
      <c r="DV88" s="6"/>
      <c r="DW88" s="6" t="b">
        <v>1</v>
      </c>
      <c r="DX88" s="6">
        <v>34</v>
      </c>
      <c r="DY88" s="6"/>
    </row>
    <row r="89" spans="1:129" x14ac:dyDescent="0.25">
      <c r="A89" s="6" t="s">
        <v>0</v>
      </c>
      <c r="B89" s="6" t="s">
        <v>5</v>
      </c>
      <c r="C89" s="6" t="s">
        <v>171</v>
      </c>
      <c r="D89" s="6" t="s">
        <v>172</v>
      </c>
      <c r="E89" s="6" t="s">
        <v>97</v>
      </c>
      <c r="F89" s="6" t="s">
        <v>132</v>
      </c>
      <c r="G89" s="6">
        <v>21</v>
      </c>
      <c r="H89" s="6">
        <v>111</v>
      </c>
      <c r="I89" s="6">
        <v>22</v>
      </c>
      <c r="J89" s="6">
        <v>116</v>
      </c>
      <c r="K89" s="6">
        <v>26</v>
      </c>
      <c r="L89" s="6">
        <v>116</v>
      </c>
      <c r="M89" s="6" t="s">
        <v>0</v>
      </c>
      <c r="N89" s="6" t="s">
        <v>5</v>
      </c>
      <c r="O89" s="6" t="s">
        <v>565</v>
      </c>
      <c r="P89" s="6" t="s">
        <v>566</v>
      </c>
      <c r="Q89" s="6" t="s">
        <v>171</v>
      </c>
      <c r="R89" s="6" t="s">
        <v>172</v>
      </c>
      <c r="S89" s="6">
        <v>97.451965000000001</v>
      </c>
      <c r="T89" s="6">
        <v>25.356632000000001</v>
      </c>
      <c r="U89" s="6">
        <v>0</v>
      </c>
      <c r="V89" s="6" t="s">
        <v>132</v>
      </c>
      <c r="W89" s="6">
        <v>953</v>
      </c>
      <c r="X89" s="6" t="s">
        <v>538</v>
      </c>
      <c r="Y89" s="6">
        <v>2</v>
      </c>
      <c r="Z89" s="6">
        <v>10</v>
      </c>
      <c r="AA89" s="6">
        <v>2015</v>
      </c>
      <c r="AB89" s="6" t="s">
        <v>538</v>
      </c>
      <c r="AC89" s="6"/>
      <c r="AD89" s="6" t="s">
        <v>539</v>
      </c>
      <c r="AE89" s="6"/>
      <c r="AF89" s="6">
        <v>28</v>
      </c>
      <c r="AG89" s="6">
        <v>9</v>
      </c>
      <c r="AH89" s="6">
        <v>2015</v>
      </c>
      <c r="AI89" s="6">
        <v>28</v>
      </c>
      <c r="AJ89" s="6">
        <v>9</v>
      </c>
      <c r="AK89" s="6">
        <v>2015</v>
      </c>
      <c r="AL89" s="6"/>
      <c r="AM89" s="6" t="s">
        <v>540</v>
      </c>
      <c r="AN89" s="6" t="s">
        <v>541</v>
      </c>
      <c r="AO89" s="6">
        <v>46</v>
      </c>
      <c r="AP89" s="6"/>
      <c r="AQ89" s="6"/>
      <c r="AR89" s="6"/>
      <c r="AS89" s="6"/>
      <c r="AT89" s="6"/>
      <c r="AU89" s="6"/>
      <c r="AV89" s="6"/>
      <c r="AW89" s="6"/>
      <c r="AX89" s="6"/>
      <c r="AY89" s="6"/>
      <c r="AZ89" s="6"/>
      <c r="BA89" s="6"/>
      <c r="BB89" s="6"/>
      <c r="BC89" s="6"/>
      <c r="BD89" s="6"/>
      <c r="BE89" s="6"/>
      <c r="BF89" s="6"/>
      <c r="BG89" s="6">
        <v>6</v>
      </c>
      <c r="BH89" s="6">
        <v>2012</v>
      </c>
      <c r="BI89" s="6"/>
      <c r="BJ89" s="6"/>
      <c r="BK89" s="6"/>
      <c r="BL89" s="6"/>
      <c r="BM89" s="6"/>
      <c r="BN89" s="6"/>
      <c r="BO89" s="6"/>
      <c r="BP89" s="6"/>
      <c r="BQ89" s="6" t="s">
        <v>5</v>
      </c>
      <c r="BR89" s="6">
        <v>1</v>
      </c>
      <c r="BS89" s="6"/>
      <c r="BT89" s="6" t="b">
        <v>0</v>
      </c>
      <c r="BU89" s="6" t="b">
        <v>1</v>
      </c>
      <c r="BV89" s="6" t="s">
        <v>538</v>
      </c>
      <c r="BW89" s="6" t="s">
        <v>1226</v>
      </c>
      <c r="BX89" s="6" t="s">
        <v>1227</v>
      </c>
      <c r="BY89" s="6" t="b">
        <v>1</v>
      </c>
      <c r="BZ89" s="6" t="s">
        <v>321</v>
      </c>
      <c r="CA89" s="6" t="b">
        <v>1</v>
      </c>
      <c r="CB89" s="6" t="b">
        <v>0</v>
      </c>
      <c r="CC89" s="6" t="b">
        <v>0</v>
      </c>
      <c r="CD89" s="6" t="b">
        <v>1</v>
      </c>
      <c r="CE89" s="6" t="b">
        <v>1</v>
      </c>
      <c r="CF89" s="6" t="b">
        <v>1</v>
      </c>
      <c r="CG89" s="6">
        <v>1</v>
      </c>
      <c r="CH89" s="6">
        <v>2</v>
      </c>
      <c r="CI89" s="6">
        <v>3</v>
      </c>
      <c r="CJ89" s="6">
        <v>2</v>
      </c>
      <c r="CK89" s="6"/>
      <c r="CL89" s="6">
        <v>2</v>
      </c>
      <c r="CM89" s="6">
        <v>22</v>
      </c>
      <c r="CN89" s="6">
        <v>116</v>
      </c>
      <c r="CO89" s="6">
        <v>26</v>
      </c>
      <c r="CP89" s="6">
        <v>1</v>
      </c>
      <c r="CQ89" s="6">
        <v>6</v>
      </c>
      <c r="CR89" s="6" t="s">
        <v>326</v>
      </c>
      <c r="CS89" s="6"/>
      <c r="CT89" s="6"/>
      <c r="CU89" s="6"/>
      <c r="CV89" s="6"/>
      <c r="CW89" s="6"/>
      <c r="CX89" s="6" t="b">
        <v>1</v>
      </c>
      <c r="CY89" s="6"/>
      <c r="CZ89" s="6" t="b">
        <v>1</v>
      </c>
      <c r="DA89" s="6">
        <v>4</v>
      </c>
      <c r="DB89" s="6">
        <v>2</v>
      </c>
      <c r="DC89" s="6">
        <v>1</v>
      </c>
      <c r="DD89" s="6"/>
      <c r="DE89" s="6">
        <v>5</v>
      </c>
      <c r="DF89" s="6">
        <v>2</v>
      </c>
      <c r="DG89" s="6">
        <v>1</v>
      </c>
      <c r="DH89" s="6"/>
      <c r="DI89" s="6" t="b">
        <v>0</v>
      </c>
      <c r="DJ89" s="6" t="b">
        <v>1</v>
      </c>
      <c r="DK89" s="6" t="b">
        <v>0</v>
      </c>
      <c r="DL89" s="6" t="b">
        <v>0</v>
      </c>
      <c r="DM89" s="6" t="b">
        <v>1</v>
      </c>
      <c r="DN89" s="6" t="b">
        <v>0</v>
      </c>
      <c r="DO89" s="6" t="b">
        <v>0</v>
      </c>
      <c r="DP89" s="6"/>
      <c r="DQ89" s="6" t="b">
        <v>0</v>
      </c>
      <c r="DR89" s="6"/>
      <c r="DS89" s="6" t="b">
        <v>1</v>
      </c>
      <c r="DT89" s="6">
        <v>7</v>
      </c>
      <c r="DU89" s="6" t="b">
        <v>0</v>
      </c>
      <c r="DV89" s="6"/>
      <c r="DW89" s="6" t="b">
        <v>1</v>
      </c>
      <c r="DX89" s="6">
        <v>24</v>
      </c>
      <c r="DY89" s="6"/>
    </row>
    <row r="90" spans="1:129" x14ac:dyDescent="0.25">
      <c r="A90" s="6" t="s">
        <v>0</v>
      </c>
      <c r="B90" s="6" t="s">
        <v>5</v>
      </c>
      <c r="C90" s="6" t="s">
        <v>709</v>
      </c>
      <c r="D90" s="6" t="s">
        <v>710</v>
      </c>
      <c r="E90" s="6" t="s">
        <v>209</v>
      </c>
      <c r="F90" s="6" t="s">
        <v>132</v>
      </c>
      <c r="G90" s="6">
        <v>610</v>
      </c>
      <c r="H90" s="6">
        <v>2750</v>
      </c>
      <c r="I90" s="6">
        <v>609</v>
      </c>
      <c r="J90" s="6">
        <v>2630</v>
      </c>
      <c r="K90" s="6">
        <v>609</v>
      </c>
      <c r="L90" s="6">
        <v>2630</v>
      </c>
      <c r="M90" s="6" t="s">
        <v>0</v>
      </c>
      <c r="N90" s="6" t="s">
        <v>5</v>
      </c>
      <c r="O90" s="6" t="s">
        <v>682</v>
      </c>
      <c r="P90" s="6" t="s">
        <v>711</v>
      </c>
      <c r="Q90" s="6" t="s">
        <v>709</v>
      </c>
      <c r="R90" s="6" t="s">
        <v>710</v>
      </c>
      <c r="S90" s="6">
        <v>97.715230000000005</v>
      </c>
      <c r="T90" s="6">
        <v>24.980250000000002</v>
      </c>
      <c r="U90" s="6">
        <v>984</v>
      </c>
      <c r="V90" s="6" t="s">
        <v>132</v>
      </c>
      <c r="W90" s="6">
        <v>877</v>
      </c>
      <c r="X90" s="6" t="s">
        <v>1136</v>
      </c>
      <c r="Y90" s="6">
        <v>30</v>
      </c>
      <c r="Z90" s="6">
        <v>10</v>
      </c>
      <c r="AA90" s="6">
        <v>2015</v>
      </c>
      <c r="AB90" s="6" t="s">
        <v>691</v>
      </c>
      <c r="AC90" s="6"/>
      <c r="AD90" s="6" t="s">
        <v>539</v>
      </c>
      <c r="AE90" s="6"/>
      <c r="AF90" s="6">
        <v>20</v>
      </c>
      <c r="AG90" s="6">
        <v>10</v>
      </c>
      <c r="AH90" s="6">
        <v>2015</v>
      </c>
      <c r="AI90" s="6">
        <v>22</v>
      </c>
      <c r="AJ90" s="6">
        <v>10</v>
      </c>
      <c r="AK90" s="6">
        <v>2015</v>
      </c>
      <c r="AL90" s="6"/>
      <c r="AM90" s="6" t="s">
        <v>540</v>
      </c>
      <c r="AN90" s="6" t="s">
        <v>541</v>
      </c>
      <c r="AO90" s="6">
        <v>35</v>
      </c>
      <c r="AP90" s="6"/>
      <c r="AQ90" s="6" t="s">
        <v>1154</v>
      </c>
      <c r="AR90" s="6" t="s">
        <v>541</v>
      </c>
      <c r="AS90" s="6">
        <v>45</v>
      </c>
      <c r="AT90" s="6"/>
      <c r="AU90" s="6" t="s">
        <v>1228</v>
      </c>
      <c r="AV90" s="6" t="s">
        <v>548</v>
      </c>
      <c r="AW90" s="6">
        <v>30</v>
      </c>
      <c r="AX90" s="6"/>
      <c r="AY90" s="6" t="s">
        <v>1</v>
      </c>
      <c r="AZ90" s="6" t="s">
        <v>548</v>
      </c>
      <c r="BA90" s="6">
        <v>18</v>
      </c>
      <c r="BB90" s="6"/>
      <c r="BC90" s="6"/>
      <c r="BD90" s="6"/>
      <c r="BE90" s="6"/>
      <c r="BF90" s="6"/>
      <c r="BG90" s="6">
        <v>6</v>
      </c>
      <c r="BH90" s="6">
        <v>2011</v>
      </c>
      <c r="BI90" s="6"/>
      <c r="BJ90" s="6">
        <v>600</v>
      </c>
      <c r="BK90" s="6">
        <v>600</v>
      </c>
      <c r="BL90" s="6"/>
      <c r="BM90" s="6"/>
      <c r="BN90" s="6">
        <v>720</v>
      </c>
      <c r="BO90" s="6">
        <v>720</v>
      </c>
      <c r="BP90" s="6"/>
      <c r="BQ90" s="6" t="s">
        <v>712</v>
      </c>
      <c r="BR90" s="6">
        <v>100</v>
      </c>
      <c r="BS90" s="6"/>
      <c r="BT90" s="6" t="b">
        <v>1</v>
      </c>
      <c r="BU90" s="6" t="b">
        <v>1</v>
      </c>
      <c r="BV90" s="6" t="s">
        <v>691</v>
      </c>
      <c r="BW90" s="6" t="s">
        <v>1229</v>
      </c>
      <c r="BX90" s="6" t="s">
        <v>1230</v>
      </c>
      <c r="BY90" s="6" t="b">
        <v>1</v>
      </c>
      <c r="BZ90" s="6" t="s">
        <v>321</v>
      </c>
      <c r="CA90" s="6" t="b">
        <v>0</v>
      </c>
      <c r="CB90" s="6" t="b">
        <v>1</v>
      </c>
      <c r="CC90" s="6" t="b">
        <v>0</v>
      </c>
      <c r="CD90" s="6" t="b">
        <v>1</v>
      </c>
      <c r="CE90" s="6" t="b">
        <v>1</v>
      </c>
      <c r="CF90" s="6" t="b">
        <v>0</v>
      </c>
      <c r="CG90" s="6">
        <v>5</v>
      </c>
      <c r="CH90" s="6">
        <v>2</v>
      </c>
      <c r="CI90" s="6">
        <v>7</v>
      </c>
      <c r="CJ90" s="6">
        <v>4</v>
      </c>
      <c r="CK90" s="6">
        <v>13</v>
      </c>
      <c r="CL90" s="6">
        <v>17</v>
      </c>
      <c r="CM90" s="6">
        <v>609</v>
      </c>
      <c r="CN90" s="6">
        <v>2630</v>
      </c>
      <c r="CO90" s="6">
        <v>609</v>
      </c>
      <c r="CP90" s="6">
        <v>1</v>
      </c>
      <c r="CQ90" s="6">
        <v>3</v>
      </c>
      <c r="CR90" s="6" t="s">
        <v>324</v>
      </c>
      <c r="CS90" s="6"/>
      <c r="CT90" s="6">
        <v>10</v>
      </c>
      <c r="CU90" s="6">
        <v>44</v>
      </c>
      <c r="CV90" s="6" t="s">
        <v>326</v>
      </c>
      <c r="CW90" s="6"/>
      <c r="CX90" s="6" t="b">
        <v>1</v>
      </c>
      <c r="CY90" s="6">
        <v>74</v>
      </c>
      <c r="CZ90" s="6" t="b">
        <v>1</v>
      </c>
      <c r="DA90" s="6">
        <v>10</v>
      </c>
      <c r="DB90" s="6">
        <v>2</v>
      </c>
      <c r="DC90" s="6">
        <v>2</v>
      </c>
      <c r="DD90" s="6">
        <v>1</v>
      </c>
      <c r="DE90" s="6">
        <v>12</v>
      </c>
      <c r="DF90" s="6">
        <v>3</v>
      </c>
      <c r="DG90" s="6">
        <v>3</v>
      </c>
      <c r="DH90" s="6">
        <v>1</v>
      </c>
      <c r="DI90" s="6" t="b">
        <v>1</v>
      </c>
      <c r="DJ90" s="6" t="b">
        <v>1</v>
      </c>
      <c r="DK90" s="6" t="b">
        <v>0</v>
      </c>
      <c r="DL90" s="6" t="b">
        <v>0</v>
      </c>
      <c r="DM90" s="6" t="b">
        <v>1</v>
      </c>
      <c r="DN90" s="6" t="b">
        <v>0</v>
      </c>
      <c r="DO90" s="6" t="b">
        <v>0</v>
      </c>
      <c r="DP90" s="6"/>
      <c r="DQ90" s="6" t="b">
        <v>0</v>
      </c>
      <c r="DR90" s="6"/>
      <c r="DS90" s="6" t="b">
        <v>1</v>
      </c>
      <c r="DT90" s="6">
        <v>60</v>
      </c>
      <c r="DU90" s="6" t="b">
        <v>0</v>
      </c>
      <c r="DV90" s="6"/>
      <c r="DW90" s="6" t="b">
        <v>1</v>
      </c>
      <c r="DX90" s="6">
        <v>451</v>
      </c>
      <c r="DY90" s="6"/>
    </row>
    <row r="91" spans="1:129" x14ac:dyDescent="0.25">
      <c r="A91" s="6" t="s">
        <v>0</v>
      </c>
      <c r="B91" s="6" t="s">
        <v>5</v>
      </c>
      <c r="C91" s="6" t="s">
        <v>257</v>
      </c>
      <c r="D91" s="6" t="s">
        <v>258</v>
      </c>
      <c r="E91" s="6" t="s">
        <v>97</v>
      </c>
      <c r="F91" s="6" t="s">
        <v>98</v>
      </c>
      <c r="G91" s="6">
        <v>128</v>
      </c>
      <c r="H91" s="6">
        <v>725</v>
      </c>
      <c r="I91" s="6">
        <v>100</v>
      </c>
      <c r="J91" s="6">
        <v>608</v>
      </c>
      <c r="K91" s="6">
        <v>128</v>
      </c>
      <c r="L91" s="6">
        <v>746</v>
      </c>
      <c r="M91" s="6" t="s">
        <v>0</v>
      </c>
      <c r="N91" s="6" t="s">
        <v>5</v>
      </c>
      <c r="O91" s="6" t="s">
        <v>571</v>
      </c>
      <c r="P91" s="6" t="s">
        <v>571</v>
      </c>
      <c r="Q91" s="6" t="s">
        <v>257</v>
      </c>
      <c r="R91" s="6" t="s">
        <v>258</v>
      </c>
      <c r="S91" s="6">
        <v>97.433419259259296</v>
      </c>
      <c r="T91" s="6">
        <v>25.424529444444399</v>
      </c>
      <c r="U91" s="6">
        <v>0</v>
      </c>
      <c r="V91" s="6" t="s">
        <v>98</v>
      </c>
      <c r="W91" s="6">
        <v>850</v>
      </c>
      <c r="X91" s="6" t="s">
        <v>545</v>
      </c>
      <c r="Y91" s="6">
        <v>21</v>
      </c>
      <c r="Z91" s="6">
        <v>10</v>
      </c>
      <c r="AA91" s="6">
        <v>2015</v>
      </c>
      <c r="AB91" s="6" t="s">
        <v>544</v>
      </c>
      <c r="AC91" s="6"/>
      <c r="AD91" s="6" t="s">
        <v>539</v>
      </c>
      <c r="AE91" s="6"/>
      <c r="AF91" s="6">
        <v>18</v>
      </c>
      <c r="AG91" s="6">
        <v>9</v>
      </c>
      <c r="AH91" s="6">
        <v>2015</v>
      </c>
      <c r="AI91" s="6">
        <v>18</v>
      </c>
      <c r="AJ91" s="6">
        <v>9</v>
      </c>
      <c r="AK91" s="6">
        <v>2015</v>
      </c>
      <c r="AL91" s="6"/>
      <c r="AM91" s="6" t="s">
        <v>588</v>
      </c>
      <c r="AN91" s="6" t="s">
        <v>541</v>
      </c>
      <c r="AO91" s="6">
        <v>43</v>
      </c>
      <c r="AP91" s="6"/>
      <c r="AQ91" s="6" t="s">
        <v>588</v>
      </c>
      <c r="AR91" s="6" t="s">
        <v>548</v>
      </c>
      <c r="AS91" s="6">
        <v>43</v>
      </c>
      <c r="AT91" s="6"/>
      <c r="AU91" s="6"/>
      <c r="AV91" s="6"/>
      <c r="AW91" s="6"/>
      <c r="AX91" s="6"/>
      <c r="AY91" s="6"/>
      <c r="AZ91" s="6"/>
      <c r="BA91" s="6"/>
      <c r="BB91" s="6"/>
      <c r="BC91" s="6"/>
      <c r="BD91" s="6"/>
      <c r="BE91" s="6"/>
      <c r="BF91" s="6"/>
      <c r="BG91" s="6">
        <v>11</v>
      </c>
      <c r="BH91" s="6">
        <v>2011</v>
      </c>
      <c r="BI91" s="6"/>
      <c r="BJ91" s="6"/>
      <c r="BK91" s="6"/>
      <c r="BL91" s="6"/>
      <c r="BM91" s="6"/>
      <c r="BN91" s="6"/>
      <c r="BO91" s="6"/>
      <c r="BP91" s="6"/>
      <c r="BQ91" s="6"/>
      <c r="BR91" s="6"/>
      <c r="BS91" s="6"/>
      <c r="BT91" s="6" t="b">
        <v>0</v>
      </c>
      <c r="BU91" s="6" t="b">
        <v>1</v>
      </c>
      <c r="BV91" s="6" t="s">
        <v>545</v>
      </c>
      <c r="BW91" s="6" t="s">
        <v>1231</v>
      </c>
      <c r="BX91" s="6" t="s">
        <v>1232</v>
      </c>
      <c r="BY91" s="6" t="b">
        <v>1</v>
      </c>
      <c r="BZ91" s="6" t="s">
        <v>321</v>
      </c>
      <c r="CA91" s="6" t="b">
        <v>0</v>
      </c>
      <c r="CB91" s="6" t="b">
        <v>0</v>
      </c>
      <c r="CC91" s="6" t="b">
        <v>1</v>
      </c>
      <c r="CD91" s="6" t="b">
        <v>1</v>
      </c>
      <c r="CE91" s="6" t="b">
        <v>1</v>
      </c>
      <c r="CF91" s="6" t="b">
        <v>1</v>
      </c>
      <c r="CG91" s="6">
        <v>2</v>
      </c>
      <c r="CH91" s="6">
        <v>3</v>
      </c>
      <c r="CI91" s="6">
        <v>5</v>
      </c>
      <c r="CJ91" s="6"/>
      <c r="CK91" s="6">
        <v>2</v>
      </c>
      <c r="CL91" s="6">
        <v>2</v>
      </c>
      <c r="CM91" s="6">
        <v>100</v>
      </c>
      <c r="CN91" s="6">
        <v>608</v>
      </c>
      <c r="CO91" s="6">
        <v>128</v>
      </c>
      <c r="CP91" s="6">
        <v>28</v>
      </c>
      <c r="CQ91" s="6">
        <v>168</v>
      </c>
      <c r="CR91" s="6" t="s">
        <v>327</v>
      </c>
      <c r="CS91" s="6"/>
      <c r="CT91" s="6">
        <v>1</v>
      </c>
      <c r="CU91" s="6">
        <v>5</v>
      </c>
      <c r="CV91" s="6" t="s">
        <v>324</v>
      </c>
      <c r="CW91" s="6"/>
      <c r="CX91" s="6" t="b">
        <v>1</v>
      </c>
      <c r="CY91" s="6"/>
      <c r="CZ91" s="6" t="b">
        <v>1</v>
      </c>
      <c r="DA91" s="6">
        <v>5</v>
      </c>
      <c r="DB91" s="6">
        <v>13</v>
      </c>
      <c r="DC91" s="6">
        <v>4</v>
      </c>
      <c r="DD91" s="6"/>
      <c r="DE91" s="6">
        <v>9</v>
      </c>
      <c r="DF91" s="6">
        <v>13</v>
      </c>
      <c r="DG91" s="6">
        <v>1</v>
      </c>
      <c r="DH91" s="6">
        <v>1</v>
      </c>
      <c r="DI91" s="6" t="b">
        <v>1</v>
      </c>
      <c r="DJ91" s="6" t="b">
        <v>1</v>
      </c>
      <c r="DK91" s="6" t="b">
        <v>1</v>
      </c>
      <c r="DL91" s="6" t="b">
        <v>0</v>
      </c>
      <c r="DM91" s="6" t="b">
        <v>1</v>
      </c>
      <c r="DN91" s="6" t="b">
        <v>0</v>
      </c>
      <c r="DO91" s="6" t="b">
        <v>0</v>
      </c>
      <c r="DP91" s="6"/>
      <c r="DQ91" s="6" t="b">
        <v>0</v>
      </c>
      <c r="DR91" s="6"/>
      <c r="DS91" s="6" t="b">
        <v>1</v>
      </c>
      <c r="DT91" s="6">
        <v>10</v>
      </c>
      <c r="DU91" s="6" t="b">
        <v>1</v>
      </c>
      <c r="DV91" s="6">
        <v>420</v>
      </c>
      <c r="DW91" s="6" t="b">
        <v>1</v>
      </c>
      <c r="DX91" s="6">
        <v>120</v>
      </c>
      <c r="DY91" s="6" t="s">
        <v>1233</v>
      </c>
    </row>
    <row r="92" spans="1:129" x14ac:dyDescent="0.25">
      <c r="A92" s="6" t="s">
        <v>0</v>
      </c>
      <c r="B92" s="6" t="s">
        <v>5</v>
      </c>
      <c r="C92" s="6" t="s">
        <v>846</v>
      </c>
      <c r="D92" s="6" t="s">
        <v>847</v>
      </c>
      <c r="E92" s="6" t="s">
        <v>97</v>
      </c>
      <c r="F92" s="6" t="s">
        <v>132</v>
      </c>
      <c r="G92" s="6">
        <v>243</v>
      </c>
      <c r="H92" s="6">
        <v>1307</v>
      </c>
      <c r="I92" s="6">
        <v>227</v>
      </c>
      <c r="J92" s="6">
        <v>1227</v>
      </c>
      <c r="K92" s="6">
        <v>227</v>
      </c>
      <c r="L92" s="6">
        <v>1227</v>
      </c>
      <c r="M92" s="6" t="s">
        <v>0</v>
      </c>
      <c r="N92" s="6" t="s">
        <v>5</v>
      </c>
      <c r="O92" s="6" t="s">
        <v>571</v>
      </c>
      <c r="P92" s="6" t="s">
        <v>571</v>
      </c>
      <c r="Q92" s="6" t="s">
        <v>846</v>
      </c>
      <c r="R92" s="6" t="s">
        <v>847</v>
      </c>
      <c r="S92" s="6">
        <v>97.437782499999997</v>
      </c>
      <c r="T92" s="6">
        <v>25.415667500000001</v>
      </c>
      <c r="U92" s="6"/>
      <c r="V92" s="6" t="s">
        <v>132</v>
      </c>
      <c r="W92" s="6">
        <v>880</v>
      </c>
      <c r="X92" s="6" t="s">
        <v>1136</v>
      </c>
      <c r="Y92" s="6">
        <v>30</v>
      </c>
      <c r="Z92" s="6">
        <v>10</v>
      </c>
      <c r="AA92" s="6">
        <v>2015</v>
      </c>
      <c r="AB92" s="6" t="s">
        <v>691</v>
      </c>
      <c r="AC92" s="6"/>
      <c r="AD92" s="6" t="s">
        <v>539</v>
      </c>
      <c r="AE92" s="6"/>
      <c r="AF92" s="6">
        <v>24</v>
      </c>
      <c r="AG92" s="6">
        <v>9</v>
      </c>
      <c r="AH92" s="6">
        <v>2015</v>
      </c>
      <c r="AI92" s="6">
        <v>26</v>
      </c>
      <c r="AJ92" s="6">
        <v>9</v>
      </c>
      <c r="AK92" s="6">
        <v>2015</v>
      </c>
      <c r="AL92" s="6"/>
      <c r="AM92" s="6" t="s">
        <v>540</v>
      </c>
      <c r="AN92" s="6" t="s">
        <v>541</v>
      </c>
      <c r="AO92" s="6">
        <v>43</v>
      </c>
      <c r="AP92" s="6"/>
      <c r="AQ92" s="6" t="s">
        <v>587</v>
      </c>
      <c r="AR92" s="6" t="s">
        <v>541</v>
      </c>
      <c r="AS92" s="6">
        <v>39</v>
      </c>
      <c r="AT92" s="6"/>
      <c r="AU92" s="6" t="s">
        <v>587</v>
      </c>
      <c r="AV92" s="6" t="s">
        <v>548</v>
      </c>
      <c r="AW92" s="6">
        <v>39</v>
      </c>
      <c r="AX92" s="6"/>
      <c r="AY92" s="6" t="s">
        <v>588</v>
      </c>
      <c r="AZ92" s="6" t="s">
        <v>541</v>
      </c>
      <c r="BA92" s="6">
        <v>22</v>
      </c>
      <c r="BB92" s="6"/>
      <c r="BC92" s="6" t="s">
        <v>588</v>
      </c>
      <c r="BD92" s="6" t="s">
        <v>548</v>
      </c>
      <c r="BE92" s="6" t="s">
        <v>1234</v>
      </c>
      <c r="BF92" s="6"/>
      <c r="BG92" s="6">
        <v>6</v>
      </c>
      <c r="BH92" s="6">
        <v>2011</v>
      </c>
      <c r="BI92" s="6">
        <v>90</v>
      </c>
      <c r="BJ92" s="6">
        <v>30</v>
      </c>
      <c r="BK92" s="6">
        <v>15</v>
      </c>
      <c r="BL92" s="6"/>
      <c r="BM92" s="6">
        <v>90</v>
      </c>
      <c r="BN92" s="6">
        <v>30</v>
      </c>
      <c r="BO92" s="6">
        <v>15</v>
      </c>
      <c r="BP92" s="6"/>
      <c r="BQ92" s="6" t="s">
        <v>4</v>
      </c>
      <c r="BR92" s="6">
        <v>3</v>
      </c>
      <c r="BS92" s="6"/>
      <c r="BT92" s="6" t="b">
        <v>0</v>
      </c>
      <c r="BU92" s="6" t="b">
        <v>1</v>
      </c>
      <c r="BV92" s="6" t="s">
        <v>691</v>
      </c>
      <c r="BW92" s="6" t="s">
        <v>1235</v>
      </c>
      <c r="BX92" s="6" t="s">
        <v>1236</v>
      </c>
      <c r="BY92" s="6" t="b">
        <v>1</v>
      </c>
      <c r="BZ92" s="6" t="s">
        <v>321</v>
      </c>
      <c r="CA92" s="6" t="b">
        <v>0</v>
      </c>
      <c r="CB92" s="6" t="b">
        <v>0</v>
      </c>
      <c r="CC92" s="6" t="b">
        <v>1</v>
      </c>
      <c r="CD92" s="6" t="b">
        <v>1</v>
      </c>
      <c r="CE92" s="6" t="b">
        <v>1</v>
      </c>
      <c r="CF92" s="6" t="b">
        <v>1</v>
      </c>
      <c r="CG92" s="6">
        <v>6</v>
      </c>
      <c r="CH92" s="6">
        <v>6</v>
      </c>
      <c r="CI92" s="6">
        <v>12</v>
      </c>
      <c r="CJ92" s="6">
        <v>1</v>
      </c>
      <c r="CK92" s="6">
        <v>1</v>
      </c>
      <c r="CL92" s="6">
        <v>2</v>
      </c>
      <c r="CM92" s="6">
        <v>227</v>
      </c>
      <c r="CN92" s="6">
        <v>1227</v>
      </c>
      <c r="CO92" s="6">
        <v>227</v>
      </c>
      <c r="CP92" s="6"/>
      <c r="CQ92" s="6">
        <v>2</v>
      </c>
      <c r="CR92" s="6" t="s">
        <v>326</v>
      </c>
      <c r="CS92" s="6"/>
      <c r="CT92" s="6">
        <v>2</v>
      </c>
      <c r="CU92" s="6">
        <v>11</v>
      </c>
      <c r="CV92" s="6" t="s">
        <v>325</v>
      </c>
      <c r="CW92" s="6"/>
      <c r="CX92" s="6" t="b">
        <v>1</v>
      </c>
      <c r="CY92" s="6"/>
      <c r="CZ92" s="6" t="b">
        <v>1</v>
      </c>
      <c r="DA92" s="6">
        <v>7</v>
      </c>
      <c r="DB92" s="6">
        <v>5</v>
      </c>
      <c r="DC92" s="6"/>
      <c r="DD92" s="6"/>
      <c r="DE92" s="6">
        <v>7</v>
      </c>
      <c r="DF92" s="6">
        <v>5</v>
      </c>
      <c r="DG92" s="6">
        <v>2</v>
      </c>
      <c r="DH92" s="6">
        <v>2</v>
      </c>
      <c r="DI92" s="6" t="b">
        <v>1</v>
      </c>
      <c r="DJ92" s="6" t="b">
        <v>1</v>
      </c>
      <c r="DK92" s="6" t="b">
        <v>0</v>
      </c>
      <c r="DL92" s="6" t="b">
        <v>0</v>
      </c>
      <c r="DM92" s="6" t="b">
        <v>1</v>
      </c>
      <c r="DN92" s="6" t="b">
        <v>0</v>
      </c>
      <c r="DO92" s="6" t="b">
        <v>0</v>
      </c>
      <c r="DP92" s="6"/>
      <c r="DQ92" s="6" t="b">
        <v>0</v>
      </c>
      <c r="DR92" s="6"/>
      <c r="DS92" s="6" t="b">
        <v>1</v>
      </c>
      <c r="DT92" s="6">
        <v>91</v>
      </c>
      <c r="DU92" s="6" t="b">
        <v>0</v>
      </c>
      <c r="DV92" s="6"/>
      <c r="DW92" s="6" t="b">
        <v>1</v>
      </c>
      <c r="DX92" s="6">
        <v>47</v>
      </c>
      <c r="DY92" s="6"/>
    </row>
    <row r="93" spans="1:129" x14ac:dyDescent="0.25">
      <c r="A93" s="6" t="s">
        <v>0</v>
      </c>
      <c r="B93" s="6" t="s">
        <v>5</v>
      </c>
      <c r="C93" s="6" t="s">
        <v>185</v>
      </c>
      <c r="D93" s="6" t="s">
        <v>186</v>
      </c>
      <c r="E93" s="6" t="s">
        <v>97</v>
      </c>
      <c r="F93" s="6" t="s">
        <v>125</v>
      </c>
      <c r="G93" s="6">
        <v>429</v>
      </c>
      <c r="H93" s="6">
        <v>2237</v>
      </c>
      <c r="I93" s="6">
        <v>429</v>
      </c>
      <c r="J93" s="6">
        <v>2221</v>
      </c>
      <c r="K93" s="6">
        <v>429</v>
      </c>
      <c r="L93" s="6">
        <v>2221</v>
      </c>
      <c r="M93" s="6" t="s">
        <v>0</v>
      </c>
      <c r="N93" s="6" t="s">
        <v>5</v>
      </c>
      <c r="O93" s="6" t="s">
        <v>571</v>
      </c>
      <c r="P93" s="6" t="s">
        <v>571</v>
      </c>
      <c r="Q93" s="6" t="s">
        <v>185</v>
      </c>
      <c r="R93" s="6" t="s">
        <v>186</v>
      </c>
      <c r="S93" s="6">
        <v>97.434855869565197</v>
      </c>
      <c r="T93" s="6">
        <v>25.4118005797101</v>
      </c>
      <c r="U93" s="6">
        <v>0</v>
      </c>
      <c r="V93" s="6" t="s">
        <v>125</v>
      </c>
      <c r="W93" s="6">
        <v>938</v>
      </c>
      <c r="X93" s="6" t="s">
        <v>538</v>
      </c>
      <c r="Y93" s="6">
        <v>6</v>
      </c>
      <c r="Z93" s="6">
        <v>10</v>
      </c>
      <c r="AA93" s="6">
        <v>2015</v>
      </c>
      <c r="AB93" s="6" t="s">
        <v>538</v>
      </c>
      <c r="AC93" s="6"/>
      <c r="AD93" s="6" t="s">
        <v>539</v>
      </c>
      <c r="AE93" s="6"/>
      <c r="AF93" s="6">
        <v>25</v>
      </c>
      <c r="AG93" s="6">
        <v>9</v>
      </c>
      <c r="AH93" s="6">
        <v>2015</v>
      </c>
      <c r="AI93" s="6">
        <v>29</v>
      </c>
      <c r="AJ93" s="6">
        <v>9</v>
      </c>
      <c r="AK93" s="6">
        <v>2015</v>
      </c>
      <c r="AL93" s="6"/>
      <c r="AM93" s="6" t="s">
        <v>540</v>
      </c>
      <c r="AN93" s="6" t="s">
        <v>541</v>
      </c>
      <c r="AO93" s="6">
        <v>32</v>
      </c>
      <c r="AP93" s="6"/>
      <c r="AQ93" s="6"/>
      <c r="AR93" s="6"/>
      <c r="AS93" s="6"/>
      <c r="AT93" s="6"/>
      <c r="AU93" s="6"/>
      <c r="AV93" s="6"/>
      <c r="AW93" s="6"/>
      <c r="AX93" s="6"/>
      <c r="AY93" s="6"/>
      <c r="AZ93" s="6"/>
      <c r="BA93" s="6"/>
      <c r="BB93" s="6"/>
      <c r="BC93" s="6"/>
      <c r="BD93" s="6"/>
      <c r="BE93" s="6"/>
      <c r="BF93" s="6"/>
      <c r="BG93" s="6">
        <v>6</v>
      </c>
      <c r="BH93" s="6">
        <v>2011</v>
      </c>
      <c r="BI93" s="6"/>
      <c r="BJ93" s="6"/>
      <c r="BK93" s="6"/>
      <c r="BL93" s="6"/>
      <c r="BM93" s="6"/>
      <c r="BN93" s="6"/>
      <c r="BO93" s="6"/>
      <c r="BP93" s="6"/>
      <c r="BQ93" s="6" t="s">
        <v>555</v>
      </c>
      <c r="BR93" s="6">
        <v>1</v>
      </c>
      <c r="BS93" s="6"/>
      <c r="BT93" s="6" t="b">
        <v>0</v>
      </c>
      <c r="BU93" s="6" t="b">
        <v>1</v>
      </c>
      <c r="BV93" s="6" t="s">
        <v>538</v>
      </c>
      <c r="BW93" s="6" t="s">
        <v>1237</v>
      </c>
      <c r="BX93" s="6" t="s">
        <v>1238</v>
      </c>
      <c r="BY93" s="6" t="b">
        <v>1</v>
      </c>
      <c r="BZ93" s="6" t="s">
        <v>321</v>
      </c>
      <c r="CA93" s="6" t="b">
        <v>1</v>
      </c>
      <c r="CB93" s="6" t="b">
        <v>0</v>
      </c>
      <c r="CC93" s="6" t="b">
        <v>0</v>
      </c>
      <c r="CD93" s="6" t="b">
        <v>1</v>
      </c>
      <c r="CE93" s="6" t="b">
        <v>1</v>
      </c>
      <c r="CF93" s="6" t="b">
        <v>0</v>
      </c>
      <c r="CG93" s="6">
        <v>8</v>
      </c>
      <c r="CH93" s="6">
        <v>14</v>
      </c>
      <c r="CI93" s="6">
        <v>22</v>
      </c>
      <c r="CJ93" s="6">
        <v>3</v>
      </c>
      <c r="CK93" s="6">
        <v>2</v>
      </c>
      <c r="CL93" s="6">
        <v>5</v>
      </c>
      <c r="CM93" s="6">
        <v>429</v>
      </c>
      <c r="CN93" s="6">
        <v>2221</v>
      </c>
      <c r="CO93" s="6">
        <v>429</v>
      </c>
      <c r="CP93" s="6">
        <v>7</v>
      </c>
      <c r="CQ93" s="6">
        <v>40</v>
      </c>
      <c r="CR93" s="6" t="s">
        <v>322</v>
      </c>
      <c r="CS93" s="6"/>
      <c r="CT93" s="6">
        <v>4</v>
      </c>
      <c r="CU93" s="6">
        <v>10</v>
      </c>
      <c r="CV93" s="6" t="s">
        <v>322</v>
      </c>
      <c r="CW93" s="6"/>
      <c r="CX93" s="6" t="b">
        <v>1</v>
      </c>
      <c r="CY93" s="6"/>
      <c r="CZ93" s="6" t="b">
        <v>0</v>
      </c>
      <c r="DA93" s="6">
        <v>19</v>
      </c>
      <c r="DB93" s="6">
        <v>17</v>
      </c>
      <c r="DC93" s="6">
        <v>3</v>
      </c>
      <c r="DD93" s="6"/>
      <c r="DE93" s="6">
        <v>22</v>
      </c>
      <c r="DF93" s="6">
        <v>17</v>
      </c>
      <c r="DG93" s="6">
        <v>2</v>
      </c>
      <c r="DH93" s="6"/>
      <c r="DI93" s="6" t="b">
        <v>1</v>
      </c>
      <c r="DJ93" s="6" t="b">
        <v>1</v>
      </c>
      <c r="DK93" s="6" t="b">
        <v>1</v>
      </c>
      <c r="DL93" s="6" t="b">
        <v>0</v>
      </c>
      <c r="DM93" s="6" t="b">
        <v>1</v>
      </c>
      <c r="DN93" s="6" t="b">
        <v>0</v>
      </c>
      <c r="DO93" s="6" t="b">
        <v>0</v>
      </c>
      <c r="DP93" s="6"/>
      <c r="DQ93" s="6" t="b">
        <v>0</v>
      </c>
      <c r="DR93" s="6"/>
      <c r="DS93" s="6" t="b">
        <v>1</v>
      </c>
      <c r="DT93" s="6"/>
      <c r="DU93" s="6" t="b">
        <v>0</v>
      </c>
      <c r="DV93" s="6"/>
      <c r="DW93" s="6" t="b">
        <v>0</v>
      </c>
      <c r="DX93" s="6"/>
      <c r="DY93" s="6"/>
    </row>
    <row r="94" spans="1:129" x14ac:dyDescent="0.25">
      <c r="A94" s="6" t="s">
        <v>0</v>
      </c>
      <c r="B94" s="6" t="s">
        <v>5</v>
      </c>
      <c r="C94" s="6" t="s">
        <v>183</v>
      </c>
      <c r="D94" s="6" t="s">
        <v>184</v>
      </c>
      <c r="E94" s="6" t="s">
        <v>97</v>
      </c>
      <c r="F94" s="6" t="s">
        <v>125</v>
      </c>
      <c r="G94" s="6">
        <v>45</v>
      </c>
      <c r="H94" s="6">
        <v>193</v>
      </c>
      <c r="I94" s="6">
        <v>48</v>
      </c>
      <c r="J94" s="6">
        <v>196</v>
      </c>
      <c r="K94" s="6">
        <v>48</v>
      </c>
      <c r="L94" s="6">
        <v>196</v>
      </c>
      <c r="M94" s="6" t="s">
        <v>0</v>
      </c>
      <c r="N94" s="6" t="s">
        <v>5</v>
      </c>
      <c r="O94" s="6" t="s">
        <v>571</v>
      </c>
      <c r="P94" s="6" t="s">
        <v>571</v>
      </c>
      <c r="Q94" s="6" t="s">
        <v>183</v>
      </c>
      <c r="R94" s="6" t="s">
        <v>184</v>
      </c>
      <c r="S94" s="6">
        <v>97.426536944444507</v>
      </c>
      <c r="T94" s="6">
        <v>25.409612685185198</v>
      </c>
      <c r="U94" s="6">
        <v>0</v>
      </c>
      <c r="V94" s="6" t="s">
        <v>125</v>
      </c>
      <c r="W94" s="6">
        <v>948</v>
      </c>
      <c r="X94" s="6" t="s">
        <v>538</v>
      </c>
      <c r="Y94" s="6">
        <v>17</v>
      </c>
      <c r="Z94" s="6">
        <v>9</v>
      </c>
      <c r="AA94" s="6">
        <v>2015</v>
      </c>
      <c r="AB94" s="6" t="s">
        <v>538</v>
      </c>
      <c r="AC94" s="6"/>
      <c r="AD94" s="6" t="s">
        <v>539</v>
      </c>
      <c r="AE94" s="6"/>
      <c r="AF94" s="6">
        <v>13</v>
      </c>
      <c r="AG94" s="6">
        <v>9</v>
      </c>
      <c r="AH94" s="6">
        <v>2015</v>
      </c>
      <c r="AI94" s="6">
        <v>17</v>
      </c>
      <c r="AJ94" s="6">
        <v>9</v>
      </c>
      <c r="AK94" s="6">
        <v>2015</v>
      </c>
      <c r="AL94" s="6"/>
      <c r="AM94" s="6" t="s">
        <v>540</v>
      </c>
      <c r="AN94" s="6" t="s">
        <v>541</v>
      </c>
      <c r="AO94" s="6">
        <v>27</v>
      </c>
      <c r="AP94" s="6"/>
      <c r="AQ94" s="6" t="s">
        <v>587</v>
      </c>
      <c r="AR94" s="6" t="s">
        <v>548</v>
      </c>
      <c r="AS94" s="6">
        <v>52</v>
      </c>
      <c r="AT94" s="6"/>
      <c r="AU94" s="6" t="s">
        <v>588</v>
      </c>
      <c r="AV94" s="6" t="s">
        <v>541</v>
      </c>
      <c r="AW94" s="6">
        <v>48</v>
      </c>
      <c r="AX94" s="6"/>
      <c r="AY94" s="6" t="s">
        <v>1154</v>
      </c>
      <c r="AZ94" s="6" t="s">
        <v>541</v>
      </c>
      <c r="BA94" s="6">
        <v>46</v>
      </c>
      <c r="BB94" s="6"/>
      <c r="BC94" s="6"/>
      <c r="BD94" s="6"/>
      <c r="BE94" s="6"/>
      <c r="BF94" s="6"/>
      <c r="BG94" s="6">
        <v>12</v>
      </c>
      <c r="BH94" s="6">
        <v>2011</v>
      </c>
      <c r="BI94" s="6">
        <v>50</v>
      </c>
      <c r="BJ94" s="6">
        <v>15</v>
      </c>
      <c r="BK94" s="6">
        <v>15</v>
      </c>
      <c r="BL94" s="6"/>
      <c r="BM94" s="6">
        <v>50</v>
      </c>
      <c r="BN94" s="6">
        <v>15</v>
      </c>
      <c r="BO94" s="6">
        <v>15</v>
      </c>
      <c r="BP94" s="6"/>
      <c r="BQ94" s="6" t="s">
        <v>1239</v>
      </c>
      <c r="BR94" s="6">
        <v>1</v>
      </c>
      <c r="BS94" s="6"/>
      <c r="BT94" s="6" t="b">
        <v>0</v>
      </c>
      <c r="BU94" s="6" t="b">
        <v>1</v>
      </c>
      <c r="BV94" s="6" t="s">
        <v>538</v>
      </c>
      <c r="BW94" s="6" t="s">
        <v>1240</v>
      </c>
      <c r="BX94" s="6" t="s">
        <v>1241</v>
      </c>
      <c r="BY94" s="6" t="b">
        <v>1</v>
      </c>
      <c r="BZ94" s="6" t="s">
        <v>330</v>
      </c>
      <c r="CA94" s="6" t="b">
        <v>1</v>
      </c>
      <c r="CB94" s="6" t="b">
        <v>0</v>
      </c>
      <c r="CC94" s="6" t="b">
        <v>0</v>
      </c>
      <c r="CD94" s="6" t="b">
        <v>0</v>
      </c>
      <c r="CE94" s="6" t="b">
        <v>1</v>
      </c>
      <c r="CF94" s="6" t="b">
        <v>0</v>
      </c>
      <c r="CG94" s="6">
        <v>1</v>
      </c>
      <c r="CH94" s="6">
        <v>2</v>
      </c>
      <c r="CI94" s="6">
        <v>3</v>
      </c>
      <c r="CJ94" s="6">
        <v>0</v>
      </c>
      <c r="CK94" s="6">
        <v>0</v>
      </c>
      <c r="CL94" s="6">
        <v>0</v>
      </c>
      <c r="CM94" s="6">
        <v>48</v>
      </c>
      <c r="CN94" s="6">
        <v>196</v>
      </c>
      <c r="CO94" s="6">
        <v>48</v>
      </c>
      <c r="CP94" s="6"/>
      <c r="CQ94" s="6"/>
      <c r="CR94" s="6"/>
      <c r="CS94" s="6"/>
      <c r="CT94" s="6"/>
      <c r="CU94" s="6"/>
      <c r="CV94" s="6"/>
      <c r="CW94" s="6"/>
      <c r="CX94" s="6" t="b">
        <v>1</v>
      </c>
      <c r="CY94" s="6">
        <v>2</v>
      </c>
      <c r="CZ94" s="6" t="b">
        <v>1</v>
      </c>
      <c r="DA94" s="6">
        <v>3</v>
      </c>
      <c r="DB94" s="6">
        <v>3</v>
      </c>
      <c r="DC94" s="6">
        <v>1</v>
      </c>
      <c r="DD94" s="6">
        <v>0</v>
      </c>
      <c r="DE94" s="6">
        <v>4</v>
      </c>
      <c r="DF94" s="6">
        <v>3</v>
      </c>
      <c r="DG94" s="6">
        <v>1</v>
      </c>
      <c r="DH94" s="6">
        <v>0</v>
      </c>
      <c r="DI94" s="6" t="b">
        <v>1</v>
      </c>
      <c r="DJ94" s="6" t="b">
        <v>1</v>
      </c>
      <c r="DK94" s="6" t="b">
        <v>0</v>
      </c>
      <c r="DL94" s="6" t="b">
        <v>0</v>
      </c>
      <c r="DM94" s="6" t="b">
        <v>1</v>
      </c>
      <c r="DN94" s="6" t="b">
        <v>0</v>
      </c>
      <c r="DO94" s="6" t="b">
        <v>0</v>
      </c>
      <c r="DP94" s="6"/>
      <c r="DQ94" s="6" t="b">
        <v>0</v>
      </c>
      <c r="DR94" s="6"/>
      <c r="DS94" s="6" t="b">
        <v>1</v>
      </c>
      <c r="DT94" s="6">
        <v>6</v>
      </c>
      <c r="DU94" s="6" t="b">
        <v>0</v>
      </c>
      <c r="DV94" s="6"/>
      <c r="DW94" s="6" t="b">
        <v>0</v>
      </c>
      <c r="DX94" s="6"/>
      <c r="DY94" s="6"/>
    </row>
    <row r="95" spans="1:129" x14ac:dyDescent="0.25">
      <c r="A95" s="6" t="s">
        <v>0</v>
      </c>
      <c r="B95" s="6" t="s">
        <v>9</v>
      </c>
      <c r="C95" s="6" t="s">
        <v>135</v>
      </c>
      <c r="D95" s="6" t="s">
        <v>136</v>
      </c>
      <c r="E95" s="6" t="s">
        <v>97</v>
      </c>
      <c r="F95" s="6" t="s">
        <v>125</v>
      </c>
      <c r="G95" s="6">
        <v>207</v>
      </c>
      <c r="H95" s="6">
        <v>1141</v>
      </c>
      <c r="I95" s="6">
        <v>352</v>
      </c>
      <c r="J95" s="6">
        <v>1386</v>
      </c>
      <c r="K95" s="6">
        <v>352</v>
      </c>
      <c r="L95" s="6">
        <v>1386</v>
      </c>
      <c r="M95" s="6" t="s">
        <v>0</v>
      </c>
      <c r="N95" s="6" t="s">
        <v>9</v>
      </c>
      <c r="O95" s="6" t="s">
        <v>135</v>
      </c>
      <c r="P95" s="6" t="s">
        <v>135</v>
      </c>
      <c r="Q95" s="6" t="s">
        <v>135</v>
      </c>
      <c r="R95" s="6" t="s">
        <v>136</v>
      </c>
      <c r="S95" s="6">
        <v>97.225881000000001</v>
      </c>
      <c r="T95" s="6">
        <v>23.972453000000002</v>
      </c>
      <c r="U95" s="6">
        <v>466</v>
      </c>
      <c r="V95" s="6" t="s">
        <v>125</v>
      </c>
      <c r="W95" s="6">
        <v>937</v>
      </c>
      <c r="X95" s="6" t="s">
        <v>1176</v>
      </c>
      <c r="Y95" s="6">
        <v>9</v>
      </c>
      <c r="Z95" s="6">
        <v>10</v>
      </c>
      <c r="AA95" s="6">
        <v>2015</v>
      </c>
      <c r="AB95" s="6" t="s">
        <v>538</v>
      </c>
      <c r="AC95" s="6"/>
      <c r="AD95" s="6" t="s">
        <v>539</v>
      </c>
      <c r="AE95" s="6"/>
      <c r="AF95" s="6">
        <v>30</v>
      </c>
      <c r="AG95" s="6">
        <v>9</v>
      </c>
      <c r="AH95" s="6">
        <v>2015</v>
      </c>
      <c r="AI95" s="6">
        <v>30</v>
      </c>
      <c r="AJ95" s="6">
        <v>9</v>
      </c>
      <c r="AK95" s="6">
        <v>2015</v>
      </c>
      <c r="AL95" s="6"/>
      <c r="AM95" s="6" t="s">
        <v>540</v>
      </c>
      <c r="AN95" s="6" t="s">
        <v>541</v>
      </c>
      <c r="AO95" s="6">
        <v>37</v>
      </c>
      <c r="AP95" s="6"/>
      <c r="AQ95" s="6"/>
      <c r="AR95" s="6"/>
      <c r="AS95" s="6"/>
      <c r="AT95" s="6"/>
      <c r="AU95" s="6"/>
      <c r="AV95" s="6"/>
      <c r="AW95" s="6"/>
      <c r="AX95" s="6"/>
      <c r="AY95" s="6"/>
      <c r="AZ95" s="6"/>
      <c r="BA95" s="6"/>
      <c r="BB95" s="6"/>
      <c r="BC95" s="6"/>
      <c r="BD95" s="6"/>
      <c r="BE95" s="6"/>
      <c r="BF95" s="6"/>
      <c r="BG95" s="6">
        <v>10</v>
      </c>
      <c r="BH95" s="6">
        <v>2013</v>
      </c>
      <c r="BI95" s="6"/>
      <c r="BJ95" s="6">
        <v>150</v>
      </c>
      <c r="BK95" s="6">
        <v>150</v>
      </c>
      <c r="BL95" s="6"/>
      <c r="BM95" s="6"/>
      <c r="BN95" s="6"/>
      <c r="BO95" s="6"/>
      <c r="BP95" s="6"/>
      <c r="BQ95" s="6" t="s">
        <v>9</v>
      </c>
      <c r="BR95" s="6">
        <v>28</v>
      </c>
      <c r="BS95" s="6"/>
      <c r="BT95" s="6" t="b">
        <v>0</v>
      </c>
      <c r="BU95" s="6" t="b">
        <v>1</v>
      </c>
      <c r="BV95" s="6" t="s">
        <v>538</v>
      </c>
      <c r="BW95" s="6" t="s">
        <v>651</v>
      </c>
      <c r="BX95" s="6" t="s">
        <v>1242</v>
      </c>
      <c r="BY95" s="6" t="b">
        <v>1</v>
      </c>
      <c r="BZ95" s="6" t="s">
        <v>328</v>
      </c>
      <c r="CA95" s="6" t="b">
        <v>1</v>
      </c>
      <c r="CB95" s="6" t="b">
        <v>0</v>
      </c>
      <c r="CC95" s="6" t="b">
        <v>0</v>
      </c>
      <c r="CD95" s="6" t="b">
        <v>0</v>
      </c>
      <c r="CE95" s="6" t="b">
        <v>0</v>
      </c>
      <c r="CF95" s="6" t="b">
        <v>0</v>
      </c>
      <c r="CG95" s="6">
        <v>3</v>
      </c>
      <c r="CH95" s="6">
        <v>1</v>
      </c>
      <c r="CI95" s="6">
        <v>4</v>
      </c>
      <c r="CJ95" s="6"/>
      <c r="CK95" s="6"/>
      <c r="CL95" s="6"/>
      <c r="CM95" s="6">
        <v>352</v>
      </c>
      <c r="CN95" s="6">
        <v>1386</v>
      </c>
      <c r="CO95" s="6">
        <v>352</v>
      </c>
      <c r="CP95" s="6"/>
      <c r="CQ95" s="6"/>
      <c r="CR95" s="6"/>
      <c r="CS95" s="6"/>
      <c r="CT95" s="6">
        <v>1</v>
      </c>
      <c r="CU95" s="6">
        <v>2</v>
      </c>
      <c r="CV95" s="6" t="s">
        <v>326</v>
      </c>
      <c r="CW95" s="6"/>
      <c r="CX95" s="6" t="b">
        <v>1</v>
      </c>
      <c r="CY95" s="6"/>
      <c r="CZ95" s="6" t="b">
        <v>1</v>
      </c>
      <c r="DA95" s="6">
        <v>3</v>
      </c>
      <c r="DB95" s="6"/>
      <c r="DC95" s="6">
        <v>6</v>
      </c>
      <c r="DD95" s="6">
        <v>5</v>
      </c>
      <c r="DE95" s="6">
        <v>9</v>
      </c>
      <c r="DF95" s="6">
        <v>5</v>
      </c>
      <c r="DG95" s="6">
        <v>3</v>
      </c>
      <c r="DH95" s="6">
        <v>3</v>
      </c>
      <c r="DI95" s="6" t="b">
        <v>1</v>
      </c>
      <c r="DJ95" s="6" t="b">
        <v>1</v>
      </c>
      <c r="DK95" s="6" t="b">
        <v>1</v>
      </c>
      <c r="DL95" s="6" t="b">
        <v>0</v>
      </c>
      <c r="DM95" s="6" t="b">
        <v>1</v>
      </c>
      <c r="DN95" s="6" t="b">
        <v>0</v>
      </c>
      <c r="DO95" s="6" t="b">
        <v>0</v>
      </c>
      <c r="DP95" s="6"/>
      <c r="DQ95" s="6" t="b">
        <v>1</v>
      </c>
      <c r="DR95" s="6">
        <v>1</v>
      </c>
      <c r="DS95" s="6" t="b">
        <v>1</v>
      </c>
      <c r="DT95" s="6">
        <v>4</v>
      </c>
      <c r="DU95" s="6" t="b">
        <v>0</v>
      </c>
      <c r="DV95" s="6"/>
      <c r="DW95" s="6" t="b">
        <v>1</v>
      </c>
      <c r="DX95" s="6">
        <v>30</v>
      </c>
      <c r="DY95" s="6"/>
    </row>
    <row r="96" spans="1:129" x14ac:dyDescent="0.25">
      <c r="A96" s="6" t="s">
        <v>0</v>
      </c>
      <c r="B96" s="6" t="s">
        <v>9</v>
      </c>
      <c r="C96" s="6" t="s">
        <v>220</v>
      </c>
      <c r="D96" s="6" t="s">
        <v>221</v>
      </c>
      <c r="E96" s="6" t="s">
        <v>97</v>
      </c>
      <c r="F96" s="6" t="s">
        <v>125</v>
      </c>
      <c r="G96" s="6">
        <v>121</v>
      </c>
      <c r="H96" s="6">
        <v>596</v>
      </c>
      <c r="I96" s="6">
        <v>129</v>
      </c>
      <c r="J96" s="6">
        <v>575</v>
      </c>
      <c r="K96" s="6">
        <v>129</v>
      </c>
      <c r="L96" s="6">
        <v>575</v>
      </c>
      <c r="M96" s="6" t="s">
        <v>0</v>
      </c>
      <c r="N96" s="6" t="s">
        <v>9</v>
      </c>
      <c r="O96" s="6" t="s">
        <v>135</v>
      </c>
      <c r="P96" s="6" t="s">
        <v>135</v>
      </c>
      <c r="Q96" s="6" t="s">
        <v>220</v>
      </c>
      <c r="R96" s="6" t="s">
        <v>221</v>
      </c>
      <c r="S96" s="6"/>
      <c r="T96" s="6"/>
      <c r="U96" s="6"/>
      <c r="V96" s="6" t="s">
        <v>125</v>
      </c>
      <c r="W96" s="6">
        <v>898</v>
      </c>
      <c r="X96" s="6" t="s">
        <v>1140</v>
      </c>
      <c r="Y96" s="6">
        <v>14</v>
      </c>
      <c r="Z96" s="6">
        <v>10</v>
      </c>
      <c r="AA96" s="6">
        <v>2015</v>
      </c>
      <c r="AB96" s="6" t="s">
        <v>581</v>
      </c>
      <c r="AC96" s="6"/>
      <c r="AD96" s="6" t="s">
        <v>539</v>
      </c>
      <c r="AE96" s="6"/>
      <c r="AF96" s="6">
        <v>6</v>
      </c>
      <c r="AG96" s="6">
        <v>9</v>
      </c>
      <c r="AH96" s="6">
        <v>2015</v>
      </c>
      <c r="AI96" s="6">
        <v>6</v>
      </c>
      <c r="AJ96" s="6">
        <v>9</v>
      </c>
      <c r="AK96" s="6">
        <v>2015</v>
      </c>
      <c r="AL96" s="6"/>
      <c r="AM96" s="6" t="s">
        <v>540</v>
      </c>
      <c r="AN96" s="6" t="s">
        <v>541</v>
      </c>
      <c r="AO96" s="6">
        <v>36</v>
      </c>
      <c r="AP96" s="6"/>
      <c r="AQ96" s="6"/>
      <c r="AR96" s="6"/>
      <c r="AS96" s="6"/>
      <c r="AT96" s="6"/>
      <c r="AU96" s="6"/>
      <c r="AV96" s="6"/>
      <c r="AW96" s="6"/>
      <c r="AX96" s="6"/>
      <c r="AY96" s="6"/>
      <c r="AZ96" s="6"/>
      <c r="BA96" s="6"/>
      <c r="BB96" s="6"/>
      <c r="BC96" s="6"/>
      <c r="BD96" s="6"/>
      <c r="BE96" s="6"/>
      <c r="BF96" s="6"/>
      <c r="BG96" s="6">
        <v>10</v>
      </c>
      <c r="BH96" s="6">
        <v>2013</v>
      </c>
      <c r="BI96" s="6">
        <v>240</v>
      </c>
      <c r="BJ96" s="6">
        <v>90</v>
      </c>
      <c r="BK96" s="6">
        <v>90</v>
      </c>
      <c r="BL96" s="6"/>
      <c r="BM96" s="6">
        <v>240</v>
      </c>
      <c r="BN96" s="6">
        <v>90</v>
      </c>
      <c r="BO96" s="6">
        <v>90</v>
      </c>
      <c r="BP96" s="6"/>
      <c r="BQ96" s="6" t="s">
        <v>9</v>
      </c>
      <c r="BR96" s="6">
        <v>10</v>
      </c>
      <c r="BS96" s="6"/>
      <c r="BT96" s="6" t="b">
        <v>0</v>
      </c>
      <c r="BU96" s="6" t="b">
        <v>1</v>
      </c>
      <c r="BV96" s="6" t="s">
        <v>581</v>
      </c>
      <c r="BW96" s="6" t="s">
        <v>1243</v>
      </c>
      <c r="BX96" s="6" t="s">
        <v>1244</v>
      </c>
      <c r="BY96" s="6" t="b">
        <v>1</v>
      </c>
      <c r="BZ96" s="6" t="s">
        <v>321</v>
      </c>
      <c r="CA96" s="6" t="b">
        <v>0</v>
      </c>
      <c r="CB96" s="6" t="b">
        <v>0</v>
      </c>
      <c r="CC96" s="6" t="b">
        <v>0</v>
      </c>
      <c r="CD96" s="6" t="b">
        <v>1</v>
      </c>
      <c r="CE96" s="6" t="b">
        <v>1</v>
      </c>
      <c r="CF96" s="6" t="b">
        <v>1</v>
      </c>
      <c r="CG96" s="6">
        <v>3</v>
      </c>
      <c r="CH96" s="6">
        <v>5</v>
      </c>
      <c r="CI96" s="6">
        <v>8</v>
      </c>
      <c r="CJ96" s="6">
        <v>3</v>
      </c>
      <c r="CK96" s="6">
        <v>2</v>
      </c>
      <c r="CL96" s="6">
        <v>5</v>
      </c>
      <c r="CM96" s="6">
        <v>129</v>
      </c>
      <c r="CN96" s="6">
        <v>575</v>
      </c>
      <c r="CO96" s="6">
        <v>129</v>
      </c>
      <c r="CP96" s="6"/>
      <c r="CQ96" s="6"/>
      <c r="CR96" s="6" t="s">
        <v>322</v>
      </c>
      <c r="CS96" s="6"/>
      <c r="CT96" s="6"/>
      <c r="CU96" s="6"/>
      <c r="CV96" s="6"/>
      <c r="CW96" s="6"/>
      <c r="CX96" s="6" t="b">
        <v>1</v>
      </c>
      <c r="CY96" s="6">
        <v>2</v>
      </c>
      <c r="CZ96" s="6" t="b">
        <v>1</v>
      </c>
      <c r="DA96" s="6">
        <v>9</v>
      </c>
      <c r="DB96" s="6">
        <v>2</v>
      </c>
      <c r="DC96" s="6"/>
      <c r="DD96" s="6"/>
      <c r="DE96" s="6">
        <v>9</v>
      </c>
      <c r="DF96" s="6">
        <v>2</v>
      </c>
      <c r="DG96" s="6">
        <v>1</v>
      </c>
      <c r="DH96" s="6">
        <v>1</v>
      </c>
      <c r="DI96" s="6" t="b">
        <v>1</v>
      </c>
      <c r="DJ96" s="6" t="b">
        <v>0</v>
      </c>
      <c r="DK96" s="6" t="b">
        <v>0</v>
      </c>
      <c r="DL96" s="6" t="b">
        <v>0</v>
      </c>
      <c r="DM96" s="6" t="b">
        <v>0</v>
      </c>
      <c r="DN96" s="6" t="b">
        <v>0</v>
      </c>
      <c r="DO96" s="6" t="b">
        <v>0</v>
      </c>
      <c r="DP96" s="6"/>
      <c r="DQ96" s="6" t="b">
        <v>0</v>
      </c>
      <c r="DR96" s="6"/>
      <c r="DS96" s="6" t="b">
        <v>0</v>
      </c>
      <c r="DT96" s="6"/>
      <c r="DU96" s="6" t="b">
        <v>0</v>
      </c>
      <c r="DV96" s="6"/>
      <c r="DW96" s="6" t="b">
        <v>0</v>
      </c>
      <c r="DX96" s="6"/>
      <c r="DY96" s="6"/>
    </row>
    <row r="97" spans="1:129" x14ac:dyDescent="0.25">
      <c r="A97" s="6" t="s">
        <v>0</v>
      </c>
      <c r="B97" s="6" t="s">
        <v>4</v>
      </c>
      <c r="C97" s="6" t="s">
        <v>165</v>
      </c>
      <c r="D97" s="6" t="s">
        <v>166</v>
      </c>
      <c r="E97" s="6" t="s">
        <v>97</v>
      </c>
      <c r="F97" s="6" t="s">
        <v>98</v>
      </c>
      <c r="G97" s="6">
        <v>72</v>
      </c>
      <c r="H97" s="6">
        <v>333</v>
      </c>
      <c r="I97" s="6">
        <v>72</v>
      </c>
      <c r="J97" s="6">
        <v>332</v>
      </c>
      <c r="K97" s="6">
        <v>72</v>
      </c>
      <c r="L97" s="6">
        <v>332</v>
      </c>
      <c r="M97" s="6" t="s">
        <v>0</v>
      </c>
      <c r="N97" s="6" t="s">
        <v>4</v>
      </c>
      <c r="O97" s="6" t="s">
        <v>536</v>
      </c>
      <c r="P97" s="6" t="s">
        <v>1020</v>
      </c>
      <c r="Q97" s="6" t="s">
        <v>165</v>
      </c>
      <c r="R97" s="6" t="s">
        <v>166</v>
      </c>
      <c r="S97" s="6">
        <v>97.4113064583333</v>
      </c>
      <c r="T97" s="6">
        <v>25.360463124999999</v>
      </c>
      <c r="U97" s="6">
        <v>0</v>
      </c>
      <c r="V97" s="6" t="s">
        <v>98</v>
      </c>
      <c r="W97" s="6">
        <v>945</v>
      </c>
      <c r="X97" s="6" t="s">
        <v>538</v>
      </c>
      <c r="Y97" s="6">
        <v>28</v>
      </c>
      <c r="Z97" s="6">
        <v>9</v>
      </c>
      <c r="AA97" s="6">
        <v>2015</v>
      </c>
      <c r="AB97" s="6" t="s">
        <v>538</v>
      </c>
      <c r="AC97" s="6"/>
      <c r="AD97" s="6" t="s">
        <v>539</v>
      </c>
      <c r="AE97" s="6"/>
      <c r="AF97" s="6">
        <v>22</v>
      </c>
      <c r="AG97" s="6">
        <v>9</v>
      </c>
      <c r="AH97" s="6">
        <v>2015</v>
      </c>
      <c r="AI97" s="6">
        <v>28</v>
      </c>
      <c r="AJ97" s="6">
        <v>9</v>
      </c>
      <c r="AK97" s="6">
        <v>2015</v>
      </c>
      <c r="AL97" s="6"/>
      <c r="AM97" s="6" t="s">
        <v>540</v>
      </c>
      <c r="AN97" s="6" t="s">
        <v>541</v>
      </c>
      <c r="AO97" s="6">
        <v>55</v>
      </c>
      <c r="AP97" s="6"/>
      <c r="AQ97" s="6"/>
      <c r="AR97" s="6"/>
      <c r="AS97" s="6"/>
      <c r="AT97" s="6"/>
      <c r="AU97" s="6"/>
      <c r="AV97" s="6"/>
      <c r="AW97" s="6"/>
      <c r="AX97" s="6"/>
      <c r="AY97" s="6"/>
      <c r="AZ97" s="6"/>
      <c r="BA97" s="6"/>
      <c r="BB97" s="6"/>
      <c r="BC97" s="6"/>
      <c r="BD97" s="6"/>
      <c r="BE97" s="6"/>
      <c r="BF97" s="6"/>
      <c r="BG97" s="6">
        <v>8</v>
      </c>
      <c r="BH97" s="6">
        <v>2011</v>
      </c>
      <c r="BI97" s="6"/>
      <c r="BJ97" s="6"/>
      <c r="BK97" s="6"/>
      <c r="BL97" s="6"/>
      <c r="BM97" s="6"/>
      <c r="BN97" s="6"/>
      <c r="BO97" s="6"/>
      <c r="BP97" s="6"/>
      <c r="BQ97" s="6"/>
      <c r="BR97" s="6"/>
      <c r="BS97" s="6"/>
      <c r="BT97" s="6" t="b">
        <v>0</v>
      </c>
      <c r="BU97" s="6" t="b">
        <v>1</v>
      </c>
      <c r="BV97" s="6" t="s">
        <v>538</v>
      </c>
      <c r="BW97" s="6" t="s">
        <v>556</v>
      </c>
      <c r="BX97" s="6" t="s">
        <v>1245</v>
      </c>
      <c r="BY97" s="6" t="b">
        <v>1</v>
      </c>
      <c r="BZ97" s="6" t="s">
        <v>330</v>
      </c>
      <c r="CA97" s="6" t="b">
        <v>0</v>
      </c>
      <c r="CB97" s="6" t="b">
        <v>0</v>
      </c>
      <c r="CC97" s="6" t="b">
        <v>1</v>
      </c>
      <c r="CD97" s="6" t="b">
        <v>1</v>
      </c>
      <c r="CE97" s="6" t="b">
        <v>1</v>
      </c>
      <c r="CF97" s="6" t="b">
        <v>0</v>
      </c>
      <c r="CG97" s="6">
        <v>1</v>
      </c>
      <c r="CH97" s="6">
        <v>1</v>
      </c>
      <c r="CI97" s="6">
        <v>2</v>
      </c>
      <c r="CJ97" s="6">
        <v>0</v>
      </c>
      <c r="CK97" s="6">
        <v>0</v>
      </c>
      <c r="CL97" s="6">
        <v>0</v>
      </c>
      <c r="CM97" s="6">
        <v>72</v>
      </c>
      <c r="CN97" s="6">
        <v>332</v>
      </c>
      <c r="CO97" s="6">
        <v>72</v>
      </c>
      <c r="CP97" s="6">
        <v>1</v>
      </c>
      <c r="CQ97" s="6">
        <v>5</v>
      </c>
      <c r="CR97" s="6" t="s">
        <v>326</v>
      </c>
      <c r="CS97" s="6"/>
      <c r="CT97" s="6"/>
      <c r="CU97" s="6"/>
      <c r="CV97" s="6"/>
      <c r="CW97" s="6"/>
      <c r="CX97" s="6" t="b">
        <v>1</v>
      </c>
      <c r="CY97" s="6"/>
      <c r="CZ97" s="6" t="b">
        <v>1</v>
      </c>
      <c r="DA97" s="6"/>
      <c r="DB97" s="6">
        <v>1</v>
      </c>
      <c r="DC97" s="6">
        <v>3</v>
      </c>
      <c r="DD97" s="6">
        <v>2</v>
      </c>
      <c r="DE97" s="6">
        <v>3</v>
      </c>
      <c r="DF97" s="6">
        <v>3</v>
      </c>
      <c r="DG97" s="6">
        <v>2</v>
      </c>
      <c r="DH97" s="6"/>
      <c r="DI97" s="6" t="b">
        <v>1</v>
      </c>
      <c r="DJ97" s="6" t="b">
        <v>1</v>
      </c>
      <c r="DK97" s="6" t="b">
        <v>0</v>
      </c>
      <c r="DL97" s="6" t="b">
        <v>0</v>
      </c>
      <c r="DM97" s="6" t="b">
        <v>1</v>
      </c>
      <c r="DN97" s="6" t="b">
        <v>0</v>
      </c>
      <c r="DO97" s="6" t="b">
        <v>0</v>
      </c>
      <c r="DP97" s="6"/>
      <c r="DQ97" s="6" t="b">
        <v>0</v>
      </c>
      <c r="DR97" s="6"/>
      <c r="DS97" s="6" t="b">
        <v>1</v>
      </c>
      <c r="DT97" s="6">
        <v>15</v>
      </c>
      <c r="DU97" s="6" t="b">
        <v>0</v>
      </c>
      <c r="DV97" s="6"/>
      <c r="DW97" s="6" t="b">
        <v>0</v>
      </c>
      <c r="DX97" s="6"/>
      <c r="DY97" s="6"/>
    </row>
    <row r="98" spans="1:129" x14ac:dyDescent="0.25">
      <c r="A98" s="6" t="s">
        <v>0</v>
      </c>
      <c r="B98" s="6" t="s">
        <v>8</v>
      </c>
      <c r="C98" s="6" t="s">
        <v>828</v>
      </c>
      <c r="D98" s="6" t="s">
        <v>829</v>
      </c>
      <c r="E98" s="6" t="s">
        <v>97</v>
      </c>
      <c r="F98" s="6" t="s">
        <v>98</v>
      </c>
      <c r="G98" s="6">
        <v>265</v>
      </c>
      <c r="H98" s="6">
        <v>1084</v>
      </c>
      <c r="I98" s="6">
        <v>260</v>
      </c>
      <c r="J98" s="6">
        <v>1140</v>
      </c>
      <c r="K98" s="6">
        <v>260</v>
      </c>
      <c r="L98" s="6">
        <v>1140</v>
      </c>
      <c r="M98" s="6" t="s">
        <v>0</v>
      </c>
      <c r="N98" s="6" t="s">
        <v>8</v>
      </c>
      <c r="O98" s="6" t="s">
        <v>830</v>
      </c>
      <c r="P98" s="6" t="s">
        <v>831</v>
      </c>
      <c r="Q98" s="6" t="s">
        <v>828</v>
      </c>
      <c r="R98" s="6" t="s">
        <v>829</v>
      </c>
      <c r="S98" s="6">
        <v>97.325019999999995</v>
      </c>
      <c r="T98" s="6">
        <v>24.245100000000001</v>
      </c>
      <c r="U98" s="6"/>
      <c r="V98" s="6" t="s">
        <v>98</v>
      </c>
      <c r="W98" s="6">
        <v>897</v>
      </c>
      <c r="X98" s="6" t="s">
        <v>1140</v>
      </c>
      <c r="Y98" s="6">
        <v>14</v>
      </c>
      <c r="Z98" s="6">
        <v>10</v>
      </c>
      <c r="AA98" s="6">
        <v>2015</v>
      </c>
      <c r="AB98" s="6" t="s">
        <v>581</v>
      </c>
      <c r="AC98" s="6"/>
      <c r="AD98" s="6" t="s">
        <v>539</v>
      </c>
      <c r="AE98" s="6"/>
      <c r="AF98" s="6">
        <v>12</v>
      </c>
      <c r="AG98" s="6">
        <v>10</v>
      </c>
      <c r="AH98" s="6">
        <v>2015</v>
      </c>
      <c r="AI98" s="6">
        <v>12</v>
      </c>
      <c r="AJ98" s="6">
        <v>10</v>
      </c>
      <c r="AK98" s="6">
        <v>2015</v>
      </c>
      <c r="AL98" s="6"/>
      <c r="AM98" s="6" t="s">
        <v>540</v>
      </c>
      <c r="AN98" s="6" t="s">
        <v>541</v>
      </c>
      <c r="AO98" s="6">
        <v>53</v>
      </c>
      <c r="AP98" s="6"/>
      <c r="AQ98" s="6"/>
      <c r="AR98" s="6"/>
      <c r="AS98" s="6"/>
      <c r="AT98" s="6"/>
      <c r="AU98" s="6"/>
      <c r="AV98" s="6"/>
      <c r="AW98" s="6"/>
      <c r="AX98" s="6"/>
      <c r="AY98" s="6"/>
      <c r="AZ98" s="6"/>
      <c r="BA98" s="6"/>
      <c r="BB98" s="6"/>
      <c r="BC98" s="6"/>
      <c r="BD98" s="6"/>
      <c r="BE98" s="6"/>
      <c r="BF98" s="6"/>
      <c r="BG98" s="6">
        <v>8</v>
      </c>
      <c r="BH98" s="6">
        <v>2011</v>
      </c>
      <c r="BI98" s="6">
        <v>30</v>
      </c>
      <c r="BJ98" s="6">
        <v>10</v>
      </c>
      <c r="BK98" s="6">
        <v>10</v>
      </c>
      <c r="BL98" s="6"/>
      <c r="BM98" s="6">
        <v>30</v>
      </c>
      <c r="BN98" s="6">
        <v>10</v>
      </c>
      <c r="BO98" s="6">
        <v>10</v>
      </c>
      <c r="BP98" s="6"/>
      <c r="BQ98" s="6" t="s">
        <v>8</v>
      </c>
      <c r="BR98" s="6">
        <v>1</v>
      </c>
      <c r="BS98" s="6"/>
      <c r="BT98" s="6" t="b">
        <v>0</v>
      </c>
      <c r="BU98" s="6" t="b">
        <v>1</v>
      </c>
      <c r="BV98" s="6" t="s">
        <v>581</v>
      </c>
      <c r="BW98" s="6" t="s">
        <v>1246</v>
      </c>
      <c r="BX98" s="6" t="s">
        <v>1247</v>
      </c>
      <c r="BY98" s="6" t="b">
        <v>1</v>
      </c>
      <c r="BZ98" s="6" t="s">
        <v>321</v>
      </c>
      <c r="CA98" s="6" t="b">
        <v>1</v>
      </c>
      <c r="CB98" s="6" t="b">
        <v>0</v>
      </c>
      <c r="CC98" s="6" t="b">
        <v>0</v>
      </c>
      <c r="CD98" s="6" t="b">
        <v>1</v>
      </c>
      <c r="CE98" s="6" t="b">
        <v>1</v>
      </c>
      <c r="CF98" s="6" t="b">
        <v>0</v>
      </c>
      <c r="CG98" s="6">
        <v>4</v>
      </c>
      <c r="CH98" s="6">
        <v>6</v>
      </c>
      <c r="CI98" s="6">
        <v>10</v>
      </c>
      <c r="CJ98" s="6">
        <v>2</v>
      </c>
      <c r="CK98" s="6">
        <v>1</v>
      </c>
      <c r="CL98" s="6">
        <v>3</v>
      </c>
      <c r="CM98" s="6">
        <v>260</v>
      </c>
      <c r="CN98" s="6">
        <v>1140</v>
      </c>
      <c r="CO98" s="6">
        <v>260</v>
      </c>
      <c r="CP98" s="6"/>
      <c r="CQ98" s="6"/>
      <c r="CR98" s="6"/>
      <c r="CS98" s="6"/>
      <c r="CT98" s="6"/>
      <c r="CU98" s="6"/>
      <c r="CV98" s="6"/>
      <c r="CW98" s="6"/>
      <c r="CX98" s="6" t="b">
        <v>1</v>
      </c>
      <c r="CY98" s="6"/>
      <c r="CZ98" s="6" t="b">
        <v>1</v>
      </c>
      <c r="DA98" s="6">
        <v>6</v>
      </c>
      <c r="DB98" s="6">
        <v>6</v>
      </c>
      <c r="DC98" s="6"/>
      <c r="DD98" s="6"/>
      <c r="DE98" s="6">
        <v>6</v>
      </c>
      <c r="DF98" s="6">
        <v>6</v>
      </c>
      <c r="DG98" s="6">
        <v>1</v>
      </c>
      <c r="DH98" s="6">
        <v>1</v>
      </c>
      <c r="DI98" s="6" t="b">
        <v>0</v>
      </c>
      <c r="DJ98" s="6" t="b">
        <v>1</v>
      </c>
      <c r="DK98" s="6" t="b">
        <v>0</v>
      </c>
      <c r="DL98" s="6" t="b">
        <v>0</v>
      </c>
      <c r="DM98" s="6" t="b">
        <v>0</v>
      </c>
      <c r="DN98" s="6" t="b">
        <v>0</v>
      </c>
      <c r="DO98" s="6" t="b">
        <v>0</v>
      </c>
      <c r="DP98" s="6"/>
      <c r="DQ98" s="6" t="b">
        <v>0</v>
      </c>
      <c r="DR98" s="6"/>
      <c r="DS98" s="6" t="b">
        <v>0</v>
      </c>
      <c r="DT98" s="6"/>
      <c r="DU98" s="6" t="b">
        <v>0</v>
      </c>
      <c r="DV98" s="6"/>
      <c r="DW98" s="6" t="b">
        <v>1</v>
      </c>
      <c r="DX98" s="6">
        <v>4</v>
      </c>
      <c r="DY98" s="6"/>
    </row>
    <row r="99" spans="1:129" x14ac:dyDescent="0.25">
      <c r="A99" s="6" t="s">
        <v>0</v>
      </c>
      <c r="B99" s="6" t="s">
        <v>4</v>
      </c>
      <c r="C99" s="6" t="s">
        <v>145</v>
      </c>
      <c r="D99" s="6" t="s">
        <v>146</v>
      </c>
      <c r="E99" s="6" t="s">
        <v>97</v>
      </c>
      <c r="F99" s="6" t="s">
        <v>98</v>
      </c>
      <c r="G99" s="6">
        <v>93</v>
      </c>
      <c r="H99" s="6">
        <v>446</v>
      </c>
      <c r="I99" s="6">
        <v>91</v>
      </c>
      <c r="J99" s="6">
        <v>482</v>
      </c>
      <c r="K99" s="6">
        <v>100</v>
      </c>
      <c r="L99" s="6">
        <v>523</v>
      </c>
      <c r="M99" s="6" t="s">
        <v>0</v>
      </c>
      <c r="N99" s="6" t="s">
        <v>4</v>
      </c>
      <c r="O99" s="6" t="s">
        <v>536</v>
      </c>
      <c r="P99" s="6" t="s">
        <v>549</v>
      </c>
      <c r="Q99" s="6" t="s">
        <v>145</v>
      </c>
      <c r="R99" s="6" t="s">
        <v>146</v>
      </c>
      <c r="S99" s="6">
        <v>97.418694000000002</v>
      </c>
      <c r="T99" s="6">
        <v>25.428910999999999</v>
      </c>
      <c r="U99" s="6">
        <v>0</v>
      </c>
      <c r="V99" s="6" t="s">
        <v>98</v>
      </c>
      <c r="W99" s="6">
        <v>941</v>
      </c>
      <c r="X99" s="6" t="s">
        <v>538</v>
      </c>
      <c r="Y99" s="6">
        <v>6</v>
      </c>
      <c r="Z99" s="6">
        <v>10</v>
      </c>
      <c r="AA99" s="6">
        <v>2015</v>
      </c>
      <c r="AB99" s="6" t="s">
        <v>538</v>
      </c>
      <c r="AC99" s="6"/>
      <c r="AD99" s="6" t="s">
        <v>539</v>
      </c>
      <c r="AE99" s="6"/>
      <c r="AF99" s="6">
        <v>30</v>
      </c>
      <c r="AG99" s="6">
        <v>10</v>
      </c>
      <c r="AH99" s="6">
        <v>2015</v>
      </c>
      <c r="AI99" s="6">
        <v>30</v>
      </c>
      <c r="AJ99" s="6">
        <v>10</v>
      </c>
      <c r="AK99" s="6">
        <v>2015</v>
      </c>
      <c r="AL99" s="6"/>
      <c r="AM99" s="6" t="s">
        <v>540</v>
      </c>
      <c r="AN99" s="6" t="s">
        <v>541</v>
      </c>
      <c r="AO99" s="6">
        <v>63</v>
      </c>
      <c r="AP99" s="6"/>
      <c r="AQ99" s="6"/>
      <c r="AR99" s="6"/>
      <c r="AS99" s="6"/>
      <c r="AT99" s="6"/>
      <c r="AU99" s="6"/>
      <c r="AV99" s="6"/>
      <c r="AW99" s="6"/>
      <c r="AX99" s="6"/>
      <c r="AY99" s="6"/>
      <c r="AZ99" s="6"/>
      <c r="BA99" s="6"/>
      <c r="BB99" s="6"/>
      <c r="BC99" s="6"/>
      <c r="BD99" s="6"/>
      <c r="BE99" s="6"/>
      <c r="BF99" s="6"/>
      <c r="BG99" s="6">
        <v>8</v>
      </c>
      <c r="BH99" s="6">
        <v>2011</v>
      </c>
      <c r="BI99" s="6"/>
      <c r="BJ99" s="6"/>
      <c r="BK99" s="6"/>
      <c r="BL99" s="6"/>
      <c r="BM99" s="6"/>
      <c r="BN99" s="6"/>
      <c r="BO99" s="6"/>
      <c r="BP99" s="6"/>
      <c r="BQ99" s="6"/>
      <c r="BR99" s="6"/>
      <c r="BS99" s="6"/>
      <c r="BT99" s="6" t="b">
        <v>0</v>
      </c>
      <c r="BU99" s="6" t="b">
        <v>1</v>
      </c>
      <c r="BV99" s="6" t="s">
        <v>538</v>
      </c>
      <c r="BW99" s="6" t="s">
        <v>1248</v>
      </c>
      <c r="BX99" s="6" t="s">
        <v>1249</v>
      </c>
      <c r="BY99" s="6" t="b">
        <v>1</v>
      </c>
      <c r="BZ99" s="6" t="s">
        <v>321</v>
      </c>
      <c r="CA99" s="6" t="b">
        <v>0</v>
      </c>
      <c r="CB99" s="6" t="b">
        <v>0</v>
      </c>
      <c r="CC99" s="6" t="b">
        <v>1</v>
      </c>
      <c r="CD99" s="6" t="b">
        <v>1</v>
      </c>
      <c r="CE99" s="6" t="b">
        <v>1</v>
      </c>
      <c r="CF99" s="6" t="b">
        <v>1</v>
      </c>
      <c r="CG99" s="6"/>
      <c r="CH99" s="6"/>
      <c r="CI99" s="6"/>
      <c r="CJ99" s="6"/>
      <c r="CK99" s="6"/>
      <c r="CL99" s="6"/>
      <c r="CM99" s="6">
        <v>91</v>
      </c>
      <c r="CN99" s="6">
        <v>482</v>
      </c>
      <c r="CO99" s="6">
        <v>100</v>
      </c>
      <c r="CP99" s="6"/>
      <c r="CQ99" s="6"/>
      <c r="CR99" s="6"/>
      <c r="CS99" s="6"/>
      <c r="CT99" s="6"/>
      <c r="CU99" s="6"/>
      <c r="CV99" s="6"/>
      <c r="CW99" s="6"/>
      <c r="CX99" s="6" t="b">
        <v>1</v>
      </c>
      <c r="CY99" s="6"/>
      <c r="CZ99" s="6" t="b">
        <v>1</v>
      </c>
      <c r="DA99" s="6">
        <v>3</v>
      </c>
      <c r="DB99" s="6">
        <v>5</v>
      </c>
      <c r="DC99" s="6">
        <v>5</v>
      </c>
      <c r="DD99" s="6">
        <v>0</v>
      </c>
      <c r="DE99" s="6">
        <v>5</v>
      </c>
      <c r="DF99" s="6">
        <v>5</v>
      </c>
      <c r="DG99" s="6">
        <v>2</v>
      </c>
      <c r="DH99" s="6">
        <v>0</v>
      </c>
      <c r="DI99" s="6" t="b">
        <v>1</v>
      </c>
      <c r="DJ99" s="6" t="b">
        <v>0</v>
      </c>
      <c r="DK99" s="6" t="b">
        <v>1</v>
      </c>
      <c r="DL99" s="6" t="b">
        <v>0</v>
      </c>
      <c r="DM99" s="6" t="b">
        <v>1</v>
      </c>
      <c r="DN99" s="6" t="b">
        <v>0</v>
      </c>
      <c r="DO99" s="6" t="b">
        <v>0</v>
      </c>
      <c r="DP99" s="6"/>
      <c r="DQ99" s="6" t="b">
        <v>1</v>
      </c>
      <c r="DR99" s="6">
        <v>253</v>
      </c>
      <c r="DS99" s="6" t="b">
        <v>0</v>
      </c>
      <c r="DT99" s="6"/>
      <c r="DU99" s="6" t="b">
        <v>0</v>
      </c>
      <c r="DV99" s="6"/>
      <c r="DW99" s="6" t="b">
        <v>1</v>
      </c>
      <c r="DX99" s="6"/>
      <c r="DY99" s="6"/>
    </row>
    <row r="100" spans="1:129" x14ac:dyDescent="0.25">
      <c r="A100" s="6" t="s">
        <v>0</v>
      </c>
      <c r="B100" s="6" t="s">
        <v>9</v>
      </c>
      <c r="C100" s="6" t="s">
        <v>756</v>
      </c>
      <c r="D100" s="6" t="s">
        <v>757</v>
      </c>
      <c r="E100" s="6" t="s">
        <v>97</v>
      </c>
      <c r="F100" s="6" t="s">
        <v>125</v>
      </c>
      <c r="G100" s="6">
        <v>115</v>
      </c>
      <c r="H100" s="6">
        <v>532</v>
      </c>
      <c r="I100" s="6">
        <v>115</v>
      </c>
      <c r="J100" s="6">
        <v>537</v>
      </c>
      <c r="K100" s="6">
        <v>115</v>
      </c>
      <c r="L100" s="6">
        <v>537</v>
      </c>
      <c r="M100" s="6" t="s">
        <v>0</v>
      </c>
      <c r="N100" s="6" t="s">
        <v>9</v>
      </c>
      <c r="O100" s="6" t="s">
        <v>623</v>
      </c>
      <c r="P100" s="6"/>
      <c r="Q100" s="6" t="s">
        <v>756</v>
      </c>
      <c r="R100" s="6" t="s">
        <v>757</v>
      </c>
      <c r="S100" s="6">
        <v>97.587900000000005</v>
      </c>
      <c r="T100" s="6">
        <v>23.83</v>
      </c>
      <c r="U100" s="6">
        <v>0</v>
      </c>
      <c r="V100" s="6" t="s">
        <v>125</v>
      </c>
      <c r="W100" s="6">
        <v>973</v>
      </c>
      <c r="X100" s="6" t="s">
        <v>538</v>
      </c>
      <c r="Y100" s="6">
        <v>28</v>
      </c>
      <c r="Z100" s="6">
        <v>11</v>
      </c>
      <c r="AA100" s="6">
        <v>2015</v>
      </c>
      <c r="AB100" s="6" t="s">
        <v>538</v>
      </c>
      <c r="AC100" s="6"/>
      <c r="AD100" s="6" t="s">
        <v>539</v>
      </c>
      <c r="AE100" s="6"/>
      <c r="AF100" s="6">
        <v>10</v>
      </c>
      <c r="AG100" s="6">
        <v>10</v>
      </c>
      <c r="AH100" s="6">
        <v>2015</v>
      </c>
      <c r="AI100" s="6">
        <v>27</v>
      </c>
      <c r="AJ100" s="6">
        <v>10</v>
      </c>
      <c r="AK100" s="6">
        <v>2015</v>
      </c>
      <c r="AL100" s="6"/>
      <c r="AM100" s="6" t="s">
        <v>540</v>
      </c>
      <c r="AN100" s="6" t="s">
        <v>541</v>
      </c>
      <c r="AO100" s="6">
        <v>39</v>
      </c>
      <c r="AP100" s="6"/>
      <c r="AQ100" s="6"/>
      <c r="AR100" s="6"/>
      <c r="AS100" s="6"/>
      <c r="AT100" s="6"/>
      <c r="AU100" s="6"/>
      <c r="AV100" s="6"/>
      <c r="AW100" s="6"/>
      <c r="AX100" s="6"/>
      <c r="AY100" s="6"/>
      <c r="AZ100" s="6"/>
      <c r="BA100" s="6"/>
      <c r="BB100" s="6"/>
      <c r="BC100" s="6"/>
      <c r="BD100" s="6"/>
      <c r="BE100" s="6"/>
      <c r="BF100" s="6"/>
      <c r="BG100" s="6">
        <v>4</v>
      </c>
      <c r="BH100" s="6">
        <v>2014</v>
      </c>
      <c r="BI100" s="6">
        <v>60</v>
      </c>
      <c r="BJ100" s="6">
        <v>30</v>
      </c>
      <c r="BK100" s="6">
        <v>30</v>
      </c>
      <c r="BL100" s="6">
        <v>0</v>
      </c>
      <c r="BM100" s="6">
        <v>60</v>
      </c>
      <c r="BN100" s="6">
        <v>30</v>
      </c>
      <c r="BO100" s="6">
        <v>30</v>
      </c>
      <c r="BP100" s="6">
        <v>0</v>
      </c>
      <c r="BQ100" s="6" t="s">
        <v>758</v>
      </c>
      <c r="BR100" s="6">
        <v>6</v>
      </c>
      <c r="BS100" s="6"/>
      <c r="BT100" s="6" t="b">
        <v>0</v>
      </c>
      <c r="BU100" s="6" t="b">
        <v>1</v>
      </c>
      <c r="BV100" s="6" t="s">
        <v>538</v>
      </c>
      <c r="BW100" s="6" t="s">
        <v>1250</v>
      </c>
      <c r="BX100" s="6"/>
      <c r="BY100" s="6" t="b">
        <v>1</v>
      </c>
      <c r="BZ100" s="6" t="s">
        <v>321</v>
      </c>
      <c r="CA100" s="6" t="b">
        <v>0</v>
      </c>
      <c r="CB100" s="6" t="b">
        <v>1</v>
      </c>
      <c r="CC100" s="6" t="b">
        <v>0</v>
      </c>
      <c r="CD100" s="6" t="b">
        <v>1</v>
      </c>
      <c r="CE100" s="6" t="b">
        <v>1</v>
      </c>
      <c r="CF100" s="6" t="b">
        <v>1</v>
      </c>
      <c r="CG100" s="6">
        <v>1</v>
      </c>
      <c r="CH100" s="6"/>
      <c r="CI100" s="6">
        <v>1</v>
      </c>
      <c r="CJ100" s="6">
        <v>1</v>
      </c>
      <c r="CK100" s="6"/>
      <c r="CL100" s="6">
        <v>1</v>
      </c>
      <c r="CM100" s="6">
        <v>115</v>
      </c>
      <c r="CN100" s="6">
        <v>537</v>
      </c>
      <c r="CO100" s="6">
        <v>115</v>
      </c>
      <c r="CP100" s="6"/>
      <c r="CQ100" s="6"/>
      <c r="CR100" s="6"/>
      <c r="CS100" s="6"/>
      <c r="CT100" s="6"/>
      <c r="CU100" s="6"/>
      <c r="CV100" s="6"/>
      <c r="CW100" s="6"/>
      <c r="CX100" s="6" t="b">
        <v>1</v>
      </c>
      <c r="CY100" s="6"/>
      <c r="CZ100" s="6" t="b">
        <v>1</v>
      </c>
      <c r="DA100" s="6"/>
      <c r="DB100" s="6"/>
      <c r="DC100" s="6"/>
      <c r="DD100" s="6"/>
      <c r="DE100" s="6">
        <v>9</v>
      </c>
      <c r="DF100" s="6">
        <v>17</v>
      </c>
      <c r="DG100" s="6">
        <v>1</v>
      </c>
      <c r="DH100" s="6">
        <v>2</v>
      </c>
      <c r="DI100" s="6" t="b">
        <v>1</v>
      </c>
      <c r="DJ100" s="6" t="b">
        <v>1</v>
      </c>
      <c r="DK100" s="6" t="b">
        <v>0</v>
      </c>
      <c r="DL100" s="6" t="b">
        <v>0</v>
      </c>
      <c r="DM100" s="6" t="b">
        <v>1</v>
      </c>
      <c r="DN100" s="6" t="b">
        <v>0</v>
      </c>
      <c r="DO100" s="6" t="b">
        <v>0</v>
      </c>
      <c r="DP100" s="6"/>
      <c r="DQ100" s="6" t="b">
        <v>1</v>
      </c>
      <c r="DR100" s="6"/>
      <c r="DS100" s="6" t="b">
        <v>0</v>
      </c>
      <c r="DT100" s="6"/>
      <c r="DU100" s="6" t="b">
        <v>0</v>
      </c>
      <c r="DV100" s="6"/>
      <c r="DW100" s="6" t="b">
        <v>0</v>
      </c>
      <c r="DX100" s="6"/>
      <c r="DY100" s="6"/>
    </row>
    <row r="101" spans="1:129" x14ac:dyDescent="0.25">
      <c r="A101" s="6" t="s">
        <v>0</v>
      </c>
      <c r="B101" s="6" t="s">
        <v>9</v>
      </c>
      <c r="C101" s="6" t="s">
        <v>759</v>
      </c>
      <c r="D101" s="6" t="s">
        <v>760</v>
      </c>
      <c r="E101" s="6" t="s">
        <v>97</v>
      </c>
      <c r="F101" s="6" t="s">
        <v>125</v>
      </c>
      <c r="G101" s="6">
        <v>319</v>
      </c>
      <c r="H101" s="6">
        <v>1567</v>
      </c>
      <c r="I101" s="6">
        <v>133</v>
      </c>
      <c r="J101" s="6">
        <v>499</v>
      </c>
      <c r="K101" s="6">
        <v>133</v>
      </c>
      <c r="L101" s="6">
        <v>499</v>
      </c>
      <c r="M101" s="6" t="s">
        <v>0</v>
      </c>
      <c r="N101" s="6" t="s">
        <v>9</v>
      </c>
      <c r="O101" s="6"/>
      <c r="P101" s="6"/>
      <c r="Q101" s="6" t="s">
        <v>759</v>
      </c>
      <c r="R101" s="6" t="s">
        <v>760</v>
      </c>
      <c r="S101" s="6"/>
      <c r="T101" s="6"/>
      <c r="U101" s="6"/>
      <c r="V101" s="6" t="s">
        <v>125</v>
      </c>
      <c r="W101" s="6">
        <v>972</v>
      </c>
      <c r="X101" s="6" t="s">
        <v>538</v>
      </c>
      <c r="Y101" s="6">
        <v>30</v>
      </c>
      <c r="Z101" s="6">
        <v>10</v>
      </c>
      <c r="AA101" s="6">
        <v>2015</v>
      </c>
      <c r="AB101" s="6" t="s">
        <v>538</v>
      </c>
      <c r="AC101" s="6"/>
      <c r="AD101" s="6" t="s">
        <v>539</v>
      </c>
      <c r="AE101" s="6"/>
      <c r="AF101" s="6">
        <v>18</v>
      </c>
      <c r="AG101" s="6">
        <v>9</v>
      </c>
      <c r="AH101" s="6">
        <v>2015</v>
      </c>
      <c r="AI101" s="6">
        <v>18</v>
      </c>
      <c r="AJ101" s="6">
        <v>10</v>
      </c>
      <c r="AK101" s="6">
        <v>2015</v>
      </c>
      <c r="AL101" s="6"/>
      <c r="AM101" s="6" t="s">
        <v>540</v>
      </c>
      <c r="AN101" s="6" t="s">
        <v>541</v>
      </c>
      <c r="AO101" s="6">
        <v>52</v>
      </c>
      <c r="AP101" s="6"/>
      <c r="AQ101" s="6"/>
      <c r="AR101" s="6"/>
      <c r="AS101" s="6"/>
      <c r="AT101" s="6"/>
      <c r="AU101" s="6"/>
      <c r="AV101" s="6"/>
      <c r="AW101" s="6"/>
      <c r="AX101" s="6"/>
      <c r="AY101" s="6"/>
      <c r="AZ101" s="6"/>
      <c r="BA101" s="6"/>
      <c r="BB101" s="6"/>
      <c r="BC101" s="6"/>
      <c r="BD101" s="6"/>
      <c r="BE101" s="6"/>
      <c r="BF101" s="6"/>
      <c r="BG101" s="6">
        <v>4</v>
      </c>
      <c r="BH101" s="6">
        <v>2014</v>
      </c>
      <c r="BI101" s="6">
        <v>60</v>
      </c>
      <c r="BJ101" s="6">
        <v>30</v>
      </c>
      <c r="BK101" s="6">
        <v>30</v>
      </c>
      <c r="BL101" s="6">
        <v>0</v>
      </c>
      <c r="BM101" s="6">
        <v>60</v>
      </c>
      <c r="BN101" s="6">
        <v>30</v>
      </c>
      <c r="BO101" s="6">
        <v>30</v>
      </c>
      <c r="BP101" s="6">
        <v>0</v>
      </c>
      <c r="BQ101" s="6" t="s">
        <v>758</v>
      </c>
      <c r="BR101" s="6">
        <v>6</v>
      </c>
      <c r="BS101" s="6"/>
      <c r="BT101" s="6" t="b">
        <v>0</v>
      </c>
      <c r="BU101" s="6" t="b">
        <v>1</v>
      </c>
      <c r="BV101" s="6" t="s">
        <v>538</v>
      </c>
      <c r="BW101" s="6" t="s">
        <v>1251</v>
      </c>
      <c r="BX101" s="6"/>
      <c r="BY101" s="6" t="b">
        <v>1</v>
      </c>
      <c r="BZ101" s="6" t="s">
        <v>321</v>
      </c>
      <c r="CA101" s="6" t="b">
        <v>0</v>
      </c>
      <c r="CB101" s="6" t="b">
        <v>1</v>
      </c>
      <c r="CC101" s="6" t="b">
        <v>0</v>
      </c>
      <c r="CD101" s="6" t="b">
        <v>1</v>
      </c>
      <c r="CE101" s="6" t="b">
        <v>1</v>
      </c>
      <c r="CF101" s="6" t="b">
        <v>0</v>
      </c>
      <c r="CG101" s="6">
        <v>4</v>
      </c>
      <c r="CH101" s="6"/>
      <c r="CI101" s="6">
        <v>4</v>
      </c>
      <c r="CJ101" s="6"/>
      <c r="CK101" s="6">
        <v>1</v>
      </c>
      <c r="CL101" s="6">
        <v>1</v>
      </c>
      <c r="CM101" s="6">
        <v>133</v>
      </c>
      <c r="CN101" s="6">
        <v>499</v>
      </c>
      <c r="CO101" s="6">
        <v>133</v>
      </c>
      <c r="CP101" s="6"/>
      <c r="CQ101" s="6"/>
      <c r="CR101" s="6"/>
      <c r="CS101" s="6"/>
      <c r="CT101" s="6"/>
      <c r="CU101" s="6"/>
      <c r="CV101" s="6"/>
      <c r="CW101" s="6"/>
      <c r="CX101" s="6" t="b">
        <v>1</v>
      </c>
      <c r="CY101" s="6"/>
      <c r="CZ101" s="6" t="b">
        <v>1</v>
      </c>
      <c r="DA101" s="6"/>
      <c r="DB101" s="6"/>
      <c r="DC101" s="6"/>
      <c r="DD101" s="6"/>
      <c r="DE101" s="6"/>
      <c r="DF101" s="6"/>
      <c r="DG101" s="6"/>
      <c r="DH101" s="6"/>
      <c r="DI101" s="6" t="b">
        <v>1</v>
      </c>
      <c r="DJ101" s="6" t="b">
        <v>1</v>
      </c>
      <c r="DK101" s="6" t="b">
        <v>1</v>
      </c>
      <c r="DL101" s="6" t="b">
        <v>0</v>
      </c>
      <c r="DM101" s="6" t="b">
        <v>0</v>
      </c>
      <c r="DN101" s="6" t="b">
        <v>0</v>
      </c>
      <c r="DO101" s="6" t="b">
        <v>0</v>
      </c>
      <c r="DP101" s="6"/>
      <c r="DQ101" s="6" t="b">
        <v>1</v>
      </c>
      <c r="DR101" s="6"/>
      <c r="DS101" s="6" t="b">
        <v>1</v>
      </c>
      <c r="DT101" s="6"/>
      <c r="DU101" s="6" t="b">
        <v>0</v>
      </c>
      <c r="DV101" s="6"/>
      <c r="DW101" s="6" t="b">
        <v>1</v>
      </c>
      <c r="DX101" s="6"/>
      <c r="DY101" s="6"/>
    </row>
    <row r="102" spans="1:129" x14ac:dyDescent="0.25">
      <c r="A102" s="6" t="s">
        <v>0</v>
      </c>
      <c r="B102" s="6" t="s">
        <v>9</v>
      </c>
      <c r="C102" s="6" t="s">
        <v>1077</v>
      </c>
      <c r="D102" s="6" t="s">
        <v>223</v>
      </c>
      <c r="E102" s="6" t="s">
        <v>97</v>
      </c>
      <c r="F102" s="6" t="s">
        <v>125</v>
      </c>
      <c r="G102" s="6">
        <v>486</v>
      </c>
      <c r="H102" s="6">
        <v>2371</v>
      </c>
      <c r="I102" s="6">
        <v>488</v>
      </c>
      <c r="J102" s="6">
        <v>2325</v>
      </c>
      <c r="K102" s="6">
        <v>488</v>
      </c>
      <c r="L102" s="6">
        <v>2325</v>
      </c>
      <c r="M102" s="6" t="s">
        <v>0</v>
      </c>
      <c r="N102" s="6" t="s">
        <v>9</v>
      </c>
      <c r="O102" s="6" t="s">
        <v>623</v>
      </c>
      <c r="P102" s="6" t="s">
        <v>1252</v>
      </c>
      <c r="Q102" s="6" t="s">
        <v>1077</v>
      </c>
      <c r="R102" s="6" t="s">
        <v>223</v>
      </c>
      <c r="S102" s="6">
        <v>97.578367</v>
      </c>
      <c r="T102" s="6">
        <v>23.833477999999999</v>
      </c>
      <c r="U102" s="6">
        <v>0</v>
      </c>
      <c r="V102" s="6" t="s">
        <v>125</v>
      </c>
      <c r="W102" s="6">
        <v>893</v>
      </c>
      <c r="X102" s="6" t="s">
        <v>1140</v>
      </c>
      <c r="Y102" s="6">
        <v>14</v>
      </c>
      <c r="Z102" s="6">
        <v>10</v>
      </c>
      <c r="AA102" s="6">
        <v>2015</v>
      </c>
      <c r="AB102" s="6" t="s">
        <v>581</v>
      </c>
      <c r="AC102" s="6"/>
      <c r="AD102" s="6" t="s">
        <v>539</v>
      </c>
      <c r="AE102" s="6"/>
      <c r="AF102" s="6">
        <v>22</v>
      </c>
      <c r="AG102" s="6">
        <v>9</v>
      </c>
      <c r="AH102" s="6">
        <v>2015</v>
      </c>
      <c r="AI102" s="6">
        <v>23</v>
      </c>
      <c r="AJ102" s="6">
        <v>9</v>
      </c>
      <c r="AK102" s="6">
        <v>2015</v>
      </c>
      <c r="AL102" s="6"/>
      <c r="AM102" s="6" t="s">
        <v>540</v>
      </c>
      <c r="AN102" s="6" t="s">
        <v>541</v>
      </c>
      <c r="AO102" s="6">
        <v>36</v>
      </c>
      <c r="AP102" s="6"/>
      <c r="AQ102" s="6"/>
      <c r="AR102" s="6"/>
      <c r="AS102" s="6"/>
      <c r="AT102" s="6"/>
      <c r="AU102" s="6"/>
      <c r="AV102" s="6"/>
      <c r="AW102" s="6"/>
      <c r="AX102" s="6"/>
      <c r="AY102" s="6"/>
      <c r="AZ102" s="6"/>
      <c r="BA102" s="6"/>
      <c r="BB102" s="6"/>
      <c r="BC102" s="6"/>
      <c r="BD102" s="6"/>
      <c r="BE102" s="6"/>
      <c r="BF102" s="6"/>
      <c r="BG102" s="6">
        <v>11</v>
      </c>
      <c r="BH102" s="6">
        <v>2011</v>
      </c>
      <c r="BI102" s="6">
        <v>60</v>
      </c>
      <c r="BJ102" s="6">
        <v>30</v>
      </c>
      <c r="BK102" s="6">
        <v>20</v>
      </c>
      <c r="BL102" s="6"/>
      <c r="BM102" s="6">
        <v>60</v>
      </c>
      <c r="BN102" s="6">
        <v>30</v>
      </c>
      <c r="BO102" s="6">
        <v>20</v>
      </c>
      <c r="BP102" s="6"/>
      <c r="BQ102" s="6" t="s">
        <v>624</v>
      </c>
      <c r="BR102" s="6">
        <v>7</v>
      </c>
      <c r="BS102" s="6"/>
      <c r="BT102" s="6" t="b">
        <v>1</v>
      </c>
      <c r="BU102" s="6" t="b">
        <v>1</v>
      </c>
      <c r="BV102" s="6" t="s">
        <v>581</v>
      </c>
      <c r="BW102" s="6" t="s">
        <v>1253</v>
      </c>
      <c r="BX102" s="6" t="s">
        <v>1254</v>
      </c>
      <c r="BY102" s="6" t="b">
        <v>1</v>
      </c>
      <c r="BZ102" s="6" t="s">
        <v>321</v>
      </c>
      <c r="CA102" s="6" t="b">
        <v>1</v>
      </c>
      <c r="CB102" s="6" t="b">
        <v>0</v>
      </c>
      <c r="CC102" s="6" t="b">
        <v>0</v>
      </c>
      <c r="CD102" s="6" t="b">
        <v>1</v>
      </c>
      <c r="CE102" s="6" t="b">
        <v>1</v>
      </c>
      <c r="CF102" s="6" t="b">
        <v>1</v>
      </c>
      <c r="CG102" s="6">
        <v>3</v>
      </c>
      <c r="CH102" s="6">
        <v>6</v>
      </c>
      <c r="CI102" s="6">
        <v>9</v>
      </c>
      <c r="CJ102" s="6">
        <v>4</v>
      </c>
      <c r="CK102" s="6"/>
      <c r="CL102" s="6">
        <v>4</v>
      </c>
      <c r="CM102" s="6">
        <v>488</v>
      </c>
      <c r="CN102" s="6">
        <v>2325</v>
      </c>
      <c r="CO102" s="6">
        <v>488</v>
      </c>
      <c r="CP102" s="6"/>
      <c r="CQ102" s="6"/>
      <c r="CR102" s="6"/>
      <c r="CS102" s="6"/>
      <c r="CT102" s="6"/>
      <c r="CU102" s="6"/>
      <c r="CV102" s="6"/>
      <c r="CW102" s="6"/>
      <c r="CX102" s="6" t="b">
        <v>1</v>
      </c>
      <c r="CY102" s="6"/>
      <c r="CZ102" s="6" t="b">
        <v>1</v>
      </c>
      <c r="DA102" s="6">
        <v>27</v>
      </c>
      <c r="DB102" s="6">
        <v>19</v>
      </c>
      <c r="DC102" s="6"/>
      <c r="DD102" s="6"/>
      <c r="DE102" s="6">
        <v>27</v>
      </c>
      <c r="DF102" s="6">
        <v>19</v>
      </c>
      <c r="DG102" s="6">
        <v>1</v>
      </c>
      <c r="DH102" s="6">
        <v>2</v>
      </c>
      <c r="DI102" s="6" t="b">
        <v>1</v>
      </c>
      <c r="DJ102" s="6" t="b">
        <v>1</v>
      </c>
      <c r="DK102" s="6" t="b">
        <v>1</v>
      </c>
      <c r="DL102" s="6" t="b">
        <v>0</v>
      </c>
      <c r="DM102" s="6" t="b">
        <v>1</v>
      </c>
      <c r="DN102" s="6" t="b">
        <v>0</v>
      </c>
      <c r="DO102" s="6" t="b">
        <v>0</v>
      </c>
      <c r="DP102" s="6"/>
      <c r="DQ102" s="6" t="b">
        <v>1</v>
      </c>
      <c r="DR102" s="6">
        <v>700</v>
      </c>
      <c r="DS102" s="6" t="b">
        <v>1</v>
      </c>
      <c r="DT102" s="6">
        <v>80</v>
      </c>
      <c r="DU102" s="6" t="b">
        <v>1</v>
      </c>
      <c r="DV102" s="6">
        <v>300</v>
      </c>
      <c r="DW102" s="6" t="b">
        <v>0</v>
      </c>
      <c r="DX102" s="6"/>
      <c r="DY102" s="6"/>
    </row>
    <row r="103" spans="1:129" x14ac:dyDescent="0.25">
      <c r="A103" s="6" t="s">
        <v>0</v>
      </c>
      <c r="B103" s="6" t="s">
        <v>9</v>
      </c>
      <c r="C103" s="6" t="s">
        <v>1078</v>
      </c>
      <c r="D103" s="6" t="s">
        <v>1079</v>
      </c>
      <c r="E103" s="6" t="s">
        <v>97</v>
      </c>
      <c r="F103" s="6" t="s">
        <v>125</v>
      </c>
      <c r="G103" s="6">
        <v>115</v>
      </c>
      <c r="H103" s="6">
        <v>502</v>
      </c>
      <c r="I103" s="6">
        <v>123</v>
      </c>
      <c r="J103" s="6">
        <v>555</v>
      </c>
      <c r="K103" s="6">
        <v>123</v>
      </c>
      <c r="L103" s="6">
        <v>555</v>
      </c>
      <c r="M103" s="6" t="s">
        <v>0</v>
      </c>
      <c r="N103" s="6" t="s">
        <v>9</v>
      </c>
      <c r="O103" s="6" t="s">
        <v>623</v>
      </c>
      <c r="P103" s="6" t="s">
        <v>1252</v>
      </c>
      <c r="Q103" s="6" t="s">
        <v>1078</v>
      </c>
      <c r="R103" s="6" t="s">
        <v>1079</v>
      </c>
      <c r="S103" s="6">
        <v>97.578367</v>
      </c>
      <c r="T103" s="6">
        <v>23.833477999999999</v>
      </c>
      <c r="U103" s="6">
        <v>0</v>
      </c>
      <c r="V103" s="6" t="s">
        <v>125</v>
      </c>
      <c r="W103" s="6">
        <v>899</v>
      </c>
      <c r="X103" s="6" t="s">
        <v>1140</v>
      </c>
      <c r="Y103" s="6">
        <v>14</v>
      </c>
      <c r="Z103" s="6">
        <v>10</v>
      </c>
      <c r="AA103" s="6">
        <v>2015</v>
      </c>
      <c r="AB103" s="6" t="s">
        <v>581</v>
      </c>
      <c r="AC103" s="6"/>
      <c r="AD103" s="6" t="s">
        <v>539</v>
      </c>
      <c r="AE103" s="6"/>
      <c r="AF103" s="6">
        <v>22</v>
      </c>
      <c r="AG103" s="6">
        <v>9</v>
      </c>
      <c r="AH103" s="6">
        <v>2015</v>
      </c>
      <c r="AI103" s="6">
        <v>23</v>
      </c>
      <c r="AJ103" s="6">
        <v>9</v>
      </c>
      <c r="AK103" s="6">
        <v>2015</v>
      </c>
      <c r="AL103" s="6"/>
      <c r="AM103" s="6" t="s">
        <v>540</v>
      </c>
      <c r="AN103" s="6" t="s">
        <v>541</v>
      </c>
      <c r="AO103" s="6">
        <v>45</v>
      </c>
      <c r="AP103" s="6"/>
      <c r="AQ103" s="6"/>
      <c r="AR103" s="6"/>
      <c r="AS103" s="6"/>
      <c r="AT103" s="6"/>
      <c r="AU103" s="6"/>
      <c r="AV103" s="6"/>
      <c r="AW103" s="6"/>
      <c r="AX103" s="6"/>
      <c r="AY103" s="6"/>
      <c r="AZ103" s="6"/>
      <c r="BA103" s="6"/>
      <c r="BB103" s="6"/>
      <c r="BC103" s="6"/>
      <c r="BD103" s="6"/>
      <c r="BE103" s="6"/>
      <c r="BF103" s="6"/>
      <c r="BG103" s="6">
        <v>6</v>
      </c>
      <c r="BH103" s="6">
        <v>2014</v>
      </c>
      <c r="BI103" s="6">
        <v>60</v>
      </c>
      <c r="BJ103" s="6">
        <v>30</v>
      </c>
      <c r="BK103" s="6">
        <v>20</v>
      </c>
      <c r="BL103" s="6"/>
      <c r="BM103" s="6">
        <v>60</v>
      </c>
      <c r="BN103" s="6">
        <v>30</v>
      </c>
      <c r="BO103" s="6">
        <v>20</v>
      </c>
      <c r="BP103" s="6"/>
      <c r="BQ103" s="6" t="s">
        <v>624</v>
      </c>
      <c r="BR103" s="6">
        <v>7</v>
      </c>
      <c r="BS103" s="6"/>
      <c r="BT103" s="6" t="b">
        <v>1</v>
      </c>
      <c r="BU103" s="6" t="b">
        <v>1</v>
      </c>
      <c r="BV103" s="6" t="s">
        <v>581</v>
      </c>
      <c r="BW103" s="6" t="s">
        <v>1253</v>
      </c>
      <c r="BX103" s="6" t="s">
        <v>1254</v>
      </c>
      <c r="BY103" s="6" t="b">
        <v>1</v>
      </c>
      <c r="BZ103" s="6" t="s">
        <v>321</v>
      </c>
      <c r="CA103" s="6" t="b">
        <v>0</v>
      </c>
      <c r="CB103" s="6" t="b">
        <v>0</v>
      </c>
      <c r="CC103" s="6" t="b">
        <v>0</v>
      </c>
      <c r="CD103" s="6" t="b">
        <v>1</v>
      </c>
      <c r="CE103" s="6" t="b">
        <v>1</v>
      </c>
      <c r="CF103" s="6" t="b">
        <v>1</v>
      </c>
      <c r="CG103" s="6"/>
      <c r="CH103" s="6">
        <v>2</v>
      </c>
      <c r="CI103" s="6">
        <v>2</v>
      </c>
      <c r="CJ103" s="6"/>
      <c r="CK103" s="6"/>
      <c r="CL103" s="6"/>
      <c r="CM103" s="6">
        <v>123</v>
      </c>
      <c r="CN103" s="6">
        <v>555</v>
      </c>
      <c r="CO103" s="6">
        <v>123</v>
      </c>
      <c r="CP103" s="6"/>
      <c r="CQ103" s="6"/>
      <c r="CR103" s="6"/>
      <c r="CS103" s="6"/>
      <c r="CT103" s="6"/>
      <c r="CU103" s="6"/>
      <c r="CV103" s="6"/>
      <c r="CW103" s="6"/>
      <c r="CX103" s="6" t="b">
        <v>0</v>
      </c>
      <c r="CY103" s="6"/>
      <c r="CZ103" s="6" t="b">
        <v>1</v>
      </c>
      <c r="DA103" s="6">
        <v>5</v>
      </c>
      <c r="DB103" s="6"/>
      <c r="DC103" s="6"/>
      <c r="DD103" s="6"/>
      <c r="DE103" s="6">
        <v>5</v>
      </c>
      <c r="DF103" s="6"/>
      <c r="DG103" s="6">
        <v>2</v>
      </c>
      <c r="DH103" s="6"/>
      <c r="DI103" s="6" t="b">
        <v>1</v>
      </c>
      <c r="DJ103" s="6" t="b">
        <v>0</v>
      </c>
      <c r="DK103" s="6" t="b">
        <v>1</v>
      </c>
      <c r="DL103" s="6" t="b">
        <v>0</v>
      </c>
      <c r="DM103" s="6" t="b">
        <v>1</v>
      </c>
      <c r="DN103" s="6" t="b">
        <v>0</v>
      </c>
      <c r="DO103" s="6" t="b">
        <v>0</v>
      </c>
      <c r="DP103" s="6"/>
      <c r="DQ103" s="6" t="b">
        <v>0</v>
      </c>
      <c r="DR103" s="6"/>
      <c r="DS103" s="6" t="b">
        <v>1</v>
      </c>
      <c r="DT103" s="6">
        <v>45</v>
      </c>
      <c r="DU103" s="6" t="b">
        <v>0</v>
      </c>
      <c r="DV103" s="6"/>
      <c r="DW103" s="6" t="b">
        <v>0</v>
      </c>
      <c r="DX103" s="6"/>
      <c r="DY103" s="6"/>
    </row>
    <row r="104" spans="1:129" x14ac:dyDescent="0.25">
      <c r="A104" s="6" t="s">
        <v>0</v>
      </c>
      <c r="B104" s="6" t="s">
        <v>8</v>
      </c>
      <c r="C104" s="6" t="s">
        <v>750</v>
      </c>
      <c r="D104" s="6" t="s">
        <v>751</v>
      </c>
      <c r="E104" s="6" t="s">
        <v>97</v>
      </c>
      <c r="F104" s="6" t="s">
        <v>98</v>
      </c>
      <c r="G104" s="6">
        <v>3</v>
      </c>
      <c r="H104" s="6">
        <v>13</v>
      </c>
      <c r="I104" s="6">
        <v>3</v>
      </c>
      <c r="J104" s="6">
        <v>13</v>
      </c>
      <c r="K104" s="6">
        <v>3</v>
      </c>
      <c r="L104" s="6">
        <v>13</v>
      </c>
      <c r="M104" s="6" t="s">
        <v>0</v>
      </c>
      <c r="N104" s="6" t="s">
        <v>8</v>
      </c>
      <c r="O104" s="6" t="s">
        <v>585</v>
      </c>
      <c r="P104" s="6" t="s">
        <v>586</v>
      </c>
      <c r="Q104" s="6" t="s">
        <v>750</v>
      </c>
      <c r="R104" s="6" t="s">
        <v>751</v>
      </c>
      <c r="S104" s="6">
        <v>97.346940000000004</v>
      </c>
      <c r="T104" s="6">
        <v>24.251860000000001</v>
      </c>
      <c r="U104" s="6">
        <v>0</v>
      </c>
      <c r="V104" s="6" t="s">
        <v>98</v>
      </c>
      <c r="W104" s="6">
        <v>816</v>
      </c>
      <c r="X104" s="6" t="s">
        <v>1216</v>
      </c>
      <c r="Y104" s="6">
        <v>17</v>
      </c>
      <c r="Z104" s="6">
        <v>9</v>
      </c>
      <c r="AA104" s="6">
        <v>2015</v>
      </c>
      <c r="AB104" s="6" t="s">
        <v>544</v>
      </c>
      <c r="AC104" s="6"/>
      <c r="AD104" s="6" t="s">
        <v>539</v>
      </c>
      <c r="AE104" s="6"/>
      <c r="AF104" s="6">
        <v>14</v>
      </c>
      <c r="AG104" s="6">
        <v>9</v>
      </c>
      <c r="AH104" s="6">
        <v>2015</v>
      </c>
      <c r="AI104" s="6">
        <v>17</v>
      </c>
      <c r="AJ104" s="6">
        <v>9</v>
      </c>
      <c r="AK104" s="6">
        <v>2015</v>
      </c>
      <c r="AL104" s="6"/>
      <c r="AM104" s="6" t="s">
        <v>540</v>
      </c>
      <c r="AN104" s="6" t="s">
        <v>541</v>
      </c>
      <c r="AO104" s="6">
        <v>45</v>
      </c>
      <c r="AP104" s="6"/>
      <c r="AQ104" s="6" t="s">
        <v>588</v>
      </c>
      <c r="AR104" s="6" t="s">
        <v>548</v>
      </c>
      <c r="AS104" s="6">
        <v>40</v>
      </c>
      <c r="AT104" s="6"/>
      <c r="AU104" s="6"/>
      <c r="AV104" s="6"/>
      <c r="AW104" s="6"/>
      <c r="AX104" s="6"/>
      <c r="AY104" s="6"/>
      <c r="AZ104" s="6"/>
      <c r="BA104" s="6"/>
      <c r="BB104" s="6"/>
      <c r="BC104" s="6"/>
      <c r="BD104" s="6"/>
      <c r="BE104" s="6"/>
      <c r="BF104" s="6"/>
      <c r="BG104" s="6">
        <v>9</v>
      </c>
      <c r="BH104" s="6">
        <v>2011</v>
      </c>
      <c r="BI104" s="6"/>
      <c r="BJ104" s="6"/>
      <c r="BK104" s="6"/>
      <c r="BL104" s="6"/>
      <c r="BM104" s="6"/>
      <c r="BN104" s="6"/>
      <c r="BO104" s="6"/>
      <c r="BP104" s="6"/>
      <c r="BQ104" s="6"/>
      <c r="BR104" s="6"/>
      <c r="BS104" s="6"/>
      <c r="BT104" s="6" t="b">
        <v>0</v>
      </c>
      <c r="BU104" s="6" t="b">
        <v>1</v>
      </c>
      <c r="BV104" s="6" t="s">
        <v>545</v>
      </c>
      <c r="BW104" s="6" t="s">
        <v>1690</v>
      </c>
      <c r="BX104" s="6" t="s">
        <v>1691</v>
      </c>
      <c r="BY104" s="6" t="b">
        <v>1</v>
      </c>
      <c r="BZ104" s="6" t="s">
        <v>321</v>
      </c>
      <c r="CA104" s="6" t="b">
        <v>0</v>
      </c>
      <c r="CB104" s="6" t="b">
        <v>0</v>
      </c>
      <c r="CC104" s="6" t="b">
        <v>0</v>
      </c>
      <c r="CD104" s="6" t="b">
        <v>1</v>
      </c>
      <c r="CE104" s="6" t="b">
        <v>1</v>
      </c>
      <c r="CF104" s="6" t="b">
        <v>1</v>
      </c>
      <c r="CG104" s="6"/>
      <c r="CH104" s="6"/>
      <c r="CI104" s="6"/>
      <c r="CJ104" s="6"/>
      <c r="CK104" s="6"/>
      <c r="CL104" s="6"/>
      <c r="CM104" s="6">
        <v>3</v>
      </c>
      <c r="CN104" s="6">
        <v>13</v>
      </c>
      <c r="CO104" s="6">
        <v>3</v>
      </c>
      <c r="CP104" s="6"/>
      <c r="CQ104" s="6"/>
      <c r="CR104" s="6"/>
      <c r="CS104" s="6"/>
      <c r="CT104" s="6"/>
      <c r="CU104" s="6"/>
      <c r="CV104" s="6"/>
      <c r="CW104" s="6"/>
      <c r="CX104" s="6" t="b">
        <v>0</v>
      </c>
      <c r="CY104" s="6"/>
      <c r="CZ104" s="6" t="b">
        <v>1</v>
      </c>
      <c r="DA104" s="6">
        <v>2</v>
      </c>
      <c r="DB104" s="6">
        <v>2</v>
      </c>
      <c r="DC104" s="6"/>
      <c r="DD104" s="6"/>
      <c r="DE104" s="6">
        <v>2</v>
      </c>
      <c r="DF104" s="6">
        <v>2</v>
      </c>
      <c r="DG104" s="6">
        <v>1</v>
      </c>
      <c r="DH104" s="6">
        <v>2</v>
      </c>
      <c r="DI104" s="6" t="b">
        <v>1</v>
      </c>
      <c r="DJ104" s="6" t="b">
        <v>0</v>
      </c>
      <c r="DK104" s="6" t="b">
        <v>0</v>
      </c>
      <c r="DL104" s="6" t="b">
        <v>0</v>
      </c>
      <c r="DM104" s="6" t="b">
        <v>0</v>
      </c>
      <c r="DN104" s="6" t="b">
        <v>0</v>
      </c>
      <c r="DO104" s="6" t="b">
        <v>0</v>
      </c>
      <c r="DP104" s="6"/>
      <c r="DQ104" s="6" t="b">
        <v>0</v>
      </c>
      <c r="DR104" s="6"/>
      <c r="DS104" s="6" t="b">
        <v>0</v>
      </c>
      <c r="DT104" s="6"/>
      <c r="DU104" s="6" t="b">
        <v>0</v>
      </c>
      <c r="DV104" s="6"/>
      <c r="DW104" s="6" t="b">
        <v>0</v>
      </c>
      <c r="DX104" s="6"/>
      <c r="DY104" s="6"/>
    </row>
    <row r="105" spans="1:129" x14ac:dyDescent="0.25">
      <c r="A105" s="6" t="s">
        <v>3</v>
      </c>
      <c r="B105" s="6" t="s">
        <v>16</v>
      </c>
      <c r="C105" s="6" t="s">
        <v>813</v>
      </c>
      <c r="D105" s="6" t="s">
        <v>814</v>
      </c>
      <c r="E105" s="6" t="s">
        <v>97</v>
      </c>
      <c r="F105" s="6" t="s">
        <v>98</v>
      </c>
      <c r="G105" s="6">
        <v>38</v>
      </c>
      <c r="H105" s="6">
        <v>164</v>
      </c>
      <c r="I105" s="6">
        <v>37</v>
      </c>
      <c r="J105" s="6">
        <v>155</v>
      </c>
      <c r="K105" s="6">
        <v>38</v>
      </c>
      <c r="L105" s="6">
        <v>4</v>
      </c>
      <c r="M105" s="6" t="s">
        <v>3</v>
      </c>
      <c r="N105" s="6" t="s">
        <v>16</v>
      </c>
      <c r="O105" s="6" t="s">
        <v>98</v>
      </c>
      <c r="P105" s="6" t="s">
        <v>815</v>
      </c>
      <c r="Q105" s="6" t="s">
        <v>813</v>
      </c>
      <c r="R105" s="6" t="s">
        <v>814</v>
      </c>
      <c r="S105" s="6"/>
      <c r="T105" s="6"/>
      <c r="U105" s="6">
        <v>0</v>
      </c>
      <c r="V105" s="6" t="s">
        <v>98</v>
      </c>
      <c r="W105" s="6">
        <v>983</v>
      </c>
      <c r="X105" s="6" t="s">
        <v>538</v>
      </c>
      <c r="Y105" s="6">
        <v>28</v>
      </c>
      <c r="Z105" s="6">
        <v>10</v>
      </c>
      <c r="AA105" s="6">
        <v>2015</v>
      </c>
      <c r="AB105" s="6" t="s">
        <v>538</v>
      </c>
      <c r="AC105" s="6"/>
      <c r="AD105" s="6" t="s">
        <v>539</v>
      </c>
      <c r="AE105" s="6"/>
      <c r="AF105" s="6">
        <v>23</v>
      </c>
      <c r="AG105" s="6">
        <v>10</v>
      </c>
      <c r="AH105" s="6">
        <v>2015</v>
      </c>
      <c r="AI105" s="6">
        <v>23</v>
      </c>
      <c r="AJ105" s="6">
        <v>10</v>
      </c>
      <c r="AK105" s="6">
        <v>2015</v>
      </c>
      <c r="AL105" s="6"/>
      <c r="AM105" s="6" t="s">
        <v>588</v>
      </c>
      <c r="AN105" s="6" t="s">
        <v>548</v>
      </c>
      <c r="AO105" s="6">
        <v>38</v>
      </c>
      <c r="AP105" s="6"/>
      <c r="AQ105" s="6"/>
      <c r="AR105" s="6"/>
      <c r="AS105" s="6"/>
      <c r="AT105" s="6"/>
      <c r="AU105" s="6"/>
      <c r="AV105" s="6"/>
      <c r="AW105" s="6"/>
      <c r="AX105" s="6"/>
      <c r="AY105" s="6"/>
      <c r="AZ105" s="6"/>
      <c r="BA105" s="6"/>
      <c r="BB105" s="6"/>
      <c r="BC105" s="6"/>
      <c r="BD105" s="6"/>
      <c r="BE105" s="6"/>
      <c r="BF105" s="6"/>
      <c r="BG105" s="6">
        <v>4</v>
      </c>
      <c r="BH105" s="6">
        <v>2012</v>
      </c>
      <c r="BI105" s="6"/>
      <c r="BJ105" s="6"/>
      <c r="BK105" s="6"/>
      <c r="BL105" s="6"/>
      <c r="BM105" s="6"/>
      <c r="BN105" s="6"/>
      <c r="BO105" s="6"/>
      <c r="BP105" s="6"/>
      <c r="BQ105" s="6"/>
      <c r="BR105" s="6"/>
      <c r="BS105" s="6"/>
      <c r="BT105" s="6" t="b">
        <v>0</v>
      </c>
      <c r="BU105" s="6" t="b">
        <v>1</v>
      </c>
      <c r="BV105" s="6" t="s">
        <v>538</v>
      </c>
      <c r="BW105" s="6" t="s">
        <v>1255</v>
      </c>
      <c r="BX105" s="6" t="s">
        <v>1256</v>
      </c>
      <c r="BY105" s="6" t="b">
        <v>1</v>
      </c>
      <c r="BZ105" s="6" t="s">
        <v>321</v>
      </c>
      <c r="CA105" s="6" t="b">
        <v>0</v>
      </c>
      <c r="CB105" s="6" t="b">
        <v>1</v>
      </c>
      <c r="CC105" s="6" t="b">
        <v>0</v>
      </c>
      <c r="CD105" s="6" t="b">
        <v>1</v>
      </c>
      <c r="CE105" s="6" t="b">
        <v>1</v>
      </c>
      <c r="CF105" s="6" t="b">
        <v>1</v>
      </c>
      <c r="CG105" s="6">
        <v>2</v>
      </c>
      <c r="CH105" s="6">
        <v>2</v>
      </c>
      <c r="CI105" s="6">
        <v>4</v>
      </c>
      <c r="CJ105" s="6"/>
      <c r="CK105" s="6"/>
      <c r="CL105" s="6"/>
      <c r="CM105" s="6">
        <v>37</v>
      </c>
      <c r="CN105" s="6">
        <v>155</v>
      </c>
      <c r="CO105" s="6">
        <v>38</v>
      </c>
      <c r="CP105" s="6"/>
      <c r="CQ105" s="6"/>
      <c r="CR105" s="6"/>
      <c r="CS105" s="6"/>
      <c r="CT105" s="6"/>
      <c r="CU105" s="6"/>
      <c r="CV105" s="6"/>
      <c r="CW105" s="6"/>
      <c r="CX105" s="6" t="b">
        <v>1</v>
      </c>
      <c r="CY105" s="6"/>
      <c r="CZ105" s="6" t="b">
        <v>1</v>
      </c>
      <c r="DA105" s="6">
        <v>2</v>
      </c>
      <c r="DB105" s="6">
        <v>3</v>
      </c>
      <c r="DC105" s="6">
        <v>2</v>
      </c>
      <c r="DD105" s="6"/>
      <c r="DE105" s="6">
        <v>4</v>
      </c>
      <c r="DF105" s="6">
        <v>3</v>
      </c>
      <c r="DG105" s="6">
        <v>1</v>
      </c>
      <c r="DH105" s="6"/>
      <c r="DI105" s="6" t="b">
        <v>1</v>
      </c>
      <c r="DJ105" s="6" t="b">
        <v>1</v>
      </c>
      <c r="DK105" s="6" t="b">
        <v>0</v>
      </c>
      <c r="DL105" s="6" t="b">
        <v>0</v>
      </c>
      <c r="DM105" s="6" t="b">
        <v>0</v>
      </c>
      <c r="DN105" s="6" t="b">
        <v>0</v>
      </c>
      <c r="DO105" s="6" t="b">
        <v>0</v>
      </c>
      <c r="DP105" s="6"/>
      <c r="DQ105" s="6" t="b">
        <v>0</v>
      </c>
      <c r="DR105" s="6"/>
      <c r="DS105" s="6" t="b">
        <v>1</v>
      </c>
      <c r="DT105" s="6">
        <v>10</v>
      </c>
      <c r="DU105" s="6" t="b">
        <v>0</v>
      </c>
      <c r="DV105" s="6"/>
      <c r="DW105" s="6" t="b">
        <v>0</v>
      </c>
      <c r="DX105" s="6"/>
      <c r="DY105" s="6" t="s">
        <v>1257</v>
      </c>
    </row>
    <row r="106" spans="1:129" x14ac:dyDescent="0.25">
      <c r="A106" s="6" t="s">
        <v>3</v>
      </c>
      <c r="B106" s="6" t="s">
        <v>16</v>
      </c>
      <c r="C106" s="6" t="s">
        <v>230</v>
      </c>
      <c r="D106" s="6" t="s">
        <v>231</v>
      </c>
      <c r="E106" s="6" t="s">
        <v>97</v>
      </c>
      <c r="F106" s="6" t="s">
        <v>98</v>
      </c>
      <c r="G106" s="6">
        <v>31</v>
      </c>
      <c r="H106" s="6">
        <v>191</v>
      </c>
      <c r="I106" s="6">
        <v>31</v>
      </c>
      <c r="J106" s="6">
        <v>183</v>
      </c>
      <c r="K106" s="6">
        <v>31</v>
      </c>
      <c r="L106" s="6">
        <v>183</v>
      </c>
      <c r="M106" s="6" t="s">
        <v>3</v>
      </c>
      <c r="N106" s="6" t="s">
        <v>16</v>
      </c>
      <c r="O106" s="6" t="s">
        <v>1258</v>
      </c>
      <c r="P106" s="6" t="s">
        <v>1259</v>
      </c>
      <c r="Q106" s="6" t="s">
        <v>230</v>
      </c>
      <c r="R106" s="6" t="s">
        <v>231</v>
      </c>
      <c r="S106" s="6">
        <v>97.116680000000002</v>
      </c>
      <c r="T106" s="6">
        <v>23.24661</v>
      </c>
      <c r="U106" s="6">
        <v>87.3</v>
      </c>
      <c r="V106" s="6" t="s">
        <v>98</v>
      </c>
      <c r="W106" s="6">
        <v>808</v>
      </c>
      <c r="X106" s="6" t="s">
        <v>1193</v>
      </c>
      <c r="Y106" s="6">
        <v>13</v>
      </c>
      <c r="Z106" s="6">
        <v>9</v>
      </c>
      <c r="AA106" s="6">
        <v>2015</v>
      </c>
      <c r="AB106" s="6" t="s">
        <v>654</v>
      </c>
      <c r="AC106" s="6"/>
      <c r="AD106" s="6" t="s">
        <v>1</v>
      </c>
      <c r="AE106" s="6" t="s">
        <v>1260</v>
      </c>
      <c r="AF106" s="6">
        <v>1</v>
      </c>
      <c r="AG106" s="6">
        <v>10</v>
      </c>
      <c r="AH106" s="6">
        <v>2015</v>
      </c>
      <c r="AI106" s="6">
        <v>1</v>
      </c>
      <c r="AJ106" s="6">
        <v>10</v>
      </c>
      <c r="AK106" s="6">
        <v>2015</v>
      </c>
      <c r="AL106" s="6"/>
      <c r="AM106" s="6" t="s">
        <v>588</v>
      </c>
      <c r="AN106" s="6" t="s">
        <v>541</v>
      </c>
      <c r="AO106" s="6"/>
      <c r="AP106" s="6"/>
      <c r="AQ106" s="6"/>
      <c r="AR106" s="6"/>
      <c r="AS106" s="6"/>
      <c r="AT106" s="6"/>
      <c r="AU106" s="6"/>
      <c r="AV106" s="6"/>
      <c r="AW106" s="6"/>
      <c r="AX106" s="6"/>
      <c r="AY106" s="6"/>
      <c r="AZ106" s="6"/>
      <c r="BA106" s="6"/>
      <c r="BB106" s="6"/>
      <c r="BC106" s="6"/>
      <c r="BD106" s="6"/>
      <c r="BE106" s="6"/>
      <c r="BF106" s="6"/>
      <c r="BG106" s="6">
        <v>5</v>
      </c>
      <c r="BH106" s="6">
        <v>2012</v>
      </c>
      <c r="BI106" s="6"/>
      <c r="BJ106" s="6"/>
      <c r="BK106" s="6"/>
      <c r="BL106" s="6"/>
      <c r="BM106" s="6"/>
      <c r="BN106" s="6"/>
      <c r="BO106" s="6"/>
      <c r="BP106" s="6"/>
      <c r="BQ106" s="6"/>
      <c r="BR106" s="6"/>
      <c r="BS106" s="6"/>
      <c r="BT106" s="6" t="b">
        <v>0</v>
      </c>
      <c r="BU106" s="6" t="b">
        <v>1</v>
      </c>
      <c r="BV106" s="6" t="s">
        <v>654</v>
      </c>
      <c r="BW106" s="6" t="s">
        <v>1261</v>
      </c>
      <c r="BX106" s="6" t="s">
        <v>1262</v>
      </c>
      <c r="BY106" s="6" t="b">
        <v>1</v>
      </c>
      <c r="BZ106" s="6" t="s">
        <v>321</v>
      </c>
      <c r="CA106" s="6" t="b">
        <v>0</v>
      </c>
      <c r="CB106" s="6" t="b">
        <v>1</v>
      </c>
      <c r="CC106" s="6" t="b">
        <v>0</v>
      </c>
      <c r="CD106" s="6" t="b">
        <v>1</v>
      </c>
      <c r="CE106" s="6" t="b">
        <v>1</v>
      </c>
      <c r="CF106" s="6" t="b">
        <v>1</v>
      </c>
      <c r="CG106" s="6">
        <v>1</v>
      </c>
      <c r="CH106" s="6">
        <v>3</v>
      </c>
      <c r="CI106" s="6">
        <v>4</v>
      </c>
      <c r="CJ106" s="6">
        <v>1</v>
      </c>
      <c r="CK106" s="6"/>
      <c r="CL106" s="6">
        <v>1</v>
      </c>
      <c r="CM106" s="6">
        <v>31</v>
      </c>
      <c r="CN106" s="6">
        <v>183</v>
      </c>
      <c r="CO106" s="6">
        <v>31</v>
      </c>
      <c r="CP106" s="6"/>
      <c r="CQ106" s="6"/>
      <c r="CR106" s="6"/>
      <c r="CS106" s="6"/>
      <c r="CT106" s="6"/>
      <c r="CU106" s="6">
        <v>5</v>
      </c>
      <c r="CV106" s="6" t="s">
        <v>327</v>
      </c>
      <c r="CW106" s="6"/>
      <c r="CX106" s="6" t="b">
        <v>1</v>
      </c>
      <c r="CY106" s="6"/>
      <c r="CZ106" s="6" t="b">
        <v>1</v>
      </c>
      <c r="DA106" s="6">
        <v>5</v>
      </c>
      <c r="DB106" s="6"/>
      <c r="DC106" s="6"/>
      <c r="DD106" s="6"/>
      <c r="DE106" s="6">
        <v>5</v>
      </c>
      <c r="DF106" s="6"/>
      <c r="DG106" s="6">
        <v>2</v>
      </c>
      <c r="DH106" s="6">
        <v>1</v>
      </c>
      <c r="DI106" s="6" t="b">
        <v>1</v>
      </c>
      <c r="DJ106" s="6" t="b">
        <v>1</v>
      </c>
      <c r="DK106" s="6" t="b">
        <v>1</v>
      </c>
      <c r="DL106" s="6" t="b">
        <v>1</v>
      </c>
      <c r="DM106" s="6" t="b">
        <v>0</v>
      </c>
      <c r="DN106" s="6" t="b">
        <v>1</v>
      </c>
      <c r="DO106" s="6" t="b">
        <v>0</v>
      </c>
      <c r="DP106" s="6" t="s">
        <v>1263</v>
      </c>
      <c r="DQ106" s="6" t="b">
        <v>0</v>
      </c>
      <c r="DR106" s="6"/>
      <c r="DS106" s="6" t="b">
        <v>1</v>
      </c>
      <c r="DT106" s="6">
        <v>5</v>
      </c>
      <c r="DU106" s="6" t="b">
        <v>0</v>
      </c>
      <c r="DV106" s="6"/>
      <c r="DW106" s="6" t="b">
        <v>1</v>
      </c>
      <c r="DX106" s="6">
        <v>2</v>
      </c>
      <c r="DY106" s="6"/>
    </row>
    <row r="107" spans="1:129" x14ac:dyDescent="0.25">
      <c r="A107" s="6" t="s">
        <v>0</v>
      </c>
      <c r="B107" s="6" t="s">
        <v>11</v>
      </c>
      <c r="C107" s="6" t="s">
        <v>187</v>
      </c>
      <c r="D107" s="6" t="s">
        <v>188</v>
      </c>
      <c r="E107" s="6" t="s">
        <v>97</v>
      </c>
      <c r="F107" s="6" t="s">
        <v>132</v>
      </c>
      <c r="G107" s="6">
        <v>18</v>
      </c>
      <c r="H107" s="6">
        <v>78</v>
      </c>
      <c r="I107" s="6">
        <v>18</v>
      </c>
      <c r="J107" s="6">
        <v>79</v>
      </c>
      <c r="K107" s="6">
        <v>18</v>
      </c>
      <c r="L107" s="6">
        <v>77</v>
      </c>
      <c r="M107" s="6" t="s">
        <v>0</v>
      </c>
      <c r="N107" s="6" t="s">
        <v>11</v>
      </c>
      <c r="O107" s="6" t="s">
        <v>602</v>
      </c>
      <c r="P107" s="6" t="s">
        <v>603</v>
      </c>
      <c r="Q107" s="6" t="s">
        <v>187</v>
      </c>
      <c r="R107" s="6" t="s">
        <v>188</v>
      </c>
      <c r="S107" s="6">
        <v>96.942279999999997</v>
      </c>
      <c r="T107" s="6">
        <v>25.296579999999999</v>
      </c>
      <c r="U107" s="6">
        <v>0</v>
      </c>
      <c r="V107" s="6" t="s">
        <v>132</v>
      </c>
      <c r="W107" s="6">
        <v>954</v>
      </c>
      <c r="X107" s="6" t="s">
        <v>538</v>
      </c>
      <c r="Y107" s="6">
        <v>1</v>
      </c>
      <c r="Z107" s="6">
        <v>10</v>
      </c>
      <c r="AA107" s="6">
        <v>2015</v>
      </c>
      <c r="AB107" s="6" t="s">
        <v>538</v>
      </c>
      <c r="AC107" s="6"/>
      <c r="AD107" s="6" t="s">
        <v>539</v>
      </c>
      <c r="AE107" s="6"/>
      <c r="AF107" s="6">
        <v>18</v>
      </c>
      <c r="AG107" s="6">
        <v>9</v>
      </c>
      <c r="AH107" s="6">
        <v>2015</v>
      </c>
      <c r="AI107" s="6">
        <v>18</v>
      </c>
      <c r="AJ107" s="6">
        <v>9</v>
      </c>
      <c r="AK107" s="6">
        <v>2015</v>
      </c>
      <c r="AL107" s="6"/>
      <c r="AM107" s="6" t="s">
        <v>540</v>
      </c>
      <c r="AN107" s="6" t="s">
        <v>541</v>
      </c>
      <c r="AO107" s="6">
        <v>33</v>
      </c>
      <c r="AP107" s="6"/>
      <c r="AQ107" s="6"/>
      <c r="AR107" s="6"/>
      <c r="AS107" s="6"/>
      <c r="AT107" s="6"/>
      <c r="AU107" s="6"/>
      <c r="AV107" s="6"/>
      <c r="AW107" s="6"/>
      <c r="AX107" s="6"/>
      <c r="AY107" s="6"/>
      <c r="AZ107" s="6"/>
      <c r="BA107" s="6"/>
      <c r="BB107" s="6"/>
      <c r="BC107" s="6"/>
      <c r="BD107" s="6"/>
      <c r="BE107" s="6"/>
      <c r="BF107" s="6"/>
      <c r="BG107" s="6">
        <v>5</v>
      </c>
      <c r="BH107" s="6">
        <v>2012</v>
      </c>
      <c r="BI107" s="6"/>
      <c r="BJ107" s="6"/>
      <c r="BK107" s="6"/>
      <c r="BL107" s="6"/>
      <c r="BM107" s="6"/>
      <c r="BN107" s="6"/>
      <c r="BO107" s="6"/>
      <c r="BP107" s="6"/>
      <c r="BQ107" s="6" t="s">
        <v>604</v>
      </c>
      <c r="BR107" s="6">
        <v>0.75</v>
      </c>
      <c r="BS107" s="6"/>
      <c r="BT107" s="6" t="b">
        <v>0</v>
      </c>
      <c r="BU107" s="6" t="b">
        <v>1</v>
      </c>
      <c r="BV107" s="6" t="s">
        <v>538</v>
      </c>
      <c r="BW107" s="6" t="s">
        <v>1264</v>
      </c>
      <c r="BX107" s="6" t="s">
        <v>1265</v>
      </c>
      <c r="BY107" s="6" t="b">
        <v>1</v>
      </c>
      <c r="BZ107" s="6" t="s">
        <v>321</v>
      </c>
      <c r="CA107" s="6" t="b">
        <v>1</v>
      </c>
      <c r="CB107" s="6" t="b">
        <v>0</v>
      </c>
      <c r="CC107" s="6" t="b">
        <v>0</v>
      </c>
      <c r="CD107" s="6" t="b">
        <v>1</v>
      </c>
      <c r="CE107" s="6" t="b">
        <v>1</v>
      </c>
      <c r="CF107" s="6" t="b">
        <v>1</v>
      </c>
      <c r="CG107" s="6">
        <v>1</v>
      </c>
      <c r="CH107" s="6">
        <v>2</v>
      </c>
      <c r="CI107" s="6">
        <v>3</v>
      </c>
      <c r="CJ107" s="6"/>
      <c r="CK107" s="6">
        <v>1</v>
      </c>
      <c r="CL107" s="6">
        <v>1</v>
      </c>
      <c r="CM107" s="6">
        <v>18</v>
      </c>
      <c r="CN107" s="6">
        <v>79</v>
      </c>
      <c r="CO107" s="6">
        <v>18</v>
      </c>
      <c r="CP107" s="6">
        <v>6</v>
      </c>
      <c r="CQ107" s="6">
        <v>24</v>
      </c>
      <c r="CR107" s="6" t="s">
        <v>322</v>
      </c>
      <c r="CS107" s="6"/>
      <c r="CT107" s="6">
        <v>2</v>
      </c>
      <c r="CU107" s="6">
        <v>2</v>
      </c>
      <c r="CV107" s="6" t="s">
        <v>326</v>
      </c>
      <c r="CW107" s="6" t="s">
        <v>1132</v>
      </c>
      <c r="CX107" s="6" t="b">
        <v>1</v>
      </c>
      <c r="CY107" s="6"/>
      <c r="CZ107" s="6" t="b">
        <v>1</v>
      </c>
      <c r="DA107" s="6"/>
      <c r="DB107" s="6">
        <v>3</v>
      </c>
      <c r="DC107" s="6">
        <v>4</v>
      </c>
      <c r="DD107" s="6">
        <v>3</v>
      </c>
      <c r="DE107" s="6">
        <v>4</v>
      </c>
      <c r="DF107" s="6">
        <v>6</v>
      </c>
      <c r="DG107" s="6"/>
      <c r="DH107" s="6"/>
      <c r="DI107" s="6" t="b">
        <v>1</v>
      </c>
      <c r="DJ107" s="6" t="b">
        <v>0</v>
      </c>
      <c r="DK107" s="6" t="b">
        <v>0</v>
      </c>
      <c r="DL107" s="6" t="b">
        <v>0</v>
      </c>
      <c r="DM107" s="6" t="b">
        <v>1</v>
      </c>
      <c r="DN107" s="6" t="b">
        <v>0</v>
      </c>
      <c r="DO107" s="6" t="b">
        <v>0</v>
      </c>
      <c r="DP107" s="6"/>
      <c r="DQ107" s="6" t="b">
        <v>1</v>
      </c>
      <c r="DR107" s="6">
        <v>1</v>
      </c>
      <c r="DS107" s="6" t="b">
        <v>1</v>
      </c>
      <c r="DT107" s="6">
        <v>2</v>
      </c>
      <c r="DU107" s="6" t="b">
        <v>0</v>
      </c>
      <c r="DV107" s="6"/>
      <c r="DW107" s="6" t="b">
        <v>0</v>
      </c>
      <c r="DX107" s="6"/>
      <c r="DY107" s="6"/>
    </row>
    <row r="108" spans="1:129" x14ac:dyDescent="0.25">
      <c r="A108" s="6" t="s">
        <v>0</v>
      </c>
      <c r="B108" s="6" t="s">
        <v>9</v>
      </c>
      <c r="C108" s="6" t="s">
        <v>137</v>
      </c>
      <c r="D108" s="6" t="s">
        <v>138</v>
      </c>
      <c r="E108" s="6" t="s">
        <v>97</v>
      </c>
      <c r="F108" s="6" t="s">
        <v>98</v>
      </c>
      <c r="G108" s="6">
        <v>135</v>
      </c>
      <c r="H108" s="6">
        <v>672</v>
      </c>
      <c r="I108" s="6">
        <v>156</v>
      </c>
      <c r="J108" s="6">
        <v>704</v>
      </c>
      <c r="K108" s="6">
        <v>156</v>
      </c>
      <c r="L108" s="6">
        <v>704</v>
      </c>
      <c r="M108" s="6" t="s">
        <v>0</v>
      </c>
      <c r="N108" s="6" t="s">
        <v>9</v>
      </c>
      <c r="O108" s="6" t="s">
        <v>590</v>
      </c>
      <c r="P108" s="6" t="s">
        <v>591</v>
      </c>
      <c r="Q108" s="6" t="s">
        <v>137</v>
      </c>
      <c r="R108" s="6" t="s">
        <v>138</v>
      </c>
      <c r="S108" s="6">
        <v>97.291820000000001</v>
      </c>
      <c r="T108" s="6">
        <v>24.129059999999999</v>
      </c>
      <c r="U108" s="6">
        <v>0</v>
      </c>
      <c r="V108" s="6" t="s">
        <v>98</v>
      </c>
      <c r="W108" s="6">
        <v>919</v>
      </c>
      <c r="X108" s="6" t="s">
        <v>1176</v>
      </c>
      <c r="Y108" s="6">
        <v>13</v>
      </c>
      <c r="Z108" s="6">
        <v>5</v>
      </c>
      <c r="AA108" s="6">
        <v>2015</v>
      </c>
      <c r="AB108" s="6" t="s">
        <v>538</v>
      </c>
      <c r="AC108" s="6"/>
      <c r="AD108" s="6" t="s">
        <v>539</v>
      </c>
      <c r="AE108" s="6"/>
      <c r="AF108" s="6">
        <v>5</v>
      </c>
      <c r="AG108" s="6">
        <v>10</v>
      </c>
      <c r="AH108" s="6">
        <v>2015</v>
      </c>
      <c r="AI108" s="6">
        <v>5</v>
      </c>
      <c r="AJ108" s="6">
        <v>10</v>
      </c>
      <c r="AK108" s="6">
        <v>2015</v>
      </c>
      <c r="AL108" s="6"/>
      <c r="AM108" s="6" t="s">
        <v>540</v>
      </c>
      <c r="AN108" s="6" t="s">
        <v>541</v>
      </c>
      <c r="AO108" s="6">
        <v>27</v>
      </c>
      <c r="AP108" s="6"/>
      <c r="AQ108" s="6"/>
      <c r="AR108" s="6"/>
      <c r="AS108" s="6"/>
      <c r="AT108" s="6"/>
      <c r="AU108" s="6"/>
      <c r="AV108" s="6"/>
      <c r="AW108" s="6"/>
      <c r="AX108" s="6"/>
      <c r="AY108" s="6"/>
      <c r="AZ108" s="6"/>
      <c r="BA108" s="6"/>
      <c r="BB108" s="6"/>
      <c r="BC108" s="6"/>
      <c r="BD108" s="6"/>
      <c r="BE108" s="6"/>
      <c r="BF108" s="6"/>
      <c r="BG108" s="6">
        <v>11</v>
      </c>
      <c r="BH108" s="6">
        <v>2011</v>
      </c>
      <c r="BI108" s="6"/>
      <c r="BJ108" s="6"/>
      <c r="BK108" s="6"/>
      <c r="BL108" s="6"/>
      <c r="BM108" s="6"/>
      <c r="BN108" s="6"/>
      <c r="BO108" s="6"/>
      <c r="BP108" s="6"/>
      <c r="BQ108" s="6"/>
      <c r="BR108" s="6"/>
      <c r="BS108" s="6"/>
      <c r="BT108" s="6" t="b">
        <v>0</v>
      </c>
      <c r="BU108" s="6" t="b">
        <v>1</v>
      </c>
      <c r="BV108" s="6" t="s">
        <v>538</v>
      </c>
      <c r="BW108" s="6" t="s">
        <v>1266</v>
      </c>
      <c r="BX108" s="6" t="s">
        <v>1267</v>
      </c>
      <c r="BY108" s="6" t="b">
        <v>1</v>
      </c>
      <c r="BZ108" s="6" t="s">
        <v>329</v>
      </c>
      <c r="CA108" s="6" t="b">
        <v>1</v>
      </c>
      <c r="CB108" s="6" t="b">
        <v>0</v>
      </c>
      <c r="CC108" s="6" t="b">
        <v>0</v>
      </c>
      <c r="CD108" s="6" t="b">
        <v>1</v>
      </c>
      <c r="CE108" s="6" t="b">
        <v>1</v>
      </c>
      <c r="CF108" s="6" t="b">
        <v>0</v>
      </c>
      <c r="CG108" s="6">
        <v>2</v>
      </c>
      <c r="CH108" s="6">
        <v>6</v>
      </c>
      <c r="CI108" s="6">
        <v>8</v>
      </c>
      <c r="CJ108" s="6">
        <v>1</v>
      </c>
      <c r="CK108" s="6">
        <v>3</v>
      </c>
      <c r="CL108" s="6">
        <v>4</v>
      </c>
      <c r="CM108" s="6">
        <v>156</v>
      </c>
      <c r="CN108" s="6">
        <v>704</v>
      </c>
      <c r="CO108" s="6">
        <v>156</v>
      </c>
      <c r="CP108" s="6"/>
      <c r="CQ108" s="6"/>
      <c r="CR108" s="6"/>
      <c r="CS108" s="6"/>
      <c r="CT108" s="6"/>
      <c r="CU108" s="6"/>
      <c r="CV108" s="6"/>
      <c r="CW108" s="6"/>
      <c r="CX108" s="6" t="b">
        <v>1</v>
      </c>
      <c r="CY108" s="6"/>
      <c r="CZ108" s="6" t="b">
        <v>1</v>
      </c>
      <c r="DA108" s="6"/>
      <c r="DB108" s="6"/>
      <c r="DC108" s="6">
        <v>5</v>
      </c>
      <c r="DD108" s="6">
        <v>2</v>
      </c>
      <c r="DE108" s="6">
        <v>5</v>
      </c>
      <c r="DF108" s="6">
        <v>2</v>
      </c>
      <c r="DG108" s="6">
        <v>1</v>
      </c>
      <c r="DH108" s="6">
        <v>1</v>
      </c>
      <c r="DI108" s="6" t="b">
        <v>1</v>
      </c>
      <c r="DJ108" s="6" t="b">
        <v>1</v>
      </c>
      <c r="DK108" s="6" t="b">
        <v>1</v>
      </c>
      <c r="DL108" s="6" t="b">
        <v>0</v>
      </c>
      <c r="DM108" s="6" t="b">
        <v>1</v>
      </c>
      <c r="DN108" s="6" t="b">
        <v>0</v>
      </c>
      <c r="DO108" s="6" t="b">
        <v>0</v>
      </c>
      <c r="DP108" s="6"/>
      <c r="DQ108" s="6" t="b">
        <v>0</v>
      </c>
      <c r="DR108" s="6"/>
      <c r="DS108" s="6" t="b">
        <v>1</v>
      </c>
      <c r="DT108" s="6">
        <v>5</v>
      </c>
      <c r="DU108" s="6" t="b">
        <v>0</v>
      </c>
      <c r="DV108" s="6"/>
      <c r="DW108" s="6" t="b">
        <v>0</v>
      </c>
      <c r="DX108" s="6"/>
      <c r="DY108" s="6"/>
    </row>
    <row r="109" spans="1:129" x14ac:dyDescent="0.25">
      <c r="A109" s="6" t="s">
        <v>0</v>
      </c>
      <c r="B109" s="6" t="s">
        <v>4</v>
      </c>
      <c r="C109" s="6" t="s">
        <v>263</v>
      </c>
      <c r="D109" s="6" t="s">
        <v>264</v>
      </c>
      <c r="E109" s="6" t="s">
        <v>97</v>
      </c>
      <c r="F109" s="6" t="s">
        <v>125</v>
      </c>
      <c r="G109" s="6">
        <v>22</v>
      </c>
      <c r="H109" s="6">
        <v>101</v>
      </c>
      <c r="I109" s="6">
        <v>18</v>
      </c>
      <c r="J109" s="6">
        <v>91</v>
      </c>
      <c r="K109" s="6">
        <v>22</v>
      </c>
      <c r="L109" s="6">
        <v>103</v>
      </c>
      <c r="M109" s="6" t="s">
        <v>0</v>
      </c>
      <c r="N109" s="6" t="s">
        <v>4</v>
      </c>
      <c r="O109" s="6" t="s">
        <v>558</v>
      </c>
      <c r="P109" s="6" t="s">
        <v>558</v>
      </c>
      <c r="Q109" s="6" t="s">
        <v>263</v>
      </c>
      <c r="R109" s="6" t="s">
        <v>264</v>
      </c>
      <c r="S109" s="6">
        <v>97.2843958974359</v>
      </c>
      <c r="T109" s="6">
        <v>25.374343974359</v>
      </c>
      <c r="U109" s="6">
        <v>0</v>
      </c>
      <c r="V109" s="6" t="s">
        <v>125</v>
      </c>
      <c r="W109" s="6">
        <v>860</v>
      </c>
      <c r="X109" s="6" t="s">
        <v>545</v>
      </c>
      <c r="Y109" s="6">
        <v>13</v>
      </c>
      <c r="Z109" s="6">
        <v>10</v>
      </c>
      <c r="AA109" s="6">
        <v>2015</v>
      </c>
      <c r="AB109" s="6" t="s">
        <v>544</v>
      </c>
      <c r="AC109" s="6"/>
      <c r="AD109" s="6" t="s">
        <v>539</v>
      </c>
      <c r="AE109" s="6"/>
      <c r="AF109" s="6">
        <v>16</v>
      </c>
      <c r="AG109" s="6">
        <v>9</v>
      </c>
      <c r="AH109" s="6">
        <v>2015</v>
      </c>
      <c r="AI109" s="6">
        <v>17</v>
      </c>
      <c r="AJ109" s="6">
        <v>9</v>
      </c>
      <c r="AK109" s="6">
        <v>2015</v>
      </c>
      <c r="AL109" s="6"/>
      <c r="AM109" s="6" t="s">
        <v>588</v>
      </c>
      <c r="AN109" s="6" t="s">
        <v>548</v>
      </c>
      <c r="AO109" s="6"/>
      <c r="AP109" s="6"/>
      <c r="AQ109" s="6"/>
      <c r="AR109" s="6"/>
      <c r="AS109" s="6"/>
      <c r="AT109" s="6"/>
      <c r="AU109" s="6"/>
      <c r="AV109" s="6"/>
      <c r="AW109" s="6"/>
      <c r="AX109" s="6"/>
      <c r="AY109" s="6"/>
      <c r="AZ109" s="6"/>
      <c r="BA109" s="6"/>
      <c r="BB109" s="6"/>
      <c r="BC109" s="6"/>
      <c r="BD109" s="6"/>
      <c r="BE109" s="6"/>
      <c r="BF109" s="6"/>
      <c r="BG109" s="6">
        <v>10</v>
      </c>
      <c r="BH109" s="6">
        <v>2011</v>
      </c>
      <c r="BI109" s="6"/>
      <c r="BJ109" s="6">
        <v>90</v>
      </c>
      <c r="BK109" s="6"/>
      <c r="BL109" s="6"/>
      <c r="BM109" s="6"/>
      <c r="BN109" s="6">
        <v>90</v>
      </c>
      <c r="BO109" s="6"/>
      <c r="BP109" s="6"/>
      <c r="BQ109" s="6" t="s">
        <v>4</v>
      </c>
      <c r="BR109" s="6">
        <v>7</v>
      </c>
      <c r="BS109" s="6"/>
      <c r="BT109" s="6" t="b">
        <v>0</v>
      </c>
      <c r="BU109" s="6" t="b">
        <v>1</v>
      </c>
      <c r="BV109" s="6" t="s">
        <v>545</v>
      </c>
      <c r="BW109" s="6" t="s">
        <v>1268</v>
      </c>
      <c r="BX109" s="6" t="s">
        <v>1269</v>
      </c>
      <c r="BY109" s="6" t="b">
        <v>1</v>
      </c>
      <c r="BZ109" s="6" t="s">
        <v>330</v>
      </c>
      <c r="CA109" s="6" t="b">
        <v>1</v>
      </c>
      <c r="CB109" s="6" t="b">
        <v>0</v>
      </c>
      <c r="CC109" s="6" t="b">
        <v>1</v>
      </c>
      <c r="CD109" s="6" t="b">
        <v>1</v>
      </c>
      <c r="CE109" s="6" t="b">
        <v>1</v>
      </c>
      <c r="CF109" s="6" t="b">
        <v>1</v>
      </c>
      <c r="CG109" s="6"/>
      <c r="CH109" s="6"/>
      <c r="CI109" s="6"/>
      <c r="CJ109" s="6"/>
      <c r="CK109" s="6"/>
      <c r="CL109" s="6"/>
      <c r="CM109" s="6">
        <v>18</v>
      </c>
      <c r="CN109" s="6">
        <v>91</v>
      </c>
      <c r="CO109" s="6">
        <v>22</v>
      </c>
      <c r="CP109" s="6"/>
      <c r="CQ109" s="6"/>
      <c r="CR109" s="6"/>
      <c r="CS109" s="6"/>
      <c r="CT109" s="6"/>
      <c r="CU109" s="6"/>
      <c r="CV109" s="6"/>
      <c r="CW109" s="6"/>
      <c r="CX109" s="6" t="b">
        <v>1</v>
      </c>
      <c r="CY109" s="6"/>
      <c r="CZ109" s="6" t="b">
        <v>1</v>
      </c>
      <c r="DA109" s="6">
        <v>2</v>
      </c>
      <c r="DB109" s="6">
        <v>3</v>
      </c>
      <c r="DC109" s="6">
        <v>1</v>
      </c>
      <c r="DD109" s="6"/>
      <c r="DE109" s="6">
        <v>3</v>
      </c>
      <c r="DF109" s="6">
        <v>3</v>
      </c>
      <c r="DG109" s="6">
        <v>1</v>
      </c>
      <c r="DH109" s="6"/>
      <c r="DI109" s="6" t="b">
        <v>1</v>
      </c>
      <c r="DJ109" s="6" t="b">
        <v>0</v>
      </c>
      <c r="DK109" s="6" t="b">
        <v>1</v>
      </c>
      <c r="DL109" s="6" t="b">
        <v>1</v>
      </c>
      <c r="DM109" s="6" t="b">
        <v>0</v>
      </c>
      <c r="DN109" s="6" t="b">
        <v>1</v>
      </c>
      <c r="DO109" s="6" t="b">
        <v>0</v>
      </c>
      <c r="DP109" s="6"/>
      <c r="DQ109" s="6" t="b">
        <v>0</v>
      </c>
      <c r="DR109" s="6"/>
      <c r="DS109" s="6" t="b">
        <v>0</v>
      </c>
      <c r="DT109" s="6"/>
      <c r="DU109" s="6" t="b">
        <v>0</v>
      </c>
      <c r="DV109" s="6"/>
      <c r="DW109" s="6" t="b">
        <v>1</v>
      </c>
      <c r="DX109" s="6">
        <v>12</v>
      </c>
      <c r="DY109" s="6"/>
    </row>
    <row r="110" spans="1:129" x14ac:dyDescent="0.25">
      <c r="A110" s="6" t="s">
        <v>0</v>
      </c>
      <c r="B110" s="6" t="s">
        <v>4</v>
      </c>
      <c r="C110" s="6" t="s">
        <v>265</v>
      </c>
      <c r="D110" s="6" t="s">
        <v>266</v>
      </c>
      <c r="E110" s="6" t="s">
        <v>97</v>
      </c>
      <c r="F110" s="6" t="s">
        <v>125</v>
      </c>
      <c r="G110" s="6">
        <v>14</v>
      </c>
      <c r="H110" s="6">
        <v>73</v>
      </c>
      <c r="I110" s="6">
        <v>12</v>
      </c>
      <c r="J110" s="6">
        <v>61</v>
      </c>
      <c r="K110" s="6">
        <v>14</v>
      </c>
      <c r="L110" s="6">
        <v>72</v>
      </c>
      <c r="M110" s="6" t="s">
        <v>0</v>
      </c>
      <c r="N110" s="6" t="s">
        <v>4</v>
      </c>
      <c r="O110" s="6" t="s">
        <v>558</v>
      </c>
      <c r="P110" s="6" t="s">
        <v>558</v>
      </c>
      <c r="Q110" s="6" t="s">
        <v>265</v>
      </c>
      <c r="R110" s="6" t="s">
        <v>266</v>
      </c>
      <c r="S110" s="6">
        <v>97.290952037037002</v>
      </c>
      <c r="T110" s="6">
        <v>25.371049444444399</v>
      </c>
      <c r="U110" s="6">
        <v>476</v>
      </c>
      <c r="V110" s="6" t="s">
        <v>125</v>
      </c>
      <c r="W110" s="6">
        <v>862</v>
      </c>
      <c r="X110" s="6" t="s">
        <v>545</v>
      </c>
      <c r="Y110" s="6">
        <v>19</v>
      </c>
      <c r="Z110" s="6">
        <v>10</v>
      </c>
      <c r="AA110" s="6">
        <v>2015</v>
      </c>
      <c r="AB110" s="6" t="s">
        <v>544</v>
      </c>
      <c r="AC110" s="6"/>
      <c r="AD110" s="6" t="s">
        <v>539</v>
      </c>
      <c r="AE110" s="6"/>
      <c r="AF110" s="6">
        <v>16</v>
      </c>
      <c r="AG110" s="6">
        <v>9</v>
      </c>
      <c r="AH110" s="6">
        <v>2015</v>
      </c>
      <c r="AI110" s="6">
        <v>18</v>
      </c>
      <c r="AJ110" s="6">
        <v>9</v>
      </c>
      <c r="AK110" s="6">
        <v>2015</v>
      </c>
      <c r="AL110" s="6"/>
      <c r="AM110" s="6" t="s">
        <v>588</v>
      </c>
      <c r="AN110" s="6" t="s">
        <v>541</v>
      </c>
      <c r="AO110" s="6">
        <v>50</v>
      </c>
      <c r="AP110" s="6"/>
      <c r="AQ110" s="6"/>
      <c r="AR110" s="6"/>
      <c r="AS110" s="6"/>
      <c r="AT110" s="6"/>
      <c r="AU110" s="6"/>
      <c r="AV110" s="6"/>
      <c r="AW110" s="6"/>
      <c r="AX110" s="6"/>
      <c r="AY110" s="6"/>
      <c r="AZ110" s="6"/>
      <c r="BA110" s="6"/>
      <c r="BB110" s="6"/>
      <c r="BC110" s="6"/>
      <c r="BD110" s="6"/>
      <c r="BE110" s="6"/>
      <c r="BF110" s="6"/>
      <c r="BG110" s="6">
        <v>10</v>
      </c>
      <c r="BH110" s="6">
        <v>2011</v>
      </c>
      <c r="BI110" s="6"/>
      <c r="BJ110" s="6">
        <v>90</v>
      </c>
      <c r="BK110" s="6"/>
      <c r="BL110" s="6"/>
      <c r="BM110" s="6"/>
      <c r="BN110" s="6">
        <v>90</v>
      </c>
      <c r="BO110" s="6"/>
      <c r="BP110" s="6"/>
      <c r="BQ110" s="6" t="s">
        <v>559</v>
      </c>
      <c r="BR110" s="6">
        <v>7</v>
      </c>
      <c r="BS110" s="6"/>
      <c r="BT110" s="6" t="b">
        <v>0</v>
      </c>
      <c r="BU110" s="6" t="b">
        <v>1</v>
      </c>
      <c r="BV110" s="6" t="s">
        <v>545</v>
      </c>
      <c r="BW110" s="6" t="s">
        <v>1270</v>
      </c>
      <c r="BX110" s="6" t="s">
        <v>1271</v>
      </c>
      <c r="BY110" s="6" t="b">
        <v>1</v>
      </c>
      <c r="BZ110" s="6" t="s">
        <v>321</v>
      </c>
      <c r="CA110" s="6" t="b">
        <v>1</v>
      </c>
      <c r="CB110" s="6" t="b">
        <v>0</v>
      </c>
      <c r="CC110" s="6" t="b">
        <v>0</v>
      </c>
      <c r="CD110" s="6" t="b">
        <v>1</v>
      </c>
      <c r="CE110" s="6" t="b">
        <v>1</v>
      </c>
      <c r="CF110" s="6" t="b">
        <v>1</v>
      </c>
      <c r="CG110" s="6"/>
      <c r="CH110" s="6"/>
      <c r="CI110" s="6"/>
      <c r="CJ110" s="6"/>
      <c r="CK110" s="6"/>
      <c r="CL110" s="6"/>
      <c r="CM110" s="6">
        <v>12</v>
      </c>
      <c r="CN110" s="6">
        <v>61</v>
      </c>
      <c r="CO110" s="6">
        <v>14</v>
      </c>
      <c r="CP110" s="6"/>
      <c r="CQ110" s="6"/>
      <c r="CR110" s="6"/>
      <c r="CS110" s="6"/>
      <c r="CT110" s="6"/>
      <c r="CU110" s="6"/>
      <c r="CV110" s="6"/>
      <c r="CW110" s="6"/>
      <c r="CX110" s="6" t="b">
        <v>1</v>
      </c>
      <c r="CY110" s="6"/>
      <c r="CZ110" s="6" t="b">
        <v>1</v>
      </c>
      <c r="DA110" s="6">
        <v>1</v>
      </c>
      <c r="DB110" s="6">
        <v>3</v>
      </c>
      <c r="DC110" s="6">
        <v>4</v>
      </c>
      <c r="DD110" s="6">
        <v>1</v>
      </c>
      <c r="DE110" s="6">
        <v>5</v>
      </c>
      <c r="DF110" s="6">
        <v>4</v>
      </c>
      <c r="DG110" s="6">
        <v>2</v>
      </c>
      <c r="DH110" s="6"/>
      <c r="DI110" s="6" t="b">
        <v>1</v>
      </c>
      <c r="DJ110" s="6" t="b">
        <v>1</v>
      </c>
      <c r="DK110" s="6" t="b">
        <v>0</v>
      </c>
      <c r="DL110" s="6" t="b">
        <v>0</v>
      </c>
      <c r="DM110" s="6" t="b">
        <v>0</v>
      </c>
      <c r="DN110" s="6" t="b">
        <v>0</v>
      </c>
      <c r="DO110" s="6" t="b">
        <v>0</v>
      </c>
      <c r="DP110" s="6"/>
      <c r="DQ110" s="6" t="b">
        <v>0</v>
      </c>
      <c r="DR110" s="6"/>
      <c r="DS110" s="6" t="b">
        <v>1</v>
      </c>
      <c r="DT110" s="6">
        <v>1</v>
      </c>
      <c r="DU110" s="6" t="b">
        <v>0</v>
      </c>
      <c r="DV110" s="6"/>
      <c r="DW110" s="6" t="b">
        <v>1</v>
      </c>
      <c r="DX110" s="6">
        <v>11</v>
      </c>
      <c r="DY110" s="6"/>
    </row>
    <row r="111" spans="1:129" x14ac:dyDescent="0.25">
      <c r="A111" s="6" t="s">
        <v>3</v>
      </c>
      <c r="B111" s="6" t="s">
        <v>15</v>
      </c>
      <c r="C111" s="6" t="s">
        <v>798</v>
      </c>
      <c r="D111" s="6" t="s">
        <v>799</v>
      </c>
      <c r="E111" s="6" t="s">
        <v>97</v>
      </c>
      <c r="F111" s="6" t="s">
        <v>125</v>
      </c>
      <c r="G111" s="6">
        <v>51</v>
      </c>
      <c r="H111" s="6">
        <v>260</v>
      </c>
      <c r="I111" s="6">
        <v>51</v>
      </c>
      <c r="J111" s="6">
        <v>263</v>
      </c>
      <c r="K111" s="6">
        <v>51</v>
      </c>
      <c r="L111" s="6">
        <v>263</v>
      </c>
      <c r="M111" s="6" t="s">
        <v>3</v>
      </c>
      <c r="N111" s="6" t="s">
        <v>15</v>
      </c>
      <c r="O111" s="6" t="s">
        <v>659</v>
      </c>
      <c r="P111" s="6" t="s">
        <v>660</v>
      </c>
      <c r="Q111" s="6" t="s">
        <v>798</v>
      </c>
      <c r="R111" s="6" t="s">
        <v>799</v>
      </c>
      <c r="S111" s="6">
        <v>98.220614999999995</v>
      </c>
      <c r="T111" s="6">
        <v>23.400155999999999</v>
      </c>
      <c r="U111" s="6">
        <v>3109</v>
      </c>
      <c r="V111" s="6" t="s">
        <v>125</v>
      </c>
      <c r="W111" s="6">
        <v>981</v>
      </c>
      <c r="X111" s="6" t="s">
        <v>538</v>
      </c>
      <c r="Y111" s="6">
        <v>28</v>
      </c>
      <c r="Z111" s="6">
        <v>11</v>
      </c>
      <c r="AA111" s="6">
        <v>2015</v>
      </c>
      <c r="AB111" s="6" t="s">
        <v>538</v>
      </c>
      <c r="AC111" s="6"/>
      <c r="AD111" s="6" t="s">
        <v>539</v>
      </c>
      <c r="AE111" s="6"/>
      <c r="AF111" s="6">
        <v>12</v>
      </c>
      <c r="AG111" s="6">
        <v>10</v>
      </c>
      <c r="AH111" s="6">
        <v>2015</v>
      </c>
      <c r="AI111" s="6">
        <v>13</v>
      </c>
      <c r="AJ111" s="6">
        <v>10</v>
      </c>
      <c r="AK111" s="6">
        <v>2015</v>
      </c>
      <c r="AL111" s="6"/>
      <c r="AM111" s="6" t="s">
        <v>540</v>
      </c>
      <c r="AN111" s="6" t="s">
        <v>541</v>
      </c>
      <c r="AO111" s="6">
        <v>41</v>
      </c>
      <c r="AP111" s="6"/>
      <c r="AQ111" s="6"/>
      <c r="AR111" s="6"/>
      <c r="AS111" s="6"/>
      <c r="AT111" s="6"/>
      <c r="AU111" s="6"/>
      <c r="AV111" s="6"/>
      <c r="AW111" s="6"/>
      <c r="AX111" s="6"/>
      <c r="AY111" s="6"/>
      <c r="AZ111" s="6"/>
      <c r="BA111" s="6"/>
      <c r="BB111" s="6"/>
      <c r="BC111" s="6"/>
      <c r="BD111" s="6"/>
      <c r="BE111" s="6"/>
      <c r="BF111" s="6"/>
      <c r="BG111" s="6">
        <v>10</v>
      </c>
      <c r="BH111" s="6">
        <v>2011</v>
      </c>
      <c r="BI111" s="6">
        <v>0</v>
      </c>
      <c r="BJ111" s="6">
        <v>3</v>
      </c>
      <c r="BK111" s="6">
        <v>3</v>
      </c>
      <c r="BL111" s="6">
        <v>0</v>
      </c>
      <c r="BM111" s="6">
        <v>0</v>
      </c>
      <c r="BN111" s="6">
        <v>3</v>
      </c>
      <c r="BO111" s="6">
        <v>3</v>
      </c>
      <c r="BP111" s="6">
        <v>0</v>
      </c>
      <c r="BQ111" s="6" t="s">
        <v>15</v>
      </c>
      <c r="BR111" s="6">
        <v>42</v>
      </c>
      <c r="BS111" s="6"/>
      <c r="BT111" s="6" t="b">
        <v>0</v>
      </c>
      <c r="BU111" s="6" t="b">
        <v>1</v>
      </c>
      <c r="BV111" s="6" t="s">
        <v>538</v>
      </c>
      <c r="BW111" s="6" t="s">
        <v>1276</v>
      </c>
      <c r="BX111" s="6" t="s">
        <v>1277</v>
      </c>
      <c r="BY111" s="6" t="b">
        <v>1</v>
      </c>
      <c r="BZ111" s="6" t="s">
        <v>321</v>
      </c>
      <c r="CA111" s="6" t="b">
        <v>1</v>
      </c>
      <c r="CB111" s="6" t="b">
        <v>0</v>
      </c>
      <c r="CC111" s="6" t="b">
        <v>0</v>
      </c>
      <c r="CD111" s="6" t="b">
        <v>1</v>
      </c>
      <c r="CE111" s="6" t="b">
        <v>1</v>
      </c>
      <c r="CF111" s="6" t="b">
        <v>1</v>
      </c>
      <c r="CG111" s="6">
        <v>1</v>
      </c>
      <c r="CH111" s="6">
        <v>2</v>
      </c>
      <c r="CI111" s="6">
        <v>3</v>
      </c>
      <c r="CJ111" s="6">
        <v>1</v>
      </c>
      <c r="CK111" s="6"/>
      <c r="CL111" s="6">
        <v>1</v>
      </c>
      <c r="CM111" s="6">
        <v>51</v>
      </c>
      <c r="CN111" s="6">
        <v>263</v>
      </c>
      <c r="CO111" s="6">
        <v>51</v>
      </c>
      <c r="CP111" s="6"/>
      <c r="CQ111" s="6"/>
      <c r="CR111" s="6"/>
      <c r="CS111" s="6"/>
      <c r="CT111" s="6"/>
      <c r="CU111" s="6"/>
      <c r="CV111" s="6"/>
      <c r="CW111" s="6"/>
      <c r="CX111" s="6" t="b">
        <v>1</v>
      </c>
      <c r="CY111" s="6"/>
      <c r="CZ111" s="6" t="b">
        <v>1</v>
      </c>
      <c r="DA111" s="6">
        <v>3</v>
      </c>
      <c r="DB111" s="6">
        <v>2</v>
      </c>
      <c r="DC111" s="6">
        <v>7</v>
      </c>
      <c r="DD111" s="6">
        <v>4</v>
      </c>
      <c r="DE111" s="6">
        <v>10</v>
      </c>
      <c r="DF111" s="6">
        <v>6</v>
      </c>
      <c r="DG111" s="6">
        <v>1</v>
      </c>
      <c r="DH111" s="6"/>
      <c r="DI111" s="6" t="b">
        <v>1</v>
      </c>
      <c r="DJ111" s="6" t="b">
        <v>1</v>
      </c>
      <c r="DK111" s="6" t="b">
        <v>1</v>
      </c>
      <c r="DL111" s="6" t="b">
        <v>0</v>
      </c>
      <c r="DM111" s="6" t="b">
        <v>1</v>
      </c>
      <c r="DN111" s="6" t="b">
        <v>0</v>
      </c>
      <c r="DO111" s="6" t="b">
        <v>0</v>
      </c>
      <c r="DP111" s="6"/>
      <c r="DQ111" s="6" t="b">
        <v>0</v>
      </c>
      <c r="DR111" s="6"/>
      <c r="DS111" s="6" t="b">
        <v>1</v>
      </c>
      <c r="DT111" s="6">
        <v>1</v>
      </c>
      <c r="DU111" s="6" t="b">
        <v>0</v>
      </c>
      <c r="DV111" s="6"/>
      <c r="DW111" s="6" t="b">
        <v>0</v>
      </c>
      <c r="DX111" s="6"/>
      <c r="DY111" s="6"/>
    </row>
    <row r="112" spans="1:129" x14ac:dyDescent="0.25">
      <c r="A112" s="6" t="s">
        <v>3</v>
      </c>
      <c r="B112" s="6" t="s">
        <v>15</v>
      </c>
      <c r="C112" s="6" t="s">
        <v>234</v>
      </c>
      <c r="D112" s="6" t="s">
        <v>1060</v>
      </c>
      <c r="E112" s="6" t="s">
        <v>97</v>
      </c>
      <c r="F112" s="6" t="s">
        <v>132</v>
      </c>
      <c r="G112" s="6">
        <v>21</v>
      </c>
      <c r="H112" s="6">
        <v>107</v>
      </c>
      <c r="I112" s="6">
        <v>22</v>
      </c>
      <c r="J112" s="6">
        <v>108</v>
      </c>
      <c r="K112" s="6">
        <v>22</v>
      </c>
      <c r="L112" s="6">
        <v>0</v>
      </c>
      <c r="M112" s="6" t="s">
        <v>3</v>
      </c>
      <c r="N112" s="6" t="s">
        <v>15</v>
      </c>
      <c r="O112" s="6" t="s">
        <v>659</v>
      </c>
      <c r="P112" s="6" t="s">
        <v>660</v>
      </c>
      <c r="Q112" s="6" t="s">
        <v>234</v>
      </c>
      <c r="R112" s="6" t="s">
        <v>1060</v>
      </c>
      <c r="S112" s="6"/>
      <c r="T112" s="6"/>
      <c r="U112" s="6"/>
      <c r="V112" s="6" t="s">
        <v>132</v>
      </c>
      <c r="W112" s="6">
        <v>810</v>
      </c>
      <c r="X112" s="6" t="s">
        <v>1193</v>
      </c>
      <c r="Y112" s="6">
        <v>13</v>
      </c>
      <c r="Z112" s="6">
        <v>10</v>
      </c>
      <c r="AA112" s="6">
        <v>2015</v>
      </c>
      <c r="AB112" s="6" t="s">
        <v>654</v>
      </c>
      <c r="AC112" s="6"/>
      <c r="AD112" s="6" t="s">
        <v>589</v>
      </c>
      <c r="AE112" s="6"/>
      <c r="AF112" s="6">
        <v>30</v>
      </c>
      <c r="AG112" s="6">
        <v>9</v>
      </c>
      <c r="AH112" s="6">
        <v>2015</v>
      </c>
      <c r="AI112" s="6">
        <v>30</v>
      </c>
      <c r="AJ112" s="6">
        <v>9</v>
      </c>
      <c r="AK112" s="6">
        <v>2015</v>
      </c>
      <c r="AL112" s="6"/>
      <c r="AM112" s="6" t="s">
        <v>540</v>
      </c>
      <c r="AN112" s="6" t="s">
        <v>541</v>
      </c>
      <c r="AO112" s="6">
        <v>53</v>
      </c>
      <c r="AP112" s="6"/>
      <c r="AQ112" s="6"/>
      <c r="AR112" s="6"/>
      <c r="AS112" s="6"/>
      <c r="AT112" s="6"/>
      <c r="AU112" s="6"/>
      <c r="AV112" s="6"/>
      <c r="AW112" s="6"/>
      <c r="AX112" s="6"/>
      <c r="AY112" s="6"/>
      <c r="AZ112" s="6"/>
      <c r="BA112" s="6"/>
      <c r="BB112" s="6"/>
      <c r="BC112" s="6"/>
      <c r="BD112" s="6"/>
      <c r="BE112" s="6"/>
      <c r="BF112" s="6"/>
      <c r="BG112" s="6">
        <v>9</v>
      </c>
      <c r="BH112" s="6">
        <v>2011</v>
      </c>
      <c r="BI112" s="6">
        <v>1440</v>
      </c>
      <c r="BJ112" s="6">
        <v>192</v>
      </c>
      <c r="BK112" s="6">
        <v>192</v>
      </c>
      <c r="BL112" s="6"/>
      <c r="BM112" s="6">
        <v>1440</v>
      </c>
      <c r="BN112" s="6">
        <v>192</v>
      </c>
      <c r="BO112" s="6">
        <v>192</v>
      </c>
      <c r="BP112" s="6"/>
      <c r="BQ112" s="6" t="s">
        <v>1061</v>
      </c>
      <c r="BR112" s="6">
        <v>18</v>
      </c>
      <c r="BS112" s="6"/>
      <c r="BT112" s="6" t="b">
        <v>0</v>
      </c>
      <c r="BU112" s="6" t="b">
        <v>0</v>
      </c>
      <c r="BV112" s="6" t="s">
        <v>654</v>
      </c>
      <c r="BW112" s="6" t="s">
        <v>1278</v>
      </c>
      <c r="BX112" s="6" t="s">
        <v>1279</v>
      </c>
      <c r="BY112" s="6" t="b">
        <v>1</v>
      </c>
      <c r="BZ112" s="6" t="s">
        <v>321</v>
      </c>
      <c r="CA112" s="6" t="b">
        <v>0</v>
      </c>
      <c r="CB112" s="6" t="b">
        <v>1</v>
      </c>
      <c r="CC112" s="6" t="b">
        <v>0</v>
      </c>
      <c r="CD112" s="6" t="b">
        <v>1</v>
      </c>
      <c r="CE112" s="6" t="b">
        <v>1</v>
      </c>
      <c r="CF112" s="6" t="b">
        <v>1</v>
      </c>
      <c r="CG112" s="6"/>
      <c r="CH112" s="6"/>
      <c r="CI112" s="6"/>
      <c r="CJ112" s="6"/>
      <c r="CK112" s="6"/>
      <c r="CL112" s="6"/>
      <c r="CM112" s="6">
        <v>22</v>
      </c>
      <c r="CN112" s="6">
        <v>108</v>
      </c>
      <c r="CO112" s="6">
        <v>22</v>
      </c>
      <c r="CP112" s="6"/>
      <c r="CQ112" s="6">
        <v>1</v>
      </c>
      <c r="CR112" s="6" t="s">
        <v>324</v>
      </c>
      <c r="CS112" s="6"/>
      <c r="CT112" s="6">
        <v>1</v>
      </c>
      <c r="CU112" s="6">
        <v>2</v>
      </c>
      <c r="CV112" s="6" t="s">
        <v>324</v>
      </c>
      <c r="CW112" s="6"/>
      <c r="CX112" s="6" t="b">
        <v>1</v>
      </c>
      <c r="CY112" s="6">
        <v>1</v>
      </c>
      <c r="CZ112" s="6" t="b">
        <v>1</v>
      </c>
      <c r="DA112" s="6">
        <v>1</v>
      </c>
      <c r="DB112" s="6">
        <v>4</v>
      </c>
      <c r="DC112" s="6"/>
      <c r="DD112" s="6"/>
      <c r="DE112" s="6">
        <v>1</v>
      </c>
      <c r="DF112" s="6">
        <v>4</v>
      </c>
      <c r="DG112" s="6"/>
      <c r="DH112" s="6"/>
      <c r="DI112" s="6" t="b">
        <v>1</v>
      </c>
      <c r="DJ112" s="6" t="b">
        <v>1</v>
      </c>
      <c r="DK112" s="6" t="b">
        <v>0</v>
      </c>
      <c r="DL112" s="6" t="b">
        <v>0</v>
      </c>
      <c r="DM112" s="6" t="b">
        <v>0</v>
      </c>
      <c r="DN112" s="6" t="b">
        <v>0</v>
      </c>
      <c r="DO112" s="6" t="b">
        <v>0</v>
      </c>
      <c r="DP112" s="6"/>
      <c r="DQ112" s="6" t="b">
        <v>0</v>
      </c>
      <c r="DR112" s="6"/>
      <c r="DS112" s="6" t="b">
        <v>1</v>
      </c>
      <c r="DT112" s="6">
        <v>3</v>
      </c>
      <c r="DU112" s="6" t="b">
        <v>1</v>
      </c>
      <c r="DV112" s="6">
        <v>2</v>
      </c>
      <c r="DW112" s="6" t="b">
        <v>0</v>
      </c>
      <c r="DX112" s="6"/>
      <c r="DY112" s="6"/>
    </row>
    <row r="113" spans="1:129" x14ac:dyDescent="0.25">
      <c r="A113" s="6" t="s">
        <v>3</v>
      </c>
      <c r="B113" s="6" t="s">
        <v>17</v>
      </c>
      <c r="C113" s="6" t="s">
        <v>767</v>
      </c>
      <c r="D113" s="6" t="s">
        <v>768</v>
      </c>
      <c r="E113" s="6" t="s">
        <v>97</v>
      </c>
      <c r="F113" s="6" t="s">
        <v>98</v>
      </c>
      <c r="G113" s="6">
        <v>61</v>
      </c>
      <c r="H113" s="6">
        <v>264</v>
      </c>
      <c r="I113" s="6">
        <v>55</v>
      </c>
      <c r="J113" s="6">
        <v>251</v>
      </c>
      <c r="K113" s="6">
        <v>55</v>
      </c>
      <c r="L113" s="6">
        <v>251</v>
      </c>
      <c r="M113" s="6" t="s">
        <v>3</v>
      </c>
      <c r="N113" s="6" t="s">
        <v>17</v>
      </c>
      <c r="O113" s="6" t="s">
        <v>657</v>
      </c>
      <c r="P113" s="6" t="s">
        <v>769</v>
      </c>
      <c r="Q113" s="6" t="s">
        <v>767</v>
      </c>
      <c r="R113" s="6" t="s">
        <v>768</v>
      </c>
      <c r="S113" s="6"/>
      <c r="T113" s="6"/>
      <c r="U113" s="6"/>
      <c r="V113" s="6" t="s">
        <v>98</v>
      </c>
      <c r="W113" s="6">
        <v>980</v>
      </c>
      <c r="X113" s="6" t="s">
        <v>538</v>
      </c>
      <c r="Y113" s="6">
        <v>28</v>
      </c>
      <c r="Z113" s="6">
        <v>10</v>
      </c>
      <c r="AA113" s="6">
        <v>2015</v>
      </c>
      <c r="AB113" s="6" t="s">
        <v>538</v>
      </c>
      <c r="AC113" s="6"/>
      <c r="AD113" s="6" t="s">
        <v>539</v>
      </c>
      <c r="AE113" s="6"/>
      <c r="AF113" s="6">
        <v>27</v>
      </c>
      <c r="AG113" s="6">
        <v>10</v>
      </c>
      <c r="AH113" s="6">
        <v>2015</v>
      </c>
      <c r="AI113" s="6">
        <v>27</v>
      </c>
      <c r="AJ113" s="6">
        <v>10</v>
      </c>
      <c r="AK113" s="6">
        <v>2015</v>
      </c>
      <c r="AL113" s="6"/>
      <c r="AM113" s="6" t="s">
        <v>588</v>
      </c>
      <c r="AN113" s="6" t="s">
        <v>541</v>
      </c>
      <c r="AO113" s="6">
        <v>26</v>
      </c>
      <c r="AP113" s="6"/>
      <c r="AQ113" s="6"/>
      <c r="AR113" s="6"/>
      <c r="AS113" s="6"/>
      <c r="AT113" s="6"/>
      <c r="AU113" s="6"/>
      <c r="AV113" s="6"/>
      <c r="AW113" s="6"/>
      <c r="AX113" s="6"/>
      <c r="AY113" s="6"/>
      <c r="AZ113" s="6"/>
      <c r="BA113" s="6"/>
      <c r="BB113" s="6"/>
      <c r="BC113" s="6"/>
      <c r="BD113" s="6"/>
      <c r="BE113" s="6"/>
      <c r="BF113" s="6"/>
      <c r="BG113" s="6">
        <v>3</v>
      </c>
      <c r="BH113" s="6">
        <v>2014</v>
      </c>
      <c r="BI113" s="6"/>
      <c r="BJ113" s="6"/>
      <c r="BK113" s="6"/>
      <c r="BL113" s="6"/>
      <c r="BM113" s="6"/>
      <c r="BN113" s="6"/>
      <c r="BO113" s="6"/>
      <c r="BP113" s="6"/>
      <c r="BQ113" s="6"/>
      <c r="BR113" s="6">
        <v>0</v>
      </c>
      <c r="BS113" s="6"/>
      <c r="BT113" s="6" t="b">
        <v>0</v>
      </c>
      <c r="BU113" s="6" t="b">
        <v>1</v>
      </c>
      <c r="BV113" s="6" t="s">
        <v>538</v>
      </c>
      <c r="BW113" s="6" t="s">
        <v>1280</v>
      </c>
      <c r="BX113" s="6" t="s">
        <v>770</v>
      </c>
      <c r="BY113" s="6" t="b">
        <v>1</v>
      </c>
      <c r="BZ113" s="6" t="s">
        <v>321</v>
      </c>
      <c r="CA113" s="6" t="b">
        <v>1</v>
      </c>
      <c r="CB113" s="6" t="b">
        <v>0</v>
      </c>
      <c r="CC113" s="6" t="b">
        <v>0</v>
      </c>
      <c r="CD113" s="6" t="b">
        <v>1</v>
      </c>
      <c r="CE113" s="6" t="b">
        <v>1</v>
      </c>
      <c r="CF113" s="6" t="b">
        <v>1</v>
      </c>
      <c r="CG113" s="6">
        <v>1</v>
      </c>
      <c r="CH113" s="6">
        <v>1</v>
      </c>
      <c r="CI113" s="6">
        <v>2</v>
      </c>
      <c r="CJ113" s="6"/>
      <c r="CK113" s="6"/>
      <c r="CL113" s="6"/>
      <c r="CM113" s="6">
        <v>55</v>
      </c>
      <c r="CN113" s="6">
        <v>251</v>
      </c>
      <c r="CO113" s="6">
        <v>55</v>
      </c>
      <c r="CP113" s="6"/>
      <c r="CQ113" s="6"/>
      <c r="CR113" s="6"/>
      <c r="CS113" s="6"/>
      <c r="CT113" s="6"/>
      <c r="CU113" s="6"/>
      <c r="CV113" s="6"/>
      <c r="CW113" s="6"/>
      <c r="CX113" s="6" t="b">
        <v>1</v>
      </c>
      <c r="CY113" s="6"/>
      <c r="CZ113" s="6" t="b">
        <v>1</v>
      </c>
      <c r="DA113" s="6"/>
      <c r="DB113" s="6"/>
      <c r="DC113" s="6"/>
      <c r="DD113" s="6"/>
      <c r="DE113" s="6"/>
      <c r="DF113" s="6"/>
      <c r="DG113" s="6"/>
      <c r="DH113" s="6"/>
      <c r="DI113" s="6" t="b">
        <v>1</v>
      </c>
      <c r="DJ113" s="6" t="b">
        <v>1</v>
      </c>
      <c r="DK113" s="6" t="b">
        <v>1</v>
      </c>
      <c r="DL113" s="6" t="b">
        <v>0</v>
      </c>
      <c r="DM113" s="6" t="b">
        <v>0</v>
      </c>
      <c r="DN113" s="6" t="b">
        <v>0</v>
      </c>
      <c r="DO113" s="6" t="b">
        <v>0</v>
      </c>
      <c r="DP113" s="6"/>
      <c r="DQ113" s="6" t="b">
        <v>0</v>
      </c>
      <c r="DR113" s="6"/>
      <c r="DS113" s="6" t="b">
        <v>1</v>
      </c>
      <c r="DT113" s="6"/>
      <c r="DU113" s="6" t="b">
        <v>0</v>
      </c>
      <c r="DV113" s="6"/>
      <c r="DW113" s="6" t="b">
        <v>0</v>
      </c>
      <c r="DX113" s="6"/>
      <c r="DY113" s="6"/>
    </row>
    <row r="114" spans="1:129" x14ac:dyDescent="0.25">
      <c r="A114" s="6" t="s">
        <v>3</v>
      </c>
      <c r="B114" s="6" t="s">
        <v>17</v>
      </c>
      <c r="C114" s="6" t="s">
        <v>232</v>
      </c>
      <c r="D114" s="6" t="s">
        <v>233</v>
      </c>
      <c r="E114" s="6" t="s">
        <v>97</v>
      </c>
      <c r="F114" s="6" t="s">
        <v>98</v>
      </c>
      <c r="G114" s="6">
        <v>30</v>
      </c>
      <c r="H114" s="6">
        <v>188</v>
      </c>
      <c r="I114" s="6">
        <v>24</v>
      </c>
      <c r="J114" s="6">
        <v>112</v>
      </c>
      <c r="K114" s="6">
        <v>24</v>
      </c>
      <c r="L114" s="6">
        <v>112</v>
      </c>
      <c r="M114" s="6" t="s">
        <v>3</v>
      </c>
      <c r="N114" s="6" t="s">
        <v>17</v>
      </c>
      <c r="O114" s="6" t="s">
        <v>657</v>
      </c>
      <c r="P114" s="6" t="s">
        <v>658</v>
      </c>
      <c r="Q114" s="6" t="s">
        <v>232</v>
      </c>
      <c r="R114" s="6" t="s">
        <v>233</v>
      </c>
      <c r="S114" s="6">
        <v>97.911647000000002</v>
      </c>
      <c r="T114" s="6">
        <v>24.006789000000001</v>
      </c>
      <c r="U114" s="6">
        <v>814</v>
      </c>
      <c r="V114" s="6" t="s">
        <v>98</v>
      </c>
      <c r="W114" s="6">
        <v>809</v>
      </c>
      <c r="X114" s="6" t="s">
        <v>1193</v>
      </c>
      <c r="Y114" s="6">
        <v>13</v>
      </c>
      <c r="Z114" s="6">
        <v>9</v>
      </c>
      <c r="AA114" s="6">
        <v>2015</v>
      </c>
      <c r="AB114" s="6" t="s">
        <v>654</v>
      </c>
      <c r="AC114" s="6"/>
      <c r="AD114" s="6" t="s">
        <v>539</v>
      </c>
      <c r="AE114" s="6"/>
      <c r="AF114" s="6">
        <v>8</v>
      </c>
      <c r="AG114" s="6">
        <v>10</v>
      </c>
      <c r="AH114" s="6">
        <v>2015</v>
      </c>
      <c r="AI114" s="6">
        <v>8</v>
      </c>
      <c r="AJ114" s="6">
        <v>10</v>
      </c>
      <c r="AK114" s="6">
        <v>2015</v>
      </c>
      <c r="AL114" s="6"/>
      <c r="AM114" s="6" t="s">
        <v>588</v>
      </c>
      <c r="AN114" s="6" t="s">
        <v>548</v>
      </c>
      <c r="AO114" s="6">
        <v>24</v>
      </c>
      <c r="AP114" s="6"/>
      <c r="AQ114" s="6"/>
      <c r="AR114" s="6"/>
      <c r="AS114" s="6"/>
      <c r="AT114" s="6"/>
      <c r="AU114" s="6"/>
      <c r="AV114" s="6"/>
      <c r="AW114" s="6"/>
      <c r="AX114" s="6"/>
      <c r="AY114" s="6"/>
      <c r="AZ114" s="6"/>
      <c r="BA114" s="6"/>
      <c r="BB114" s="6"/>
      <c r="BC114" s="6"/>
      <c r="BD114" s="6"/>
      <c r="BE114" s="6"/>
      <c r="BF114" s="6"/>
      <c r="BG114" s="6">
        <v>5</v>
      </c>
      <c r="BH114" s="6">
        <v>2014</v>
      </c>
      <c r="BI114" s="6"/>
      <c r="BJ114" s="6"/>
      <c r="BK114" s="6"/>
      <c r="BL114" s="6"/>
      <c r="BM114" s="6"/>
      <c r="BN114" s="6"/>
      <c r="BO114" s="6"/>
      <c r="BP114" s="6"/>
      <c r="BQ114" s="6"/>
      <c r="BR114" s="6"/>
      <c r="BS114" s="6"/>
      <c r="BT114" s="6" t="b">
        <v>0</v>
      </c>
      <c r="BU114" s="6" t="b">
        <v>1</v>
      </c>
      <c r="BV114" s="6" t="s">
        <v>654</v>
      </c>
      <c r="BW114" s="6" t="s">
        <v>1281</v>
      </c>
      <c r="BX114" s="6"/>
      <c r="BY114" s="6" t="b">
        <v>1</v>
      </c>
      <c r="BZ114" s="6" t="s">
        <v>321</v>
      </c>
      <c r="CA114" s="6" t="b">
        <v>0</v>
      </c>
      <c r="CB114" s="6" t="b">
        <v>0</v>
      </c>
      <c r="CC114" s="6" t="b">
        <v>0</v>
      </c>
      <c r="CD114" s="6" t="b">
        <v>1</v>
      </c>
      <c r="CE114" s="6" t="b">
        <v>1</v>
      </c>
      <c r="CF114" s="6" t="b">
        <v>1</v>
      </c>
      <c r="CG114" s="6"/>
      <c r="CH114" s="6">
        <v>1</v>
      </c>
      <c r="CI114" s="6">
        <v>1</v>
      </c>
      <c r="CJ114" s="6"/>
      <c r="CK114" s="6"/>
      <c r="CL114" s="6"/>
      <c r="CM114" s="6">
        <v>24</v>
      </c>
      <c r="CN114" s="6">
        <v>112</v>
      </c>
      <c r="CO114" s="6">
        <v>24</v>
      </c>
      <c r="CP114" s="6"/>
      <c r="CQ114" s="6"/>
      <c r="CR114" s="6"/>
      <c r="CS114" s="6"/>
      <c r="CT114" s="6"/>
      <c r="CU114" s="6">
        <v>2</v>
      </c>
      <c r="CV114" s="6" t="s">
        <v>322</v>
      </c>
      <c r="CW114" s="6"/>
      <c r="CX114" s="6" t="b">
        <v>1</v>
      </c>
      <c r="CY114" s="6"/>
      <c r="CZ114" s="6" t="b">
        <v>1</v>
      </c>
      <c r="DA114" s="6">
        <v>1</v>
      </c>
      <c r="DB114" s="6">
        <v>4</v>
      </c>
      <c r="DC114" s="6"/>
      <c r="DD114" s="6"/>
      <c r="DE114" s="6"/>
      <c r="DF114" s="6"/>
      <c r="DG114" s="6"/>
      <c r="DH114" s="6"/>
      <c r="DI114" s="6" t="b">
        <v>1</v>
      </c>
      <c r="DJ114" s="6" t="b">
        <v>0</v>
      </c>
      <c r="DK114" s="6" t="b">
        <v>0</v>
      </c>
      <c r="DL114" s="6" t="b">
        <v>1</v>
      </c>
      <c r="DM114" s="6" t="b">
        <v>0</v>
      </c>
      <c r="DN114" s="6" t="b">
        <v>0</v>
      </c>
      <c r="DO114" s="6" t="b">
        <v>0</v>
      </c>
      <c r="DP114" s="6"/>
      <c r="DQ114" s="6" t="b">
        <v>0</v>
      </c>
      <c r="DR114" s="6"/>
      <c r="DS114" s="6" t="b">
        <v>1</v>
      </c>
      <c r="DT114" s="6">
        <v>2</v>
      </c>
      <c r="DU114" s="6" t="b">
        <v>0</v>
      </c>
      <c r="DV114" s="6"/>
      <c r="DW114" s="6" t="b">
        <v>0</v>
      </c>
      <c r="DX114" s="6"/>
      <c r="DY114" s="6"/>
    </row>
    <row r="115" spans="1:129" x14ac:dyDescent="0.25">
      <c r="A115" s="6" t="s">
        <v>0</v>
      </c>
      <c r="B115" s="6" t="s">
        <v>7</v>
      </c>
      <c r="C115" s="6" t="s">
        <v>730</v>
      </c>
      <c r="D115" s="6" t="s">
        <v>731</v>
      </c>
      <c r="E115" s="6" t="s">
        <v>97</v>
      </c>
      <c r="F115" s="6" t="s">
        <v>98</v>
      </c>
      <c r="G115" s="6">
        <v>23</v>
      </c>
      <c r="H115" s="6">
        <v>83</v>
      </c>
      <c r="I115" s="6">
        <v>23</v>
      </c>
      <c r="J115" s="6">
        <v>85</v>
      </c>
      <c r="K115" s="6">
        <v>23</v>
      </c>
      <c r="L115" s="6">
        <v>78</v>
      </c>
      <c r="M115" s="6" t="s">
        <v>0</v>
      </c>
      <c r="N115" s="6" t="s">
        <v>7</v>
      </c>
      <c r="O115" s="6" t="s">
        <v>577</v>
      </c>
      <c r="P115" s="6" t="s">
        <v>582</v>
      </c>
      <c r="Q115" s="6" t="s">
        <v>730</v>
      </c>
      <c r="R115" s="6" t="s">
        <v>731</v>
      </c>
      <c r="S115" s="6">
        <v>97.234200000000001</v>
      </c>
      <c r="T115" s="6">
        <v>24.253067000000001</v>
      </c>
      <c r="U115" s="6">
        <v>0</v>
      </c>
      <c r="V115" s="6" t="s">
        <v>98</v>
      </c>
      <c r="W115" s="6">
        <v>814</v>
      </c>
      <c r="X115" s="6" t="s">
        <v>1216</v>
      </c>
      <c r="Y115" s="6">
        <v>15</v>
      </c>
      <c r="Z115" s="6">
        <v>9</v>
      </c>
      <c r="AA115" s="6">
        <v>2015</v>
      </c>
      <c r="AB115" s="6" t="s">
        <v>544</v>
      </c>
      <c r="AC115" s="6"/>
      <c r="AD115" s="6" t="s">
        <v>539</v>
      </c>
      <c r="AE115" s="6"/>
      <c r="AF115" s="6">
        <v>14</v>
      </c>
      <c r="AG115" s="6">
        <v>9</v>
      </c>
      <c r="AH115" s="6">
        <v>2015</v>
      </c>
      <c r="AI115" s="6">
        <v>15</v>
      </c>
      <c r="AJ115" s="6">
        <v>9</v>
      </c>
      <c r="AK115" s="6">
        <v>2015</v>
      </c>
      <c r="AL115" s="6"/>
      <c r="AM115" s="6" t="s">
        <v>540</v>
      </c>
      <c r="AN115" s="6" t="s">
        <v>541</v>
      </c>
      <c r="AO115" s="6">
        <v>54</v>
      </c>
      <c r="AP115" s="6"/>
      <c r="AQ115" s="6"/>
      <c r="AR115" s="6"/>
      <c r="AS115" s="6"/>
      <c r="AT115" s="6"/>
      <c r="AU115" s="6"/>
      <c r="AV115" s="6"/>
      <c r="AW115" s="6"/>
      <c r="AX115" s="6"/>
      <c r="AY115" s="6"/>
      <c r="AZ115" s="6"/>
      <c r="BA115" s="6"/>
      <c r="BB115" s="6"/>
      <c r="BC115" s="6"/>
      <c r="BD115" s="6"/>
      <c r="BE115" s="6"/>
      <c r="BF115" s="6"/>
      <c r="BG115" s="6">
        <v>10</v>
      </c>
      <c r="BH115" s="6">
        <v>2011</v>
      </c>
      <c r="BI115" s="6"/>
      <c r="BJ115" s="6"/>
      <c r="BK115" s="6"/>
      <c r="BL115" s="6"/>
      <c r="BM115" s="6"/>
      <c r="BN115" s="6"/>
      <c r="BO115" s="6"/>
      <c r="BP115" s="6"/>
      <c r="BQ115" s="6"/>
      <c r="BR115" s="6"/>
      <c r="BS115" s="6"/>
      <c r="BT115" s="6" t="b">
        <v>0</v>
      </c>
      <c r="BU115" s="6" t="b">
        <v>1</v>
      </c>
      <c r="BV115" s="6" t="s">
        <v>545</v>
      </c>
      <c r="BW115" s="6" t="s">
        <v>1282</v>
      </c>
      <c r="BX115" s="6" t="s">
        <v>732</v>
      </c>
      <c r="BY115" s="6" t="b">
        <v>1</v>
      </c>
      <c r="BZ115" s="6" t="s">
        <v>321</v>
      </c>
      <c r="CA115" s="6" t="b">
        <v>1</v>
      </c>
      <c r="CB115" s="6" t="b">
        <v>0</v>
      </c>
      <c r="CC115" s="6" t="b">
        <v>0</v>
      </c>
      <c r="CD115" s="6" t="b">
        <v>1</v>
      </c>
      <c r="CE115" s="6" t="b">
        <v>1</v>
      </c>
      <c r="CF115" s="6" t="b">
        <v>1</v>
      </c>
      <c r="CG115" s="6"/>
      <c r="CH115" s="6"/>
      <c r="CI115" s="6"/>
      <c r="CJ115" s="6"/>
      <c r="CK115" s="6"/>
      <c r="CL115" s="6"/>
      <c r="CM115" s="6">
        <v>23</v>
      </c>
      <c r="CN115" s="6">
        <v>85</v>
      </c>
      <c r="CO115" s="6">
        <v>23</v>
      </c>
      <c r="CP115" s="6"/>
      <c r="CQ115" s="6"/>
      <c r="CR115" s="6"/>
      <c r="CS115" s="6"/>
      <c r="CT115" s="6"/>
      <c r="CU115" s="6"/>
      <c r="CV115" s="6"/>
      <c r="CW115" s="6"/>
      <c r="CX115" s="6" t="b">
        <v>1</v>
      </c>
      <c r="CY115" s="6"/>
      <c r="CZ115" s="6" t="b">
        <v>1</v>
      </c>
      <c r="DA115" s="6"/>
      <c r="DB115" s="6">
        <v>1</v>
      </c>
      <c r="DC115" s="6">
        <v>6</v>
      </c>
      <c r="DD115" s="6">
        <v>2</v>
      </c>
      <c r="DE115" s="6">
        <v>6</v>
      </c>
      <c r="DF115" s="6">
        <v>3</v>
      </c>
      <c r="DG115" s="6"/>
      <c r="DH115" s="6"/>
      <c r="DI115" s="6" t="b">
        <v>1</v>
      </c>
      <c r="DJ115" s="6" t="b">
        <v>1</v>
      </c>
      <c r="DK115" s="6" t="b">
        <v>0</v>
      </c>
      <c r="DL115" s="6" t="b">
        <v>0</v>
      </c>
      <c r="DM115" s="6" t="b">
        <v>0</v>
      </c>
      <c r="DN115" s="6" t="b">
        <v>0</v>
      </c>
      <c r="DO115" s="6" t="b">
        <v>0</v>
      </c>
      <c r="DP115" s="6"/>
      <c r="DQ115" s="6" t="b">
        <v>0</v>
      </c>
      <c r="DR115" s="6"/>
      <c r="DS115" s="6" t="b">
        <v>1</v>
      </c>
      <c r="DT115" s="6">
        <v>1</v>
      </c>
      <c r="DU115" s="6" t="b">
        <v>1</v>
      </c>
      <c r="DV115" s="6">
        <v>13</v>
      </c>
      <c r="DW115" s="6" t="b">
        <v>1</v>
      </c>
      <c r="DX115" s="6">
        <v>9</v>
      </c>
      <c r="DY115" s="6"/>
    </row>
    <row r="116" spans="1:129" x14ac:dyDescent="0.25">
      <c r="A116" s="6" t="s">
        <v>3</v>
      </c>
      <c r="B116" s="6" t="s">
        <v>14</v>
      </c>
      <c r="C116" s="6" t="s">
        <v>776</v>
      </c>
      <c r="D116" s="6" t="s">
        <v>777</v>
      </c>
      <c r="E116" s="6" t="s">
        <v>97</v>
      </c>
      <c r="F116" s="6" t="s">
        <v>98</v>
      </c>
      <c r="G116" s="6">
        <v>77</v>
      </c>
      <c r="H116" s="6">
        <v>384</v>
      </c>
      <c r="I116" s="6">
        <v>79</v>
      </c>
      <c r="J116" s="6">
        <v>394</v>
      </c>
      <c r="K116" s="6">
        <v>79</v>
      </c>
      <c r="L116" s="6">
        <v>394</v>
      </c>
      <c r="M116" s="6" t="s">
        <v>3</v>
      </c>
      <c r="N116" s="6" t="s">
        <v>14</v>
      </c>
      <c r="O116" s="6" t="s">
        <v>653</v>
      </c>
      <c r="P116" s="6" t="s">
        <v>653</v>
      </c>
      <c r="Q116" s="6" t="s">
        <v>776</v>
      </c>
      <c r="R116" s="6" t="s">
        <v>777</v>
      </c>
      <c r="S116" s="6">
        <v>97.681959000000006</v>
      </c>
      <c r="T116" s="6">
        <v>23.821126</v>
      </c>
      <c r="U116" s="6">
        <v>0</v>
      </c>
      <c r="V116" s="6" t="s">
        <v>98</v>
      </c>
      <c r="W116" s="6">
        <v>975</v>
      </c>
      <c r="X116" s="6" t="s">
        <v>538</v>
      </c>
      <c r="Y116" s="6">
        <v>28</v>
      </c>
      <c r="Z116" s="6">
        <v>10</v>
      </c>
      <c r="AA116" s="6">
        <v>2015</v>
      </c>
      <c r="AB116" s="6" t="s">
        <v>538</v>
      </c>
      <c r="AC116" s="6"/>
      <c r="AD116" s="6" t="s">
        <v>539</v>
      </c>
      <c r="AE116" s="6"/>
      <c r="AF116" s="6">
        <v>17</v>
      </c>
      <c r="AG116" s="6">
        <v>10</v>
      </c>
      <c r="AH116" s="6">
        <v>2015</v>
      </c>
      <c r="AI116" s="6">
        <v>17</v>
      </c>
      <c r="AJ116" s="6">
        <v>10</v>
      </c>
      <c r="AK116" s="6">
        <v>2015</v>
      </c>
      <c r="AL116" s="6"/>
      <c r="AM116" s="6" t="s">
        <v>540</v>
      </c>
      <c r="AN116" s="6" t="s">
        <v>541</v>
      </c>
      <c r="AO116" s="6">
        <v>43</v>
      </c>
      <c r="AP116" s="6"/>
      <c r="AQ116" s="6"/>
      <c r="AR116" s="6"/>
      <c r="AS116" s="6"/>
      <c r="AT116" s="6"/>
      <c r="AU116" s="6"/>
      <c r="AV116" s="6"/>
      <c r="AW116" s="6"/>
      <c r="AX116" s="6"/>
      <c r="AY116" s="6"/>
      <c r="AZ116" s="6"/>
      <c r="BA116" s="6"/>
      <c r="BB116" s="6"/>
      <c r="BC116" s="6"/>
      <c r="BD116" s="6"/>
      <c r="BE116" s="6"/>
      <c r="BF116" s="6"/>
      <c r="BG116" s="6">
        <v>12</v>
      </c>
      <c r="BH116" s="6">
        <v>2012</v>
      </c>
      <c r="BI116" s="6"/>
      <c r="BJ116" s="6"/>
      <c r="BK116" s="6"/>
      <c r="BL116" s="6"/>
      <c r="BM116" s="6"/>
      <c r="BN116" s="6"/>
      <c r="BO116" s="6"/>
      <c r="BP116" s="6"/>
      <c r="BQ116" s="6"/>
      <c r="BR116" s="6"/>
      <c r="BS116" s="6"/>
      <c r="BT116" s="6" t="b">
        <v>0</v>
      </c>
      <c r="BU116" s="6" t="b">
        <v>1</v>
      </c>
      <c r="BV116" s="6" t="s">
        <v>538</v>
      </c>
      <c r="BW116" s="6" t="s">
        <v>778</v>
      </c>
      <c r="BX116" s="6" t="s">
        <v>779</v>
      </c>
      <c r="BY116" s="6" t="b">
        <v>1</v>
      </c>
      <c r="BZ116" s="6" t="s">
        <v>321</v>
      </c>
      <c r="CA116" s="6" t="b">
        <v>0</v>
      </c>
      <c r="CB116" s="6" t="b">
        <v>1</v>
      </c>
      <c r="CC116" s="6" t="b">
        <v>0</v>
      </c>
      <c r="CD116" s="6" t="b">
        <v>1</v>
      </c>
      <c r="CE116" s="6" t="b">
        <v>1</v>
      </c>
      <c r="CF116" s="6" t="b">
        <v>1</v>
      </c>
      <c r="CG116" s="6">
        <v>4</v>
      </c>
      <c r="CH116" s="6">
        <v>3</v>
      </c>
      <c r="CI116" s="6">
        <v>7</v>
      </c>
      <c r="CJ116" s="6">
        <v>1</v>
      </c>
      <c r="CK116" s="6">
        <v>1</v>
      </c>
      <c r="CL116" s="6">
        <v>2</v>
      </c>
      <c r="CM116" s="6">
        <v>79</v>
      </c>
      <c r="CN116" s="6">
        <v>394</v>
      </c>
      <c r="CO116" s="6">
        <v>79</v>
      </c>
      <c r="CP116" s="6"/>
      <c r="CQ116" s="6"/>
      <c r="CR116" s="6"/>
      <c r="CS116" s="6"/>
      <c r="CT116" s="6"/>
      <c r="CU116" s="6"/>
      <c r="CV116" s="6"/>
      <c r="CW116" s="6"/>
      <c r="CX116" s="6" t="b">
        <v>1</v>
      </c>
      <c r="CY116" s="6"/>
      <c r="CZ116" s="6" t="b">
        <v>1</v>
      </c>
      <c r="DA116" s="6">
        <v>1</v>
      </c>
      <c r="DB116" s="6"/>
      <c r="DC116" s="6">
        <v>3</v>
      </c>
      <c r="DD116" s="6"/>
      <c r="DE116" s="6">
        <v>4</v>
      </c>
      <c r="DF116" s="6"/>
      <c r="DG116" s="6">
        <v>2</v>
      </c>
      <c r="DH116" s="6"/>
      <c r="DI116" s="6" t="b">
        <v>1</v>
      </c>
      <c r="DJ116" s="6" t="b">
        <v>1</v>
      </c>
      <c r="DK116" s="6" t="b">
        <v>1</v>
      </c>
      <c r="DL116" s="6" t="b">
        <v>0</v>
      </c>
      <c r="DM116" s="6" t="b">
        <v>0</v>
      </c>
      <c r="DN116" s="6" t="b">
        <v>0</v>
      </c>
      <c r="DO116" s="6" t="b">
        <v>0</v>
      </c>
      <c r="DP116" s="6"/>
      <c r="DQ116" s="6" t="b">
        <v>0</v>
      </c>
      <c r="DR116" s="6"/>
      <c r="DS116" s="6" t="b">
        <v>1</v>
      </c>
      <c r="DT116" s="6"/>
      <c r="DU116" s="6" t="b">
        <v>0</v>
      </c>
      <c r="DV116" s="6"/>
      <c r="DW116" s="6" t="b">
        <v>0</v>
      </c>
      <c r="DX116" s="6"/>
      <c r="DY116" s="6"/>
    </row>
    <row r="117" spans="1:129" x14ac:dyDescent="0.25">
      <c r="A117" s="6" t="s">
        <v>3</v>
      </c>
      <c r="B117" s="6" t="s">
        <v>14</v>
      </c>
      <c r="C117" s="6" t="s">
        <v>780</v>
      </c>
      <c r="D117" s="6" t="s">
        <v>781</v>
      </c>
      <c r="E117" s="6" t="s">
        <v>97</v>
      </c>
      <c r="F117" s="6" t="s">
        <v>98</v>
      </c>
      <c r="G117" s="6">
        <v>73</v>
      </c>
      <c r="H117" s="6">
        <v>393</v>
      </c>
      <c r="I117" s="6">
        <v>73</v>
      </c>
      <c r="J117" s="6">
        <v>393</v>
      </c>
      <c r="K117" s="6">
        <v>73</v>
      </c>
      <c r="L117" s="6">
        <v>393</v>
      </c>
      <c r="M117" s="6" t="s">
        <v>3</v>
      </c>
      <c r="N117" s="6" t="s">
        <v>14</v>
      </c>
      <c r="O117" s="6" t="s">
        <v>653</v>
      </c>
      <c r="P117" s="6" t="s">
        <v>653</v>
      </c>
      <c r="Q117" s="6" t="s">
        <v>780</v>
      </c>
      <c r="R117" s="6" t="s">
        <v>781</v>
      </c>
      <c r="S117" s="6">
        <v>97.669557999999995</v>
      </c>
      <c r="T117" s="6">
        <v>23.828520000000001</v>
      </c>
      <c r="U117" s="6">
        <v>0</v>
      </c>
      <c r="V117" s="6" t="s">
        <v>98</v>
      </c>
      <c r="W117" s="6">
        <v>977</v>
      </c>
      <c r="X117" s="6" t="s">
        <v>538</v>
      </c>
      <c r="Y117" s="6">
        <v>28</v>
      </c>
      <c r="Z117" s="6">
        <v>11</v>
      </c>
      <c r="AA117" s="6">
        <v>2015</v>
      </c>
      <c r="AB117" s="6" t="s">
        <v>538</v>
      </c>
      <c r="AC117" s="6"/>
      <c r="AD117" s="6" t="s">
        <v>539</v>
      </c>
      <c r="AE117" s="6"/>
      <c r="AF117" s="6">
        <v>29</v>
      </c>
      <c r="AG117" s="6">
        <v>10</v>
      </c>
      <c r="AH117" s="6">
        <v>2015</v>
      </c>
      <c r="AI117" s="6">
        <v>30</v>
      </c>
      <c r="AJ117" s="6">
        <v>10</v>
      </c>
      <c r="AK117" s="6">
        <v>2015</v>
      </c>
      <c r="AL117" s="6"/>
      <c r="AM117" s="6" t="s">
        <v>540</v>
      </c>
      <c r="AN117" s="6" t="s">
        <v>541</v>
      </c>
      <c r="AO117" s="6"/>
      <c r="AP117" s="6"/>
      <c r="AQ117" s="6"/>
      <c r="AR117" s="6"/>
      <c r="AS117" s="6"/>
      <c r="AT117" s="6"/>
      <c r="AU117" s="6"/>
      <c r="AV117" s="6"/>
      <c r="AW117" s="6"/>
      <c r="AX117" s="6"/>
      <c r="AY117" s="6"/>
      <c r="AZ117" s="6"/>
      <c r="BA117" s="6"/>
      <c r="BB117" s="6"/>
      <c r="BC117" s="6"/>
      <c r="BD117" s="6"/>
      <c r="BE117" s="6"/>
      <c r="BF117" s="6"/>
      <c r="BG117" s="6">
        <v>12</v>
      </c>
      <c r="BH117" s="6">
        <v>2011</v>
      </c>
      <c r="BI117" s="6"/>
      <c r="BJ117" s="6"/>
      <c r="BK117" s="6"/>
      <c r="BL117" s="6"/>
      <c r="BM117" s="6"/>
      <c r="BN117" s="6"/>
      <c r="BO117" s="6"/>
      <c r="BP117" s="6"/>
      <c r="BQ117" s="6"/>
      <c r="BR117" s="6"/>
      <c r="BS117" s="6"/>
      <c r="BT117" s="6" t="b">
        <v>0</v>
      </c>
      <c r="BU117" s="6" t="b">
        <v>1</v>
      </c>
      <c r="BV117" s="6" t="s">
        <v>538</v>
      </c>
      <c r="BW117" s="6" t="s">
        <v>782</v>
      </c>
      <c r="BX117" s="6" t="s">
        <v>1283</v>
      </c>
      <c r="BY117" s="6" t="b">
        <v>1</v>
      </c>
      <c r="BZ117" s="6" t="s">
        <v>321</v>
      </c>
      <c r="CA117" s="6" t="b">
        <v>0</v>
      </c>
      <c r="CB117" s="6" t="b">
        <v>1</v>
      </c>
      <c r="CC117" s="6" t="b">
        <v>0</v>
      </c>
      <c r="CD117" s="6" t="b">
        <v>1</v>
      </c>
      <c r="CE117" s="6" t="b">
        <v>1</v>
      </c>
      <c r="CF117" s="6" t="b">
        <v>1</v>
      </c>
      <c r="CG117" s="6"/>
      <c r="CH117" s="6"/>
      <c r="CI117" s="6"/>
      <c r="CJ117" s="6"/>
      <c r="CK117" s="6"/>
      <c r="CL117" s="6"/>
      <c r="CM117" s="6">
        <v>73</v>
      </c>
      <c r="CN117" s="6">
        <v>393</v>
      </c>
      <c r="CO117" s="6">
        <v>73</v>
      </c>
      <c r="CP117" s="6"/>
      <c r="CQ117" s="6"/>
      <c r="CR117" s="6"/>
      <c r="CS117" s="6"/>
      <c r="CT117" s="6"/>
      <c r="CU117" s="6"/>
      <c r="CV117" s="6"/>
      <c r="CW117" s="6"/>
      <c r="CX117" s="6" t="b">
        <v>1</v>
      </c>
      <c r="CY117" s="6"/>
      <c r="CZ117" s="6" t="b">
        <v>1</v>
      </c>
      <c r="DA117" s="6">
        <v>5</v>
      </c>
      <c r="DB117" s="6">
        <v>5</v>
      </c>
      <c r="DC117" s="6">
        <v>3</v>
      </c>
      <c r="DD117" s="6">
        <v>1</v>
      </c>
      <c r="DE117" s="6">
        <v>8</v>
      </c>
      <c r="DF117" s="6">
        <v>6</v>
      </c>
      <c r="DG117" s="6">
        <v>3</v>
      </c>
      <c r="DH117" s="6"/>
      <c r="DI117" s="6" t="b">
        <v>1</v>
      </c>
      <c r="DJ117" s="6" t="b">
        <v>1</v>
      </c>
      <c r="DK117" s="6" t="b">
        <v>0</v>
      </c>
      <c r="DL117" s="6" t="b">
        <v>0</v>
      </c>
      <c r="DM117" s="6" t="b">
        <v>1</v>
      </c>
      <c r="DN117" s="6" t="b">
        <v>0</v>
      </c>
      <c r="DO117" s="6" t="b">
        <v>0</v>
      </c>
      <c r="DP117" s="6"/>
      <c r="DQ117" s="6" t="b">
        <v>0</v>
      </c>
      <c r="DR117" s="6"/>
      <c r="DS117" s="6" t="b">
        <v>1</v>
      </c>
      <c r="DT117" s="6"/>
      <c r="DU117" s="6" t="b">
        <v>0</v>
      </c>
      <c r="DV117" s="6"/>
      <c r="DW117" s="6" t="b">
        <v>1</v>
      </c>
      <c r="DX117" s="6"/>
      <c r="DY117" s="6"/>
    </row>
    <row r="118" spans="1:129" x14ac:dyDescent="0.25">
      <c r="A118" s="6" t="s">
        <v>3</v>
      </c>
      <c r="B118" s="6" t="s">
        <v>14</v>
      </c>
      <c r="C118" s="6" t="s">
        <v>783</v>
      </c>
      <c r="D118" s="6" t="s">
        <v>784</v>
      </c>
      <c r="E118" s="6" t="s">
        <v>97</v>
      </c>
      <c r="F118" s="6" t="s">
        <v>98</v>
      </c>
      <c r="G118" s="6">
        <v>41</v>
      </c>
      <c r="H118" s="6">
        <v>214</v>
      </c>
      <c r="I118" s="6">
        <v>41</v>
      </c>
      <c r="J118" s="6">
        <v>214</v>
      </c>
      <c r="K118" s="6">
        <v>41</v>
      </c>
      <c r="L118" s="6">
        <v>214</v>
      </c>
      <c r="M118" s="6" t="s">
        <v>3</v>
      </c>
      <c r="N118" s="6" t="s">
        <v>14</v>
      </c>
      <c r="O118" s="6"/>
      <c r="P118" s="6"/>
      <c r="Q118" s="6" t="s">
        <v>783</v>
      </c>
      <c r="R118" s="6" t="s">
        <v>784</v>
      </c>
      <c r="S118" s="6"/>
      <c r="T118" s="6"/>
      <c r="U118" s="6"/>
      <c r="V118" s="6" t="s">
        <v>98</v>
      </c>
      <c r="W118" s="6">
        <v>982</v>
      </c>
      <c r="X118" s="6" t="s">
        <v>538</v>
      </c>
      <c r="Y118" s="6">
        <v>28</v>
      </c>
      <c r="Z118" s="6">
        <v>11</v>
      </c>
      <c r="AA118" s="6">
        <v>2015</v>
      </c>
      <c r="AB118" s="6" t="s">
        <v>538</v>
      </c>
      <c r="AC118" s="6"/>
      <c r="AD118" s="6" t="s">
        <v>539</v>
      </c>
      <c r="AE118" s="6"/>
      <c r="AF118" s="6">
        <v>20</v>
      </c>
      <c r="AG118" s="6">
        <v>10</v>
      </c>
      <c r="AH118" s="6">
        <v>2015</v>
      </c>
      <c r="AI118" s="6">
        <v>6</v>
      </c>
      <c r="AJ118" s="6">
        <v>11</v>
      </c>
      <c r="AK118" s="6">
        <v>2015</v>
      </c>
      <c r="AL118" s="6"/>
      <c r="AM118" s="6" t="s">
        <v>540</v>
      </c>
      <c r="AN118" s="6" t="s">
        <v>541</v>
      </c>
      <c r="AO118" s="6">
        <v>72</v>
      </c>
      <c r="AP118" s="6"/>
      <c r="AQ118" s="6"/>
      <c r="AR118" s="6"/>
      <c r="AS118" s="6"/>
      <c r="AT118" s="6"/>
      <c r="AU118" s="6"/>
      <c r="AV118" s="6"/>
      <c r="AW118" s="6"/>
      <c r="AX118" s="6"/>
      <c r="AY118" s="6"/>
      <c r="AZ118" s="6"/>
      <c r="BA118" s="6"/>
      <c r="BB118" s="6"/>
      <c r="BC118" s="6"/>
      <c r="BD118" s="6"/>
      <c r="BE118" s="6"/>
      <c r="BF118" s="6"/>
      <c r="BG118" s="6">
        <v>11</v>
      </c>
      <c r="BH118" s="6">
        <v>2014</v>
      </c>
      <c r="BI118" s="6"/>
      <c r="BJ118" s="6"/>
      <c r="BK118" s="6"/>
      <c r="BL118" s="6"/>
      <c r="BM118" s="6"/>
      <c r="BN118" s="6"/>
      <c r="BO118" s="6"/>
      <c r="BP118" s="6"/>
      <c r="BQ118" s="6"/>
      <c r="BR118" s="6"/>
      <c r="BS118" s="6"/>
      <c r="BT118" s="6" t="b">
        <v>0</v>
      </c>
      <c r="BU118" s="6" t="b">
        <v>1</v>
      </c>
      <c r="BV118" s="6" t="s">
        <v>538</v>
      </c>
      <c r="BW118" s="6" t="s">
        <v>782</v>
      </c>
      <c r="BX118" s="6" t="s">
        <v>1283</v>
      </c>
      <c r="BY118" s="6" t="b">
        <v>1</v>
      </c>
      <c r="BZ118" s="6" t="s">
        <v>321</v>
      </c>
      <c r="CA118" s="6" t="b">
        <v>0</v>
      </c>
      <c r="CB118" s="6" t="b">
        <v>1</v>
      </c>
      <c r="CC118" s="6" t="b">
        <v>0</v>
      </c>
      <c r="CD118" s="6" t="b">
        <v>1</v>
      </c>
      <c r="CE118" s="6" t="b">
        <v>1</v>
      </c>
      <c r="CF118" s="6" t="b">
        <v>1</v>
      </c>
      <c r="CG118" s="6">
        <v>2</v>
      </c>
      <c r="CH118" s="6"/>
      <c r="CI118" s="6">
        <v>2</v>
      </c>
      <c r="CJ118" s="6"/>
      <c r="CK118" s="6"/>
      <c r="CL118" s="6"/>
      <c r="CM118" s="6">
        <v>41</v>
      </c>
      <c r="CN118" s="6">
        <v>214</v>
      </c>
      <c r="CO118" s="6">
        <v>41</v>
      </c>
      <c r="CP118" s="6"/>
      <c r="CQ118" s="6"/>
      <c r="CR118" s="6"/>
      <c r="CS118" s="6"/>
      <c r="CT118" s="6"/>
      <c r="CU118" s="6"/>
      <c r="CV118" s="6"/>
      <c r="CW118" s="6"/>
      <c r="CX118" s="6" t="b">
        <v>1</v>
      </c>
      <c r="CY118" s="6"/>
      <c r="CZ118" s="6" t="b">
        <v>1</v>
      </c>
      <c r="DA118" s="6"/>
      <c r="DB118" s="6"/>
      <c r="DC118" s="6"/>
      <c r="DD118" s="6"/>
      <c r="DE118" s="6"/>
      <c r="DF118" s="6"/>
      <c r="DG118" s="6"/>
      <c r="DH118" s="6"/>
      <c r="DI118" s="6" t="b">
        <v>1</v>
      </c>
      <c r="DJ118" s="6" t="b">
        <v>1</v>
      </c>
      <c r="DK118" s="6" t="b">
        <v>0</v>
      </c>
      <c r="DL118" s="6" t="b">
        <v>0</v>
      </c>
      <c r="DM118" s="6" t="b">
        <v>1</v>
      </c>
      <c r="DN118" s="6" t="b">
        <v>0</v>
      </c>
      <c r="DO118" s="6" t="b">
        <v>0</v>
      </c>
      <c r="DP118" s="6"/>
      <c r="DQ118" s="6" t="b">
        <v>0</v>
      </c>
      <c r="DR118" s="6"/>
      <c r="DS118" s="6" t="b">
        <v>1</v>
      </c>
      <c r="DT118" s="6"/>
      <c r="DU118" s="6" t="b">
        <v>0</v>
      </c>
      <c r="DV118" s="6"/>
      <c r="DW118" s="6" t="b">
        <v>0</v>
      </c>
      <c r="DX118" s="6"/>
      <c r="DY118" s="6"/>
    </row>
    <row r="119" spans="1:129" x14ac:dyDescent="0.25">
      <c r="A119" s="6" t="s">
        <v>3</v>
      </c>
      <c r="B119" s="6" t="s">
        <v>14</v>
      </c>
      <c r="C119" s="6" t="s">
        <v>226</v>
      </c>
      <c r="D119" s="6" t="s">
        <v>227</v>
      </c>
      <c r="E119" s="6" t="s">
        <v>97</v>
      </c>
      <c r="F119" s="6" t="s">
        <v>98</v>
      </c>
      <c r="G119" s="6">
        <v>50</v>
      </c>
      <c r="H119" s="6">
        <v>218</v>
      </c>
      <c r="I119" s="6">
        <v>53</v>
      </c>
      <c r="J119" s="6">
        <v>217</v>
      </c>
      <c r="K119" s="6">
        <v>53</v>
      </c>
      <c r="L119" s="6">
        <v>217</v>
      </c>
      <c r="M119" s="6" t="s">
        <v>3</v>
      </c>
      <c r="N119" s="6" t="s">
        <v>14</v>
      </c>
      <c r="O119" s="6" t="s">
        <v>653</v>
      </c>
      <c r="P119" s="6" t="s">
        <v>653</v>
      </c>
      <c r="Q119" s="6" t="s">
        <v>226</v>
      </c>
      <c r="R119" s="6" t="s">
        <v>227</v>
      </c>
      <c r="S119" s="6">
        <v>97.685199999999995</v>
      </c>
      <c r="T119" s="6">
        <v>23.833100000000002</v>
      </c>
      <c r="U119" s="6"/>
      <c r="V119" s="6" t="s">
        <v>98</v>
      </c>
      <c r="W119" s="6">
        <v>777</v>
      </c>
      <c r="X119" s="6" t="s">
        <v>654</v>
      </c>
      <c r="Y119" s="6">
        <v>13</v>
      </c>
      <c r="Z119" s="6">
        <v>10</v>
      </c>
      <c r="AA119" s="6">
        <v>2015</v>
      </c>
      <c r="AB119" s="6" t="s">
        <v>654</v>
      </c>
      <c r="AC119" s="6"/>
      <c r="AD119" s="6" t="s">
        <v>539</v>
      </c>
      <c r="AE119" s="6"/>
      <c r="AF119" s="6">
        <v>8</v>
      </c>
      <c r="AG119" s="6">
        <v>10</v>
      </c>
      <c r="AH119" s="6">
        <v>2015</v>
      </c>
      <c r="AI119" s="6">
        <v>8</v>
      </c>
      <c r="AJ119" s="6">
        <v>10</v>
      </c>
      <c r="AK119" s="6">
        <v>2015</v>
      </c>
      <c r="AL119" s="6"/>
      <c r="AM119" s="6"/>
      <c r="AN119" s="6"/>
      <c r="AO119" s="6"/>
      <c r="AP119" s="6"/>
      <c r="AQ119" s="6" t="s">
        <v>587</v>
      </c>
      <c r="AR119" s="6" t="s">
        <v>548</v>
      </c>
      <c r="AS119" s="6">
        <v>48</v>
      </c>
      <c r="AT119" s="6"/>
      <c r="AU119" s="6"/>
      <c r="AV119" s="6"/>
      <c r="AW119" s="6"/>
      <c r="AX119" s="6"/>
      <c r="AY119" s="6"/>
      <c r="AZ119" s="6"/>
      <c r="BA119" s="6"/>
      <c r="BB119" s="6"/>
      <c r="BC119" s="6"/>
      <c r="BD119" s="6"/>
      <c r="BE119" s="6"/>
      <c r="BF119" s="6"/>
      <c r="BG119" s="6">
        <v>11</v>
      </c>
      <c r="BH119" s="6">
        <v>2011</v>
      </c>
      <c r="BI119" s="6"/>
      <c r="BJ119" s="6"/>
      <c r="BK119" s="6"/>
      <c r="BL119" s="6"/>
      <c r="BM119" s="6"/>
      <c r="BN119" s="6"/>
      <c r="BO119" s="6"/>
      <c r="BP119" s="6"/>
      <c r="BQ119" s="6"/>
      <c r="BR119" s="6"/>
      <c r="BS119" s="6"/>
      <c r="BT119" s="6" t="b">
        <v>0</v>
      </c>
      <c r="BU119" s="6" t="b">
        <v>1</v>
      </c>
      <c r="BV119" s="6" t="s">
        <v>654</v>
      </c>
      <c r="BW119" s="6" t="s">
        <v>1285</v>
      </c>
      <c r="BX119" s="6" t="s">
        <v>1286</v>
      </c>
      <c r="BY119" s="6" t="b">
        <v>1</v>
      </c>
      <c r="BZ119" s="6" t="s">
        <v>321</v>
      </c>
      <c r="CA119" s="6" t="b">
        <v>1</v>
      </c>
      <c r="CB119" s="6" t="b">
        <v>0</v>
      </c>
      <c r="CC119" s="6" t="b">
        <v>0</v>
      </c>
      <c r="CD119" s="6" t="b">
        <v>1</v>
      </c>
      <c r="CE119" s="6" t="b">
        <v>1</v>
      </c>
      <c r="CF119" s="6" t="b">
        <v>1</v>
      </c>
      <c r="CG119" s="6"/>
      <c r="CH119" s="6">
        <v>3</v>
      </c>
      <c r="CI119" s="6">
        <v>3</v>
      </c>
      <c r="CJ119" s="6">
        <v>1</v>
      </c>
      <c r="CK119" s="6"/>
      <c r="CL119" s="6">
        <v>1</v>
      </c>
      <c r="CM119" s="6">
        <v>53</v>
      </c>
      <c r="CN119" s="6">
        <v>217</v>
      </c>
      <c r="CO119" s="6">
        <v>53</v>
      </c>
      <c r="CP119" s="6">
        <v>1</v>
      </c>
      <c r="CQ119" s="6">
        <v>2</v>
      </c>
      <c r="CR119" s="6" t="s">
        <v>326</v>
      </c>
      <c r="CS119" s="6"/>
      <c r="CT119" s="6">
        <v>1</v>
      </c>
      <c r="CU119" s="6">
        <v>4</v>
      </c>
      <c r="CV119" s="6" t="s">
        <v>326</v>
      </c>
      <c r="CW119" s="6"/>
      <c r="CX119" s="6" t="b">
        <v>1</v>
      </c>
      <c r="CY119" s="6"/>
      <c r="CZ119" s="6" t="b">
        <v>1</v>
      </c>
      <c r="DA119" s="6">
        <v>3</v>
      </c>
      <c r="DB119" s="6">
        <v>2</v>
      </c>
      <c r="DC119" s="6"/>
      <c r="DD119" s="6"/>
      <c r="DE119" s="6">
        <v>3</v>
      </c>
      <c r="DF119" s="6">
        <v>2</v>
      </c>
      <c r="DG119" s="6">
        <v>3</v>
      </c>
      <c r="DH119" s="6">
        <v>2</v>
      </c>
      <c r="DI119" s="6" t="b">
        <v>1</v>
      </c>
      <c r="DJ119" s="6" t="b">
        <v>0</v>
      </c>
      <c r="DK119" s="6" t="b">
        <v>1</v>
      </c>
      <c r="DL119" s="6" t="b">
        <v>0</v>
      </c>
      <c r="DM119" s="6" t="b">
        <v>0</v>
      </c>
      <c r="DN119" s="6" t="b">
        <v>0</v>
      </c>
      <c r="DO119" s="6" t="b">
        <v>0</v>
      </c>
      <c r="DP119" s="6"/>
      <c r="DQ119" s="6" t="b">
        <v>0</v>
      </c>
      <c r="DR119" s="6"/>
      <c r="DS119" s="6" t="b">
        <v>1</v>
      </c>
      <c r="DT119" s="6">
        <v>6</v>
      </c>
      <c r="DU119" s="6" t="b">
        <v>0</v>
      </c>
      <c r="DV119" s="6"/>
      <c r="DW119" s="6" t="b">
        <v>0</v>
      </c>
      <c r="DX119" s="6"/>
      <c r="DY119" s="6"/>
    </row>
    <row r="120" spans="1:129" x14ac:dyDescent="0.25">
      <c r="A120" s="6" t="s">
        <v>3</v>
      </c>
      <c r="B120" s="6" t="s">
        <v>17</v>
      </c>
      <c r="C120" s="6" t="s">
        <v>771</v>
      </c>
      <c r="D120" s="6" t="s">
        <v>772</v>
      </c>
      <c r="E120" s="6" t="s">
        <v>209</v>
      </c>
      <c r="F120" s="6" t="s">
        <v>125</v>
      </c>
      <c r="G120" s="6">
        <v>9</v>
      </c>
      <c r="H120" s="6">
        <v>40</v>
      </c>
      <c r="I120" s="6">
        <v>9</v>
      </c>
      <c r="J120" s="6">
        <v>43</v>
      </c>
      <c r="K120" s="6">
        <v>9</v>
      </c>
      <c r="L120" s="6">
        <v>43</v>
      </c>
      <c r="M120" s="6" t="s">
        <v>3</v>
      </c>
      <c r="N120" s="6" t="s">
        <v>17</v>
      </c>
      <c r="O120" s="6" t="s">
        <v>773</v>
      </c>
      <c r="P120" s="6" t="s">
        <v>774</v>
      </c>
      <c r="Q120" s="6" t="s">
        <v>771</v>
      </c>
      <c r="R120" s="6" t="s">
        <v>772</v>
      </c>
      <c r="S120" s="6"/>
      <c r="T120" s="6"/>
      <c r="U120" s="6">
        <v>0</v>
      </c>
      <c r="V120" s="6" t="s">
        <v>125</v>
      </c>
      <c r="W120" s="6">
        <v>986</v>
      </c>
      <c r="X120" s="6" t="s">
        <v>538</v>
      </c>
      <c r="Y120" s="6">
        <v>28</v>
      </c>
      <c r="Z120" s="6">
        <v>10</v>
      </c>
      <c r="AA120" s="6">
        <v>2015</v>
      </c>
      <c r="AB120" s="6" t="s">
        <v>538</v>
      </c>
      <c r="AC120" s="6"/>
      <c r="AD120" s="6" t="s">
        <v>539</v>
      </c>
      <c r="AE120" s="6"/>
      <c r="AF120" s="6">
        <v>7</v>
      </c>
      <c r="AG120" s="6">
        <v>9</v>
      </c>
      <c r="AH120" s="6">
        <v>2015</v>
      </c>
      <c r="AI120" s="6">
        <v>16</v>
      </c>
      <c r="AJ120" s="6">
        <v>9</v>
      </c>
      <c r="AK120" s="6">
        <v>2015</v>
      </c>
      <c r="AL120" s="6"/>
      <c r="AM120" s="6" t="s">
        <v>540</v>
      </c>
      <c r="AN120" s="6" t="s">
        <v>541</v>
      </c>
      <c r="AO120" s="6">
        <v>40</v>
      </c>
      <c r="AP120" s="6"/>
      <c r="AQ120" s="6"/>
      <c r="AR120" s="6"/>
      <c r="AS120" s="6"/>
      <c r="AT120" s="6"/>
      <c r="AU120" s="6"/>
      <c r="AV120" s="6"/>
      <c r="AW120" s="6"/>
      <c r="AX120" s="6"/>
      <c r="AY120" s="6"/>
      <c r="AZ120" s="6"/>
      <c r="BA120" s="6"/>
      <c r="BB120" s="6"/>
      <c r="BC120" s="6"/>
      <c r="BD120" s="6"/>
      <c r="BE120" s="6"/>
      <c r="BF120" s="6"/>
      <c r="BG120" s="6">
        <v>9</v>
      </c>
      <c r="BH120" s="6">
        <v>2012</v>
      </c>
      <c r="BI120" s="6">
        <v>0</v>
      </c>
      <c r="BJ120" s="6">
        <v>120</v>
      </c>
      <c r="BK120" s="6">
        <v>120</v>
      </c>
      <c r="BL120" s="6">
        <v>0</v>
      </c>
      <c r="BM120" s="6">
        <v>0</v>
      </c>
      <c r="BN120" s="6">
        <v>120</v>
      </c>
      <c r="BO120" s="6">
        <v>120</v>
      </c>
      <c r="BP120" s="6">
        <v>0</v>
      </c>
      <c r="BQ120" s="6" t="s">
        <v>775</v>
      </c>
      <c r="BR120" s="6">
        <v>11</v>
      </c>
      <c r="BS120" s="6"/>
      <c r="BT120" s="6" t="b">
        <v>0</v>
      </c>
      <c r="BU120" s="6" t="b">
        <v>1</v>
      </c>
      <c r="BV120" s="6" t="s">
        <v>538</v>
      </c>
      <c r="BW120" s="6" t="s">
        <v>1287</v>
      </c>
      <c r="BX120" s="6" t="s">
        <v>1288</v>
      </c>
      <c r="BY120" s="6" t="b">
        <v>1</v>
      </c>
      <c r="BZ120" s="6" t="s">
        <v>321</v>
      </c>
      <c r="CA120" s="6" t="b">
        <v>0</v>
      </c>
      <c r="CB120" s="6" t="b">
        <v>1</v>
      </c>
      <c r="CC120" s="6" t="b">
        <v>0</v>
      </c>
      <c r="CD120" s="6" t="b">
        <v>1</v>
      </c>
      <c r="CE120" s="6" t="b">
        <v>1</v>
      </c>
      <c r="CF120" s="6" t="b">
        <v>1</v>
      </c>
      <c r="CG120" s="6"/>
      <c r="CH120" s="6"/>
      <c r="CI120" s="6"/>
      <c r="CJ120" s="6"/>
      <c r="CK120" s="6"/>
      <c r="CL120" s="6"/>
      <c r="CM120" s="6">
        <v>9</v>
      </c>
      <c r="CN120" s="6">
        <v>43</v>
      </c>
      <c r="CO120" s="6">
        <v>9</v>
      </c>
      <c r="CP120" s="6"/>
      <c r="CQ120" s="6"/>
      <c r="CR120" s="6"/>
      <c r="CS120" s="6"/>
      <c r="CT120" s="6"/>
      <c r="CU120" s="6"/>
      <c r="CV120" s="6"/>
      <c r="CW120" s="6"/>
      <c r="CX120" s="6" t="b">
        <v>0</v>
      </c>
      <c r="CY120" s="6"/>
      <c r="CZ120" s="6" t="b">
        <v>1</v>
      </c>
      <c r="DA120" s="6">
        <v>1</v>
      </c>
      <c r="DB120" s="6">
        <v>1</v>
      </c>
      <c r="DC120" s="6">
        <v>4</v>
      </c>
      <c r="DD120" s="6">
        <v>1</v>
      </c>
      <c r="DE120" s="6">
        <v>5</v>
      </c>
      <c r="DF120" s="6">
        <v>2</v>
      </c>
      <c r="DG120" s="6"/>
      <c r="DH120" s="6">
        <v>1</v>
      </c>
      <c r="DI120" s="6" t="b">
        <v>1</v>
      </c>
      <c r="DJ120" s="6" t="b">
        <v>1</v>
      </c>
      <c r="DK120" s="6" t="b">
        <v>0</v>
      </c>
      <c r="DL120" s="6" t="b">
        <v>0</v>
      </c>
      <c r="DM120" s="6" t="b">
        <v>1</v>
      </c>
      <c r="DN120" s="6" t="b">
        <v>0</v>
      </c>
      <c r="DO120" s="6" t="b">
        <v>0</v>
      </c>
      <c r="DP120" s="6"/>
      <c r="DQ120" s="6" t="b">
        <v>1</v>
      </c>
      <c r="DR120" s="6"/>
      <c r="DS120" s="6" t="b">
        <v>0</v>
      </c>
      <c r="DT120" s="6"/>
      <c r="DU120" s="6" t="b">
        <v>0</v>
      </c>
      <c r="DV120" s="6"/>
      <c r="DW120" s="6" t="b">
        <v>1</v>
      </c>
      <c r="DX120" s="6">
        <v>2</v>
      </c>
      <c r="DY120" s="6"/>
    </row>
    <row r="121" spans="1:129" x14ac:dyDescent="0.25">
      <c r="A121" s="6" t="s">
        <v>3</v>
      </c>
      <c r="B121" s="6" t="s">
        <v>15</v>
      </c>
      <c r="C121" s="6" t="s">
        <v>800</v>
      </c>
      <c r="D121" s="6" t="s">
        <v>801</v>
      </c>
      <c r="E121" s="6" t="s">
        <v>97</v>
      </c>
      <c r="F121" s="6" t="s">
        <v>125</v>
      </c>
      <c r="G121" s="6">
        <v>70</v>
      </c>
      <c r="H121" s="6">
        <v>273</v>
      </c>
      <c r="I121" s="6">
        <v>71</v>
      </c>
      <c r="J121" s="6">
        <v>278</v>
      </c>
      <c r="K121" s="6">
        <v>71</v>
      </c>
      <c r="L121" s="6">
        <v>278</v>
      </c>
      <c r="M121" s="6" t="s">
        <v>3</v>
      </c>
      <c r="N121" s="6" t="s">
        <v>15</v>
      </c>
      <c r="O121" s="6" t="s">
        <v>802</v>
      </c>
      <c r="P121" s="6" t="s">
        <v>803</v>
      </c>
      <c r="Q121" s="6" t="s">
        <v>800</v>
      </c>
      <c r="R121" s="6" t="s">
        <v>801</v>
      </c>
      <c r="S121" s="6">
        <v>97.819062000000002</v>
      </c>
      <c r="T121" s="6">
        <v>23.694047000000001</v>
      </c>
      <c r="U121" s="6">
        <v>3715</v>
      </c>
      <c r="V121" s="6" t="s">
        <v>125</v>
      </c>
      <c r="W121" s="6">
        <v>978</v>
      </c>
      <c r="X121" s="6" t="s">
        <v>538</v>
      </c>
      <c r="Y121" s="6">
        <v>28</v>
      </c>
      <c r="Z121" s="6">
        <v>10</v>
      </c>
      <c r="AA121" s="6">
        <v>2015</v>
      </c>
      <c r="AB121" s="6" t="s">
        <v>538</v>
      </c>
      <c r="AC121" s="6"/>
      <c r="AD121" s="6" t="s">
        <v>539</v>
      </c>
      <c r="AE121" s="6"/>
      <c r="AF121" s="6">
        <v>11</v>
      </c>
      <c r="AG121" s="6">
        <v>10</v>
      </c>
      <c r="AH121" s="6">
        <v>2015</v>
      </c>
      <c r="AI121" s="6">
        <v>11</v>
      </c>
      <c r="AJ121" s="6">
        <v>10</v>
      </c>
      <c r="AK121" s="6">
        <v>2015</v>
      </c>
      <c r="AL121" s="6"/>
      <c r="AM121" s="6" t="s">
        <v>540</v>
      </c>
      <c r="AN121" s="6" t="s">
        <v>548</v>
      </c>
      <c r="AO121" s="6">
        <v>50</v>
      </c>
      <c r="AP121" s="6"/>
      <c r="AQ121" s="6"/>
      <c r="AR121" s="6"/>
      <c r="AS121" s="6"/>
      <c r="AT121" s="6"/>
      <c r="AU121" s="6"/>
      <c r="AV121" s="6"/>
      <c r="AW121" s="6"/>
      <c r="AX121" s="6"/>
      <c r="AY121" s="6"/>
      <c r="AZ121" s="6"/>
      <c r="BA121" s="6"/>
      <c r="BB121" s="6"/>
      <c r="BC121" s="6"/>
      <c r="BD121" s="6"/>
      <c r="BE121" s="6"/>
      <c r="BF121" s="6"/>
      <c r="BG121" s="6">
        <v>1</v>
      </c>
      <c r="BH121" s="6">
        <v>2012</v>
      </c>
      <c r="BI121" s="6">
        <v>24</v>
      </c>
      <c r="BJ121" s="6">
        <v>120</v>
      </c>
      <c r="BK121" s="6">
        <v>120</v>
      </c>
      <c r="BL121" s="6">
        <v>0</v>
      </c>
      <c r="BM121" s="6">
        <v>24</v>
      </c>
      <c r="BN121" s="6">
        <v>120</v>
      </c>
      <c r="BO121" s="6">
        <v>120</v>
      </c>
      <c r="BP121" s="6">
        <v>0</v>
      </c>
      <c r="BQ121" s="6" t="s">
        <v>15</v>
      </c>
      <c r="BR121" s="6">
        <v>32</v>
      </c>
      <c r="BS121" s="6"/>
      <c r="BT121" s="6" t="b">
        <v>0</v>
      </c>
      <c r="BU121" s="6" t="b">
        <v>1</v>
      </c>
      <c r="BV121" s="6" t="s">
        <v>538</v>
      </c>
      <c r="BW121" s="6" t="s">
        <v>804</v>
      </c>
      <c r="BX121" s="6" t="s">
        <v>805</v>
      </c>
      <c r="BY121" s="6" t="b">
        <v>1</v>
      </c>
      <c r="BZ121" s="6" t="s">
        <v>321</v>
      </c>
      <c r="CA121" s="6" t="b">
        <v>0</v>
      </c>
      <c r="CB121" s="6" t="b">
        <v>1</v>
      </c>
      <c r="CC121" s="6" t="b">
        <v>0</v>
      </c>
      <c r="CD121" s="6" t="b">
        <v>1</v>
      </c>
      <c r="CE121" s="6" t="b">
        <v>1</v>
      </c>
      <c r="CF121" s="6" t="b">
        <v>1</v>
      </c>
      <c r="CG121" s="6">
        <v>2</v>
      </c>
      <c r="CH121" s="6">
        <v>1</v>
      </c>
      <c r="CI121" s="6">
        <v>3</v>
      </c>
      <c r="CJ121" s="6"/>
      <c r="CK121" s="6"/>
      <c r="CL121" s="6"/>
      <c r="CM121" s="6">
        <v>71</v>
      </c>
      <c r="CN121" s="6">
        <v>278</v>
      </c>
      <c r="CO121" s="6">
        <v>71</v>
      </c>
      <c r="CP121" s="6"/>
      <c r="CQ121" s="6"/>
      <c r="CR121" s="6"/>
      <c r="CS121" s="6"/>
      <c r="CT121" s="6"/>
      <c r="CU121" s="6"/>
      <c r="CV121" s="6"/>
      <c r="CW121" s="6"/>
      <c r="CX121" s="6" t="b">
        <v>1</v>
      </c>
      <c r="CY121" s="6"/>
      <c r="CZ121" s="6" t="b">
        <v>1</v>
      </c>
      <c r="DA121" s="6">
        <v>2</v>
      </c>
      <c r="DB121" s="6">
        <v>2</v>
      </c>
      <c r="DC121" s="6">
        <v>5</v>
      </c>
      <c r="DD121" s="6">
        <v>4</v>
      </c>
      <c r="DE121" s="6">
        <v>7</v>
      </c>
      <c r="DF121" s="6">
        <v>6</v>
      </c>
      <c r="DG121" s="6">
        <v>2</v>
      </c>
      <c r="DH121" s="6">
        <v>3</v>
      </c>
      <c r="DI121" s="6" t="b">
        <v>1</v>
      </c>
      <c r="DJ121" s="6" t="b">
        <v>1</v>
      </c>
      <c r="DK121" s="6" t="b">
        <v>0</v>
      </c>
      <c r="DL121" s="6" t="b">
        <v>0</v>
      </c>
      <c r="DM121" s="6" t="b">
        <v>1</v>
      </c>
      <c r="DN121" s="6" t="b">
        <v>0</v>
      </c>
      <c r="DO121" s="6" t="b">
        <v>0</v>
      </c>
      <c r="DP121" s="6"/>
      <c r="DQ121" s="6" t="b">
        <v>1</v>
      </c>
      <c r="DR121" s="6">
        <v>134</v>
      </c>
      <c r="DS121" s="6" t="b">
        <v>1</v>
      </c>
      <c r="DT121" s="6">
        <v>2</v>
      </c>
      <c r="DU121" s="6" t="b">
        <v>0</v>
      </c>
      <c r="DV121" s="6"/>
      <c r="DW121" s="6" t="b">
        <v>0</v>
      </c>
      <c r="DX121" s="6"/>
      <c r="DY121" s="6"/>
    </row>
    <row r="122" spans="1:129" x14ac:dyDescent="0.25">
      <c r="A122" s="6" t="s">
        <v>0</v>
      </c>
      <c r="B122" s="6" t="s">
        <v>13</v>
      </c>
      <c r="C122" s="6" t="s">
        <v>181</v>
      </c>
      <c r="D122" s="6" t="s">
        <v>182</v>
      </c>
      <c r="E122" s="6" t="s">
        <v>97</v>
      </c>
      <c r="F122" s="6" t="s">
        <v>98</v>
      </c>
      <c r="G122" s="6">
        <v>16</v>
      </c>
      <c r="H122" s="6">
        <v>58</v>
      </c>
      <c r="I122" s="6">
        <v>10</v>
      </c>
      <c r="J122" s="6">
        <v>45</v>
      </c>
      <c r="K122" s="6">
        <v>16</v>
      </c>
      <c r="L122" s="6">
        <v>58</v>
      </c>
      <c r="M122" s="6" t="s">
        <v>0</v>
      </c>
      <c r="N122" s="6" t="s">
        <v>13</v>
      </c>
      <c r="O122" s="6" t="s">
        <v>644</v>
      </c>
      <c r="P122" s="6" t="s">
        <v>644</v>
      </c>
      <c r="Q122" s="6" t="s">
        <v>181</v>
      </c>
      <c r="R122" s="6" t="s">
        <v>182</v>
      </c>
      <c r="S122" s="6">
        <v>96.339590000000001</v>
      </c>
      <c r="T122" s="6">
        <v>25.617998</v>
      </c>
      <c r="U122" s="6"/>
      <c r="V122" s="6" t="s">
        <v>98</v>
      </c>
      <c r="W122" s="6">
        <v>869</v>
      </c>
      <c r="X122" s="6" t="s">
        <v>544</v>
      </c>
      <c r="Y122" s="6">
        <v>2</v>
      </c>
      <c r="Z122" s="6">
        <v>10</v>
      </c>
      <c r="AA122" s="6">
        <v>2015</v>
      </c>
      <c r="AB122" s="6" t="s">
        <v>544</v>
      </c>
      <c r="AC122" s="6"/>
      <c r="AD122" s="6" t="s">
        <v>539</v>
      </c>
      <c r="AE122" s="6"/>
      <c r="AF122" s="6">
        <v>30</v>
      </c>
      <c r="AG122" s="6">
        <v>9</v>
      </c>
      <c r="AH122" s="6">
        <v>2015</v>
      </c>
      <c r="AI122" s="6">
        <v>30</v>
      </c>
      <c r="AJ122" s="6">
        <v>9</v>
      </c>
      <c r="AK122" s="6">
        <v>2015</v>
      </c>
      <c r="AL122" s="6"/>
      <c r="AM122" s="6" t="s">
        <v>540</v>
      </c>
      <c r="AN122" s="6" t="s">
        <v>541</v>
      </c>
      <c r="AO122" s="6">
        <v>46</v>
      </c>
      <c r="AP122" s="6"/>
      <c r="AQ122" s="6" t="s">
        <v>588</v>
      </c>
      <c r="AR122" s="6" t="s">
        <v>548</v>
      </c>
      <c r="AS122" s="6">
        <v>50</v>
      </c>
      <c r="AT122" s="6"/>
      <c r="AU122" s="6"/>
      <c r="AV122" s="6"/>
      <c r="AW122" s="6"/>
      <c r="AX122" s="6"/>
      <c r="AY122" s="6"/>
      <c r="AZ122" s="6"/>
      <c r="BA122" s="6"/>
      <c r="BB122" s="6"/>
      <c r="BC122" s="6"/>
      <c r="BD122" s="6"/>
      <c r="BE122" s="6"/>
      <c r="BF122" s="6"/>
      <c r="BG122" s="6">
        <v>1</v>
      </c>
      <c r="BH122" s="6">
        <v>2013</v>
      </c>
      <c r="BI122" s="6"/>
      <c r="BJ122" s="6"/>
      <c r="BK122" s="6"/>
      <c r="BL122" s="6"/>
      <c r="BM122" s="6"/>
      <c r="BN122" s="6"/>
      <c r="BO122" s="6"/>
      <c r="BP122" s="6"/>
      <c r="BQ122" s="6"/>
      <c r="BR122" s="6"/>
      <c r="BS122" s="6"/>
      <c r="BT122" s="6" t="b">
        <v>0</v>
      </c>
      <c r="BU122" s="6" t="b">
        <v>1</v>
      </c>
      <c r="BV122" s="6" t="s">
        <v>545</v>
      </c>
      <c r="BW122" s="6" t="s">
        <v>1289</v>
      </c>
      <c r="BX122" s="6" t="s">
        <v>645</v>
      </c>
      <c r="BY122" s="6" t="b">
        <v>1</v>
      </c>
      <c r="BZ122" s="6" t="s">
        <v>321</v>
      </c>
      <c r="CA122" s="6" t="b">
        <v>0</v>
      </c>
      <c r="CB122" s="6" t="b">
        <v>1</v>
      </c>
      <c r="CC122" s="6" t="b">
        <v>0</v>
      </c>
      <c r="CD122" s="6" t="b">
        <v>1</v>
      </c>
      <c r="CE122" s="6" t="b">
        <v>1</v>
      </c>
      <c r="CF122" s="6" t="b">
        <v>1</v>
      </c>
      <c r="CG122" s="6"/>
      <c r="CH122" s="6"/>
      <c r="CI122" s="6"/>
      <c r="CJ122" s="6"/>
      <c r="CK122" s="6"/>
      <c r="CL122" s="6"/>
      <c r="CM122" s="6">
        <v>10</v>
      </c>
      <c r="CN122" s="6">
        <v>45</v>
      </c>
      <c r="CO122" s="6">
        <v>16</v>
      </c>
      <c r="CP122" s="6"/>
      <c r="CQ122" s="6"/>
      <c r="CR122" s="6"/>
      <c r="CS122" s="6"/>
      <c r="CT122" s="6"/>
      <c r="CU122" s="6"/>
      <c r="CV122" s="6"/>
      <c r="CW122" s="6"/>
      <c r="CX122" s="6" t="b">
        <v>1</v>
      </c>
      <c r="CY122" s="6"/>
      <c r="CZ122" s="6" t="b">
        <v>1</v>
      </c>
      <c r="DA122" s="6">
        <v>4</v>
      </c>
      <c r="DB122" s="6"/>
      <c r="DC122" s="6">
        <v>3</v>
      </c>
      <c r="DD122" s="6"/>
      <c r="DE122" s="6">
        <v>7</v>
      </c>
      <c r="DF122" s="6"/>
      <c r="DG122" s="6">
        <v>1</v>
      </c>
      <c r="DH122" s="6"/>
      <c r="DI122" s="6" t="b">
        <v>1</v>
      </c>
      <c r="DJ122" s="6" t="b">
        <v>1</v>
      </c>
      <c r="DK122" s="6" t="b">
        <v>0</v>
      </c>
      <c r="DL122" s="6" t="b">
        <v>1</v>
      </c>
      <c r="DM122" s="6" t="b">
        <v>1</v>
      </c>
      <c r="DN122" s="6" t="b">
        <v>1</v>
      </c>
      <c r="DO122" s="6" t="b">
        <v>0</v>
      </c>
      <c r="DP122" s="6"/>
      <c r="DQ122" s="6" t="b">
        <v>1</v>
      </c>
      <c r="DR122" s="6">
        <v>13</v>
      </c>
      <c r="DS122" s="6" t="b">
        <v>1</v>
      </c>
      <c r="DT122" s="6">
        <v>1</v>
      </c>
      <c r="DU122" s="6" t="b">
        <v>0</v>
      </c>
      <c r="DV122" s="6"/>
      <c r="DW122" s="6" t="b">
        <v>0</v>
      </c>
      <c r="DX122" s="6"/>
      <c r="DY122" s="6"/>
    </row>
    <row r="123" spans="1:129" x14ac:dyDescent="0.25">
      <c r="A123" s="6" t="s">
        <v>3</v>
      </c>
      <c r="B123" s="6" t="s">
        <v>1084</v>
      </c>
      <c r="C123" s="6" t="s">
        <v>1085</v>
      </c>
      <c r="D123" s="6" t="s">
        <v>1086</v>
      </c>
      <c r="E123" s="6" t="s">
        <v>97</v>
      </c>
      <c r="F123" s="6" t="s">
        <v>125</v>
      </c>
      <c r="G123" s="6">
        <v>44</v>
      </c>
      <c r="H123" s="6">
        <v>273</v>
      </c>
      <c r="I123" s="6">
        <v>40</v>
      </c>
      <c r="J123" s="6">
        <v>208</v>
      </c>
      <c r="K123" s="6">
        <v>40</v>
      </c>
      <c r="L123" s="6">
        <v>208</v>
      </c>
      <c r="M123" s="6" t="s">
        <v>3</v>
      </c>
      <c r="N123" s="6" t="s">
        <v>1084</v>
      </c>
      <c r="O123" s="6" t="s">
        <v>1085</v>
      </c>
      <c r="P123" s="6" t="s">
        <v>1085</v>
      </c>
      <c r="Q123" s="6" t="s">
        <v>1085</v>
      </c>
      <c r="R123" s="6" t="s">
        <v>1086</v>
      </c>
      <c r="S123" s="6"/>
      <c r="T123" s="6"/>
      <c r="U123" s="6">
        <v>0</v>
      </c>
      <c r="V123" s="6" t="s">
        <v>125</v>
      </c>
      <c r="W123" s="6">
        <v>988</v>
      </c>
      <c r="X123" s="6" t="s">
        <v>538</v>
      </c>
      <c r="Y123" s="6">
        <v>25</v>
      </c>
      <c r="Z123" s="6">
        <v>10</v>
      </c>
      <c r="AA123" s="6">
        <v>2015</v>
      </c>
      <c r="AB123" s="6" t="s">
        <v>538</v>
      </c>
      <c r="AC123" s="6"/>
      <c r="AD123" s="6" t="s">
        <v>539</v>
      </c>
      <c r="AE123" s="6"/>
      <c r="AF123" s="6">
        <v>1</v>
      </c>
      <c r="AG123" s="6">
        <v>10</v>
      </c>
      <c r="AH123" s="6">
        <v>2015</v>
      </c>
      <c r="AI123" s="6">
        <v>7</v>
      </c>
      <c r="AJ123" s="6">
        <v>10</v>
      </c>
      <c r="AK123" s="6">
        <v>2015</v>
      </c>
      <c r="AL123" s="6"/>
      <c r="AM123" s="6" t="s">
        <v>540</v>
      </c>
      <c r="AN123" s="6" t="s">
        <v>541</v>
      </c>
      <c r="AO123" s="6">
        <v>62</v>
      </c>
      <c r="AP123" s="6"/>
      <c r="AQ123" s="6"/>
      <c r="AR123" s="6"/>
      <c r="AS123" s="6"/>
      <c r="AT123" s="6"/>
      <c r="AU123" s="6"/>
      <c r="AV123" s="6"/>
      <c r="AW123" s="6"/>
      <c r="AX123" s="6"/>
      <c r="AY123" s="6"/>
      <c r="AZ123" s="6"/>
      <c r="BA123" s="6"/>
      <c r="BB123" s="6"/>
      <c r="BC123" s="6"/>
      <c r="BD123" s="6"/>
      <c r="BE123" s="6"/>
      <c r="BF123" s="6"/>
      <c r="BG123" s="6">
        <v>2</v>
      </c>
      <c r="BH123" s="6">
        <v>2015</v>
      </c>
      <c r="BI123" s="6"/>
      <c r="BJ123" s="6">
        <v>1</v>
      </c>
      <c r="BK123" s="6"/>
      <c r="BL123" s="6"/>
      <c r="BM123" s="6"/>
      <c r="BN123" s="6">
        <v>1</v>
      </c>
      <c r="BO123" s="6"/>
      <c r="BP123" s="6"/>
      <c r="BQ123" s="6" t="s">
        <v>1084</v>
      </c>
      <c r="BR123" s="6">
        <v>18</v>
      </c>
      <c r="BS123" s="6"/>
      <c r="BT123" s="6" t="b">
        <v>0</v>
      </c>
      <c r="BU123" s="6" t="b">
        <v>1</v>
      </c>
      <c r="BV123" s="6" t="s">
        <v>538</v>
      </c>
      <c r="BW123" s="6" t="s">
        <v>1290</v>
      </c>
      <c r="BX123" s="6" t="s">
        <v>1291</v>
      </c>
      <c r="BY123" s="6" t="b">
        <v>1</v>
      </c>
      <c r="BZ123" s="6" t="s">
        <v>321</v>
      </c>
      <c r="CA123" s="6" t="b">
        <v>0</v>
      </c>
      <c r="CB123" s="6" t="b">
        <v>1</v>
      </c>
      <c r="CC123" s="6" t="b">
        <v>1</v>
      </c>
      <c r="CD123" s="6" t="b">
        <v>1</v>
      </c>
      <c r="CE123" s="6" t="b">
        <v>1</v>
      </c>
      <c r="CF123" s="6" t="b">
        <v>0</v>
      </c>
      <c r="CG123" s="6">
        <v>2</v>
      </c>
      <c r="CH123" s="6"/>
      <c r="CI123" s="6">
        <v>2</v>
      </c>
      <c r="CJ123" s="6">
        <v>2</v>
      </c>
      <c r="CK123" s="6"/>
      <c r="CL123" s="6">
        <v>2</v>
      </c>
      <c r="CM123" s="6">
        <v>40</v>
      </c>
      <c r="CN123" s="6">
        <v>208</v>
      </c>
      <c r="CO123" s="6">
        <v>40</v>
      </c>
      <c r="CP123" s="6">
        <v>1</v>
      </c>
      <c r="CQ123" s="6">
        <v>5</v>
      </c>
      <c r="CR123" s="6" t="s">
        <v>322</v>
      </c>
      <c r="CS123" s="6"/>
      <c r="CT123" s="6">
        <v>3</v>
      </c>
      <c r="CU123" s="6">
        <v>10</v>
      </c>
      <c r="CV123" s="6" t="s">
        <v>322</v>
      </c>
      <c r="CW123" s="6"/>
      <c r="CX123" s="6" t="b">
        <v>0</v>
      </c>
      <c r="CY123" s="6"/>
      <c r="CZ123" s="6" t="b">
        <v>1</v>
      </c>
      <c r="DA123" s="6">
        <v>4</v>
      </c>
      <c r="DB123" s="6">
        <v>6</v>
      </c>
      <c r="DC123" s="6">
        <v>14</v>
      </c>
      <c r="DD123" s="6">
        <v>3</v>
      </c>
      <c r="DE123" s="6">
        <v>18</v>
      </c>
      <c r="DF123" s="6">
        <v>9</v>
      </c>
      <c r="DG123" s="6">
        <v>4</v>
      </c>
      <c r="DH123" s="6"/>
      <c r="DI123" s="6" t="b">
        <v>1</v>
      </c>
      <c r="DJ123" s="6" t="b">
        <v>0</v>
      </c>
      <c r="DK123" s="6" t="b">
        <v>1</v>
      </c>
      <c r="DL123" s="6" t="b">
        <v>0</v>
      </c>
      <c r="DM123" s="6" t="b">
        <v>1</v>
      </c>
      <c r="DN123" s="6" t="b">
        <v>0</v>
      </c>
      <c r="DO123" s="6" t="b">
        <v>0</v>
      </c>
      <c r="DP123" s="6"/>
      <c r="DQ123" s="6" t="b">
        <v>0</v>
      </c>
      <c r="DR123" s="6"/>
      <c r="DS123" s="6" t="b">
        <v>1</v>
      </c>
      <c r="DT123" s="6">
        <v>1</v>
      </c>
      <c r="DU123" s="6" t="b">
        <v>0</v>
      </c>
      <c r="DV123" s="6"/>
      <c r="DW123" s="6" t="b">
        <v>0</v>
      </c>
      <c r="DX123" s="6"/>
      <c r="DY123" s="6"/>
    </row>
    <row r="124" spans="1:129" x14ac:dyDescent="0.25">
      <c r="A124" s="6" t="s">
        <v>3</v>
      </c>
      <c r="B124" s="6" t="s">
        <v>18</v>
      </c>
      <c r="C124" s="6" t="s">
        <v>809</v>
      </c>
      <c r="D124" s="6" t="s">
        <v>810</v>
      </c>
      <c r="E124" s="6" t="s">
        <v>97</v>
      </c>
      <c r="F124" s="6" t="s">
        <v>98</v>
      </c>
      <c r="G124" s="6">
        <v>12</v>
      </c>
      <c r="H124" s="6">
        <v>52</v>
      </c>
      <c r="I124" s="6">
        <v>10</v>
      </c>
      <c r="J124" s="6">
        <v>44</v>
      </c>
      <c r="K124" s="6">
        <v>10</v>
      </c>
      <c r="L124" s="6">
        <v>44</v>
      </c>
      <c r="M124" s="6" t="s">
        <v>3</v>
      </c>
      <c r="N124" s="6" t="s">
        <v>18</v>
      </c>
      <c r="O124" s="6" t="s">
        <v>811</v>
      </c>
      <c r="P124" s="6" t="s">
        <v>812</v>
      </c>
      <c r="Q124" s="6" t="s">
        <v>809</v>
      </c>
      <c r="R124" s="6" t="s">
        <v>810</v>
      </c>
      <c r="S124" s="6"/>
      <c r="T124" s="6"/>
      <c r="U124" s="6">
        <v>0</v>
      </c>
      <c r="V124" s="6" t="s">
        <v>98</v>
      </c>
      <c r="W124" s="6">
        <v>984</v>
      </c>
      <c r="X124" s="6" t="s">
        <v>538</v>
      </c>
      <c r="Y124" s="6">
        <v>28</v>
      </c>
      <c r="Z124" s="6">
        <v>11</v>
      </c>
      <c r="AA124" s="6">
        <v>2015</v>
      </c>
      <c r="AB124" s="6" t="s">
        <v>538</v>
      </c>
      <c r="AC124" s="6"/>
      <c r="AD124" s="6" t="s">
        <v>539</v>
      </c>
      <c r="AE124" s="6"/>
      <c r="AF124" s="6">
        <v>17</v>
      </c>
      <c r="AG124" s="6">
        <v>10</v>
      </c>
      <c r="AH124" s="6">
        <v>2015</v>
      </c>
      <c r="AI124" s="6">
        <v>9</v>
      </c>
      <c r="AJ124" s="6">
        <v>11</v>
      </c>
      <c r="AK124" s="6">
        <v>2015</v>
      </c>
      <c r="AL124" s="6"/>
      <c r="AM124" s="6" t="s">
        <v>540</v>
      </c>
      <c r="AN124" s="6" t="s">
        <v>541</v>
      </c>
      <c r="AO124" s="6">
        <v>44</v>
      </c>
      <c r="AP124" s="6"/>
      <c r="AQ124" s="6"/>
      <c r="AR124" s="6"/>
      <c r="AS124" s="6"/>
      <c r="AT124" s="6"/>
      <c r="AU124" s="6"/>
      <c r="AV124" s="6"/>
      <c r="AW124" s="6"/>
      <c r="AX124" s="6"/>
      <c r="AY124" s="6"/>
      <c r="AZ124" s="6"/>
      <c r="BA124" s="6"/>
      <c r="BB124" s="6"/>
      <c r="BC124" s="6"/>
      <c r="BD124" s="6"/>
      <c r="BE124" s="6"/>
      <c r="BF124" s="6"/>
      <c r="BG124" s="6">
        <v>4</v>
      </c>
      <c r="BH124" s="6">
        <v>2011</v>
      </c>
      <c r="BI124" s="6"/>
      <c r="BJ124" s="6"/>
      <c r="BK124" s="6"/>
      <c r="BL124" s="6"/>
      <c r="BM124" s="6"/>
      <c r="BN124" s="6"/>
      <c r="BO124" s="6"/>
      <c r="BP124" s="6"/>
      <c r="BQ124" s="6"/>
      <c r="BR124" s="6"/>
      <c r="BS124" s="6"/>
      <c r="BT124" s="6" t="b">
        <v>0</v>
      </c>
      <c r="BU124" s="6" t="b">
        <v>1</v>
      </c>
      <c r="BV124" s="6" t="s">
        <v>538</v>
      </c>
      <c r="BW124" s="6" t="s">
        <v>1292</v>
      </c>
      <c r="BX124" s="6" t="s">
        <v>1293</v>
      </c>
      <c r="BY124" s="6" t="b">
        <v>1</v>
      </c>
      <c r="BZ124" s="6" t="s">
        <v>330</v>
      </c>
      <c r="CA124" s="6" t="b">
        <v>1</v>
      </c>
      <c r="CB124" s="6" t="b">
        <v>0</v>
      </c>
      <c r="CC124" s="6" t="b">
        <v>0</v>
      </c>
      <c r="CD124" s="6" t="b">
        <v>1</v>
      </c>
      <c r="CE124" s="6" t="b">
        <v>1</v>
      </c>
      <c r="CF124" s="6" t="b">
        <v>1</v>
      </c>
      <c r="CG124" s="6"/>
      <c r="CH124" s="6"/>
      <c r="CI124" s="6"/>
      <c r="CJ124" s="6"/>
      <c r="CK124" s="6"/>
      <c r="CL124" s="6"/>
      <c r="CM124" s="6">
        <v>10</v>
      </c>
      <c r="CN124" s="6">
        <v>44</v>
      </c>
      <c r="CO124" s="6">
        <v>10</v>
      </c>
      <c r="CP124" s="6"/>
      <c r="CQ124" s="6"/>
      <c r="CR124" s="6"/>
      <c r="CS124" s="6"/>
      <c r="CT124" s="6"/>
      <c r="CU124" s="6"/>
      <c r="CV124" s="6"/>
      <c r="CW124" s="6"/>
      <c r="CX124" s="6" t="b">
        <v>1</v>
      </c>
      <c r="CY124" s="6"/>
      <c r="CZ124" s="6" t="b">
        <v>1</v>
      </c>
      <c r="DA124" s="6">
        <v>2</v>
      </c>
      <c r="DB124" s="6">
        <v>1</v>
      </c>
      <c r="DC124" s="6">
        <v>8</v>
      </c>
      <c r="DD124" s="6">
        <v>2</v>
      </c>
      <c r="DE124" s="6">
        <v>10</v>
      </c>
      <c r="DF124" s="6">
        <v>3</v>
      </c>
      <c r="DG124" s="6">
        <v>2</v>
      </c>
      <c r="DH124" s="6"/>
      <c r="DI124" s="6" t="b">
        <v>1</v>
      </c>
      <c r="DJ124" s="6" t="b">
        <v>1</v>
      </c>
      <c r="DK124" s="6" t="b">
        <v>0</v>
      </c>
      <c r="DL124" s="6" t="b">
        <v>0</v>
      </c>
      <c r="DM124" s="6" t="b">
        <v>1</v>
      </c>
      <c r="DN124" s="6" t="b">
        <v>1</v>
      </c>
      <c r="DO124" s="6" t="b">
        <v>0</v>
      </c>
      <c r="DP124" s="6"/>
      <c r="DQ124" s="6" t="b">
        <v>0</v>
      </c>
      <c r="DR124" s="6"/>
      <c r="DS124" s="6" t="b">
        <v>0</v>
      </c>
      <c r="DT124" s="6"/>
      <c r="DU124" s="6" t="b">
        <v>0</v>
      </c>
      <c r="DV124" s="6"/>
      <c r="DW124" s="6" t="b">
        <v>0</v>
      </c>
      <c r="DX124" s="6"/>
      <c r="DY124" s="6"/>
    </row>
    <row r="125" spans="1:129" x14ac:dyDescent="0.25">
      <c r="A125" s="6" t="s">
        <v>3</v>
      </c>
      <c r="B125" s="6" t="s">
        <v>14</v>
      </c>
      <c r="C125" s="6" t="s">
        <v>785</v>
      </c>
      <c r="D125" s="6" t="s">
        <v>786</v>
      </c>
      <c r="E125" s="6" t="s">
        <v>97</v>
      </c>
      <c r="F125" s="6" t="s">
        <v>98</v>
      </c>
      <c r="G125" s="6">
        <v>140</v>
      </c>
      <c r="H125" s="6">
        <v>613</v>
      </c>
      <c r="I125" s="6">
        <v>137</v>
      </c>
      <c r="J125" s="6">
        <v>622</v>
      </c>
      <c r="K125" s="6">
        <v>137</v>
      </c>
      <c r="L125" s="6">
        <v>622</v>
      </c>
      <c r="M125" s="6" t="s">
        <v>3</v>
      </c>
      <c r="N125" s="6" t="s">
        <v>14</v>
      </c>
      <c r="O125" s="6"/>
      <c r="P125" s="6"/>
      <c r="Q125" s="6" t="s">
        <v>785</v>
      </c>
      <c r="R125" s="6" t="s">
        <v>786</v>
      </c>
      <c r="S125" s="6"/>
      <c r="T125" s="6"/>
      <c r="U125" s="6"/>
      <c r="V125" s="6" t="s">
        <v>98</v>
      </c>
      <c r="W125" s="6">
        <v>971</v>
      </c>
      <c r="X125" s="6" t="s">
        <v>538</v>
      </c>
      <c r="Y125" s="6">
        <v>28</v>
      </c>
      <c r="Z125" s="6">
        <v>10</v>
      </c>
      <c r="AA125" s="6">
        <v>2015</v>
      </c>
      <c r="AB125" s="6" t="s">
        <v>538</v>
      </c>
      <c r="AC125" s="6"/>
      <c r="AD125" s="6" t="s">
        <v>539</v>
      </c>
      <c r="AE125" s="6"/>
      <c r="AF125" s="6">
        <v>17</v>
      </c>
      <c r="AG125" s="6">
        <v>10</v>
      </c>
      <c r="AH125" s="6">
        <v>2015</v>
      </c>
      <c r="AI125" s="6">
        <v>17</v>
      </c>
      <c r="AJ125" s="6">
        <v>10</v>
      </c>
      <c r="AK125" s="6">
        <v>2015</v>
      </c>
      <c r="AL125" s="6"/>
      <c r="AM125" s="6" t="s">
        <v>540</v>
      </c>
      <c r="AN125" s="6" t="s">
        <v>541</v>
      </c>
      <c r="AO125" s="6">
        <v>45</v>
      </c>
      <c r="AP125" s="6"/>
      <c r="AQ125" s="6"/>
      <c r="AR125" s="6"/>
      <c r="AS125" s="6"/>
      <c r="AT125" s="6"/>
      <c r="AU125" s="6"/>
      <c r="AV125" s="6"/>
      <c r="AW125" s="6"/>
      <c r="AX125" s="6"/>
      <c r="AY125" s="6"/>
      <c r="AZ125" s="6"/>
      <c r="BA125" s="6"/>
      <c r="BB125" s="6"/>
      <c r="BC125" s="6"/>
      <c r="BD125" s="6"/>
      <c r="BE125" s="6"/>
      <c r="BF125" s="6"/>
      <c r="BG125" s="6">
        <v>4</v>
      </c>
      <c r="BH125" s="6">
        <v>2014</v>
      </c>
      <c r="BI125" s="6"/>
      <c r="BJ125" s="6"/>
      <c r="BK125" s="6"/>
      <c r="BL125" s="6"/>
      <c r="BM125" s="6"/>
      <c r="BN125" s="6"/>
      <c r="BO125" s="6"/>
      <c r="BP125" s="6"/>
      <c r="BQ125" s="6"/>
      <c r="BR125" s="6"/>
      <c r="BS125" s="6"/>
      <c r="BT125" s="6" t="b">
        <v>0</v>
      </c>
      <c r="BU125" s="6" t="b">
        <v>1</v>
      </c>
      <c r="BV125" s="6" t="s">
        <v>538</v>
      </c>
      <c r="BW125" s="6" t="s">
        <v>1294</v>
      </c>
      <c r="BX125" s="6" t="s">
        <v>1295</v>
      </c>
      <c r="BY125" s="6" t="b">
        <v>1</v>
      </c>
      <c r="BZ125" s="6" t="s">
        <v>321</v>
      </c>
      <c r="CA125" s="6" t="b">
        <v>0</v>
      </c>
      <c r="CB125" s="6" t="b">
        <v>1</v>
      </c>
      <c r="CC125" s="6" t="b">
        <v>0</v>
      </c>
      <c r="CD125" s="6" t="b">
        <v>1</v>
      </c>
      <c r="CE125" s="6" t="b">
        <v>1</v>
      </c>
      <c r="CF125" s="6" t="b">
        <v>1</v>
      </c>
      <c r="CG125" s="6">
        <v>4</v>
      </c>
      <c r="CH125" s="6">
        <v>7</v>
      </c>
      <c r="CI125" s="6">
        <v>11</v>
      </c>
      <c r="CJ125" s="6">
        <v>1</v>
      </c>
      <c r="CK125" s="6"/>
      <c r="CL125" s="6">
        <v>1</v>
      </c>
      <c r="CM125" s="6">
        <v>137</v>
      </c>
      <c r="CN125" s="6">
        <v>622</v>
      </c>
      <c r="CO125" s="6">
        <v>137</v>
      </c>
      <c r="CP125" s="6"/>
      <c r="CQ125" s="6"/>
      <c r="CR125" s="6"/>
      <c r="CS125" s="6"/>
      <c r="CT125" s="6"/>
      <c r="CU125" s="6"/>
      <c r="CV125" s="6"/>
      <c r="CW125" s="6"/>
      <c r="CX125" s="6" t="b">
        <v>1</v>
      </c>
      <c r="CY125" s="6"/>
      <c r="CZ125" s="6" t="b">
        <v>1</v>
      </c>
      <c r="DA125" s="6"/>
      <c r="DB125" s="6"/>
      <c r="DC125" s="6"/>
      <c r="DD125" s="6"/>
      <c r="DE125" s="6"/>
      <c r="DF125" s="6"/>
      <c r="DG125" s="6"/>
      <c r="DH125" s="6"/>
      <c r="DI125" s="6" t="b">
        <v>1</v>
      </c>
      <c r="DJ125" s="6" t="b">
        <v>1</v>
      </c>
      <c r="DK125" s="6" t="b">
        <v>0</v>
      </c>
      <c r="DL125" s="6" t="b">
        <v>0</v>
      </c>
      <c r="DM125" s="6" t="b">
        <v>1</v>
      </c>
      <c r="DN125" s="6" t="b">
        <v>0</v>
      </c>
      <c r="DO125" s="6" t="b">
        <v>0</v>
      </c>
      <c r="DP125" s="6"/>
      <c r="DQ125" s="6" t="b">
        <v>0</v>
      </c>
      <c r="DR125" s="6"/>
      <c r="DS125" s="6" t="b">
        <v>0</v>
      </c>
      <c r="DT125" s="6"/>
      <c r="DU125" s="6" t="b">
        <v>0</v>
      </c>
      <c r="DV125" s="6"/>
      <c r="DW125" s="6" t="b">
        <v>0</v>
      </c>
      <c r="DX125" s="6"/>
      <c r="DY125" s="6"/>
    </row>
    <row r="126" spans="1:129" x14ac:dyDescent="0.25">
      <c r="A126" s="6" t="s">
        <v>0</v>
      </c>
      <c r="B126" s="6" t="s">
        <v>4</v>
      </c>
      <c r="C126" s="6" t="s">
        <v>692</v>
      </c>
      <c r="D126" s="6" t="s">
        <v>693</v>
      </c>
      <c r="E126" s="6" t="s">
        <v>97</v>
      </c>
      <c r="F126" s="6" t="s">
        <v>125</v>
      </c>
      <c r="G126" s="6">
        <v>69</v>
      </c>
      <c r="H126" s="6">
        <v>325</v>
      </c>
      <c r="I126" s="6">
        <v>65</v>
      </c>
      <c r="J126" s="6">
        <v>325</v>
      </c>
      <c r="K126" s="6">
        <v>71</v>
      </c>
      <c r="L126" s="6">
        <v>322</v>
      </c>
      <c r="M126" s="6" t="s">
        <v>0</v>
      </c>
      <c r="N126" s="6" t="s">
        <v>4</v>
      </c>
      <c r="O126" s="6" t="s">
        <v>694</v>
      </c>
      <c r="P126" s="6" t="s">
        <v>694</v>
      </c>
      <c r="Q126" s="6" t="s">
        <v>692</v>
      </c>
      <c r="R126" s="6" t="s">
        <v>693</v>
      </c>
      <c r="S126" s="6">
        <v>97.359320175438597</v>
      </c>
      <c r="T126" s="6">
        <v>25.410569298245601</v>
      </c>
      <c r="U126" s="6">
        <v>0</v>
      </c>
      <c r="V126" s="6" t="s">
        <v>125</v>
      </c>
      <c r="W126" s="6">
        <v>885</v>
      </c>
      <c r="X126" s="6" t="s">
        <v>1136</v>
      </c>
      <c r="Y126" s="6">
        <v>30</v>
      </c>
      <c r="Z126" s="6">
        <v>10</v>
      </c>
      <c r="AA126" s="6">
        <v>2015</v>
      </c>
      <c r="AB126" s="6" t="s">
        <v>691</v>
      </c>
      <c r="AC126" s="6"/>
      <c r="AD126" s="6" t="s">
        <v>539</v>
      </c>
      <c r="AE126" s="6"/>
      <c r="AF126" s="6">
        <v>22</v>
      </c>
      <c r="AG126" s="6">
        <v>9</v>
      </c>
      <c r="AH126" s="6">
        <v>2015</v>
      </c>
      <c r="AI126" s="6">
        <v>6</v>
      </c>
      <c r="AJ126" s="6">
        <v>10</v>
      </c>
      <c r="AK126" s="6">
        <v>2015</v>
      </c>
      <c r="AL126" s="6"/>
      <c r="AM126" s="6" t="s">
        <v>540</v>
      </c>
      <c r="AN126" s="6" t="s">
        <v>548</v>
      </c>
      <c r="AO126" s="6">
        <v>43</v>
      </c>
      <c r="AP126" s="6"/>
      <c r="AQ126" s="6" t="s">
        <v>587</v>
      </c>
      <c r="AR126" s="6" t="s">
        <v>541</v>
      </c>
      <c r="AS126" s="6">
        <v>39</v>
      </c>
      <c r="AT126" s="6"/>
      <c r="AU126" s="6" t="s">
        <v>588</v>
      </c>
      <c r="AV126" s="6" t="s">
        <v>548</v>
      </c>
      <c r="AW126" s="6">
        <v>28</v>
      </c>
      <c r="AX126" s="6"/>
      <c r="AY126" s="6"/>
      <c r="AZ126" s="6"/>
      <c r="BA126" s="6"/>
      <c r="BB126" s="6"/>
      <c r="BC126" s="6"/>
      <c r="BD126" s="6"/>
      <c r="BE126" s="6"/>
      <c r="BF126" s="6"/>
      <c r="BG126" s="6">
        <v>1</v>
      </c>
      <c r="BH126" s="6">
        <v>2012</v>
      </c>
      <c r="BI126" s="6">
        <v>120</v>
      </c>
      <c r="BJ126" s="6">
        <v>30</v>
      </c>
      <c r="BK126" s="6">
        <v>10</v>
      </c>
      <c r="BL126" s="6">
        <v>0</v>
      </c>
      <c r="BM126" s="6">
        <v>120</v>
      </c>
      <c r="BN126" s="6">
        <v>30</v>
      </c>
      <c r="BO126" s="6">
        <v>10</v>
      </c>
      <c r="BP126" s="6">
        <v>0</v>
      </c>
      <c r="BQ126" s="6" t="s">
        <v>4</v>
      </c>
      <c r="BR126" s="6">
        <v>5</v>
      </c>
      <c r="BS126" s="6"/>
      <c r="BT126" s="6" t="b">
        <v>0</v>
      </c>
      <c r="BU126" s="6" t="b">
        <v>1</v>
      </c>
      <c r="BV126" s="6" t="s">
        <v>691</v>
      </c>
      <c r="BW126" s="6" t="s">
        <v>1296</v>
      </c>
      <c r="BX126" s="6" t="s">
        <v>695</v>
      </c>
      <c r="BY126" s="6" t="b">
        <v>1</v>
      </c>
      <c r="BZ126" s="6" t="s">
        <v>321</v>
      </c>
      <c r="CA126" s="6" t="b">
        <v>0</v>
      </c>
      <c r="CB126" s="6" t="b">
        <v>0</v>
      </c>
      <c r="CC126" s="6" t="b">
        <v>1</v>
      </c>
      <c r="CD126" s="6" t="b">
        <v>1</v>
      </c>
      <c r="CE126" s="6" t="b">
        <v>1</v>
      </c>
      <c r="CF126" s="6" t="b">
        <v>1</v>
      </c>
      <c r="CG126" s="6">
        <v>0</v>
      </c>
      <c r="CH126" s="6">
        <v>1</v>
      </c>
      <c r="CI126" s="6">
        <v>1</v>
      </c>
      <c r="CJ126" s="6">
        <v>1</v>
      </c>
      <c r="CK126" s="6">
        <v>0</v>
      </c>
      <c r="CL126" s="6">
        <v>1</v>
      </c>
      <c r="CM126" s="6">
        <v>65</v>
      </c>
      <c r="CN126" s="6">
        <v>325</v>
      </c>
      <c r="CO126" s="6">
        <v>71</v>
      </c>
      <c r="CP126" s="6"/>
      <c r="CQ126" s="6"/>
      <c r="CR126" s="6"/>
      <c r="CS126" s="6"/>
      <c r="CT126" s="6"/>
      <c r="CU126" s="6"/>
      <c r="CV126" s="6"/>
      <c r="CW126" s="6"/>
      <c r="CX126" s="6" t="b">
        <v>1</v>
      </c>
      <c r="CY126" s="6"/>
      <c r="CZ126" s="6" t="b">
        <v>1</v>
      </c>
      <c r="DA126" s="6">
        <v>7</v>
      </c>
      <c r="DB126" s="6">
        <v>5</v>
      </c>
      <c r="DC126" s="6"/>
      <c r="DD126" s="6">
        <v>1</v>
      </c>
      <c r="DE126" s="6">
        <v>7</v>
      </c>
      <c r="DF126" s="6">
        <v>6</v>
      </c>
      <c r="DG126" s="6">
        <v>6</v>
      </c>
      <c r="DH126" s="6">
        <v>5</v>
      </c>
      <c r="DI126" s="6" t="b">
        <v>1</v>
      </c>
      <c r="DJ126" s="6" t="b">
        <v>1</v>
      </c>
      <c r="DK126" s="6" t="b">
        <v>0</v>
      </c>
      <c r="DL126" s="6" t="b">
        <v>0</v>
      </c>
      <c r="DM126" s="6" t="b">
        <v>0</v>
      </c>
      <c r="DN126" s="6" t="b">
        <v>0</v>
      </c>
      <c r="DO126" s="6" t="b">
        <v>0</v>
      </c>
      <c r="DP126" s="6"/>
      <c r="DQ126" s="6" t="b">
        <v>0</v>
      </c>
      <c r="DR126" s="6"/>
      <c r="DS126" s="6" t="b">
        <v>1</v>
      </c>
      <c r="DT126" s="6">
        <v>22</v>
      </c>
      <c r="DU126" s="6" t="b">
        <v>0</v>
      </c>
      <c r="DV126" s="6"/>
      <c r="DW126" s="6" t="b">
        <v>1</v>
      </c>
      <c r="DX126" s="6">
        <v>33</v>
      </c>
      <c r="DY126" s="6" t="s">
        <v>1297</v>
      </c>
    </row>
    <row r="127" spans="1:129" x14ac:dyDescent="0.25">
      <c r="A127" s="6" t="s">
        <v>0</v>
      </c>
      <c r="B127" s="6" t="s">
        <v>7</v>
      </c>
      <c r="C127" s="6" t="s">
        <v>177</v>
      </c>
      <c r="D127" s="6" t="s">
        <v>178</v>
      </c>
      <c r="E127" s="6" t="s">
        <v>97</v>
      </c>
      <c r="F127" s="6" t="s">
        <v>125</v>
      </c>
      <c r="G127" s="6">
        <v>23</v>
      </c>
      <c r="H127" s="6">
        <v>124</v>
      </c>
      <c r="I127" s="6">
        <v>20</v>
      </c>
      <c r="J127" s="6">
        <v>110</v>
      </c>
      <c r="K127" s="6">
        <v>20</v>
      </c>
      <c r="L127" s="6">
        <v>110</v>
      </c>
      <c r="M127" s="6" t="s">
        <v>0</v>
      </c>
      <c r="N127" s="6" t="s">
        <v>7</v>
      </c>
      <c r="O127" s="6" t="s">
        <v>583</v>
      </c>
      <c r="P127" s="6" t="s">
        <v>583</v>
      </c>
      <c r="Q127" s="6" t="s">
        <v>177</v>
      </c>
      <c r="R127" s="6" t="s">
        <v>178</v>
      </c>
      <c r="S127" s="6">
        <v>97.315860000000001</v>
      </c>
      <c r="T127" s="6">
        <v>24.32638</v>
      </c>
      <c r="U127" s="6">
        <v>0</v>
      </c>
      <c r="V127" s="6" t="s">
        <v>125</v>
      </c>
      <c r="W127" s="6">
        <v>706</v>
      </c>
      <c r="X127" s="6" t="s">
        <v>1140</v>
      </c>
      <c r="Y127" s="6">
        <v>13</v>
      </c>
      <c r="Z127" s="6">
        <v>10</v>
      </c>
      <c r="AA127" s="6">
        <v>2015</v>
      </c>
      <c r="AB127" s="6" t="s">
        <v>581</v>
      </c>
      <c r="AC127" s="6"/>
      <c r="AD127" s="6" t="s">
        <v>539</v>
      </c>
      <c r="AE127" s="6"/>
      <c r="AF127" s="6">
        <v>10</v>
      </c>
      <c r="AG127" s="6">
        <v>10</v>
      </c>
      <c r="AH127" s="6">
        <v>2015</v>
      </c>
      <c r="AI127" s="6">
        <v>10</v>
      </c>
      <c r="AJ127" s="6">
        <v>10</v>
      </c>
      <c r="AK127" s="6">
        <v>2015</v>
      </c>
      <c r="AL127" s="6"/>
      <c r="AM127" s="6" t="s">
        <v>540</v>
      </c>
      <c r="AN127" s="6" t="s">
        <v>548</v>
      </c>
      <c r="AO127" s="6">
        <v>27</v>
      </c>
      <c r="AP127" s="6"/>
      <c r="AQ127" s="6"/>
      <c r="AR127" s="6"/>
      <c r="AS127" s="6"/>
      <c r="AT127" s="6"/>
      <c r="AU127" s="6"/>
      <c r="AV127" s="6"/>
      <c r="AW127" s="6"/>
      <c r="AX127" s="6"/>
      <c r="AY127" s="6"/>
      <c r="AZ127" s="6"/>
      <c r="BA127" s="6"/>
      <c r="BB127" s="6"/>
      <c r="BC127" s="6"/>
      <c r="BD127" s="6"/>
      <c r="BE127" s="6"/>
      <c r="BF127" s="6"/>
      <c r="BG127" s="6">
        <v>11</v>
      </c>
      <c r="BH127" s="6">
        <v>2011</v>
      </c>
      <c r="BI127" s="6"/>
      <c r="BJ127" s="6">
        <v>50</v>
      </c>
      <c r="BK127" s="6">
        <v>50</v>
      </c>
      <c r="BL127" s="6"/>
      <c r="BM127" s="6"/>
      <c r="BN127" s="6">
        <v>50</v>
      </c>
      <c r="BO127" s="6">
        <v>50</v>
      </c>
      <c r="BP127" s="6"/>
      <c r="BQ127" s="6" t="s">
        <v>584</v>
      </c>
      <c r="BR127" s="6">
        <v>5</v>
      </c>
      <c r="BS127" s="6"/>
      <c r="BT127" s="6" t="b">
        <v>0</v>
      </c>
      <c r="BU127" s="6" t="b">
        <v>1</v>
      </c>
      <c r="BV127" s="6" t="s">
        <v>581</v>
      </c>
      <c r="BW127" s="6" t="s">
        <v>1298</v>
      </c>
      <c r="BX127" s="6" t="s">
        <v>1299</v>
      </c>
      <c r="BY127" s="6" t="b">
        <v>1</v>
      </c>
      <c r="BZ127" s="6" t="s">
        <v>329</v>
      </c>
      <c r="CA127" s="6" t="b">
        <v>1</v>
      </c>
      <c r="CB127" s="6" t="b">
        <v>0</v>
      </c>
      <c r="CC127" s="6" t="b">
        <v>0</v>
      </c>
      <c r="CD127" s="6" t="b">
        <v>1</v>
      </c>
      <c r="CE127" s="6" t="b">
        <v>1</v>
      </c>
      <c r="CF127" s="6" t="b">
        <v>1</v>
      </c>
      <c r="CG127" s="6">
        <v>1</v>
      </c>
      <c r="CH127" s="6">
        <v>1</v>
      </c>
      <c r="CI127" s="6">
        <v>2</v>
      </c>
      <c r="CJ127" s="6">
        <v>2</v>
      </c>
      <c r="CK127" s="6">
        <v>2</v>
      </c>
      <c r="CL127" s="6">
        <v>4</v>
      </c>
      <c r="CM127" s="6">
        <v>20</v>
      </c>
      <c r="CN127" s="6">
        <v>110</v>
      </c>
      <c r="CO127" s="6">
        <v>20</v>
      </c>
      <c r="CP127" s="6"/>
      <c r="CQ127" s="6"/>
      <c r="CR127" s="6"/>
      <c r="CS127" s="6"/>
      <c r="CT127" s="6">
        <v>3</v>
      </c>
      <c r="CU127" s="6">
        <v>16</v>
      </c>
      <c r="CV127" s="6" t="s">
        <v>325</v>
      </c>
      <c r="CW127" s="6"/>
      <c r="CX127" s="6" t="b">
        <v>1</v>
      </c>
      <c r="CY127" s="6">
        <v>2</v>
      </c>
      <c r="CZ127" s="6" t="b">
        <v>1</v>
      </c>
      <c r="DA127" s="6">
        <v>5</v>
      </c>
      <c r="DB127" s="6">
        <v>5</v>
      </c>
      <c r="DC127" s="6"/>
      <c r="DD127" s="6"/>
      <c r="DE127" s="6">
        <v>5</v>
      </c>
      <c r="DF127" s="6">
        <v>5</v>
      </c>
      <c r="DG127" s="6"/>
      <c r="DH127" s="6">
        <v>1</v>
      </c>
      <c r="DI127" s="6" t="b">
        <v>1</v>
      </c>
      <c r="DJ127" s="6" t="b">
        <v>0</v>
      </c>
      <c r="DK127" s="6" t="b">
        <v>0</v>
      </c>
      <c r="DL127" s="6" t="b">
        <v>1</v>
      </c>
      <c r="DM127" s="6" t="b">
        <v>0</v>
      </c>
      <c r="DN127" s="6" t="b">
        <v>0</v>
      </c>
      <c r="DO127" s="6" t="b">
        <v>0</v>
      </c>
      <c r="DP127" s="6"/>
      <c r="DQ127" s="6" t="b">
        <v>0</v>
      </c>
      <c r="DR127" s="6"/>
      <c r="DS127" s="6" t="b">
        <v>0</v>
      </c>
      <c r="DT127" s="6"/>
      <c r="DU127" s="6" t="b">
        <v>0</v>
      </c>
      <c r="DV127" s="6"/>
      <c r="DW127" s="6" t="b">
        <v>0</v>
      </c>
      <c r="DX127" s="6"/>
      <c r="DY127" s="6"/>
    </row>
    <row r="128" spans="1:129" x14ac:dyDescent="0.25">
      <c r="A128" s="6" t="s">
        <v>0</v>
      </c>
      <c r="B128" s="6" t="s">
        <v>13</v>
      </c>
      <c r="C128" s="6" t="s">
        <v>725</v>
      </c>
      <c r="D128" s="6" t="s">
        <v>726</v>
      </c>
      <c r="E128" s="6" t="s">
        <v>97</v>
      </c>
      <c r="F128" s="6" t="s">
        <v>125</v>
      </c>
      <c r="G128" s="6">
        <v>57</v>
      </c>
      <c r="H128" s="6">
        <v>284</v>
      </c>
      <c r="I128" s="6">
        <v>54</v>
      </c>
      <c r="J128" s="6">
        <v>262</v>
      </c>
      <c r="K128" s="6">
        <v>54</v>
      </c>
      <c r="L128" s="6">
        <v>262</v>
      </c>
      <c r="M128" s="6" t="s">
        <v>0</v>
      </c>
      <c r="N128" s="6" t="s">
        <v>13</v>
      </c>
      <c r="O128" s="6" t="s">
        <v>644</v>
      </c>
      <c r="P128" s="6" t="s">
        <v>644</v>
      </c>
      <c r="Q128" s="6" t="s">
        <v>725</v>
      </c>
      <c r="R128" s="6" t="s">
        <v>726</v>
      </c>
      <c r="S128" s="6">
        <v>96.341352999999998</v>
      </c>
      <c r="T128" s="6">
        <v>25.613894999999999</v>
      </c>
      <c r="U128" s="6">
        <v>0</v>
      </c>
      <c r="V128" s="6" t="s">
        <v>125</v>
      </c>
      <c r="W128" s="6">
        <v>887</v>
      </c>
      <c r="X128" s="6" t="s">
        <v>1136</v>
      </c>
      <c r="Y128" s="6">
        <v>30</v>
      </c>
      <c r="Z128" s="6">
        <v>10</v>
      </c>
      <c r="AA128" s="6">
        <v>2015</v>
      </c>
      <c r="AB128" s="6" t="s">
        <v>691</v>
      </c>
      <c r="AC128" s="6"/>
      <c r="AD128" s="6" t="s">
        <v>539</v>
      </c>
      <c r="AE128" s="6"/>
      <c r="AF128" s="6">
        <v>9</v>
      </c>
      <c r="AG128" s="6">
        <v>10</v>
      </c>
      <c r="AH128" s="6">
        <v>2015</v>
      </c>
      <c r="AI128" s="6">
        <v>9</v>
      </c>
      <c r="AJ128" s="6">
        <v>10</v>
      </c>
      <c r="AK128" s="6">
        <v>2015</v>
      </c>
      <c r="AL128" s="6"/>
      <c r="AM128" s="6" t="s">
        <v>540</v>
      </c>
      <c r="AN128" s="6" t="s">
        <v>541</v>
      </c>
      <c r="AO128" s="6">
        <v>50</v>
      </c>
      <c r="AP128" s="6"/>
      <c r="AQ128" s="6" t="s">
        <v>587</v>
      </c>
      <c r="AR128" s="6" t="s">
        <v>541</v>
      </c>
      <c r="AS128" s="6">
        <v>35</v>
      </c>
      <c r="AT128" s="6"/>
      <c r="AU128" s="6" t="s">
        <v>587</v>
      </c>
      <c r="AV128" s="6" t="s">
        <v>548</v>
      </c>
      <c r="AW128" s="6">
        <v>43</v>
      </c>
      <c r="AX128" s="6"/>
      <c r="AY128" s="6" t="s">
        <v>588</v>
      </c>
      <c r="AZ128" s="6" t="s">
        <v>541</v>
      </c>
      <c r="BA128" s="6">
        <v>30</v>
      </c>
      <c r="BB128" s="6"/>
      <c r="BC128" s="6" t="s">
        <v>1154</v>
      </c>
      <c r="BD128" s="6" t="s">
        <v>541</v>
      </c>
      <c r="BE128" s="6" t="s">
        <v>1300</v>
      </c>
      <c r="BF128" s="6"/>
      <c r="BG128" s="6">
        <v>9</v>
      </c>
      <c r="BH128" s="6">
        <v>2015</v>
      </c>
      <c r="BI128" s="6">
        <v>60</v>
      </c>
      <c r="BJ128" s="6">
        <v>15</v>
      </c>
      <c r="BK128" s="6">
        <v>15</v>
      </c>
      <c r="BL128" s="6"/>
      <c r="BM128" s="6">
        <v>60</v>
      </c>
      <c r="BN128" s="6">
        <v>15</v>
      </c>
      <c r="BO128" s="6">
        <v>15</v>
      </c>
      <c r="BP128" s="6"/>
      <c r="BQ128" s="6" t="s">
        <v>13</v>
      </c>
      <c r="BR128" s="6">
        <v>2</v>
      </c>
      <c r="BS128" s="6"/>
      <c r="BT128" s="6" t="b">
        <v>0</v>
      </c>
      <c r="BU128" s="6" t="b">
        <v>1</v>
      </c>
      <c r="BV128" s="6" t="s">
        <v>691</v>
      </c>
      <c r="BW128" s="6" t="s">
        <v>1301</v>
      </c>
      <c r="BX128" s="6" t="s">
        <v>1302</v>
      </c>
      <c r="BY128" s="6" t="b">
        <v>1</v>
      </c>
      <c r="BZ128" s="6" t="s">
        <v>321</v>
      </c>
      <c r="CA128" s="6" t="b">
        <v>0</v>
      </c>
      <c r="CB128" s="6" t="b">
        <v>0</v>
      </c>
      <c r="CC128" s="6" t="b">
        <v>1</v>
      </c>
      <c r="CD128" s="6" t="b">
        <v>1</v>
      </c>
      <c r="CE128" s="6" t="b">
        <v>1</v>
      </c>
      <c r="CF128" s="6" t="b">
        <v>1</v>
      </c>
      <c r="CG128" s="6"/>
      <c r="CH128" s="6">
        <v>1</v>
      </c>
      <c r="CI128" s="6">
        <v>1</v>
      </c>
      <c r="CJ128" s="6"/>
      <c r="CK128" s="6"/>
      <c r="CL128" s="6"/>
      <c r="CM128" s="6">
        <v>54</v>
      </c>
      <c r="CN128" s="6">
        <v>262</v>
      </c>
      <c r="CO128" s="6">
        <v>54</v>
      </c>
      <c r="CP128" s="6"/>
      <c r="CQ128" s="6"/>
      <c r="CR128" s="6"/>
      <c r="CS128" s="6"/>
      <c r="CT128" s="6">
        <v>3</v>
      </c>
      <c r="CU128" s="6">
        <v>14</v>
      </c>
      <c r="CV128" s="6" t="s">
        <v>324</v>
      </c>
      <c r="CW128" s="6"/>
      <c r="CX128" s="6" t="b">
        <v>0</v>
      </c>
      <c r="CY128" s="6"/>
      <c r="CZ128" s="6" t="b">
        <v>1</v>
      </c>
      <c r="DA128" s="6">
        <v>3</v>
      </c>
      <c r="DB128" s="6">
        <v>7</v>
      </c>
      <c r="DC128" s="6">
        <v>2</v>
      </c>
      <c r="DD128" s="6"/>
      <c r="DE128" s="6">
        <v>5</v>
      </c>
      <c r="DF128" s="6">
        <v>7</v>
      </c>
      <c r="DG128" s="6">
        <v>5</v>
      </c>
      <c r="DH128" s="6">
        <v>7</v>
      </c>
      <c r="DI128" s="6" t="b">
        <v>0</v>
      </c>
      <c r="DJ128" s="6" t="b">
        <v>1</v>
      </c>
      <c r="DK128" s="6" t="b">
        <v>0</v>
      </c>
      <c r="DL128" s="6" t="b">
        <v>0</v>
      </c>
      <c r="DM128" s="6" t="b">
        <v>1</v>
      </c>
      <c r="DN128" s="6" t="b">
        <v>0</v>
      </c>
      <c r="DO128" s="6" t="b">
        <v>0</v>
      </c>
      <c r="DP128" s="6"/>
      <c r="DQ128" s="6" t="b">
        <v>1</v>
      </c>
      <c r="DR128" s="6">
        <v>75</v>
      </c>
      <c r="DS128" s="6" t="b">
        <v>1</v>
      </c>
      <c r="DT128" s="6">
        <v>1</v>
      </c>
      <c r="DU128" s="6" t="b">
        <v>0</v>
      </c>
      <c r="DV128" s="6"/>
      <c r="DW128" s="6" t="b">
        <v>0</v>
      </c>
      <c r="DX128" s="6"/>
      <c r="DY128" s="6"/>
    </row>
    <row r="129" spans="1:129" x14ac:dyDescent="0.25">
      <c r="A129" s="6" t="s">
        <v>0</v>
      </c>
      <c r="B129" s="6" t="s">
        <v>11</v>
      </c>
      <c r="C129" s="6" t="s">
        <v>191</v>
      </c>
      <c r="D129" s="6" t="s">
        <v>192</v>
      </c>
      <c r="E129" s="6" t="s">
        <v>97</v>
      </c>
      <c r="F129" s="6" t="s">
        <v>98</v>
      </c>
      <c r="G129" s="6">
        <v>14</v>
      </c>
      <c r="H129" s="6">
        <v>44</v>
      </c>
      <c r="I129" s="6">
        <v>14</v>
      </c>
      <c r="J129" s="6">
        <v>44</v>
      </c>
      <c r="K129" s="6">
        <v>14</v>
      </c>
      <c r="L129" s="6">
        <v>44</v>
      </c>
      <c r="M129" s="6" t="s">
        <v>0</v>
      </c>
      <c r="N129" s="6" t="s">
        <v>11</v>
      </c>
      <c r="O129" s="6" t="s">
        <v>605</v>
      </c>
      <c r="P129" s="6" t="s">
        <v>607</v>
      </c>
      <c r="Q129" s="6" t="s">
        <v>191</v>
      </c>
      <c r="R129" s="6" t="s">
        <v>192</v>
      </c>
      <c r="S129" s="6">
        <v>96.948740000000001</v>
      </c>
      <c r="T129" s="6">
        <v>25.30442</v>
      </c>
      <c r="U129" s="6">
        <v>100</v>
      </c>
      <c r="V129" s="6" t="s">
        <v>98</v>
      </c>
      <c r="W129" s="6">
        <v>957</v>
      </c>
      <c r="X129" s="6" t="s">
        <v>538</v>
      </c>
      <c r="Y129" s="6">
        <v>1</v>
      </c>
      <c r="Z129" s="6">
        <v>10</v>
      </c>
      <c r="AA129" s="6">
        <v>2015</v>
      </c>
      <c r="AB129" s="6" t="s">
        <v>538</v>
      </c>
      <c r="AC129" s="6"/>
      <c r="AD129" s="6" t="s">
        <v>539</v>
      </c>
      <c r="AE129" s="6"/>
      <c r="AF129" s="6">
        <v>16</v>
      </c>
      <c r="AG129" s="6">
        <v>9</v>
      </c>
      <c r="AH129" s="6">
        <v>2015</v>
      </c>
      <c r="AI129" s="6">
        <v>16</v>
      </c>
      <c r="AJ129" s="6">
        <v>9</v>
      </c>
      <c r="AK129" s="6">
        <v>2015</v>
      </c>
      <c r="AL129" s="6"/>
      <c r="AM129" s="6" t="s">
        <v>540</v>
      </c>
      <c r="AN129" s="6" t="s">
        <v>541</v>
      </c>
      <c r="AO129" s="6">
        <v>40</v>
      </c>
      <c r="AP129" s="6"/>
      <c r="AQ129" s="6"/>
      <c r="AR129" s="6"/>
      <c r="AS129" s="6"/>
      <c r="AT129" s="6"/>
      <c r="AU129" s="6"/>
      <c r="AV129" s="6"/>
      <c r="AW129" s="6"/>
      <c r="AX129" s="6"/>
      <c r="AY129" s="6"/>
      <c r="AZ129" s="6"/>
      <c r="BA129" s="6"/>
      <c r="BB129" s="6"/>
      <c r="BC129" s="6"/>
      <c r="BD129" s="6"/>
      <c r="BE129" s="6"/>
      <c r="BF129" s="6"/>
      <c r="BG129" s="6">
        <v>5</v>
      </c>
      <c r="BH129" s="6">
        <v>2012</v>
      </c>
      <c r="BI129" s="6"/>
      <c r="BJ129" s="6"/>
      <c r="BK129" s="6"/>
      <c r="BL129" s="6"/>
      <c r="BM129" s="6"/>
      <c r="BN129" s="6"/>
      <c r="BO129" s="6"/>
      <c r="BP129" s="6"/>
      <c r="BQ129" s="6"/>
      <c r="BR129" s="6"/>
      <c r="BS129" s="6"/>
      <c r="BT129" s="6" t="b">
        <v>0</v>
      </c>
      <c r="BU129" s="6" t="b">
        <v>1</v>
      </c>
      <c r="BV129" s="6" t="s">
        <v>538</v>
      </c>
      <c r="BW129" s="6" t="s">
        <v>1303</v>
      </c>
      <c r="BX129" s="6" t="s">
        <v>1304</v>
      </c>
      <c r="BY129" s="6" t="b">
        <v>1</v>
      </c>
      <c r="BZ129" s="6" t="s">
        <v>330</v>
      </c>
      <c r="CA129" s="6" t="b">
        <v>0</v>
      </c>
      <c r="CB129" s="6" t="b">
        <v>0</v>
      </c>
      <c r="CC129" s="6" t="b">
        <v>1</v>
      </c>
      <c r="CD129" s="6" t="b">
        <v>1</v>
      </c>
      <c r="CE129" s="6" t="b">
        <v>1</v>
      </c>
      <c r="CF129" s="6" t="b">
        <v>1</v>
      </c>
      <c r="CG129" s="6"/>
      <c r="CH129" s="6"/>
      <c r="CI129" s="6"/>
      <c r="CJ129" s="6"/>
      <c r="CK129" s="6"/>
      <c r="CL129" s="6"/>
      <c r="CM129" s="6">
        <v>14</v>
      </c>
      <c r="CN129" s="6">
        <v>44</v>
      </c>
      <c r="CO129" s="6">
        <v>14</v>
      </c>
      <c r="CP129" s="6">
        <v>6</v>
      </c>
      <c r="CQ129" s="6">
        <v>20</v>
      </c>
      <c r="CR129" s="6" t="s">
        <v>322</v>
      </c>
      <c r="CS129" s="6"/>
      <c r="CT129" s="6">
        <v>1</v>
      </c>
      <c r="CU129" s="6">
        <v>4</v>
      </c>
      <c r="CV129" s="6" t="s">
        <v>327</v>
      </c>
      <c r="CW129" s="6" t="s">
        <v>1133</v>
      </c>
      <c r="CX129" s="6" t="b">
        <v>1</v>
      </c>
      <c r="CY129" s="6"/>
      <c r="CZ129" s="6" t="b">
        <v>1</v>
      </c>
      <c r="DA129" s="6">
        <v>1</v>
      </c>
      <c r="DB129" s="6">
        <v>1</v>
      </c>
      <c r="DC129" s="6">
        <v>5</v>
      </c>
      <c r="DD129" s="6">
        <v>2</v>
      </c>
      <c r="DE129" s="6">
        <v>6</v>
      </c>
      <c r="DF129" s="6">
        <v>3</v>
      </c>
      <c r="DG129" s="6">
        <v>1</v>
      </c>
      <c r="DH129" s="6"/>
      <c r="DI129" s="6" t="b">
        <v>0</v>
      </c>
      <c r="DJ129" s="6" t="b">
        <v>1</v>
      </c>
      <c r="DK129" s="6" t="b">
        <v>0</v>
      </c>
      <c r="DL129" s="6" t="b">
        <v>0</v>
      </c>
      <c r="DM129" s="6" t="b">
        <v>1</v>
      </c>
      <c r="DN129" s="6" t="b">
        <v>0</v>
      </c>
      <c r="DO129" s="6" t="b">
        <v>0</v>
      </c>
      <c r="DP129" s="6"/>
      <c r="DQ129" s="6" t="b">
        <v>0</v>
      </c>
      <c r="DR129" s="6"/>
      <c r="DS129" s="6" t="b">
        <v>0</v>
      </c>
      <c r="DT129" s="6"/>
      <c r="DU129" s="6" t="b">
        <v>0</v>
      </c>
      <c r="DV129" s="6"/>
      <c r="DW129" s="6" t="b">
        <v>0</v>
      </c>
      <c r="DX129" s="6"/>
      <c r="DY129" s="6"/>
    </row>
    <row r="130" spans="1:129" x14ac:dyDescent="0.25">
      <c r="A130" s="6" t="s">
        <v>0</v>
      </c>
      <c r="B130" s="6" t="s">
        <v>5</v>
      </c>
      <c r="C130" s="6" t="s">
        <v>271</v>
      </c>
      <c r="D130" s="6" t="s">
        <v>272</v>
      </c>
      <c r="E130" s="6" t="s">
        <v>97</v>
      </c>
      <c r="F130" s="6" t="s">
        <v>125</v>
      </c>
      <c r="G130" s="6">
        <v>18</v>
      </c>
      <c r="H130" s="6">
        <v>82</v>
      </c>
      <c r="I130" s="6">
        <v>18</v>
      </c>
      <c r="J130" s="6">
        <v>82</v>
      </c>
      <c r="K130" s="6">
        <v>18</v>
      </c>
      <c r="L130" s="6">
        <v>80</v>
      </c>
      <c r="M130" s="6" t="s">
        <v>0</v>
      </c>
      <c r="N130" s="6" t="s">
        <v>5</v>
      </c>
      <c r="O130" s="6" t="s">
        <v>573</v>
      </c>
      <c r="P130" s="6" t="s">
        <v>573</v>
      </c>
      <c r="Q130" s="6" t="s">
        <v>271</v>
      </c>
      <c r="R130" s="6" t="s">
        <v>272</v>
      </c>
      <c r="S130" s="6">
        <v>97.345039</v>
      </c>
      <c r="T130" s="6">
        <v>25.351965</v>
      </c>
      <c r="U130" s="6"/>
      <c r="V130" s="6" t="s">
        <v>125</v>
      </c>
      <c r="W130" s="6">
        <v>861</v>
      </c>
      <c r="X130" s="6" t="s">
        <v>545</v>
      </c>
      <c r="Y130" s="6">
        <v>23</v>
      </c>
      <c r="Z130" s="6">
        <v>10</v>
      </c>
      <c r="AA130" s="6">
        <v>2015</v>
      </c>
      <c r="AB130" s="6" t="s">
        <v>544</v>
      </c>
      <c r="AC130" s="6"/>
      <c r="AD130" s="6" t="s">
        <v>539</v>
      </c>
      <c r="AE130" s="6"/>
      <c r="AF130" s="6">
        <v>16</v>
      </c>
      <c r="AG130" s="6">
        <v>9</v>
      </c>
      <c r="AH130" s="6">
        <v>2015</v>
      </c>
      <c r="AI130" s="6">
        <v>20</v>
      </c>
      <c r="AJ130" s="6">
        <v>9</v>
      </c>
      <c r="AK130" s="6">
        <v>2015</v>
      </c>
      <c r="AL130" s="6"/>
      <c r="AM130" s="6" t="s">
        <v>588</v>
      </c>
      <c r="AN130" s="6" t="s">
        <v>541</v>
      </c>
      <c r="AO130" s="6">
        <v>35</v>
      </c>
      <c r="AP130" s="6"/>
      <c r="AQ130" s="6"/>
      <c r="AR130" s="6"/>
      <c r="AS130" s="6"/>
      <c r="AT130" s="6"/>
      <c r="AU130" s="6"/>
      <c r="AV130" s="6"/>
      <c r="AW130" s="6"/>
      <c r="AX130" s="6"/>
      <c r="AY130" s="6"/>
      <c r="AZ130" s="6"/>
      <c r="BA130" s="6"/>
      <c r="BB130" s="6"/>
      <c r="BC130" s="6"/>
      <c r="BD130" s="6"/>
      <c r="BE130" s="6"/>
      <c r="BF130" s="6"/>
      <c r="BG130" s="6">
        <v>5</v>
      </c>
      <c r="BH130" s="6">
        <v>2011</v>
      </c>
      <c r="BI130" s="6"/>
      <c r="BJ130" s="6">
        <v>80</v>
      </c>
      <c r="BK130" s="6"/>
      <c r="BL130" s="6"/>
      <c r="BM130" s="6"/>
      <c r="BN130" s="6"/>
      <c r="BO130" s="6"/>
      <c r="BP130" s="6"/>
      <c r="BQ130" s="6" t="s">
        <v>568</v>
      </c>
      <c r="BR130" s="6">
        <v>11</v>
      </c>
      <c r="BS130" s="6"/>
      <c r="BT130" s="6" t="b">
        <v>0</v>
      </c>
      <c r="BU130" s="6" t="b">
        <v>1</v>
      </c>
      <c r="BV130" s="6" t="s">
        <v>545</v>
      </c>
      <c r="BW130" s="6" t="s">
        <v>574</v>
      </c>
      <c r="BX130" s="6" t="s">
        <v>1305</v>
      </c>
      <c r="BY130" s="6" t="b">
        <v>1</v>
      </c>
      <c r="BZ130" s="6" t="s">
        <v>321</v>
      </c>
      <c r="CA130" s="6" t="b">
        <v>1</v>
      </c>
      <c r="CB130" s="6" t="b">
        <v>0</v>
      </c>
      <c r="CC130" s="6" t="b">
        <v>0</v>
      </c>
      <c r="CD130" s="6" t="b">
        <v>1</v>
      </c>
      <c r="CE130" s="6" t="b">
        <v>1</v>
      </c>
      <c r="CF130" s="6" t="b">
        <v>0</v>
      </c>
      <c r="CG130" s="6">
        <v>2</v>
      </c>
      <c r="CH130" s="6"/>
      <c r="CI130" s="6"/>
      <c r="CJ130" s="6"/>
      <c r="CK130" s="6"/>
      <c r="CL130" s="6"/>
      <c r="CM130" s="6">
        <v>18</v>
      </c>
      <c r="CN130" s="6">
        <v>82</v>
      </c>
      <c r="CO130" s="6">
        <v>18</v>
      </c>
      <c r="CP130" s="6"/>
      <c r="CQ130" s="6"/>
      <c r="CR130" s="6"/>
      <c r="CS130" s="6"/>
      <c r="CT130" s="6"/>
      <c r="CU130" s="6"/>
      <c r="CV130" s="6"/>
      <c r="CW130" s="6"/>
      <c r="CX130" s="6" t="b">
        <v>1</v>
      </c>
      <c r="CY130" s="6"/>
      <c r="CZ130" s="6" t="b">
        <v>1</v>
      </c>
      <c r="DA130" s="6">
        <v>3</v>
      </c>
      <c r="DB130" s="6">
        <v>2</v>
      </c>
      <c r="DC130" s="6">
        <v>2</v>
      </c>
      <c r="DD130" s="6"/>
      <c r="DE130" s="6">
        <v>5</v>
      </c>
      <c r="DF130" s="6">
        <v>2</v>
      </c>
      <c r="DG130" s="6"/>
      <c r="DH130" s="6">
        <v>1</v>
      </c>
      <c r="DI130" s="6" t="b">
        <v>1</v>
      </c>
      <c r="DJ130" s="6" t="b">
        <v>1</v>
      </c>
      <c r="DK130" s="6" t="b">
        <v>0</v>
      </c>
      <c r="DL130" s="6" t="b">
        <v>0</v>
      </c>
      <c r="DM130" s="6" t="b">
        <v>0</v>
      </c>
      <c r="DN130" s="6" t="b">
        <v>1</v>
      </c>
      <c r="DO130" s="6" t="b">
        <v>0</v>
      </c>
      <c r="DP130" s="6"/>
      <c r="DQ130" s="6" t="b">
        <v>0</v>
      </c>
      <c r="DR130" s="6"/>
      <c r="DS130" s="6" t="b">
        <v>0</v>
      </c>
      <c r="DT130" s="6"/>
      <c r="DU130" s="6" t="b">
        <v>0</v>
      </c>
      <c r="DV130" s="6"/>
      <c r="DW130" s="6" t="b">
        <v>1</v>
      </c>
      <c r="DX130" s="6">
        <v>2</v>
      </c>
      <c r="DY130" s="6"/>
    </row>
    <row r="131" spans="1:129" x14ac:dyDescent="0.25">
      <c r="A131" s="6" t="s">
        <v>0</v>
      </c>
      <c r="B131" s="6" t="s">
        <v>12</v>
      </c>
      <c r="C131" s="6" t="s">
        <v>197</v>
      </c>
      <c r="D131" s="6" t="s">
        <v>198</v>
      </c>
      <c r="E131" s="6" t="s">
        <v>97</v>
      </c>
      <c r="F131" s="6" t="s">
        <v>125</v>
      </c>
      <c r="G131" s="6">
        <v>20</v>
      </c>
      <c r="H131" s="6">
        <v>106</v>
      </c>
      <c r="I131" s="6">
        <v>13</v>
      </c>
      <c r="J131" s="6">
        <v>94</v>
      </c>
      <c r="K131" s="6">
        <v>18</v>
      </c>
      <c r="L131" s="6">
        <v>94</v>
      </c>
      <c r="M131" s="6" t="s">
        <v>0</v>
      </c>
      <c r="N131" s="6" t="s">
        <v>12</v>
      </c>
      <c r="O131" s="6" t="s">
        <v>629</v>
      </c>
      <c r="P131" s="6" t="s">
        <v>630</v>
      </c>
      <c r="Q131" s="6" t="s">
        <v>197</v>
      </c>
      <c r="R131" s="6" t="s">
        <v>198</v>
      </c>
      <c r="S131" s="6"/>
      <c r="T131" s="6"/>
      <c r="U131" s="6"/>
      <c r="V131" s="6" t="s">
        <v>125</v>
      </c>
      <c r="W131" s="6">
        <v>955</v>
      </c>
      <c r="X131" s="6" t="s">
        <v>538</v>
      </c>
      <c r="Y131" s="6">
        <v>2</v>
      </c>
      <c r="Z131" s="6">
        <v>10</v>
      </c>
      <c r="AA131" s="6">
        <v>2015</v>
      </c>
      <c r="AB131" s="6" t="s">
        <v>538</v>
      </c>
      <c r="AC131" s="6"/>
      <c r="AD131" s="6" t="s">
        <v>539</v>
      </c>
      <c r="AE131" s="6"/>
      <c r="AF131" s="6">
        <v>15</v>
      </c>
      <c r="AG131" s="6">
        <v>9</v>
      </c>
      <c r="AH131" s="6">
        <v>2015</v>
      </c>
      <c r="AI131" s="6">
        <v>15</v>
      </c>
      <c r="AJ131" s="6">
        <v>9</v>
      </c>
      <c r="AK131" s="6">
        <v>2015</v>
      </c>
      <c r="AL131" s="6"/>
      <c r="AM131" s="6" t="s">
        <v>540</v>
      </c>
      <c r="AN131" s="6" t="s">
        <v>541</v>
      </c>
      <c r="AO131" s="6">
        <v>55</v>
      </c>
      <c r="AP131" s="6"/>
      <c r="AQ131" s="6"/>
      <c r="AR131" s="6"/>
      <c r="AS131" s="6"/>
      <c r="AT131" s="6"/>
      <c r="AU131" s="6"/>
      <c r="AV131" s="6"/>
      <c r="AW131" s="6"/>
      <c r="AX131" s="6"/>
      <c r="AY131" s="6"/>
      <c r="AZ131" s="6"/>
      <c r="BA131" s="6"/>
      <c r="BB131" s="6"/>
      <c r="BC131" s="6"/>
      <c r="BD131" s="6"/>
      <c r="BE131" s="6"/>
      <c r="BF131" s="6"/>
      <c r="BG131" s="6">
        <v>2</v>
      </c>
      <c r="BH131" s="6">
        <v>2012</v>
      </c>
      <c r="BI131" s="6"/>
      <c r="BJ131" s="6"/>
      <c r="BK131" s="6"/>
      <c r="BL131" s="6"/>
      <c r="BM131" s="6"/>
      <c r="BN131" s="6"/>
      <c r="BO131" s="6"/>
      <c r="BP131" s="6"/>
      <c r="BQ131" s="6" t="s">
        <v>631</v>
      </c>
      <c r="BR131" s="6">
        <v>15</v>
      </c>
      <c r="BS131" s="6"/>
      <c r="BT131" s="6" t="b">
        <v>0</v>
      </c>
      <c r="BU131" s="6" t="b">
        <v>1</v>
      </c>
      <c r="BV131" s="6" t="s">
        <v>538</v>
      </c>
      <c r="BW131" s="6" t="s">
        <v>1306</v>
      </c>
      <c r="BX131" s="6" t="s">
        <v>1307</v>
      </c>
      <c r="BY131" s="6" t="b">
        <v>1</v>
      </c>
      <c r="BZ131" s="6" t="s">
        <v>321</v>
      </c>
      <c r="CA131" s="6" t="b">
        <v>0</v>
      </c>
      <c r="CB131" s="6" t="b">
        <v>0</v>
      </c>
      <c r="CC131" s="6" t="b">
        <v>1</v>
      </c>
      <c r="CD131" s="6" t="b">
        <v>1</v>
      </c>
      <c r="CE131" s="6" t="b">
        <v>1</v>
      </c>
      <c r="CF131" s="6" t="b">
        <v>1</v>
      </c>
      <c r="CG131" s="6"/>
      <c r="CH131" s="6"/>
      <c r="CI131" s="6"/>
      <c r="CJ131" s="6"/>
      <c r="CK131" s="6"/>
      <c r="CL131" s="6"/>
      <c r="CM131" s="6">
        <v>13</v>
      </c>
      <c r="CN131" s="6">
        <v>94</v>
      </c>
      <c r="CO131" s="6">
        <v>18</v>
      </c>
      <c r="CP131" s="6">
        <v>1</v>
      </c>
      <c r="CQ131" s="6">
        <v>3</v>
      </c>
      <c r="CR131" s="6" t="s">
        <v>322</v>
      </c>
      <c r="CS131" s="6"/>
      <c r="CT131" s="6">
        <v>2</v>
      </c>
      <c r="CU131" s="6">
        <v>11</v>
      </c>
      <c r="CV131" s="6" t="s">
        <v>324</v>
      </c>
      <c r="CW131" s="6"/>
      <c r="CX131" s="6" t="b">
        <v>1</v>
      </c>
      <c r="CY131" s="6"/>
      <c r="CZ131" s="6" t="b">
        <v>1</v>
      </c>
      <c r="DA131" s="6"/>
      <c r="DB131" s="6">
        <v>2</v>
      </c>
      <c r="DC131" s="6"/>
      <c r="DD131" s="6">
        <v>7</v>
      </c>
      <c r="DE131" s="6"/>
      <c r="DF131" s="6">
        <v>9</v>
      </c>
      <c r="DG131" s="6">
        <v>2</v>
      </c>
      <c r="DH131" s="6"/>
      <c r="DI131" s="6" t="b">
        <v>0</v>
      </c>
      <c r="DJ131" s="6" t="b">
        <v>1</v>
      </c>
      <c r="DK131" s="6" t="b">
        <v>0</v>
      </c>
      <c r="DL131" s="6" t="b">
        <v>0</v>
      </c>
      <c r="DM131" s="6" t="b">
        <v>1</v>
      </c>
      <c r="DN131" s="6" t="b">
        <v>0</v>
      </c>
      <c r="DO131" s="6" t="b">
        <v>0</v>
      </c>
      <c r="DP131" s="6"/>
      <c r="DQ131" s="6" t="b">
        <v>0</v>
      </c>
      <c r="DR131" s="6"/>
      <c r="DS131" s="6" t="b">
        <v>1</v>
      </c>
      <c r="DT131" s="6">
        <v>2</v>
      </c>
      <c r="DU131" s="6" t="b">
        <v>0</v>
      </c>
      <c r="DV131" s="6"/>
      <c r="DW131" s="6" t="b">
        <v>1</v>
      </c>
      <c r="DX131" s="6">
        <v>5</v>
      </c>
      <c r="DY131" s="6" t="s">
        <v>1308</v>
      </c>
    </row>
    <row r="132" spans="1:129" x14ac:dyDescent="0.25">
      <c r="A132" s="6" t="s">
        <v>0</v>
      </c>
      <c r="B132" s="6" t="s">
        <v>8</v>
      </c>
      <c r="C132" s="6" t="s">
        <v>224</v>
      </c>
      <c r="D132" s="6" t="s">
        <v>225</v>
      </c>
      <c r="E132" s="6" t="s">
        <v>209</v>
      </c>
      <c r="F132" s="6" t="s">
        <v>125</v>
      </c>
      <c r="G132" s="6">
        <v>412</v>
      </c>
      <c r="H132" s="6">
        <v>1700</v>
      </c>
      <c r="I132" s="6">
        <v>375</v>
      </c>
      <c r="J132" s="6">
        <v>1598</v>
      </c>
      <c r="K132" s="6">
        <v>375</v>
      </c>
      <c r="L132" s="6">
        <v>1598</v>
      </c>
      <c r="M132" s="6" t="s">
        <v>0</v>
      </c>
      <c r="N132" s="6" t="s">
        <v>8</v>
      </c>
      <c r="O132" s="6" t="s">
        <v>621</v>
      </c>
      <c r="P132" s="6" t="s">
        <v>622</v>
      </c>
      <c r="Q132" s="6" t="s">
        <v>224</v>
      </c>
      <c r="R132" s="6" t="s">
        <v>225</v>
      </c>
      <c r="S132" s="6">
        <v>97.669366999999994</v>
      </c>
      <c r="T132" s="6">
        <v>24.378167000000001</v>
      </c>
      <c r="U132" s="6">
        <v>1149</v>
      </c>
      <c r="V132" s="6" t="s">
        <v>125</v>
      </c>
      <c r="W132" s="6">
        <v>895</v>
      </c>
      <c r="X132" s="6" t="s">
        <v>1140</v>
      </c>
      <c r="Y132" s="6">
        <v>27</v>
      </c>
      <c r="Z132" s="6">
        <v>10</v>
      </c>
      <c r="AA132" s="6">
        <v>2015</v>
      </c>
      <c r="AB132" s="6" t="s">
        <v>581</v>
      </c>
      <c r="AC132" s="6"/>
      <c r="AD132" s="6" t="s">
        <v>539</v>
      </c>
      <c r="AE132" s="6"/>
      <c r="AF132" s="6">
        <v>23</v>
      </c>
      <c r="AG132" s="6">
        <v>10</v>
      </c>
      <c r="AH132" s="6">
        <v>2015</v>
      </c>
      <c r="AI132" s="6">
        <v>24</v>
      </c>
      <c r="AJ132" s="6">
        <v>10</v>
      </c>
      <c r="AK132" s="6">
        <v>2015</v>
      </c>
      <c r="AL132" s="6"/>
      <c r="AM132" s="6" t="s">
        <v>540</v>
      </c>
      <c r="AN132" s="6" t="s">
        <v>541</v>
      </c>
      <c r="AO132" s="6">
        <v>28</v>
      </c>
      <c r="AP132" s="6"/>
      <c r="AQ132" s="6"/>
      <c r="AR132" s="6"/>
      <c r="AS132" s="6"/>
      <c r="AT132" s="6"/>
      <c r="AU132" s="6"/>
      <c r="AV132" s="6"/>
      <c r="AW132" s="6"/>
      <c r="AX132" s="6"/>
      <c r="AY132" s="6"/>
      <c r="AZ132" s="6"/>
      <c r="BA132" s="6"/>
      <c r="BB132" s="6"/>
      <c r="BC132" s="6"/>
      <c r="BD132" s="6"/>
      <c r="BE132" s="6"/>
      <c r="BF132" s="6"/>
      <c r="BG132" s="6">
        <v>11</v>
      </c>
      <c r="BH132" s="6">
        <v>2011</v>
      </c>
      <c r="BI132" s="6">
        <v>300</v>
      </c>
      <c r="BJ132" s="6">
        <v>120</v>
      </c>
      <c r="BK132" s="6">
        <v>120</v>
      </c>
      <c r="BL132" s="6"/>
      <c r="BM132" s="6">
        <v>300</v>
      </c>
      <c r="BN132" s="6">
        <v>120</v>
      </c>
      <c r="BO132" s="6">
        <v>120</v>
      </c>
      <c r="BP132" s="6"/>
      <c r="BQ132" s="6" t="s">
        <v>1309</v>
      </c>
      <c r="BR132" s="6">
        <v>25</v>
      </c>
      <c r="BS132" s="6"/>
      <c r="BT132" s="6" t="b">
        <v>1</v>
      </c>
      <c r="BU132" s="6" t="b">
        <v>1</v>
      </c>
      <c r="BV132" s="6" t="s">
        <v>581</v>
      </c>
      <c r="BW132" s="6" t="s">
        <v>1310</v>
      </c>
      <c r="BX132" s="6" t="s">
        <v>1311</v>
      </c>
      <c r="BY132" s="6" t="b">
        <v>1</v>
      </c>
      <c r="BZ132" s="6" t="s">
        <v>328</v>
      </c>
      <c r="CA132" s="6" t="b">
        <v>1</v>
      </c>
      <c r="CB132" s="6" t="b">
        <v>0</v>
      </c>
      <c r="CC132" s="6" t="b">
        <v>0</v>
      </c>
      <c r="CD132" s="6" t="b">
        <v>1</v>
      </c>
      <c r="CE132" s="6" t="b">
        <v>1</v>
      </c>
      <c r="CF132" s="6" t="b">
        <v>1</v>
      </c>
      <c r="CG132" s="6"/>
      <c r="CH132" s="6"/>
      <c r="CI132" s="6"/>
      <c r="CJ132" s="6"/>
      <c r="CK132" s="6"/>
      <c r="CL132" s="6"/>
      <c r="CM132" s="6">
        <v>375</v>
      </c>
      <c r="CN132" s="6">
        <v>1598</v>
      </c>
      <c r="CO132" s="6">
        <v>375</v>
      </c>
      <c r="CP132" s="6"/>
      <c r="CQ132" s="6"/>
      <c r="CR132" s="6"/>
      <c r="CS132" s="6"/>
      <c r="CT132" s="6"/>
      <c r="CU132" s="6"/>
      <c r="CV132" s="6"/>
      <c r="CW132" s="6"/>
      <c r="CX132" s="6" t="b">
        <v>0</v>
      </c>
      <c r="CY132" s="6"/>
      <c r="CZ132" s="6" t="b">
        <v>1</v>
      </c>
      <c r="DA132" s="6">
        <v>5</v>
      </c>
      <c r="DB132" s="6">
        <v>1</v>
      </c>
      <c r="DC132" s="6"/>
      <c r="DD132" s="6"/>
      <c r="DE132" s="6">
        <v>5</v>
      </c>
      <c r="DF132" s="6">
        <v>1</v>
      </c>
      <c r="DG132" s="6">
        <v>1</v>
      </c>
      <c r="DH132" s="6">
        <v>1</v>
      </c>
      <c r="DI132" s="6" t="b">
        <v>0</v>
      </c>
      <c r="DJ132" s="6" t="b">
        <v>1</v>
      </c>
      <c r="DK132" s="6" t="b">
        <v>0</v>
      </c>
      <c r="DL132" s="6" t="b">
        <v>0</v>
      </c>
      <c r="DM132" s="6" t="b">
        <v>0</v>
      </c>
      <c r="DN132" s="6" t="b">
        <v>0</v>
      </c>
      <c r="DO132" s="6" t="b">
        <v>0</v>
      </c>
      <c r="DP132" s="6"/>
      <c r="DQ132" s="6" t="b">
        <v>0</v>
      </c>
      <c r="DR132" s="6"/>
      <c r="DS132" s="6" t="b">
        <v>0</v>
      </c>
      <c r="DT132" s="6"/>
      <c r="DU132" s="6" t="b">
        <v>0</v>
      </c>
      <c r="DV132" s="6"/>
      <c r="DW132" s="6" t="b">
        <v>1</v>
      </c>
      <c r="DX132" s="6">
        <v>60</v>
      </c>
      <c r="DY132" s="6"/>
    </row>
    <row r="133" spans="1:129" x14ac:dyDescent="0.25">
      <c r="A133" s="6" t="s">
        <v>0</v>
      </c>
      <c r="B133" s="6" t="s">
        <v>8</v>
      </c>
      <c r="C133" s="6" t="s">
        <v>752</v>
      </c>
      <c r="D133" s="6" t="s">
        <v>753</v>
      </c>
      <c r="E133" s="6" t="s">
        <v>97</v>
      </c>
      <c r="F133" s="6" t="s">
        <v>98</v>
      </c>
      <c r="G133" s="6">
        <v>25</v>
      </c>
      <c r="H133" s="6">
        <v>92</v>
      </c>
      <c r="I133" s="6">
        <v>24</v>
      </c>
      <c r="J133" s="6">
        <v>89</v>
      </c>
      <c r="K133" s="6">
        <v>24</v>
      </c>
      <c r="L133" s="6">
        <v>89</v>
      </c>
      <c r="M133" s="6" t="s">
        <v>0</v>
      </c>
      <c r="N133" s="6" t="s">
        <v>8</v>
      </c>
      <c r="O133" s="6" t="s">
        <v>585</v>
      </c>
      <c r="P133" s="6" t="s">
        <v>586</v>
      </c>
      <c r="Q133" s="6" t="s">
        <v>752</v>
      </c>
      <c r="R133" s="6" t="s">
        <v>753</v>
      </c>
      <c r="S133" s="6">
        <v>97.347740000000002</v>
      </c>
      <c r="T133" s="6">
        <v>24.253769999999999</v>
      </c>
      <c r="U133" s="6">
        <v>0</v>
      </c>
      <c r="V133" s="6" t="s">
        <v>98</v>
      </c>
      <c r="W133" s="6">
        <v>813</v>
      </c>
      <c r="X133" s="6" t="s">
        <v>1216</v>
      </c>
      <c r="Y133" s="6">
        <v>17</v>
      </c>
      <c r="Z133" s="6">
        <v>9</v>
      </c>
      <c r="AA133" s="6">
        <v>2015</v>
      </c>
      <c r="AB133" s="6" t="s">
        <v>544</v>
      </c>
      <c r="AC133" s="6"/>
      <c r="AD133" s="6" t="s">
        <v>539</v>
      </c>
      <c r="AE133" s="6"/>
      <c r="AF133" s="6">
        <v>15</v>
      </c>
      <c r="AG133" s="6">
        <v>9</v>
      </c>
      <c r="AH133" s="6">
        <v>2015</v>
      </c>
      <c r="AI133" s="6">
        <v>17</v>
      </c>
      <c r="AJ133" s="6">
        <v>9</v>
      </c>
      <c r="AK133" s="6">
        <v>2015</v>
      </c>
      <c r="AL133" s="6"/>
      <c r="AM133" s="6" t="s">
        <v>540</v>
      </c>
      <c r="AN133" s="6" t="s">
        <v>548</v>
      </c>
      <c r="AO133" s="6">
        <v>49</v>
      </c>
      <c r="AP133" s="6"/>
      <c r="AQ133" s="6" t="s">
        <v>588</v>
      </c>
      <c r="AR133" s="6" t="s">
        <v>548</v>
      </c>
      <c r="AS133" s="6">
        <v>48</v>
      </c>
      <c r="AT133" s="6"/>
      <c r="AU133" s="6"/>
      <c r="AV133" s="6"/>
      <c r="AW133" s="6"/>
      <c r="AX133" s="6"/>
      <c r="AY133" s="6"/>
      <c r="AZ133" s="6"/>
      <c r="BA133" s="6"/>
      <c r="BB133" s="6"/>
      <c r="BC133" s="6"/>
      <c r="BD133" s="6"/>
      <c r="BE133" s="6"/>
      <c r="BF133" s="6"/>
      <c r="BG133" s="6">
        <v>10</v>
      </c>
      <c r="BH133" s="6">
        <v>2011</v>
      </c>
      <c r="BI133" s="6"/>
      <c r="BJ133" s="6"/>
      <c r="BK133" s="6"/>
      <c r="BL133" s="6"/>
      <c r="BM133" s="6"/>
      <c r="BN133" s="6"/>
      <c r="BO133" s="6"/>
      <c r="BP133" s="6"/>
      <c r="BQ133" s="6"/>
      <c r="BR133" s="6"/>
      <c r="BS133" s="6"/>
      <c r="BT133" s="6" t="b">
        <v>0</v>
      </c>
      <c r="BU133" s="6" t="b">
        <v>1</v>
      </c>
      <c r="BV133" s="6" t="s">
        <v>545</v>
      </c>
      <c r="BW133" s="6" t="s">
        <v>754</v>
      </c>
      <c r="BX133" s="6" t="s">
        <v>755</v>
      </c>
      <c r="BY133" s="6" t="b">
        <v>1</v>
      </c>
      <c r="BZ133" s="6" t="s">
        <v>321</v>
      </c>
      <c r="CA133" s="6" t="b">
        <v>1</v>
      </c>
      <c r="CB133" s="6" t="b">
        <v>0</v>
      </c>
      <c r="CC133" s="6" t="b">
        <v>0</v>
      </c>
      <c r="CD133" s="6" t="b">
        <v>1</v>
      </c>
      <c r="CE133" s="6" t="b">
        <v>1</v>
      </c>
      <c r="CF133" s="6" t="b">
        <v>1</v>
      </c>
      <c r="CG133" s="6"/>
      <c r="CH133" s="6"/>
      <c r="CI133" s="6"/>
      <c r="CJ133" s="6"/>
      <c r="CK133" s="6"/>
      <c r="CL133" s="6"/>
      <c r="CM133" s="6">
        <v>24</v>
      </c>
      <c r="CN133" s="6">
        <v>89</v>
      </c>
      <c r="CO133" s="6">
        <v>24</v>
      </c>
      <c r="CP133" s="6"/>
      <c r="CQ133" s="6"/>
      <c r="CR133" s="6"/>
      <c r="CS133" s="6"/>
      <c r="CT133" s="6">
        <v>1</v>
      </c>
      <c r="CU133" s="6">
        <v>3</v>
      </c>
      <c r="CV133" s="6" t="s">
        <v>322</v>
      </c>
      <c r="CW133" s="6"/>
      <c r="CX133" s="6" t="b">
        <v>0</v>
      </c>
      <c r="CY133" s="6"/>
      <c r="CZ133" s="6" t="b">
        <v>1</v>
      </c>
      <c r="DA133" s="6"/>
      <c r="DB133" s="6">
        <v>5</v>
      </c>
      <c r="DC133" s="6"/>
      <c r="DD133" s="6"/>
      <c r="DE133" s="6"/>
      <c r="DF133" s="6">
        <v>5</v>
      </c>
      <c r="DG133" s="6"/>
      <c r="DH133" s="6">
        <v>2</v>
      </c>
      <c r="DI133" s="6" t="b">
        <v>1</v>
      </c>
      <c r="DJ133" s="6" t="b">
        <v>0</v>
      </c>
      <c r="DK133" s="6" t="b">
        <v>0</v>
      </c>
      <c r="DL133" s="6" t="b">
        <v>0</v>
      </c>
      <c r="DM133" s="6" t="b">
        <v>0</v>
      </c>
      <c r="DN133" s="6" t="b">
        <v>0</v>
      </c>
      <c r="DO133" s="6" t="b">
        <v>0</v>
      </c>
      <c r="DP133" s="6"/>
      <c r="DQ133" s="6" t="b">
        <v>0</v>
      </c>
      <c r="DR133" s="6"/>
      <c r="DS133" s="6" t="b">
        <v>0</v>
      </c>
      <c r="DT133" s="6"/>
      <c r="DU133" s="6" t="b">
        <v>0</v>
      </c>
      <c r="DV133" s="6"/>
      <c r="DW133" s="6" t="b">
        <v>0</v>
      </c>
      <c r="DX133" s="6"/>
      <c r="DY133" s="6"/>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E661"/>
  <sheetViews>
    <sheetView topLeftCell="A616" workbookViewId="0">
      <selection activeCell="J630" sqref="J630"/>
    </sheetView>
  </sheetViews>
  <sheetFormatPr defaultRowHeight="15" x14ac:dyDescent="0.25"/>
  <cols>
    <col min="1" max="1" width="15.28515625" bestFit="1" customWidth="1"/>
    <col min="2" max="2" width="12.28515625" bestFit="1" customWidth="1"/>
    <col min="3" max="3" width="19.85546875" bestFit="1" customWidth="1"/>
    <col min="4" max="4" width="7.140625" bestFit="1" customWidth="1"/>
    <col min="5" max="5" width="4.28515625" bestFit="1" customWidth="1"/>
    <col min="6" max="6" width="13.85546875" customWidth="1"/>
    <col min="7" max="7" width="10.5703125" customWidth="1"/>
    <col min="8" max="8" width="11.140625" customWidth="1"/>
    <col min="9" max="9" width="9.42578125" customWidth="1"/>
    <col min="10" max="10" width="10" customWidth="1"/>
    <col min="11" max="11" width="14" customWidth="1"/>
    <col min="12" max="12" width="14.5703125" customWidth="1"/>
    <col min="13" max="13" width="11.42578125" customWidth="1"/>
    <col min="14" max="14" width="10.85546875" bestFit="1" customWidth="1"/>
    <col min="15" max="15" width="46.28515625" bestFit="1" customWidth="1"/>
    <col min="16" max="16" width="34.85546875" bestFit="1" customWidth="1"/>
    <col min="17" max="17" width="47" bestFit="1" customWidth="1"/>
    <col min="18" max="18" width="15.7109375" bestFit="1" customWidth="1"/>
    <col min="19" max="20" width="12" bestFit="1" customWidth="1"/>
    <col min="21" max="21" width="6.140625" customWidth="1"/>
    <col min="22" max="23" width="6.5703125" customWidth="1"/>
    <col min="24" max="24" width="15.7109375" bestFit="1" customWidth="1"/>
    <col min="25" max="25" width="6.7109375" customWidth="1"/>
    <col min="26" max="26" width="7.140625" customWidth="1"/>
    <col min="27" max="27" width="6.5703125" customWidth="1"/>
    <col min="28" max="28" width="10.85546875" bestFit="1" customWidth="1"/>
    <col min="29" max="29" width="6.28515625" customWidth="1"/>
    <col min="30" max="30" width="53.42578125" bestFit="1" customWidth="1"/>
    <col min="31" max="31" width="17.42578125" bestFit="1" customWidth="1"/>
    <col min="32" max="37" width="6.28515625" customWidth="1"/>
    <col min="38" max="38" width="9.5703125" customWidth="1"/>
    <col min="39" max="39" width="19.28515625" bestFit="1" customWidth="1"/>
    <col min="40" max="40" width="7.5703125" customWidth="1"/>
    <col min="41" max="42" width="6.28515625" customWidth="1"/>
    <col min="43" max="43" width="19.28515625" bestFit="1" customWidth="1"/>
    <col min="44" max="44" width="7.5703125" customWidth="1"/>
    <col min="45" max="46" width="6.28515625" customWidth="1"/>
    <col min="47" max="47" width="21.7109375" bestFit="1" customWidth="1"/>
    <col min="48" max="48" width="7.5703125" customWidth="1"/>
    <col min="49" max="50" width="6.28515625" customWidth="1"/>
    <col min="51" max="51" width="19.28515625" bestFit="1" customWidth="1"/>
    <col min="52" max="52" width="7.5703125" customWidth="1"/>
    <col min="53" max="54" width="6.28515625" customWidth="1"/>
    <col min="55" max="55" width="19.28515625" bestFit="1" customWidth="1"/>
    <col min="56" max="56" width="7.5703125" customWidth="1"/>
    <col min="57" max="57" width="6.28515625" customWidth="1"/>
    <col min="58" max="58" width="8.5703125" customWidth="1"/>
    <col min="59" max="68" width="6.140625" customWidth="1"/>
    <col min="69" max="69" width="12.140625" customWidth="1"/>
    <col min="70" max="72" width="6.140625" customWidth="1"/>
    <col min="73" max="73" width="7.140625" customWidth="1"/>
    <col min="74" max="74" width="10.85546875" customWidth="1"/>
    <col min="75" max="75" width="24.28515625" bestFit="1" customWidth="1"/>
    <col min="76" max="76" width="12.7109375" customWidth="1"/>
    <col min="77" max="77" width="6.28515625" customWidth="1"/>
    <col min="78" max="78" width="27.28515625" bestFit="1" customWidth="1"/>
    <col min="79" max="84" width="6.28515625" customWidth="1"/>
    <col min="85" max="95" width="7.28515625" customWidth="1"/>
    <col min="96" max="96" width="15.7109375" bestFit="1" customWidth="1"/>
    <col min="97" max="97" width="8.85546875" customWidth="1"/>
    <col min="98" max="99" width="7.28515625" customWidth="1"/>
    <col min="100" max="100" width="15.7109375" bestFit="1" customWidth="1"/>
    <col min="101" max="101" width="12.85546875" customWidth="1"/>
    <col min="102" max="102" width="6.140625" customWidth="1"/>
    <col min="103" max="103" width="6" customWidth="1"/>
    <col min="104" max="104" width="6.140625" customWidth="1"/>
    <col min="105" max="112" width="6" customWidth="1"/>
    <col min="113" max="119" width="6.140625" customWidth="1"/>
    <col min="120" max="120" width="24.140625" customWidth="1"/>
    <col min="121" max="128" width="7.28515625" customWidth="1"/>
    <col min="129" max="129" width="81.140625" bestFit="1" customWidth="1"/>
  </cols>
  <sheetData>
    <row r="1" spans="1:5" x14ac:dyDescent="0.25">
      <c r="A1" t="s">
        <v>1763</v>
      </c>
      <c r="B1" t="s">
        <v>1764</v>
      </c>
      <c r="C1" t="s">
        <v>1717</v>
      </c>
      <c r="D1" t="s">
        <v>1718</v>
      </c>
      <c r="E1" t="s">
        <v>1719</v>
      </c>
    </row>
    <row r="2" spans="1:5" x14ac:dyDescent="0.25">
      <c r="A2" t="s">
        <v>96</v>
      </c>
      <c r="B2" t="s">
        <v>538</v>
      </c>
      <c r="C2" t="s">
        <v>540</v>
      </c>
      <c r="D2" t="s">
        <v>541</v>
      </c>
      <c r="E2" t="s">
        <v>1744</v>
      </c>
    </row>
    <row r="3" spans="1:5" x14ac:dyDescent="0.25">
      <c r="A3" s="6" t="s">
        <v>102</v>
      </c>
      <c r="B3" s="6" t="s">
        <v>538</v>
      </c>
      <c r="C3" s="6" t="s">
        <v>540</v>
      </c>
      <c r="D3" s="6" t="s">
        <v>541</v>
      </c>
      <c r="E3" s="6" t="s">
        <v>1745</v>
      </c>
    </row>
    <row r="4" spans="1:5" x14ac:dyDescent="0.25">
      <c r="A4" s="6" t="s">
        <v>105</v>
      </c>
      <c r="B4" s="6" t="s">
        <v>538</v>
      </c>
      <c r="C4" s="6" t="s">
        <v>540</v>
      </c>
      <c r="D4" s="6" t="s">
        <v>541</v>
      </c>
      <c r="E4" s="6" t="s">
        <v>1743</v>
      </c>
    </row>
    <row r="5" spans="1:5" x14ac:dyDescent="0.25">
      <c r="A5" s="6" t="s">
        <v>107</v>
      </c>
      <c r="B5" s="6" t="s">
        <v>544</v>
      </c>
      <c r="C5" s="6" t="s">
        <v>588</v>
      </c>
      <c r="D5" s="6" t="s">
        <v>541</v>
      </c>
      <c r="E5" s="6" t="s">
        <v>1234</v>
      </c>
    </row>
    <row r="6" spans="1:5" x14ac:dyDescent="0.25">
      <c r="A6" s="6" t="s">
        <v>154</v>
      </c>
      <c r="B6" s="6" t="s">
        <v>538</v>
      </c>
      <c r="C6" s="6" t="s">
        <v>540</v>
      </c>
      <c r="D6" s="6" t="s">
        <v>541</v>
      </c>
      <c r="E6" s="6" t="s">
        <v>1734</v>
      </c>
    </row>
    <row r="7" spans="1:5" x14ac:dyDescent="0.25">
      <c r="A7" s="6" t="s">
        <v>156</v>
      </c>
      <c r="B7" s="6" t="s">
        <v>538</v>
      </c>
      <c r="C7" s="6" t="s">
        <v>540</v>
      </c>
      <c r="D7" s="6" t="s">
        <v>541</v>
      </c>
      <c r="E7" s="6" t="s">
        <v>1234</v>
      </c>
    </row>
    <row r="8" spans="1:5" x14ac:dyDescent="0.25">
      <c r="A8" s="6" t="s">
        <v>252</v>
      </c>
      <c r="B8" s="6" t="s">
        <v>544</v>
      </c>
      <c r="C8" s="6" t="s">
        <v>588</v>
      </c>
      <c r="D8" s="6" t="s">
        <v>541</v>
      </c>
      <c r="E8" s="6" t="s">
        <v>1362</v>
      </c>
    </row>
    <row r="9" spans="1:5" x14ac:dyDescent="0.25">
      <c r="A9" s="6" t="s">
        <v>146</v>
      </c>
      <c r="B9" s="6" t="s">
        <v>538</v>
      </c>
      <c r="C9" s="6" t="s">
        <v>540</v>
      </c>
      <c r="D9" s="6" t="s">
        <v>541</v>
      </c>
      <c r="E9" s="6" t="s">
        <v>1752</v>
      </c>
    </row>
    <row r="10" spans="1:5" x14ac:dyDescent="0.25">
      <c r="A10" s="6" t="s">
        <v>148</v>
      </c>
      <c r="B10" s="6" t="s">
        <v>538</v>
      </c>
      <c r="C10" s="6" t="s">
        <v>540</v>
      </c>
      <c r="D10" s="6" t="s">
        <v>541</v>
      </c>
      <c r="E10" s="6" t="s">
        <v>1725</v>
      </c>
    </row>
    <row r="11" spans="1:5" x14ac:dyDescent="0.25">
      <c r="A11" s="6" t="s">
        <v>150</v>
      </c>
      <c r="B11" s="6" t="s">
        <v>538</v>
      </c>
      <c r="C11" s="6" t="s">
        <v>540</v>
      </c>
      <c r="D11" s="6" t="s">
        <v>548</v>
      </c>
      <c r="E11" s="6" t="s">
        <v>1738</v>
      </c>
    </row>
    <row r="12" spans="1:5" x14ac:dyDescent="0.25">
      <c r="A12" s="6" t="s">
        <v>152</v>
      </c>
      <c r="B12" s="6" t="s">
        <v>538</v>
      </c>
      <c r="C12" s="6" t="s">
        <v>540</v>
      </c>
      <c r="D12" s="6" t="s">
        <v>548</v>
      </c>
      <c r="E12" s="6" t="s">
        <v>1738</v>
      </c>
    </row>
    <row r="13" spans="1:5" x14ac:dyDescent="0.25">
      <c r="A13" s="6" t="s">
        <v>158</v>
      </c>
      <c r="B13" s="6" t="s">
        <v>538</v>
      </c>
      <c r="C13" s="6" t="s">
        <v>540</v>
      </c>
      <c r="D13" s="6" t="s">
        <v>548</v>
      </c>
      <c r="E13" s="6" t="s">
        <v>1738</v>
      </c>
    </row>
    <row r="14" spans="1:5" x14ac:dyDescent="0.25">
      <c r="A14" s="6" t="s">
        <v>160</v>
      </c>
      <c r="B14" s="6" t="s">
        <v>538</v>
      </c>
      <c r="C14" s="6" t="s">
        <v>540</v>
      </c>
      <c r="D14" s="6" t="s">
        <v>541</v>
      </c>
      <c r="E14" s="6" t="s">
        <v>1745</v>
      </c>
    </row>
    <row r="15" spans="1:5" x14ac:dyDescent="0.25">
      <c r="A15" s="6" t="s">
        <v>162</v>
      </c>
      <c r="B15" s="6" t="s">
        <v>538</v>
      </c>
      <c r="C15" s="6" t="s">
        <v>540</v>
      </c>
      <c r="D15" s="6" t="s">
        <v>541</v>
      </c>
      <c r="E15" s="6" t="s">
        <v>1752</v>
      </c>
    </row>
    <row r="16" spans="1:5" x14ac:dyDescent="0.25">
      <c r="A16" s="6" t="s">
        <v>164</v>
      </c>
      <c r="B16" s="6" t="s">
        <v>538</v>
      </c>
      <c r="C16" s="6" t="s">
        <v>540</v>
      </c>
      <c r="D16" s="6" t="s">
        <v>541</v>
      </c>
      <c r="E16" s="6" t="s">
        <v>1729</v>
      </c>
    </row>
    <row r="17" spans="1:5" x14ac:dyDescent="0.25">
      <c r="A17" s="6" t="s">
        <v>166</v>
      </c>
      <c r="B17" s="6" t="s">
        <v>538</v>
      </c>
      <c r="C17" s="6" t="s">
        <v>540</v>
      </c>
      <c r="D17" s="6" t="s">
        <v>541</v>
      </c>
      <c r="E17" s="6" t="s">
        <v>1739</v>
      </c>
    </row>
    <row r="18" spans="1:5" x14ac:dyDescent="0.25">
      <c r="A18" s="6" t="s">
        <v>168</v>
      </c>
      <c r="B18" s="6" t="s">
        <v>538</v>
      </c>
      <c r="C18" s="6" t="s">
        <v>540</v>
      </c>
      <c r="D18" s="6" t="s">
        <v>541</v>
      </c>
      <c r="E18" s="6" t="s">
        <v>1738</v>
      </c>
    </row>
    <row r="19" spans="1:5" x14ac:dyDescent="0.25">
      <c r="A19" s="6" t="s">
        <v>689</v>
      </c>
      <c r="B19" s="6" t="s">
        <v>691</v>
      </c>
      <c r="C19" s="6" t="s">
        <v>540</v>
      </c>
      <c r="D19" s="6" t="s">
        <v>548</v>
      </c>
      <c r="E19" s="6" t="s">
        <v>1234</v>
      </c>
    </row>
    <row r="20" spans="1:5" x14ac:dyDescent="0.25">
      <c r="A20" s="6" t="s">
        <v>264</v>
      </c>
      <c r="B20" s="6" t="s">
        <v>544</v>
      </c>
      <c r="C20" s="6" t="s">
        <v>588</v>
      </c>
      <c r="D20" s="6" t="s">
        <v>548</v>
      </c>
      <c r="E20" s="6"/>
    </row>
    <row r="21" spans="1:5" x14ac:dyDescent="0.25">
      <c r="A21" s="6" t="s">
        <v>266</v>
      </c>
      <c r="B21" s="6" t="s">
        <v>544</v>
      </c>
      <c r="C21" s="6" t="s">
        <v>588</v>
      </c>
      <c r="D21" s="6" t="s">
        <v>541</v>
      </c>
      <c r="E21" s="6" t="s">
        <v>1720</v>
      </c>
    </row>
    <row r="22" spans="1:5" x14ac:dyDescent="0.25">
      <c r="A22" s="6" t="s">
        <v>254</v>
      </c>
      <c r="B22" s="6" t="s">
        <v>544</v>
      </c>
      <c r="C22" s="6" t="s">
        <v>588</v>
      </c>
      <c r="D22" s="6" t="s">
        <v>541</v>
      </c>
      <c r="E22" s="6" t="s">
        <v>1720</v>
      </c>
    </row>
    <row r="23" spans="1:5" x14ac:dyDescent="0.25">
      <c r="A23" s="6" t="s">
        <v>833</v>
      </c>
      <c r="B23" s="6" t="s">
        <v>544</v>
      </c>
      <c r="C23" s="6" t="s">
        <v>588</v>
      </c>
      <c r="D23" s="6" t="s">
        <v>541</v>
      </c>
      <c r="E23" s="6" t="s">
        <v>1744</v>
      </c>
    </row>
    <row r="24" spans="1:5" x14ac:dyDescent="0.25">
      <c r="A24" s="6" t="s">
        <v>693</v>
      </c>
      <c r="B24" s="6" t="s">
        <v>691</v>
      </c>
      <c r="C24" s="6" t="s">
        <v>540</v>
      </c>
      <c r="D24" s="6" t="s">
        <v>548</v>
      </c>
      <c r="E24" s="6" t="s">
        <v>1734</v>
      </c>
    </row>
    <row r="25" spans="1:5" x14ac:dyDescent="0.25">
      <c r="A25" s="6" t="s">
        <v>170</v>
      </c>
      <c r="B25" s="6" t="s">
        <v>538</v>
      </c>
      <c r="C25" s="6" t="s">
        <v>540</v>
      </c>
      <c r="D25" s="6" t="s">
        <v>541</v>
      </c>
      <c r="E25" s="6" t="s">
        <v>1729</v>
      </c>
    </row>
    <row r="26" spans="1:5" x14ac:dyDescent="0.25">
      <c r="A26" s="6" t="s">
        <v>256</v>
      </c>
      <c r="B26" s="6" t="s">
        <v>544</v>
      </c>
      <c r="C26" s="6" t="s">
        <v>588</v>
      </c>
      <c r="D26" s="6" t="s">
        <v>541</v>
      </c>
      <c r="E26" s="6" t="s">
        <v>1234</v>
      </c>
    </row>
    <row r="27" spans="1:5" x14ac:dyDescent="0.25">
      <c r="A27" s="6" t="s">
        <v>172</v>
      </c>
      <c r="B27" s="6" t="s">
        <v>538</v>
      </c>
      <c r="C27" s="6" t="s">
        <v>540</v>
      </c>
      <c r="D27" s="6" t="s">
        <v>541</v>
      </c>
      <c r="E27" s="6" t="s">
        <v>1729</v>
      </c>
    </row>
    <row r="28" spans="1:5" x14ac:dyDescent="0.25">
      <c r="A28" s="6" t="s">
        <v>268</v>
      </c>
      <c r="B28" s="6" t="s">
        <v>544</v>
      </c>
      <c r="C28" s="6" t="s">
        <v>588</v>
      </c>
      <c r="D28" s="6" t="s">
        <v>541</v>
      </c>
      <c r="E28" s="6" t="s">
        <v>1739</v>
      </c>
    </row>
    <row r="29" spans="1:5" x14ac:dyDescent="0.25">
      <c r="A29" s="6" t="s">
        <v>847</v>
      </c>
      <c r="B29" s="6" t="s">
        <v>691</v>
      </c>
      <c r="C29" s="6" t="s">
        <v>540</v>
      </c>
      <c r="D29" s="6" t="s">
        <v>541</v>
      </c>
      <c r="E29" s="6" t="s">
        <v>1734</v>
      </c>
    </row>
    <row r="30" spans="1:5" x14ac:dyDescent="0.25">
      <c r="A30" s="6" t="s">
        <v>270</v>
      </c>
      <c r="B30" s="6" t="s">
        <v>544</v>
      </c>
      <c r="C30" s="6" t="s">
        <v>588</v>
      </c>
      <c r="D30" s="6" t="s">
        <v>548</v>
      </c>
      <c r="E30" s="6" t="s">
        <v>1362</v>
      </c>
    </row>
    <row r="31" spans="1:5" x14ac:dyDescent="0.25">
      <c r="A31" s="6" t="s">
        <v>258</v>
      </c>
      <c r="B31" s="6" t="s">
        <v>544</v>
      </c>
      <c r="C31" s="6" t="s">
        <v>588</v>
      </c>
      <c r="D31" s="6" t="s">
        <v>541</v>
      </c>
      <c r="E31" s="6" t="s">
        <v>1734</v>
      </c>
    </row>
    <row r="32" spans="1:5" x14ac:dyDescent="0.25">
      <c r="A32" s="6" t="s">
        <v>260</v>
      </c>
      <c r="B32" s="6" t="s">
        <v>544</v>
      </c>
      <c r="C32" s="6" t="s">
        <v>588</v>
      </c>
      <c r="D32" s="6" t="s">
        <v>541</v>
      </c>
      <c r="E32" s="6" t="s">
        <v>1362</v>
      </c>
    </row>
    <row r="33" spans="1:5" x14ac:dyDescent="0.25">
      <c r="A33" s="6" t="s">
        <v>272</v>
      </c>
      <c r="B33" s="6" t="s">
        <v>544</v>
      </c>
      <c r="C33" s="6" t="s">
        <v>588</v>
      </c>
      <c r="D33" s="6" t="s">
        <v>541</v>
      </c>
      <c r="E33" s="6" t="s">
        <v>1740</v>
      </c>
    </row>
    <row r="34" spans="1:5" x14ac:dyDescent="0.25">
      <c r="A34" s="6" t="s">
        <v>262</v>
      </c>
      <c r="B34" s="6" t="s">
        <v>544</v>
      </c>
      <c r="C34" s="6" t="s">
        <v>588</v>
      </c>
      <c r="D34" s="6" t="s">
        <v>541</v>
      </c>
      <c r="E34" s="6" t="s">
        <v>1170</v>
      </c>
    </row>
    <row r="35" spans="1:5" x14ac:dyDescent="0.25">
      <c r="A35" s="6" t="s">
        <v>274</v>
      </c>
      <c r="B35" s="6" t="s">
        <v>544</v>
      </c>
      <c r="C35" s="6" t="s">
        <v>588</v>
      </c>
      <c r="D35" s="6" t="s">
        <v>541</v>
      </c>
      <c r="E35" s="6" t="s">
        <v>1234</v>
      </c>
    </row>
    <row r="36" spans="1:5" x14ac:dyDescent="0.25">
      <c r="A36" s="6" t="s">
        <v>184</v>
      </c>
      <c r="B36" s="6" t="s">
        <v>538</v>
      </c>
      <c r="C36" s="6" t="s">
        <v>540</v>
      </c>
      <c r="D36" s="6" t="s">
        <v>541</v>
      </c>
      <c r="E36" s="6" t="s">
        <v>1317</v>
      </c>
    </row>
    <row r="37" spans="1:5" x14ac:dyDescent="0.25">
      <c r="A37" s="6" t="s">
        <v>186</v>
      </c>
      <c r="B37" s="6" t="s">
        <v>538</v>
      </c>
      <c r="C37" s="6" t="s">
        <v>540</v>
      </c>
      <c r="D37" s="6" t="s">
        <v>541</v>
      </c>
      <c r="E37" s="6" t="s">
        <v>1730</v>
      </c>
    </row>
    <row r="38" spans="1:5" x14ac:dyDescent="0.25">
      <c r="A38" s="6" t="s">
        <v>820</v>
      </c>
      <c r="B38" s="6" t="s">
        <v>538</v>
      </c>
      <c r="C38" s="6" t="s">
        <v>540</v>
      </c>
      <c r="D38" s="6" t="s">
        <v>541</v>
      </c>
      <c r="E38" s="6" t="s">
        <v>1748</v>
      </c>
    </row>
    <row r="39" spans="1:5" x14ac:dyDescent="0.25">
      <c r="A39" s="6" t="s">
        <v>276</v>
      </c>
      <c r="B39" s="6" t="s">
        <v>544</v>
      </c>
      <c r="C39" s="6" t="s">
        <v>540</v>
      </c>
      <c r="D39" s="6" t="s">
        <v>541</v>
      </c>
      <c r="E39" s="6" t="s">
        <v>1735</v>
      </c>
    </row>
    <row r="40" spans="1:5" x14ac:dyDescent="0.25">
      <c r="A40" s="6" t="s">
        <v>825</v>
      </c>
      <c r="B40" s="6" t="s">
        <v>538</v>
      </c>
      <c r="C40" s="6" t="s">
        <v>540</v>
      </c>
      <c r="D40" s="6" t="s">
        <v>541</v>
      </c>
      <c r="E40" s="6" t="s">
        <v>1723</v>
      </c>
    </row>
    <row r="41" spans="1:5" x14ac:dyDescent="0.25">
      <c r="A41" s="6" t="s">
        <v>134</v>
      </c>
      <c r="B41" s="6" t="s">
        <v>538</v>
      </c>
      <c r="C41" s="6" t="s">
        <v>540</v>
      </c>
      <c r="D41" s="6" t="s">
        <v>541</v>
      </c>
      <c r="E41" s="6" t="s">
        <v>1170</v>
      </c>
    </row>
    <row r="42" spans="1:5" x14ac:dyDescent="0.25">
      <c r="A42" s="6" t="s">
        <v>728</v>
      </c>
      <c r="B42" s="6" t="s">
        <v>544</v>
      </c>
      <c r="C42" s="6" t="s">
        <v>540</v>
      </c>
      <c r="D42" s="6" t="s">
        <v>541</v>
      </c>
      <c r="E42" s="6" t="s">
        <v>1720</v>
      </c>
    </row>
    <row r="43" spans="1:5" x14ac:dyDescent="0.25">
      <c r="A43" s="6" t="s">
        <v>215</v>
      </c>
      <c r="B43" s="6" t="s">
        <v>581</v>
      </c>
      <c r="C43" s="6" t="s">
        <v>540</v>
      </c>
      <c r="D43" s="6" t="s">
        <v>541</v>
      </c>
      <c r="E43" s="6" t="s">
        <v>1720</v>
      </c>
    </row>
    <row r="44" spans="1:5" x14ac:dyDescent="0.25">
      <c r="A44" s="6" t="s">
        <v>731</v>
      </c>
      <c r="B44" s="6" t="s">
        <v>544</v>
      </c>
      <c r="C44" s="6" t="s">
        <v>540</v>
      </c>
      <c r="D44" s="6" t="s">
        <v>541</v>
      </c>
      <c r="E44" s="6" t="s">
        <v>1756</v>
      </c>
    </row>
    <row r="45" spans="1:5" x14ac:dyDescent="0.25">
      <c r="A45" s="6" t="s">
        <v>110</v>
      </c>
      <c r="B45" s="6" t="s">
        <v>538</v>
      </c>
      <c r="C45" s="6" t="s">
        <v>540</v>
      </c>
      <c r="D45" s="6" t="s">
        <v>541</v>
      </c>
      <c r="E45" s="6" t="s">
        <v>1725</v>
      </c>
    </row>
    <row r="46" spans="1:5" x14ac:dyDescent="0.25">
      <c r="A46" s="6" t="s">
        <v>736</v>
      </c>
      <c r="B46" s="6" t="s">
        <v>544</v>
      </c>
      <c r="C46" s="6" t="s">
        <v>540</v>
      </c>
      <c r="D46" s="6" t="s">
        <v>541</v>
      </c>
      <c r="E46" s="6" t="s">
        <v>1362</v>
      </c>
    </row>
    <row r="47" spans="1:5" x14ac:dyDescent="0.25">
      <c r="A47" s="6" t="s">
        <v>178</v>
      </c>
      <c r="B47" s="6" t="s">
        <v>581</v>
      </c>
      <c r="C47" s="6" t="s">
        <v>540</v>
      </c>
      <c r="D47" s="6" t="s">
        <v>548</v>
      </c>
      <c r="E47" s="6" t="s">
        <v>1317</v>
      </c>
    </row>
    <row r="48" spans="1:5" x14ac:dyDescent="0.25">
      <c r="A48" s="6" t="s">
        <v>734</v>
      </c>
      <c r="B48" s="6" t="s">
        <v>544</v>
      </c>
      <c r="C48" s="6" t="s">
        <v>540</v>
      </c>
      <c r="D48" s="6" t="s">
        <v>541</v>
      </c>
      <c r="E48" s="6" t="s">
        <v>1734</v>
      </c>
    </row>
    <row r="49" spans="1:5" x14ac:dyDescent="0.25">
      <c r="A49" s="6" t="s">
        <v>122</v>
      </c>
      <c r="B49" s="6" t="s">
        <v>538</v>
      </c>
      <c r="C49" s="6" t="s">
        <v>540</v>
      </c>
      <c r="D49" s="6" t="s">
        <v>541</v>
      </c>
      <c r="E49" s="6" t="s">
        <v>1734</v>
      </c>
    </row>
    <row r="50" spans="1:5" x14ac:dyDescent="0.25">
      <c r="A50" s="6" t="s">
        <v>751</v>
      </c>
      <c r="B50" s="6" t="s">
        <v>544</v>
      </c>
      <c r="C50" s="6" t="s">
        <v>540</v>
      </c>
      <c r="D50" s="6" t="s">
        <v>541</v>
      </c>
      <c r="E50" s="6" t="s">
        <v>1362</v>
      </c>
    </row>
    <row r="51" spans="1:5" x14ac:dyDescent="0.25">
      <c r="A51" s="6" t="s">
        <v>753</v>
      </c>
      <c r="B51" s="6" t="s">
        <v>544</v>
      </c>
      <c r="C51" s="6" t="s">
        <v>540</v>
      </c>
      <c r="D51" s="6" t="s">
        <v>548</v>
      </c>
      <c r="E51" s="6" t="s">
        <v>1723</v>
      </c>
    </row>
    <row r="52" spans="1:5" x14ac:dyDescent="0.25">
      <c r="A52" s="6" t="s">
        <v>829</v>
      </c>
      <c r="B52" s="6" t="s">
        <v>581</v>
      </c>
      <c r="C52" s="6" t="s">
        <v>540</v>
      </c>
      <c r="D52" s="6" t="s">
        <v>541</v>
      </c>
      <c r="E52" s="6" t="s">
        <v>1744</v>
      </c>
    </row>
    <row r="53" spans="1:5" x14ac:dyDescent="0.25">
      <c r="A53" s="6" t="s">
        <v>138</v>
      </c>
      <c r="B53" s="6" t="s">
        <v>538</v>
      </c>
      <c r="C53" s="6" t="s">
        <v>540</v>
      </c>
      <c r="D53" s="6" t="s">
        <v>541</v>
      </c>
      <c r="E53" s="6" t="s">
        <v>1317</v>
      </c>
    </row>
    <row r="54" spans="1:5" x14ac:dyDescent="0.25">
      <c r="A54" s="6" t="s">
        <v>140</v>
      </c>
      <c r="B54" s="6" t="s">
        <v>538</v>
      </c>
      <c r="C54" s="6" t="s">
        <v>540</v>
      </c>
      <c r="D54" s="6" t="s">
        <v>541</v>
      </c>
      <c r="E54" s="6" t="s">
        <v>1726</v>
      </c>
    </row>
    <row r="55" spans="1:5" x14ac:dyDescent="0.25">
      <c r="A55" s="6" t="s">
        <v>217</v>
      </c>
      <c r="B55" s="6" t="s">
        <v>581</v>
      </c>
      <c r="C55" s="6" t="s">
        <v>540</v>
      </c>
      <c r="D55" s="6" t="s">
        <v>541</v>
      </c>
      <c r="E55" s="6" t="s">
        <v>1729</v>
      </c>
    </row>
    <row r="56" spans="1:5" x14ac:dyDescent="0.25">
      <c r="A56" s="6" t="s">
        <v>219</v>
      </c>
      <c r="B56" s="6" t="s">
        <v>581</v>
      </c>
      <c r="C56" s="6" t="s">
        <v>540</v>
      </c>
      <c r="D56" s="6" t="s">
        <v>541</v>
      </c>
      <c r="E56" s="6" t="s">
        <v>1749</v>
      </c>
    </row>
    <row r="57" spans="1:5" x14ac:dyDescent="0.25">
      <c r="A57" s="6" t="s">
        <v>142</v>
      </c>
      <c r="B57" s="6" t="s">
        <v>538</v>
      </c>
      <c r="C57" s="6" t="s">
        <v>540</v>
      </c>
      <c r="D57" s="6" t="s">
        <v>541</v>
      </c>
      <c r="E57" s="6" t="s">
        <v>1744</v>
      </c>
    </row>
    <row r="58" spans="1:5" x14ac:dyDescent="0.25">
      <c r="A58" s="6" t="s">
        <v>124</v>
      </c>
      <c r="B58" s="6" t="s">
        <v>538</v>
      </c>
      <c r="C58" s="6" t="s">
        <v>540</v>
      </c>
      <c r="D58" s="6" t="s">
        <v>548</v>
      </c>
      <c r="E58" s="6" t="s">
        <v>1747</v>
      </c>
    </row>
    <row r="59" spans="1:5" x14ac:dyDescent="0.25">
      <c r="A59" s="6" t="s">
        <v>127</v>
      </c>
      <c r="B59" s="6" t="s">
        <v>538</v>
      </c>
      <c r="C59" s="6" t="s">
        <v>540</v>
      </c>
      <c r="D59" s="6" t="s">
        <v>548</v>
      </c>
      <c r="E59" s="6" t="s">
        <v>1733</v>
      </c>
    </row>
    <row r="60" spans="1:5" x14ac:dyDescent="0.25">
      <c r="A60" s="6" t="s">
        <v>129</v>
      </c>
      <c r="B60" s="6" t="s">
        <v>538</v>
      </c>
      <c r="C60" s="6" t="s">
        <v>540</v>
      </c>
      <c r="D60" s="6" t="s">
        <v>541</v>
      </c>
      <c r="E60" s="6" t="s">
        <v>1734</v>
      </c>
    </row>
    <row r="61" spans="1:5" x14ac:dyDescent="0.25">
      <c r="A61" s="6" t="s">
        <v>188</v>
      </c>
      <c r="B61" s="6" t="s">
        <v>538</v>
      </c>
      <c r="C61" s="6" t="s">
        <v>540</v>
      </c>
      <c r="D61" s="6" t="s">
        <v>541</v>
      </c>
      <c r="E61" s="6" t="s">
        <v>1726</v>
      </c>
    </row>
    <row r="62" spans="1:5" x14ac:dyDescent="0.25">
      <c r="A62" s="6" t="s">
        <v>190</v>
      </c>
      <c r="B62" s="6" t="s">
        <v>538</v>
      </c>
      <c r="C62" s="6" t="s">
        <v>540</v>
      </c>
      <c r="D62" s="6" t="s">
        <v>541</v>
      </c>
      <c r="E62" s="6" t="s">
        <v>1740</v>
      </c>
    </row>
    <row r="63" spans="1:5" x14ac:dyDescent="0.25">
      <c r="A63" s="6" t="s">
        <v>192</v>
      </c>
      <c r="B63" s="6" t="s">
        <v>538</v>
      </c>
      <c r="C63" s="6" t="s">
        <v>540</v>
      </c>
      <c r="D63" s="6" t="s">
        <v>541</v>
      </c>
      <c r="E63" s="6" t="s">
        <v>1234</v>
      </c>
    </row>
    <row r="64" spans="1:5" x14ac:dyDescent="0.25">
      <c r="A64" s="6" t="s">
        <v>724</v>
      </c>
      <c r="B64" s="6" t="s">
        <v>691</v>
      </c>
      <c r="C64" s="6" t="s">
        <v>540</v>
      </c>
      <c r="D64" s="6" t="s">
        <v>548</v>
      </c>
      <c r="E64" s="6" t="s">
        <v>1749</v>
      </c>
    </row>
    <row r="65" spans="1:5" x14ac:dyDescent="0.25">
      <c r="A65" s="6" t="s">
        <v>236</v>
      </c>
      <c r="B65" s="6" t="s">
        <v>544</v>
      </c>
      <c r="C65" s="6" t="s">
        <v>540</v>
      </c>
      <c r="D65" s="6" t="s">
        <v>541</v>
      </c>
      <c r="E65" s="6" t="s">
        <v>1170</v>
      </c>
    </row>
    <row r="66" spans="1:5" x14ac:dyDescent="0.25">
      <c r="A66" s="6" t="s">
        <v>726</v>
      </c>
      <c r="B66" s="6" t="s">
        <v>691</v>
      </c>
      <c r="C66" s="6" t="s">
        <v>540</v>
      </c>
      <c r="D66" s="6" t="s">
        <v>541</v>
      </c>
      <c r="E66" s="6" t="s">
        <v>1720</v>
      </c>
    </row>
    <row r="67" spans="1:5" x14ac:dyDescent="0.25">
      <c r="A67" s="6" t="s">
        <v>194</v>
      </c>
      <c r="B67" s="6" t="s">
        <v>538</v>
      </c>
      <c r="C67" s="6" t="s">
        <v>540</v>
      </c>
      <c r="D67" s="6" t="s">
        <v>548</v>
      </c>
      <c r="E67" s="6" t="s">
        <v>1160</v>
      </c>
    </row>
    <row r="68" spans="1:5" x14ac:dyDescent="0.25">
      <c r="A68" s="6" t="s">
        <v>238</v>
      </c>
      <c r="B68" s="6" t="s">
        <v>544</v>
      </c>
      <c r="C68" s="6" t="s">
        <v>540</v>
      </c>
      <c r="D68" s="6" t="s">
        <v>541</v>
      </c>
      <c r="E68" s="6" t="s">
        <v>1362</v>
      </c>
    </row>
    <row r="69" spans="1:5" x14ac:dyDescent="0.25">
      <c r="A69" s="6" t="s">
        <v>841</v>
      </c>
      <c r="B69" s="6" t="s">
        <v>538</v>
      </c>
      <c r="C69" s="6" t="s">
        <v>540</v>
      </c>
      <c r="D69" s="6" t="s">
        <v>541</v>
      </c>
      <c r="E69" s="6" t="s">
        <v>1160</v>
      </c>
    </row>
    <row r="70" spans="1:5" x14ac:dyDescent="0.25">
      <c r="A70" s="6" t="s">
        <v>702</v>
      </c>
      <c r="B70" s="6" t="s">
        <v>691</v>
      </c>
      <c r="C70" s="6" t="s">
        <v>540</v>
      </c>
      <c r="D70" s="6" t="s">
        <v>541</v>
      </c>
      <c r="E70" s="6" t="s">
        <v>1731</v>
      </c>
    </row>
    <row r="71" spans="1:5" x14ac:dyDescent="0.25">
      <c r="A71" s="6" t="s">
        <v>835</v>
      </c>
      <c r="B71" s="6" t="s">
        <v>538</v>
      </c>
      <c r="C71" s="6" t="s">
        <v>540</v>
      </c>
      <c r="D71" s="6" t="s">
        <v>541</v>
      </c>
      <c r="E71" s="6" t="s">
        <v>1740</v>
      </c>
    </row>
    <row r="72" spans="1:5" x14ac:dyDescent="0.25">
      <c r="A72" s="6" t="s">
        <v>717</v>
      </c>
      <c r="B72" s="6" t="s">
        <v>691</v>
      </c>
      <c r="C72" s="6" t="s">
        <v>540</v>
      </c>
      <c r="D72" s="6" t="s">
        <v>541</v>
      </c>
      <c r="E72" s="6" t="s">
        <v>1720</v>
      </c>
    </row>
    <row r="73" spans="1:5" x14ac:dyDescent="0.25">
      <c r="A73" s="6" t="s">
        <v>710</v>
      </c>
      <c r="B73" s="6" t="s">
        <v>691</v>
      </c>
      <c r="C73" s="6" t="s">
        <v>540</v>
      </c>
      <c r="D73" s="6" t="s">
        <v>541</v>
      </c>
      <c r="E73" s="6" t="s">
        <v>1740</v>
      </c>
    </row>
    <row r="74" spans="1:5" x14ac:dyDescent="0.25">
      <c r="A74" s="6" t="s">
        <v>838</v>
      </c>
      <c r="B74" s="6" t="s">
        <v>538</v>
      </c>
      <c r="C74" s="6" t="s">
        <v>540</v>
      </c>
      <c r="D74" s="6" t="s">
        <v>548</v>
      </c>
      <c r="E74" s="6" t="s">
        <v>1732</v>
      </c>
    </row>
    <row r="75" spans="1:5" x14ac:dyDescent="0.25">
      <c r="A75" s="6" t="s">
        <v>749</v>
      </c>
      <c r="B75" s="6" t="s">
        <v>691</v>
      </c>
      <c r="C75" s="6" t="s">
        <v>540</v>
      </c>
      <c r="D75" s="6" t="s">
        <v>541</v>
      </c>
      <c r="E75" s="6" t="s">
        <v>1738</v>
      </c>
    </row>
    <row r="76" spans="1:5" x14ac:dyDescent="0.25">
      <c r="A76" s="6" t="s">
        <v>744</v>
      </c>
      <c r="B76" s="6" t="s">
        <v>691</v>
      </c>
      <c r="C76" s="6" t="s">
        <v>540</v>
      </c>
      <c r="D76" s="6" t="s">
        <v>541</v>
      </c>
      <c r="E76" s="6" t="s">
        <v>1749</v>
      </c>
    </row>
    <row r="77" spans="1:5" x14ac:dyDescent="0.25">
      <c r="A77" s="6" t="s">
        <v>740</v>
      </c>
      <c r="B77" s="6" t="s">
        <v>691</v>
      </c>
      <c r="C77" s="6" t="s">
        <v>540</v>
      </c>
      <c r="D77" s="6" t="s">
        <v>541</v>
      </c>
      <c r="E77" s="6" t="s">
        <v>1160</v>
      </c>
    </row>
    <row r="78" spans="1:5" x14ac:dyDescent="0.25">
      <c r="A78" s="6" t="s">
        <v>211</v>
      </c>
      <c r="B78" s="6" t="s">
        <v>581</v>
      </c>
      <c r="C78" s="6" t="s">
        <v>540</v>
      </c>
      <c r="D78" s="6" t="s">
        <v>541</v>
      </c>
      <c r="E78" s="6" t="s">
        <v>1720</v>
      </c>
    </row>
    <row r="79" spans="1:5" x14ac:dyDescent="0.25">
      <c r="A79" s="6" t="s">
        <v>208</v>
      </c>
      <c r="B79" s="6" t="s">
        <v>581</v>
      </c>
      <c r="C79" s="6" t="s">
        <v>540</v>
      </c>
      <c r="D79" s="6" t="s">
        <v>541</v>
      </c>
      <c r="E79" s="6" t="s">
        <v>1730</v>
      </c>
    </row>
    <row r="80" spans="1:5" x14ac:dyDescent="0.25">
      <c r="A80" s="6" t="s">
        <v>213</v>
      </c>
      <c r="B80" s="6" t="s">
        <v>581</v>
      </c>
      <c r="C80" s="6" t="s">
        <v>540</v>
      </c>
      <c r="D80" s="6" t="s">
        <v>541</v>
      </c>
      <c r="E80" s="6" t="s">
        <v>1733</v>
      </c>
    </row>
    <row r="81" spans="1:5" x14ac:dyDescent="0.25">
      <c r="A81" s="6" t="s">
        <v>225</v>
      </c>
      <c r="B81" s="6" t="s">
        <v>581</v>
      </c>
      <c r="C81" s="6" t="s">
        <v>540</v>
      </c>
      <c r="D81" s="6" t="s">
        <v>541</v>
      </c>
      <c r="E81" s="6" t="s">
        <v>1754</v>
      </c>
    </row>
    <row r="82" spans="1:5" x14ac:dyDescent="0.25">
      <c r="A82" s="6" t="s">
        <v>223</v>
      </c>
      <c r="B82" s="6" t="s">
        <v>581</v>
      </c>
      <c r="C82" s="6" t="s">
        <v>540</v>
      </c>
      <c r="D82" s="6" t="s">
        <v>541</v>
      </c>
      <c r="E82" s="6" t="s">
        <v>1731</v>
      </c>
    </row>
    <row r="83" spans="1:5" x14ac:dyDescent="0.25">
      <c r="A83" s="6" t="s">
        <v>757</v>
      </c>
      <c r="B83" s="6" t="s">
        <v>538</v>
      </c>
      <c r="C83" s="6" t="s">
        <v>540</v>
      </c>
      <c r="D83" s="6" t="s">
        <v>541</v>
      </c>
      <c r="E83" s="6" t="s">
        <v>1300</v>
      </c>
    </row>
    <row r="84" spans="1:5" x14ac:dyDescent="0.25">
      <c r="A84" s="6" t="s">
        <v>196</v>
      </c>
      <c r="B84" s="6" t="s">
        <v>538</v>
      </c>
      <c r="C84" s="6" t="s">
        <v>540</v>
      </c>
      <c r="D84" s="6" t="s">
        <v>541</v>
      </c>
      <c r="E84" s="6" t="s">
        <v>1362</v>
      </c>
    </row>
    <row r="85" spans="1:5" x14ac:dyDescent="0.25">
      <c r="A85" s="6" t="s">
        <v>198</v>
      </c>
      <c r="B85" s="6" t="s">
        <v>538</v>
      </c>
      <c r="C85" s="6" t="s">
        <v>540</v>
      </c>
      <c r="D85" s="6" t="s">
        <v>541</v>
      </c>
      <c r="E85" s="6" t="s">
        <v>1739</v>
      </c>
    </row>
    <row r="86" spans="1:5" x14ac:dyDescent="0.25">
      <c r="A86" s="6" t="s">
        <v>714</v>
      </c>
      <c r="B86" s="6" t="s">
        <v>691</v>
      </c>
      <c r="C86" s="6" t="s">
        <v>540</v>
      </c>
      <c r="D86" s="6" t="s">
        <v>541</v>
      </c>
      <c r="E86" s="6" t="s">
        <v>1745</v>
      </c>
    </row>
    <row r="87" spans="1:5" x14ac:dyDescent="0.25">
      <c r="A87" s="6" t="s">
        <v>697</v>
      </c>
      <c r="B87" s="6" t="s">
        <v>691</v>
      </c>
      <c r="C87" s="6" t="s">
        <v>540</v>
      </c>
      <c r="D87" s="6" t="s">
        <v>541</v>
      </c>
      <c r="E87" s="6" t="s">
        <v>1722</v>
      </c>
    </row>
    <row r="88" spans="1:5" x14ac:dyDescent="0.25">
      <c r="A88" s="6" t="s">
        <v>240</v>
      </c>
      <c r="B88" s="6" t="s">
        <v>544</v>
      </c>
      <c r="C88" s="6" t="s">
        <v>540</v>
      </c>
      <c r="D88" s="6" t="s">
        <v>541</v>
      </c>
      <c r="E88" s="6" t="s">
        <v>1300</v>
      </c>
    </row>
    <row r="89" spans="1:5" x14ac:dyDescent="0.25">
      <c r="A89" s="6" t="s">
        <v>174</v>
      </c>
      <c r="B89" s="6" t="s">
        <v>691</v>
      </c>
      <c r="C89" s="6" t="s">
        <v>540</v>
      </c>
      <c r="D89" s="6" t="s">
        <v>541</v>
      </c>
      <c r="E89" s="6" t="s">
        <v>1723</v>
      </c>
    </row>
    <row r="90" spans="1:5" x14ac:dyDescent="0.25">
      <c r="A90" s="6" t="s">
        <v>176</v>
      </c>
      <c r="B90" s="6" t="s">
        <v>538</v>
      </c>
      <c r="C90" s="6" t="s">
        <v>540</v>
      </c>
      <c r="D90" s="6" t="s">
        <v>541</v>
      </c>
      <c r="E90" s="6" t="s">
        <v>1728</v>
      </c>
    </row>
    <row r="91" spans="1:5" x14ac:dyDescent="0.25">
      <c r="A91" s="6" t="s">
        <v>242</v>
      </c>
      <c r="B91" s="6" t="s">
        <v>544</v>
      </c>
      <c r="C91" s="6" t="s">
        <v>540</v>
      </c>
      <c r="D91" s="6" t="s">
        <v>541</v>
      </c>
      <c r="E91" s="6" t="s">
        <v>1737</v>
      </c>
    </row>
    <row r="92" spans="1:5" x14ac:dyDescent="0.25">
      <c r="A92" s="6" t="s">
        <v>244</v>
      </c>
      <c r="B92" s="6" t="s">
        <v>544</v>
      </c>
      <c r="C92" s="6" t="s">
        <v>540</v>
      </c>
      <c r="D92" s="6" t="s">
        <v>541</v>
      </c>
      <c r="E92" s="6" t="s">
        <v>1725</v>
      </c>
    </row>
    <row r="93" spans="1:5" x14ac:dyDescent="0.25">
      <c r="A93" s="6" t="s">
        <v>200</v>
      </c>
      <c r="B93" s="6" t="s">
        <v>538</v>
      </c>
      <c r="C93" s="6" t="s">
        <v>540</v>
      </c>
      <c r="D93" s="6" t="s">
        <v>548</v>
      </c>
      <c r="E93" s="6" t="s">
        <v>1234</v>
      </c>
    </row>
    <row r="94" spans="1:5" x14ac:dyDescent="0.25">
      <c r="A94" s="6" t="s">
        <v>246</v>
      </c>
      <c r="B94" s="6" t="s">
        <v>544</v>
      </c>
      <c r="C94" s="6" t="s">
        <v>540</v>
      </c>
      <c r="D94" s="6" t="s">
        <v>541</v>
      </c>
      <c r="E94" s="6" t="s">
        <v>1754</v>
      </c>
    </row>
    <row r="95" spans="1:5" x14ac:dyDescent="0.25">
      <c r="A95" s="6" t="s">
        <v>248</v>
      </c>
      <c r="B95" s="6" t="s">
        <v>544</v>
      </c>
      <c r="C95" s="6" t="s">
        <v>540</v>
      </c>
      <c r="D95" s="6" t="s">
        <v>548</v>
      </c>
      <c r="E95" s="6" t="s">
        <v>1730</v>
      </c>
    </row>
    <row r="96" spans="1:5" x14ac:dyDescent="0.25">
      <c r="A96" s="6" t="s">
        <v>202</v>
      </c>
      <c r="B96" s="6" t="s">
        <v>538</v>
      </c>
      <c r="C96" s="6" t="s">
        <v>540</v>
      </c>
      <c r="D96" s="6" t="s">
        <v>541</v>
      </c>
      <c r="E96" s="6" t="s">
        <v>1731</v>
      </c>
    </row>
    <row r="97" spans="1:5" x14ac:dyDescent="0.25">
      <c r="A97" s="6" t="s">
        <v>204</v>
      </c>
      <c r="B97" s="6" t="s">
        <v>538</v>
      </c>
      <c r="C97" s="6" t="s">
        <v>540</v>
      </c>
      <c r="D97" s="6" t="s">
        <v>541</v>
      </c>
      <c r="E97" s="6" t="s">
        <v>1731</v>
      </c>
    </row>
    <row r="98" spans="1:5" x14ac:dyDescent="0.25">
      <c r="A98" s="6" t="s">
        <v>250</v>
      </c>
      <c r="B98" s="6" t="s">
        <v>544</v>
      </c>
      <c r="C98" s="6" t="s">
        <v>540</v>
      </c>
      <c r="D98" s="6" t="s">
        <v>541</v>
      </c>
      <c r="E98" s="6" t="s">
        <v>1300</v>
      </c>
    </row>
    <row r="99" spans="1:5" x14ac:dyDescent="0.25">
      <c r="A99" s="6" t="s">
        <v>180</v>
      </c>
      <c r="B99" s="6" t="s">
        <v>544</v>
      </c>
      <c r="C99" s="6" t="s">
        <v>540</v>
      </c>
      <c r="D99" s="6" t="s">
        <v>541</v>
      </c>
      <c r="E99" s="6" t="s">
        <v>1731</v>
      </c>
    </row>
    <row r="100" spans="1:5" x14ac:dyDescent="0.25">
      <c r="A100" s="6" t="s">
        <v>182</v>
      </c>
      <c r="B100" s="6" t="s">
        <v>544</v>
      </c>
      <c r="C100" s="6" t="s">
        <v>540</v>
      </c>
      <c r="D100" s="6" t="s">
        <v>541</v>
      </c>
      <c r="E100" s="6" t="s">
        <v>1729</v>
      </c>
    </row>
    <row r="101" spans="1:5" x14ac:dyDescent="0.25">
      <c r="A101" s="6" t="s">
        <v>131</v>
      </c>
      <c r="B101" s="6" t="s">
        <v>538</v>
      </c>
      <c r="C101" s="6" t="s">
        <v>540</v>
      </c>
      <c r="D101" s="6" t="s">
        <v>541</v>
      </c>
      <c r="E101" s="6" t="s">
        <v>1737</v>
      </c>
    </row>
    <row r="102" spans="1:5" x14ac:dyDescent="0.25">
      <c r="A102" s="6" t="s">
        <v>144</v>
      </c>
      <c r="B102" s="6" t="s">
        <v>538</v>
      </c>
      <c r="C102" s="6" t="s">
        <v>540</v>
      </c>
      <c r="D102" s="6" t="s">
        <v>548</v>
      </c>
      <c r="E102" s="6" t="s">
        <v>1727</v>
      </c>
    </row>
    <row r="103" spans="1:5" x14ac:dyDescent="0.25">
      <c r="A103" s="6" t="s">
        <v>278</v>
      </c>
      <c r="B103" s="6" t="s">
        <v>544</v>
      </c>
      <c r="C103" s="6" t="s">
        <v>540</v>
      </c>
      <c r="D103" s="6" t="s">
        <v>541</v>
      </c>
      <c r="E103" s="6" t="s">
        <v>1720</v>
      </c>
    </row>
    <row r="104" spans="1:5" x14ac:dyDescent="0.25">
      <c r="A104" s="6" t="s">
        <v>719</v>
      </c>
      <c r="B104" s="6" t="s">
        <v>691</v>
      </c>
      <c r="C104" s="6" t="s">
        <v>540</v>
      </c>
      <c r="D104" s="6" t="s">
        <v>541</v>
      </c>
      <c r="E104" s="6" t="s">
        <v>1170</v>
      </c>
    </row>
    <row r="105" spans="1:5" x14ac:dyDescent="0.25">
      <c r="A105" s="6" t="s">
        <v>136</v>
      </c>
      <c r="B105" s="6" t="s">
        <v>538</v>
      </c>
      <c r="C105" s="6" t="s">
        <v>540</v>
      </c>
      <c r="D105" s="6" t="s">
        <v>541</v>
      </c>
      <c r="E105" s="6" t="s">
        <v>1746</v>
      </c>
    </row>
    <row r="106" spans="1:5" x14ac:dyDescent="0.25">
      <c r="A106" s="6" t="s">
        <v>221</v>
      </c>
      <c r="B106" s="6" t="s">
        <v>581</v>
      </c>
      <c r="C106" s="6" t="s">
        <v>540</v>
      </c>
      <c r="D106" s="6" t="s">
        <v>541</v>
      </c>
      <c r="E106" s="6" t="s">
        <v>1731</v>
      </c>
    </row>
    <row r="107" spans="1:5" x14ac:dyDescent="0.25">
      <c r="A107" s="6" t="s">
        <v>722</v>
      </c>
      <c r="B107" s="6" t="s">
        <v>691</v>
      </c>
      <c r="C107" s="6" t="s">
        <v>540</v>
      </c>
      <c r="D107" s="6" t="s">
        <v>541</v>
      </c>
      <c r="E107" s="6" t="s">
        <v>1234</v>
      </c>
    </row>
    <row r="108" spans="1:5" x14ac:dyDescent="0.25">
      <c r="A108" s="6" t="s">
        <v>1079</v>
      </c>
      <c r="B108" s="6" t="s">
        <v>581</v>
      </c>
      <c r="C108" s="6" t="s">
        <v>540</v>
      </c>
      <c r="D108" s="6" t="s">
        <v>541</v>
      </c>
      <c r="E108" s="6" t="s">
        <v>1362</v>
      </c>
    </row>
    <row r="109" spans="1:5" x14ac:dyDescent="0.25">
      <c r="A109" s="6" t="s">
        <v>206</v>
      </c>
      <c r="B109" s="6" t="s">
        <v>538</v>
      </c>
      <c r="C109" s="6" t="s">
        <v>540</v>
      </c>
      <c r="D109" s="6" t="s">
        <v>541</v>
      </c>
      <c r="E109" s="6" t="s">
        <v>1739</v>
      </c>
    </row>
    <row r="110" spans="1:5" x14ac:dyDescent="0.25">
      <c r="A110" s="6" t="s">
        <v>760</v>
      </c>
      <c r="B110" s="6" t="s">
        <v>538</v>
      </c>
      <c r="C110" s="6" t="s">
        <v>540</v>
      </c>
      <c r="D110" s="6" t="s">
        <v>541</v>
      </c>
      <c r="E110" s="6" t="s">
        <v>1725</v>
      </c>
    </row>
    <row r="111" spans="1:5" x14ac:dyDescent="0.25">
      <c r="A111" s="6" t="s">
        <v>1081</v>
      </c>
      <c r="B111" s="6" t="s">
        <v>538</v>
      </c>
      <c r="C111" s="6" t="s">
        <v>540</v>
      </c>
      <c r="D111" s="6" t="s">
        <v>541</v>
      </c>
      <c r="E111" s="6" t="s">
        <v>1730</v>
      </c>
    </row>
    <row r="112" spans="1:5" x14ac:dyDescent="0.25">
      <c r="A112" s="6" t="s">
        <v>1083</v>
      </c>
      <c r="B112" s="6" t="s">
        <v>538</v>
      </c>
      <c r="C112" s="6" t="s">
        <v>540</v>
      </c>
      <c r="D112" s="6" t="s">
        <v>548</v>
      </c>
      <c r="E112" s="6" t="s">
        <v>1727</v>
      </c>
    </row>
    <row r="113" spans="1:5" x14ac:dyDescent="0.25">
      <c r="A113" s="6" t="s">
        <v>781</v>
      </c>
      <c r="B113" s="6" t="s">
        <v>538</v>
      </c>
      <c r="C113" s="6" t="s">
        <v>540</v>
      </c>
      <c r="D113" s="6" t="s">
        <v>541</v>
      </c>
      <c r="E113" s="6"/>
    </row>
    <row r="114" spans="1:5" x14ac:dyDescent="0.25">
      <c r="A114" s="6" t="s">
        <v>227</v>
      </c>
      <c r="B114" s="6" t="s">
        <v>654</v>
      </c>
      <c r="C114" s="6"/>
      <c r="D114" s="6"/>
      <c r="E114" s="6"/>
    </row>
    <row r="115" spans="1:5" x14ac:dyDescent="0.25">
      <c r="A115" s="6" t="s">
        <v>777</v>
      </c>
      <c r="B115" s="6" t="s">
        <v>538</v>
      </c>
      <c r="C115" s="6" t="s">
        <v>540</v>
      </c>
      <c r="D115" s="6" t="s">
        <v>541</v>
      </c>
      <c r="E115" s="6" t="s">
        <v>1734</v>
      </c>
    </row>
    <row r="116" spans="1:5" x14ac:dyDescent="0.25">
      <c r="A116" s="6" t="s">
        <v>799</v>
      </c>
      <c r="B116" s="6" t="s">
        <v>538</v>
      </c>
      <c r="C116" s="6" t="s">
        <v>540</v>
      </c>
      <c r="D116" s="6" t="s">
        <v>541</v>
      </c>
      <c r="E116" s="6" t="s">
        <v>1170</v>
      </c>
    </row>
    <row r="117" spans="1:5" x14ac:dyDescent="0.25">
      <c r="A117" s="6" t="s">
        <v>801</v>
      </c>
      <c r="B117" s="6" t="s">
        <v>538</v>
      </c>
      <c r="C117" s="6" t="s">
        <v>540</v>
      </c>
      <c r="D117" s="6" t="s">
        <v>548</v>
      </c>
      <c r="E117" s="6" t="s">
        <v>1720</v>
      </c>
    </row>
    <row r="118" spans="1:5" x14ac:dyDescent="0.25">
      <c r="A118" s="6" t="s">
        <v>814</v>
      </c>
      <c r="B118" s="6" t="s">
        <v>538</v>
      </c>
      <c r="C118" s="6" t="s">
        <v>588</v>
      </c>
      <c r="D118" s="6" t="s">
        <v>548</v>
      </c>
      <c r="E118" s="6" t="s">
        <v>1721</v>
      </c>
    </row>
    <row r="119" spans="1:5" x14ac:dyDescent="0.25">
      <c r="A119" s="6" t="s">
        <v>762</v>
      </c>
      <c r="B119" s="6" t="s">
        <v>538</v>
      </c>
      <c r="C119" s="6" t="s">
        <v>540</v>
      </c>
      <c r="D119" s="6" t="s">
        <v>541</v>
      </c>
      <c r="E119" s="6" t="s">
        <v>1740</v>
      </c>
    </row>
    <row r="120" spans="1:5" x14ac:dyDescent="0.25">
      <c r="A120" s="6" t="s">
        <v>810</v>
      </c>
      <c r="B120" s="6" t="s">
        <v>538</v>
      </c>
      <c r="C120" s="6" t="s">
        <v>540</v>
      </c>
      <c r="D120" s="6" t="s">
        <v>541</v>
      </c>
      <c r="E120" s="6" t="s">
        <v>1748</v>
      </c>
    </row>
    <row r="121" spans="1:5" x14ac:dyDescent="0.25">
      <c r="A121" s="6" t="s">
        <v>788</v>
      </c>
      <c r="B121" s="6" t="s">
        <v>538</v>
      </c>
      <c r="C121" s="6" t="s">
        <v>588</v>
      </c>
      <c r="D121" s="6" t="s">
        <v>541</v>
      </c>
      <c r="E121" s="6" t="s">
        <v>1362</v>
      </c>
    </row>
    <row r="122" spans="1:5" x14ac:dyDescent="0.25">
      <c r="A122" s="6" t="s">
        <v>792</v>
      </c>
      <c r="B122" s="6" t="s">
        <v>538</v>
      </c>
      <c r="C122" s="6" t="s">
        <v>540</v>
      </c>
      <c r="D122" s="6" t="s">
        <v>548</v>
      </c>
      <c r="E122" s="6" t="s">
        <v>1721</v>
      </c>
    </row>
    <row r="123" spans="1:5" x14ac:dyDescent="0.25">
      <c r="A123" s="6" t="s">
        <v>229</v>
      </c>
      <c r="B123" s="6" t="s">
        <v>654</v>
      </c>
      <c r="C123" s="6" t="s">
        <v>540</v>
      </c>
      <c r="D123" s="6" t="s">
        <v>541</v>
      </c>
      <c r="E123" s="6" t="s">
        <v>1721</v>
      </c>
    </row>
    <row r="124" spans="1:5" x14ac:dyDescent="0.25">
      <c r="A124" s="6" t="s">
        <v>795</v>
      </c>
      <c r="B124" s="6" t="s">
        <v>538</v>
      </c>
      <c r="C124" s="6" t="s">
        <v>540</v>
      </c>
      <c r="D124" s="6" t="s">
        <v>541</v>
      </c>
      <c r="E124" s="6" t="s">
        <v>1743</v>
      </c>
    </row>
    <row r="125" spans="1:5" x14ac:dyDescent="0.25">
      <c r="A125" s="6" t="s">
        <v>807</v>
      </c>
      <c r="B125" s="6" t="s">
        <v>538</v>
      </c>
      <c r="C125" s="6" t="s">
        <v>540</v>
      </c>
      <c r="D125" s="6" t="s">
        <v>541</v>
      </c>
      <c r="E125" s="6" t="s">
        <v>1744</v>
      </c>
    </row>
    <row r="126" spans="1:5" x14ac:dyDescent="0.25">
      <c r="A126" s="6" t="s">
        <v>772</v>
      </c>
      <c r="B126" s="6" t="s">
        <v>538</v>
      </c>
      <c r="C126" s="6" t="s">
        <v>540</v>
      </c>
      <c r="D126" s="6" t="s">
        <v>541</v>
      </c>
      <c r="E126" s="6" t="s">
        <v>1234</v>
      </c>
    </row>
    <row r="127" spans="1:5" x14ac:dyDescent="0.25">
      <c r="A127" s="6" t="s">
        <v>231</v>
      </c>
      <c r="B127" s="6" t="s">
        <v>654</v>
      </c>
      <c r="C127" s="6" t="s">
        <v>588</v>
      </c>
      <c r="D127" s="6" t="s">
        <v>541</v>
      </c>
      <c r="E127" s="6"/>
    </row>
    <row r="128" spans="1:5" x14ac:dyDescent="0.25">
      <c r="A128" s="6" t="s">
        <v>768</v>
      </c>
      <c r="B128" s="6" t="s">
        <v>538</v>
      </c>
      <c r="C128" s="6" t="s">
        <v>588</v>
      </c>
      <c r="D128" s="6" t="s">
        <v>541</v>
      </c>
      <c r="E128" s="6" t="s">
        <v>1749</v>
      </c>
    </row>
    <row r="129" spans="1:5" x14ac:dyDescent="0.25">
      <c r="A129" s="6" t="s">
        <v>784</v>
      </c>
      <c r="B129" s="6" t="s">
        <v>1284</v>
      </c>
      <c r="C129" s="6" t="s">
        <v>540</v>
      </c>
      <c r="D129" s="6" t="s">
        <v>541</v>
      </c>
      <c r="E129" s="6" t="s">
        <v>1757</v>
      </c>
    </row>
    <row r="130" spans="1:5" x14ac:dyDescent="0.25">
      <c r="A130" s="6" t="s">
        <v>786</v>
      </c>
      <c r="B130" s="6" t="s">
        <v>538</v>
      </c>
      <c r="C130" s="6" t="s">
        <v>540</v>
      </c>
      <c r="D130" s="6" t="s">
        <v>541</v>
      </c>
      <c r="E130" s="6" t="s">
        <v>1362</v>
      </c>
    </row>
    <row r="131" spans="1:5" x14ac:dyDescent="0.25">
      <c r="A131" s="6" t="s">
        <v>233</v>
      </c>
      <c r="B131" s="6" t="s">
        <v>654</v>
      </c>
      <c r="C131" s="6" t="s">
        <v>588</v>
      </c>
      <c r="D131" s="6" t="s">
        <v>548</v>
      </c>
      <c r="E131" s="6" t="s">
        <v>1750</v>
      </c>
    </row>
    <row r="132" spans="1:5" x14ac:dyDescent="0.25">
      <c r="A132" s="6" t="s">
        <v>1060</v>
      </c>
      <c r="B132" s="6" t="s">
        <v>654</v>
      </c>
      <c r="C132" s="6" t="s">
        <v>540</v>
      </c>
      <c r="D132" s="6" t="s">
        <v>541</v>
      </c>
      <c r="E132" s="6" t="s">
        <v>1744</v>
      </c>
    </row>
    <row r="133" spans="1:5" x14ac:dyDescent="0.25">
      <c r="A133" s="6" t="s">
        <v>1086</v>
      </c>
      <c r="B133" s="6" t="s">
        <v>538</v>
      </c>
      <c r="C133" s="6" t="s">
        <v>540</v>
      </c>
      <c r="D133" s="6" t="s">
        <v>541</v>
      </c>
      <c r="E133" s="6" t="s">
        <v>1747</v>
      </c>
    </row>
    <row r="134" spans="1:5" x14ac:dyDescent="0.25">
      <c r="A134" s="6" t="s">
        <v>96</v>
      </c>
      <c r="B134" s="6" t="s">
        <v>538</v>
      </c>
      <c r="C134" s="6" t="s">
        <v>588</v>
      </c>
      <c r="D134" s="6" t="s">
        <v>548</v>
      </c>
      <c r="E134" s="6" t="s">
        <v>1750</v>
      </c>
    </row>
    <row r="135" spans="1:5" x14ac:dyDescent="0.25">
      <c r="A135" s="6" t="s">
        <v>102</v>
      </c>
      <c r="B135" s="6" t="s">
        <v>538</v>
      </c>
      <c r="C135" s="6" t="s">
        <v>540</v>
      </c>
      <c r="D135" s="6" t="s">
        <v>541</v>
      </c>
      <c r="E135" s="6" t="s">
        <v>1720</v>
      </c>
    </row>
    <row r="136" spans="1:5" x14ac:dyDescent="0.25">
      <c r="A136" s="6" t="s">
        <v>105</v>
      </c>
      <c r="B136" s="6" t="s">
        <v>538</v>
      </c>
      <c r="C136" s="6"/>
      <c r="D136" s="6"/>
      <c r="E136" s="6"/>
    </row>
    <row r="137" spans="1:5" x14ac:dyDescent="0.25">
      <c r="A137" s="6" t="s">
        <v>107</v>
      </c>
      <c r="B137" s="6" t="s">
        <v>544</v>
      </c>
      <c r="C137" s="6" t="s">
        <v>588</v>
      </c>
      <c r="D137" s="6" t="s">
        <v>548</v>
      </c>
      <c r="E137" s="6" t="s">
        <v>1362</v>
      </c>
    </row>
    <row r="138" spans="1:5" x14ac:dyDescent="0.25">
      <c r="A138" s="6" t="s">
        <v>154</v>
      </c>
      <c r="B138" s="6" t="s">
        <v>538</v>
      </c>
      <c r="C138" s="6"/>
      <c r="D138" s="6"/>
      <c r="E138" s="6"/>
    </row>
    <row r="139" spans="1:5" x14ac:dyDescent="0.25">
      <c r="A139" s="6" t="s">
        <v>156</v>
      </c>
      <c r="B139" s="6" t="s">
        <v>538</v>
      </c>
      <c r="C139" s="6" t="s">
        <v>588</v>
      </c>
      <c r="D139" s="6" t="s">
        <v>541</v>
      </c>
      <c r="E139" s="6" t="s">
        <v>1362</v>
      </c>
    </row>
    <row r="140" spans="1:5" x14ac:dyDescent="0.25">
      <c r="A140" s="6" t="s">
        <v>252</v>
      </c>
      <c r="B140" s="6" t="s">
        <v>544</v>
      </c>
      <c r="C140" s="6" t="s">
        <v>588</v>
      </c>
      <c r="D140" s="6" t="s">
        <v>541</v>
      </c>
      <c r="E140" s="6" t="s">
        <v>1362</v>
      </c>
    </row>
    <row r="141" spans="1:5" x14ac:dyDescent="0.25">
      <c r="A141" s="6" t="s">
        <v>146</v>
      </c>
      <c r="B141" s="6" t="s">
        <v>538</v>
      </c>
      <c r="C141" s="6"/>
      <c r="D141" s="6"/>
      <c r="E141" s="6"/>
    </row>
    <row r="142" spans="1:5" x14ac:dyDescent="0.25">
      <c r="A142" s="6" t="s">
        <v>148</v>
      </c>
      <c r="B142" s="6" t="s">
        <v>538</v>
      </c>
      <c r="C142" s="6" t="s">
        <v>588</v>
      </c>
      <c r="D142" s="6" t="s">
        <v>548</v>
      </c>
      <c r="E142" s="6" t="s">
        <v>1740</v>
      </c>
    </row>
    <row r="143" spans="1:5" x14ac:dyDescent="0.25">
      <c r="A143" s="6" t="s">
        <v>150</v>
      </c>
      <c r="B143" s="6" t="s">
        <v>538</v>
      </c>
      <c r="C143" s="6"/>
      <c r="D143" s="6"/>
      <c r="E143" s="6"/>
    </row>
    <row r="144" spans="1:5" x14ac:dyDescent="0.25">
      <c r="A144" s="6" t="s">
        <v>152</v>
      </c>
      <c r="B144" s="6" t="s">
        <v>538</v>
      </c>
      <c r="C144" s="6"/>
      <c r="D144" s="6"/>
      <c r="E144" s="6"/>
    </row>
    <row r="145" spans="1:5" x14ac:dyDescent="0.25">
      <c r="A145" s="6" t="s">
        <v>158</v>
      </c>
      <c r="B145" s="6" t="s">
        <v>538</v>
      </c>
      <c r="C145" s="6"/>
      <c r="D145" s="6"/>
      <c r="E145" s="6"/>
    </row>
    <row r="146" spans="1:5" x14ac:dyDescent="0.25">
      <c r="A146" s="6" t="s">
        <v>160</v>
      </c>
      <c r="B146" s="6" t="s">
        <v>538</v>
      </c>
      <c r="C146" s="6"/>
      <c r="D146" s="6"/>
      <c r="E146" s="6"/>
    </row>
    <row r="147" spans="1:5" x14ac:dyDescent="0.25">
      <c r="A147" s="6" t="s">
        <v>162</v>
      </c>
      <c r="B147" s="6" t="s">
        <v>538</v>
      </c>
      <c r="C147" s="6"/>
      <c r="D147" s="6"/>
      <c r="E147" s="6"/>
    </row>
    <row r="148" spans="1:5" x14ac:dyDescent="0.25">
      <c r="A148" s="6" t="s">
        <v>164</v>
      </c>
      <c r="B148" s="6" t="s">
        <v>538</v>
      </c>
      <c r="C148" s="6"/>
      <c r="D148" s="6"/>
      <c r="E148" s="6"/>
    </row>
    <row r="149" spans="1:5" x14ac:dyDescent="0.25">
      <c r="A149" s="6" t="s">
        <v>166</v>
      </c>
      <c r="B149" s="6" t="s">
        <v>538</v>
      </c>
      <c r="C149" s="6"/>
      <c r="D149" s="6"/>
      <c r="E149" s="6"/>
    </row>
    <row r="150" spans="1:5" x14ac:dyDescent="0.25">
      <c r="A150" s="6" t="s">
        <v>168</v>
      </c>
      <c r="B150" s="6" t="s">
        <v>538</v>
      </c>
      <c r="C150" s="6" t="s">
        <v>588</v>
      </c>
      <c r="D150" s="6" t="s">
        <v>548</v>
      </c>
      <c r="E150" s="6" t="s">
        <v>1234</v>
      </c>
    </row>
    <row r="151" spans="1:5" x14ac:dyDescent="0.25">
      <c r="A151" s="6" t="s">
        <v>689</v>
      </c>
      <c r="B151" s="6" t="s">
        <v>691</v>
      </c>
      <c r="C151" s="6" t="s">
        <v>588</v>
      </c>
      <c r="D151" s="6" t="s">
        <v>548</v>
      </c>
      <c r="E151" s="6" t="s">
        <v>1748</v>
      </c>
    </row>
    <row r="152" spans="1:5" x14ac:dyDescent="0.25">
      <c r="A152" s="6" t="s">
        <v>264</v>
      </c>
      <c r="B152" s="6" t="s">
        <v>544</v>
      </c>
      <c r="C152" s="6"/>
      <c r="D152" s="6"/>
      <c r="E152" s="6"/>
    </row>
    <row r="153" spans="1:5" x14ac:dyDescent="0.25">
      <c r="A153" s="6" t="s">
        <v>266</v>
      </c>
      <c r="B153" s="6" t="s">
        <v>544</v>
      </c>
      <c r="C153" s="6"/>
      <c r="D153" s="6"/>
      <c r="E153" s="6"/>
    </row>
    <row r="154" spans="1:5" x14ac:dyDescent="0.25">
      <c r="A154" s="6" t="s">
        <v>254</v>
      </c>
      <c r="B154" s="6" t="s">
        <v>544</v>
      </c>
      <c r="C154" s="6" t="s">
        <v>588</v>
      </c>
      <c r="D154" s="6" t="s">
        <v>548</v>
      </c>
      <c r="E154" s="6" t="s">
        <v>1720</v>
      </c>
    </row>
    <row r="155" spans="1:5" x14ac:dyDescent="0.25">
      <c r="A155" s="6" t="s">
        <v>833</v>
      </c>
      <c r="B155" s="6" t="s">
        <v>544</v>
      </c>
      <c r="C155" s="6"/>
      <c r="D155" s="6"/>
      <c r="E155" s="6"/>
    </row>
    <row r="156" spans="1:5" x14ac:dyDescent="0.25">
      <c r="A156" s="6" t="s">
        <v>693</v>
      </c>
      <c r="B156" s="6" t="s">
        <v>691</v>
      </c>
      <c r="C156" s="6" t="s">
        <v>587</v>
      </c>
      <c r="D156" s="6" t="s">
        <v>541</v>
      </c>
      <c r="E156" s="6" t="s">
        <v>1300</v>
      </c>
    </row>
    <row r="157" spans="1:5" x14ac:dyDescent="0.25">
      <c r="A157" s="6" t="s">
        <v>170</v>
      </c>
      <c r="B157" s="6" t="s">
        <v>538</v>
      </c>
      <c r="C157" s="6"/>
      <c r="D157" s="6"/>
      <c r="E157" s="6"/>
    </row>
    <row r="158" spans="1:5" x14ac:dyDescent="0.25">
      <c r="A158" s="6" t="s">
        <v>256</v>
      </c>
      <c r="B158" s="6" t="s">
        <v>544</v>
      </c>
      <c r="C158" s="6" t="s">
        <v>588</v>
      </c>
      <c r="D158" s="6" t="s">
        <v>541</v>
      </c>
      <c r="E158" s="6" t="s">
        <v>1234</v>
      </c>
    </row>
    <row r="159" spans="1:5" x14ac:dyDescent="0.25">
      <c r="A159" s="6" t="s">
        <v>172</v>
      </c>
      <c r="B159" s="6" t="s">
        <v>538</v>
      </c>
      <c r="C159" s="6"/>
      <c r="D159" s="6"/>
      <c r="E159" s="6"/>
    </row>
    <row r="160" spans="1:5" x14ac:dyDescent="0.25">
      <c r="A160" s="6" t="s">
        <v>268</v>
      </c>
      <c r="B160" s="6" t="s">
        <v>544</v>
      </c>
      <c r="C160" s="6"/>
      <c r="D160" s="6"/>
      <c r="E160" s="6"/>
    </row>
    <row r="161" spans="1:5" x14ac:dyDescent="0.25">
      <c r="A161" s="6" t="s">
        <v>847</v>
      </c>
      <c r="B161" s="6" t="s">
        <v>691</v>
      </c>
      <c r="C161" s="6" t="s">
        <v>587</v>
      </c>
      <c r="D161" s="6" t="s">
        <v>541</v>
      </c>
      <c r="E161" s="6" t="s">
        <v>1300</v>
      </c>
    </row>
    <row r="162" spans="1:5" x14ac:dyDescent="0.25">
      <c r="A162" s="6" t="s">
        <v>270</v>
      </c>
      <c r="B162" s="6" t="s">
        <v>544</v>
      </c>
      <c r="C162" s="6" t="s">
        <v>588</v>
      </c>
      <c r="D162" s="6" t="s">
        <v>541</v>
      </c>
      <c r="E162" s="6" t="s">
        <v>1362</v>
      </c>
    </row>
    <row r="163" spans="1:5" x14ac:dyDescent="0.25">
      <c r="A163" s="6" t="s">
        <v>258</v>
      </c>
      <c r="B163" s="6" t="s">
        <v>544</v>
      </c>
      <c r="C163" s="6" t="s">
        <v>588</v>
      </c>
      <c r="D163" s="6" t="s">
        <v>548</v>
      </c>
      <c r="E163" s="6" t="s">
        <v>1734</v>
      </c>
    </row>
    <row r="164" spans="1:5" x14ac:dyDescent="0.25">
      <c r="A164" s="6" t="s">
        <v>260</v>
      </c>
      <c r="B164" s="6" t="s">
        <v>544</v>
      </c>
      <c r="C164" s="6" t="s">
        <v>587</v>
      </c>
      <c r="D164" s="6" t="s">
        <v>541</v>
      </c>
      <c r="E164" s="6" t="s">
        <v>1362</v>
      </c>
    </row>
    <row r="165" spans="1:5" x14ac:dyDescent="0.25">
      <c r="A165" s="6" t="s">
        <v>272</v>
      </c>
      <c r="B165" s="6" t="s">
        <v>544</v>
      </c>
      <c r="C165" s="6"/>
      <c r="D165" s="6"/>
      <c r="E165" s="6"/>
    </row>
    <row r="166" spans="1:5" x14ac:dyDescent="0.25">
      <c r="A166" s="6" t="s">
        <v>262</v>
      </c>
      <c r="B166" s="6" t="s">
        <v>544</v>
      </c>
      <c r="C166" s="6" t="s">
        <v>1154</v>
      </c>
      <c r="D166" s="6" t="s">
        <v>541</v>
      </c>
      <c r="E166" s="6" t="s">
        <v>1170</v>
      </c>
    </row>
    <row r="167" spans="1:5" x14ac:dyDescent="0.25">
      <c r="A167" s="6" t="s">
        <v>274</v>
      </c>
      <c r="B167" s="6" t="s">
        <v>544</v>
      </c>
      <c r="C167" s="6"/>
      <c r="D167" s="6"/>
      <c r="E167" s="6"/>
    </row>
    <row r="168" spans="1:5" x14ac:dyDescent="0.25">
      <c r="A168" s="6" t="s">
        <v>184</v>
      </c>
      <c r="B168" s="6" t="s">
        <v>538</v>
      </c>
      <c r="C168" s="6" t="s">
        <v>587</v>
      </c>
      <c r="D168" s="6" t="s">
        <v>548</v>
      </c>
      <c r="E168" s="6" t="s">
        <v>1725</v>
      </c>
    </row>
    <row r="169" spans="1:5" x14ac:dyDescent="0.25">
      <c r="A169" s="6" t="s">
        <v>186</v>
      </c>
      <c r="B169" s="6" t="s">
        <v>538</v>
      </c>
      <c r="C169" s="6"/>
      <c r="D169" s="6"/>
      <c r="E169" s="6"/>
    </row>
    <row r="170" spans="1:5" x14ac:dyDescent="0.25">
      <c r="A170" s="6" t="s">
        <v>820</v>
      </c>
      <c r="B170" s="6" t="s">
        <v>538</v>
      </c>
      <c r="C170" s="6"/>
      <c r="D170" s="6"/>
      <c r="E170" s="6"/>
    </row>
    <row r="171" spans="1:5" x14ac:dyDescent="0.25">
      <c r="A171" s="6" t="s">
        <v>276</v>
      </c>
      <c r="B171" s="6" t="s">
        <v>544</v>
      </c>
      <c r="C171" s="6" t="s">
        <v>588</v>
      </c>
      <c r="D171" s="6" t="s">
        <v>541</v>
      </c>
      <c r="E171" s="6" t="s">
        <v>1720</v>
      </c>
    </row>
    <row r="172" spans="1:5" x14ac:dyDescent="0.25">
      <c r="A172" s="6" t="s">
        <v>825</v>
      </c>
      <c r="B172" s="6" t="s">
        <v>538</v>
      </c>
      <c r="C172" s="6"/>
      <c r="D172" s="6"/>
      <c r="E172" s="6"/>
    </row>
    <row r="173" spans="1:5" x14ac:dyDescent="0.25">
      <c r="A173" s="6" t="s">
        <v>134</v>
      </c>
      <c r="B173" s="6" t="s">
        <v>538</v>
      </c>
      <c r="C173" s="6"/>
      <c r="D173" s="6"/>
      <c r="E173" s="6"/>
    </row>
    <row r="174" spans="1:5" x14ac:dyDescent="0.25">
      <c r="A174" s="6" t="s">
        <v>728</v>
      </c>
      <c r="B174" s="6" t="s">
        <v>544</v>
      </c>
      <c r="C174" s="6"/>
      <c r="D174" s="6"/>
      <c r="E174" s="6"/>
    </row>
    <row r="175" spans="1:5" x14ac:dyDescent="0.25">
      <c r="A175" s="6" t="s">
        <v>215</v>
      </c>
      <c r="B175" s="6" t="s">
        <v>581</v>
      </c>
      <c r="C175" s="6"/>
      <c r="D175" s="6"/>
      <c r="E175" s="6"/>
    </row>
    <row r="176" spans="1:5" x14ac:dyDescent="0.25">
      <c r="A176" s="6" t="s">
        <v>731</v>
      </c>
      <c r="B176" s="6" t="s">
        <v>544</v>
      </c>
      <c r="C176" s="6"/>
      <c r="D176" s="6"/>
      <c r="E176" s="6"/>
    </row>
    <row r="177" spans="1:5" x14ac:dyDescent="0.25">
      <c r="A177" s="6" t="s">
        <v>110</v>
      </c>
      <c r="B177" s="6" t="s">
        <v>538</v>
      </c>
      <c r="C177" s="6"/>
      <c r="D177" s="6"/>
      <c r="E177" s="6"/>
    </row>
    <row r="178" spans="1:5" x14ac:dyDescent="0.25">
      <c r="A178" s="6" t="s">
        <v>736</v>
      </c>
      <c r="B178" s="6" t="s">
        <v>544</v>
      </c>
      <c r="C178" s="6"/>
      <c r="D178" s="6"/>
      <c r="E178" s="6"/>
    </row>
    <row r="179" spans="1:5" x14ac:dyDescent="0.25">
      <c r="A179" s="6" t="s">
        <v>178</v>
      </c>
      <c r="B179" s="6" t="s">
        <v>581</v>
      </c>
      <c r="C179" s="6"/>
      <c r="D179" s="6"/>
      <c r="E179" s="6"/>
    </row>
    <row r="180" spans="1:5" x14ac:dyDescent="0.25">
      <c r="A180" s="6" t="s">
        <v>734</v>
      </c>
      <c r="B180" s="6" t="s">
        <v>544</v>
      </c>
      <c r="C180" s="6"/>
      <c r="D180" s="6"/>
      <c r="E180" s="6"/>
    </row>
    <row r="181" spans="1:5" x14ac:dyDescent="0.25">
      <c r="A181" s="6" t="s">
        <v>122</v>
      </c>
      <c r="B181" s="6" t="s">
        <v>538</v>
      </c>
      <c r="C181" s="6" t="s">
        <v>587</v>
      </c>
      <c r="D181" s="6" t="s">
        <v>548</v>
      </c>
      <c r="E181" s="6" t="s">
        <v>1720</v>
      </c>
    </row>
    <row r="182" spans="1:5" x14ac:dyDescent="0.25">
      <c r="A182" s="6" t="s">
        <v>751</v>
      </c>
      <c r="B182" s="6" t="s">
        <v>544</v>
      </c>
      <c r="C182" s="6" t="s">
        <v>588</v>
      </c>
      <c r="D182" s="6" t="s">
        <v>548</v>
      </c>
      <c r="E182" s="6" t="s">
        <v>1234</v>
      </c>
    </row>
    <row r="183" spans="1:5" x14ac:dyDescent="0.25">
      <c r="A183" s="6" t="s">
        <v>753</v>
      </c>
      <c r="B183" s="6" t="s">
        <v>544</v>
      </c>
      <c r="C183" s="6" t="s">
        <v>588</v>
      </c>
      <c r="D183" s="6" t="s">
        <v>548</v>
      </c>
      <c r="E183" s="6" t="s">
        <v>1742</v>
      </c>
    </row>
    <row r="184" spans="1:5" x14ac:dyDescent="0.25">
      <c r="A184" s="6" t="s">
        <v>829</v>
      </c>
      <c r="B184" s="6" t="s">
        <v>581</v>
      </c>
      <c r="C184" s="6"/>
      <c r="D184" s="6"/>
      <c r="E184" s="6"/>
    </row>
    <row r="185" spans="1:5" x14ac:dyDescent="0.25">
      <c r="A185" s="6" t="s">
        <v>138</v>
      </c>
      <c r="B185" s="6" t="s">
        <v>538</v>
      </c>
      <c r="C185" s="6"/>
      <c r="D185" s="6"/>
      <c r="E185" s="6"/>
    </row>
    <row r="186" spans="1:5" x14ac:dyDescent="0.25">
      <c r="A186" s="6" t="s">
        <v>140</v>
      </c>
      <c r="B186" s="6" t="s">
        <v>538</v>
      </c>
      <c r="C186" s="6"/>
      <c r="D186" s="6"/>
      <c r="E186" s="6"/>
    </row>
    <row r="187" spans="1:5" x14ac:dyDescent="0.25">
      <c r="A187" s="6" t="s">
        <v>217</v>
      </c>
      <c r="B187" s="6" t="s">
        <v>581</v>
      </c>
      <c r="C187" s="6"/>
      <c r="D187" s="6"/>
      <c r="E187" s="6"/>
    </row>
    <row r="188" spans="1:5" x14ac:dyDescent="0.25">
      <c r="A188" s="6" t="s">
        <v>219</v>
      </c>
      <c r="B188" s="6" t="s">
        <v>581</v>
      </c>
      <c r="C188" s="6"/>
      <c r="D188" s="6"/>
      <c r="E188" s="6"/>
    </row>
    <row r="189" spans="1:5" x14ac:dyDescent="0.25">
      <c r="A189" s="6" t="s">
        <v>142</v>
      </c>
      <c r="B189" s="6" t="s">
        <v>538</v>
      </c>
      <c r="C189" s="6"/>
      <c r="D189" s="6"/>
      <c r="E189" s="6"/>
    </row>
    <row r="190" spans="1:5" x14ac:dyDescent="0.25">
      <c r="A190" s="6" t="s">
        <v>124</v>
      </c>
      <c r="B190" s="6" t="s">
        <v>538</v>
      </c>
      <c r="C190" s="6"/>
      <c r="D190" s="6"/>
      <c r="E190" s="6"/>
    </row>
    <row r="191" spans="1:5" x14ac:dyDescent="0.25">
      <c r="A191" s="6" t="s">
        <v>127</v>
      </c>
      <c r="B191" s="6" t="s">
        <v>538</v>
      </c>
      <c r="C191" s="6"/>
      <c r="D191" s="6"/>
      <c r="E191" s="6"/>
    </row>
    <row r="192" spans="1:5" x14ac:dyDescent="0.25">
      <c r="A192" s="6" t="s">
        <v>129</v>
      </c>
      <c r="B192" s="6" t="s">
        <v>538</v>
      </c>
      <c r="C192" s="6"/>
      <c r="D192" s="6"/>
      <c r="E192" s="6"/>
    </row>
    <row r="193" spans="1:5" x14ac:dyDescent="0.25">
      <c r="A193" s="6" t="s">
        <v>188</v>
      </c>
      <c r="B193" s="6" t="s">
        <v>538</v>
      </c>
      <c r="C193" s="6"/>
      <c r="D193" s="6"/>
      <c r="E193" s="6"/>
    </row>
    <row r="194" spans="1:5" x14ac:dyDescent="0.25">
      <c r="A194" s="6" t="s">
        <v>190</v>
      </c>
      <c r="B194" s="6" t="s">
        <v>538</v>
      </c>
      <c r="C194" s="6"/>
      <c r="D194" s="6"/>
      <c r="E194" s="6"/>
    </row>
    <row r="195" spans="1:5" x14ac:dyDescent="0.25">
      <c r="A195" s="6" t="s">
        <v>192</v>
      </c>
      <c r="B195" s="6" t="s">
        <v>538</v>
      </c>
      <c r="C195" s="6"/>
      <c r="D195" s="6"/>
      <c r="E195" s="6"/>
    </row>
    <row r="196" spans="1:5" x14ac:dyDescent="0.25">
      <c r="A196" s="6" t="s">
        <v>724</v>
      </c>
      <c r="B196" s="6" t="s">
        <v>691</v>
      </c>
      <c r="C196" s="6" t="s">
        <v>587</v>
      </c>
      <c r="D196" s="6" t="s">
        <v>548</v>
      </c>
      <c r="E196" s="6" t="s">
        <v>1734</v>
      </c>
    </row>
    <row r="197" spans="1:5" x14ac:dyDescent="0.25">
      <c r="A197" s="6" t="s">
        <v>236</v>
      </c>
      <c r="B197" s="6" t="s">
        <v>544</v>
      </c>
      <c r="C197" s="6" t="s">
        <v>588</v>
      </c>
      <c r="D197" s="6" t="s">
        <v>541</v>
      </c>
      <c r="E197" s="6" t="s">
        <v>1742</v>
      </c>
    </row>
    <row r="198" spans="1:5" x14ac:dyDescent="0.25">
      <c r="A198" s="6" t="s">
        <v>726</v>
      </c>
      <c r="B198" s="6" t="s">
        <v>691</v>
      </c>
      <c r="C198" s="6" t="s">
        <v>587</v>
      </c>
      <c r="D198" s="6" t="s">
        <v>541</v>
      </c>
      <c r="E198" s="6" t="s">
        <v>1740</v>
      </c>
    </row>
    <row r="199" spans="1:5" x14ac:dyDescent="0.25">
      <c r="A199" s="6" t="s">
        <v>194</v>
      </c>
      <c r="B199" s="6" t="s">
        <v>538</v>
      </c>
      <c r="C199" s="6" t="s">
        <v>588</v>
      </c>
      <c r="D199" s="6" t="s">
        <v>541</v>
      </c>
      <c r="E199" s="6" t="s">
        <v>1749</v>
      </c>
    </row>
    <row r="200" spans="1:5" x14ac:dyDescent="0.25">
      <c r="A200" s="6" t="s">
        <v>238</v>
      </c>
      <c r="B200" s="6" t="s">
        <v>544</v>
      </c>
      <c r="C200" s="6" t="s">
        <v>588</v>
      </c>
      <c r="D200" s="6" t="s">
        <v>548</v>
      </c>
      <c r="E200" s="6" t="s">
        <v>1734</v>
      </c>
    </row>
    <row r="201" spans="1:5" x14ac:dyDescent="0.25">
      <c r="A201" s="6" t="s">
        <v>841</v>
      </c>
      <c r="B201" s="6" t="s">
        <v>538</v>
      </c>
      <c r="C201" s="6"/>
      <c r="D201" s="6"/>
      <c r="E201" s="6"/>
    </row>
    <row r="202" spans="1:5" x14ac:dyDescent="0.25">
      <c r="A202" s="6" t="s">
        <v>702</v>
      </c>
      <c r="B202" s="6" t="s">
        <v>691</v>
      </c>
      <c r="C202" s="6" t="s">
        <v>587</v>
      </c>
      <c r="D202" s="6" t="s">
        <v>541</v>
      </c>
      <c r="E202" s="6" t="s">
        <v>1170</v>
      </c>
    </row>
    <row r="203" spans="1:5" x14ac:dyDescent="0.25">
      <c r="A203" s="6" t="s">
        <v>835</v>
      </c>
      <c r="B203" s="6" t="s">
        <v>538</v>
      </c>
      <c r="C203" s="6"/>
      <c r="D203" s="6"/>
      <c r="E203" s="6"/>
    </row>
    <row r="204" spans="1:5" x14ac:dyDescent="0.25">
      <c r="A204" s="6" t="s">
        <v>717</v>
      </c>
      <c r="B204" s="6" t="s">
        <v>691</v>
      </c>
      <c r="C204" s="6" t="s">
        <v>1154</v>
      </c>
      <c r="D204" s="6" t="s">
        <v>541</v>
      </c>
      <c r="E204" s="6" t="s">
        <v>1234</v>
      </c>
    </row>
    <row r="205" spans="1:5" x14ac:dyDescent="0.25">
      <c r="A205" s="6" t="s">
        <v>710</v>
      </c>
      <c r="B205" s="6" t="s">
        <v>691</v>
      </c>
      <c r="C205" s="6" t="s">
        <v>1154</v>
      </c>
      <c r="D205" s="6" t="s">
        <v>541</v>
      </c>
      <c r="E205" s="6" t="s">
        <v>1362</v>
      </c>
    </row>
    <row r="206" spans="1:5" x14ac:dyDescent="0.25">
      <c r="A206" s="6" t="s">
        <v>838</v>
      </c>
      <c r="B206" s="6" t="s">
        <v>538</v>
      </c>
      <c r="C206" s="6"/>
      <c r="D206" s="6"/>
      <c r="E206" s="6"/>
    </row>
    <row r="207" spans="1:5" x14ac:dyDescent="0.25">
      <c r="A207" s="6" t="s">
        <v>749</v>
      </c>
      <c r="B207" s="6" t="s">
        <v>691</v>
      </c>
      <c r="C207" s="6" t="s">
        <v>588</v>
      </c>
      <c r="D207" s="6" t="s">
        <v>541</v>
      </c>
      <c r="E207" s="6" t="s">
        <v>1745</v>
      </c>
    </row>
    <row r="208" spans="1:5" x14ac:dyDescent="0.25">
      <c r="A208" s="6" t="s">
        <v>744</v>
      </c>
      <c r="B208" s="6" t="s">
        <v>691</v>
      </c>
      <c r="C208" s="6" t="s">
        <v>587</v>
      </c>
      <c r="D208" s="6" t="s">
        <v>541</v>
      </c>
      <c r="E208" s="6" t="s">
        <v>1362</v>
      </c>
    </row>
    <row r="209" spans="1:5" x14ac:dyDescent="0.25">
      <c r="A209" s="6" t="s">
        <v>740</v>
      </c>
      <c r="B209" s="6" t="s">
        <v>691</v>
      </c>
      <c r="C209" s="6" t="s">
        <v>588</v>
      </c>
      <c r="D209" s="6" t="s">
        <v>541</v>
      </c>
      <c r="E209" s="6" t="s">
        <v>1725</v>
      </c>
    </row>
    <row r="210" spans="1:5" x14ac:dyDescent="0.25">
      <c r="A210" s="6" t="s">
        <v>211</v>
      </c>
      <c r="B210" s="6" t="s">
        <v>581</v>
      </c>
      <c r="C210" s="6"/>
      <c r="D210" s="6"/>
      <c r="E210" s="6"/>
    </row>
    <row r="211" spans="1:5" x14ac:dyDescent="0.25">
      <c r="A211" s="6" t="s">
        <v>208</v>
      </c>
      <c r="B211" s="6" t="s">
        <v>581</v>
      </c>
      <c r="C211" s="6"/>
      <c r="D211" s="6"/>
      <c r="E211" s="6"/>
    </row>
    <row r="212" spans="1:5" x14ac:dyDescent="0.25">
      <c r="A212" s="6" t="s">
        <v>213</v>
      </c>
      <c r="B212" s="6" t="s">
        <v>581</v>
      </c>
      <c r="C212" s="6" t="s">
        <v>587</v>
      </c>
      <c r="D212" s="6" t="s">
        <v>548</v>
      </c>
      <c r="E212" s="6" t="s">
        <v>1732</v>
      </c>
    </row>
    <row r="213" spans="1:5" x14ac:dyDescent="0.25">
      <c r="A213" s="6" t="s">
        <v>225</v>
      </c>
      <c r="B213" s="6" t="s">
        <v>581</v>
      </c>
      <c r="C213" s="6"/>
      <c r="D213" s="6"/>
      <c r="E213" s="6"/>
    </row>
    <row r="214" spans="1:5" x14ac:dyDescent="0.25">
      <c r="A214" s="6" t="s">
        <v>223</v>
      </c>
      <c r="B214" s="6" t="s">
        <v>581</v>
      </c>
      <c r="C214" s="6"/>
      <c r="D214" s="6"/>
      <c r="E214" s="6"/>
    </row>
    <row r="215" spans="1:5" x14ac:dyDescent="0.25">
      <c r="A215" s="6" t="s">
        <v>757</v>
      </c>
      <c r="B215" s="6" t="s">
        <v>538</v>
      </c>
      <c r="C215" s="6"/>
      <c r="D215" s="6"/>
      <c r="E215" s="6"/>
    </row>
    <row r="216" spans="1:5" x14ac:dyDescent="0.25">
      <c r="A216" s="6" t="s">
        <v>196</v>
      </c>
      <c r="B216" s="6" t="s">
        <v>538</v>
      </c>
      <c r="C216" s="6"/>
      <c r="D216" s="6"/>
      <c r="E216" s="6"/>
    </row>
    <row r="217" spans="1:5" x14ac:dyDescent="0.25">
      <c r="A217" s="6" t="s">
        <v>198</v>
      </c>
      <c r="B217" s="6" t="s">
        <v>538</v>
      </c>
      <c r="C217" s="6"/>
      <c r="D217" s="6"/>
      <c r="E217" s="6"/>
    </row>
    <row r="218" spans="1:5" x14ac:dyDescent="0.25">
      <c r="A218" s="6" t="s">
        <v>714</v>
      </c>
      <c r="B218" s="6" t="s">
        <v>691</v>
      </c>
      <c r="C218" s="6" t="s">
        <v>587</v>
      </c>
      <c r="D218" s="6" t="s">
        <v>541</v>
      </c>
      <c r="E218" s="6" t="s">
        <v>1362</v>
      </c>
    </row>
    <row r="219" spans="1:5" x14ac:dyDescent="0.25">
      <c r="A219" s="6" t="s">
        <v>697</v>
      </c>
      <c r="B219" s="6" t="s">
        <v>691</v>
      </c>
      <c r="C219" s="6" t="s">
        <v>587</v>
      </c>
      <c r="D219" s="6" t="s">
        <v>541</v>
      </c>
      <c r="E219" s="6" t="s">
        <v>1729</v>
      </c>
    </row>
    <row r="220" spans="1:5" x14ac:dyDescent="0.25">
      <c r="A220" s="6" t="s">
        <v>240</v>
      </c>
      <c r="B220" s="6" t="s">
        <v>544</v>
      </c>
      <c r="C220" s="6" t="s">
        <v>588</v>
      </c>
      <c r="D220" s="6" t="s">
        <v>541</v>
      </c>
      <c r="E220" s="6" t="s">
        <v>1740</v>
      </c>
    </row>
    <row r="221" spans="1:5" x14ac:dyDescent="0.25">
      <c r="A221" s="6" t="s">
        <v>174</v>
      </c>
      <c r="B221" s="6" t="s">
        <v>691</v>
      </c>
      <c r="C221" s="6" t="s">
        <v>587</v>
      </c>
      <c r="D221" s="6" t="s">
        <v>541</v>
      </c>
      <c r="E221" s="6" t="s">
        <v>1722</v>
      </c>
    </row>
    <row r="222" spans="1:5" x14ac:dyDescent="0.25">
      <c r="A222" s="6" t="s">
        <v>176</v>
      </c>
      <c r="B222" s="6" t="s">
        <v>538</v>
      </c>
      <c r="C222" s="6" t="s">
        <v>588</v>
      </c>
      <c r="D222" s="6" t="s">
        <v>548</v>
      </c>
      <c r="E222" s="6" t="s">
        <v>1729</v>
      </c>
    </row>
    <row r="223" spans="1:5" x14ac:dyDescent="0.25">
      <c r="A223" s="6" t="s">
        <v>242</v>
      </c>
      <c r="B223" s="6" t="s">
        <v>544</v>
      </c>
      <c r="C223" s="6" t="s">
        <v>588</v>
      </c>
      <c r="D223" s="6" t="s">
        <v>541</v>
      </c>
      <c r="E223" s="6" t="s">
        <v>1736</v>
      </c>
    </row>
    <row r="224" spans="1:5" x14ac:dyDescent="0.25">
      <c r="A224" s="6" t="s">
        <v>244</v>
      </c>
      <c r="B224" s="6" t="s">
        <v>544</v>
      </c>
      <c r="C224" s="6" t="s">
        <v>588</v>
      </c>
      <c r="D224" s="6" t="s">
        <v>548</v>
      </c>
      <c r="E224" s="6" t="s">
        <v>1724</v>
      </c>
    </row>
    <row r="225" spans="1:5" x14ac:dyDescent="0.25">
      <c r="A225" s="6" t="s">
        <v>200</v>
      </c>
      <c r="B225" s="6" t="s">
        <v>538</v>
      </c>
      <c r="C225" s="6" t="s">
        <v>588</v>
      </c>
      <c r="D225" s="6" t="s">
        <v>541</v>
      </c>
      <c r="E225" s="6" t="s">
        <v>1720</v>
      </c>
    </row>
    <row r="226" spans="1:5" x14ac:dyDescent="0.25">
      <c r="A226" s="6" t="s">
        <v>246</v>
      </c>
      <c r="B226" s="6" t="s">
        <v>544</v>
      </c>
      <c r="C226" s="6" t="s">
        <v>588</v>
      </c>
      <c r="D226" s="6" t="s">
        <v>541</v>
      </c>
      <c r="E226" s="6" t="s">
        <v>1742</v>
      </c>
    </row>
    <row r="227" spans="1:5" x14ac:dyDescent="0.25">
      <c r="A227" s="6" t="s">
        <v>248</v>
      </c>
      <c r="B227" s="6" t="s">
        <v>544</v>
      </c>
      <c r="C227" s="6" t="s">
        <v>588</v>
      </c>
      <c r="D227" s="6" t="s">
        <v>541</v>
      </c>
      <c r="E227" s="6" t="s">
        <v>1732</v>
      </c>
    </row>
    <row r="228" spans="1:5" x14ac:dyDescent="0.25">
      <c r="A228" s="6" t="s">
        <v>202</v>
      </c>
      <c r="B228" s="6" t="s">
        <v>538</v>
      </c>
      <c r="C228" s="6" t="s">
        <v>587</v>
      </c>
      <c r="D228" s="6" t="s">
        <v>548</v>
      </c>
      <c r="E228" s="6" t="s">
        <v>1234</v>
      </c>
    </row>
    <row r="229" spans="1:5" x14ac:dyDescent="0.25">
      <c r="A229" s="6" t="s">
        <v>204</v>
      </c>
      <c r="B229" s="6" t="s">
        <v>538</v>
      </c>
      <c r="C229" s="6" t="s">
        <v>587</v>
      </c>
      <c r="D229" s="6" t="s">
        <v>548</v>
      </c>
      <c r="E229" s="6" t="s">
        <v>1234</v>
      </c>
    </row>
    <row r="230" spans="1:5" x14ac:dyDescent="0.25">
      <c r="A230" s="6" t="s">
        <v>250</v>
      </c>
      <c r="B230" s="6" t="s">
        <v>544</v>
      </c>
      <c r="C230" s="6" t="s">
        <v>588</v>
      </c>
      <c r="D230" s="6" t="s">
        <v>548</v>
      </c>
      <c r="E230" s="6" t="s">
        <v>1726</v>
      </c>
    </row>
    <row r="231" spans="1:5" x14ac:dyDescent="0.25">
      <c r="A231" s="6" t="s">
        <v>180</v>
      </c>
      <c r="B231" s="6" t="s">
        <v>544</v>
      </c>
      <c r="C231" s="6" t="s">
        <v>588</v>
      </c>
      <c r="D231" s="6" t="s">
        <v>548</v>
      </c>
      <c r="E231" s="6" t="s">
        <v>1234</v>
      </c>
    </row>
    <row r="232" spans="1:5" x14ac:dyDescent="0.25">
      <c r="A232" s="6" t="s">
        <v>182</v>
      </c>
      <c r="B232" s="6" t="s">
        <v>544</v>
      </c>
      <c r="C232" s="6" t="s">
        <v>588</v>
      </c>
      <c r="D232" s="6" t="s">
        <v>548</v>
      </c>
      <c r="E232" s="6" t="s">
        <v>1720</v>
      </c>
    </row>
    <row r="233" spans="1:5" x14ac:dyDescent="0.25">
      <c r="A233" s="6" t="s">
        <v>131</v>
      </c>
      <c r="B233" s="6" t="s">
        <v>538</v>
      </c>
      <c r="C233" s="6"/>
      <c r="D233" s="6"/>
      <c r="E233" s="6"/>
    </row>
    <row r="234" spans="1:5" x14ac:dyDescent="0.25">
      <c r="A234" s="6" t="s">
        <v>144</v>
      </c>
      <c r="B234" s="6" t="s">
        <v>538</v>
      </c>
      <c r="C234" s="6"/>
      <c r="D234" s="6"/>
      <c r="E234" s="6"/>
    </row>
    <row r="235" spans="1:5" x14ac:dyDescent="0.25">
      <c r="A235" s="6" t="s">
        <v>278</v>
      </c>
      <c r="B235" s="6" t="s">
        <v>544</v>
      </c>
      <c r="C235" s="6" t="s">
        <v>588</v>
      </c>
      <c r="D235" s="6" t="s">
        <v>541</v>
      </c>
      <c r="E235" s="6" t="s">
        <v>1753</v>
      </c>
    </row>
    <row r="236" spans="1:5" x14ac:dyDescent="0.25">
      <c r="A236" s="6" t="s">
        <v>719</v>
      </c>
      <c r="B236" s="6" t="s">
        <v>691</v>
      </c>
      <c r="C236" s="6" t="s">
        <v>587</v>
      </c>
      <c r="D236" s="6" t="s">
        <v>541</v>
      </c>
      <c r="E236" s="6" t="s">
        <v>1744</v>
      </c>
    </row>
    <row r="237" spans="1:5" x14ac:dyDescent="0.25">
      <c r="A237" s="6" t="s">
        <v>136</v>
      </c>
      <c r="B237" s="6" t="s">
        <v>538</v>
      </c>
      <c r="C237" s="6"/>
      <c r="D237" s="6"/>
      <c r="E237" s="6"/>
    </row>
    <row r="238" spans="1:5" x14ac:dyDescent="0.25">
      <c r="A238" s="6" t="s">
        <v>221</v>
      </c>
      <c r="B238" s="6" t="s">
        <v>581</v>
      </c>
      <c r="C238" s="6"/>
      <c r="D238" s="6"/>
      <c r="E238" s="6"/>
    </row>
    <row r="239" spans="1:5" x14ac:dyDescent="0.25">
      <c r="A239" s="6" t="s">
        <v>722</v>
      </c>
      <c r="B239" s="6" t="s">
        <v>691</v>
      </c>
      <c r="C239" s="6" t="s">
        <v>587</v>
      </c>
      <c r="D239" s="6" t="s">
        <v>541</v>
      </c>
      <c r="E239" s="6" t="s">
        <v>1734</v>
      </c>
    </row>
    <row r="240" spans="1:5" x14ac:dyDescent="0.25">
      <c r="A240" s="6" t="s">
        <v>1079</v>
      </c>
      <c r="B240" s="6" t="s">
        <v>581</v>
      </c>
      <c r="C240" s="6"/>
      <c r="D240" s="6"/>
      <c r="E240" s="6"/>
    </row>
    <row r="241" spans="1:5" x14ac:dyDescent="0.25">
      <c r="A241" s="6" t="s">
        <v>206</v>
      </c>
      <c r="B241" s="6" t="s">
        <v>538</v>
      </c>
      <c r="C241" s="6" t="s">
        <v>588</v>
      </c>
      <c r="D241" s="6" t="s">
        <v>548</v>
      </c>
      <c r="E241" s="6" t="s">
        <v>1741</v>
      </c>
    </row>
    <row r="242" spans="1:5" x14ac:dyDescent="0.25">
      <c r="A242" s="6" t="s">
        <v>760</v>
      </c>
      <c r="B242" s="6" t="s">
        <v>538</v>
      </c>
      <c r="C242" s="6"/>
      <c r="D242" s="6"/>
      <c r="E242" s="6"/>
    </row>
    <row r="243" spans="1:5" x14ac:dyDescent="0.25">
      <c r="A243" s="6" t="s">
        <v>1081</v>
      </c>
      <c r="B243" s="6" t="s">
        <v>538</v>
      </c>
      <c r="C243" s="6" t="s">
        <v>587</v>
      </c>
      <c r="D243" s="6" t="s">
        <v>541</v>
      </c>
      <c r="E243" s="6" t="s">
        <v>1734</v>
      </c>
    </row>
    <row r="244" spans="1:5" x14ac:dyDescent="0.25">
      <c r="A244" s="6" t="s">
        <v>1083</v>
      </c>
      <c r="B244" s="6" t="s">
        <v>538</v>
      </c>
      <c r="C244" s="6" t="s">
        <v>588</v>
      </c>
      <c r="D244" s="6" t="s">
        <v>541</v>
      </c>
      <c r="E244" s="6" t="s">
        <v>1728</v>
      </c>
    </row>
    <row r="245" spans="1:5" x14ac:dyDescent="0.25">
      <c r="A245" s="6" t="s">
        <v>781</v>
      </c>
      <c r="B245" s="6" t="s">
        <v>538</v>
      </c>
      <c r="C245" s="6"/>
      <c r="D245" s="6"/>
      <c r="E245" s="6"/>
    </row>
    <row r="246" spans="1:5" x14ac:dyDescent="0.25">
      <c r="A246" s="6" t="s">
        <v>227</v>
      </c>
      <c r="B246" s="6" t="s">
        <v>654</v>
      </c>
      <c r="C246" s="6" t="s">
        <v>587</v>
      </c>
      <c r="D246" s="6" t="s">
        <v>548</v>
      </c>
      <c r="E246" s="6" t="s">
        <v>1742</v>
      </c>
    </row>
    <row r="247" spans="1:5" x14ac:dyDescent="0.25">
      <c r="A247" s="6" t="s">
        <v>777</v>
      </c>
      <c r="B247" s="6" t="s">
        <v>538</v>
      </c>
      <c r="C247" s="6"/>
      <c r="D247" s="6"/>
      <c r="E247" s="6"/>
    </row>
    <row r="248" spans="1:5" x14ac:dyDescent="0.25">
      <c r="A248" s="6" t="s">
        <v>799</v>
      </c>
      <c r="B248" s="6" t="s">
        <v>538</v>
      </c>
      <c r="C248" s="6"/>
      <c r="D248" s="6"/>
      <c r="E248" s="6"/>
    </row>
    <row r="249" spans="1:5" x14ac:dyDescent="0.25">
      <c r="A249" s="6" t="s">
        <v>801</v>
      </c>
      <c r="B249" s="6" t="s">
        <v>538</v>
      </c>
      <c r="C249" s="6"/>
      <c r="D249" s="6"/>
      <c r="E249" s="6"/>
    </row>
    <row r="250" spans="1:5" x14ac:dyDescent="0.25">
      <c r="A250" s="6" t="s">
        <v>814</v>
      </c>
      <c r="B250" s="6" t="s">
        <v>538</v>
      </c>
      <c r="C250" s="6"/>
      <c r="D250" s="6"/>
      <c r="E250" s="6"/>
    </row>
    <row r="251" spans="1:5" x14ac:dyDescent="0.25">
      <c r="A251" s="6" t="s">
        <v>762</v>
      </c>
      <c r="B251" s="6" t="s">
        <v>538</v>
      </c>
      <c r="C251" s="6"/>
      <c r="D251" s="6"/>
      <c r="E251" s="6"/>
    </row>
    <row r="252" spans="1:5" x14ac:dyDescent="0.25">
      <c r="A252" s="6" t="s">
        <v>810</v>
      </c>
      <c r="B252" s="6" t="s">
        <v>538</v>
      </c>
      <c r="C252" s="6"/>
      <c r="D252" s="6"/>
      <c r="E252" s="6"/>
    </row>
    <row r="253" spans="1:5" x14ac:dyDescent="0.25">
      <c r="A253" s="6" t="s">
        <v>788</v>
      </c>
      <c r="B253" s="6" t="s">
        <v>538</v>
      </c>
      <c r="C253" s="6"/>
      <c r="D253" s="6"/>
      <c r="E253" s="6"/>
    </row>
    <row r="254" spans="1:5" x14ac:dyDescent="0.25">
      <c r="A254" s="6" t="s">
        <v>792</v>
      </c>
      <c r="B254" s="6" t="s">
        <v>538</v>
      </c>
      <c r="C254" s="6" t="s">
        <v>588</v>
      </c>
      <c r="D254" s="6" t="s">
        <v>548</v>
      </c>
      <c r="E254" s="6" t="s">
        <v>1750</v>
      </c>
    </row>
    <row r="255" spans="1:5" x14ac:dyDescent="0.25">
      <c r="A255" s="6" t="s">
        <v>229</v>
      </c>
      <c r="B255" s="6" t="s">
        <v>654</v>
      </c>
      <c r="C255" s="6"/>
      <c r="D255" s="6"/>
      <c r="E255" s="6"/>
    </row>
    <row r="256" spans="1:5" x14ac:dyDescent="0.25">
      <c r="A256" s="6" t="s">
        <v>795</v>
      </c>
      <c r="B256" s="6" t="s">
        <v>538</v>
      </c>
      <c r="C256" s="6"/>
      <c r="D256" s="6"/>
      <c r="E256" s="6"/>
    </row>
    <row r="257" spans="1:5" x14ac:dyDescent="0.25">
      <c r="A257" s="6" t="s">
        <v>807</v>
      </c>
      <c r="B257" s="6" t="s">
        <v>538</v>
      </c>
      <c r="C257" s="6" t="s">
        <v>588</v>
      </c>
      <c r="D257" s="6" t="s">
        <v>548</v>
      </c>
      <c r="E257" s="6" t="s">
        <v>1751</v>
      </c>
    </row>
    <row r="258" spans="1:5" x14ac:dyDescent="0.25">
      <c r="A258" s="6" t="s">
        <v>772</v>
      </c>
      <c r="B258" s="6" t="s">
        <v>538</v>
      </c>
      <c r="C258" s="6"/>
      <c r="D258" s="6"/>
      <c r="E258" s="6"/>
    </row>
    <row r="259" spans="1:5" x14ac:dyDescent="0.25">
      <c r="A259" s="6" t="s">
        <v>231</v>
      </c>
      <c r="B259" s="6" t="s">
        <v>654</v>
      </c>
      <c r="C259" s="6"/>
      <c r="D259" s="6"/>
      <c r="E259" s="6"/>
    </row>
    <row r="260" spans="1:5" x14ac:dyDescent="0.25">
      <c r="A260" s="6" t="s">
        <v>768</v>
      </c>
      <c r="B260" s="6" t="s">
        <v>538</v>
      </c>
      <c r="C260" s="6"/>
      <c r="D260" s="6"/>
      <c r="E260" s="6"/>
    </row>
    <row r="261" spans="1:5" x14ac:dyDescent="0.25">
      <c r="A261" s="6" t="s">
        <v>784</v>
      </c>
      <c r="B261" s="6" t="s">
        <v>1284</v>
      </c>
      <c r="C261" s="6"/>
      <c r="D261" s="6"/>
      <c r="E261" s="6"/>
    </row>
    <row r="262" spans="1:5" x14ac:dyDescent="0.25">
      <c r="A262" s="6" t="s">
        <v>786</v>
      </c>
      <c r="B262" s="6" t="s">
        <v>538</v>
      </c>
      <c r="C262" s="6"/>
      <c r="D262" s="6"/>
      <c r="E262" s="6"/>
    </row>
    <row r="263" spans="1:5" x14ac:dyDescent="0.25">
      <c r="A263" s="6" t="s">
        <v>233</v>
      </c>
      <c r="B263" s="6" t="s">
        <v>654</v>
      </c>
      <c r="C263" s="6"/>
      <c r="D263" s="6"/>
      <c r="E263" s="6"/>
    </row>
    <row r="264" spans="1:5" x14ac:dyDescent="0.25">
      <c r="A264" s="6" t="s">
        <v>1060</v>
      </c>
      <c r="B264" s="6" t="s">
        <v>654</v>
      </c>
      <c r="C264" s="6"/>
      <c r="D264" s="6"/>
      <c r="E264" s="6"/>
    </row>
    <row r="265" spans="1:5" x14ac:dyDescent="0.25">
      <c r="A265" s="6" t="s">
        <v>1086</v>
      </c>
      <c r="B265" s="6" t="s">
        <v>538</v>
      </c>
      <c r="C265" s="6"/>
      <c r="D265" s="6"/>
      <c r="E265" s="6"/>
    </row>
    <row r="266" spans="1:5" x14ac:dyDescent="0.25">
      <c r="A266" s="6" t="s">
        <v>96</v>
      </c>
      <c r="B266" s="6" t="s">
        <v>538</v>
      </c>
      <c r="C266" s="6"/>
      <c r="D266" s="6"/>
      <c r="E266" s="6"/>
    </row>
    <row r="267" spans="1:5" x14ac:dyDescent="0.25">
      <c r="A267" s="6" t="s">
        <v>102</v>
      </c>
      <c r="B267" s="6" t="s">
        <v>538</v>
      </c>
      <c r="C267" s="6"/>
      <c r="D267" s="6"/>
      <c r="E267" s="6"/>
    </row>
    <row r="268" spans="1:5" x14ac:dyDescent="0.25">
      <c r="A268" s="6" t="s">
        <v>105</v>
      </c>
      <c r="B268" s="6" t="s">
        <v>538</v>
      </c>
      <c r="C268" s="6"/>
      <c r="D268" s="6"/>
      <c r="E268" s="6"/>
    </row>
    <row r="269" spans="1:5" x14ac:dyDescent="0.25">
      <c r="A269" s="6" t="s">
        <v>107</v>
      </c>
      <c r="B269" s="6" t="s">
        <v>544</v>
      </c>
      <c r="C269" s="6"/>
      <c r="D269" s="6"/>
      <c r="E269" s="6"/>
    </row>
    <row r="270" spans="1:5" x14ac:dyDescent="0.25">
      <c r="A270" s="6" t="s">
        <v>154</v>
      </c>
      <c r="B270" s="6" t="s">
        <v>538</v>
      </c>
      <c r="C270" s="6"/>
      <c r="D270" s="6"/>
      <c r="E270" s="6"/>
    </row>
    <row r="271" spans="1:5" x14ac:dyDescent="0.25">
      <c r="A271" s="6" t="s">
        <v>156</v>
      </c>
      <c r="B271" s="6" t="s">
        <v>538</v>
      </c>
      <c r="C271" s="6"/>
      <c r="D271" s="6"/>
      <c r="E271" s="6"/>
    </row>
    <row r="272" spans="1:5" x14ac:dyDescent="0.25">
      <c r="A272" s="6" t="s">
        <v>252</v>
      </c>
      <c r="B272" s="6" t="s">
        <v>544</v>
      </c>
      <c r="C272" s="6" t="s">
        <v>588</v>
      </c>
      <c r="D272" s="6" t="s">
        <v>548</v>
      </c>
      <c r="E272" s="6" t="s">
        <v>1362</v>
      </c>
    </row>
    <row r="273" spans="1:5" x14ac:dyDescent="0.25">
      <c r="A273" s="6" t="s">
        <v>146</v>
      </c>
      <c r="B273" s="6" t="s">
        <v>538</v>
      </c>
      <c r="C273" s="6"/>
      <c r="D273" s="6"/>
      <c r="E273" s="6"/>
    </row>
    <row r="274" spans="1:5" x14ac:dyDescent="0.25">
      <c r="A274" s="6" t="s">
        <v>148</v>
      </c>
      <c r="B274" s="6" t="s">
        <v>538</v>
      </c>
      <c r="C274" s="6" t="s">
        <v>588</v>
      </c>
      <c r="D274" s="6" t="s">
        <v>548</v>
      </c>
      <c r="E274" s="6" t="s">
        <v>1728</v>
      </c>
    </row>
    <row r="275" spans="1:5" x14ac:dyDescent="0.25">
      <c r="A275" s="6" t="s">
        <v>150</v>
      </c>
      <c r="B275" s="6" t="s">
        <v>538</v>
      </c>
      <c r="C275" s="6"/>
      <c r="D275" s="6"/>
      <c r="E275" s="6"/>
    </row>
    <row r="276" spans="1:5" x14ac:dyDescent="0.25">
      <c r="A276" s="6" t="s">
        <v>152</v>
      </c>
      <c r="B276" s="6" t="s">
        <v>538</v>
      </c>
      <c r="C276" s="6"/>
      <c r="D276" s="6"/>
      <c r="E276" s="6"/>
    </row>
    <row r="277" spans="1:5" x14ac:dyDescent="0.25">
      <c r="A277" s="6" t="s">
        <v>158</v>
      </c>
      <c r="B277" s="6" t="s">
        <v>538</v>
      </c>
      <c r="C277" s="6"/>
      <c r="D277" s="6"/>
      <c r="E277" s="6"/>
    </row>
    <row r="278" spans="1:5" x14ac:dyDescent="0.25">
      <c r="A278" s="6" t="s">
        <v>160</v>
      </c>
      <c r="B278" s="6" t="s">
        <v>538</v>
      </c>
      <c r="C278" s="6"/>
      <c r="D278" s="6"/>
      <c r="E278" s="6"/>
    </row>
    <row r="279" spans="1:5" x14ac:dyDescent="0.25">
      <c r="A279" s="6" t="s">
        <v>162</v>
      </c>
      <c r="B279" s="6" t="s">
        <v>538</v>
      </c>
      <c r="C279" s="6"/>
      <c r="D279" s="6"/>
      <c r="E279" s="6"/>
    </row>
    <row r="280" spans="1:5" x14ac:dyDescent="0.25">
      <c r="A280" s="6" t="s">
        <v>164</v>
      </c>
      <c r="B280" s="6" t="s">
        <v>538</v>
      </c>
      <c r="C280" s="6"/>
      <c r="D280" s="6"/>
      <c r="E280" s="6"/>
    </row>
    <row r="281" spans="1:5" x14ac:dyDescent="0.25">
      <c r="A281" s="6" t="s">
        <v>166</v>
      </c>
      <c r="B281" s="6" t="s">
        <v>538</v>
      </c>
      <c r="C281" s="6"/>
      <c r="D281" s="6"/>
      <c r="E281" s="6"/>
    </row>
    <row r="282" spans="1:5" x14ac:dyDescent="0.25">
      <c r="A282" s="6" t="s">
        <v>168</v>
      </c>
      <c r="B282" s="6" t="s">
        <v>538</v>
      </c>
      <c r="C282" s="6" t="s">
        <v>588</v>
      </c>
      <c r="D282" s="6" t="s">
        <v>548</v>
      </c>
      <c r="E282" s="6" t="s">
        <v>1721</v>
      </c>
    </row>
    <row r="283" spans="1:5" x14ac:dyDescent="0.25">
      <c r="A283" s="6" t="s">
        <v>689</v>
      </c>
      <c r="B283" s="6" t="s">
        <v>691</v>
      </c>
      <c r="C283" s="6" t="s">
        <v>588</v>
      </c>
      <c r="D283" s="6" t="s">
        <v>541</v>
      </c>
      <c r="E283" s="6" t="s">
        <v>1731</v>
      </c>
    </row>
    <row r="284" spans="1:5" x14ac:dyDescent="0.25">
      <c r="A284" s="6" t="s">
        <v>264</v>
      </c>
      <c r="B284" s="6" t="s">
        <v>544</v>
      </c>
      <c r="C284" s="6"/>
      <c r="D284" s="6"/>
      <c r="E284" s="6"/>
    </row>
    <row r="285" spans="1:5" x14ac:dyDescent="0.25">
      <c r="A285" s="6" t="s">
        <v>266</v>
      </c>
      <c r="B285" s="6" t="s">
        <v>544</v>
      </c>
      <c r="C285" s="6"/>
      <c r="D285" s="6"/>
      <c r="E285" s="6"/>
    </row>
    <row r="286" spans="1:5" x14ac:dyDescent="0.25">
      <c r="A286" s="6" t="s">
        <v>254</v>
      </c>
      <c r="B286" s="6" t="s">
        <v>544</v>
      </c>
      <c r="C286" s="6"/>
      <c r="D286" s="6"/>
      <c r="E286" s="6"/>
    </row>
    <row r="287" spans="1:5" x14ac:dyDescent="0.25">
      <c r="A287" s="6" t="s">
        <v>833</v>
      </c>
      <c r="B287" s="6" t="s">
        <v>544</v>
      </c>
      <c r="C287" s="6"/>
      <c r="D287" s="6"/>
      <c r="E287" s="6"/>
    </row>
    <row r="288" spans="1:5" x14ac:dyDescent="0.25">
      <c r="A288" s="6" t="s">
        <v>693</v>
      </c>
      <c r="B288" s="6" t="s">
        <v>691</v>
      </c>
      <c r="C288" s="6" t="s">
        <v>588</v>
      </c>
      <c r="D288" s="6" t="s">
        <v>548</v>
      </c>
      <c r="E288" s="6" t="s">
        <v>1754</v>
      </c>
    </row>
    <row r="289" spans="1:5" x14ac:dyDescent="0.25">
      <c r="A289" s="6" t="s">
        <v>170</v>
      </c>
      <c r="B289" s="6" t="s">
        <v>538</v>
      </c>
      <c r="C289" s="6"/>
      <c r="D289" s="6"/>
      <c r="E289" s="6"/>
    </row>
    <row r="290" spans="1:5" x14ac:dyDescent="0.25">
      <c r="A290" s="6" t="s">
        <v>256</v>
      </c>
      <c r="B290" s="6" t="s">
        <v>544</v>
      </c>
      <c r="C290" s="6"/>
      <c r="D290" s="6"/>
      <c r="E290" s="6"/>
    </row>
    <row r="291" spans="1:5" x14ac:dyDescent="0.25">
      <c r="A291" s="6" t="s">
        <v>172</v>
      </c>
      <c r="B291" s="6" t="s">
        <v>538</v>
      </c>
      <c r="C291" s="6"/>
      <c r="D291" s="6"/>
      <c r="E291" s="6"/>
    </row>
    <row r="292" spans="1:5" x14ac:dyDescent="0.25">
      <c r="A292" s="6" t="s">
        <v>268</v>
      </c>
      <c r="B292" s="6" t="s">
        <v>544</v>
      </c>
      <c r="C292" s="6"/>
      <c r="D292" s="6"/>
      <c r="E292" s="6"/>
    </row>
    <row r="293" spans="1:5" x14ac:dyDescent="0.25">
      <c r="A293" s="6" t="s">
        <v>847</v>
      </c>
      <c r="B293" s="6" t="s">
        <v>691</v>
      </c>
      <c r="C293" s="6" t="s">
        <v>587</v>
      </c>
      <c r="D293" s="6" t="s">
        <v>548</v>
      </c>
      <c r="E293" s="6" t="s">
        <v>1300</v>
      </c>
    </row>
    <row r="294" spans="1:5" x14ac:dyDescent="0.25">
      <c r="A294" s="6" t="s">
        <v>270</v>
      </c>
      <c r="B294" s="6" t="s">
        <v>544</v>
      </c>
      <c r="C294" s="6"/>
      <c r="D294" s="6"/>
      <c r="E294" s="6"/>
    </row>
    <row r="295" spans="1:5" x14ac:dyDescent="0.25">
      <c r="A295" s="6" t="s">
        <v>258</v>
      </c>
      <c r="B295" s="6" t="s">
        <v>544</v>
      </c>
      <c r="C295" s="6"/>
      <c r="D295" s="6"/>
      <c r="E295" s="6"/>
    </row>
    <row r="296" spans="1:5" x14ac:dyDescent="0.25">
      <c r="A296" s="6" t="s">
        <v>260</v>
      </c>
      <c r="B296" s="6" t="s">
        <v>544</v>
      </c>
      <c r="C296" s="6" t="s">
        <v>1154</v>
      </c>
      <c r="D296" s="6" t="s">
        <v>548</v>
      </c>
      <c r="E296" s="6" t="s">
        <v>1362</v>
      </c>
    </row>
    <row r="297" spans="1:5" x14ac:dyDescent="0.25">
      <c r="A297" s="6" t="s">
        <v>272</v>
      </c>
      <c r="B297" s="6" t="s">
        <v>544</v>
      </c>
      <c r="C297" s="6"/>
      <c r="D297" s="6"/>
      <c r="E297" s="6"/>
    </row>
    <row r="298" spans="1:5" x14ac:dyDescent="0.25">
      <c r="A298" s="6" t="s">
        <v>262</v>
      </c>
      <c r="B298" s="6" t="s">
        <v>544</v>
      </c>
      <c r="C298" s="6" t="s">
        <v>1228</v>
      </c>
      <c r="D298" s="6" t="s">
        <v>548</v>
      </c>
      <c r="E298" s="6" t="s">
        <v>1740</v>
      </c>
    </row>
    <row r="299" spans="1:5" x14ac:dyDescent="0.25">
      <c r="A299" s="6" t="s">
        <v>274</v>
      </c>
      <c r="B299" s="6" t="s">
        <v>544</v>
      </c>
      <c r="C299" s="6"/>
      <c r="D299" s="6"/>
      <c r="E299" s="6"/>
    </row>
    <row r="300" spans="1:5" x14ac:dyDescent="0.25">
      <c r="A300" s="6" t="s">
        <v>184</v>
      </c>
      <c r="B300" s="6" t="s">
        <v>538</v>
      </c>
      <c r="C300" s="6" t="s">
        <v>588</v>
      </c>
      <c r="D300" s="6" t="s">
        <v>541</v>
      </c>
      <c r="E300" s="6" t="s">
        <v>1742</v>
      </c>
    </row>
    <row r="301" spans="1:5" x14ac:dyDescent="0.25">
      <c r="A301" s="6" t="s">
        <v>186</v>
      </c>
      <c r="B301" s="6" t="s">
        <v>538</v>
      </c>
      <c r="C301" s="6"/>
      <c r="D301" s="6"/>
      <c r="E301" s="6"/>
    </row>
    <row r="302" spans="1:5" x14ac:dyDescent="0.25">
      <c r="A302" s="6" t="s">
        <v>820</v>
      </c>
      <c r="B302" s="6" t="s">
        <v>538</v>
      </c>
      <c r="C302" s="6"/>
      <c r="D302" s="6"/>
      <c r="E302" s="6"/>
    </row>
    <row r="303" spans="1:5" x14ac:dyDescent="0.25">
      <c r="A303" s="6" t="s">
        <v>276</v>
      </c>
      <c r="B303" s="6" t="s">
        <v>544</v>
      </c>
      <c r="C303" s="6" t="s">
        <v>1154</v>
      </c>
      <c r="D303" s="6" t="s">
        <v>541</v>
      </c>
      <c r="E303" s="6" t="s">
        <v>1720</v>
      </c>
    </row>
    <row r="304" spans="1:5" x14ac:dyDescent="0.25">
      <c r="A304" s="6" t="s">
        <v>825</v>
      </c>
      <c r="B304" s="6" t="s">
        <v>538</v>
      </c>
      <c r="C304" s="6"/>
      <c r="D304" s="6"/>
      <c r="E304" s="6"/>
    </row>
    <row r="305" spans="1:5" x14ac:dyDescent="0.25">
      <c r="A305" s="6" t="s">
        <v>134</v>
      </c>
      <c r="B305" s="6" t="s">
        <v>538</v>
      </c>
      <c r="C305" s="6"/>
      <c r="D305" s="6"/>
      <c r="E305" s="6"/>
    </row>
    <row r="306" spans="1:5" x14ac:dyDescent="0.25">
      <c r="A306" s="6" t="s">
        <v>728</v>
      </c>
      <c r="B306" s="6" t="s">
        <v>544</v>
      </c>
      <c r="C306" s="6"/>
      <c r="D306" s="6"/>
      <c r="E306" s="6"/>
    </row>
    <row r="307" spans="1:5" x14ac:dyDescent="0.25">
      <c r="A307" s="6" t="s">
        <v>215</v>
      </c>
      <c r="B307" s="6" t="s">
        <v>581</v>
      </c>
      <c r="C307" s="6"/>
      <c r="D307" s="6"/>
      <c r="E307" s="6"/>
    </row>
    <row r="308" spans="1:5" x14ac:dyDescent="0.25">
      <c r="A308" s="6" t="s">
        <v>731</v>
      </c>
      <c r="B308" s="6" t="s">
        <v>544</v>
      </c>
      <c r="C308" s="6"/>
      <c r="D308" s="6"/>
      <c r="E308" s="6"/>
    </row>
    <row r="309" spans="1:5" x14ac:dyDescent="0.25">
      <c r="A309" s="6" t="s">
        <v>110</v>
      </c>
      <c r="B309" s="6" t="s">
        <v>538</v>
      </c>
      <c r="C309" s="6"/>
      <c r="D309" s="6"/>
      <c r="E309" s="6"/>
    </row>
    <row r="310" spans="1:5" x14ac:dyDescent="0.25">
      <c r="A310" s="6" t="s">
        <v>736</v>
      </c>
      <c r="B310" s="6" t="s">
        <v>544</v>
      </c>
      <c r="C310" s="6"/>
      <c r="D310" s="6"/>
      <c r="E310" s="6"/>
    </row>
    <row r="311" spans="1:5" x14ac:dyDescent="0.25">
      <c r="A311" s="6" t="s">
        <v>178</v>
      </c>
      <c r="B311" s="6" t="s">
        <v>581</v>
      </c>
      <c r="C311" s="6"/>
      <c r="D311" s="6"/>
      <c r="E311" s="6"/>
    </row>
    <row r="312" spans="1:5" x14ac:dyDescent="0.25">
      <c r="A312" s="6" t="s">
        <v>734</v>
      </c>
      <c r="B312" s="6" t="s">
        <v>544</v>
      </c>
      <c r="C312" s="6"/>
      <c r="D312" s="6"/>
      <c r="E312" s="6"/>
    </row>
    <row r="313" spans="1:5" x14ac:dyDescent="0.25">
      <c r="A313" s="6" t="s">
        <v>122</v>
      </c>
      <c r="B313" s="6" t="s">
        <v>538</v>
      </c>
      <c r="C313" s="6" t="s">
        <v>588</v>
      </c>
      <c r="D313" s="6" t="s">
        <v>541</v>
      </c>
      <c r="E313" s="6" t="s">
        <v>1744</v>
      </c>
    </row>
    <row r="314" spans="1:5" x14ac:dyDescent="0.25">
      <c r="A314" s="6" t="s">
        <v>751</v>
      </c>
      <c r="B314" s="6" t="s">
        <v>544</v>
      </c>
      <c r="C314" s="6"/>
      <c r="D314" s="6"/>
      <c r="E314" s="6"/>
    </row>
    <row r="315" spans="1:5" x14ac:dyDescent="0.25">
      <c r="A315" s="6" t="s">
        <v>753</v>
      </c>
      <c r="B315" s="6" t="s">
        <v>544</v>
      </c>
      <c r="C315" s="6"/>
      <c r="D315" s="6"/>
      <c r="E315" s="6"/>
    </row>
    <row r="316" spans="1:5" x14ac:dyDescent="0.25">
      <c r="A316" s="6" t="s">
        <v>829</v>
      </c>
      <c r="B316" s="6" t="s">
        <v>581</v>
      </c>
      <c r="C316" s="6"/>
      <c r="D316" s="6"/>
      <c r="E316" s="6"/>
    </row>
    <row r="317" spans="1:5" x14ac:dyDescent="0.25">
      <c r="A317" s="6" t="s">
        <v>138</v>
      </c>
      <c r="B317" s="6" t="s">
        <v>538</v>
      </c>
      <c r="C317" s="6"/>
      <c r="D317" s="6"/>
      <c r="E317" s="6"/>
    </row>
    <row r="318" spans="1:5" x14ac:dyDescent="0.25">
      <c r="A318" s="6" t="s">
        <v>140</v>
      </c>
      <c r="B318" s="6" t="s">
        <v>538</v>
      </c>
      <c r="C318" s="6"/>
      <c r="D318" s="6"/>
      <c r="E318" s="6"/>
    </row>
    <row r="319" spans="1:5" x14ac:dyDescent="0.25">
      <c r="A319" s="6" t="s">
        <v>217</v>
      </c>
      <c r="B319" s="6" t="s">
        <v>581</v>
      </c>
      <c r="C319" s="6"/>
      <c r="D319" s="6"/>
      <c r="E319" s="6"/>
    </row>
    <row r="320" spans="1:5" x14ac:dyDescent="0.25">
      <c r="A320" s="6" t="s">
        <v>219</v>
      </c>
      <c r="B320" s="6" t="s">
        <v>581</v>
      </c>
      <c r="C320" s="6"/>
      <c r="D320" s="6"/>
      <c r="E320" s="6"/>
    </row>
    <row r="321" spans="1:5" x14ac:dyDescent="0.25">
      <c r="A321" s="6" t="s">
        <v>142</v>
      </c>
      <c r="B321" s="6" t="s">
        <v>538</v>
      </c>
      <c r="C321" s="6"/>
      <c r="D321" s="6"/>
      <c r="E321" s="6"/>
    </row>
    <row r="322" spans="1:5" x14ac:dyDescent="0.25">
      <c r="A322" s="6" t="s">
        <v>124</v>
      </c>
      <c r="B322" s="6" t="s">
        <v>538</v>
      </c>
      <c r="C322" s="6"/>
      <c r="D322" s="6"/>
      <c r="E322" s="6"/>
    </row>
    <row r="323" spans="1:5" x14ac:dyDescent="0.25">
      <c r="A323" s="6" t="s">
        <v>127</v>
      </c>
      <c r="B323" s="6" t="s">
        <v>538</v>
      </c>
      <c r="C323" s="6"/>
      <c r="D323" s="6"/>
      <c r="E323" s="6"/>
    </row>
    <row r="324" spans="1:5" x14ac:dyDescent="0.25">
      <c r="A324" s="6" t="s">
        <v>129</v>
      </c>
      <c r="B324" s="6" t="s">
        <v>538</v>
      </c>
      <c r="C324" s="6"/>
      <c r="D324" s="6"/>
      <c r="E324" s="6"/>
    </row>
    <row r="325" spans="1:5" x14ac:dyDescent="0.25">
      <c r="A325" s="6" t="s">
        <v>188</v>
      </c>
      <c r="B325" s="6" t="s">
        <v>538</v>
      </c>
      <c r="C325" s="6"/>
      <c r="D325" s="6"/>
      <c r="E325" s="6"/>
    </row>
    <row r="326" spans="1:5" x14ac:dyDescent="0.25">
      <c r="A326" s="6" t="s">
        <v>190</v>
      </c>
      <c r="B326" s="6" t="s">
        <v>538</v>
      </c>
      <c r="C326" s="6"/>
      <c r="D326" s="6"/>
      <c r="E326" s="6"/>
    </row>
    <row r="327" spans="1:5" x14ac:dyDescent="0.25">
      <c r="A327" s="6" t="s">
        <v>192</v>
      </c>
      <c r="B327" s="6" t="s">
        <v>538</v>
      </c>
      <c r="C327" s="6"/>
      <c r="D327" s="6"/>
      <c r="E327" s="6"/>
    </row>
    <row r="328" spans="1:5" x14ac:dyDescent="0.25">
      <c r="A328" s="6" t="s">
        <v>724</v>
      </c>
      <c r="B328" s="6" t="s">
        <v>691</v>
      </c>
      <c r="C328" s="6" t="s">
        <v>587</v>
      </c>
      <c r="D328" s="6" t="s">
        <v>548</v>
      </c>
      <c r="E328" s="6" t="s">
        <v>1729</v>
      </c>
    </row>
    <row r="329" spans="1:5" x14ac:dyDescent="0.25">
      <c r="A329" s="6" t="s">
        <v>236</v>
      </c>
      <c r="B329" s="6" t="s">
        <v>544</v>
      </c>
      <c r="C329" s="6"/>
      <c r="D329" s="6"/>
      <c r="E329" s="6"/>
    </row>
    <row r="330" spans="1:5" x14ac:dyDescent="0.25">
      <c r="A330" s="6" t="s">
        <v>726</v>
      </c>
      <c r="B330" s="6" t="s">
        <v>691</v>
      </c>
      <c r="C330" s="6" t="s">
        <v>587</v>
      </c>
      <c r="D330" s="6" t="s">
        <v>548</v>
      </c>
      <c r="E330" s="6" t="s">
        <v>1734</v>
      </c>
    </row>
    <row r="331" spans="1:5" x14ac:dyDescent="0.25">
      <c r="A331" s="6" t="s">
        <v>194</v>
      </c>
      <c r="B331" s="6" t="s">
        <v>538</v>
      </c>
      <c r="C331" s="6" t="s">
        <v>587</v>
      </c>
      <c r="D331" s="6" t="s">
        <v>548</v>
      </c>
      <c r="E331" s="6" t="s">
        <v>1751</v>
      </c>
    </row>
    <row r="332" spans="1:5" x14ac:dyDescent="0.25">
      <c r="A332" s="6" t="s">
        <v>238</v>
      </c>
      <c r="B332" s="6" t="s">
        <v>544</v>
      </c>
      <c r="C332" s="6"/>
      <c r="D332" s="6"/>
      <c r="E332" s="6"/>
    </row>
    <row r="333" spans="1:5" x14ac:dyDescent="0.25">
      <c r="A333" s="6" t="s">
        <v>841</v>
      </c>
      <c r="B333" s="6" t="s">
        <v>538</v>
      </c>
      <c r="C333" s="6"/>
      <c r="D333" s="6"/>
      <c r="E333" s="6"/>
    </row>
    <row r="334" spans="1:5" x14ac:dyDescent="0.25">
      <c r="A334" s="6" t="s">
        <v>702</v>
      </c>
      <c r="B334" s="6" t="s">
        <v>691</v>
      </c>
      <c r="C334" s="6" t="s">
        <v>588</v>
      </c>
      <c r="D334" s="6" t="s">
        <v>548</v>
      </c>
      <c r="E334" s="6" t="s">
        <v>1730</v>
      </c>
    </row>
    <row r="335" spans="1:5" x14ac:dyDescent="0.25">
      <c r="A335" s="6" t="s">
        <v>835</v>
      </c>
      <c r="B335" s="6" t="s">
        <v>538</v>
      </c>
      <c r="C335" s="6"/>
      <c r="D335" s="6"/>
      <c r="E335" s="6"/>
    </row>
    <row r="336" spans="1:5" x14ac:dyDescent="0.25">
      <c r="A336" s="6" t="s">
        <v>717</v>
      </c>
      <c r="B336" s="6" t="s">
        <v>691</v>
      </c>
      <c r="C336" s="6" t="s">
        <v>1380</v>
      </c>
      <c r="D336" s="6" t="s">
        <v>548</v>
      </c>
      <c r="E336" s="6" t="s">
        <v>1721</v>
      </c>
    </row>
    <row r="337" spans="1:5" x14ac:dyDescent="0.25">
      <c r="A337" s="6" t="s">
        <v>710</v>
      </c>
      <c r="B337" s="6" t="s">
        <v>691</v>
      </c>
      <c r="C337" s="6" t="s">
        <v>1228</v>
      </c>
      <c r="D337" s="6" t="s">
        <v>548</v>
      </c>
      <c r="E337" s="6" t="s">
        <v>1160</v>
      </c>
    </row>
    <row r="338" spans="1:5" x14ac:dyDescent="0.25">
      <c r="A338" s="6" t="s">
        <v>838</v>
      </c>
      <c r="B338" s="6" t="s">
        <v>538</v>
      </c>
      <c r="C338" s="6"/>
      <c r="D338" s="6"/>
      <c r="E338" s="6"/>
    </row>
    <row r="339" spans="1:5" x14ac:dyDescent="0.25">
      <c r="A339" s="6" t="s">
        <v>749</v>
      </c>
      <c r="B339" s="6" t="s">
        <v>691</v>
      </c>
      <c r="C339" s="6" t="s">
        <v>1154</v>
      </c>
      <c r="D339" s="6" t="s">
        <v>541</v>
      </c>
      <c r="E339" s="6" t="s">
        <v>1720</v>
      </c>
    </row>
    <row r="340" spans="1:5" x14ac:dyDescent="0.25">
      <c r="A340" s="6" t="s">
        <v>744</v>
      </c>
      <c r="B340" s="6" t="s">
        <v>691</v>
      </c>
      <c r="C340" s="6" t="s">
        <v>587</v>
      </c>
      <c r="D340" s="6" t="s">
        <v>548</v>
      </c>
      <c r="E340" s="6" t="s">
        <v>1234</v>
      </c>
    </row>
    <row r="341" spans="1:5" x14ac:dyDescent="0.25">
      <c r="A341" s="6" t="s">
        <v>740</v>
      </c>
      <c r="B341" s="6" t="s">
        <v>691</v>
      </c>
      <c r="C341" s="6" t="s">
        <v>588</v>
      </c>
      <c r="D341" s="6" t="s">
        <v>548</v>
      </c>
      <c r="E341" s="6" t="s">
        <v>1734</v>
      </c>
    </row>
    <row r="342" spans="1:5" x14ac:dyDescent="0.25">
      <c r="A342" s="6" t="s">
        <v>211</v>
      </c>
      <c r="B342" s="6" t="s">
        <v>581</v>
      </c>
      <c r="C342" s="6"/>
      <c r="D342" s="6"/>
      <c r="E342" s="6"/>
    </row>
    <row r="343" spans="1:5" x14ac:dyDescent="0.25">
      <c r="A343" s="6" t="s">
        <v>208</v>
      </c>
      <c r="B343" s="6" t="s">
        <v>581</v>
      </c>
      <c r="C343" s="6"/>
      <c r="D343" s="6"/>
      <c r="E343" s="6"/>
    </row>
    <row r="344" spans="1:5" x14ac:dyDescent="0.25">
      <c r="A344" s="6" t="s">
        <v>213</v>
      </c>
      <c r="B344" s="6" t="s">
        <v>581</v>
      </c>
      <c r="C344" s="6"/>
      <c r="D344" s="6"/>
      <c r="E344" s="6"/>
    </row>
    <row r="345" spans="1:5" x14ac:dyDescent="0.25">
      <c r="A345" s="6" t="s">
        <v>225</v>
      </c>
      <c r="B345" s="6" t="s">
        <v>581</v>
      </c>
      <c r="C345" s="6"/>
      <c r="D345" s="6"/>
      <c r="E345" s="6"/>
    </row>
    <row r="346" spans="1:5" x14ac:dyDescent="0.25">
      <c r="A346" s="6" t="s">
        <v>223</v>
      </c>
      <c r="B346" s="6" t="s">
        <v>581</v>
      </c>
      <c r="C346" s="6"/>
      <c r="D346" s="6"/>
      <c r="E346" s="6"/>
    </row>
    <row r="347" spans="1:5" x14ac:dyDescent="0.25">
      <c r="A347" s="6" t="s">
        <v>757</v>
      </c>
      <c r="B347" s="6" t="s">
        <v>538</v>
      </c>
      <c r="C347" s="6"/>
      <c r="D347" s="6"/>
      <c r="E347" s="6"/>
    </row>
    <row r="348" spans="1:5" x14ac:dyDescent="0.25">
      <c r="A348" s="6" t="s">
        <v>196</v>
      </c>
      <c r="B348" s="6" t="s">
        <v>538</v>
      </c>
      <c r="C348" s="6"/>
      <c r="D348" s="6"/>
      <c r="E348" s="6"/>
    </row>
    <row r="349" spans="1:5" x14ac:dyDescent="0.25">
      <c r="A349" s="6" t="s">
        <v>198</v>
      </c>
      <c r="B349" s="6" t="s">
        <v>538</v>
      </c>
      <c r="C349" s="6"/>
      <c r="D349" s="6"/>
      <c r="E349" s="6"/>
    </row>
    <row r="350" spans="1:5" x14ac:dyDescent="0.25">
      <c r="A350" s="6" t="s">
        <v>714</v>
      </c>
      <c r="B350" s="6" t="s">
        <v>691</v>
      </c>
      <c r="C350" s="6" t="s">
        <v>587</v>
      </c>
      <c r="D350" s="6" t="s">
        <v>541</v>
      </c>
      <c r="E350" s="6" t="s">
        <v>1300</v>
      </c>
    </row>
    <row r="351" spans="1:5" x14ac:dyDescent="0.25">
      <c r="A351" s="6" t="s">
        <v>697</v>
      </c>
      <c r="B351" s="6" t="s">
        <v>691</v>
      </c>
      <c r="C351" s="6" t="s">
        <v>587</v>
      </c>
      <c r="D351" s="6" t="s">
        <v>548</v>
      </c>
      <c r="E351" s="6" t="s">
        <v>1160</v>
      </c>
    </row>
    <row r="352" spans="1:5" x14ac:dyDescent="0.25">
      <c r="A352" s="6" t="s">
        <v>240</v>
      </c>
      <c r="B352" s="6" t="s">
        <v>544</v>
      </c>
      <c r="C352" s="6" t="s">
        <v>588</v>
      </c>
      <c r="D352" s="6" t="s">
        <v>548</v>
      </c>
      <c r="E352" s="6" t="s">
        <v>1740</v>
      </c>
    </row>
    <row r="353" spans="1:5" x14ac:dyDescent="0.25">
      <c r="A353" s="6" t="s">
        <v>174</v>
      </c>
      <c r="B353" s="6" t="s">
        <v>691</v>
      </c>
      <c r="C353" s="6" t="s">
        <v>588</v>
      </c>
      <c r="D353" s="6" t="s">
        <v>548</v>
      </c>
      <c r="E353" s="6" t="s">
        <v>1234</v>
      </c>
    </row>
    <row r="354" spans="1:5" x14ac:dyDescent="0.25">
      <c r="A354" s="6" t="s">
        <v>176</v>
      </c>
      <c r="B354" s="6" t="s">
        <v>538</v>
      </c>
      <c r="C354" s="6" t="s">
        <v>587</v>
      </c>
      <c r="D354" s="6" t="s">
        <v>541</v>
      </c>
      <c r="E354" s="6" t="s">
        <v>1234</v>
      </c>
    </row>
    <row r="355" spans="1:5" x14ac:dyDescent="0.25">
      <c r="A355" s="6" t="s">
        <v>242</v>
      </c>
      <c r="B355" s="6" t="s">
        <v>544</v>
      </c>
      <c r="C355" s="6"/>
      <c r="D355" s="6"/>
      <c r="E355" s="6"/>
    </row>
    <row r="356" spans="1:5" x14ac:dyDescent="0.25">
      <c r="A356" s="6" t="s">
        <v>244</v>
      </c>
      <c r="B356" s="6" t="s">
        <v>544</v>
      </c>
      <c r="C356" s="6"/>
      <c r="D356" s="6"/>
      <c r="E356" s="6"/>
    </row>
    <row r="357" spans="1:5" x14ac:dyDescent="0.25">
      <c r="A357" s="6" t="s">
        <v>200</v>
      </c>
      <c r="B357" s="6" t="s">
        <v>538</v>
      </c>
      <c r="C357" s="6" t="s">
        <v>587</v>
      </c>
      <c r="D357" s="6" t="s">
        <v>548</v>
      </c>
      <c r="E357" s="6" t="s">
        <v>1721</v>
      </c>
    </row>
    <row r="358" spans="1:5" x14ac:dyDescent="0.25">
      <c r="A358" s="6" t="s">
        <v>246</v>
      </c>
      <c r="B358" s="6" t="s">
        <v>544</v>
      </c>
      <c r="C358" s="6"/>
      <c r="D358" s="6"/>
      <c r="E358" s="6"/>
    </row>
    <row r="359" spans="1:5" x14ac:dyDescent="0.25">
      <c r="A359" s="6" t="s">
        <v>248</v>
      </c>
      <c r="B359" s="6" t="s">
        <v>544</v>
      </c>
      <c r="C359" s="6"/>
      <c r="D359" s="6"/>
      <c r="E359" s="6"/>
    </row>
    <row r="360" spans="1:5" x14ac:dyDescent="0.25">
      <c r="A360" s="6" t="s">
        <v>202</v>
      </c>
      <c r="B360" s="6" t="s">
        <v>538</v>
      </c>
      <c r="C360" s="6" t="s">
        <v>588</v>
      </c>
      <c r="D360" s="6" t="s">
        <v>541</v>
      </c>
      <c r="E360" s="6" t="s">
        <v>1725</v>
      </c>
    </row>
    <row r="361" spans="1:5" x14ac:dyDescent="0.25">
      <c r="A361" s="6" t="s">
        <v>204</v>
      </c>
      <c r="B361" s="6" t="s">
        <v>538</v>
      </c>
      <c r="C361" s="6" t="s">
        <v>588</v>
      </c>
      <c r="D361" s="6" t="s">
        <v>541</v>
      </c>
      <c r="E361" s="6" t="s">
        <v>1728</v>
      </c>
    </row>
    <row r="362" spans="1:5" x14ac:dyDescent="0.25">
      <c r="A362" s="6" t="s">
        <v>250</v>
      </c>
      <c r="B362" s="6" t="s">
        <v>544</v>
      </c>
      <c r="C362" s="6"/>
      <c r="D362" s="6"/>
      <c r="E362" s="6"/>
    </row>
    <row r="363" spans="1:5" x14ac:dyDescent="0.25">
      <c r="A363" s="6" t="s">
        <v>180</v>
      </c>
      <c r="B363" s="6" t="s">
        <v>544</v>
      </c>
      <c r="C363" s="6"/>
      <c r="D363" s="6"/>
      <c r="E363" s="6"/>
    </row>
    <row r="364" spans="1:5" x14ac:dyDescent="0.25">
      <c r="A364" s="6" t="s">
        <v>182</v>
      </c>
      <c r="B364" s="6" t="s">
        <v>544</v>
      </c>
      <c r="C364" s="6"/>
      <c r="D364" s="6"/>
      <c r="E364" s="6"/>
    </row>
    <row r="365" spans="1:5" x14ac:dyDescent="0.25">
      <c r="A365" s="6" t="s">
        <v>131</v>
      </c>
      <c r="B365" s="6" t="s">
        <v>538</v>
      </c>
      <c r="C365" s="6"/>
      <c r="D365" s="6"/>
      <c r="E365" s="6"/>
    </row>
    <row r="366" spans="1:5" x14ac:dyDescent="0.25">
      <c r="A366" s="6" t="s">
        <v>144</v>
      </c>
      <c r="B366" s="6" t="s">
        <v>538</v>
      </c>
      <c r="C366" s="6"/>
      <c r="D366" s="6"/>
      <c r="E366" s="6"/>
    </row>
    <row r="367" spans="1:5" x14ac:dyDescent="0.25">
      <c r="A367" s="6" t="s">
        <v>278</v>
      </c>
      <c r="B367" s="6" t="s">
        <v>544</v>
      </c>
      <c r="C367" s="6" t="s">
        <v>540</v>
      </c>
      <c r="D367" s="6" t="s">
        <v>541</v>
      </c>
      <c r="E367" s="6" t="s">
        <v>1727</v>
      </c>
    </row>
    <row r="368" spans="1:5" x14ac:dyDescent="0.25">
      <c r="A368" s="6" t="s">
        <v>719</v>
      </c>
      <c r="B368" s="6" t="s">
        <v>691</v>
      </c>
      <c r="C368" s="6" t="s">
        <v>588</v>
      </c>
      <c r="D368" s="6" t="s">
        <v>548</v>
      </c>
      <c r="E368" s="6" t="s">
        <v>1300</v>
      </c>
    </row>
    <row r="369" spans="1:5" x14ac:dyDescent="0.25">
      <c r="A369" s="6" t="s">
        <v>136</v>
      </c>
      <c r="B369" s="6" t="s">
        <v>538</v>
      </c>
      <c r="C369" s="6"/>
      <c r="D369" s="6"/>
      <c r="E369" s="6"/>
    </row>
    <row r="370" spans="1:5" x14ac:dyDescent="0.25">
      <c r="A370" s="6" t="s">
        <v>221</v>
      </c>
      <c r="B370" s="6" t="s">
        <v>581</v>
      </c>
      <c r="C370" s="6"/>
      <c r="D370" s="6"/>
      <c r="E370" s="6"/>
    </row>
    <row r="371" spans="1:5" x14ac:dyDescent="0.25">
      <c r="A371" s="6" t="s">
        <v>722</v>
      </c>
      <c r="B371" s="6" t="s">
        <v>691</v>
      </c>
      <c r="C371" s="6" t="s">
        <v>588</v>
      </c>
      <c r="D371" s="6" t="s">
        <v>541</v>
      </c>
      <c r="E371" s="6" t="s">
        <v>1747</v>
      </c>
    </row>
    <row r="372" spans="1:5" x14ac:dyDescent="0.25">
      <c r="A372" s="6" t="s">
        <v>1079</v>
      </c>
      <c r="B372" s="6" t="s">
        <v>581</v>
      </c>
      <c r="C372" s="6"/>
      <c r="D372" s="6"/>
      <c r="E372" s="6"/>
    </row>
    <row r="373" spans="1:5" x14ac:dyDescent="0.25">
      <c r="A373" s="6" t="s">
        <v>206</v>
      </c>
      <c r="B373" s="6" t="s">
        <v>538</v>
      </c>
      <c r="C373" s="6" t="s">
        <v>587</v>
      </c>
      <c r="D373" s="6" t="s">
        <v>541</v>
      </c>
      <c r="E373" s="6" t="s">
        <v>1729</v>
      </c>
    </row>
    <row r="374" spans="1:5" x14ac:dyDescent="0.25">
      <c r="A374" s="6" t="s">
        <v>760</v>
      </c>
      <c r="B374" s="6" t="s">
        <v>538</v>
      </c>
      <c r="C374" s="6"/>
      <c r="D374" s="6"/>
      <c r="E374" s="6"/>
    </row>
    <row r="375" spans="1:5" x14ac:dyDescent="0.25">
      <c r="A375" s="6" t="s">
        <v>1081</v>
      </c>
      <c r="B375" s="6" t="s">
        <v>538</v>
      </c>
      <c r="C375" s="6" t="s">
        <v>588</v>
      </c>
      <c r="D375" s="6" t="s">
        <v>548</v>
      </c>
      <c r="E375" s="6" t="s">
        <v>1362</v>
      </c>
    </row>
    <row r="376" spans="1:5" x14ac:dyDescent="0.25">
      <c r="A376" s="6" t="s">
        <v>1083</v>
      </c>
      <c r="B376" s="6" t="s">
        <v>538</v>
      </c>
      <c r="C376" s="6" t="s">
        <v>588</v>
      </c>
      <c r="D376" s="6" t="s">
        <v>541</v>
      </c>
      <c r="E376" s="6" t="s">
        <v>1740</v>
      </c>
    </row>
    <row r="377" spans="1:5" x14ac:dyDescent="0.25">
      <c r="A377" s="6" t="s">
        <v>781</v>
      </c>
      <c r="B377" s="6" t="s">
        <v>538</v>
      </c>
      <c r="C377" s="6"/>
      <c r="D377" s="6"/>
      <c r="E377" s="6"/>
    </row>
    <row r="378" spans="1:5" x14ac:dyDescent="0.25">
      <c r="A378" s="6" t="s">
        <v>227</v>
      </c>
      <c r="B378" s="6" t="s">
        <v>654</v>
      </c>
      <c r="C378" s="6"/>
      <c r="D378" s="6"/>
      <c r="E378" s="6"/>
    </row>
    <row r="379" spans="1:5" x14ac:dyDescent="0.25">
      <c r="A379" s="6" t="s">
        <v>777</v>
      </c>
      <c r="B379" s="6" t="s">
        <v>538</v>
      </c>
      <c r="C379" s="6"/>
      <c r="D379" s="6"/>
      <c r="E379" s="6"/>
    </row>
    <row r="380" spans="1:5" x14ac:dyDescent="0.25">
      <c r="A380" s="6" t="s">
        <v>799</v>
      </c>
      <c r="B380" s="6" t="s">
        <v>538</v>
      </c>
      <c r="C380" s="6"/>
      <c r="D380" s="6"/>
      <c r="E380" s="6"/>
    </row>
    <row r="381" spans="1:5" x14ac:dyDescent="0.25">
      <c r="A381" s="6" t="s">
        <v>801</v>
      </c>
      <c r="B381" s="6" t="s">
        <v>538</v>
      </c>
      <c r="C381" s="6"/>
      <c r="D381" s="6"/>
      <c r="E381" s="6"/>
    </row>
    <row r="382" spans="1:5" x14ac:dyDescent="0.25">
      <c r="A382" s="6" t="s">
        <v>814</v>
      </c>
      <c r="B382" s="6" t="s">
        <v>538</v>
      </c>
      <c r="C382" s="6"/>
      <c r="D382" s="6"/>
      <c r="E382" s="6"/>
    </row>
    <row r="383" spans="1:5" x14ac:dyDescent="0.25">
      <c r="A383" s="6" t="s">
        <v>762</v>
      </c>
      <c r="B383" s="6" t="s">
        <v>538</v>
      </c>
      <c r="C383" s="6"/>
      <c r="D383" s="6"/>
      <c r="E383" s="6"/>
    </row>
    <row r="384" spans="1:5" x14ac:dyDescent="0.25">
      <c r="A384" s="6" t="s">
        <v>810</v>
      </c>
      <c r="B384" s="6" t="s">
        <v>538</v>
      </c>
      <c r="C384" s="6"/>
      <c r="D384" s="6"/>
      <c r="E384" s="6"/>
    </row>
    <row r="385" spans="1:5" x14ac:dyDescent="0.25">
      <c r="A385" s="6" t="s">
        <v>788</v>
      </c>
      <c r="B385" s="6" t="s">
        <v>538</v>
      </c>
      <c r="C385" s="6"/>
      <c r="D385" s="6"/>
      <c r="E385" s="6"/>
    </row>
    <row r="386" spans="1:5" x14ac:dyDescent="0.25">
      <c r="A386" s="6" t="s">
        <v>792</v>
      </c>
      <c r="B386" s="6" t="s">
        <v>538</v>
      </c>
      <c r="C386" s="6"/>
      <c r="D386" s="6"/>
      <c r="E386" s="6"/>
    </row>
    <row r="387" spans="1:5" x14ac:dyDescent="0.25">
      <c r="A387" s="6" t="s">
        <v>229</v>
      </c>
      <c r="B387" s="6" t="s">
        <v>654</v>
      </c>
      <c r="C387" s="6"/>
      <c r="D387" s="6"/>
      <c r="E387" s="6"/>
    </row>
    <row r="388" spans="1:5" x14ac:dyDescent="0.25">
      <c r="A388" s="6" t="s">
        <v>795</v>
      </c>
      <c r="B388" s="6" t="s">
        <v>538</v>
      </c>
      <c r="C388" s="6"/>
      <c r="D388" s="6"/>
      <c r="E388" s="6"/>
    </row>
    <row r="389" spans="1:5" x14ac:dyDescent="0.25">
      <c r="A389" s="6" t="s">
        <v>807</v>
      </c>
      <c r="B389" s="6" t="s">
        <v>538</v>
      </c>
      <c r="C389" s="6"/>
      <c r="D389" s="6"/>
      <c r="E389" s="6"/>
    </row>
    <row r="390" spans="1:5" x14ac:dyDescent="0.25">
      <c r="A390" s="6" t="s">
        <v>772</v>
      </c>
      <c r="B390" s="6" t="s">
        <v>538</v>
      </c>
      <c r="C390" s="6"/>
      <c r="D390" s="6"/>
      <c r="E390" s="6"/>
    </row>
    <row r="391" spans="1:5" x14ac:dyDescent="0.25">
      <c r="A391" s="6" t="s">
        <v>231</v>
      </c>
      <c r="B391" s="6" t="s">
        <v>654</v>
      </c>
      <c r="C391" s="6"/>
      <c r="D391" s="6"/>
      <c r="E391" s="6"/>
    </row>
    <row r="392" spans="1:5" x14ac:dyDescent="0.25">
      <c r="A392" s="6" t="s">
        <v>768</v>
      </c>
      <c r="B392" s="6" t="s">
        <v>538</v>
      </c>
      <c r="C392" s="6"/>
      <c r="D392" s="6"/>
      <c r="E392" s="6"/>
    </row>
    <row r="393" spans="1:5" x14ac:dyDescent="0.25">
      <c r="A393" s="6" t="s">
        <v>784</v>
      </c>
      <c r="B393" s="6" t="s">
        <v>1284</v>
      </c>
      <c r="C393" s="6"/>
      <c r="D393" s="6"/>
      <c r="E393" s="6"/>
    </row>
    <row r="394" spans="1:5" x14ac:dyDescent="0.25">
      <c r="A394" s="6" t="s">
        <v>786</v>
      </c>
      <c r="B394" s="6" t="s">
        <v>538</v>
      </c>
      <c r="C394" s="6"/>
      <c r="D394" s="6"/>
      <c r="E394" s="6"/>
    </row>
    <row r="395" spans="1:5" x14ac:dyDescent="0.25">
      <c r="A395" s="6" t="s">
        <v>233</v>
      </c>
      <c r="B395" s="6" t="s">
        <v>654</v>
      </c>
      <c r="C395" s="6"/>
      <c r="D395" s="6"/>
      <c r="E395" s="6"/>
    </row>
    <row r="396" spans="1:5" x14ac:dyDescent="0.25">
      <c r="A396" s="6" t="s">
        <v>1060</v>
      </c>
      <c r="B396" s="6" t="s">
        <v>654</v>
      </c>
      <c r="C396" s="6"/>
      <c r="D396" s="6"/>
      <c r="E396" s="6"/>
    </row>
    <row r="397" spans="1:5" x14ac:dyDescent="0.25">
      <c r="A397" s="6" t="s">
        <v>1086</v>
      </c>
      <c r="B397" s="6" t="s">
        <v>538</v>
      </c>
      <c r="C397" s="6"/>
      <c r="D397" s="6"/>
      <c r="E397" s="6"/>
    </row>
    <row r="398" spans="1:5" x14ac:dyDescent="0.25">
      <c r="A398" s="6" t="s">
        <v>96</v>
      </c>
      <c r="B398" s="6" t="s">
        <v>538</v>
      </c>
      <c r="C398" s="6"/>
      <c r="D398" s="6"/>
      <c r="E398" s="6"/>
    </row>
    <row r="399" spans="1:5" x14ac:dyDescent="0.25">
      <c r="A399" s="6" t="s">
        <v>102</v>
      </c>
      <c r="B399" s="6" t="s">
        <v>538</v>
      </c>
      <c r="C399" s="6"/>
      <c r="D399" s="6"/>
      <c r="E399" s="6"/>
    </row>
    <row r="400" spans="1:5" x14ac:dyDescent="0.25">
      <c r="A400" s="6" t="s">
        <v>105</v>
      </c>
      <c r="B400" s="6" t="s">
        <v>538</v>
      </c>
      <c r="C400" s="6"/>
      <c r="D400" s="6"/>
      <c r="E400" s="6"/>
    </row>
    <row r="401" spans="1:5" x14ac:dyDescent="0.25">
      <c r="A401" s="6" t="s">
        <v>107</v>
      </c>
      <c r="B401" s="6" t="s">
        <v>544</v>
      </c>
      <c r="C401" s="6"/>
      <c r="D401" s="6"/>
      <c r="E401" s="6"/>
    </row>
    <row r="402" spans="1:5" x14ac:dyDescent="0.25">
      <c r="A402" s="6" t="s">
        <v>154</v>
      </c>
      <c r="B402" s="6" t="s">
        <v>538</v>
      </c>
      <c r="C402" s="6"/>
      <c r="D402" s="6"/>
      <c r="E402" s="6"/>
    </row>
    <row r="403" spans="1:5" x14ac:dyDescent="0.25">
      <c r="A403" s="6" t="s">
        <v>156</v>
      </c>
      <c r="B403" s="6" t="s">
        <v>538</v>
      </c>
      <c r="C403" s="6"/>
      <c r="D403" s="6"/>
      <c r="E403" s="6"/>
    </row>
    <row r="404" spans="1:5" x14ac:dyDescent="0.25">
      <c r="A404" s="6" t="s">
        <v>252</v>
      </c>
      <c r="B404" s="6" t="s">
        <v>544</v>
      </c>
      <c r="C404" s="6" t="s">
        <v>588</v>
      </c>
      <c r="D404" s="6" t="s">
        <v>548</v>
      </c>
      <c r="E404" s="6" t="s">
        <v>1362</v>
      </c>
    </row>
    <row r="405" spans="1:5" x14ac:dyDescent="0.25">
      <c r="A405" s="6" t="s">
        <v>146</v>
      </c>
      <c r="B405" s="6" t="s">
        <v>538</v>
      </c>
      <c r="C405" s="6"/>
      <c r="D405" s="6"/>
      <c r="E405" s="6"/>
    </row>
    <row r="406" spans="1:5" x14ac:dyDescent="0.25">
      <c r="A406" s="6" t="s">
        <v>148</v>
      </c>
      <c r="B406" s="6" t="s">
        <v>538</v>
      </c>
      <c r="C406" s="6"/>
      <c r="D406" s="6"/>
      <c r="E406" s="6"/>
    </row>
    <row r="407" spans="1:5" x14ac:dyDescent="0.25">
      <c r="A407" s="6" t="s">
        <v>150</v>
      </c>
      <c r="B407" s="6" t="s">
        <v>538</v>
      </c>
      <c r="C407" s="6"/>
      <c r="D407" s="6"/>
      <c r="E407" s="6"/>
    </row>
    <row r="408" spans="1:5" x14ac:dyDescent="0.25">
      <c r="A408" s="6" t="s">
        <v>152</v>
      </c>
      <c r="B408" s="6" t="s">
        <v>538</v>
      </c>
      <c r="C408" s="6"/>
      <c r="D408" s="6"/>
      <c r="E408" s="6"/>
    </row>
    <row r="409" spans="1:5" x14ac:dyDescent="0.25">
      <c r="A409" s="6" t="s">
        <v>158</v>
      </c>
      <c r="B409" s="6" t="s">
        <v>538</v>
      </c>
      <c r="C409" s="6"/>
      <c r="D409" s="6"/>
      <c r="E409" s="6"/>
    </row>
    <row r="410" spans="1:5" x14ac:dyDescent="0.25">
      <c r="A410" s="6" t="s">
        <v>160</v>
      </c>
      <c r="B410" s="6" t="s">
        <v>538</v>
      </c>
      <c r="C410" s="6"/>
      <c r="D410" s="6"/>
      <c r="E410" s="6"/>
    </row>
    <row r="411" spans="1:5" x14ac:dyDescent="0.25">
      <c r="A411" s="6" t="s">
        <v>162</v>
      </c>
      <c r="B411" s="6" t="s">
        <v>538</v>
      </c>
      <c r="C411" s="6"/>
      <c r="D411" s="6"/>
      <c r="E411" s="6"/>
    </row>
    <row r="412" spans="1:5" x14ac:dyDescent="0.25">
      <c r="A412" s="6" t="s">
        <v>164</v>
      </c>
      <c r="B412" s="6" t="s">
        <v>538</v>
      </c>
      <c r="C412" s="6"/>
      <c r="D412" s="6"/>
      <c r="E412" s="6"/>
    </row>
    <row r="413" spans="1:5" x14ac:dyDescent="0.25">
      <c r="A413" s="6" t="s">
        <v>166</v>
      </c>
      <c r="B413" s="6" t="s">
        <v>538</v>
      </c>
      <c r="C413" s="6"/>
      <c r="D413" s="6"/>
      <c r="E413" s="6"/>
    </row>
    <row r="414" spans="1:5" x14ac:dyDescent="0.25">
      <c r="A414" s="6" t="s">
        <v>168</v>
      </c>
      <c r="B414" s="6" t="s">
        <v>538</v>
      </c>
      <c r="C414" s="6"/>
      <c r="D414" s="6"/>
      <c r="E414" s="6"/>
    </row>
    <row r="415" spans="1:5" x14ac:dyDescent="0.25">
      <c r="A415" s="6" t="s">
        <v>689</v>
      </c>
      <c r="B415" s="6" t="s">
        <v>691</v>
      </c>
      <c r="C415" s="6"/>
      <c r="D415" s="6"/>
      <c r="E415" s="6"/>
    </row>
    <row r="416" spans="1:5" x14ac:dyDescent="0.25">
      <c r="A416" s="6" t="s">
        <v>264</v>
      </c>
      <c r="B416" s="6" t="s">
        <v>544</v>
      </c>
      <c r="C416" s="6"/>
      <c r="D416" s="6"/>
      <c r="E416" s="6"/>
    </row>
    <row r="417" spans="1:5" x14ac:dyDescent="0.25">
      <c r="A417" s="6" t="s">
        <v>266</v>
      </c>
      <c r="B417" s="6" t="s">
        <v>544</v>
      </c>
      <c r="C417" s="6"/>
      <c r="D417" s="6"/>
      <c r="E417" s="6"/>
    </row>
    <row r="418" spans="1:5" x14ac:dyDescent="0.25">
      <c r="A418" s="6" t="s">
        <v>254</v>
      </c>
      <c r="B418" s="6" t="s">
        <v>544</v>
      </c>
      <c r="C418" s="6"/>
      <c r="D418" s="6"/>
      <c r="E418" s="6"/>
    </row>
    <row r="419" spans="1:5" x14ac:dyDescent="0.25">
      <c r="A419" s="6" t="s">
        <v>833</v>
      </c>
      <c r="B419" s="6" t="s">
        <v>544</v>
      </c>
      <c r="C419" s="6"/>
      <c r="D419" s="6"/>
      <c r="E419" s="6"/>
    </row>
    <row r="420" spans="1:5" x14ac:dyDescent="0.25">
      <c r="A420" s="6" t="s">
        <v>693</v>
      </c>
      <c r="B420" s="6" t="s">
        <v>691</v>
      </c>
      <c r="C420" s="6"/>
      <c r="D420" s="6"/>
      <c r="E420" s="6"/>
    </row>
    <row r="421" spans="1:5" x14ac:dyDescent="0.25">
      <c r="A421" s="6" t="s">
        <v>170</v>
      </c>
      <c r="B421" s="6" t="s">
        <v>538</v>
      </c>
      <c r="C421" s="6"/>
      <c r="D421" s="6"/>
      <c r="E421" s="6"/>
    </row>
    <row r="422" spans="1:5" x14ac:dyDescent="0.25">
      <c r="A422" s="6" t="s">
        <v>256</v>
      </c>
      <c r="B422" s="6" t="s">
        <v>544</v>
      </c>
      <c r="C422" s="6"/>
      <c r="D422" s="6"/>
      <c r="E422" s="6"/>
    </row>
    <row r="423" spans="1:5" x14ac:dyDescent="0.25">
      <c r="A423" s="6" t="s">
        <v>172</v>
      </c>
      <c r="B423" s="6" t="s">
        <v>538</v>
      </c>
      <c r="C423" s="6"/>
      <c r="D423" s="6"/>
      <c r="E423" s="6"/>
    </row>
    <row r="424" spans="1:5" x14ac:dyDescent="0.25">
      <c r="A424" s="6" t="s">
        <v>268</v>
      </c>
      <c r="B424" s="6" t="s">
        <v>544</v>
      </c>
      <c r="C424" s="6"/>
      <c r="D424" s="6"/>
      <c r="E424" s="6"/>
    </row>
    <row r="425" spans="1:5" x14ac:dyDescent="0.25">
      <c r="A425" s="6" t="s">
        <v>847</v>
      </c>
      <c r="B425" s="6" t="s">
        <v>691</v>
      </c>
      <c r="C425" s="6" t="s">
        <v>588</v>
      </c>
      <c r="D425" s="6" t="s">
        <v>541</v>
      </c>
      <c r="E425" s="6" t="s">
        <v>1755</v>
      </c>
    </row>
    <row r="426" spans="1:5" x14ac:dyDescent="0.25">
      <c r="A426" s="6" t="s">
        <v>270</v>
      </c>
      <c r="B426" s="6" t="s">
        <v>544</v>
      </c>
      <c r="C426" s="6"/>
      <c r="D426" s="6"/>
      <c r="E426" s="6"/>
    </row>
    <row r="427" spans="1:5" x14ac:dyDescent="0.25">
      <c r="A427" s="6" t="s">
        <v>258</v>
      </c>
      <c r="B427" s="6" t="s">
        <v>544</v>
      </c>
      <c r="C427" s="6"/>
      <c r="D427" s="6"/>
      <c r="E427" s="6"/>
    </row>
    <row r="428" spans="1:5" x14ac:dyDescent="0.25">
      <c r="A428" s="6" t="s">
        <v>260</v>
      </c>
      <c r="B428" s="6" t="s">
        <v>544</v>
      </c>
      <c r="C428" s="6" t="s">
        <v>1154</v>
      </c>
      <c r="D428" s="6" t="s">
        <v>548</v>
      </c>
      <c r="E428" s="6" t="s">
        <v>1362</v>
      </c>
    </row>
    <row r="429" spans="1:5" x14ac:dyDescent="0.25">
      <c r="A429" s="6" t="s">
        <v>272</v>
      </c>
      <c r="B429" s="6" t="s">
        <v>544</v>
      </c>
      <c r="C429" s="6"/>
      <c r="D429" s="6"/>
      <c r="E429" s="6"/>
    </row>
    <row r="430" spans="1:5" x14ac:dyDescent="0.25">
      <c r="A430" s="6" t="s">
        <v>262</v>
      </c>
      <c r="B430" s="6" t="s">
        <v>544</v>
      </c>
      <c r="C430" s="6"/>
      <c r="D430" s="6"/>
      <c r="E430" s="6"/>
    </row>
    <row r="431" spans="1:5" x14ac:dyDescent="0.25">
      <c r="A431" s="6" t="s">
        <v>274</v>
      </c>
      <c r="B431" s="6" t="s">
        <v>544</v>
      </c>
      <c r="C431" s="6"/>
      <c r="D431" s="6"/>
      <c r="E431" s="6"/>
    </row>
    <row r="432" spans="1:5" x14ac:dyDescent="0.25">
      <c r="A432" s="6" t="s">
        <v>184</v>
      </c>
      <c r="B432" s="6" t="s">
        <v>538</v>
      </c>
      <c r="C432" s="6" t="s">
        <v>1154</v>
      </c>
      <c r="D432" s="6" t="s">
        <v>541</v>
      </c>
      <c r="E432" s="6" t="s">
        <v>1729</v>
      </c>
    </row>
    <row r="433" spans="1:5" x14ac:dyDescent="0.25">
      <c r="A433" s="6" t="s">
        <v>186</v>
      </c>
      <c r="B433" s="6" t="s">
        <v>538</v>
      </c>
      <c r="C433" s="6"/>
      <c r="D433" s="6"/>
      <c r="E433" s="6"/>
    </row>
    <row r="434" spans="1:5" x14ac:dyDescent="0.25">
      <c r="A434" s="6" t="s">
        <v>820</v>
      </c>
      <c r="B434" s="6" t="s">
        <v>538</v>
      </c>
      <c r="C434" s="6"/>
      <c r="D434" s="6"/>
      <c r="E434" s="6"/>
    </row>
    <row r="435" spans="1:5" x14ac:dyDescent="0.25">
      <c r="A435" s="6" t="s">
        <v>276</v>
      </c>
      <c r="B435" s="6" t="s">
        <v>544</v>
      </c>
      <c r="C435" s="6"/>
      <c r="D435" s="6" t="s">
        <v>541</v>
      </c>
      <c r="E435" s="6" t="s">
        <v>1723</v>
      </c>
    </row>
    <row r="436" spans="1:5" x14ac:dyDescent="0.25">
      <c r="A436" s="6" t="s">
        <v>825</v>
      </c>
      <c r="B436" s="6" t="s">
        <v>538</v>
      </c>
      <c r="C436" s="6"/>
      <c r="D436" s="6"/>
      <c r="E436" s="6"/>
    </row>
    <row r="437" spans="1:5" x14ac:dyDescent="0.25">
      <c r="A437" s="6" t="s">
        <v>134</v>
      </c>
      <c r="B437" s="6" t="s">
        <v>538</v>
      </c>
      <c r="C437" s="6"/>
      <c r="D437" s="6"/>
      <c r="E437" s="6"/>
    </row>
    <row r="438" spans="1:5" x14ac:dyDescent="0.25">
      <c r="A438" s="6" t="s">
        <v>728</v>
      </c>
      <c r="B438" s="6" t="s">
        <v>544</v>
      </c>
      <c r="C438" s="6"/>
      <c r="D438" s="6"/>
      <c r="E438" s="6"/>
    </row>
    <row r="439" spans="1:5" x14ac:dyDescent="0.25">
      <c r="A439" s="6" t="s">
        <v>215</v>
      </c>
      <c r="B439" s="6" t="s">
        <v>581</v>
      </c>
      <c r="C439" s="6"/>
      <c r="D439" s="6"/>
      <c r="E439" s="6"/>
    </row>
    <row r="440" spans="1:5" x14ac:dyDescent="0.25">
      <c r="A440" s="6" t="s">
        <v>731</v>
      </c>
      <c r="B440" s="6" t="s">
        <v>544</v>
      </c>
      <c r="C440" s="6"/>
      <c r="D440" s="6"/>
      <c r="E440" s="6"/>
    </row>
    <row r="441" spans="1:5" x14ac:dyDescent="0.25">
      <c r="A441" s="6" t="s">
        <v>110</v>
      </c>
      <c r="B441" s="6" t="s">
        <v>538</v>
      </c>
      <c r="C441" s="6"/>
      <c r="D441" s="6"/>
      <c r="E441" s="6"/>
    </row>
    <row r="442" spans="1:5" x14ac:dyDescent="0.25">
      <c r="A442" s="6" t="s">
        <v>736</v>
      </c>
      <c r="B442" s="6" t="s">
        <v>544</v>
      </c>
      <c r="C442" s="6"/>
      <c r="D442" s="6"/>
      <c r="E442" s="6"/>
    </row>
    <row r="443" spans="1:5" x14ac:dyDescent="0.25">
      <c r="A443" s="6" t="s">
        <v>178</v>
      </c>
      <c r="B443" s="6" t="s">
        <v>581</v>
      </c>
      <c r="C443" s="6"/>
      <c r="D443" s="6"/>
      <c r="E443" s="6"/>
    </row>
    <row r="444" spans="1:5" x14ac:dyDescent="0.25">
      <c r="A444" s="6" t="s">
        <v>734</v>
      </c>
      <c r="B444" s="6" t="s">
        <v>544</v>
      </c>
      <c r="C444" s="6"/>
      <c r="D444" s="6"/>
      <c r="E444" s="6"/>
    </row>
    <row r="445" spans="1:5" x14ac:dyDescent="0.25">
      <c r="A445" s="6" t="s">
        <v>122</v>
      </c>
      <c r="B445" s="6" t="s">
        <v>538</v>
      </c>
      <c r="C445" s="6"/>
      <c r="D445" s="6"/>
      <c r="E445" s="6"/>
    </row>
    <row r="446" spans="1:5" x14ac:dyDescent="0.25">
      <c r="A446" s="6" t="s">
        <v>751</v>
      </c>
      <c r="B446" s="6" t="s">
        <v>544</v>
      </c>
      <c r="C446" s="6"/>
      <c r="D446" s="6"/>
      <c r="E446" s="6"/>
    </row>
    <row r="447" spans="1:5" x14ac:dyDescent="0.25">
      <c r="A447" s="6" t="s">
        <v>753</v>
      </c>
      <c r="B447" s="6" t="s">
        <v>544</v>
      </c>
      <c r="C447" s="6"/>
      <c r="D447" s="6"/>
      <c r="E447" s="6"/>
    </row>
    <row r="448" spans="1:5" x14ac:dyDescent="0.25">
      <c r="A448" s="6" t="s">
        <v>829</v>
      </c>
      <c r="B448" s="6" t="s">
        <v>581</v>
      </c>
      <c r="C448" s="6"/>
      <c r="D448" s="6"/>
      <c r="E448" s="6"/>
    </row>
    <row r="449" spans="1:5" x14ac:dyDescent="0.25">
      <c r="A449" s="6" t="s">
        <v>138</v>
      </c>
      <c r="B449" s="6" t="s">
        <v>538</v>
      </c>
      <c r="C449" s="6"/>
      <c r="D449" s="6"/>
      <c r="E449" s="6"/>
    </row>
    <row r="450" spans="1:5" x14ac:dyDescent="0.25">
      <c r="A450" s="6" t="s">
        <v>140</v>
      </c>
      <c r="B450" s="6" t="s">
        <v>538</v>
      </c>
      <c r="C450" s="6"/>
      <c r="D450" s="6"/>
      <c r="E450" s="6"/>
    </row>
    <row r="451" spans="1:5" x14ac:dyDescent="0.25">
      <c r="A451" s="6" t="s">
        <v>217</v>
      </c>
      <c r="B451" s="6" t="s">
        <v>581</v>
      </c>
      <c r="C451" s="6"/>
      <c r="D451" s="6"/>
      <c r="E451" s="6"/>
    </row>
    <row r="452" spans="1:5" x14ac:dyDescent="0.25">
      <c r="A452" s="6" t="s">
        <v>219</v>
      </c>
      <c r="B452" s="6" t="s">
        <v>581</v>
      </c>
      <c r="C452" s="6"/>
      <c r="D452" s="6"/>
      <c r="E452" s="6"/>
    </row>
    <row r="453" spans="1:5" x14ac:dyDescent="0.25">
      <c r="A453" s="6" t="s">
        <v>142</v>
      </c>
      <c r="B453" s="6" t="s">
        <v>538</v>
      </c>
      <c r="C453" s="6"/>
      <c r="D453" s="6"/>
      <c r="E453" s="6"/>
    </row>
    <row r="454" spans="1:5" x14ac:dyDescent="0.25">
      <c r="A454" s="6" t="s">
        <v>124</v>
      </c>
      <c r="B454" s="6" t="s">
        <v>538</v>
      </c>
      <c r="C454" s="6"/>
      <c r="D454" s="6"/>
      <c r="E454" s="6"/>
    </row>
    <row r="455" spans="1:5" x14ac:dyDescent="0.25">
      <c r="A455" s="6" t="s">
        <v>127</v>
      </c>
      <c r="B455" s="6" t="s">
        <v>538</v>
      </c>
      <c r="C455" s="6"/>
      <c r="D455" s="6"/>
      <c r="E455" s="6"/>
    </row>
    <row r="456" spans="1:5" x14ac:dyDescent="0.25">
      <c r="A456" s="6" t="s">
        <v>129</v>
      </c>
      <c r="B456" s="6" t="s">
        <v>538</v>
      </c>
      <c r="C456" s="6"/>
      <c r="D456" s="6"/>
      <c r="E456" s="6"/>
    </row>
    <row r="457" spans="1:5" x14ac:dyDescent="0.25">
      <c r="A457" s="6" t="s">
        <v>188</v>
      </c>
      <c r="B457" s="6" t="s">
        <v>538</v>
      </c>
      <c r="C457" s="6"/>
      <c r="D457" s="6"/>
      <c r="E457" s="6"/>
    </row>
    <row r="458" spans="1:5" x14ac:dyDescent="0.25">
      <c r="A458" s="6" t="s">
        <v>190</v>
      </c>
      <c r="B458" s="6" t="s">
        <v>538</v>
      </c>
      <c r="C458" s="6"/>
      <c r="D458" s="6"/>
      <c r="E458" s="6"/>
    </row>
    <row r="459" spans="1:5" x14ac:dyDescent="0.25">
      <c r="A459" s="6" t="s">
        <v>192</v>
      </c>
      <c r="B459" s="6" t="s">
        <v>538</v>
      </c>
      <c r="C459" s="6"/>
      <c r="D459" s="6"/>
      <c r="E459" s="6"/>
    </row>
    <row r="460" spans="1:5" x14ac:dyDescent="0.25">
      <c r="A460" s="6" t="s">
        <v>724</v>
      </c>
      <c r="B460" s="6" t="s">
        <v>691</v>
      </c>
      <c r="C460" s="6" t="s">
        <v>588</v>
      </c>
      <c r="D460" s="6" t="s">
        <v>541</v>
      </c>
      <c r="E460" s="6" t="s">
        <v>1234</v>
      </c>
    </row>
    <row r="461" spans="1:5" x14ac:dyDescent="0.25">
      <c r="A461" s="6" t="s">
        <v>236</v>
      </c>
      <c r="B461" s="6" t="s">
        <v>544</v>
      </c>
      <c r="C461" s="6"/>
      <c r="D461" s="6"/>
      <c r="E461" s="6"/>
    </row>
    <row r="462" spans="1:5" x14ac:dyDescent="0.25">
      <c r="A462" s="6" t="s">
        <v>726</v>
      </c>
      <c r="B462" s="6" t="s">
        <v>691</v>
      </c>
      <c r="C462" s="6" t="s">
        <v>588</v>
      </c>
      <c r="D462" s="6" t="s">
        <v>541</v>
      </c>
      <c r="E462" s="6" t="s">
        <v>1160</v>
      </c>
    </row>
    <row r="463" spans="1:5" x14ac:dyDescent="0.25">
      <c r="A463" s="6" t="s">
        <v>194</v>
      </c>
      <c r="B463" s="6" t="s">
        <v>538</v>
      </c>
      <c r="C463" s="6"/>
      <c r="D463" s="6"/>
      <c r="E463" s="6"/>
    </row>
    <row r="464" spans="1:5" x14ac:dyDescent="0.25">
      <c r="A464" s="6" t="s">
        <v>238</v>
      </c>
      <c r="B464" s="6" t="s">
        <v>544</v>
      </c>
      <c r="C464" s="6"/>
      <c r="D464" s="6"/>
      <c r="E464" s="6"/>
    </row>
    <row r="465" spans="1:5" x14ac:dyDescent="0.25">
      <c r="A465" s="6" t="s">
        <v>841</v>
      </c>
      <c r="B465" s="6" t="s">
        <v>538</v>
      </c>
      <c r="C465" s="6"/>
      <c r="D465" s="6"/>
      <c r="E465" s="6"/>
    </row>
    <row r="466" spans="1:5" x14ac:dyDescent="0.25">
      <c r="A466" s="6" t="s">
        <v>702</v>
      </c>
      <c r="B466" s="6" t="s">
        <v>691</v>
      </c>
      <c r="C466" s="6"/>
      <c r="D466" s="6"/>
      <c r="E466" s="6"/>
    </row>
    <row r="467" spans="1:5" x14ac:dyDescent="0.25">
      <c r="A467" s="6" t="s">
        <v>835</v>
      </c>
      <c r="B467" s="6" t="s">
        <v>538</v>
      </c>
      <c r="C467" s="6"/>
      <c r="D467" s="6"/>
      <c r="E467" s="6"/>
    </row>
    <row r="468" spans="1:5" x14ac:dyDescent="0.25">
      <c r="A468" s="6" t="s">
        <v>717</v>
      </c>
      <c r="B468" s="6" t="s">
        <v>691</v>
      </c>
      <c r="C468" s="6" t="s">
        <v>1381</v>
      </c>
      <c r="D468" s="6" t="s">
        <v>541</v>
      </c>
      <c r="E468" s="6" t="s">
        <v>1362</v>
      </c>
    </row>
    <row r="469" spans="1:5" x14ac:dyDescent="0.25">
      <c r="A469" s="6" t="s">
        <v>710</v>
      </c>
      <c r="B469" s="6" t="s">
        <v>691</v>
      </c>
      <c r="C469" s="6" t="s">
        <v>1</v>
      </c>
      <c r="D469" s="6" t="s">
        <v>548</v>
      </c>
      <c r="E469" s="6" t="s">
        <v>1741</v>
      </c>
    </row>
    <row r="470" spans="1:5" x14ac:dyDescent="0.25">
      <c r="A470" s="6" t="s">
        <v>838</v>
      </c>
      <c r="B470" s="6" t="s">
        <v>538</v>
      </c>
      <c r="C470" s="6"/>
      <c r="D470" s="6"/>
      <c r="E470" s="6"/>
    </row>
    <row r="471" spans="1:5" x14ac:dyDescent="0.25">
      <c r="A471" s="6" t="s">
        <v>749</v>
      </c>
      <c r="B471" s="6" t="s">
        <v>691</v>
      </c>
      <c r="C471" s="6" t="s">
        <v>588</v>
      </c>
      <c r="D471" s="6" t="s">
        <v>548</v>
      </c>
      <c r="E471" s="6" t="s">
        <v>1740</v>
      </c>
    </row>
    <row r="472" spans="1:5" x14ac:dyDescent="0.25">
      <c r="A472" s="6" t="s">
        <v>744</v>
      </c>
      <c r="B472" s="6" t="s">
        <v>691</v>
      </c>
      <c r="C472" s="6" t="s">
        <v>588</v>
      </c>
      <c r="D472" s="6" t="s">
        <v>548</v>
      </c>
      <c r="E472" s="6" t="s">
        <v>1734</v>
      </c>
    </row>
    <row r="473" spans="1:5" x14ac:dyDescent="0.25">
      <c r="A473" s="6" t="s">
        <v>740</v>
      </c>
      <c r="B473" s="6" t="s">
        <v>691</v>
      </c>
      <c r="C473" s="6" t="s">
        <v>1154</v>
      </c>
      <c r="D473" s="6" t="s">
        <v>1160</v>
      </c>
      <c r="E473" s="6"/>
    </row>
    <row r="474" spans="1:5" x14ac:dyDescent="0.25">
      <c r="A474" s="6" t="s">
        <v>211</v>
      </c>
      <c r="B474" s="6" t="s">
        <v>581</v>
      </c>
      <c r="C474" s="6"/>
      <c r="D474" s="6"/>
      <c r="E474" s="6"/>
    </row>
    <row r="475" spans="1:5" x14ac:dyDescent="0.25">
      <c r="A475" s="6" t="s">
        <v>208</v>
      </c>
      <c r="B475" s="6" t="s">
        <v>581</v>
      </c>
      <c r="C475" s="6"/>
      <c r="D475" s="6"/>
      <c r="E475" s="6"/>
    </row>
    <row r="476" spans="1:5" x14ac:dyDescent="0.25">
      <c r="A476" s="6" t="s">
        <v>213</v>
      </c>
      <c r="B476" s="6" t="s">
        <v>581</v>
      </c>
      <c r="C476" s="6"/>
      <c r="D476" s="6"/>
      <c r="E476" s="6"/>
    </row>
    <row r="477" spans="1:5" x14ac:dyDescent="0.25">
      <c r="A477" s="6" t="s">
        <v>225</v>
      </c>
      <c r="B477" s="6" t="s">
        <v>581</v>
      </c>
      <c r="C477" s="6"/>
      <c r="D477" s="6"/>
      <c r="E477" s="6"/>
    </row>
    <row r="478" spans="1:5" x14ac:dyDescent="0.25">
      <c r="A478" s="6" t="s">
        <v>223</v>
      </c>
      <c r="B478" s="6" t="s">
        <v>581</v>
      </c>
      <c r="C478" s="6"/>
      <c r="D478" s="6"/>
      <c r="E478" s="6"/>
    </row>
    <row r="479" spans="1:5" x14ac:dyDescent="0.25">
      <c r="A479" s="6" t="s">
        <v>757</v>
      </c>
      <c r="B479" s="6" t="s">
        <v>538</v>
      </c>
      <c r="C479" s="6"/>
      <c r="D479" s="6"/>
      <c r="E479" s="6"/>
    </row>
    <row r="480" spans="1:5" x14ac:dyDescent="0.25">
      <c r="A480" s="6" t="s">
        <v>196</v>
      </c>
      <c r="B480" s="6" t="s">
        <v>538</v>
      </c>
      <c r="C480" s="6"/>
      <c r="D480" s="6"/>
      <c r="E480" s="6"/>
    </row>
    <row r="481" spans="1:5" x14ac:dyDescent="0.25">
      <c r="A481" s="6" t="s">
        <v>198</v>
      </c>
      <c r="B481" s="6" t="s">
        <v>538</v>
      </c>
      <c r="C481" s="6"/>
      <c r="D481" s="6"/>
      <c r="E481" s="6"/>
    </row>
    <row r="482" spans="1:5" x14ac:dyDescent="0.25">
      <c r="A482" s="6" t="s">
        <v>714</v>
      </c>
      <c r="B482" s="6" t="s">
        <v>691</v>
      </c>
      <c r="C482" s="6" t="s">
        <v>588</v>
      </c>
      <c r="D482" s="6" t="s">
        <v>548</v>
      </c>
      <c r="E482" s="6" t="s">
        <v>1742</v>
      </c>
    </row>
    <row r="483" spans="1:5" x14ac:dyDescent="0.25">
      <c r="A483" s="6" t="s">
        <v>697</v>
      </c>
      <c r="B483" s="6" t="s">
        <v>691</v>
      </c>
      <c r="C483" s="6" t="s">
        <v>588</v>
      </c>
      <c r="D483" s="6" t="s">
        <v>541</v>
      </c>
      <c r="E483" s="6" t="s">
        <v>1732</v>
      </c>
    </row>
    <row r="484" spans="1:5" x14ac:dyDescent="0.25">
      <c r="A484" s="6" t="s">
        <v>240</v>
      </c>
      <c r="B484" s="6" t="s">
        <v>544</v>
      </c>
      <c r="C484" s="6"/>
      <c r="D484" s="6"/>
      <c r="E484" s="6"/>
    </row>
    <row r="485" spans="1:5" x14ac:dyDescent="0.25">
      <c r="A485" s="6" t="s">
        <v>174</v>
      </c>
      <c r="B485" s="6" t="s">
        <v>691</v>
      </c>
      <c r="C485" s="6"/>
      <c r="D485" s="6"/>
      <c r="E485" s="6"/>
    </row>
    <row r="486" spans="1:5" x14ac:dyDescent="0.25">
      <c r="A486" s="6" t="s">
        <v>176</v>
      </c>
      <c r="B486" s="6" t="s">
        <v>538</v>
      </c>
      <c r="C486" s="6"/>
      <c r="D486" s="6"/>
      <c r="E486" s="6"/>
    </row>
    <row r="487" spans="1:5" x14ac:dyDescent="0.25">
      <c r="A487" s="6" t="s">
        <v>242</v>
      </c>
      <c r="B487" s="6" t="s">
        <v>544</v>
      </c>
      <c r="C487" s="6"/>
      <c r="D487" s="6"/>
      <c r="E487" s="6"/>
    </row>
    <row r="488" spans="1:5" x14ac:dyDescent="0.25">
      <c r="A488" s="6" t="s">
        <v>244</v>
      </c>
      <c r="B488" s="6" t="s">
        <v>544</v>
      </c>
      <c r="C488" s="6"/>
      <c r="D488" s="6"/>
      <c r="E488" s="6"/>
    </row>
    <row r="489" spans="1:5" x14ac:dyDescent="0.25">
      <c r="A489" s="6" t="s">
        <v>200</v>
      </c>
      <c r="B489" s="6" t="s">
        <v>538</v>
      </c>
      <c r="C489" s="6"/>
      <c r="D489" s="6"/>
      <c r="E489" s="6"/>
    </row>
    <row r="490" spans="1:5" x14ac:dyDescent="0.25">
      <c r="A490" s="6" t="s">
        <v>246</v>
      </c>
      <c r="B490" s="6" t="s">
        <v>544</v>
      </c>
      <c r="C490" s="6"/>
      <c r="D490" s="6"/>
      <c r="E490" s="6"/>
    </row>
    <row r="491" spans="1:5" x14ac:dyDescent="0.25">
      <c r="A491" s="6" t="s">
        <v>248</v>
      </c>
      <c r="B491" s="6" t="s">
        <v>544</v>
      </c>
      <c r="C491" s="6"/>
      <c r="D491" s="6"/>
      <c r="E491" s="6"/>
    </row>
    <row r="492" spans="1:5" x14ac:dyDescent="0.25">
      <c r="A492" s="6" t="s">
        <v>202</v>
      </c>
      <c r="B492" s="6" t="s">
        <v>538</v>
      </c>
      <c r="C492" s="6" t="s">
        <v>588</v>
      </c>
      <c r="D492" s="6" t="s">
        <v>548</v>
      </c>
      <c r="E492" s="6" t="s">
        <v>1746</v>
      </c>
    </row>
    <row r="493" spans="1:5" x14ac:dyDescent="0.25">
      <c r="A493" s="6" t="s">
        <v>204</v>
      </c>
      <c r="B493" s="6" t="s">
        <v>538</v>
      </c>
      <c r="C493" s="6"/>
      <c r="D493" s="6"/>
      <c r="E493" s="6"/>
    </row>
    <row r="494" spans="1:5" x14ac:dyDescent="0.25">
      <c r="A494" s="6" t="s">
        <v>250</v>
      </c>
      <c r="B494" s="6" t="s">
        <v>544</v>
      </c>
      <c r="C494" s="6"/>
      <c r="D494" s="6"/>
      <c r="E494" s="6"/>
    </row>
    <row r="495" spans="1:5" x14ac:dyDescent="0.25">
      <c r="A495" s="6" t="s">
        <v>180</v>
      </c>
      <c r="B495" s="6" t="s">
        <v>544</v>
      </c>
      <c r="C495" s="6"/>
      <c r="D495" s="6"/>
      <c r="E495" s="6"/>
    </row>
    <row r="496" spans="1:5" x14ac:dyDescent="0.25">
      <c r="A496" s="6" t="s">
        <v>182</v>
      </c>
      <c r="B496" s="6" t="s">
        <v>544</v>
      </c>
      <c r="C496" s="6"/>
      <c r="D496" s="6"/>
      <c r="E496" s="6"/>
    </row>
    <row r="497" spans="1:5" x14ac:dyDescent="0.25">
      <c r="A497" s="6" t="s">
        <v>131</v>
      </c>
      <c r="B497" s="6" t="s">
        <v>538</v>
      </c>
      <c r="C497" s="6"/>
      <c r="D497" s="6"/>
      <c r="E497" s="6"/>
    </row>
    <row r="498" spans="1:5" x14ac:dyDescent="0.25">
      <c r="A498" s="6" t="s">
        <v>144</v>
      </c>
      <c r="B498" s="6" t="s">
        <v>538</v>
      </c>
      <c r="C498" s="6"/>
      <c r="D498" s="6"/>
      <c r="E498" s="6"/>
    </row>
    <row r="499" spans="1:5" x14ac:dyDescent="0.25">
      <c r="A499" s="6" t="s">
        <v>278</v>
      </c>
      <c r="B499" s="6" t="s">
        <v>544</v>
      </c>
      <c r="C499" s="6" t="s">
        <v>540</v>
      </c>
      <c r="D499" s="6" t="s">
        <v>541</v>
      </c>
      <c r="E499" s="6" t="s">
        <v>1726</v>
      </c>
    </row>
    <row r="500" spans="1:5" x14ac:dyDescent="0.25">
      <c r="A500" s="6" t="s">
        <v>719</v>
      </c>
      <c r="B500" s="6" t="s">
        <v>691</v>
      </c>
      <c r="C500" s="6" t="s">
        <v>1</v>
      </c>
      <c r="D500" s="6" t="s">
        <v>548</v>
      </c>
      <c r="E500" s="6" t="s">
        <v>1160</v>
      </c>
    </row>
    <row r="501" spans="1:5" x14ac:dyDescent="0.25">
      <c r="A501" s="6" t="s">
        <v>136</v>
      </c>
      <c r="B501" s="6" t="s">
        <v>538</v>
      </c>
      <c r="C501" s="6"/>
      <c r="D501" s="6"/>
      <c r="E501" s="6"/>
    </row>
    <row r="502" spans="1:5" x14ac:dyDescent="0.25">
      <c r="A502" s="6" t="s">
        <v>221</v>
      </c>
      <c r="B502" s="6" t="s">
        <v>581</v>
      </c>
      <c r="C502" s="6"/>
      <c r="D502" s="6"/>
      <c r="E502" s="6"/>
    </row>
    <row r="503" spans="1:5" x14ac:dyDescent="0.25">
      <c r="A503" s="6" t="s">
        <v>722</v>
      </c>
      <c r="B503" s="6" t="s">
        <v>691</v>
      </c>
      <c r="C503" s="6" t="s">
        <v>1</v>
      </c>
      <c r="D503" s="6" t="s">
        <v>548</v>
      </c>
      <c r="E503" s="6" t="s">
        <v>1300</v>
      </c>
    </row>
    <row r="504" spans="1:5" x14ac:dyDescent="0.25">
      <c r="A504" s="6" t="s">
        <v>1079</v>
      </c>
      <c r="B504" s="6" t="s">
        <v>581</v>
      </c>
      <c r="C504" s="6"/>
      <c r="D504" s="6"/>
      <c r="E504" s="6"/>
    </row>
    <row r="505" spans="1:5" x14ac:dyDescent="0.25">
      <c r="A505" s="6" t="s">
        <v>206</v>
      </c>
      <c r="B505" s="6" t="s">
        <v>538</v>
      </c>
      <c r="C505" s="6" t="s">
        <v>588</v>
      </c>
      <c r="D505" s="6" t="s">
        <v>541</v>
      </c>
      <c r="E505" s="6" t="s">
        <v>1729</v>
      </c>
    </row>
    <row r="506" spans="1:5" x14ac:dyDescent="0.25">
      <c r="A506" s="6" t="s">
        <v>760</v>
      </c>
      <c r="B506" s="6" t="s">
        <v>538</v>
      </c>
      <c r="C506" s="6"/>
      <c r="D506" s="6"/>
      <c r="E506" s="6"/>
    </row>
    <row r="507" spans="1:5" x14ac:dyDescent="0.25">
      <c r="A507" s="6" t="s">
        <v>1081</v>
      </c>
      <c r="B507" s="6" t="s">
        <v>538</v>
      </c>
      <c r="C507" s="6" t="s">
        <v>587</v>
      </c>
      <c r="D507" s="6" t="s">
        <v>548</v>
      </c>
      <c r="E507" s="6" t="s">
        <v>1721</v>
      </c>
    </row>
    <row r="508" spans="1:5" x14ac:dyDescent="0.25">
      <c r="A508" s="6" t="s">
        <v>1083</v>
      </c>
      <c r="B508" s="6" t="s">
        <v>538</v>
      </c>
      <c r="C508" s="6"/>
      <c r="D508" s="6"/>
      <c r="E508" s="6"/>
    </row>
    <row r="509" spans="1:5" x14ac:dyDescent="0.25">
      <c r="A509" s="6" t="s">
        <v>781</v>
      </c>
      <c r="B509" s="6" t="s">
        <v>538</v>
      </c>
      <c r="C509" s="6"/>
      <c r="D509" s="6"/>
      <c r="E509" s="6"/>
    </row>
    <row r="510" spans="1:5" x14ac:dyDescent="0.25">
      <c r="A510" s="6" t="s">
        <v>227</v>
      </c>
      <c r="B510" s="6" t="s">
        <v>654</v>
      </c>
      <c r="C510" s="6"/>
      <c r="D510" s="6"/>
      <c r="E510" s="6"/>
    </row>
    <row r="511" spans="1:5" x14ac:dyDescent="0.25">
      <c r="A511" s="6" t="s">
        <v>777</v>
      </c>
      <c r="B511" s="6" t="s">
        <v>538</v>
      </c>
      <c r="C511" s="6"/>
      <c r="D511" s="6"/>
      <c r="E511" s="6"/>
    </row>
    <row r="512" spans="1:5" x14ac:dyDescent="0.25">
      <c r="A512" s="6" t="s">
        <v>799</v>
      </c>
      <c r="B512" s="6" t="s">
        <v>538</v>
      </c>
      <c r="C512" s="6"/>
      <c r="D512" s="6"/>
      <c r="E512" s="6"/>
    </row>
    <row r="513" spans="1:5" x14ac:dyDescent="0.25">
      <c r="A513" s="6" t="s">
        <v>801</v>
      </c>
      <c r="B513" s="6" t="s">
        <v>538</v>
      </c>
      <c r="C513" s="6"/>
      <c r="D513" s="6"/>
      <c r="E513" s="6"/>
    </row>
    <row r="514" spans="1:5" x14ac:dyDescent="0.25">
      <c r="A514" s="6" t="s">
        <v>814</v>
      </c>
      <c r="B514" s="6" t="s">
        <v>538</v>
      </c>
      <c r="C514" s="6"/>
      <c r="D514" s="6"/>
      <c r="E514" s="6"/>
    </row>
    <row r="515" spans="1:5" x14ac:dyDescent="0.25">
      <c r="A515" s="6" t="s">
        <v>762</v>
      </c>
      <c r="B515" s="6" t="s">
        <v>538</v>
      </c>
      <c r="C515" s="6"/>
      <c r="D515" s="6"/>
      <c r="E515" s="6"/>
    </row>
    <row r="516" spans="1:5" x14ac:dyDescent="0.25">
      <c r="A516" s="6" t="s">
        <v>810</v>
      </c>
      <c r="B516" s="6" t="s">
        <v>538</v>
      </c>
      <c r="C516" s="6"/>
      <c r="D516" s="6"/>
      <c r="E516" s="6"/>
    </row>
    <row r="517" spans="1:5" x14ac:dyDescent="0.25">
      <c r="A517" s="6" t="s">
        <v>788</v>
      </c>
      <c r="B517" s="6" t="s">
        <v>538</v>
      </c>
      <c r="C517" s="6"/>
      <c r="D517" s="6"/>
      <c r="E517" s="6"/>
    </row>
    <row r="518" spans="1:5" x14ac:dyDescent="0.25">
      <c r="A518" s="6" t="s">
        <v>792</v>
      </c>
      <c r="B518" s="6" t="s">
        <v>538</v>
      </c>
      <c r="C518" s="6"/>
      <c r="D518" s="6"/>
      <c r="E518" s="6"/>
    </row>
    <row r="519" spans="1:5" x14ac:dyDescent="0.25">
      <c r="A519" s="6" t="s">
        <v>229</v>
      </c>
      <c r="B519" s="6" t="s">
        <v>654</v>
      </c>
      <c r="C519" s="6"/>
      <c r="D519" s="6"/>
      <c r="E519" s="6"/>
    </row>
    <row r="520" spans="1:5" x14ac:dyDescent="0.25">
      <c r="A520" s="6" t="s">
        <v>795</v>
      </c>
      <c r="B520" s="6" t="s">
        <v>538</v>
      </c>
      <c r="C520" s="6"/>
      <c r="D520" s="6"/>
      <c r="E520" s="6"/>
    </row>
    <row r="521" spans="1:5" x14ac:dyDescent="0.25">
      <c r="A521" s="6" t="s">
        <v>807</v>
      </c>
      <c r="B521" s="6" t="s">
        <v>538</v>
      </c>
      <c r="C521" s="6"/>
      <c r="D521" s="6"/>
      <c r="E521" s="6"/>
    </row>
    <row r="522" spans="1:5" x14ac:dyDescent="0.25">
      <c r="A522" s="6" t="s">
        <v>772</v>
      </c>
      <c r="B522" s="6" t="s">
        <v>538</v>
      </c>
      <c r="C522" s="6"/>
      <c r="D522" s="6"/>
      <c r="E522" s="6"/>
    </row>
    <row r="523" spans="1:5" x14ac:dyDescent="0.25">
      <c r="A523" s="6" t="s">
        <v>231</v>
      </c>
      <c r="B523" s="6" t="s">
        <v>654</v>
      </c>
      <c r="C523" s="6"/>
      <c r="D523" s="6"/>
      <c r="E523" s="6"/>
    </row>
    <row r="524" spans="1:5" x14ac:dyDescent="0.25">
      <c r="A524" s="6" t="s">
        <v>768</v>
      </c>
      <c r="B524" s="6" t="s">
        <v>538</v>
      </c>
      <c r="C524" s="6"/>
      <c r="D524" s="6"/>
      <c r="E524" s="6"/>
    </row>
    <row r="525" spans="1:5" x14ac:dyDescent="0.25">
      <c r="A525" s="6" t="s">
        <v>784</v>
      </c>
      <c r="B525" s="6" t="s">
        <v>1284</v>
      </c>
      <c r="C525" s="6"/>
      <c r="D525" s="6"/>
      <c r="E525" s="6"/>
    </row>
    <row r="526" spans="1:5" x14ac:dyDescent="0.25">
      <c r="A526" s="6" t="s">
        <v>786</v>
      </c>
      <c r="B526" s="6" t="s">
        <v>538</v>
      </c>
      <c r="C526" s="6"/>
      <c r="D526" s="6"/>
      <c r="E526" s="6"/>
    </row>
    <row r="527" spans="1:5" x14ac:dyDescent="0.25">
      <c r="A527" s="6" t="s">
        <v>233</v>
      </c>
      <c r="B527" s="6" t="s">
        <v>654</v>
      </c>
      <c r="C527" s="6"/>
      <c r="D527" s="6"/>
      <c r="E527" s="6"/>
    </row>
    <row r="528" spans="1:5" x14ac:dyDescent="0.25">
      <c r="A528" s="6" t="s">
        <v>1060</v>
      </c>
      <c r="B528" s="6" t="s">
        <v>654</v>
      </c>
      <c r="C528" s="6"/>
      <c r="D528" s="6"/>
      <c r="E528" s="6"/>
    </row>
    <row r="529" spans="1:5" x14ac:dyDescent="0.25">
      <c r="A529" s="6" t="s">
        <v>1086</v>
      </c>
      <c r="B529" s="6" t="s">
        <v>538</v>
      </c>
      <c r="C529" s="6"/>
      <c r="D529" s="6"/>
      <c r="E529" s="6"/>
    </row>
    <row r="530" spans="1:5" x14ac:dyDescent="0.25">
      <c r="A530" s="6" t="s">
        <v>96</v>
      </c>
      <c r="B530" s="6" t="s">
        <v>538</v>
      </c>
      <c r="C530" s="6"/>
      <c r="D530" s="6"/>
      <c r="E530" s="6"/>
    </row>
    <row r="531" spans="1:5" x14ac:dyDescent="0.25">
      <c r="A531" s="6" t="s">
        <v>102</v>
      </c>
      <c r="B531" s="6" t="s">
        <v>538</v>
      </c>
      <c r="C531" s="6"/>
      <c r="D531" s="6"/>
      <c r="E531" s="6"/>
    </row>
    <row r="532" spans="1:5" x14ac:dyDescent="0.25">
      <c r="A532" s="6" t="s">
        <v>105</v>
      </c>
      <c r="B532" s="6" t="s">
        <v>538</v>
      </c>
      <c r="C532" s="6"/>
      <c r="D532" s="6"/>
      <c r="E532" s="6"/>
    </row>
    <row r="533" spans="1:5" x14ac:dyDescent="0.25">
      <c r="A533" s="6" t="s">
        <v>107</v>
      </c>
      <c r="B533" s="6" t="s">
        <v>544</v>
      </c>
      <c r="C533" s="6"/>
      <c r="D533" s="6"/>
      <c r="E533" s="6"/>
    </row>
    <row r="534" spans="1:5" x14ac:dyDescent="0.25">
      <c r="A534" s="6" t="s">
        <v>154</v>
      </c>
      <c r="B534" s="6" t="s">
        <v>538</v>
      </c>
      <c r="C534" s="6"/>
      <c r="D534" s="6"/>
      <c r="E534" s="6"/>
    </row>
    <row r="535" spans="1:5" x14ac:dyDescent="0.25">
      <c r="A535" s="6" t="s">
        <v>156</v>
      </c>
      <c r="B535" s="6" t="s">
        <v>538</v>
      </c>
      <c r="C535" s="6"/>
      <c r="D535" s="6"/>
      <c r="E535" s="6"/>
    </row>
    <row r="536" spans="1:5" x14ac:dyDescent="0.25">
      <c r="A536" s="6" t="s">
        <v>252</v>
      </c>
      <c r="B536" s="6" t="s">
        <v>544</v>
      </c>
      <c r="C536" s="6"/>
      <c r="D536" s="6"/>
      <c r="E536" s="6"/>
    </row>
    <row r="537" spans="1:5" x14ac:dyDescent="0.25">
      <c r="A537" s="6" t="s">
        <v>146</v>
      </c>
      <c r="B537" s="6" t="s">
        <v>538</v>
      </c>
      <c r="C537" s="6"/>
      <c r="D537" s="6"/>
      <c r="E537" s="6"/>
    </row>
    <row r="538" spans="1:5" x14ac:dyDescent="0.25">
      <c r="A538" s="6" t="s">
        <v>148</v>
      </c>
      <c r="B538" s="6" t="s">
        <v>538</v>
      </c>
      <c r="C538" s="6"/>
      <c r="D538" s="6"/>
      <c r="E538" s="6"/>
    </row>
    <row r="539" spans="1:5" x14ac:dyDescent="0.25">
      <c r="A539" s="6" t="s">
        <v>150</v>
      </c>
      <c r="B539" s="6" t="s">
        <v>538</v>
      </c>
      <c r="C539" s="6"/>
      <c r="D539" s="6"/>
      <c r="E539" s="6"/>
    </row>
    <row r="540" spans="1:5" x14ac:dyDescent="0.25">
      <c r="A540" s="6" t="s">
        <v>152</v>
      </c>
      <c r="B540" s="6" t="s">
        <v>538</v>
      </c>
      <c r="C540" s="6"/>
      <c r="D540" s="6"/>
      <c r="E540" s="6"/>
    </row>
    <row r="541" spans="1:5" x14ac:dyDescent="0.25">
      <c r="A541" s="6" t="s">
        <v>158</v>
      </c>
      <c r="B541" s="6" t="s">
        <v>538</v>
      </c>
      <c r="C541" s="6"/>
      <c r="D541" s="6"/>
      <c r="E541" s="6"/>
    </row>
    <row r="542" spans="1:5" x14ac:dyDescent="0.25">
      <c r="A542" s="6" t="s">
        <v>160</v>
      </c>
      <c r="B542" s="6" t="s">
        <v>538</v>
      </c>
      <c r="C542" s="6"/>
      <c r="D542" s="6"/>
      <c r="E542" s="6"/>
    </row>
    <row r="543" spans="1:5" x14ac:dyDescent="0.25">
      <c r="A543" s="6" t="s">
        <v>162</v>
      </c>
      <c r="B543" s="6" t="s">
        <v>538</v>
      </c>
      <c r="C543" s="6"/>
      <c r="D543" s="6"/>
      <c r="E543" s="6"/>
    </row>
    <row r="544" spans="1:5" x14ac:dyDescent="0.25">
      <c r="A544" s="6" t="s">
        <v>164</v>
      </c>
      <c r="B544" s="6" t="s">
        <v>538</v>
      </c>
      <c r="C544" s="6"/>
      <c r="D544" s="6"/>
      <c r="E544" s="6"/>
    </row>
    <row r="545" spans="1:5" x14ac:dyDescent="0.25">
      <c r="A545" s="6" t="s">
        <v>166</v>
      </c>
      <c r="B545" s="6" t="s">
        <v>538</v>
      </c>
      <c r="C545" s="6"/>
      <c r="D545" s="6"/>
      <c r="E545" s="6"/>
    </row>
    <row r="546" spans="1:5" x14ac:dyDescent="0.25">
      <c r="A546" s="6" t="s">
        <v>168</v>
      </c>
      <c r="B546" s="6" t="s">
        <v>538</v>
      </c>
      <c r="C546" s="6"/>
      <c r="D546" s="6"/>
      <c r="E546" s="6"/>
    </row>
    <row r="547" spans="1:5" x14ac:dyDescent="0.25">
      <c r="A547" s="6" t="s">
        <v>689</v>
      </c>
      <c r="B547" s="6" t="s">
        <v>691</v>
      </c>
      <c r="C547" s="6"/>
      <c r="D547" s="6"/>
      <c r="E547" s="6"/>
    </row>
    <row r="548" spans="1:5" x14ac:dyDescent="0.25">
      <c r="A548" s="6" t="s">
        <v>264</v>
      </c>
      <c r="B548" s="6" t="s">
        <v>544</v>
      </c>
      <c r="C548" s="6"/>
      <c r="D548" s="6"/>
      <c r="E548" s="6"/>
    </row>
    <row r="549" spans="1:5" x14ac:dyDescent="0.25">
      <c r="A549" s="6" t="s">
        <v>266</v>
      </c>
      <c r="B549" s="6" t="s">
        <v>544</v>
      </c>
      <c r="C549" s="6"/>
      <c r="D549" s="6"/>
      <c r="E549" s="6"/>
    </row>
    <row r="550" spans="1:5" x14ac:dyDescent="0.25">
      <c r="A550" s="6" t="s">
        <v>254</v>
      </c>
      <c r="B550" s="6" t="s">
        <v>544</v>
      </c>
      <c r="C550" s="6"/>
      <c r="D550" s="6"/>
      <c r="E550" s="6"/>
    </row>
    <row r="551" spans="1:5" x14ac:dyDescent="0.25">
      <c r="A551" s="6" t="s">
        <v>833</v>
      </c>
      <c r="B551" s="6" t="s">
        <v>544</v>
      </c>
      <c r="C551" s="6"/>
      <c r="D551" s="6"/>
      <c r="E551" s="6"/>
    </row>
    <row r="552" spans="1:5" x14ac:dyDescent="0.25">
      <c r="A552" s="6" t="s">
        <v>693</v>
      </c>
      <c r="B552" s="6" t="s">
        <v>691</v>
      </c>
      <c r="C552" s="6"/>
      <c r="D552" s="6"/>
      <c r="E552" s="6"/>
    </row>
    <row r="553" spans="1:5" x14ac:dyDescent="0.25">
      <c r="A553" s="6" t="s">
        <v>170</v>
      </c>
      <c r="B553" s="6" t="s">
        <v>538</v>
      </c>
      <c r="C553" s="6"/>
      <c r="D553" s="6"/>
      <c r="E553" s="6"/>
    </row>
    <row r="554" spans="1:5" x14ac:dyDescent="0.25">
      <c r="A554" s="6" t="s">
        <v>256</v>
      </c>
      <c r="B554" s="6" t="s">
        <v>544</v>
      </c>
      <c r="C554" s="6"/>
      <c r="D554" s="6"/>
      <c r="E554" s="6"/>
    </row>
    <row r="555" spans="1:5" x14ac:dyDescent="0.25">
      <c r="A555" s="6" t="s">
        <v>172</v>
      </c>
      <c r="B555" s="6" t="s">
        <v>538</v>
      </c>
      <c r="C555" s="6"/>
      <c r="D555" s="6"/>
      <c r="E555" s="6"/>
    </row>
    <row r="556" spans="1:5" x14ac:dyDescent="0.25">
      <c r="A556" s="6" t="s">
        <v>268</v>
      </c>
      <c r="B556" s="6" t="s">
        <v>544</v>
      </c>
      <c r="C556" s="6"/>
      <c r="D556" s="6"/>
      <c r="E556" s="6"/>
    </row>
    <row r="557" spans="1:5" x14ac:dyDescent="0.25">
      <c r="A557" s="6" t="s">
        <v>847</v>
      </c>
      <c r="B557" s="6" t="s">
        <v>691</v>
      </c>
      <c r="C557" s="6" t="s">
        <v>588</v>
      </c>
      <c r="D557" s="6" t="s">
        <v>548</v>
      </c>
      <c r="E557" s="6" t="s">
        <v>1234</v>
      </c>
    </row>
    <row r="558" spans="1:5" x14ac:dyDescent="0.25">
      <c r="A558" s="6" t="s">
        <v>270</v>
      </c>
      <c r="B558" s="6" t="s">
        <v>544</v>
      </c>
      <c r="C558" s="6"/>
      <c r="D558" s="6"/>
      <c r="E558" s="6"/>
    </row>
    <row r="559" spans="1:5" x14ac:dyDescent="0.25">
      <c r="A559" s="6" t="s">
        <v>258</v>
      </c>
      <c r="B559" s="6" t="s">
        <v>544</v>
      </c>
      <c r="C559" s="6"/>
      <c r="D559" s="6"/>
      <c r="E559" s="6"/>
    </row>
    <row r="560" spans="1:5" x14ac:dyDescent="0.25">
      <c r="A560" s="6" t="s">
        <v>260</v>
      </c>
      <c r="B560" s="6" t="s">
        <v>544</v>
      </c>
      <c r="C560" s="6"/>
      <c r="D560" s="6"/>
      <c r="E560" s="6"/>
    </row>
    <row r="561" spans="1:5" x14ac:dyDescent="0.25">
      <c r="A561" s="6" t="s">
        <v>272</v>
      </c>
      <c r="B561" s="6" t="s">
        <v>544</v>
      </c>
      <c r="C561" s="6"/>
      <c r="D561" s="6"/>
      <c r="E561" s="6"/>
    </row>
    <row r="562" spans="1:5" x14ac:dyDescent="0.25">
      <c r="A562" s="6" t="s">
        <v>262</v>
      </c>
      <c r="B562" s="6" t="s">
        <v>544</v>
      </c>
      <c r="C562" s="6"/>
      <c r="D562" s="6"/>
      <c r="E562" s="6"/>
    </row>
    <row r="563" spans="1:5" x14ac:dyDescent="0.25">
      <c r="A563" s="6" t="s">
        <v>274</v>
      </c>
      <c r="B563" s="6" t="s">
        <v>544</v>
      </c>
      <c r="C563" s="6"/>
      <c r="D563" s="6"/>
      <c r="E563" s="6"/>
    </row>
    <row r="564" spans="1:5" x14ac:dyDescent="0.25">
      <c r="A564" s="6" t="s">
        <v>184</v>
      </c>
      <c r="B564" s="6" t="s">
        <v>538</v>
      </c>
      <c r="C564" s="6"/>
      <c r="D564" s="6"/>
      <c r="E564" s="6"/>
    </row>
    <row r="565" spans="1:5" x14ac:dyDescent="0.25">
      <c r="A565" s="6" t="s">
        <v>186</v>
      </c>
      <c r="B565" s="6" t="s">
        <v>538</v>
      </c>
      <c r="C565" s="6"/>
      <c r="D565" s="6"/>
      <c r="E565" s="6"/>
    </row>
    <row r="566" spans="1:5" x14ac:dyDescent="0.25">
      <c r="A566" s="6" t="s">
        <v>820</v>
      </c>
      <c r="B566" s="6" t="s">
        <v>538</v>
      </c>
      <c r="C566" s="6"/>
      <c r="D566" s="6"/>
      <c r="E566" s="6"/>
    </row>
    <row r="567" spans="1:5" x14ac:dyDescent="0.25">
      <c r="A567" s="6" t="s">
        <v>276</v>
      </c>
      <c r="B567" s="6" t="s">
        <v>544</v>
      </c>
      <c r="C567" s="6"/>
      <c r="D567" s="6"/>
      <c r="E567" s="6"/>
    </row>
    <row r="568" spans="1:5" x14ac:dyDescent="0.25">
      <c r="A568" s="6" t="s">
        <v>825</v>
      </c>
      <c r="B568" s="6" t="s">
        <v>538</v>
      </c>
      <c r="C568" s="6"/>
      <c r="D568" s="6"/>
      <c r="E568" s="6"/>
    </row>
    <row r="569" spans="1:5" x14ac:dyDescent="0.25">
      <c r="A569" s="6" t="s">
        <v>134</v>
      </c>
      <c r="B569" s="6" t="s">
        <v>538</v>
      </c>
      <c r="C569" s="6"/>
      <c r="D569" s="6"/>
      <c r="E569" s="6"/>
    </row>
    <row r="570" spans="1:5" x14ac:dyDescent="0.25">
      <c r="A570" s="6" t="s">
        <v>728</v>
      </c>
      <c r="B570" s="6" t="s">
        <v>544</v>
      </c>
      <c r="C570" s="6"/>
      <c r="D570" s="6"/>
      <c r="E570" s="6"/>
    </row>
    <row r="571" spans="1:5" x14ac:dyDescent="0.25">
      <c r="A571" s="6" t="s">
        <v>215</v>
      </c>
      <c r="B571" s="6" t="s">
        <v>581</v>
      </c>
      <c r="C571" s="6"/>
      <c r="D571" s="6"/>
      <c r="E571" s="6"/>
    </row>
    <row r="572" spans="1:5" x14ac:dyDescent="0.25">
      <c r="A572" s="6" t="s">
        <v>731</v>
      </c>
      <c r="B572" s="6" t="s">
        <v>544</v>
      </c>
      <c r="C572" s="6"/>
      <c r="D572" s="6"/>
      <c r="E572" s="6"/>
    </row>
    <row r="573" spans="1:5" x14ac:dyDescent="0.25">
      <c r="A573" s="6" t="s">
        <v>110</v>
      </c>
      <c r="B573" s="6" t="s">
        <v>538</v>
      </c>
      <c r="C573" s="6"/>
      <c r="D573" s="6"/>
      <c r="E573" s="6"/>
    </row>
    <row r="574" spans="1:5" x14ac:dyDescent="0.25">
      <c r="A574" s="6" t="s">
        <v>736</v>
      </c>
      <c r="B574" s="6" t="s">
        <v>544</v>
      </c>
      <c r="C574" s="6"/>
      <c r="D574" s="6"/>
      <c r="E574" s="6"/>
    </row>
    <row r="575" spans="1:5" x14ac:dyDescent="0.25">
      <c r="A575" s="6" t="s">
        <v>178</v>
      </c>
      <c r="B575" s="6" t="s">
        <v>581</v>
      </c>
      <c r="C575" s="6"/>
      <c r="D575" s="6"/>
      <c r="E575" s="6"/>
    </row>
    <row r="576" spans="1:5" x14ac:dyDescent="0.25">
      <c r="A576" s="6" t="s">
        <v>734</v>
      </c>
      <c r="B576" s="6" t="s">
        <v>544</v>
      </c>
      <c r="C576" s="6"/>
      <c r="D576" s="6"/>
      <c r="E576" s="6"/>
    </row>
    <row r="577" spans="1:5" x14ac:dyDescent="0.25">
      <c r="A577" s="6" t="s">
        <v>122</v>
      </c>
      <c r="B577" s="6" t="s">
        <v>538</v>
      </c>
      <c r="C577" s="6"/>
      <c r="D577" s="6"/>
      <c r="E577" s="6"/>
    </row>
    <row r="578" spans="1:5" x14ac:dyDescent="0.25">
      <c r="A578" s="6" t="s">
        <v>751</v>
      </c>
      <c r="B578" s="6" t="s">
        <v>544</v>
      </c>
      <c r="C578" s="6"/>
      <c r="D578" s="6"/>
      <c r="E578" s="6"/>
    </row>
    <row r="579" spans="1:5" x14ac:dyDescent="0.25">
      <c r="A579" s="6" t="s">
        <v>753</v>
      </c>
      <c r="B579" s="6" t="s">
        <v>544</v>
      </c>
      <c r="C579" s="6"/>
      <c r="D579" s="6"/>
      <c r="E579" s="6"/>
    </row>
    <row r="580" spans="1:5" x14ac:dyDescent="0.25">
      <c r="A580" s="6" t="s">
        <v>829</v>
      </c>
      <c r="B580" s="6" t="s">
        <v>581</v>
      </c>
      <c r="C580" s="6"/>
      <c r="D580" s="6"/>
      <c r="E580" s="6"/>
    </row>
    <row r="581" spans="1:5" x14ac:dyDescent="0.25">
      <c r="A581" s="6" t="s">
        <v>138</v>
      </c>
      <c r="B581" s="6" t="s">
        <v>538</v>
      </c>
      <c r="C581" s="6"/>
      <c r="D581" s="6"/>
      <c r="E581" s="6"/>
    </row>
    <row r="582" spans="1:5" x14ac:dyDescent="0.25">
      <c r="A582" s="6" t="s">
        <v>140</v>
      </c>
      <c r="B582" s="6" t="s">
        <v>538</v>
      </c>
      <c r="C582" s="6"/>
      <c r="D582" s="6"/>
      <c r="E582" s="6"/>
    </row>
    <row r="583" spans="1:5" x14ac:dyDescent="0.25">
      <c r="A583" s="6" t="s">
        <v>217</v>
      </c>
      <c r="B583" s="6" t="s">
        <v>581</v>
      </c>
      <c r="C583" s="6"/>
      <c r="D583" s="6"/>
      <c r="E583" s="6"/>
    </row>
    <row r="584" spans="1:5" x14ac:dyDescent="0.25">
      <c r="A584" s="6" t="s">
        <v>219</v>
      </c>
      <c r="B584" s="6" t="s">
        <v>581</v>
      </c>
      <c r="C584" s="6"/>
      <c r="D584" s="6"/>
      <c r="E584" s="6"/>
    </row>
    <row r="585" spans="1:5" x14ac:dyDescent="0.25">
      <c r="A585" s="6" t="s">
        <v>142</v>
      </c>
      <c r="B585" s="6" t="s">
        <v>538</v>
      </c>
      <c r="C585" s="6"/>
      <c r="D585" s="6"/>
      <c r="E585" s="6"/>
    </row>
    <row r="586" spans="1:5" x14ac:dyDescent="0.25">
      <c r="A586" s="6" t="s">
        <v>124</v>
      </c>
      <c r="B586" s="6" t="s">
        <v>538</v>
      </c>
      <c r="C586" s="6"/>
      <c r="D586" s="6"/>
      <c r="E586" s="6"/>
    </row>
    <row r="587" spans="1:5" x14ac:dyDescent="0.25">
      <c r="A587" s="6" t="s">
        <v>127</v>
      </c>
      <c r="B587" s="6" t="s">
        <v>538</v>
      </c>
      <c r="C587" s="6"/>
      <c r="D587" s="6"/>
      <c r="E587" s="6"/>
    </row>
    <row r="588" spans="1:5" x14ac:dyDescent="0.25">
      <c r="A588" s="6" t="s">
        <v>129</v>
      </c>
      <c r="B588" s="6" t="s">
        <v>538</v>
      </c>
      <c r="C588" s="6"/>
      <c r="D588" s="6"/>
      <c r="E588" s="6"/>
    </row>
    <row r="589" spans="1:5" x14ac:dyDescent="0.25">
      <c r="A589" s="6" t="s">
        <v>188</v>
      </c>
      <c r="B589" s="6" t="s">
        <v>538</v>
      </c>
      <c r="C589" s="6"/>
      <c r="D589" s="6"/>
      <c r="E589" s="6"/>
    </row>
    <row r="590" spans="1:5" x14ac:dyDescent="0.25">
      <c r="A590" s="6" t="s">
        <v>190</v>
      </c>
      <c r="B590" s="6" t="s">
        <v>538</v>
      </c>
      <c r="C590" s="6"/>
      <c r="D590" s="6"/>
      <c r="E590" s="6"/>
    </row>
    <row r="591" spans="1:5" x14ac:dyDescent="0.25">
      <c r="A591" s="6" t="s">
        <v>192</v>
      </c>
      <c r="B591" s="6" t="s">
        <v>538</v>
      </c>
      <c r="C591" s="6"/>
      <c r="D591" s="6"/>
      <c r="E591" s="6"/>
    </row>
    <row r="592" spans="1:5" x14ac:dyDescent="0.25">
      <c r="A592" s="6" t="s">
        <v>724</v>
      </c>
      <c r="B592" s="6" t="s">
        <v>691</v>
      </c>
      <c r="C592" s="6" t="s">
        <v>588</v>
      </c>
      <c r="D592" s="6" t="s">
        <v>548</v>
      </c>
      <c r="E592" s="6" t="s">
        <v>1362</v>
      </c>
    </row>
    <row r="593" spans="1:5" x14ac:dyDescent="0.25">
      <c r="A593" s="6" t="s">
        <v>236</v>
      </c>
      <c r="B593" s="6" t="s">
        <v>544</v>
      </c>
      <c r="C593" s="6"/>
      <c r="D593" s="6"/>
      <c r="E593" s="6"/>
    </row>
    <row r="594" spans="1:5" x14ac:dyDescent="0.25">
      <c r="A594" s="6" t="s">
        <v>726</v>
      </c>
      <c r="B594" s="6" t="s">
        <v>691</v>
      </c>
      <c r="C594" s="6" t="s">
        <v>1154</v>
      </c>
      <c r="D594" s="6" t="s">
        <v>541</v>
      </c>
      <c r="E594" s="6" t="s">
        <v>1300</v>
      </c>
    </row>
    <row r="595" spans="1:5" x14ac:dyDescent="0.25">
      <c r="A595" s="6" t="s">
        <v>194</v>
      </c>
      <c r="B595" s="6" t="s">
        <v>538</v>
      </c>
      <c r="C595" s="6"/>
      <c r="D595" s="6"/>
      <c r="E595" s="6"/>
    </row>
    <row r="596" spans="1:5" x14ac:dyDescent="0.25">
      <c r="A596" s="6" t="s">
        <v>238</v>
      </c>
      <c r="B596" s="6" t="s">
        <v>544</v>
      </c>
      <c r="C596" s="6"/>
      <c r="D596" s="6"/>
      <c r="E596" s="6"/>
    </row>
    <row r="597" spans="1:5" x14ac:dyDescent="0.25">
      <c r="A597" s="6" t="s">
        <v>841</v>
      </c>
      <c r="B597" s="6" t="s">
        <v>538</v>
      </c>
      <c r="C597" s="6"/>
      <c r="D597" s="6"/>
      <c r="E597" s="6"/>
    </row>
    <row r="598" spans="1:5" x14ac:dyDescent="0.25">
      <c r="A598" s="6" t="s">
        <v>702</v>
      </c>
      <c r="B598" s="6" t="s">
        <v>691</v>
      </c>
      <c r="C598" s="6"/>
      <c r="D598" s="6"/>
      <c r="E598" s="6"/>
    </row>
    <row r="599" spans="1:5" x14ac:dyDescent="0.25">
      <c r="A599" s="6" t="s">
        <v>835</v>
      </c>
      <c r="B599" s="6" t="s">
        <v>538</v>
      </c>
      <c r="C599" s="6"/>
      <c r="D599" s="6"/>
      <c r="E599" s="6"/>
    </row>
    <row r="600" spans="1:5" x14ac:dyDescent="0.25">
      <c r="A600" s="6" t="s">
        <v>717</v>
      </c>
      <c r="B600" s="6" t="s">
        <v>691</v>
      </c>
      <c r="C600" s="6"/>
      <c r="D600" s="6"/>
      <c r="E600" s="6"/>
    </row>
    <row r="601" spans="1:5" x14ac:dyDescent="0.25">
      <c r="A601" s="6" t="s">
        <v>710</v>
      </c>
      <c r="B601" s="6" t="s">
        <v>691</v>
      </c>
      <c r="C601" s="6"/>
      <c r="D601" s="6"/>
      <c r="E601" s="6"/>
    </row>
    <row r="602" spans="1:5" x14ac:dyDescent="0.25">
      <c r="A602" s="6" t="s">
        <v>838</v>
      </c>
      <c r="B602" s="6" t="s">
        <v>538</v>
      </c>
      <c r="C602" s="6"/>
      <c r="D602" s="6"/>
      <c r="E602" s="6"/>
    </row>
    <row r="603" spans="1:5" x14ac:dyDescent="0.25">
      <c r="A603" s="6" t="s">
        <v>749</v>
      </c>
      <c r="B603" s="6" t="s">
        <v>691</v>
      </c>
      <c r="C603" s="6"/>
      <c r="D603" s="6"/>
      <c r="E603" s="6"/>
    </row>
    <row r="604" spans="1:5" x14ac:dyDescent="0.25">
      <c r="A604" s="6" t="s">
        <v>744</v>
      </c>
      <c r="B604" s="6" t="s">
        <v>691</v>
      </c>
      <c r="C604" s="6"/>
      <c r="D604" s="6"/>
      <c r="E604" s="6"/>
    </row>
    <row r="605" spans="1:5" x14ac:dyDescent="0.25">
      <c r="A605" s="6" t="s">
        <v>740</v>
      </c>
      <c r="B605" s="6" t="s">
        <v>691</v>
      </c>
      <c r="C605" s="6"/>
      <c r="D605" s="6"/>
      <c r="E605" s="6"/>
    </row>
    <row r="606" spans="1:5" x14ac:dyDescent="0.25">
      <c r="A606" s="6" t="s">
        <v>211</v>
      </c>
      <c r="B606" s="6" t="s">
        <v>581</v>
      </c>
      <c r="C606" s="6"/>
      <c r="D606" s="6"/>
      <c r="E606" s="6"/>
    </row>
    <row r="607" spans="1:5" x14ac:dyDescent="0.25">
      <c r="A607" s="6" t="s">
        <v>208</v>
      </c>
      <c r="B607" s="6" t="s">
        <v>581</v>
      </c>
      <c r="C607" s="6"/>
      <c r="D607" s="6"/>
      <c r="E607" s="6"/>
    </row>
    <row r="608" spans="1:5" x14ac:dyDescent="0.25">
      <c r="A608" s="6" t="s">
        <v>213</v>
      </c>
      <c r="B608" s="6" t="s">
        <v>581</v>
      </c>
      <c r="C608" s="6"/>
      <c r="D608" s="6"/>
      <c r="E608" s="6"/>
    </row>
    <row r="609" spans="1:5" x14ac:dyDescent="0.25">
      <c r="A609" s="6" t="s">
        <v>225</v>
      </c>
      <c r="B609" s="6" t="s">
        <v>581</v>
      </c>
      <c r="C609" s="6"/>
      <c r="D609" s="6"/>
      <c r="E609" s="6"/>
    </row>
    <row r="610" spans="1:5" x14ac:dyDescent="0.25">
      <c r="A610" s="6" t="s">
        <v>223</v>
      </c>
      <c r="B610" s="6" t="s">
        <v>581</v>
      </c>
      <c r="C610" s="6"/>
      <c r="D610" s="6"/>
      <c r="E610" s="6"/>
    </row>
    <row r="611" spans="1:5" x14ac:dyDescent="0.25">
      <c r="A611" s="6" t="s">
        <v>757</v>
      </c>
      <c r="B611" s="6" t="s">
        <v>538</v>
      </c>
      <c r="C611" s="6"/>
      <c r="D611" s="6"/>
      <c r="E611" s="6"/>
    </row>
    <row r="612" spans="1:5" x14ac:dyDescent="0.25">
      <c r="A612" s="6" t="s">
        <v>196</v>
      </c>
      <c r="B612" s="6" t="s">
        <v>538</v>
      </c>
      <c r="C612" s="6"/>
      <c r="D612" s="6"/>
      <c r="E612" s="6"/>
    </row>
    <row r="613" spans="1:5" x14ac:dyDescent="0.25">
      <c r="A613" s="6" t="s">
        <v>198</v>
      </c>
      <c r="B613" s="6" t="s">
        <v>538</v>
      </c>
      <c r="C613" s="6"/>
      <c r="D613" s="6"/>
      <c r="E613" s="6"/>
    </row>
    <row r="614" spans="1:5" x14ac:dyDescent="0.25">
      <c r="A614" s="6" t="s">
        <v>714</v>
      </c>
      <c r="B614" s="6" t="s">
        <v>691</v>
      </c>
      <c r="C614" s="6"/>
      <c r="D614" s="6"/>
      <c r="E614" s="6"/>
    </row>
    <row r="615" spans="1:5" x14ac:dyDescent="0.25">
      <c r="A615" s="6" t="s">
        <v>697</v>
      </c>
      <c r="B615" s="6" t="s">
        <v>691</v>
      </c>
      <c r="C615" s="6" t="s">
        <v>588</v>
      </c>
      <c r="D615" s="6" t="s">
        <v>548</v>
      </c>
      <c r="E615" s="6" t="s">
        <v>1317</v>
      </c>
    </row>
    <row r="616" spans="1:5" x14ac:dyDescent="0.25">
      <c r="A616" s="6" t="s">
        <v>240</v>
      </c>
      <c r="B616" s="6" t="s">
        <v>544</v>
      </c>
      <c r="C616" s="6"/>
      <c r="D616" s="6"/>
      <c r="E616" s="6"/>
    </row>
    <row r="617" spans="1:5" x14ac:dyDescent="0.25">
      <c r="A617" s="6" t="s">
        <v>174</v>
      </c>
      <c r="B617" s="6" t="s">
        <v>691</v>
      </c>
      <c r="C617" s="6"/>
      <c r="D617" s="6"/>
      <c r="E617" s="6"/>
    </row>
    <row r="618" spans="1:5" x14ac:dyDescent="0.25">
      <c r="A618" s="6" t="s">
        <v>176</v>
      </c>
      <c r="B618" s="6" t="s">
        <v>538</v>
      </c>
      <c r="C618" s="6"/>
      <c r="D618" s="6"/>
      <c r="E618" s="6"/>
    </row>
    <row r="619" spans="1:5" x14ac:dyDescent="0.25">
      <c r="A619" s="6" t="s">
        <v>242</v>
      </c>
      <c r="B619" s="6" t="s">
        <v>544</v>
      </c>
      <c r="C619" s="6"/>
      <c r="D619" s="6"/>
      <c r="E619" s="6"/>
    </row>
    <row r="620" spans="1:5" x14ac:dyDescent="0.25">
      <c r="A620" s="6" t="s">
        <v>244</v>
      </c>
      <c r="B620" s="6" t="s">
        <v>544</v>
      </c>
      <c r="C620" s="6"/>
      <c r="D620" s="6"/>
      <c r="E620" s="6"/>
    </row>
    <row r="621" spans="1:5" x14ac:dyDescent="0.25">
      <c r="A621" s="6" t="s">
        <v>200</v>
      </c>
      <c r="B621" s="6" t="s">
        <v>538</v>
      </c>
      <c r="C621" s="6"/>
      <c r="D621" s="6"/>
      <c r="E621" s="6"/>
    </row>
    <row r="622" spans="1:5" x14ac:dyDescent="0.25">
      <c r="A622" s="6" t="s">
        <v>246</v>
      </c>
      <c r="B622" s="6" t="s">
        <v>544</v>
      </c>
      <c r="C622" s="6"/>
      <c r="D622" s="6"/>
      <c r="E622" s="6"/>
    </row>
    <row r="623" spans="1:5" x14ac:dyDescent="0.25">
      <c r="A623" s="6" t="s">
        <v>248</v>
      </c>
      <c r="B623" s="6" t="s">
        <v>544</v>
      </c>
      <c r="C623" s="6"/>
      <c r="D623" s="6"/>
      <c r="E623" s="6"/>
    </row>
    <row r="624" spans="1:5" x14ac:dyDescent="0.25">
      <c r="A624" s="6" t="s">
        <v>202</v>
      </c>
      <c r="B624" s="6" t="s">
        <v>538</v>
      </c>
      <c r="C624" s="6"/>
      <c r="D624" s="6"/>
      <c r="E624" s="6"/>
    </row>
    <row r="625" spans="1:5" x14ac:dyDescent="0.25">
      <c r="A625" s="6" t="s">
        <v>204</v>
      </c>
      <c r="B625" s="6" t="s">
        <v>538</v>
      </c>
      <c r="C625" s="6"/>
      <c r="D625" s="6"/>
      <c r="E625" s="6"/>
    </row>
    <row r="626" spans="1:5" x14ac:dyDescent="0.25">
      <c r="A626" s="6" t="s">
        <v>250</v>
      </c>
      <c r="B626" s="6" t="s">
        <v>544</v>
      </c>
      <c r="C626" s="6"/>
      <c r="D626" s="6"/>
      <c r="E626" s="6"/>
    </row>
    <row r="627" spans="1:5" x14ac:dyDescent="0.25">
      <c r="A627" s="6" t="s">
        <v>180</v>
      </c>
      <c r="B627" s="6" t="s">
        <v>544</v>
      </c>
      <c r="C627" s="6"/>
      <c r="D627" s="6"/>
      <c r="E627" s="6"/>
    </row>
    <row r="628" spans="1:5" x14ac:dyDescent="0.25">
      <c r="A628" s="6" t="s">
        <v>182</v>
      </c>
      <c r="B628" s="6" t="s">
        <v>544</v>
      </c>
      <c r="C628" s="6"/>
      <c r="D628" s="6"/>
      <c r="E628" s="6"/>
    </row>
    <row r="629" spans="1:5" x14ac:dyDescent="0.25">
      <c r="A629" s="6" t="s">
        <v>131</v>
      </c>
      <c r="B629" s="6" t="s">
        <v>538</v>
      </c>
      <c r="C629" s="6"/>
      <c r="D629" s="6"/>
      <c r="E629" s="6"/>
    </row>
    <row r="630" spans="1:5" x14ac:dyDescent="0.25">
      <c r="A630" s="6" t="s">
        <v>144</v>
      </c>
      <c r="B630" s="6" t="s">
        <v>538</v>
      </c>
      <c r="C630" s="6"/>
      <c r="D630" s="6"/>
      <c r="E630" s="6"/>
    </row>
    <row r="631" spans="1:5" x14ac:dyDescent="0.25">
      <c r="A631" s="6" t="s">
        <v>278</v>
      </c>
      <c r="B631" s="6" t="s">
        <v>544</v>
      </c>
      <c r="C631" s="6"/>
      <c r="D631" s="6"/>
      <c r="E631" s="6"/>
    </row>
    <row r="632" spans="1:5" x14ac:dyDescent="0.25">
      <c r="A632" s="6" t="s">
        <v>719</v>
      </c>
      <c r="B632" s="6" t="s">
        <v>691</v>
      </c>
      <c r="C632" s="6"/>
      <c r="D632" s="6"/>
      <c r="E632" s="6"/>
    </row>
    <row r="633" spans="1:5" x14ac:dyDescent="0.25">
      <c r="A633" s="6" t="s">
        <v>136</v>
      </c>
      <c r="B633" s="6" t="s">
        <v>538</v>
      </c>
      <c r="C633" s="6"/>
      <c r="D633" s="6"/>
      <c r="E633" s="6"/>
    </row>
    <row r="634" spans="1:5" x14ac:dyDescent="0.25">
      <c r="A634" s="6" t="s">
        <v>221</v>
      </c>
      <c r="B634" s="6" t="s">
        <v>581</v>
      </c>
      <c r="C634" s="6"/>
      <c r="D634" s="6"/>
      <c r="E634" s="6"/>
    </row>
    <row r="635" spans="1:5" x14ac:dyDescent="0.25">
      <c r="A635" s="6" t="s">
        <v>722</v>
      </c>
      <c r="B635" s="6" t="s">
        <v>691</v>
      </c>
      <c r="C635" s="6"/>
      <c r="D635" s="6"/>
      <c r="E635" s="6"/>
    </row>
    <row r="636" spans="1:5" x14ac:dyDescent="0.25">
      <c r="A636" s="6" t="s">
        <v>1079</v>
      </c>
      <c r="B636" s="6" t="s">
        <v>581</v>
      </c>
      <c r="C636" s="6"/>
      <c r="D636" s="6"/>
      <c r="E636" s="6"/>
    </row>
    <row r="637" spans="1:5" x14ac:dyDescent="0.25">
      <c r="A637" s="6" t="s">
        <v>206</v>
      </c>
      <c r="B637" s="6" t="s">
        <v>538</v>
      </c>
      <c r="C637" s="6" t="s">
        <v>587</v>
      </c>
      <c r="D637" s="6" t="s">
        <v>548</v>
      </c>
      <c r="E637" s="6" t="s">
        <v>1170</v>
      </c>
    </row>
    <row r="638" spans="1:5" x14ac:dyDescent="0.25">
      <c r="A638" s="6" t="s">
        <v>760</v>
      </c>
      <c r="B638" s="6" t="s">
        <v>538</v>
      </c>
      <c r="C638" s="6"/>
      <c r="D638" s="6"/>
      <c r="E638" s="6"/>
    </row>
    <row r="639" spans="1:5" x14ac:dyDescent="0.25">
      <c r="A639" s="6" t="s">
        <v>1081</v>
      </c>
      <c r="B639" s="6" t="s">
        <v>538</v>
      </c>
      <c r="C639" s="6"/>
      <c r="D639" s="6"/>
      <c r="E639" s="6"/>
    </row>
    <row r="640" spans="1:5" x14ac:dyDescent="0.25">
      <c r="A640" s="6" t="s">
        <v>1083</v>
      </c>
      <c r="B640" s="6" t="s">
        <v>538</v>
      </c>
      <c r="C640" s="6"/>
      <c r="D640" s="6"/>
      <c r="E640" s="6"/>
    </row>
    <row r="641" spans="1:5" x14ac:dyDescent="0.25">
      <c r="A641" s="6" t="s">
        <v>781</v>
      </c>
      <c r="B641" s="6" t="s">
        <v>538</v>
      </c>
      <c r="C641" s="6"/>
      <c r="D641" s="6"/>
      <c r="E641" s="6"/>
    </row>
    <row r="642" spans="1:5" x14ac:dyDescent="0.25">
      <c r="A642" s="6" t="s">
        <v>227</v>
      </c>
      <c r="B642" s="6" t="s">
        <v>654</v>
      </c>
      <c r="C642" s="6"/>
      <c r="D642" s="6"/>
      <c r="E642" s="6"/>
    </row>
    <row r="643" spans="1:5" x14ac:dyDescent="0.25">
      <c r="A643" s="6" t="s">
        <v>777</v>
      </c>
      <c r="B643" s="6" t="s">
        <v>538</v>
      </c>
      <c r="C643" s="6"/>
      <c r="D643" s="6"/>
      <c r="E643" s="6"/>
    </row>
    <row r="644" spans="1:5" x14ac:dyDescent="0.25">
      <c r="A644" s="6" t="s">
        <v>799</v>
      </c>
      <c r="B644" s="6" t="s">
        <v>538</v>
      </c>
      <c r="C644" s="6"/>
      <c r="D644" s="6"/>
      <c r="E644" s="6"/>
    </row>
    <row r="645" spans="1:5" x14ac:dyDescent="0.25">
      <c r="A645" s="6" t="s">
        <v>801</v>
      </c>
      <c r="B645" s="6" t="s">
        <v>538</v>
      </c>
      <c r="C645" s="6"/>
      <c r="D645" s="6"/>
      <c r="E645" s="6"/>
    </row>
    <row r="646" spans="1:5" x14ac:dyDescent="0.25">
      <c r="A646" s="6" t="s">
        <v>814</v>
      </c>
      <c r="B646" s="6" t="s">
        <v>538</v>
      </c>
      <c r="C646" s="6"/>
      <c r="D646" s="6"/>
      <c r="E646" s="6"/>
    </row>
    <row r="647" spans="1:5" x14ac:dyDescent="0.25">
      <c r="A647" s="6" t="s">
        <v>762</v>
      </c>
      <c r="B647" s="6" t="s">
        <v>538</v>
      </c>
      <c r="C647" s="6"/>
      <c r="D647" s="6"/>
      <c r="E647" s="6"/>
    </row>
    <row r="648" spans="1:5" x14ac:dyDescent="0.25">
      <c r="A648" s="6" t="s">
        <v>810</v>
      </c>
      <c r="B648" s="6" t="s">
        <v>538</v>
      </c>
      <c r="C648" s="6"/>
      <c r="D648" s="6"/>
      <c r="E648" s="6"/>
    </row>
    <row r="649" spans="1:5" x14ac:dyDescent="0.25">
      <c r="A649" s="6" t="s">
        <v>788</v>
      </c>
      <c r="B649" s="6" t="s">
        <v>538</v>
      </c>
      <c r="C649" s="6"/>
      <c r="D649" s="6"/>
      <c r="E649" s="6"/>
    </row>
    <row r="650" spans="1:5" x14ac:dyDescent="0.25">
      <c r="A650" s="6" t="s">
        <v>792</v>
      </c>
      <c r="B650" s="6" t="s">
        <v>538</v>
      </c>
      <c r="C650" s="6"/>
      <c r="D650" s="6"/>
      <c r="E650" s="6"/>
    </row>
    <row r="651" spans="1:5" x14ac:dyDescent="0.25">
      <c r="A651" s="6" t="s">
        <v>229</v>
      </c>
      <c r="B651" s="6" t="s">
        <v>654</v>
      </c>
      <c r="C651" s="6"/>
      <c r="D651" s="6"/>
      <c r="E651" s="6"/>
    </row>
    <row r="652" spans="1:5" x14ac:dyDescent="0.25">
      <c r="A652" s="6" t="s">
        <v>795</v>
      </c>
      <c r="B652" s="6" t="s">
        <v>538</v>
      </c>
      <c r="C652" s="6"/>
      <c r="D652" s="6"/>
      <c r="E652" s="6"/>
    </row>
    <row r="653" spans="1:5" x14ac:dyDescent="0.25">
      <c r="A653" s="6" t="s">
        <v>807</v>
      </c>
      <c r="B653" s="6" t="s">
        <v>538</v>
      </c>
      <c r="C653" s="6"/>
      <c r="D653" s="6"/>
      <c r="E653" s="6"/>
    </row>
    <row r="654" spans="1:5" x14ac:dyDescent="0.25">
      <c r="A654" s="6" t="s">
        <v>772</v>
      </c>
      <c r="B654" s="6" t="s">
        <v>538</v>
      </c>
      <c r="C654" s="6"/>
      <c r="D654" s="6"/>
      <c r="E654" s="6"/>
    </row>
    <row r="655" spans="1:5" x14ac:dyDescent="0.25">
      <c r="A655" s="6" t="s">
        <v>231</v>
      </c>
      <c r="B655" s="6" t="s">
        <v>654</v>
      </c>
      <c r="C655" s="6"/>
      <c r="D655" s="6"/>
      <c r="E655" s="6"/>
    </row>
    <row r="656" spans="1:5" x14ac:dyDescent="0.25">
      <c r="A656" s="6" t="s">
        <v>768</v>
      </c>
      <c r="B656" s="6" t="s">
        <v>538</v>
      </c>
      <c r="C656" s="6"/>
      <c r="D656" s="6"/>
      <c r="E656" s="6"/>
    </row>
    <row r="657" spans="1:5" x14ac:dyDescent="0.25">
      <c r="A657" s="6" t="s">
        <v>784</v>
      </c>
      <c r="B657" s="6" t="s">
        <v>1284</v>
      </c>
      <c r="C657" s="6"/>
      <c r="D657" s="6"/>
      <c r="E657" s="6"/>
    </row>
    <row r="658" spans="1:5" x14ac:dyDescent="0.25">
      <c r="A658" s="6" t="s">
        <v>786</v>
      </c>
      <c r="B658" s="6" t="s">
        <v>538</v>
      </c>
      <c r="C658" s="6"/>
      <c r="D658" s="6"/>
      <c r="E658" s="6"/>
    </row>
    <row r="659" spans="1:5" x14ac:dyDescent="0.25">
      <c r="A659" s="6" t="s">
        <v>233</v>
      </c>
      <c r="B659" s="6" t="s">
        <v>654</v>
      </c>
      <c r="C659" s="6"/>
      <c r="D659" s="6"/>
      <c r="E659" s="6"/>
    </row>
    <row r="660" spans="1:5" x14ac:dyDescent="0.25">
      <c r="A660" s="6" t="s">
        <v>1060</v>
      </c>
      <c r="B660" s="6" t="s">
        <v>654</v>
      </c>
      <c r="C660" s="6"/>
      <c r="D660" s="6"/>
      <c r="E660" s="6"/>
    </row>
    <row r="661" spans="1:5" x14ac:dyDescent="0.25">
      <c r="A661" s="6" t="s">
        <v>1086</v>
      </c>
      <c r="B661" s="6" t="s">
        <v>538</v>
      </c>
      <c r="C661" s="6"/>
      <c r="D661" s="6"/>
      <c r="E661" s="6"/>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V210"/>
  <sheetViews>
    <sheetView topLeftCell="A82" workbookViewId="0">
      <selection activeCell="J80" sqref="J80"/>
    </sheetView>
  </sheetViews>
  <sheetFormatPr defaultColWidth="10.42578125" defaultRowHeight="15" x14ac:dyDescent="0.25"/>
  <cols>
    <col min="1" max="1" width="11.28515625" customWidth="1"/>
    <col min="2" max="2" width="13.5703125" customWidth="1"/>
    <col min="3" max="3" width="10.140625" customWidth="1"/>
    <col min="4" max="4" width="9.28515625" customWidth="1"/>
    <col min="5" max="5" width="10.140625" customWidth="1"/>
    <col min="6" max="6" width="12.28515625" customWidth="1"/>
    <col min="7" max="7" width="13" customWidth="1"/>
    <col min="8" max="8" width="23.85546875" customWidth="1"/>
    <col min="9" max="9" width="10" customWidth="1"/>
    <col min="10" max="10" width="10.7109375" customWidth="1"/>
    <col min="11" max="11" width="13.7109375" customWidth="1"/>
    <col min="12" max="12" width="13.28515625" customWidth="1"/>
    <col min="13" max="20" width="15.7109375" customWidth="1"/>
    <col min="21" max="21" width="2.28515625" customWidth="1"/>
    <col min="22" max="22" width="3.5703125" customWidth="1"/>
    <col min="23" max="142" width="15.7109375" customWidth="1"/>
    <col min="143" max="143" width="10.7109375" customWidth="1"/>
    <col min="144" max="180" width="16.140625" bestFit="1" customWidth="1"/>
    <col min="181" max="181" width="11.28515625" bestFit="1" customWidth="1"/>
  </cols>
  <sheetData>
    <row r="1" spans="1:15" ht="18.75" x14ac:dyDescent="0.3">
      <c r="A1" s="27" t="s">
        <v>1692</v>
      </c>
      <c r="J1" s="27" t="s">
        <v>1711</v>
      </c>
    </row>
    <row r="3" spans="1:15" ht="26.45" customHeight="1" thickBot="1" x14ac:dyDescent="0.3">
      <c r="A3" s="9" t="s">
        <v>1694</v>
      </c>
      <c r="B3" s="9" t="s">
        <v>33</v>
      </c>
      <c r="J3" s="96" t="s">
        <v>1694</v>
      </c>
      <c r="K3" s="29" t="s">
        <v>1695</v>
      </c>
      <c r="L3" s="43" t="s">
        <v>1766</v>
      </c>
    </row>
    <row r="4" spans="1:15" x14ac:dyDescent="0.25">
      <c r="A4" s="9" t="s">
        <v>1693</v>
      </c>
      <c r="B4" s="6" t="s">
        <v>538</v>
      </c>
      <c r="C4" s="6" t="s">
        <v>581</v>
      </c>
      <c r="D4" s="6" t="s">
        <v>654</v>
      </c>
      <c r="E4" s="6" t="s">
        <v>691</v>
      </c>
      <c r="F4" s="6" t="s">
        <v>544</v>
      </c>
      <c r="G4" s="6" t="s">
        <v>31</v>
      </c>
      <c r="J4" s="10" t="s">
        <v>538</v>
      </c>
      <c r="K4" s="11">
        <v>67</v>
      </c>
      <c r="L4" s="51">
        <f>GETPIVOTDATA("CP_PCode",$J$3,"A1_01","KBC")/GETPIVOTDATA("CP_PCode",$J$3)</f>
        <v>0.50757575757575757</v>
      </c>
    </row>
    <row r="5" spans="1:15" x14ac:dyDescent="0.25">
      <c r="A5" s="10" t="s">
        <v>0</v>
      </c>
      <c r="B5" s="11"/>
      <c r="C5" s="11"/>
      <c r="D5" s="11"/>
      <c r="E5" s="11"/>
      <c r="F5" s="11"/>
      <c r="G5" s="11"/>
      <c r="J5" s="10" t="s">
        <v>581</v>
      </c>
      <c r="K5" s="11">
        <v>12</v>
      </c>
      <c r="L5" s="51">
        <f>GETPIVOTDATA("CP_PCode",$J$3,"A1_01","KMSS-BMO")/GETPIVOTDATA("CP_PCode",$J$3)</f>
        <v>9.0909090909090912E-2</v>
      </c>
    </row>
    <row r="6" spans="1:15" x14ac:dyDescent="0.25">
      <c r="A6" s="12" t="s">
        <v>7</v>
      </c>
      <c r="B6" s="11">
        <v>4</v>
      </c>
      <c r="C6" s="11">
        <v>2</v>
      </c>
      <c r="D6" s="11"/>
      <c r="E6" s="11"/>
      <c r="F6" s="11">
        <v>4</v>
      </c>
      <c r="G6" s="11">
        <v>10</v>
      </c>
      <c r="J6" s="10" t="s">
        <v>654</v>
      </c>
      <c r="K6" s="11">
        <v>5</v>
      </c>
      <c r="L6" s="51">
        <f>GETPIVOTDATA("CP_PCode",$J$3,"A1_01","KMSS-LSO")/GETPIVOTDATA("CP_PCode",$J$3)</f>
        <v>3.787878787878788E-2</v>
      </c>
    </row>
    <row r="7" spans="1:15" x14ac:dyDescent="0.25">
      <c r="A7" s="12" t="s">
        <v>6</v>
      </c>
      <c r="B7" s="11">
        <v>1</v>
      </c>
      <c r="C7" s="11"/>
      <c r="D7" s="11"/>
      <c r="E7" s="11">
        <v>2</v>
      </c>
      <c r="F7" s="11">
        <v>2</v>
      </c>
      <c r="G7" s="11">
        <v>5</v>
      </c>
      <c r="J7" s="10" t="s">
        <v>691</v>
      </c>
      <c r="K7" s="11">
        <v>16</v>
      </c>
      <c r="L7" s="51">
        <f>GETPIVOTDATA("CP_PCode",$J$3,"A1_01","KMSS-MYT")/GETPIVOTDATA("CP_PCode",$J$3)</f>
        <v>0.12121212121212122</v>
      </c>
    </row>
    <row r="8" spans="1:15" x14ac:dyDescent="0.25">
      <c r="A8" s="12" t="s">
        <v>13</v>
      </c>
      <c r="B8" s="11">
        <v>8</v>
      </c>
      <c r="C8" s="11"/>
      <c r="D8" s="11"/>
      <c r="E8" s="11">
        <v>2</v>
      </c>
      <c r="F8" s="11">
        <v>10</v>
      </c>
      <c r="G8" s="11">
        <v>20</v>
      </c>
      <c r="J8" s="10" t="s">
        <v>544</v>
      </c>
      <c r="K8" s="11">
        <v>32</v>
      </c>
      <c r="L8" s="51">
        <f>GETPIVOTDATA("CP_PCode",$J$3,"A1_01","SHALOM")/GETPIVOTDATA("CP_PCode",$J$3)</f>
        <v>0.24242424242424243</v>
      </c>
    </row>
    <row r="9" spans="1:15" x14ac:dyDescent="0.25">
      <c r="A9" s="12" t="s">
        <v>9</v>
      </c>
      <c r="B9" s="11">
        <v>4</v>
      </c>
      <c r="C9" s="11">
        <v>5</v>
      </c>
      <c r="D9" s="11"/>
      <c r="E9" s="11"/>
      <c r="F9" s="11"/>
      <c r="G9" s="11">
        <v>9</v>
      </c>
      <c r="J9" s="10" t="s">
        <v>31</v>
      </c>
      <c r="K9" s="11">
        <v>132</v>
      </c>
      <c r="L9" s="51">
        <f>SUM(L4:L8)</f>
        <v>1</v>
      </c>
    </row>
    <row r="10" spans="1:15" x14ac:dyDescent="0.25">
      <c r="A10" s="12" t="s">
        <v>11</v>
      </c>
      <c r="B10" s="11">
        <v>3</v>
      </c>
      <c r="C10" s="11"/>
      <c r="D10" s="11"/>
      <c r="E10" s="11"/>
      <c r="F10" s="11"/>
      <c r="G10" s="11">
        <v>3</v>
      </c>
      <c r="L10" s="6"/>
    </row>
    <row r="11" spans="1:15" x14ac:dyDescent="0.25">
      <c r="A11" s="12" t="s">
        <v>12</v>
      </c>
      <c r="B11" s="11">
        <v>1</v>
      </c>
      <c r="C11" s="11"/>
      <c r="D11" s="11"/>
      <c r="E11" s="11">
        <v>1</v>
      </c>
      <c r="F11" s="11"/>
      <c r="G11" s="11">
        <v>2</v>
      </c>
      <c r="O11" s="82">
        <f>SUM(L4:L8)</f>
        <v>1</v>
      </c>
    </row>
    <row r="12" spans="1:15" x14ac:dyDescent="0.25">
      <c r="A12" s="12" t="s">
        <v>8</v>
      </c>
      <c r="B12" s="11">
        <v>5</v>
      </c>
      <c r="C12" s="11">
        <v>4</v>
      </c>
      <c r="D12" s="11"/>
      <c r="E12" s="11">
        <v>3</v>
      </c>
      <c r="F12" s="11">
        <v>2</v>
      </c>
      <c r="G12" s="11">
        <v>14</v>
      </c>
    </row>
    <row r="13" spans="1:15" ht="18.75" x14ac:dyDescent="0.3">
      <c r="A13" s="12" t="s">
        <v>4</v>
      </c>
      <c r="B13" s="11">
        <v>15</v>
      </c>
      <c r="C13" s="11"/>
      <c r="D13" s="11"/>
      <c r="E13" s="11">
        <v>3</v>
      </c>
      <c r="F13" s="11">
        <v>6</v>
      </c>
      <c r="G13" s="11">
        <v>24</v>
      </c>
      <c r="J13" s="27" t="s">
        <v>2929</v>
      </c>
      <c r="L13" s="6"/>
      <c r="M13" s="6"/>
      <c r="N13" s="6"/>
    </row>
    <row r="14" spans="1:15" x14ac:dyDescent="0.25">
      <c r="A14" s="12" t="s">
        <v>10</v>
      </c>
      <c r="B14" s="11">
        <v>1</v>
      </c>
      <c r="C14" s="11">
        <v>1</v>
      </c>
      <c r="D14" s="11"/>
      <c r="E14" s="11"/>
      <c r="F14" s="11"/>
      <c r="G14" s="11">
        <v>2</v>
      </c>
      <c r="L14" s="6"/>
    </row>
    <row r="15" spans="1:15" x14ac:dyDescent="0.25">
      <c r="A15" s="12" t="s">
        <v>5</v>
      </c>
      <c r="B15" s="11">
        <v>8</v>
      </c>
      <c r="C15" s="11"/>
      <c r="D15" s="11"/>
      <c r="E15" s="11">
        <v>5</v>
      </c>
      <c r="F15" s="11">
        <v>8</v>
      </c>
      <c r="G15" s="11">
        <v>21</v>
      </c>
      <c r="J15" s="9" t="s">
        <v>853</v>
      </c>
      <c r="K15" s="6" t="s">
        <v>870</v>
      </c>
      <c r="L15" s="6"/>
    </row>
    <row r="16" spans="1:15" x14ac:dyDescent="0.25">
      <c r="A16" s="12" t="s">
        <v>937</v>
      </c>
      <c r="B16" s="11">
        <v>1</v>
      </c>
      <c r="C16" s="11"/>
      <c r="D16" s="11"/>
      <c r="E16" s="11"/>
      <c r="F16" s="11"/>
      <c r="G16" s="11">
        <v>1</v>
      </c>
      <c r="L16" s="6"/>
    </row>
    <row r="17" spans="1:17" x14ac:dyDescent="0.25">
      <c r="A17" s="10" t="s">
        <v>3</v>
      </c>
      <c r="B17" s="11"/>
      <c r="C17" s="11"/>
      <c r="D17" s="11"/>
      <c r="E17" s="11"/>
      <c r="F17" s="11"/>
      <c r="G17" s="11"/>
      <c r="J17" s="9" t="s">
        <v>2930</v>
      </c>
      <c r="K17" s="81" t="s">
        <v>2925</v>
      </c>
      <c r="L17" s="71"/>
      <c r="M17" s="92" t="s">
        <v>1882</v>
      </c>
      <c r="N17" s="92" t="s">
        <v>1894</v>
      </c>
    </row>
    <row r="18" spans="1:17" x14ac:dyDescent="0.25">
      <c r="A18" s="12" t="s">
        <v>15</v>
      </c>
      <c r="B18" s="11">
        <v>6</v>
      </c>
      <c r="C18" s="11"/>
      <c r="D18" s="11">
        <v>2</v>
      </c>
      <c r="E18" s="11"/>
      <c r="F18" s="11"/>
      <c r="G18" s="11">
        <v>8</v>
      </c>
      <c r="J18" s="10" t="s">
        <v>963</v>
      </c>
      <c r="K18" s="11">
        <v>2</v>
      </c>
      <c r="L18" s="6"/>
      <c r="M18" t="s">
        <v>2926</v>
      </c>
      <c r="N18" s="93">
        <v>132</v>
      </c>
    </row>
    <row r="19" spans="1:17" ht="15.75" thickBot="1" x14ac:dyDescent="0.3">
      <c r="A19" s="12" t="s">
        <v>16</v>
      </c>
      <c r="B19" s="11">
        <v>1</v>
      </c>
      <c r="C19" s="11"/>
      <c r="D19" s="11">
        <v>1</v>
      </c>
      <c r="E19" s="11"/>
      <c r="F19" s="11"/>
      <c r="G19" s="11">
        <v>2</v>
      </c>
      <c r="J19" s="89" t="s">
        <v>85</v>
      </c>
      <c r="K19" s="90">
        <v>137</v>
      </c>
      <c r="L19" s="6"/>
      <c r="M19" t="s">
        <v>2927</v>
      </c>
      <c r="N19">
        <v>5</v>
      </c>
      <c r="P19" s="6"/>
      <c r="Q19" s="6"/>
    </row>
    <row r="20" spans="1:17" ht="15.75" thickTop="1" x14ac:dyDescent="0.25">
      <c r="A20" s="12" t="s">
        <v>17</v>
      </c>
      <c r="B20" s="11">
        <v>3</v>
      </c>
      <c r="C20" s="11"/>
      <c r="D20" s="11">
        <v>1</v>
      </c>
      <c r="E20" s="11"/>
      <c r="F20" s="11"/>
      <c r="G20" s="11">
        <v>4</v>
      </c>
      <c r="J20" s="10" t="s">
        <v>1803</v>
      </c>
      <c r="K20" s="11">
        <v>27</v>
      </c>
      <c r="L20" s="6"/>
      <c r="M20" s="94" t="s">
        <v>2928</v>
      </c>
      <c r="N20" s="95">
        <v>137</v>
      </c>
      <c r="P20" s="10"/>
      <c r="Q20" s="90"/>
    </row>
    <row r="21" spans="1:17" x14ac:dyDescent="0.25">
      <c r="A21" s="12" t="s">
        <v>14</v>
      </c>
      <c r="B21" s="11">
        <v>4</v>
      </c>
      <c r="C21" s="11"/>
      <c r="D21" s="11">
        <v>1</v>
      </c>
      <c r="E21" s="11"/>
      <c r="F21" s="11"/>
      <c r="G21" s="11">
        <v>5</v>
      </c>
      <c r="J21" s="10" t="s">
        <v>1827</v>
      </c>
      <c r="K21" s="11">
        <v>1</v>
      </c>
      <c r="L21" s="6"/>
      <c r="M21" s="10"/>
      <c r="N21" s="6"/>
      <c r="P21" s="10"/>
      <c r="Q21" s="91"/>
    </row>
    <row r="22" spans="1:17" x14ac:dyDescent="0.25">
      <c r="A22" s="12" t="s">
        <v>18</v>
      </c>
      <c r="B22" s="11">
        <v>1</v>
      </c>
      <c r="C22" s="11"/>
      <c r="D22" s="11"/>
      <c r="E22" s="11"/>
      <c r="F22" s="11"/>
      <c r="G22" s="11">
        <v>1</v>
      </c>
      <c r="J22" s="10" t="s">
        <v>31</v>
      </c>
      <c r="K22" s="11">
        <v>167</v>
      </c>
      <c r="L22" s="6"/>
      <c r="M22" s="10"/>
      <c r="N22" s="6"/>
      <c r="P22" s="10"/>
      <c r="Q22" s="11"/>
    </row>
    <row r="23" spans="1:17" x14ac:dyDescent="0.25">
      <c r="A23" s="12" t="s">
        <v>1084</v>
      </c>
      <c r="B23" s="11">
        <v>1</v>
      </c>
      <c r="C23" s="11"/>
      <c r="D23" s="11"/>
      <c r="E23" s="11"/>
      <c r="F23" s="11"/>
      <c r="G23" s="11">
        <v>1</v>
      </c>
      <c r="L23" s="6"/>
      <c r="M23" s="10"/>
      <c r="N23" s="6"/>
    </row>
    <row r="24" spans="1:17" x14ac:dyDescent="0.25">
      <c r="A24" s="10" t="s">
        <v>31</v>
      </c>
      <c r="B24" s="11">
        <v>67</v>
      </c>
      <c r="C24" s="11">
        <v>12</v>
      </c>
      <c r="D24" s="11">
        <v>5</v>
      </c>
      <c r="E24" s="11">
        <v>16</v>
      </c>
      <c r="F24" s="11">
        <v>32</v>
      </c>
      <c r="G24" s="11">
        <v>132</v>
      </c>
    </row>
    <row r="26" spans="1:17" s="6" customFormat="1" ht="18.75" x14ac:dyDescent="0.3">
      <c r="A26" s="27" t="s">
        <v>1710</v>
      </c>
    </row>
    <row r="27" spans="1:17" s="6" customFormat="1" x14ac:dyDescent="0.25"/>
    <row r="28" spans="1:17" ht="81" customHeight="1" thickBot="1" x14ac:dyDescent="0.3">
      <c r="A28" s="97" t="s">
        <v>84</v>
      </c>
      <c r="B28" s="98" t="s">
        <v>1696</v>
      </c>
      <c r="C28" s="40" t="s">
        <v>1699</v>
      </c>
      <c r="D28" s="40" t="s">
        <v>1697</v>
      </c>
      <c r="E28" s="40" t="s">
        <v>1698</v>
      </c>
      <c r="F28" s="40" t="s">
        <v>1704</v>
      </c>
      <c r="G28" s="99" t="s">
        <v>1703</v>
      </c>
      <c r="H28" s="43" t="s">
        <v>1702</v>
      </c>
      <c r="L28" s="6"/>
      <c r="M28" s="29"/>
      <c r="N28" s="29"/>
    </row>
    <row r="29" spans="1:17" x14ac:dyDescent="0.25">
      <c r="A29" s="10" t="s">
        <v>7</v>
      </c>
      <c r="B29" s="11">
        <v>10</v>
      </c>
      <c r="C29" s="11">
        <v>7315</v>
      </c>
      <c r="D29" s="11">
        <v>7207</v>
      </c>
      <c r="E29" s="11">
        <v>7062</v>
      </c>
      <c r="F29" s="11">
        <v>472</v>
      </c>
      <c r="G29" s="11">
        <v>113</v>
      </c>
      <c r="H29" s="42">
        <f>GETPIVOTDATA("Individuals registered",$A$28,"Township","Bhamo")-GETPIVOTDATA("Individuals living",$A$28,"Township","Bhamo")</f>
        <v>145</v>
      </c>
      <c r="L29" s="10"/>
      <c r="M29" s="11"/>
      <c r="N29" s="11"/>
    </row>
    <row r="30" spans="1:17" x14ac:dyDescent="0.25">
      <c r="A30" s="10" t="s">
        <v>6</v>
      </c>
      <c r="B30" s="11">
        <v>5</v>
      </c>
      <c r="C30" s="11">
        <v>2537</v>
      </c>
      <c r="D30" s="11">
        <v>2570</v>
      </c>
      <c r="E30" s="11">
        <v>2171</v>
      </c>
      <c r="F30" s="11">
        <v>16</v>
      </c>
      <c r="G30" s="11">
        <v>124</v>
      </c>
      <c r="H30" s="42">
        <f>GETPIVOTDATA("Individuals registered",$A$28,"Township","Chipwi")-GETPIVOTDATA("Individuals living",$A$28,"Township","Chipwi")</f>
        <v>399</v>
      </c>
      <c r="L30" s="10"/>
      <c r="M30" s="11"/>
      <c r="N30" s="11"/>
    </row>
    <row r="31" spans="1:17" x14ac:dyDescent="0.25">
      <c r="A31" s="10" t="s">
        <v>13</v>
      </c>
      <c r="B31" s="11">
        <v>20</v>
      </c>
      <c r="C31" s="11">
        <v>3661</v>
      </c>
      <c r="D31" s="11">
        <v>3490</v>
      </c>
      <c r="E31" s="11">
        <v>3245</v>
      </c>
      <c r="F31" s="11">
        <v>155</v>
      </c>
      <c r="G31" s="11">
        <v>20</v>
      </c>
      <c r="H31" s="42">
        <f>GETPIVOTDATA("Individuals registered",$A$28,"Township","Hpakant")-GETPIVOTDATA("Individuals living",$A$28,"Township","Hpakant")</f>
        <v>245</v>
      </c>
      <c r="L31" s="10"/>
      <c r="M31" s="11"/>
      <c r="N31" s="11"/>
    </row>
    <row r="32" spans="1:17" x14ac:dyDescent="0.25">
      <c r="A32" s="10" t="s">
        <v>15</v>
      </c>
      <c r="B32" s="11">
        <v>8</v>
      </c>
      <c r="C32" s="11">
        <v>2789</v>
      </c>
      <c r="D32" s="11">
        <v>2731</v>
      </c>
      <c r="E32" s="11">
        <v>2839</v>
      </c>
      <c r="F32" s="11">
        <v>140</v>
      </c>
      <c r="G32" s="11"/>
      <c r="H32" s="42">
        <f>GETPIVOTDATA("Individuals registered",$A$28,"Township","Kutkai")-GETPIVOTDATA("Individuals living",$A$28,"Township","Kutkai")</f>
        <v>-108</v>
      </c>
      <c r="L32" s="10"/>
      <c r="M32" s="11"/>
      <c r="N32" s="11"/>
    </row>
    <row r="33" spans="1:14" x14ac:dyDescent="0.25">
      <c r="A33" s="10" t="s">
        <v>9</v>
      </c>
      <c r="B33" s="11">
        <v>9</v>
      </c>
      <c r="C33" s="11">
        <v>11173</v>
      </c>
      <c r="D33" s="11">
        <v>11240</v>
      </c>
      <c r="E33" s="11">
        <v>11248</v>
      </c>
      <c r="F33" s="11">
        <v>134</v>
      </c>
      <c r="G33" s="11">
        <v>30</v>
      </c>
      <c r="H33" s="42">
        <f>GETPIVOTDATA("Individuals registered",$A$28,"Township","Mansi")-GETPIVOTDATA("Individuals living",$A$28,"Township","Mansi")</f>
        <v>-8</v>
      </c>
      <c r="L33" s="10"/>
      <c r="M33" s="11"/>
      <c r="N33" s="11"/>
    </row>
    <row r="34" spans="1:14" x14ac:dyDescent="0.25">
      <c r="A34" s="10" t="s">
        <v>16</v>
      </c>
      <c r="B34" s="11">
        <v>2</v>
      </c>
      <c r="C34" s="11">
        <v>355</v>
      </c>
      <c r="D34" s="11">
        <v>187</v>
      </c>
      <c r="E34" s="11">
        <v>338</v>
      </c>
      <c r="F34" s="11">
        <v>15</v>
      </c>
      <c r="G34" s="11">
        <v>2</v>
      </c>
      <c r="H34" s="42">
        <f>GETPIVOTDATA("Individuals registered",$A$28,"Township","Manton")-GETPIVOTDATA("Individuals living",$A$28,"Township","Manton")</f>
        <v>-151</v>
      </c>
      <c r="L34" s="10"/>
      <c r="M34" s="11"/>
      <c r="N34" s="11"/>
    </row>
    <row r="35" spans="1:14" x14ac:dyDescent="0.25">
      <c r="A35" s="10" t="s">
        <v>11</v>
      </c>
      <c r="B35" s="11">
        <v>3</v>
      </c>
      <c r="C35" s="11">
        <v>169</v>
      </c>
      <c r="D35" s="11">
        <v>190</v>
      </c>
      <c r="E35" s="11">
        <v>192</v>
      </c>
      <c r="F35" s="11">
        <v>3</v>
      </c>
      <c r="G35" s="11"/>
      <c r="H35" s="42">
        <f>GETPIVOTDATA("Individuals registered",$A$28,"Township","Mogaung")-GETPIVOTDATA("Individuals living",$A$28,"Township","Mogaung")</f>
        <v>-2</v>
      </c>
      <c r="L35" s="10"/>
      <c r="M35" s="11"/>
      <c r="N35" s="11"/>
    </row>
    <row r="36" spans="1:14" x14ac:dyDescent="0.25">
      <c r="A36" s="10" t="s">
        <v>12</v>
      </c>
      <c r="B36" s="11">
        <v>2</v>
      </c>
      <c r="C36" s="11">
        <v>167</v>
      </c>
      <c r="D36" s="11">
        <v>155</v>
      </c>
      <c r="E36" s="11">
        <v>156</v>
      </c>
      <c r="F36" s="11">
        <v>2</v>
      </c>
      <c r="G36" s="11">
        <v>5</v>
      </c>
      <c r="H36" s="42">
        <f>GETPIVOTDATA("Individuals registered",$A$28,"Township","Mohnyin")-GETPIVOTDATA("Individuals living",$A$28,"Township","Mohnyin")</f>
        <v>-1</v>
      </c>
      <c r="L36" s="10"/>
      <c r="M36" s="11"/>
      <c r="N36" s="11"/>
    </row>
    <row r="37" spans="1:14" x14ac:dyDescent="0.25">
      <c r="A37" s="10" t="s">
        <v>8</v>
      </c>
      <c r="B37" s="11">
        <v>14</v>
      </c>
      <c r="C37" s="11">
        <v>22677</v>
      </c>
      <c r="D37" s="11">
        <v>22840</v>
      </c>
      <c r="E37" s="11">
        <v>22953</v>
      </c>
      <c r="F37" s="11">
        <v>206</v>
      </c>
      <c r="G37" s="11">
        <v>1534</v>
      </c>
      <c r="H37" s="42">
        <f>GETPIVOTDATA("Individuals registered",$A$28,"Township","Momauk")-GETPIVOTDATA("Individuals living",$A$28,"Township","Momauk")</f>
        <v>-113</v>
      </c>
      <c r="L37" s="10"/>
      <c r="M37" s="11"/>
      <c r="N37" s="11"/>
    </row>
    <row r="38" spans="1:14" x14ac:dyDescent="0.25">
      <c r="A38" s="10" t="s">
        <v>17</v>
      </c>
      <c r="B38" s="11">
        <v>4</v>
      </c>
      <c r="C38" s="11">
        <v>648</v>
      </c>
      <c r="D38" s="11">
        <v>464</v>
      </c>
      <c r="E38" s="11">
        <v>464</v>
      </c>
      <c r="F38" s="11">
        <v>2</v>
      </c>
      <c r="G38" s="11">
        <v>2</v>
      </c>
      <c r="H38" s="42">
        <f>GETPIVOTDATA("Individuals registered",$A$28,"Township","Muse")-GETPIVOTDATA("Individuals living",$A$28,"Township","Muse")</f>
        <v>0</v>
      </c>
      <c r="L38" s="10"/>
      <c r="M38" s="11"/>
      <c r="N38" s="11"/>
    </row>
    <row r="39" spans="1:14" x14ac:dyDescent="0.25">
      <c r="A39" s="10" t="s">
        <v>4</v>
      </c>
      <c r="B39" s="11">
        <v>24</v>
      </c>
      <c r="C39" s="11">
        <v>6936</v>
      </c>
      <c r="D39" s="11">
        <v>6927</v>
      </c>
      <c r="E39" s="11">
        <v>6173</v>
      </c>
      <c r="F39" s="11">
        <v>109</v>
      </c>
      <c r="G39" s="11">
        <v>875</v>
      </c>
      <c r="H39" s="42">
        <f>GETPIVOTDATA("Individuals registered",$A$28,"Township","Myitkyina")-GETPIVOTDATA("Individuals living",$A$28,"Township","Myitkyina")</f>
        <v>754</v>
      </c>
      <c r="L39" s="10"/>
      <c r="M39" s="11"/>
      <c r="N39" s="11"/>
    </row>
    <row r="40" spans="1:14" x14ac:dyDescent="0.25">
      <c r="A40" s="10" t="s">
        <v>14</v>
      </c>
      <c r="B40" s="11">
        <v>5</v>
      </c>
      <c r="C40" s="11">
        <v>1822</v>
      </c>
      <c r="D40" s="11">
        <v>1840</v>
      </c>
      <c r="E40" s="11">
        <v>1840</v>
      </c>
      <c r="F40" s="11">
        <v>6</v>
      </c>
      <c r="G40" s="11"/>
      <c r="H40" s="42">
        <f>GETPIVOTDATA("Individuals registered",$A$28,"Township","Namhkan")-GETPIVOTDATA("Individuals living",$A$28,"Township","Namhkan")</f>
        <v>0</v>
      </c>
      <c r="L40" s="10"/>
      <c r="M40" s="11"/>
      <c r="N40" s="11"/>
    </row>
    <row r="41" spans="1:14" x14ac:dyDescent="0.25">
      <c r="A41" s="10" t="s">
        <v>18</v>
      </c>
      <c r="B41" s="11">
        <v>1</v>
      </c>
      <c r="C41" s="11">
        <v>52</v>
      </c>
      <c r="D41" s="11">
        <v>44</v>
      </c>
      <c r="E41" s="11">
        <v>44</v>
      </c>
      <c r="F41" s="11"/>
      <c r="G41" s="11"/>
      <c r="H41" s="42">
        <f>GETPIVOTDATA("Individuals registered",$A$28,"Township","Namtu")-GETPIVOTDATA("Individuals living",$A$28,"Township","Namtu")</f>
        <v>0</v>
      </c>
      <c r="L41" s="10"/>
      <c r="M41" s="11"/>
      <c r="N41" s="11"/>
    </row>
    <row r="42" spans="1:14" x14ac:dyDescent="0.25">
      <c r="A42" s="10" t="s">
        <v>10</v>
      </c>
      <c r="B42" s="11">
        <v>2</v>
      </c>
      <c r="C42" s="11">
        <v>486</v>
      </c>
      <c r="D42" s="11">
        <v>501</v>
      </c>
      <c r="E42" s="11">
        <v>408</v>
      </c>
      <c r="F42" s="11">
        <v>88</v>
      </c>
      <c r="G42" s="11">
        <v>42</v>
      </c>
      <c r="H42" s="42">
        <f>GETPIVOTDATA("Individuals registered",$A$28,"Township","Shwegu")-GETPIVOTDATA("Individuals living",$A$28,"Township","Shwegu")</f>
        <v>93</v>
      </c>
      <c r="L42" s="10"/>
      <c r="M42" s="11"/>
      <c r="N42" s="11"/>
    </row>
    <row r="43" spans="1:14" x14ac:dyDescent="0.25">
      <c r="A43" s="10" t="s">
        <v>5</v>
      </c>
      <c r="B43" s="11">
        <v>21</v>
      </c>
      <c r="C43" s="11">
        <v>22998</v>
      </c>
      <c r="D43" s="11">
        <v>22022</v>
      </c>
      <c r="E43" s="11">
        <v>21311</v>
      </c>
      <c r="F43" s="11">
        <v>387</v>
      </c>
      <c r="G43" s="11">
        <v>1229</v>
      </c>
      <c r="H43" s="42">
        <f>GETPIVOTDATA("Individuals registered",$A$28,"Township","Waingmaw")-GETPIVOTDATA("Individuals living",$A$28,"Township","Waingmaw")</f>
        <v>711</v>
      </c>
      <c r="L43" s="10"/>
      <c r="M43" s="11"/>
      <c r="N43" s="11"/>
    </row>
    <row r="44" spans="1:14" x14ac:dyDescent="0.25">
      <c r="A44" s="10" t="s">
        <v>937</v>
      </c>
      <c r="B44" s="11">
        <v>1</v>
      </c>
      <c r="C44" s="11">
        <v>400</v>
      </c>
      <c r="D44" s="11">
        <v>228</v>
      </c>
      <c r="E44" s="11">
        <v>228</v>
      </c>
      <c r="F44" s="11">
        <v>6</v>
      </c>
      <c r="G44" s="11">
        <v>34</v>
      </c>
      <c r="H44" s="42">
        <f>GETPIVOTDATA("Individuals registered",$A$28,"Township","Puta-O")-GETPIVOTDATA("Individuals living",$A$28,"Township","Puta-O")</f>
        <v>0</v>
      </c>
      <c r="L44" s="10"/>
      <c r="M44" s="11"/>
      <c r="N44" s="11"/>
    </row>
    <row r="45" spans="1:14" x14ac:dyDescent="0.25">
      <c r="A45" s="10" t="s">
        <v>1084</v>
      </c>
      <c r="B45" s="11">
        <v>1</v>
      </c>
      <c r="C45" s="11">
        <v>273</v>
      </c>
      <c r="D45" s="11">
        <v>208</v>
      </c>
      <c r="E45" s="11">
        <v>208</v>
      </c>
      <c r="F45" s="11">
        <v>1</v>
      </c>
      <c r="G45" s="11"/>
      <c r="H45" s="42">
        <f>GETPIVOTDATA("Individuals registered",$A$28,"Township","Hseni")-GETPIVOTDATA("Individuals living",$A$28,"Township","Hseni")</f>
        <v>0</v>
      </c>
      <c r="L45" s="10"/>
      <c r="M45" s="11"/>
      <c r="N45" s="11"/>
    </row>
    <row r="46" spans="1:14" x14ac:dyDescent="0.25">
      <c r="A46" s="10" t="s">
        <v>31</v>
      </c>
      <c r="B46" s="11">
        <v>132</v>
      </c>
      <c r="C46" s="11">
        <v>84458</v>
      </c>
      <c r="D46" s="11">
        <v>82844</v>
      </c>
      <c r="E46" s="11">
        <v>80880</v>
      </c>
      <c r="F46" s="11">
        <v>1742</v>
      </c>
      <c r="G46" s="11">
        <v>4010</v>
      </c>
      <c r="H46" s="41">
        <f>GETPIVOTDATA("Individuals registered",$A$28)-GETPIVOTDATA("Individuals living",$A$28)</f>
        <v>1964</v>
      </c>
      <c r="L46" s="10"/>
      <c r="M46" s="11"/>
      <c r="N46" s="11"/>
    </row>
    <row r="48" spans="1:14" s="6" customFormat="1" ht="28.5" customHeight="1" x14ac:dyDescent="0.25">
      <c r="A48" s="111" t="s">
        <v>1707</v>
      </c>
      <c r="B48" s="111"/>
      <c r="C48" s="34">
        <f>GETPIVOTDATA("Individuals Cluster",$A$28)-GETPIVOTDATA("Individuals registered",$A$28)</f>
        <v>1614</v>
      </c>
    </row>
    <row r="49" spans="1:6" s="6" customFormat="1" ht="39.75" customHeight="1" x14ac:dyDescent="0.25">
      <c r="A49" s="111" t="s">
        <v>1708</v>
      </c>
      <c r="B49" s="111"/>
      <c r="C49" s="34">
        <f>GETPIVOTDATA("Individuals registered",$A$28)-GETPIVOTDATA("Individuals living",$A$28)</f>
        <v>1964</v>
      </c>
    </row>
    <row r="50" spans="1:6" s="6" customFormat="1" x14ac:dyDescent="0.25">
      <c r="A50"/>
      <c r="B50"/>
      <c r="C50"/>
      <c r="D50"/>
      <c r="E50"/>
      <c r="F50"/>
    </row>
    <row r="51" spans="1:6" s="6" customFormat="1" ht="18.75" x14ac:dyDescent="0.3">
      <c r="A51" s="36" t="s">
        <v>1712</v>
      </c>
      <c r="B51" s="36"/>
    </row>
    <row r="52" spans="1:6" ht="61.5" customHeight="1" x14ac:dyDescent="0.25">
      <c r="A52" s="35" t="s">
        <v>1709</v>
      </c>
      <c r="B52" s="6" t="s">
        <v>1705</v>
      </c>
    </row>
    <row r="54" spans="1:6" x14ac:dyDescent="0.25">
      <c r="A54" s="9" t="s">
        <v>1706</v>
      </c>
      <c r="B54" s="13" t="s">
        <v>1713</v>
      </c>
    </row>
    <row r="55" spans="1:6" x14ac:dyDescent="0.25">
      <c r="A55" s="10" t="s">
        <v>7</v>
      </c>
      <c r="B55" s="11"/>
    </row>
    <row r="56" spans="1:6" x14ac:dyDescent="0.25">
      <c r="A56" s="12" t="s">
        <v>730</v>
      </c>
      <c r="B56" s="11">
        <v>13</v>
      </c>
    </row>
    <row r="57" spans="1:6" x14ac:dyDescent="0.25">
      <c r="A57" s="12" t="s">
        <v>130</v>
      </c>
      <c r="B57" s="11">
        <v>25</v>
      </c>
    </row>
    <row r="58" spans="1:6" x14ac:dyDescent="0.25">
      <c r="A58" s="10" t="s">
        <v>13</v>
      </c>
      <c r="B58" s="11"/>
    </row>
    <row r="59" spans="1:6" x14ac:dyDescent="0.25">
      <c r="A59" s="12" t="s">
        <v>249</v>
      </c>
      <c r="B59" s="11">
        <v>55</v>
      </c>
    </row>
    <row r="60" spans="1:6" x14ac:dyDescent="0.25">
      <c r="A60" s="10" t="s">
        <v>15</v>
      </c>
      <c r="B60" s="11"/>
    </row>
    <row r="61" spans="1:6" x14ac:dyDescent="0.25">
      <c r="A61" s="12" t="s">
        <v>234</v>
      </c>
      <c r="B61" s="11">
        <v>2</v>
      </c>
    </row>
    <row r="62" spans="1:6" x14ac:dyDescent="0.25">
      <c r="A62" s="10" t="s">
        <v>9</v>
      </c>
      <c r="B62" s="11"/>
    </row>
    <row r="63" spans="1:6" x14ac:dyDescent="0.25">
      <c r="A63" s="12" t="s">
        <v>1077</v>
      </c>
      <c r="B63" s="11">
        <v>300</v>
      </c>
    </row>
    <row r="64" spans="1:6" x14ac:dyDescent="0.25">
      <c r="A64" s="10" t="s">
        <v>4</v>
      </c>
      <c r="B64" s="11"/>
    </row>
    <row r="65" spans="1:22" x14ac:dyDescent="0.25">
      <c r="A65" s="12" t="s">
        <v>167</v>
      </c>
      <c r="B65" s="11">
        <v>60</v>
      </c>
    </row>
    <row r="66" spans="1:22" x14ac:dyDescent="0.25">
      <c r="A66" s="12" t="s">
        <v>101</v>
      </c>
      <c r="B66" s="11">
        <v>10</v>
      </c>
    </row>
    <row r="67" spans="1:22" x14ac:dyDescent="0.25">
      <c r="A67" s="10" t="s">
        <v>5</v>
      </c>
      <c r="B67" s="11"/>
    </row>
    <row r="68" spans="1:22" x14ac:dyDescent="0.25">
      <c r="A68" s="12" t="s">
        <v>257</v>
      </c>
      <c r="B68" s="11">
        <v>420</v>
      </c>
    </row>
    <row r="69" spans="1:22" x14ac:dyDescent="0.25">
      <c r="A69" s="12" t="s">
        <v>259</v>
      </c>
      <c r="B69" s="11">
        <v>5</v>
      </c>
    </row>
    <row r="70" spans="1:22" x14ac:dyDescent="0.25">
      <c r="A70" s="12" t="s">
        <v>819</v>
      </c>
      <c r="B70" s="11">
        <v>45</v>
      </c>
    </row>
    <row r="71" spans="1:22" x14ac:dyDescent="0.25">
      <c r="A71" s="10" t="s">
        <v>31</v>
      </c>
      <c r="B71" s="11">
        <v>935</v>
      </c>
    </row>
    <row r="74" spans="1:22" ht="18.75" x14ac:dyDescent="0.3">
      <c r="A74" s="27" t="s">
        <v>1762</v>
      </c>
      <c r="G74" s="27" t="s">
        <v>1767</v>
      </c>
    </row>
    <row r="75" spans="1:22" x14ac:dyDescent="0.25">
      <c r="U75" s="9" t="s">
        <v>1717</v>
      </c>
      <c r="V75" s="6" t="s">
        <v>1705</v>
      </c>
    </row>
    <row r="76" spans="1:22" x14ac:dyDescent="0.25">
      <c r="A76" s="6"/>
      <c r="B76" s="6"/>
    </row>
    <row r="77" spans="1:22" x14ac:dyDescent="0.25">
      <c r="A77" s="9" t="s">
        <v>1765</v>
      </c>
      <c r="B77" s="9" t="s">
        <v>33</v>
      </c>
      <c r="E77" s="112" t="s">
        <v>1768</v>
      </c>
      <c r="G77" s="9" t="s">
        <v>1761</v>
      </c>
      <c r="H77" s="6" t="s">
        <v>1695</v>
      </c>
      <c r="I77" s="39" t="s">
        <v>1766</v>
      </c>
      <c r="U77" s="9" t="s">
        <v>1706</v>
      </c>
      <c r="V77" s="13" t="s">
        <v>1761</v>
      </c>
    </row>
    <row r="78" spans="1:22" ht="15.75" thickBot="1" x14ac:dyDescent="0.3">
      <c r="A78" s="9" t="s">
        <v>1706</v>
      </c>
      <c r="B78" s="6" t="s">
        <v>548</v>
      </c>
      <c r="C78" s="6" t="s">
        <v>541</v>
      </c>
      <c r="D78" s="6" t="s">
        <v>31</v>
      </c>
      <c r="E78" s="113"/>
      <c r="G78" s="10">
        <v>1</v>
      </c>
      <c r="H78" s="11">
        <v>76</v>
      </c>
      <c r="I78" s="38">
        <v>0.5757575757575758</v>
      </c>
      <c r="U78" s="10" t="s">
        <v>96</v>
      </c>
      <c r="V78" s="11">
        <v>2</v>
      </c>
    </row>
    <row r="79" spans="1:22" x14ac:dyDescent="0.25">
      <c r="A79" s="10" t="s">
        <v>1381</v>
      </c>
      <c r="B79" s="11"/>
      <c r="C79" s="11">
        <v>1</v>
      </c>
      <c r="D79" s="11">
        <v>1</v>
      </c>
      <c r="E79" s="49">
        <f>GETPIVOTDATA("CampName",$A$77,"Key informant","Authority")/GETPIVOTDATA("CampName",$A$77)</f>
        <v>4.0650406504065045E-3</v>
      </c>
      <c r="G79" s="10">
        <v>2</v>
      </c>
      <c r="H79" s="11">
        <v>22</v>
      </c>
      <c r="I79" s="38">
        <v>0.16666666666666666</v>
      </c>
      <c r="U79" s="10" t="s">
        <v>102</v>
      </c>
      <c r="V79" s="11">
        <v>2</v>
      </c>
    </row>
    <row r="80" spans="1:22" x14ac:dyDescent="0.25">
      <c r="A80" s="10" t="s">
        <v>540</v>
      </c>
      <c r="B80" s="11">
        <v>18</v>
      </c>
      <c r="C80" s="11">
        <v>97</v>
      </c>
      <c r="D80" s="11">
        <v>115</v>
      </c>
      <c r="E80" s="50">
        <f>GETPIVOTDATA("CampName",$A$77,"Key informant","Camp Manager")/GETPIVOTDATA("CampName",$A$77)</f>
        <v>0.46747967479674796</v>
      </c>
      <c r="G80" s="10">
        <v>3</v>
      </c>
      <c r="H80" s="11">
        <v>15</v>
      </c>
      <c r="I80" s="38">
        <v>0.11363636363636363</v>
      </c>
      <c r="U80" s="10" t="s">
        <v>105</v>
      </c>
      <c r="V80" s="11">
        <v>1</v>
      </c>
    </row>
    <row r="81" spans="1:22" x14ac:dyDescent="0.25">
      <c r="A81" s="10" t="s">
        <v>587</v>
      </c>
      <c r="B81" s="11">
        <v>16</v>
      </c>
      <c r="C81" s="11">
        <v>15</v>
      </c>
      <c r="D81" s="11">
        <v>31</v>
      </c>
      <c r="E81" s="50">
        <f>GETPIVOTDATA("CampName",$A$77,"Key informant","Camp Resident")/GETPIVOTDATA("CampName",$A$77)</f>
        <v>0.12601626016260162</v>
      </c>
      <c r="G81" s="10">
        <v>4</v>
      </c>
      <c r="H81" s="11">
        <v>14</v>
      </c>
      <c r="I81" s="38">
        <v>0.10606060606060606</v>
      </c>
      <c r="U81" s="10" t="s">
        <v>107</v>
      </c>
      <c r="V81" s="11">
        <v>2</v>
      </c>
    </row>
    <row r="82" spans="1:22" x14ac:dyDescent="0.25">
      <c r="A82" s="10" t="s">
        <v>588</v>
      </c>
      <c r="B82" s="11">
        <v>40</v>
      </c>
      <c r="C82" s="11">
        <v>43</v>
      </c>
      <c r="D82" s="11">
        <v>83</v>
      </c>
      <c r="E82" s="50">
        <f>GETPIVOTDATA("CampName",$A$77,"Key informant","Committee Member")/GETPIVOTDATA("CampName",$A$77)</f>
        <v>0.33739837398373984</v>
      </c>
      <c r="G82" s="10">
        <v>5</v>
      </c>
      <c r="H82" s="11">
        <v>5</v>
      </c>
      <c r="I82" s="38">
        <v>3.787878787878788E-2</v>
      </c>
      <c r="U82" s="10" t="s">
        <v>154</v>
      </c>
      <c r="V82" s="11">
        <v>1</v>
      </c>
    </row>
    <row r="83" spans="1:22" x14ac:dyDescent="0.25">
      <c r="A83" s="10" t="s">
        <v>1228</v>
      </c>
      <c r="B83" s="11">
        <v>2</v>
      </c>
      <c r="C83" s="11"/>
      <c r="D83" s="11">
        <v>2</v>
      </c>
      <c r="E83" s="50">
        <f>GETPIVOTDATA("CampName",$A$77,"Key informant","Doctor/Nurse/Midwife")/GETPIVOTDATA("CampName",$A$77)</f>
        <v>8.130081300813009E-3</v>
      </c>
      <c r="G83" s="10" t="s">
        <v>31</v>
      </c>
      <c r="H83" s="11">
        <v>132</v>
      </c>
      <c r="I83" s="38">
        <v>1</v>
      </c>
      <c r="U83" s="10" t="s">
        <v>156</v>
      </c>
      <c r="V83" s="11">
        <v>2</v>
      </c>
    </row>
    <row r="84" spans="1:22" x14ac:dyDescent="0.25">
      <c r="A84" s="10" t="s">
        <v>1</v>
      </c>
      <c r="B84" s="11">
        <v>3</v>
      </c>
      <c r="C84" s="11"/>
      <c r="D84" s="11">
        <v>3</v>
      </c>
      <c r="E84" s="50">
        <f>GETPIVOTDATA("CampName",$A$77,"Key informant","Other")/GETPIVOTDATA("CampName",$A$77)</f>
        <v>1.2195121951219513E-2</v>
      </c>
      <c r="U84" s="10" t="s">
        <v>252</v>
      </c>
      <c r="V84" s="11">
        <v>4</v>
      </c>
    </row>
    <row r="85" spans="1:22" x14ac:dyDescent="0.25">
      <c r="A85" s="10" t="s">
        <v>1154</v>
      </c>
      <c r="B85" s="11">
        <v>2</v>
      </c>
      <c r="C85" s="11">
        <v>7</v>
      </c>
      <c r="D85" s="11">
        <v>9</v>
      </c>
      <c r="E85" s="50">
        <f>GETPIVOTDATA("CampName",$A$77,"Key informant","Religious leader")/GETPIVOTDATA("CampName",$A$77)</f>
        <v>3.6585365853658534E-2</v>
      </c>
      <c r="U85" s="10" t="s">
        <v>146</v>
      </c>
      <c r="V85" s="11">
        <v>1</v>
      </c>
    </row>
    <row r="86" spans="1:22" x14ac:dyDescent="0.25">
      <c r="A86" s="10" t="s">
        <v>1380</v>
      </c>
      <c r="B86" s="11">
        <v>1</v>
      </c>
      <c r="C86" s="11"/>
      <c r="D86" s="11">
        <v>1</v>
      </c>
      <c r="E86" s="50">
        <f>GETPIVOTDATA("CampName",$A$77,"Key informant","Teacher")/GETPIVOTDATA("CampName",$A$77)</f>
        <v>4.0650406504065045E-3</v>
      </c>
      <c r="U86" s="10" t="s">
        <v>148</v>
      </c>
      <c r="V86" s="11">
        <v>3</v>
      </c>
    </row>
    <row r="87" spans="1:22" x14ac:dyDescent="0.25">
      <c r="A87" s="10" t="s">
        <v>34</v>
      </c>
      <c r="B87" s="11"/>
      <c r="C87" s="11">
        <v>1</v>
      </c>
      <c r="D87" s="11">
        <v>1</v>
      </c>
      <c r="E87" s="50">
        <f>GETPIVOTDATA("CampName",$A$77,"Key informant",)/GETPIVOTDATA("CampName",$A$77)</f>
        <v>4.0650406504065045E-3</v>
      </c>
      <c r="U87" s="10" t="s">
        <v>150</v>
      </c>
      <c r="V87" s="11">
        <v>1</v>
      </c>
    </row>
    <row r="88" spans="1:22" x14ac:dyDescent="0.25">
      <c r="A88" s="10" t="s">
        <v>31</v>
      </c>
      <c r="B88" s="11">
        <v>82</v>
      </c>
      <c r="C88" s="11">
        <v>164</v>
      </c>
      <c r="D88" s="11">
        <v>246</v>
      </c>
      <c r="E88" s="50">
        <f>SUM(E79:E87)</f>
        <v>1</v>
      </c>
      <c r="U88" s="10" t="s">
        <v>152</v>
      </c>
      <c r="V88" s="11">
        <v>1</v>
      </c>
    </row>
    <row r="89" spans="1:22" ht="15.75" thickBot="1" x14ac:dyDescent="0.3">
      <c r="A89" s="44" t="s">
        <v>1768</v>
      </c>
      <c r="B89" s="50">
        <f>GETPIVOTDATA("CampName",$A$77,"Gender","Female")/GETPIVOTDATA("CampName",$A$77)</f>
        <v>0.33333333333333331</v>
      </c>
      <c r="C89" s="50">
        <f>GETPIVOTDATA("CampName",$A$77,"Gender","Male")/GETPIVOTDATA("CampName",$A$77)</f>
        <v>0.66666666666666663</v>
      </c>
      <c r="D89" s="50">
        <f>SUM(B89:C89)</f>
        <v>1</v>
      </c>
      <c r="U89" s="10" t="s">
        <v>158</v>
      </c>
      <c r="V89" s="11">
        <v>1</v>
      </c>
    </row>
    <row r="90" spans="1:22" x14ac:dyDescent="0.25">
      <c r="U90" s="10" t="s">
        <v>160</v>
      </c>
      <c r="V90" s="11">
        <v>1</v>
      </c>
    </row>
    <row r="91" spans="1:22" x14ac:dyDescent="0.25">
      <c r="U91" s="10" t="s">
        <v>162</v>
      </c>
      <c r="V91" s="11">
        <v>1</v>
      </c>
    </row>
    <row r="92" spans="1:22" ht="21" x14ac:dyDescent="0.35">
      <c r="A92" s="37" t="s">
        <v>2919</v>
      </c>
      <c r="U92" s="10" t="s">
        <v>164</v>
      </c>
      <c r="V92" s="11">
        <v>1</v>
      </c>
    </row>
    <row r="93" spans="1:22" ht="15.75" thickBot="1" x14ac:dyDescent="0.3">
      <c r="U93" s="10" t="s">
        <v>166</v>
      </c>
      <c r="V93" s="11">
        <v>1</v>
      </c>
    </row>
    <row r="94" spans="1:22" ht="60" x14ac:dyDescent="0.25">
      <c r="A94" s="80" t="s">
        <v>1890</v>
      </c>
      <c r="B94" s="79" t="s">
        <v>1894</v>
      </c>
      <c r="U94" s="10" t="s">
        <v>168</v>
      </c>
      <c r="V94" s="11">
        <v>3</v>
      </c>
    </row>
    <row r="95" spans="1:22" ht="30" x14ac:dyDescent="0.25">
      <c r="A95" s="78" t="s">
        <v>1891</v>
      </c>
      <c r="B95" s="76">
        <v>52</v>
      </c>
      <c r="U95" s="10" t="s">
        <v>689</v>
      </c>
      <c r="V95" s="11">
        <v>3</v>
      </c>
    </row>
    <row r="96" spans="1:22" ht="90" x14ac:dyDescent="0.25">
      <c r="A96" s="78" t="s">
        <v>1892</v>
      </c>
      <c r="B96" s="76">
        <v>50</v>
      </c>
      <c r="U96" s="10" t="s">
        <v>264</v>
      </c>
      <c r="V96" s="11">
        <v>1</v>
      </c>
    </row>
    <row r="97" spans="1:22" ht="30" x14ac:dyDescent="0.25">
      <c r="A97" s="78" t="s">
        <v>1893</v>
      </c>
      <c r="B97" s="76">
        <v>30</v>
      </c>
      <c r="U97" s="10" t="s">
        <v>266</v>
      </c>
      <c r="V97" s="11">
        <v>1</v>
      </c>
    </row>
    <row r="98" spans="1:22" ht="15.75" thickBot="1" x14ac:dyDescent="0.3">
      <c r="A98" s="75" t="s">
        <v>108</v>
      </c>
      <c r="B98" s="77">
        <f>SUM(B95:B97)</f>
        <v>132</v>
      </c>
      <c r="U98" s="10" t="s">
        <v>254</v>
      </c>
      <c r="V98" s="11">
        <v>2</v>
      </c>
    </row>
    <row r="99" spans="1:22" x14ac:dyDescent="0.25">
      <c r="U99" s="10" t="s">
        <v>833</v>
      </c>
      <c r="V99" s="11">
        <v>1</v>
      </c>
    </row>
    <row r="100" spans="1:22" ht="28.9" customHeight="1" x14ac:dyDescent="0.25">
      <c r="A100" s="114" t="s">
        <v>2920</v>
      </c>
      <c r="B100" s="114"/>
      <c r="U100" s="10" t="s">
        <v>693</v>
      </c>
      <c r="V100" s="11">
        <v>3</v>
      </c>
    </row>
    <row r="101" spans="1:22" x14ac:dyDescent="0.25">
      <c r="U101" s="10" t="s">
        <v>170</v>
      </c>
      <c r="V101" s="11">
        <v>1</v>
      </c>
    </row>
    <row r="102" spans="1:22" x14ac:dyDescent="0.25">
      <c r="U102" s="10" t="s">
        <v>256</v>
      </c>
      <c r="V102" s="11">
        <v>2</v>
      </c>
    </row>
    <row r="103" spans="1:22" x14ac:dyDescent="0.25">
      <c r="U103" s="10" t="s">
        <v>172</v>
      </c>
      <c r="V103" s="11">
        <v>1</v>
      </c>
    </row>
    <row r="104" spans="1:22" x14ac:dyDescent="0.25">
      <c r="U104" s="10" t="s">
        <v>268</v>
      </c>
      <c r="V104" s="11">
        <v>1</v>
      </c>
    </row>
    <row r="105" spans="1:22" x14ac:dyDescent="0.25">
      <c r="U105" s="10" t="s">
        <v>847</v>
      </c>
      <c r="V105" s="11">
        <v>5</v>
      </c>
    </row>
    <row r="106" spans="1:22" x14ac:dyDescent="0.25">
      <c r="U106" s="10" t="s">
        <v>270</v>
      </c>
      <c r="V106" s="11">
        <v>2</v>
      </c>
    </row>
    <row r="107" spans="1:22" x14ac:dyDescent="0.25">
      <c r="U107" s="10" t="s">
        <v>258</v>
      </c>
      <c r="V107" s="11">
        <v>2</v>
      </c>
    </row>
    <row r="108" spans="1:22" x14ac:dyDescent="0.25">
      <c r="U108" s="10" t="s">
        <v>260</v>
      </c>
      <c r="V108" s="11">
        <v>4</v>
      </c>
    </row>
    <row r="109" spans="1:22" x14ac:dyDescent="0.25">
      <c r="U109" s="10" t="s">
        <v>272</v>
      </c>
      <c r="V109" s="11">
        <v>1</v>
      </c>
    </row>
    <row r="110" spans="1:22" x14ac:dyDescent="0.25">
      <c r="U110" s="10" t="s">
        <v>262</v>
      </c>
      <c r="V110" s="11">
        <v>3</v>
      </c>
    </row>
    <row r="111" spans="1:22" x14ac:dyDescent="0.25">
      <c r="U111" s="10" t="s">
        <v>274</v>
      </c>
      <c r="V111" s="11">
        <v>1</v>
      </c>
    </row>
    <row r="112" spans="1:22" x14ac:dyDescent="0.25">
      <c r="U112" s="10" t="s">
        <v>184</v>
      </c>
      <c r="V112" s="11">
        <v>4</v>
      </c>
    </row>
    <row r="113" spans="21:22" x14ac:dyDescent="0.25">
      <c r="U113" s="10" t="s">
        <v>186</v>
      </c>
      <c r="V113" s="11">
        <v>1</v>
      </c>
    </row>
    <row r="114" spans="21:22" x14ac:dyDescent="0.25">
      <c r="U114" s="10" t="s">
        <v>820</v>
      </c>
      <c r="V114" s="11">
        <v>1</v>
      </c>
    </row>
    <row r="115" spans="21:22" x14ac:dyDescent="0.25">
      <c r="U115" s="10" t="s">
        <v>276</v>
      </c>
      <c r="V115" s="11">
        <v>3</v>
      </c>
    </row>
    <row r="116" spans="21:22" x14ac:dyDescent="0.25">
      <c r="U116" s="10" t="s">
        <v>825</v>
      </c>
      <c r="V116" s="11">
        <v>1</v>
      </c>
    </row>
    <row r="117" spans="21:22" x14ac:dyDescent="0.25">
      <c r="U117" s="10" t="s">
        <v>134</v>
      </c>
      <c r="V117" s="11">
        <v>1</v>
      </c>
    </row>
    <row r="118" spans="21:22" x14ac:dyDescent="0.25">
      <c r="U118" s="10" t="s">
        <v>728</v>
      </c>
      <c r="V118" s="11">
        <v>1</v>
      </c>
    </row>
    <row r="119" spans="21:22" x14ac:dyDescent="0.25">
      <c r="U119" s="10" t="s">
        <v>215</v>
      </c>
      <c r="V119" s="11">
        <v>1</v>
      </c>
    </row>
    <row r="120" spans="21:22" x14ac:dyDescent="0.25">
      <c r="U120" s="10" t="s">
        <v>731</v>
      </c>
      <c r="V120" s="11">
        <v>1</v>
      </c>
    </row>
    <row r="121" spans="21:22" x14ac:dyDescent="0.25">
      <c r="U121" s="10" t="s">
        <v>110</v>
      </c>
      <c r="V121" s="11">
        <v>1</v>
      </c>
    </row>
    <row r="122" spans="21:22" x14ac:dyDescent="0.25">
      <c r="U122" s="10" t="s">
        <v>736</v>
      </c>
      <c r="V122" s="11">
        <v>1</v>
      </c>
    </row>
    <row r="123" spans="21:22" x14ac:dyDescent="0.25">
      <c r="U123" s="10" t="s">
        <v>178</v>
      </c>
      <c r="V123" s="11">
        <v>1</v>
      </c>
    </row>
    <row r="124" spans="21:22" x14ac:dyDescent="0.25">
      <c r="U124" s="10" t="s">
        <v>734</v>
      </c>
      <c r="V124" s="11">
        <v>1</v>
      </c>
    </row>
    <row r="125" spans="21:22" x14ac:dyDescent="0.25">
      <c r="U125" s="10" t="s">
        <v>122</v>
      </c>
      <c r="V125" s="11">
        <v>3</v>
      </c>
    </row>
    <row r="126" spans="21:22" x14ac:dyDescent="0.25">
      <c r="U126" s="10" t="s">
        <v>751</v>
      </c>
      <c r="V126" s="11">
        <v>2</v>
      </c>
    </row>
    <row r="127" spans="21:22" x14ac:dyDescent="0.25">
      <c r="U127" s="10" t="s">
        <v>753</v>
      </c>
      <c r="V127" s="11">
        <v>2</v>
      </c>
    </row>
    <row r="128" spans="21:22" x14ac:dyDescent="0.25">
      <c r="U128" s="10" t="s">
        <v>829</v>
      </c>
      <c r="V128" s="11">
        <v>1</v>
      </c>
    </row>
    <row r="129" spans="21:22" x14ac:dyDescent="0.25">
      <c r="U129" s="10" t="s">
        <v>138</v>
      </c>
      <c r="V129" s="11">
        <v>1</v>
      </c>
    </row>
    <row r="130" spans="21:22" x14ac:dyDescent="0.25">
      <c r="U130" s="10" t="s">
        <v>140</v>
      </c>
      <c r="V130" s="11">
        <v>1</v>
      </c>
    </row>
    <row r="131" spans="21:22" x14ac:dyDescent="0.25">
      <c r="U131" s="10" t="s">
        <v>217</v>
      </c>
      <c r="V131" s="11">
        <v>1</v>
      </c>
    </row>
    <row r="132" spans="21:22" x14ac:dyDescent="0.25">
      <c r="U132" s="10" t="s">
        <v>219</v>
      </c>
      <c r="V132" s="11">
        <v>1</v>
      </c>
    </row>
    <row r="133" spans="21:22" x14ac:dyDescent="0.25">
      <c r="U133" s="10" t="s">
        <v>142</v>
      </c>
      <c r="V133" s="11">
        <v>1</v>
      </c>
    </row>
    <row r="134" spans="21:22" x14ac:dyDescent="0.25">
      <c r="U134" s="10" t="s">
        <v>124</v>
      </c>
      <c r="V134" s="11">
        <v>1</v>
      </c>
    </row>
    <row r="135" spans="21:22" x14ac:dyDescent="0.25">
      <c r="U135" s="10" t="s">
        <v>127</v>
      </c>
      <c r="V135" s="11">
        <v>1</v>
      </c>
    </row>
    <row r="136" spans="21:22" x14ac:dyDescent="0.25">
      <c r="U136" s="10" t="s">
        <v>129</v>
      </c>
      <c r="V136" s="11">
        <v>1</v>
      </c>
    </row>
    <row r="137" spans="21:22" x14ac:dyDescent="0.25">
      <c r="U137" s="10" t="s">
        <v>188</v>
      </c>
      <c r="V137" s="11">
        <v>1</v>
      </c>
    </row>
    <row r="138" spans="21:22" x14ac:dyDescent="0.25">
      <c r="U138" s="10" t="s">
        <v>190</v>
      </c>
      <c r="V138" s="11">
        <v>1</v>
      </c>
    </row>
    <row r="139" spans="21:22" x14ac:dyDescent="0.25">
      <c r="U139" s="10" t="s">
        <v>192</v>
      </c>
      <c r="V139" s="11">
        <v>1</v>
      </c>
    </row>
    <row r="140" spans="21:22" x14ac:dyDescent="0.25">
      <c r="U140" s="10" t="s">
        <v>724</v>
      </c>
      <c r="V140" s="11">
        <v>5</v>
      </c>
    </row>
    <row r="141" spans="21:22" x14ac:dyDescent="0.25">
      <c r="U141" s="10" t="s">
        <v>236</v>
      </c>
      <c r="V141" s="11">
        <v>2</v>
      </c>
    </row>
    <row r="142" spans="21:22" x14ac:dyDescent="0.25">
      <c r="U142" s="10" t="s">
        <v>726</v>
      </c>
      <c r="V142" s="11">
        <v>5</v>
      </c>
    </row>
    <row r="143" spans="21:22" x14ac:dyDescent="0.25">
      <c r="U143" s="10" t="s">
        <v>194</v>
      </c>
      <c r="V143" s="11">
        <v>3</v>
      </c>
    </row>
    <row r="144" spans="21:22" x14ac:dyDescent="0.25">
      <c r="U144" s="10" t="s">
        <v>238</v>
      </c>
      <c r="V144" s="11">
        <v>2</v>
      </c>
    </row>
    <row r="145" spans="21:22" x14ac:dyDescent="0.25">
      <c r="U145" s="10" t="s">
        <v>841</v>
      </c>
      <c r="V145" s="11">
        <v>1</v>
      </c>
    </row>
    <row r="146" spans="21:22" x14ac:dyDescent="0.25">
      <c r="U146" s="10" t="s">
        <v>702</v>
      </c>
      <c r="V146" s="11">
        <v>3</v>
      </c>
    </row>
    <row r="147" spans="21:22" x14ac:dyDescent="0.25">
      <c r="U147" s="10" t="s">
        <v>835</v>
      </c>
      <c r="V147" s="11">
        <v>1</v>
      </c>
    </row>
    <row r="148" spans="21:22" x14ac:dyDescent="0.25">
      <c r="U148" s="10" t="s">
        <v>717</v>
      </c>
      <c r="V148" s="11">
        <v>4</v>
      </c>
    </row>
    <row r="149" spans="21:22" x14ac:dyDescent="0.25">
      <c r="U149" s="10" t="s">
        <v>710</v>
      </c>
      <c r="V149" s="11">
        <v>4</v>
      </c>
    </row>
    <row r="150" spans="21:22" x14ac:dyDescent="0.25">
      <c r="U150" s="10" t="s">
        <v>838</v>
      </c>
      <c r="V150" s="11">
        <v>1</v>
      </c>
    </row>
    <row r="151" spans="21:22" x14ac:dyDescent="0.25">
      <c r="U151" s="10" t="s">
        <v>749</v>
      </c>
      <c r="V151" s="11">
        <v>4</v>
      </c>
    </row>
    <row r="152" spans="21:22" x14ac:dyDescent="0.25">
      <c r="U152" s="10" t="s">
        <v>744</v>
      </c>
      <c r="V152" s="11">
        <v>4</v>
      </c>
    </row>
    <row r="153" spans="21:22" x14ac:dyDescent="0.25">
      <c r="U153" s="10" t="s">
        <v>740</v>
      </c>
      <c r="V153" s="11">
        <v>4</v>
      </c>
    </row>
    <row r="154" spans="21:22" x14ac:dyDescent="0.25">
      <c r="U154" s="10" t="s">
        <v>211</v>
      </c>
      <c r="V154" s="11">
        <v>1</v>
      </c>
    </row>
    <row r="155" spans="21:22" x14ac:dyDescent="0.25">
      <c r="U155" s="10" t="s">
        <v>208</v>
      </c>
      <c r="V155" s="11">
        <v>1</v>
      </c>
    </row>
    <row r="156" spans="21:22" x14ac:dyDescent="0.25">
      <c r="U156" s="10" t="s">
        <v>213</v>
      </c>
      <c r="V156" s="11">
        <v>2</v>
      </c>
    </row>
    <row r="157" spans="21:22" x14ac:dyDescent="0.25">
      <c r="U157" s="10" t="s">
        <v>225</v>
      </c>
      <c r="V157" s="11">
        <v>1</v>
      </c>
    </row>
    <row r="158" spans="21:22" x14ac:dyDescent="0.25">
      <c r="U158" s="10" t="s">
        <v>223</v>
      </c>
      <c r="V158" s="11">
        <v>1</v>
      </c>
    </row>
    <row r="159" spans="21:22" x14ac:dyDescent="0.25">
      <c r="U159" s="10" t="s">
        <v>757</v>
      </c>
      <c r="V159" s="11">
        <v>1</v>
      </c>
    </row>
    <row r="160" spans="21:22" x14ac:dyDescent="0.25">
      <c r="U160" s="10" t="s">
        <v>196</v>
      </c>
      <c r="V160" s="11">
        <v>1</v>
      </c>
    </row>
    <row r="161" spans="21:22" x14ac:dyDescent="0.25">
      <c r="U161" s="10" t="s">
        <v>198</v>
      </c>
      <c r="V161" s="11">
        <v>1</v>
      </c>
    </row>
    <row r="162" spans="21:22" x14ac:dyDescent="0.25">
      <c r="U162" s="10" t="s">
        <v>714</v>
      </c>
      <c r="V162" s="11">
        <v>4</v>
      </c>
    </row>
    <row r="163" spans="21:22" x14ac:dyDescent="0.25">
      <c r="U163" s="10" t="s">
        <v>697</v>
      </c>
      <c r="V163" s="11">
        <v>5</v>
      </c>
    </row>
    <row r="164" spans="21:22" x14ac:dyDescent="0.25">
      <c r="U164" s="10" t="s">
        <v>240</v>
      </c>
      <c r="V164" s="11">
        <v>3</v>
      </c>
    </row>
    <row r="165" spans="21:22" x14ac:dyDescent="0.25">
      <c r="U165" s="10" t="s">
        <v>174</v>
      </c>
      <c r="V165" s="11">
        <v>3</v>
      </c>
    </row>
    <row r="166" spans="21:22" x14ac:dyDescent="0.25">
      <c r="U166" s="10" t="s">
        <v>176</v>
      </c>
      <c r="V166" s="11">
        <v>3</v>
      </c>
    </row>
    <row r="167" spans="21:22" x14ac:dyDescent="0.25">
      <c r="U167" s="10" t="s">
        <v>242</v>
      </c>
      <c r="V167" s="11">
        <v>2</v>
      </c>
    </row>
    <row r="168" spans="21:22" x14ac:dyDescent="0.25">
      <c r="U168" s="10" t="s">
        <v>244</v>
      </c>
      <c r="V168" s="11">
        <v>2</v>
      </c>
    </row>
    <row r="169" spans="21:22" x14ac:dyDescent="0.25">
      <c r="U169" s="10" t="s">
        <v>200</v>
      </c>
      <c r="V169" s="11">
        <v>3</v>
      </c>
    </row>
    <row r="170" spans="21:22" x14ac:dyDescent="0.25">
      <c r="U170" s="10" t="s">
        <v>246</v>
      </c>
      <c r="V170" s="11">
        <v>2</v>
      </c>
    </row>
    <row r="171" spans="21:22" x14ac:dyDescent="0.25">
      <c r="U171" s="10" t="s">
        <v>248</v>
      </c>
      <c r="V171" s="11">
        <v>2</v>
      </c>
    </row>
    <row r="172" spans="21:22" x14ac:dyDescent="0.25">
      <c r="U172" s="10" t="s">
        <v>202</v>
      </c>
      <c r="V172" s="11">
        <v>4</v>
      </c>
    </row>
    <row r="173" spans="21:22" x14ac:dyDescent="0.25">
      <c r="U173" s="10" t="s">
        <v>204</v>
      </c>
      <c r="V173" s="11">
        <v>3</v>
      </c>
    </row>
    <row r="174" spans="21:22" x14ac:dyDescent="0.25">
      <c r="U174" s="10" t="s">
        <v>250</v>
      </c>
      <c r="V174" s="11">
        <v>2</v>
      </c>
    </row>
    <row r="175" spans="21:22" x14ac:dyDescent="0.25">
      <c r="U175" s="10" t="s">
        <v>180</v>
      </c>
      <c r="V175" s="11">
        <v>2</v>
      </c>
    </row>
    <row r="176" spans="21:22" x14ac:dyDescent="0.25">
      <c r="U176" s="10" t="s">
        <v>182</v>
      </c>
      <c r="V176" s="11">
        <v>2</v>
      </c>
    </row>
    <row r="177" spans="21:22" x14ac:dyDescent="0.25">
      <c r="U177" s="10" t="s">
        <v>131</v>
      </c>
      <c r="V177" s="11">
        <v>1</v>
      </c>
    </row>
    <row r="178" spans="21:22" x14ac:dyDescent="0.25">
      <c r="U178" s="10" t="s">
        <v>144</v>
      </c>
      <c r="V178" s="11">
        <v>1</v>
      </c>
    </row>
    <row r="179" spans="21:22" x14ac:dyDescent="0.25">
      <c r="U179" s="10" t="s">
        <v>278</v>
      </c>
      <c r="V179" s="11">
        <v>4</v>
      </c>
    </row>
    <row r="180" spans="21:22" x14ac:dyDescent="0.25">
      <c r="U180" s="10" t="s">
        <v>719</v>
      </c>
      <c r="V180" s="11">
        <v>4</v>
      </c>
    </row>
    <row r="181" spans="21:22" x14ac:dyDescent="0.25">
      <c r="U181" s="10" t="s">
        <v>136</v>
      </c>
      <c r="V181" s="11">
        <v>1</v>
      </c>
    </row>
    <row r="182" spans="21:22" x14ac:dyDescent="0.25">
      <c r="U182" s="10" t="s">
        <v>221</v>
      </c>
      <c r="V182" s="11">
        <v>1</v>
      </c>
    </row>
    <row r="183" spans="21:22" x14ac:dyDescent="0.25">
      <c r="U183" s="10" t="s">
        <v>722</v>
      </c>
      <c r="V183" s="11">
        <v>4</v>
      </c>
    </row>
    <row r="184" spans="21:22" x14ac:dyDescent="0.25">
      <c r="U184" s="10" t="s">
        <v>1079</v>
      </c>
      <c r="V184" s="11">
        <v>1</v>
      </c>
    </row>
    <row r="185" spans="21:22" x14ac:dyDescent="0.25">
      <c r="U185" s="10" t="s">
        <v>206</v>
      </c>
      <c r="V185" s="11">
        <v>5</v>
      </c>
    </row>
    <row r="186" spans="21:22" x14ac:dyDescent="0.25">
      <c r="U186" s="10" t="s">
        <v>760</v>
      </c>
      <c r="V186" s="11">
        <v>1</v>
      </c>
    </row>
    <row r="187" spans="21:22" x14ac:dyDescent="0.25">
      <c r="U187" s="10" t="s">
        <v>1081</v>
      </c>
      <c r="V187" s="11">
        <v>4</v>
      </c>
    </row>
    <row r="188" spans="21:22" x14ac:dyDescent="0.25">
      <c r="U188" s="10" t="s">
        <v>1083</v>
      </c>
      <c r="V188" s="11">
        <v>3</v>
      </c>
    </row>
    <row r="189" spans="21:22" x14ac:dyDescent="0.25">
      <c r="U189" s="10" t="s">
        <v>781</v>
      </c>
      <c r="V189" s="11">
        <v>1</v>
      </c>
    </row>
    <row r="190" spans="21:22" x14ac:dyDescent="0.25">
      <c r="U190" s="10" t="s">
        <v>227</v>
      </c>
      <c r="V190" s="11">
        <v>1</v>
      </c>
    </row>
    <row r="191" spans="21:22" x14ac:dyDescent="0.25">
      <c r="U191" s="10" t="s">
        <v>777</v>
      </c>
      <c r="V191" s="11">
        <v>1</v>
      </c>
    </row>
    <row r="192" spans="21:22" x14ac:dyDescent="0.25">
      <c r="U192" s="10" t="s">
        <v>799</v>
      </c>
      <c r="V192" s="11">
        <v>1</v>
      </c>
    </row>
    <row r="193" spans="21:22" x14ac:dyDescent="0.25">
      <c r="U193" s="10" t="s">
        <v>801</v>
      </c>
      <c r="V193" s="11">
        <v>1</v>
      </c>
    </row>
    <row r="194" spans="21:22" x14ac:dyDescent="0.25">
      <c r="U194" s="10" t="s">
        <v>814</v>
      </c>
      <c r="V194" s="11">
        <v>1</v>
      </c>
    </row>
    <row r="195" spans="21:22" x14ac:dyDescent="0.25">
      <c r="U195" s="10" t="s">
        <v>762</v>
      </c>
      <c r="V195" s="11">
        <v>1</v>
      </c>
    </row>
    <row r="196" spans="21:22" x14ac:dyDescent="0.25">
      <c r="U196" s="10" t="s">
        <v>810</v>
      </c>
      <c r="V196" s="11">
        <v>1</v>
      </c>
    </row>
    <row r="197" spans="21:22" x14ac:dyDescent="0.25">
      <c r="U197" s="10" t="s">
        <v>788</v>
      </c>
      <c r="V197" s="11">
        <v>1</v>
      </c>
    </row>
    <row r="198" spans="21:22" x14ac:dyDescent="0.25">
      <c r="U198" s="10" t="s">
        <v>792</v>
      </c>
      <c r="V198" s="11">
        <v>2</v>
      </c>
    </row>
    <row r="199" spans="21:22" x14ac:dyDescent="0.25">
      <c r="U199" s="10" t="s">
        <v>229</v>
      </c>
      <c r="V199" s="11">
        <v>1</v>
      </c>
    </row>
    <row r="200" spans="21:22" x14ac:dyDescent="0.25">
      <c r="U200" s="10" t="s">
        <v>795</v>
      </c>
      <c r="V200" s="11">
        <v>1</v>
      </c>
    </row>
    <row r="201" spans="21:22" x14ac:dyDescent="0.25">
      <c r="U201" s="10" t="s">
        <v>807</v>
      </c>
      <c r="V201" s="11">
        <v>2</v>
      </c>
    </row>
    <row r="202" spans="21:22" x14ac:dyDescent="0.25">
      <c r="U202" s="10" t="s">
        <v>772</v>
      </c>
      <c r="V202" s="11">
        <v>1</v>
      </c>
    </row>
    <row r="203" spans="21:22" x14ac:dyDescent="0.25">
      <c r="U203" s="10" t="s">
        <v>231</v>
      </c>
      <c r="V203" s="11">
        <v>1</v>
      </c>
    </row>
    <row r="204" spans="21:22" x14ac:dyDescent="0.25">
      <c r="U204" s="10" t="s">
        <v>768</v>
      </c>
      <c r="V204" s="11">
        <v>1</v>
      </c>
    </row>
    <row r="205" spans="21:22" x14ac:dyDescent="0.25">
      <c r="U205" s="10" t="s">
        <v>784</v>
      </c>
      <c r="V205" s="11">
        <v>1</v>
      </c>
    </row>
    <row r="206" spans="21:22" x14ac:dyDescent="0.25">
      <c r="U206" s="10" t="s">
        <v>786</v>
      </c>
      <c r="V206" s="11">
        <v>1</v>
      </c>
    </row>
    <row r="207" spans="21:22" x14ac:dyDescent="0.25">
      <c r="U207" s="10" t="s">
        <v>233</v>
      </c>
      <c r="V207" s="11">
        <v>1</v>
      </c>
    </row>
    <row r="208" spans="21:22" x14ac:dyDescent="0.25">
      <c r="U208" s="10" t="s">
        <v>1060</v>
      </c>
      <c r="V208" s="11">
        <v>1</v>
      </c>
    </row>
    <row r="209" spans="21:22" x14ac:dyDescent="0.25">
      <c r="U209" s="10" t="s">
        <v>1086</v>
      </c>
      <c r="V209" s="11">
        <v>1</v>
      </c>
    </row>
    <row r="210" spans="21:22" x14ac:dyDescent="0.25">
      <c r="U210" s="10" t="s">
        <v>31</v>
      </c>
      <c r="V210" s="11">
        <v>246</v>
      </c>
    </row>
  </sheetData>
  <mergeCells count="4">
    <mergeCell ref="A49:B49"/>
    <mergeCell ref="A48:B48"/>
    <mergeCell ref="E77:E78"/>
    <mergeCell ref="A100:B100"/>
  </mergeCells>
  <conditionalFormatting pivot="1" sqref="D79:D88">
    <cfRule type="dataBar" priority="1">
      <dataBar>
        <cfvo type="min"/>
        <cfvo type="max"/>
        <color rgb="FF0070C0"/>
      </dataBar>
      <extLst>
        <ext xmlns:x14="http://schemas.microsoft.com/office/spreadsheetml/2009/9/main" uri="{B025F937-C7B1-47D3-B67F-A62EFF666E3E}">
          <x14:id>{BFA91B9A-7FC3-4079-BA33-C3C916372F2F}</x14:id>
        </ext>
      </extLst>
    </cfRule>
  </conditionalFormatting>
  <pageMargins left="0.11811023622047245" right="0.11811023622047245" top="0.15748031496062992" bottom="0.15748031496062992" header="0" footer="0"/>
  <pageSetup paperSize="9" orientation="portrait" r:id="rId9"/>
  <extLst>
    <ext xmlns:x14="http://schemas.microsoft.com/office/spreadsheetml/2009/9/main" uri="{78C0D931-6437-407d-A8EE-F0AAD7539E65}">
      <x14:conditionalFormattings>
        <x14:conditionalFormatting xmlns:xm="http://schemas.microsoft.com/office/excel/2006/main" pivot="1">
          <x14:cfRule type="dataBar" id="{BFA91B9A-7FC3-4079-BA33-C3C916372F2F}">
            <x14:dataBar minLength="0" maxLength="100" border="1">
              <x14:cfvo type="autoMin"/>
              <x14:cfvo type="autoMax"/>
              <x14:borderColor rgb="FF000000"/>
              <x14:negativeFillColor rgb="FFFF0000"/>
              <x14:axisColor rgb="FF000000"/>
            </x14:dataBar>
          </x14:cfRule>
          <xm:sqref>D79:D88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80"/>
  <sheetViews>
    <sheetView topLeftCell="A31" workbookViewId="0">
      <selection activeCell="I45" sqref="I45"/>
    </sheetView>
  </sheetViews>
  <sheetFormatPr defaultColWidth="10.42578125" defaultRowHeight="15" x14ac:dyDescent="0.25"/>
  <cols>
    <col min="1" max="1" width="17.5703125" customWidth="1"/>
    <col min="2" max="2" width="15.5703125" customWidth="1"/>
    <col min="3" max="3" width="9.7109375" customWidth="1"/>
    <col min="4" max="4" width="8.42578125" customWidth="1"/>
    <col min="5" max="5" width="15.42578125" customWidth="1"/>
    <col min="6" max="6" width="12.85546875" customWidth="1"/>
    <col min="7" max="7" width="9.28515625" customWidth="1"/>
    <col min="8" max="8" width="9.85546875" customWidth="1"/>
    <col min="9" max="9" width="13.42578125" customWidth="1"/>
    <col min="10" max="10" width="12.28515625" customWidth="1"/>
    <col min="11" max="11" width="10.7109375" customWidth="1"/>
  </cols>
  <sheetData>
    <row r="1" spans="1:11" ht="21" x14ac:dyDescent="0.35">
      <c r="A1" s="37" t="s">
        <v>1714</v>
      </c>
    </row>
    <row r="2" spans="1:11" ht="18.75" x14ac:dyDescent="0.3">
      <c r="A2" s="27" t="s">
        <v>1692</v>
      </c>
    </row>
    <row r="3" spans="1:11" x14ac:dyDescent="0.25">
      <c r="A3" s="9" t="s">
        <v>1694</v>
      </c>
      <c r="B3" s="9" t="s">
        <v>33</v>
      </c>
    </row>
    <row r="4" spans="1:11" x14ac:dyDescent="0.25">
      <c r="A4" s="9" t="s">
        <v>1693</v>
      </c>
      <c r="B4" s="6" t="s">
        <v>538</v>
      </c>
      <c r="C4" s="6" t="s">
        <v>654</v>
      </c>
      <c r="D4" s="6" t="s">
        <v>544</v>
      </c>
      <c r="E4" s="6" t="s">
        <v>1136</v>
      </c>
      <c r="F4" s="6" t="s">
        <v>1140</v>
      </c>
      <c r="G4" s="6" t="s">
        <v>1176</v>
      </c>
      <c r="H4" s="6" t="s">
        <v>1164</v>
      </c>
      <c r="I4" s="6" t="s">
        <v>1216</v>
      </c>
      <c r="J4" s="6" t="s">
        <v>1193</v>
      </c>
      <c r="K4" s="6" t="s">
        <v>31</v>
      </c>
    </row>
    <row r="5" spans="1:11" x14ac:dyDescent="0.25">
      <c r="A5" s="10" t="s">
        <v>0</v>
      </c>
      <c r="B5" s="11"/>
      <c r="C5" s="11"/>
      <c r="D5" s="11"/>
      <c r="E5" s="11"/>
      <c r="F5" s="11"/>
      <c r="G5" s="11"/>
      <c r="H5" s="11"/>
      <c r="I5" s="11"/>
      <c r="J5" s="11"/>
      <c r="K5" s="11"/>
    </row>
    <row r="6" spans="1:11" x14ac:dyDescent="0.25">
      <c r="A6" s="12" t="s">
        <v>7</v>
      </c>
      <c r="B6" s="11"/>
      <c r="C6" s="11"/>
      <c r="D6" s="11"/>
      <c r="E6" s="11"/>
      <c r="F6" s="11">
        <v>2</v>
      </c>
      <c r="G6" s="11">
        <v>4</v>
      </c>
      <c r="H6" s="11"/>
      <c r="I6" s="11">
        <v>4</v>
      </c>
      <c r="J6" s="11"/>
      <c r="K6" s="11">
        <v>10</v>
      </c>
    </row>
    <row r="7" spans="1:11" x14ac:dyDescent="0.25">
      <c r="A7" s="12" t="s">
        <v>6</v>
      </c>
      <c r="B7" s="11"/>
      <c r="C7" s="11"/>
      <c r="D7" s="11">
        <v>2</v>
      </c>
      <c r="E7" s="11">
        <v>2</v>
      </c>
      <c r="F7" s="11"/>
      <c r="G7" s="11"/>
      <c r="H7" s="11">
        <v>1</v>
      </c>
      <c r="I7" s="11"/>
      <c r="J7" s="11"/>
      <c r="K7" s="11">
        <v>5</v>
      </c>
    </row>
    <row r="8" spans="1:11" x14ac:dyDescent="0.25">
      <c r="A8" s="12" t="s">
        <v>13</v>
      </c>
      <c r="B8" s="11">
        <v>8</v>
      </c>
      <c r="C8" s="11"/>
      <c r="D8" s="11">
        <v>10</v>
      </c>
      <c r="E8" s="11">
        <v>2</v>
      </c>
      <c r="F8" s="11"/>
      <c r="G8" s="11"/>
      <c r="H8" s="11"/>
      <c r="I8" s="11"/>
      <c r="J8" s="11"/>
      <c r="K8" s="11">
        <v>20</v>
      </c>
    </row>
    <row r="9" spans="1:11" x14ac:dyDescent="0.25">
      <c r="A9" s="12" t="s">
        <v>9</v>
      </c>
      <c r="B9" s="11">
        <v>2</v>
      </c>
      <c r="C9" s="11"/>
      <c r="D9" s="11"/>
      <c r="E9" s="11"/>
      <c r="F9" s="11">
        <v>5</v>
      </c>
      <c r="G9" s="11">
        <v>2</v>
      </c>
      <c r="H9" s="11"/>
      <c r="I9" s="11"/>
      <c r="J9" s="11"/>
      <c r="K9" s="11">
        <v>9</v>
      </c>
    </row>
    <row r="10" spans="1:11" x14ac:dyDescent="0.25">
      <c r="A10" s="12" t="s">
        <v>11</v>
      </c>
      <c r="B10" s="11">
        <v>3</v>
      </c>
      <c r="C10" s="11"/>
      <c r="D10" s="11"/>
      <c r="E10" s="11"/>
      <c r="F10" s="11"/>
      <c r="G10" s="11"/>
      <c r="H10" s="11"/>
      <c r="I10" s="11"/>
      <c r="J10" s="11"/>
      <c r="K10" s="11">
        <v>3</v>
      </c>
    </row>
    <row r="11" spans="1:11" x14ac:dyDescent="0.25">
      <c r="A11" s="12" t="s">
        <v>12</v>
      </c>
      <c r="B11" s="11">
        <v>1</v>
      </c>
      <c r="C11" s="11"/>
      <c r="D11" s="11"/>
      <c r="E11" s="11">
        <v>1</v>
      </c>
      <c r="F11" s="11"/>
      <c r="G11" s="11"/>
      <c r="H11" s="11"/>
      <c r="I11" s="11"/>
      <c r="J11" s="11"/>
      <c r="K11" s="11">
        <v>2</v>
      </c>
    </row>
    <row r="12" spans="1:11" x14ac:dyDescent="0.25">
      <c r="A12" s="12" t="s">
        <v>8</v>
      </c>
      <c r="B12" s="11"/>
      <c r="C12" s="11"/>
      <c r="D12" s="11"/>
      <c r="E12" s="11">
        <v>3</v>
      </c>
      <c r="F12" s="11">
        <v>4</v>
      </c>
      <c r="G12" s="11">
        <v>5</v>
      </c>
      <c r="H12" s="11"/>
      <c r="I12" s="11">
        <v>2</v>
      </c>
      <c r="J12" s="11"/>
      <c r="K12" s="11">
        <v>14</v>
      </c>
    </row>
    <row r="13" spans="1:11" x14ac:dyDescent="0.25">
      <c r="A13" s="12" t="s">
        <v>4</v>
      </c>
      <c r="B13" s="11">
        <v>15</v>
      </c>
      <c r="C13" s="11"/>
      <c r="D13" s="11">
        <v>6</v>
      </c>
      <c r="E13" s="11">
        <v>3</v>
      </c>
      <c r="F13" s="11"/>
      <c r="G13" s="11"/>
      <c r="H13" s="11"/>
      <c r="I13" s="11"/>
      <c r="J13" s="11"/>
      <c r="K13" s="11">
        <v>24</v>
      </c>
    </row>
    <row r="14" spans="1:11" x14ac:dyDescent="0.25">
      <c r="A14" s="12" t="s">
        <v>10</v>
      </c>
      <c r="B14" s="11"/>
      <c r="C14" s="11"/>
      <c r="D14" s="11"/>
      <c r="E14" s="11"/>
      <c r="F14" s="11">
        <v>1</v>
      </c>
      <c r="G14" s="11">
        <v>1</v>
      </c>
      <c r="H14" s="11"/>
      <c r="I14" s="11"/>
      <c r="J14" s="11"/>
      <c r="K14" s="11">
        <v>2</v>
      </c>
    </row>
    <row r="15" spans="1:11" x14ac:dyDescent="0.25">
      <c r="A15" s="12" t="s">
        <v>5</v>
      </c>
      <c r="B15" s="11">
        <v>4</v>
      </c>
      <c r="C15" s="11"/>
      <c r="D15" s="11">
        <v>8</v>
      </c>
      <c r="E15" s="11">
        <v>5</v>
      </c>
      <c r="F15" s="11"/>
      <c r="G15" s="11"/>
      <c r="H15" s="11">
        <v>4</v>
      </c>
      <c r="I15" s="11"/>
      <c r="J15" s="11"/>
      <c r="K15" s="11">
        <v>21</v>
      </c>
    </row>
    <row r="16" spans="1:11" x14ac:dyDescent="0.25">
      <c r="A16" s="12" t="s">
        <v>937</v>
      </c>
      <c r="B16" s="11">
        <v>1</v>
      </c>
      <c r="C16" s="11"/>
      <c r="D16" s="11"/>
      <c r="E16" s="11"/>
      <c r="F16" s="11"/>
      <c r="G16" s="11"/>
      <c r="H16" s="11"/>
      <c r="I16" s="11"/>
      <c r="J16" s="11"/>
      <c r="K16" s="11">
        <v>1</v>
      </c>
    </row>
    <row r="17" spans="1:11" x14ac:dyDescent="0.25">
      <c r="A17" s="10" t="s">
        <v>3</v>
      </c>
      <c r="B17" s="11"/>
      <c r="C17" s="11"/>
      <c r="D17" s="11"/>
      <c r="E17" s="11"/>
      <c r="F17" s="11"/>
      <c r="G17" s="11"/>
      <c r="H17" s="11"/>
      <c r="I17" s="11"/>
      <c r="J17" s="11"/>
      <c r="K17" s="11"/>
    </row>
    <row r="18" spans="1:11" x14ac:dyDescent="0.25">
      <c r="A18" s="12" t="s">
        <v>15</v>
      </c>
      <c r="B18" s="11">
        <v>6</v>
      </c>
      <c r="C18" s="11"/>
      <c r="D18" s="11"/>
      <c r="E18" s="11"/>
      <c r="F18" s="11"/>
      <c r="G18" s="11"/>
      <c r="H18" s="11"/>
      <c r="I18" s="11"/>
      <c r="J18" s="11">
        <v>2</v>
      </c>
      <c r="K18" s="11">
        <v>8</v>
      </c>
    </row>
    <row r="19" spans="1:11" x14ac:dyDescent="0.25">
      <c r="A19" s="12" t="s">
        <v>16</v>
      </c>
      <c r="B19" s="11">
        <v>1</v>
      </c>
      <c r="C19" s="11"/>
      <c r="D19" s="11"/>
      <c r="E19" s="11"/>
      <c r="F19" s="11"/>
      <c r="G19" s="11"/>
      <c r="H19" s="11"/>
      <c r="I19" s="11"/>
      <c r="J19" s="11">
        <v>1</v>
      </c>
      <c r="K19" s="11">
        <v>2</v>
      </c>
    </row>
    <row r="20" spans="1:11" x14ac:dyDescent="0.25">
      <c r="A20" s="12" t="s">
        <v>17</v>
      </c>
      <c r="B20" s="11">
        <v>3</v>
      </c>
      <c r="C20" s="11"/>
      <c r="D20" s="11"/>
      <c r="E20" s="11"/>
      <c r="F20" s="11"/>
      <c r="G20" s="11"/>
      <c r="H20" s="11"/>
      <c r="I20" s="11"/>
      <c r="J20" s="11">
        <v>1</v>
      </c>
      <c r="K20" s="11">
        <v>4</v>
      </c>
    </row>
    <row r="21" spans="1:11" x14ac:dyDescent="0.25">
      <c r="A21" s="12" t="s">
        <v>14</v>
      </c>
      <c r="B21" s="11">
        <v>4</v>
      </c>
      <c r="C21" s="11">
        <v>1</v>
      </c>
      <c r="D21" s="11"/>
      <c r="E21" s="11"/>
      <c r="F21" s="11"/>
      <c r="G21" s="11"/>
      <c r="H21" s="11"/>
      <c r="I21" s="11"/>
      <c r="J21" s="11"/>
      <c r="K21" s="11">
        <v>5</v>
      </c>
    </row>
    <row r="22" spans="1:11" x14ac:dyDescent="0.25">
      <c r="A22" s="12" t="s">
        <v>18</v>
      </c>
      <c r="B22" s="11">
        <v>1</v>
      </c>
      <c r="C22" s="11"/>
      <c r="D22" s="11"/>
      <c r="E22" s="11"/>
      <c r="F22" s="11"/>
      <c r="G22" s="11"/>
      <c r="H22" s="11"/>
      <c r="I22" s="11"/>
      <c r="J22" s="11"/>
      <c r="K22" s="11">
        <v>1</v>
      </c>
    </row>
    <row r="23" spans="1:11" x14ac:dyDescent="0.25">
      <c r="A23" s="12" t="s">
        <v>1084</v>
      </c>
      <c r="B23" s="11">
        <v>1</v>
      </c>
      <c r="C23" s="11"/>
      <c r="D23" s="11"/>
      <c r="E23" s="11"/>
      <c r="F23" s="11"/>
      <c r="G23" s="11"/>
      <c r="H23" s="11"/>
      <c r="I23" s="11"/>
      <c r="J23" s="11"/>
      <c r="K23" s="11">
        <v>1</v>
      </c>
    </row>
    <row r="24" spans="1:11" x14ac:dyDescent="0.25">
      <c r="A24" s="10" t="s">
        <v>31</v>
      </c>
      <c r="B24" s="11">
        <v>50</v>
      </c>
      <c r="C24" s="11">
        <v>1</v>
      </c>
      <c r="D24" s="11">
        <v>26</v>
      </c>
      <c r="E24" s="11">
        <v>16</v>
      </c>
      <c r="F24" s="11">
        <v>12</v>
      </c>
      <c r="G24" s="11">
        <v>12</v>
      </c>
      <c r="H24" s="11">
        <v>5</v>
      </c>
      <c r="I24" s="11">
        <v>6</v>
      </c>
      <c r="J24" s="11">
        <v>4</v>
      </c>
      <c r="K24" s="11">
        <v>132</v>
      </c>
    </row>
    <row r="25" spans="1:11" s="6" customFormat="1" x14ac:dyDescent="0.25">
      <c r="A25" s="10"/>
      <c r="B25" s="11"/>
      <c r="C25" s="11"/>
      <c r="D25" s="11"/>
      <c r="E25" s="11"/>
      <c r="F25" s="11"/>
      <c r="G25" s="11"/>
      <c r="H25" s="11"/>
      <c r="I25" s="11"/>
      <c r="J25" s="11"/>
      <c r="K25" s="11"/>
    </row>
    <row r="26" spans="1:11" s="6" customFormat="1" ht="18.75" x14ac:dyDescent="0.3">
      <c r="A26" s="27" t="s">
        <v>1716</v>
      </c>
      <c r="B26" s="11"/>
      <c r="C26" s="11"/>
      <c r="D26" s="11"/>
      <c r="E26" s="11"/>
      <c r="F26" s="11"/>
      <c r="G26" s="11"/>
      <c r="H26" s="11"/>
      <c r="I26" s="11"/>
      <c r="J26" s="11"/>
      <c r="K26" s="11"/>
    </row>
    <row r="28" spans="1:11" ht="44.25" customHeight="1" x14ac:dyDescent="0.25">
      <c r="A28" s="30" t="s">
        <v>1715</v>
      </c>
      <c r="B28" s="30" t="s">
        <v>1700</v>
      </c>
      <c r="C28" s="30" t="s">
        <v>1701</v>
      </c>
      <c r="D28" s="30" t="s">
        <v>1699</v>
      </c>
    </row>
    <row r="29" spans="1:11" ht="18.75" x14ac:dyDescent="0.3">
      <c r="A29" s="31" t="s">
        <v>538</v>
      </c>
      <c r="B29" s="28"/>
      <c r="C29" s="28"/>
      <c r="D29" s="28"/>
      <c r="F29" s="27" t="s">
        <v>2923</v>
      </c>
    </row>
    <row r="30" spans="1:11" ht="15.75" thickBot="1" x14ac:dyDescent="0.3">
      <c r="A30" s="32" t="s">
        <v>0</v>
      </c>
      <c r="B30" s="28"/>
      <c r="C30" s="28"/>
      <c r="D30" s="28"/>
    </row>
    <row r="31" spans="1:11" ht="30" x14ac:dyDescent="0.25">
      <c r="A31" s="33" t="s">
        <v>199</v>
      </c>
      <c r="B31" s="28">
        <v>344</v>
      </c>
      <c r="C31" s="28">
        <v>342</v>
      </c>
      <c r="D31" s="28">
        <v>380</v>
      </c>
      <c r="F31" s="80" t="s">
        <v>2921</v>
      </c>
      <c r="G31" s="80" t="s">
        <v>2922</v>
      </c>
    </row>
    <row r="32" spans="1:11" x14ac:dyDescent="0.25">
      <c r="A32" s="33" t="s">
        <v>175</v>
      </c>
      <c r="B32" s="28">
        <v>212</v>
      </c>
      <c r="C32" s="28">
        <v>211</v>
      </c>
      <c r="D32" s="28">
        <v>215</v>
      </c>
      <c r="F32" s="87" t="s">
        <v>199</v>
      </c>
      <c r="G32" s="87">
        <v>344</v>
      </c>
      <c r="J32" s="6"/>
      <c r="K32" s="6"/>
    </row>
    <row r="33" spans="1:11" x14ac:dyDescent="0.25">
      <c r="A33" s="33" t="s">
        <v>157</v>
      </c>
      <c r="B33" s="28">
        <v>30</v>
      </c>
      <c r="C33" s="28">
        <v>30</v>
      </c>
      <c r="D33" s="28">
        <v>28</v>
      </c>
      <c r="F33" s="88" t="s">
        <v>175</v>
      </c>
      <c r="G33" s="88">
        <v>212</v>
      </c>
      <c r="J33" s="6"/>
      <c r="K33" s="6"/>
    </row>
    <row r="34" spans="1:11" x14ac:dyDescent="0.25">
      <c r="A34" s="33" t="s">
        <v>149</v>
      </c>
      <c r="B34" s="28">
        <v>39</v>
      </c>
      <c r="C34" s="28">
        <v>39</v>
      </c>
      <c r="D34" s="28">
        <v>39</v>
      </c>
      <c r="F34" s="87" t="s">
        <v>205</v>
      </c>
      <c r="G34" s="87">
        <v>492</v>
      </c>
      <c r="J34" s="6"/>
      <c r="K34" s="6"/>
    </row>
    <row r="35" spans="1:11" x14ac:dyDescent="0.25">
      <c r="A35" s="33" t="s">
        <v>151</v>
      </c>
      <c r="B35" s="28">
        <v>32</v>
      </c>
      <c r="C35" s="28">
        <v>32</v>
      </c>
      <c r="D35" s="28">
        <v>30</v>
      </c>
      <c r="F35" s="88" t="s">
        <v>696</v>
      </c>
      <c r="G35" s="88">
        <v>9</v>
      </c>
      <c r="J35" s="6"/>
      <c r="K35" s="6"/>
    </row>
    <row r="36" spans="1:11" x14ac:dyDescent="0.25">
      <c r="A36" s="33" t="s">
        <v>195</v>
      </c>
      <c r="B36" s="28">
        <v>52</v>
      </c>
      <c r="C36" s="28">
        <v>52</v>
      </c>
      <c r="D36" s="28">
        <v>64</v>
      </c>
      <c r="F36" s="87" t="s">
        <v>210</v>
      </c>
      <c r="G36" s="87">
        <v>3657</v>
      </c>
      <c r="J36" s="6"/>
      <c r="K36" s="6"/>
    </row>
    <row r="37" spans="1:11" x14ac:dyDescent="0.25">
      <c r="A37" s="33" t="s">
        <v>205</v>
      </c>
      <c r="B37" s="28">
        <v>492</v>
      </c>
      <c r="C37" s="28">
        <v>464</v>
      </c>
      <c r="D37" s="28">
        <v>530</v>
      </c>
      <c r="F37" s="88" t="s">
        <v>718</v>
      </c>
      <c r="G37" s="88">
        <v>307</v>
      </c>
      <c r="J37" s="6"/>
      <c r="K37" s="6"/>
    </row>
    <row r="38" spans="1:11" x14ac:dyDescent="0.25">
      <c r="A38" s="33" t="s">
        <v>167</v>
      </c>
      <c r="B38" s="28">
        <v>1072</v>
      </c>
      <c r="C38" s="28">
        <v>1072</v>
      </c>
      <c r="D38" s="28">
        <v>1047</v>
      </c>
      <c r="F38" s="87" t="s">
        <v>169</v>
      </c>
      <c r="G38" s="87">
        <v>323</v>
      </c>
      <c r="J38" s="6"/>
      <c r="K38" s="6"/>
    </row>
    <row r="39" spans="1:11" x14ac:dyDescent="0.25">
      <c r="A39" s="33" t="s">
        <v>159</v>
      </c>
      <c r="B39" s="28">
        <v>194</v>
      </c>
      <c r="C39" s="28">
        <v>68</v>
      </c>
      <c r="D39" s="28">
        <v>180</v>
      </c>
      <c r="F39" s="88" t="s">
        <v>201</v>
      </c>
      <c r="G39" s="88">
        <v>40</v>
      </c>
      <c r="J39" s="6"/>
      <c r="K39" s="6"/>
    </row>
    <row r="40" spans="1:11" x14ac:dyDescent="0.25">
      <c r="A40" s="33" t="s">
        <v>189</v>
      </c>
      <c r="B40" s="28">
        <v>69</v>
      </c>
      <c r="C40" s="28">
        <v>69</v>
      </c>
      <c r="D40" s="28">
        <v>47</v>
      </c>
      <c r="F40" s="87" t="s">
        <v>721</v>
      </c>
      <c r="G40" s="87">
        <v>181</v>
      </c>
    </row>
    <row r="41" spans="1:11" x14ac:dyDescent="0.25">
      <c r="A41" s="33" t="s">
        <v>163</v>
      </c>
      <c r="B41" s="28">
        <v>605</v>
      </c>
      <c r="C41" s="28">
        <v>174</v>
      </c>
      <c r="D41" s="28">
        <v>584</v>
      </c>
      <c r="F41" s="88" t="s">
        <v>147</v>
      </c>
      <c r="G41" s="88">
        <v>489</v>
      </c>
    </row>
    <row r="42" spans="1:11" x14ac:dyDescent="0.25">
      <c r="A42" s="33" t="s">
        <v>161</v>
      </c>
      <c r="B42" s="28">
        <v>707</v>
      </c>
      <c r="C42" s="28">
        <v>452</v>
      </c>
      <c r="D42" s="28">
        <v>712</v>
      </c>
      <c r="F42" s="87" t="s">
        <v>106</v>
      </c>
      <c r="G42" s="87">
        <v>56</v>
      </c>
    </row>
    <row r="43" spans="1:11" x14ac:dyDescent="0.25">
      <c r="A43" s="33" t="s">
        <v>171</v>
      </c>
      <c r="B43" s="28">
        <v>116</v>
      </c>
      <c r="C43" s="28">
        <v>116</v>
      </c>
      <c r="D43" s="28">
        <v>111</v>
      </c>
      <c r="F43" s="88" t="s">
        <v>153</v>
      </c>
      <c r="G43" s="88">
        <v>212</v>
      </c>
    </row>
    <row r="44" spans="1:11" x14ac:dyDescent="0.25">
      <c r="A44" s="33" t="s">
        <v>185</v>
      </c>
      <c r="B44" s="28">
        <v>2221</v>
      </c>
      <c r="C44" s="28">
        <v>2221</v>
      </c>
      <c r="D44" s="28">
        <v>2237</v>
      </c>
      <c r="F44" s="87" t="s">
        <v>273</v>
      </c>
      <c r="G44" s="87">
        <v>367</v>
      </c>
    </row>
    <row r="45" spans="1:11" x14ac:dyDescent="0.25">
      <c r="A45" s="33" t="s">
        <v>183</v>
      </c>
      <c r="B45" s="28">
        <v>196</v>
      </c>
      <c r="C45" s="28">
        <v>196</v>
      </c>
      <c r="D45" s="28">
        <v>193</v>
      </c>
      <c r="F45" s="88" t="s">
        <v>203</v>
      </c>
      <c r="G45" s="88">
        <v>201</v>
      </c>
    </row>
    <row r="46" spans="1:11" x14ac:dyDescent="0.25">
      <c r="A46" s="33" t="s">
        <v>165</v>
      </c>
      <c r="B46" s="28">
        <v>332</v>
      </c>
      <c r="C46" s="28">
        <v>332</v>
      </c>
      <c r="D46" s="28">
        <v>333</v>
      </c>
      <c r="F46" s="87" t="s">
        <v>193</v>
      </c>
      <c r="G46" s="87">
        <v>80</v>
      </c>
    </row>
    <row r="47" spans="1:11" x14ac:dyDescent="0.25">
      <c r="A47" s="33" t="s">
        <v>145</v>
      </c>
      <c r="B47" s="28">
        <v>523</v>
      </c>
      <c r="C47" s="28">
        <v>482</v>
      </c>
      <c r="D47" s="28">
        <v>446</v>
      </c>
      <c r="F47" s="88" t="s">
        <v>688</v>
      </c>
      <c r="G47" s="88">
        <v>497</v>
      </c>
    </row>
    <row r="48" spans="1:11" x14ac:dyDescent="0.25">
      <c r="A48" s="33" t="s">
        <v>187</v>
      </c>
      <c r="B48" s="28">
        <v>77</v>
      </c>
      <c r="C48" s="28">
        <v>79</v>
      </c>
      <c r="D48" s="28">
        <v>78</v>
      </c>
      <c r="F48" s="87" t="s">
        <v>1080</v>
      </c>
      <c r="G48" s="87">
        <v>227</v>
      </c>
    </row>
    <row r="49" spans="1:7" x14ac:dyDescent="0.25">
      <c r="A49" s="33" t="s">
        <v>191</v>
      </c>
      <c r="B49" s="28">
        <v>44</v>
      </c>
      <c r="C49" s="28">
        <v>44</v>
      </c>
      <c r="D49" s="28">
        <v>44</v>
      </c>
      <c r="F49" s="88" t="s">
        <v>159</v>
      </c>
      <c r="G49" s="88">
        <v>194</v>
      </c>
    </row>
    <row r="50" spans="1:7" x14ac:dyDescent="0.25">
      <c r="A50" s="33" t="s">
        <v>197</v>
      </c>
      <c r="B50" s="28">
        <v>94</v>
      </c>
      <c r="C50" s="28">
        <v>94</v>
      </c>
      <c r="D50" s="28">
        <v>106</v>
      </c>
      <c r="F50" s="87" t="s">
        <v>207</v>
      </c>
      <c r="G50" s="87">
        <v>2545</v>
      </c>
    </row>
    <row r="51" spans="1:7" x14ac:dyDescent="0.25">
      <c r="A51" s="33" t="s">
        <v>101</v>
      </c>
      <c r="B51" s="28">
        <v>232</v>
      </c>
      <c r="C51" s="28">
        <v>221</v>
      </c>
      <c r="D51" s="28">
        <v>230</v>
      </c>
      <c r="F51" s="88" t="s">
        <v>218</v>
      </c>
      <c r="G51" s="88">
        <v>644</v>
      </c>
    </row>
    <row r="52" spans="1:7" x14ac:dyDescent="0.25">
      <c r="A52" s="33" t="s">
        <v>169</v>
      </c>
      <c r="B52" s="28">
        <v>323</v>
      </c>
      <c r="C52" s="28">
        <v>171</v>
      </c>
      <c r="D52" s="28">
        <v>315</v>
      </c>
      <c r="F52" s="87" t="s">
        <v>257</v>
      </c>
      <c r="G52" s="87">
        <v>746</v>
      </c>
    </row>
    <row r="53" spans="1:7" x14ac:dyDescent="0.25">
      <c r="A53" s="33" t="s">
        <v>201</v>
      </c>
      <c r="B53" s="28">
        <v>40</v>
      </c>
      <c r="C53" s="28">
        <v>28</v>
      </c>
      <c r="D53" s="28">
        <v>40</v>
      </c>
      <c r="F53" s="88" t="s">
        <v>846</v>
      </c>
      <c r="G53" s="88">
        <v>1227</v>
      </c>
    </row>
    <row r="54" spans="1:7" x14ac:dyDescent="0.25">
      <c r="A54" s="33" t="s">
        <v>155</v>
      </c>
      <c r="B54" s="28">
        <v>386</v>
      </c>
      <c r="C54" s="28">
        <v>386</v>
      </c>
      <c r="D54" s="28">
        <v>382</v>
      </c>
      <c r="F54" s="87" t="s">
        <v>165</v>
      </c>
      <c r="G54" s="87">
        <v>332</v>
      </c>
    </row>
    <row r="55" spans="1:7" x14ac:dyDescent="0.25">
      <c r="A55" s="33" t="s">
        <v>147</v>
      </c>
      <c r="B55" s="28">
        <v>489</v>
      </c>
      <c r="C55" s="28">
        <v>489</v>
      </c>
      <c r="D55" s="28">
        <v>461</v>
      </c>
      <c r="F55" s="88" t="s">
        <v>145</v>
      </c>
      <c r="G55" s="88">
        <v>523</v>
      </c>
    </row>
    <row r="56" spans="1:7" x14ac:dyDescent="0.25">
      <c r="A56" s="33" t="s">
        <v>95</v>
      </c>
      <c r="B56" s="28">
        <v>361</v>
      </c>
      <c r="C56" s="28">
        <v>361</v>
      </c>
      <c r="D56" s="28">
        <v>349</v>
      </c>
      <c r="F56" s="87" t="s">
        <v>263</v>
      </c>
      <c r="G56" s="87">
        <v>103</v>
      </c>
    </row>
    <row r="57" spans="1:7" x14ac:dyDescent="0.25">
      <c r="A57" s="33" t="s">
        <v>104</v>
      </c>
      <c r="B57" s="28">
        <v>148</v>
      </c>
      <c r="C57" s="28">
        <v>131</v>
      </c>
      <c r="D57" s="28">
        <v>146</v>
      </c>
      <c r="F57" s="88" t="s">
        <v>1085</v>
      </c>
      <c r="G57" s="88">
        <v>208</v>
      </c>
    </row>
    <row r="58" spans="1:7" x14ac:dyDescent="0.25">
      <c r="A58" s="33" t="s">
        <v>153</v>
      </c>
      <c r="B58" s="28">
        <v>212</v>
      </c>
      <c r="C58" s="28">
        <v>173</v>
      </c>
      <c r="D58" s="28">
        <v>175</v>
      </c>
      <c r="F58" s="87" t="s">
        <v>692</v>
      </c>
      <c r="G58" s="87">
        <v>322</v>
      </c>
    </row>
    <row r="59" spans="1:7" x14ac:dyDescent="0.25">
      <c r="A59" s="33" t="s">
        <v>203</v>
      </c>
      <c r="B59" s="28">
        <v>201</v>
      </c>
      <c r="C59" s="28">
        <v>196</v>
      </c>
      <c r="D59" s="28">
        <v>199</v>
      </c>
      <c r="F59" s="88" t="s">
        <v>725</v>
      </c>
      <c r="G59" s="88">
        <v>262</v>
      </c>
    </row>
    <row r="60" spans="1:7" x14ac:dyDescent="0.25">
      <c r="A60" s="33" t="s">
        <v>193</v>
      </c>
      <c r="B60" s="28">
        <v>80</v>
      </c>
      <c r="C60" s="28">
        <v>78</v>
      </c>
      <c r="D60" s="28">
        <v>93</v>
      </c>
      <c r="F60" s="87" t="s">
        <v>191</v>
      </c>
      <c r="G60" s="87">
        <v>44</v>
      </c>
    </row>
    <row r="61" spans="1:7" x14ac:dyDescent="0.25">
      <c r="A61" s="33" t="s">
        <v>756</v>
      </c>
      <c r="B61" s="28">
        <v>537</v>
      </c>
      <c r="C61" s="28">
        <v>537</v>
      </c>
      <c r="D61" s="28">
        <v>532</v>
      </c>
      <c r="F61" s="88" t="s">
        <v>197</v>
      </c>
      <c r="G61" s="88">
        <v>94</v>
      </c>
    </row>
    <row r="62" spans="1:7" x14ac:dyDescent="0.25">
      <c r="A62" s="33" t="s">
        <v>759</v>
      </c>
      <c r="B62" s="28">
        <v>499</v>
      </c>
      <c r="C62" s="28">
        <v>499</v>
      </c>
      <c r="D62" s="28">
        <v>1567</v>
      </c>
    </row>
    <row r="63" spans="1:7" x14ac:dyDescent="0.25">
      <c r="A63" s="33" t="s">
        <v>1080</v>
      </c>
      <c r="B63" s="28">
        <v>227</v>
      </c>
      <c r="C63" s="28">
        <v>219</v>
      </c>
      <c r="D63" s="28">
        <v>242</v>
      </c>
    </row>
    <row r="64" spans="1:7" x14ac:dyDescent="0.25">
      <c r="A64" s="33" t="s">
        <v>1082</v>
      </c>
      <c r="B64" s="28">
        <v>228</v>
      </c>
      <c r="C64" s="28">
        <v>228</v>
      </c>
      <c r="D64" s="28">
        <v>400</v>
      </c>
    </row>
    <row r="65" spans="1:4" x14ac:dyDescent="0.25">
      <c r="A65" s="32" t="s">
        <v>3</v>
      </c>
      <c r="B65" s="28"/>
      <c r="C65" s="28"/>
      <c r="D65" s="28"/>
    </row>
    <row r="66" spans="1:4" x14ac:dyDescent="0.25">
      <c r="A66" s="33" t="s">
        <v>761</v>
      </c>
      <c r="B66" s="28">
        <v>58</v>
      </c>
      <c r="C66" s="28">
        <v>58</v>
      </c>
      <c r="D66" s="28">
        <v>156</v>
      </c>
    </row>
    <row r="67" spans="1:4" x14ac:dyDescent="0.25">
      <c r="A67" s="33" t="s">
        <v>767</v>
      </c>
      <c r="B67" s="28">
        <v>251</v>
      </c>
      <c r="C67" s="28">
        <v>251</v>
      </c>
      <c r="D67" s="28">
        <v>264</v>
      </c>
    </row>
    <row r="68" spans="1:4" x14ac:dyDescent="0.25">
      <c r="A68" s="33" t="s">
        <v>771</v>
      </c>
      <c r="B68" s="28">
        <v>43</v>
      </c>
      <c r="C68" s="28">
        <v>43</v>
      </c>
      <c r="D68" s="28">
        <v>40</v>
      </c>
    </row>
    <row r="69" spans="1:4" x14ac:dyDescent="0.25">
      <c r="A69" s="33" t="s">
        <v>776</v>
      </c>
      <c r="B69" s="28">
        <v>394</v>
      </c>
      <c r="C69" s="28">
        <v>394</v>
      </c>
      <c r="D69" s="28">
        <v>384</v>
      </c>
    </row>
    <row r="70" spans="1:4" x14ac:dyDescent="0.25">
      <c r="A70" s="33" t="s">
        <v>780</v>
      </c>
      <c r="B70" s="28">
        <v>393</v>
      </c>
      <c r="C70" s="28">
        <v>393</v>
      </c>
      <c r="D70" s="28">
        <v>393</v>
      </c>
    </row>
    <row r="71" spans="1:4" x14ac:dyDescent="0.25">
      <c r="A71" s="33" t="s">
        <v>783</v>
      </c>
      <c r="B71" s="28">
        <v>214</v>
      </c>
      <c r="C71" s="28">
        <v>214</v>
      </c>
      <c r="D71" s="28">
        <v>214</v>
      </c>
    </row>
    <row r="72" spans="1:4" x14ac:dyDescent="0.25">
      <c r="A72" s="33" t="s">
        <v>785</v>
      </c>
      <c r="B72" s="28">
        <v>622</v>
      </c>
      <c r="C72" s="28">
        <v>622</v>
      </c>
      <c r="D72" s="28">
        <v>613</v>
      </c>
    </row>
    <row r="73" spans="1:4" x14ac:dyDescent="0.25">
      <c r="A73" s="33" t="s">
        <v>787</v>
      </c>
      <c r="B73" s="28">
        <v>472</v>
      </c>
      <c r="C73" s="28">
        <v>472</v>
      </c>
      <c r="D73" s="28">
        <v>488</v>
      </c>
    </row>
    <row r="74" spans="1:4" x14ac:dyDescent="0.25">
      <c r="A74" s="33" t="s">
        <v>791</v>
      </c>
      <c r="B74" s="28">
        <v>304</v>
      </c>
      <c r="C74" s="28">
        <v>304</v>
      </c>
      <c r="D74" s="28">
        <v>305</v>
      </c>
    </row>
    <row r="75" spans="1:4" x14ac:dyDescent="0.25">
      <c r="A75" s="33" t="s">
        <v>794</v>
      </c>
      <c r="B75" s="28">
        <v>384</v>
      </c>
      <c r="C75" s="28">
        <v>384</v>
      </c>
      <c r="D75" s="28">
        <v>390</v>
      </c>
    </row>
    <row r="76" spans="1:4" x14ac:dyDescent="0.25">
      <c r="A76" s="33" t="s">
        <v>798</v>
      </c>
      <c r="B76" s="28">
        <v>263</v>
      </c>
      <c r="C76" s="28">
        <v>263</v>
      </c>
      <c r="D76" s="28">
        <v>260</v>
      </c>
    </row>
    <row r="77" spans="1:4" x14ac:dyDescent="0.25">
      <c r="A77" s="33" t="s">
        <v>800</v>
      </c>
      <c r="B77" s="28">
        <v>278</v>
      </c>
      <c r="C77" s="28">
        <v>278</v>
      </c>
      <c r="D77" s="28">
        <v>273</v>
      </c>
    </row>
    <row r="78" spans="1:4" x14ac:dyDescent="0.25">
      <c r="A78" s="33" t="s">
        <v>806</v>
      </c>
      <c r="B78" s="28">
        <v>890</v>
      </c>
      <c r="C78" s="28">
        <v>890</v>
      </c>
      <c r="D78" s="28">
        <v>827</v>
      </c>
    </row>
    <row r="79" spans="1:4" x14ac:dyDescent="0.25">
      <c r="A79" s="33" t="s">
        <v>809</v>
      </c>
      <c r="B79" s="28">
        <v>44</v>
      </c>
      <c r="C79" s="28">
        <v>44</v>
      </c>
      <c r="D79" s="28">
        <v>52</v>
      </c>
    </row>
    <row r="80" spans="1:4" x14ac:dyDescent="0.25">
      <c r="A80" s="33" t="s">
        <v>813</v>
      </c>
      <c r="B80" s="28">
        <v>4</v>
      </c>
      <c r="C80" s="28">
        <v>155</v>
      </c>
      <c r="D80" s="28">
        <v>164</v>
      </c>
    </row>
    <row r="81" spans="1:4" x14ac:dyDescent="0.25">
      <c r="A81" s="33" t="s">
        <v>1085</v>
      </c>
      <c r="B81" s="28">
        <v>208</v>
      </c>
      <c r="C81" s="28">
        <v>208</v>
      </c>
      <c r="D81" s="28">
        <v>273</v>
      </c>
    </row>
    <row r="82" spans="1:4" x14ac:dyDescent="0.25">
      <c r="A82" s="31" t="s">
        <v>654</v>
      </c>
      <c r="B82" s="28"/>
      <c r="C82" s="28"/>
      <c r="D82" s="28"/>
    </row>
    <row r="83" spans="1:4" x14ac:dyDescent="0.25">
      <c r="A83" s="32" t="s">
        <v>3</v>
      </c>
      <c r="B83" s="28"/>
      <c r="C83" s="28"/>
      <c r="D83" s="28"/>
    </row>
    <row r="84" spans="1:4" x14ac:dyDescent="0.25">
      <c r="A84" s="33" t="s">
        <v>226</v>
      </c>
      <c r="B84" s="28">
        <v>217</v>
      </c>
      <c r="C84" s="28">
        <v>217</v>
      </c>
      <c r="D84" s="28">
        <v>218</v>
      </c>
    </row>
    <row r="85" spans="1:4" x14ac:dyDescent="0.25">
      <c r="A85" s="31" t="s">
        <v>544</v>
      </c>
      <c r="B85" s="28"/>
      <c r="C85" s="28"/>
      <c r="D85" s="28"/>
    </row>
    <row r="86" spans="1:4" x14ac:dyDescent="0.25">
      <c r="A86" s="32" t="s">
        <v>0</v>
      </c>
      <c r="B86" s="28"/>
      <c r="C86" s="28"/>
      <c r="D86" s="28"/>
    </row>
    <row r="87" spans="1:4" x14ac:dyDescent="0.25">
      <c r="A87" s="33" t="s">
        <v>243</v>
      </c>
      <c r="B87" s="28">
        <v>350</v>
      </c>
      <c r="C87" s="28">
        <v>350</v>
      </c>
      <c r="D87" s="28">
        <v>350</v>
      </c>
    </row>
    <row r="88" spans="1:4" x14ac:dyDescent="0.25">
      <c r="A88" s="33" t="s">
        <v>249</v>
      </c>
      <c r="B88" s="28">
        <v>82</v>
      </c>
      <c r="C88" s="28">
        <v>35</v>
      </c>
      <c r="D88" s="28">
        <v>83</v>
      </c>
    </row>
    <row r="89" spans="1:4" x14ac:dyDescent="0.25">
      <c r="A89" s="33" t="s">
        <v>237</v>
      </c>
      <c r="B89" s="28">
        <v>30</v>
      </c>
      <c r="C89" s="28">
        <v>30</v>
      </c>
      <c r="D89" s="28">
        <v>30</v>
      </c>
    </row>
    <row r="90" spans="1:4" x14ac:dyDescent="0.25">
      <c r="A90" s="33" t="s">
        <v>275</v>
      </c>
      <c r="B90" s="28">
        <v>520</v>
      </c>
      <c r="C90" s="28">
        <v>470</v>
      </c>
      <c r="D90" s="28">
        <v>516</v>
      </c>
    </row>
    <row r="91" spans="1:4" x14ac:dyDescent="0.25">
      <c r="A91" s="33" t="s">
        <v>241</v>
      </c>
      <c r="B91" s="28">
        <v>347</v>
      </c>
      <c r="C91" s="28">
        <v>347</v>
      </c>
      <c r="D91" s="28">
        <v>347</v>
      </c>
    </row>
    <row r="92" spans="1:4" x14ac:dyDescent="0.25">
      <c r="A92" s="33" t="s">
        <v>267</v>
      </c>
      <c r="B92" s="28">
        <v>506</v>
      </c>
      <c r="C92" s="28">
        <v>324</v>
      </c>
      <c r="D92" s="28">
        <v>509</v>
      </c>
    </row>
    <row r="93" spans="1:4" x14ac:dyDescent="0.25">
      <c r="A93" s="33" t="s">
        <v>179</v>
      </c>
      <c r="B93" s="28">
        <v>70</v>
      </c>
      <c r="C93" s="28">
        <v>49</v>
      </c>
      <c r="D93" s="28">
        <v>70</v>
      </c>
    </row>
    <row r="94" spans="1:4" x14ac:dyDescent="0.25">
      <c r="A94" s="33" t="s">
        <v>277</v>
      </c>
      <c r="B94" s="28">
        <v>640</v>
      </c>
      <c r="C94" s="28">
        <v>578</v>
      </c>
      <c r="D94" s="28">
        <v>640</v>
      </c>
    </row>
    <row r="95" spans="1:4" x14ac:dyDescent="0.25">
      <c r="A95" s="33" t="s">
        <v>245</v>
      </c>
      <c r="B95" s="28">
        <v>134</v>
      </c>
      <c r="C95" s="28">
        <v>95</v>
      </c>
      <c r="D95" s="28">
        <v>133</v>
      </c>
    </row>
    <row r="96" spans="1:4" x14ac:dyDescent="0.25">
      <c r="A96" s="33" t="s">
        <v>239</v>
      </c>
      <c r="B96" s="28">
        <v>74</v>
      </c>
      <c r="C96" s="28">
        <v>60</v>
      </c>
      <c r="D96" s="28">
        <v>74</v>
      </c>
    </row>
    <row r="97" spans="1:4" x14ac:dyDescent="0.25">
      <c r="A97" s="33" t="s">
        <v>257</v>
      </c>
      <c r="B97" s="28">
        <v>746</v>
      </c>
      <c r="C97" s="28">
        <v>608</v>
      </c>
      <c r="D97" s="28">
        <v>725</v>
      </c>
    </row>
    <row r="98" spans="1:4" x14ac:dyDescent="0.25">
      <c r="A98" s="33" t="s">
        <v>263</v>
      </c>
      <c r="B98" s="28">
        <v>103</v>
      </c>
      <c r="C98" s="28">
        <v>91</v>
      </c>
      <c r="D98" s="28">
        <v>101</v>
      </c>
    </row>
    <row r="99" spans="1:4" x14ac:dyDescent="0.25">
      <c r="A99" s="33" t="s">
        <v>265</v>
      </c>
      <c r="B99" s="28">
        <v>72</v>
      </c>
      <c r="C99" s="28">
        <v>61</v>
      </c>
      <c r="D99" s="28">
        <v>73</v>
      </c>
    </row>
    <row r="100" spans="1:4" x14ac:dyDescent="0.25">
      <c r="A100" s="33" t="s">
        <v>235</v>
      </c>
      <c r="B100" s="28">
        <v>27</v>
      </c>
      <c r="C100" s="28">
        <v>27</v>
      </c>
      <c r="D100" s="28">
        <v>26</v>
      </c>
    </row>
    <row r="101" spans="1:4" x14ac:dyDescent="0.25">
      <c r="A101" s="33" t="s">
        <v>181</v>
      </c>
      <c r="B101" s="28">
        <v>58</v>
      </c>
      <c r="C101" s="28">
        <v>45</v>
      </c>
      <c r="D101" s="28">
        <v>58</v>
      </c>
    </row>
    <row r="102" spans="1:4" x14ac:dyDescent="0.25">
      <c r="A102" s="33" t="s">
        <v>271</v>
      </c>
      <c r="B102" s="28">
        <v>80</v>
      </c>
      <c r="C102" s="28">
        <v>82</v>
      </c>
      <c r="D102" s="28">
        <v>82</v>
      </c>
    </row>
    <row r="103" spans="1:4" x14ac:dyDescent="0.25">
      <c r="A103" s="33" t="s">
        <v>259</v>
      </c>
      <c r="B103" s="28">
        <v>343</v>
      </c>
      <c r="C103" s="28">
        <v>240</v>
      </c>
      <c r="D103" s="28">
        <v>341</v>
      </c>
    </row>
    <row r="104" spans="1:4" x14ac:dyDescent="0.25">
      <c r="A104" s="33" t="s">
        <v>269</v>
      </c>
      <c r="B104" s="28">
        <v>170</v>
      </c>
      <c r="C104" s="28">
        <v>125</v>
      </c>
      <c r="D104" s="28">
        <v>170</v>
      </c>
    </row>
    <row r="105" spans="1:4" x14ac:dyDescent="0.25">
      <c r="A105" s="33" t="s">
        <v>255</v>
      </c>
      <c r="B105" s="28">
        <v>465</v>
      </c>
      <c r="C105" s="28">
        <v>415</v>
      </c>
      <c r="D105" s="28">
        <v>478</v>
      </c>
    </row>
    <row r="106" spans="1:4" x14ac:dyDescent="0.25">
      <c r="A106" s="33" t="s">
        <v>247</v>
      </c>
      <c r="B106" s="28">
        <v>39</v>
      </c>
      <c r="C106" s="28">
        <v>25</v>
      </c>
      <c r="D106" s="28">
        <v>39</v>
      </c>
    </row>
    <row r="107" spans="1:4" x14ac:dyDescent="0.25">
      <c r="A107" s="33" t="s">
        <v>251</v>
      </c>
      <c r="B107" s="28">
        <v>130</v>
      </c>
      <c r="C107" s="28">
        <v>121</v>
      </c>
      <c r="D107" s="28">
        <v>130</v>
      </c>
    </row>
    <row r="108" spans="1:4" x14ac:dyDescent="0.25">
      <c r="A108" s="33" t="s">
        <v>106</v>
      </c>
      <c r="B108" s="28">
        <v>56</v>
      </c>
      <c r="C108" s="28">
        <v>47</v>
      </c>
      <c r="D108" s="28">
        <v>41</v>
      </c>
    </row>
    <row r="109" spans="1:4" x14ac:dyDescent="0.25">
      <c r="A109" s="33" t="s">
        <v>261</v>
      </c>
      <c r="B109" s="28">
        <v>175</v>
      </c>
      <c r="C109" s="28">
        <v>131</v>
      </c>
      <c r="D109" s="28">
        <v>175</v>
      </c>
    </row>
    <row r="110" spans="1:4" x14ac:dyDescent="0.25">
      <c r="A110" s="33" t="s">
        <v>273</v>
      </c>
      <c r="B110" s="28">
        <v>367</v>
      </c>
      <c r="C110" s="28">
        <v>337</v>
      </c>
      <c r="D110" s="28">
        <v>367</v>
      </c>
    </row>
    <row r="111" spans="1:4" x14ac:dyDescent="0.25">
      <c r="A111" s="33" t="s">
        <v>253</v>
      </c>
      <c r="B111" s="28">
        <v>36</v>
      </c>
      <c r="C111" s="28">
        <v>36</v>
      </c>
      <c r="D111" s="28">
        <v>36</v>
      </c>
    </row>
    <row r="112" spans="1:4" x14ac:dyDescent="0.25">
      <c r="A112" s="33" t="s">
        <v>832</v>
      </c>
      <c r="B112" s="28">
        <v>340</v>
      </c>
      <c r="C112" s="28">
        <v>315</v>
      </c>
      <c r="D112" s="28">
        <v>340</v>
      </c>
    </row>
    <row r="113" spans="1:4" x14ac:dyDescent="0.25">
      <c r="A113" s="31" t="s">
        <v>1136</v>
      </c>
      <c r="B113" s="28"/>
      <c r="C113" s="28"/>
      <c r="D113" s="28"/>
    </row>
    <row r="114" spans="1:4" x14ac:dyDescent="0.25">
      <c r="A114" s="32" t="s">
        <v>0</v>
      </c>
      <c r="B114" s="28"/>
      <c r="C114" s="28"/>
      <c r="D114" s="28"/>
    </row>
    <row r="115" spans="1:4" x14ac:dyDescent="0.25">
      <c r="A115" s="33" t="s">
        <v>173</v>
      </c>
      <c r="B115" s="28">
        <v>369</v>
      </c>
      <c r="C115" s="28">
        <v>330</v>
      </c>
      <c r="D115" s="28">
        <v>404</v>
      </c>
    </row>
    <row r="116" spans="1:4" x14ac:dyDescent="0.25">
      <c r="A116" s="33" t="s">
        <v>688</v>
      </c>
      <c r="B116" s="28">
        <v>497</v>
      </c>
      <c r="C116" s="28">
        <v>503</v>
      </c>
      <c r="D116" s="28">
        <v>501</v>
      </c>
    </row>
    <row r="117" spans="1:4" x14ac:dyDescent="0.25">
      <c r="A117" s="33" t="s">
        <v>692</v>
      </c>
      <c r="B117" s="28">
        <v>322</v>
      </c>
      <c r="C117" s="28">
        <v>325</v>
      </c>
      <c r="D117" s="28">
        <v>325</v>
      </c>
    </row>
    <row r="118" spans="1:4" x14ac:dyDescent="0.25">
      <c r="A118" s="33" t="s">
        <v>696</v>
      </c>
      <c r="B118" s="28">
        <v>9</v>
      </c>
      <c r="C118" s="28">
        <v>232</v>
      </c>
      <c r="D118" s="28">
        <v>247</v>
      </c>
    </row>
    <row r="119" spans="1:4" x14ac:dyDescent="0.25">
      <c r="A119" s="33" t="s">
        <v>701</v>
      </c>
      <c r="B119" s="28">
        <v>0</v>
      </c>
      <c r="C119" s="28">
        <v>641</v>
      </c>
      <c r="D119" s="28">
        <v>664</v>
      </c>
    </row>
    <row r="120" spans="1:4" x14ac:dyDescent="0.25">
      <c r="A120" s="33" t="s">
        <v>709</v>
      </c>
      <c r="B120" s="28">
        <v>2630</v>
      </c>
      <c r="C120" s="28">
        <v>2630</v>
      </c>
      <c r="D120" s="28">
        <v>2750</v>
      </c>
    </row>
    <row r="121" spans="1:4" x14ac:dyDescent="0.25">
      <c r="A121" s="33" t="s">
        <v>713</v>
      </c>
      <c r="B121" s="28">
        <v>0</v>
      </c>
      <c r="C121" s="28"/>
      <c r="D121" s="28">
        <v>643</v>
      </c>
    </row>
    <row r="122" spans="1:4" x14ac:dyDescent="0.25">
      <c r="A122" s="33" t="s">
        <v>716</v>
      </c>
      <c r="B122" s="28">
        <v>6868</v>
      </c>
      <c r="C122" s="28">
        <v>6258</v>
      </c>
      <c r="D122" s="28">
        <v>6509</v>
      </c>
    </row>
    <row r="123" spans="1:4" x14ac:dyDescent="0.25">
      <c r="A123" s="33" t="s">
        <v>718</v>
      </c>
      <c r="B123" s="28">
        <v>307</v>
      </c>
      <c r="C123" s="28">
        <v>20</v>
      </c>
      <c r="D123" s="28">
        <v>327</v>
      </c>
    </row>
    <row r="124" spans="1:4" x14ac:dyDescent="0.25">
      <c r="A124" s="33" t="s">
        <v>721</v>
      </c>
      <c r="B124" s="28">
        <v>181</v>
      </c>
      <c r="C124" s="28">
        <v>181</v>
      </c>
      <c r="D124" s="28">
        <v>181</v>
      </c>
    </row>
    <row r="125" spans="1:4" x14ac:dyDescent="0.25">
      <c r="A125" s="33" t="s">
        <v>723</v>
      </c>
      <c r="B125" s="28">
        <v>61</v>
      </c>
      <c r="C125" s="28">
        <v>62</v>
      </c>
      <c r="D125" s="28">
        <v>61</v>
      </c>
    </row>
    <row r="126" spans="1:4" x14ac:dyDescent="0.25">
      <c r="A126" s="33" t="s">
        <v>725</v>
      </c>
      <c r="B126" s="28">
        <v>262</v>
      </c>
      <c r="C126" s="28">
        <v>262</v>
      </c>
      <c r="D126" s="28">
        <v>284</v>
      </c>
    </row>
    <row r="127" spans="1:4" x14ac:dyDescent="0.25">
      <c r="A127" s="33" t="s">
        <v>739</v>
      </c>
      <c r="B127" s="28">
        <v>88</v>
      </c>
      <c r="C127" s="28">
        <v>594</v>
      </c>
      <c r="D127" s="28">
        <v>602</v>
      </c>
    </row>
    <row r="128" spans="1:4" x14ac:dyDescent="0.25">
      <c r="A128" s="33" t="s">
        <v>743</v>
      </c>
      <c r="B128" s="28">
        <v>2944</v>
      </c>
      <c r="C128" s="28">
        <v>2914</v>
      </c>
      <c r="D128" s="28">
        <v>2944</v>
      </c>
    </row>
    <row r="129" spans="1:4" x14ac:dyDescent="0.25">
      <c r="A129" s="33" t="s">
        <v>748</v>
      </c>
      <c r="B129" s="28">
        <v>9062</v>
      </c>
      <c r="C129" s="28">
        <v>8805</v>
      </c>
      <c r="D129" s="28">
        <v>8805</v>
      </c>
    </row>
    <row r="130" spans="1:4" x14ac:dyDescent="0.25">
      <c r="A130" s="33" t="s">
        <v>846</v>
      </c>
      <c r="B130" s="28">
        <v>1227</v>
      </c>
      <c r="C130" s="28">
        <v>1227</v>
      </c>
      <c r="D130" s="28">
        <v>1307</v>
      </c>
    </row>
    <row r="131" spans="1:4" x14ac:dyDescent="0.25">
      <c r="A131" s="31" t="s">
        <v>1140</v>
      </c>
      <c r="B131" s="28"/>
      <c r="C131" s="28"/>
      <c r="D131" s="28"/>
    </row>
    <row r="132" spans="1:4" x14ac:dyDescent="0.25">
      <c r="A132" s="32" t="s">
        <v>0</v>
      </c>
      <c r="B132" s="28"/>
      <c r="C132" s="28"/>
      <c r="D132" s="28"/>
    </row>
    <row r="133" spans="1:4" x14ac:dyDescent="0.25">
      <c r="A133" s="33" t="s">
        <v>214</v>
      </c>
      <c r="B133" s="28">
        <v>1347</v>
      </c>
      <c r="C133" s="28">
        <v>1347</v>
      </c>
      <c r="D133" s="28">
        <v>1404</v>
      </c>
    </row>
    <row r="134" spans="1:4" x14ac:dyDescent="0.25">
      <c r="A134" s="33" t="s">
        <v>212</v>
      </c>
      <c r="B134" s="28">
        <v>2114</v>
      </c>
      <c r="C134" s="28">
        <v>2123</v>
      </c>
      <c r="D134" s="28">
        <v>1185</v>
      </c>
    </row>
    <row r="135" spans="1:4" x14ac:dyDescent="0.25">
      <c r="A135" s="33" t="s">
        <v>207</v>
      </c>
      <c r="B135" s="28">
        <v>2545</v>
      </c>
      <c r="C135" s="28">
        <v>2544</v>
      </c>
      <c r="D135" s="28">
        <v>2607</v>
      </c>
    </row>
    <row r="136" spans="1:4" x14ac:dyDescent="0.25">
      <c r="A136" s="33" t="s">
        <v>218</v>
      </c>
      <c r="B136" s="28">
        <v>644</v>
      </c>
      <c r="C136" s="28">
        <v>644</v>
      </c>
      <c r="D136" s="28">
        <v>609</v>
      </c>
    </row>
    <row r="137" spans="1:4" x14ac:dyDescent="0.25">
      <c r="A137" s="33" t="s">
        <v>220</v>
      </c>
      <c r="B137" s="28">
        <v>575</v>
      </c>
      <c r="C137" s="28">
        <v>575</v>
      </c>
      <c r="D137" s="28">
        <v>596</v>
      </c>
    </row>
    <row r="138" spans="1:4" x14ac:dyDescent="0.25">
      <c r="A138" s="33" t="s">
        <v>177</v>
      </c>
      <c r="B138" s="28">
        <v>110</v>
      </c>
      <c r="C138" s="28">
        <v>110</v>
      </c>
      <c r="D138" s="28">
        <v>124</v>
      </c>
    </row>
    <row r="139" spans="1:4" x14ac:dyDescent="0.25">
      <c r="A139" s="33" t="s">
        <v>224</v>
      </c>
      <c r="B139" s="28">
        <v>1598</v>
      </c>
      <c r="C139" s="28">
        <v>1598</v>
      </c>
      <c r="D139" s="28">
        <v>1700</v>
      </c>
    </row>
    <row r="140" spans="1:4" x14ac:dyDescent="0.25">
      <c r="A140" s="33" t="s">
        <v>210</v>
      </c>
      <c r="B140" s="28">
        <v>3657</v>
      </c>
      <c r="C140" s="28">
        <v>3657</v>
      </c>
      <c r="D140" s="28">
        <v>3249</v>
      </c>
    </row>
    <row r="141" spans="1:4" x14ac:dyDescent="0.25">
      <c r="A141" s="33" t="s">
        <v>216</v>
      </c>
      <c r="B141" s="28">
        <v>208</v>
      </c>
      <c r="C141" s="28">
        <v>208</v>
      </c>
      <c r="D141" s="28">
        <v>208</v>
      </c>
    </row>
    <row r="142" spans="1:4" x14ac:dyDescent="0.25">
      <c r="A142" s="33" t="s">
        <v>828</v>
      </c>
      <c r="B142" s="28">
        <v>1140</v>
      </c>
      <c r="C142" s="28">
        <v>1140</v>
      </c>
      <c r="D142" s="28">
        <v>1084</v>
      </c>
    </row>
    <row r="143" spans="1:4" x14ac:dyDescent="0.25">
      <c r="A143" s="33" t="s">
        <v>1077</v>
      </c>
      <c r="B143" s="28">
        <v>2325</v>
      </c>
      <c r="C143" s="28">
        <v>2325</v>
      </c>
      <c r="D143" s="28">
        <v>2371</v>
      </c>
    </row>
    <row r="144" spans="1:4" x14ac:dyDescent="0.25">
      <c r="A144" s="33" t="s">
        <v>1078</v>
      </c>
      <c r="B144" s="28">
        <v>555</v>
      </c>
      <c r="C144" s="28">
        <v>555</v>
      </c>
      <c r="D144" s="28">
        <v>502</v>
      </c>
    </row>
    <row r="145" spans="1:4" x14ac:dyDescent="0.25">
      <c r="A145" s="31" t="s">
        <v>1176</v>
      </c>
      <c r="B145" s="28"/>
      <c r="C145" s="28"/>
      <c r="D145" s="28"/>
    </row>
    <row r="146" spans="1:4" x14ac:dyDescent="0.25">
      <c r="A146" s="32" t="s">
        <v>0</v>
      </c>
      <c r="B146" s="28"/>
      <c r="C146" s="28"/>
      <c r="D146" s="28"/>
    </row>
    <row r="147" spans="1:4" x14ac:dyDescent="0.25">
      <c r="A147" s="33" t="s">
        <v>143</v>
      </c>
      <c r="B147" s="28">
        <v>52</v>
      </c>
      <c r="C147" s="28">
        <v>20</v>
      </c>
      <c r="D147" s="28">
        <v>51</v>
      </c>
    </row>
    <row r="148" spans="1:4" x14ac:dyDescent="0.25">
      <c r="A148" s="33" t="s">
        <v>109</v>
      </c>
      <c r="B148" s="28">
        <v>242</v>
      </c>
      <c r="C148" s="28">
        <v>194</v>
      </c>
      <c r="D148" s="28">
        <v>235</v>
      </c>
    </row>
    <row r="149" spans="1:4" x14ac:dyDescent="0.25">
      <c r="A149" s="33" t="s">
        <v>123</v>
      </c>
      <c r="B149" s="28">
        <v>182</v>
      </c>
      <c r="C149" s="28">
        <v>120</v>
      </c>
      <c r="D149" s="28">
        <v>175</v>
      </c>
    </row>
    <row r="150" spans="1:4" x14ac:dyDescent="0.25">
      <c r="A150" s="33" t="s">
        <v>141</v>
      </c>
      <c r="B150" s="28">
        <v>1003</v>
      </c>
      <c r="C150" s="28">
        <v>971</v>
      </c>
      <c r="D150" s="28">
        <v>1002</v>
      </c>
    </row>
    <row r="151" spans="1:4" x14ac:dyDescent="0.25">
      <c r="A151" s="33" t="s">
        <v>135</v>
      </c>
      <c r="B151" s="28">
        <v>1386</v>
      </c>
      <c r="C151" s="28">
        <v>1386</v>
      </c>
      <c r="D151" s="28">
        <v>1141</v>
      </c>
    </row>
    <row r="152" spans="1:4" x14ac:dyDescent="0.25">
      <c r="A152" s="33" t="s">
        <v>137</v>
      </c>
      <c r="B152" s="28">
        <v>704</v>
      </c>
      <c r="C152" s="28">
        <v>704</v>
      </c>
      <c r="D152" s="28">
        <v>672</v>
      </c>
    </row>
    <row r="153" spans="1:4" x14ac:dyDescent="0.25">
      <c r="A153" s="33" t="s">
        <v>121</v>
      </c>
      <c r="B153" s="28">
        <v>1858</v>
      </c>
      <c r="C153" s="28">
        <v>1858</v>
      </c>
      <c r="D153" s="28">
        <v>1835</v>
      </c>
    </row>
    <row r="154" spans="1:4" x14ac:dyDescent="0.25">
      <c r="A154" s="33" t="s">
        <v>126</v>
      </c>
      <c r="B154" s="28">
        <v>293</v>
      </c>
      <c r="C154" s="28">
        <v>293</v>
      </c>
      <c r="D154" s="28">
        <v>295</v>
      </c>
    </row>
    <row r="155" spans="1:4" x14ac:dyDescent="0.25">
      <c r="A155" s="33" t="s">
        <v>130</v>
      </c>
      <c r="B155" s="28">
        <v>761</v>
      </c>
      <c r="C155" s="28">
        <v>754</v>
      </c>
      <c r="D155" s="28">
        <v>816</v>
      </c>
    </row>
    <row r="156" spans="1:4" x14ac:dyDescent="0.25">
      <c r="A156" s="33" t="s">
        <v>133</v>
      </c>
      <c r="B156" s="28">
        <v>3786</v>
      </c>
      <c r="C156" s="28">
        <v>3721</v>
      </c>
      <c r="D156" s="28">
        <v>3758</v>
      </c>
    </row>
    <row r="157" spans="1:4" x14ac:dyDescent="0.25">
      <c r="A157" s="33" t="s">
        <v>128</v>
      </c>
      <c r="B157" s="28">
        <v>269</v>
      </c>
      <c r="C157" s="28">
        <v>257</v>
      </c>
      <c r="D157" s="28">
        <v>272</v>
      </c>
    </row>
    <row r="158" spans="1:4" x14ac:dyDescent="0.25">
      <c r="A158" s="33" t="s">
        <v>139</v>
      </c>
      <c r="B158" s="28">
        <v>293</v>
      </c>
      <c r="C158" s="28">
        <v>200</v>
      </c>
      <c r="D158" s="28">
        <v>278</v>
      </c>
    </row>
    <row r="159" spans="1:4" x14ac:dyDescent="0.25">
      <c r="A159" s="31" t="s">
        <v>1164</v>
      </c>
      <c r="B159" s="28"/>
      <c r="C159" s="28"/>
      <c r="D159" s="28"/>
    </row>
    <row r="160" spans="1:4" x14ac:dyDescent="0.25">
      <c r="A160" s="32" t="s">
        <v>0</v>
      </c>
      <c r="B160" s="28"/>
      <c r="C160" s="28"/>
      <c r="D160" s="28"/>
    </row>
    <row r="161" spans="1:4" x14ac:dyDescent="0.25">
      <c r="A161" s="33" t="s">
        <v>819</v>
      </c>
      <c r="B161" s="28">
        <v>910</v>
      </c>
      <c r="C161" s="28">
        <v>910</v>
      </c>
      <c r="D161" s="28">
        <v>838</v>
      </c>
    </row>
    <row r="162" spans="1:4" x14ac:dyDescent="0.25">
      <c r="A162" s="33" t="s">
        <v>824</v>
      </c>
      <c r="B162" s="28">
        <v>922</v>
      </c>
      <c r="C162" s="28">
        <v>922</v>
      </c>
      <c r="D162" s="28">
        <v>873</v>
      </c>
    </row>
    <row r="163" spans="1:4" x14ac:dyDescent="0.25">
      <c r="A163" s="33" t="s">
        <v>834</v>
      </c>
      <c r="B163" s="28">
        <v>1216</v>
      </c>
      <c r="C163" s="28">
        <v>1216</v>
      </c>
      <c r="D163" s="28">
        <v>1216</v>
      </c>
    </row>
    <row r="164" spans="1:4" x14ac:dyDescent="0.25">
      <c r="A164" s="33" t="s">
        <v>837</v>
      </c>
      <c r="B164" s="28">
        <v>828</v>
      </c>
      <c r="C164" s="28">
        <v>828</v>
      </c>
      <c r="D164" s="28">
        <v>768</v>
      </c>
    </row>
    <row r="165" spans="1:4" x14ac:dyDescent="0.25">
      <c r="A165" s="33" t="s">
        <v>840</v>
      </c>
      <c r="B165" s="28">
        <v>2635</v>
      </c>
      <c r="C165" s="28">
        <v>2635</v>
      </c>
      <c r="D165" s="28">
        <v>2600</v>
      </c>
    </row>
    <row r="166" spans="1:4" x14ac:dyDescent="0.25">
      <c r="A166" s="31" t="s">
        <v>1216</v>
      </c>
      <c r="B166" s="28"/>
      <c r="C166" s="28"/>
      <c r="D166" s="28"/>
    </row>
    <row r="167" spans="1:4" x14ac:dyDescent="0.25">
      <c r="A167" s="32" t="s">
        <v>0</v>
      </c>
      <c r="B167" s="28"/>
      <c r="C167" s="28"/>
      <c r="D167" s="28"/>
    </row>
    <row r="168" spans="1:4" x14ac:dyDescent="0.25">
      <c r="A168" s="33" t="s">
        <v>727</v>
      </c>
      <c r="B168" s="28">
        <v>659</v>
      </c>
      <c r="C168" s="28">
        <v>659</v>
      </c>
      <c r="D168" s="28">
        <v>659</v>
      </c>
    </row>
    <row r="169" spans="1:4" x14ac:dyDescent="0.25">
      <c r="A169" s="33" t="s">
        <v>730</v>
      </c>
      <c r="B169" s="28">
        <v>78</v>
      </c>
      <c r="C169" s="28">
        <v>85</v>
      </c>
      <c r="D169" s="28">
        <v>83</v>
      </c>
    </row>
    <row r="170" spans="1:4" x14ac:dyDescent="0.25">
      <c r="A170" s="33" t="s">
        <v>733</v>
      </c>
      <c r="B170" s="28">
        <v>104</v>
      </c>
      <c r="C170" s="28">
        <v>104</v>
      </c>
      <c r="D170" s="28">
        <v>111</v>
      </c>
    </row>
    <row r="171" spans="1:4" x14ac:dyDescent="0.25">
      <c r="A171" s="33" t="s">
        <v>735</v>
      </c>
      <c r="B171" s="28">
        <v>68</v>
      </c>
      <c r="C171" s="28">
        <v>68</v>
      </c>
      <c r="D171" s="28">
        <v>74</v>
      </c>
    </row>
    <row r="172" spans="1:4" x14ac:dyDescent="0.25">
      <c r="A172" s="33" t="s">
        <v>750</v>
      </c>
      <c r="B172" s="28">
        <v>13</v>
      </c>
      <c r="C172" s="28">
        <v>13</v>
      </c>
      <c r="D172" s="28">
        <v>13</v>
      </c>
    </row>
    <row r="173" spans="1:4" x14ac:dyDescent="0.25">
      <c r="A173" s="33" t="s">
        <v>752</v>
      </c>
      <c r="B173" s="28">
        <v>89</v>
      </c>
      <c r="C173" s="28">
        <v>89</v>
      </c>
      <c r="D173" s="28">
        <v>92</v>
      </c>
    </row>
    <row r="174" spans="1:4" x14ac:dyDescent="0.25">
      <c r="A174" s="31" t="s">
        <v>1193</v>
      </c>
      <c r="B174" s="28"/>
      <c r="C174" s="28"/>
      <c r="D174" s="28"/>
    </row>
    <row r="175" spans="1:4" x14ac:dyDescent="0.25">
      <c r="A175" s="32" t="s">
        <v>3</v>
      </c>
      <c r="B175" s="28"/>
      <c r="C175" s="28"/>
      <c r="D175" s="28"/>
    </row>
    <row r="176" spans="1:4" x14ac:dyDescent="0.25">
      <c r="A176" s="33" t="s">
        <v>228</v>
      </c>
      <c r="B176" s="28">
        <v>140</v>
      </c>
      <c r="C176" s="28">
        <v>140</v>
      </c>
      <c r="D176" s="28">
        <v>139</v>
      </c>
    </row>
    <row r="177" spans="1:4" x14ac:dyDescent="0.25">
      <c r="A177" s="33" t="s">
        <v>230</v>
      </c>
      <c r="B177" s="28">
        <v>183</v>
      </c>
      <c r="C177" s="28">
        <v>183</v>
      </c>
      <c r="D177" s="28">
        <v>191</v>
      </c>
    </row>
    <row r="178" spans="1:4" x14ac:dyDescent="0.25">
      <c r="A178" s="33" t="s">
        <v>234</v>
      </c>
      <c r="B178" s="28">
        <v>0</v>
      </c>
      <c r="C178" s="28">
        <v>108</v>
      </c>
      <c r="D178" s="28">
        <v>107</v>
      </c>
    </row>
    <row r="179" spans="1:4" x14ac:dyDescent="0.25">
      <c r="A179" s="33" t="s">
        <v>232</v>
      </c>
      <c r="B179" s="28">
        <v>112</v>
      </c>
      <c r="C179" s="28">
        <v>112</v>
      </c>
      <c r="D179" s="28">
        <v>188</v>
      </c>
    </row>
    <row r="180" spans="1:4" x14ac:dyDescent="0.25">
      <c r="A180" s="31" t="s">
        <v>31</v>
      </c>
      <c r="B180" s="28">
        <v>82844</v>
      </c>
      <c r="C180" s="28">
        <v>80880</v>
      </c>
      <c r="D180" s="28">
        <v>84458</v>
      </c>
    </row>
  </sheetData>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O5149"/>
  <sheetViews>
    <sheetView workbookViewId="0">
      <selection activeCell="G31" sqref="G31"/>
    </sheetView>
  </sheetViews>
  <sheetFormatPr defaultRowHeight="15" x14ac:dyDescent="0.25"/>
  <cols>
    <col min="1" max="1" width="10.7109375" bestFit="1" customWidth="1"/>
    <col min="2" max="2" width="10.140625" bestFit="1" customWidth="1"/>
    <col min="3" max="3" width="43.42578125" bestFit="1" customWidth="1"/>
    <col min="4" max="4" width="15.28515625" bestFit="1" customWidth="1"/>
    <col min="5" max="5" width="11.140625" bestFit="1" customWidth="1"/>
    <col min="6" max="6" width="13.42578125" bestFit="1" customWidth="1"/>
    <col min="7" max="7" width="10" bestFit="1" customWidth="1"/>
    <col min="8" max="8" width="10.5703125" bestFit="1" customWidth="1"/>
    <col min="9" max="9" width="9.140625" bestFit="1" customWidth="1"/>
    <col min="10" max="10" width="9.7109375" bestFit="1" customWidth="1"/>
    <col min="11" max="11" width="13.140625" bestFit="1" customWidth="1"/>
    <col min="12" max="12" width="13.7109375" bestFit="1" customWidth="1"/>
    <col min="13" max="13" width="12.28515625" bestFit="1" customWidth="1"/>
    <col min="14" max="14" width="3.85546875" bestFit="1" customWidth="1"/>
    <col min="15" max="15" width="5.28515625" bestFit="1" customWidth="1"/>
    <col min="16" max="16" width="30.7109375" customWidth="1"/>
    <col min="17" max="17" width="12.85546875" customWidth="1"/>
    <col min="18" max="18" width="11.85546875" customWidth="1"/>
    <col min="19" max="19" width="4.140625" bestFit="1" customWidth="1"/>
    <col min="20" max="20" width="5.42578125" bestFit="1" customWidth="1"/>
  </cols>
  <sheetData>
    <row r="1" spans="1:15" x14ac:dyDescent="0.25">
      <c r="A1" t="s">
        <v>83</v>
      </c>
      <c r="B1" t="s">
        <v>84</v>
      </c>
      <c r="C1" t="s">
        <v>85</v>
      </c>
      <c r="D1" t="s">
        <v>86</v>
      </c>
      <c r="E1" t="s">
        <v>87</v>
      </c>
      <c r="F1" t="s">
        <v>88</v>
      </c>
      <c r="G1" t="s">
        <v>89</v>
      </c>
      <c r="H1" t="s">
        <v>90</v>
      </c>
      <c r="I1" t="s">
        <v>91</v>
      </c>
      <c r="J1" t="s">
        <v>92</v>
      </c>
      <c r="K1" t="s">
        <v>93</v>
      </c>
      <c r="L1" t="s">
        <v>94</v>
      </c>
      <c r="M1" t="s">
        <v>845</v>
      </c>
      <c r="N1" t="s">
        <v>2</v>
      </c>
      <c r="O1" t="s">
        <v>108</v>
      </c>
    </row>
    <row r="2" spans="1:15" x14ac:dyDescent="0.25">
      <c r="A2" t="s">
        <v>0</v>
      </c>
      <c r="B2" t="s">
        <v>8</v>
      </c>
      <c r="C2" t="s">
        <v>743</v>
      </c>
      <c r="D2" t="s">
        <v>744</v>
      </c>
      <c r="E2" t="s">
        <v>209</v>
      </c>
      <c r="F2" t="s">
        <v>125</v>
      </c>
      <c r="G2">
        <v>612</v>
      </c>
      <c r="H2">
        <v>2944</v>
      </c>
      <c r="I2">
        <v>608</v>
      </c>
      <c r="J2">
        <v>2914</v>
      </c>
      <c r="K2">
        <v>608</v>
      </c>
      <c r="L2">
        <v>2944</v>
      </c>
      <c r="M2" t="s">
        <v>111</v>
      </c>
      <c r="N2" t="s">
        <v>21</v>
      </c>
      <c r="O2">
        <v>39</v>
      </c>
    </row>
    <row r="3" spans="1:15" x14ac:dyDescent="0.25">
      <c r="A3" s="6" t="s">
        <v>0</v>
      </c>
      <c r="B3" s="6" t="s">
        <v>7</v>
      </c>
      <c r="C3" s="6" t="s">
        <v>133</v>
      </c>
      <c r="D3" s="6" t="s">
        <v>134</v>
      </c>
      <c r="E3" s="6" t="s">
        <v>97</v>
      </c>
      <c r="F3" s="6" t="s">
        <v>98</v>
      </c>
      <c r="G3" s="6">
        <v>631</v>
      </c>
      <c r="H3" s="6">
        <v>3758</v>
      </c>
      <c r="I3" s="6">
        <v>613</v>
      </c>
      <c r="J3" s="6">
        <v>3721</v>
      </c>
      <c r="K3" s="6">
        <v>626</v>
      </c>
      <c r="L3" s="6">
        <v>3786</v>
      </c>
      <c r="M3" s="6" t="s">
        <v>111</v>
      </c>
      <c r="N3" s="6" t="s">
        <v>23</v>
      </c>
      <c r="O3" s="6">
        <v>53</v>
      </c>
    </row>
    <row r="4" spans="1:15" x14ac:dyDescent="0.25">
      <c r="A4" s="6" t="s">
        <v>0</v>
      </c>
      <c r="B4" s="6" t="s">
        <v>5</v>
      </c>
      <c r="C4" s="6" t="s">
        <v>271</v>
      </c>
      <c r="D4" s="6" t="s">
        <v>272</v>
      </c>
      <c r="E4" s="6" t="s">
        <v>97</v>
      </c>
      <c r="F4" s="6" t="s">
        <v>125</v>
      </c>
      <c r="G4" s="6">
        <v>18</v>
      </c>
      <c r="H4" s="6">
        <v>82</v>
      </c>
      <c r="I4" s="6">
        <v>18</v>
      </c>
      <c r="J4" s="6">
        <v>82</v>
      </c>
      <c r="K4" s="6">
        <v>18</v>
      </c>
      <c r="L4" s="6">
        <v>80</v>
      </c>
      <c r="M4" s="6" t="s">
        <v>111</v>
      </c>
      <c r="N4" s="6" t="s">
        <v>23</v>
      </c>
      <c r="O4" s="6">
        <v>2</v>
      </c>
    </row>
    <row r="5" spans="1:15" x14ac:dyDescent="0.25">
      <c r="A5" s="6" t="s">
        <v>0</v>
      </c>
      <c r="B5" s="6" t="s">
        <v>4</v>
      </c>
      <c r="C5" s="6" t="s">
        <v>151</v>
      </c>
      <c r="D5" s="6" t="s">
        <v>152</v>
      </c>
      <c r="E5" s="6" t="s">
        <v>97</v>
      </c>
      <c r="F5" s="6" t="s">
        <v>98</v>
      </c>
      <c r="G5" s="6">
        <v>8</v>
      </c>
      <c r="H5" s="6">
        <v>30</v>
      </c>
      <c r="I5" s="6">
        <v>8</v>
      </c>
      <c r="J5" s="6">
        <v>32</v>
      </c>
      <c r="K5" s="6">
        <v>8</v>
      </c>
      <c r="L5" s="6">
        <v>32</v>
      </c>
      <c r="M5" s="6" t="s">
        <v>111</v>
      </c>
      <c r="N5" s="6" t="s">
        <v>23</v>
      </c>
      <c r="O5" s="6">
        <v>0</v>
      </c>
    </row>
    <row r="6" spans="1:15" x14ac:dyDescent="0.25">
      <c r="A6" s="6" t="s">
        <v>0</v>
      </c>
      <c r="B6" s="6" t="s">
        <v>13</v>
      </c>
      <c r="C6" s="6" t="s">
        <v>725</v>
      </c>
      <c r="D6" s="6" t="s">
        <v>726</v>
      </c>
      <c r="E6" s="6" t="s">
        <v>97</v>
      </c>
      <c r="F6" s="6" t="s">
        <v>125</v>
      </c>
      <c r="G6" s="6">
        <v>57</v>
      </c>
      <c r="H6" s="6">
        <v>284</v>
      </c>
      <c r="I6" s="6">
        <v>54</v>
      </c>
      <c r="J6" s="6">
        <v>262</v>
      </c>
      <c r="K6" s="6">
        <v>54</v>
      </c>
      <c r="L6" s="6">
        <v>262</v>
      </c>
      <c r="M6" s="6" t="s">
        <v>111</v>
      </c>
      <c r="N6" s="6" t="s">
        <v>21</v>
      </c>
      <c r="O6" s="6">
        <v>0</v>
      </c>
    </row>
    <row r="7" spans="1:15" x14ac:dyDescent="0.25">
      <c r="A7" s="6" t="s">
        <v>0</v>
      </c>
      <c r="B7" s="6" t="s">
        <v>8</v>
      </c>
      <c r="C7" s="6" t="s">
        <v>748</v>
      </c>
      <c r="D7" s="6" t="s">
        <v>749</v>
      </c>
      <c r="E7" s="6" t="s">
        <v>209</v>
      </c>
      <c r="F7" s="6" t="s">
        <v>125</v>
      </c>
      <c r="G7" s="6">
        <v>1694</v>
      </c>
      <c r="H7" s="6">
        <v>8805</v>
      </c>
      <c r="I7" s="6">
        <v>1693</v>
      </c>
      <c r="J7" s="6">
        <v>8805</v>
      </c>
      <c r="K7" s="6">
        <v>1693</v>
      </c>
      <c r="L7" s="6">
        <v>9062</v>
      </c>
      <c r="M7" s="6" t="s">
        <v>111</v>
      </c>
      <c r="N7" s="6" t="s">
        <v>23</v>
      </c>
      <c r="O7" s="6">
        <v>94</v>
      </c>
    </row>
    <row r="8" spans="1:15" x14ac:dyDescent="0.25">
      <c r="A8" s="6" t="s">
        <v>0</v>
      </c>
      <c r="B8" s="6" t="s">
        <v>9</v>
      </c>
      <c r="C8" s="6" t="s">
        <v>137</v>
      </c>
      <c r="D8" s="6" t="s">
        <v>138</v>
      </c>
      <c r="E8" s="6" t="s">
        <v>97</v>
      </c>
      <c r="F8" s="6" t="s">
        <v>98</v>
      </c>
      <c r="G8" s="6">
        <v>135</v>
      </c>
      <c r="H8" s="6">
        <v>672</v>
      </c>
      <c r="I8" s="6">
        <v>156</v>
      </c>
      <c r="J8" s="6">
        <v>704</v>
      </c>
      <c r="K8" s="6">
        <v>156</v>
      </c>
      <c r="L8" s="6">
        <v>704</v>
      </c>
      <c r="M8" s="6" t="s">
        <v>111</v>
      </c>
      <c r="N8" s="6" t="s">
        <v>23</v>
      </c>
      <c r="O8" s="6">
        <v>8</v>
      </c>
    </row>
    <row r="9" spans="1:15" x14ac:dyDescent="0.25">
      <c r="A9" s="6" t="s">
        <v>0</v>
      </c>
      <c r="B9" s="6" t="s">
        <v>7</v>
      </c>
      <c r="C9" s="6" t="s">
        <v>727</v>
      </c>
      <c r="D9" s="6" t="s">
        <v>728</v>
      </c>
      <c r="E9" s="6" t="s">
        <v>97</v>
      </c>
      <c r="F9" s="6" t="s">
        <v>98</v>
      </c>
      <c r="G9" s="6">
        <v>116</v>
      </c>
      <c r="H9" s="6">
        <v>659</v>
      </c>
      <c r="I9" s="6">
        <v>116</v>
      </c>
      <c r="J9" s="6">
        <v>659</v>
      </c>
      <c r="K9" s="6">
        <v>116</v>
      </c>
      <c r="L9" s="6">
        <v>659</v>
      </c>
      <c r="M9" s="6" t="s">
        <v>111</v>
      </c>
      <c r="N9" s="6" t="s">
        <v>21</v>
      </c>
      <c r="O9" s="6">
        <v>17</v>
      </c>
    </row>
    <row r="10" spans="1:15" x14ac:dyDescent="0.25">
      <c r="A10" s="6" t="s">
        <v>0</v>
      </c>
      <c r="B10" s="6" t="s">
        <v>4</v>
      </c>
      <c r="C10" s="6" t="s">
        <v>151</v>
      </c>
      <c r="D10" s="6" t="s">
        <v>152</v>
      </c>
      <c r="E10" s="6" t="s">
        <v>97</v>
      </c>
      <c r="F10" s="6" t="s">
        <v>98</v>
      </c>
      <c r="G10" s="6">
        <v>8</v>
      </c>
      <c r="H10" s="6">
        <v>30</v>
      </c>
      <c r="I10" s="6">
        <v>8</v>
      </c>
      <c r="J10" s="6">
        <v>32</v>
      </c>
      <c r="K10" s="6">
        <v>8</v>
      </c>
      <c r="L10" s="6">
        <v>32</v>
      </c>
      <c r="M10" s="6" t="s">
        <v>111</v>
      </c>
      <c r="N10" s="6" t="s">
        <v>22</v>
      </c>
      <c r="O10" s="6">
        <v>0</v>
      </c>
    </row>
    <row r="11" spans="1:15" x14ac:dyDescent="0.25">
      <c r="A11" s="6" t="s">
        <v>0</v>
      </c>
      <c r="B11" s="6" t="s">
        <v>4</v>
      </c>
      <c r="C11" s="6" t="s">
        <v>149</v>
      </c>
      <c r="D11" s="6" t="s">
        <v>150</v>
      </c>
      <c r="E11" s="6" t="s">
        <v>97</v>
      </c>
      <c r="F11" s="6" t="s">
        <v>98</v>
      </c>
      <c r="G11" s="6">
        <v>6</v>
      </c>
      <c r="H11" s="6">
        <v>39</v>
      </c>
      <c r="I11" s="6">
        <v>6</v>
      </c>
      <c r="J11" s="6">
        <v>39</v>
      </c>
      <c r="K11" s="6">
        <v>6</v>
      </c>
      <c r="L11" s="6">
        <v>39</v>
      </c>
      <c r="M11" s="6" t="s">
        <v>111</v>
      </c>
      <c r="N11" s="6" t="s">
        <v>22</v>
      </c>
      <c r="O11" s="6">
        <v>3</v>
      </c>
    </row>
    <row r="12" spans="1:15" x14ac:dyDescent="0.25">
      <c r="A12" s="6" t="s">
        <v>0</v>
      </c>
      <c r="B12" s="6" t="s">
        <v>5</v>
      </c>
      <c r="C12" s="6" t="s">
        <v>169</v>
      </c>
      <c r="D12" s="6" t="s">
        <v>170</v>
      </c>
      <c r="E12" s="6" t="s">
        <v>97</v>
      </c>
      <c r="F12" s="6" t="s">
        <v>98</v>
      </c>
      <c r="G12" s="6">
        <v>65</v>
      </c>
      <c r="H12" s="6">
        <v>315</v>
      </c>
      <c r="I12" s="6">
        <v>31</v>
      </c>
      <c r="J12" s="6">
        <v>171</v>
      </c>
      <c r="K12" s="6">
        <v>65</v>
      </c>
      <c r="L12" s="6">
        <v>323</v>
      </c>
      <c r="M12" s="6" t="s">
        <v>111</v>
      </c>
      <c r="N12" s="6" t="s">
        <v>23</v>
      </c>
      <c r="O12" s="6">
        <v>2</v>
      </c>
    </row>
    <row r="13" spans="1:15" x14ac:dyDescent="0.25">
      <c r="A13" s="6" t="s">
        <v>0</v>
      </c>
      <c r="B13" s="6" t="s">
        <v>5</v>
      </c>
      <c r="C13" s="6" t="s">
        <v>169</v>
      </c>
      <c r="D13" s="6" t="s">
        <v>170</v>
      </c>
      <c r="E13" s="6" t="s">
        <v>97</v>
      </c>
      <c r="F13" s="6" t="s">
        <v>98</v>
      </c>
      <c r="G13" s="6">
        <v>65</v>
      </c>
      <c r="H13" s="6">
        <v>315</v>
      </c>
      <c r="I13" s="6">
        <v>31</v>
      </c>
      <c r="J13" s="6">
        <v>171</v>
      </c>
      <c r="K13" s="6">
        <v>65</v>
      </c>
      <c r="L13" s="6">
        <v>323</v>
      </c>
      <c r="M13" s="6" t="s">
        <v>111</v>
      </c>
      <c r="N13" s="6" t="s">
        <v>22</v>
      </c>
      <c r="O13" s="6">
        <v>1</v>
      </c>
    </row>
    <row r="14" spans="1:15" x14ac:dyDescent="0.25">
      <c r="A14" s="6" t="s">
        <v>0</v>
      </c>
      <c r="B14" s="6" t="s">
        <v>4</v>
      </c>
      <c r="C14" s="6" t="s">
        <v>151</v>
      </c>
      <c r="D14" s="6" t="s">
        <v>152</v>
      </c>
      <c r="E14" s="6" t="s">
        <v>97</v>
      </c>
      <c r="F14" s="6" t="s">
        <v>98</v>
      </c>
      <c r="G14" s="6">
        <v>8</v>
      </c>
      <c r="H14" s="6">
        <v>30</v>
      </c>
      <c r="I14" s="6">
        <v>8</v>
      </c>
      <c r="J14" s="6">
        <v>32</v>
      </c>
      <c r="K14" s="6">
        <v>8</v>
      </c>
      <c r="L14" s="6">
        <v>32</v>
      </c>
      <c r="M14" s="6" t="s">
        <v>111</v>
      </c>
      <c r="N14" s="6" t="s">
        <v>21</v>
      </c>
      <c r="O14" s="6">
        <v>0</v>
      </c>
    </row>
    <row r="15" spans="1:15" x14ac:dyDescent="0.25">
      <c r="A15" s="6" t="s">
        <v>0</v>
      </c>
      <c r="B15" s="6" t="s">
        <v>9</v>
      </c>
      <c r="C15" s="6" t="s">
        <v>137</v>
      </c>
      <c r="D15" s="6" t="s">
        <v>138</v>
      </c>
      <c r="E15" s="6" t="s">
        <v>97</v>
      </c>
      <c r="F15" s="6" t="s">
        <v>98</v>
      </c>
      <c r="G15" s="6">
        <v>135</v>
      </c>
      <c r="H15" s="6">
        <v>672</v>
      </c>
      <c r="I15" s="6">
        <v>156</v>
      </c>
      <c r="J15" s="6">
        <v>704</v>
      </c>
      <c r="K15" s="6">
        <v>156</v>
      </c>
      <c r="L15" s="6">
        <v>704</v>
      </c>
      <c r="M15" s="6" t="s">
        <v>111</v>
      </c>
      <c r="N15" s="6" t="s">
        <v>22</v>
      </c>
      <c r="O15" s="6">
        <v>2</v>
      </c>
    </row>
    <row r="16" spans="1:15" x14ac:dyDescent="0.25">
      <c r="A16" s="6" t="s">
        <v>0</v>
      </c>
      <c r="B16" s="6" t="s">
        <v>7</v>
      </c>
      <c r="C16" s="6" t="s">
        <v>727</v>
      </c>
      <c r="D16" s="6" t="s">
        <v>728</v>
      </c>
      <c r="E16" s="6" t="s">
        <v>97</v>
      </c>
      <c r="F16" s="6" t="s">
        <v>98</v>
      </c>
      <c r="G16" s="6">
        <v>116</v>
      </c>
      <c r="H16" s="6">
        <v>659</v>
      </c>
      <c r="I16" s="6">
        <v>116</v>
      </c>
      <c r="J16" s="6">
        <v>659</v>
      </c>
      <c r="K16" s="6">
        <v>116</v>
      </c>
      <c r="L16" s="6">
        <v>659</v>
      </c>
      <c r="M16" s="6" t="s">
        <v>111</v>
      </c>
      <c r="N16" s="6" t="s">
        <v>22</v>
      </c>
      <c r="O16" s="6">
        <v>22</v>
      </c>
    </row>
    <row r="17" spans="1:15" x14ac:dyDescent="0.25">
      <c r="A17" s="6" t="s">
        <v>0</v>
      </c>
      <c r="B17" s="6" t="s">
        <v>4</v>
      </c>
      <c r="C17" s="6" t="s">
        <v>149</v>
      </c>
      <c r="D17" s="6" t="s">
        <v>150</v>
      </c>
      <c r="E17" s="6" t="s">
        <v>97</v>
      </c>
      <c r="F17" s="6" t="s">
        <v>98</v>
      </c>
      <c r="G17" s="6">
        <v>6</v>
      </c>
      <c r="H17" s="6">
        <v>39</v>
      </c>
      <c r="I17" s="6">
        <v>6</v>
      </c>
      <c r="J17" s="6">
        <v>39</v>
      </c>
      <c r="K17" s="6">
        <v>6</v>
      </c>
      <c r="L17" s="6">
        <v>39</v>
      </c>
      <c r="M17" s="6" t="s">
        <v>111</v>
      </c>
      <c r="N17" s="6" t="s">
        <v>23</v>
      </c>
      <c r="O17" s="6">
        <v>3</v>
      </c>
    </row>
    <row r="18" spans="1:15" x14ac:dyDescent="0.25">
      <c r="A18" s="6" t="s">
        <v>0</v>
      </c>
      <c r="B18" s="6" t="s">
        <v>13</v>
      </c>
      <c r="C18" s="6" t="s">
        <v>235</v>
      </c>
      <c r="D18" s="6" t="s">
        <v>236</v>
      </c>
      <c r="E18" s="6" t="s">
        <v>97</v>
      </c>
      <c r="F18" s="6" t="s">
        <v>98</v>
      </c>
      <c r="G18" s="6">
        <v>5</v>
      </c>
      <c r="H18" s="6">
        <v>26</v>
      </c>
      <c r="I18" s="6">
        <v>5</v>
      </c>
      <c r="J18" s="6">
        <v>27</v>
      </c>
      <c r="K18" s="6">
        <v>5</v>
      </c>
      <c r="L18" s="6">
        <v>27</v>
      </c>
      <c r="M18" s="6" t="s">
        <v>111</v>
      </c>
      <c r="N18" s="6" t="s">
        <v>23</v>
      </c>
      <c r="O18" s="6">
        <v>1</v>
      </c>
    </row>
    <row r="19" spans="1:15" x14ac:dyDescent="0.25">
      <c r="A19" s="6" t="s">
        <v>0</v>
      </c>
      <c r="B19" s="6" t="s">
        <v>7</v>
      </c>
      <c r="C19" s="6" t="s">
        <v>727</v>
      </c>
      <c r="D19" s="6" t="s">
        <v>728</v>
      </c>
      <c r="E19" s="6" t="s">
        <v>97</v>
      </c>
      <c r="F19" s="6" t="s">
        <v>98</v>
      </c>
      <c r="G19" s="6">
        <v>116</v>
      </c>
      <c r="H19" s="6">
        <v>659</v>
      </c>
      <c r="I19" s="6">
        <v>116</v>
      </c>
      <c r="J19" s="6">
        <v>659</v>
      </c>
      <c r="K19" s="6">
        <v>116</v>
      </c>
      <c r="L19" s="6">
        <v>659</v>
      </c>
      <c r="M19" s="6" t="s">
        <v>111</v>
      </c>
      <c r="N19" s="6" t="s">
        <v>23</v>
      </c>
      <c r="O19" s="6">
        <v>39</v>
      </c>
    </row>
    <row r="20" spans="1:15" x14ac:dyDescent="0.25">
      <c r="A20" s="6" t="s">
        <v>0</v>
      </c>
      <c r="B20" s="6" t="s">
        <v>5</v>
      </c>
      <c r="C20" s="6" t="s">
        <v>271</v>
      </c>
      <c r="D20" s="6" t="s">
        <v>272</v>
      </c>
      <c r="E20" s="6" t="s">
        <v>97</v>
      </c>
      <c r="F20" s="6" t="s">
        <v>125</v>
      </c>
      <c r="G20" s="6">
        <v>18</v>
      </c>
      <c r="H20" s="6">
        <v>82</v>
      </c>
      <c r="I20" s="6">
        <v>18</v>
      </c>
      <c r="J20" s="6">
        <v>82</v>
      </c>
      <c r="K20" s="6">
        <v>18</v>
      </c>
      <c r="L20" s="6">
        <v>80</v>
      </c>
      <c r="M20" s="6" t="s">
        <v>111</v>
      </c>
      <c r="N20" s="6" t="s">
        <v>22</v>
      </c>
      <c r="O20" s="6">
        <v>1</v>
      </c>
    </row>
    <row r="21" spans="1:15" x14ac:dyDescent="0.25">
      <c r="A21" s="6" t="s">
        <v>0</v>
      </c>
      <c r="B21" s="6" t="s">
        <v>4</v>
      </c>
      <c r="C21" s="6" t="s">
        <v>159</v>
      </c>
      <c r="D21" s="6" t="s">
        <v>160</v>
      </c>
      <c r="E21" s="6" t="s">
        <v>97</v>
      </c>
      <c r="F21" s="6" t="s">
        <v>98</v>
      </c>
      <c r="G21" s="6">
        <v>44</v>
      </c>
      <c r="H21" s="6">
        <v>180</v>
      </c>
      <c r="I21" s="6">
        <v>18</v>
      </c>
      <c r="J21" s="6">
        <v>68</v>
      </c>
      <c r="K21" s="6">
        <v>45</v>
      </c>
      <c r="L21" s="6">
        <v>194</v>
      </c>
      <c r="M21" s="6" t="s">
        <v>111</v>
      </c>
      <c r="N21" s="6" t="s">
        <v>23</v>
      </c>
      <c r="O21" s="6">
        <v>0</v>
      </c>
    </row>
    <row r="22" spans="1:15" x14ac:dyDescent="0.25">
      <c r="A22" s="6" t="s">
        <v>0</v>
      </c>
      <c r="B22" s="6" t="s">
        <v>8</v>
      </c>
      <c r="C22" s="6" t="s">
        <v>128</v>
      </c>
      <c r="D22" s="6" t="s">
        <v>129</v>
      </c>
      <c r="E22" s="6" t="s">
        <v>97</v>
      </c>
      <c r="F22" s="6" t="s">
        <v>125</v>
      </c>
      <c r="G22" s="6">
        <v>46</v>
      </c>
      <c r="H22" s="6">
        <v>272</v>
      </c>
      <c r="I22" s="6">
        <v>45</v>
      </c>
      <c r="J22" s="6">
        <v>257</v>
      </c>
      <c r="K22" s="6">
        <v>45</v>
      </c>
      <c r="L22" s="6">
        <v>269</v>
      </c>
      <c r="M22" s="6" t="s">
        <v>111</v>
      </c>
      <c r="N22" s="6" t="s">
        <v>21</v>
      </c>
      <c r="O22" s="6">
        <v>2</v>
      </c>
    </row>
    <row r="23" spans="1:15" x14ac:dyDescent="0.25">
      <c r="A23" s="6" t="s">
        <v>0</v>
      </c>
      <c r="B23" s="6" t="s">
        <v>5</v>
      </c>
      <c r="C23" s="6" t="s">
        <v>261</v>
      </c>
      <c r="D23" s="6" t="s">
        <v>262</v>
      </c>
      <c r="E23" s="6" t="s">
        <v>97</v>
      </c>
      <c r="F23" s="6" t="s">
        <v>98</v>
      </c>
      <c r="G23" s="6">
        <v>42</v>
      </c>
      <c r="H23" s="6">
        <v>175</v>
      </c>
      <c r="I23" s="6">
        <v>27</v>
      </c>
      <c r="J23" s="6">
        <v>131</v>
      </c>
      <c r="K23" s="6">
        <v>42</v>
      </c>
      <c r="L23" s="6">
        <v>175</v>
      </c>
      <c r="M23" s="6" t="s">
        <v>111</v>
      </c>
      <c r="N23" s="6" t="s">
        <v>21</v>
      </c>
      <c r="O23" s="6">
        <v>1</v>
      </c>
    </row>
    <row r="24" spans="1:15" x14ac:dyDescent="0.25">
      <c r="A24" s="6" t="s">
        <v>0</v>
      </c>
      <c r="B24" s="6" t="s">
        <v>4</v>
      </c>
      <c r="C24" s="6" t="s">
        <v>251</v>
      </c>
      <c r="D24" s="6" t="s">
        <v>252</v>
      </c>
      <c r="E24" s="6" t="s">
        <v>97</v>
      </c>
      <c r="F24" s="6" t="s">
        <v>98</v>
      </c>
      <c r="G24" s="6">
        <v>28</v>
      </c>
      <c r="H24" s="6">
        <v>130</v>
      </c>
      <c r="I24" s="6">
        <v>27</v>
      </c>
      <c r="J24" s="6">
        <v>121</v>
      </c>
      <c r="K24" s="6">
        <v>28</v>
      </c>
      <c r="L24" s="6">
        <v>130</v>
      </c>
      <c r="M24" s="6" t="s">
        <v>111</v>
      </c>
      <c r="N24" s="6" t="s">
        <v>21</v>
      </c>
      <c r="O24" s="6">
        <v>0</v>
      </c>
    </row>
    <row r="25" spans="1:15" x14ac:dyDescent="0.25">
      <c r="A25" s="6" t="s">
        <v>0</v>
      </c>
      <c r="B25" s="6" t="s">
        <v>6</v>
      </c>
      <c r="C25" s="6" t="s">
        <v>824</v>
      </c>
      <c r="D25" s="6" t="s">
        <v>825</v>
      </c>
      <c r="E25" s="6" t="s">
        <v>209</v>
      </c>
      <c r="F25" s="6" t="s">
        <v>132</v>
      </c>
      <c r="G25" s="6">
        <v>153</v>
      </c>
      <c r="H25" s="6">
        <v>873</v>
      </c>
      <c r="I25" s="6">
        <v>153</v>
      </c>
      <c r="J25" s="6">
        <v>922</v>
      </c>
      <c r="K25" s="6">
        <v>153</v>
      </c>
      <c r="L25" s="6">
        <v>922</v>
      </c>
      <c r="M25" s="6" t="s">
        <v>111</v>
      </c>
      <c r="N25" s="6" t="s">
        <v>23</v>
      </c>
      <c r="O25" s="6">
        <v>6</v>
      </c>
    </row>
    <row r="26" spans="1:15" x14ac:dyDescent="0.25">
      <c r="A26" s="6" t="s">
        <v>0</v>
      </c>
      <c r="B26" s="6" t="s">
        <v>4</v>
      </c>
      <c r="C26" s="6" t="s">
        <v>159</v>
      </c>
      <c r="D26" s="6" t="s">
        <v>160</v>
      </c>
      <c r="E26" s="6" t="s">
        <v>97</v>
      </c>
      <c r="F26" s="6" t="s">
        <v>98</v>
      </c>
      <c r="G26" s="6">
        <v>44</v>
      </c>
      <c r="H26" s="6">
        <v>180</v>
      </c>
      <c r="I26" s="6">
        <v>18</v>
      </c>
      <c r="J26" s="6">
        <v>68</v>
      </c>
      <c r="K26" s="6">
        <v>45</v>
      </c>
      <c r="L26" s="6">
        <v>194</v>
      </c>
      <c r="M26" s="6" t="s">
        <v>111</v>
      </c>
      <c r="N26" s="6" t="s">
        <v>22</v>
      </c>
      <c r="O26" s="6">
        <v>0</v>
      </c>
    </row>
    <row r="27" spans="1:15" x14ac:dyDescent="0.25">
      <c r="A27" s="6" t="s">
        <v>0</v>
      </c>
      <c r="B27" s="6" t="s">
        <v>5</v>
      </c>
      <c r="C27" s="6" t="s">
        <v>837</v>
      </c>
      <c r="D27" s="6" t="s">
        <v>838</v>
      </c>
      <c r="E27" s="6" t="s">
        <v>209</v>
      </c>
      <c r="F27" s="6" t="s">
        <v>125</v>
      </c>
      <c r="G27" s="6">
        <v>184</v>
      </c>
      <c r="H27" s="6">
        <v>768</v>
      </c>
      <c r="I27" s="6">
        <v>175</v>
      </c>
      <c r="J27" s="6">
        <v>828</v>
      </c>
      <c r="K27" s="6">
        <v>175</v>
      </c>
      <c r="L27" s="6">
        <v>828</v>
      </c>
      <c r="M27" s="6" t="s">
        <v>111</v>
      </c>
      <c r="N27" s="6" t="s">
        <v>22</v>
      </c>
      <c r="O27" s="6">
        <v>2</v>
      </c>
    </row>
    <row r="28" spans="1:15" x14ac:dyDescent="0.25">
      <c r="A28" s="6" t="s">
        <v>0</v>
      </c>
      <c r="B28" s="6" t="s">
        <v>13</v>
      </c>
      <c r="C28" s="6" t="s">
        <v>725</v>
      </c>
      <c r="D28" s="6" t="s">
        <v>726</v>
      </c>
      <c r="E28" s="6" t="s">
        <v>97</v>
      </c>
      <c r="F28" s="6" t="s">
        <v>125</v>
      </c>
      <c r="G28" s="6">
        <v>57</v>
      </c>
      <c r="H28" s="6">
        <v>284</v>
      </c>
      <c r="I28" s="6">
        <v>54</v>
      </c>
      <c r="J28" s="6">
        <v>262</v>
      </c>
      <c r="K28" s="6">
        <v>54</v>
      </c>
      <c r="L28" s="6">
        <v>262</v>
      </c>
      <c r="M28" s="6" t="s">
        <v>111</v>
      </c>
      <c r="N28" s="6" t="s">
        <v>23</v>
      </c>
      <c r="O28" s="6">
        <v>0</v>
      </c>
    </row>
    <row r="29" spans="1:15" x14ac:dyDescent="0.25">
      <c r="A29" s="6" t="s">
        <v>0</v>
      </c>
      <c r="B29" s="6" t="s">
        <v>4</v>
      </c>
      <c r="C29" s="6" t="s">
        <v>692</v>
      </c>
      <c r="D29" s="6" t="s">
        <v>693</v>
      </c>
      <c r="E29" s="6" t="s">
        <v>97</v>
      </c>
      <c r="F29" s="6" t="s">
        <v>125</v>
      </c>
      <c r="G29" s="6">
        <v>69</v>
      </c>
      <c r="H29" s="6">
        <v>325</v>
      </c>
      <c r="I29" s="6">
        <v>65</v>
      </c>
      <c r="J29" s="6">
        <v>325</v>
      </c>
      <c r="K29" s="6">
        <v>71</v>
      </c>
      <c r="L29" s="6">
        <v>322</v>
      </c>
      <c r="M29" s="6" t="s">
        <v>111</v>
      </c>
      <c r="N29" s="6" t="s">
        <v>23</v>
      </c>
      <c r="O29" s="6">
        <v>1</v>
      </c>
    </row>
    <row r="30" spans="1:15" x14ac:dyDescent="0.25">
      <c r="A30" s="6" t="s">
        <v>0</v>
      </c>
      <c r="B30" s="6" t="s">
        <v>4</v>
      </c>
      <c r="C30" s="6" t="s">
        <v>159</v>
      </c>
      <c r="D30" s="6" t="s">
        <v>160</v>
      </c>
      <c r="E30" s="6" t="s">
        <v>97</v>
      </c>
      <c r="F30" s="6" t="s">
        <v>98</v>
      </c>
      <c r="G30" s="6">
        <v>44</v>
      </c>
      <c r="H30" s="6">
        <v>180</v>
      </c>
      <c r="I30" s="6">
        <v>18</v>
      </c>
      <c r="J30" s="6">
        <v>68</v>
      </c>
      <c r="K30" s="6">
        <v>45</v>
      </c>
      <c r="L30" s="6">
        <v>194</v>
      </c>
      <c r="M30" s="6" t="s">
        <v>111</v>
      </c>
      <c r="N30" s="6" t="s">
        <v>21</v>
      </c>
      <c r="O30" s="6">
        <v>0</v>
      </c>
    </row>
    <row r="31" spans="1:15" x14ac:dyDescent="0.25">
      <c r="A31" s="6" t="s">
        <v>0</v>
      </c>
      <c r="B31" s="6" t="s">
        <v>10</v>
      </c>
      <c r="C31" s="6" t="s">
        <v>139</v>
      </c>
      <c r="D31" s="6" t="s">
        <v>140</v>
      </c>
      <c r="E31" s="6" t="s">
        <v>97</v>
      </c>
      <c r="F31" s="6" t="s">
        <v>98</v>
      </c>
      <c r="G31" s="6">
        <v>80</v>
      </c>
      <c r="H31" s="6">
        <v>278</v>
      </c>
      <c r="I31" s="6">
        <v>50</v>
      </c>
      <c r="J31" s="6">
        <v>200</v>
      </c>
      <c r="K31" s="6">
        <v>83</v>
      </c>
      <c r="L31" s="6">
        <v>293</v>
      </c>
      <c r="M31" s="6" t="s">
        <v>111</v>
      </c>
      <c r="N31" s="6" t="s">
        <v>22</v>
      </c>
      <c r="O31" s="6">
        <v>1</v>
      </c>
    </row>
    <row r="32" spans="1:15" x14ac:dyDescent="0.25">
      <c r="A32" s="6" t="s">
        <v>0</v>
      </c>
      <c r="B32" s="6" t="s">
        <v>8</v>
      </c>
      <c r="C32" s="6" t="s">
        <v>748</v>
      </c>
      <c r="D32" s="6" t="s">
        <v>749</v>
      </c>
      <c r="E32" s="6" t="s">
        <v>209</v>
      </c>
      <c r="F32" s="6" t="s">
        <v>125</v>
      </c>
      <c r="G32" s="6">
        <v>1694</v>
      </c>
      <c r="H32" s="6">
        <v>8805</v>
      </c>
      <c r="I32" s="6">
        <v>1693</v>
      </c>
      <c r="J32" s="6">
        <v>8805</v>
      </c>
      <c r="K32" s="6">
        <v>1693</v>
      </c>
      <c r="L32" s="6">
        <v>9062</v>
      </c>
      <c r="M32" s="6" t="s">
        <v>111</v>
      </c>
      <c r="N32" s="6" t="s">
        <v>22</v>
      </c>
      <c r="O32" s="6">
        <v>45</v>
      </c>
    </row>
    <row r="33" spans="1:15" x14ac:dyDescent="0.25">
      <c r="A33" s="6" t="s">
        <v>0</v>
      </c>
      <c r="B33" s="6" t="s">
        <v>5</v>
      </c>
      <c r="C33" s="6" t="s">
        <v>837</v>
      </c>
      <c r="D33" s="6" t="s">
        <v>838</v>
      </c>
      <c r="E33" s="6" t="s">
        <v>209</v>
      </c>
      <c r="F33" s="6" t="s">
        <v>125</v>
      </c>
      <c r="G33" s="6">
        <v>184</v>
      </c>
      <c r="H33" s="6">
        <v>768</v>
      </c>
      <c r="I33" s="6">
        <v>175</v>
      </c>
      <c r="J33" s="6">
        <v>828</v>
      </c>
      <c r="K33" s="6">
        <v>175</v>
      </c>
      <c r="L33" s="6">
        <v>828</v>
      </c>
      <c r="M33" s="6" t="s">
        <v>111</v>
      </c>
      <c r="N33" s="6" t="s">
        <v>23</v>
      </c>
      <c r="O33" s="6">
        <v>3</v>
      </c>
    </row>
    <row r="34" spans="1:15" x14ac:dyDescent="0.25">
      <c r="A34" s="6" t="s">
        <v>0</v>
      </c>
      <c r="B34" s="6" t="s">
        <v>4</v>
      </c>
      <c r="C34" s="6" t="s">
        <v>157</v>
      </c>
      <c r="D34" s="6" t="s">
        <v>158</v>
      </c>
      <c r="E34" s="6" t="s">
        <v>97</v>
      </c>
      <c r="F34" s="6" t="s">
        <v>98</v>
      </c>
      <c r="G34" s="6">
        <v>6</v>
      </c>
      <c r="H34" s="6">
        <v>28</v>
      </c>
      <c r="I34" s="6">
        <v>6</v>
      </c>
      <c r="J34" s="6">
        <v>30</v>
      </c>
      <c r="K34" s="6">
        <v>6</v>
      </c>
      <c r="L34" s="6">
        <v>30</v>
      </c>
      <c r="M34" s="6" t="s">
        <v>111</v>
      </c>
      <c r="N34" s="6" t="s">
        <v>21</v>
      </c>
      <c r="O34" s="6">
        <v>1</v>
      </c>
    </row>
    <row r="35" spans="1:15" x14ac:dyDescent="0.25">
      <c r="A35" s="6" t="s">
        <v>0</v>
      </c>
      <c r="B35" s="6" t="s">
        <v>8</v>
      </c>
      <c r="C35" s="6" t="s">
        <v>126</v>
      </c>
      <c r="D35" s="6" t="s">
        <v>127</v>
      </c>
      <c r="E35" s="6" t="s">
        <v>97</v>
      </c>
      <c r="F35" s="6" t="s">
        <v>132</v>
      </c>
      <c r="G35" s="6">
        <v>50</v>
      </c>
      <c r="H35" s="6">
        <v>295</v>
      </c>
      <c r="I35" s="6">
        <v>50</v>
      </c>
      <c r="J35" s="6">
        <v>293</v>
      </c>
      <c r="K35" s="6">
        <v>50</v>
      </c>
      <c r="L35" s="6">
        <v>293</v>
      </c>
      <c r="M35" s="6" t="s">
        <v>111</v>
      </c>
      <c r="N35" s="6" t="s">
        <v>23</v>
      </c>
      <c r="O35" s="6">
        <v>1</v>
      </c>
    </row>
    <row r="36" spans="1:15" x14ac:dyDescent="0.25">
      <c r="A36" s="6" t="s">
        <v>0</v>
      </c>
      <c r="B36" s="6" t="s">
        <v>4</v>
      </c>
      <c r="C36" s="6" t="s">
        <v>157</v>
      </c>
      <c r="D36" s="6" t="s">
        <v>158</v>
      </c>
      <c r="E36" s="6" t="s">
        <v>97</v>
      </c>
      <c r="F36" s="6" t="s">
        <v>98</v>
      </c>
      <c r="G36" s="6">
        <v>6</v>
      </c>
      <c r="H36" s="6">
        <v>28</v>
      </c>
      <c r="I36" s="6">
        <v>6</v>
      </c>
      <c r="J36" s="6">
        <v>30</v>
      </c>
      <c r="K36" s="6">
        <v>6</v>
      </c>
      <c r="L36" s="6">
        <v>30</v>
      </c>
      <c r="M36" s="6" t="s">
        <v>111</v>
      </c>
      <c r="N36" s="6" t="s">
        <v>23</v>
      </c>
      <c r="O36" s="6">
        <v>1</v>
      </c>
    </row>
    <row r="37" spans="1:15" x14ac:dyDescent="0.25">
      <c r="A37" s="6" t="s">
        <v>0</v>
      </c>
      <c r="B37" s="6" t="s">
        <v>7</v>
      </c>
      <c r="C37" s="6" t="s">
        <v>133</v>
      </c>
      <c r="D37" s="6" t="s">
        <v>134</v>
      </c>
      <c r="E37" s="6" t="s">
        <v>97</v>
      </c>
      <c r="F37" s="6" t="s">
        <v>98</v>
      </c>
      <c r="G37" s="6">
        <v>631</v>
      </c>
      <c r="H37" s="6">
        <v>3758</v>
      </c>
      <c r="I37" s="6">
        <v>613</v>
      </c>
      <c r="J37" s="6">
        <v>3721</v>
      </c>
      <c r="K37" s="6">
        <v>626</v>
      </c>
      <c r="L37" s="6">
        <v>3786</v>
      </c>
      <c r="M37" s="6" t="s">
        <v>111</v>
      </c>
      <c r="N37" s="6" t="s">
        <v>22</v>
      </c>
      <c r="O37" s="6">
        <v>28</v>
      </c>
    </row>
    <row r="38" spans="1:15" x14ac:dyDescent="0.25">
      <c r="A38" s="6" t="s">
        <v>0</v>
      </c>
      <c r="B38" s="6" t="s">
        <v>13</v>
      </c>
      <c r="C38" s="6" t="s">
        <v>725</v>
      </c>
      <c r="D38" s="6" t="s">
        <v>726</v>
      </c>
      <c r="E38" s="6" t="s">
        <v>97</v>
      </c>
      <c r="F38" s="6" t="s">
        <v>125</v>
      </c>
      <c r="G38" s="6">
        <v>57</v>
      </c>
      <c r="H38" s="6">
        <v>284</v>
      </c>
      <c r="I38" s="6">
        <v>54</v>
      </c>
      <c r="J38" s="6">
        <v>262</v>
      </c>
      <c r="K38" s="6">
        <v>54</v>
      </c>
      <c r="L38" s="6">
        <v>262</v>
      </c>
      <c r="M38" s="6" t="s">
        <v>111</v>
      </c>
      <c r="N38" s="6" t="s">
        <v>22</v>
      </c>
      <c r="O38" s="6">
        <v>0</v>
      </c>
    </row>
    <row r="39" spans="1:15" x14ac:dyDescent="0.25">
      <c r="A39" s="6" t="s">
        <v>0</v>
      </c>
      <c r="B39" s="6" t="s">
        <v>8</v>
      </c>
      <c r="C39" s="6" t="s">
        <v>748</v>
      </c>
      <c r="D39" s="6" t="s">
        <v>749</v>
      </c>
      <c r="E39" s="6" t="s">
        <v>209</v>
      </c>
      <c r="F39" s="6" t="s">
        <v>125</v>
      </c>
      <c r="G39" s="6">
        <v>1694</v>
      </c>
      <c r="H39" s="6">
        <v>8805</v>
      </c>
      <c r="I39" s="6">
        <v>1693</v>
      </c>
      <c r="J39" s="6">
        <v>8805</v>
      </c>
      <c r="K39" s="6">
        <v>1693</v>
      </c>
      <c r="L39" s="6">
        <v>9062</v>
      </c>
      <c r="M39" s="6" t="s">
        <v>111</v>
      </c>
      <c r="N39" s="6" t="s">
        <v>21</v>
      </c>
      <c r="O39" s="6">
        <v>49</v>
      </c>
    </row>
    <row r="40" spans="1:15" x14ac:dyDescent="0.25">
      <c r="A40" s="6" t="s">
        <v>0</v>
      </c>
      <c r="B40" s="6" t="s">
        <v>5</v>
      </c>
      <c r="C40" s="6" t="s">
        <v>169</v>
      </c>
      <c r="D40" s="6" t="s">
        <v>170</v>
      </c>
      <c r="E40" s="6" t="s">
        <v>97</v>
      </c>
      <c r="F40" s="6" t="s">
        <v>98</v>
      </c>
      <c r="G40" s="6">
        <v>65</v>
      </c>
      <c r="H40" s="6">
        <v>315</v>
      </c>
      <c r="I40" s="6">
        <v>31</v>
      </c>
      <c r="J40" s="6">
        <v>171</v>
      </c>
      <c r="K40" s="6">
        <v>65</v>
      </c>
      <c r="L40" s="6">
        <v>323</v>
      </c>
      <c r="M40" s="6" t="s">
        <v>111</v>
      </c>
      <c r="N40" s="6" t="s">
        <v>21</v>
      </c>
      <c r="O40" s="6">
        <v>1</v>
      </c>
    </row>
    <row r="41" spans="1:15" x14ac:dyDescent="0.25">
      <c r="A41" s="6" t="s">
        <v>0</v>
      </c>
      <c r="B41" s="6" t="s">
        <v>4</v>
      </c>
      <c r="C41" s="6" t="s">
        <v>157</v>
      </c>
      <c r="D41" s="6" t="s">
        <v>158</v>
      </c>
      <c r="E41" s="6" t="s">
        <v>97</v>
      </c>
      <c r="F41" s="6" t="s">
        <v>98</v>
      </c>
      <c r="G41" s="6">
        <v>6</v>
      </c>
      <c r="H41" s="6">
        <v>28</v>
      </c>
      <c r="I41" s="6">
        <v>6</v>
      </c>
      <c r="J41" s="6">
        <v>30</v>
      </c>
      <c r="K41" s="6">
        <v>6</v>
      </c>
      <c r="L41" s="6">
        <v>30</v>
      </c>
      <c r="M41" s="6" t="s">
        <v>111</v>
      </c>
      <c r="N41" s="6" t="s">
        <v>22</v>
      </c>
      <c r="O41" s="6">
        <v>0</v>
      </c>
    </row>
    <row r="42" spans="1:15" x14ac:dyDescent="0.25">
      <c r="A42" s="6" t="s">
        <v>0</v>
      </c>
      <c r="B42" s="6" t="s">
        <v>10</v>
      </c>
      <c r="C42" s="6" t="s">
        <v>139</v>
      </c>
      <c r="D42" s="6" t="s">
        <v>140</v>
      </c>
      <c r="E42" s="6" t="s">
        <v>97</v>
      </c>
      <c r="F42" s="6" t="s">
        <v>98</v>
      </c>
      <c r="G42" s="6">
        <v>80</v>
      </c>
      <c r="H42" s="6">
        <v>278</v>
      </c>
      <c r="I42" s="6">
        <v>50</v>
      </c>
      <c r="J42" s="6">
        <v>200</v>
      </c>
      <c r="K42" s="6">
        <v>83</v>
      </c>
      <c r="L42" s="6">
        <v>293</v>
      </c>
      <c r="M42" s="6" t="s">
        <v>111</v>
      </c>
      <c r="N42" s="6" t="s">
        <v>21</v>
      </c>
      <c r="O42" s="6">
        <v>4</v>
      </c>
    </row>
    <row r="43" spans="1:15" x14ac:dyDescent="0.25">
      <c r="A43" s="6" t="s">
        <v>0</v>
      </c>
      <c r="B43" s="6" t="s">
        <v>8</v>
      </c>
      <c r="C43" s="6" t="s">
        <v>743</v>
      </c>
      <c r="D43" s="6" t="s">
        <v>744</v>
      </c>
      <c r="E43" s="6" t="s">
        <v>209</v>
      </c>
      <c r="F43" s="6" t="s">
        <v>125</v>
      </c>
      <c r="G43" s="6">
        <v>612</v>
      </c>
      <c r="H43" s="6">
        <v>2944</v>
      </c>
      <c r="I43" s="6">
        <v>608</v>
      </c>
      <c r="J43" s="6">
        <v>2914</v>
      </c>
      <c r="K43" s="6">
        <v>608</v>
      </c>
      <c r="L43" s="6">
        <v>2944</v>
      </c>
      <c r="M43" s="6" t="s">
        <v>111</v>
      </c>
      <c r="N43" s="6" t="s">
        <v>23</v>
      </c>
      <c r="O43" s="6">
        <v>79</v>
      </c>
    </row>
    <row r="44" spans="1:15" x14ac:dyDescent="0.25">
      <c r="A44" s="6" t="s">
        <v>0</v>
      </c>
      <c r="B44" s="6" t="s">
        <v>7</v>
      </c>
      <c r="C44" s="6" t="s">
        <v>133</v>
      </c>
      <c r="D44" s="6" t="s">
        <v>134</v>
      </c>
      <c r="E44" s="6" t="s">
        <v>97</v>
      </c>
      <c r="F44" s="6" t="s">
        <v>98</v>
      </c>
      <c r="G44" s="6">
        <v>631</v>
      </c>
      <c r="H44" s="6">
        <v>3758</v>
      </c>
      <c r="I44" s="6">
        <v>613</v>
      </c>
      <c r="J44" s="6">
        <v>3721</v>
      </c>
      <c r="K44" s="6">
        <v>626</v>
      </c>
      <c r="L44" s="6">
        <v>3786</v>
      </c>
      <c r="M44" s="6" t="s">
        <v>111</v>
      </c>
      <c r="N44" s="6" t="s">
        <v>21</v>
      </c>
      <c r="O44" s="6">
        <v>25</v>
      </c>
    </row>
    <row r="45" spans="1:15" x14ac:dyDescent="0.25">
      <c r="A45" s="6" t="s">
        <v>0</v>
      </c>
      <c r="B45" s="6" t="s">
        <v>12</v>
      </c>
      <c r="C45" s="6" t="s">
        <v>723</v>
      </c>
      <c r="D45" s="6" t="s">
        <v>724</v>
      </c>
      <c r="E45" s="6" t="s">
        <v>97</v>
      </c>
      <c r="F45" s="6" t="s">
        <v>98</v>
      </c>
      <c r="G45" s="6">
        <v>12</v>
      </c>
      <c r="H45" s="6">
        <v>61</v>
      </c>
      <c r="I45" s="6">
        <v>12</v>
      </c>
      <c r="J45" s="6">
        <v>62</v>
      </c>
      <c r="K45" s="6">
        <v>12</v>
      </c>
      <c r="L45" s="6">
        <v>61</v>
      </c>
      <c r="M45" s="6" t="s">
        <v>111</v>
      </c>
      <c r="N45" s="6" t="s">
        <v>23</v>
      </c>
      <c r="O45" s="6">
        <v>1</v>
      </c>
    </row>
    <row r="46" spans="1:15" x14ac:dyDescent="0.25">
      <c r="A46" s="6" t="s">
        <v>0</v>
      </c>
      <c r="B46" s="6" t="s">
        <v>8</v>
      </c>
      <c r="C46" s="6" t="s">
        <v>210</v>
      </c>
      <c r="D46" s="6" t="s">
        <v>211</v>
      </c>
      <c r="E46" s="6" t="s">
        <v>209</v>
      </c>
      <c r="F46" s="6" t="s">
        <v>132</v>
      </c>
      <c r="G46" s="6">
        <v>840</v>
      </c>
      <c r="H46" s="6">
        <v>3249</v>
      </c>
      <c r="I46" s="6">
        <v>667</v>
      </c>
      <c r="J46" s="6">
        <v>3657</v>
      </c>
      <c r="K46" s="6">
        <v>667</v>
      </c>
      <c r="L46" s="6">
        <v>3657</v>
      </c>
      <c r="M46" s="6" t="s">
        <v>111</v>
      </c>
      <c r="N46" s="6" t="s">
        <v>21</v>
      </c>
      <c r="O46" s="6">
        <v>10</v>
      </c>
    </row>
    <row r="47" spans="1:15" x14ac:dyDescent="0.25">
      <c r="A47" s="6" t="s">
        <v>0</v>
      </c>
      <c r="B47" s="6" t="s">
        <v>8</v>
      </c>
      <c r="C47" s="6" t="s">
        <v>128</v>
      </c>
      <c r="D47" s="6" t="s">
        <v>129</v>
      </c>
      <c r="E47" s="6" t="s">
        <v>97</v>
      </c>
      <c r="F47" s="6" t="s">
        <v>125</v>
      </c>
      <c r="G47" s="6">
        <v>46</v>
      </c>
      <c r="H47" s="6">
        <v>272</v>
      </c>
      <c r="I47" s="6">
        <v>45</v>
      </c>
      <c r="J47" s="6">
        <v>257</v>
      </c>
      <c r="K47" s="6">
        <v>45</v>
      </c>
      <c r="L47" s="6">
        <v>269</v>
      </c>
      <c r="M47" s="6" t="s">
        <v>111</v>
      </c>
      <c r="N47" s="6" t="s">
        <v>23</v>
      </c>
      <c r="O47" s="6">
        <v>3</v>
      </c>
    </row>
    <row r="48" spans="1:15" x14ac:dyDescent="0.25">
      <c r="A48" s="6" t="s">
        <v>0</v>
      </c>
      <c r="B48" s="6" t="s">
        <v>7</v>
      </c>
      <c r="C48" s="6" t="s">
        <v>730</v>
      </c>
      <c r="D48" s="6" t="s">
        <v>731</v>
      </c>
      <c r="E48" s="6" t="s">
        <v>97</v>
      </c>
      <c r="F48" s="6" t="s">
        <v>98</v>
      </c>
      <c r="G48" s="6">
        <v>23</v>
      </c>
      <c r="H48" s="6">
        <v>83</v>
      </c>
      <c r="I48" s="6">
        <v>23</v>
      </c>
      <c r="J48" s="6">
        <v>85</v>
      </c>
      <c r="K48" s="6">
        <v>23</v>
      </c>
      <c r="L48" s="6">
        <v>78</v>
      </c>
      <c r="M48" s="6" t="s">
        <v>111</v>
      </c>
      <c r="N48" s="6" t="s">
        <v>21</v>
      </c>
      <c r="O48" s="6">
        <v>1</v>
      </c>
    </row>
    <row r="49" spans="1:15" x14ac:dyDescent="0.25">
      <c r="A49" s="6" t="s">
        <v>0</v>
      </c>
      <c r="B49" s="6" t="s">
        <v>4</v>
      </c>
      <c r="C49" s="6" t="s">
        <v>145</v>
      </c>
      <c r="D49" s="6" t="s">
        <v>146</v>
      </c>
      <c r="E49" s="6" t="s">
        <v>97</v>
      </c>
      <c r="F49" s="6" t="s">
        <v>98</v>
      </c>
      <c r="G49" s="6">
        <v>93</v>
      </c>
      <c r="H49" s="6">
        <v>446</v>
      </c>
      <c r="I49" s="6">
        <v>91</v>
      </c>
      <c r="J49" s="6">
        <v>482</v>
      </c>
      <c r="K49" s="6">
        <v>100</v>
      </c>
      <c r="L49" s="6">
        <v>523</v>
      </c>
      <c r="M49" s="6" t="s">
        <v>111</v>
      </c>
      <c r="N49" s="6" t="s">
        <v>22</v>
      </c>
      <c r="O49" s="6">
        <v>4</v>
      </c>
    </row>
    <row r="50" spans="1:15" x14ac:dyDescent="0.25">
      <c r="A50" s="6" t="s">
        <v>0</v>
      </c>
      <c r="B50" s="6" t="s">
        <v>5</v>
      </c>
      <c r="C50" s="6" t="s">
        <v>171</v>
      </c>
      <c r="D50" s="6" t="s">
        <v>172</v>
      </c>
      <c r="E50" s="6" t="s">
        <v>97</v>
      </c>
      <c r="F50" s="6" t="s">
        <v>132</v>
      </c>
      <c r="G50" s="6">
        <v>21</v>
      </c>
      <c r="H50" s="6">
        <v>111</v>
      </c>
      <c r="I50" s="6">
        <v>22</v>
      </c>
      <c r="J50" s="6">
        <v>116</v>
      </c>
      <c r="K50" s="6">
        <v>26</v>
      </c>
      <c r="L50" s="6">
        <v>116</v>
      </c>
      <c r="M50" s="6" t="s">
        <v>111</v>
      </c>
      <c r="N50" s="6" t="s">
        <v>21</v>
      </c>
      <c r="O50" s="6">
        <v>2</v>
      </c>
    </row>
    <row r="51" spans="1:15" x14ac:dyDescent="0.25">
      <c r="A51" s="6" t="s">
        <v>0</v>
      </c>
      <c r="B51" s="6" t="s">
        <v>4</v>
      </c>
      <c r="C51" s="6" t="s">
        <v>145</v>
      </c>
      <c r="D51" s="6" t="s">
        <v>146</v>
      </c>
      <c r="E51" s="6" t="s">
        <v>97</v>
      </c>
      <c r="F51" s="6" t="s">
        <v>98</v>
      </c>
      <c r="G51" s="6">
        <v>93</v>
      </c>
      <c r="H51" s="6">
        <v>446</v>
      </c>
      <c r="I51" s="6">
        <v>91</v>
      </c>
      <c r="J51" s="6">
        <v>482</v>
      </c>
      <c r="K51" s="6">
        <v>100</v>
      </c>
      <c r="L51" s="6">
        <v>523</v>
      </c>
      <c r="M51" s="6" t="s">
        <v>111</v>
      </c>
      <c r="N51" s="6" t="s">
        <v>21</v>
      </c>
      <c r="O51" s="6">
        <v>2</v>
      </c>
    </row>
    <row r="52" spans="1:15" x14ac:dyDescent="0.25">
      <c r="A52" s="6" t="s">
        <v>0</v>
      </c>
      <c r="B52" s="6" t="s">
        <v>8</v>
      </c>
      <c r="C52" s="6" t="s">
        <v>210</v>
      </c>
      <c r="D52" s="6" t="s">
        <v>211</v>
      </c>
      <c r="E52" s="6" t="s">
        <v>209</v>
      </c>
      <c r="F52" s="6" t="s">
        <v>132</v>
      </c>
      <c r="G52" s="6">
        <v>840</v>
      </c>
      <c r="H52" s="6">
        <v>3249</v>
      </c>
      <c r="I52" s="6">
        <v>667</v>
      </c>
      <c r="J52" s="6">
        <v>3657</v>
      </c>
      <c r="K52" s="6">
        <v>667</v>
      </c>
      <c r="L52" s="6">
        <v>3657</v>
      </c>
      <c r="M52" s="6" t="s">
        <v>111</v>
      </c>
      <c r="N52" s="6" t="s">
        <v>22</v>
      </c>
      <c r="O52" s="6">
        <v>3</v>
      </c>
    </row>
    <row r="53" spans="1:15" x14ac:dyDescent="0.25">
      <c r="A53" s="6" t="s">
        <v>0</v>
      </c>
      <c r="B53" s="6" t="s">
        <v>8</v>
      </c>
      <c r="C53" s="6" t="s">
        <v>828</v>
      </c>
      <c r="D53" s="6" t="s">
        <v>829</v>
      </c>
      <c r="E53" s="6" t="s">
        <v>97</v>
      </c>
      <c r="F53" s="6" t="s">
        <v>98</v>
      </c>
      <c r="G53" s="6">
        <v>265</v>
      </c>
      <c r="H53" s="6">
        <v>1084</v>
      </c>
      <c r="I53" s="6">
        <v>260</v>
      </c>
      <c r="J53" s="6">
        <v>1140</v>
      </c>
      <c r="K53" s="6">
        <v>260</v>
      </c>
      <c r="L53" s="6">
        <v>1140</v>
      </c>
      <c r="M53" s="6" t="s">
        <v>111</v>
      </c>
      <c r="N53" s="6" t="s">
        <v>21</v>
      </c>
      <c r="O53" s="6">
        <v>6</v>
      </c>
    </row>
    <row r="54" spans="1:15" x14ac:dyDescent="0.25">
      <c r="A54" s="6" t="s">
        <v>0</v>
      </c>
      <c r="B54" s="6" t="s">
        <v>5</v>
      </c>
      <c r="C54" s="6" t="s">
        <v>255</v>
      </c>
      <c r="D54" s="6" t="s">
        <v>256</v>
      </c>
      <c r="E54" s="6" t="s">
        <v>97</v>
      </c>
      <c r="F54" s="6" t="s">
        <v>98</v>
      </c>
      <c r="G54" s="6">
        <v>89</v>
      </c>
      <c r="H54" s="6">
        <v>478</v>
      </c>
      <c r="I54" s="6">
        <v>78</v>
      </c>
      <c r="J54" s="6">
        <v>415</v>
      </c>
      <c r="K54" s="6">
        <v>89</v>
      </c>
      <c r="L54" s="6">
        <v>465</v>
      </c>
      <c r="M54" s="6" t="s">
        <v>111</v>
      </c>
      <c r="N54" s="6" t="s">
        <v>21</v>
      </c>
      <c r="O54" s="6">
        <v>3</v>
      </c>
    </row>
    <row r="55" spans="1:15" x14ac:dyDescent="0.25">
      <c r="A55" s="6" t="s">
        <v>0</v>
      </c>
      <c r="B55" s="6" t="s">
        <v>4</v>
      </c>
      <c r="C55" s="6" t="s">
        <v>251</v>
      </c>
      <c r="D55" s="6" t="s">
        <v>252</v>
      </c>
      <c r="E55" s="6" t="s">
        <v>97</v>
      </c>
      <c r="F55" s="6" t="s">
        <v>98</v>
      </c>
      <c r="G55" s="6">
        <v>28</v>
      </c>
      <c r="H55" s="6">
        <v>130</v>
      </c>
      <c r="I55" s="6">
        <v>27</v>
      </c>
      <c r="J55" s="6">
        <v>121</v>
      </c>
      <c r="K55" s="6">
        <v>28</v>
      </c>
      <c r="L55" s="6">
        <v>130</v>
      </c>
      <c r="M55" s="6" t="s">
        <v>111</v>
      </c>
      <c r="N55" s="6" t="s">
        <v>23</v>
      </c>
      <c r="O55" s="6">
        <v>0</v>
      </c>
    </row>
    <row r="56" spans="1:15" x14ac:dyDescent="0.25">
      <c r="A56" s="6" t="s">
        <v>0</v>
      </c>
      <c r="B56" s="6" t="s">
        <v>13</v>
      </c>
      <c r="C56" s="6" t="s">
        <v>235</v>
      </c>
      <c r="D56" s="6" t="s">
        <v>236</v>
      </c>
      <c r="E56" s="6" t="s">
        <v>97</v>
      </c>
      <c r="F56" s="6" t="s">
        <v>98</v>
      </c>
      <c r="G56" s="6">
        <v>5</v>
      </c>
      <c r="H56" s="6">
        <v>26</v>
      </c>
      <c r="I56" s="6">
        <v>5</v>
      </c>
      <c r="J56" s="6">
        <v>27</v>
      </c>
      <c r="K56" s="6">
        <v>5</v>
      </c>
      <c r="L56" s="6">
        <v>27</v>
      </c>
      <c r="M56" s="6" t="s">
        <v>111</v>
      </c>
      <c r="N56" s="6" t="s">
        <v>21</v>
      </c>
      <c r="O56" s="6">
        <v>1</v>
      </c>
    </row>
    <row r="57" spans="1:15" x14ac:dyDescent="0.25">
      <c r="A57" s="6" t="s">
        <v>0</v>
      </c>
      <c r="B57" s="6" t="s">
        <v>8</v>
      </c>
      <c r="C57" s="6" t="s">
        <v>210</v>
      </c>
      <c r="D57" s="6" t="s">
        <v>211</v>
      </c>
      <c r="E57" s="6" t="s">
        <v>209</v>
      </c>
      <c r="F57" s="6" t="s">
        <v>132</v>
      </c>
      <c r="G57" s="6">
        <v>840</v>
      </c>
      <c r="H57" s="6">
        <v>3249</v>
      </c>
      <c r="I57" s="6">
        <v>667</v>
      </c>
      <c r="J57" s="6">
        <v>3657</v>
      </c>
      <c r="K57" s="6">
        <v>667</v>
      </c>
      <c r="L57" s="6">
        <v>3657</v>
      </c>
      <c r="M57" s="6" t="s">
        <v>111</v>
      </c>
      <c r="N57" s="6" t="s">
        <v>23</v>
      </c>
      <c r="O57" s="6">
        <v>13</v>
      </c>
    </row>
    <row r="58" spans="1:15" x14ac:dyDescent="0.25">
      <c r="A58" s="6" t="s">
        <v>0</v>
      </c>
      <c r="B58" s="6" t="s">
        <v>5</v>
      </c>
      <c r="C58" s="6" t="s">
        <v>171</v>
      </c>
      <c r="D58" s="6" t="s">
        <v>172</v>
      </c>
      <c r="E58" s="6" t="s">
        <v>97</v>
      </c>
      <c r="F58" s="6" t="s">
        <v>132</v>
      </c>
      <c r="G58" s="6">
        <v>21</v>
      </c>
      <c r="H58" s="6">
        <v>111</v>
      </c>
      <c r="I58" s="6">
        <v>22</v>
      </c>
      <c r="J58" s="6">
        <v>116</v>
      </c>
      <c r="K58" s="6">
        <v>26</v>
      </c>
      <c r="L58" s="6">
        <v>116</v>
      </c>
      <c r="M58" s="6" t="s">
        <v>111</v>
      </c>
      <c r="N58" s="6" t="s">
        <v>22</v>
      </c>
      <c r="O58" s="6">
        <v>1</v>
      </c>
    </row>
    <row r="59" spans="1:15" x14ac:dyDescent="0.25">
      <c r="A59" s="6" t="s">
        <v>0</v>
      </c>
      <c r="B59" s="6" t="s">
        <v>4</v>
      </c>
      <c r="C59" s="6" t="s">
        <v>251</v>
      </c>
      <c r="D59" s="6" t="s">
        <v>252</v>
      </c>
      <c r="E59" s="6" t="s">
        <v>97</v>
      </c>
      <c r="F59" s="6" t="s">
        <v>98</v>
      </c>
      <c r="G59" s="6">
        <v>28</v>
      </c>
      <c r="H59" s="6">
        <v>130</v>
      </c>
      <c r="I59" s="6">
        <v>27</v>
      </c>
      <c r="J59" s="6">
        <v>121</v>
      </c>
      <c r="K59" s="6">
        <v>28</v>
      </c>
      <c r="L59" s="6">
        <v>130</v>
      </c>
      <c r="M59" s="6" t="s">
        <v>111</v>
      </c>
      <c r="N59" s="6" t="s">
        <v>22</v>
      </c>
      <c r="O59" s="6">
        <v>0</v>
      </c>
    </row>
    <row r="60" spans="1:15" x14ac:dyDescent="0.25">
      <c r="A60" s="6" t="s">
        <v>0</v>
      </c>
      <c r="B60" s="6" t="s">
        <v>8</v>
      </c>
      <c r="C60" s="6" t="s">
        <v>752</v>
      </c>
      <c r="D60" s="6" t="s">
        <v>753</v>
      </c>
      <c r="E60" s="6" t="s">
        <v>97</v>
      </c>
      <c r="F60" s="6" t="s">
        <v>98</v>
      </c>
      <c r="G60" s="6">
        <v>25</v>
      </c>
      <c r="H60" s="6">
        <v>92</v>
      </c>
      <c r="I60" s="6">
        <v>24</v>
      </c>
      <c r="J60" s="6">
        <v>89</v>
      </c>
      <c r="K60" s="6">
        <v>24</v>
      </c>
      <c r="L60" s="6">
        <v>89</v>
      </c>
      <c r="M60" s="6" t="s">
        <v>111</v>
      </c>
      <c r="N60" s="6" t="s">
        <v>23</v>
      </c>
      <c r="O60" s="6">
        <v>1</v>
      </c>
    </row>
    <row r="61" spans="1:15" x14ac:dyDescent="0.25">
      <c r="A61" s="6" t="s">
        <v>0</v>
      </c>
      <c r="B61" s="6" t="s">
        <v>7</v>
      </c>
      <c r="C61" s="6" t="s">
        <v>730</v>
      </c>
      <c r="D61" s="6" t="s">
        <v>731</v>
      </c>
      <c r="E61" s="6" t="s">
        <v>97</v>
      </c>
      <c r="F61" s="6" t="s">
        <v>98</v>
      </c>
      <c r="G61" s="6">
        <v>23</v>
      </c>
      <c r="H61" s="6">
        <v>83</v>
      </c>
      <c r="I61" s="6">
        <v>23</v>
      </c>
      <c r="J61" s="6">
        <v>85</v>
      </c>
      <c r="K61" s="6">
        <v>23</v>
      </c>
      <c r="L61" s="6">
        <v>78</v>
      </c>
      <c r="M61" s="6" t="s">
        <v>111</v>
      </c>
      <c r="N61" s="6" t="s">
        <v>23</v>
      </c>
      <c r="O61" s="6">
        <v>1</v>
      </c>
    </row>
    <row r="62" spans="1:15" x14ac:dyDescent="0.25">
      <c r="A62" s="6" t="s">
        <v>0</v>
      </c>
      <c r="B62" s="6" t="s">
        <v>5</v>
      </c>
      <c r="C62" s="6" t="s">
        <v>259</v>
      </c>
      <c r="D62" s="6" t="s">
        <v>260</v>
      </c>
      <c r="E62" s="6" t="s">
        <v>97</v>
      </c>
      <c r="F62" s="6" t="s">
        <v>98</v>
      </c>
      <c r="G62" s="6">
        <v>94</v>
      </c>
      <c r="H62" s="6">
        <v>341</v>
      </c>
      <c r="I62" s="6">
        <v>65</v>
      </c>
      <c r="J62" s="6">
        <v>240</v>
      </c>
      <c r="K62" s="6">
        <v>95</v>
      </c>
      <c r="L62" s="6">
        <v>343</v>
      </c>
      <c r="M62" s="6" t="s">
        <v>111</v>
      </c>
      <c r="N62" s="6" t="s">
        <v>22</v>
      </c>
      <c r="O62" s="6">
        <v>0</v>
      </c>
    </row>
    <row r="63" spans="1:15" x14ac:dyDescent="0.25">
      <c r="A63" s="6" t="s">
        <v>0</v>
      </c>
      <c r="B63" s="6" t="s">
        <v>9</v>
      </c>
      <c r="C63" s="6" t="s">
        <v>207</v>
      </c>
      <c r="D63" s="6" t="s">
        <v>208</v>
      </c>
      <c r="E63" s="6" t="s">
        <v>209</v>
      </c>
      <c r="F63" s="6" t="s">
        <v>125</v>
      </c>
      <c r="G63" s="6">
        <v>541</v>
      </c>
      <c r="H63" s="6">
        <v>2607</v>
      </c>
      <c r="I63" s="6">
        <v>545</v>
      </c>
      <c r="J63" s="6">
        <v>2544</v>
      </c>
      <c r="K63" s="6">
        <v>545</v>
      </c>
      <c r="L63" s="6">
        <v>2545</v>
      </c>
      <c r="M63" s="6" t="s">
        <v>111</v>
      </c>
      <c r="N63" s="6" t="s">
        <v>21</v>
      </c>
      <c r="O63" s="6">
        <v>30</v>
      </c>
    </row>
    <row r="64" spans="1:15" x14ac:dyDescent="0.25">
      <c r="A64" s="6" t="s">
        <v>0</v>
      </c>
      <c r="B64" s="6" t="s">
        <v>11</v>
      </c>
      <c r="C64" s="6" t="s">
        <v>187</v>
      </c>
      <c r="D64" s="6" t="s">
        <v>188</v>
      </c>
      <c r="E64" s="6" t="s">
        <v>97</v>
      </c>
      <c r="F64" s="6" t="s">
        <v>132</v>
      </c>
      <c r="G64" s="6">
        <v>18</v>
      </c>
      <c r="H64" s="6">
        <v>78</v>
      </c>
      <c r="I64" s="6">
        <v>18</v>
      </c>
      <c r="J64" s="6">
        <v>79</v>
      </c>
      <c r="K64" s="6">
        <v>18</v>
      </c>
      <c r="L64" s="6">
        <v>77</v>
      </c>
      <c r="M64" s="6" t="s">
        <v>111</v>
      </c>
      <c r="N64" s="6" t="s">
        <v>21</v>
      </c>
      <c r="O64" s="6">
        <v>1</v>
      </c>
    </row>
    <row r="65" spans="1:15" x14ac:dyDescent="0.25">
      <c r="A65" s="6" t="s">
        <v>0</v>
      </c>
      <c r="B65" s="6" t="s">
        <v>7</v>
      </c>
      <c r="C65" s="6" t="s">
        <v>730</v>
      </c>
      <c r="D65" s="6" t="s">
        <v>731</v>
      </c>
      <c r="E65" s="6" t="s">
        <v>97</v>
      </c>
      <c r="F65" s="6" t="s">
        <v>98</v>
      </c>
      <c r="G65" s="6">
        <v>23</v>
      </c>
      <c r="H65" s="6">
        <v>83</v>
      </c>
      <c r="I65" s="6">
        <v>23</v>
      </c>
      <c r="J65" s="6">
        <v>85</v>
      </c>
      <c r="K65" s="6">
        <v>23</v>
      </c>
      <c r="L65" s="6">
        <v>78</v>
      </c>
      <c r="M65" s="6" t="s">
        <v>111</v>
      </c>
      <c r="N65" s="6" t="s">
        <v>22</v>
      </c>
      <c r="O65" s="6">
        <v>0</v>
      </c>
    </row>
    <row r="66" spans="1:15" x14ac:dyDescent="0.25">
      <c r="A66" s="6" t="s">
        <v>0</v>
      </c>
      <c r="B66" s="6" t="s">
        <v>4</v>
      </c>
      <c r="C66" s="6" t="s">
        <v>147</v>
      </c>
      <c r="D66" s="6" t="s">
        <v>148</v>
      </c>
      <c r="E66" s="6" t="s">
        <v>97</v>
      </c>
      <c r="F66" s="6" t="s">
        <v>98</v>
      </c>
      <c r="G66" s="6">
        <v>87</v>
      </c>
      <c r="H66" s="6">
        <v>461</v>
      </c>
      <c r="I66" s="6">
        <v>90</v>
      </c>
      <c r="J66" s="6">
        <v>489</v>
      </c>
      <c r="K66" s="6">
        <v>90</v>
      </c>
      <c r="L66" s="6">
        <v>489</v>
      </c>
      <c r="M66" s="6" t="s">
        <v>111</v>
      </c>
      <c r="N66" s="6" t="s">
        <v>22</v>
      </c>
      <c r="O66" s="6">
        <v>4</v>
      </c>
    </row>
    <row r="67" spans="1:15" x14ac:dyDescent="0.25">
      <c r="A67" s="6" t="s">
        <v>0</v>
      </c>
      <c r="B67" s="6" t="s">
        <v>9</v>
      </c>
      <c r="C67" s="6" t="s">
        <v>137</v>
      </c>
      <c r="D67" s="6" t="s">
        <v>138</v>
      </c>
      <c r="E67" s="6" t="s">
        <v>97</v>
      </c>
      <c r="F67" s="6" t="s">
        <v>98</v>
      </c>
      <c r="G67" s="6">
        <v>135</v>
      </c>
      <c r="H67" s="6">
        <v>672</v>
      </c>
      <c r="I67" s="6">
        <v>156</v>
      </c>
      <c r="J67" s="6">
        <v>704</v>
      </c>
      <c r="K67" s="6">
        <v>156</v>
      </c>
      <c r="L67" s="6">
        <v>704</v>
      </c>
      <c r="M67" s="6" t="s">
        <v>111</v>
      </c>
      <c r="N67" s="6" t="s">
        <v>21</v>
      </c>
      <c r="O67" s="6">
        <v>6</v>
      </c>
    </row>
    <row r="68" spans="1:15" x14ac:dyDescent="0.25">
      <c r="A68" s="6" t="s">
        <v>0</v>
      </c>
      <c r="B68" s="6" t="s">
        <v>5</v>
      </c>
      <c r="C68" s="6" t="s">
        <v>271</v>
      </c>
      <c r="D68" s="6" t="s">
        <v>272</v>
      </c>
      <c r="E68" s="6" t="s">
        <v>97</v>
      </c>
      <c r="F68" s="6" t="s">
        <v>125</v>
      </c>
      <c r="G68" s="6">
        <v>18</v>
      </c>
      <c r="H68" s="6">
        <v>82</v>
      </c>
      <c r="I68" s="6">
        <v>18</v>
      </c>
      <c r="J68" s="6">
        <v>82</v>
      </c>
      <c r="K68" s="6">
        <v>18</v>
      </c>
      <c r="L68" s="6">
        <v>80</v>
      </c>
      <c r="M68" s="6" t="s">
        <v>111</v>
      </c>
      <c r="N68" s="6" t="s">
        <v>21</v>
      </c>
      <c r="O68" s="6">
        <v>1</v>
      </c>
    </row>
    <row r="69" spans="1:15" x14ac:dyDescent="0.25">
      <c r="A69" s="6" t="s">
        <v>0</v>
      </c>
      <c r="B69" s="6" t="s">
        <v>4</v>
      </c>
      <c r="C69" s="6" t="s">
        <v>149</v>
      </c>
      <c r="D69" s="6" t="s">
        <v>150</v>
      </c>
      <c r="E69" s="6" t="s">
        <v>97</v>
      </c>
      <c r="F69" s="6" t="s">
        <v>98</v>
      </c>
      <c r="G69" s="6">
        <v>6</v>
      </c>
      <c r="H69" s="6">
        <v>39</v>
      </c>
      <c r="I69" s="6">
        <v>6</v>
      </c>
      <c r="J69" s="6">
        <v>39</v>
      </c>
      <c r="K69" s="6">
        <v>6</v>
      </c>
      <c r="L69" s="6">
        <v>39</v>
      </c>
      <c r="M69" s="6" t="s">
        <v>111</v>
      </c>
      <c r="N69" s="6" t="s">
        <v>21</v>
      </c>
      <c r="O69" s="6">
        <v>0</v>
      </c>
    </row>
    <row r="70" spans="1:15" x14ac:dyDescent="0.25">
      <c r="A70" s="6" t="s">
        <v>0</v>
      </c>
      <c r="B70" s="6" t="s">
        <v>4</v>
      </c>
      <c r="C70" s="6" t="s">
        <v>95</v>
      </c>
      <c r="D70" s="6" t="s">
        <v>96</v>
      </c>
      <c r="E70" s="6" t="s">
        <v>97</v>
      </c>
      <c r="F70" s="6" t="s">
        <v>98</v>
      </c>
      <c r="G70" s="6">
        <v>69</v>
      </c>
      <c r="H70" s="6">
        <v>349</v>
      </c>
      <c r="I70" s="6">
        <v>43</v>
      </c>
      <c r="J70" s="6">
        <v>361</v>
      </c>
      <c r="K70" s="6">
        <v>43</v>
      </c>
      <c r="L70" s="6">
        <v>361</v>
      </c>
      <c r="M70" s="6" t="s">
        <v>111</v>
      </c>
      <c r="N70" s="6" t="s">
        <v>21</v>
      </c>
      <c r="O70" s="6">
        <v>2</v>
      </c>
    </row>
    <row r="71" spans="1:15" x14ac:dyDescent="0.25">
      <c r="A71" s="6" t="s">
        <v>0</v>
      </c>
      <c r="B71" s="6" t="s">
        <v>7</v>
      </c>
      <c r="C71" s="6" t="s">
        <v>214</v>
      </c>
      <c r="D71" s="6" t="s">
        <v>215</v>
      </c>
      <c r="E71" s="6" t="s">
        <v>97</v>
      </c>
      <c r="F71" s="6" t="s">
        <v>98</v>
      </c>
      <c r="G71" s="6">
        <v>301</v>
      </c>
      <c r="H71" s="6">
        <v>1404</v>
      </c>
      <c r="I71" s="6">
        <v>274</v>
      </c>
      <c r="J71" s="6">
        <v>1347</v>
      </c>
      <c r="K71" s="6">
        <v>274</v>
      </c>
      <c r="L71" s="6">
        <v>1347</v>
      </c>
      <c r="M71" s="6" t="s">
        <v>111</v>
      </c>
      <c r="N71" s="6" t="s">
        <v>21</v>
      </c>
      <c r="O71" s="6">
        <v>25</v>
      </c>
    </row>
    <row r="72" spans="1:15" x14ac:dyDescent="0.25">
      <c r="A72" s="6" t="s">
        <v>0</v>
      </c>
      <c r="B72" s="6" t="s">
        <v>8</v>
      </c>
      <c r="C72" s="6" t="s">
        <v>128</v>
      </c>
      <c r="D72" s="6" t="s">
        <v>129</v>
      </c>
      <c r="E72" s="6" t="s">
        <v>97</v>
      </c>
      <c r="F72" s="6" t="s">
        <v>125</v>
      </c>
      <c r="G72" s="6">
        <v>46</v>
      </c>
      <c r="H72" s="6">
        <v>272</v>
      </c>
      <c r="I72" s="6">
        <v>45</v>
      </c>
      <c r="J72" s="6">
        <v>257</v>
      </c>
      <c r="K72" s="6">
        <v>45</v>
      </c>
      <c r="L72" s="6">
        <v>269</v>
      </c>
      <c r="M72" s="6" t="s">
        <v>111</v>
      </c>
      <c r="N72" s="6" t="s">
        <v>22</v>
      </c>
      <c r="O72" s="6">
        <v>1</v>
      </c>
    </row>
    <row r="73" spans="1:15" x14ac:dyDescent="0.25">
      <c r="A73" s="6" t="s">
        <v>0</v>
      </c>
      <c r="B73" s="6" t="s">
        <v>8</v>
      </c>
      <c r="C73" s="6" t="s">
        <v>739</v>
      </c>
      <c r="D73" s="6" t="s">
        <v>740</v>
      </c>
      <c r="E73" s="6" t="s">
        <v>209</v>
      </c>
      <c r="F73" s="6" t="s">
        <v>125</v>
      </c>
      <c r="G73" s="6">
        <v>115</v>
      </c>
      <c r="H73" s="6">
        <v>602</v>
      </c>
      <c r="I73" s="6">
        <v>115</v>
      </c>
      <c r="J73" s="6">
        <v>594</v>
      </c>
      <c r="K73" s="6">
        <v>115</v>
      </c>
      <c r="L73" s="6">
        <v>88</v>
      </c>
      <c r="M73" s="6" t="s">
        <v>111</v>
      </c>
      <c r="N73" s="6" t="s">
        <v>21</v>
      </c>
      <c r="O73" s="6">
        <v>5</v>
      </c>
    </row>
    <row r="74" spans="1:15" x14ac:dyDescent="0.25">
      <c r="A74" s="6" t="s">
        <v>0</v>
      </c>
      <c r="B74" s="6" t="s">
        <v>13</v>
      </c>
      <c r="C74" s="6" t="s">
        <v>235</v>
      </c>
      <c r="D74" s="6" t="s">
        <v>236</v>
      </c>
      <c r="E74" s="6" t="s">
        <v>97</v>
      </c>
      <c r="F74" s="6" t="s">
        <v>98</v>
      </c>
      <c r="G74" s="6">
        <v>5</v>
      </c>
      <c r="H74" s="6">
        <v>26</v>
      </c>
      <c r="I74" s="6">
        <v>5</v>
      </c>
      <c r="J74" s="6">
        <v>27</v>
      </c>
      <c r="K74" s="6">
        <v>5</v>
      </c>
      <c r="L74" s="6">
        <v>27</v>
      </c>
      <c r="M74" s="6" t="s">
        <v>111</v>
      </c>
      <c r="N74" s="6" t="s">
        <v>22</v>
      </c>
      <c r="O74" s="6">
        <v>0</v>
      </c>
    </row>
    <row r="75" spans="1:15" x14ac:dyDescent="0.25">
      <c r="A75" s="6" t="s">
        <v>0</v>
      </c>
      <c r="B75" s="6" t="s">
        <v>5</v>
      </c>
      <c r="C75" s="6" t="s">
        <v>259</v>
      </c>
      <c r="D75" s="6" t="s">
        <v>260</v>
      </c>
      <c r="E75" s="6" t="s">
        <v>97</v>
      </c>
      <c r="F75" s="6" t="s">
        <v>98</v>
      </c>
      <c r="G75" s="6">
        <v>94</v>
      </c>
      <c r="H75" s="6">
        <v>341</v>
      </c>
      <c r="I75" s="6">
        <v>65</v>
      </c>
      <c r="J75" s="6">
        <v>240</v>
      </c>
      <c r="K75" s="6">
        <v>95</v>
      </c>
      <c r="L75" s="6">
        <v>343</v>
      </c>
      <c r="M75" s="6" t="s">
        <v>111</v>
      </c>
      <c r="N75" s="6" t="s">
        <v>23</v>
      </c>
      <c r="O75" s="6">
        <v>0</v>
      </c>
    </row>
    <row r="76" spans="1:15" x14ac:dyDescent="0.25">
      <c r="A76" s="6" t="s">
        <v>0</v>
      </c>
      <c r="B76" s="6" t="s">
        <v>5</v>
      </c>
      <c r="C76" s="6" t="s">
        <v>255</v>
      </c>
      <c r="D76" s="6" t="s">
        <v>256</v>
      </c>
      <c r="E76" s="6" t="s">
        <v>97</v>
      </c>
      <c r="F76" s="6" t="s">
        <v>98</v>
      </c>
      <c r="G76" s="6">
        <v>89</v>
      </c>
      <c r="H76" s="6">
        <v>478</v>
      </c>
      <c r="I76" s="6">
        <v>78</v>
      </c>
      <c r="J76" s="6">
        <v>415</v>
      </c>
      <c r="K76" s="6">
        <v>89</v>
      </c>
      <c r="L76" s="6">
        <v>465</v>
      </c>
      <c r="M76" s="6" t="s">
        <v>111</v>
      </c>
      <c r="N76" s="6" t="s">
        <v>22</v>
      </c>
      <c r="O76" s="6">
        <v>1</v>
      </c>
    </row>
    <row r="77" spans="1:15" x14ac:dyDescent="0.25">
      <c r="A77" s="6" t="s">
        <v>0</v>
      </c>
      <c r="B77" s="6" t="s">
        <v>4</v>
      </c>
      <c r="C77" s="6" t="s">
        <v>145</v>
      </c>
      <c r="D77" s="6" t="s">
        <v>146</v>
      </c>
      <c r="E77" s="6" t="s">
        <v>97</v>
      </c>
      <c r="F77" s="6" t="s">
        <v>98</v>
      </c>
      <c r="G77" s="6">
        <v>93</v>
      </c>
      <c r="H77" s="6">
        <v>446</v>
      </c>
      <c r="I77" s="6">
        <v>91</v>
      </c>
      <c r="J77" s="6">
        <v>482</v>
      </c>
      <c r="K77" s="6">
        <v>100</v>
      </c>
      <c r="L77" s="6">
        <v>523</v>
      </c>
      <c r="M77" s="6" t="s">
        <v>111</v>
      </c>
      <c r="N77" s="6" t="s">
        <v>23</v>
      </c>
      <c r="O77" s="6">
        <v>6</v>
      </c>
    </row>
    <row r="78" spans="1:15" x14ac:dyDescent="0.25">
      <c r="A78" s="6" t="s">
        <v>0</v>
      </c>
      <c r="B78" s="6" t="s">
        <v>8</v>
      </c>
      <c r="C78" s="6" t="s">
        <v>739</v>
      </c>
      <c r="D78" s="6" t="s">
        <v>740</v>
      </c>
      <c r="E78" s="6" t="s">
        <v>209</v>
      </c>
      <c r="F78" s="6" t="s">
        <v>125</v>
      </c>
      <c r="G78" s="6">
        <v>115</v>
      </c>
      <c r="H78" s="6">
        <v>602</v>
      </c>
      <c r="I78" s="6">
        <v>115</v>
      </c>
      <c r="J78" s="6">
        <v>594</v>
      </c>
      <c r="K78" s="6">
        <v>115</v>
      </c>
      <c r="L78" s="6">
        <v>88</v>
      </c>
      <c r="M78" s="6" t="s">
        <v>111</v>
      </c>
      <c r="N78" s="6" t="s">
        <v>22</v>
      </c>
      <c r="O78" s="6">
        <v>5</v>
      </c>
    </row>
    <row r="79" spans="1:15" x14ac:dyDescent="0.25">
      <c r="A79" s="6" t="s">
        <v>0</v>
      </c>
      <c r="B79" s="6" t="s">
        <v>8</v>
      </c>
      <c r="C79" s="6" t="s">
        <v>828</v>
      </c>
      <c r="D79" s="6" t="s">
        <v>829</v>
      </c>
      <c r="E79" s="6" t="s">
        <v>97</v>
      </c>
      <c r="F79" s="6" t="s">
        <v>98</v>
      </c>
      <c r="G79" s="6">
        <v>265</v>
      </c>
      <c r="H79" s="6">
        <v>1084</v>
      </c>
      <c r="I79" s="6">
        <v>260</v>
      </c>
      <c r="J79" s="6">
        <v>1140</v>
      </c>
      <c r="K79" s="6">
        <v>260</v>
      </c>
      <c r="L79" s="6">
        <v>1140</v>
      </c>
      <c r="M79" s="6" t="s">
        <v>111</v>
      </c>
      <c r="N79" s="6" t="s">
        <v>23</v>
      </c>
      <c r="O79" s="6">
        <v>16</v>
      </c>
    </row>
    <row r="80" spans="1:15" x14ac:dyDescent="0.25">
      <c r="A80" s="6" t="s">
        <v>0</v>
      </c>
      <c r="B80" s="6" t="s">
        <v>7</v>
      </c>
      <c r="C80" s="6" t="s">
        <v>214</v>
      </c>
      <c r="D80" s="6" t="s">
        <v>215</v>
      </c>
      <c r="E80" s="6" t="s">
        <v>97</v>
      </c>
      <c r="F80" s="6" t="s">
        <v>98</v>
      </c>
      <c r="G80" s="6">
        <v>301</v>
      </c>
      <c r="H80" s="6">
        <v>1404</v>
      </c>
      <c r="I80" s="6">
        <v>274</v>
      </c>
      <c r="J80" s="6">
        <v>1347</v>
      </c>
      <c r="K80" s="6">
        <v>274</v>
      </c>
      <c r="L80" s="6">
        <v>1347</v>
      </c>
      <c r="M80" s="6" t="s">
        <v>111</v>
      </c>
      <c r="N80" s="6" t="s">
        <v>22</v>
      </c>
      <c r="O80" s="6">
        <v>20</v>
      </c>
    </row>
    <row r="81" spans="1:15" x14ac:dyDescent="0.25">
      <c r="A81" s="6" t="s">
        <v>0</v>
      </c>
      <c r="B81" s="6" t="s">
        <v>5</v>
      </c>
      <c r="C81" s="6" t="s">
        <v>255</v>
      </c>
      <c r="D81" s="6" t="s">
        <v>256</v>
      </c>
      <c r="E81" s="6" t="s">
        <v>97</v>
      </c>
      <c r="F81" s="6" t="s">
        <v>98</v>
      </c>
      <c r="G81" s="6">
        <v>89</v>
      </c>
      <c r="H81" s="6">
        <v>478</v>
      </c>
      <c r="I81" s="6">
        <v>78</v>
      </c>
      <c r="J81" s="6">
        <v>415</v>
      </c>
      <c r="K81" s="6">
        <v>89</v>
      </c>
      <c r="L81" s="6">
        <v>465</v>
      </c>
      <c r="M81" s="6" t="s">
        <v>111</v>
      </c>
      <c r="N81" s="6" t="s">
        <v>23</v>
      </c>
      <c r="O81" s="6">
        <v>4</v>
      </c>
    </row>
    <row r="82" spans="1:15" x14ac:dyDescent="0.25">
      <c r="A82" s="6" t="s">
        <v>0</v>
      </c>
      <c r="B82" s="6" t="s">
        <v>4</v>
      </c>
      <c r="C82" s="6" t="s">
        <v>147</v>
      </c>
      <c r="D82" s="6" t="s">
        <v>148</v>
      </c>
      <c r="E82" s="6" t="s">
        <v>97</v>
      </c>
      <c r="F82" s="6" t="s">
        <v>98</v>
      </c>
      <c r="G82" s="6">
        <v>87</v>
      </c>
      <c r="H82" s="6">
        <v>461</v>
      </c>
      <c r="I82" s="6">
        <v>90</v>
      </c>
      <c r="J82" s="6">
        <v>489</v>
      </c>
      <c r="K82" s="6">
        <v>90</v>
      </c>
      <c r="L82" s="6">
        <v>489</v>
      </c>
      <c r="M82" s="6" t="s">
        <v>111</v>
      </c>
      <c r="N82" s="6" t="s">
        <v>21</v>
      </c>
      <c r="O82" s="6">
        <v>2</v>
      </c>
    </row>
    <row r="83" spans="1:15" x14ac:dyDescent="0.25">
      <c r="A83" s="6" t="s">
        <v>0</v>
      </c>
      <c r="B83" s="6" t="s">
        <v>8</v>
      </c>
      <c r="C83" s="6" t="s">
        <v>739</v>
      </c>
      <c r="D83" s="6" t="s">
        <v>740</v>
      </c>
      <c r="E83" s="6" t="s">
        <v>209</v>
      </c>
      <c r="F83" s="6" t="s">
        <v>125</v>
      </c>
      <c r="G83" s="6">
        <v>115</v>
      </c>
      <c r="H83" s="6">
        <v>602</v>
      </c>
      <c r="I83" s="6">
        <v>115</v>
      </c>
      <c r="J83" s="6">
        <v>594</v>
      </c>
      <c r="K83" s="6">
        <v>115</v>
      </c>
      <c r="L83" s="6">
        <v>88</v>
      </c>
      <c r="M83" s="6" t="s">
        <v>111</v>
      </c>
      <c r="N83" s="6" t="s">
        <v>23</v>
      </c>
      <c r="O83" s="6">
        <v>10</v>
      </c>
    </row>
    <row r="84" spans="1:15" x14ac:dyDescent="0.25">
      <c r="A84" s="6" t="s">
        <v>0</v>
      </c>
      <c r="B84" s="6" t="s">
        <v>8</v>
      </c>
      <c r="C84" s="6" t="s">
        <v>828</v>
      </c>
      <c r="D84" s="6" t="s">
        <v>829</v>
      </c>
      <c r="E84" s="6" t="s">
        <v>97</v>
      </c>
      <c r="F84" s="6" t="s">
        <v>98</v>
      </c>
      <c r="G84" s="6">
        <v>265</v>
      </c>
      <c r="H84" s="6">
        <v>1084</v>
      </c>
      <c r="I84" s="6">
        <v>260</v>
      </c>
      <c r="J84" s="6">
        <v>1140</v>
      </c>
      <c r="K84" s="6">
        <v>260</v>
      </c>
      <c r="L84" s="6">
        <v>1140</v>
      </c>
      <c r="M84" s="6" t="s">
        <v>111</v>
      </c>
      <c r="N84" s="6" t="s">
        <v>22</v>
      </c>
      <c r="O84" s="6">
        <v>10</v>
      </c>
    </row>
    <row r="85" spans="1:15" x14ac:dyDescent="0.25">
      <c r="A85" s="6" t="s">
        <v>0</v>
      </c>
      <c r="B85" s="6" t="s">
        <v>7</v>
      </c>
      <c r="C85" s="6" t="s">
        <v>214</v>
      </c>
      <c r="D85" s="6" t="s">
        <v>215</v>
      </c>
      <c r="E85" s="6" t="s">
        <v>97</v>
      </c>
      <c r="F85" s="6" t="s">
        <v>98</v>
      </c>
      <c r="G85" s="6">
        <v>301</v>
      </c>
      <c r="H85" s="6">
        <v>1404</v>
      </c>
      <c r="I85" s="6">
        <v>274</v>
      </c>
      <c r="J85" s="6">
        <v>1347</v>
      </c>
      <c r="K85" s="6">
        <v>274</v>
      </c>
      <c r="L85" s="6">
        <v>1347</v>
      </c>
      <c r="M85" s="6" t="s">
        <v>111</v>
      </c>
      <c r="N85" s="6" t="s">
        <v>23</v>
      </c>
      <c r="O85" s="6">
        <v>45</v>
      </c>
    </row>
    <row r="86" spans="1:15" x14ac:dyDescent="0.25">
      <c r="A86" s="6" t="s">
        <v>0</v>
      </c>
      <c r="B86" s="6" t="s">
        <v>5</v>
      </c>
      <c r="C86" s="6" t="s">
        <v>837</v>
      </c>
      <c r="D86" s="6" t="s">
        <v>838</v>
      </c>
      <c r="E86" s="6" t="s">
        <v>209</v>
      </c>
      <c r="F86" s="6" t="s">
        <v>125</v>
      </c>
      <c r="G86" s="6">
        <v>184</v>
      </c>
      <c r="H86" s="6">
        <v>768</v>
      </c>
      <c r="I86" s="6">
        <v>175</v>
      </c>
      <c r="J86" s="6">
        <v>828</v>
      </c>
      <c r="K86" s="6">
        <v>175</v>
      </c>
      <c r="L86" s="6">
        <v>828</v>
      </c>
      <c r="M86" s="6" t="s">
        <v>111</v>
      </c>
      <c r="N86" s="6" t="s">
        <v>21</v>
      </c>
      <c r="O86" s="6">
        <v>1</v>
      </c>
    </row>
    <row r="87" spans="1:15" x14ac:dyDescent="0.25">
      <c r="A87" s="6" t="s">
        <v>0</v>
      </c>
      <c r="B87" s="6" t="s">
        <v>4</v>
      </c>
      <c r="C87" s="6" t="s">
        <v>147</v>
      </c>
      <c r="D87" s="6" t="s">
        <v>148</v>
      </c>
      <c r="E87" s="6" t="s">
        <v>97</v>
      </c>
      <c r="F87" s="6" t="s">
        <v>98</v>
      </c>
      <c r="G87" s="6">
        <v>87</v>
      </c>
      <c r="H87" s="6">
        <v>461</v>
      </c>
      <c r="I87" s="6">
        <v>90</v>
      </c>
      <c r="J87" s="6">
        <v>489</v>
      </c>
      <c r="K87" s="6">
        <v>90</v>
      </c>
      <c r="L87" s="6">
        <v>489</v>
      </c>
      <c r="M87" s="6" t="s">
        <v>111</v>
      </c>
      <c r="N87" s="6" t="s">
        <v>23</v>
      </c>
      <c r="O87" s="6">
        <v>6</v>
      </c>
    </row>
    <row r="88" spans="1:15" x14ac:dyDescent="0.25">
      <c r="A88" s="6" t="s">
        <v>0</v>
      </c>
      <c r="B88" s="6" t="s">
        <v>5</v>
      </c>
      <c r="C88" s="6" t="s">
        <v>834</v>
      </c>
      <c r="D88" s="6" t="s">
        <v>835</v>
      </c>
      <c r="E88" s="6" t="s">
        <v>209</v>
      </c>
      <c r="F88" s="6" t="s">
        <v>125</v>
      </c>
      <c r="G88" s="6">
        <v>169</v>
      </c>
      <c r="H88" s="6">
        <v>1216</v>
      </c>
      <c r="I88" s="6">
        <v>176</v>
      </c>
      <c r="J88" s="6">
        <v>1216</v>
      </c>
      <c r="K88" s="6">
        <v>176</v>
      </c>
      <c r="L88" s="6">
        <v>1216</v>
      </c>
      <c r="M88" s="6" t="s">
        <v>111</v>
      </c>
      <c r="N88" s="6" t="s">
        <v>21</v>
      </c>
      <c r="O88" s="6">
        <v>18</v>
      </c>
    </row>
    <row r="89" spans="1:15" x14ac:dyDescent="0.25">
      <c r="A89" s="6" t="s">
        <v>0</v>
      </c>
      <c r="B89" s="6" t="s">
        <v>5</v>
      </c>
      <c r="C89" s="6" t="s">
        <v>273</v>
      </c>
      <c r="D89" s="6" t="s">
        <v>274</v>
      </c>
      <c r="E89" s="6" t="s">
        <v>97</v>
      </c>
      <c r="F89" s="6" t="s">
        <v>98</v>
      </c>
      <c r="G89" s="6">
        <v>85</v>
      </c>
      <c r="H89" s="6">
        <v>367</v>
      </c>
      <c r="I89" s="6">
        <v>80</v>
      </c>
      <c r="J89" s="6">
        <v>337</v>
      </c>
      <c r="K89" s="6">
        <v>85</v>
      </c>
      <c r="L89" s="6">
        <v>367</v>
      </c>
      <c r="M89" s="6" t="s">
        <v>111</v>
      </c>
      <c r="N89" s="6" t="s">
        <v>23</v>
      </c>
      <c r="O89" s="6">
        <v>0</v>
      </c>
    </row>
    <row r="90" spans="1:15" x14ac:dyDescent="0.25">
      <c r="A90" s="6" t="s">
        <v>0</v>
      </c>
      <c r="B90" s="6" t="s">
        <v>8</v>
      </c>
      <c r="C90" s="6" t="s">
        <v>123</v>
      </c>
      <c r="D90" s="6" t="s">
        <v>124</v>
      </c>
      <c r="E90" s="6" t="s">
        <v>97</v>
      </c>
      <c r="F90" s="6" t="s">
        <v>98</v>
      </c>
      <c r="G90" s="6">
        <v>30</v>
      </c>
      <c r="H90" s="6">
        <v>175</v>
      </c>
      <c r="I90" s="6">
        <v>18</v>
      </c>
      <c r="J90" s="6">
        <v>120</v>
      </c>
      <c r="K90" s="6">
        <v>29</v>
      </c>
      <c r="L90" s="6">
        <v>182</v>
      </c>
      <c r="M90" s="6" t="s">
        <v>111</v>
      </c>
      <c r="N90" s="6" t="s">
        <v>22</v>
      </c>
      <c r="O90" s="6">
        <v>0</v>
      </c>
    </row>
    <row r="91" spans="1:15" x14ac:dyDescent="0.25">
      <c r="A91" s="6" t="s">
        <v>0</v>
      </c>
      <c r="B91" s="6" t="s">
        <v>8</v>
      </c>
      <c r="C91" s="6" t="s">
        <v>141</v>
      </c>
      <c r="D91" s="6" t="s">
        <v>142</v>
      </c>
      <c r="E91" s="6" t="s">
        <v>97</v>
      </c>
      <c r="F91" s="6" t="s">
        <v>98</v>
      </c>
      <c r="G91" s="6">
        <v>186</v>
      </c>
      <c r="H91" s="6">
        <v>1002</v>
      </c>
      <c r="I91" s="6">
        <v>183</v>
      </c>
      <c r="J91" s="6">
        <v>971</v>
      </c>
      <c r="K91" s="6">
        <v>188</v>
      </c>
      <c r="L91" s="6">
        <v>1003</v>
      </c>
      <c r="M91" s="6" t="s">
        <v>111</v>
      </c>
      <c r="N91" s="6" t="s">
        <v>21</v>
      </c>
      <c r="O91" s="6">
        <v>2</v>
      </c>
    </row>
    <row r="92" spans="1:15" x14ac:dyDescent="0.25">
      <c r="A92" s="6" t="s">
        <v>0</v>
      </c>
      <c r="B92" s="6" t="s">
        <v>4</v>
      </c>
      <c r="C92" s="6" t="s">
        <v>688</v>
      </c>
      <c r="D92" s="6" t="s">
        <v>689</v>
      </c>
      <c r="E92" s="6" t="s">
        <v>97</v>
      </c>
      <c r="F92" s="6" t="s">
        <v>98</v>
      </c>
      <c r="G92" s="6">
        <v>107</v>
      </c>
      <c r="H92" s="6">
        <v>501</v>
      </c>
      <c r="I92" s="6">
        <v>107</v>
      </c>
      <c r="J92" s="6">
        <v>503</v>
      </c>
      <c r="K92" s="6">
        <v>107</v>
      </c>
      <c r="L92" s="6">
        <v>497</v>
      </c>
      <c r="M92" s="6" t="s">
        <v>111</v>
      </c>
      <c r="N92" s="6" t="s">
        <v>22</v>
      </c>
      <c r="O92" s="6">
        <v>3</v>
      </c>
    </row>
    <row r="93" spans="1:15" x14ac:dyDescent="0.25">
      <c r="A93" s="6" t="s">
        <v>0</v>
      </c>
      <c r="B93" s="6" t="s">
        <v>13</v>
      </c>
      <c r="C93" s="6" t="s">
        <v>237</v>
      </c>
      <c r="D93" s="6" t="s">
        <v>238</v>
      </c>
      <c r="E93" s="6" t="s">
        <v>97</v>
      </c>
      <c r="F93" s="6" t="s">
        <v>98</v>
      </c>
      <c r="G93" s="6">
        <v>6</v>
      </c>
      <c r="H93" s="6">
        <v>30</v>
      </c>
      <c r="I93" s="6">
        <v>6</v>
      </c>
      <c r="J93" s="6">
        <v>30</v>
      </c>
      <c r="K93" s="6">
        <v>6</v>
      </c>
      <c r="L93" s="6">
        <v>30</v>
      </c>
      <c r="M93" s="6" t="s">
        <v>111</v>
      </c>
      <c r="N93" s="6" t="s">
        <v>22</v>
      </c>
      <c r="O93" s="6">
        <v>0</v>
      </c>
    </row>
    <row r="94" spans="1:15" x14ac:dyDescent="0.25">
      <c r="A94" s="6" t="s">
        <v>0</v>
      </c>
      <c r="B94" s="6" t="s">
        <v>5</v>
      </c>
      <c r="C94" s="6" t="s">
        <v>185</v>
      </c>
      <c r="D94" s="6" t="s">
        <v>186</v>
      </c>
      <c r="E94" s="6" t="s">
        <v>97</v>
      </c>
      <c r="F94" s="6" t="s">
        <v>125</v>
      </c>
      <c r="G94" s="6">
        <v>429</v>
      </c>
      <c r="H94" s="6">
        <v>2237</v>
      </c>
      <c r="I94" s="6">
        <v>429</v>
      </c>
      <c r="J94" s="6">
        <v>2221</v>
      </c>
      <c r="K94" s="6">
        <v>429</v>
      </c>
      <c r="L94" s="6">
        <v>2221</v>
      </c>
      <c r="M94" s="6" t="s">
        <v>111</v>
      </c>
      <c r="N94" s="6" t="s">
        <v>23</v>
      </c>
      <c r="O94" s="6">
        <v>25</v>
      </c>
    </row>
    <row r="95" spans="1:15" x14ac:dyDescent="0.25">
      <c r="A95" s="6" t="s">
        <v>0</v>
      </c>
      <c r="B95" s="6" t="s">
        <v>5</v>
      </c>
      <c r="C95" s="6" t="s">
        <v>701</v>
      </c>
      <c r="D95" s="6" t="s">
        <v>702</v>
      </c>
      <c r="E95" s="6" t="s">
        <v>209</v>
      </c>
      <c r="F95" s="6" t="s">
        <v>125</v>
      </c>
      <c r="G95" s="6">
        <v>155</v>
      </c>
      <c r="H95" s="6">
        <v>664</v>
      </c>
      <c r="I95" s="6">
        <v>156</v>
      </c>
      <c r="J95" s="6">
        <v>641</v>
      </c>
      <c r="K95" s="6">
        <v>273</v>
      </c>
      <c r="L95" s="6">
        <v>0</v>
      </c>
      <c r="M95" s="6" t="s">
        <v>111</v>
      </c>
      <c r="N95" s="6" t="s">
        <v>23</v>
      </c>
      <c r="O95" s="6">
        <v>2</v>
      </c>
    </row>
    <row r="96" spans="1:15" x14ac:dyDescent="0.25">
      <c r="A96" s="6" t="s">
        <v>0</v>
      </c>
      <c r="B96" s="6" t="s">
        <v>4</v>
      </c>
      <c r="C96" s="6" t="s">
        <v>253</v>
      </c>
      <c r="D96" s="6" t="s">
        <v>254</v>
      </c>
      <c r="E96" s="6" t="s">
        <v>97</v>
      </c>
      <c r="F96" s="6" t="s">
        <v>98</v>
      </c>
      <c r="G96" s="6">
        <v>6</v>
      </c>
      <c r="H96" s="6">
        <v>36</v>
      </c>
      <c r="I96" s="6">
        <v>6</v>
      </c>
      <c r="J96" s="6">
        <v>36</v>
      </c>
      <c r="K96" s="6">
        <v>6</v>
      </c>
      <c r="L96" s="6">
        <v>36</v>
      </c>
      <c r="M96" s="6" t="s">
        <v>111</v>
      </c>
      <c r="N96" s="6" t="s">
        <v>22</v>
      </c>
      <c r="O96" s="6">
        <v>0</v>
      </c>
    </row>
    <row r="97" spans="1:15" x14ac:dyDescent="0.25">
      <c r="A97" s="6" t="s">
        <v>0</v>
      </c>
      <c r="B97" s="6" t="s">
        <v>8</v>
      </c>
      <c r="C97" s="6" t="s">
        <v>218</v>
      </c>
      <c r="D97" s="6" t="s">
        <v>219</v>
      </c>
      <c r="E97" s="6" t="s">
        <v>97</v>
      </c>
      <c r="F97" s="6" t="s">
        <v>98</v>
      </c>
      <c r="G97" s="6">
        <v>70</v>
      </c>
      <c r="H97" s="6">
        <v>609</v>
      </c>
      <c r="I97" s="6">
        <v>124</v>
      </c>
      <c r="J97" s="6">
        <v>644</v>
      </c>
      <c r="K97" s="6">
        <v>124</v>
      </c>
      <c r="L97" s="6">
        <v>644</v>
      </c>
      <c r="M97" s="6" t="s">
        <v>111</v>
      </c>
      <c r="N97" s="6" t="s">
        <v>22</v>
      </c>
      <c r="O97" s="6">
        <v>0</v>
      </c>
    </row>
    <row r="98" spans="1:15" x14ac:dyDescent="0.25">
      <c r="A98" s="6" t="s">
        <v>0</v>
      </c>
      <c r="B98" s="6" t="s">
        <v>4</v>
      </c>
      <c r="C98" s="6" t="s">
        <v>253</v>
      </c>
      <c r="D98" s="6" t="s">
        <v>254</v>
      </c>
      <c r="E98" s="6" t="s">
        <v>97</v>
      </c>
      <c r="F98" s="6" t="s">
        <v>98</v>
      </c>
      <c r="G98" s="6">
        <v>6</v>
      </c>
      <c r="H98" s="6">
        <v>36</v>
      </c>
      <c r="I98" s="6">
        <v>6</v>
      </c>
      <c r="J98" s="6">
        <v>36</v>
      </c>
      <c r="K98" s="6">
        <v>6</v>
      </c>
      <c r="L98" s="6">
        <v>36</v>
      </c>
      <c r="M98" s="6" t="s">
        <v>111</v>
      </c>
      <c r="N98" s="6" t="s">
        <v>23</v>
      </c>
      <c r="O98" s="6">
        <v>0</v>
      </c>
    </row>
    <row r="99" spans="1:15" x14ac:dyDescent="0.25">
      <c r="A99" s="6" t="s">
        <v>0</v>
      </c>
      <c r="B99" s="6" t="s">
        <v>5</v>
      </c>
      <c r="C99" s="6" t="s">
        <v>185</v>
      </c>
      <c r="D99" s="6" t="s">
        <v>186</v>
      </c>
      <c r="E99" s="6" t="s">
        <v>97</v>
      </c>
      <c r="F99" s="6" t="s">
        <v>125</v>
      </c>
      <c r="G99" s="6">
        <v>429</v>
      </c>
      <c r="H99" s="6">
        <v>2237</v>
      </c>
      <c r="I99" s="6">
        <v>429</v>
      </c>
      <c r="J99" s="6">
        <v>2221</v>
      </c>
      <c r="K99" s="6">
        <v>429</v>
      </c>
      <c r="L99" s="6">
        <v>2221</v>
      </c>
      <c r="M99" s="6" t="s">
        <v>111</v>
      </c>
      <c r="N99" s="6" t="s">
        <v>22</v>
      </c>
      <c r="O99" s="6">
        <v>11</v>
      </c>
    </row>
    <row r="100" spans="1:15" x14ac:dyDescent="0.25">
      <c r="A100" s="6" t="s">
        <v>0</v>
      </c>
      <c r="B100" s="6" t="s">
        <v>8</v>
      </c>
      <c r="C100" s="6" t="s">
        <v>218</v>
      </c>
      <c r="D100" s="6" t="s">
        <v>219</v>
      </c>
      <c r="E100" s="6" t="s">
        <v>97</v>
      </c>
      <c r="F100" s="6" t="s">
        <v>98</v>
      </c>
      <c r="G100" s="6">
        <v>70</v>
      </c>
      <c r="H100" s="6">
        <v>609</v>
      </c>
      <c r="I100" s="6">
        <v>124</v>
      </c>
      <c r="J100" s="6">
        <v>644</v>
      </c>
      <c r="K100" s="6">
        <v>124</v>
      </c>
      <c r="L100" s="6">
        <v>644</v>
      </c>
      <c r="M100" s="6" t="s">
        <v>111</v>
      </c>
      <c r="N100" s="6" t="s">
        <v>23</v>
      </c>
      <c r="O100" s="6">
        <v>0</v>
      </c>
    </row>
    <row r="101" spans="1:15" x14ac:dyDescent="0.25">
      <c r="A101" s="6" t="s">
        <v>0</v>
      </c>
      <c r="B101" s="6" t="s">
        <v>5</v>
      </c>
      <c r="C101" s="6" t="s">
        <v>819</v>
      </c>
      <c r="D101" s="6" t="s">
        <v>820</v>
      </c>
      <c r="E101" s="6" t="s">
        <v>97</v>
      </c>
      <c r="F101" s="6" t="s">
        <v>125</v>
      </c>
      <c r="G101" s="6">
        <v>172</v>
      </c>
      <c r="H101" s="6">
        <v>838</v>
      </c>
      <c r="I101" s="6">
        <v>181</v>
      </c>
      <c r="J101" s="6">
        <v>910</v>
      </c>
      <c r="K101" s="6">
        <v>181</v>
      </c>
      <c r="L101" s="6">
        <v>910</v>
      </c>
      <c r="M101" s="6" t="s">
        <v>111</v>
      </c>
      <c r="N101" s="6" t="s">
        <v>21</v>
      </c>
      <c r="O101" s="6">
        <v>4</v>
      </c>
    </row>
    <row r="102" spans="1:15" x14ac:dyDescent="0.25">
      <c r="A102" s="6" t="s">
        <v>0</v>
      </c>
      <c r="B102" s="6" t="s">
        <v>4</v>
      </c>
      <c r="C102" s="6" t="s">
        <v>167</v>
      </c>
      <c r="D102" s="6" t="s">
        <v>168</v>
      </c>
      <c r="E102" s="6" t="s">
        <v>97</v>
      </c>
      <c r="F102" s="6" t="s">
        <v>98</v>
      </c>
      <c r="G102" s="6">
        <v>190</v>
      </c>
      <c r="H102" s="6">
        <v>1047</v>
      </c>
      <c r="I102" s="6">
        <v>205</v>
      </c>
      <c r="J102" s="6">
        <v>1072</v>
      </c>
      <c r="K102" s="6"/>
      <c r="L102" s="6">
        <v>1072</v>
      </c>
      <c r="M102" s="6" t="s">
        <v>111</v>
      </c>
      <c r="N102" s="6" t="s">
        <v>23</v>
      </c>
      <c r="O102" s="6">
        <v>14</v>
      </c>
    </row>
    <row r="103" spans="1:15" x14ac:dyDescent="0.25">
      <c r="A103" s="6" t="s">
        <v>0</v>
      </c>
      <c r="B103" s="6" t="s">
        <v>13</v>
      </c>
      <c r="C103" s="6" t="s">
        <v>237</v>
      </c>
      <c r="D103" s="6" t="s">
        <v>238</v>
      </c>
      <c r="E103" s="6" t="s">
        <v>97</v>
      </c>
      <c r="F103" s="6" t="s">
        <v>98</v>
      </c>
      <c r="G103" s="6">
        <v>6</v>
      </c>
      <c r="H103" s="6">
        <v>30</v>
      </c>
      <c r="I103" s="6">
        <v>6</v>
      </c>
      <c r="J103" s="6">
        <v>30</v>
      </c>
      <c r="K103" s="6">
        <v>6</v>
      </c>
      <c r="L103" s="6">
        <v>30</v>
      </c>
      <c r="M103" s="6" t="s">
        <v>111</v>
      </c>
      <c r="N103" s="6" t="s">
        <v>21</v>
      </c>
      <c r="O103" s="6">
        <v>0</v>
      </c>
    </row>
    <row r="104" spans="1:15" x14ac:dyDescent="0.25">
      <c r="A104" s="6" t="s">
        <v>0</v>
      </c>
      <c r="B104" s="6" t="s">
        <v>4</v>
      </c>
      <c r="C104" s="6" t="s">
        <v>167</v>
      </c>
      <c r="D104" s="6" t="s">
        <v>168</v>
      </c>
      <c r="E104" s="6" t="s">
        <v>97</v>
      </c>
      <c r="F104" s="6" t="s">
        <v>98</v>
      </c>
      <c r="G104" s="6">
        <v>190</v>
      </c>
      <c r="H104" s="6">
        <v>1047</v>
      </c>
      <c r="I104" s="6">
        <v>205</v>
      </c>
      <c r="J104" s="6">
        <v>1072</v>
      </c>
      <c r="K104" s="6"/>
      <c r="L104" s="6">
        <v>1072</v>
      </c>
      <c r="M104" s="6" t="s">
        <v>111</v>
      </c>
      <c r="N104" s="6" t="s">
        <v>22</v>
      </c>
      <c r="O104" s="6">
        <v>7</v>
      </c>
    </row>
    <row r="105" spans="1:15" x14ac:dyDescent="0.25">
      <c r="A105" s="6" t="s">
        <v>0</v>
      </c>
      <c r="B105" s="6" t="s">
        <v>5</v>
      </c>
      <c r="C105" s="6" t="s">
        <v>834</v>
      </c>
      <c r="D105" s="6" t="s">
        <v>835</v>
      </c>
      <c r="E105" s="6" t="s">
        <v>209</v>
      </c>
      <c r="F105" s="6" t="s">
        <v>125</v>
      </c>
      <c r="G105" s="6">
        <v>169</v>
      </c>
      <c r="H105" s="6">
        <v>1216</v>
      </c>
      <c r="I105" s="6">
        <v>176</v>
      </c>
      <c r="J105" s="6">
        <v>1216</v>
      </c>
      <c r="K105" s="6">
        <v>176</v>
      </c>
      <c r="L105" s="6">
        <v>1216</v>
      </c>
      <c r="M105" s="6" t="s">
        <v>111</v>
      </c>
      <c r="N105" s="6" t="s">
        <v>22</v>
      </c>
      <c r="O105" s="6">
        <v>13</v>
      </c>
    </row>
    <row r="106" spans="1:15" x14ac:dyDescent="0.25">
      <c r="A106" s="6" t="s">
        <v>0</v>
      </c>
      <c r="B106" s="6" t="s">
        <v>5</v>
      </c>
      <c r="C106" s="6" t="s">
        <v>273</v>
      </c>
      <c r="D106" s="6" t="s">
        <v>274</v>
      </c>
      <c r="E106" s="6" t="s">
        <v>97</v>
      </c>
      <c r="F106" s="6" t="s">
        <v>98</v>
      </c>
      <c r="G106" s="6">
        <v>85</v>
      </c>
      <c r="H106" s="6">
        <v>367</v>
      </c>
      <c r="I106" s="6">
        <v>80</v>
      </c>
      <c r="J106" s="6">
        <v>337</v>
      </c>
      <c r="K106" s="6">
        <v>85</v>
      </c>
      <c r="L106" s="6">
        <v>367</v>
      </c>
      <c r="M106" s="6" t="s">
        <v>111</v>
      </c>
      <c r="N106" s="6" t="s">
        <v>22</v>
      </c>
      <c r="O106" s="6">
        <v>0</v>
      </c>
    </row>
    <row r="107" spans="1:15" x14ac:dyDescent="0.25">
      <c r="A107" s="6" t="s">
        <v>0</v>
      </c>
      <c r="B107" s="6" t="s">
        <v>10</v>
      </c>
      <c r="C107" s="6" t="s">
        <v>139</v>
      </c>
      <c r="D107" s="6" t="s">
        <v>140</v>
      </c>
      <c r="E107" s="6" t="s">
        <v>97</v>
      </c>
      <c r="F107" s="6" t="s">
        <v>98</v>
      </c>
      <c r="G107" s="6">
        <v>80</v>
      </c>
      <c r="H107" s="6">
        <v>278</v>
      </c>
      <c r="I107" s="6">
        <v>50</v>
      </c>
      <c r="J107" s="6">
        <v>200</v>
      </c>
      <c r="K107" s="6">
        <v>83</v>
      </c>
      <c r="L107" s="6">
        <v>293</v>
      </c>
      <c r="M107" s="6" t="s">
        <v>111</v>
      </c>
      <c r="N107" s="6" t="s">
        <v>23</v>
      </c>
      <c r="O107" s="6">
        <v>5</v>
      </c>
    </row>
    <row r="108" spans="1:15" x14ac:dyDescent="0.25">
      <c r="A108" s="6" t="s">
        <v>0</v>
      </c>
      <c r="B108" s="6" t="s">
        <v>4</v>
      </c>
      <c r="C108" s="6" t="s">
        <v>688</v>
      </c>
      <c r="D108" s="6" t="s">
        <v>689</v>
      </c>
      <c r="E108" s="6" t="s">
        <v>97</v>
      </c>
      <c r="F108" s="6" t="s">
        <v>98</v>
      </c>
      <c r="G108" s="6">
        <v>107</v>
      </c>
      <c r="H108" s="6">
        <v>501</v>
      </c>
      <c r="I108" s="6">
        <v>107</v>
      </c>
      <c r="J108" s="6">
        <v>503</v>
      </c>
      <c r="K108" s="6">
        <v>107</v>
      </c>
      <c r="L108" s="6">
        <v>497</v>
      </c>
      <c r="M108" s="6" t="s">
        <v>111</v>
      </c>
      <c r="N108" s="6" t="s">
        <v>21</v>
      </c>
      <c r="O108" s="6">
        <v>6</v>
      </c>
    </row>
    <row r="109" spans="1:15" x14ac:dyDescent="0.25">
      <c r="A109" s="6" t="s">
        <v>0</v>
      </c>
      <c r="B109" s="6" t="s">
        <v>5</v>
      </c>
      <c r="C109" s="6" t="s">
        <v>840</v>
      </c>
      <c r="D109" s="6" t="s">
        <v>841</v>
      </c>
      <c r="E109" s="6" t="s">
        <v>209</v>
      </c>
      <c r="F109" s="6" t="s">
        <v>125</v>
      </c>
      <c r="G109" s="6">
        <v>640</v>
      </c>
      <c r="H109" s="6">
        <v>2600</v>
      </c>
      <c r="I109" s="6">
        <v>623</v>
      </c>
      <c r="J109" s="6">
        <v>2635</v>
      </c>
      <c r="K109" s="6">
        <v>623</v>
      </c>
      <c r="L109" s="6">
        <v>2635</v>
      </c>
      <c r="M109" s="6" t="s">
        <v>111</v>
      </c>
      <c r="N109" s="6" t="s">
        <v>23</v>
      </c>
      <c r="O109" s="6">
        <v>37</v>
      </c>
    </row>
    <row r="110" spans="1:15" x14ac:dyDescent="0.25">
      <c r="A110" s="6" t="s">
        <v>0</v>
      </c>
      <c r="B110" s="6" t="s">
        <v>5</v>
      </c>
      <c r="C110" s="6" t="s">
        <v>840</v>
      </c>
      <c r="D110" s="6" t="s">
        <v>841</v>
      </c>
      <c r="E110" s="6" t="s">
        <v>209</v>
      </c>
      <c r="F110" s="6" t="s">
        <v>125</v>
      </c>
      <c r="G110" s="6">
        <v>640</v>
      </c>
      <c r="H110" s="6">
        <v>2600</v>
      </c>
      <c r="I110" s="6">
        <v>623</v>
      </c>
      <c r="J110" s="6">
        <v>2635</v>
      </c>
      <c r="K110" s="6">
        <v>623</v>
      </c>
      <c r="L110" s="6">
        <v>2635</v>
      </c>
      <c r="M110" s="6" t="s">
        <v>111</v>
      </c>
      <c r="N110" s="6" t="s">
        <v>21</v>
      </c>
      <c r="O110" s="6">
        <v>19</v>
      </c>
    </row>
    <row r="111" spans="1:15" x14ac:dyDescent="0.25">
      <c r="A111" s="6" t="s">
        <v>0</v>
      </c>
      <c r="B111" s="6" t="s">
        <v>5</v>
      </c>
      <c r="C111" s="6" t="s">
        <v>183</v>
      </c>
      <c r="D111" s="6" t="s">
        <v>184</v>
      </c>
      <c r="E111" s="6" t="s">
        <v>97</v>
      </c>
      <c r="F111" s="6" t="s">
        <v>125</v>
      </c>
      <c r="G111" s="6">
        <v>45</v>
      </c>
      <c r="H111" s="6">
        <v>193</v>
      </c>
      <c r="I111" s="6">
        <v>48</v>
      </c>
      <c r="J111" s="6">
        <v>196</v>
      </c>
      <c r="K111" s="6">
        <v>48</v>
      </c>
      <c r="L111" s="6">
        <v>196</v>
      </c>
      <c r="M111" s="6" t="s">
        <v>111</v>
      </c>
      <c r="N111" s="6" t="s">
        <v>22</v>
      </c>
      <c r="O111" s="6">
        <v>0</v>
      </c>
    </row>
    <row r="112" spans="1:15" x14ac:dyDescent="0.25">
      <c r="A112" s="6" t="s">
        <v>0</v>
      </c>
      <c r="B112" s="6" t="s">
        <v>4</v>
      </c>
      <c r="C112" s="6" t="s">
        <v>265</v>
      </c>
      <c r="D112" s="6" t="s">
        <v>266</v>
      </c>
      <c r="E112" s="6" t="s">
        <v>97</v>
      </c>
      <c r="F112" s="6" t="s">
        <v>125</v>
      </c>
      <c r="G112" s="6">
        <v>14</v>
      </c>
      <c r="H112" s="6">
        <v>73</v>
      </c>
      <c r="I112" s="6">
        <v>12</v>
      </c>
      <c r="J112" s="6">
        <v>61</v>
      </c>
      <c r="K112" s="6">
        <v>14</v>
      </c>
      <c r="L112" s="6">
        <v>72</v>
      </c>
      <c r="M112" s="6" t="s">
        <v>111</v>
      </c>
      <c r="N112" s="6" t="s">
        <v>22</v>
      </c>
      <c r="O112" s="6">
        <v>0</v>
      </c>
    </row>
    <row r="113" spans="1:15" x14ac:dyDescent="0.25">
      <c r="A113" s="6" t="s">
        <v>0</v>
      </c>
      <c r="B113" s="6" t="s">
        <v>8</v>
      </c>
      <c r="C113" s="6" t="s">
        <v>123</v>
      </c>
      <c r="D113" s="6" t="s">
        <v>124</v>
      </c>
      <c r="E113" s="6" t="s">
        <v>97</v>
      </c>
      <c r="F113" s="6" t="s">
        <v>98</v>
      </c>
      <c r="G113" s="6">
        <v>30</v>
      </c>
      <c r="H113" s="6">
        <v>175</v>
      </c>
      <c r="I113" s="6">
        <v>18</v>
      </c>
      <c r="J113" s="6">
        <v>120</v>
      </c>
      <c r="K113" s="6">
        <v>29</v>
      </c>
      <c r="L113" s="6">
        <v>182</v>
      </c>
      <c r="M113" s="6" t="s">
        <v>111</v>
      </c>
      <c r="N113" s="6" t="s">
        <v>21</v>
      </c>
      <c r="O113" s="6">
        <v>0</v>
      </c>
    </row>
    <row r="114" spans="1:15" x14ac:dyDescent="0.25">
      <c r="A114" s="6" t="s">
        <v>0</v>
      </c>
      <c r="B114" s="6" t="s">
        <v>4</v>
      </c>
      <c r="C114" s="6" t="s">
        <v>265</v>
      </c>
      <c r="D114" s="6" t="s">
        <v>266</v>
      </c>
      <c r="E114" s="6" t="s">
        <v>97</v>
      </c>
      <c r="F114" s="6" t="s">
        <v>125</v>
      </c>
      <c r="G114" s="6">
        <v>14</v>
      </c>
      <c r="H114" s="6">
        <v>73</v>
      </c>
      <c r="I114" s="6">
        <v>12</v>
      </c>
      <c r="J114" s="6">
        <v>61</v>
      </c>
      <c r="K114" s="6">
        <v>14</v>
      </c>
      <c r="L114" s="6">
        <v>72</v>
      </c>
      <c r="M114" s="6" t="s">
        <v>111</v>
      </c>
      <c r="N114" s="6" t="s">
        <v>21</v>
      </c>
      <c r="O114" s="6">
        <v>0</v>
      </c>
    </row>
    <row r="115" spans="1:15" x14ac:dyDescent="0.25">
      <c r="A115" s="6" t="s">
        <v>0</v>
      </c>
      <c r="B115" s="6" t="s">
        <v>5</v>
      </c>
      <c r="C115" s="6" t="s">
        <v>840</v>
      </c>
      <c r="D115" s="6" t="s">
        <v>841</v>
      </c>
      <c r="E115" s="6" t="s">
        <v>209</v>
      </c>
      <c r="F115" s="6" t="s">
        <v>125</v>
      </c>
      <c r="G115" s="6">
        <v>640</v>
      </c>
      <c r="H115" s="6">
        <v>2600</v>
      </c>
      <c r="I115" s="6">
        <v>623</v>
      </c>
      <c r="J115" s="6">
        <v>2635</v>
      </c>
      <c r="K115" s="6">
        <v>623</v>
      </c>
      <c r="L115" s="6">
        <v>2635</v>
      </c>
      <c r="M115" s="6" t="s">
        <v>111</v>
      </c>
      <c r="N115" s="6" t="s">
        <v>22</v>
      </c>
      <c r="O115" s="6">
        <v>18</v>
      </c>
    </row>
    <row r="116" spans="1:15" x14ac:dyDescent="0.25">
      <c r="A116" s="6" t="s">
        <v>0</v>
      </c>
      <c r="B116" s="6" t="s">
        <v>4</v>
      </c>
      <c r="C116" s="6" t="s">
        <v>265</v>
      </c>
      <c r="D116" s="6" t="s">
        <v>266</v>
      </c>
      <c r="E116" s="6" t="s">
        <v>97</v>
      </c>
      <c r="F116" s="6" t="s">
        <v>125</v>
      </c>
      <c r="G116" s="6">
        <v>14</v>
      </c>
      <c r="H116" s="6">
        <v>73</v>
      </c>
      <c r="I116" s="6">
        <v>12</v>
      </c>
      <c r="J116" s="6">
        <v>61</v>
      </c>
      <c r="K116" s="6">
        <v>14</v>
      </c>
      <c r="L116" s="6">
        <v>72</v>
      </c>
      <c r="M116" s="6" t="s">
        <v>111</v>
      </c>
      <c r="N116" s="6" t="s">
        <v>23</v>
      </c>
      <c r="O116" s="6">
        <v>0</v>
      </c>
    </row>
    <row r="117" spans="1:15" x14ac:dyDescent="0.25">
      <c r="A117" s="6" t="s">
        <v>0</v>
      </c>
      <c r="B117" s="6" t="s">
        <v>8</v>
      </c>
      <c r="C117" s="6" t="s">
        <v>141</v>
      </c>
      <c r="D117" s="6" t="s">
        <v>142</v>
      </c>
      <c r="E117" s="6" t="s">
        <v>97</v>
      </c>
      <c r="F117" s="6" t="s">
        <v>98</v>
      </c>
      <c r="G117" s="6">
        <v>186</v>
      </c>
      <c r="H117" s="6">
        <v>1002</v>
      </c>
      <c r="I117" s="6">
        <v>183</v>
      </c>
      <c r="J117" s="6">
        <v>971</v>
      </c>
      <c r="K117" s="6">
        <v>188</v>
      </c>
      <c r="L117" s="6">
        <v>1003</v>
      </c>
      <c r="M117" s="6" t="s">
        <v>111</v>
      </c>
      <c r="N117" s="6" t="s">
        <v>23</v>
      </c>
      <c r="O117" s="6">
        <v>5</v>
      </c>
    </row>
    <row r="118" spans="1:15" x14ac:dyDescent="0.25">
      <c r="A118" s="6" t="s">
        <v>0</v>
      </c>
      <c r="B118" s="6" t="s">
        <v>5</v>
      </c>
      <c r="C118" s="6" t="s">
        <v>701</v>
      </c>
      <c r="D118" s="6" t="s">
        <v>702</v>
      </c>
      <c r="E118" s="6" t="s">
        <v>209</v>
      </c>
      <c r="F118" s="6" t="s">
        <v>125</v>
      </c>
      <c r="G118" s="6">
        <v>155</v>
      </c>
      <c r="H118" s="6">
        <v>664</v>
      </c>
      <c r="I118" s="6">
        <v>156</v>
      </c>
      <c r="J118" s="6">
        <v>641</v>
      </c>
      <c r="K118" s="6">
        <v>273</v>
      </c>
      <c r="L118" s="6">
        <v>0</v>
      </c>
      <c r="M118" s="6" t="s">
        <v>111</v>
      </c>
      <c r="N118" s="6" t="s">
        <v>22</v>
      </c>
      <c r="O118" s="6">
        <v>0</v>
      </c>
    </row>
    <row r="119" spans="1:15" x14ac:dyDescent="0.25">
      <c r="A119" s="6" t="s">
        <v>0</v>
      </c>
      <c r="B119" s="6" t="s">
        <v>4</v>
      </c>
      <c r="C119" s="6" t="s">
        <v>263</v>
      </c>
      <c r="D119" s="6" t="s">
        <v>264</v>
      </c>
      <c r="E119" s="6" t="s">
        <v>97</v>
      </c>
      <c r="F119" s="6" t="s">
        <v>125</v>
      </c>
      <c r="G119" s="6">
        <v>22</v>
      </c>
      <c r="H119" s="6">
        <v>101</v>
      </c>
      <c r="I119" s="6">
        <v>18</v>
      </c>
      <c r="J119" s="6">
        <v>91</v>
      </c>
      <c r="K119" s="6">
        <v>22</v>
      </c>
      <c r="L119" s="6">
        <v>103</v>
      </c>
      <c r="M119" s="6" t="s">
        <v>111</v>
      </c>
      <c r="N119" s="6" t="s">
        <v>23</v>
      </c>
      <c r="O119" s="6">
        <v>1</v>
      </c>
    </row>
    <row r="120" spans="1:15" x14ac:dyDescent="0.25">
      <c r="A120" s="6" t="s">
        <v>0</v>
      </c>
      <c r="B120" s="6" t="s">
        <v>4</v>
      </c>
      <c r="C120" s="6" t="s">
        <v>688</v>
      </c>
      <c r="D120" s="6" t="s">
        <v>689</v>
      </c>
      <c r="E120" s="6" t="s">
        <v>97</v>
      </c>
      <c r="F120" s="6" t="s">
        <v>98</v>
      </c>
      <c r="G120" s="6">
        <v>107</v>
      </c>
      <c r="H120" s="6">
        <v>501</v>
      </c>
      <c r="I120" s="6">
        <v>107</v>
      </c>
      <c r="J120" s="6">
        <v>503</v>
      </c>
      <c r="K120" s="6">
        <v>107</v>
      </c>
      <c r="L120" s="6">
        <v>497</v>
      </c>
      <c r="M120" s="6" t="s">
        <v>111</v>
      </c>
      <c r="N120" s="6" t="s">
        <v>23</v>
      </c>
      <c r="O120" s="6">
        <v>9</v>
      </c>
    </row>
    <row r="121" spans="1:15" x14ac:dyDescent="0.25">
      <c r="A121" s="6" t="s">
        <v>0</v>
      </c>
      <c r="B121" s="6" t="s">
        <v>13</v>
      </c>
      <c r="C121" s="6" t="s">
        <v>237</v>
      </c>
      <c r="D121" s="6" t="s">
        <v>238</v>
      </c>
      <c r="E121" s="6" t="s">
        <v>97</v>
      </c>
      <c r="F121" s="6" t="s">
        <v>98</v>
      </c>
      <c r="G121" s="6">
        <v>6</v>
      </c>
      <c r="H121" s="6">
        <v>30</v>
      </c>
      <c r="I121" s="6">
        <v>6</v>
      </c>
      <c r="J121" s="6">
        <v>30</v>
      </c>
      <c r="K121" s="6">
        <v>6</v>
      </c>
      <c r="L121" s="6">
        <v>30</v>
      </c>
      <c r="M121" s="6" t="s">
        <v>111</v>
      </c>
      <c r="N121" s="6" t="s">
        <v>23</v>
      </c>
      <c r="O121" s="6">
        <v>0</v>
      </c>
    </row>
    <row r="122" spans="1:15" x14ac:dyDescent="0.25">
      <c r="A122" s="6" t="s">
        <v>0</v>
      </c>
      <c r="B122" s="6" t="s">
        <v>5</v>
      </c>
      <c r="C122" s="6" t="s">
        <v>183</v>
      </c>
      <c r="D122" s="6" t="s">
        <v>184</v>
      </c>
      <c r="E122" s="6" t="s">
        <v>97</v>
      </c>
      <c r="F122" s="6" t="s">
        <v>125</v>
      </c>
      <c r="G122" s="6">
        <v>45</v>
      </c>
      <c r="H122" s="6">
        <v>193</v>
      </c>
      <c r="I122" s="6">
        <v>48</v>
      </c>
      <c r="J122" s="6">
        <v>196</v>
      </c>
      <c r="K122" s="6">
        <v>48</v>
      </c>
      <c r="L122" s="6">
        <v>196</v>
      </c>
      <c r="M122" s="6" t="s">
        <v>111</v>
      </c>
      <c r="N122" s="6" t="s">
        <v>21</v>
      </c>
      <c r="O122" s="6">
        <v>3</v>
      </c>
    </row>
    <row r="123" spans="1:15" x14ac:dyDescent="0.25">
      <c r="A123" s="6" t="s">
        <v>0</v>
      </c>
      <c r="B123" s="6" t="s">
        <v>4</v>
      </c>
      <c r="C123" s="6" t="s">
        <v>263</v>
      </c>
      <c r="D123" s="6" t="s">
        <v>264</v>
      </c>
      <c r="E123" s="6" t="s">
        <v>97</v>
      </c>
      <c r="F123" s="6" t="s">
        <v>125</v>
      </c>
      <c r="G123" s="6">
        <v>22</v>
      </c>
      <c r="H123" s="6">
        <v>101</v>
      </c>
      <c r="I123" s="6">
        <v>18</v>
      </c>
      <c r="J123" s="6">
        <v>91</v>
      </c>
      <c r="K123" s="6">
        <v>22</v>
      </c>
      <c r="L123" s="6">
        <v>103</v>
      </c>
      <c r="M123" s="6" t="s">
        <v>111</v>
      </c>
      <c r="N123" s="6" t="s">
        <v>22</v>
      </c>
      <c r="O123" s="6">
        <v>1</v>
      </c>
    </row>
    <row r="124" spans="1:15" x14ac:dyDescent="0.25">
      <c r="A124" s="6" t="s">
        <v>0</v>
      </c>
      <c r="B124" s="6" t="s">
        <v>8</v>
      </c>
      <c r="C124" s="6" t="s">
        <v>141</v>
      </c>
      <c r="D124" s="6" t="s">
        <v>142</v>
      </c>
      <c r="E124" s="6" t="s">
        <v>97</v>
      </c>
      <c r="F124" s="6" t="s">
        <v>98</v>
      </c>
      <c r="G124" s="6">
        <v>186</v>
      </c>
      <c r="H124" s="6">
        <v>1002</v>
      </c>
      <c r="I124" s="6">
        <v>183</v>
      </c>
      <c r="J124" s="6">
        <v>971</v>
      </c>
      <c r="K124" s="6">
        <v>188</v>
      </c>
      <c r="L124" s="6">
        <v>1003</v>
      </c>
      <c r="M124" s="6" t="s">
        <v>111</v>
      </c>
      <c r="N124" s="6" t="s">
        <v>22</v>
      </c>
      <c r="O124" s="6">
        <v>3</v>
      </c>
    </row>
    <row r="125" spans="1:15" x14ac:dyDescent="0.25">
      <c r="A125" s="6" t="s">
        <v>0</v>
      </c>
      <c r="B125" s="6" t="s">
        <v>5</v>
      </c>
      <c r="C125" s="6" t="s">
        <v>185</v>
      </c>
      <c r="D125" s="6" t="s">
        <v>186</v>
      </c>
      <c r="E125" s="6" t="s">
        <v>97</v>
      </c>
      <c r="F125" s="6" t="s">
        <v>125</v>
      </c>
      <c r="G125" s="6">
        <v>429</v>
      </c>
      <c r="H125" s="6">
        <v>2237</v>
      </c>
      <c r="I125" s="6">
        <v>429</v>
      </c>
      <c r="J125" s="6">
        <v>2221</v>
      </c>
      <c r="K125" s="6">
        <v>429</v>
      </c>
      <c r="L125" s="6">
        <v>2221</v>
      </c>
      <c r="M125" s="6" t="s">
        <v>111</v>
      </c>
      <c r="N125" s="6" t="s">
        <v>21</v>
      </c>
      <c r="O125" s="6">
        <v>14</v>
      </c>
    </row>
    <row r="126" spans="1:15" x14ac:dyDescent="0.25">
      <c r="A126" s="6" t="s">
        <v>0</v>
      </c>
      <c r="B126" s="6" t="s">
        <v>4</v>
      </c>
      <c r="C126" s="6" t="s">
        <v>253</v>
      </c>
      <c r="D126" s="6" t="s">
        <v>254</v>
      </c>
      <c r="E126" s="6" t="s">
        <v>97</v>
      </c>
      <c r="F126" s="6" t="s">
        <v>98</v>
      </c>
      <c r="G126" s="6">
        <v>6</v>
      </c>
      <c r="H126" s="6">
        <v>36</v>
      </c>
      <c r="I126" s="6">
        <v>6</v>
      </c>
      <c r="J126" s="6">
        <v>36</v>
      </c>
      <c r="K126" s="6">
        <v>6</v>
      </c>
      <c r="L126" s="6">
        <v>36</v>
      </c>
      <c r="M126" s="6" t="s">
        <v>111</v>
      </c>
      <c r="N126" s="6" t="s">
        <v>21</v>
      </c>
      <c r="O126" s="6">
        <v>0</v>
      </c>
    </row>
    <row r="127" spans="1:15" x14ac:dyDescent="0.25">
      <c r="A127" s="6" t="s">
        <v>0</v>
      </c>
      <c r="B127" s="6" t="s">
        <v>5</v>
      </c>
      <c r="C127" s="6" t="s">
        <v>701</v>
      </c>
      <c r="D127" s="6" t="s">
        <v>702</v>
      </c>
      <c r="E127" s="6" t="s">
        <v>209</v>
      </c>
      <c r="F127" s="6" t="s">
        <v>125</v>
      </c>
      <c r="G127" s="6">
        <v>155</v>
      </c>
      <c r="H127" s="6">
        <v>664</v>
      </c>
      <c r="I127" s="6">
        <v>156</v>
      </c>
      <c r="J127" s="6">
        <v>641</v>
      </c>
      <c r="K127" s="6">
        <v>273</v>
      </c>
      <c r="L127" s="6">
        <v>0</v>
      </c>
      <c r="M127" s="6" t="s">
        <v>111</v>
      </c>
      <c r="N127" s="6" t="s">
        <v>21</v>
      </c>
      <c r="O127" s="6">
        <v>2</v>
      </c>
    </row>
    <row r="128" spans="1:15" x14ac:dyDescent="0.25">
      <c r="A128" s="6" t="s">
        <v>0</v>
      </c>
      <c r="B128" s="6" t="s">
        <v>4</v>
      </c>
      <c r="C128" s="6" t="s">
        <v>263</v>
      </c>
      <c r="D128" s="6" t="s">
        <v>264</v>
      </c>
      <c r="E128" s="6" t="s">
        <v>97</v>
      </c>
      <c r="F128" s="6" t="s">
        <v>125</v>
      </c>
      <c r="G128" s="6">
        <v>22</v>
      </c>
      <c r="H128" s="6">
        <v>101</v>
      </c>
      <c r="I128" s="6">
        <v>18</v>
      </c>
      <c r="J128" s="6">
        <v>91</v>
      </c>
      <c r="K128" s="6">
        <v>22</v>
      </c>
      <c r="L128" s="6">
        <v>103</v>
      </c>
      <c r="M128" s="6" t="s">
        <v>111</v>
      </c>
      <c r="N128" s="6" t="s">
        <v>21</v>
      </c>
      <c r="O128" s="6">
        <v>0</v>
      </c>
    </row>
    <row r="129" spans="1:15" x14ac:dyDescent="0.25">
      <c r="A129" s="6" t="s">
        <v>0</v>
      </c>
      <c r="B129" s="6" t="s">
        <v>5</v>
      </c>
      <c r="C129" s="6" t="s">
        <v>819</v>
      </c>
      <c r="D129" s="6" t="s">
        <v>820</v>
      </c>
      <c r="E129" s="6" t="s">
        <v>97</v>
      </c>
      <c r="F129" s="6" t="s">
        <v>125</v>
      </c>
      <c r="G129" s="6">
        <v>172</v>
      </c>
      <c r="H129" s="6">
        <v>838</v>
      </c>
      <c r="I129" s="6">
        <v>181</v>
      </c>
      <c r="J129" s="6">
        <v>910</v>
      </c>
      <c r="K129" s="6">
        <v>181</v>
      </c>
      <c r="L129" s="6">
        <v>910</v>
      </c>
      <c r="M129" s="6" t="s">
        <v>111</v>
      </c>
      <c r="N129" s="6" t="s">
        <v>22</v>
      </c>
      <c r="O129" s="6">
        <v>5</v>
      </c>
    </row>
    <row r="130" spans="1:15" x14ac:dyDescent="0.25">
      <c r="A130" s="6" t="s">
        <v>0</v>
      </c>
      <c r="B130" s="6" t="s">
        <v>5</v>
      </c>
      <c r="C130" s="6" t="s">
        <v>183</v>
      </c>
      <c r="D130" s="6" t="s">
        <v>184</v>
      </c>
      <c r="E130" s="6" t="s">
        <v>97</v>
      </c>
      <c r="F130" s="6" t="s">
        <v>125</v>
      </c>
      <c r="G130" s="6">
        <v>45</v>
      </c>
      <c r="H130" s="6">
        <v>193</v>
      </c>
      <c r="I130" s="6">
        <v>48</v>
      </c>
      <c r="J130" s="6">
        <v>196</v>
      </c>
      <c r="K130" s="6">
        <v>48</v>
      </c>
      <c r="L130" s="6">
        <v>196</v>
      </c>
      <c r="M130" s="6" t="s">
        <v>111</v>
      </c>
      <c r="N130" s="6" t="s">
        <v>23</v>
      </c>
      <c r="O130" s="6">
        <v>3</v>
      </c>
    </row>
    <row r="131" spans="1:15" x14ac:dyDescent="0.25">
      <c r="A131" s="6" t="s">
        <v>0</v>
      </c>
      <c r="B131" s="6" t="s">
        <v>13</v>
      </c>
      <c r="C131" s="6" t="s">
        <v>193</v>
      </c>
      <c r="D131" s="6" t="s">
        <v>194</v>
      </c>
      <c r="E131" s="6" t="s">
        <v>97</v>
      </c>
      <c r="F131" s="6" t="s">
        <v>125</v>
      </c>
      <c r="G131" s="6">
        <v>21</v>
      </c>
      <c r="H131" s="6">
        <v>93</v>
      </c>
      <c r="I131" s="6">
        <v>20</v>
      </c>
      <c r="J131" s="6">
        <v>78</v>
      </c>
      <c r="K131" s="6">
        <v>20</v>
      </c>
      <c r="L131" s="6">
        <v>80</v>
      </c>
      <c r="M131" s="6" t="s">
        <v>111</v>
      </c>
      <c r="N131" s="6" t="s">
        <v>21</v>
      </c>
      <c r="O131" s="6">
        <v>0</v>
      </c>
    </row>
    <row r="132" spans="1:15" x14ac:dyDescent="0.25">
      <c r="A132" s="6" t="s">
        <v>0</v>
      </c>
      <c r="B132" s="6" t="s">
        <v>5</v>
      </c>
      <c r="C132" s="6" t="s">
        <v>269</v>
      </c>
      <c r="D132" s="6" t="s">
        <v>270</v>
      </c>
      <c r="E132" s="6" t="s">
        <v>97</v>
      </c>
      <c r="F132" s="6" t="s">
        <v>98</v>
      </c>
      <c r="G132" s="6">
        <v>31</v>
      </c>
      <c r="H132" s="6">
        <v>170</v>
      </c>
      <c r="I132" s="6">
        <v>25</v>
      </c>
      <c r="J132" s="6">
        <v>125</v>
      </c>
      <c r="K132" s="6">
        <v>31</v>
      </c>
      <c r="L132" s="6">
        <v>170</v>
      </c>
      <c r="M132" s="6" t="s">
        <v>111</v>
      </c>
      <c r="N132" s="6" t="s">
        <v>22</v>
      </c>
      <c r="O132" s="6">
        <v>0</v>
      </c>
    </row>
    <row r="133" spans="1:15" x14ac:dyDescent="0.25">
      <c r="A133" s="6" t="s">
        <v>0</v>
      </c>
      <c r="B133" s="6" t="s">
        <v>5</v>
      </c>
      <c r="C133" s="6" t="s">
        <v>709</v>
      </c>
      <c r="D133" s="6" t="s">
        <v>710</v>
      </c>
      <c r="E133" s="6" t="s">
        <v>209</v>
      </c>
      <c r="F133" s="6" t="s">
        <v>132</v>
      </c>
      <c r="G133" s="6">
        <v>610</v>
      </c>
      <c r="H133" s="6">
        <v>2750</v>
      </c>
      <c r="I133" s="6">
        <v>609</v>
      </c>
      <c r="J133" s="6">
        <v>2630</v>
      </c>
      <c r="K133" s="6">
        <v>609</v>
      </c>
      <c r="L133" s="6">
        <v>2630</v>
      </c>
      <c r="M133" s="6" t="s">
        <v>111</v>
      </c>
      <c r="N133" s="6" t="s">
        <v>21</v>
      </c>
      <c r="O133" s="6">
        <v>19</v>
      </c>
    </row>
    <row r="134" spans="1:15" x14ac:dyDescent="0.25">
      <c r="A134" s="6" t="s">
        <v>0</v>
      </c>
      <c r="B134" s="6" t="s">
        <v>10</v>
      </c>
      <c r="C134" s="6" t="s">
        <v>216</v>
      </c>
      <c r="D134" s="6" t="s">
        <v>217</v>
      </c>
      <c r="E134" s="6" t="s">
        <v>97</v>
      </c>
      <c r="F134" s="6" t="s">
        <v>98</v>
      </c>
      <c r="G134" s="6">
        <v>40</v>
      </c>
      <c r="H134" s="6">
        <v>208</v>
      </c>
      <c r="I134" s="6">
        <v>41</v>
      </c>
      <c r="J134" s="6">
        <v>208</v>
      </c>
      <c r="K134" s="6">
        <v>51</v>
      </c>
      <c r="L134" s="6">
        <v>208</v>
      </c>
      <c r="M134" s="6" t="s">
        <v>111</v>
      </c>
      <c r="N134" s="6" t="s">
        <v>22</v>
      </c>
      <c r="O134" s="6">
        <v>0</v>
      </c>
    </row>
    <row r="135" spans="1:15" x14ac:dyDescent="0.25">
      <c r="A135" s="6" t="s">
        <v>0</v>
      </c>
      <c r="B135" s="6" t="s">
        <v>6</v>
      </c>
      <c r="C135" s="6" t="s">
        <v>275</v>
      </c>
      <c r="D135" s="6" t="s">
        <v>276</v>
      </c>
      <c r="E135" s="6" t="s">
        <v>97</v>
      </c>
      <c r="F135" s="6" t="s">
        <v>98</v>
      </c>
      <c r="G135" s="6">
        <v>118</v>
      </c>
      <c r="H135" s="6">
        <v>516</v>
      </c>
      <c r="I135" s="6">
        <v>108</v>
      </c>
      <c r="J135" s="6">
        <v>470</v>
      </c>
      <c r="K135" s="6">
        <v>118</v>
      </c>
      <c r="L135" s="6">
        <v>520</v>
      </c>
      <c r="M135" s="6" t="s">
        <v>111</v>
      </c>
      <c r="N135" s="6" t="s">
        <v>23</v>
      </c>
      <c r="O135" s="6">
        <v>9</v>
      </c>
    </row>
    <row r="136" spans="1:15" x14ac:dyDescent="0.25">
      <c r="A136" s="6" t="s">
        <v>0</v>
      </c>
      <c r="B136" s="6" t="s">
        <v>4</v>
      </c>
      <c r="C136" s="6" t="s">
        <v>163</v>
      </c>
      <c r="D136" s="6" t="s">
        <v>164</v>
      </c>
      <c r="E136" s="6" t="s">
        <v>97</v>
      </c>
      <c r="F136" s="6" t="s">
        <v>98</v>
      </c>
      <c r="G136" s="6">
        <v>107</v>
      </c>
      <c r="H136" s="6">
        <v>584</v>
      </c>
      <c r="I136" s="6">
        <v>30</v>
      </c>
      <c r="J136" s="6">
        <v>174</v>
      </c>
      <c r="K136" s="6">
        <v>108</v>
      </c>
      <c r="L136" s="6">
        <v>605</v>
      </c>
      <c r="M136" s="6" t="s">
        <v>111</v>
      </c>
      <c r="N136" s="6" t="s">
        <v>21</v>
      </c>
      <c r="O136" s="6">
        <v>1</v>
      </c>
    </row>
    <row r="137" spans="1:15" x14ac:dyDescent="0.25">
      <c r="A137" s="6" t="s">
        <v>0</v>
      </c>
      <c r="B137" s="6" t="s">
        <v>4</v>
      </c>
      <c r="C137" s="6" t="s">
        <v>692</v>
      </c>
      <c r="D137" s="6" t="s">
        <v>693</v>
      </c>
      <c r="E137" s="6" t="s">
        <v>97</v>
      </c>
      <c r="F137" s="6" t="s">
        <v>125</v>
      </c>
      <c r="G137" s="6">
        <v>69</v>
      </c>
      <c r="H137" s="6">
        <v>325</v>
      </c>
      <c r="I137" s="6">
        <v>65</v>
      </c>
      <c r="J137" s="6">
        <v>325</v>
      </c>
      <c r="K137" s="6">
        <v>71</v>
      </c>
      <c r="L137" s="6">
        <v>322</v>
      </c>
      <c r="M137" s="6" t="s">
        <v>111</v>
      </c>
      <c r="N137" s="6" t="s">
        <v>21</v>
      </c>
      <c r="O137" s="6">
        <v>1</v>
      </c>
    </row>
    <row r="138" spans="1:15" x14ac:dyDescent="0.25">
      <c r="A138" s="6" t="s">
        <v>0</v>
      </c>
      <c r="B138" s="6" t="s">
        <v>5</v>
      </c>
      <c r="C138" s="6" t="s">
        <v>261</v>
      </c>
      <c r="D138" s="6" t="s">
        <v>262</v>
      </c>
      <c r="E138" s="6" t="s">
        <v>97</v>
      </c>
      <c r="F138" s="6" t="s">
        <v>98</v>
      </c>
      <c r="G138" s="6">
        <v>42</v>
      </c>
      <c r="H138" s="6">
        <v>175</v>
      </c>
      <c r="I138" s="6">
        <v>27</v>
      </c>
      <c r="J138" s="6">
        <v>131</v>
      </c>
      <c r="K138" s="6">
        <v>42</v>
      </c>
      <c r="L138" s="6">
        <v>175</v>
      </c>
      <c r="M138" s="6" t="s">
        <v>111</v>
      </c>
      <c r="N138" s="6" t="s">
        <v>23</v>
      </c>
      <c r="O138" s="6">
        <v>1</v>
      </c>
    </row>
    <row r="139" spans="1:15" x14ac:dyDescent="0.25">
      <c r="A139" s="6" t="s">
        <v>0</v>
      </c>
      <c r="B139" s="6" t="s">
        <v>4</v>
      </c>
      <c r="C139" s="6" t="s">
        <v>161</v>
      </c>
      <c r="D139" s="6" t="s">
        <v>162</v>
      </c>
      <c r="E139" s="6" t="s">
        <v>97</v>
      </c>
      <c r="F139" s="6" t="s">
        <v>98</v>
      </c>
      <c r="G139" s="6">
        <v>163</v>
      </c>
      <c r="H139" s="6">
        <v>712</v>
      </c>
      <c r="I139" s="6">
        <v>84</v>
      </c>
      <c r="J139" s="6">
        <v>452</v>
      </c>
      <c r="K139" s="6">
        <v>140</v>
      </c>
      <c r="L139" s="6">
        <v>707</v>
      </c>
      <c r="M139" s="6" t="s">
        <v>111</v>
      </c>
      <c r="N139" s="6" t="s">
        <v>23</v>
      </c>
      <c r="O139" s="6">
        <v>4</v>
      </c>
    </row>
    <row r="140" spans="1:15" x14ac:dyDescent="0.25">
      <c r="A140" s="6" t="s">
        <v>0</v>
      </c>
      <c r="B140" s="6" t="s">
        <v>8</v>
      </c>
      <c r="C140" s="6" t="s">
        <v>123</v>
      </c>
      <c r="D140" s="6" t="s">
        <v>124</v>
      </c>
      <c r="E140" s="6" t="s">
        <v>97</v>
      </c>
      <c r="F140" s="6" t="s">
        <v>98</v>
      </c>
      <c r="G140" s="6">
        <v>30</v>
      </c>
      <c r="H140" s="6">
        <v>175</v>
      </c>
      <c r="I140" s="6">
        <v>18</v>
      </c>
      <c r="J140" s="6">
        <v>120</v>
      </c>
      <c r="K140" s="6">
        <v>29</v>
      </c>
      <c r="L140" s="6">
        <v>182</v>
      </c>
      <c r="M140" s="6" t="s">
        <v>111</v>
      </c>
      <c r="N140" s="6" t="s">
        <v>23</v>
      </c>
      <c r="O140" s="6">
        <v>0</v>
      </c>
    </row>
    <row r="141" spans="1:15" x14ac:dyDescent="0.25">
      <c r="A141" s="6" t="s">
        <v>0</v>
      </c>
      <c r="B141" s="6" t="s">
        <v>6</v>
      </c>
      <c r="C141" s="6" t="s">
        <v>824</v>
      </c>
      <c r="D141" s="6" t="s">
        <v>825</v>
      </c>
      <c r="E141" s="6" t="s">
        <v>209</v>
      </c>
      <c r="F141" s="6" t="s">
        <v>132</v>
      </c>
      <c r="G141" s="6">
        <v>153</v>
      </c>
      <c r="H141" s="6">
        <v>873</v>
      </c>
      <c r="I141" s="6">
        <v>153</v>
      </c>
      <c r="J141" s="6">
        <v>922</v>
      </c>
      <c r="K141" s="6">
        <v>153</v>
      </c>
      <c r="L141" s="6">
        <v>922</v>
      </c>
      <c r="M141" s="6" t="s">
        <v>111</v>
      </c>
      <c r="N141" s="6" t="s">
        <v>21</v>
      </c>
      <c r="O141" s="6">
        <v>3</v>
      </c>
    </row>
    <row r="142" spans="1:15" x14ac:dyDescent="0.25">
      <c r="A142" s="6" t="s">
        <v>0</v>
      </c>
      <c r="B142" s="6" t="s">
        <v>13</v>
      </c>
      <c r="C142" s="6" t="s">
        <v>193</v>
      </c>
      <c r="D142" s="6" t="s">
        <v>194</v>
      </c>
      <c r="E142" s="6" t="s">
        <v>97</v>
      </c>
      <c r="F142" s="6" t="s">
        <v>125</v>
      </c>
      <c r="G142" s="6">
        <v>21</v>
      </c>
      <c r="H142" s="6">
        <v>93</v>
      </c>
      <c r="I142" s="6">
        <v>20</v>
      </c>
      <c r="J142" s="6">
        <v>78</v>
      </c>
      <c r="K142" s="6">
        <v>20</v>
      </c>
      <c r="L142" s="6">
        <v>80</v>
      </c>
      <c r="M142" s="6" t="s">
        <v>111</v>
      </c>
      <c r="N142" s="6" t="s">
        <v>22</v>
      </c>
      <c r="O142" s="6">
        <v>0</v>
      </c>
    </row>
    <row r="143" spans="1:15" x14ac:dyDescent="0.25">
      <c r="A143" s="6" t="s">
        <v>0</v>
      </c>
      <c r="B143" s="6" t="s">
        <v>4</v>
      </c>
      <c r="C143" s="6" t="s">
        <v>161</v>
      </c>
      <c r="D143" s="6" t="s">
        <v>162</v>
      </c>
      <c r="E143" s="6" t="s">
        <v>97</v>
      </c>
      <c r="F143" s="6" t="s">
        <v>98</v>
      </c>
      <c r="G143" s="6">
        <v>163</v>
      </c>
      <c r="H143" s="6">
        <v>712</v>
      </c>
      <c r="I143" s="6">
        <v>84</v>
      </c>
      <c r="J143" s="6">
        <v>452</v>
      </c>
      <c r="K143" s="6">
        <v>140</v>
      </c>
      <c r="L143" s="6">
        <v>707</v>
      </c>
      <c r="M143" s="6" t="s">
        <v>111</v>
      </c>
      <c r="N143" s="6" t="s">
        <v>22</v>
      </c>
      <c r="O143" s="6">
        <v>3</v>
      </c>
    </row>
    <row r="144" spans="1:15" x14ac:dyDescent="0.25">
      <c r="A144" s="6" t="s">
        <v>0</v>
      </c>
      <c r="B144" s="6" t="s">
        <v>10</v>
      </c>
      <c r="C144" s="6" t="s">
        <v>216</v>
      </c>
      <c r="D144" s="6" t="s">
        <v>217</v>
      </c>
      <c r="E144" s="6" t="s">
        <v>97</v>
      </c>
      <c r="F144" s="6" t="s">
        <v>98</v>
      </c>
      <c r="G144" s="6">
        <v>40</v>
      </c>
      <c r="H144" s="6">
        <v>208</v>
      </c>
      <c r="I144" s="6">
        <v>41</v>
      </c>
      <c r="J144" s="6">
        <v>208</v>
      </c>
      <c r="K144" s="6">
        <v>51</v>
      </c>
      <c r="L144" s="6">
        <v>208</v>
      </c>
      <c r="M144" s="6" t="s">
        <v>111</v>
      </c>
      <c r="N144" s="6" t="s">
        <v>21</v>
      </c>
      <c r="O144" s="6">
        <v>0</v>
      </c>
    </row>
    <row r="145" spans="1:15" x14ac:dyDescent="0.25">
      <c r="A145" s="6" t="s">
        <v>0</v>
      </c>
      <c r="B145" s="6" t="s">
        <v>5</v>
      </c>
      <c r="C145" s="6" t="s">
        <v>709</v>
      </c>
      <c r="D145" s="6" t="s">
        <v>710</v>
      </c>
      <c r="E145" s="6" t="s">
        <v>209</v>
      </c>
      <c r="F145" s="6" t="s">
        <v>132</v>
      </c>
      <c r="G145" s="6">
        <v>610</v>
      </c>
      <c r="H145" s="6">
        <v>2750</v>
      </c>
      <c r="I145" s="6">
        <v>609</v>
      </c>
      <c r="J145" s="6">
        <v>2630</v>
      </c>
      <c r="K145" s="6">
        <v>609</v>
      </c>
      <c r="L145" s="6">
        <v>2630</v>
      </c>
      <c r="M145" s="6" t="s">
        <v>111</v>
      </c>
      <c r="N145" s="6" t="s">
        <v>23</v>
      </c>
      <c r="O145" s="6">
        <v>30</v>
      </c>
    </row>
    <row r="146" spans="1:15" x14ac:dyDescent="0.25">
      <c r="A146" s="6" t="s">
        <v>0</v>
      </c>
      <c r="B146" s="6" t="s">
        <v>5</v>
      </c>
      <c r="C146" s="6" t="s">
        <v>261</v>
      </c>
      <c r="D146" s="6" t="s">
        <v>262</v>
      </c>
      <c r="E146" s="6" t="s">
        <v>97</v>
      </c>
      <c r="F146" s="6" t="s">
        <v>98</v>
      </c>
      <c r="G146" s="6">
        <v>42</v>
      </c>
      <c r="H146" s="6">
        <v>175</v>
      </c>
      <c r="I146" s="6">
        <v>27</v>
      </c>
      <c r="J146" s="6">
        <v>131</v>
      </c>
      <c r="K146" s="6">
        <v>42</v>
      </c>
      <c r="L146" s="6">
        <v>175</v>
      </c>
      <c r="M146" s="6" t="s">
        <v>111</v>
      </c>
      <c r="N146" s="6" t="s">
        <v>22</v>
      </c>
      <c r="O146" s="6">
        <v>0</v>
      </c>
    </row>
    <row r="147" spans="1:15" x14ac:dyDescent="0.25">
      <c r="A147" s="6" t="s">
        <v>0</v>
      </c>
      <c r="B147" s="6" t="s">
        <v>6</v>
      </c>
      <c r="C147" s="6" t="s">
        <v>824</v>
      </c>
      <c r="D147" s="6" t="s">
        <v>825</v>
      </c>
      <c r="E147" s="6" t="s">
        <v>209</v>
      </c>
      <c r="F147" s="6" t="s">
        <v>132</v>
      </c>
      <c r="G147" s="6">
        <v>153</v>
      </c>
      <c r="H147" s="6">
        <v>873</v>
      </c>
      <c r="I147" s="6">
        <v>153</v>
      </c>
      <c r="J147" s="6">
        <v>922</v>
      </c>
      <c r="K147" s="6">
        <v>153</v>
      </c>
      <c r="L147" s="6">
        <v>922</v>
      </c>
      <c r="M147" s="6" t="s">
        <v>111</v>
      </c>
      <c r="N147" s="6" t="s">
        <v>22</v>
      </c>
      <c r="O147" s="6">
        <v>3</v>
      </c>
    </row>
    <row r="148" spans="1:15" x14ac:dyDescent="0.25">
      <c r="A148" s="6" t="s">
        <v>0</v>
      </c>
      <c r="B148" s="6" t="s">
        <v>4</v>
      </c>
      <c r="C148" s="6" t="s">
        <v>692</v>
      </c>
      <c r="D148" s="6" t="s">
        <v>693</v>
      </c>
      <c r="E148" s="6" t="s">
        <v>97</v>
      </c>
      <c r="F148" s="6" t="s">
        <v>125</v>
      </c>
      <c r="G148" s="6">
        <v>69</v>
      </c>
      <c r="H148" s="6">
        <v>325</v>
      </c>
      <c r="I148" s="6">
        <v>65</v>
      </c>
      <c r="J148" s="6">
        <v>325</v>
      </c>
      <c r="K148" s="6">
        <v>71</v>
      </c>
      <c r="L148" s="6">
        <v>322</v>
      </c>
      <c r="M148" s="6" t="s">
        <v>111</v>
      </c>
      <c r="N148" s="6" t="s">
        <v>22</v>
      </c>
      <c r="O148" s="6">
        <v>0</v>
      </c>
    </row>
    <row r="149" spans="1:15" x14ac:dyDescent="0.25">
      <c r="A149" s="6" t="s">
        <v>0</v>
      </c>
      <c r="B149" s="6" t="s">
        <v>4</v>
      </c>
      <c r="C149" s="6" t="s">
        <v>161</v>
      </c>
      <c r="D149" s="6" t="s">
        <v>162</v>
      </c>
      <c r="E149" s="6" t="s">
        <v>97</v>
      </c>
      <c r="F149" s="6" t="s">
        <v>98</v>
      </c>
      <c r="G149" s="6">
        <v>163</v>
      </c>
      <c r="H149" s="6">
        <v>712</v>
      </c>
      <c r="I149" s="6">
        <v>84</v>
      </c>
      <c r="J149" s="6">
        <v>452</v>
      </c>
      <c r="K149" s="6">
        <v>140</v>
      </c>
      <c r="L149" s="6">
        <v>707</v>
      </c>
      <c r="M149" s="6" t="s">
        <v>111</v>
      </c>
      <c r="N149" s="6" t="s">
        <v>21</v>
      </c>
      <c r="O149" s="6">
        <v>1</v>
      </c>
    </row>
    <row r="150" spans="1:15" x14ac:dyDescent="0.25">
      <c r="A150" s="6" t="s">
        <v>0</v>
      </c>
      <c r="B150" s="6" t="s">
        <v>8</v>
      </c>
      <c r="C150" s="6" t="s">
        <v>126</v>
      </c>
      <c r="D150" s="6" t="s">
        <v>127</v>
      </c>
      <c r="E150" s="6" t="s">
        <v>97</v>
      </c>
      <c r="F150" s="6" t="s">
        <v>132</v>
      </c>
      <c r="G150" s="6">
        <v>50</v>
      </c>
      <c r="H150" s="6">
        <v>295</v>
      </c>
      <c r="I150" s="6">
        <v>50</v>
      </c>
      <c r="J150" s="6">
        <v>293</v>
      </c>
      <c r="K150" s="6">
        <v>50</v>
      </c>
      <c r="L150" s="6">
        <v>293</v>
      </c>
      <c r="M150" s="6" t="s">
        <v>111</v>
      </c>
      <c r="N150" s="6" t="s">
        <v>22</v>
      </c>
      <c r="O150" s="6">
        <v>0</v>
      </c>
    </row>
    <row r="151" spans="1:15" x14ac:dyDescent="0.25">
      <c r="A151" s="6" t="s">
        <v>0</v>
      </c>
      <c r="B151" s="6" t="s">
        <v>5</v>
      </c>
      <c r="C151" s="6" t="s">
        <v>709</v>
      </c>
      <c r="D151" s="6" t="s">
        <v>710</v>
      </c>
      <c r="E151" s="6" t="s">
        <v>209</v>
      </c>
      <c r="F151" s="6" t="s">
        <v>132</v>
      </c>
      <c r="G151" s="6">
        <v>610</v>
      </c>
      <c r="H151" s="6">
        <v>2750</v>
      </c>
      <c r="I151" s="6">
        <v>609</v>
      </c>
      <c r="J151" s="6">
        <v>2630</v>
      </c>
      <c r="K151" s="6">
        <v>609</v>
      </c>
      <c r="L151" s="6">
        <v>2630</v>
      </c>
      <c r="M151" s="6" t="s">
        <v>111</v>
      </c>
      <c r="N151" s="6" t="s">
        <v>22</v>
      </c>
      <c r="O151" s="6">
        <v>11</v>
      </c>
    </row>
    <row r="152" spans="1:15" x14ac:dyDescent="0.25">
      <c r="A152" s="6" t="s">
        <v>0</v>
      </c>
      <c r="B152" s="6" t="s">
        <v>6</v>
      </c>
      <c r="C152" s="6" t="s">
        <v>275</v>
      </c>
      <c r="D152" s="6" t="s">
        <v>276</v>
      </c>
      <c r="E152" s="6" t="s">
        <v>97</v>
      </c>
      <c r="F152" s="6" t="s">
        <v>98</v>
      </c>
      <c r="G152" s="6">
        <v>118</v>
      </c>
      <c r="H152" s="6">
        <v>516</v>
      </c>
      <c r="I152" s="6">
        <v>108</v>
      </c>
      <c r="J152" s="6">
        <v>470</v>
      </c>
      <c r="K152" s="6">
        <v>118</v>
      </c>
      <c r="L152" s="6">
        <v>520</v>
      </c>
      <c r="M152" s="6" t="s">
        <v>111</v>
      </c>
      <c r="N152" s="6" t="s">
        <v>21</v>
      </c>
      <c r="O152" s="6">
        <v>5</v>
      </c>
    </row>
    <row r="153" spans="1:15" x14ac:dyDescent="0.25">
      <c r="A153" s="6" t="s">
        <v>0</v>
      </c>
      <c r="B153" s="6" t="s">
        <v>4</v>
      </c>
      <c r="C153" s="6" t="s">
        <v>167</v>
      </c>
      <c r="D153" s="6" t="s">
        <v>168</v>
      </c>
      <c r="E153" s="6" t="s">
        <v>97</v>
      </c>
      <c r="F153" s="6" t="s">
        <v>98</v>
      </c>
      <c r="G153" s="6">
        <v>190</v>
      </c>
      <c r="H153" s="6">
        <v>1047</v>
      </c>
      <c r="I153" s="6">
        <v>205</v>
      </c>
      <c r="J153" s="6">
        <v>1072</v>
      </c>
      <c r="K153" s="6"/>
      <c r="L153" s="6">
        <v>1072</v>
      </c>
      <c r="M153" s="6" t="s">
        <v>111</v>
      </c>
      <c r="N153" s="6" t="s">
        <v>21</v>
      </c>
      <c r="O153" s="6">
        <v>7</v>
      </c>
    </row>
    <row r="154" spans="1:15" x14ac:dyDescent="0.25">
      <c r="A154" s="6" t="s">
        <v>0</v>
      </c>
      <c r="B154" s="6" t="s">
        <v>4</v>
      </c>
      <c r="C154" s="6" t="s">
        <v>832</v>
      </c>
      <c r="D154" s="6" t="s">
        <v>833</v>
      </c>
      <c r="E154" s="6" t="s">
        <v>97</v>
      </c>
      <c r="F154" s="6" t="s">
        <v>98</v>
      </c>
      <c r="G154" s="6">
        <v>68</v>
      </c>
      <c r="H154" s="6">
        <v>340</v>
      </c>
      <c r="I154" s="6">
        <v>61</v>
      </c>
      <c r="J154" s="6">
        <v>315</v>
      </c>
      <c r="K154" s="6">
        <v>68</v>
      </c>
      <c r="L154" s="6">
        <v>340</v>
      </c>
      <c r="M154" s="6" t="s">
        <v>111</v>
      </c>
      <c r="N154" s="6" t="s">
        <v>21</v>
      </c>
      <c r="O154" s="6">
        <v>2</v>
      </c>
    </row>
    <row r="155" spans="1:15" x14ac:dyDescent="0.25">
      <c r="A155" s="6" t="s">
        <v>0</v>
      </c>
      <c r="B155" s="6" t="s">
        <v>5</v>
      </c>
      <c r="C155" s="6" t="s">
        <v>834</v>
      </c>
      <c r="D155" s="6" t="s">
        <v>835</v>
      </c>
      <c r="E155" s="6" t="s">
        <v>209</v>
      </c>
      <c r="F155" s="6" t="s">
        <v>125</v>
      </c>
      <c r="G155" s="6">
        <v>169</v>
      </c>
      <c r="H155" s="6">
        <v>1216</v>
      </c>
      <c r="I155" s="6">
        <v>176</v>
      </c>
      <c r="J155" s="6">
        <v>1216</v>
      </c>
      <c r="K155" s="6">
        <v>176</v>
      </c>
      <c r="L155" s="6">
        <v>1216</v>
      </c>
      <c r="M155" s="6" t="s">
        <v>111</v>
      </c>
      <c r="N155" s="6" t="s">
        <v>23</v>
      </c>
      <c r="O155" s="6">
        <v>31</v>
      </c>
    </row>
    <row r="156" spans="1:15" x14ac:dyDescent="0.25">
      <c r="A156" s="6" t="s">
        <v>0</v>
      </c>
      <c r="B156" s="6" t="s">
        <v>5</v>
      </c>
      <c r="C156" s="6" t="s">
        <v>819</v>
      </c>
      <c r="D156" s="6" t="s">
        <v>820</v>
      </c>
      <c r="E156" s="6" t="s">
        <v>97</v>
      </c>
      <c r="F156" s="6" t="s">
        <v>125</v>
      </c>
      <c r="G156" s="6">
        <v>172</v>
      </c>
      <c r="H156" s="6">
        <v>838</v>
      </c>
      <c r="I156" s="6">
        <v>181</v>
      </c>
      <c r="J156" s="6">
        <v>910</v>
      </c>
      <c r="K156" s="6">
        <v>181</v>
      </c>
      <c r="L156" s="6">
        <v>910</v>
      </c>
      <c r="M156" s="6" t="s">
        <v>111</v>
      </c>
      <c r="N156" s="6" t="s">
        <v>23</v>
      </c>
      <c r="O156" s="6">
        <v>9</v>
      </c>
    </row>
    <row r="157" spans="1:15" x14ac:dyDescent="0.25">
      <c r="A157" s="6" t="s">
        <v>0</v>
      </c>
      <c r="B157" s="6" t="s">
        <v>4</v>
      </c>
      <c r="C157" s="6" t="s">
        <v>165</v>
      </c>
      <c r="D157" s="6" t="s">
        <v>166</v>
      </c>
      <c r="E157" s="6" t="s">
        <v>97</v>
      </c>
      <c r="F157" s="6" t="s">
        <v>98</v>
      </c>
      <c r="G157" s="6">
        <v>72</v>
      </c>
      <c r="H157" s="6">
        <v>333</v>
      </c>
      <c r="I157" s="6">
        <v>72</v>
      </c>
      <c r="J157" s="6">
        <v>332</v>
      </c>
      <c r="K157" s="6">
        <v>72</v>
      </c>
      <c r="L157" s="6">
        <v>332</v>
      </c>
      <c r="M157" s="6" t="s">
        <v>111</v>
      </c>
      <c r="N157" s="6" t="s">
        <v>23</v>
      </c>
      <c r="O157" s="6">
        <v>2</v>
      </c>
    </row>
    <row r="158" spans="1:15" x14ac:dyDescent="0.25">
      <c r="A158" s="6" t="s">
        <v>0</v>
      </c>
      <c r="B158" s="6" t="s">
        <v>13</v>
      </c>
      <c r="C158" s="6" t="s">
        <v>193</v>
      </c>
      <c r="D158" s="6" t="s">
        <v>194</v>
      </c>
      <c r="E158" s="6" t="s">
        <v>97</v>
      </c>
      <c r="F158" s="6" t="s">
        <v>125</v>
      </c>
      <c r="G158" s="6">
        <v>21</v>
      </c>
      <c r="H158" s="6">
        <v>93</v>
      </c>
      <c r="I158" s="6">
        <v>20</v>
      </c>
      <c r="J158" s="6">
        <v>78</v>
      </c>
      <c r="K158" s="6">
        <v>20</v>
      </c>
      <c r="L158" s="6">
        <v>80</v>
      </c>
      <c r="M158" s="6" t="s">
        <v>111</v>
      </c>
      <c r="N158" s="6" t="s">
        <v>23</v>
      </c>
      <c r="O158" s="6">
        <v>0</v>
      </c>
    </row>
    <row r="159" spans="1:15" x14ac:dyDescent="0.25">
      <c r="A159" s="6" t="s">
        <v>0</v>
      </c>
      <c r="B159" s="6" t="s">
        <v>5</v>
      </c>
      <c r="C159" s="6" t="s">
        <v>716</v>
      </c>
      <c r="D159" s="6" t="s">
        <v>717</v>
      </c>
      <c r="E159" s="6" t="s">
        <v>209</v>
      </c>
      <c r="F159" s="6" t="s">
        <v>98</v>
      </c>
      <c r="G159" s="6">
        <v>1295</v>
      </c>
      <c r="H159" s="6">
        <v>6509</v>
      </c>
      <c r="I159" s="6"/>
      <c r="J159" s="6">
        <v>6258</v>
      </c>
      <c r="K159" s="6">
        <v>1351</v>
      </c>
      <c r="L159" s="6">
        <v>6868</v>
      </c>
      <c r="M159" s="6" t="s">
        <v>111</v>
      </c>
      <c r="N159" s="6" t="s">
        <v>21</v>
      </c>
      <c r="O159" s="6">
        <v>28</v>
      </c>
    </row>
    <row r="160" spans="1:15" x14ac:dyDescent="0.25">
      <c r="A160" s="6" t="s">
        <v>0</v>
      </c>
      <c r="B160" s="6" t="s">
        <v>8</v>
      </c>
      <c r="C160" s="6" t="s">
        <v>218</v>
      </c>
      <c r="D160" s="6" t="s">
        <v>219</v>
      </c>
      <c r="E160" s="6" t="s">
        <v>97</v>
      </c>
      <c r="F160" s="6" t="s">
        <v>98</v>
      </c>
      <c r="G160" s="6">
        <v>70</v>
      </c>
      <c r="H160" s="6">
        <v>609</v>
      </c>
      <c r="I160" s="6">
        <v>124</v>
      </c>
      <c r="J160" s="6">
        <v>644</v>
      </c>
      <c r="K160" s="6">
        <v>124</v>
      </c>
      <c r="L160" s="6">
        <v>644</v>
      </c>
      <c r="M160" s="6" t="s">
        <v>111</v>
      </c>
      <c r="N160" s="6" t="s">
        <v>21</v>
      </c>
      <c r="O160" s="6">
        <v>0</v>
      </c>
    </row>
    <row r="161" spans="1:15" x14ac:dyDescent="0.25">
      <c r="A161" s="6" t="s">
        <v>0</v>
      </c>
      <c r="B161" s="6" t="s">
        <v>4</v>
      </c>
      <c r="C161" s="6" t="s">
        <v>163</v>
      </c>
      <c r="D161" s="6" t="s">
        <v>164</v>
      </c>
      <c r="E161" s="6" t="s">
        <v>97</v>
      </c>
      <c r="F161" s="6" t="s">
        <v>98</v>
      </c>
      <c r="G161" s="6">
        <v>107</v>
      </c>
      <c r="H161" s="6">
        <v>584</v>
      </c>
      <c r="I161" s="6">
        <v>30</v>
      </c>
      <c r="J161" s="6">
        <v>174</v>
      </c>
      <c r="K161" s="6">
        <v>108</v>
      </c>
      <c r="L161" s="6">
        <v>605</v>
      </c>
      <c r="M161" s="6" t="s">
        <v>111</v>
      </c>
      <c r="N161" s="6" t="s">
        <v>22</v>
      </c>
      <c r="O161" s="6">
        <v>1</v>
      </c>
    </row>
    <row r="162" spans="1:15" x14ac:dyDescent="0.25">
      <c r="A162" s="6" t="s">
        <v>0</v>
      </c>
      <c r="B162" s="6" t="s">
        <v>4</v>
      </c>
      <c r="C162" s="6" t="s">
        <v>832</v>
      </c>
      <c r="D162" s="6" t="s">
        <v>833</v>
      </c>
      <c r="E162" s="6" t="s">
        <v>97</v>
      </c>
      <c r="F162" s="6" t="s">
        <v>98</v>
      </c>
      <c r="G162" s="6">
        <v>68</v>
      </c>
      <c r="H162" s="6">
        <v>340</v>
      </c>
      <c r="I162" s="6">
        <v>61</v>
      </c>
      <c r="J162" s="6">
        <v>315</v>
      </c>
      <c r="K162" s="6">
        <v>68</v>
      </c>
      <c r="L162" s="6">
        <v>340</v>
      </c>
      <c r="M162" s="6" t="s">
        <v>111</v>
      </c>
      <c r="N162" s="6" t="s">
        <v>22</v>
      </c>
      <c r="O162" s="6">
        <v>0</v>
      </c>
    </row>
    <row r="163" spans="1:15" x14ac:dyDescent="0.25">
      <c r="A163" s="6" t="s">
        <v>0</v>
      </c>
      <c r="B163" s="6" t="s">
        <v>4</v>
      </c>
      <c r="C163" s="6" t="s">
        <v>832</v>
      </c>
      <c r="D163" s="6" t="s">
        <v>833</v>
      </c>
      <c r="E163" s="6" t="s">
        <v>97</v>
      </c>
      <c r="F163" s="6" t="s">
        <v>98</v>
      </c>
      <c r="G163" s="6">
        <v>68</v>
      </c>
      <c r="H163" s="6">
        <v>340</v>
      </c>
      <c r="I163" s="6">
        <v>61</v>
      </c>
      <c r="J163" s="6">
        <v>315</v>
      </c>
      <c r="K163" s="6">
        <v>68</v>
      </c>
      <c r="L163" s="6">
        <v>340</v>
      </c>
      <c r="M163" s="6" t="s">
        <v>111</v>
      </c>
      <c r="N163" s="6" t="s">
        <v>23</v>
      </c>
      <c r="O163" s="6">
        <v>2</v>
      </c>
    </row>
    <row r="164" spans="1:15" x14ac:dyDescent="0.25">
      <c r="A164" s="6" t="s">
        <v>0</v>
      </c>
      <c r="B164" s="6" t="s">
        <v>4</v>
      </c>
      <c r="C164" s="6" t="s">
        <v>165</v>
      </c>
      <c r="D164" s="6" t="s">
        <v>166</v>
      </c>
      <c r="E164" s="6" t="s">
        <v>97</v>
      </c>
      <c r="F164" s="6" t="s">
        <v>98</v>
      </c>
      <c r="G164" s="6">
        <v>72</v>
      </c>
      <c r="H164" s="6">
        <v>333</v>
      </c>
      <c r="I164" s="6">
        <v>72</v>
      </c>
      <c r="J164" s="6">
        <v>332</v>
      </c>
      <c r="K164" s="6">
        <v>72</v>
      </c>
      <c r="L164" s="6">
        <v>332</v>
      </c>
      <c r="M164" s="6" t="s">
        <v>111</v>
      </c>
      <c r="N164" s="6" t="s">
        <v>21</v>
      </c>
      <c r="O164" s="6">
        <v>1</v>
      </c>
    </row>
    <row r="165" spans="1:15" x14ac:dyDescent="0.25">
      <c r="A165" s="6" t="s">
        <v>0</v>
      </c>
      <c r="B165" s="6" t="s">
        <v>5</v>
      </c>
      <c r="C165" s="6" t="s">
        <v>716</v>
      </c>
      <c r="D165" s="6" t="s">
        <v>717</v>
      </c>
      <c r="E165" s="6" t="s">
        <v>209</v>
      </c>
      <c r="F165" s="6" t="s">
        <v>98</v>
      </c>
      <c r="G165" s="6">
        <v>1295</v>
      </c>
      <c r="H165" s="6">
        <v>6509</v>
      </c>
      <c r="I165" s="6"/>
      <c r="J165" s="6">
        <v>6258</v>
      </c>
      <c r="K165" s="6">
        <v>1351</v>
      </c>
      <c r="L165" s="6">
        <v>6868</v>
      </c>
      <c r="M165" s="6" t="s">
        <v>111</v>
      </c>
      <c r="N165" s="6" t="s">
        <v>22</v>
      </c>
      <c r="O165" s="6">
        <v>42</v>
      </c>
    </row>
    <row r="166" spans="1:15" x14ac:dyDescent="0.25">
      <c r="A166" s="6" t="s">
        <v>0</v>
      </c>
      <c r="B166" s="6" t="s">
        <v>5</v>
      </c>
      <c r="C166" s="6" t="s">
        <v>273</v>
      </c>
      <c r="D166" s="6" t="s">
        <v>274</v>
      </c>
      <c r="E166" s="6" t="s">
        <v>97</v>
      </c>
      <c r="F166" s="6" t="s">
        <v>98</v>
      </c>
      <c r="G166" s="6">
        <v>85</v>
      </c>
      <c r="H166" s="6">
        <v>367</v>
      </c>
      <c r="I166" s="6">
        <v>80</v>
      </c>
      <c r="J166" s="6">
        <v>337</v>
      </c>
      <c r="K166" s="6">
        <v>85</v>
      </c>
      <c r="L166" s="6">
        <v>367</v>
      </c>
      <c r="M166" s="6" t="s">
        <v>111</v>
      </c>
      <c r="N166" s="6" t="s">
        <v>21</v>
      </c>
      <c r="O166" s="6">
        <v>0</v>
      </c>
    </row>
    <row r="167" spans="1:15" x14ac:dyDescent="0.25">
      <c r="A167" s="6" t="s">
        <v>0</v>
      </c>
      <c r="B167" s="6" t="s">
        <v>8</v>
      </c>
      <c r="C167" s="6" t="s">
        <v>126</v>
      </c>
      <c r="D167" s="6" t="s">
        <v>127</v>
      </c>
      <c r="E167" s="6" t="s">
        <v>97</v>
      </c>
      <c r="F167" s="6" t="s">
        <v>132</v>
      </c>
      <c r="G167" s="6">
        <v>50</v>
      </c>
      <c r="H167" s="6">
        <v>295</v>
      </c>
      <c r="I167" s="6">
        <v>50</v>
      </c>
      <c r="J167" s="6">
        <v>293</v>
      </c>
      <c r="K167" s="6">
        <v>50</v>
      </c>
      <c r="L167" s="6">
        <v>293</v>
      </c>
      <c r="M167" s="6" t="s">
        <v>111</v>
      </c>
      <c r="N167" s="6" t="s">
        <v>21</v>
      </c>
      <c r="O167" s="6">
        <v>1</v>
      </c>
    </row>
    <row r="168" spans="1:15" x14ac:dyDescent="0.25">
      <c r="A168" s="6" t="s">
        <v>0</v>
      </c>
      <c r="B168" s="6" t="s">
        <v>4</v>
      </c>
      <c r="C168" s="6" t="s">
        <v>163</v>
      </c>
      <c r="D168" s="6" t="s">
        <v>164</v>
      </c>
      <c r="E168" s="6" t="s">
        <v>97</v>
      </c>
      <c r="F168" s="6" t="s">
        <v>98</v>
      </c>
      <c r="G168" s="6">
        <v>107</v>
      </c>
      <c r="H168" s="6">
        <v>584</v>
      </c>
      <c r="I168" s="6">
        <v>30</v>
      </c>
      <c r="J168" s="6">
        <v>174</v>
      </c>
      <c r="K168" s="6">
        <v>108</v>
      </c>
      <c r="L168" s="6">
        <v>605</v>
      </c>
      <c r="M168" s="6" t="s">
        <v>111</v>
      </c>
      <c r="N168" s="6" t="s">
        <v>23</v>
      </c>
      <c r="O168" s="6">
        <v>2</v>
      </c>
    </row>
    <row r="169" spans="1:15" x14ac:dyDescent="0.25">
      <c r="A169" s="6" t="s">
        <v>0</v>
      </c>
      <c r="B169" s="6" t="s">
        <v>10</v>
      </c>
      <c r="C169" s="6" t="s">
        <v>216</v>
      </c>
      <c r="D169" s="6" t="s">
        <v>217</v>
      </c>
      <c r="E169" s="6" t="s">
        <v>97</v>
      </c>
      <c r="F169" s="6" t="s">
        <v>98</v>
      </c>
      <c r="G169" s="6">
        <v>40</v>
      </c>
      <c r="H169" s="6">
        <v>208</v>
      </c>
      <c r="I169" s="6">
        <v>41</v>
      </c>
      <c r="J169" s="6">
        <v>208</v>
      </c>
      <c r="K169" s="6">
        <v>51</v>
      </c>
      <c r="L169" s="6">
        <v>208</v>
      </c>
      <c r="M169" s="6" t="s">
        <v>111</v>
      </c>
      <c r="N169" s="6" t="s">
        <v>23</v>
      </c>
      <c r="O169" s="6">
        <v>0</v>
      </c>
    </row>
    <row r="170" spans="1:15" x14ac:dyDescent="0.25">
      <c r="A170" s="6" t="s">
        <v>0</v>
      </c>
      <c r="B170" s="6" t="s">
        <v>6</v>
      </c>
      <c r="C170" s="6" t="s">
        <v>275</v>
      </c>
      <c r="D170" s="6" t="s">
        <v>276</v>
      </c>
      <c r="E170" s="6" t="s">
        <v>97</v>
      </c>
      <c r="F170" s="6" t="s">
        <v>98</v>
      </c>
      <c r="G170" s="6">
        <v>118</v>
      </c>
      <c r="H170" s="6">
        <v>516</v>
      </c>
      <c r="I170" s="6">
        <v>108</v>
      </c>
      <c r="J170" s="6">
        <v>470</v>
      </c>
      <c r="K170" s="6">
        <v>118</v>
      </c>
      <c r="L170" s="6">
        <v>520</v>
      </c>
      <c r="M170" s="6" t="s">
        <v>111</v>
      </c>
      <c r="N170" s="6" t="s">
        <v>22</v>
      </c>
      <c r="O170" s="6">
        <v>4</v>
      </c>
    </row>
    <row r="171" spans="1:15" x14ac:dyDescent="0.25">
      <c r="A171" s="6" t="s">
        <v>0</v>
      </c>
      <c r="B171" s="6" t="s">
        <v>5</v>
      </c>
      <c r="C171" s="6" t="s">
        <v>716</v>
      </c>
      <c r="D171" s="6" t="s">
        <v>717</v>
      </c>
      <c r="E171" s="6" t="s">
        <v>209</v>
      </c>
      <c r="F171" s="6" t="s">
        <v>98</v>
      </c>
      <c r="G171" s="6">
        <v>1295</v>
      </c>
      <c r="H171" s="6">
        <v>6509</v>
      </c>
      <c r="I171" s="6"/>
      <c r="J171" s="6">
        <v>6258</v>
      </c>
      <c r="K171" s="6">
        <v>1351</v>
      </c>
      <c r="L171" s="6">
        <v>6868</v>
      </c>
      <c r="M171" s="6" t="s">
        <v>111</v>
      </c>
      <c r="N171" s="6" t="s">
        <v>23</v>
      </c>
      <c r="O171" s="6">
        <v>70</v>
      </c>
    </row>
    <row r="172" spans="1:15" x14ac:dyDescent="0.25">
      <c r="A172" s="6" t="s">
        <v>0</v>
      </c>
      <c r="B172" s="6" t="s">
        <v>8</v>
      </c>
      <c r="C172" s="6" t="s">
        <v>743</v>
      </c>
      <c r="D172" s="6" t="s">
        <v>744</v>
      </c>
      <c r="E172" s="6" t="s">
        <v>209</v>
      </c>
      <c r="F172" s="6" t="s">
        <v>125</v>
      </c>
      <c r="G172" s="6">
        <v>612</v>
      </c>
      <c r="H172" s="6">
        <v>2944</v>
      </c>
      <c r="I172" s="6">
        <v>608</v>
      </c>
      <c r="J172" s="6">
        <v>2914</v>
      </c>
      <c r="K172" s="6">
        <v>608</v>
      </c>
      <c r="L172" s="6">
        <v>2944</v>
      </c>
      <c r="M172" s="6" t="s">
        <v>111</v>
      </c>
      <c r="N172" s="6" t="s">
        <v>22</v>
      </c>
      <c r="O172" s="6">
        <v>40</v>
      </c>
    </row>
    <row r="173" spans="1:15" x14ac:dyDescent="0.25">
      <c r="A173" s="6" t="s">
        <v>0</v>
      </c>
      <c r="B173" s="6" t="s">
        <v>4</v>
      </c>
      <c r="C173" s="6" t="s">
        <v>165</v>
      </c>
      <c r="D173" s="6" t="s">
        <v>166</v>
      </c>
      <c r="E173" s="6" t="s">
        <v>97</v>
      </c>
      <c r="F173" s="6" t="s">
        <v>98</v>
      </c>
      <c r="G173" s="6">
        <v>72</v>
      </c>
      <c r="H173" s="6">
        <v>333</v>
      </c>
      <c r="I173" s="6">
        <v>72</v>
      </c>
      <c r="J173" s="6">
        <v>332</v>
      </c>
      <c r="K173" s="6">
        <v>72</v>
      </c>
      <c r="L173" s="6">
        <v>332</v>
      </c>
      <c r="M173" s="6" t="s">
        <v>111</v>
      </c>
      <c r="N173" s="6" t="s">
        <v>22</v>
      </c>
      <c r="O173" s="6">
        <v>1</v>
      </c>
    </row>
    <row r="174" spans="1:15" x14ac:dyDescent="0.25">
      <c r="A174" s="6" t="s">
        <v>0</v>
      </c>
      <c r="B174" s="6" t="s">
        <v>4</v>
      </c>
      <c r="C174" s="6" t="s">
        <v>155</v>
      </c>
      <c r="D174" s="6" t="s">
        <v>156</v>
      </c>
      <c r="E174" s="6" t="s">
        <v>97</v>
      </c>
      <c r="F174" s="6" t="s">
        <v>98</v>
      </c>
      <c r="G174" s="6">
        <v>97</v>
      </c>
      <c r="H174" s="6">
        <v>382</v>
      </c>
      <c r="I174" s="6">
        <v>95</v>
      </c>
      <c r="J174" s="6">
        <v>386</v>
      </c>
      <c r="K174" s="6">
        <v>95</v>
      </c>
      <c r="L174" s="6">
        <v>386</v>
      </c>
      <c r="M174" s="6" t="s">
        <v>111</v>
      </c>
      <c r="N174" s="6" t="s">
        <v>21</v>
      </c>
      <c r="O174" s="6">
        <v>3</v>
      </c>
    </row>
    <row r="175" spans="1:15" x14ac:dyDescent="0.25">
      <c r="A175" s="6" t="s">
        <v>0</v>
      </c>
      <c r="B175" s="6" t="s">
        <v>8</v>
      </c>
      <c r="C175" s="6" t="s">
        <v>121</v>
      </c>
      <c r="D175" s="6" t="s">
        <v>122</v>
      </c>
      <c r="E175" s="6" t="s">
        <v>97</v>
      </c>
      <c r="F175" s="6" t="s">
        <v>98</v>
      </c>
      <c r="G175" s="6">
        <v>413</v>
      </c>
      <c r="H175" s="6">
        <v>1835</v>
      </c>
      <c r="I175" s="6">
        <v>407</v>
      </c>
      <c r="J175" s="6">
        <v>1858</v>
      </c>
      <c r="K175" s="6">
        <v>407</v>
      </c>
      <c r="L175" s="6">
        <v>1858</v>
      </c>
      <c r="M175" s="6" t="s">
        <v>111</v>
      </c>
      <c r="N175" s="6" t="s">
        <v>23</v>
      </c>
      <c r="O175" s="6">
        <v>57</v>
      </c>
    </row>
    <row r="176" spans="1:15" x14ac:dyDescent="0.25">
      <c r="A176" s="6" t="s">
        <v>0</v>
      </c>
      <c r="B176" s="6" t="s">
        <v>7</v>
      </c>
      <c r="C176" s="6" t="s">
        <v>733</v>
      </c>
      <c r="D176" s="6" t="s">
        <v>734</v>
      </c>
      <c r="E176" s="6" t="s">
        <v>97</v>
      </c>
      <c r="F176" s="6" t="s">
        <v>98</v>
      </c>
      <c r="G176" s="6">
        <v>27</v>
      </c>
      <c r="H176" s="6">
        <v>111</v>
      </c>
      <c r="I176" s="6">
        <v>25</v>
      </c>
      <c r="J176" s="6">
        <v>104</v>
      </c>
      <c r="K176" s="6">
        <v>25</v>
      </c>
      <c r="L176" s="6">
        <v>104</v>
      </c>
      <c r="M176" s="6" t="s">
        <v>111</v>
      </c>
      <c r="N176" s="6" t="s">
        <v>21</v>
      </c>
      <c r="O176" s="6">
        <v>0</v>
      </c>
    </row>
    <row r="177" spans="1:15" x14ac:dyDescent="0.25">
      <c r="A177" s="6" t="s">
        <v>0</v>
      </c>
      <c r="B177" s="6" t="s">
        <v>4</v>
      </c>
      <c r="C177" s="6" t="s">
        <v>104</v>
      </c>
      <c r="D177" s="6" t="s">
        <v>105</v>
      </c>
      <c r="E177" s="6" t="s">
        <v>97</v>
      </c>
      <c r="F177" s="6" t="s">
        <v>98</v>
      </c>
      <c r="G177" s="6">
        <v>32</v>
      </c>
      <c r="H177" s="6">
        <v>146</v>
      </c>
      <c r="I177" s="6">
        <v>28</v>
      </c>
      <c r="J177" s="6">
        <v>131</v>
      </c>
      <c r="K177" s="6">
        <v>32</v>
      </c>
      <c r="L177" s="6">
        <v>148</v>
      </c>
      <c r="M177" s="6" t="s">
        <v>111</v>
      </c>
      <c r="N177" s="6" t="s">
        <v>22</v>
      </c>
      <c r="O177" s="6">
        <v>0</v>
      </c>
    </row>
    <row r="178" spans="1:15" x14ac:dyDescent="0.25">
      <c r="A178" s="6" t="s">
        <v>0</v>
      </c>
      <c r="B178" s="6" t="s">
        <v>9</v>
      </c>
      <c r="C178" s="6" t="s">
        <v>212</v>
      </c>
      <c r="D178" s="6" t="s">
        <v>213</v>
      </c>
      <c r="E178" s="6" t="s">
        <v>209</v>
      </c>
      <c r="F178" s="6" t="s">
        <v>125</v>
      </c>
      <c r="G178" s="6">
        <v>174</v>
      </c>
      <c r="H178" s="6">
        <v>1185</v>
      </c>
      <c r="I178" s="6">
        <v>463</v>
      </c>
      <c r="J178" s="6">
        <v>2123</v>
      </c>
      <c r="K178" s="6">
        <v>463</v>
      </c>
      <c r="L178" s="6">
        <v>2114</v>
      </c>
      <c r="M178" s="6" t="s">
        <v>111</v>
      </c>
      <c r="N178" s="6" t="s">
        <v>21</v>
      </c>
      <c r="O178" s="6">
        <v>70</v>
      </c>
    </row>
    <row r="179" spans="1:15" x14ac:dyDescent="0.25">
      <c r="A179" s="6" t="s">
        <v>0</v>
      </c>
      <c r="B179" s="6" t="s">
        <v>12</v>
      </c>
      <c r="C179" s="6" t="s">
        <v>723</v>
      </c>
      <c r="D179" s="6" t="s">
        <v>724</v>
      </c>
      <c r="E179" s="6" t="s">
        <v>97</v>
      </c>
      <c r="F179" s="6" t="s">
        <v>98</v>
      </c>
      <c r="G179" s="6">
        <v>12</v>
      </c>
      <c r="H179" s="6">
        <v>61</v>
      </c>
      <c r="I179" s="6">
        <v>12</v>
      </c>
      <c r="J179" s="6">
        <v>62</v>
      </c>
      <c r="K179" s="6">
        <v>12</v>
      </c>
      <c r="L179" s="6">
        <v>61</v>
      </c>
      <c r="M179" s="6" t="s">
        <v>111</v>
      </c>
      <c r="N179" s="6" t="s">
        <v>21</v>
      </c>
      <c r="O179" s="6">
        <v>0</v>
      </c>
    </row>
    <row r="180" spans="1:15" x14ac:dyDescent="0.25">
      <c r="A180" s="6" t="s">
        <v>0</v>
      </c>
      <c r="B180" s="6" t="s">
        <v>5</v>
      </c>
      <c r="C180" s="6" t="s">
        <v>267</v>
      </c>
      <c r="D180" s="6" t="s">
        <v>268</v>
      </c>
      <c r="E180" s="6" t="s">
        <v>97</v>
      </c>
      <c r="F180" s="6" t="s">
        <v>125</v>
      </c>
      <c r="G180" s="6">
        <v>110</v>
      </c>
      <c r="H180" s="6">
        <v>509</v>
      </c>
      <c r="I180" s="6">
        <v>80</v>
      </c>
      <c r="J180" s="6">
        <v>324</v>
      </c>
      <c r="K180" s="6">
        <v>110</v>
      </c>
      <c r="L180" s="6">
        <v>506</v>
      </c>
      <c r="M180" s="6" t="s">
        <v>111</v>
      </c>
      <c r="N180" s="6" t="s">
        <v>23</v>
      </c>
      <c r="O180" s="6">
        <v>2</v>
      </c>
    </row>
    <row r="181" spans="1:15" x14ac:dyDescent="0.25">
      <c r="A181" s="6" t="s">
        <v>0</v>
      </c>
      <c r="B181" s="6" t="s">
        <v>4</v>
      </c>
      <c r="C181" s="6" t="s">
        <v>106</v>
      </c>
      <c r="D181" s="6" t="s">
        <v>107</v>
      </c>
      <c r="E181" s="6" t="s">
        <v>97</v>
      </c>
      <c r="F181" s="6" t="s">
        <v>98</v>
      </c>
      <c r="G181" s="6">
        <v>7</v>
      </c>
      <c r="H181" s="6">
        <v>41</v>
      </c>
      <c r="I181" s="6">
        <v>10</v>
      </c>
      <c r="J181" s="6">
        <v>47</v>
      </c>
      <c r="K181" s="6">
        <v>12</v>
      </c>
      <c r="L181" s="6">
        <v>56</v>
      </c>
      <c r="M181" s="6" t="s">
        <v>111</v>
      </c>
      <c r="N181" s="6" t="s">
        <v>23</v>
      </c>
      <c r="O181" s="6">
        <v>2</v>
      </c>
    </row>
    <row r="182" spans="1:15" x14ac:dyDescent="0.25">
      <c r="A182" s="6" t="s">
        <v>0</v>
      </c>
      <c r="B182" s="6" t="s">
        <v>8</v>
      </c>
      <c r="C182" s="6" t="s">
        <v>752</v>
      </c>
      <c r="D182" s="6" t="s">
        <v>753</v>
      </c>
      <c r="E182" s="6" t="s">
        <v>97</v>
      </c>
      <c r="F182" s="6" t="s">
        <v>98</v>
      </c>
      <c r="G182" s="6">
        <v>25</v>
      </c>
      <c r="H182" s="6">
        <v>92</v>
      </c>
      <c r="I182" s="6">
        <v>24</v>
      </c>
      <c r="J182" s="6">
        <v>89</v>
      </c>
      <c r="K182" s="6">
        <v>24</v>
      </c>
      <c r="L182" s="6">
        <v>89</v>
      </c>
      <c r="M182" s="6" t="s">
        <v>111</v>
      </c>
      <c r="N182" s="6" t="s">
        <v>21</v>
      </c>
      <c r="O182" s="6">
        <v>0</v>
      </c>
    </row>
    <row r="183" spans="1:15" x14ac:dyDescent="0.25">
      <c r="A183" s="6" t="s">
        <v>0</v>
      </c>
      <c r="B183" s="6" t="s">
        <v>5</v>
      </c>
      <c r="C183" s="6" t="s">
        <v>267</v>
      </c>
      <c r="D183" s="6" t="s">
        <v>268</v>
      </c>
      <c r="E183" s="6" t="s">
        <v>97</v>
      </c>
      <c r="F183" s="6" t="s">
        <v>125</v>
      </c>
      <c r="G183" s="6">
        <v>110</v>
      </c>
      <c r="H183" s="6">
        <v>509</v>
      </c>
      <c r="I183" s="6">
        <v>80</v>
      </c>
      <c r="J183" s="6">
        <v>324</v>
      </c>
      <c r="K183" s="6">
        <v>110</v>
      </c>
      <c r="L183" s="6">
        <v>506</v>
      </c>
      <c r="M183" s="6" t="s">
        <v>111</v>
      </c>
      <c r="N183" s="6" t="s">
        <v>21</v>
      </c>
      <c r="O183" s="6">
        <v>1</v>
      </c>
    </row>
    <row r="184" spans="1:15" x14ac:dyDescent="0.25">
      <c r="A184" s="6" t="s">
        <v>0</v>
      </c>
      <c r="B184" s="6" t="s">
        <v>7</v>
      </c>
      <c r="C184" s="6" t="s">
        <v>735</v>
      </c>
      <c r="D184" s="6" t="s">
        <v>736</v>
      </c>
      <c r="E184" s="6" t="s">
        <v>97</v>
      </c>
      <c r="F184" s="6" t="s">
        <v>98</v>
      </c>
      <c r="G184" s="6">
        <v>14</v>
      </c>
      <c r="H184" s="6">
        <v>74</v>
      </c>
      <c r="I184" s="6">
        <v>14</v>
      </c>
      <c r="J184" s="6">
        <v>68</v>
      </c>
      <c r="K184" s="6">
        <v>14</v>
      </c>
      <c r="L184" s="6">
        <v>68</v>
      </c>
      <c r="M184" s="6" t="s">
        <v>111</v>
      </c>
      <c r="N184" s="6" t="s">
        <v>22</v>
      </c>
      <c r="O184" s="6">
        <v>0</v>
      </c>
    </row>
    <row r="185" spans="1:15" x14ac:dyDescent="0.25">
      <c r="A185" s="6" t="s">
        <v>0</v>
      </c>
      <c r="B185" s="6" t="s">
        <v>11</v>
      </c>
      <c r="C185" s="6" t="s">
        <v>189</v>
      </c>
      <c r="D185" s="6" t="s">
        <v>190</v>
      </c>
      <c r="E185" s="6" t="s">
        <v>97</v>
      </c>
      <c r="F185" s="6" t="s">
        <v>132</v>
      </c>
      <c r="G185" s="6">
        <v>12</v>
      </c>
      <c r="H185" s="6">
        <v>47</v>
      </c>
      <c r="I185" s="6">
        <v>15</v>
      </c>
      <c r="J185" s="6">
        <v>69</v>
      </c>
      <c r="K185" s="6">
        <v>15</v>
      </c>
      <c r="L185" s="6">
        <v>69</v>
      </c>
      <c r="M185" s="6" t="s">
        <v>111</v>
      </c>
      <c r="N185" s="6" t="s">
        <v>21</v>
      </c>
      <c r="O185" s="6">
        <v>1</v>
      </c>
    </row>
    <row r="186" spans="1:15" x14ac:dyDescent="0.25">
      <c r="A186" s="6" t="s">
        <v>0</v>
      </c>
      <c r="B186" s="6" t="s">
        <v>5</v>
      </c>
      <c r="C186" s="6" t="s">
        <v>257</v>
      </c>
      <c r="D186" s="6" t="s">
        <v>258</v>
      </c>
      <c r="E186" s="6" t="s">
        <v>97</v>
      </c>
      <c r="F186" s="6" t="s">
        <v>98</v>
      </c>
      <c r="G186" s="6">
        <v>128</v>
      </c>
      <c r="H186" s="6">
        <v>725</v>
      </c>
      <c r="I186" s="6">
        <v>100</v>
      </c>
      <c r="J186" s="6">
        <v>608</v>
      </c>
      <c r="K186" s="6">
        <v>128</v>
      </c>
      <c r="L186" s="6">
        <v>746</v>
      </c>
      <c r="M186" s="6" t="s">
        <v>111</v>
      </c>
      <c r="N186" s="6" t="s">
        <v>21</v>
      </c>
      <c r="O186" s="6">
        <v>6</v>
      </c>
    </row>
    <row r="187" spans="1:15" x14ac:dyDescent="0.25">
      <c r="A187" s="6" t="s">
        <v>0</v>
      </c>
      <c r="B187" s="6" t="s">
        <v>4</v>
      </c>
      <c r="C187" s="6" t="s">
        <v>101</v>
      </c>
      <c r="D187" s="6" t="s">
        <v>102</v>
      </c>
      <c r="E187" s="6" t="s">
        <v>97</v>
      </c>
      <c r="F187" s="6" t="s">
        <v>98</v>
      </c>
      <c r="G187" s="6">
        <v>56</v>
      </c>
      <c r="H187" s="6">
        <v>230</v>
      </c>
      <c r="I187" s="6">
        <v>54</v>
      </c>
      <c r="J187" s="6">
        <v>221</v>
      </c>
      <c r="K187" s="6">
        <v>57</v>
      </c>
      <c r="L187" s="6">
        <v>232</v>
      </c>
      <c r="M187" s="6" t="s">
        <v>111</v>
      </c>
      <c r="N187" s="6" t="s">
        <v>21</v>
      </c>
      <c r="O187" s="6">
        <v>0</v>
      </c>
    </row>
    <row r="188" spans="1:15" x14ac:dyDescent="0.25">
      <c r="A188" s="6" t="s">
        <v>0</v>
      </c>
      <c r="B188" s="6" t="s">
        <v>8</v>
      </c>
      <c r="C188" s="6" t="s">
        <v>121</v>
      </c>
      <c r="D188" s="6" t="s">
        <v>122</v>
      </c>
      <c r="E188" s="6" t="s">
        <v>97</v>
      </c>
      <c r="F188" s="6" t="s">
        <v>98</v>
      </c>
      <c r="G188" s="6">
        <v>413</v>
      </c>
      <c r="H188" s="6">
        <v>1835</v>
      </c>
      <c r="I188" s="6">
        <v>407</v>
      </c>
      <c r="J188" s="6">
        <v>1858</v>
      </c>
      <c r="K188" s="6">
        <v>407</v>
      </c>
      <c r="L188" s="6">
        <v>1858</v>
      </c>
      <c r="M188" s="6" t="s">
        <v>111</v>
      </c>
      <c r="N188" s="6" t="s">
        <v>22</v>
      </c>
      <c r="O188" s="6">
        <v>27</v>
      </c>
    </row>
    <row r="189" spans="1:15" x14ac:dyDescent="0.25">
      <c r="A189" s="6" t="s">
        <v>0</v>
      </c>
      <c r="B189" s="6" t="s">
        <v>5</v>
      </c>
      <c r="C189" s="6" t="s">
        <v>846</v>
      </c>
      <c r="D189" s="6" t="s">
        <v>847</v>
      </c>
      <c r="E189" s="6" t="s">
        <v>97</v>
      </c>
      <c r="F189" s="6" t="s">
        <v>132</v>
      </c>
      <c r="G189" s="6">
        <v>243</v>
      </c>
      <c r="H189" s="6">
        <v>1307</v>
      </c>
      <c r="I189" s="6">
        <v>227</v>
      </c>
      <c r="J189" s="6">
        <v>1227</v>
      </c>
      <c r="K189" s="6">
        <v>227</v>
      </c>
      <c r="L189" s="6">
        <v>1227</v>
      </c>
      <c r="M189" s="6" t="s">
        <v>111</v>
      </c>
      <c r="N189" s="6" t="s">
        <v>22</v>
      </c>
      <c r="O189" s="6">
        <v>6</v>
      </c>
    </row>
    <row r="190" spans="1:15" x14ac:dyDescent="0.25">
      <c r="A190" s="6" t="s">
        <v>0</v>
      </c>
      <c r="B190" s="6" t="s">
        <v>8</v>
      </c>
      <c r="C190" s="6" t="s">
        <v>121</v>
      </c>
      <c r="D190" s="6" t="s">
        <v>122</v>
      </c>
      <c r="E190" s="6" t="s">
        <v>97</v>
      </c>
      <c r="F190" s="6" t="s">
        <v>98</v>
      </c>
      <c r="G190" s="6">
        <v>413</v>
      </c>
      <c r="H190" s="6">
        <v>1835</v>
      </c>
      <c r="I190" s="6">
        <v>407</v>
      </c>
      <c r="J190" s="6">
        <v>1858</v>
      </c>
      <c r="K190" s="6">
        <v>407</v>
      </c>
      <c r="L190" s="6">
        <v>1858</v>
      </c>
      <c r="M190" s="6" t="s">
        <v>111</v>
      </c>
      <c r="N190" s="6" t="s">
        <v>21</v>
      </c>
      <c r="O190" s="6">
        <v>30</v>
      </c>
    </row>
    <row r="191" spans="1:15" x14ac:dyDescent="0.25">
      <c r="A191" s="6" t="s">
        <v>0</v>
      </c>
      <c r="B191" s="6" t="s">
        <v>5</v>
      </c>
      <c r="C191" s="6" t="s">
        <v>259</v>
      </c>
      <c r="D191" s="6" t="s">
        <v>260</v>
      </c>
      <c r="E191" s="6" t="s">
        <v>97</v>
      </c>
      <c r="F191" s="6" t="s">
        <v>98</v>
      </c>
      <c r="G191" s="6">
        <v>94</v>
      </c>
      <c r="H191" s="6">
        <v>341</v>
      </c>
      <c r="I191" s="6">
        <v>65</v>
      </c>
      <c r="J191" s="6">
        <v>240</v>
      </c>
      <c r="K191" s="6">
        <v>95</v>
      </c>
      <c r="L191" s="6">
        <v>343</v>
      </c>
      <c r="M191" s="6" t="s">
        <v>111</v>
      </c>
      <c r="N191" s="6" t="s">
        <v>21</v>
      </c>
      <c r="O191" s="6">
        <v>0</v>
      </c>
    </row>
    <row r="192" spans="1:15" x14ac:dyDescent="0.25">
      <c r="A192" s="6" t="s">
        <v>0</v>
      </c>
      <c r="B192" s="6" t="s">
        <v>9</v>
      </c>
      <c r="C192" s="6" t="s">
        <v>756</v>
      </c>
      <c r="D192" s="6" t="s">
        <v>757</v>
      </c>
      <c r="E192" s="6" t="s">
        <v>97</v>
      </c>
      <c r="F192" s="6" t="s">
        <v>125</v>
      </c>
      <c r="G192" s="6">
        <v>115</v>
      </c>
      <c r="H192" s="6">
        <v>532</v>
      </c>
      <c r="I192" s="6">
        <v>115</v>
      </c>
      <c r="J192" s="6">
        <v>537</v>
      </c>
      <c r="K192" s="6">
        <v>115</v>
      </c>
      <c r="L192" s="6">
        <v>537</v>
      </c>
      <c r="M192" s="6" t="s">
        <v>111</v>
      </c>
      <c r="N192" s="6" t="s">
        <v>21</v>
      </c>
      <c r="O192" s="6">
        <v>0</v>
      </c>
    </row>
    <row r="193" spans="1:15" x14ac:dyDescent="0.25">
      <c r="A193" s="6" t="s">
        <v>0</v>
      </c>
      <c r="B193" s="6" t="s">
        <v>8</v>
      </c>
      <c r="C193" s="6" t="s">
        <v>224</v>
      </c>
      <c r="D193" s="6" t="s">
        <v>225</v>
      </c>
      <c r="E193" s="6" t="s">
        <v>209</v>
      </c>
      <c r="F193" s="6" t="s">
        <v>125</v>
      </c>
      <c r="G193" s="6">
        <v>412</v>
      </c>
      <c r="H193" s="6">
        <v>1700</v>
      </c>
      <c r="I193" s="6">
        <v>375</v>
      </c>
      <c r="J193" s="6">
        <v>1598</v>
      </c>
      <c r="K193" s="6">
        <v>375</v>
      </c>
      <c r="L193" s="6">
        <v>1598</v>
      </c>
      <c r="M193" s="6" t="s">
        <v>111</v>
      </c>
      <c r="N193" s="6" t="s">
        <v>21</v>
      </c>
      <c r="O193" s="6">
        <v>12</v>
      </c>
    </row>
    <row r="194" spans="1:15" x14ac:dyDescent="0.25">
      <c r="A194" s="6" t="s">
        <v>0</v>
      </c>
      <c r="B194" s="6" t="s">
        <v>5</v>
      </c>
      <c r="C194" s="6" t="s">
        <v>269</v>
      </c>
      <c r="D194" s="6" t="s">
        <v>270</v>
      </c>
      <c r="E194" s="6" t="s">
        <v>97</v>
      </c>
      <c r="F194" s="6" t="s">
        <v>98</v>
      </c>
      <c r="G194" s="6">
        <v>31</v>
      </c>
      <c r="H194" s="6">
        <v>170</v>
      </c>
      <c r="I194" s="6">
        <v>25</v>
      </c>
      <c r="J194" s="6">
        <v>125</v>
      </c>
      <c r="K194" s="6">
        <v>31</v>
      </c>
      <c r="L194" s="6">
        <v>170</v>
      </c>
      <c r="M194" s="6" t="s">
        <v>111</v>
      </c>
      <c r="N194" s="6" t="s">
        <v>21</v>
      </c>
      <c r="O194" s="6">
        <v>1</v>
      </c>
    </row>
    <row r="195" spans="1:15" x14ac:dyDescent="0.25">
      <c r="A195" s="6" t="s">
        <v>0</v>
      </c>
      <c r="B195" s="6" t="s">
        <v>8</v>
      </c>
      <c r="C195" s="6" t="s">
        <v>750</v>
      </c>
      <c r="D195" s="6" t="s">
        <v>751</v>
      </c>
      <c r="E195" s="6" t="s">
        <v>97</v>
      </c>
      <c r="F195" s="6" t="s">
        <v>98</v>
      </c>
      <c r="G195" s="6">
        <v>3</v>
      </c>
      <c r="H195" s="6">
        <v>13</v>
      </c>
      <c r="I195" s="6">
        <v>3</v>
      </c>
      <c r="J195" s="6">
        <v>13</v>
      </c>
      <c r="K195" s="6">
        <v>3</v>
      </c>
      <c r="L195" s="6">
        <v>13</v>
      </c>
      <c r="M195" s="6" t="s">
        <v>111</v>
      </c>
      <c r="N195" s="6" t="s">
        <v>22</v>
      </c>
      <c r="O195" s="6">
        <v>0</v>
      </c>
    </row>
    <row r="196" spans="1:15" x14ac:dyDescent="0.25">
      <c r="A196" s="6" t="s">
        <v>0</v>
      </c>
      <c r="B196" s="6" t="s">
        <v>4</v>
      </c>
      <c r="C196" s="6" t="s">
        <v>153</v>
      </c>
      <c r="D196" s="6" t="s">
        <v>154</v>
      </c>
      <c r="E196" s="6" t="s">
        <v>97</v>
      </c>
      <c r="F196" s="6" t="s">
        <v>98</v>
      </c>
      <c r="G196" s="6">
        <v>35</v>
      </c>
      <c r="H196" s="6">
        <v>175</v>
      </c>
      <c r="I196" s="6">
        <v>32</v>
      </c>
      <c r="J196" s="6">
        <v>173</v>
      </c>
      <c r="K196" s="6">
        <v>43</v>
      </c>
      <c r="L196" s="6">
        <v>212</v>
      </c>
      <c r="M196" s="6" t="s">
        <v>111</v>
      </c>
      <c r="N196" s="6" t="s">
        <v>22</v>
      </c>
      <c r="O196" s="6">
        <v>1</v>
      </c>
    </row>
    <row r="197" spans="1:15" x14ac:dyDescent="0.25">
      <c r="A197" s="6" t="s">
        <v>0</v>
      </c>
      <c r="B197" s="6" t="s">
        <v>7</v>
      </c>
      <c r="C197" s="6" t="s">
        <v>735</v>
      </c>
      <c r="D197" s="6" t="s">
        <v>736</v>
      </c>
      <c r="E197" s="6" t="s">
        <v>97</v>
      </c>
      <c r="F197" s="6" t="s">
        <v>98</v>
      </c>
      <c r="G197" s="6">
        <v>14</v>
      </c>
      <c r="H197" s="6">
        <v>74</v>
      </c>
      <c r="I197" s="6">
        <v>14</v>
      </c>
      <c r="J197" s="6">
        <v>68</v>
      </c>
      <c r="K197" s="6">
        <v>14</v>
      </c>
      <c r="L197" s="6">
        <v>68</v>
      </c>
      <c r="M197" s="6" t="s">
        <v>111</v>
      </c>
      <c r="N197" s="6" t="s">
        <v>21</v>
      </c>
      <c r="O197" s="6">
        <v>0</v>
      </c>
    </row>
    <row r="198" spans="1:15" x14ac:dyDescent="0.25">
      <c r="A198" s="6" t="s">
        <v>0</v>
      </c>
      <c r="B198" s="6" t="s">
        <v>8</v>
      </c>
      <c r="C198" s="6" t="s">
        <v>750</v>
      </c>
      <c r="D198" s="6" t="s">
        <v>751</v>
      </c>
      <c r="E198" s="6" t="s">
        <v>97</v>
      </c>
      <c r="F198" s="6" t="s">
        <v>98</v>
      </c>
      <c r="G198" s="6">
        <v>3</v>
      </c>
      <c r="H198" s="6">
        <v>13</v>
      </c>
      <c r="I198" s="6">
        <v>3</v>
      </c>
      <c r="J198" s="6">
        <v>13</v>
      </c>
      <c r="K198" s="6">
        <v>3</v>
      </c>
      <c r="L198" s="6">
        <v>13</v>
      </c>
      <c r="M198" s="6" t="s">
        <v>111</v>
      </c>
      <c r="N198" s="6" t="s">
        <v>23</v>
      </c>
      <c r="O198" s="6">
        <v>0</v>
      </c>
    </row>
    <row r="199" spans="1:15" x14ac:dyDescent="0.25">
      <c r="A199" s="6" t="s">
        <v>0</v>
      </c>
      <c r="B199" s="6" t="s">
        <v>4</v>
      </c>
      <c r="C199" s="6" t="s">
        <v>101</v>
      </c>
      <c r="D199" s="6" t="s">
        <v>102</v>
      </c>
      <c r="E199" s="6" t="s">
        <v>97</v>
      </c>
      <c r="F199" s="6" t="s">
        <v>98</v>
      </c>
      <c r="G199" s="6">
        <v>56</v>
      </c>
      <c r="H199" s="6">
        <v>230</v>
      </c>
      <c r="I199" s="6">
        <v>54</v>
      </c>
      <c r="J199" s="6">
        <v>221</v>
      </c>
      <c r="K199" s="6">
        <v>57</v>
      </c>
      <c r="L199" s="6">
        <v>232</v>
      </c>
      <c r="M199" s="6" t="s">
        <v>111</v>
      </c>
      <c r="N199" s="6" t="s">
        <v>23</v>
      </c>
      <c r="O199" s="6">
        <v>0</v>
      </c>
    </row>
    <row r="200" spans="1:15" x14ac:dyDescent="0.25">
      <c r="A200" s="6" t="s">
        <v>0</v>
      </c>
      <c r="B200" s="6" t="s">
        <v>9</v>
      </c>
      <c r="C200" s="6" t="s">
        <v>1077</v>
      </c>
      <c r="D200" s="6" t="s">
        <v>223</v>
      </c>
      <c r="E200" s="6" t="s">
        <v>97</v>
      </c>
      <c r="F200" s="6" t="s">
        <v>125</v>
      </c>
      <c r="G200" s="6">
        <v>486</v>
      </c>
      <c r="H200" s="6">
        <v>2371</v>
      </c>
      <c r="I200" s="6">
        <v>488</v>
      </c>
      <c r="J200" s="6">
        <v>2325</v>
      </c>
      <c r="K200" s="6">
        <v>488</v>
      </c>
      <c r="L200" s="6">
        <v>2325</v>
      </c>
      <c r="M200" s="6" t="s">
        <v>111</v>
      </c>
      <c r="N200" s="6" t="s">
        <v>22</v>
      </c>
      <c r="O200" s="6">
        <v>9</v>
      </c>
    </row>
    <row r="201" spans="1:15" x14ac:dyDescent="0.25">
      <c r="A201" s="6" t="s">
        <v>0</v>
      </c>
      <c r="B201" s="6" t="s">
        <v>11</v>
      </c>
      <c r="C201" s="6" t="s">
        <v>187</v>
      </c>
      <c r="D201" s="6" t="s">
        <v>188</v>
      </c>
      <c r="E201" s="6" t="s">
        <v>97</v>
      </c>
      <c r="F201" s="6" t="s">
        <v>132</v>
      </c>
      <c r="G201" s="6">
        <v>18</v>
      </c>
      <c r="H201" s="6">
        <v>78</v>
      </c>
      <c r="I201" s="6">
        <v>18</v>
      </c>
      <c r="J201" s="6">
        <v>79</v>
      </c>
      <c r="K201" s="6">
        <v>18</v>
      </c>
      <c r="L201" s="6">
        <v>77</v>
      </c>
      <c r="M201" s="6" t="s">
        <v>111</v>
      </c>
      <c r="N201" s="6" t="s">
        <v>22</v>
      </c>
      <c r="O201" s="6">
        <v>0</v>
      </c>
    </row>
    <row r="202" spans="1:15" x14ac:dyDescent="0.25">
      <c r="A202" s="6" t="s">
        <v>0</v>
      </c>
      <c r="B202" s="6" t="s">
        <v>11</v>
      </c>
      <c r="C202" s="6" t="s">
        <v>191</v>
      </c>
      <c r="D202" s="6" t="s">
        <v>192</v>
      </c>
      <c r="E202" s="6" t="s">
        <v>97</v>
      </c>
      <c r="F202" s="6" t="s">
        <v>98</v>
      </c>
      <c r="G202" s="6">
        <v>14</v>
      </c>
      <c r="H202" s="6">
        <v>44</v>
      </c>
      <c r="I202" s="6">
        <v>14</v>
      </c>
      <c r="J202" s="6">
        <v>44</v>
      </c>
      <c r="K202" s="6">
        <v>14</v>
      </c>
      <c r="L202" s="6">
        <v>44</v>
      </c>
      <c r="M202" s="6" t="s">
        <v>111</v>
      </c>
      <c r="N202" s="6" t="s">
        <v>21</v>
      </c>
      <c r="O202" s="6">
        <v>1</v>
      </c>
    </row>
    <row r="203" spans="1:15" x14ac:dyDescent="0.25">
      <c r="A203" s="6" t="s">
        <v>0</v>
      </c>
      <c r="B203" s="6" t="s">
        <v>5</v>
      </c>
      <c r="C203" s="6" t="s">
        <v>257</v>
      </c>
      <c r="D203" s="6" t="s">
        <v>258</v>
      </c>
      <c r="E203" s="6" t="s">
        <v>97</v>
      </c>
      <c r="F203" s="6" t="s">
        <v>98</v>
      </c>
      <c r="G203" s="6">
        <v>128</v>
      </c>
      <c r="H203" s="6">
        <v>725</v>
      </c>
      <c r="I203" s="6">
        <v>100</v>
      </c>
      <c r="J203" s="6">
        <v>608</v>
      </c>
      <c r="K203" s="6">
        <v>128</v>
      </c>
      <c r="L203" s="6">
        <v>746</v>
      </c>
      <c r="M203" s="6" t="s">
        <v>111</v>
      </c>
      <c r="N203" s="6" t="s">
        <v>23</v>
      </c>
      <c r="O203" s="6">
        <v>11</v>
      </c>
    </row>
    <row r="204" spans="1:15" x14ac:dyDescent="0.25">
      <c r="A204" s="6" t="s">
        <v>0</v>
      </c>
      <c r="B204" s="6" t="s">
        <v>4</v>
      </c>
      <c r="C204" s="6" t="s">
        <v>104</v>
      </c>
      <c r="D204" s="6" t="s">
        <v>105</v>
      </c>
      <c r="E204" s="6" t="s">
        <v>97</v>
      </c>
      <c r="F204" s="6" t="s">
        <v>98</v>
      </c>
      <c r="G204" s="6">
        <v>32</v>
      </c>
      <c r="H204" s="6">
        <v>146</v>
      </c>
      <c r="I204" s="6">
        <v>28</v>
      </c>
      <c r="J204" s="6">
        <v>131</v>
      </c>
      <c r="K204" s="6">
        <v>32</v>
      </c>
      <c r="L204" s="6">
        <v>148</v>
      </c>
      <c r="M204" s="6" t="s">
        <v>111</v>
      </c>
      <c r="N204" s="6" t="s">
        <v>21</v>
      </c>
      <c r="O204" s="6">
        <v>0</v>
      </c>
    </row>
    <row r="205" spans="1:15" x14ac:dyDescent="0.25">
      <c r="A205" s="6" t="s">
        <v>0</v>
      </c>
      <c r="B205" s="6" t="s">
        <v>4</v>
      </c>
      <c r="C205" s="6" t="s">
        <v>153</v>
      </c>
      <c r="D205" s="6" t="s">
        <v>154</v>
      </c>
      <c r="E205" s="6" t="s">
        <v>97</v>
      </c>
      <c r="F205" s="6" t="s">
        <v>98</v>
      </c>
      <c r="G205" s="6">
        <v>35</v>
      </c>
      <c r="H205" s="6">
        <v>175</v>
      </c>
      <c r="I205" s="6">
        <v>32</v>
      </c>
      <c r="J205" s="6">
        <v>173</v>
      </c>
      <c r="K205" s="6">
        <v>43</v>
      </c>
      <c r="L205" s="6">
        <v>212</v>
      </c>
      <c r="M205" s="6" t="s">
        <v>111</v>
      </c>
      <c r="N205" s="6" t="s">
        <v>21</v>
      </c>
      <c r="O205" s="6">
        <v>3</v>
      </c>
    </row>
    <row r="206" spans="1:15" x14ac:dyDescent="0.25">
      <c r="A206" s="6" t="s">
        <v>0</v>
      </c>
      <c r="B206" s="6" t="s">
        <v>7</v>
      </c>
      <c r="C206" s="6" t="s">
        <v>109</v>
      </c>
      <c r="D206" s="6" t="s">
        <v>110</v>
      </c>
      <c r="E206" s="6" t="s">
        <v>97</v>
      </c>
      <c r="F206" s="6" t="s">
        <v>98</v>
      </c>
      <c r="G206" s="6">
        <v>44</v>
      </c>
      <c r="H206" s="6">
        <v>235</v>
      </c>
      <c r="I206" s="6">
        <v>36</v>
      </c>
      <c r="J206" s="6">
        <v>194</v>
      </c>
      <c r="K206" s="6">
        <v>43</v>
      </c>
      <c r="L206" s="6">
        <v>242</v>
      </c>
      <c r="M206" s="6" t="s">
        <v>111</v>
      </c>
      <c r="N206" s="6" t="s">
        <v>23</v>
      </c>
      <c r="O206" s="6">
        <v>2</v>
      </c>
    </row>
    <row r="207" spans="1:15" x14ac:dyDescent="0.25">
      <c r="A207" s="6" t="s">
        <v>0</v>
      </c>
      <c r="B207" s="6" t="s">
        <v>9</v>
      </c>
      <c r="C207" s="6" t="s">
        <v>212</v>
      </c>
      <c r="D207" s="6" t="s">
        <v>213</v>
      </c>
      <c r="E207" s="6" t="s">
        <v>209</v>
      </c>
      <c r="F207" s="6" t="s">
        <v>125</v>
      </c>
      <c r="G207" s="6">
        <v>174</v>
      </c>
      <c r="H207" s="6">
        <v>1185</v>
      </c>
      <c r="I207" s="6">
        <v>463</v>
      </c>
      <c r="J207" s="6">
        <v>2123</v>
      </c>
      <c r="K207" s="6">
        <v>463</v>
      </c>
      <c r="L207" s="6">
        <v>2114</v>
      </c>
      <c r="M207" s="6" t="s">
        <v>111</v>
      </c>
      <c r="N207" s="6" t="s">
        <v>22</v>
      </c>
      <c r="O207" s="6">
        <v>60</v>
      </c>
    </row>
    <row r="208" spans="1:15" x14ac:dyDescent="0.25">
      <c r="A208" s="6" t="s">
        <v>0</v>
      </c>
      <c r="B208" s="6" t="s">
        <v>9</v>
      </c>
      <c r="C208" s="6" t="s">
        <v>1077</v>
      </c>
      <c r="D208" s="6" t="s">
        <v>223</v>
      </c>
      <c r="E208" s="6" t="s">
        <v>97</v>
      </c>
      <c r="F208" s="6" t="s">
        <v>125</v>
      </c>
      <c r="G208" s="6">
        <v>486</v>
      </c>
      <c r="H208" s="6">
        <v>2371</v>
      </c>
      <c r="I208" s="6">
        <v>488</v>
      </c>
      <c r="J208" s="6">
        <v>2325</v>
      </c>
      <c r="K208" s="6">
        <v>488</v>
      </c>
      <c r="L208" s="6">
        <v>2325</v>
      </c>
      <c r="M208" s="6" t="s">
        <v>111</v>
      </c>
      <c r="N208" s="6" t="s">
        <v>23</v>
      </c>
      <c r="O208" s="6">
        <v>16</v>
      </c>
    </row>
    <row r="209" spans="1:15" x14ac:dyDescent="0.25">
      <c r="A209" s="6" t="s">
        <v>0</v>
      </c>
      <c r="B209" s="6" t="s">
        <v>9</v>
      </c>
      <c r="C209" s="6" t="s">
        <v>212</v>
      </c>
      <c r="D209" s="6" t="s">
        <v>213</v>
      </c>
      <c r="E209" s="6" t="s">
        <v>209</v>
      </c>
      <c r="F209" s="6" t="s">
        <v>125</v>
      </c>
      <c r="G209" s="6">
        <v>174</v>
      </c>
      <c r="H209" s="6">
        <v>1185</v>
      </c>
      <c r="I209" s="6">
        <v>463</v>
      </c>
      <c r="J209" s="6">
        <v>2123</v>
      </c>
      <c r="K209" s="6">
        <v>463</v>
      </c>
      <c r="L209" s="6">
        <v>2114</v>
      </c>
      <c r="M209" s="6" t="s">
        <v>111</v>
      </c>
      <c r="N209" s="6" t="s">
        <v>23</v>
      </c>
      <c r="O209" s="6">
        <v>130</v>
      </c>
    </row>
    <row r="210" spans="1:15" x14ac:dyDescent="0.25">
      <c r="A210" s="6" t="s">
        <v>0</v>
      </c>
      <c r="B210" s="6" t="s">
        <v>7</v>
      </c>
      <c r="C210" s="6" t="s">
        <v>177</v>
      </c>
      <c r="D210" s="6" t="s">
        <v>178</v>
      </c>
      <c r="E210" s="6" t="s">
        <v>97</v>
      </c>
      <c r="F210" s="6" t="s">
        <v>125</v>
      </c>
      <c r="G210" s="6">
        <v>23</v>
      </c>
      <c r="H210" s="6">
        <v>124</v>
      </c>
      <c r="I210" s="6">
        <v>20</v>
      </c>
      <c r="J210" s="6">
        <v>110</v>
      </c>
      <c r="K210" s="6">
        <v>20</v>
      </c>
      <c r="L210" s="6">
        <v>110</v>
      </c>
      <c r="M210" s="6" t="s">
        <v>111</v>
      </c>
      <c r="N210" s="6" t="s">
        <v>22</v>
      </c>
      <c r="O210" s="6">
        <v>2</v>
      </c>
    </row>
    <row r="211" spans="1:15" x14ac:dyDescent="0.25">
      <c r="A211" s="6" t="s">
        <v>0</v>
      </c>
      <c r="B211" s="6" t="s">
        <v>7</v>
      </c>
      <c r="C211" s="6" t="s">
        <v>177</v>
      </c>
      <c r="D211" s="6" t="s">
        <v>178</v>
      </c>
      <c r="E211" s="6" t="s">
        <v>97</v>
      </c>
      <c r="F211" s="6" t="s">
        <v>125</v>
      </c>
      <c r="G211" s="6">
        <v>23</v>
      </c>
      <c r="H211" s="6">
        <v>124</v>
      </c>
      <c r="I211" s="6">
        <v>20</v>
      </c>
      <c r="J211" s="6">
        <v>110</v>
      </c>
      <c r="K211" s="6">
        <v>20</v>
      </c>
      <c r="L211" s="6">
        <v>110</v>
      </c>
      <c r="M211" s="6" t="s">
        <v>111</v>
      </c>
      <c r="N211" s="6" t="s">
        <v>23</v>
      </c>
      <c r="O211" s="6">
        <v>3</v>
      </c>
    </row>
    <row r="212" spans="1:15" x14ac:dyDescent="0.25">
      <c r="A212" s="6" t="s">
        <v>0</v>
      </c>
      <c r="B212" s="6" t="s">
        <v>5</v>
      </c>
      <c r="C212" s="6" t="s">
        <v>267</v>
      </c>
      <c r="D212" s="6" t="s">
        <v>268</v>
      </c>
      <c r="E212" s="6" t="s">
        <v>97</v>
      </c>
      <c r="F212" s="6" t="s">
        <v>125</v>
      </c>
      <c r="G212" s="6">
        <v>110</v>
      </c>
      <c r="H212" s="6">
        <v>509</v>
      </c>
      <c r="I212" s="6">
        <v>80</v>
      </c>
      <c r="J212" s="6">
        <v>324</v>
      </c>
      <c r="K212" s="6">
        <v>110</v>
      </c>
      <c r="L212" s="6">
        <v>506</v>
      </c>
      <c r="M212" s="6" t="s">
        <v>111</v>
      </c>
      <c r="N212" s="6" t="s">
        <v>22</v>
      </c>
      <c r="O212" s="6">
        <v>1</v>
      </c>
    </row>
    <row r="213" spans="1:15" x14ac:dyDescent="0.25">
      <c r="A213" s="6" t="s">
        <v>0</v>
      </c>
      <c r="B213" s="6" t="s">
        <v>9</v>
      </c>
      <c r="C213" s="6" t="s">
        <v>1077</v>
      </c>
      <c r="D213" s="6" t="s">
        <v>223</v>
      </c>
      <c r="E213" s="6" t="s">
        <v>97</v>
      </c>
      <c r="F213" s="6" t="s">
        <v>125</v>
      </c>
      <c r="G213" s="6">
        <v>486</v>
      </c>
      <c r="H213" s="6">
        <v>2371</v>
      </c>
      <c r="I213" s="6">
        <v>488</v>
      </c>
      <c r="J213" s="6">
        <v>2325</v>
      </c>
      <c r="K213" s="6">
        <v>488</v>
      </c>
      <c r="L213" s="6">
        <v>2325</v>
      </c>
      <c r="M213" s="6" t="s">
        <v>111</v>
      </c>
      <c r="N213" s="6" t="s">
        <v>21</v>
      </c>
      <c r="O213" s="6">
        <v>7</v>
      </c>
    </row>
    <row r="214" spans="1:15" x14ac:dyDescent="0.25">
      <c r="A214" s="6" t="s">
        <v>0</v>
      </c>
      <c r="B214" s="6" t="s">
        <v>11</v>
      </c>
      <c r="C214" s="6" t="s">
        <v>191</v>
      </c>
      <c r="D214" s="6" t="s">
        <v>192</v>
      </c>
      <c r="E214" s="6" t="s">
        <v>97</v>
      </c>
      <c r="F214" s="6" t="s">
        <v>98</v>
      </c>
      <c r="G214" s="6">
        <v>14</v>
      </c>
      <c r="H214" s="6">
        <v>44</v>
      </c>
      <c r="I214" s="6">
        <v>14</v>
      </c>
      <c r="J214" s="6">
        <v>44</v>
      </c>
      <c r="K214" s="6">
        <v>14</v>
      </c>
      <c r="L214" s="6">
        <v>44</v>
      </c>
      <c r="M214" s="6" t="s">
        <v>111</v>
      </c>
      <c r="N214" s="6" t="s">
        <v>23</v>
      </c>
      <c r="O214" s="6">
        <v>1</v>
      </c>
    </row>
    <row r="215" spans="1:15" x14ac:dyDescent="0.25">
      <c r="A215" s="6" t="s">
        <v>0</v>
      </c>
      <c r="B215" s="6" t="s">
        <v>4</v>
      </c>
      <c r="C215" s="6" t="s">
        <v>153</v>
      </c>
      <c r="D215" s="6" t="s">
        <v>154</v>
      </c>
      <c r="E215" s="6" t="s">
        <v>97</v>
      </c>
      <c r="F215" s="6" t="s">
        <v>98</v>
      </c>
      <c r="G215" s="6">
        <v>35</v>
      </c>
      <c r="H215" s="6">
        <v>175</v>
      </c>
      <c r="I215" s="6">
        <v>32</v>
      </c>
      <c r="J215" s="6">
        <v>173</v>
      </c>
      <c r="K215" s="6">
        <v>43</v>
      </c>
      <c r="L215" s="6">
        <v>212</v>
      </c>
      <c r="M215" s="6" t="s">
        <v>111</v>
      </c>
      <c r="N215" s="6" t="s">
        <v>23</v>
      </c>
      <c r="O215" s="6">
        <v>4</v>
      </c>
    </row>
    <row r="216" spans="1:15" x14ac:dyDescent="0.25">
      <c r="A216" s="6" t="s">
        <v>0</v>
      </c>
      <c r="B216" s="6" t="s">
        <v>4</v>
      </c>
      <c r="C216" s="6" t="s">
        <v>101</v>
      </c>
      <c r="D216" s="6" t="s">
        <v>102</v>
      </c>
      <c r="E216" s="6" t="s">
        <v>97</v>
      </c>
      <c r="F216" s="6" t="s">
        <v>98</v>
      </c>
      <c r="G216" s="6">
        <v>56</v>
      </c>
      <c r="H216" s="6">
        <v>230</v>
      </c>
      <c r="I216" s="6">
        <v>54</v>
      </c>
      <c r="J216" s="6">
        <v>221</v>
      </c>
      <c r="K216" s="6">
        <v>57</v>
      </c>
      <c r="L216" s="6">
        <v>232</v>
      </c>
      <c r="M216" s="6" t="s">
        <v>111</v>
      </c>
      <c r="N216" s="6" t="s">
        <v>22</v>
      </c>
      <c r="O216" s="6">
        <v>0</v>
      </c>
    </row>
    <row r="217" spans="1:15" x14ac:dyDescent="0.25">
      <c r="A217" s="6" t="s">
        <v>0</v>
      </c>
      <c r="B217" s="6" t="s">
        <v>11</v>
      </c>
      <c r="C217" s="6" t="s">
        <v>189</v>
      </c>
      <c r="D217" s="6" t="s">
        <v>190</v>
      </c>
      <c r="E217" s="6" t="s">
        <v>97</v>
      </c>
      <c r="F217" s="6" t="s">
        <v>132</v>
      </c>
      <c r="G217" s="6">
        <v>12</v>
      </c>
      <c r="H217" s="6">
        <v>47</v>
      </c>
      <c r="I217" s="6">
        <v>15</v>
      </c>
      <c r="J217" s="6">
        <v>69</v>
      </c>
      <c r="K217" s="6">
        <v>15</v>
      </c>
      <c r="L217" s="6">
        <v>69</v>
      </c>
      <c r="M217" s="6" t="s">
        <v>111</v>
      </c>
      <c r="N217" s="6" t="s">
        <v>23</v>
      </c>
      <c r="O217" s="6">
        <v>2</v>
      </c>
    </row>
    <row r="218" spans="1:15" x14ac:dyDescent="0.25">
      <c r="A218" s="6" t="s">
        <v>0</v>
      </c>
      <c r="B218" s="6" t="s">
        <v>5</v>
      </c>
      <c r="C218" s="6" t="s">
        <v>846</v>
      </c>
      <c r="D218" s="6" t="s">
        <v>847</v>
      </c>
      <c r="E218" s="6" t="s">
        <v>97</v>
      </c>
      <c r="F218" s="6" t="s">
        <v>132</v>
      </c>
      <c r="G218" s="6">
        <v>243</v>
      </c>
      <c r="H218" s="6">
        <v>1307</v>
      </c>
      <c r="I218" s="6">
        <v>227</v>
      </c>
      <c r="J218" s="6">
        <v>1227</v>
      </c>
      <c r="K218" s="6">
        <v>227</v>
      </c>
      <c r="L218" s="6">
        <v>1227</v>
      </c>
      <c r="M218" s="6" t="s">
        <v>111</v>
      </c>
      <c r="N218" s="6" t="s">
        <v>23</v>
      </c>
      <c r="O218" s="6">
        <v>12</v>
      </c>
    </row>
    <row r="219" spans="1:15" x14ac:dyDescent="0.25">
      <c r="A219" s="6" t="s">
        <v>0</v>
      </c>
      <c r="B219" s="6" t="s">
        <v>4</v>
      </c>
      <c r="C219" s="6" t="s">
        <v>95</v>
      </c>
      <c r="D219" s="6" t="s">
        <v>96</v>
      </c>
      <c r="E219" s="6" t="s">
        <v>97</v>
      </c>
      <c r="F219" s="6" t="s">
        <v>98</v>
      </c>
      <c r="G219" s="6">
        <v>69</v>
      </c>
      <c r="H219" s="6">
        <v>349</v>
      </c>
      <c r="I219" s="6">
        <v>43</v>
      </c>
      <c r="J219" s="6">
        <v>361</v>
      </c>
      <c r="K219" s="6">
        <v>43</v>
      </c>
      <c r="L219" s="6">
        <v>361</v>
      </c>
      <c r="M219" s="6" t="s">
        <v>111</v>
      </c>
      <c r="N219" s="6" t="s">
        <v>22</v>
      </c>
      <c r="O219" s="6">
        <v>3</v>
      </c>
    </row>
    <row r="220" spans="1:15" x14ac:dyDescent="0.25">
      <c r="A220" s="6" t="s">
        <v>0</v>
      </c>
      <c r="B220" s="6" t="s">
        <v>4</v>
      </c>
      <c r="C220" s="6" t="s">
        <v>155</v>
      </c>
      <c r="D220" s="6" t="s">
        <v>156</v>
      </c>
      <c r="E220" s="6" t="s">
        <v>97</v>
      </c>
      <c r="F220" s="6" t="s">
        <v>98</v>
      </c>
      <c r="G220" s="6">
        <v>97</v>
      </c>
      <c r="H220" s="6">
        <v>382</v>
      </c>
      <c r="I220" s="6">
        <v>95</v>
      </c>
      <c r="J220" s="6">
        <v>386</v>
      </c>
      <c r="K220" s="6">
        <v>95</v>
      </c>
      <c r="L220" s="6">
        <v>386</v>
      </c>
      <c r="M220" s="6" t="s">
        <v>111</v>
      </c>
      <c r="N220" s="6" t="s">
        <v>23</v>
      </c>
      <c r="O220" s="6">
        <v>5</v>
      </c>
    </row>
    <row r="221" spans="1:15" x14ac:dyDescent="0.25">
      <c r="A221" s="6" t="s">
        <v>0</v>
      </c>
      <c r="B221" s="6" t="s">
        <v>7</v>
      </c>
      <c r="C221" s="6" t="s">
        <v>109</v>
      </c>
      <c r="D221" s="6" t="s">
        <v>110</v>
      </c>
      <c r="E221" s="6" t="s">
        <v>97</v>
      </c>
      <c r="F221" s="6" t="s">
        <v>98</v>
      </c>
      <c r="G221" s="6">
        <v>44</v>
      </c>
      <c r="H221" s="6">
        <v>235</v>
      </c>
      <c r="I221" s="6">
        <v>36</v>
      </c>
      <c r="J221" s="6">
        <v>194</v>
      </c>
      <c r="K221" s="6">
        <v>43</v>
      </c>
      <c r="L221" s="6">
        <v>242</v>
      </c>
      <c r="M221" s="6" t="s">
        <v>111</v>
      </c>
      <c r="N221" s="6" t="s">
        <v>21</v>
      </c>
      <c r="O221" s="6">
        <v>0</v>
      </c>
    </row>
    <row r="222" spans="1:15" x14ac:dyDescent="0.25">
      <c r="A222" s="6" t="s">
        <v>0</v>
      </c>
      <c r="B222" s="6" t="s">
        <v>9</v>
      </c>
      <c r="C222" s="6" t="s">
        <v>207</v>
      </c>
      <c r="D222" s="6" t="s">
        <v>208</v>
      </c>
      <c r="E222" s="6" t="s">
        <v>209</v>
      </c>
      <c r="F222" s="6" t="s">
        <v>125</v>
      </c>
      <c r="G222" s="6">
        <v>541</v>
      </c>
      <c r="H222" s="6">
        <v>2607</v>
      </c>
      <c r="I222" s="6">
        <v>545</v>
      </c>
      <c r="J222" s="6">
        <v>2544</v>
      </c>
      <c r="K222" s="6">
        <v>545</v>
      </c>
      <c r="L222" s="6">
        <v>2545</v>
      </c>
      <c r="M222" s="6" t="s">
        <v>111</v>
      </c>
      <c r="N222" s="6" t="s">
        <v>22</v>
      </c>
      <c r="O222" s="6">
        <v>31</v>
      </c>
    </row>
    <row r="223" spans="1:15" x14ac:dyDescent="0.25">
      <c r="A223" s="6" t="s">
        <v>0</v>
      </c>
      <c r="B223" s="6" t="s">
        <v>8</v>
      </c>
      <c r="C223" s="6" t="s">
        <v>750</v>
      </c>
      <c r="D223" s="6" t="s">
        <v>751</v>
      </c>
      <c r="E223" s="6" t="s">
        <v>97</v>
      </c>
      <c r="F223" s="6" t="s">
        <v>98</v>
      </c>
      <c r="G223" s="6">
        <v>3</v>
      </c>
      <c r="H223" s="6">
        <v>13</v>
      </c>
      <c r="I223" s="6">
        <v>3</v>
      </c>
      <c r="J223" s="6">
        <v>13</v>
      </c>
      <c r="K223" s="6">
        <v>3</v>
      </c>
      <c r="L223" s="6">
        <v>13</v>
      </c>
      <c r="M223" s="6" t="s">
        <v>111</v>
      </c>
      <c r="N223" s="6" t="s">
        <v>21</v>
      </c>
      <c r="O223" s="6">
        <v>0</v>
      </c>
    </row>
    <row r="224" spans="1:15" x14ac:dyDescent="0.25">
      <c r="A224" s="6" t="s">
        <v>0</v>
      </c>
      <c r="B224" s="6" t="s">
        <v>5</v>
      </c>
      <c r="C224" s="6" t="s">
        <v>269</v>
      </c>
      <c r="D224" s="6" t="s">
        <v>270</v>
      </c>
      <c r="E224" s="6" t="s">
        <v>97</v>
      </c>
      <c r="F224" s="6" t="s">
        <v>98</v>
      </c>
      <c r="G224" s="6">
        <v>31</v>
      </c>
      <c r="H224" s="6">
        <v>170</v>
      </c>
      <c r="I224" s="6">
        <v>25</v>
      </c>
      <c r="J224" s="6">
        <v>125</v>
      </c>
      <c r="K224" s="6">
        <v>31</v>
      </c>
      <c r="L224" s="6">
        <v>170</v>
      </c>
      <c r="M224" s="6" t="s">
        <v>111</v>
      </c>
      <c r="N224" s="6" t="s">
        <v>23</v>
      </c>
      <c r="O224" s="6">
        <v>1</v>
      </c>
    </row>
    <row r="225" spans="1:15" x14ac:dyDescent="0.25">
      <c r="A225" s="6" t="s">
        <v>0</v>
      </c>
      <c r="B225" s="6" t="s">
        <v>7</v>
      </c>
      <c r="C225" s="6" t="s">
        <v>735</v>
      </c>
      <c r="D225" s="6" t="s">
        <v>736</v>
      </c>
      <c r="E225" s="6" t="s">
        <v>97</v>
      </c>
      <c r="F225" s="6" t="s">
        <v>98</v>
      </c>
      <c r="G225" s="6">
        <v>14</v>
      </c>
      <c r="H225" s="6">
        <v>74</v>
      </c>
      <c r="I225" s="6">
        <v>14</v>
      </c>
      <c r="J225" s="6">
        <v>68</v>
      </c>
      <c r="K225" s="6">
        <v>14</v>
      </c>
      <c r="L225" s="6">
        <v>68</v>
      </c>
      <c r="M225" s="6" t="s">
        <v>111</v>
      </c>
      <c r="N225" s="6" t="s">
        <v>23</v>
      </c>
      <c r="O225" s="6">
        <v>0</v>
      </c>
    </row>
    <row r="226" spans="1:15" x14ac:dyDescent="0.25">
      <c r="A226" s="6" t="s">
        <v>0</v>
      </c>
      <c r="B226" s="6" t="s">
        <v>4</v>
      </c>
      <c r="C226" s="6" t="s">
        <v>104</v>
      </c>
      <c r="D226" s="6" t="s">
        <v>105</v>
      </c>
      <c r="E226" s="6" t="s">
        <v>97</v>
      </c>
      <c r="F226" s="6" t="s">
        <v>98</v>
      </c>
      <c r="G226" s="6">
        <v>32</v>
      </c>
      <c r="H226" s="6">
        <v>146</v>
      </c>
      <c r="I226" s="6">
        <v>28</v>
      </c>
      <c r="J226" s="6">
        <v>131</v>
      </c>
      <c r="K226" s="6">
        <v>32</v>
      </c>
      <c r="L226" s="6">
        <v>148</v>
      </c>
      <c r="M226" s="6" t="s">
        <v>111</v>
      </c>
      <c r="N226" s="6" t="s">
        <v>23</v>
      </c>
      <c r="O226" s="6">
        <v>0</v>
      </c>
    </row>
    <row r="227" spans="1:15" x14ac:dyDescent="0.25">
      <c r="A227" s="6" t="s">
        <v>0</v>
      </c>
      <c r="B227" s="6" t="s">
        <v>5</v>
      </c>
      <c r="C227" s="6" t="s">
        <v>846</v>
      </c>
      <c r="D227" s="6" t="s">
        <v>847</v>
      </c>
      <c r="E227" s="6" t="s">
        <v>97</v>
      </c>
      <c r="F227" s="6" t="s">
        <v>132</v>
      </c>
      <c r="G227" s="6">
        <v>243</v>
      </c>
      <c r="H227" s="6">
        <v>1307</v>
      </c>
      <c r="I227" s="6">
        <v>227</v>
      </c>
      <c r="J227" s="6">
        <v>1227</v>
      </c>
      <c r="K227" s="6">
        <v>227</v>
      </c>
      <c r="L227" s="6">
        <v>1227</v>
      </c>
      <c r="M227" s="6" t="s">
        <v>111</v>
      </c>
      <c r="N227" s="6" t="s">
        <v>21</v>
      </c>
      <c r="O227" s="6">
        <v>6</v>
      </c>
    </row>
    <row r="228" spans="1:15" x14ac:dyDescent="0.25">
      <c r="A228" s="6" t="s">
        <v>0</v>
      </c>
      <c r="B228" s="6" t="s">
        <v>4</v>
      </c>
      <c r="C228" s="6" t="s">
        <v>106</v>
      </c>
      <c r="D228" s="6" t="s">
        <v>107</v>
      </c>
      <c r="E228" s="6" t="s">
        <v>97</v>
      </c>
      <c r="F228" s="6" t="s">
        <v>98</v>
      </c>
      <c r="G228" s="6">
        <v>7</v>
      </c>
      <c r="H228" s="6">
        <v>41</v>
      </c>
      <c r="I228" s="6">
        <v>10</v>
      </c>
      <c r="J228" s="6">
        <v>47</v>
      </c>
      <c r="K228" s="6">
        <v>12</v>
      </c>
      <c r="L228" s="6">
        <v>56</v>
      </c>
      <c r="M228" s="6" t="s">
        <v>111</v>
      </c>
      <c r="N228" s="6" t="s">
        <v>22</v>
      </c>
      <c r="O228" s="6">
        <v>1</v>
      </c>
    </row>
    <row r="229" spans="1:15" x14ac:dyDescent="0.25">
      <c r="A229" s="6" t="s">
        <v>0</v>
      </c>
      <c r="B229" s="6" t="s">
        <v>8</v>
      </c>
      <c r="C229" s="6" t="s">
        <v>224</v>
      </c>
      <c r="D229" s="6" t="s">
        <v>225</v>
      </c>
      <c r="E229" s="6" t="s">
        <v>209</v>
      </c>
      <c r="F229" s="6" t="s">
        <v>125</v>
      </c>
      <c r="G229" s="6">
        <v>412</v>
      </c>
      <c r="H229" s="6">
        <v>1700</v>
      </c>
      <c r="I229" s="6">
        <v>375</v>
      </c>
      <c r="J229" s="6">
        <v>1598</v>
      </c>
      <c r="K229" s="6">
        <v>375</v>
      </c>
      <c r="L229" s="6">
        <v>1598</v>
      </c>
      <c r="M229" s="6" t="s">
        <v>111</v>
      </c>
      <c r="N229" s="6" t="s">
        <v>23</v>
      </c>
      <c r="O229" s="6">
        <v>22</v>
      </c>
    </row>
    <row r="230" spans="1:15" x14ac:dyDescent="0.25">
      <c r="A230" s="6" t="s">
        <v>0</v>
      </c>
      <c r="B230" s="6" t="s">
        <v>11</v>
      </c>
      <c r="C230" s="6" t="s">
        <v>187</v>
      </c>
      <c r="D230" s="6" t="s">
        <v>188</v>
      </c>
      <c r="E230" s="6" t="s">
        <v>97</v>
      </c>
      <c r="F230" s="6" t="s">
        <v>132</v>
      </c>
      <c r="G230" s="6">
        <v>18</v>
      </c>
      <c r="H230" s="6">
        <v>78</v>
      </c>
      <c r="I230" s="6">
        <v>18</v>
      </c>
      <c r="J230" s="6">
        <v>79</v>
      </c>
      <c r="K230" s="6">
        <v>18</v>
      </c>
      <c r="L230" s="6">
        <v>77</v>
      </c>
      <c r="M230" s="6" t="s">
        <v>111</v>
      </c>
      <c r="N230" s="6" t="s">
        <v>23</v>
      </c>
      <c r="O230" s="6">
        <v>1</v>
      </c>
    </row>
    <row r="231" spans="1:15" x14ac:dyDescent="0.25">
      <c r="A231" s="6" t="s">
        <v>0</v>
      </c>
      <c r="B231" s="6" t="s">
        <v>9</v>
      </c>
      <c r="C231" s="6" t="s">
        <v>756</v>
      </c>
      <c r="D231" s="6" t="s">
        <v>757</v>
      </c>
      <c r="E231" s="6" t="s">
        <v>97</v>
      </c>
      <c r="F231" s="6" t="s">
        <v>125</v>
      </c>
      <c r="G231" s="6">
        <v>115</v>
      </c>
      <c r="H231" s="6">
        <v>532</v>
      </c>
      <c r="I231" s="6">
        <v>115</v>
      </c>
      <c r="J231" s="6">
        <v>537</v>
      </c>
      <c r="K231" s="6">
        <v>115</v>
      </c>
      <c r="L231" s="6">
        <v>537</v>
      </c>
      <c r="M231" s="6" t="s">
        <v>111</v>
      </c>
      <c r="N231" s="6" t="s">
        <v>22</v>
      </c>
      <c r="O231" s="6">
        <v>1</v>
      </c>
    </row>
    <row r="232" spans="1:15" x14ac:dyDescent="0.25">
      <c r="A232" s="6" t="s">
        <v>0</v>
      </c>
      <c r="B232" s="6" t="s">
        <v>5</v>
      </c>
      <c r="C232" s="6" t="s">
        <v>257</v>
      </c>
      <c r="D232" s="6" t="s">
        <v>258</v>
      </c>
      <c r="E232" s="6" t="s">
        <v>97</v>
      </c>
      <c r="F232" s="6" t="s">
        <v>98</v>
      </c>
      <c r="G232" s="6">
        <v>128</v>
      </c>
      <c r="H232" s="6">
        <v>725</v>
      </c>
      <c r="I232" s="6">
        <v>100</v>
      </c>
      <c r="J232" s="6">
        <v>608</v>
      </c>
      <c r="K232" s="6">
        <v>128</v>
      </c>
      <c r="L232" s="6">
        <v>746</v>
      </c>
      <c r="M232" s="6" t="s">
        <v>111</v>
      </c>
      <c r="N232" s="6" t="s">
        <v>22</v>
      </c>
      <c r="O232" s="6">
        <v>5</v>
      </c>
    </row>
    <row r="233" spans="1:15" x14ac:dyDescent="0.25">
      <c r="A233" s="6" t="s">
        <v>0</v>
      </c>
      <c r="B233" s="6" t="s">
        <v>8</v>
      </c>
      <c r="C233" s="6" t="s">
        <v>752</v>
      </c>
      <c r="D233" s="6" t="s">
        <v>753</v>
      </c>
      <c r="E233" s="6" t="s">
        <v>97</v>
      </c>
      <c r="F233" s="6" t="s">
        <v>98</v>
      </c>
      <c r="G233" s="6">
        <v>25</v>
      </c>
      <c r="H233" s="6">
        <v>92</v>
      </c>
      <c r="I233" s="6">
        <v>24</v>
      </c>
      <c r="J233" s="6">
        <v>89</v>
      </c>
      <c r="K233" s="6">
        <v>24</v>
      </c>
      <c r="L233" s="6">
        <v>89</v>
      </c>
      <c r="M233" s="6" t="s">
        <v>111</v>
      </c>
      <c r="N233" s="6" t="s">
        <v>22</v>
      </c>
      <c r="O233" s="6">
        <v>1</v>
      </c>
    </row>
    <row r="234" spans="1:15" x14ac:dyDescent="0.25">
      <c r="A234" s="6" t="s">
        <v>0</v>
      </c>
      <c r="B234" s="6" t="s">
        <v>11</v>
      </c>
      <c r="C234" s="6" t="s">
        <v>191</v>
      </c>
      <c r="D234" s="6" t="s">
        <v>192</v>
      </c>
      <c r="E234" s="6" t="s">
        <v>97</v>
      </c>
      <c r="F234" s="6" t="s">
        <v>98</v>
      </c>
      <c r="G234" s="6">
        <v>14</v>
      </c>
      <c r="H234" s="6">
        <v>44</v>
      </c>
      <c r="I234" s="6">
        <v>14</v>
      </c>
      <c r="J234" s="6">
        <v>44</v>
      </c>
      <c r="K234" s="6">
        <v>14</v>
      </c>
      <c r="L234" s="6">
        <v>44</v>
      </c>
      <c r="M234" s="6" t="s">
        <v>111</v>
      </c>
      <c r="N234" s="6" t="s">
        <v>22</v>
      </c>
      <c r="O234" s="6">
        <v>0</v>
      </c>
    </row>
    <row r="235" spans="1:15" x14ac:dyDescent="0.25">
      <c r="A235" s="6" t="s">
        <v>0</v>
      </c>
      <c r="B235" s="6" t="s">
        <v>4</v>
      </c>
      <c r="C235" s="6" t="s">
        <v>106</v>
      </c>
      <c r="D235" s="6" t="s">
        <v>107</v>
      </c>
      <c r="E235" s="6" t="s">
        <v>97</v>
      </c>
      <c r="F235" s="6" t="s">
        <v>98</v>
      </c>
      <c r="G235" s="6">
        <v>7</v>
      </c>
      <c r="H235" s="6">
        <v>41</v>
      </c>
      <c r="I235" s="6">
        <v>10</v>
      </c>
      <c r="J235" s="6">
        <v>47</v>
      </c>
      <c r="K235" s="6">
        <v>12</v>
      </c>
      <c r="L235" s="6">
        <v>56</v>
      </c>
      <c r="M235" s="6" t="s">
        <v>111</v>
      </c>
      <c r="N235" s="6" t="s">
        <v>21</v>
      </c>
      <c r="O235" s="6">
        <v>1</v>
      </c>
    </row>
    <row r="236" spans="1:15" x14ac:dyDescent="0.25">
      <c r="A236" s="6" t="s">
        <v>0</v>
      </c>
      <c r="B236" s="6" t="s">
        <v>4</v>
      </c>
      <c r="C236" s="6" t="s">
        <v>155</v>
      </c>
      <c r="D236" s="6" t="s">
        <v>156</v>
      </c>
      <c r="E236" s="6" t="s">
        <v>97</v>
      </c>
      <c r="F236" s="6" t="s">
        <v>98</v>
      </c>
      <c r="G236" s="6">
        <v>97</v>
      </c>
      <c r="H236" s="6">
        <v>382</v>
      </c>
      <c r="I236" s="6">
        <v>95</v>
      </c>
      <c r="J236" s="6">
        <v>386</v>
      </c>
      <c r="K236" s="6">
        <v>95</v>
      </c>
      <c r="L236" s="6">
        <v>386</v>
      </c>
      <c r="M236" s="6" t="s">
        <v>111</v>
      </c>
      <c r="N236" s="6" t="s">
        <v>22</v>
      </c>
      <c r="O236" s="6">
        <v>2</v>
      </c>
    </row>
    <row r="237" spans="1:15" x14ac:dyDescent="0.25">
      <c r="A237" s="6" t="s">
        <v>0</v>
      </c>
      <c r="B237" s="6" t="s">
        <v>7</v>
      </c>
      <c r="C237" s="6" t="s">
        <v>733</v>
      </c>
      <c r="D237" s="6" t="s">
        <v>734</v>
      </c>
      <c r="E237" s="6" t="s">
        <v>97</v>
      </c>
      <c r="F237" s="6" t="s">
        <v>98</v>
      </c>
      <c r="G237" s="6">
        <v>27</v>
      </c>
      <c r="H237" s="6">
        <v>111</v>
      </c>
      <c r="I237" s="6">
        <v>25</v>
      </c>
      <c r="J237" s="6">
        <v>104</v>
      </c>
      <c r="K237" s="6">
        <v>25</v>
      </c>
      <c r="L237" s="6">
        <v>104</v>
      </c>
      <c r="M237" s="6" t="s">
        <v>111</v>
      </c>
      <c r="N237" s="6" t="s">
        <v>22</v>
      </c>
      <c r="O237" s="6">
        <v>0</v>
      </c>
    </row>
    <row r="238" spans="1:15" x14ac:dyDescent="0.25">
      <c r="A238" s="6" t="s">
        <v>0</v>
      </c>
      <c r="B238" s="6" t="s">
        <v>7</v>
      </c>
      <c r="C238" s="6" t="s">
        <v>733</v>
      </c>
      <c r="D238" s="6" t="s">
        <v>734</v>
      </c>
      <c r="E238" s="6" t="s">
        <v>97</v>
      </c>
      <c r="F238" s="6" t="s">
        <v>98</v>
      </c>
      <c r="G238" s="6">
        <v>27</v>
      </c>
      <c r="H238" s="6">
        <v>111</v>
      </c>
      <c r="I238" s="6">
        <v>25</v>
      </c>
      <c r="J238" s="6">
        <v>104</v>
      </c>
      <c r="K238" s="6">
        <v>25</v>
      </c>
      <c r="L238" s="6">
        <v>104</v>
      </c>
      <c r="M238" s="6" t="s">
        <v>111</v>
      </c>
      <c r="N238" s="6" t="s">
        <v>23</v>
      </c>
      <c r="O238" s="6">
        <v>0</v>
      </c>
    </row>
    <row r="239" spans="1:15" x14ac:dyDescent="0.25">
      <c r="A239" s="6" t="s">
        <v>0</v>
      </c>
      <c r="B239" s="6" t="s">
        <v>11</v>
      </c>
      <c r="C239" s="6" t="s">
        <v>189</v>
      </c>
      <c r="D239" s="6" t="s">
        <v>190</v>
      </c>
      <c r="E239" s="6" t="s">
        <v>97</v>
      </c>
      <c r="F239" s="6" t="s">
        <v>132</v>
      </c>
      <c r="G239" s="6">
        <v>12</v>
      </c>
      <c r="H239" s="6">
        <v>47</v>
      </c>
      <c r="I239" s="6">
        <v>15</v>
      </c>
      <c r="J239" s="6">
        <v>69</v>
      </c>
      <c r="K239" s="6">
        <v>15</v>
      </c>
      <c r="L239" s="6">
        <v>69</v>
      </c>
      <c r="M239" s="6" t="s">
        <v>111</v>
      </c>
      <c r="N239" s="6" t="s">
        <v>22</v>
      </c>
      <c r="O239" s="6">
        <v>1</v>
      </c>
    </row>
    <row r="240" spans="1:15" x14ac:dyDescent="0.25">
      <c r="A240" s="6" t="s">
        <v>0</v>
      </c>
      <c r="B240" s="6" t="s">
        <v>7</v>
      </c>
      <c r="C240" s="6" t="s">
        <v>109</v>
      </c>
      <c r="D240" s="6" t="s">
        <v>110</v>
      </c>
      <c r="E240" s="6" t="s">
        <v>97</v>
      </c>
      <c r="F240" s="6" t="s">
        <v>98</v>
      </c>
      <c r="G240" s="6">
        <v>44</v>
      </c>
      <c r="H240" s="6">
        <v>235</v>
      </c>
      <c r="I240" s="6">
        <v>36</v>
      </c>
      <c r="J240" s="6">
        <v>194</v>
      </c>
      <c r="K240" s="6">
        <v>43</v>
      </c>
      <c r="L240" s="6">
        <v>242</v>
      </c>
      <c r="M240" s="6" t="s">
        <v>111</v>
      </c>
      <c r="N240" s="6" t="s">
        <v>22</v>
      </c>
      <c r="O240" s="6">
        <v>2</v>
      </c>
    </row>
    <row r="241" spans="1:15" x14ac:dyDescent="0.25">
      <c r="A241" s="6" t="s">
        <v>0</v>
      </c>
      <c r="B241" s="6" t="s">
        <v>8</v>
      </c>
      <c r="C241" s="6" t="s">
        <v>224</v>
      </c>
      <c r="D241" s="6" t="s">
        <v>225</v>
      </c>
      <c r="E241" s="6" t="s">
        <v>209</v>
      </c>
      <c r="F241" s="6" t="s">
        <v>125</v>
      </c>
      <c r="G241" s="6">
        <v>412</v>
      </c>
      <c r="H241" s="6">
        <v>1700</v>
      </c>
      <c r="I241" s="6">
        <v>375</v>
      </c>
      <c r="J241" s="6">
        <v>1598</v>
      </c>
      <c r="K241" s="6">
        <v>375</v>
      </c>
      <c r="L241" s="6">
        <v>1598</v>
      </c>
      <c r="M241" s="6" t="s">
        <v>111</v>
      </c>
      <c r="N241" s="6" t="s">
        <v>22</v>
      </c>
      <c r="O241" s="6">
        <v>10</v>
      </c>
    </row>
    <row r="242" spans="1:15" x14ac:dyDescent="0.25">
      <c r="A242" s="6" t="s">
        <v>0</v>
      </c>
      <c r="B242" s="6" t="s">
        <v>12</v>
      </c>
      <c r="C242" s="6" t="s">
        <v>723</v>
      </c>
      <c r="D242" s="6" t="s">
        <v>724</v>
      </c>
      <c r="E242" s="6" t="s">
        <v>97</v>
      </c>
      <c r="F242" s="6" t="s">
        <v>98</v>
      </c>
      <c r="G242" s="6">
        <v>12</v>
      </c>
      <c r="H242" s="6">
        <v>61</v>
      </c>
      <c r="I242" s="6">
        <v>12</v>
      </c>
      <c r="J242" s="6">
        <v>62</v>
      </c>
      <c r="K242" s="6">
        <v>12</v>
      </c>
      <c r="L242" s="6">
        <v>61</v>
      </c>
      <c r="M242" s="6" t="s">
        <v>111</v>
      </c>
      <c r="N242" s="6" t="s">
        <v>22</v>
      </c>
      <c r="O242" s="6">
        <v>1</v>
      </c>
    </row>
    <row r="243" spans="1:15" x14ac:dyDescent="0.25">
      <c r="A243" s="6" t="s">
        <v>0</v>
      </c>
      <c r="B243" s="6" t="s">
        <v>9</v>
      </c>
      <c r="C243" s="6" t="s">
        <v>207</v>
      </c>
      <c r="D243" s="6" t="s">
        <v>208</v>
      </c>
      <c r="E243" s="6" t="s">
        <v>209</v>
      </c>
      <c r="F243" s="6" t="s">
        <v>125</v>
      </c>
      <c r="G243" s="6">
        <v>541</v>
      </c>
      <c r="H243" s="6">
        <v>2607</v>
      </c>
      <c r="I243" s="6">
        <v>545</v>
      </c>
      <c r="J243" s="6">
        <v>2544</v>
      </c>
      <c r="K243" s="6">
        <v>545</v>
      </c>
      <c r="L243" s="6">
        <v>2545</v>
      </c>
      <c r="M243" s="6" t="s">
        <v>111</v>
      </c>
      <c r="N243" s="6" t="s">
        <v>23</v>
      </c>
      <c r="O243" s="6">
        <v>61</v>
      </c>
    </row>
    <row r="244" spans="1:15" x14ac:dyDescent="0.25">
      <c r="A244" s="6" t="s">
        <v>0</v>
      </c>
      <c r="B244" s="6" t="s">
        <v>5</v>
      </c>
      <c r="C244" s="6" t="s">
        <v>171</v>
      </c>
      <c r="D244" s="6" t="s">
        <v>172</v>
      </c>
      <c r="E244" s="6" t="s">
        <v>97</v>
      </c>
      <c r="F244" s="6" t="s">
        <v>132</v>
      </c>
      <c r="G244" s="6">
        <v>21</v>
      </c>
      <c r="H244" s="6">
        <v>111</v>
      </c>
      <c r="I244" s="6">
        <v>22</v>
      </c>
      <c r="J244" s="6">
        <v>116</v>
      </c>
      <c r="K244" s="6">
        <v>26</v>
      </c>
      <c r="L244" s="6">
        <v>116</v>
      </c>
      <c r="M244" s="6" t="s">
        <v>111</v>
      </c>
      <c r="N244" s="6" t="s">
        <v>23</v>
      </c>
      <c r="O244" s="6">
        <v>3</v>
      </c>
    </row>
    <row r="245" spans="1:15" x14ac:dyDescent="0.25">
      <c r="A245" s="6" t="s">
        <v>0</v>
      </c>
      <c r="B245" s="6" t="s">
        <v>7</v>
      </c>
      <c r="C245" s="6" t="s">
        <v>177</v>
      </c>
      <c r="D245" s="6" t="s">
        <v>178</v>
      </c>
      <c r="E245" s="6" t="s">
        <v>97</v>
      </c>
      <c r="F245" s="6" t="s">
        <v>125</v>
      </c>
      <c r="G245" s="6">
        <v>23</v>
      </c>
      <c r="H245" s="6">
        <v>124</v>
      </c>
      <c r="I245" s="6">
        <v>20</v>
      </c>
      <c r="J245" s="6">
        <v>110</v>
      </c>
      <c r="K245" s="6">
        <v>20</v>
      </c>
      <c r="L245" s="6">
        <v>110</v>
      </c>
      <c r="M245" s="6" t="s">
        <v>111</v>
      </c>
      <c r="N245" s="6" t="s">
        <v>21</v>
      </c>
      <c r="O245" s="6">
        <v>1</v>
      </c>
    </row>
    <row r="246" spans="1:15" x14ac:dyDescent="0.25">
      <c r="A246" s="6" t="s">
        <v>0</v>
      </c>
      <c r="B246" s="6" t="s">
        <v>4</v>
      </c>
      <c r="C246" s="6" t="s">
        <v>95</v>
      </c>
      <c r="D246" s="6" t="s">
        <v>96</v>
      </c>
      <c r="E246" s="6" t="s">
        <v>97</v>
      </c>
      <c r="F246" s="6" t="s">
        <v>98</v>
      </c>
      <c r="G246" s="6">
        <v>69</v>
      </c>
      <c r="H246" s="6">
        <v>349</v>
      </c>
      <c r="I246" s="6">
        <v>43</v>
      </c>
      <c r="J246" s="6">
        <v>361</v>
      </c>
      <c r="K246" s="6">
        <v>43</v>
      </c>
      <c r="L246" s="6">
        <v>361</v>
      </c>
      <c r="M246" s="6" t="s">
        <v>111</v>
      </c>
      <c r="N246" s="6" t="s">
        <v>23</v>
      </c>
      <c r="O246" s="6">
        <v>5</v>
      </c>
    </row>
    <row r="247" spans="1:15" x14ac:dyDescent="0.25">
      <c r="A247" s="6" t="s">
        <v>0</v>
      </c>
      <c r="B247" s="6" t="s">
        <v>13</v>
      </c>
      <c r="C247" s="6" t="s">
        <v>173</v>
      </c>
      <c r="D247" s="6" t="s">
        <v>174</v>
      </c>
      <c r="E247" s="6" t="s">
        <v>97</v>
      </c>
      <c r="F247" s="6" t="s">
        <v>125</v>
      </c>
      <c r="G247" s="6">
        <v>74</v>
      </c>
      <c r="H247" s="6">
        <v>404</v>
      </c>
      <c r="I247" s="6">
        <v>60</v>
      </c>
      <c r="J247" s="6">
        <v>330</v>
      </c>
      <c r="K247" s="6">
        <v>74</v>
      </c>
      <c r="L247" s="6">
        <v>369</v>
      </c>
      <c r="M247" s="6" t="s">
        <v>111</v>
      </c>
      <c r="N247" s="6" t="s">
        <v>21</v>
      </c>
      <c r="O247" s="6">
        <v>0</v>
      </c>
    </row>
    <row r="248" spans="1:15" x14ac:dyDescent="0.25">
      <c r="A248" s="6" t="s">
        <v>0</v>
      </c>
      <c r="B248" s="6" t="s">
        <v>7</v>
      </c>
      <c r="C248" s="6" t="s">
        <v>130</v>
      </c>
      <c r="D248" s="6" t="s">
        <v>131</v>
      </c>
      <c r="E248" s="6" t="s">
        <v>97</v>
      </c>
      <c r="F248" s="6" t="s">
        <v>125</v>
      </c>
      <c r="G248" s="6">
        <v>169</v>
      </c>
      <c r="H248" s="6">
        <v>816</v>
      </c>
      <c r="I248" s="6">
        <v>153</v>
      </c>
      <c r="J248" s="6">
        <v>754</v>
      </c>
      <c r="K248" s="6">
        <v>157</v>
      </c>
      <c r="L248" s="6">
        <v>761</v>
      </c>
      <c r="M248" s="6" t="s">
        <v>111</v>
      </c>
      <c r="N248" s="6" t="s">
        <v>23</v>
      </c>
      <c r="O248" s="6">
        <v>5</v>
      </c>
    </row>
    <row r="249" spans="1:15" x14ac:dyDescent="0.25">
      <c r="A249" s="6" t="s">
        <v>3</v>
      </c>
      <c r="B249" s="6" t="s">
        <v>18</v>
      </c>
      <c r="C249" s="6" t="s">
        <v>809</v>
      </c>
      <c r="D249" s="6" t="s">
        <v>810</v>
      </c>
      <c r="E249" s="6" t="s">
        <v>97</v>
      </c>
      <c r="F249" s="6" t="s">
        <v>98</v>
      </c>
      <c r="G249" s="6">
        <v>12</v>
      </c>
      <c r="H249" s="6">
        <v>52</v>
      </c>
      <c r="I249" s="6">
        <v>10</v>
      </c>
      <c r="J249" s="6">
        <v>44</v>
      </c>
      <c r="K249" s="6">
        <v>10</v>
      </c>
      <c r="L249" s="6">
        <v>44</v>
      </c>
      <c r="M249" s="6" t="s">
        <v>111</v>
      </c>
      <c r="N249" s="6" t="s">
        <v>23</v>
      </c>
      <c r="O249" s="6">
        <v>0</v>
      </c>
    </row>
    <row r="250" spans="1:15" x14ac:dyDescent="0.25">
      <c r="A250" s="6" t="s">
        <v>3</v>
      </c>
      <c r="B250" s="6" t="s">
        <v>14</v>
      </c>
      <c r="C250" s="6" t="s">
        <v>785</v>
      </c>
      <c r="D250" s="6" t="s">
        <v>786</v>
      </c>
      <c r="E250" s="6" t="s">
        <v>97</v>
      </c>
      <c r="F250" s="6" t="s">
        <v>98</v>
      </c>
      <c r="G250" s="6">
        <v>140</v>
      </c>
      <c r="H250" s="6">
        <v>613</v>
      </c>
      <c r="I250" s="6">
        <v>137</v>
      </c>
      <c r="J250" s="6">
        <v>622</v>
      </c>
      <c r="K250" s="6">
        <v>137</v>
      </c>
      <c r="L250" s="6">
        <v>622</v>
      </c>
      <c r="M250" s="6" t="s">
        <v>111</v>
      </c>
      <c r="N250" s="6" t="s">
        <v>22</v>
      </c>
      <c r="O250" s="6">
        <v>4</v>
      </c>
    </row>
    <row r="251" spans="1:15" x14ac:dyDescent="0.25">
      <c r="A251" s="6" t="s">
        <v>0</v>
      </c>
      <c r="B251" s="6" t="s">
        <v>7</v>
      </c>
      <c r="C251" s="6" t="s">
        <v>130</v>
      </c>
      <c r="D251" s="6" t="s">
        <v>131</v>
      </c>
      <c r="E251" s="6" t="s">
        <v>97</v>
      </c>
      <c r="F251" s="6" t="s">
        <v>125</v>
      </c>
      <c r="G251" s="6">
        <v>169</v>
      </c>
      <c r="H251" s="6">
        <v>816</v>
      </c>
      <c r="I251" s="6">
        <v>153</v>
      </c>
      <c r="J251" s="6">
        <v>754</v>
      </c>
      <c r="K251" s="6">
        <v>157</v>
      </c>
      <c r="L251" s="6">
        <v>761</v>
      </c>
      <c r="M251" s="6" t="s">
        <v>111</v>
      </c>
      <c r="N251" s="6" t="s">
        <v>22</v>
      </c>
      <c r="O251" s="6">
        <v>3</v>
      </c>
    </row>
    <row r="252" spans="1:15" x14ac:dyDescent="0.25">
      <c r="A252" s="6" t="s">
        <v>0</v>
      </c>
      <c r="B252" s="6" t="s">
        <v>13</v>
      </c>
      <c r="C252" s="6" t="s">
        <v>239</v>
      </c>
      <c r="D252" s="6" t="s">
        <v>240</v>
      </c>
      <c r="E252" s="6" t="s">
        <v>97</v>
      </c>
      <c r="F252" s="6" t="s">
        <v>98</v>
      </c>
      <c r="G252" s="6">
        <v>15</v>
      </c>
      <c r="H252" s="6">
        <v>74</v>
      </c>
      <c r="I252" s="6">
        <v>12</v>
      </c>
      <c r="J252" s="6">
        <v>60</v>
      </c>
      <c r="K252" s="6">
        <v>16</v>
      </c>
      <c r="L252" s="6">
        <v>74</v>
      </c>
      <c r="M252" s="6" t="s">
        <v>111</v>
      </c>
      <c r="N252" s="6" t="s">
        <v>23</v>
      </c>
      <c r="O252" s="6">
        <v>3</v>
      </c>
    </row>
    <row r="253" spans="1:15" x14ac:dyDescent="0.25">
      <c r="A253" s="6" t="s">
        <v>0</v>
      </c>
      <c r="B253" s="6" t="s">
        <v>7</v>
      </c>
      <c r="C253" s="6" t="s">
        <v>130</v>
      </c>
      <c r="D253" s="6" t="s">
        <v>131</v>
      </c>
      <c r="E253" s="6" t="s">
        <v>97</v>
      </c>
      <c r="F253" s="6" t="s">
        <v>125</v>
      </c>
      <c r="G253" s="6">
        <v>169</v>
      </c>
      <c r="H253" s="6">
        <v>816</v>
      </c>
      <c r="I253" s="6">
        <v>153</v>
      </c>
      <c r="J253" s="6">
        <v>754</v>
      </c>
      <c r="K253" s="6">
        <v>157</v>
      </c>
      <c r="L253" s="6">
        <v>761</v>
      </c>
      <c r="M253" s="6" t="s">
        <v>111</v>
      </c>
      <c r="N253" s="6" t="s">
        <v>21</v>
      </c>
      <c r="O253" s="6">
        <v>2</v>
      </c>
    </row>
    <row r="254" spans="1:15" x14ac:dyDescent="0.25">
      <c r="A254" s="6" t="s">
        <v>3</v>
      </c>
      <c r="B254" s="6" t="s">
        <v>15</v>
      </c>
      <c r="C254" s="6" t="s">
        <v>787</v>
      </c>
      <c r="D254" s="6" t="s">
        <v>788</v>
      </c>
      <c r="E254" s="6" t="s">
        <v>97</v>
      </c>
      <c r="F254" s="6" t="s">
        <v>125</v>
      </c>
      <c r="G254" s="6">
        <v>87</v>
      </c>
      <c r="H254" s="6">
        <v>488</v>
      </c>
      <c r="I254" s="6">
        <v>86</v>
      </c>
      <c r="J254" s="6">
        <v>472</v>
      </c>
      <c r="K254" s="6">
        <v>86</v>
      </c>
      <c r="L254" s="6">
        <v>472</v>
      </c>
      <c r="M254" s="6" t="s">
        <v>111</v>
      </c>
      <c r="N254" s="6" t="s">
        <v>21</v>
      </c>
      <c r="O254" s="6">
        <v>3</v>
      </c>
    </row>
    <row r="255" spans="1:15" x14ac:dyDescent="0.25">
      <c r="A255" s="6" t="s">
        <v>0</v>
      </c>
      <c r="B255" s="6" t="s">
        <v>13</v>
      </c>
      <c r="C255" s="6" t="s">
        <v>181</v>
      </c>
      <c r="D255" s="6" t="s">
        <v>182</v>
      </c>
      <c r="E255" s="6" t="s">
        <v>97</v>
      </c>
      <c r="F255" s="6" t="s">
        <v>98</v>
      </c>
      <c r="G255" s="6">
        <v>16</v>
      </c>
      <c r="H255" s="6">
        <v>58</v>
      </c>
      <c r="I255" s="6">
        <v>10</v>
      </c>
      <c r="J255" s="6">
        <v>45</v>
      </c>
      <c r="K255" s="6">
        <v>16</v>
      </c>
      <c r="L255" s="6">
        <v>58</v>
      </c>
      <c r="M255" s="6" t="s">
        <v>111</v>
      </c>
      <c r="N255" s="6" t="s">
        <v>23</v>
      </c>
      <c r="O255" s="6">
        <v>0</v>
      </c>
    </row>
    <row r="256" spans="1:15" x14ac:dyDescent="0.25">
      <c r="A256" s="6" t="s">
        <v>3</v>
      </c>
      <c r="B256" s="6" t="s">
        <v>15</v>
      </c>
      <c r="C256" s="6" t="s">
        <v>787</v>
      </c>
      <c r="D256" s="6" t="s">
        <v>788</v>
      </c>
      <c r="E256" s="6" t="s">
        <v>97</v>
      </c>
      <c r="F256" s="6" t="s">
        <v>125</v>
      </c>
      <c r="G256" s="6">
        <v>87</v>
      </c>
      <c r="H256" s="6">
        <v>488</v>
      </c>
      <c r="I256" s="6">
        <v>86</v>
      </c>
      <c r="J256" s="6">
        <v>472</v>
      </c>
      <c r="K256" s="6">
        <v>86</v>
      </c>
      <c r="L256" s="6">
        <v>472</v>
      </c>
      <c r="M256" s="6" t="s">
        <v>111</v>
      </c>
      <c r="N256" s="6" t="s">
        <v>22</v>
      </c>
      <c r="O256" s="6">
        <v>2</v>
      </c>
    </row>
    <row r="257" spans="1:15" x14ac:dyDescent="0.25">
      <c r="A257" s="6" t="s">
        <v>0</v>
      </c>
      <c r="B257" s="6" t="s">
        <v>4</v>
      </c>
      <c r="C257" s="6" t="s">
        <v>696</v>
      </c>
      <c r="D257" s="6" t="s">
        <v>697</v>
      </c>
      <c r="E257" s="6" t="s">
        <v>97</v>
      </c>
      <c r="F257" s="6" t="s">
        <v>125</v>
      </c>
      <c r="G257" s="6">
        <v>43</v>
      </c>
      <c r="H257" s="6">
        <v>247</v>
      </c>
      <c r="I257" s="6">
        <v>41</v>
      </c>
      <c r="J257" s="6">
        <v>232</v>
      </c>
      <c r="K257" s="6">
        <v>41</v>
      </c>
      <c r="L257" s="6">
        <v>9</v>
      </c>
      <c r="M257" s="6" t="s">
        <v>111</v>
      </c>
      <c r="N257" s="6" t="s">
        <v>21</v>
      </c>
      <c r="O257" s="6">
        <v>2</v>
      </c>
    </row>
    <row r="258" spans="1:15" x14ac:dyDescent="0.25">
      <c r="A258" s="6" t="s">
        <v>0</v>
      </c>
      <c r="B258" s="6" t="s">
        <v>13</v>
      </c>
      <c r="C258" s="6" t="s">
        <v>181</v>
      </c>
      <c r="D258" s="6" t="s">
        <v>182</v>
      </c>
      <c r="E258" s="6" t="s">
        <v>97</v>
      </c>
      <c r="F258" s="6" t="s">
        <v>98</v>
      </c>
      <c r="G258" s="6">
        <v>16</v>
      </c>
      <c r="H258" s="6">
        <v>58</v>
      </c>
      <c r="I258" s="6">
        <v>10</v>
      </c>
      <c r="J258" s="6">
        <v>45</v>
      </c>
      <c r="K258" s="6">
        <v>16</v>
      </c>
      <c r="L258" s="6">
        <v>58</v>
      </c>
      <c r="M258" s="6" t="s">
        <v>111</v>
      </c>
      <c r="N258" s="6" t="s">
        <v>22</v>
      </c>
      <c r="O258" s="6">
        <v>0</v>
      </c>
    </row>
    <row r="259" spans="1:15" x14ac:dyDescent="0.25">
      <c r="A259" s="6" t="s">
        <v>0</v>
      </c>
      <c r="B259" s="6" t="s">
        <v>7</v>
      </c>
      <c r="C259" s="6" t="s">
        <v>143</v>
      </c>
      <c r="D259" s="6" t="s">
        <v>144</v>
      </c>
      <c r="E259" s="6" t="s">
        <v>97</v>
      </c>
      <c r="F259" s="6" t="s">
        <v>132</v>
      </c>
      <c r="G259" s="6">
        <v>12</v>
      </c>
      <c r="H259" s="6">
        <v>51</v>
      </c>
      <c r="I259" s="6">
        <v>4</v>
      </c>
      <c r="J259" s="6">
        <v>20</v>
      </c>
      <c r="K259" s="6">
        <v>12</v>
      </c>
      <c r="L259" s="6">
        <v>52</v>
      </c>
      <c r="M259" s="6" t="s">
        <v>111</v>
      </c>
      <c r="N259" s="6" t="s">
        <v>21</v>
      </c>
      <c r="O259" s="6">
        <v>0</v>
      </c>
    </row>
    <row r="260" spans="1:15" x14ac:dyDescent="0.25">
      <c r="A260" s="6" t="s">
        <v>3</v>
      </c>
      <c r="B260" s="6" t="s">
        <v>15</v>
      </c>
      <c r="C260" s="6" t="s">
        <v>787</v>
      </c>
      <c r="D260" s="6" t="s">
        <v>788</v>
      </c>
      <c r="E260" s="6" t="s">
        <v>97</v>
      </c>
      <c r="F260" s="6" t="s">
        <v>125</v>
      </c>
      <c r="G260" s="6">
        <v>87</v>
      </c>
      <c r="H260" s="6">
        <v>488</v>
      </c>
      <c r="I260" s="6">
        <v>86</v>
      </c>
      <c r="J260" s="6">
        <v>472</v>
      </c>
      <c r="K260" s="6">
        <v>86</v>
      </c>
      <c r="L260" s="6">
        <v>472</v>
      </c>
      <c r="M260" s="6" t="s">
        <v>111</v>
      </c>
      <c r="N260" s="6" t="s">
        <v>23</v>
      </c>
      <c r="O260" s="6">
        <v>5</v>
      </c>
    </row>
    <row r="261" spans="1:15" x14ac:dyDescent="0.25">
      <c r="A261" s="6" t="s">
        <v>0</v>
      </c>
      <c r="B261" s="6" t="s">
        <v>13</v>
      </c>
      <c r="C261" s="6" t="s">
        <v>181</v>
      </c>
      <c r="D261" s="6" t="s">
        <v>182</v>
      </c>
      <c r="E261" s="6" t="s">
        <v>97</v>
      </c>
      <c r="F261" s="6" t="s">
        <v>98</v>
      </c>
      <c r="G261" s="6">
        <v>16</v>
      </c>
      <c r="H261" s="6">
        <v>58</v>
      </c>
      <c r="I261" s="6">
        <v>10</v>
      </c>
      <c r="J261" s="6">
        <v>45</v>
      </c>
      <c r="K261" s="6">
        <v>16</v>
      </c>
      <c r="L261" s="6">
        <v>58</v>
      </c>
      <c r="M261" s="6" t="s">
        <v>111</v>
      </c>
      <c r="N261" s="6" t="s">
        <v>21</v>
      </c>
      <c r="O261" s="6">
        <v>0</v>
      </c>
    </row>
    <row r="262" spans="1:15" x14ac:dyDescent="0.25">
      <c r="A262" s="6" t="s">
        <v>0</v>
      </c>
      <c r="B262" s="6" t="s">
        <v>13</v>
      </c>
      <c r="C262" s="6" t="s">
        <v>173</v>
      </c>
      <c r="D262" s="6" t="s">
        <v>174</v>
      </c>
      <c r="E262" s="6" t="s">
        <v>97</v>
      </c>
      <c r="F262" s="6" t="s">
        <v>125</v>
      </c>
      <c r="G262" s="6">
        <v>74</v>
      </c>
      <c r="H262" s="6">
        <v>404</v>
      </c>
      <c r="I262" s="6">
        <v>60</v>
      </c>
      <c r="J262" s="6">
        <v>330</v>
      </c>
      <c r="K262" s="6">
        <v>74</v>
      </c>
      <c r="L262" s="6">
        <v>369</v>
      </c>
      <c r="M262" s="6" t="s">
        <v>111</v>
      </c>
      <c r="N262" s="6" t="s">
        <v>22</v>
      </c>
      <c r="O262" s="6">
        <v>0</v>
      </c>
    </row>
    <row r="263" spans="1:15" x14ac:dyDescent="0.25">
      <c r="A263" s="6" t="s">
        <v>0</v>
      </c>
      <c r="B263" s="6" t="s">
        <v>13</v>
      </c>
      <c r="C263" s="6" t="s">
        <v>179</v>
      </c>
      <c r="D263" s="6" t="s">
        <v>180</v>
      </c>
      <c r="E263" s="6" t="s">
        <v>97</v>
      </c>
      <c r="F263" s="6" t="s">
        <v>125</v>
      </c>
      <c r="G263" s="6">
        <v>13</v>
      </c>
      <c r="H263" s="6">
        <v>70</v>
      </c>
      <c r="I263" s="6">
        <v>8</v>
      </c>
      <c r="J263" s="6">
        <v>49</v>
      </c>
      <c r="K263" s="6">
        <v>12</v>
      </c>
      <c r="L263" s="6">
        <v>70</v>
      </c>
      <c r="M263" s="6" t="s">
        <v>111</v>
      </c>
      <c r="N263" s="6" t="s">
        <v>23</v>
      </c>
      <c r="O263" s="6">
        <v>1</v>
      </c>
    </row>
    <row r="264" spans="1:15" x14ac:dyDescent="0.25">
      <c r="A264" s="6" t="s">
        <v>3</v>
      </c>
      <c r="B264" s="6" t="s">
        <v>15</v>
      </c>
      <c r="C264" s="6" t="s">
        <v>791</v>
      </c>
      <c r="D264" s="6" t="s">
        <v>792</v>
      </c>
      <c r="E264" s="6" t="s">
        <v>97</v>
      </c>
      <c r="F264" s="6" t="s">
        <v>98</v>
      </c>
      <c r="G264" s="6">
        <v>64</v>
      </c>
      <c r="H264" s="6">
        <v>305</v>
      </c>
      <c r="I264" s="6">
        <v>63</v>
      </c>
      <c r="J264" s="6">
        <v>304</v>
      </c>
      <c r="K264" s="6">
        <v>63</v>
      </c>
      <c r="L264" s="6">
        <v>304</v>
      </c>
      <c r="M264" s="6" t="s">
        <v>111</v>
      </c>
      <c r="N264" s="6" t="s">
        <v>21</v>
      </c>
      <c r="O264" s="6">
        <v>0</v>
      </c>
    </row>
    <row r="265" spans="1:15" x14ac:dyDescent="0.25">
      <c r="A265" s="6" t="s">
        <v>3</v>
      </c>
      <c r="B265" s="6" t="s">
        <v>14</v>
      </c>
      <c r="C265" s="6" t="s">
        <v>783</v>
      </c>
      <c r="D265" s="6" t="s">
        <v>784</v>
      </c>
      <c r="E265" s="6" t="s">
        <v>97</v>
      </c>
      <c r="F265" s="6" t="s">
        <v>98</v>
      </c>
      <c r="G265" s="6">
        <v>41</v>
      </c>
      <c r="H265" s="6">
        <v>214</v>
      </c>
      <c r="I265" s="6">
        <v>41</v>
      </c>
      <c r="J265" s="6">
        <v>214</v>
      </c>
      <c r="K265" s="6">
        <v>41</v>
      </c>
      <c r="L265" s="6">
        <v>214</v>
      </c>
      <c r="M265" s="6" t="s">
        <v>111</v>
      </c>
      <c r="N265" s="6" t="s">
        <v>23</v>
      </c>
      <c r="O265" s="6">
        <v>5</v>
      </c>
    </row>
    <row r="266" spans="1:15" x14ac:dyDescent="0.25">
      <c r="A266" s="6" t="s">
        <v>0</v>
      </c>
      <c r="B266" s="6" t="s">
        <v>13</v>
      </c>
      <c r="C266" s="6" t="s">
        <v>179</v>
      </c>
      <c r="D266" s="6" t="s">
        <v>180</v>
      </c>
      <c r="E266" s="6" t="s">
        <v>97</v>
      </c>
      <c r="F266" s="6" t="s">
        <v>125</v>
      </c>
      <c r="G266" s="6">
        <v>13</v>
      </c>
      <c r="H266" s="6">
        <v>70</v>
      </c>
      <c r="I266" s="6">
        <v>8</v>
      </c>
      <c r="J266" s="6">
        <v>49</v>
      </c>
      <c r="K266" s="6">
        <v>12</v>
      </c>
      <c r="L266" s="6">
        <v>70</v>
      </c>
      <c r="M266" s="6" t="s">
        <v>111</v>
      </c>
      <c r="N266" s="6" t="s">
        <v>22</v>
      </c>
      <c r="O266" s="6">
        <v>1</v>
      </c>
    </row>
    <row r="267" spans="1:15" x14ac:dyDescent="0.25">
      <c r="A267" s="6" t="s">
        <v>3</v>
      </c>
      <c r="B267" s="6" t="s">
        <v>15</v>
      </c>
      <c r="C267" s="6" t="s">
        <v>791</v>
      </c>
      <c r="D267" s="6" t="s">
        <v>792</v>
      </c>
      <c r="E267" s="6" t="s">
        <v>97</v>
      </c>
      <c r="F267" s="6" t="s">
        <v>98</v>
      </c>
      <c r="G267" s="6">
        <v>64</v>
      </c>
      <c r="H267" s="6">
        <v>305</v>
      </c>
      <c r="I267" s="6">
        <v>63</v>
      </c>
      <c r="J267" s="6">
        <v>304</v>
      </c>
      <c r="K267" s="6">
        <v>63</v>
      </c>
      <c r="L267" s="6">
        <v>304</v>
      </c>
      <c r="M267" s="6" t="s">
        <v>111</v>
      </c>
      <c r="N267" s="6" t="s">
        <v>22</v>
      </c>
      <c r="O267" s="6">
        <v>6</v>
      </c>
    </row>
    <row r="268" spans="1:15" x14ac:dyDescent="0.25">
      <c r="A268" s="6" t="s">
        <v>0</v>
      </c>
      <c r="B268" s="6" t="s">
        <v>13</v>
      </c>
      <c r="C268" s="6" t="s">
        <v>179</v>
      </c>
      <c r="D268" s="6" t="s">
        <v>180</v>
      </c>
      <c r="E268" s="6" t="s">
        <v>97</v>
      </c>
      <c r="F268" s="6" t="s">
        <v>125</v>
      </c>
      <c r="G268" s="6">
        <v>13</v>
      </c>
      <c r="H268" s="6">
        <v>70</v>
      </c>
      <c r="I268" s="6">
        <v>8</v>
      </c>
      <c r="J268" s="6">
        <v>49</v>
      </c>
      <c r="K268" s="6">
        <v>12</v>
      </c>
      <c r="L268" s="6">
        <v>70</v>
      </c>
      <c r="M268" s="6" t="s">
        <v>111</v>
      </c>
      <c r="N268" s="6" t="s">
        <v>21</v>
      </c>
      <c r="O268" s="6">
        <v>0</v>
      </c>
    </row>
    <row r="269" spans="1:15" x14ac:dyDescent="0.25">
      <c r="A269" s="6" t="s">
        <v>3</v>
      </c>
      <c r="B269" s="6" t="s">
        <v>14</v>
      </c>
      <c r="C269" s="6" t="s">
        <v>785</v>
      </c>
      <c r="D269" s="6" t="s">
        <v>786</v>
      </c>
      <c r="E269" s="6" t="s">
        <v>97</v>
      </c>
      <c r="F269" s="6" t="s">
        <v>98</v>
      </c>
      <c r="G269" s="6">
        <v>140</v>
      </c>
      <c r="H269" s="6">
        <v>613</v>
      </c>
      <c r="I269" s="6">
        <v>137</v>
      </c>
      <c r="J269" s="6">
        <v>622</v>
      </c>
      <c r="K269" s="6">
        <v>137</v>
      </c>
      <c r="L269" s="6">
        <v>622</v>
      </c>
      <c r="M269" s="6" t="s">
        <v>111</v>
      </c>
      <c r="N269" s="6" t="s">
        <v>21</v>
      </c>
      <c r="O269" s="6">
        <v>3</v>
      </c>
    </row>
    <row r="270" spans="1:15" x14ac:dyDescent="0.25">
      <c r="A270" s="6" t="s">
        <v>0</v>
      </c>
      <c r="B270" s="6" t="s">
        <v>6</v>
      </c>
      <c r="C270" s="6" t="s">
        <v>277</v>
      </c>
      <c r="D270" s="6" t="s">
        <v>278</v>
      </c>
      <c r="E270" s="6" t="s">
        <v>97</v>
      </c>
      <c r="F270" s="6" t="s">
        <v>98</v>
      </c>
      <c r="G270" s="6">
        <v>139</v>
      </c>
      <c r="H270" s="6">
        <v>640</v>
      </c>
      <c r="I270" s="6">
        <v>127</v>
      </c>
      <c r="J270" s="6">
        <v>578</v>
      </c>
      <c r="K270" s="6">
        <v>146</v>
      </c>
      <c r="L270" s="6">
        <v>640</v>
      </c>
      <c r="M270" s="6" t="s">
        <v>111</v>
      </c>
      <c r="N270" s="6" t="s">
        <v>22</v>
      </c>
      <c r="O270" s="6">
        <v>8</v>
      </c>
    </row>
    <row r="271" spans="1:15" x14ac:dyDescent="0.25">
      <c r="A271" s="6" t="s">
        <v>3</v>
      </c>
      <c r="B271" s="6" t="s">
        <v>16</v>
      </c>
      <c r="C271" s="6" t="s">
        <v>813</v>
      </c>
      <c r="D271" s="6" t="s">
        <v>814</v>
      </c>
      <c r="E271" s="6" t="s">
        <v>97</v>
      </c>
      <c r="F271" s="6" t="s">
        <v>98</v>
      </c>
      <c r="G271" s="6">
        <v>38</v>
      </c>
      <c r="H271" s="6">
        <v>164</v>
      </c>
      <c r="I271" s="6">
        <v>37</v>
      </c>
      <c r="J271" s="6">
        <v>155</v>
      </c>
      <c r="K271" s="6">
        <v>38</v>
      </c>
      <c r="L271" s="6">
        <v>4</v>
      </c>
      <c r="M271" s="6" t="s">
        <v>111</v>
      </c>
      <c r="N271" s="6" t="s">
        <v>21</v>
      </c>
      <c r="O271" s="6">
        <v>1</v>
      </c>
    </row>
    <row r="272" spans="1:15" x14ac:dyDescent="0.25">
      <c r="A272" s="6" t="s">
        <v>0</v>
      </c>
      <c r="B272" s="6" t="s">
        <v>6</v>
      </c>
      <c r="C272" s="6" t="s">
        <v>718</v>
      </c>
      <c r="D272" s="6" t="s">
        <v>719</v>
      </c>
      <c r="E272" s="6" t="s">
        <v>97</v>
      </c>
      <c r="F272" s="6" t="s">
        <v>132</v>
      </c>
      <c r="G272" s="6">
        <v>68</v>
      </c>
      <c r="H272" s="6">
        <v>327</v>
      </c>
      <c r="I272" s="6">
        <v>10</v>
      </c>
      <c r="J272" s="6">
        <v>20</v>
      </c>
      <c r="K272" s="6">
        <v>63</v>
      </c>
      <c r="L272" s="6">
        <v>307</v>
      </c>
      <c r="M272" s="6" t="s">
        <v>111</v>
      </c>
      <c r="N272" s="6" t="s">
        <v>23</v>
      </c>
      <c r="O272" s="6">
        <v>3</v>
      </c>
    </row>
    <row r="273" spans="1:15" x14ac:dyDescent="0.25">
      <c r="A273" s="6" t="s">
        <v>3</v>
      </c>
      <c r="B273" s="6" t="s">
        <v>16</v>
      </c>
      <c r="C273" s="6" t="s">
        <v>813</v>
      </c>
      <c r="D273" s="6" t="s">
        <v>814</v>
      </c>
      <c r="E273" s="6" t="s">
        <v>97</v>
      </c>
      <c r="F273" s="6" t="s">
        <v>98</v>
      </c>
      <c r="G273" s="6">
        <v>38</v>
      </c>
      <c r="H273" s="6">
        <v>164</v>
      </c>
      <c r="I273" s="6">
        <v>37</v>
      </c>
      <c r="J273" s="6">
        <v>155</v>
      </c>
      <c r="K273" s="6">
        <v>38</v>
      </c>
      <c r="L273" s="6">
        <v>4</v>
      </c>
      <c r="M273" s="6" t="s">
        <v>111</v>
      </c>
      <c r="N273" s="6" t="s">
        <v>22</v>
      </c>
      <c r="O273" s="6">
        <v>2</v>
      </c>
    </row>
    <row r="274" spans="1:15" x14ac:dyDescent="0.25">
      <c r="A274" s="6" t="s">
        <v>3</v>
      </c>
      <c r="B274" s="6" t="s">
        <v>17</v>
      </c>
      <c r="C274" s="6" t="s">
        <v>232</v>
      </c>
      <c r="D274" s="6" t="s">
        <v>233</v>
      </c>
      <c r="E274" s="6" t="s">
        <v>97</v>
      </c>
      <c r="F274" s="6" t="s">
        <v>98</v>
      </c>
      <c r="G274" s="6">
        <v>30</v>
      </c>
      <c r="H274" s="6">
        <v>188</v>
      </c>
      <c r="I274" s="6">
        <v>24</v>
      </c>
      <c r="J274" s="6">
        <v>112</v>
      </c>
      <c r="K274" s="6">
        <v>24</v>
      </c>
      <c r="L274" s="6">
        <v>112</v>
      </c>
      <c r="M274" s="6" t="s">
        <v>111</v>
      </c>
      <c r="N274" s="6" t="s">
        <v>22</v>
      </c>
      <c r="O274" s="6">
        <v>2</v>
      </c>
    </row>
    <row r="275" spans="1:15" x14ac:dyDescent="0.25">
      <c r="A275" s="6" t="s">
        <v>0</v>
      </c>
      <c r="B275" s="6" t="s">
        <v>6</v>
      </c>
      <c r="C275" s="6" t="s">
        <v>718</v>
      </c>
      <c r="D275" s="6" t="s">
        <v>719</v>
      </c>
      <c r="E275" s="6" t="s">
        <v>97</v>
      </c>
      <c r="F275" s="6" t="s">
        <v>132</v>
      </c>
      <c r="G275" s="6">
        <v>68</v>
      </c>
      <c r="H275" s="6">
        <v>327</v>
      </c>
      <c r="I275" s="6">
        <v>10</v>
      </c>
      <c r="J275" s="6">
        <v>20</v>
      </c>
      <c r="K275" s="6">
        <v>63</v>
      </c>
      <c r="L275" s="6">
        <v>307</v>
      </c>
      <c r="M275" s="6" t="s">
        <v>111</v>
      </c>
      <c r="N275" s="6" t="s">
        <v>22</v>
      </c>
      <c r="O275" s="6">
        <v>0</v>
      </c>
    </row>
    <row r="276" spans="1:15" x14ac:dyDescent="0.25">
      <c r="A276" s="6" t="s">
        <v>0</v>
      </c>
      <c r="B276" s="6" t="s">
        <v>4</v>
      </c>
      <c r="C276" s="6" t="s">
        <v>696</v>
      </c>
      <c r="D276" s="6" t="s">
        <v>697</v>
      </c>
      <c r="E276" s="6" t="s">
        <v>97</v>
      </c>
      <c r="F276" s="6" t="s">
        <v>125</v>
      </c>
      <c r="G276" s="6">
        <v>43</v>
      </c>
      <c r="H276" s="6">
        <v>247</v>
      </c>
      <c r="I276" s="6">
        <v>41</v>
      </c>
      <c r="J276" s="6">
        <v>232</v>
      </c>
      <c r="K276" s="6">
        <v>41</v>
      </c>
      <c r="L276" s="6">
        <v>9</v>
      </c>
      <c r="M276" s="6" t="s">
        <v>111</v>
      </c>
      <c r="N276" s="6" t="s">
        <v>22</v>
      </c>
      <c r="O276" s="6">
        <v>1</v>
      </c>
    </row>
    <row r="277" spans="1:15" x14ac:dyDescent="0.25">
      <c r="A277" s="6" t="s">
        <v>3</v>
      </c>
      <c r="B277" s="6" t="s">
        <v>16</v>
      </c>
      <c r="C277" s="6" t="s">
        <v>813</v>
      </c>
      <c r="D277" s="6" t="s">
        <v>814</v>
      </c>
      <c r="E277" s="6" t="s">
        <v>97</v>
      </c>
      <c r="F277" s="6" t="s">
        <v>98</v>
      </c>
      <c r="G277" s="6">
        <v>38</v>
      </c>
      <c r="H277" s="6">
        <v>164</v>
      </c>
      <c r="I277" s="6">
        <v>37</v>
      </c>
      <c r="J277" s="6">
        <v>155</v>
      </c>
      <c r="K277" s="6">
        <v>38</v>
      </c>
      <c r="L277" s="6">
        <v>4</v>
      </c>
      <c r="M277" s="6" t="s">
        <v>111</v>
      </c>
      <c r="N277" s="6" t="s">
        <v>23</v>
      </c>
      <c r="O277" s="6">
        <v>3</v>
      </c>
    </row>
    <row r="278" spans="1:15" x14ac:dyDescent="0.25">
      <c r="A278" s="6" t="s">
        <v>0</v>
      </c>
      <c r="B278" s="6" t="s">
        <v>6</v>
      </c>
      <c r="C278" s="6" t="s">
        <v>718</v>
      </c>
      <c r="D278" s="6" t="s">
        <v>719</v>
      </c>
      <c r="E278" s="6" t="s">
        <v>97</v>
      </c>
      <c r="F278" s="6" t="s">
        <v>132</v>
      </c>
      <c r="G278" s="6">
        <v>68</v>
      </c>
      <c r="H278" s="6">
        <v>327</v>
      </c>
      <c r="I278" s="6">
        <v>10</v>
      </c>
      <c r="J278" s="6">
        <v>20</v>
      </c>
      <c r="K278" s="6">
        <v>63</v>
      </c>
      <c r="L278" s="6">
        <v>307</v>
      </c>
      <c r="M278" s="6" t="s">
        <v>111</v>
      </c>
      <c r="N278" s="6" t="s">
        <v>21</v>
      </c>
      <c r="O278" s="6">
        <v>3</v>
      </c>
    </row>
    <row r="279" spans="1:15" x14ac:dyDescent="0.25">
      <c r="A279" s="6" t="s">
        <v>0</v>
      </c>
      <c r="B279" s="6" t="s">
        <v>6</v>
      </c>
      <c r="C279" s="6" t="s">
        <v>277</v>
      </c>
      <c r="D279" s="6" t="s">
        <v>278</v>
      </c>
      <c r="E279" s="6" t="s">
        <v>97</v>
      </c>
      <c r="F279" s="6" t="s">
        <v>98</v>
      </c>
      <c r="G279" s="6">
        <v>139</v>
      </c>
      <c r="H279" s="6">
        <v>640</v>
      </c>
      <c r="I279" s="6">
        <v>127</v>
      </c>
      <c r="J279" s="6">
        <v>578</v>
      </c>
      <c r="K279" s="6">
        <v>146</v>
      </c>
      <c r="L279" s="6">
        <v>640</v>
      </c>
      <c r="M279" s="6" t="s">
        <v>111</v>
      </c>
      <c r="N279" s="6" t="s">
        <v>23</v>
      </c>
      <c r="O279" s="6">
        <v>17</v>
      </c>
    </row>
    <row r="280" spans="1:15" x14ac:dyDescent="0.25">
      <c r="A280" s="6" t="s">
        <v>3</v>
      </c>
      <c r="B280" s="6" t="s">
        <v>18</v>
      </c>
      <c r="C280" s="6" t="s">
        <v>809</v>
      </c>
      <c r="D280" s="6" t="s">
        <v>810</v>
      </c>
      <c r="E280" s="6" t="s">
        <v>97</v>
      </c>
      <c r="F280" s="6" t="s">
        <v>98</v>
      </c>
      <c r="G280" s="6">
        <v>12</v>
      </c>
      <c r="H280" s="6">
        <v>52</v>
      </c>
      <c r="I280" s="6">
        <v>10</v>
      </c>
      <c r="J280" s="6">
        <v>44</v>
      </c>
      <c r="K280" s="6">
        <v>10</v>
      </c>
      <c r="L280" s="6">
        <v>44</v>
      </c>
      <c r="M280" s="6" t="s">
        <v>111</v>
      </c>
      <c r="N280" s="6" t="s">
        <v>22</v>
      </c>
      <c r="O280" s="6">
        <v>0</v>
      </c>
    </row>
    <row r="281" spans="1:15" x14ac:dyDescent="0.25">
      <c r="A281" s="6" t="s">
        <v>3</v>
      </c>
      <c r="B281" s="6" t="s">
        <v>17</v>
      </c>
      <c r="C281" s="6" t="s">
        <v>232</v>
      </c>
      <c r="D281" s="6" t="s">
        <v>233</v>
      </c>
      <c r="E281" s="6" t="s">
        <v>97</v>
      </c>
      <c r="F281" s="6" t="s">
        <v>98</v>
      </c>
      <c r="G281" s="6">
        <v>30</v>
      </c>
      <c r="H281" s="6">
        <v>188</v>
      </c>
      <c r="I281" s="6">
        <v>24</v>
      </c>
      <c r="J281" s="6">
        <v>112</v>
      </c>
      <c r="K281" s="6">
        <v>24</v>
      </c>
      <c r="L281" s="6">
        <v>112</v>
      </c>
      <c r="M281" s="6" t="s">
        <v>111</v>
      </c>
      <c r="N281" s="6" t="s">
        <v>21</v>
      </c>
      <c r="O281" s="6">
        <v>2</v>
      </c>
    </row>
    <row r="282" spans="1:15" x14ac:dyDescent="0.25">
      <c r="A282" s="6" t="s">
        <v>0</v>
      </c>
      <c r="B282" s="6" t="s">
        <v>13</v>
      </c>
      <c r="C282" s="6" t="s">
        <v>239</v>
      </c>
      <c r="D282" s="6" t="s">
        <v>240</v>
      </c>
      <c r="E282" s="6" t="s">
        <v>97</v>
      </c>
      <c r="F282" s="6" t="s">
        <v>98</v>
      </c>
      <c r="G282" s="6">
        <v>15</v>
      </c>
      <c r="H282" s="6">
        <v>74</v>
      </c>
      <c r="I282" s="6">
        <v>12</v>
      </c>
      <c r="J282" s="6">
        <v>60</v>
      </c>
      <c r="K282" s="6">
        <v>16</v>
      </c>
      <c r="L282" s="6">
        <v>74</v>
      </c>
      <c r="M282" s="6" t="s">
        <v>111</v>
      </c>
      <c r="N282" s="6" t="s">
        <v>22</v>
      </c>
      <c r="O282" s="6">
        <v>0</v>
      </c>
    </row>
    <row r="283" spans="1:15" x14ac:dyDescent="0.25">
      <c r="A283" s="6" t="s">
        <v>0</v>
      </c>
      <c r="B283" s="6" t="s">
        <v>4</v>
      </c>
      <c r="C283" s="6" t="s">
        <v>696</v>
      </c>
      <c r="D283" s="6" t="s">
        <v>697</v>
      </c>
      <c r="E283" s="6" t="s">
        <v>97</v>
      </c>
      <c r="F283" s="6" t="s">
        <v>125</v>
      </c>
      <c r="G283" s="6">
        <v>43</v>
      </c>
      <c r="H283" s="6">
        <v>247</v>
      </c>
      <c r="I283" s="6">
        <v>41</v>
      </c>
      <c r="J283" s="6">
        <v>232</v>
      </c>
      <c r="K283" s="6">
        <v>41</v>
      </c>
      <c r="L283" s="6">
        <v>9</v>
      </c>
      <c r="M283" s="6" t="s">
        <v>111</v>
      </c>
      <c r="N283" s="6" t="s">
        <v>23</v>
      </c>
      <c r="O283" s="6">
        <v>3</v>
      </c>
    </row>
    <row r="284" spans="1:15" x14ac:dyDescent="0.25">
      <c r="A284" s="6" t="s">
        <v>3</v>
      </c>
      <c r="B284" s="6" t="s">
        <v>17</v>
      </c>
      <c r="C284" s="6" t="s">
        <v>761</v>
      </c>
      <c r="D284" s="6" t="s">
        <v>762</v>
      </c>
      <c r="E284" s="6" t="s">
        <v>209</v>
      </c>
      <c r="F284" s="6" t="s">
        <v>125</v>
      </c>
      <c r="G284" s="6">
        <v>32</v>
      </c>
      <c r="H284" s="6">
        <v>156</v>
      </c>
      <c r="I284" s="6">
        <v>9</v>
      </c>
      <c r="J284" s="6">
        <v>58</v>
      </c>
      <c r="K284" s="6">
        <v>9</v>
      </c>
      <c r="L284" s="6">
        <v>58</v>
      </c>
      <c r="M284" s="6" t="s">
        <v>111</v>
      </c>
      <c r="N284" s="6" t="s">
        <v>22</v>
      </c>
      <c r="O284" s="6">
        <v>0</v>
      </c>
    </row>
    <row r="285" spans="1:15" x14ac:dyDescent="0.25">
      <c r="A285" s="6" t="s">
        <v>0</v>
      </c>
      <c r="B285" s="6" t="s">
        <v>6</v>
      </c>
      <c r="C285" s="6" t="s">
        <v>277</v>
      </c>
      <c r="D285" s="6" t="s">
        <v>278</v>
      </c>
      <c r="E285" s="6" t="s">
        <v>97</v>
      </c>
      <c r="F285" s="6" t="s">
        <v>98</v>
      </c>
      <c r="G285" s="6">
        <v>139</v>
      </c>
      <c r="H285" s="6">
        <v>640</v>
      </c>
      <c r="I285" s="6">
        <v>127</v>
      </c>
      <c r="J285" s="6">
        <v>578</v>
      </c>
      <c r="K285" s="6">
        <v>146</v>
      </c>
      <c r="L285" s="6">
        <v>640</v>
      </c>
      <c r="M285" s="6" t="s">
        <v>111</v>
      </c>
      <c r="N285" s="6" t="s">
        <v>21</v>
      </c>
      <c r="O285" s="6">
        <v>9</v>
      </c>
    </row>
    <row r="286" spans="1:15" x14ac:dyDescent="0.25">
      <c r="A286" s="6" t="s">
        <v>0</v>
      </c>
      <c r="B286" s="6" t="s">
        <v>13</v>
      </c>
      <c r="C286" s="6" t="s">
        <v>239</v>
      </c>
      <c r="D286" s="6" t="s">
        <v>240</v>
      </c>
      <c r="E286" s="6" t="s">
        <v>97</v>
      </c>
      <c r="F286" s="6" t="s">
        <v>98</v>
      </c>
      <c r="G286" s="6">
        <v>15</v>
      </c>
      <c r="H286" s="6">
        <v>74</v>
      </c>
      <c r="I286" s="6">
        <v>12</v>
      </c>
      <c r="J286" s="6">
        <v>60</v>
      </c>
      <c r="K286" s="6">
        <v>16</v>
      </c>
      <c r="L286" s="6">
        <v>74</v>
      </c>
      <c r="M286" s="6" t="s">
        <v>111</v>
      </c>
      <c r="N286" s="6" t="s">
        <v>21</v>
      </c>
      <c r="O286" s="6">
        <v>2</v>
      </c>
    </row>
    <row r="287" spans="1:15" x14ac:dyDescent="0.25">
      <c r="A287" s="6" t="s">
        <v>3</v>
      </c>
      <c r="B287" s="6" t="s">
        <v>17</v>
      </c>
      <c r="C287" s="6" t="s">
        <v>761</v>
      </c>
      <c r="D287" s="6" t="s">
        <v>762</v>
      </c>
      <c r="E287" s="6" t="s">
        <v>209</v>
      </c>
      <c r="F287" s="6" t="s">
        <v>125</v>
      </c>
      <c r="G287" s="6">
        <v>32</v>
      </c>
      <c r="H287" s="6">
        <v>156</v>
      </c>
      <c r="I287" s="6">
        <v>9</v>
      </c>
      <c r="J287" s="6">
        <v>58</v>
      </c>
      <c r="K287" s="6">
        <v>9</v>
      </c>
      <c r="L287" s="6">
        <v>58</v>
      </c>
      <c r="M287" s="6" t="s">
        <v>111</v>
      </c>
      <c r="N287" s="6" t="s">
        <v>23</v>
      </c>
      <c r="O287" s="6">
        <v>0</v>
      </c>
    </row>
    <row r="288" spans="1:15" x14ac:dyDescent="0.25">
      <c r="A288" s="6" t="s">
        <v>0</v>
      </c>
      <c r="B288" s="6" t="s">
        <v>13</v>
      </c>
      <c r="C288" s="6" t="s">
        <v>249</v>
      </c>
      <c r="D288" s="6" t="s">
        <v>250</v>
      </c>
      <c r="E288" s="6" t="s">
        <v>97</v>
      </c>
      <c r="F288" s="6" t="s">
        <v>98</v>
      </c>
      <c r="G288" s="6">
        <v>14</v>
      </c>
      <c r="H288" s="6">
        <v>83</v>
      </c>
      <c r="I288" s="6">
        <v>8</v>
      </c>
      <c r="J288" s="6">
        <v>35</v>
      </c>
      <c r="K288" s="6">
        <v>13</v>
      </c>
      <c r="L288" s="6">
        <v>82</v>
      </c>
      <c r="M288" s="6" t="s">
        <v>111</v>
      </c>
      <c r="N288" s="6" t="s">
        <v>21</v>
      </c>
      <c r="O288" s="6">
        <v>0</v>
      </c>
    </row>
    <row r="289" spans="1:15" x14ac:dyDescent="0.25">
      <c r="A289" s="6" t="s">
        <v>3</v>
      </c>
      <c r="B289" s="6" t="s">
        <v>14</v>
      </c>
      <c r="C289" s="6" t="s">
        <v>785</v>
      </c>
      <c r="D289" s="6" t="s">
        <v>786</v>
      </c>
      <c r="E289" s="6" t="s">
        <v>97</v>
      </c>
      <c r="F289" s="6" t="s">
        <v>98</v>
      </c>
      <c r="G289" s="6">
        <v>140</v>
      </c>
      <c r="H289" s="6">
        <v>613</v>
      </c>
      <c r="I289" s="6">
        <v>137</v>
      </c>
      <c r="J289" s="6">
        <v>622</v>
      </c>
      <c r="K289" s="6">
        <v>137</v>
      </c>
      <c r="L289" s="6">
        <v>622</v>
      </c>
      <c r="M289" s="6" t="s">
        <v>111</v>
      </c>
      <c r="N289" s="6" t="s">
        <v>23</v>
      </c>
      <c r="O289" s="6">
        <v>7</v>
      </c>
    </row>
    <row r="290" spans="1:15" x14ac:dyDescent="0.25">
      <c r="A290" s="6" t="s">
        <v>0</v>
      </c>
      <c r="B290" s="6" t="s">
        <v>7</v>
      </c>
      <c r="C290" s="6" t="s">
        <v>143</v>
      </c>
      <c r="D290" s="6" t="s">
        <v>144</v>
      </c>
      <c r="E290" s="6" t="s">
        <v>97</v>
      </c>
      <c r="F290" s="6" t="s">
        <v>132</v>
      </c>
      <c r="G290" s="6">
        <v>12</v>
      </c>
      <c r="H290" s="6">
        <v>51</v>
      </c>
      <c r="I290" s="6">
        <v>4</v>
      </c>
      <c r="J290" s="6">
        <v>20</v>
      </c>
      <c r="K290" s="6">
        <v>12</v>
      </c>
      <c r="L290" s="6">
        <v>52</v>
      </c>
      <c r="M290" s="6" t="s">
        <v>111</v>
      </c>
      <c r="N290" s="6" t="s">
        <v>22</v>
      </c>
      <c r="O290" s="6">
        <v>0</v>
      </c>
    </row>
    <row r="291" spans="1:15" x14ac:dyDescent="0.25">
      <c r="A291" s="6" t="s">
        <v>3</v>
      </c>
      <c r="B291" s="6" t="s">
        <v>18</v>
      </c>
      <c r="C291" s="6" t="s">
        <v>809</v>
      </c>
      <c r="D291" s="6" t="s">
        <v>810</v>
      </c>
      <c r="E291" s="6" t="s">
        <v>97</v>
      </c>
      <c r="F291" s="6" t="s">
        <v>98</v>
      </c>
      <c r="G291" s="6">
        <v>12</v>
      </c>
      <c r="H291" s="6">
        <v>52</v>
      </c>
      <c r="I291" s="6">
        <v>10</v>
      </c>
      <c r="J291" s="6">
        <v>44</v>
      </c>
      <c r="K291" s="6">
        <v>10</v>
      </c>
      <c r="L291" s="6">
        <v>44</v>
      </c>
      <c r="M291" s="6" t="s">
        <v>111</v>
      </c>
      <c r="N291" s="6" t="s">
        <v>21</v>
      </c>
      <c r="O291" s="6">
        <v>0</v>
      </c>
    </row>
    <row r="292" spans="1:15" x14ac:dyDescent="0.25">
      <c r="A292" s="6" t="s">
        <v>0</v>
      </c>
      <c r="B292" s="6" t="s">
        <v>13</v>
      </c>
      <c r="C292" s="6" t="s">
        <v>249</v>
      </c>
      <c r="D292" s="6" t="s">
        <v>250</v>
      </c>
      <c r="E292" s="6" t="s">
        <v>97</v>
      </c>
      <c r="F292" s="6" t="s">
        <v>98</v>
      </c>
      <c r="G292" s="6">
        <v>14</v>
      </c>
      <c r="H292" s="6">
        <v>83</v>
      </c>
      <c r="I292" s="6">
        <v>8</v>
      </c>
      <c r="J292" s="6">
        <v>35</v>
      </c>
      <c r="K292" s="6">
        <v>13</v>
      </c>
      <c r="L292" s="6">
        <v>82</v>
      </c>
      <c r="M292" s="6" t="s">
        <v>111</v>
      </c>
      <c r="N292" s="6" t="s">
        <v>23</v>
      </c>
      <c r="O292" s="6">
        <v>1</v>
      </c>
    </row>
    <row r="293" spans="1:15" x14ac:dyDescent="0.25">
      <c r="A293" s="6" t="s">
        <v>3</v>
      </c>
      <c r="B293" s="6" t="s">
        <v>17</v>
      </c>
      <c r="C293" s="6" t="s">
        <v>761</v>
      </c>
      <c r="D293" s="6" t="s">
        <v>762</v>
      </c>
      <c r="E293" s="6" t="s">
        <v>209</v>
      </c>
      <c r="F293" s="6" t="s">
        <v>125</v>
      </c>
      <c r="G293" s="6">
        <v>32</v>
      </c>
      <c r="H293" s="6">
        <v>156</v>
      </c>
      <c r="I293" s="6">
        <v>9</v>
      </c>
      <c r="J293" s="6">
        <v>58</v>
      </c>
      <c r="K293" s="6">
        <v>9</v>
      </c>
      <c r="L293" s="6">
        <v>58</v>
      </c>
      <c r="M293" s="6" t="s">
        <v>111</v>
      </c>
      <c r="N293" s="6" t="s">
        <v>21</v>
      </c>
      <c r="O293" s="6">
        <v>0</v>
      </c>
    </row>
    <row r="294" spans="1:15" x14ac:dyDescent="0.25">
      <c r="A294" s="6" t="s">
        <v>3</v>
      </c>
      <c r="B294" s="6" t="s">
        <v>17</v>
      </c>
      <c r="C294" s="6" t="s">
        <v>771</v>
      </c>
      <c r="D294" s="6" t="s">
        <v>772</v>
      </c>
      <c r="E294" s="6" t="s">
        <v>209</v>
      </c>
      <c r="F294" s="6" t="s">
        <v>125</v>
      </c>
      <c r="G294" s="6">
        <v>9</v>
      </c>
      <c r="H294" s="6">
        <v>40</v>
      </c>
      <c r="I294" s="6">
        <v>9</v>
      </c>
      <c r="J294" s="6">
        <v>43</v>
      </c>
      <c r="K294" s="6">
        <v>9</v>
      </c>
      <c r="L294" s="6">
        <v>43</v>
      </c>
      <c r="M294" s="6" t="s">
        <v>111</v>
      </c>
      <c r="N294" s="6" t="s">
        <v>22</v>
      </c>
      <c r="O294" s="6">
        <v>0</v>
      </c>
    </row>
    <row r="295" spans="1:15" x14ac:dyDescent="0.25">
      <c r="A295" s="6" t="s">
        <v>0</v>
      </c>
      <c r="B295" s="6" t="s">
        <v>13</v>
      </c>
      <c r="C295" s="6" t="s">
        <v>173</v>
      </c>
      <c r="D295" s="6" t="s">
        <v>174</v>
      </c>
      <c r="E295" s="6" t="s">
        <v>97</v>
      </c>
      <c r="F295" s="6" t="s">
        <v>125</v>
      </c>
      <c r="G295" s="6">
        <v>74</v>
      </c>
      <c r="H295" s="6">
        <v>404</v>
      </c>
      <c r="I295" s="6">
        <v>60</v>
      </c>
      <c r="J295" s="6">
        <v>330</v>
      </c>
      <c r="K295" s="6">
        <v>74</v>
      </c>
      <c r="L295" s="6">
        <v>369</v>
      </c>
      <c r="M295" s="6" t="s">
        <v>111</v>
      </c>
      <c r="N295" s="6" t="s">
        <v>23</v>
      </c>
      <c r="O295" s="6">
        <v>0</v>
      </c>
    </row>
    <row r="296" spans="1:15" x14ac:dyDescent="0.25">
      <c r="A296" s="6" t="s">
        <v>3</v>
      </c>
      <c r="B296" s="6" t="s">
        <v>17</v>
      </c>
      <c r="C296" s="6" t="s">
        <v>767</v>
      </c>
      <c r="D296" s="6" t="s">
        <v>768</v>
      </c>
      <c r="E296" s="6" t="s">
        <v>97</v>
      </c>
      <c r="F296" s="6" t="s">
        <v>98</v>
      </c>
      <c r="G296" s="6">
        <v>61</v>
      </c>
      <c r="H296" s="6">
        <v>264</v>
      </c>
      <c r="I296" s="6">
        <v>55</v>
      </c>
      <c r="J296" s="6">
        <v>251</v>
      </c>
      <c r="K296" s="6">
        <v>55</v>
      </c>
      <c r="L296" s="6">
        <v>251</v>
      </c>
      <c r="M296" s="6" t="s">
        <v>111</v>
      </c>
      <c r="N296" s="6" t="s">
        <v>22</v>
      </c>
      <c r="O296" s="6">
        <v>2</v>
      </c>
    </row>
    <row r="297" spans="1:15" x14ac:dyDescent="0.25">
      <c r="A297" s="6" t="s">
        <v>0</v>
      </c>
      <c r="B297" s="6" t="s">
        <v>13</v>
      </c>
      <c r="C297" s="6" t="s">
        <v>247</v>
      </c>
      <c r="D297" s="6" t="s">
        <v>248</v>
      </c>
      <c r="E297" s="6" t="s">
        <v>97</v>
      </c>
      <c r="F297" s="6" t="s">
        <v>98</v>
      </c>
      <c r="G297" s="6">
        <v>10</v>
      </c>
      <c r="H297" s="6">
        <v>39</v>
      </c>
      <c r="I297" s="6">
        <v>7</v>
      </c>
      <c r="J297" s="6">
        <v>25</v>
      </c>
      <c r="K297" s="6">
        <v>10</v>
      </c>
      <c r="L297" s="6">
        <v>39</v>
      </c>
      <c r="M297" s="6" t="s">
        <v>111</v>
      </c>
      <c r="N297" s="6" t="s">
        <v>21</v>
      </c>
      <c r="O297" s="6">
        <v>0</v>
      </c>
    </row>
    <row r="298" spans="1:15" x14ac:dyDescent="0.25">
      <c r="A298" s="6" t="s">
        <v>0</v>
      </c>
      <c r="B298" s="6" t="s">
        <v>13</v>
      </c>
      <c r="C298" s="6" t="s">
        <v>241</v>
      </c>
      <c r="D298" s="6" t="s">
        <v>242</v>
      </c>
      <c r="E298" s="6" t="s">
        <v>97</v>
      </c>
      <c r="F298" s="6" t="s">
        <v>98</v>
      </c>
      <c r="G298" s="6">
        <v>65</v>
      </c>
      <c r="H298" s="6">
        <v>347</v>
      </c>
      <c r="I298" s="6">
        <v>65</v>
      </c>
      <c r="J298" s="6">
        <v>347</v>
      </c>
      <c r="K298" s="6">
        <v>65</v>
      </c>
      <c r="L298" s="6">
        <v>347</v>
      </c>
      <c r="M298" s="6" t="s">
        <v>111</v>
      </c>
      <c r="N298" s="6" t="s">
        <v>22</v>
      </c>
      <c r="O298" s="6">
        <v>1</v>
      </c>
    </row>
    <row r="299" spans="1:15" x14ac:dyDescent="0.25">
      <c r="A299" s="6" t="s">
        <v>3</v>
      </c>
      <c r="B299" s="6" t="s">
        <v>15</v>
      </c>
      <c r="C299" s="6" t="s">
        <v>806</v>
      </c>
      <c r="D299" s="6" t="s">
        <v>807</v>
      </c>
      <c r="E299" s="6" t="s">
        <v>97</v>
      </c>
      <c r="F299" s="6" t="s">
        <v>125</v>
      </c>
      <c r="G299" s="6">
        <v>178</v>
      </c>
      <c r="H299" s="6">
        <v>827</v>
      </c>
      <c r="I299" s="6">
        <v>194</v>
      </c>
      <c r="J299" s="6">
        <v>890</v>
      </c>
      <c r="K299" s="6">
        <v>194</v>
      </c>
      <c r="L299" s="6">
        <v>890</v>
      </c>
      <c r="M299" s="6" t="s">
        <v>111</v>
      </c>
      <c r="N299" s="6" t="s">
        <v>23</v>
      </c>
      <c r="O299" s="6">
        <v>24</v>
      </c>
    </row>
    <row r="300" spans="1:15" x14ac:dyDescent="0.25">
      <c r="A300" s="6" t="s">
        <v>0</v>
      </c>
      <c r="B300" s="6" t="s">
        <v>13</v>
      </c>
      <c r="C300" s="6" t="s">
        <v>245</v>
      </c>
      <c r="D300" s="6" t="s">
        <v>246</v>
      </c>
      <c r="E300" s="6" t="s">
        <v>97</v>
      </c>
      <c r="F300" s="6" t="s">
        <v>98</v>
      </c>
      <c r="G300" s="6">
        <v>25</v>
      </c>
      <c r="H300" s="6">
        <v>133</v>
      </c>
      <c r="I300" s="6">
        <v>22</v>
      </c>
      <c r="J300" s="6">
        <v>95</v>
      </c>
      <c r="K300" s="6">
        <v>25</v>
      </c>
      <c r="L300" s="6">
        <v>134</v>
      </c>
      <c r="M300" s="6" t="s">
        <v>111</v>
      </c>
      <c r="N300" s="6" t="s">
        <v>23</v>
      </c>
      <c r="O300" s="6">
        <v>1</v>
      </c>
    </row>
    <row r="301" spans="1:15" x14ac:dyDescent="0.25">
      <c r="A301" s="6" t="s">
        <v>0</v>
      </c>
      <c r="B301" s="6" t="s">
        <v>13</v>
      </c>
      <c r="C301" s="6" t="s">
        <v>245</v>
      </c>
      <c r="D301" s="6" t="s">
        <v>246</v>
      </c>
      <c r="E301" s="6" t="s">
        <v>97</v>
      </c>
      <c r="F301" s="6" t="s">
        <v>98</v>
      </c>
      <c r="G301" s="6">
        <v>25</v>
      </c>
      <c r="H301" s="6">
        <v>133</v>
      </c>
      <c r="I301" s="6">
        <v>22</v>
      </c>
      <c r="J301" s="6">
        <v>95</v>
      </c>
      <c r="K301" s="6">
        <v>25</v>
      </c>
      <c r="L301" s="6">
        <v>134</v>
      </c>
      <c r="M301" s="6" t="s">
        <v>111</v>
      </c>
      <c r="N301" s="6" t="s">
        <v>22</v>
      </c>
      <c r="O301" s="6">
        <v>1</v>
      </c>
    </row>
    <row r="302" spans="1:15" x14ac:dyDescent="0.25">
      <c r="A302" s="6" t="s">
        <v>3</v>
      </c>
      <c r="B302" s="6" t="s">
        <v>17</v>
      </c>
      <c r="C302" s="6" t="s">
        <v>771</v>
      </c>
      <c r="D302" s="6" t="s">
        <v>772</v>
      </c>
      <c r="E302" s="6" t="s">
        <v>209</v>
      </c>
      <c r="F302" s="6" t="s">
        <v>125</v>
      </c>
      <c r="G302" s="6">
        <v>9</v>
      </c>
      <c r="H302" s="6">
        <v>40</v>
      </c>
      <c r="I302" s="6">
        <v>9</v>
      </c>
      <c r="J302" s="6">
        <v>43</v>
      </c>
      <c r="K302" s="6">
        <v>9</v>
      </c>
      <c r="L302" s="6">
        <v>43</v>
      </c>
      <c r="M302" s="6" t="s">
        <v>111</v>
      </c>
      <c r="N302" s="6" t="s">
        <v>21</v>
      </c>
      <c r="O302" s="6">
        <v>0</v>
      </c>
    </row>
    <row r="303" spans="1:15" x14ac:dyDescent="0.25">
      <c r="A303" s="6" t="s">
        <v>3</v>
      </c>
      <c r="B303" s="6" t="s">
        <v>17</v>
      </c>
      <c r="C303" s="6" t="s">
        <v>767</v>
      </c>
      <c r="D303" s="6" t="s">
        <v>768</v>
      </c>
      <c r="E303" s="6" t="s">
        <v>97</v>
      </c>
      <c r="F303" s="6" t="s">
        <v>98</v>
      </c>
      <c r="G303" s="6">
        <v>61</v>
      </c>
      <c r="H303" s="6">
        <v>264</v>
      </c>
      <c r="I303" s="6">
        <v>55</v>
      </c>
      <c r="J303" s="6">
        <v>251</v>
      </c>
      <c r="K303" s="6">
        <v>55</v>
      </c>
      <c r="L303" s="6">
        <v>251</v>
      </c>
      <c r="M303" s="6" t="s">
        <v>111</v>
      </c>
      <c r="N303" s="6" t="s">
        <v>21</v>
      </c>
      <c r="O303" s="6">
        <v>1</v>
      </c>
    </row>
    <row r="304" spans="1:15" x14ac:dyDescent="0.25">
      <c r="A304" s="6" t="s">
        <v>0</v>
      </c>
      <c r="B304" s="6" t="s">
        <v>13</v>
      </c>
      <c r="C304" s="6" t="s">
        <v>247</v>
      </c>
      <c r="D304" s="6" t="s">
        <v>248</v>
      </c>
      <c r="E304" s="6" t="s">
        <v>97</v>
      </c>
      <c r="F304" s="6" t="s">
        <v>98</v>
      </c>
      <c r="G304" s="6">
        <v>10</v>
      </c>
      <c r="H304" s="6">
        <v>39</v>
      </c>
      <c r="I304" s="6">
        <v>7</v>
      </c>
      <c r="J304" s="6">
        <v>25</v>
      </c>
      <c r="K304" s="6">
        <v>10</v>
      </c>
      <c r="L304" s="6">
        <v>39</v>
      </c>
      <c r="M304" s="6" t="s">
        <v>111</v>
      </c>
      <c r="N304" s="6" t="s">
        <v>22</v>
      </c>
      <c r="O304" s="6">
        <v>0</v>
      </c>
    </row>
    <row r="305" spans="1:15" x14ac:dyDescent="0.25">
      <c r="A305" s="6" t="s">
        <v>0</v>
      </c>
      <c r="B305" s="6" t="s">
        <v>13</v>
      </c>
      <c r="C305" s="6" t="s">
        <v>245</v>
      </c>
      <c r="D305" s="6" t="s">
        <v>246</v>
      </c>
      <c r="E305" s="6" t="s">
        <v>97</v>
      </c>
      <c r="F305" s="6" t="s">
        <v>98</v>
      </c>
      <c r="G305" s="6">
        <v>25</v>
      </c>
      <c r="H305" s="6">
        <v>133</v>
      </c>
      <c r="I305" s="6">
        <v>22</v>
      </c>
      <c r="J305" s="6">
        <v>95</v>
      </c>
      <c r="K305" s="6">
        <v>25</v>
      </c>
      <c r="L305" s="6">
        <v>134</v>
      </c>
      <c r="M305" s="6" t="s">
        <v>111</v>
      </c>
      <c r="N305" s="6" t="s">
        <v>21</v>
      </c>
      <c r="O305" s="6">
        <v>0</v>
      </c>
    </row>
    <row r="306" spans="1:15" x14ac:dyDescent="0.25">
      <c r="A306" s="6" t="s">
        <v>3</v>
      </c>
      <c r="B306" s="6" t="s">
        <v>15</v>
      </c>
      <c r="C306" s="6" t="s">
        <v>806</v>
      </c>
      <c r="D306" s="6" t="s">
        <v>807</v>
      </c>
      <c r="E306" s="6" t="s">
        <v>97</v>
      </c>
      <c r="F306" s="6" t="s">
        <v>125</v>
      </c>
      <c r="G306" s="6">
        <v>178</v>
      </c>
      <c r="H306" s="6">
        <v>827</v>
      </c>
      <c r="I306" s="6">
        <v>194</v>
      </c>
      <c r="J306" s="6">
        <v>890</v>
      </c>
      <c r="K306" s="6">
        <v>194</v>
      </c>
      <c r="L306" s="6">
        <v>890</v>
      </c>
      <c r="M306" s="6" t="s">
        <v>111</v>
      </c>
      <c r="N306" s="6" t="s">
        <v>21</v>
      </c>
      <c r="O306" s="6">
        <v>11</v>
      </c>
    </row>
    <row r="307" spans="1:15" x14ac:dyDescent="0.25">
      <c r="A307" s="6" t="s">
        <v>0</v>
      </c>
      <c r="B307" s="6" t="s">
        <v>13</v>
      </c>
      <c r="C307" s="6" t="s">
        <v>199</v>
      </c>
      <c r="D307" s="6" t="s">
        <v>200</v>
      </c>
      <c r="E307" s="6" t="s">
        <v>97</v>
      </c>
      <c r="F307" s="6" t="s">
        <v>125</v>
      </c>
      <c r="G307" s="6">
        <v>77</v>
      </c>
      <c r="H307" s="6">
        <v>380</v>
      </c>
      <c r="I307" s="6">
        <v>76</v>
      </c>
      <c r="J307" s="6">
        <v>342</v>
      </c>
      <c r="K307" s="6">
        <v>76</v>
      </c>
      <c r="L307" s="6">
        <v>344</v>
      </c>
      <c r="M307" s="6" t="s">
        <v>111</v>
      </c>
      <c r="N307" s="6" t="s">
        <v>23</v>
      </c>
      <c r="O307" s="6">
        <v>2</v>
      </c>
    </row>
    <row r="308" spans="1:15" x14ac:dyDescent="0.25">
      <c r="A308" s="6" t="s">
        <v>0</v>
      </c>
      <c r="B308" s="6" t="s">
        <v>13</v>
      </c>
      <c r="C308" s="6" t="s">
        <v>243</v>
      </c>
      <c r="D308" s="6" t="s">
        <v>244</v>
      </c>
      <c r="E308" s="6" t="s">
        <v>97</v>
      </c>
      <c r="F308" s="6" t="s">
        <v>98</v>
      </c>
      <c r="G308" s="6">
        <v>67</v>
      </c>
      <c r="H308" s="6">
        <v>350</v>
      </c>
      <c r="I308" s="6">
        <v>67</v>
      </c>
      <c r="J308" s="6">
        <v>350</v>
      </c>
      <c r="K308" s="6">
        <v>67</v>
      </c>
      <c r="L308" s="6">
        <v>350</v>
      </c>
      <c r="M308" s="6" t="s">
        <v>111</v>
      </c>
      <c r="N308" s="6" t="s">
        <v>21</v>
      </c>
      <c r="O308" s="6">
        <v>4</v>
      </c>
    </row>
    <row r="309" spans="1:15" x14ac:dyDescent="0.25">
      <c r="A309" s="6" t="s">
        <v>3</v>
      </c>
      <c r="B309" s="6" t="s">
        <v>17</v>
      </c>
      <c r="C309" s="6" t="s">
        <v>771</v>
      </c>
      <c r="D309" s="6" t="s">
        <v>772</v>
      </c>
      <c r="E309" s="6" t="s">
        <v>209</v>
      </c>
      <c r="F309" s="6" t="s">
        <v>125</v>
      </c>
      <c r="G309" s="6">
        <v>9</v>
      </c>
      <c r="H309" s="6">
        <v>40</v>
      </c>
      <c r="I309" s="6">
        <v>9</v>
      </c>
      <c r="J309" s="6">
        <v>43</v>
      </c>
      <c r="K309" s="6">
        <v>9</v>
      </c>
      <c r="L309" s="6">
        <v>43</v>
      </c>
      <c r="M309" s="6" t="s">
        <v>111</v>
      </c>
      <c r="N309" s="6" t="s">
        <v>23</v>
      </c>
      <c r="O309" s="6">
        <v>0</v>
      </c>
    </row>
    <row r="310" spans="1:15" x14ac:dyDescent="0.25">
      <c r="A310" s="6" t="s">
        <v>0</v>
      </c>
      <c r="B310" s="6" t="s">
        <v>13</v>
      </c>
      <c r="C310" s="6" t="s">
        <v>199</v>
      </c>
      <c r="D310" s="6" t="s">
        <v>200</v>
      </c>
      <c r="E310" s="6" t="s">
        <v>97</v>
      </c>
      <c r="F310" s="6" t="s">
        <v>125</v>
      </c>
      <c r="G310" s="6">
        <v>77</v>
      </c>
      <c r="H310" s="6">
        <v>380</v>
      </c>
      <c r="I310" s="6">
        <v>76</v>
      </c>
      <c r="J310" s="6">
        <v>342</v>
      </c>
      <c r="K310" s="6">
        <v>76</v>
      </c>
      <c r="L310" s="6">
        <v>344</v>
      </c>
      <c r="M310" s="6" t="s">
        <v>111</v>
      </c>
      <c r="N310" s="6" t="s">
        <v>22</v>
      </c>
      <c r="O310" s="6">
        <v>1</v>
      </c>
    </row>
    <row r="311" spans="1:15" x14ac:dyDescent="0.25">
      <c r="A311" s="6" t="s">
        <v>3</v>
      </c>
      <c r="B311" s="6" t="s">
        <v>16</v>
      </c>
      <c r="C311" s="6" t="s">
        <v>230</v>
      </c>
      <c r="D311" s="6" t="s">
        <v>231</v>
      </c>
      <c r="E311" s="6" t="s">
        <v>97</v>
      </c>
      <c r="F311" s="6" t="s">
        <v>98</v>
      </c>
      <c r="G311" s="6">
        <v>31</v>
      </c>
      <c r="H311" s="6">
        <v>191</v>
      </c>
      <c r="I311" s="6">
        <v>31</v>
      </c>
      <c r="J311" s="6">
        <v>183</v>
      </c>
      <c r="K311" s="6">
        <v>31</v>
      </c>
      <c r="L311" s="6">
        <v>183</v>
      </c>
      <c r="M311" s="6" t="s">
        <v>111</v>
      </c>
      <c r="N311" s="6" t="s">
        <v>23</v>
      </c>
      <c r="O311" s="6">
        <v>4</v>
      </c>
    </row>
    <row r="312" spans="1:15" x14ac:dyDescent="0.25">
      <c r="A312" s="6" t="s">
        <v>0</v>
      </c>
      <c r="B312" s="6" t="s">
        <v>13</v>
      </c>
      <c r="C312" s="6" t="s">
        <v>199</v>
      </c>
      <c r="D312" s="6" t="s">
        <v>200</v>
      </c>
      <c r="E312" s="6" t="s">
        <v>97</v>
      </c>
      <c r="F312" s="6" t="s">
        <v>125</v>
      </c>
      <c r="G312" s="6">
        <v>77</v>
      </c>
      <c r="H312" s="6">
        <v>380</v>
      </c>
      <c r="I312" s="6">
        <v>76</v>
      </c>
      <c r="J312" s="6">
        <v>342</v>
      </c>
      <c r="K312" s="6">
        <v>76</v>
      </c>
      <c r="L312" s="6">
        <v>344</v>
      </c>
      <c r="M312" s="6" t="s">
        <v>111</v>
      </c>
      <c r="N312" s="6" t="s">
        <v>21</v>
      </c>
      <c r="O312" s="6">
        <v>1</v>
      </c>
    </row>
    <row r="313" spans="1:15" x14ac:dyDescent="0.25">
      <c r="A313" s="6" t="s">
        <v>3</v>
      </c>
      <c r="B313" s="6" t="s">
        <v>16</v>
      </c>
      <c r="C313" s="6" t="s">
        <v>230</v>
      </c>
      <c r="D313" s="6" t="s">
        <v>231</v>
      </c>
      <c r="E313" s="6" t="s">
        <v>97</v>
      </c>
      <c r="F313" s="6" t="s">
        <v>98</v>
      </c>
      <c r="G313" s="6">
        <v>31</v>
      </c>
      <c r="H313" s="6">
        <v>191</v>
      </c>
      <c r="I313" s="6">
        <v>31</v>
      </c>
      <c r="J313" s="6">
        <v>183</v>
      </c>
      <c r="K313" s="6">
        <v>31</v>
      </c>
      <c r="L313" s="6">
        <v>183</v>
      </c>
      <c r="M313" s="6" t="s">
        <v>111</v>
      </c>
      <c r="N313" s="6" t="s">
        <v>21</v>
      </c>
      <c r="O313" s="6">
        <v>3</v>
      </c>
    </row>
    <row r="314" spans="1:15" x14ac:dyDescent="0.25">
      <c r="A314" s="6" t="s">
        <v>0</v>
      </c>
      <c r="B314" s="6" t="s">
        <v>13</v>
      </c>
      <c r="C314" s="6" t="s">
        <v>243</v>
      </c>
      <c r="D314" s="6" t="s">
        <v>244</v>
      </c>
      <c r="E314" s="6" t="s">
        <v>97</v>
      </c>
      <c r="F314" s="6" t="s">
        <v>98</v>
      </c>
      <c r="G314" s="6">
        <v>67</v>
      </c>
      <c r="H314" s="6">
        <v>350</v>
      </c>
      <c r="I314" s="6">
        <v>67</v>
      </c>
      <c r="J314" s="6">
        <v>350</v>
      </c>
      <c r="K314" s="6">
        <v>67</v>
      </c>
      <c r="L314" s="6">
        <v>350</v>
      </c>
      <c r="M314" s="6" t="s">
        <v>111</v>
      </c>
      <c r="N314" s="6" t="s">
        <v>22</v>
      </c>
      <c r="O314" s="6">
        <v>0</v>
      </c>
    </row>
    <row r="315" spans="1:15" x14ac:dyDescent="0.25">
      <c r="A315" s="6" t="s">
        <v>0</v>
      </c>
      <c r="B315" s="6" t="s">
        <v>13</v>
      </c>
      <c r="C315" s="6" t="s">
        <v>243</v>
      </c>
      <c r="D315" s="6" t="s">
        <v>244</v>
      </c>
      <c r="E315" s="6" t="s">
        <v>97</v>
      </c>
      <c r="F315" s="6" t="s">
        <v>98</v>
      </c>
      <c r="G315" s="6">
        <v>67</v>
      </c>
      <c r="H315" s="6">
        <v>350</v>
      </c>
      <c r="I315" s="6">
        <v>67</v>
      </c>
      <c r="J315" s="6">
        <v>350</v>
      </c>
      <c r="K315" s="6">
        <v>67</v>
      </c>
      <c r="L315" s="6">
        <v>350</v>
      </c>
      <c r="M315" s="6" t="s">
        <v>111</v>
      </c>
      <c r="N315" s="6" t="s">
        <v>23</v>
      </c>
      <c r="O315" s="6">
        <v>4</v>
      </c>
    </row>
    <row r="316" spans="1:15" x14ac:dyDescent="0.25">
      <c r="A316" s="6" t="s">
        <v>3</v>
      </c>
      <c r="B316" s="6" t="s">
        <v>16</v>
      </c>
      <c r="C316" s="6" t="s">
        <v>230</v>
      </c>
      <c r="D316" s="6" t="s">
        <v>231</v>
      </c>
      <c r="E316" s="6" t="s">
        <v>97</v>
      </c>
      <c r="F316" s="6" t="s">
        <v>98</v>
      </c>
      <c r="G316" s="6">
        <v>31</v>
      </c>
      <c r="H316" s="6">
        <v>191</v>
      </c>
      <c r="I316" s="6">
        <v>31</v>
      </c>
      <c r="J316" s="6">
        <v>183</v>
      </c>
      <c r="K316" s="6">
        <v>31</v>
      </c>
      <c r="L316" s="6">
        <v>183</v>
      </c>
      <c r="M316" s="6" t="s">
        <v>111</v>
      </c>
      <c r="N316" s="6" t="s">
        <v>22</v>
      </c>
      <c r="O316" s="6">
        <v>1</v>
      </c>
    </row>
    <row r="317" spans="1:15" x14ac:dyDescent="0.25">
      <c r="A317" s="6" t="s">
        <v>0</v>
      </c>
      <c r="B317" s="6" t="s">
        <v>13</v>
      </c>
      <c r="C317" s="6" t="s">
        <v>241</v>
      </c>
      <c r="D317" s="6" t="s">
        <v>242</v>
      </c>
      <c r="E317" s="6" t="s">
        <v>97</v>
      </c>
      <c r="F317" s="6" t="s">
        <v>98</v>
      </c>
      <c r="G317" s="6">
        <v>65</v>
      </c>
      <c r="H317" s="6">
        <v>347</v>
      </c>
      <c r="I317" s="6">
        <v>65</v>
      </c>
      <c r="J317" s="6">
        <v>347</v>
      </c>
      <c r="K317" s="6">
        <v>65</v>
      </c>
      <c r="L317" s="6">
        <v>347</v>
      </c>
      <c r="M317" s="6" t="s">
        <v>111</v>
      </c>
      <c r="N317" s="6" t="s">
        <v>23</v>
      </c>
      <c r="O317" s="6">
        <v>2</v>
      </c>
    </row>
    <row r="318" spans="1:15" x14ac:dyDescent="0.25">
      <c r="A318" s="6" t="s">
        <v>0</v>
      </c>
      <c r="B318" s="6" t="s">
        <v>13</v>
      </c>
      <c r="C318" s="6" t="s">
        <v>203</v>
      </c>
      <c r="D318" s="6" t="s">
        <v>204</v>
      </c>
      <c r="E318" s="6" t="s">
        <v>97</v>
      </c>
      <c r="F318" s="6" t="s">
        <v>125</v>
      </c>
      <c r="G318" s="6">
        <v>41</v>
      </c>
      <c r="H318" s="6">
        <v>199</v>
      </c>
      <c r="I318" s="6">
        <v>41</v>
      </c>
      <c r="J318" s="6">
        <v>196</v>
      </c>
      <c r="K318" s="6">
        <v>41</v>
      </c>
      <c r="L318" s="6">
        <v>201</v>
      </c>
      <c r="M318" s="6" t="s">
        <v>111</v>
      </c>
      <c r="N318" s="6" t="s">
        <v>21</v>
      </c>
      <c r="O318" s="6">
        <v>2</v>
      </c>
    </row>
    <row r="319" spans="1:15" x14ac:dyDescent="0.25">
      <c r="A319" s="6" t="s">
        <v>0</v>
      </c>
      <c r="B319" s="6" t="s">
        <v>7</v>
      </c>
      <c r="C319" s="6" t="s">
        <v>143</v>
      </c>
      <c r="D319" s="6" t="s">
        <v>144</v>
      </c>
      <c r="E319" s="6" t="s">
        <v>97</v>
      </c>
      <c r="F319" s="6" t="s">
        <v>132</v>
      </c>
      <c r="G319" s="6">
        <v>12</v>
      </c>
      <c r="H319" s="6">
        <v>51</v>
      </c>
      <c r="I319" s="6">
        <v>4</v>
      </c>
      <c r="J319" s="6">
        <v>20</v>
      </c>
      <c r="K319" s="6">
        <v>12</v>
      </c>
      <c r="L319" s="6">
        <v>52</v>
      </c>
      <c r="M319" s="6" t="s">
        <v>111</v>
      </c>
      <c r="N319" s="6" t="s">
        <v>23</v>
      </c>
      <c r="O319" s="6">
        <v>0</v>
      </c>
    </row>
    <row r="320" spans="1:15" x14ac:dyDescent="0.25">
      <c r="A320" s="6" t="s">
        <v>0</v>
      </c>
      <c r="B320" s="6" t="s">
        <v>13</v>
      </c>
      <c r="C320" s="6" t="s">
        <v>249</v>
      </c>
      <c r="D320" s="6" t="s">
        <v>250</v>
      </c>
      <c r="E320" s="6" t="s">
        <v>97</v>
      </c>
      <c r="F320" s="6" t="s">
        <v>98</v>
      </c>
      <c r="G320" s="6">
        <v>14</v>
      </c>
      <c r="H320" s="6">
        <v>83</v>
      </c>
      <c r="I320" s="6">
        <v>8</v>
      </c>
      <c r="J320" s="6">
        <v>35</v>
      </c>
      <c r="K320" s="6">
        <v>13</v>
      </c>
      <c r="L320" s="6">
        <v>82</v>
      </c>
      <c r="M320" s="6" t="s">
        <v>111</v>
      </c>
      <c r="N320" s="6" t="s">
        <v>22</v>
      </c>
      <c r="O320" s="6">
        <v>1</v>
      </c>
    </row>
    <row r="321" spans="1:15" x14ac:dyDescent="0.25">
      <c r="A321" s="6" t="s">
        <v>3</v>
      </c>
      <c r="B321" s="6" t="s">
        <v>14</v>
      </c>
      <c r="C321" s="6" t="s">
        <v>783</v>
      </c>
      <c r="D321" s="6" t="s">
        <v>784</v>
      </c>
      <c r="E321" s="6" t="s">
        <v>97</v>
      </c>
      <c r="F321" s="6" t="s">
        <v>98</v>
      </c>
      <c r="G321" s="6">
        <v>41</v>
      </c>
      <c r="H321" s="6">
        <v>214</v>
      </c>
      <c r="I321" s="6">
        <v>41</v>
      </c>
      <c r="J321" s="6">
        <v>214</v>
      </c>
      <c r="K321" s="6">
        <v>41</v>
      </c>
      <c r="L321" s="6">
        <v>214</v>
      </c>
      <c r="M321" s="6" t="s">
        <v>111</v>
      </c>
      <c r="N321" s="6" t="s">
        <v>22</v>
      </c>
      <c r="O321" s="6">
        <v>6</v>
      </c>
    </row>
    <row r="322" spans="1:15" x14ac:dyDescent="0.25">
      <c r="A322" s="6" t="s">
        <v>3</v>
      </c>
      <c r="B322" s="6" t="s">
        <v>15</v>
      </c>
      <c r="C322" s="6" t="s">
        <v>228</v>
      </c>
      <c r="D322" s="6" t="s">
        <v>229</v>
      </c>
      <c r="E322" s="6" t="s">
        <v>97</v>
      </c>
      <c r="F322" s="6" t="s">
        <v>98</v>
      </c>
      <c r="G322" s="6">
        <v>30</v>
      </c>
      <c r="H322" s="6">
        <v>139</v>
      </c>
      <c r="I322" s="6">
        <v>31</v>
      </c>
      <c r="J322" s="6">
        <v>140</v>
      </c>
      <c r="K322" s="6">
        <v>31</v>
      </c>
      <c r="L322" s="6">
        <v>140</v>
      </c>
      <c r="M322" s="6" t="s">
        <v>111</v>
      </c>
      <c r="N322" s="6" t="s">
        <v>21</v>
      </c>
      <c r="O322" s="6">
        <v>1</v>
      </c>
    </row>
    <row r="323" spans="1:15" x14ac:dyDescent="0.25">
      <c r="A323" s="6" t="s">
        <v>0</v>
      </c>
      <c r="B323" s="6" t="s">
        <v>13</v>
      </c>
      <c r="C323" s="6" t="s">
        <v>175</v>
      </c>
      <c r="D323" s="6" t="s">
        <v>176</v>
      </c>
      <c r="E323" s="6" t="s">
        <v>97</v>
      </c>
      <c r="F323" s="6" t="s">
        <v>125</v>
      </c>
      <c r="G323" s="6">
        <v>35</v>
      </c>
      <c r="H323" s="6">
        <v>215</v>
      </c>
      <c r="I323" s="6">
        <v>35</v>
      </c>
      <c r="J323" s="6">
        <v>211</v>
      </c>
      <c r="K323" s="6">
        <v>35</v>
      </c>
      <c r="L323" s="6">
        <v>212</v>
      </c>
      <c r="M323" s="6" t="s">
        <v>111</v>
      </c>
      <c r="N323" s="6" t="s">
        <v>21</v>
      </c>
      <c r="O323" s="6">
        <v>0</v>
      </c>
    </row>
    <row r="324" spans="1:15" x14ac:dyDescent="0.25">
      <c r="A324" s="6" t="s">
        <v>3</v>
      </c>
      <c r="B324" s="6" t="s">
        <v>15</v>
      </c>
      <c r="C324" s="6" t="s">
        <v>228</v>
      </c>
      <c r="D324" s="6" t="s">
        <v>229</v>
      </c>
      <c r="E324" s="6" t="s">
        <v>97</v>
      </c>
      <c r="F324" s="6" t="s">
        <v>98</v>
      </c>
      <c r="G324" s="6">
        <v>30</v>
      </c>
      <c r="H324" s="6">
        <v>139</v>
      </c>
      <c r="I324" s="6">
        <v>31</v>
      </c>
      <c r="J324" s="6">
        <v>140</v>
      </c>
      <c r="K324" s="6">
        <v>31</v>
      </c>
      <c r="L324" s="6">
        <v>140</v>
      </c>
      <c r="M324" s="6" t="s">
        <v>111</v>
      </c>
      <c r="N324" s="6" t="s">
        <v>22</v>
      </c>
      <c r="O324" s="6">
        <v>0</v>
      </c>
    </row>
    <row r="325" spans="1:15" x14ac:dyDescent="0.25">
      <c r="A325" s="6" t="s">
        <v>0</v>
      </c>
      <c r="B325" s="6" t="s">
        <v>13</v>
      </c>
      <c r="C325" s="6" t="s">
        <v>203</v>
      </c>
      <c r="D325" s="6" t="s">
        <v>204</v>
      </c>
      <c r="E325" s="6" t="s">
        <v>97</v>
      </c>
      <c r="F325" s="6" t="s">
        <v>125</v>
      </c>
      <c r="G325" s="6">
        <v>41</v>
      </c>
      <c r="H325" s="6">
        <v>199</v>
      </c>
      <c r="I325" s="6">
        <v>41</v>
      </c>
      <c r="J325" s="6">
        <v>196</v>
      </c>
      <c r="K325" s="6">
        <v>41</v>
      </c>
      <c r="L325" s="6">
        <v>201</v>
      </c>
      <c r="M325" s="6" t="s">
        <v>111</v>
      </c>
      <c r="N325" s="6" t="s">
        <v>23</v>
      </c>
      <c r="O325" s="6">
        <v>5</v>
      </c>
    </row>
    <row r="326" spans="1:15" x14ac:dyDescent="0.25">
      <c r="A326" s="6" t="s">
        <v>3</v>
      </c>
      <c r="B326" s="6" t="s">
        <v>15</v>
      </c>
      <c r="C326" s="6" t="s">
        <v>228</v>
      </c>
      <c r="D326" s="6" t="s">
        <v>229</v>
      </c>
      <c r="E326" s="6" t="s">
        <v>97</v>
      </c>
      <c r="F326" s="6" t="s">
        <v>98</v>
      </c>
      <c r="G326" s="6">
        <v>30</v>
      </c>
      <c r="H326" s="6">
        <v>139</v>
      </c>
      <c r="I326" s="6">
        <v>31</v>
      </c>
      <c r="J326" s="6">
        <v>140</v>
      </c>
      <c r="K326" s="6">
        <v>31</v>
      </c>
      <c r="L326" s="6">
        <v>140</v>
      </c>
      <c r="M326" s="6" t="s">
        <v>111</v>
      </c>
      <c r="N326" s="6" t="s">
        <v>23</v>
      </c>
      <c r="O326" s="6">
        <v>1</v>
      </c>
    </row>
    <row r="327" spans="1:15" x14ac:dyDescent="0.25">
      <c r="A327" s="6" t="s">
        <v>0</v>
      </c>
      <c r="B327" s="6" t="s">
        <v>13</v>
      </c>
      <c r="C327" s="6" t="s">
        <v>203</v>
      </c>
      <c r="D327" s="6" t="s">
        <v>204</v>
      </c>
      <c r="E327" s="6" t="s">
        <v>97</v>
      </c>
      <c r="F327" s="6" t="s">
        <v>125</v>
      </c>
      <c r="G327" s="6">
        <v>41</v>
      </c>
      <c r="H327" s="6">
        <v>199</v>
      </c>
      <c r="I327" s="6">
        <v>41</v>
      </c>
      <c r="J327" s="6">
        <v>196</v>
      </c>
      <c r="K327" s="6">
        <v>41</v>
      </c>
      <c r="L327" s="6">
        <v>201</v>
      </c>
      <c r="M327" s="6" t="s">
        <v>111</v>
      </c>
      <c r="N327" s="6" t="s">
        <v>22</v>
      </c>
      <c r="O327" s="6">
        <v>3</v>
      </c>
    </row>
    <row r="328" spans="1:15" x14ac:dyDescent="0.25">
      <c r="A328" s="6" t="s">
        <v>3</v>
      </c>
      <c r="B328" s="6" t="s">
        <v>15</v>
      </c>
      <c r="C328" s="6" t="s">
        <v>806</v>
      </c>
      <c r="D328" s="6" t="s">
        <v>807</v>
      </c>
      <c r="E328" s="6" t="s">
        <v>97</v>
      </c>
      <c r="F328" s="6" t="s">
        <v>125</v>
      </c>
      <c r="G328" s="6">
        <v>178</v>
      </c>
      <c r="H328" s="6">
        <v>827</v>
      </c>
      <c r="I328" s="6">
        <v>194</v>
      </c>
      <c r="J328" s="6">
        <v>890</v>
      </c>
      <c r="K328" s="6">
        <v>194</v>
      </c>
      <c r="L328" s="6">
        <v>890</v>
      </c>
      <c r="M328" s="6" t="s">
        <v>111</v>
      </c>
      <c r="N328" s="6" t="s">
        <v>22</v>
      </c>
      <c r="O328" s="6">
        <v>13</v>
      </c>
    </row>
    <row r="329" spans="1:15" x14ac:dyDescent="0.25">
      <c r="A329" s="6" t="s">
        <v>0</v>
      </c>
      <c r="B329" s="6" t="s">
        <v>13</v>
      </c>
      <c r="C329" s="6" t="s">
        <v>175</v>
      </c>
      <c r="D329" s="6" t="s">
        <v>176</v>
      </c>
      <c r="E329" s="6" t="s">
        <v>97</v>
      </c>
      <c r="F329" s="6" t="s">
        <v>125</v>
      </c>
      <c r="G329" s="6">
        <v>35</v>
      </c>
      <c r="H329" s="6">
        <v>215</v>
      </c>
      <c r="I329" s="6">
        <v>35</v>
      </c>
      <c r="J329" s="6">
        <v>211</v>
      </c>
      <c r="K329" s="6">
        <v>35</v>
      </c>
      <c r="L329" s="6">
        <v>212</v>
      </c>
      <c r="M329" s="6" t="s">
        <v>111</v>
      </c>
      <c r="N329" s="6" t="s">
        <v>22</v>
      </c>
      <c r="O329" s="6">
        <v>0</v>
      </c>
    </row>
    <row r="330" spans="1:15" x14ac:dyDescent="0.25">
      <c r="A330" s="6" t="s">
        <v>3</v>
      </c>
      <c r="B330" s="6" t="s">
        <v>15</v>
      </c>
      <c r="C330" s="6" t="s">
        <v>791</v>
      </c>
      <c r="D330" s="6" t="s">
        <v>792</v>
      </c>
      <c r="E330" s="6" t="s">
        <v>97</v>
      </c>
      <c r="F330" s="6" t="s">
        <v>98</v>
      </c>
      <c r="G330" s="6">
        <v>64</v>
      </c>
      <c r="H330" s="6">
        <v>305</v>
      </c>
      <c r="I330" s="6">
        <v>63</v>
      </c>
      <c r="J330" s="6">
        <v>304</v>
      </c>
      <c r="K330" s="6">
        <v>63</v>
      </c>
      <c r="L330" s="6">
        <v>304</v>
      </c>
      <c r="M330" s="6" t="s">
        <v>111</v>
      </c>
      <c r="N330" s="6" t="s">
        <v>23</v>
      </c>
      <c r="O330" s="6">
        <v>6</v>
      </c>
    </row>
    <row r="331" spans="1:15" x14ac:dyDescent="0.25">
      <c r="A331" s="6" t="s">
        <v>3</v>
      </c>
      <c r="B331" s="6" t="s">
        <v>15</v>
      </c>
      <c r="C331" s="6" t="s">
        <v>794</v>
      </c>
      <c r="D331" s="6" t="s">
        <v>795</v>
      </c>
      <c r="E331" s="6" t="s">
        <v>97</v>
      </c>
      <c r="F331" s="6" t="s">
        <v>125</v>
      </c>
      <c r="G331" s="6">
        <v>78</v>
      </c>
      <c r="H331" s="6">
        <v>390</v>
      </c>
      <c r="I331" s="6">
        <v>77</v>
      </c>
      <c r="J331" s="6">
        <v>384</v>
      </c>
      <c r="K331" s="6">
        <v>77</v>
      </c>
      <c r="L331" s="6">
        <v>384</v>
      </c>
      <c r="M331" s="6" t="s">
        <v>111</v>
      </c>
      <c r="N331" s="6" t="s">
        <v>21</v>
      </c>
      <c r="O331" s="6">
        <v>6</v>
      </c>
    </row>
    <row r="332" spans="1:15" x14ac:dyDescent="0.25">
      <c r="A332" s="6" t="s">
        <v>0</v>
      </c>
      <c r="B332" s="6" t="s">
        <v>13</v>
      </c>
      <c r="C332" s="6" t="s">
        <v>201</v>
      </c>
      <c r="D332" s="6" t="s">
        <v>202</v>
      </c>
      <c r="E332" s="6" t="s">
        <v>97</v>
      </c>
      <c r="F332" s="6" t="s">
        <v>132</v>
      </c>
      <c r="G332" s="6">
        <v>8</v>
      </c>
      <c r="H332" s="6">
        <v>40</v>
      </c>
      <c r="I332" s="6">
        <v>8</v>
      </c>
      <c r="J332" s="6">
        <v>28</v>
      </c>
      <c r="K332" s="6">
        <v>8</v>
      </c>
      <c r="L332" s="6">
        <v>40</v>
      </c>
      <c r="M332" s="6" t="s">
        <v>111</v>
      </c>
      <c r="N332" s="6" t="s">
        <v>23</v>
      </c>
      <c r="O332" s="6">
        <v>0</v>
      </c>
    </row>
    <row r="333" spans="1:15" x14ac:dyDescent="0.25">
      <c r="A333" s="6" t="s">
        <v>0</v>
      </c>
      <c r="B333" s="6" t="s">
        <v>13</v>
      </c>
      <c r="C333" s="6" t="s">
        <v>175</v>
      </c>
      <c r="D333" s="6" t="s">
        <v>176</v>
      </c>
      <c r="E333" s="6" t="s">
        <v>97</v>
      </c>
      <c r="F333" s="6" t="s">
        <v>125</v>
      </c>
      <c r="G333" s="6">
        <v>35</v>
      </c>
      <c r="H333" s="6">
        <v>215</v>
      </c>
      <c r="I333" s="6">
        <v>35</v>
      </c>
      <c r="J333" s="6">
        <v>211</v>
      </c>
      <c r="K333" s="6">
        <v>35</v>
      </c>
      <c r="L333" s="6">
        <v>212</v>
      </c>
      <c r="M333" s="6" t="s">
        <v>111</v>
      </c>
      <c r="N333" s="6" t="s">
        <v>23</v>
      </c>
      <c r="O333" s="6">
        <v>0</v>
      </c>
    </row>
    <row r="334" spans="1:15" x14ac:dyDescent="0.25">
      <c r="A334" s="6" t="s">
        <v>3</v>
      </c>
      <c r="B334" s="6" t="s">
        <v>15</v>
      </c>
      <c r="C334" s="6" t="s">
        <v>794</v>
      </c>
      <c r="D334" s="6" t="s">
        <v>795</v>
      </c>
      <c r="E334" s="6" t="s">
        <v>97</v>
      </c>
      <c r="F334" s="6" t="s">
        <v>125</v>
      </c>
      <c r="G334" s="6">
        <v>78</v>
      </c>
      <c r="H334" s="6">
        <v>390</v>
      </c>
      <c r="I334" s="6">
        <v>77</v>
      </c>
      <c r="J334" s="6">
        <v>384</v>
      </c>
      <c r="K334" s="6">
        <v>77</v>
      </c>
      <c r="L334" s="6">
        <v>384</v>
      </c>
      <c r="M334" s="6" t="s">
        <v>111</v>
      </c>
      <c r="N334" s="6" t="s">
        <v>22</v>
      </c>
      <c r="O334" s="6">
        <v>2</v>
      </c>
    </row>
    <row r="335" spans="1:15" x14ac:dyDescent="0.25">
      <c r="A335" s="6" t="s">
        <v>0</v>
      </c>
      <c r="B335" s="6" t="s">
        <v>13</v>
      </c>
      <c r="C335" s="6" t="s">
        <v>201</v>
      </c>
      <c r="D335" s="6" t="s">
        <v>202</v>
      </c>
      <c r="E335" s="6" t="s">
        <v>97</v>
      </c>
      <c r="F335" s="6" t="s">
        <v>132</v>
      </c>
      <c r="G335" s="6">
        <v>8</v>
      </c>
      <c r="H335" s="6">
        <v>40</v>
      </c>
      <c r="I335" s="6">
        <v>8</v>
      </c>
      <c r="J335" s="6">
        <v>28</v>
      </c>
      <c r="K335" s="6">
        <v>8</v>
      </c>
      <c r="L335" s="6">
        <v>40</v>
      </c>
      <c r="M335" s="6" t="s">
        <v>111</v>
      </c>
      <c r="N335" s="6" t="s">
        <v>22</v>
      </c>
      <c r="O335" s="6">
        <v>0</v>
      </c>
    </row>
    <row r="336" spans="1:15" x14ac:dyDescent="0.25">
      <c r="A336" s="6" t="s">
        <v>3</v>
      </c>
      <c r="B336" s="6" t="s">
        <v>17</v>
      </c>
      <c r="C336" s="6" t="s">
        <v>767</v>
      </c>
      <c r="D336" s="6" t="s">
        <v>768</v>
      </c>
      <c r="E336" s="6" t="s">
        <v>97</v>
      </c>
      <c r="F336" s="6" t="s">
        <v>98</v>
      </c>
      <c r="G336" s="6">
        <v>61</v>
      </c>
      <c r="H336" s="6">
        <v>264</v>
      </c>
      <c r="I336" s="6">
        <v>55</v>
      </c>
      <c r="J336" s="6">
        <v>251</v>
      </c>
      <c r="K336" s="6">
        <v>55</v>
      </c>
      <c r="L336" s="6">
        <v>251</v>
      </c>
      <c r="M336" s="6" t="s">
        <v>111</v>
      </c>
      <c r="N336" s="6" t="s">
        <v>23</v>
      </c>
      <c r="O336" s="6">
        <v>3</v>
      </c>
    </row>
    <row r="337" spans="1:15" x14ac:dyDescent="0.25">
      <c r="A337" s="6" t="s">
        <v>3</v>
      </c>
      <c r="B337" s="6" t="s">
        <v>15</v>
      </c>
      <c r="C337" s="6" t="s">
        <v>794</v>
      </c>
      <c r="D337" s="6" t="s">
        <v>795</v>
      </c>
      <c r="E337" s="6" t="s">
        <v>97</v>
      </c>
      <c r="F337" s="6" t="s">
        <v>125</v>
      </c>
      <c r="G337" s="6">
        <v>78</v>
      </c>
      <c r="H337" s="6">
        <v>390</v>
      </c>
      <c r="I337" s="6">
        <v>77</v>
      </c>
      <c r="J337" s="6">
        <v>384</v>
      </c>
      <c r="K337" s="6">
        <v>77</v>
      </c>
      <c r="L337" s="6">
        <v>384</v>
      </c>
      <c r="M337" s="6" t="s">
        <v>111</v>
      </c>
      <c r="N337" s="6" t="s">
        <v>23</v>
      </c>
      <c r="O337" s="6">
        <v>8</v>
      </c>
    </row>
    <row r="338" spans="1:15" x14ac:dyDescent="0.25">
      <c r="A338" s="6" t="s">
        <v>0</v>
      </c>
      <c r="B338" s="6" t="s">
        <v>13</v>
      </c>
      <c r="C338" s="6" t="s">
        <v>201</v>
      </c>
      <c r="D338" s="6" t="s">
        <v>202</v>
      </c>
      <c r="E338" s="6" t="s">
        <v>97</v>
      </c>
      <c r="F338" s="6" t="s">
        <v>132</v>
      </c>
      <c r="G338" s="6">
        <v>8</v>
      </c>
      <c r="H338" s="6">
        <v>40</v>
      </c>
      <c r="I338" s="6">
        <v>8</v>
      </c>
      <c r="J338" s="6">
        <v>28</v>
      </c>
      <c r="K338" s="6">
        <v>8</v>
      </c>
      <c r="L338" s="6">
        <v>40</v>
      </c>
      <c r="M338" s="6" t="s">
        <v>111</v>
      </c>
      <c r="N338" s="6" t="s">
        <v>21</v>
      </c>
      <c r="O338" s="6">
        <v>0</v>
      </c>
    </row>
    <row r="339" spans="1:15" x14ac:dyDescent="0.25">
      <c r="A339" s="6" t="s">
        <v>0</v>
      </c>
      <c r="B339" s="6" t="s">
        <v>13</v>
      </c>
      <c r="C339" s="6" t="s">
        <v>241</v>
      </c>
      <c r="D339" s="6" t="s">
        <v>242</v>
      </c>
      <c r="E339" s="6" t="s">
        <v>97</v>
      </c>
      <c r="F339" s="6" t="s">
        <v>98</v>
      </c>
      <c r="G339" s="6">
        <v>65</v>
      </c>
      <c r="H339" s="6">
        <v>347</v>
      </c>
      <c r="I339" s="6">
        <v>65</v>
      </c>
      <c r="J339" s="6">
        <v>347</v>
      </c>
      <c r="K339" s="6">
        <v>65</v>
      </c>
      <c r="L339" s="6">
        <v>347</v>
      </c>
      <c r="M339" s="6" t="s">
        <v>111</v>
      </c>
      <c r="N339" s="6" t="s">
        <v>21</v>
      </c>
      <c r="O339" s="6">
        <v>1</v>
      </c>
    </row>
    <row r="340" spans="1:15" x14ac:dyDescent="0.25">
      <c r="A340" s="6" t="s">
        <v>0</v>
      </c>
      <c r="B340" s="6" t="s">
        <v>13</v>
      </c>
      <c r="C340" s="6" t="s">
        <v>247</v>
      </c>
      <c r="D340" s="6" t="s">
        <v>248</v>
      </c>
      <c r="E340" s="6" t="s">
        <v>97</v>
      </c>
      <c r="F340" s="6" t="s">
        <v>98</v>
      </c>
      <c r="G340" s="6">
        <v>10</v>
      </c>
      <c r="H340" s="6">
        <v>39</v>
      </c>
      <c r="I340" s="6">
        <v>7</v>
      </c>
      <c r="J340" s="6">
        <v>25</v>
      </c>
      <c r="K340" s="6">
        <v>10</v>
      </c>
      <c r="L340" s="6">
        <v>39</v>
      </c>
      <c r="M340" s="6" t="s">
        <v>111</v>
      </c>
      <c r="N340" s="6" t="s">
        <v>23</v>
      </c>
      <c r="O340" s="6">
        <v>0</v>
      </c>
    </row>
    <row r="341" spans="1:15" x14ac:dyDescent="0.25">
      <c r="A341" s="6" t="s">
        <v>3</v>
      </c>
      <c r="B341" s="6" t="s">
        <v>14</v>
      </c>
      <c r="C341" s="6" t="s">
        <v>783</v>
      </c>
      <c r="D341" s="6" t="s">
        <v>784</v>
      </c>
      <c r="E341" s="6" t="s">
        <v>97</v>
      </c>
      <c r="F341" s="6" t="s">
        <v>98</v>
      </c>
      <c r="G341" s="6">
        <v>41</v>
      </c>
      <c r="H341" s="6">
        <v>214</v>
      </c>
      <c r="I341" s="6">
        <v>41</v>
      </c>
      <c r="J341" s="6">
        <v>214</v>
      </c>
      <c r="K341" s="6">
        <v>41</v>
      </c>
      <c r="L341" s="6">
        <v>214</v>
      </c>
      <c r="M341" s="6" t="s">
        <v>111</v>
      </c>
      <c r="N341" s="6" t="s">
        <v>21</v>
      </c>
      <c r="O341" s="6">
        <v>1</v>
      </c>
    </row>
    <row r="342" spans="1:15" x14ac:dyDescent="0.25">
      <c r="A342" s="6" t="s">
        <v>3</v>
      </c>
      <c r="B342" s="6" t="s">
        <v>15</v>
      </c>
      <c r="C342" s="6" t="s">
        <v>234</v>
      </c>
      <c r="D342" s="6" t="s">
        <v>1060</v>
      </c>
      <c r="E342" s="6" t="s">
        <v>97</v>
      </c>
      <c r="F342" s="6" t="s">
        <v>132</v>
      </c>
      <c r="G342" s="6">
        <v>21</v>
      </c>
      <c r="H342" s="6">
        <v>107</v>
      </c>
      <c r="I342" s="6">
        <v>22</v>
      </c>
      <c r="J342" s="6">
        <v>108</v>
      </c>
      <c r="K342" s="6">
        <v>22</v>
      </c>
      <c r="L342" s="6">
        <v>0</v>
      </c>
      <c r="M342" s="6" t="s">
        <v>111</v>
      </c>
      <c r="N342" s="6" t="s">
        <v>22</v>
      </c>
      <c r="O342" s="6">
        <v>0</v>
      </c>
    </row>
    <row r="343" spans="1:15" x14ac:dyDescent="0.25">
      <c r="A343" s="6" t="s">
        <v>3</v>
      </c>
      <c r="B343" s="6" t="s">
        <v>14</v>
      </c>
      <c r="C343" s="6" t="s">
        <v>776</v>
      </c>
      <c r="D343" s="6" t="s">
        <v>777</v>
      </c>
      <c r="E343" s="6" t="s">
        <v>97</v>
      </c>
      <c r="F343" s="6" t="s">
        <v>98</v>
      </c>
      <c r="G343" s="6">
        <v>77</v>
      </c>
      <c r="H343" s="6">
        <v>384</v>
      </c>
      <c r="I343" s="6">
        <v>79</v>
      </c>
      <c r="J343" s="6">
        <v>394</v>
      </c>
      <c r="K343" s="6">
        <v>79</v>
      </c>
      <c r="L343" s="6">
        <v>394</v>
      </c>
      <c r="M343" s="6" t="s">
        <v>111</v>
      </c>
      <c r="N343" s="6" t="s">
        <v>23</v>
      </c>
      <c r="O343" s="6">
        <v>7</v>
      </c>
    </row>
    <row r="344" spans="1:15" x14ac:dyDescent="0.25">
      <c r="A344" s="6" t="s">
        <v>0</v>
      </c>
      <c r="B344" s="6" t="s">
        <v>12</v>
      </c>
      <c r="C344" s="6" t="s">
        <v>197</v>
      </c>
      <c r="D344" s="6" t="s">
        <v>198</v>
      </c>
      <c r="E344" s="6" t="s">
        <v>97</v>
      </c>
      <c r="F344" s="6" t="s">
        <v>125</v>
      </c>
      <c r="G344" s="6">
        <v>20</v>
      </c>
      <c r="H344" s="6">
        <v>106</v>
      </c>
      <c r="I344" s="6">
        <v>13</v>
      </c>
      <c r="J344" s="6">
        <v>94</v>
      </c>
      <c r="K344" s="6">
        <v>18</v>
      </c>
      <c r="L344" s="6">
        <v>94</v>
      </c>
      <c r="M344" s="6" t="s">
        <v>111</v>
      </c>
      <c r="N344" s="6" t="s">
        <v>23</v>
      </c>
      <c r="O344" s="6">
        <v>0</v>
      </c>
    </row>
    <row r="345" spans="1:15" x14ac:dyDescent="0.25">
      <c r="A345" s="6" t="s">
        <v>3</v>
      </c>
      <c r="B345" s="6" t="s">
        <v>1084</v>
      </c>
      <c r="C345" s="6" t="s">
        <v>1085</v>
      </c>
      <c r="D345" s="6" t="s">
        <v>1086</v>
      </c>
      <c r="E345" s="6" t="s">
        <v>97</v>
      </c>
      <c r="F345" s="6" t="s">
        <v>125</v>
      </c>
      <c r="G345" s="6">
        <v>44</v>
      </c>
      <c r="H345" s="6">
        <v>273</v>
      </c>
      <c r="I345" s="6">
        <v>40</v>
      </c>
      <c r="J345" s="6">
        <v>208</v>
      </c>
      <c r="K345" s="6">
        <v>40</v>
      </c>
      <c r="L345" s="6">
        <v>208</v>
      </c>
      <c r="M345" s="6" t="s">
        <v>111</v>
      </c>
      <c r="N345" s="6" t="s">
        <v>22</v>
      </c>
      <c r="O345" s="6">
        <v>2</v>
      </c>
    </row>
    <row r="346" spans="1:15" x14ac:dyDescent="0.25">
      <c r="A346" s="6" t="s">
        <v>0</v>
      </c>
      <c r="B346" s="6" t="s">
        <v>9</v>
      </c>
      <c r="C346" s="6" t="s">
        <v>1078</v>
      </c>
      <c r="D346" s="6" t="s">
        <v>1079</v>
      </c>
      <c r="E346" s="6" t="s">
        <v>97</v>
      </c>
      <c r="F346" s="6" t="s">
        <v>125</v>
      </c>
      <c r="G346" s="6">
        <v>115</v>
      </c>
      <c r="H346" s="6">
        <v>502</v>
      </c>
      <c r="I346" s="6">
        <v>123</v>
      </c>
      <c r="J346" s="6">
        <v>555</v>
      </c>
      <c r="K346" s="6">
        <v>123</v>
      </c>
      <c r="L346" s="6">
        <v>555</v>
      </c>
      <c r="M346" s="6" t="s">
        <v>111</v>
      </c>
      <c r="N346" s="6" t="s">
        <v>21</v>
      </c>
      <c r="O346" s="6">
        <v>6</v>
      </c>
    </row>
    <row r="347" spans="1:15" x14ac:dyDescent="0.25">
      <c r="A347" s="6" t="s">
        <v>0</v>
      </c>
      <c r="B347" s="6" t="s">
        <v>9</v>
      </c>
      <c r="C347" s="6" t="s">
        <v>759</v>
      </c>
      <c r="D347" s="6" t="s">
        <v>760</v>
      </c>
      <c r="E347" s="6" t="s">
        <v>97</v>
      </c>
      <c r="F347" s="6" t="s">
        <v>125</v>
      </c>
      <c r="G347" s="6">
        <v>319</v>
      </c>
      <c r="H347" s="6">
        <v>1567</v>
      </c>
      <c r="I347" s="6">
        <v>133</v>
      </c>
      <c r="J347" s="6">
        <v>499</v>
      </c>
      <c r="K347" s="6">
        <v>133</v>
      </c>
      <c r="L347" s="6">
        <v>499</v>
      </c>
      <c r="M347" s="6" t="s">
        <v>111</v>
      </c>
      <c r="N347" s="6" t="s">
        <v>23</v>
      </c>
      <c r="O347" s="6">
        <v>2</v>
      </c>
    </row>
    <row r="348" spans="1:15" x14ac:dyDescent="0.25">
      <c r="A348" s="6" t="s">
        <v>0</v>
      </c>
      <c r="B348" s="6" t="s">
        <v>6</v>
      </c>
      <c r="C348" s="6" t="s">
        <v>721</v>
      </c>
      <c r="D348" s="6" t="s">
        <v>722</v>
      </c>
      <c r="E348" s="6" t="s">
        <v>97</v>
      </c>
      <c r="F348" s="6" t="s">
        <v>125</v>
      </c>
      <c r="G348" s="6">
        <v>30</v>
      </c>
      <c r="H348" s="6">
        <v>181</v>
      </c>
      <c r="I348" s="6">
        <v>30</v>
      </c>
      <c r="J348" s="6">
        <v>181</v>
      </c>
      <c r="K348" s="6">
        <v>30</v>
      </c>
      <c r="L348" s="6">
        <v>181</v>
      </c>
      <c r="M348" s="6" t="s">
        <v>111</v>
      </c>
      <c r="N348" s="6" t="s">
        <v>23</v>
      </c>
      <c r="O348" s="6">
        <v>3</v>
      </c>
    </row>
    <row r="349" spans="1:15" x14ac:dyDescent="0.25">
      <c r="A349" s="6" t="s">
        <v>3</v>
      </c>
      <c r="B349" s="6" t="s">
        <v>15</v>
      </c>
      <c r="C349" s="6" t="s">
        <v>798</v>
      </c>
      <c r="D349" s="6" t="s">
        <v>799</v>
      </c>
      <c r="E349" s="6" t="s">
        <v>97</v>
      </c>
      <c r="F349" s="6" t="s">
        <v>125</v>
      </c>
      <c r="G349" s="6">
        <v>51</v>
      </c>
      <c r="H349" s="6">
        <v>260</v>
      </c>
      <c r="I349" s="6">
        <v>51</v>
      </c>
      <c r="J349" s="6">
        <v>263</v>
      </c>
      <c r="K349" s="6">
        <v>51</v>
      </c>
      <c r="L349" s="6">
        <v>263</v>
      </c>
      <c r="M349" s="6" t="s">
        <v>111</v>
      </c>
      <c r="N349" s="6" t="s">
        <v>23</v>
      </c>
      <c r="O349" s="6">
        <v>3</v>
      </c>
    </row>
    <row r="350" spans="1:15" x14ac:dyDescent="0.25">
      <c r="A350" s="6" t="s">
        <v>3</v>
      </c>
      <c r="B350" s="6" t="s">
        <v>14</v>
      </c>
      <c r="C350" s="6" t="s">
        <v>780</v>
      </c>
      <c r="D350" s="6" t="s">
        <v>781</v>
      </c>
      <c r="E350" s="6" t="s">
        <v>97</v>
      </c>
      <c r="F350" s="6" t="s">
        <v>98</v>
      </c>
      <c r="G350" s="6">
        <v>73</v>
      </c>
      <c r="H350" s="6">
        <v>393</v>
      </c>
      <c r="I350" s="6">
        <v>73</v>
      </c>
      <c r="J350" s="6">
        <v>393</v>
      </c>
      <c r="K350" s="6">
        <v>73</v>
      </c>
      <c r="L350" s="6">
        <v>393</v>
      </c>
      <c r="M350" s="6" t="s">
        <v>111</v>
      </c>
      <c r="N350" s="6" t="s">
        <v>23</v>
      </c>
      <c r="O350" s="6">
        <v>2</v>
      </c>
    </row>
    <row r="351" spans="1:15" x14ac:dyDescent="0.25">
      <c r="A351" s="6" t="s">
        <v>3</v>
      </c>
      <c r="B351" s="6" t="s">
        <v>14</v>
      </c>
      <c r="C351" s="6" t="s">
        <v>226</v>
      </c>
      <c r="D351" s="6" t="s">
        <v>227</v>
      </c>
      <c r="E351" s="6" t="s">
        <v>97</v>
      </c>
      <c r="F351" s="6" t="s">
        <v>98</v>
      </c>
      <c r="G351" s="6">
        <v>50</v>
      </c>
      <c r="H351" s="6">
        <v>218</v>
      </c>
      <c r="I351" s="6">
        <v>53</v>
      </c>
      <c r="J351" s="6">
        <v>217</v>
      </c>
      <c r="K351" s="6">
        <v>53</v>
      </c>
      <c r="L351" s="6">
        <v>217</v>
      </c>
      <c r="M351" s="6" t="s">
        <v>111</v>
      </c>
      <c r="N351" s="6" t="s">
        <v>21</v>
      </c>
      <c r="O351" s="6">
        <v>3</v>
      </c>
    </row>
    <row r="352" spans="1:15" x14ac:dyDescent="0.25">
      <c r="A352" s="6" t="s">
        <v>0</v>
      </c>
      <c r="B352" s="6" t="s">
        <v>13</v>
      </c>
      <c r="C352" s="6" t="s">
        <v>1080</v>
      </c>
      <c r="D352" s="6" t="s">
        <v>1081</v>
      </c>
      <c r="E352" s="6" t="s">
        <v>97</v>
      </c>
      <c r="F352" s="6" t="s">
        <v>125</v>
      </c>
      <c r="G352" s="6">
        <v>54</v>
      </c>
      <c r="H352" s="6">
        <v>242</v>
      </c>
      <c r="I352" s="6">
        <v>50</v>
      </c>
      <c r="J352" s="6">
        <v>219</v>
      </c>
      <c r="K352" s="6">
        <v>50</v>
      </c>
      <c r="L352" s="6">
        <v>227</v>
      </c>
      <c r="M352" s="6" t="s">
        <v>111</v>
      </c>
      <c r="N352" s="6" t="s">
        <v>21</v>
      </c>
      <c r="O352" s="6">
        <v>2</v>
      </c>
    </row>
    <row r="353" spans="1:15" x14ac:dyDescent="0.25">
      <c r="A353" s="6" t="s">
        <v>0</v>
      </c>
      <c r="B353" s="6" t="s">
        <v>5</v>
      </c>
      <c r="C353" s="6" t="s">
        <v>713</v>
      </c>
      <c r="D353" s="6" t="s">
        <v>714</v>
      </c>
      <c r="E353" s="6" t="s">
        <v>209</v>
      </c>
      <c r="F353" s="6" t="s">
        <v>125</v>
      </c>
      <c r="G353" s="6">
        <v>110</v>
      </c>
      <c r="H353" s="6">
        <v>643</v>
      </c>
      <c r="I353" s="6">
        <v>106</v>
      </c>
      <c r="J353" s="6"/>
      <c r="K353" s="6">
        <v>124</v>
      </c>
      <c r="L353" s="6">
        <v>0</v>
      </c>
      <c r="M353" s="6" t="s">
        <v>111</v>
      </c>
      <c r="N353" s="6" t="s">
        <v>21</v>
      </c>
      <c r="O353" s="6">
        <v>1</v>
      </c>
    </row>
    <row r="354" spans="1:15" x14ac:dyDescent="0.25">
      <c r="A354" s="6" t="s">
        <v>0</v>
      </c>
      <c r="B354" s="6" t="s">
        <v>13</v>
      </c>
      <c r="C354" s="6" t="s">
        <v>195</v>
      </c>
      <c r="D354" s="6" t="s">
        <v>196</v>
      </c>
      <c r="E354" s="6" t="s">
        <v>97</v>
      </c>
      <c r="F354" s="6" t="s">
        <v>132</v>
      </c>
      <c r="G354" s="6">
        <v>20</v>
      </c>
      <c r="H354" s="6">
        <v>64</v>
      </c>
      <c r="I354" s="6">
        <v>14</v>
      </c>
      <c r="J354" s="6">
        <v>52</v>
      </c>
      <c r="K354" s="6">
        <v>14</v>
      </c>
      <c r="L354" s="6">
        <v>52</v>
      </c>
      <c r="M354" s="6" t="s">
        <v>111</v>
      </c>
      <c r="N354" s="6" t="s">
        <v>22</v>
      </c>
      <c r="O354" s="6">
        <v>1</v>
      </c>
    </row>
    <row r="355" spans="1:15" x14ac:dyDescent="0.25">
      <c r="A355" s="6" t="s">
        <v>0</v>
      </c>
      <c r="B355" s="6" t="s">
        <v>6</v>
      </c>
      <c r="C355" s="6" t="s">
        <v>721</v>
      </c>
      <c r="D355" s="6" t="s">
        <v>722</v>
      </c>
      <c r="E355" s="6" t="s">
        <v>97</v>
      </c>
      <c r="F355" s="6" t="s">
        <v>125</v>
      </c>
      <c r="G355" s="6">
        <v>30</v>
      </c>
      <c r="H355" s="6">
        <v>181</v>
      </c>
      <c r="I355" s="6">
        <v>30</v>
      </c>
      <c r="J355" s="6">
        <v>181</v>
      </c>
      <c r="K355" s="6">
        <v>30</v>
      </c>
      <c r="L355" s="6">
        <v>181</v>
      </c>
      <c r="M355" s="6" t="s">
        <v>111</v>
      </c>
      <c r="N355" s="6" t="s">
        <v>21</v>
      </c>
      <c r="O355" s="6">
        <v>2</v>
      </c>
    </row>
    <row r="356" spans="1:15" x14ac:dyDescent="0.25">
      <c r="A356" s="6" t="s">
        <v>3</v>
      </c>
      <c r="B356" s="6" t="s">
        <v>14</v>
      </c>
      <c r="C356" s="6" t="s">
        <v>780</v>
      </c>
      <c r="D356" s="6" t="s">
        <v>781</v>
      </c>
      <c r="E356" s="6" t="s">
        <v>97</v>
      </c>
      <c r="F356" s="6" t="s">
        <v>98</v>
      </c>
      <c r="G356" s="6">
        <v>73</v>
      </c>
      <c r="H356" s="6">
        <v>393</v>
      </c>
      <c r="I356" s="6">
        <v>73</v>
      </c>
      <c r="J356" s="6">
        <v>393</v>
      </c>
      <c r="K356" s="6">
        <v>73</v>
      </c>
      <c r="L356" s="6">
        <v>393</v>
      </c>
      <c r="M356" s="6" t="s">
        <v>111</v>
      </c>
      <c r="N356" s="6" t="s">
        <v>22</v>
      </c>
      <c r="O356" s="6">
        <v>0</v>
      </c>
    </row>
    <row r="357" spans="1:15" x14ac:dyDescent="0.25">
      <c r="A357" s="6" t="s">
        <v>0</v>
      </c>
      <c r="B357" s="6" t="s">
        <v>13</v>
      </c>
      <c r="C357" s="6" t="s">
        <v>1080</v>
      </c>
      <c r="D357" s="6" t="s">
        <v>1081</v>
      </c>
      <c r="E357" s="6" t="s">
        <v>97</v>
      </c>
      <c r="F357" s="6" t="s">
        <v>125</v>
      </c>
      <c r="G357" s="6">
        <v>54</v>
      </c>
      <c r="H357" s="6">
        <v>242</v>
      </c>
      <c r="I357" s="6">
        <v>50</v>
      </c>
      <c r="J357" s="6">
        <v>219</v>
      </c>
      <c r="K357" s="6">
        <v>50</v>
      </c>
      <c r="L357" s="6">
        <v>227</v>
      </c>
      <c r="M357" s="6" t="s">
        <v>111</v>
      </c>
      <c r="N357" s="6" t="s">
        <v>22</v>
      </c>
      <c r="O357" s="6">
        <v>0</v>
      </c>
    </row>
    <row r="358" spans="1:15" x14ac:dyDescent="0.25">
      <c r="A358" s="6" t="s">
        <v>3</v>
      </c>
      <c r="B358" s="6" t="s">
        <v>15</v>
      </c>
      <c r="C358" s="6" t="s">
        <v>798</v>
      </c>
      <c r="D358" s="6" t="s">
        <v>799</v>
      </c>
      <c r="E358" s="6" t="s">
        <v>97</v>
      </c>
      <c r="F358" s="6" t="s">
        <v>125</v>
      </c>
      <c r="G358" s="6">
        <v>51</v>
      </c>
      <c r="H358" s="6">
        <v>260</v>
      </c>
      <c r="I358" s="6">
        <v>51</v>
      </c>
      <c r="J358" s="6">
        <v>263</v>
      </c>
      <c r="K358" s="6">
        <v>51</v>
      </c>
      <c r="L358" s="6">
        <v>263</v>
      </c>
      <c r="M358" s="6" t="s">
        <v>111</v>
      </c>
      <c r="N358" s="6" t="s">
        <v>21</v>
      </c>
      <c r="O358" s="6">
        <v>2</v>
      </c>
    </row>
    <row r="359" spans="1:15" x14ac:dyDescent="0.25">
      <c r="A359" s="6" t="s">
        <v>3</v>
      </c>
      <c r="B359" s="6" t="s">
        <v>14</v>
      </c>
      <c r="C359" s="6" t="s">
        <v>226</v>
      </c>
      <c r="D359" s="6" t="s">
        <v>227</v>
      </c>
      <c r="E359" s="6" t="s">
        <v>97</v>
      </c>
      <c r="F359" s="6" t="s">
        <v>98</v>
      </c>
      <c r="G359" s="6">
        <v>50</v>
      </c>
      <c r="H359" s="6">
        <v>218</v>
      </c>
      <c r="I359" s="6">
        <v>53</v>
      </c>
      <c r="J359" s="6">
        <v>217</v>
      </c>
      <c r="K359" s="6">
        <v>53</v>
      </c>
      <c r="L359" s="6">
        <v>217</v>
      </c>
      <c r="M359" s="6" t="s">
        <v>111</v>
      </c>
      <c r="N359" s="6" t="s">
        <v>22</v>
      </c>
      <c r="O359" s="6">
        <v>2</v>
      </c>
    </row>
    <row r="360" spans="1:15" x14ac:dyDescent="0.25">
      <c r="A360" s="6" t="s">
        <v>3</v>
      </c>
      <c r="B360" s="6" t="s">
        <v>1084</v>
      </c>
      <c r="C360" s="6" t="s">
        <v>1085</v>
      </c>
      <c r="D360" s="6" t="s">
        <v>1086</v>
      </c>
      <c r="E360" s="6" t="s">
        <v>97</v>
      </c>
      <c r="F360" s="6" t="s">
        <v>125</v>
      </c>
      <c r="G360" s="6">
        <v>44</v>
      </c>
      <c r="H360" s="6">
        <v>273</v>
      </c>
      <c r="I360" s="6">
        <v>40</v>
      </c>
      <c r="J360" s="6">
        <v>208</v>
      </c>
      <c r="K360" s="6">
        <v>40</v>
      </c>
      <c r="L360" s="6">
        <v>208</v>
      </c>
      <c r="M360" s="6" t="s">
        <v>111</v>
      </c>
      <c r="N360" s="6" t="s">
        <v>21</v>
      </c>
      <c r="O360" s="6">
        <v>0</v>
      </c>
    </row>
    <row r="361" spans="1:15" x14ac:dyDescent="0.25">
      <c r="A361" s="6" t="s">
        <v>0</v>
      </c>
      <c r="B361" s="6" t="s">
        <v>12</v>
      </c>
      <c r="C361" s="6" t="s">
        <v>197</v>
      </c>
      <c r="D361" s="6" t="s">
        <v>198</v>
      </c>
      <c r="E361" s="6" t="s">
        <v>97</v>
      </c>
      <c r="F361" s="6" t="s">
        <v>125</v>
      </c>
      <c r="G361" s="6">
        <v>20</v>
      </c>
      <c r="H361" s="6">
        <v>106</v>
      </c>
      <c r="I361" s="6">
        <v>13</v>
      </c>
      <c r="J361" s="6">
        <v>94</v>
      </c>
      <c r="K361" s="6">
        <v>18</v>
      </c>
      <c r="L361" s="6">
        <v>94</v>
      </c>
      <c r="M361" s="6" t="s">
        <v>111</v>
      </c>
      <c r="N361" s="6" t="s">
        <v>21</v>
      </c>
      <c r="O361" s="6">
        <v>0</v>
      </c>
    </row>
    <row r="362" spans="1:15" x14ac:dyDescent="0.25">
      <c r="A362" s="6" t="s">
        <v>3</v>
      </c>
      <c r="B362" s="6" t="s">
        <v>14</v>
      </c>
      <c r="C362" s="6" t="s">
        <v>226</v>
      </c>
      <c r="D362" s="6" t="s">
        <v>227</v>
      </c>
      <c r="E362" s="6" t="s">
        <v>97</v>
      </c>
      <c r="F362" s="6" t="s">
        <v>98</v>
      </c>
      <c r="G362" s="6">
        <v>50</v>
      </c>
      <c r="H362" s="6">
        <v>218</v>
      </c>
      <c r="I362" s="6">
        <v>53</v>
      </c>
      <c r="J362" s="6">
        <v>217</v>
      </c>
      <c r="K362" s="6">
        <v>53</v>
      </c>
      <c r="L362" s="6">
        <v>217</v>
      </c>
      <c r="M362" s="6" t="s">
        <v>111</v>
      </c>
      <c r="N362" s="6" t="s">
        <v>23</v>
      </c>
      <c r="O362" s="6">
        <v>5</v>
      </c>
    </row>
    <row r="363" spans="1:15" x14ac:dyDescent="0.25">
      <c r="A363" s="6" t="s">
        <v>0</v>
      </c>
      <c r="B363" s="6" t="s">
        <v>13</v>
      </c>
      <c r="C363" s="6" t="s">
        <v>205</v>
      </c>
      <c r="D363" s="6" t="s">
        <v>206</v>
      </c>
      <c r="E363" s="6" t="s">
        <v>97</v>
      </c>
      <c r="F363" s="6" t="s">
        <v>125</v>
      </c>
      <c r="G363" s="6">
        <v>116</v>
      </c>
      <c r="H363" s="6">
        <v>530</v>
      </c>
      <c r="I363" s="6">
        <v>105</v>
      </c>
      <c r="J363" s="6">
        <v>464</v>
      </c>
      <c r="K363" s="6">
        <v>105</v>
      </c>
      <c r="L363" s="6">
        <v>492</v>
      </c>
      <c r="M363" s="6" t="s">
        <v>111</v>
      </c>
      <c r="N363" s="6" t="s">
        <v>23</v>
      </c>
      <c r="O363" s="6">
        <v>5</v>
      </c>
    </row>
    <row r="364" spans="1:15" x14ac:dyDescent="0.25">
      <c r="A364" s="6" t="s">
        <v>0</v>
      </c>
      <c r="B364" s="6" t="s">
        <v>13</v>
      </c>
      <c r="C364" s="6" t="s">
        <v>205</v>
      </c>
      <c r="D364" s="6" t="s">
        <v>206</v>
      </c>
      <c r="E364" s="6" t="s">
        <v>97</v>
      </c>
      <c r="F364" s="6" t="s">
        <v>125</v>
      </c>
      <c r="G364" s="6">
        <v>116</v>
      </c>
      <c r="H364" s="6">
        <v>530</v>
      </c>
      <c r="I364" s="6">
        <v>105</v>
      </c>
      <c r="J364" s="6">
        <v>464</v>
      </c>
      <c r="K364" s="6">
        <v>105</v>
      </c>
      <c r="L364" s="6">
        <v>492</v>
      </c>
      <c r="M364" s="6" t="s">
        <v>111</v>
      </c>
      <c r="N364" s="6" t="s">
        <v>22</v>
      </c>
      <c r="O364" s="6">
        <v>1</v>
      </c>
    </row>
    <row r="365" spans="1:15" x14ac:dyDescent="0.25">
      <c r="A365" s="6" t="s">
        <v>0</v>
      </c>
      <c r="B365" s="6" t="s">
        <v>13</v>
      </c>
      <c r="C365" s="6" t="s">
        <v>205</v>
      </c>
      <c r="D365" s="6" t="s">
        <v>206</v>
      </c>
      <c r="E365" s="6" t="s">
        <v>97</v>
      </c>
      <c r="F365" s="6" t="s">
        <v>125</v>
      </c>
      <c r="G365" s="6">
        <v>116</v>
      </c>
      <c r="H365" s="6">
        <v>530</v>
      </c>
      <c r="I365" s="6">
        <v>105</v>
      </c>
      <c r="J365" s="6">
        <v>464</v>
      </c>
      <c r="K365" s="6">
        <v>105</v>
      </c>
      <c r="L365" s="6">
        <v>492</v>
      </c>
      <c r="M365" s="6" t="s">
        <v>111</v>
      </c>
      <c r="N365" s="6" t="s">
        <v>21</v>
      </c>
      <c r="O365" s="6">
        <v>4</v>
      </c>
    </row>
    <row r="366" spans="1:15" x14ac:dyDescent="0.25">
      <c r="A366" s="6" t="s">
        <v>0</v>
      </c>
      <c r="B366" s="6" t="s">
        <v>9</v>
      </c>
      <c r="C366" s="6" t="s">
        <v>759</v>
      </c>
      <c r="D366" s="6" t="s">
        <v>760</v>
      </c>
      <c r="E366" s="6" t="s">
        <v>97</v>
      </c>
      <c r="F366" s="6" t="s">
        <v>125</v>
      </c>
      <c r="G366" s="6">
        <v>319</v>
      </c>
      <c r="H366" s="6">
        <v>1567</v>
      </c>
      <c r="I366" s="6">
        <v>133</v>
      </c>
      <c r="J366" s="6">
        <v>499</v>
      </c>
      <c r="K366" s="6">
        <v>133</v>
      </c>
      <c r="L366" s="6">
        <v>499</v>
      </c>
      <c r="M366" s="6" t="s">
        <v>111</v>
      </c>
      <c r="N366" s="6" t="s">
        <v>22</v>
      </c>
      <c r="O366" s="6">
        <v>0</v>
      </c>
    </row>
    <row r="367" spans="1:15" x14ac:dyDescent="0.25">
      <c r="A367" s="6" t="s">
        <v>0</v>
      </c>
      <c r="B367" s="6" t="s">
        <v>12</v>
      </c>
      <c r="C367" s="6" t="s">
        <v>197</v>
      </c>
      <c r="D367" s="6" t="s">
        <v>198</v>
      </c>
      <c r="E367" s="6" t="s">
        <v>97</v>
      </c>
      <c r="F367" s="6" t="s">
        <v>125</v>
      </c>
      <c r="G367" s="6">
        <v>20</v>
      </c>
      <c r="H367" s="6">
        <v>106</v>
      </c>
      <c r="I367" s="6">
        <v>13</v>
      </c>
      <c r="J367" s="6">
        <v>94</v>
      </c>
      <c r="K367" s="6">
        <v>18</v>
      </c>
      <c r="L367" s="6">
        <v>94</v>
      </c>
      <c r="M367" s="6" t="s">
        <v>111</v>
      </c>
      <c r="N367" s="6" t="s">
        <v>22</v>
      </c>
      <c r="O367" s="6">
        <v>0</v>
      </c>
    </row>
    <row r="368" spans="1:15" x14ac:dyDescent="0.25">
      <c r="A368" s="6" t="s">
        <v>0</v>
      </c>
      <c r="B368" s="6" t="s">
        <v>9</v>
      </c>
      <c r="C368" s="6" t="s">
        <v>1078</v>
      </c>
      <c r="D368" s="6" t="s">
        <v>1079</v>
      </c>
      <c r="E368" s="6" t="s">
        <v>97</v>
      </c>
      <c r="F368" s="6" t="s">
        <v>125</v>
      </c>
      <c r="G368" s="6">
        <v>115</v>
      </c>
      <c r="H368" s="6">
        <v>502</v>
      </c>
      <c r="I368" s="6">
        <v>123</v>
      </c>
      <c r="J368" s="6">
        <v>555</v>
      </c>
      <c r="K368" s="6">
        <v>123</v>
      </c>
      <c r="L368" s="6">
        <v>555</v>
      </c>
      <c r="M368" s="6" t="s">
        <v>111</v>
      </c>
      <c r="N368" s="6" t="s">
        <v>22</v>
      </c>
      <c r="O368" s="6">
        <v>4</v>
      </c>
    </row>
    <row r="369" spans="1:15" x14ac:dyDescent="0.25">
      <c r="A369" s="6" t="s">
        <v>0</v>
      </c>
      <c r="B369" s="6" t="s">
        <v>9</v>
      </c>
      <c r="C369" s="6" t="s">
        <v>759</v>
      </c>
      <c r="D369" s="6" t="s">
        <v>760</v>
      </c>
      <c r="E369" s="6" t="s">
        <v>97</v>
      </c>
      <c r="F369" s="6" t="s">
        <v>125</v>
      </c>
      <c r="G369" s="6">
        <v>319</v>
      </c>
      <c r="H369" s="6">
        <v>1567</v>
      </c>
      <c r="I369" s="6">
        <v>133</v>
      </c>
      <c r="J369" s="6">
        <v>499</v>
      </c>
      <c r="K369" s="6">
        <v>133</v>
      </c>
      <c r="L369" s="6">
        <v>499</v>
      </c>
      <c r="M369" s="6" t="s">
        <v>111</v>
      </c>
      <c r="N369" s="6" t="s">
        <v>21</v>
      </c>
      <c r="O369" s="6">
        <v>2</v>
      </c>
    </row>
    <row r="370" spans="1:15" x14ac:dyDescent="0.25">
      <c r="A370" s="6" t="s">
        <v>0</v>
      </c>
      <c r="B370" s="6" t="s">
        <v>9</v>
      </c>
      <c r="C370" s="6" t="s">
        <v>135</v>
      </c>
      <c r="D370" s="6" t="s">
        <v>136</v>
      </c>
      <c r="E370" s="6" t="s">
        <v>97</v>
      </c>
      <c r="F370" s="6" t="s">
        <v>125</v>
      </c>
      <c r="G370" s="6">
        <v>207</v>
      </c>
      <c r="H370" s="6">
        <v>1141</v>
      </c>
      <c r="I370" s="6">
        <v>352</v>
      </c>
      <c r="J370" s="6">
        <v>1386</v>
      </c>
      <c r="K370" s="6">
        <v>352</v>
      </c>
      <c r="L370" s="6">
        <v>1386</v>
      </c>
      <c r="M370" s="6" t="s">
        <v>111</v>
      </c>
      <c r="N370" s="6" t="s">
        <v>21</v>
      </c>
      <c r="O370" s="6">
        <v>8</v>
      </c>
    </row>
    <row r="371" spans="1:15" x14ac:dyDescent="0.25">
      <c r="A371" s="6" t="s">
        <v>0</v>
      </c>
      <c r="B371" s="6" t="s">
        <v>9</v>
      </c>
      <c r="C371" s="6" t="s">
        <v>1078</v>
      </c>
      <c r="D371" s="6" t="s">
        <v>1079</v>
      </c>
      <c r="E371" s="6" t="s">
        <v>97</v>
      </c>
      <c r="F371" s="6" t="s">
        <v>125</v>
      </c>
      <c r="G371" s="6">
        <v>115</v>
      </c>
      <c r="H371" s="6">
        <v>502</v>
      </c>
      <c r="I371" s="6">
        <v>123</v>
      </c>
      <c r="J371" s="6">
        <v>555</v>
      </c>
      <c r="K371" s="6">
        <v>123</v>
      </c>
      <c r="L371" s="6">
        <v>555</v>
      </c>
      <c r="M371" s="6" t="s">
        <v>111</v>
      </c>
      <c r="N371" s="6" t="s">
        <v>23</v>
      </c>
      <c r="O371" s="6">
        <v>10</v>
      </c>
    </row>
    <row r="372" spans="1:15" x14ac:dyDescent="0.25">
      <c r="A372" s="6" t="s">
        <v>3</v>
      </c>
      <c r="B372" s="6" t="s">
        <v>14</v>
      </c>
      <c r="C372" s="6" t="s">
        <v>776</v>
      </c>
      <c r="D372" s="6" t="s">
        <v>777</v>
      </c>
      <c r="E372" s="6" t="s">
        <v>97</v>
      </c>
      <c r="F372" s="6" t="s">
        <v>98</v>
      </c>
      <c r="G372" s="6">
        <v>77</v>
      </c>
      <c r="H372" s="6">
        <v>384</v>
      </c>
      <c r="I372" s="6">
        <v>79</v>
      </c>
      <c r="J372" s="6">
        <v>394</v>
      </c>
      <c r="K372" s="6">
        <v>79</v>
      </c>
      <c r="L372" s="6">
        <v>394</v>
      </c>
      <c r="M372" s="6" t="s">
        <v>111</v>
      </c>
      <c r="N372" s="6" t="s">
        <v>22</v>
      </c>
      <c r="O372" s="6">
        <v>4</v>
      </c>
    </row>
    <row r="373" spans="1:15" x14ac:dyDescent="0.25">
      <c r="A373" s="6" t="s">
        <v>3</v>
      </c>
      <c r="B373" s="6" t="s">
        <v>15</v>
      </c>
      <c r="C373" s="6" t="s">
        <v>234</v>
      </c>
      <c r="D373" s="6" t="s">
        <v>1060</v>
      </c>
      <c r="E373" s="6" t="s">
        <v>97</v>
      </c>
      <c r="F373" s="6" t="s">
        <v>132</v>
      </c>
      <c r="G373" s="6">
        <v>21</v>
      </c>
      <c r="H373" s="6">
        <v>107</v>
      </c>
      <c r="I373" s="6">
        <v>22</v>
      </c>
      <c r="J373" s="6">
        <v>108</v>
      </c>
      <c r="K373" s="6">
        <v>22</v>
      </c>
      <c r="L373" s="6">
        <v>0</v>
      </c>
      <c r="M373" s="6" t="s">
        <v>111</v>
      </c>
      <c r="N373" s="6" t="s">
        <v>23</v>
      </c>
      <c r="O373" s="6">
        <v>0</v>
      </c>
    </row>
    <row r="374" spans="1:15" x14ac:dyDescent="0.25">
      <c r="A374" s="6" t="s">
        <v>0</v>
      </c>
      <c r="B374" s="6" t="s">
        <v>13</v>
      </c>
      <c r="C374" s="6" t="s">
        <v>195</v>
      </c>
      <c r="D374" s="6" t="s">
        <v>196</v>
      </c>
      <c r="E374" s="6" t="s">
        <v>97</v>
      </c>
      <c r="F374" s="6" t="s">
        <v>132</v>
      </c>
      <c r="G374" s="6">
        <v>20</v>
      </c>
      <c r="H374" s="6">
        <v>64</v>
      </c>
      <c r="I374" s="6">
        <v>14</v>
      </c>
      <c r="J374" s="6">
        <v>52</v>
      </c>
      <c r="K374" s="6">
        <v>14</v>
      </c>
      <c r="L374" s="6">
        <v>52</v>
      </c>
      <c r="M374" s="6" t="s">
        <v>111</v>
      </c>
      <c r="N374" s="6" t="s">
        <v>23</v>
      </c>
      <c r="O374" s="6">
        <v>2</v>
      </c>
    </row>
    <row r="375" spans="1:15" x14ac:dyDescent="0.25">
      <c r="A375" s="6" t="s">
        <v>3</v>
      </c>
      <c r="B375" s="6" t="s">
        <v>15</v>
      </c>
      <c r="C375" s="6" t="s">
        <v>798</v>
      </c>
      <c r="D375" s="6" t="s">
        <v>799</v>
      </c>
      <c r="E375" s="6" t="s">
        <v>97</v>
      </c>
      <c r="F375" s="6" t="s">
        <v>125</v>
      </c>
      <c r="G375" s="6">
        <v>51</v>
      </c>
      <c r="H375" s="6">
        <v>260</v>
      </c>
      <c r="I375" s="6">
        <v>51</v>
      </c>
      <c r="J375" s="6">
        <v>263</v>
      </c>
      <c r="K375" s="6">
        <v>51</v>
      </c>
      <c r="L375" s="6">
        <v>263</v>
      </c>
      <c r="M375" s="6" t="s">
        <v>111</v>
      </c>
      <c r="N375" s="6" t="s">
        <v>22</v>
      </c>
      <c r="O375" s="6">
        <v>1</v>
      </c>
    </row>
    <row r="376" spans="1:15" x14ac:dyDescent="0.25">
      <c r="A376" s="6" t="s">
        <v>3</v>
      </c>
      <c r="B376" s="6" t="s">
        <v>14</v>
      </c>
      <c r="C376" s="6" t="s">
        <v>776</v>
      </c>
      <c r="D376" s="6" t="s">
        <v>777</v>
      </c>
      <c r="E376" s="6" t="s">
        <v>97</v>
      </c>
      <c r="F376" s="6" t="s">
        <v>98</v>
      </c>
      <c r="G376" s="6">
        <v>77</v>
      </c>
      <c r="H376" s="6">
        <v>384</v>
      </c>
      <c r="I376" s="6">
        <v>79</v>
      </c>
      <c r="J376" s="6">
        <v>394</v>
      </c>
      <c r="K376" s="6">
        <v>79</v>
      </c>
      <c r="L376" s="6">
        <v>394</v>
      </c>
      <c r="M376" s="6" t="s">
        <v>111</v>
      </c>
      <c r="N376" s="6" t="s">
        <v>21</v>
      </c>
      <c r="O376" s="6">
        <v>3</v>
      </c>
    </row>
    <row r="377" spans="1:15" x14ac:dyDescent="0.25">
      <c r="A377" s="6" t="s">
        <v>0</v>
      </c>
      <c r="B377" s="6" t="s">
        <v>5</v>
      </c>
      <c r="C377" s="6" t="s">
        <v>713</v>
      </c>
      <c r="D377" s="6" t="s">
        <v>714</v>
      </c>
      <c r="E377" s="6" t="s">
        <v>209</v>
      </c>
      <c r="F377" s="6" t="s">
        <v>125</v>
      </c>
      <c r="G377" s="6">
        <v>110</v>
      </c>
      <c r="H377" s="6">
        <v>643</v>
      </c>
      <c r="I377" s="6">
        <v>106</v>
      </c>
      <c r="J377" s="6"/>
      <c r="K377" s="6">
        <v>124</v>
      </c>
      <c r="L377" s="6">
        <v>0</v>
      </c>
      <c r="M377" s="6" t="s">
        <v>111</v>
      </c>
      <c r="N377" s="6" t="s">
        <v>22</v>
      </c>
      <c r="O377" s="6">
        <v>3</v>
      </c>
    </row>
    <row r="378" spans="1:15" x14ac:dyDescent="0.25">
      <c r="A378" s="6" t="s">
        <v>0</v>
      </c>
      <c r="B378" s="6" t="s">
        <v>937</v>
      </c>
      <c r="C378" s="6" t="s">
        <v>1082</v>
      </c>
      <c r="D378" s="6" t="s">
        <v>1083</v>
      </c>
      <c r="E378" s="6" t="s">
        <v>97</v>
      </c>
      <c r="F378" s="6" t="s">
        <v>98</v>
      </c>
      <c r="G378" s="6">
        <v>91</v>
      </c>
      <c r="H378" s="6">
        <v>400</v>
      </c>
      <c r="I378" s="6">
        <v>60</v>
      </c>
      <c r="J378" s="6">
        <v>228</v>
      </c>
      <c r="K378" s="6">
        <v>74</v>
      </c>
      <c r="L378" s="6">
        <v>228</v>
      </c>
      <c r="M378" s="6" t="s">
        <v>111</v>
      </c>
      <c r="N378" s="6" t="s">
        <v>21</v>
      </c>
      <c r="O378" s="6">
        <v>0</v>
      </c>
    </row>
    <row r="379" spans="1:15" x14ac:dyDescent="0.25">
      <c r="A379" s="6" t="s">
        <v>0</v>
      </c>
      <c r="B379" s="6" t="s">
        <v>5</v>
      </c>
      <c r="C379" s="6" t="s">
        <v>713</v>
      </c>
      <c r="D379" s="6" t="s">
        <v>714</v>
      </c>
      <c r="E379" s="6" t="s">
        <v>209</v>
      </c>
      <c r="F379" s="6" t="s">
        <v>125</v>
      </c>
      <c r="G379" s="6">
        <v>110</v>
      </c>
      <c r="H379" s="6">
        <v>643</v>
      </c>
      <c r="I379" s="6">
        <v>106</v>
      </c>
      <c r="J379" s="6"/>
      <c r="K379" s="6">
        <v>124</v>
      </c>
      <c r="L379" s="6">
        <v>0</v>
      </c>
      <c r="M379" s="6" t="s">
        <v>111</v>
      </c>
      <c r="N379" s="6" t="s">
        <v>23</v>
      </c>
      <c r="O379" s="6">
        <v>4</v>
      </c>
    </row>
    <row r="380" spans="1:15" x14ac:dyDescent="0.25">
      <c r="A380" s="6" t="s">
        <v>0</v>
      </c>
      <c r="B380" s="6" t="s">
        <v>6</v>
      </c>
      <c r="C380" s="6" t="s">
        <v>721</v>
      </c>
      <c r="D380" s="6" t="s">
        <v>722</v>
      </c>
      <c r="E380" s="6" t="s">
        <v>97</v>
      </c>
      <c r="F380" s="6" t="s">
        <v>125</v>
      </c>
      <c r="G380" s="6">
        <v>30</v>
      </c>
      <c r="H380" s="6">
        <v>181</v>
      </c>
      <c r="I380" s="6">
        <v>30</v>
      </c>
      <c r="J380" s="6">
        <v>181</v>
      </c>
      <c r="K380" s="6">
        <v>30</v>
      </c>
      <c r="L380" s="6">
        <v>181</v>
      </c>
      <c r="M380" s="6" t="s">
        <v>111</v>
      </c>
      <c r="N380" s="6" t="s">
        <v>22</v>
      </c>
      <c r="O380" s="6">
        <v>1</v>
      </c>
    </row>
    <row r="381" spans="1:15" x14ac:dyDescent="0.25">
      <c r="A381" s="6" t="s">
        <v>0</v>
      </c>
      <c r="B381" s="6" t="s">
        <v>13</v>
      </c>
      <c r="C381" s="6" t="s">
        <v>195</v>
      </c>
      <c r="D381" s="6" t="s">
        <v>196</v>
      </c>
      <c r="E381" s="6" t="s">
        <v>97</v>
      </c>
      <c r="F381" s="6" t="s">
        <v>132</v>
      </c>
      <c r="G381" s="6">
        <v>20</v>
      </c>
      <c r="H381" s="6">
        <v>64</v>
      </c>
      <c r="I381" s="6">
        <v>14</v>
      </c>
      <c r="J381" s="6">
        <v>52</v>
      </c>
      <c r="K381" s="6">
        <v>14</v>
      </c>
      <c r="L381" s="6">
        <v>52</v>
      </c>
      <c r="M381" s="6" t="s">
        <v>111</v>
      </c>
      <c r="N381" s="6" t="s">
        <v>21</v>
      </c>
      <c r="O381" s="6">
        <v>1</v>
      </c>
    </row>
    <row r="382" spans="1:15" x14ac:dyDescent="0.25">
      <c r="A382" s="6" t="s">
        <v>0</v>
      </c>
      <c r="B382" s="6" t="s">
        <v>9</v>
      </c>
      <c r="C382" s="6" t="s">
        <v>220</v>
      </c>
      <c r="D382" s="6" t="s">
        <v>221</v>
      </c>
      <c r="E382" s="6" t="s">
        <v>97</v>
      </c>
      <c r="F382" s="6" t="s">
        <v>125</v>
      </c>
      <c r="G382" s="6">
        <v>121</v>
      </c>
      <c r="H382" s="6">
        <v>596</v>
      </c>
      <c r="I382" s="6">
        <v>129</v>
      </c>
      <c r="J382" s="6">
        <v>575</v>
      </c>
      <c r="K382" s="6">
        <v>129</v>
      </c>
      <c r="L382" s="6">
        <v>575</v>
      </c>
      <c r="M382" s="6" t="s">
        <v>111</v>
      </c>
      <c r="N382" s="6" t="s">
        <v>21</v>
      </c>
      <c r="O382" s="6">
        <v>20</v>
      </c>
    </row>
    <row r="383" spans="1:15" x14ac:dyDescent="0.25">
      <c r="A383" s="6" t="s">
        <v>0</v>
      </c>
      <c r="B383" s="6" t="s">
        <v>13</v>
      </c>
      <c r="C383" s="6" t="s">
        <v>1080</v>
      </c>
      <c r="D383" s="6" t="s">
        <v>1081</v>
      </c>
      <c r="E383" s="6" t="s">
        <v>97</v>
      </c>
      <c r="F383" s="6" t="s">
        <v>125</v>
      </c>
      <c r="G383" s="6">
        <v>54</v>
      </c>
      <c r="H383" s="6">
        <v>242</v>
      </c>
      <c r="I383" s="6">
        <v>50</v>
      </c>
      <c r="J383" s="6">
        <v>219</v>
      </c>
      <c r="K383" s="6">
        <v>50</v>
      </c>
      <c r="L383" s="6">
        <v>227</v>
      </c>
      <c r="M383" s="6" t="s">
        <v>111</v>
      </c>
      <c r="N383" s="6" t="s">
        <v>23</v>
      </c>
      <c r="O383" s="6">
        <v>2</v>
      </c>
    </row>
    <row r="384" spans="1:15" x14ac:dyDescent="0.25">
      <c r="A384" s="6" t="s">
        <v>0</v>
      </c>
      <c r="B384" s="6" t="s">
        <v>9</v>
      </c>
      <c r="C384" s="6" t="s">
        <v>135</v>
      </c>
      <c r="D384" s="6" t="s">
        <v>136</v>
      </c>
      <c r="E384" s="6" t="s">
        <v>97</v>
      </c>
      <c r="F384" s="6" t="s">
        <v>125</v>
      </c>
      <c r="G384" s="6">
        <v>207</v>
      </c>
      <c r="H384" s="6">
        <v>1141</v>
      </c>
      <c r="I384" s="6">
        <v>352</v>
      </c>
      <c r="J384" s="6">
        <v>1386</v>
      </c>
      <c r="K384" s="6">
        <v>352</v>
      </c>
      <c r="L384" s="6">
        <v>1386</v>
      </c>
      <c r="M384" s="6" t="s">
        <v>111</v>
      </c>
      <c r="N384" s="6" t="s">
        <v>23</v>
      </c>
      <c r="O384" s="6">
        <v>16</v>
      </c>
    </row>
    <row r="385" spans="1:15" x14ac:dyDescent="0.25">
      <c r="A385" s="6" t="s">
        <v>3</v>
      </c>
      <c r="B385" s="6" t="s">
        <v>15</v>
      </c>
      <c r="C385" s="6" t="s">
        <v>800</v>
      </c>
      <c r="D385" s="6" t="s">
        <v>801</v>
      </c>
      <c r="E385" s="6" t="s">
        <v>97</v>
      </c>
      <c r="F385" s="6" t="s">
        <v>125</v>
      </c>
      <c r="G385" s="6">
        <v>70</v>
      </c>
      <c r="H385" s="6">
        <v>273</v>
      </c>
      <c r="I385" s="6">
        <v>71</v>
      </c>
      <c r="J385" s="6">
        <v>278</v>
      </c>
      <c r="K385" s="6">
        <v>71</v>
      </c>
      <c r="L385" s="6">
        <v>278</v>
      </c>
      <c r="M385" s="6" t="s">
        <v>111</v>
      </c>
      <c r="N385" s="6" t="s">
        <v>21</v>
      </c>
      <c r="O385" s="6">
        <v>1</v>
      </c>
    </row>
    <row r="386" spans="1:15" x14ac:dyDescent="0.25">
      <c r="A386" s="6" t="s">
        <v>0</v>
      </c>
      <c r="B386" s="6" t="s">
        <v>937</v>
      </c>
      <c r="C386" s="6" t="s">
        <v>1082</v>
      </c>
      <c r="D386" s="6" t="s">
        <v>1083</v>
      </c>
      <c r="E386" s="6" t="s">
        <v>97</v>
      </c>
      <c r="F386" s="6" t="s">
        <v>98</v>
      </c>
      <c r="G386" s="6">
        <v>91</v>
      </c>
      <c r="H386" s="6">
        <v>400</v>
      </c>
      <c r="I386" s="6">
        <v>60</v>
      </c>
      <c r="J386" s="6">
        <v>228</v>
      </c>
      <c r="K386" s="6">
        <v>74</v>
      </c>
      <c r="L386" s="6">
        <v>228</v>
      </c>
      <c r="M386" s="6" t="s">
        <v>111</v>
      </c>
      <c r="N386" s="6" t="s">
        <v>23</v>
      </c>
      <c r="O386" s="6">
        <v>0</v>
      </c>
    </row>
    <row r="387" spans="1:15" x14ac:dyDescent="0.25">
      <c r="A387" s="6" t="s">
        <v>3</v>
      </c>
      <c r="B387" s="6" t="s">
        <v>14</v>
      </c>
      <c r="C387" s="6" t="s">
        <v>780</v>
      </c>
      <c r="D387" s="6" t="s">
        <v>781</v>
      </c>
      <c r="E387" s="6" t="s">
        <v>97</v>
      </c>
      <c r="F387" s="6" t="s">
        <v>98</v>
      </c>
      <c r="G387" s="6">
        <v>73</v>
      </c>
      <c r="H387" s="6">
        <v>393</v>
      </c>
      <c r="I387" s="6">
        <v>73</v>
      </c>
      <c r="J387" s="6">
        <v>393</v>
      </c>
      <c r="K387" s="6">
        <v>73</v>
      </c>
      <c r="L387" s="6">
        <v>393</v>
      </c>
      <c r="M387" s="6" t="s">
        <v>111</v>
      </c>
      <c r="N387" s="6" t="s">
        <v>21</v>
      </c>
      <c r="O387" s="6">
        <v>2</v>
      </c>
    </row>
    <row r="388" spans="1:15" x14ac:dyDescent="0.25">
      <c r="A388" s="6" t="s">
        <v>3</v>
      </c>
      <c r="B388" s="6" t="s">
        <v>15</v>
      </c>
      <c r="C388" s="6" t="s">
        <v>800</v>
      </c>
      <c r="D388" s="6" t="s">
        <v>801</v>
      </c>
      <c r="E388" s="6" t="s">
        <v>97</v>
      </c>
      <c r="F388" s="6" t="s">
        <v>125</v>
      </c>
      <c r="G388" s="6">
        <v>70</v>
      </c>
      <c r="H388" s="6">
        <v>273</v>
      </c>
      <c r="I388" s="6">
        <v>71</v>
      </c>
      <c r="J388" s="6">
        <v>278</v>
      </c>
      <c r="K388" s="6">
        <v>71</v>
      </c>
      <c r="L388" s="6">
        <v>278</v>
      </c>
      <c r="M388" s="6" t="s">
        <v>111</v>
      </c>
      <c r="N388" s="6" t="s">
        <v>22</v>
      </c>
      <c r="O388" s="6">
        <v>2</v>
      </c>
    </row>
    <row r="389" spans="1:15" x14ac:dyDescent="0.25">
      <c r="A389" s="6" t="s">
        <v>3</v>
      </c>
      <c r="B389" s="6" t="s">
        <v>15</v>
      </c>
      <c r="C389" s="6" t="s">
        <v>800</v>
      </c>
      <c r="D389" s="6" t="s">
        <v>801</v>
      </c>
      <c r="E389" s="6" t="s">
        <v>97</v>
      </c>
      <c r="F389" s="6" t="s">
        <v>125</v>
      </c>
      <c r="G389" s="6">
        <v>70</v>
      </c>
      <c r="H389" s="6">
        <v>273</v>
      </c>
      <c r="I389" s="6">
        <v>71</v>
      </c>
      <c r="J389" s="6">
        <v>278</v>
      </c>
      <c r="K389" s="6">
        <v>71</v>
      </c>
      <c r="L389" s="6">
        <v>278</v>
      </c>
      <c r="M389" s="6" t="s">
        <v>111</v>
      </c>
      <c r="N389" s="6" t="s">
        <v>23</v>
      </c>
      <c r="O389" s="6">
        <v>3</v>
      </c>
    </row>
    <row r="390" spans="1:15" x14ac:dyDescent="0.25">
      <c r="A390" s="6" t="s">
        <v>0</v>
      </c>
      <c r="B390" s="6" t="s">
        <v>937</v>
      </c>
      <c r="C390" s="6" t="s">
        <v>1082</v>
      </c>
      <c r="D390" s="6" t="s">
        <v>1083</v>
      </c>
      <c r="E390" s="6" t="s">
        <v>97</v>
      </c>
      <c r="F390" s="6" t="s">
        <v>98</v>
      </c>
      <c r="G390" s="6">
        <v>91</v>
      </c>
      <c r="H390" s="6">
        <v>400</v>
      </c>
      <c r="I390" s="6">
        <v>60</v>
      </c>
      <c r="J390" s="6">
        <v>228</v>
      </c>
      <c r="K390" s="6">
        <v>74</v>
      </c>
      <c r="L390" s="6">
        <v>228</v>
      </c>
      <c r="M390" s="6" t="s">
        <v>111</v>
      </c>
      <c r="N390" s="6" t="s">
        <v>22</v>
      </c>
      <c r="O390" s="6">
        <v>0</v>
      </c>
    </row>
    <row r="391" spans="1:15" x14ac:dyDescent="0.25">
      <c r="A391" s="6" t="s">
        <v>0</v>
      </c>
      <c r="B391" s="6" t="s">
        <v>9</v>
      </c>
      <c r="C391" s="6" t="s">
        <v>756</v>
      </c>
      <c r="D391" s="6" t="s">
        <v>757</v>
      </c>
      <c r="E391" s="6" t="s">
        <v>97</v>
      </c>
      <c r="F391" s="6" t="s">
        <v>125</v>
      </c>
      <c r="G391" s="6">
        <v>115</v>
      </c>
      <c r="H391" s="6">
        <v>532</v>
      </c>
      <c r="I391" s="6">
        <v>115</v>
      </c>
      <c r="J391" s="6">
        <v>537</v>
      </c>
      <c r="K391" s="6">
        <v>115</v>
      </c>
      <c r="L391" s="6">
        <v>537</v>
      </c>
      <c r="M391" s="6" t="s">
        <v>111</v>
      </c>
      <c r="N391" s="6" t="s">
        <v>23</v>
      </c>
      <c r="O391" s="6">
        <v>1</v>
      </c>
    </row>
    <row r="392" spans="1:15" x14ac:dyDescent="0.25">
      <c r="A392" s="6" t="s">
        <v>0</v>
      </c>
      <c r="B392" s="6" t="s">
        <v>9</v>
      </c>
      <c r="C392" s="6" t="s">
        <v>220</v>
      </c>
      <c r="D392" s="6" t="s">
        <v>221</v>
      </c>
      <c r="E392" s="6" t="s">
        <v>97</v>
      </c>
      <c r="F392" s="6" t="s">
        <v>125</v>
      </c>
      <c r="G392" s="6">
        <v>121</v>
      </c>
      <c r="H392" s="6">
        <v>596</v>
      </c>
      <c r="I392" s="6">
        <v>129</v>
      </c>
      <c r="J392" s="6">
        <v>575</v>
      </c>
      <c r="K392" s="6">
        <v>129</v>
      </c>
      <c r="L392" s="6">
        <v>575</v>
      </c>
      <c r="M392" s="6" t="s">
        <v>111</v>
      </c>
      <c r="N392" s="6" t="s">
        <v>23</v>
      </c>
      <c r="O392" s="6">
        <v>21</v>
      </c>
    </row>
    <row r="393" spans="1:15" x14ac:dyDescent="0.25">
      <c r="A393" s="6" t="s">
        <v>0</v>
      </c>
      <c r="B393" s="6" t="s">
        <v>9</v>
      </c>
      <c r="C393" s="6" t="s">
        <v>220</v>
      </c>
      <c r="D393" s="6" t="s">
        <v>221</v>
      </c>
      <c r="E393" s="6" t="s">
        <v>97</v>
      </c>
      <c r="F393" s="6" t="s">
        <v>125</v>
      </c>
      <c r="G393" s="6">
        <v>121</v>
      </c>
      <c r="H393" s="6">
        <v>596</v>
      </c>
      <c r="I393" s="6">
        <v>129</v>
      </c>
      <c r="J393" s="6">
        <v>575</v>
      </c>
      <c r="K393" s="6">
        <v>129</v>
      </c>
      <c r="L393" s="6">
        <v>575</v>
      </c>
      <c r="M393" s="6" t="s">
        <v>111</v>
      </c>
      <c r="N393" s="6" t="s">
        <v>22</v>
      </c>
      <c r="O393" s="6">
        <v>1</v>
      </c>
    </row>
    <row r="394" spans="1:15" x14ac:dyDescent="0.25">
      <c r="A394" s="6" t="s">
        <v>0</v>
      </c>
      <c r="B394" s="6" t="s">
        <v>9</v>
      </c>
      <c r="C394" s="6" t="s">
        <v>135</v>
      </c>
      <c r="D394" s="6" t="s">
        <v>136</v>
      </c>
      <c r="E394" s="6" t="s">
        <v>97</v>
      </c>
      <c r="F394" s="6" t="s">
        <v>125</v>
      </c>
      <c r="G394" s="6">
        <v>207</v>
      </c>
      <c r="H394" s="6">
        <v>1141</v>
      </c>
      <c r="I394" s="6">
        <v>352</v>
      </c>
      <c r="J394" s="6">
        <v>1386</v>
      </c>
      <c r="K394" s="6">
        <v>352</v>
      </c>
      <c r="L394" s="6">
        <v>1386</v>
      </c>
      <c r="M394" s="6" t="s">
        <v>111</v>
      </c>
      <c r="N394" s="6" t="s">
        <v>22</v>
      </c>
      <c r="O394" s="6">
        <v>8</v>
      </c>
    </row>
    <row r="395" spans="1:15" x14ac:dyDescent="0.25">
      <c r="A395" s="6" t="s">
        <v>3</v>
      </c>
      <c r="B395" s="6" t="s">
        <v>15</v>
      </c>
      <c r="C395" s="6" t="s">
        <v>234</v>
      </c>
      <c r="D395" s="6" t="s">
        <v>1060</v>
      </c>
      <c r="E395" s="6" t="s">
        <v>97</v>
      </c>
      <c r="F395" s="6" t="s">
        <v>132</v>
      </c>
      <c r="G395" s="6">
        <v>21</v>
      </c>
      <c r="H395" s="6">
        <v>107</v>
      </c>
      <c r="I395" s="6">
        <v>22</v>
      </c>
      <c r="J395" s="6">
        <v>108</v>
      </c>
      <c r="K395" s="6">
        <v>22</v>
      </c>
      <c r="L395" s="6">
        <v>0</v>
      </c>
      <c r="M395" s="6" t="s">
        <v>111</v>
      </c>
      <c r="N395" s="6" t="s">
        <v>21</v>
      </c>
      <c r="O395" s="6">
        <v>0</v>
      </c>
    </row>
    <row r="396" spans="1:15" x14ac:dyDescent="0.25">
      <c r="A396" s="6" t="s">
        <v>3</v>
      </c>
      <c r="B396" s="6" t="s">
        <v>1084</v>
      </c>
      <c r="C396" s="6" t="s">
        <v>1085</v>
      </c>
      <c r="D396" s="6" t="s">
        <v>1086</v>
      </c>
      <c r="E396" s="6" t="s">
        <v>97</v>
      </c>
      <c r="F396" s="6" t="s">
        <v>125</v>
      </c>
      <c r="G396" s="6">
        <v>44</v>
      </c>
      <c r="H396" s="6">
        <v>273</v>
      </c>
      <c r="I396" s="6">
        <v>40</v>
      </c>
      <c r="J396" s="6">
        <v>208</v>
      </c>
      <c r="K396" s="6">
        <v>40</v>
      </c>
      <c r="L396" s="6">
        <v>208</v>
      </c>
      <c r="M396" s="6" t="s">
        <v>111</v>
      </c>
      <c r="N396" s="6" t="s">
        <v>23</v>
      </c>
      <c r="O396" s="6">
        <v>2</v>
      </c>
    </row>
    <row r="397" spans="1:15" x14ac:dyDescent="0.25">
      <c r="A397" s="6" t="s">
        <v>3</v>
      </c>
      <c r="B397" s="6" t="s">
        <v>17</v>
      </c>
      <c r="C397" s="6" t="s">
        <v>232</v>
      </c>
      <c r="D397" s="6" t="s">
        <v>233</v>
      </c>
      <c r="E397" s="6" t="s">
        <v>97</v>
      </c>
      <c r="F397" s="6" t="s">
        <v>98</v>
      </c>
      <c r="G397" s="6">
        <v>30</v>
      </c>
      <c r="H397" s="6">
        <v>188</v>
      </c>
      <c r="I397" s="6">
        <v>24</v>
      </c>
      <c r="J397" s="6">
        <v>112</v>
      </c>
      <c r="K397" s="6">
        <v>24</v>
      </c>
      <c r="L397" s="6">
        <v>112</v>
      </c>
      <c r="M397" s="6" t="s">
        <v>111</v>
      </c>
      <c r="N397" s="6" t="s">
        <v>23</v>
      </c>
      <c r="O397" s="6">
        <v>4</v>
      </c>
    </row>
    <row r="398" spans="1:15" x14ac:dyDescent="0.25">
      <c r="A398" s="6" t="s">
        <v>0</v>
      </c>
      <c r="B398" s="6" t="s">
        <v>4</v>
      </c>
      <c r="C398" s="6" t="s">
        <v>161</v>
      </c>
      <c r="D398" s="6" t="s">
        <v>162</v>
      </c>
      <c r="E398" s="6" t="s">
        <v>97</v>
      </c>
      <c r="F398" s="6" t="s">
        <v>98</v>
      </c>
      <c r="G398" s="6">
        <v>163</v>
      </c>
      <c r="H398" s="6">
        <v>712</v>
      </c>
      <c r="I398" s="6">
        <v>84</v>
      </c>
      <c r="J398" s="6">
        <v>452</v>
      </c>
      <c r="K398" s="6">
        <v>140</v>
      </c>
      <c r="L398" s="6">
        <v>707</v>
      </c>
      <c r="M398" s="6" t="s">
        <v>114</v>
      </c>
      <c r="N398" s="6" t="s">
        <v>23</v>
      </c>
      <c r="O398" s="6">
        <v>8</v>
      </c>
    </row>
    <row r="399" spans="1:15" x14ac:dyDescent="0.25">
      <c r="A399" s="6" t="s">
        <v>0</v>
      </c>
      <c r="B399" s="6" t="s">
        <v>11</v>
      </c>
      <c r="C399" s="6" t="s">
        <v>191</v>
      </c>
      <c r="D399" s="6" t="s">
        <v>192</v>
      </c>
      <c r="E399" s="6" t="s">
        <v>97</v>
      </c>
      <c r="F399" s="6" t="s">
        <v>98</v>
      </c>
      <c r="G399" s="6">
        <v>14</v>
      </c>
      <c r="H399" s="6">
        <v>44</v>
      </c>
      <c r="I399" s="6">
        <v>14</v>
      </c>
      <c r="J399" s="6">
        <v>44</v>
      </c>
      <c r="K399" s="6">
        <v>14</v>
      </c>
      <c r="L399" s="6">
        <v>44</v>
      </c>
      <c r="M399" s="6" t="s">
        <v>114</v>
      </c>
      <c r="N399" s="6" t="s">
        <v>23</v>
      </c>
      <c r="O399" s="6">
        <v>1</v>
      </c>
    </row>
    <row r="400" spans="1:15" x14ac:dyDescent="0.25">
      <c r="A400" s="6" t="s">
        <v>0</v>
      </c>
      <c r="B400" s="6" t="s">
        <v>4</v>
      </c>
      <c r="C400" s="6" t="s">
        <v>157</v>
      </c>
      <c r="D400" s="6" t="s">
        <v>158</v>
      </c>
      <c r="E400" s="6" t="s">
        <v>97</v>
      </c>
      <c r="F400" s="6" t="s">
        <v>98</v>
      </c>
      <c r="G400" s="6">
        <v>6</v>
      </c>
      <c r="H400" s="6">
        <v>28</v>
      </c>
      <c r="I400" s="6">
        <v>6</v>
      </c>
      <c r="J400" s="6">
        <v>30</v>
      </c>
      <c r="K400" s="6">
        <v>6</v>
      </c>
      <c r="L400" s="6">
        <v>30</v>
      </c>
      <c r="M400" s="6" t="s">
        <v>114</v>
      </c>
      <c r="N400" s="6" t="s">
        <v>22</v>
      </c>
      <c r="O400" s="6">
        <v>0</v>
      </c>
    </row>
    <row r="401" spans="1:15" x14ac:dyDescent="0.25">
      <c r="A401" s="6" t="s">
        <v>0</v>
      </c>
      <c r="B401" s="6" t="s">
        <v>6</v>
      </c>
      <c r="C401" s="6" t="s">
        <v>275</v>
      </c>
      <c r="D401" s="6" t="s">
        <v>276</v>
      </c>
      <c r="E401" s="6" t="s">
        <v>97</v>
      </c>
      <c r="F401" s="6" t="s">
        <v>98</v>
      </c>
      <c r="G401" s="6">
        <v>118</v>
      </c>
      <c r="H401" s="6">
        <v>516</v>
      </c>
      <c r="I401" s="6">
        <v>108</v>
      </c>
      <c r="J401" s="6">
        <v>470</v>
      </c>
      <c r="K401" s="6">
        <v>118</v>
      </c>
      <c r="L401" s="6">
        <v>520</v>
      </c>
      <c r="M401" s="6" t="s">
        <v>114</v>
      </c>
      <c r="N401" s="6" t="s">
        <v>23</v>
      </c>
      <c r="O401" s="6">
        <v>19</v>
      </c>
    </row>
    <row r="402" spans="1:15" x14ac:dyDescent="0.25">
      <c r="A402" s="6" t="s">
        <v>0</v>
      </c>
      <c r="B402" s="6" t="s">
        <v>8</v>
      </c>
      <c r="C402" s="6" t="s">
        <v>750</v>
      </c>
      <c r="D402" s="6" t="s">
        <v>751</v>
      </c>
      <c r="E402" s="6" t="s">
        <v>97</v>
      </c>
      <c r="F402" s="6" t="s">
        <v>98</v>
      </c>
      <c r="G402" s="6">
        <v>3</v>
      </c>
      <c r="H402" s="6">
        <v>13</v>
      </c>
      <c r="I402" s="6">
        <v>3</v>
      </c>
      <c r="J402" s="6">
        <v>13</v>
      </c>
      <c r="K402" s="6">
        <v>3</v>
      </c>
      <c r="L402" s="6">
        <v>13</v>
      </c>
      <c r="M402" s="6" t="s">
        <v>114</v>
      </c>
      <c r="N402" s="6" t="s">
        <v>23</v>
      </c>
      <c r="O402" s="6">
        <v>0</v>
      </c>
    </row>
    <row r="403" spans="1:15" x14ac:dyDescent="0.25">
      <c r="A403" s="6" t="s">
        <v>0</v>
      </c>
      <c r="B403" s="6" t="s">
        <v>7</v>
      </c>
      <c r="C403" s="6" t="s">
        <v>735</v>
      </c>
      <c r="D403" s="6" t="s">
        <v>736</v>
      </c>
      <c r="E403" s="6" t="s">
        <v>97</v>
      </c>
      <c r="F403" s="6" t="s">
        <v>98</v>
      </c>
      <c r="G403" s="6">
        <v>14</v>
      </c>
      <c r="H403" s="6">
        <v>74</v>
      </c>
      <c r="I403" s="6">
        <v>14</v>
      </c>
      <c r="J403" s="6">
        <v>68</v>
      </c>
      <c r="K403" s="6">
        <v>14</v>
      </c>
      <c r="L403" s="6">
        <v>68</v>
      </c>
      <c r="M403" s="6" t="s">
        <v>114</v>
      </c>
      <c r="N403" s="6" t="s">
        <v>21</v>
      </c>
      <c r="O403" s="6">
        <v>0</v>
      </c>
    </row>
    <row r="404" spans="1:15" x14ac:dyDescent="0.25">
      <c r="A404" s="6" t="s">
        <v>0</v>
      </c>
      <c r="B404" s="6" t="s">
        <v>10</v>
      </c>
      <c r="C404" s="6" t="s">
        <v>139</v>
      </c>
      <c r="D404" s="6" t="s">
        <v>140</v>
      </c>
      <c r="E404" s="6" t="s">
        <v>97</v>
      </c>
      <c r="F404" s="6" t="s">
        <v>98</v>
      </c>
      <c r="G404" s="6">
        <v>80</v>
      </c>
      <c r="H404" s="6">
        <v>278</v>
      </c>
      <c r="I404" s="6">
        <v>50</v>
      </c>
      <c r="J404" s="6">
        <v>200</v>
      </c>
      <c r="K404" s="6">
        <v>83</v>
      </c>
      <c r="L404" s="6">
        <v>293</v>
      </c>
      <c r="M404" s="6" t="s">
        <v>114</v>
      </c>
      <c r="N404" s="6" t="s">
        <v>21</v>
      </c>
      <c r="O404" s="6">
        <v>1</v>
      </c>
    </row>
    <row r="405" spans="1:15" x14ac:dyDescent="0.25">
      <c r="A405" s="6" t="s">
        <v>0</v>
      </c>
      <c r="B405" s="6" t="s">
        <v>8</v>
      </c>
      <c r="C405" s="6" t="s">
        <v>748</v>
      </c>
      <c r="D405" s="6" t="s">
        <v>749</v>
      </c>
      <c r="E405" s="6" t="s">
        <v>209</v>
      </c>
      <c r="F405" s="6" t="s">
        <v>125</v>
      </c>
      <c r="G405" s="6">
        <v>1694</v>
      </c>
      <c r="H405" s="6">
        <v>8805</v>
      </c>
      <c r="I405" s="6">
        <v>1693</v>
      </c>
      <c r="J405" s="6">
        <v>8805</v>
      </c>
      <c r="K405" s="6">
        <v>1693</v>
      </c>
      <c r="L405" s="6">
        <v>9062</v>
      </c>
      <c r="M405" s="6" t="s">
        <v>114</v>
      </c>
      <c r="N405" s="6" t="s">
        <v>21</v>
      </c>
      <c r="O405" s="6">
        <v>71</v>
      </c>
    </row>
    <row r="406" spans="1:15" x14ac:dyDescent="0.25">
      <c r="A406" s="6" t="s">
        <v>0</v>
      </c>
      <c r="B406" s="6" t="s">
        <v>5</v>
      </c>
      <c r="C406" s="6" t="s">
        <v>709</v>
      </c>
      <c r="D406" s="6" t="s">
        <v>710</v>
      </c>
      <c r="E406" s="6" t="s">
        <v>209</v>
      </c>
      <c r="F406" s="6" t="s">
        <v>132</v>
      </c>
      <c r="G406" s="6">
        <v>610</v>
      </c>
      <c r="H406" s="6">
        <v>2750</v>
      </c>
      <c r="I406" s="6">
        <v>609</v>
      </c>
      <c r="J406" s="6">
        <v>2630</v>
      </c>
      <c r="K406" s="6">
        <v>609</v>
      </c>
      <c r="L406" s="6">
        <v>2630</v>
      </c>
      <c r="M406" s="6" t="s">
        <v>114</v>
      </c>
      <c r="N406" s="6" t="s">
        <v>21</v>
      </c>
      <c r="O406" s="6">
        <v>20</v>
      </c>
    </row>
    <row r="407" spans="1:15" x14ac:dyDescent="0.25">
      <c r="A407" s="6" t="s">
        <v>0</v>
      </c>
      <c r="B407" s="6" t="s">
        <v>7</v>
      </c>
      <c r="C407" s="6" t="s">
        <v>133</v>
      </c>
      <c r="D407" s="6" t="s">
        <v>134</v>
      </c>
      <c r="E407" s="6" t="s">
        <v>97</v>
      </c>
      <c r="F407" s="6" t="s">
        <v>98</v>
      </c>
      <c r="G407" s="6">
        <v>631</v>
      </c>
      <c r="H407" s="6">
        <v>3758</v>
      </c>
      <c r="I407" s="6">
        <v>613</v>
      </c>
      <c r="J407" s="6">
        <v>3721</v>
      </c>
      <c r="K407" s="6">
        <v>626</v>
      </c>
      <c r="L407" s="6">
        <v>3786</v>
      </c>
      <c r="M407" s="6" t="s">
        <v>114</v>
      </c>
      <c r="N407" s="6" t="s">
        <v>21</v>
      </c>
      <c r="O407" s="6">
        <v>34</v>
      </c>
    </row>
    <row r="408" spans="1:15" x14ac:dyDescent="0.25">
      <c r="A408" s="6" t="s">
        <v>0</v>
      </c>
      <c r="B408" s="6" t="s">
        <v>4</v>
      </c>
      <c r="C408" s="6" t="s">
        <v>157</v>
      </c>
      <c r="D408" s="6" t="s">
        <v>158</v>
      </c>
      <c r="E408" s="6" t="s">
        <v>97</v>
      </c>
      <c r="F408" s="6" t="s">
        <v>98</v>
      </c>
      <c r="G408" s="6">
        <v>6</v>
      </c>
      <c r="H408" s="6">
        <v>28</v>
      </c>
      <c r="I408" s="6">
        <v>6</v>
      </c>
      <c r="J408" s="6">
        <v>30</v>
      </c>
      <c r="K408" s="6">
        <v>6</v>
      </c>
      <c r="L408" s="6">
        <v>30</v>
      </c>
      <c r="M408" s="6" t="s">
        <v>114</v>
      </c>
      <c r="N408" s="6" t="s">
        <v>21</v>
      </c>
      <c r="O408" s="6">
        <v>0</v>
      </c>
    </row>
    <row r="409" spans="1:15" x14ac:dyDescent="0.25">
      <c r="A409" s="6" t="s">
        <v>0</v>
      </c>
      <c r="B409" s="6" t="s">
        <v>12</v>
      </c>
      <c r="C409" s="6" t="s">
        <v>723</v>
      </c>
      <c r="D409" s="6" t="s">
        <v>724</v>
      </c>
      <c r="E409" s="6" t="s">
        <v>97</v>
      </c>
      <c r="F409" s="6" t="s">
        <v>98</v>
      </c>
      <c r="G409" s="6">
        <v>12</v>
      </c>
      <c r="H409" s="6">
        <v>61</v>
      </c>
      <c r="I409" s="6">
        <v>12</v>
      </c>
      <c r="J409" s="6">
        <v>62</v>
      </c>
      <c r="K409" s="6">
        <v>12</v>
      </c>
      <c r="L409" s="6">
        <v>61</v>
      </c>
      <c r="M409" s="6" t="s">
        <v>114</v>
      </c>
      <c r="N409" s="6" t="s">
        <v>22</v>
      </c>
      <c r="O409" s="6">
        <v>1</v>
      </c>
    </row>
    <row r="410" spans="1:15" x14ac:dyDescent="0.25">
      <c r="A410" s="6" t="s">
        <v>0</v>
      </c>
      <c r="B410" s="6" t="s">
        <v>5</v>
      </c>
      <c r="C410" s="6" t="s">
        <v>267</v>
      </c>
      <c r="D410" s="6" t="s">
        <v>268</v>
      </c>
      <c r="E410" s="6" t="s">
        <v>97</v>
      </c>
      <c r="F410" s="6" t="s">
        <v>125</v>
      </c>
      <c r="G410" s="6">
        <v>110</v>
      </c>
      <c r="H410" s="6">
        <v>509</v>
      </c>
      <c r="I410" s="6">
        <v>80</v>
      </c>
      <c r="J410" s="6">
        <v>324</v>
      </c>
      <c r="K410" s="6">
        <v>110</v>
      </c>
      <c r="L410" s="6">
        <v>506</v>
      </c>
      <c r="M410" s="6" t="s">
        <v>114</v>
      </c>
      <c r="N410" s="6" t="s">
        <v>22</v>
      </c>
      <c r="O410" s="6">
        <v>3</v>
      </c>
    </row>
    <row r="411" spans="1:15" x14ac:dyDescent="0.25">
      <c r="A411" s="6" t="s">
        <v>0</v>
      </c>
      <c r="B411" s="6" t="s">
        <v>7</v>
      </c>
      <c r="C411" s="6" t="s">
        <v>133</v>
      </c>
      <c r="D411" s="6" t="s">
        <v>134</v>
      </c>
      <c r="E411" s="6" t="s">
        <v>97</v>
      </c>
      <c r="F411" s="6" t="s">
        <v>98</v>
      </c>
      <c r="G411" s="6">
        <v>631</v>
      </c>
      <c r="H411" s="6">
        <v>3758</v>
      </c>
      <c r="I411" s="6">
        <v>613</v>
      </c>
      <c r="J411" s="6">
        <v>3721</v>
      </c>
      <c r="K411" s="6">
        <v>626</v>
      </c>
      <c r="L411" s="6">
        <v>3786</v>
      </c>
      <c r="M411" s="6" t="s">
        <v>114</v>
      </c>
      <c r="N411" s="6" t="s">
        <v>22</v>
      </c>
      <c r="O411" s="6">
        <v>31</v>
      </c>
    </row>
    <row r="412" spans="1:15" x14ac:dyDescent="0.25">
      <c r="A412" s="6" t="s">
        <v>0</v>
      </c>
      <c r="B412" s="6" t="s">
        <v>8</v>
      </c>
      <c r="C412" s="6" t="s">
        <v>748</v>
      </c>
      <c r="D412" s="6" t="s">
        <v>749</v>
      </c>
      <c r="E412" s="6" t="s">
        <v>209</v>
      </c>
      <c r="F412" s="6" t="s">
        <v>125</v>
      </c>
      <c r="G412" s="6">
        <v>1694</v>
      </c>
      <c r="H412" s="6">
        <v>8805</v>
      </c>
      <c r="I412" s="6">
        <v>1693</v>
      </c>
      <c r="J412" s="6">
        <v>8805</v>
      </c>
      <c r="K412" s="6">
        <v>1693</v>
      </c>
      <c r="L412" s="6">
        <v>9062</v>
      </c>
      <c r="M412" s="6" t="s">
        <v>114</v>
      </c>
      <c r="N412" s="6" t="s">
        <v>22</v>
      </c>
      <c r="O412" s="6">
        <v>78</v>
      </c>
    </row>
    <row r="413" spans="1:15" x14ac:dyDescent="0.25">
      <c r="A413" s="6" t="s">
        <v>0</v>
      </c>
      <c r="B413" s="6" t="s">
        <v>9</v>
      </c>
      <c r="C413" s="6" t="s">
        <v>212</v>
      </c>
      <c r="D413" s="6" t="s">
        <v>213</v>
      </c>
      <c r="E413" s="6" t="s">
        <v>209</v>
      </c>
      <c r="F413" s="6" t="s">
        <v>125</v>
      </c>
      <c r="G413" s="6">
        <v>174</v>
      </c>
      <c r="H413" s="6">
        <v>1185</v>
      </c>
      <c r="I413" s="6">
        <v>463</v>
      </c>
      <c r="J413" s="6">
        <v>2123</v>
      </c>
      <c r="K413" s="6">
        <v>463</v>
      </c>
      <c r="L413" s="6">
        <v>2114</v>
      </c>
      <c r="M413" s="6" t="s">
        <v>114</v>
      </c>
      <c r="N413" s="6" t="s">
        <v>21</v>
      </c>
      <c r="O413" s="6">
        <v>51</v>
      </c>
    </row>
    <row r="414" spans="1:15" x14ac:dyDescent="0.25">
      <c r="A414" s="6" t="s">
        <v>0</v>
      </c>
      <c r="B414" s="6" t="s">
        <v>4</v>
      </c>
      <c r="C414" s="6" t="s">
        <v>151</v>
      </c>
      <c r="D414" s="6" t="s">
        <v>152</v>
      </c>
      <c r="E414" s="6" t="s">
        <v>97</v>
      </c>
      <c r="F414" s="6" t="s">
        <v>98</v>
      </c>
      <c r="G414" s="6">
        <v>8</v>
      </c>
      <c r="H414" s="6">
        <v>30</v>
      </c>
      <c r="I414" s="6">
        <v>8</v>
      </c>
      <c r="J414" s="6">
        <v>32</v>
      </c>
      <c r="K414" s="6">
        <v>8</v>
      </c>
      <c r="L414" s="6">
        <v>32</v>
      </c>
      <c r="M414" s="6" t="s">
        <v>114</v>
      </c>
      <c r="N414" s="6" t="s">
        <v>23</v>
      </c>
      <c r="O414" s="6">
        <v>0</v>
      </c>
    </row>
    <row r="415" spans="1:15" x14ac:dyDescent="0.25">
      <c r="A415" s="6" t="s">
        <v>0</v>
      </c>
      <c r="B415" s="6" t="s">
        <v>5</v>
      </c>
      <c r="C415" s="6" t="s">
        <v>259</v>
      </c>
      <c r="D415" s="6" t="s">
        <v>260</v>
      </c>
      <c r="E415" s="6" t="s">
        <v>97</v>
      </c>
      <c r="F415" s="6" t="s">
        <v>98</v>
      </c>
      <c r="G415" s="6">
        <v>94</v>
      </c>
      <c r="H415" s="6">
        <v>341</v>
      </c>
      <c r="I415" s="6">
        <v>65</v>
      </c>
      <c r="J415" s="6">
        <v>240</v>
      </c>
      <c r="K415" s="6">
        <v>95</v>
      </c>
      <c r="L415" s="6">
        <v>343</v>
      </c>
      <c r="M415" s="6" t="s">
        <v>114</v>
      </c>
      <c r="N415" s="6" t="s">
        <v>21</v>
      </c>
      <c r="O415" s="6">
        <v>5</v>
      </c>
    </row>
    <row r="416" spans="1:15" x14ac:dyDescent="0.25">
      <c r="A416" s="6" t="s">
        <v>0</v>
      </c>
      <c r="B416" s="6" t="s">
        <v>9</v>
      </c>
      <c r="C416" s="6" t="s">
        <v>137</v>
      </c>
      <c r="D416" s="6" t="s">
        <v>138</v>
      </c>
      <c r="E416" s="6" t="s">
        <v>97</v>
      </c>
      <c r="F416" s="6" t="s">
        <v>98</v>
      </c>
      <c r="G416" s="6">
        <v>135</v>
      </c>
      <c r="H416" s="6">
        <v>672</v>
      </c>
      <c r="I416" s="6">
        <v>156</v>
      </c>
      <c r="J416" s="6">
        <v>704</v>
      </c>
      <c r="K416" s="6">
        <v>156</v>
      </c>
      <c r="L416" s="6">
        <v>704</v>
      </c>
      <c r="M416" s="6" t="s">
        <v>114</v>
      </c>
      <c r="N416" s="6" t="s">
        <v>23</v>
      </c>
      <c r="O416" s="6">
        <v>10</v>
      </c>
    </row>
    <row r="417" spans="1:15" x14ac:dyDescent="0.25">
      <c r="A417" s="6" t="s">
        <v>0</v>
      </c>
      <c r="B417" s="6" t="s">
        <v>11</v>
      </c>
      <c r="C417" s="6" t="s">
        <v>187</v>
      </c>
      <c r="D417" s="6" t="s">
        <v>188</v>
      </c>
      <c r="E417" s="6" t="s">
        <v>97</v>
      </c>
      <c r="F417" s="6" t="s">
        <v>132</v>
      </c>
      <c r="G417" s="6">
        <v>18</v>
      </c>
      <c r="H417" s="6">
        <v>78</v>
      </c>
      <c r="I417" s="6">
        <v>18</v>
      </c>
      <c r="J417" s="6">
        <v>79</v>
      </c>
      <c r="K417" s="6">
        <v>18</v>
      </c>
      <c r="L417" s="6">
        <v>77</v>
      </c>
      <c r="M417" s="6" t="s">
        <v>114</v>
      </c>
      <c r="N417" s="6" t="s">
        <v>22</v>
      </c>
      <c r="O417" s="6">
        <v>1</v>
      </c>
    </row>
    <row r="418" spans="1:15" x14ac:dyDescent="0.25">
      <c r="A418" s="6" t="s">
        <v>0</v>
      </c>
      <c r="B418" s="6" t="s">
        <v>4</v>
      </c>
      <c r="C418" s="6" t="s">
        <v>153</v>
      </c>
      <c r="D418" s="6" t="s">
        <v>154</v>
      </c>
      <c r="E418" s="6" t="s">
        <v>97</v>
      </c>
      <c r="F418" s="6" t="s">
        <v>98</v>
      </c>
      <c r="G418" s="6">
        <v>35</v>
      </c>
      <c r="H418" s="6">
        <v>175</v>
      </c>
      <c r="I418" s="6">
        <v>32</v>
      </c>
      <c r="J418" s="6">
        <v>173</v>
      </c>
      <c r="K418" s="6">
        <v>43</v>
      </c>
      <c r="L418" s="6">
        <v>212</v>
      </c>
      <c r="M418" s="6" t="s">
        <v>114</v>
      </c>
      <c r="N418" s="6" t="s">
        <v>22</v>
      </c>
      <c r="O418" s="6">
        <v>2</v>
      </c>
    </row>
    <row r="419" spans="1:15" x14ac:dyDescent="0.25">
      <c r="A419" s="6" t="s">
        <v>0</v>
      </c>
      <c r="B419" s="6" t="s">
        <v>4</v>
      </c>
      <c r="C419" s="6" t="s">
        <v>95</v>
      </c>
      <c r="D419" s="6" t="s">
        <v>96</v>
      </c>
      <c r="E419" s="6" t="s">
        <v>97</v>
      </c>
      <c r="F419" s="6" t="s">
        <v>98</v>
      </c>
      <c r="G419" s="6">
        <v>69</v>
      </c>
      <c r="H419" s="6">
        <v>349</v>
      </c>
      <c r="I419" s="6">
        <v>43</v>
      </c>
      <c r="J419" s="6">
        <v>361</v>
      </c>
      <c r="K419" s="6">
        <v>43</v>
      </c>
      <c r="L419" s="6">
        <v>361</v>
      </c>
      <c r="M419" s="6" t="s">
        <v>114</v>
      </c>
      <c r="N419" s="6" t="s">
        <v>22</v>
      </c>
      <c r="O419" s="6">
        <v>6</v>
      </c>
    </row>
    <row r="420" spans="1:15" x14ac:dyDescent="0.25">
      <c r="A420" s="6" t="s">
        <v>0</v>
      </c>
      <c r="B420" s="6" t="s">
        <v>9</v>
      </c>
      <c r="C420" s="6" t="s">
        <v>756</v>
      </c>
      <c r="D420" s="6" t="s">
        <v>757</v>
      </c>
      <c r="E420" s="6" t="s">
        <v>97</v>
      </c>
      <c r="F420" s="6" t="s">
        <v>125</v>
      </c>
      <c r="G420" s="6">
        <v>115</v>
      </c>
      <c r="H420" s="6">
        <v>532</v>
      </c>
      <c r="I420" s="6">
        <v>115</v>
      </c>
      <c r="J420" s="6">
        <v>537</v>
      </c>
      <c r="K420" s="6">
        <v>115</v>
      </c>
      <c r="L420" s="6">
        <v>537</v>
      </c>
      <c r="M420" s="6" t="s">
        <v>114</v>
      </c>
      <c r="N420" s="6" t="s">
        <v>21</v>
      </c>
      <c r="O420" s="6">
        <v>4</v>
      </c>
    </row>
    <row r="421" spans="1:15" x14ac:dyDescent="0.25">
      <c r="A421" s="6" t="s">
        <v>0</v>
      </c>
      <c r="B421" s="6" t="s">
        <v>5</v>
      </c>
      <c r="C421" s="6" t="s">
        <v>171</v>
      </c>
      <c r="D421" s="6" t="s">
        <v>172</v>
      </c>
      <c r="E421" s="6" t="s">
        <v>97</v>
      </c>
      <c r="F421" s="6" t="s">
        <v>132</v>
      </c>
      <c r="G421" s="6">
        <v>21</v>
      </c>
      <c r="H421" s="6">
        <v>111</v>
      </c>
      <c r="I421" s="6">
        <v>22</v>
      </c>
      <c r="J421" s="6">
        <v>116</v>
      </c>
      <c r="K421" s="6">
        <v>26</v>
      </c>
      <c r="L421" s="6">
        <v>116</v>
      </c>
      <c r="M421" s="6" t="s">
        <v>114</v>
      </c>
      <c r="N421" s="6" t="s">
        <v>23</v>
      </c>
      <c r="O421" s="6">
        <v>2</v>
      </c>
    </row>
    <row r="422" spans="1:15" x14ac:dyDescent="0.25">
      <c r="A422" s="6" t="s">
        <v>0</v>
      </c>
      <c r="B422" s="6" t="s">
        <v>6</v>
      </c>
      <c r="C422" s="6" t="s">
        <v>824</v>
      </c>
      <c r="D422" s="6" t="s">
        <v>825</v>
      </c>
      <c r="E422" s="6" t="s">
        <v>209</v>
      </c>
      <c r="F422" s="6" t="s">
        <v>132</v>
      </c>
      <c r="G422" s="6">
        <v>153</v>
      </c>
      <c r="H422" s="6">
        <v>873</v>
      </c>
      <c r="I422" s="6">
        <v>153</v>
      </c>
      <c r="J422" s="6">
        <v>922</v>
      </c>
      <c r="K422" s="6">
        <v>153</v>
      </c>
      <c r="L422" s="6">
        <v>922</v>
      </c>
      <c r="M422" s="6" t="s">
        <v>114</v>
      </c>
      <c r="N422" s="6" t="s">
        <v>21</v>
      </c>
      <c r="O422" s="6">
        <v>15</v>
      </c>
    </row>
    <row r="423" spans="1:15" x14ac:dyDescent="0.25">
      <c r="A423" s="6" t="s">
        <v>0</v>
      </c>
      <c r="B423" s="6" t="s">
        <v>4</v>
      </c>
      <c r="C423" s="6" t="s">
        <v>153</v>
      </c>
      <c r="D423" s="6" t="s">
        <v>154</v>
      </c>
      <c r="E423" s="6" t="s">
        <v>97</v>
      </c>
      <c r="F423" s="6" t="s">
        <v>98</v>
      </c>
      <c r="G423" s="6">
        <v>35</v>
      </c>
      <c r="H423" s="6">
        <v>175</v>
      </c>
      <c r="I423" s="6">
        <v>32</v>
      </c>
      <c r="J423" s="6">
        <v>173</v>
      </c>
      <c r="K423" s="6">
        <v>43</v>
      </c>
      <c r="L423" s="6">
        <v>212</v>
      </c>
      <c r="M423" s="6" t="s">
        <v>114</v>
      </c>
      <c r="N423" s="6" t="s">
        <v>21</v>
      </c>
      <c r="O423" s="6">
        <v>1</v>
      </c>
    </row>
    <row r="424" spans="1:15" x14ac:dyDescent="0.25">
      <c r="A424" s="6" t="s">
        <v>0</v>
      </c>
      <c r="B424" s="6" t="s">
        <v>4</v>
      </c>
      <c r="C424" s="6" t="s">
        <v>159</v>
      </c>
      <c r="D424" s="6" t="s">
        <v>160</v>
      </c>
      <c r="E424" s="6" t="s">
        <v>97</v>
      </c>
      <c r="F424" s="6" t="s">
        <v>98</v>
      </c>
      <c r="G424" s="6">
        <v>44</v>
      </c>
      <c r="H424" s="6">
        <v>180</v>
      </c>
      <c r="I424" s="6">
        <v>18</v>
      </c>
      <c r="J424" s="6">
        <v>68</v>
      </c>
      <c r="K424" s="6">
        <v>45</v>
      </c>
      <c r="L424" s="6">
        <v>194</v>
      </c>
      <c r="M424" s="6" t="s">
        <v>114</v>
      </c>
      <c r="N424" s="6" t="s">
        <v>23</v>
      </c>
      <c r="O424" s="6">
        <v>2</v>
      </c>
    </row>
    <row r="425" spans="1:15" x14ac:dyDescent="0.25">
      <c r="A425" s="6" t="s">
        <v>0</v>
      </c>
      <c r="B425" s="6" t="s">
        <v>4</v>
      </c>
      <c r="C425" s="6" t="s">
        <v>161</v>
      </c>
      <c r="D425" s="6" t="s">
        <v>162</v>
      </c>
      <c r="E425" s="6" t="s">
        <v>97</v>
      </c>
      <c r="F425" s="6" t="s">
        <v>98</v>
      </c>
      <c r="G425" s="6">
        <v>163</v>
      </c>
      <c r="H425" s="6">
        <v>712</v>
      </c>
      <c r="I425" s="6">
        <v>84</v>
      </c>
      <c r="J425" s="6">
        <v>452</v>
      </c>
      <c r="K425" s="6">
        <v>140</v>
      </c>
      <c r="L425" s="6">
        <v>707</v>
      </c>
      <c r="M425" s="6" t="s">
        <v>114</v>
      </c>
      <c r="N425" s="6" t="s">
        <v>21</v>
      </c>
      <c r="O425" s="6">
        <v>5</v>
      </c>
    </row>
    <row r="426" spans="1:15" x14ac:dyDescent="0.25">
      <c r="A426" s="6" t="s">
        <v>0</v>
      </c>
      <c r="B426" s="6" t="s">
        <v>10</v>
      </c>
      <c r="C426" s="6" t="s">
        <v>139</v>
      </c>
      <c r="D426" s="6" t="s">
        <v>140</v>
      </c>
      <c r="E426" s="6" t="s">
        <v>97</v>
      </c>
      <c r="F426" s="6" t="s">
        <v>98</v>
      </c>
      <c r="G426" s="6">
        <v>80</v>
      </c>
      <c r="H426" s="6">
        <v>278</v>
      </c>
      <c r="I426" s="6">
        <v>50</v>
      </c>
      <c r="J426" s="6">
        <v>200</v>
      </c>
      <c r="K426" s="6">
        <v>83</v>
      </c>
      <c r="L426" s="6">
        <v>293</v>
      </c>
      <c r="M426" s="6" t="s">
        <v>114</v>
      </c>
      <c r="N426" s="6" t="s">
        <v>23</v>
      </c>
      <c r="O426" s="6">
        <v>3</v>
      </c>
    </row>
    <row r="427" spans="1:15" x14ac:dyDescent="0.25">
      <c r="A427" s="6" t="s">
        <v>0</v>
      </c>
      <c r="B427" s="6" t="s">
        <v>11</v>
      </c>
      <c r="C427" s="6" t="s">
        <v>187</v>
      </c>
      <c r="D427" s="6" t="s">
        <v>188</v>
      </c>
      <c r="E427" s="6" t="s">
        <v>97</v>
      </c>
      <c r="F427" s="6" t="s">
        <v>132</v>
      </c>
      <c r="G427" s="6">
        <v>18</v>
      </c>
      <c r="H427" s="6">
        <v>78</v>
      </c>
      <c r="I427" s="6">
        <v>18</v>
      </c>
      <c r="J427" s="6">
        <v>79</v>
      </c>
      <c r="K427" s="6">
        <v>18</v>
      </c>
      <c r="L427" s="6">
        <v>77</v>
      </c>
      <c r="M427" s="6" t="s">
        <v>114</v>
      </c>
      <c r="N427" s="6" t="s">
        <v>21</v>
      </c>
      <c r="O427" s="6">
        <v>1</v>
      </c>
    </row>
    <row r="428" spans="1:15" x14ac:dyDescent="0.25">
      <c r="A428" s="6" t="s">
        <v>0</v>
      </c>
      <c r="B428" s="6" t="s">
        <v>12</v>
      </c>
      <c r="C428" s="6" t="s">
        <v>723</v>
      </c>
      <c r="D428" s="6" t="s">
        <v>724</v>
      </c>
      <c r="E428" s="6" t="s">
        <v>97</v>
      </c>
      <c r="F428" s="6" t="s">
        <v>98</v>
      </c>
      <c r="G428" s="6">
        <v>12</v>
      </c>
      <c r="H428" s="6">
        <v>61</v>
      </c>
      <c r="I428" s="6">
        <v>12</v>
      </c>
      <c r="J428" s="6">
        <v>62</v>
      </c>
      <c r="K428" s="6">
        <v>12</v>
      </c>
      <c r="L428" s="6">
        <v>61</v>
      </c>
      <c r="M428" s="6" t="s">
        <v>114</v>
      </c>
      <c r="N428" s="6" t="s">
        <v>21</v>
      </c>
      <c r="O428" s="6">
        <v>2</v>
      </c>
    </row>
    <row r="429" spans="1:15" x14ac:dyDescent="0.25">
      <c r="A429" s="6" t="s">
        <v>0</v>
      </c>
      <c r="B429" s="6" t="s">
        <v>5</v>
      </c>
      <c r="C429" s="6" t="s">
        <v>837</v>
      </c>
      <c r="D429" s="6" t="s">
        <v>838</v>
      </c>
      <c r="E429" s="6" t="s">
        <v>209</v>
      </c>
      <c r="F429" s="6" t="s">
        <v>125</v>
      </c>
      <c r="G429" s="6">
        <v>184</v>
      </c>
      <c r="H429" s="6">
        <v>768</v>
      </c>
      <c r="I429" s="6">
        <v>175</v>
      </c>
      <c r="J429" s="6">
        <v>828</v>
      </c>
      <c r="K429" s="6">
        <v>175</v>
      </c>
      <c r="L429" s="6">
        <v>828</v>
      </c>
      <c r="M429" s="6" t="s">
        <v>114</v>
      </c>
      <c r="N429" s="6" t="s">
        <v>21</v>
      </c>
      <c r="O429" s="6">
        <v>0</v>
      </c>
    </row>
    <row r="430" spans="1:15" x14ac:dyDescent="0.25">
      <c r="A430" s="6" t="s">
        <v>0</v>
      </c>
      <c r="B430" s="6" t="s">
        <v>6</v>
      </c>
      <c r="C430" s="6" t="s">
        <v>824</v>
      </c>
      <c r="D430" s="6" t="s">
        <v>825</v>
      </c>
      <c r="E430" s="6" t="s">
        <v>209</v>
      </c>
      <c r="F430" s="6" t="s">
        <v>132</v>
      </c>
      <c r="G430" s="6">
        <v>153</v>
      </c>
      <c r="H430" s="6">
        <v>873</v>
      </c>
      <c r="I430" s="6">
        <v>153</v>
      </c>
      <c r="J430" s="6">
        <v>922</v>
      </c>
      <c r="K430" s="6">
        <v>153</v>
      </c>
      <c r="L430" s="6">
        <v>922</v>
      </c>
      <c r="M430" s="6" t="s">
        <v>114</v>
      </c>
      <c r="N430" s="6" t="s">
        <v>22</v>
      </c>
      <c r="O430" s="6">
        <v>5</v>
      </c>
    </row>
    <row r="431" spans="1:15" x14ac:dyDescent="0.25">
      <c r="A431" s="6" t="s">
        <v>0</v>
      </c>
      <c r="B431" s="6" t="s">
        <v>7</v>
      </c>
      <c r="C431" s="6" t="s">
        <v>109</v>
      </c>
      <c r="D431" s="6" t="s">
        <v>110</v>
      </c>
      <c r="E431" s="6" t="s">
        <v>97</v>
      </c>
      <c r="F431" s="6" t="s">
        <v>98</v>
      </c>
      <c r="G431" s="6">
        <v>44</v>
      </c>
      <c r="H431" s="6">
        <v>235</v>
      </c>
      <c r="I431" s="6">
        <v>36</v>
      </c>
      <c r="J431" s="6">
        <v>194</v>
      </c>
      <c r="K431" s="6">
        <v>43</v>
      </c>
      <c r="L431" s="6">
        <v>242</v>
      </c>
      <c r="M431" s="6" t="s">
        <v>114</v>
      </c>
      <c r="N431" s="6" t="s">
        <v>23</v>
      </c>
      <c r="O431" s="6">
        <v>1</v>
      </c>
    </row>
    <row r="432" spans="1:15" x14ac:dyDescent="0.25">
      <c r="A432" s="6" t="s">
        <v>0</v>
      </c>
      <c r="B432" s="6" t="s">
        <v>5</v>
      </c>
      <c r="C432" s="6" t="s">
        <v>267</v>
      </c>
      <c r="D432" s="6" t="s">
        <v>268</v>
      </c>
      <c r="E432" s="6" t="s">
        <v>97</v>
      </c>
      <c r="F432" s="6" t="s">
        <v>125</v>
      </c>
      <c r="G432" s="6">
        <v>110</v>
      </c>
      <c r="H432" s="6">
        <v>509</v>
      </c>
      <c r="I432" s="6">
        <v>80</v>
      </c>
      <c r="J432" s="6">
        <v>324</v>
      </c>
      <c r="K432" s="6">
        <v>110</v>
      </c>
      <c r="L432" s="6">
        <v>506</v>
      </c>
      <c r="M432" s="6" t="s">
        <v>114</v>
      </c>
      <c r="N432" s="6" t="s">
        <v>21</v>
      </c>
      <c r="O432" s="6">
        <v>4</v>
      </c>
    </row>
    <row r="433" spans="1:15" x14ac:dyDescent="0.25">
      <c r="A433" s="6" t="s">
        <v>0</v>
      </c>
      <c r="B433" s="6" t="s">
        <v>4</v>
      </c>
      <c r="C433" s="6" t="s">
        <v>106</v>
      </c>
      <c r="D433" s="6" t="s">
        <v>107</v>
      </c>
      <c r="E433" s="6" t="s">
        <v>97</v>
      </c>
      <c r="F433" s="6" t="s">
        <v>98</v>
      </c>
      <c r="G433" s="6">
        <v>7</v>
      </c>
      <c r="H433" s="6">
        <v>41</v>
      </c>
      <c r="I433" s="6">
        <v>10</v>
      </c>
      <c r="J433" s="6">
        <v>47</v>
      </c>
      <c r="K433" s="6">
        <v>12</v>
      </c>
      <c r="L433" s="6">
        <v>56</v>
      </c>
      <c r="M433" s="6" t="s">
        <v>114</v>
      </c>
      <c r="N433" s="6" t="s">
        <v>23</v>
      </c>
      <c r="O433" s="6">
        <v>0</v>
      </c>
    </row>
    <row r="434" spans="1:15" x14ac:dyDescent="0.25">
      <c r="A434" s="6" t="s">
        <v>0</v>
      </c>
      <c r="B434" s="6" t="s">
        <v>5</v>
      </c>
      <c r="C434" s="6" t="s">
        <v>837</v>
      </c>
      <c r="D434" s="6" t="s">
        <v>838</v>
      </c>
      <c r="E434" s="6" t="s">
        <v>209</v>
      </c>
      <c r="F434" s="6" t="s">
        <v>125</v>
      </c>
      <c r="G434" s="6">
        <v>184</v>
      </c>
      <c r="H434" s="6">
        <v>768</v>
      </c>
      <c r="I434" s="6">
        <v>175</v>
      </c>
      <c r="J434" s="6">
        <v>828</v>
      </c>
      <c r="K434" s="6">
        <v>175</v>
      </c>
      <c r="L434" s="6">
        <v>828</v>
      </c>
      <c r="M434" s="6" t="s">
        <v>114</v>
      </c>
      <c r="N434" s="6" t="s">
        <v>23</v>
      </c>
      <c r="O434" s="6">
        <v>1</v>
      </c>
    </row>
    <row r="435" spans="1:15" x14ac:dyDescent="0.25">
      <c r="A435" s="6" t="s">
        <v>0</v>
      </c>
      <c r="B435" s="6" t="s">
        <v>7</v>
      </c>
      <c r="C435" s="6" t="s">
        <v>733</v>
      </c>
      <c r="D435" s="6" t="s">
        <v>734</v>
      </c>
      <c r="E435" s="6" t="s">
        <v>97</v>
      </c>
      <c r="F435" s="6" t="s">
        <v>98</v>
      </c>
      <c r="G435" s="6">
        <v>27</v>
      </c>
      <c r="H435" s="6">
        <v>111</v>
      </c>
      <c r="I435" s="6">
        <v>25</v>
      </c>
      <c r="J435" s="6">
        <v>104</v>
      </c>
      <c r="K435" s="6">
        <v>25</v>
      </c>
      <c r="L435" s="6">
        <v>104</v>
      </c>
      <c r="M435" s="6" t="s">
        <v>114</v>
      </c>
      <c r="N435" s="6" t="s">
        <v>21</v>
      </c>
      <c r="O435" s="6">
        <v>0</v>
      </c>
    </row>
    <row r="436" spans="1:15" x14ac:dyDescent="0.25">
      <c r="A436" s="6" t="s">
        <v>0</v>
      </c>
      <c r="B436" s="6" t="s">
        <v>5</v>
      </c>
      <c r="C436" s="6" t="s">
        <v>837</v>
      </c>
      <c r="D436" s="6" t="s">
        <v>838</v>
      </c>
      <c r="E436" s="6" t="s">
        <v>209</v>
      </c>
      <c r="F436" s="6" t="s">
        <v>125</v>
      </c>
      <c r="G436" s="6">
        <v>184</v>
      </c>
      <c r="H436" s="6">
        <v>768</v>
      </c>
      <c r="I436" s="6">
        <v>175</v>
      </c>
      <c r="J436" s="6">
        <v>828</v>
      </c>
      <c r="K436" s="6">
        <v>175</v>
      </c>
      <c r="L436" s="6">
        <v>828</v>
      </c>
      <c r="M436" s="6" t="s">
        <v>114</v>
      </c>
      <c r="N436" s="6" t="s">
        <v>22</v>
      </c>
      <c r="O436" s="6">
        <v>1</v>
      </c>
    </row>
    <row r="437" spans="1:15" x14ac:dyDescent="0.25">
      <c r="A437" s="6" t="s">
        <v>0</v>
      </c>
      <c r="B437" s="6" t="s">
        <v>6</v>
      </c>
      <c r="C437" s="6" t="s">
        <v>824</v>
      </c>
      <c r="D437" s="6" t="s">
        <v>825</v>
      </c>
      <c r="E437" s="6" t="s">
        <v>209</v>
      </c>
      <c r="F437" s="6" t="s">
        <v>132</v>
      </c>
      <c r="G437" s="6">
        <v>153</v>
      </c>
      <c r="H437" s="6">
        <v>873</v>
      </c>
      <c r="I437" s="6">
        <v>153</v>
      </c>
      <c r="J437" s="6">
        <v>922</v>
      </c>
      <c r="K437" s="6">
        <v>153</v>
      </c>
      <c r="L437" s="6">
        <v>922</v>
      </c>
      <c r="M437" s="6" t="s">
        <v>114</v>
      </c>
      <c r="N437" s="6" t="s">
        <v>23</v>
      </c>
      <c r="O437" s="6">
        <v>20</v>
      </c>
    </row>
    <row r="438" spans="1:15" x14ac:dyDescent="0.25">
      <c r="A438" s="6" t="s">
        <v>0</v>
      </c>
      <c r="B438" s="6" t="s">
        <v>10</v>
      </c>
      <c r="C438" s="6" t="s">
        <v>139</v>
      </c>
      <c r="D438" s="6" t="s">
        <v>140</v>
      </c>
      <c r="E438" s="6" t="s">
        <v>97</v>
      </c>
      <c r="F438" s="6" t="s">
        <v>98</v>
      </c>
      <c r="G438" s="6">
        <v>80</v>
      </c>
      <c r="H438" s="6">
        <v>278</v>
      </c>
      <c r="I438" s="6">
        <v>50</v>
      </c>
      <c r="J438" s="6">
        <v>200</v>
      </c>
      <c r="K438" s="6">
        <v>83</v>
      </c>
      <c r="L438" s="6">
        <v>293</v>
      </c>
      <c r="M438" s="6" t="s">
        <v>114</v>
      </c>
      <c r="N438" s="6" t="s">
        <v>22</v>
      </c>
      <c r="O438" s="6">
        <v>2</v>
      </c>
    </row>
    <row r="439" spans="1:15" x14ac:dyDescent="0.25">
      <c r="A439" s="6" t="s">
        <v>0</v>
      </c>
      <c r="B439" s="6" t="s">
        <v>9</v>
      </c>
      <c r="C439" s="6" t="s">
        <v>212</v>
      </c>
      <c r="D439" s="6" t="s">
        <v>213</v>
      </c>
      <c r="E439" s="6" t="s">
        <v>209</v>
      </c>
      <c r="F439" s="6" t="s">
        <v>125</v>
      </c>
      <c r="G439" s="6">
        <v>174</v>
      </c>
      <c r="H439" s="6">
        <v>1185</v>
      </c>
      <c r="I439" s="6">
        <v>463</v>
      </c>
      <c r="J439" s="6">
        <v>2123</v>
      </c>
      <c r="K439" s="6">
        <v>463</v>
      </c>
      <c r="L439" s="6">
        <v>2114</v>
      </c>
      <c r="M439" s="6" t="s">
        <v>114</v>
      </c>
      <c r="N439" s="6" t="s">
        <v>22</v>
      </c>
      <c r="O439" s="6">
        <v>30</v>
      </c>
    </row>
    <row r="440" spans="1:15" x14ac:dyDescent="0.25">
      <c r="A440" s="6" t="s">
        <v>0</v>
      </c>
      <c r="B440" s="6" t="s">
        <v>10</v>
      </c>
      <c r="C440" s="6" t="s">
        <v>216</v>
      </c>
      <c r="D440" s="6" t="s">
        <v>217</v>
      </c>
      <c r="E440" s="6" t="s">
        <v>97</v>
      </c>
      <c r="F440" s="6" t="s">
        <v>98</v>
      </c>
      <c r="G440" s="6">
        <v>40</v>
      </c>
      <c r="H440" s="6">
        <v>208</v>
      </c>
      <c r="I440" s="6">
        <v>41</v>
      </c>
      <c r="J440" s="6">
        <v>208</v>
      </c>
      <c r="K440" s="6">
        <v>51</v>
      </c>
      <c r="L440" s="6">
        <v>208</v>
      </c>
      <c r="M440" s="6" t="s">
        <v>114</v>
      </c>
      <c r="N440" s="6" t="s">
        <v>21</v>
      </c>
      <c r="O440" s="6">
        <v>3</v>
      </c>
    </row>
    <row r="441" spans="1:15" x14ac:dyDescent="0.25">
      <c r="A441" s="6" t="s">
        <v>0</v>
      </c>
      <c r="B441" s="6" t="s">
        <v>4</v>
      </c>
      <c r="C441" s="6" t="s">
        <v>159</v>
      </c>
      <c r="D441" s="6" t="s">
        <v>160</v>
      </c>
      <c r="E441" s="6" t="s">
        <v>97</v>
      </c>
      <c r="F441" s="6" t="s">
        <v>98</v>
      </c>
      <c r="G441" s="6">
        <v>44</v>
      </c>
      <c r="H441" s="6">
        <v>180</v>
      </c>
      <c r="I441" s="6">
        <v>18</v>
      </c>
      <c r="J441" s="6">
        <v>68</v>
      </c>
      <c r="K441" s="6">
        <v>45</v>
      </c>
      <c r="L441" s="6">
        <v>194</v>
      </c>
      <c r="M441" s="6" t="s">
        <v>114</v>
      </c>
      <c r="N441" s="6" t="s">
        <v>21</v>
      </c>
      <c r="O441" s="6">
        <v>0</v>
      </c>
    </row>
    <row r="442" spans="1:15" x14ac:dyDescent="0.25">
      <c r="A442" s="6" t="s">
        <v>0</v>
      </c>
      <c r="B442" s="6" t="s">
        <v>5</v>
      </c>
      <c r="C442" s="6" t="s">
        <v>709</v>
      </c>
      <c r="D442" s="6" t="s">
        <v>710</v>
      </c>
      <c r="E442" s="6" t="s">
        <v>209</v>
      </c>
      <c r="F442" s="6" t="s">
        <v>132</v>
      </c>
      <c r="G442" s="6">
        <v>610</v>
      </c>
      <c r="H442" s="6">
        <v>2750</v>
      </c>
      <c r="I442" s="6">
        <v>609</v>
      </c>
      <c r="J442" s="6">
        <v>2630</v>
      </c>
      <c r="K442" s="6">
        <v>609</v>
      </c>
      <c r="L442" s="6">
        <v>2630</v>
      </c>
      <c r="M442" s="6" t="s">
        <v>114</v>
      </c>
      <c r="N442" s="6" t="s">
        <v>22</v>
      </c>
      <c r="O442" s="6">
        <v>15</v>
      </c>
    </row>
    <row r="443" spans="1:15" x14ac:dyDescent="0.25">
      <c r="A443" s="6" t="s">
        <v>0</v>
      </c>
      <c r="B443" s="6" t="s">
        <v>5</v>
      </c>
      <c r="C443" s="6" t="s">
        <v>257</v>
      </c>
      <c r="D443" s="6" t="s">
        <v>258</v>
      </c>
      <c r="E443" s="6" t="s">
        <v>97</v>
      </c>
      <c r="F443" s="6" t="s">
        <v>98</v>
      </c>
      <c r="G443" s="6">
        <v>128</v>
      </c>
      <c r="H443" s="6">
        <v>725</v>
      </c>
      <c r="I443" s="6">
        <v>100</v>
      </c>
      <c r="J443" s="6">
        <v>608</v>
      </c>
      <c r="K443" s="6">
        <v>128</v>
      </c>
      <c r="L443" s="6">
        <v>746</v>
      </c>
      <c r="M443" s="6" t="s">
        <v>114</v>
      </c>
      <c r="N443" s="6" t="s">
        <v>23</v>
      </c>
      <c r="O443" s="6">
        <v>14</v>
      </c>
    </row>
    <row r="444" spans="1:15" x14ac:dyDescent="0.25">
      <c r="A444" s="6" t="s">
        <v>0</v>
      </c>
      <c r="B444" s="6" t="s">
        <v>5</v>
      </c>
      <c r="C444" s="6" t="s">
        <v>709</v>
      </c>
      <c r="D444" s="6" t="s">
        <v>710</v>
      </c>
      <c r="E444" s="6" t="s">
        <v>209</v>
      </c>
      <c r="F444" s="6" t="s">
        <v>132</v>
      </c>
      <c r="G444" s="6">
        <v>610</v>
      </c>
      <c r="H444" s="6">
        <v>2750</v>
      </c>
      <c r="I444" s="6">
        <v>609</v>
      </c>
      <c r="J444" s="6">
        <v>2630</v>
      </c>
      <c r="K444" s="6">
        <v>609</v>
      </c>
      <c r="L444" s="6">
        <v>2630</v>
      </c>
      <c r="M444" s="6" t="s">
        <v>114</v>
      </c>
      <c r="N444" s="6" t="s">
        <v>23</v>
      </c>
      <c r="O444" s="6">
        <v>35</v>
      </c>
    </row>
    <row r="445" spans="1:15" x14ac:dyDescent="0.25">
      <c r="A445" s="6" t="s">
        <v>0</v>
      </c>
      <c r="B445" s="6" t="s">
        <v>4</v>
      </c>
      <c r="C445" s="6" t="s">
        <v>157</v>
      </c>
      <c r="D445" s="6" t="s">
        <v>158</v>
      </c>
      <c r="E445" s="6" t="s">
        <v>97</v>
      </c>
      <c r="F445" s="6" t="s">
        <v>98</v>
      </c>
      <c r="G445" s="6">
        <v>6</v>
      </c>
      <c r="H445" s="6">
        <v>28</v>
      </c>
      <c r="I445" s="6">
        <v>6</v>
      </c>
      <c r="J445" s="6">
        <v>30</v>
      </c>
      <c r="K445" s="6">
        <v>6</v>
      </c>
      <c r="L445" s="6">
        <v>30</v>
      </c>
      <c r="M445" s="6" t="s">
        <v>114</v>
      </c>
      <c r="N445" s="6" t="s">
        <v>23</v>
      </c>
      <c r="O445" s="6">
        <v>0</v>
      </c>
    </row>
    <row r="446" spans="1:15" x14ac:dyDescent="0.25">
      <c r="A446" s="6" t="s">
        <v>0</v>
      </c>
      <c r="B446" s="6" t="s">
        <v>4</v>
      </c>
      <c r="C446" s="6" t="s">
        <v>159</v>
      </c>
      <c r="D446" s="6" t="s">
        <v>160</v>
      </c>
      <c r="E446" s="6" t="s">
        <v>97</v>
      </c>
      <c r="F446" s="6" t="s">
        <v>98</v>
      </c>
      <c r="G446" s="6">
        <v>44</v>
      </c>
      <c r="H446" s="6">
        <v>180</v>
      </c>
      <c r="I446" s="6">
        <v>18</v>
      </c>
      <c r="J446" s="6">
        <v>68</v>
      </c>
      <c r="K446" s="6">
        <v>45</v>
      </c>
      <c r="L446" s="6">
        <v>194</v>
      </c>
      <c r="M446" s="6" t="s">
        <v>114</v>
      </c>
      <c r="N446" s="6" t="s">
        <v>22</v>
      </c>
      <c r="O446" s="6">
        <v>2</v>
      </c>
    </row>
    <row r="447" spans="1:15" x14ac:dyDescent="0.25">
      <c r="A447" s="6" t="s">
        <v>0</v>
      </c>
      <c r="B447" s="6" t="s">
        <v>4</v>
      </c>
      <c r="C447" s="6" t="s">
        <v>161</v>
      </c>
      <c r="D447" s="6" t="s">
        <v>162</v>
      </c>
      <c r="E447" s="6" t="s">
        <v>97</v>
      </c>
      <c r="F447" s="6" t="s">
        <v>98</v>
      </c>
      <c r="G447" s="6">
        <v>163</v>
      </c>
      <c r="H447" s="6">
        <v>712</v>
      </c>
      <c r="I447" s="6">
        <v>84</v>
      </c>
      <c r="J447" s="6">
        <v>452</v>
      </c>
      <c r="K447" s="6">
        <v>140</v>
      </c>
      <c r="L447" s="6">
        <v>707</v>
      </c>
      <c r="M447" s="6" t="s">
        <v>114</v>
      </c>
      <c r="N447" s="6" t="s">
        <v>22</v>
      </c>
      <c r="O447" s="6">
        <v>3</v>
      </c>
    </row>
    <row r="448" spans="1:15" x14ac:dyDescent="0.25">
      <c r="A448" s="6" t="s">
        <v>0</v>
      </c>
      <c r="B448" s="6" t="s">
        <v>8</v>
      </c>
      <c r="C448" s="6" t="s">
        <v>739</v>
      </c>
      <c r="D448" s="6" t="s">
        <v>740</v>
      </c>
      <c r="E448" s="6" t="s">
        <v>209</v>
      </c>
      <c r="F448" s="6" t="s">
        <v>125</v>
      </c>
      <c r="G448" s="6">
        <v>115</v>
      </c>
      <c r="H448" s="6">
        <v>602</v>
      </c>
      <c r="I448" s="6">
        <v>115</v>
      </c>
      <c r="J448" s="6">
        <v>594</v>
      </c>
      <c r="K448" s="6">
        <v>115</v>
      </c>
      <c r="L448" s="6">
        <v>88</v>
      </c>
      <c r="M448" s="6" t="s">
        <v>114</v>
      </c>
      <c r="N448" s="6" t="s">
        <v>23</v>
      </c>
      <c r="O448" s="6">
        <v>0</v>
      </c>
    </row>
    <row r="449" spans="1:15" x14ac:dyDescent="0.25">
      <c r="A449" s="6" t="s">
        <v>0</v>
      </c>
      <c r="B449" s="6" t="s">
        <v>4</v>
      </c>
      <c r="C449" s="6" t="s">
        <v>145</v>
      </c>
      <c r="D449" s="6" t="s">
        <v>146</v>
      </c>
      <c r="E449" s="6" t="s">
        <v>97</v>
      </c>
      <c r="F449" s="6" t="s">
        <v>98</v>
      </c>
      <c r="G449" s="6">
        <v>93</v>
      </c>
      <c r="H449" s="6">
        <v>446</v>
      </c>
      <c r="I449" s="6">
        <v>91</v>
      </c>
      <c r="J449" s="6">
        <v>482</v>
      </c>
      <c r="K449" s="6">
        <v>100</v>
      </c>
      <c r="L449" s="6">
        <v>523</v>
      </c>
      <c r="M449" s="6" t="s">
        <v>114</v>
      </c>
      <c r="N449" s="6" t="s">
        <v>21</v>
      </c>
      <c r="O449" s="6">
        <v>0</v>
      </c>
    </row>
    <row r="450" spans="1:15" x14ac:dyDescent="0.25">
      <c r="A450" s="6" t="s">
        <v>0</v>
      </c>
      <c r="B450" s="6" t="s">
        <v>9</v>
      </c>
      <c r="C450" s="6" t="s">
        <v>207</v>
      </c>
      <c r="D450" s="6" t="s">
        <v>208</v>
      </c>
      <c r="E450" s="6" t="s">
        <v>209</v>
      </c>
      <c r="F450" s="6" t="s">
        <v>125</v>
      </c>
      <c r="G450" s="6">
        <v>541</v>
      </c>
      <c r="H450" s="6">
        <v>2607</v>
      </c>
      <c r="I450" s="6">
        <v>545</v>
      </c>
      <c r="J450" s="6">
        <v>2544</v>
      </c>
      <c r="K450" s="6">
        <v>545</v>
      </c>
      <c r="L450" s="6">
        <v>2545</v>
      </c>
      <c r="M450" s="6" t="s">
        <v>114</v>
      </c>
      <c r="N450" s="6" t="s">
        <v>22</v>
      </c>
      <c r="O450" s="6">
        <v>41</v>
      </c>
    </row>
    <row r="451" spans="1:15" x14ac:dyDescent="0.25">
      <c r="A451" s="6" t="s">
        <v>0</v>
      </c>
      <c r="B451" s="6" t="s">
        <v>8</v>
      </c>
      <c r="C451" s="6" t="s">
        <v>828</v>
      </c>
      <c r="D451" s="6" t="s">
        <v>829</v>
      </c>
      <c r="E451" s="6" t="s">
        <v>97</v>
      </c>
      <c r="F451" s="6" t="s">
        <v>98</v>
      </c>
      <c r="G451" s="6">
        <v>265</v>
      </c>
      <c r="H451" s="6">
        <v>1084</v>
      </c>
      <c r="I451" s="6">
        <v>260</v>
      </c>
      <c r="J451" s="6">
        <v>1140</v>
      </c>
      <c r="K451" s="6">
        <v>260</v>
      </c>
      <c r="L451" s="6">
        <v>1140</v>
      </c>
      <c r="M451" s="6" t="s">
        <v>114</v>
      </c>
      <c r="N451" s="6" t="s">
        <v>21</v>
      </c>
      <c r="O451" s="6">
        <v>14</v>
      </c>
    </row>
    <row r="452" spans="1:15" x14ac:dyDescent="0.25">
      <c r="A452" s="6" t="s">
        <v>0</v>
      </c>
      <c r="B452" s="6" t="s">
        <v>8</v>
      </c>
      <c r="C452" s="6" t="s">
        <v>210</v>
      </c>
      <c r="D452" s="6" t="s">
        <v>211</v>
      </c>
      <c r="E452" s="6" t="s">
        <v>209</v>
      </c>
      <c r="F452" s="6" t="s">
        <v>132</v>
      </c>
      <c r="G452" s="6">
        <v>840</v>
      </c>
      <c r="H452" s="6">
        <v>3249</v>
      </c>
      <c r="I452" s="6">
        <v>667</v>
      </c>
      <c r="J452" s="6">
        <v>3657</v>
      </c>
      <c r="K452" s="6">
        <v>667</v>
      </c>
      <c r="L452" s="6">
        <v>3657</v>
      </c>
      <c r="M452" s="6" t="s">
        <v>114</v>
      </c>
      <c r="N452" s="6" t="s">
        <v>21</v>
      </c>
      <c r="O452" s="6">
        <v>14</v>
      </c>
    </row>
    <row r="453" spans="1:15" x14ac:dyDescent="0.25">
      <c r="A453" s="6" t="s">
        <v>0</v>
      </c>
      <c r="B453" s="6" t="s">
        <v>7</v>
      </c>
      <c r="C453" s="6" t="s">
        <v>214</v>
      </c>
      <c r="D453" s="6" t="s">
        <v>215</v>
      </c>
      <c r="E453" s="6" t="s">
        <v>97</v>
      </c>
      <c r="F453" s="6" t="s">
        <v>98</v>
      </c>
      <c r="G453" s="6">
        <v>301</v>
      </c>
      <c r="H453" s="6">
        <v>1404</v>
      </c>
      <c r="I453" s="6">
        <v>274</v>
      </c>
      <c r="J453" s="6">
        <v>1347</v>
      </c>
      <c r="K453" s="6">
        <v>274</v>
      </c>
      <c r="L453" s="6">
        <v>1347</v>
      </c>
      <c r="M453" s="6" t="s">
        <v>114</v>
      </c>
      <c r="N453" s="6" t="s">
        <v>23</v>
      </c>
      <c r="O453" s="6">
        <v>70</v>
      </c>
    </row>
    <row r="454" spans="1:15" x14ac:dyDescent="0.25">
      <c r="A454" s="6" t="s">
        <v>0</v>
      </c>
      <c r="B454" s="6" t="s">
        <v>11</v>
      </c>
      <c r="C454" s="6" t="s">
        <v>189</v>
      </c>
      <c r="D454" s="6" t="s">
        <v>190</v>
      </c>
      <c r="E454" s="6" t="s">
        <v>97</v>
      </c>
      <c r="F454" s="6" t="s">
        <v>132</v>
      </c>
      <c r="G454" s="6">
        <v>12</v>
      </c>
      <c r="H454" s="6">
        <v>47</v>
      </c>
      <c r="I454" s="6">
        <v>15</v>
      </c>
      <c r="J454" s="6">
        <v>69</v>
      </c>
      <c r="K454" s="6">
        <v>15</v>
      </c>
      <c r="L454" s="6">
        <v>69</v>
      </c>
      <c r="M454" s="6" t="s">
        <v>114</v>
      </c>
      <c r="N454" s="6" t="s">
        <v>23</v>
      </c>
      <c r="O454" s="6">
        <v>0</v>
      </c>
    </row>
    <row r="455" spans="1:15" x14ac:dyDescent="0.25">
      <c r="A455" s="6" t="s">
        <v>0</v>
      </c>
      <c r="B455" s="6" t="s">
        <v>4</v>
      </c>
      <c r="C455" s="6" t="s">
        <v>147</v>
      </c>
      <c r="D455" s="6" t="s">
        <v>148</v>
      </c>
      <c r="E455" s="6" t="s">
        <v>97</v>
      </c>
      <c r="F455" s="6" t="s">
        <v>98</v>
      </c>
      <c r="G455" s="6">
        <v>87</v>
      </c>
      <c r="H455" s="6">
        <v>461</v>
      </c>
      <c r="I455" s="6">
        <v>90</v>
      </c>
      <c r="J455" s="6">
        <v>489</v>
      </c>
      <c r="K455" s="6">
        <v>90</v>
      </c>
      <c r="L455" s="6">
        <v>489</v>
      </c>
      <c r="M455" s="6" t="s">
        <v>114</v>
      </c>
      <c r="N455" s="6" t="s">
        <v>21</v>
      </c>
      <c r="O455" s="6">
        <v>3</v>
      </c>
    </row>
    <row r="456" spans="1:15" x14ac:dyDescent="0.25">
      <c r="A456" s="6" t="s">
        <v>0</v>
      </c>
      <c r="B456" s="6" t="s">
        <v>4</v>
      </c>
      <c r="C456" s="6" t="s">
        <v>155</v>
      </c>
      <c r="D456" s="6" t="s">
        <v>156</v>
      </c>
      <c r="E456" s="6" t="s">
        <v>97</v>
      </c>
      <c r="F456" s="6" t="s">
        <v>98</v>
      </c>
      <c r="G456" s="6">
        <v>97</v>
      </c>
      <c r="H456" s="6">
        <v>382</v>
      </c>
      <c r="I456" s="6">
        <v>95</v>
      </c>
      <c r="J456" s="6">
        <v>386</v>
      </c>
      <c r="K456" s="6">
        <v>95</v>
      </c>
      <c r="L456" s="6">
        <v>386</v>
      </c>
      <c r="M456" s="6" t="s">
        <v>114</v>
      </c>
      <c r="N456" s="6" t="s">
        <v>22</v>
      </c>
      <c r="O456" s="6">
        <v>3</v>
      </c>
    </row>
    <row r="457" spans="1:15" x14ac:dyDescent="0.25">
      <c r="A457" s="6" t="s">
        <v>0</v>
      </c>
      <c r="B457" s="6" t="s">
        <v>8</v>
      </c>
      <c r="C457" s="6" t="s">
        <v>210</v>
      </c>
      <c r="D457" s="6" t="s">
        <v>211</v>
      </c>
      <c r="E457" s="6" t="s">
        <v>209</v>
      </c>
      <c r="F457" s="6" t="s">
        <v>132</v>
      </c>
      <c r="G457" s="6">
        <v>840</v>
      </c>
      <c r="H457" s="6">
        <v>3249</v>
      </c>
      <c r="I457" s="6">
        <v>667</v>
      </c>
      <c r="J457" s="6">
        <v>3657</v>
      </c>
      <c r="K457" s="6">
        <v>667</v>
      </c>
      <c r="L457" s="6">
        <v>3657</v>
      </c>
      <c r="M457" s="6" t="s">
        <v>114</v>
      </c>
      <c r="N457" s="6" t="s">
        <v>22</v>
      </c>
      <c r="O457" s="6">
        <v>10</v>
      </c>
    </row>
    <row r="458" spans="1:15" x14ac:dyDescent="0.25">
      <c r="A458" s="6" t="s">
        <v>0</v>
      </c>
      <c r="B458" s="6" t="s">
        <v>4</v>
      </c>
      <c r="C458" s="6" t="s">
        <v>145</v>
      </c>
      <c r="D458" s="6" t="s">
        <v>146</v>
      </c>
      <c r="E458" s="6" t="s">
        <v>97</v>
      </c>
      <c r="F458" s="6" t="s">
        <v>98</v>
      </c>
      <c r="G458" s="6">
        <v>93</v>
      </c>
      <c r="H458" s="6">
        <v>446</v>
      </c>
      <c r="I458" s="6">
        <v>91</v>
      </c>
      <c r="J458" s="6">
        <v>482</v>
      </c>
      <c r="K458" s="6">
        <v>100</v>
      </c>
      <c r="L458" s="6">
        <v>523</v>
      </c>
      <c r="M458" s="6" t="s">
        <v>114</v>
      </c>
      <c r="N458" s="6" t="s">
        <v>23</v>
      </c>
      <c r="O458" s="6">
        <v>1</v>
      </c>
    </row>
    <row r="459" spans="1:15" x14ac:dyDescent="0.25">
      <c r="A459" s="6" t="s">
        <v>0</v>
      </c>
      <c r="B459" s="6" t="s">
        <v>5</v>
      </c>
      <c r="C459" s="6" t="s">
        <v>269</v>
      </c>
      <c r="D459" s="6" t="s">
        <v>270</v>
      </c>
      <c r="E459" s="6" t="s">
        <v>97</v>
      </c>
      <c r="F459" s="6" t="s">
        <v>98</v>
      </c>
      <c r="G459" s="6">
        <v>31</v>
      </c>
      <c r="H459" s="6">
        <v>170</v>
      </c>
      <c r="I459" s="6">
        <v>25</v>
      </c>
      <c r="J459" s="6">
        <v>125</v>
      </c>
      <c r="K459" s="6">
        <v>31</v>
      </c>
      <c r="L459" s="6">
        <v>170</v>
      </c>
      <c r="M459" s="6" t="s">
        <v>114</v>
      </c>
      <c r="N459" s="6" t="s">
        <v>23</v>
      </c>
      <c r="O459" s="6">
        <v>2</v>
      </c>
    </row>
    <row r="460" spans="1:15" x14ac:dyDescent="0.25">
      <c r="A460" s="6" t="s">
        <v>0</v>
      </c>
      <c r="B460" s="6" t="s">
        <v>8</v>
      </c>
      <c r="C460" s="6" t="s">
        <v>828</v>
      </c>
      <c r="D460" s="6" t="s">
        <v>829</v>
      </c>
      <c r="E460" s="6" t="s">
        <v>97</v>
      </c>
      <c r="F460" s="6" t="s">
        <v>98</v>
      </c>
      <c r="G460" s="6">
        <v>265</v>
      </c>
      <c r="H460" s="6">
        <v>1084</v>
      </c>
      <c r="I460" s="6">
        <v>260</v>
      </c>
      <c r="J460" s="6">
        <v>1140</v>
      </c>
      <c r="K460" s="6">
        <v>260</v>
      </c>
      <c r="L460" s="6">
        <v>1140</v>
      </c>
      <c r="M460" s="6" t="s">
        <v>114</v>
      </c>
      <c r="N460" s="6" t="s">
        <v>22</v>
      </c>
      <c r="O460" s="6">
        <v>10</v>
      </c>
    </row>
    <row r="461" spans="1:15" x14ac:dyDescent="0.25">
      <c r="A461" s="6" t="s">
        <v>0</v>
      </c>
      <c r="B461" s="6" t="s">
        <v>7</v>
      </c>
      <c r="C461" s="6" t="s">
        <v>109</v>
      </c>
      <c r="D461" s="6" t="s">
        <v>110</v>
      </c>
      <c r="E461" s="6" t="s">
        <v>97</v>
      </c>
      <c r="F461" s="6" t="s">
        <v>98</v>
      </c>
      <c r="G461" s="6">
        <v>44</v>
      </c>
      <c r="H461" s="6">
        <v>235</v>
      </c>
      <c r="I461" s="6">
        <v>36</v>
      </c>
      <c r="J461" s="6">
        <v>194</v>
      </c>
      <c r="K461" s="6">
        <v>43</v>
      </c>
      <c r="L461" s="6">
        <v>242</v>
      </c>
      <c r="M461" s="6" t="s">
        <v>114</v>
      </c>
      <c r="N461" s="6" t="s">
        <v>21</v>
      </c>
      <c r="O461" s="6">
        <v>0</v>
      </c>
    </row>
    <row r="462" spans="1:15" x14ac:dyDescent="0.25">
      <c r="A462" s="6" t="s">
        <v>0</v>
      </c>
      <c r="B462" s="6" t="s">
        <v>7</v>
      </c>
      <c r="C462" s="6" t="s">
        <v>214</v>
      </c>
      <c r="D462" s="6" t="s">
        <v>215</v>
      </c>
      <c r="E462" s="6" t="s">
        <v>97</v>
      </c>
      <c r="F462" s="6" t="s">
        <v>98</v>
      </c>
      <c r="G462" s="6">
        <v>301</v>
      </c>
      <c r="H462" s="6">
        <v>1404</v>
      </c>
      <c r="I462" s="6">
        <v>274</v>
      </c>
      <c r="J462" s="6">
        <v>1347</v>
      </c>
      <c r="K462" s="6">
        <v>274</v>
      </c>
      <c r="L462" s="6">
        <v>1347</v>
      </c>
      <c r="M462" s="6" t="s">
        <v>114</v>
      </c>
      <c r="N462" s="6" t="s">
        <v>22</v>
      </c>
      <c r="O462" s="6">
        <v>30</v>
      </c>
    </row>
    <row r="463" spans="1:15" x14ac:dyDescent="0.25">
      <c r="A463" s="6" t="s">
        <v>0</v>
      </c>
      <c r="B463" s="6" t="s">
        <v>5</v>
      </c>
      <c r="C463" s="6" t="s">
        <v>267</v>
      </c>
      <c r="D463" s="6" t="s">
        <v>268</v>
      </c>
      <c r="E463" s="6" t="s">
        <v>97</v>
      </c>
      <c r="F463" s="6" t="s">
        <v>125</v>
      </c>
      <c r="G463" s="6">
        <v>110</v>
      </c>
      <c r="H463" s="6">
        <v>509</v>
      </c>
      <c r="I463" s="6">
        <v>80</v>
      </c>
      <c r="J463" s="6">
        <v>324</v>
      </c>
      <c r="K463" s="6">
        <v>110</v>
      </c>
      <c r="L463" s="6">
        <v>506</v>
      </c>
      <c r="M463" s="6" t="s">
        <v>114</v>
      </c>
      <c r="N463" s="6" t="s">
        <v>23</v>
      </c>
      <c r="O463" s="6">
        <v>7</v>
      </c>
    </row>
    <row r="464" spans="1:15" x14ac:dyDescent="0.25">
      <c r="A464" s="6" t="s">
        <v>0</v>
      </c>
      <c r="B464" s="6" t="s">
        <v>4</v>
      </c>
      <c r="C464" s="6" t="s">
        <v>145</v>
      </c>
      <c r="D464" s="6" t="s">
        <v>146</v>
      </c>
      <c r="E464" s="6" t="s">
        <v>97</v>
      </c>
      <c r="F464" s="6" t="s">
        <v>98</v>
      </c>
      <c r="G464" s="6">
        <v>93</v>
      </c>
      <c r="H464" s="6">
        <v>446</v>
      </c>
      <c r="I464" s="6">
        <v>91</v>
      </c>
      <c r="J464" s="6">
        <v>482</v>
      </c>
      <c r="K464" s="6">
        <v>100</v>
      </c>
      <c r="L464" s="6">
        <v>523</v>
      </c>
      <c r="M464" s="6" t="s">
        <v>114</v>
      </c>
      <c r="N464" s="6" t="s">
        <v>22</v>
      </c>
      <c r="O464" s="6">
        <v>1</v>
      </c>
    </row>
    <row r="465" spans="1:15" x14ac:dyDescent="0.25">
      <c r="A465" s="6" t="s">
        <v>0</v>
      </c>
      <c r="B465" s="6" t="s">
        <v>8</v>
      </c>
      <c r="C465" s="6" t="s">
        <v>752</v>
      </c>
      <c r="D465" s="6" t="s">
        <v>753</v>
      </c>
      <c r="E465" s="6" t="s">
        <v>97</v>
      </c>
      <c r="F465" s="6" t="s">
        <v>98</v>
      </c>
      <c r="G465" s="6">
        <v>25</v>
      </c>
      <c r="H465" s="6">
        <v>92</v>
      </c>
      <c r="I465" s="6">
        <v>24</v>
      </c>
      <c r="J465" s="6">
        <v>89</v>
      </c>
      <c r="K465" s="6">
        <v>24</v>
      </c>
      <c r="L465" s="6">
        <v>89</v>
      </c>
      <c r="M465" s="6" t="s">
        <v>114</v>
      </c>
      <c r="N465" s="6" t="s">
        <v>23</v>
      </c>
      <c r="O465" s="6">
        <v>0</v>
      </c>
    </row>
    <row r="466" spans="1:15" x14ac:dyDescent="0.25">
      <c r="A466" s="6" t="s">
        <v>0</v>
      </c>
      <c r="B466" s="6" t="s">
        <v>9</v>
      </c>
      <c r="C466" s="6" t="s">
        <v>207</v>
      </c>
      <c r="D466" s="6" t="s">
        <v>208</v>
      </c>
      <c r="E466" s="6" t="s">
        <v>209</v>
      </c>
      <c r="F466" s="6" t="s">
        <v>125</v>
      </c>
      <c r="G466" s="6">
        <v>541</v>
      </c>
      <c r="H466" s="6">
        <v>2607</v>
      </c>
      <c r="I466" s="6">
        <v>545</v>
      </c>
      <c r="J466" s="6">
        <v>2544</v>
      </c>
      <c r="K466" s="6">
        <v>545</v>
      </c>
      <c r="L466" s="6">
        <v>2545</v>
      </c>
      <c r="M466" s="6" t="s">
        <v>114</v>
      </c>
      <c r="N466" s="6" t="s">
        <v>21</v>
      </c>
      <c r="O466" s="6">
        <v>53</v>
      </c>
    </row>
    <row r="467" spans="1:15" x14ac:dyDescent="0.25">
      <c r="A467" s="6" t="s">
        <v>0</v>
      </c>
      <c r="B467" s="6" t="s">
        <v>11</v>
      </c>
      <c r="C467" s="6" t="s">
        <v>189</v>
      </c>
      <c r="D467" s="6" t="s">
        <v>190</v>
      </c>
      <c r="E467" s="6" t="s">
        <v>97</v>
      </c>
      <c r="F467" s="6" t="s">
        <v>132</v>
      </c>
      <c r="G467" s="6">
        <v>12</v>
      </c>
      <c r="H467" s="6">
        <v>47</v>
      </c>
      <c r="I467" s="6">
        <v>15</v>
      </c>
      <c r="J467" s="6">
        <v>69</v>
      </c>
      <c r="K467" s="6">
        <v>15</v>
      </c>
      <c r="L467" s="6">
        <v>69</v>
      </c>
      <c r="M467" s="6" t="s">
        <v>114</v>
      </c>
      <c r="N467" s="6" t="s">
        <v>22</v>
      </c>
      <c r="O467" s="6">
        <v>0</v>
      </c>
    </row>
    <row r="468" spans="1:15" x14ac:dyDescent="0.25">
      <c r="A468" s="6" t="s">
        <v>0</v>
      </c>
      <c r="B468" s="6" t="s">
        <v>7</v>
      </c>
      <c r="C468" s="6" t="s">
        <v>733</v>
      </c>
      <c r="D468" s="6" t="s">
        <v>734</v>
      </c>
      <c r="E468" s="6" t="s">
        <v>97</v>
      </c>
      <c r="F468" s="6" t="s">
        <v>98</v>
      </c>
      <c r="G468" s="6">
        <v>27</v>
      </c>
      <c r="H468" s="6">
        <v>111</v>
      </c>
      <c r="I468" s="6">
        <v>25</v>
      </c>
      <c r="J468" s="6">
        <v>104</v>
      </c>
      <c r="K468" s="6">
        <v>25</v>
      </c>
      <c r="L468" s="6">
        <v>104</v>
      </c>
      <c r="M468" s="6" t="s">
        <v>114</v>
      </c>
      <c r="N468" s="6" t="s">
        <v>22</v>
      </c>
      <c r="O468" s="6">
        <v>0</v>
      </c>
    </row>
    <row r="469" spans="1:15" x14ac:dyDescent="0.25">
      <c r="A469" s="6" t="s">
        <v>0</v>
      </c>
      <c r="B469" s="6" t="s">
        <v>4</v>
      </c>
      <c r="C469" s="6" t="s">
        <v>251</v>
      </c>
      <c r="D469" s="6" t="s">
        <v>252</v>
      </c>
      <c r="E469" s="6" t="s">
        <v>97</v>
      </c>
      <c r="F469" s="6" t="s">
        <v>98</v>
      </c>
      <c r="G469" s="6">
        <v>28</v>
      </c>
      <c r="H469" s="6">
        <v>130</v>
      </c>
      <c r="I469" s="6">
        <v>27</v>
      </c>
      <c r="J469" s="6">
        <v>121</v>
      </c>
      <c r="K469" s="6">
        <v>28</v>
      </c>
      <c r="L469" s="6">
        <v>130</v>
      </c>
      <c r="M469" s="6" t="s">
        <v>114</v>
      </c>
      <c r="N469" s="6" t="s">
        <v>21</v>
      </c>
      <c r="O469" s="6">
        <v>1</v>
      </c>
    </row>
    <row r="470" spans="1:15" x14ac:dyDescent="0.25">
      <c r="A470" s="6" t="s">
        <v>0</v>
      </c>
      <c r="B470" s="6" t="s">
        <v>8</v>
      </c>
      <c r="C470" s="6" t="s">
        <v>752</v>
      </c>
      <c r="D470" s="6" t="s">
        <v>753</v>
      </c>
      <c r="E470" s="6" t="s">
        <v>97</v>
      </c>
      <c r="F470" s="6" t="s">
        <v>98</v>
      </c>
      <c r="G470" s="6">
        <v>25</v>
      </c>
      <c r="H470" s="6">
        <v>92</v>
      </c>
      <c r="I470" s="6">
        <v>24</v>
      </c>
      <c r="J470" s="6">
        <v>89</v>
      </c>
      <c r="K470" s="6">
        <v>24</v>
      </c>
      <c r="L470" s="6">
        <v>89</v>
      </c>
      <c r="M470" s="6" t="s">
        <v>114</v>
      </c>
      <c r="N470" s="6" t="s">
        <v>22</v>
      </c>
      <c r="O470" s="6">
        <v>0</v>
      </c>
    </row>
    <row r="471" spans="1:15" x14ac:dyDescent="0.25">
      <c r="A471" s="6" t="s">
        <v>0</v>
      </c>
      <c r="B471" s="6" t="s">
        <v>7</v>
      </c>
      <c r="C471" s="6" t="s">
        <v>730</v>
      </c>
      <c r="D471" s="6" t="s">
        <v>731</v>
      </c>
      <c r="E471" s="6" t="s">
        <v>97</v>
      </c>
      <c r="F471" s="6" t="s">
        <v>98</v>
      </c>
      <c r="G471" s="6">
        <v>23</v>
      </c>
      <c r="H471" s="6">
        <v>83</v>
      </c>
      <c r="I471" s="6">
        <v>23</v>
      </c>
      <c r="J471" s="6">
        <v>85</v>
      </c>
      <c r="K471" s="6">
        <v>23</v>
      </c>
      <c r="L471" s="6">
        <v>78</v>
      </c>
      <c r="M471" s="6" t="s">
        <v>114</v>
      </c>
      <c r="N471" s="6" t="s">
        <v>22</v>
      </c>
      <c r="O471" s="6">
        <v>0</v>
      </c>
    </row>
    <row r="472" spans="1:15" x14ac:dyDescent="0.25">
      <c r="A472" s="6" t="s">
        <v>0</v>
      </c>
      <c r="B472" s="6" t="s">
        <v>5</v>
      </c>
      <c r="C472" s="6" t="s">
        <v>846</v>
      </c>
      <c r="D472" s="6" t="s">
        <v>847</v>
      </c>
      <c r="E472" s="6" t="s">
        <v>97</v>
      </c>
      <c r="F472" s="6" t="s">
        <v>132</v>
      </c>
      <c r="G472" s="6">
        <v>243</v>
      </c>
      <c r="H472" s="6">
        <v>1307</v>
      </c>
      <c r="I472" s="6">
        <v>227</v>
      </c>
      <c r="J472" s="6">
        <v>1227</v>
      </c>
      <c r="K472" s="6">
        <v>227</v>
      </c>
      <c r="L472" s="6">
        <v>1227</v>
      </c>
      <c r="M472" s="6" t="s">
        <v>114</v>
      </c>
      <c r="N472" s="6" t="s">
        <v>23</v>
      </c>
      <c r="O472" s="6">
        <v>19</v>
      </c>
    </row>
    <row r="473" spans="1:15" x14ac:dyDescent="0.25">
      <c r="A473" s="6" t="s">
        <v>0</v>
      </c>
      <c r="B473" s="6" t="s">
        <v>8</v>
      </c>
      <c r="C473" s="6" t="s">
        <v>210</v>
      </c>
      <c r="D473" s="6" t="s">
        <v>211</v>
      </c>
      <c r="E473" s="6" t="s">
        <v>209</v>
      </c>
      <c r="F473" s="6" t="s">
        <v>132</v>
      </c>
      <c r="G473" s="6">
        <v>840</v>
      </c>
      <c r="H473" s="6">
        <v>3249</v>
      </c>
      <c r="I473" s="6">
        <v>667</v>
      </c>
      <c r="J473" s="6">
        <v>3657</v>
      </c>
      <c r="K473" s="6">
        <v>667</v>
      </c>
      <c r="L473" s="6">
        <v>3657</v>
      </c>
      <c r="M473" s="6" t="s">
        <v>114</v>
      </c>
      <c r="N473" s="6" t="s">
        <v>23</v>
      </c>
      <c r="O473" s="6">
        <v>24</v>
      </c>
    </row>
    <row r="474" spans="1:15" x14ac:dyDescent="0.25">
      <c r="A474" s="6" t="s">
        <v>0</v>
      </c>
      <c r="B474" s="6" t="s">
        <v>4</v>
      </c>
      <c r="C474" s="6" t="s">
        <v>95</v>
      </c>
      <c r="D474" s="6" t="s">
        <v>96</v>
      </c>
      <c r="E474" s="6" t="s">
        <v>97</v>
      </c>
      <c r="F474" s="6" t="s">
        <v>98</v>
      </c>
      <c r="G474" s="6">
        <v>69</v>
      </c>
      <c r="H474" s="6">
        <v>349</v>
      </c>
      <c r="I474" s="6">
        <v>43</v>
      </c>
      <c r="J474" s="6">
        <v>361</v>
      </c>
      <c r="K474" s="6">
        <v>43</v>
      </c>
      <c r="L474" s="6">
        <v>361</v>
      </c>
      <c r="M474" s="6" t="s">
        <v>114</v>
      </c>
      <c r="N474" s="6" t="s">
        <v>21</v>
      </c>
      <c r="O474" s="6">
        <v>2</v>
      </c>
    </row>
    <row r="475" spans="1:15" x14ac:dyDescent="0.25">
      <c r="A475" s="6" t="s">
        <v>0</v>
      </c>
      <c r="B475" s="6" t="s">
        <v>4</v>
      </c>
      <c r="C475" s="6" t="s">
        <v>251</v>
      </c>
      <c r="D475" s="6" t="s">
        <v>252</v>
      </c>
      <c r="E475" s="6" t="s">
        <v>97</v>
      </c>
      <c r="F475" s="6" t="s">
        <v>98</v>
      </c>
      <c r="G475" s="6">
        <v>28</v>
      </c>
      <c r="H475" s="6">
        <v>130</v>
      </c>
      <c r="I475" s="6">
        <v>27</v>
      </c>
      <c r="J475" s="6">
        <v>121</v>
      </c>
      <c r="K475" s="6">
        <v>28</v>
      </c>
      <c r="L475" s="6">
        <v>130</v>
      </c>
      <c r="M475" s="6" t="s">
        <v>114</v>
      </c>
      <c r="N475" s="6" t="s">
        <v>22</v>
      </c>
      <c r="O475" s="6">
        <v>0</v>
      </c>
    </row>
    <row r="476" spans="1:15" x14ac:dyDescent="0.25">
      <c r="A476" s="6" t="s">
        <v>0</v>
      </c>
      <c r="B476" s="6" t="s">
        <v>4</v>
      </c>
      <c r="C476" s="6" t="s">
        <v>155</v>
      </c>
      <c r="D476" s="6" t="s">
        <v>156</v>
      </c>
      <c r="E476" s="6" t="s">
        <v>97</v>
      </c>
      <c r="F476" s="6" t="s">
        <v>98</v>
      </c>
      <c r="G476" s="6">
        <v>97</v>
      </c>
      <c r="H476" s="6">
        <v>382</v>
      </c>
      <c r="I476" s="6">
        <v>95</v>
      </c>
      <c r="J476" s="6">
        <v>386</v>
      </c>
      <c r="K476" s="6">
        <v>95</v>
      </c>
      <c r="L476" s="6">
        <v>386</v>
      </c>
      <c r="M476" s="6" t="s">
        <v>114</v>
      </c>
      <c r="N476" s="6" t="s">
        <v>23</v>
      </c>
      <c r="O476" s="6">
        <v>3</v>
      </c>
    </row>
    <row r="477" spans="1:15" x14ac:dyDescent="0.25">
      <c r="A477" s="6" t="s">
        <v>0</v>
      </c>
      <c r="B477" s="6" t="s">
        <v>5</v>
      </c>
      <c r="C477" s="6" t="s">
        <v>269</v>
      </c>
      <c r="D477" s="6" t="s">
        <v>270</v>
      </c>
      <c r="E477" s="6" t="s">
        <v>97</v>
      </c>
      <c r="F477" s="6" t="s">
        <v>98</v>
      </c>
      <c r="G477" s="6">
        <v>31</v>
      </c>
      <c r="H477" s="6">
        <v>170</v>
      </c>
      <c r="I477" s="6">
        <v>25</v>
      </c>
      <c r="J477" s="6">
        <v>125</v>
      </c>
      <c r="K477" s="6">
        <v>31</v>
      </c>
      <c r="L477" s="6">
        <v>170</v>
      </c>
      <c r="M477" s="6" t="s">
        <v>114</v>
      </c>
      <c r="N477" s="6" t="s">
        <v>21</v>
      </c>
      <c r="O477" s="6">
        <v>1</v>
      </c>
    </row>
    <row r="478" spans="1:15" x14ac:dyDescent="0.25">
      <c r="A478" s="6" t="s">
        <v>0</v>
      </c>
      <c r="B478" s="6" t="s">
        <v>4</v>
      </c>
      <c r="C478" s="6" t="s">
        <v>251</v>
      </c>
      <c r="D478" s="6" t="s">
        <v>252</v>
      </c>
      <c r="E478" s="6" t="s">
        <v>97</v>
      </c>
      <c r="F478" s="6" t="s">
        <v>98</v>
      </c>
      <c r="G478" s="6">
        <v>28</v>
      </c>
      <c r="H478" s="6">
        <v>130</v>
      </c>
      <c r="I478" s="6">
        <v>27</v>
      </c>
      <c r="J478" s="6">
        <v>121</v>
      </c>
      <c r="K478" s="6">
        <v>28</v>
      </c>
      <c r="L478" s="6">
        <v>130</v>
      </c>
      <c r="M478" s="6" t="s">
        <v>114</v>
      </c>
      <c r="N478" s="6" t="s">
        <v>23</v>
      </c>
      <c r="O478" s="6">
        <v>1</v>
      </c>
    </row>
    <row r="479" spans="1:15" x14ac:dyDescent="0.25">
      <c r="A479" s="6" t="s">
        <v>0</v>
      </c>
      <c r="B479" s="6" t="s">
        <v>7</v>
      </c>
      <c r="C479" s="6" t="s">
        <v>730</v>
      </c>
      <c r="D479" s="6" t="s">
        <v>731</v>
      </c>
      <c r="E479" s="6" t="s">
        <v>97</v>
      </c>
      <c r="F479" s="6" t="s">
        <v>98</v>
      </c>
      <c r="G479" s="6">
        <v>23</v>
      </c>
      <c r="H479" s="6">
        <v>83</v>
      </c>
      <c r="I479" s="6">
        <v>23</v>
      </c>
      <c r="J479" s="6">
        <v>85</v>
      </c>
      <c r="K479" s="6">
        <v>23</v>
      </c>
      <c r="L479" s="6">
        <v>78</v>
      </c>
      <c r="M479" s="6" t="s">
        <v>114</v>
      </c>
      <c r="N479" s="6" t="s">
        <v>21</v>
      </c>
      <c r="O479" s="6">
        <v>0</v>
      </c>
    </row>
    <row r="480" spans="1:15" x14ac:dyDescent="0.25">
      <c r="A480" s="6" t="s">
        <v>0</v>
      </c>
      <c r="B480" s="6" t="s">
        <v>11</v>
      </c>
      <c r="C480" s="6" t="s">
        <v>189</v>
      </c>
      <c r="D480" s="6" t="s">
        <v>190</v>
      </c>
      <c r="E480" s="6" t="s">
        <v>97</v>
      </c>
      <c r="F480" s="6" t="s">
        <v>132</v>
      </c>
      <c r="G480" s="6">
        <v>12</v>
      </c>
      <c r="H480" s="6">
        <v>47</v>
      </c>
      <c r="I480" s="6">
        <v>15</v>
      </c>
      <c r="J480" s="6">
        <v>69</v>
      </c>
      <c r="K480" s="6">
        <v>15</v>
      </c>
      <c r="L480" s="6">
        <v>69</v>
      </c>
      <c r="M480" s="6" t="s">
        <v>114</v>
      </c>
      <c r="N480" s="6" t="s">
        <v>21</v>
      </c>
      <c r="O480" s="6">
        <v>0</v>
      </c>
    </row>
    <row r="481" spans="1:15" x14ac:dyDescent="0.25">
      <c r="A481" s="6" t="s">
        <v>0</v>
      </c>
      <c r="B481" s="6" t="s">
        <v>8</v>
      </c>
      <c r="C481" s="6" t="s">
        <v>739</v>
      </c>
      <c r="D481" s="6" t="s">
        <v>740</v>
      </c>
      <c r="E481" s="6" t="s">
        <v>209</v>
      </c>
      <c r="F481" s="6" t="s">
        <v>125</v>
      </c>
      <c r="G481" s="6">
        <v>115</v>
      </c>
      <c r="H481" s="6">
        <v>602</v>
      </c>
      <c r="I481" s="6">
        <v>115</v>
      </c>
      <c r="J481" s="6">
        <v>594</v>
      </c>
      <c r="K481" s="6">
        <v>115</v>
      </c>
      <c r="L481" s="6">
        <v>88</v>
      </c>
      <c r="M481" s="6" t="s">
        <v>114</v>
      </c>
      <c r="N481" s="6" t="s">
        <v>22</v>
      </c>
      <c r="O481" s="6">
        <v>0</v>
      </c>
    </row>
    <row r="482" spans="1:15" x14ac:dyDescent="0.25">
      <c r="A482" s="6" t="s">
        <v>0</v>
      </c>
      <c r="B482" s="6" t="s">
        <v>5</v>
      </c>
      <c r="C482" s="6" t="s">
        <v>269</v>
      </c>
      <c r="D482" s="6" t="s">
        <v>270</v>
      </c>
      <c r="E482" s="6" t="s">
        <v>97</v>
      </c>
      <c r="F482" s="6" t="s">
        <v>98</v>
      </c>
      <c r="G482" s="6">
        <v>31</v>
      </c>
      <c r="H482" s="6">
        <v>170</v>
      </c>
      <c r="I482" s="6">
        <v>25</v>
      </c>
      <c r="J482" s="6">
        <v>125</v>
      </c>
      <c r="K482" s="6">
        <v>31</v>
      </c>
      <c r="L482" s="6">
        <v>170</v>
      </c>
      <c r="M482" s="6" t="s">
        <v>114</v>
      </c>
      <c r="N482" s="6" t="s">
        <v>22</v>
      </c>
      <c r="O482" s="6">
        <v>1</v>
      </c>
    </row>
    <row r="483" spans="1:15" x14ac:dyDescent="0.25">
      <c r="A483" s="6" t="s">
        <v>0</v>
      </c>
      <c r="B483" s="6" t="s">
        <v>4</v>
      </c>
      <c r="C483" s="6" t="s">
        <v>163</v>
      </c>
      <c r="D483" s="6" t="s">
        <v>164</v>
      </c>
      <c r="E483" s="6" t="s">
        <v>97</v>
      </c>
      <c r="F483" s="6" t="s">
        <v>98</v>
      </c>
      <c r="G483" s="6">
        <v>107</v>
      </c>
      <c r="H483" s="6">
        <v>584</v>
      </c>
      <c r="I483" s="6">
        <v>30</v>
      </c>
      <c r="J483" s="6">
        <v>174</v>
      </c>
      <c r="K483" s="6">
        <v>108</v>
      </c>
      <c r="L483" s="6">
        <v>605</v>
      </c>
      <c r="M483" s="6" t="s">
        <v>114</v>
      </c>
      <c r="N483" s="6" t="s">
        <v>21</v>
      </c>
      <c r="O483" s="6">
        <v>0</v>
      </c>
    </row>
    <row r="484" spans="1:15" x14ac:dyDescent="0.25">
      <c r="A484" s="6" t="s">
        <v>0</v>
      </c>
      <c r="B484" s="6" t="s">
        <v>8</v>
      </c>
      <c r="C484" s="6" t="s">
        <v>743</v>
      </c>
      <c r="D484" s="6" t="s">
        <v>744</v>
      </c>
      <c r="E484" s="6" t="s">
        <v>209</v>
      </c>
      <c r="F484" s="6" t="s">
        <v>125</v>
      </c>
      <c r="G484" s="6">
        <v>612</v>
      </c>
      <c r="H484" s="6">
        <v>2944</v>
      </c>
      <c r="I484" s="6">
        <v>608</v>
      </c>
      <c r="J484" s="6">
        <v>2914</v>
      </c>
      <c r="K484" s="6">
        <v>608</v>
      </c>
      <c r="L484" s="6">
        <v>2944</v>
      </c>
      <c r="M484" s="6" t="s">
        <v>114</v>
      </c>
      <c r="N484" s="6" t="s">
        <v>22</v>
      </c>
      <c r="O484" s="6">
        <v>44</v>
      </c>
    </row>
    <row r="485" spans="1:15" x14ac:dyDescent="0.25">
      <c r="A485" s="6" t="s">
        <v>0</v>
      </c>
      <c r="B485" s="6" t="s">
        <v>5</v>
      </c>
      <c r="C485" s="6" t="s">
        <v>257</v>
      </c>
      <c r="D485" s="6" t="s">
        <v>258</v>
      </c>
      <c r="E485" s="6" t="s">
        <v>97</v>
      </c>
      <c r="F485" s="6" t="s">
        <v>98</v>
      </c>
      <c r="G485" s="6">
        <v>128</v>
      </c>
      <c r="H485" s="6">
        <v>725</v>
      </c>
      <c r="I485" s="6">
        <v>100</v>
      </c>
      <c r="J485" s="6">
        <v>608</v>
      </c>
      <c r="K485" s="6">
        <v>128</v>
      </c>
      <c r="L485" s="6">
        <v>746</v>
      </c>
      <c r="M485" s="6" t="s">
        <v>114</v>
      </c>
      <c r="N485" s="6" t="s">
        <v>21</v>
      </c>
      <c r="O485" s="6">
        <v>9</v>
      </c>
    </row>
    <row r="486" spans="1:15" x14ac:dyDescent="0.25">
      <c r="A486" s="6" t="s">
        <v>0</v>
      </c>
      <c r="B486" s="6" t="s">
        <v>4</v>
      </c>
      <c r="C486" s="6" t="s">
        <v>149</v>
      </c>
      <c r="D486" s="6" t="s">
        <v>150</v>
      </c>
      <c r="E486" s="6" t="s">
        <v>97</v>
      </c>
      <c r="F486" s="6" t="s">
        <v>98</v>
      </c>
      <c r="G486" s="6">
        <v>6</v>
      </c>
      <c r="H486" s="6">
        <v>39</v>
      </c>
      <c r="I486" s="6">
        <v>6</v>
      </c>
      <c r="J486" s="6">
        <v>39</v>
      </c>
      <c r="K486" s="6">
        <v>6</v>
      </c>
      <c r="L486" s="6">
        <v>39</v>
      </c>
      <c r="M486" s="6" t="s">
        <v>114</v>
      </c>
      <c r="N486" s="6" t="s">
        <v>23</v>
      </c>
      <c r="O486" s="6">
        <v>0</v>
      </c>
    </row>
    <row r="487" spans="1:15" x14ac:dyDescent="0.25">
      <c r="A487" s="6" t="s">
        <v>0</v>
      </c>
      <c r="B487" s="6" t="s">
        <v>4</v>
      </c>
      <c r="C487" s="6" t="s">
        <v>153</v>
      </c>
      <c r="D487" s="6" t="s">
        <v>154</v>
      </c>
      <c r="E487" s="6" t="s">
        <v>97</v>
      </c>
      <c r="F487" s="6" t="s">
        <v>98</v>
      </c>
      <c r="G487" s="6">
        <v>35</v>
      </c>
      <c r="H487" s="6">
        <v>175</v>
      </c>
      <c r="I487" s="6">
        <v>32</v>
      </c>
      <c r="J487" s="6">
        <v>173</v>
      </c>
      <c r="K487" s="6">
        <v>43</v>
      </c>
      <c r="L487" s="6">
        <v>212</v>
      </c>
      <c r="M487" s="6" t="s">
        <v>114</v>
      </c>
      <c r="N487" s="6" t="s">
        <v>23</v>
      </c>
      <c r="O487" s="6">
        <v>3</v>
      </c>
    </row>
    <row r="488" spans="1:15" x14ac:dyDescent="0.25">
      <c r="A488" s="6" t="s">
        <v>0</v>
      </c>
      <c r="B488" s="6" t="s">
        <v>8</v>
      </c>
      <c r="C488" s="6" t="s">
        <v>743</v>
      </c>
      <c r="D488" s="6" t="s">
        <v>744</v>
      </c>
      <c r="E488" s="6" t="s">
        <v>209</v>
      </c>
      <c r="F488" s="6" t="s">
        <v>125</v>
      </c>
      <c r="G488" s="6">
        <v>612</v>
      </c>
      <c r="H488" s="6">
        <v>2944</v>
      </c>
      <c r="I488" s="6">
        <v>608</v>
      </c>
      <c r="J488" s="6">
        <v>2914</v>
      </c>
      <c r="K488" s="6">
        <v>608</v>
      </c>
      <c r="L488" s="6">
        <v>2944</v>
      </c>
      <c r="M488" s="6" t="s">
        <v>114</v>
      </c>
      <c r="N488" s="6" t="s">
        <v>21</v>
      </c>
      <c r="O488" s="6">
        <v>41</v>
      </c>
    </row>
    <row r="489" spans="1:15" x14ac:dyDescent="0.25">
      <c r="A489" s="6" t="s">
        <v>0</v>
      </c>
      <c r="B489" s="6" t="s">
        <v>11</v>
      </c>
      <c r="C489" s="6" t="s">
        <v>191</v>
      </c>
      <c r="D489" s="6" t="s">
        <v>192</v>
      </c>
      <c r="E489" s="6" t="s">
        <v>97</v>
      </c>
      <c r="F489" s="6" t="s">
        <v>98</v>
      </c>
      <c r="G489" s="6">
        <v>14</v>
      </c>
      <c r="H489" s="6">
        <v>44</v>
      </c>
      <c r="I489" s="6">
        <v>14</v>
      </c>
      <c r="J489" s="6">
        <v>44</v>
      </c>
      <c r="K489" s="6">
        <v>14</v>
      </c>
      <c r="L489" s="6">
        <v>44</v>
      </c>
      <c r="M489" s="6" t="s">
        <v>114</v>
      </c>
      <c r="N489" s="6" t="s">
        <v>22</v>
      </c>
      <c r="O489" s="6">
        <v>0</v>
      </c>
    </row>
    <row r="490" spans="1:15" x14ac:dyDescent="0.25">
      <c r="A490" s="6" t="s">
        <v>0</v>
      </c>
      <c r="B490" s="6" t="s">
        <v>9</v>
      </c>
      <c r="C490" s="6" t="s">
        <v>756</v>
      </c>
      <c r="D490" s="6" t="s">
        <v>757</v>
      </c>
      <c r="E490" s="6" t="s">
        <v>97</v>
      </c>
      <c r="F490" s="6" t="s">
        <v>125</v>
      </c>
      <c r="G490" s="6">
        <v>115</v>
      </c>
      <c r="H490" s="6">
        <v>532</v>
      </c>
      <c r="I490" s="6">
        <v>115</v>
      </c>
      <c r="J490" s="6">
        <v>537</v>
      </c>
      <c r="K490" s="6">
        <v>115</v>
      </c>
      <c r="L490" s="6">
        <v>537</v>
      </c>
      <c r="M490" s="6" t="s">
        <v>114</v>
      </c>
      <c r="N490" s="6" t="s">
        <v>22</v>
      </c>
      <c r="O490" s="6">
        <v>3</v>
      </c>
    </row>
    <row r="491" spans="1:15" x14ac:dyDescent="0.25">
      <c r="A491" s="6" t="s">
        <v>0</v>
      </c>
      <c r="B491" s="6" t="s">
        <v>9</v>
      </c>
      <c r="C491" s="6" t="s">
        <v>137</v>
      </c>
      <c r="D491" s="6" t="s">
        <v>138</v>
      </c>
      <c r="E491" s="6" t="s">
        <v>97</v>
      </c>
      <c r="F491" s="6" t="s">
        <v>98</v>
      </c>
      <c r="G491" s="6">
        <v>135</v>
      </c>
      <c r="H491" s="6">
        <v>672</v>
      </c>
      <c r="I491" s="6">
        <v>156</v>
      </c>
      <c r="J491" s="6">
        <v>704</v>
      </c>
      <c r="K491" s="6">
        <v>156</v>
      </c>
      <c r="L491" s="6">
        <v>704</v>
      </c>
      <c r="M491" s="6" t="s">
        <v>114</v>
      </c>
      <c r="N491" s="6" t="s">
        <v>22</v>
      </c>
      <c r="O491" s="6">
        <v>6</v>
      </c>
    </row>
    <row r="492" spans="1:15" x14ac:dyDescent="0.25">
      <c r="A492" s="6" t="s">
        <v>0</v>
      </c>
      <c r="B492" s="6" t="s">
        <v>9</v>
      </c>
      <c r="C492" s="6" t="s">
        <v>137</v>
      </c>
      <c r="D492" s="6" t="s">
        <v>138</v>
      </c>
      <c r="E492" s="6" t="s">
        <v>97</v>
      </c>
      <c r="F492" s="6" t="s">
        <v>98</v>
      </c>
      <c r="G492" s="6">
        <v>135</v>
      </c>
      <c r="H492" s="6">
        <v>672</v>
      </c>
      <c r="I492" s="6">
        <v>156</v>
      </c>
      <c r="J492" s="6">
        <v>704</v>
      </c>
      <c r="K492" s="6">
        <v>156</v>
      </c>
      <c r="L492" s="6">
        <v>704</v>
      </c>
      <c r="M492" s="6" t="s">
        <v>114</v>
      </c>
      <c r="N492" s="6" t="s">
        <v>21</v>
      </c>
      <c r="O492" s="6">
        <v>4</v>
      </c>
    </row>
    <row r="493" spans="1:15" x14ac:dyDescent="0.25">
      <c r="A493" s="6" t="s">
        <v>0</v>
      </c>
      <c r="B493" s="6" t="s">
        <v>7</v>
      </c>
      <c r="C493" s="6" t="s">
        <v>727</v>
      </c>
      <c r="D493" s="6" t="s">
        <v>728</v>
      </c>
      <c r="E493" s="6" t="s">
        <v>97</v>
      </c>
      <c r="F493" s="6" t="s">
        <v>98</v>
      </c>
      <c r="G493" s="6">
        <v>116</v>
      </c>
      <c r="H493" s="6">
        <v>659</v>
      </c>
      <c r="I493" s="6">
        <v>116</v>
      </c>
      <c r="J493" s="6">
        <v>659</v>
      </c>
      <c r="K493" s="6">
        <v>116</v>
      </c>
      <c r="L493" s="6">
        <v>659</v>
      </c>
      <c r="M493" s="6" t="s">
        <v>114</v>
      </c>
      <c r="N493" s="6" t="s">
        <v>21</v>
      </c>
      <c r="O493" s="6">
        <v>1</v>
      </c>
    </row>
    <row r="494" spans="1:15" x14ac:dyDescent="0.25">
      <c r="A494" s="6" t="s">
        <v>0</v>
      </c>
      <c r="B494" s="6" t="s">
        <v>4</v>
      </c>
      <c r="C494" s="6" t="s">
        <v>151</v>
      </c>
      <c r="D494" s="6" t="s">
        <v>152</v>
      </c>
      <c r="E494" s="6" t="s">
        <v>97</v>
      </c>
      <c r="F494" s="6" t="s">
        <v>98</v>
      </c>
      <c r="G494" s="6">
        <v>8</v>
      </c>
      <c r="H494" s="6">
        <v>30</v>
      </c>
      <c r="I494" s="6">
        <v>8</v>
      </c>
      <c r="J494" s="6">
        <v>32</v>
      </c>
      <c r="K494" s="6">
        <v>8</v>
      </c>
      <c r="L494" s="6">
        <v>32</v>
      </c>
      <c r="M494" s="6" t="s">
        <v>114</v>
      </c>
      <c r="N494" s="6" t="s">
        <v>21</v>
      </c>
      <c r="O494" s="6">
        <v>0</v>
      </c>
    </row>
    <row r="495" spans="1:15" x14ac:dyDescent="0.25">
      <c r="A495" s="6" t="s">
        <v>0</v>
      </c>
      <c r="B495" s="6" t="s">
        <v>7</v>
      </c>
      <c r="C495" s="6" t="s">
        <v>109</v>
      </c>
      <c r="D495" s="6" t="s">
        <v>110</v>
      </c>
      <c r="E495" s="6" t="s">
        <v>97</v>
      </c>
      <c r="F495" s="6" t="s">
        <v>98</v>
      </c>
      <c r="G495" s="6">
        <v>44</v>
      </c>
      <c r="H495" s="6">
        <v>235</v>
      </c>
      <c r="I495" s="6">
        <v>36</v>
      </c>
      <c r="J495" s="6">
        <v>194</v>
      </c>
      <c r="K495" s="6">
        <v>43</v>
      </c>
      <c r="L495" s="6">
        <v>242</v>
      </c>
      <c r="M495" s="6" t="s">
        <v>114</v>
      </c>
      <c r="N495" s="6" t="s">
        <v>22</v>
      </c>
      <c r="O495" s="6">
        <v>1</v>
      </c>
    </row>
    <row r="496" spans="1:15" x14ac:dyDescent="0.25">
      <c r="A496" s="6" t="s">
        <v>0</v>
      </c>
      <c r="B496" s="6" t="s">
        <v>8</v>
      </c>
      <c r="C496" s="6" t="s">
        <v>748</v>
      </c>
      <c r="D496" s="6" t="s">
        <v>749</v>
      </c>
      <c r="E496" s="6" t="s">
        <v>209</v>
      </c>
      <c r="F496" s="6" t="s">
        <v>125</v>
      </c>
      <c r="G496" s="6">
        <v>1694</v>
      </c>
      <c r="H496" s="6">
        <v>8805</v>
      </c>
      <c r="I496" s="6">
        <v>1693</v>
      </c>
      <c r="J496" s="6">
        <v>8805</v>
      </c>
      <c r="K496" s="6">
        <v>1693</v>
      </c>
      <c r="L496" s="6">
        <v>9062</v>
      </c>
      <c r="M496" s="6" t="s">
        <v>114</v>
      </c>
      <c r="N496" s="6" t="s">
        <v>23</v>
      </c>
      <c r="O496" s="6">
        <v>149</v>
      </c>
    </row>
    <row r="497" spans="1:15" x14ac:dyDescent="0.25">
      <c r="A497" s="6" t="s">
        <v>0</v>
      </c>
      <c r="B497" s="6" t="s">
        <v>7</v>
      </c>
      <c r="C497" s="6" t="s">
        <v>133</v>
      </c>
      <c r="D497" s="6" t="s">
        <v>134</v>
      </c>
      <c r="E497" s="6" t="s">
        <v>97</v>
      </c>
      <c r="F497" s="6" t="s">
        <v>98</v>
      </c>
      <c r="G497" s="6">
        <v>631</v>
      </c>
      <c r="H497" s="6">
        <v>3758</v>
      </c>
      <c r="I497" s="6">
        <v>613</v>
      </c>
      <c r="J497" s="6">
        <v>3721</v>
      </c>
      <c r="K497" s="6">
        <v>626</v>
      </c>
      <c r="L497" s="6">
        <v>3786</v>
      </c>
      <c r="M497" s="6" t="s">
        <v>114</v>
      </c>
      <c r="N497" s="6" t="s">
        <v>23</v>
      </c>
      <c r="O497" s="6">
        <v>65</v>
      </c>
    </row>
    <row r="498" spans="1:15" x14ac:dyDescent="0.25">
      <c r="A498" s="6" t="s">
        <v>0</v>
      </c>
      <c r="B498" s="6" t="s">
        <v>5</v>
      </c>
      <c r="C498" s="6" t="s">
        <v>257</v>
      </c>
      <c r="D498" s="6" t="s">
        <v>258</v>
      </c>
      <c r="E498" s="6" t="s">
        <v>97</v>
      </c>
      <c r="F498" s="6" t="s">
        <v>98</v>
      </c>
      <c r="G498" s="6">
        <v>128</v>
      </c>
      <c r="H498" s="6">
        <v>725</v>
      </c>
      <c r="I498" s="6">
        <v>100</v>
      </c>
      <c r="J498" s="6">
        <v>608</v>
      </c>
      <c r="K498" s="6">
        <v>128</v>
      </c>
      <c r="L498" s="6">
        <v>746</v>
      </c>
      <c r="M498" s="6" t="s">
        <v>114</v>
      </c>
      <c r="N498" s="6" t="s">
        <v>22</v>
      </c>
      <c r="O498" s="6">
        <v>5</v>
      </c>
    </row>
    <row r="499" spans="1:15" x14ac:dyDescent="0.25">
      <c r="A499" s="6" t="s">
        <v>0</v>
      </c>
      <c r="B499" s="6" t="s">
        <v>6</v>
      </c>
      <c r="C499" s="6" t="s">
        <v>275</v>
      </c>
      <c r="D499" s="6" t="s">
        <v>276</v>
      </c>
      <c r="E499" s="6" t="s">
        <v>97</v>
      </c>
      <c r="F499" s="6" t="s">
        <v>98</v>
      </c>
      <c r="G499" s="6">
        <v>118</v>
      </c>
      <c r="H499" s="6">
        <v>516</v>
      </c>
      <c r="I499" s="6">
        <v>108</v>
      </c>
      <c r="J499" s="6">
        <v>470</v>
      </c>
      <c r="K499" s="6">
        <v>118</v>
      </c>
      <c r="L499" s="6">
        <v>520</v>
      </c>
      <c r="M499" s="6" t="s">
        <v>114</v>
      </c>
      <c r="N499" s="6" t="s">
        <v>22</v>
      </c>
      <c r="O499" s="6">
        <v>8</v>
      </c>
    </row>
    <row r="500" spans="1:15" x14ac:dyDescent="0.25">
      <c r="A500" s="6" t="s">
        <v>0</v>
      </c>
      <c r="B500" s="6" t="s">
        <v>8</v>
      </c>
      <c r="C500" s="6" t="s">
        <v>752</v>
      </c>
      <c r="D500" s="6" t="s">
        <v>753</v>
      </c>
      <c r="E500" s="6" t="s">
        <v>97</v>
      </c>
      <c r="F500" s="6" t="s">
        <v>98</v>
      </c>
      <c r="G500" s="6">
        <v>25</v>
      </c>
      <c r="H500" s="6">
        <v>92</v>
      </c>
      <c r="I500" s="6">
        <v>24</v>
      </c>
      <c r="J500" s="6">
        <v>89</v>
      </c>
      <c r="K500" s="6">
        <v>24</v>
      </c>
      <c r="L500" s="6">
        <v>89</v>
      </c>
      <c r="M500" s="6" t="s">
        <v>114</v>
      </c>
      <c r="N500" s="6" t="s">
        <v>21</v>
      </c>
      <c r="O500" s="6">
        <v>0</v>
      </c>
    </row>
    <row r="501" spans="1:15" x14ac:dyDescent="0.25">
      <c r="A501" s="6" t="s">
        <v>0</v>
      </c>
      <c r="B501" s="6" t="s">
        <v>7</v>
      </c>
      <c r="C501" s="6" t="s">
        <v>214</v>
      </c>
      <c r="D501" s="6" t="s">
        <v>215</v>
      </c>
      <c r="E501" s="6" t="s">
        <v>97</v>
      </c>
      <c r="F501" s="6" t="s">
        <v>98</v>
      </c>
      <c r="G501" s="6">
        <v>301</v>
      </c>
      <c r="H501" s="6">
        <v>1404</v>
      </c>
      <c r="I501" s="6">
        <v>274</v>
      </c>
      <c r="J501" s="6">
        <v>1347</v>
      </c>
      <c r="K501" s="6">
        <v>274</v>
      </c>
      <c r="L501" s="6">
        <v>1347</v>
      </c>
      <c r="M501" s="6" t="s">
        <v>114</v>
      </c>
      <c r="N501" s="6" t="s">
        <v>21</v>
      </c>
      <c r="O501" s="6">
        <v>40</v>
      </c>
    </row>
    <row r="502" spans="1:15" x14ac:dyDescent="0.25">
      <c r="A502" s="6" t="s">
        <v>0</v>
      </c>
      <c r="B502" s="6" t="s">
        <v>5</v>
      </c>
      <c r="C502" s="6" t="s">
        <v>846</v>
      </c>
      <c r="D502" s="6" t="s">
        <v>847</v>
      </c>
      <c r="E502" s="6" t="s">
        <v>97</v>
      </c>
      <c r="F502" s="6" t="s">
        <v>132</v>
      </c>
      <c r="G502" s="6">
        <v>243</v>
      </c>
      <c r="H502" s="6">
        <v>1307</v>
      </c>
      <c r="I502" s="6">
        <v>227</v>
      </c>
      <c r="J502" s="6">
        <v>1227</v>
      </c>
      <c r="K502" s="6">
        <v>227</v>
      </c>
      <c r="L502" s="6">
        <v>1227</v>
      </c>
      <c r="M502" s="6" t="s">
        <v>114</v>
      </c>
      <c r="N502" s="6" t="s">
        <v>22</v>
      </c>
      <c r="O502" s="6">
        <v>8</v>
      </c>
    </row>
    <row r="503" spans="1:15" x14ac:dyDescent="0.25">
      <c r="A503" s="6" t="s">
        <v>0</v>
      </c>
      <c r="B503" s="6" t="s">
        <v>4</v>
      </c>
      <c r="C503" s="6" t="s">
        <v>147</v>
      </c>
      <c r="D503" s="6" t="s">
        <v>148</v>
      </c>
      <c r="E503" s="6" t="s">
        <v>97</v>
      </c>
      <c r="F503" s="6" t="s">
        <v>98</v>
      </c>
      <c r="G503" s="6">
        <v>87</v>
      </c>
      <c r="H503" s="6">
        <v>461</v>
      </c>
      <c r="I503" s="6">
        <v>90</v>
      </c>
      <c r="J503" s="6">
        <v>489</v>
      </c>
      <c r="K503" s="6">
        <v>90</v>
      </c>
      <c r="L503" s="6">
        <v>489</v>
      </c>
      <c r="M503" s="6" t="s">
        <v>114</v>
      </c>
      <c r="N503" s="6" t="s">
        <v>22</v>
      </c>
      <c r="O503" s="6">
        <v>3</v>
      </c>
    </row>
    <row r="504" spans="1:15" x14ac:dyDescent="0.25">
      <c r="A504" s="6" t="s">
        <v>0</v>
      </c>
      <c r="B504" s="6" t="s">
        <v>4</v>
      </c>
      <c r="C504" s="6" t="s">
        <v>155</v>
      </c>
      <c r="D504" s="6" t="s">
        <v>156</v>
      </c>
      <c r="E504" s="6" t="s">
        <v>97</v>
      </c>
      <c r="F504" s="6" t="s">
        <v>98</v>
      </c>
      <c r="G504" s="6">
        <v>97</v>
      </c>
      <c r="H504" s="6">
        <v>382</v>
      </c>
      <c r="I504" s="6">
        <v>95</v>
      </c>
      <c r="J504" s="6">
        <v>386</v>
      </c>
      <c r="K504" s="6">
        <v>95</v>
      </c>
      <c r="L504" s="6">
        <v>386</v>
      </c>
      <c r="M504" s="6" t="s">
        <v>114</v>
      </c>
      <c r="N504" s="6" t="s">
        <v>21</v>
      </c>
      <c r="O504" s="6">
        <v>0</v>
      </c>
    </row>
    <row r="505" spans="1:15" x14ac:dyDescent="0.25">
      <c r="A505" s="6" t="s">
        <v>0</v>
      </c>
      <c r="B505" s="6" t="s">
        <v>8</v>
      </c>
      <c r="C505" s="6" t="s">
        <v>828</v>
      </c>
      <c r="D505" s="6" t="s">
        <v>829</v>
      </c>
      <c r="E505" s="6" t="s">
        <v>97</v>
      </c>
      <c r="F505" s="6" t="s">
        <v>98</v>
      </c>
      <c r="G505" s="6">
        <v>265</v>
      </c>
      <c r="H505" s="6">
        <v>1084</v>
      </c>
      <c r="I505" s="6">
        <v>260</v>
      </c>
      <c r="J505" s="6">
        <v>1140</v>
      </c>
      <c r="K505" s="6">
        <v>260</v>
      </c>
      <c r="L505" s="6">
        <v>1140</v>
      </c>
      <c r="M505" s="6" t="s">
        <v>114</v>
      </c>
      <c r="N505" s="6" t="s">
        <v>23</v>
      </c>
      <c r="O505" s="6">
        <v>24</v>
      </c>
    </row>
    <row r="506" spans="1:15" x14ac:dyDescent="0.25">
      <c r="A506" s="6" t="s">
        <v>0</v>
      </c>
      <c r="B506" s="6" t="s">
        <v>8</v>
      </c>
      <c r="C506" s="6" t="s">
        <v>739</v>
      </c>
      <c r="D506" s="6" t="s">
        <v>740</v>
      </c>
      <c r="E506" s="6" t="s">
        <v>209</v>
      </c>
      <c r="F506" s="6" t="s">
        <v>125</v>
      </c>
      <c r="G506" s="6">
        <v>115</v>
      </c>
      <c r="H506" s="6">
        <v>602</v>
      </c>
      <c r="I506" s="6">
        <v>115</v>
      </c>
      <c r="J506" s="6">
        <v>594</v>
      </c>
      <c r="K506" s="6">
        <v>115</v>
      </c>
      <c r="L506" s="6">
        <v>88</v>
      </c>
      <c r="M506" s="6" t="s">
        <v>114</v>
      </c>
      <c r="N506" s="6" t="s">
        <v>21</v>
      </c>
      <c r="O506" s="6">
        <v>0</v>
      </c>
    </row>
    <row r="507" spans="1:15" x14ac:dyDescent="0.25">
      <c r="A507" s="6" t="s">
        <v>0</v>
      </c>
      <c r="B507" s="6" t="s">
        <v>7</v>
      </c>
      <c r="C507" s="6" t="s">
        <v>727</v>
      </c>
      <c r="D507" s="6" t="s">
        <v>728</v>
      </c>
      <c r="E507" s="6" t="s">
        <v>97</v>
      </c>
      <c r="F507" s="6" t="s">
        <v>98</v>
      </c>
      <c r="G507" s="6">
        <v>116</v>
      </c>
      <c r="H507" s="6">
        <v>659</v>
      </c>
      <c r="I507" s="6">
        <v>116</v>
      </c>
      <c r="J507" s="6">
        <v>659</v>
      </c>
      <c r="K507" s="6">
        <v>116</v>
      </c>
      <c r="L507" s="6">
        <v>659</v>
      </c>
      <c r="M507" s="6" t="s">
        <v>114</v>
      </c>
      <c r="N507" s="6" t="s">
        <v>22</v>
      </c>
      <c r="O507" s="6">
        <v>6</v>
      </c>
    </row>
    <row r="508" spans="1:15" x14ac:dyDescent="0.25">
      <c r="A508" s="6" t="s">
        <v>0</v>
      </c>
      <c r="B508" s="6" t="s">
        <v>4</v>
      </c>
      <c r="C508" s="6" t="s">
        <v>147</v>
      </c>
      <c r="D508" s="6" t="s">
        <v>148</v>
      </c>
      <c r="E508" s="6" t="s">
        <v>97</v>
      </c>
      <c r="F508" s="6" t="s">
        <v>98</v>
      </c>
      <c r="G508" s="6">
        <v>87</v>
      </c>
      <c r="H508" s="6">
        <v>461</v>
      </c>
      <c r="I508" s="6">
        <v>90</v>
      </c>
      <c r="J508" s="6">
        <v>489</v>
      </c>
      <c r="K508" s="6">
        <v>90</v>
      </c>
      <c r="L508" s="6">
        <v>489</v>
      </c>
      <c r="M508" s="6" t="s">
        <v>114</v>
      </c>
      <c r="N508" s="6" t="s">
        <v>23</v>
      </c>
      <c r="O508" s="6">
        <v>6</v>
      </c>
    </row>
    <row r="509" spans="1:15" x14ac:dyDescent="0.25">
      <c r="A509" s="6" t="s">
        <v>0</v>
      </c>
      <c r="B509" s="6" t="s">
        <v>4</v>
      </c>
      <c r="C509" s="6" t="s">
        <v>149</v>
      </c>
      <c r="D509" s="6" t="s">
        <v>150</v>
      </c>
      <c r="E509" s="6" t="s">
        <v>97</v>
      </c>
      <c r="F509" s="6" t="s">
        <v>98</v>
      </c>
      <c r="G509" s="6">
        <v>6</v>
      </c>
      <c r="H509" s="6">
        <v>39</v>
      </c>
      <c r="I509" s="6">
        <v>6</v>
      </c>
      <c r="J509" s="6">
        <v>39</v>
      </c>
      <c r="K509" s="6">
        <v>6</v>
      </c>
      <c r="L509" s="6">
        <v>39</v>
      </c>
      <c r="M509" s="6" t="s">
        <v>114</v>
      </c>
      <c r="N509" s="6" t="s">
        <v>22</v>
      </c>
      <c r="O509" s="6">
        <v>0</v>
      </c>
    </row>
    <row r="510" spans="1:15" x14ac:dyDescent="0.25">
      <c r="A510" s="6" t="s">
        <v>0</v>
      </c>
      <c r="B510" s="6" t="s">
        <v>11</v>
      </c>
      <c r="C510" s="6" t="s">
        <v>187</v>
      </c>
      <c r="D510" s="6" t="s">
        <v>188</v>
      </c>
      <c r="E510" s="6" t="s">
        <v>97</v>
      </c>
      <c r="F510" s="6" t="s">
        <v>132</v>
      </c>
      <c r="G510" s="6">
        <v>18</v>
      </c>
      <c r="H510" s="6">
        <v>78</v>
      </c>
      <c r="I510" s="6">
        <v>18</v>
      </c>
      <c r="J510" s="6">
        <v>79</v>
      </c>
      <c r="K510" s="6">
        <v>18</v>
      </c>
      <c r="L510" s="6">
        <v>77</v>
      </c>
      <c r="M510" s="6" t="s">
        <v>114</v>
      </c>
      <c r="N510" s="6" t="s">
        <v>23</v>
      </c>
      <c r="O510" s="6">
        <v>0</v>
      </c>
    </row>
    <row r="511" spans="1:15" x14ac:dyDescent="0.25">
      <c r="A511" s="6" t="s">
        <v>0</v>
      </c>
      <c r="B511" s="6" t="s">
        <v>7</v>
      </c>
      <c r="C511" s="6" t="s">
        <v>733</v>
      </c>
      <c r="D511" s="6" t="s">
        <v>734</v>
      </c>
      <c r="E511" s="6" t="s">
        <v>97</v>
      </c>
      <c r="F511" s="6" t="s">
        <v>98</v>
      </c>
      <c r="G511" s="6">
        <v>27</v>
      </c>
      <c r="H511" s="6">
        <v>111</v>
      </c>
      <c r="I511" s="6">
        <v>25</v>
      </c>
      <c r="J511" s="6">
        <v>104</v>
      </c>
      <c r="K511" s="6">
        <v>25</v>
      </c>
      <c r="L511" s="6">
        <v>104</v>
      </c>
      <c r="M511" s="6" t="s">
        <v>114</v>
      </c>
      <c r="N511" s="6" t="s">
        <v>23</v>
      </c>
      <c r="O511" s="6">
        <v>0</v>
      </c>
    </row>
    <row r="512" spans="1:15" x14ac:dyDescent="0.25">
      <c r="A512" s="6" t="s">
        <v>0</v>
      </c>
      <c r="B512" s="6" t="s">
        <v>8</v>
      </c>
      <c r="C512" s="6" t="s">
        <v>743</v>
      </c>
      <c r="D512" s="6" t="s">
        <v>744</v>
      </c>
      <c r="E512" s="6" t="s">
        <v>209</v>
      </c>
      <c r="F512" s="6" t="s">
        <v>125</v>
      </c>
      <c r="G512" s="6">
        <v>612</v>
      </c>
      <c r="H512" s="6">
        <v>2944</v>
      </c>
      <c r="I512" s="6">
        <v>608</v>
      </c>
      <c r="J512" s="6">
        <v>2914</v>
      </c>
      <c r="K512" s="6">
        <v>608</v>
      </c>
      <c r="L512" s="6">
        <v>2944</v>
      </c>
      <c r="M512" s="6" t="s">
        <v>114</v>
      </c>
      <c r="N512" s="6" t="s">
        <v>23</v>
      </c>
      <c r="O512" s="6">
        <v>85</v>
      </c>
    </row>
    <row r="513" spans="1:15" x14ac:dyDescent="0.25">
      <c r="A513" s="6" t="s">
        <v>0</v>
      </c>
      <c r="B513" s="6" t="s">
        <v>5</v>
      </c>
      <c r="C513" s="6" t="s">
        <v>846</v>
      </c>
      <c r="D513" s="6" t="s">
        <v>847</v>
      </c>
      <c r="E513" s="6" t="s">
        <v>97</v>
      </c>
      <c r="F513" s="6" t="s">
        <v>132</v>
      </c>
      <c r="G513" s="6">
        <v>243</v>
      </c>
      <c r="H513" s="6">
        <v>1307</v>
      </c>
      <c r="I513" s="6">
        <v>227</v>
      </c>
      <c r="J513" s="6">
        <v>1227</v>
      </c>
      <c r="K513" s="6">
        <v>227</v>
      </c>
      <c r="L513" s="6">
        <v>1227</v>
      </c>
      <c r="M513" s="6" t="s">
        <v>114</v>
      </c>
      <c r="N513" s="6" t="s">
        <v>21</v>
      </c>
      <c r="O513" s="6">
        <v>11</v>
      </c>
    </row>
    <row r="514" spans="1:15" x14ac:dyDescent="0.25">
      <c r="A514" s="6" t="s">
        <v>0</v>
      </c>
      <c r="B514" s="6" t="s">
        <v>4</v>
      </c>
      <c r="C514" s="6" t="s">
        <v>149</v>
      </c>
      <c r="D514" s="6" t="s">
        <v>150</v>
      </c>
      <c r="E514" s="6" t="s">
        <v>97</v>
      </c>
      <c r="F514" s="6" t="s">
        <v>98</v>
      </c>
      <c r="G514" s="6">
        <v>6</v>
      </c>
      <c r="H514" s="6">
        <v>39</v>
      </c>
      <c r="I514" s="6">
        <v>6</v>
      </c>
      <c r="J514" s="6">
        <v>39</v>
      </c>
      <c r="K514" s="6">
        <v>6</v>
      </c>
      <c r="L514" s="6">
        <v>39</v>
      </c>
      <c r="M514" s="6" t="s">
        <v>114</v>
      </c>
      <c r="N514" s="6" t="s">
        <v>21</v>
      </c>
      <c r="O514" s="6">
        <v>0</v>
      </c>
    </row>
    <row r="515" spans="1:15" x14ac:dyDescent="0.25">
      <c r="A515" s="6" t="s">
        <v>0</v>
      </c>
      <c r="B515" s="6" t="s">
        <v>9</v>
      </c>
      <c r="C515" s="6" t="s">
        <v>207</v>
      </c>
      <c r="D515" s="6" t="s">
        <v>208</v>
      </c>
      <c r="E515" s="6" t="s">
        <v>209</v>
      </c>
      <c r="F515" s="6" t="s">
        <v>125</v>
      </c>
      <c r="G515" s="6">
        <v>541</v>
      </c>
      <c r="H515" s="6">
        <v>2607</v>
      </c>
      <c r="I515" s="6">
        <v>545</v>
      </c>
      <c r="J515" s="6">
        <v>2544</v>
      </c>
      <c r="K515" s="6">
        <v>545</v>
      </c>
      <c r="L515" s="6">
        <v>2545</v>
      </c>
      <c r="M515" s="6" t="s">
        <v>114</v>
      </c>
      <c r="N515" s="6" t="s">
        <v>23</v>
      </c>
      <c r="O515" s="6">
        <v>94</v>
      </c>
    </row>
    <row r="516" spans="1:15" x14ac:dyDescent="0.25">
      <c r="A516" s="6" t="s">
        <v>0</v>
      </c>
      <c r="B516" s="6" t="s">
        <v>4</v>
      </c>
      <c r="C516" s="6" t="s">
        <v>151</v>
      </c>
      <c r="D516" s="6" t="s">
        <v>152</v>
      </c>
      <c r="E516" s="6" t="s">
        <v>97</v>
      </c>
      <c r="F516" s="6" t="s">
        <v>98</v>
      </c>
      <c r="G516" s="6">
        <v>8</v>
      </c>
      <c r="H516" s="6">
        <v>30</v>
      </c>
      <c r="I516" s="6">
        <v>8</v>
      </c>
      <c r="J516" s="6">
        <v>32</v>
      </c>
      <c r="K516" s="6">
        <v>8</v>
      </c>
      <c r="L516" s="6">
        <v>32</v>
      </c>
      <c r="M516" s="6" t="s">
        <v>114</v>
      </c>
      <c r="N516" s="6" t="s">
        <v>22</v>
      </c>
      <c r="O516" s="6">
        <v>0</v>
      </c>
    </row>
    <row r="517" spans="1:15" x14ac:dyDescent="0.25">
      <c r="A517" s="6" t="s">
        <v>0</v>
      </c>
      <c r="B517" s="6" t="s">
        <v>11</v>
      </c>
      <c r="C517" s="6" t="s">
        <v>191</v>
      </c>
      <c r="D517" s="6" t="s">
        <v>192</v>
      </c>
      <c r="E517" s="6" t="s">
        <v>97</v>
      </c>
      <c r="F517" s="6" t="s">
        <v>98</v>
      </c>
      <c r="G517" s="6">
        <v>14</v>
      </c>
      <c r="H517" s="6">
        <v>44</v>
      </c>
      <c r="I517" s="6">
        <v>14</v>
      </c>
      <c r="J517" s="6">
        <v>44</v>
      </c>
      <c r="K517" s="6">
        <v>14</v>
      </c>
      <c r="L517" s="6">
        <v>44</v>
      </c>
      <c r="M517" s="6" t="s">
        <v>114</v>
      </c>
      <c r="N517" s="6" t="s">
        <v>21</v>
      </c>
      <c r="O517" s="6">
        <v>1</v>
      </c>
    </row>
    <row r="518" spans="1:15" x14ac:dyDescent="0.25">
      <c r="A518" s="6" t="s">
        <v>0</v>
      </c>
      <c r="B518" s="6" t="s">
        <v>8</v>
      </c>
      <c r="C518" s="6" t="s">
        <v>123</v>
      </c>
      <c r="D518" s="6" t="s">
        <v>124</v>
      </c>
      <c r="E518" s="6" t="s">
        <v>97</v>
      </c>
      <c r="F518" s="6" t="s">
        <v>98</v>
      </c>
      <c r="G518" s="6">
        <v>30</v>
      </c>
      <c r="H518" s="6">
        <v>175</v>
      </c>
      <c r="I518" s="6">
        <v>18</v>
      </c>
      <c r="J518" s="6">
        <v>120</v>
      </c>
      <c r="K518" s="6">
        <v>29</v>
      </c>
      <c r="L518" s="6">
        <v>182</v>
      </c>
      <c r="M518" s="6" t="s">
        <v>114</v>
      </c>
      <c r="N518" s="6" t="s">
        <v>21</v>
      </c>
      <c r="O518" s="6">
        <v>1</v>
      </c>
    </row>
    <row r="519" spans="1:15" x14ac:dyDescent="0.25">
      <c r="A519" s="6" t="s">
        <v>0</v>
      </c>
      <c r="B519" s="6" t="s">
        <v>7</v>
      </c>
      <c r="C519" s="6" t="s">
        <v>727</v>
      </c>
      <c r="D519" s="6" t="s">
        <v>728</v>
      </c>
      <c r="E519" s="6" t="s">
        <v>97</v>
      </c>
      <c r="F519" s="6" t="s">
        <v>98</v>
      </c>
      <c r="G519" s="6">
        <v>116</v>
      </c>
      <c r="H519" s="6">
        <v>659</v>
      </c>
      <c r="I519" s="6">
        <v>116</v>
      </c>
      <c r="J519" s="6">
        <v>659</v>
      </c>
      <c r="K519" s="6">
        <v>116</v>
      </c>
      <c r="L519" s="6">
        <v>659</v>
      </c>
      <c r="M519" s="6" t="s">
        <v>114</v>
      </c>
      <c r="N519" s="6" t="s">
        <v>23</v>
      </c>
      <c r="O519" s="6">
        <v>7</v>
      </c>
    </row>
    <row r="520" spans="1:15" x14ac:dyDescent="0.25">
      <c r="A520" s="6" t="s">
        <v>0</v>
      </c>
      <c r="B520" s="6" t="s">
        <v>8</v>
      </c>
      <c r="C520" s="6" t="s">
        <v>224</v>
      </c>
      <c r="D520" s="6" t="s">
        <v>225</v>
      </c>
      <c r="E520" s="6" t="s">
        <v>209</v>
      </c>
      <c r="F520" s="6" t="s">
        <v>125</v>
      </c>
      <c r="G520" s="6">
        <v>412</v>
      </c>
      <c r="H520" s="6">
        <v>1700</v>
      </c>
      <c r="I520" s="6">
        <v>375</v>
      </c>
      <c r="J520" s="6">
        <v>1598</v>
      </c>
      <c r="K520" s="6">
        <v>375</v>
      </c>
      <c r="L520" s="6">
        <v>1598</v>
      </c>
      <c r="M520" s="6" t="s">
        <v>114</v>
      </c>
      <c r="N520" s="6" t="s">
        <v>23</v>
      </c>
      <c r="O520" s="6">
        <v>63</v>
      </c>
    </row>
    <row r="521" spans="1:15" x14ac:dyDescent="0.25">
      <c r="A521" s="6" t="s">
        <v>0</v>
      </c>
      <c r="B521" s="6" t="s">
        <v>5</v>
      </c>
      <c r="C521" s="6" t="s">
        <v>183</v>
      </c>
      <c r="D521" s="6" t="s">
        <v>184</v>
      </c>
      <c r="E521" s="6" t="s">
        <v>97</v>
      </c>
      <c r="F521" s="6" t="s">
        <v>125</v>
      </c>
      <c r="G521" s="6">
        <v>45</v>
      </c>
      <c r="H521" s="6">
        <v>193</v>
      </c>
      <c r="I521" s="6">
        <v>48</v>
      </c>
      <c r="J521" s="6">
        <v>196</v>
      </c>
      <c r="K521" s="6">
        <v>48</v>
      </c>
      <c r="L521" s="6">
        <v>196</v>
      </c>
      <c r="M521" s="6" t="s">
        <v>114</v>
      </c>
      <c r="N521" s="6" t="s">
        <v>21</v>
      </c>
      <c r="O521" s="6">
        <v>1</v>
      </c>
    </row>
    <row r="522" spans="1:15" x14ac:dyDescent="0.25">
      <c r="A522" s="6" t="s">
        <v>0</v>
      </c>
      <c r="B522" s="6" t="s">
        <v>4</v>
      </c>
      <c r="C522" s="6" t="s">
        <v>101</v>
      </c>
      <c r="D522" s="6" t="s">
        <v>102</v>
      </c>
      <c r="E522" s="6" t="s">
        <v>97</v>
      </c>
      <c r="F522" s="6" t="s">
        <v>98</v>
      </c>
      <c r="G522" s="6">
        <v>56</v>
      </c>
      <c r="H522" s="6">
        <v>230</v>
      </c>
      <c r="I522" s="6">
        <v>54</v>
      </c>
      <c r="J522" s="6">
        <v>221</v>
      </c>
      <c r="K522" s="6">
        <v>57</v>
      </c>
      <c r="L522" s="6">
        <v>232</v>
      </c>
      <c r="M522" s="6" t="s">
        <v>114</v>
      </c>
      <c r="N522" s="6" t="s">
        <v>21</v>
      </c>
      <c r="O522" s="6">
        <v>1</v>
      </c>
    </row>
    <row r="523" spans="1:15" x14ac:dyDescent="0.25">
      <c r="A523" s="6" t="s">
        <v>0</v>
      </c>
      <c r="B523" s="6" t="s">
        <v>5</v>
      </c>
      <c r="C523" s="6" t="s">
        <v>169</v>
      </c>
      <c r="D523" s="6" t="s">
        <v>170</v>
      </c>
      <c r="E523" s="6" t="s">
        <v>97</v>
      </c>
      <c r="F523" s="6" t="s">
        <v>98</v>
      </c>
      <c r="G523" s="6">
        <v>65</v>
      </c>
      <c r="H523" s="6">
        <v>315</v>
      </c>
      <c r="I523" s="6">
        <v>31</v>
      </c>
      <c r="J523" s="6">
        <v>171</v>
      </c>
      <c r="K523" s="6">
        <v>65</v>
      </c>
      <c r="L523" s="6">
        <v>323</v>
      </c>
      <c r="M523" s="6" t="s">
        <v>114</v>
      </c>
      <c r="N523" s="6" t="s">
        <v>22</v>
      </c>
      <c r="O523" s="6">
        <v>0</v>
      </c>
    </row>
    <row r="524" spans="1:15" x14ac:dyDescent="0.25">
      <c r="A524" s="6" t="s">
        <v>0</v>
      </c>
      <c r="B524" s="6" t="s">
        <v>4</v>
      </c>
      <c r="C524" s="6" t="s">
        <v>265</v>
      </c>
      <c r="D524" s="6" t="s">
        <v>266</v>
      </c>
      <c r="E524" s="6" t="s">
        <v>97</v>
      </c>
      <c r="F524" s="6" t="s">
        <v>125</v>
      </c>
      <c r="G524" s="6">
        <v>14</v>
      </c>
      <c r="H524" s="6">
        <v>73</v>
      </c>
      <c r="I524" s="6">
        <v>12</v>
      </c>
      <c r="J524" s="6">
        <v>61</v>
      </c>
      <c r="K524" s="6">
        <v>14</v>
      </c>
      <c r="L524" s="6">
        <v>72</v>
      </c>
      <c r="M524" s="6" t="s">
        <v>114</v>
      </c>
      <c r="N524" s="6" t="s">
        <v>22</v>
      </c>
      <c r="O524" s="6">
        <v>3</v>
      </c>
    </row>
    <row r="525" spans="1:15" x14ac:dyDescent="0.25">
      <c r="A525" s="6" t="s">
        <v>0</v>
      </c>
      <c r="B525" s="6" t="s">
        <v>4</v>
      </c>
      <c r="C525" s="6" t="s">
        <v>265</v>
      </c>
      <c r="D525" s="6" t="s">
        <v>266</v>
      </c>
      <c r="E525" s="6" t="s">
        <v>97</v>
      </c>
      <c r="F525" s="6" t="s">
        <v>125</v>
      </c>
      <c r="G525" s="6">
        <v>14</v>
      </c>
      <c r="H525" s="6">
        <v>73</v>
      </c>
      <c r="I525" s="6">
        <v>12</v>
      </c>
      <c r="J525" s="6">
        <v>61</v>
      </c>
      <c r="K525" s="6">
        <v>14</v>
      </c>
      <c r="L525" s="6">
        <v>72</v>
      </c>
      <c r="M525" s="6" t="s">
        <v>114</v>
      </c>
      <c r="N525" s="6" t="s">
        <v>21</v>
      </c>
      <c r="O525" s="6">
        <v>0</v>
      </c>
    </row>
    <row r="526" spans="1:15" x14ac:dyDescent="0.25">
      <c r="A526" s="6" t="s">
        <v>0</v>
      </c>
      <c r="B526" s="6" t="s">
        <v>13</v>
      </c>
      <c r="C526" s="6" t="s">
        <v>237</v>
      </c>
      <c r="D526" s="6" t="s">
        <v>238</v>
      </c>
      <c r="E526" s="6" t="s">
        <v>97</v>
      </c>
      <c r="F526" s="6" t="s">
        <v>98</v>
      </c>
      <c r="G526" s="6">
        <v>6</v>
      </c>
      <c r="H526" s="6">
        <v>30</v>
      </c>
      <c r="I526" s="6">
        <v>6</v>
      </c>
      <c r="J526" s="6">
        <v>30</v>
      </c>
      <c r="K526" s="6">
        <v>6</v>
      </c>
      <c r="L526" s="6">
        <v>30</v>
      </c>
      <c r="M526" s="6" t="s">
        <v>114</v>
      </c>
      <c r="N526" s="6" t="s">
        <v>23</v>
      </c>
      <c r="O526" s="6">
        <v>2</v>
      </c>
    </row>
    <row r="527" spans="1:15" x14ac:dyDescent="0.25">
      <c r="A527" s="6" t="s">
        <v>0</v>
      </c>
      <c r="B527" s="6" t="s">
        <v>13</v>
      </c>
      <c r="C527" s="6" t="s">
        <v>235</v>
      </c>
      <c r="D527" s="6" t="s">
        <v>236</v>
      </c>
      <c r="E527" s="6" t="s">
        <v>97</v>
      </c>
      <c r="F527" s="6" t="s">
        <v>98</v>
      </c>
      <c r="G527" s="6">
        <v>5</v>
      </c>
      <c r="H527" s="6">
        <v>26</v>
      </c>
      <c r="I527" s="6">
        <v>5</v>
      </c>
      <c r="J527" s="6">
        <v>27</v>
      </c>
      <c r="K527" s="6">
        <v>5</v>
      </c>
      <c r="L527" s="6">
        <v>27</v>
      </c>
      <c r="M527" s="6" t="s">
        <v>114</v>
      </c>
      <c r="N527" s="6" t="s">
        <v>23</v>
      </c>
      <c r="O527" s="6">
        <v>0</v>
      </c>
    </row>
    <row r="528" spans="1:15" x14ac:dyDescent="0.25">
      <c r="A528" s="6" t="s">
        <v>0</v>
      </c>
      <c r="B528" s="6" t="s">
        <v>5</v>
      </c>
      <c r="C528" s="6" t="s">
        <v>271</v>
      </c>
      <c r="D528" s="6" t="s">
        <v>272</v>
      </c>
      <c r="E528" s="6" t="s">
        <v>97</v>
      </c>
      <c r="F528" s="6" t="s">
        <v>125</v>
      </c>
      <c r="G528" s="6">
        <v>18</v>
      </c>
      <c r="H528" s="6">
        <v>82</v>
      </c>
      <c r="I528" s="6">
        <v>18</v>
      </c>
      <c r="J528" s="6">
        <v>82</v>
      </c>
      <c r="K528" s="6">
        <v>18</v>
      </c>
      <c r="L528" s="6">
        <v>80</v>
      </c>
      <c r="M528" s="6" t="s">
        <v>114</v>
      </c>
      <c r="N528" s="6" t="s">
        <v>22</v>
      </c>
      <c r="O528" s="6">
        <v>0</v>
      </c>
    </row>
    <row r="529" spans="1:15" x14ac:dyDescent="0.25">
      <c r="A529" s="6" t="s">
        <v>0</v>
      </c>
      <c r="B529" s="6" t="s">
        <v>4</v>
      </c>
      <c r="C529" s="6" t="s">
        <v>265</v>
      </c>
      <c r="D529" s="6" t="s">
        <v>266</v>
      </c>
      <c r="E529" s="6" t="s">
        <v>97</v>
      </c>
      <c r="F529" s="6" t="s">
        <v>125</v>
      </c>
      <c r="G529" s="6">
        <v>14</v>
      </c>
      <c r="H529" s="6">
        <v>73</v>
      </c>
      <c r="I529" s="6">
        <v>12</v>
      </c>
      <c r="J529" s="6">
        <v>61</v>
      </c>
      <c r="K529" s="6">
        <v>14</v>
      </c>
      <c r="L529" s="6">
        <v>72</v>
      </c>
      <c r="M529" s="6" t="s">
        <v>114</v>
      </c>
      <c r="N529" s="6" t="s">
        <v>23</v>
      </c>
      <c r="O529" s="6">
        <v>3</v>
      </c>
    </row>
    <row r="530" spans="1:15" x14ac:dyDescent="0.25">
      <c r="A530" s="6" t="s">
        <v>0</v>
      </c>
      <c r="B530" s="6" t="s">
        <v>5</v>
      </c>
      <c r="C530" s="6" t="s">
        <v>273</v>
      </c>
      <c r="D530" s="6" t="s">
        <v>274</v>
      </c>
      <c r="E530" s="6" t="s">
        <v>97</v>
      </c>
      <c r="F530" s="6" t="s">
        <v>98</v>
      </c>
      <c r="G530" s="6">
        <v>85</v>
      </c>
      <c r="H530" s="6">
        <v>367</v>
      </c>
      <c r="I530" s="6">
        <v>80</v>
      </c>
      <c r="J530" s="6">
        <v>337</v>
      </c>
      <c r="K530" s="6">
        <v>85</v>
      </c>
      <c r="L530" s="6">
        <v>367</v>
      </c>
      <c r="M530" s="6" t="s">
        <v>114</v>
      </c>
      <c r="N530" s="6" t="s">
        <v>23</v>
      </c>
      <c r="O530" s="6">
        <v>3</v>
      </c>
    </row>
    <row r="531" spans="1:15" x14ac:dyDescent="0.25">
      <c r="A531" s="6" t="s">
        <v>0</v>
      </c>
      <c r="B531" s="6" t="s">
        <v>4</v>
      </c>
      <c r="C531" s="6" t="s">
        <v>253</v>
      </c>
      <c r="D531" s="6" t="s">
        <v>254</v>
      </c>
      <c r="E531" s="6" t="s">
        <v>97</v>
      </c>
      <c r="F531" s="6" t="s">
        <v>98</v>
      </c>
      <c r="G531" s="6">
        <v>6</v>
      </c>
      <c r="H531" s="6">
        <v>36</v>
      </c>
      <c r="I531" s="6">
        <v>6</v>
      </c>
      <c r="J531" s="6">
        <v>36</v>
      </c>
      <c r="K531" s="6">
        <v>6</v>
      </c>
      <c r="L531" s="6">
        <v>36</v>
      </c>
      <c r="M531" s="6" t="s">
        <v>114</v>
      </c>
      <c r="N531" s="6" t="s">
        <v>21</v>
      </c>
      <c r="O531" s="6">
        <v>0</v>
      </c>
    </row>
    <row r="532" spans="1:15" x14ac:dyDescent="0.25">
      <c r="A532" s="6" t="s">
        <v>0</v>
      </c>
      <c r="B532" s="6" t="s">
        <v>4</v>
      </c>
      <c r="C532" s="6" t="s">
        <v>104</v>
      </c>
      <c r="D532" s="6" t="s">
        <v>105</v>
      </c>
      <c r="E532" s="6" t="s">
        <v>97</v>
      </c>
      <c r="F532" s="6" t="s">
        <v>98</v>
      </c>
      <c r="G532" s="6">
        <v>32</v>
      </c>
      <c r="H532" s="6">
        <v>146</v>
      </c>
      <c r="I532" s="6">
        <v>28</v>
      </c>
      <c r="J532" s="6">
        <v>131</v>
      </c>
      <c r="K532" s="6">
        <v>32</v>
      </c>
      <c r="L532" s="6">
        <v>148</v>
      </c>
      <c r="M532" s="6" t="s">
        <v>114</v>
      </c>
      <c r="N532" s="6" t="s">
        <v>21</v>
      </c>
      <c r="O532" s="6">
        <v>1</v>
      </c>
    </row>
    <row r="533" spans="1:15" x14ac:dyDescent="0.25">
      <c r="A533" s="6" t="s">
        <v>0</v>
      </c>
      <c r="B533" s="6" t="s">
        <v>5</v>
      </c>
      <c r="C533" s="6" t="s">
        <v>701</v>
      </c>
      <c r="D533" s="6" t="s">
        <v>702</v>
      </c>
      <c r="E533" s="6" t="s">
        <v>209</v>
      </c>
      <c r="F533" s="6" t="s">
        <v>125</v>
      </c>
      <c r="G533" s="6">
        <v>155</v>
      </c>
      <c r="H533" s="6">
        <v>664</v>
      </c>
      <c r="I533" s="6">
        <v>156</v>
      </c>
      <c r="J533" s="6">
        <v>641</v>
      </c>
      <c r="K533" s="6">
        <v>273</v>
      </c>
      <c r="L533" s="6">
        <v>0</v>
      </c>
      <c r="M533" s="6" t="s">
        <v>114</v>
      </c>
      <c r="N533" s="6" t="s">
        <v>21</v>
      </c>
      <c r="O533" s="6">
        <v>0</v>
      </c>
    </row>
    <row r="534" spans="1:15" x14ac:dyDescent="0.25">
      <c r="A534" s="6" t="s">
        <v>0</v>
      </c>
      <c r="B534" s="6" t="s">
        <v>8</v>
      </c>
      <c r="C534" s="6" t="s">
        <v>121</v>
      </c>
      <c r="D534" s="6" t="s">
        <v>122</v>
      </c>
      <c r="E534" s="6" t="s">
        <v>97</v>
      </c>
      <c r="F534" s="6" t="s">
        <v>98</v>
      </c>
      <c r="G534" s="6">
        <v>413</v>
      </c>
      <c r="H534" s="6">
        <v>1835</v>
      </c>
      <c r="I534" s="6">
        <v>407</v>
      </c>
      <c r="J534" s="6">
        <v>1858</v>
      </c>
      <c r="K534" s="6">
        <v>407</v>
      </c>
      <c r="L534" s="6">
        <v>1858</v>
      </c>
      <c r="M534" s="6" t="s">
        <v>114</v>
      </c>
      <c r="N534" s="6" t="s">
        <v>23</v>
      </c>
      <c r="O534" s="6">
        <v>47</v>
      </c>
    </row>
    <row r="535" spans="1:15" x14ac:dyDescent="0.25">
      <c r="A535" s="6" t="s">
        <v>0</v>
      </c>
      <c r="B535" s="6" t="s">
        <v>4</v>
      </c>
      <c r="C535" s="6" t="s">
        <v>263</v>
      </c>
      <c r="D535" s="6" t="s">
        <v>264</v>
      </c>
      <c r="E535" s="6" t="s">
        <v>97</v>
      </c>
      <c r="F535" s="6" t="s">
        <v>125</v>
      </c>
      <c r="G535" s="6">
        <v>22</v>
      </c>
      <c r="H535" s="6">
        <v>101</v>
      </c>
      <c r="I535" s="6">
        <v>18</v>
      </c>
      <c r="J535" s="6">
        <v>91</v>
      </c>
      <c r="K535" s="6">
        <v>22</v>
      </c>
      <c r="L535" s="6">
        <v>103</v>
      </c>
      <c r="M535" s="6" t="s">
        <v>114</v>
      </c>
      <c r="N535" s="6" t="s">
        <v>22</v>
      </c>
      <c r="O535" s="6">
        <v>1</v>
      </c>
    </row>
    <row r="536" spans="1:15" x14ac:dyDescent="0.25">
      <c r="A536" s="6" t="s">
        <v>0</v>
      </c>
      <c r="B536" s="6" t="s">
        <v>5</v>
      </c>
      <c r="C536" s="6" t="s">
        <v>271</v>
      </c>
      <c r="D536" s="6" t="s">
        <v>272</v>
      </c>
      <c r="E536" s="6" t="s">
        <v>97</v>
      </c>
      <c r="F536" s="6" t="s">
        <v>125</v>
      </c>
      <c r="G536" s="6">
        <v>18</v>
      </c>
      <c r="H536" s="6">
        <v>82</v>
      </c>
      <c r="I536" s="6">
        <v>18</v>
      </c>
      <c r="J536" s="6">
        <v>82</v>
      </c>
      <c r="K536" s="6">
        <v>18</v>
      </c>
      <c r="L536" s="6">
        <v>80</v>
      </c>
      <c r="M536" s="6" t="s">
        <v>114</v>
      </c>
      <c r="N536" s="6" t="s">
        <v>21</v>
      </c>
      <c r="O536" s="6">
        <v>0</v>
      </c>
    </row>
    <row r="537" spans="1:15" x14ac:dyDescent="0.25">
      <c r="A537" s="6" t="s">
        <v>0</v>
      </c>
      <c r="B537" s="6" t="s">
        <v>4</v>
      </c>
      <c r="C537" s="6" t="s">
        <v>263</v>
      </c>
      <c r="D537" s="6" t="s">
        <v>264</v>
      </c>
      <c r="E537" s="6" t="s">
        <v>97</v>
      </c>
      <c r="F537" s="6" t="s">
        <v>125</v>
      </c>
      <c r="G537" s="6">
        <v>22</v>
      </c>
      <c r="H537" s="6">
        <v>101</v>
      </c>
      <c r="I537" s="6">
        <v>18</v>
      </c>
      <c r="J537" s="6">
        <v>91</v>
      </c>
      <c r="K537" s="6">
        <v>22</v>
      </c>
      <c r="L537" s="6">
        <v>103</v>
      </c>
      <c r="M537" s="6" t="s">
        <v>114</v>
      </c>
      <c r="N537" s="6" t="s">
        <v>21</v>
      </c>
      <c r="O537" s="6">
        <v>1</v>
      </c>
    </row>
    <row r="538" spans="1:15" x14ac:dyDescent="0.25">
      <c r="A538" s="6" t="s">
        <v>0</v>
      </c>
      <c r="B538" s="6" t="s">
        <v>7</v>
      </c>
      <c r="C538" s="6" t="s">
        <v>177</v>
      </c>
      <c r="D538" s="6" t="s">
        <v>178</v>
      </c>
      <c r="E538" s="6" t="s">
        <v>97</v>
      </c>
      <c r="F538" s="6" t="s">
        <v>125</v>
      </c>
      <c r="G538" s="6">
        <v>23</v>
      </c>
      <c r="H538" s="6">
        <v>124</v>
      </c>
      <c r="I538" s="6">
        <v>20</v>
      </c>
      <c r="J538" s="6">
        <v>110</v>
      </c>
      <c r="K538" s="6">
        <v>20</v>
      </c>
      <c r="L538" s="6">
        <v>110</v>
      </c>
      <c r="M538" s="6" t="s">
        <v>114</v>
      </c>
      <c r="N538" s="6" t="s">
        <v>23</v>
      </c>
      <c r="O538" s="6">
        <v>3</v>
      </c>
    </row>
    <row r="539" spans="1:15" x14ac:dyDescent="0.25">
      <c r="A539" s="6" t="s">
        <v>0</v>
      </c>
      <c r="B539" s="6" t="s">
        <v>13</v>
      </c>
      <c r="C539" s="6" t="s">
        <v>725</v>
      </c>
      <c r="D539" s="6" t="s">
        <v>726</v>
      </c>
      <c r="E539" s="6" t="s">
        <v>97</v>
      </c>
      <c r="F539" s="6" t="s">
        <v>125</v>
      </c>
      <c r="G539" s="6">
        <v>57</v>
      </c>
      <c r="H539" s="6">
        <v>284</v>
      </c>
      <c r="I539" s="6">
        <v>54</v>
      </c>
      <c r="J539" s="6">
        <v>262</v>
      </c>
      <c r="K539" s="6">
        <v>54</v>
      </c>
      <c r="L539" s="6">
        <v>262</v>
      </c>
      <c r="M539" s="6" t="s">
        <v>114</v>
      </c>
      <c r="N539" s="6" t="s">
        <v>21</v>
      </c>
      <c r="O539" s="6">
        <v>2</v>
      </c>
    </row>
    <row r="540" spans="1:15" x14ac:dyDescent="0.25">
      <c r="A540" s="6" t="s">
        <v>0</v>
      </c>
      <c r="B540" s="6" t="s">
        <v>8</v>
      </c>
      <c r="C540" s="6" t="s">
        <v>141</v>
      </c>
      <c r="D540" s="6" t="s">
        <v>142</v>
      </c>
      <c r="E540" s="6" t="s">
        <v>97</v>
      </c>
      <c r="F540" s="6" t="s">
        <v>98</v>
      </c>
      <c r="G540" s="6">
        <v>186</v>
      </c>
      <c r="H540" s="6">
        <v>1002</v>
      </c>
      <c r="I540" s="6">
        <v>183</v>
      </c>
      <c r="J540" s="6">
        <v>971</v>
      </c>
      <c r="K540" s="6">
        <v>188</v>
      </c>
      <c r="L540" s="6">
        <v>1003</v>
      </c>
      <c r="M540" s="6" t="s">
        <v>114</v>
      </c>
      <c r="N540" s="6" t="s">
        <v>22</v>
      </c>
      <c r="O540" s="6">
        <v>10</v>
      </c>
    </row>
    <row r="541" spans="1:15" x14ac:dyDescent="0.25">
      <c r="A541" s="6" t="s">
        <v>0</v>
      </c>
      <c r="B541" s="6" t="s">
        <v>8</v>
      </c>
      <c r="C541" s="6" t="s">
        <v>750</v>
      </c>
      <c r="D541" s="6" t="s">
        <v>751</v>
      </c>
      <c r="E541" s="6" t="s">
        <v>97</v>
      </c>
      <c r="F541" s="6" t="s">
        <v>98</v>
      </c>
      <c r="G541" s="6">
        <v>3</v>
      </c>
      <c r="H541" s="6">
        <v>13</v>
      </c>
      <c r="I541" s="6">
        <v>3</v>
      </c>
      <c r="J541" s="6">
        <v>13</v>
      </c>
      <c r="K541" s="6">
        <v>3</v>
      </c>
      <c r="L541" s="6">
        <v>13</v>
      </c>
      <c r="M541" s="6" t="s">
        <v>114</v>
      </c>
      <c r="N541" s="6" t="s">
        <v>22</v>
      </c>
      <c r="O541" s="6">
        <v>0</v>
      </c>
    </row>
    <row r="542" spans="1:15" x14ac:dyDescent="0.25">
      <c r="A542" s="6" t="s">
        <v>0</v>
      </c>
      <c r="B542" s="6" t="s">
        <v>5</v>
      </c>
      <c r="C542" s="6" t="s">
        <v>840</v>
      </c>
      <c r="D542" s="6" t="s">
        <v>841</v>
      </c>
      <c r="E542" s="6" t="s">
        <v>209</v>
      </c>
      <c r="F542" s="6" t="s">
        <v>125</v>
      </c>
      <c r="G542" s="6">
        <v>640</v>
      </c>
      <c r="H542" s="6">
        <v>2600</v>
      </c>
      <c r="I542" s="6">
        <v>623</v>
      </c>
      <c r="J542" s="6">
        <v>2635</v>
      </c>
      <c r="K542" s="6">
        <v>623</v>
      </c>
      <c r="L542" s="6">
        <v>2635</v>
      </c>
      <c r="M542" s="6" t="s">
        <v>114</v>
      </c>
      <c r="N542" s="6" t="s">
        <v>21</v>
      </c>
      <c r="O542" s="6">
        <v>28</v>
      </c>
    </row>
    <row r="543" spans="1:15" x14ac:dyDescent="0.25">
      <c r="A543" s="6" t="s">
        <v>0</v>
      </c>
      <c r="B543" s="6" t="s">
        <v>5</v>
      </c>
      <c r="C543" s="6" t="s">
        <v>169</v>
      </c>
      <c r="D543" s="6" t="s">
        <v>170</v>
      </c>
      <c r="E543" s="6" t="s">
        <v>97</v>
      </c>
      <c r="F543" s="6" t="s">
        <v>98</v>
      </c>
      <c r="G543" s="6">
        <v>65</v>
      </c>
      <c r="H543" s="6">
        <v>315</v>
      </c>
      <c r="I543" s="6">
        <v>31</v>
      </c>
      <c r="J543" s="6">
        <v>171</v>
      </c>
      <c r="K543" s="6">
        <v>65</v>
      </c>
      <c r="L543" s="6">
        <v>323</v>
      </c>
      <c r="M543" s="6" t="s">
        <v>114</v>
      </c>
      <c r="N543" s="6" t="s">
        <v>23</v>
      </c>
      <c r="O543" s="6">
        <v>0</v>
      </c>
    </row>
    <row r="544" spans="1:15" x14ac:dyDescent="0.25">
      <c r="A544" s="6" t="s">
        <v>0</v>
      </c>
      <c r="B544" s="6" t="s">
        <v>4</v>
      </c>
      <c r="C544" s="6" t="s">
        <v>253</v>
      </c>
      <c r="D544" s="6" t="s">
        <v>254</v>
      </c>
      <c r="E544" s="6" t="s">
        <v>97</v>
      </c>
      <c r="F544" s="6" t="s">
        <v>98</v>
      </c>
      <c r="G544" s="6">
        <v>6</v>
      </c>
      <c r="H544" s="6">
        <v>36</v>
      </c>
      <c r="I544" s="6">
        <v>6</v>
      </c>
      <c r="J544" s="6">
        <v>36</v>
      </c>
      <c r="K544" s="6">
        <v>6</v>
      </c>
      <c r="L544" s="6">
        <v>36</v>
      </c>
      <c r="M544" s="6" t="s">
        <v>114</v>
      </c>
      <c r="N544" s="6" t="s">
        <v>22</v>
      </c>
      <c r="O544" s="6">
        <v>0</v>
      </c>
    </row>
    <row r="545" spans="1:15" x14ac:dyDescent="0.25">
      <c r="A545" s="6" t="s">
        <v>0</v>
      </c>
      <c r="B545" s="6" t="s">
        <v>8</v>
      </c>
      <c r="C545" s="6" t="s">
        <v>128</v>
      </c>
      <c r="D545" s="6" t="s">
        <v>129</v>
      </c>
      <c r="E545" s="6" t="s">
        <v>97</v>
      </c>
      <c r="F545" s="6" t="s">
        <v>125</v>
      </c>
      <c r="G545" s="6">
        <v>46</v>
      </c>
      <c r="H545" s="6">
        <v>272</v>
      </c>
      <c r="I545" s="6">
        <v>45</v>
      </c>
      <c r="J545" s="6">
        <v>257</v>
      </c>
      <c r="K545" s="6">
        <v>45</v>
      </c>
      <c r="L545" s="6">
        <v>269</v>
      </c>
      <c r="M545" s="6" t="s">
        <v>114</v>
      </c>
      <c r="N545" s="6" t="s">
        <v>21</v>
      </c>
      <c r="O545" s="6">
        <v>0</v>
      </c>
    </row>
    <row r="546" spans="1:15" x14ac:dyDescent="0.25">
      <c r="A546" s="6" t="s">
        <v>0</v>
      </c>
      <c r="B546" s="6" t="s">
        <v>5</v>
      </c>
      <c r="C546" s="6" t="s">
        <v>183</v>
      </c>
      <c r="D546" s="6" t="s">
        <v>184</v>
      </c>
      <c r="E546" s="6" t="s">
        <v>97</v>
      </c>
      <c r="F546" s="6" t="s">
        <v>125</v>
      </c>
      <c r="G546" s="6">
        <v>45</v>
      </c>
      <c r="H546" s="6">
        <v>193</v>
      </c>
      <c r="I546" s="6">
        <v>48</v>
      </c>
      <c r="J546" s="6">
        <v>196</v>
      </c>
      <c r="K546" s="6">
        <v>48</v>
      </c>
      <c r="L546" s="6">
        <v>196</v>
      </c>
      <c r="M546" s="6" t="s">
        <v>114</v>
      </c>
      <c r="N546" s="6" t="s">
        <v>22</v>
      </c>
      <c r="O546" s="6">
        <v>2</v>
      </c>
    </row>
    <row r="547" spans="1:15" x14ac:dyDescent="0.25">
      <c r="A547" s="6" t="s">
        <v>0</v>
      </c>
      <c r="B547" s="6" t="s">
        <v>4</v>
      </c>
      <c r="C547" s="6" t="s">
        <v>263</v>
      </c>
      <c r="D547" s="6" t="s">
        <v>264</v>
      </c>
      <c r="E547" s="6" t="s">
        <v>97</v>
      </c>
      <c r="F547" s="6" t="s">
        <v>125</v>
      </c>
      <c r="G547" s="6">
        <v>22</v>
      </c>
      <c r="H547" s="6">
        <v>101</v>
      </c>
      <c r="I547" s="6">
        <v>18</v>
      </c>
      <c r="J547" s="6">
        <v>91</v>
      </c>
      <c r="K547" s="6">
        <v>22</v>
      </c>
      <c r="L547" s="6">
        <v>103</v>
      </c>
      <c r="M547" s="6" t="s">
        <v>114</v>
      </c>
      <c r="N547" s="6" t="s">
        <v>23</v>
      </c>
      <c r="O547" s="6">
        <v>2</v>
      </c>
    </row>
    <row r="548" spans="1:15" x14ac:dyDescent="0.25">
      <c r="A548" s="6" t="s">
        <v>0</v>
      </c>
      <c r="B548" s="6" t="s">
        <v>4</v>
      </c>
      <c r="C548" s="6" t="s">
        <v>104</v>
      </c>
      <c r="D548" s="6" t="s">
        <v>105</v>
      </c>
      <c r="E548" s="6" t="s">
        <v>97</v>
      </c>
      <c r="F548" s="6" t="s">
        <v>98</v>
      </c>
      <c r="G548" s="6">
        <v>32</v>
      </c>
      <c r="H548" s="6">
        <v>146</v>
      </c>
      <c r="I548" s="6">
        <v>28</v>
      </c>
      <c r="J548" s="6">
        <v>131</v>
      </c>
      <c r="K548" s="6">
        <v>32</v>
      </c>
      <c r="L548" s="6">
        <v>148</v>
      </c>
      <c r="M548" s="6" t="s">
        <v>114</v>
      </c>
      <c r="N548" s="6" t="s">
        <v>22</v>
      </c>
      <c r="O548" s="6">
        <v>0</v>
      </c>
    </row>
    <row r="549" spans="1:15" x14ac:dyDescent="0.25">
      <c r="A549" s="6" t="s">
        <v>0</v>
      </c>
      <c r="B549" s="6" t="s">
        <v>5</v>
      </c>
      <c r="C549" s="6" t="s">
        <v>840</v>
      </c>
      <c r="D549" s="6" t="s">
        <v>841</v>
      </c>
      <c r="E549" s="6" t="s">
        <v>209</v>
      </c>
      <c r="F549" s="6" t="s">
        <v>125</v>
      </c>
      <c r="G549" s="6">
        <v>640</v>
      </c>
      <c r="H549" s="6">
        <v>2600</v>
      </c>
      <c r="I549" s="6">
        <v>623</v>
      </c>
      <c r="J549" s="6">
        <v>2635</v>
      </c>
      <c r="K549" s="6">
        <v>623</v>
      </c>
      <c r="L549" s="6">
        <v>2635</v>
      </c>
      <c r="M549" s="6" t="s">
        <v>114</v>
      </c>
      <c r="N549" s="6" t="s">
        <v>22</v>
      </c>
      <c r="O549" s="6">
        <v>31</v>
      </c>
    </row>
    <row r="550" spans="1:15" x14ac:dyDescent="0.25">
      <c r="A550" s="6" t="s">
        <v>0</v>
      </c>
      <c r="B550" s="6" t="s">
        <v>8</v>
      </c>
      <c r="C550" s="6" t="s">
        <v>141</v>
      </c>
      <c r="D550" s="6" t="s">
        <v>142</v>
      </c>
      <c r="E550" s="6" t="s">
        <v>97</v>
      </c>
      <c r="F550" s="6" t="s">
        <v>98</v>
      </c>
      <c r="G550" s="6">
        <v>186</v>
      </c>
      <c r="H550" s="6">
        <v>1002</v>
      </c>
      <c r="I550" s="6">
        <v>183</v>
      </c>
      <c r="J550" s="6">
        <v>971</v>
      </c>
      <c r="K550" s="6">
        <v>188</v>
      </c>
      <c r="L550" s="6">
        <v>1003</v>
      </c>
      <c r="M550" s="6" t="s">
        <v>114</v>
      </c>
      <c r="N550" s="6" t="s">
        <v>23</v>
      </c>
      <c r="O550" s="6">
        <v>13</v>
      </c>
    </row>
    <row r="551" spans="1:15" x14ac:dyDescent="0.25">
      <c r="A551" s="6" t="s">
        <v>0</v>
      </c>
      <c r="B551" s="6" t="s">
        <v>5</v>
      </c>
      <c r="C551" s="6" t="s">
        <v>183</v>
      </c>
      <c r="D551" s="6" t="s">
        <v>184</v>
      </c>
      <c r="E551" s="6" t="s">
        <v>97</v>
      </c>
      <c r="F551" s="6" t="s">
        <v>125</v>
      </c>
      <c r="G551" s="6">
        <v>45</v>
      </c>
      <c r="H551" s="6">
        <v>193</v>
      </c>
      <c r="I551" s="6">
        <v>48</v>
      </c>
      <c r="J551" s="6">
        <v>196</v>
      </c>
      <c r="K551" s="6">
        <v>48</v>
      </c>
      <c r="L551" s="6">
        <v>196</v>
      </c>
      <c r="M551" s="6" t="s">
        <v>114</v>
      </c>
      <c r="N551" s="6" t="s">
        <v>23</v>
      </c>
      <c r="O551" s="6">
        <v>3</v>
      </c>
    </row>
    <row r="552" spans="1:15" x14ac:dyDescent="0.25">
      <c r="A552" s="6" t="s">
        <v>0</v>
      </c>
      <c r="B552" s="6" t="s">
        <v>4</v>
      </c>
      <c r="C552" s="6" t="s">
        <v>692</v>
      </c>
      <c r="D552" s="6" t="s">
        <v>693</v>
      </c>
      <c r="E552" s="6" t="s">
        <v>97</v>
      </c>
      <c r="F552" s="6" t="s">
        <v>125</v>
      </c>
      <c r="G552" s="6">
        <v>69</v>
      </c>
      <c r="H552" s="6">
        <v>325</v>
      </c>
      <c r="I552" s="6">
        <v>65</v>
      </c>
      <c r="J552" s="6">
        <v>325</v>
      </c>
      <c r="K552" s="6">
        <v>71</v>
      </c>
      <c r="L552" s="6">
        <v>322</v>
      </c>
      <c r="M552" s="6" t="s">
        <v>114</v>
      </c>
      <c r="N552" s="6" t="s">
        <v>23</v>
      </c>
      <c r="O552" s="6">
        <v>4</v>
      </c>
    </row>
    <row r="553" spans="1:15" x14ac:dyDescent="0.25">
      <c r="A553" s="6" t="s">
        <v>0</v>
      </c>
      <c r="B553" s="6" t="s">
        <v>13</v>
      </c>
      <c r="C553" s="6" t="s">
        <v>237</v>
      </c>
      <c r="D553" s="6" t="s">
        <v>238</v>
      </c>
      <c r="E553" s="6" t="s">
        <v>97</v>
      </c>
      <c r="F553" s="6" t="s">
        <v>98</v>
      </c>
      <c r="G553" s="6">
        <v>6</v>
      </c>
      <c r="H553" s="6">
        <v>30</v>
      </c>
      <c r="I553" s="6">
        <v>6</v>
      </c>
      <c r="J553" s="6">
        <v>30</v>
      </c>
      <c r="K553" s="6">
        <v>6</v>
      </c>
      <c r="L553" s="6">
        <v>30</v>
      </c>
      <c r="M553" s="6" t="s">
        <v>114</v>
      </c>
      <c r="N553" s="6" t="s">
        <v>22</v>
      </c>
      <c r="O553" s="6">
        <v>0</v>
      </c>
    </row>
    <row r="554" spans="1:15" x14ac:dyDescent="0.25">
      <c r="A554" s="6" t="s">
        <v>0</v>
      </c>
      <c r="B554" s="6" t="s">
        <v>13</v>
      </c>
      <c r="C554" s="6" t="s">
        <v>193</v>
      </c>
      <c r="D554" s="6" t="s">
        <v>194</v>
      </c>
      <c r="E554" s="6" t="s">
        <v>97</v>
      </c>
      <c r="F554" s="6" t="s">
        <v>125</v>
      </c>
      <c r="G554" s="6">
        <v>21</v>
      </c>
      <c r="H554" s="6">
        <v>93</v>
      </c>
      <c r="I554" s="6">
        <v>20</v>
      </c>
      <c r="J554" s="6">
        <v>78</v>
      </c>
      <c r="K554" s="6">
        <v>20</v>
      </c>
      <c r="L554" s="6">
        <v>80</v>
      </c>
      <c r="M554" s="6" t="s">
        <v>114</v>
      </c>
      <c r="N554" s="6" t="s">
        <v>22</v>
      </c>
      <c r="O554" s="6">
        <v>1</v>
      </c>
    </row>
    <row r="555" spans="1:15" x14ac:dyDescent="0.25">
      <c r="A555" s="6" t="s">
        <v>0</v>
      </c>
      <c r="B555" s="6" t="s">
        <v>9</v>
      </c>
      <c r="C555" s="6" t="s">
        <v>1077</v>
      </c>
      <c r="D555" s="6" t="s">
        <v>223</v>
      </c>
      <c r="E555" s="6" t="s">
        <v>97</v>
      </c>
      <c r="F555" s="6" t="s">
        <v>125</v>
      </c>
      <c r="G555" s="6">
        <v>486</v>
      </c>
      <c r="H555" s="6">
        <v>2371</v>
      </c>
      <c r="I555" s="6">
        <v>488</v>
      </c>
      <c r="J555" s="6">
        <v>2325</v>
      </c>
      <c r="K555" s="6">
        <v>488</v>
      </c>
      <c r="L555" s="6">
        <v>2325</v>
      </c>
      <c r="M555" s="6" t="s">
        <v>114</v>
      </c>
      <c r="N555" s="6" t="s">
        <v>22</v>
      </c>
      <c r="O555" s="6">
        <v>6</v>
      </c>
    </row>
    <row r="556" spans="1:15" x14ac:dyDescent="0.25">
      <c r="A556" s="6" t="s">
        <v>0</v>
      </c>
      <c r="B556" s="6" t="s">
        <v>4</v>
      </c>
      <c r="C556" s="6" t="s">
        <v>832</v>
      </c>
      <c r="D556" s="6" t="s">
        <v>833</v>
      </c>
      <c r="E556" s="6" t="s">
        <v>97</v>
      </c>
      <c r="F556" s="6" t="s">
        <v>98</v>
      </c>
      <c r="G556" s="6">
        <v>68</v>
      </c>
      <c r="H556" s="6">
        <v>340</v>
      </c>
      <c r="I556" s="6">
        <v>61</v>
      </c>
      <c r="J556" s="6">
        <v>315</v>
      </c>
      <c r="K556" s="6">
        <v>68</v>
      </c>
      <c r="L556" s="6">
        <v>340</v>
      </c>
      <c r="M556" s="6" t="s">
        <v>114</v>
      </c>
      <c r="N556" s="6" t="s">
        <v>23</v>
      </c>
      <c r="O556" s="6">
        <v>9</v>
      </c>
    </row>
    <row r="557" spans="1:15" x14ac:dyDescent="0.25">
      <c r="A557" s="6" t="s">
        <v>0</v>
      </c>
      <c r="B557" s="6" t="s">
        <v>8</v>
      </c>
      <c r="C557" s="6" t="s">
        <v>126</v>
      </c>
      <c r="D557" s="6" t="s">
        <v>127</v>
      </c>
      <c r="E557" s="6" t="s">
        <v>97</v>
      </c>
      <c r="F557" s="6" t="s">
        <v>132</v>
      </c>
      <c r="G557" s="6">
        <v>50</v>
      </c>
      <c r="H557" s="6">
        <v>295</v>
      </c>
      <c r="I557" s="6">
        <v>50</v>
      </c>
      <c r="J557" s="6">
        <v>293</v>
      </c>
      <c r="K557" s="6">
        <v>50</v>
      </c>
      <c r="L557" s="6">
        <v>293</v>
      </c>
      <c r="M557" s="6" t="s">
        <v>114</v>
      </c>
      <c r="N557" s="6" t="s">
        <v>21</v>
      </c>
      <c r="O557" s="6">
        <v>2</v>
      </c>
    </row>
    <row r="558" spans="1:15" x14ac:dyDescent="0.25">
      <c r="A558" s="6" t="s">
        <v>0</v>
      </c>
      <c r="B558" s="6" t="s">
        <v>7</v>
      </c>
      <c r="C558" s="6" t="s">
        <v>177</v>
      </c>
      <c r="D558" s="6" t="s">
        <v>178</v>
      </c>
      <c r="E558" s="6" t="s">
        <v>97</v>
      </c>
      <c r="F558" s="6" t="s">
        <v>125</v>
      </c>
      <c r="G558" s="6">
        <v>23</v>
      </c>
      <c r="H558" s="6">
        <v>124</v>
      </c>
      <c r="I558" s="6">
        <v>20</v>
      </c>
      <c r="J558" s="6">
        <v>110</v>
      </c>
      <c r="K558" s="6">
        <v>20</v>
      </c>
      <c r="L558" s="6">
        <v>110</v>
      </c>
      <c r="M558" s="6" t="s">
        <v>114</v>
      </c>
      <c r="N558" s="6" t="s">
        <v>22</v>
      </c>
      <c r="O558" s="6">
        <v>2</v>
      </c>
    </row>
    <row r="559" spans="1:15" x14ac:dyDescent="0.25">
      <c r="A559" s="6" t="s">
        <v>0</v>
      </c>
      <c r="B559" s="6" t="s">
        <v>4</v>
      </c>
      <c r="C559" s="6" t="s">
        <v>832</v>
      </c>
      <c r="D559" s="6" t="s">
        <v>833</v>
      </c>
      <c r="E559" s="6" t="s">
        <v>97</v>
      </c>
      <c r="F559" s="6" t="s">
        <v>98</v>
      </c>
      <c r="G559" s="6">
        <v>68</v>
      </c>
      <c r="H559" s="6">
        <v>340</v>
      </c>
      <c r="I559" s="6">
        <v>61</v>
      </c>
      <c r="J559" s="6">
        <v>315</v>
      </c>
      <c r="K559" s="6">
        <v>68</v>
      </c>
      <c r="L559" s="6">
        <v>340</v>
      </c>
      <c r="M559" s="6" t="s">
        <v>114</v>
      </c>
      <c r="N559" s="6" t="s">
        <v>22</v>
      </c>
      <c r="O559" s="6">
        <v>3</v>
      </c>
    </row>
    <row r="560" spans="1:15" x14ac:dyDescent="0.25">
      <c r="A560" s="6" t="s">
        <v>0</v>
      </c>
      <c r="B560" s="6" t="s">
        <v>5</v>
      </c>
      <c r="C560" s="6" t="s">
        <v>261</v>
      </c>
      <c r="D560" s="6" t="s">
        <v>262</v>
      </c>
      <c r="E560" s="6" t="s">
        <v>97</v>
      </c>
      <c r="F560" s="6" t="s">
        <v>98</v>
      </c>
      <c r="G560" s="6">
        <v>42</v>
      </c>
      <c r="H560" s="6">
        <v>175</v>
      </c>
      <c r="I560" s="6">
        <v>27</v>
      </c>
      <c r="J560" s="6">
        <v>131</v>
      </c>
      <c r="K560" s="6">
        <v>42</v>
      </c>
      <c r="L560" s="6">
        <v>175</v>
      </c>
      <c r="M560" s="6" t="s">
        <v>114</v>
      </c>
      <c r="N560" s="6" t="s">
        <v>22</v>
      </c>
      <c r="O560" s="6">
        <v>0</v>
      </c>
    </row>
    <row r="561" spans="1:15" x14ac:dyDescent="0.25">
      <c r="A561" s="6" t="s">
        <v>0</v>
      </c>
      <c r="B561" s="6" t="s">
        <v>5</v>
      </c>
      <c r="C561" s="6" t="s">
        <v>261</v>
      </c>
      <c r="D561" s="6" t="s">
        <v>262</v>
      </c>
      <c r="E561" s="6" t="s">
        <v>97</v>
      </c>
      <c r="F561" s="6" t="s">
        <v>98</v>
      </c>
      <c r="G561" s="6">
        <v>42</v>
      </c>
      <c r="H561" s="6">
        <v>175</v>
      </c>
      <c r="I561" s="6">
        <v>27</v>
      </c>
      <c r="J561" s="6">
        <v>131</v>
      </c>
      <c r="K561" s="6">
        <v>42</v>
      </c>
      <c r="L561" s="6">
        <v>175</v>
      </c>
      <c r="M561" s="6" t="s">
        <v>114</v>
      </c>
      <c r="N561" s="6" t="s">
        <v>23</v>
      </c>
      <c r="O561" s="6">
        <v>0</v>
      </c>
    </row>
    <row r="562" spans="1:15" x14ac:dyDescent="0.25">
      <c r="A562" s="6" t="s">
        <v>0</v>
      </c>
      <c r="B562" s="6" t="s">
        <v>4</v>
      </c>
      <c r="C562" s="6" t="s">
        <v>692</v>
      </c>
      <c r="D562" s="6" t="s">
        <v>693</v>
      </c>
      <c r="E562" s="6" t="s">
        <v>97</v>
      </c>
      <c r="F562" s="6" t="s">
        <v>125</v>
      </c>
      <c r="G562" s="6">
        <v>69</v>
      </c>
      <c r="H562" s="6">
        <v>325</v>
      </c>
      <c r="I562" s="6">
        <v>65</v>
      </c>
      <c r="J562" s="6">
        <v>325</v>
      </c>
      <c r="K562" s="6">
        <v>71</v>
      </c>
      <c r="L562" s="6">
        <v>322</v>
      </c>
      <c r="M562" s="6" t="s">
        <v>114</v>
      </c>
      <c r="N562" s="6" t="s">
        <v>21</v>
      </c>
      <c r="O562" s="6">
        <v>3</v>
      </c>
    </row>
    <row r="563" spans="1:15" x14ac:dyDescent="0.25">
      <c r="A563" s="6" t="s">
        <v>0</v>
      </c>
      <c r="B563" s="6" t="s">
        <v>8</v>
      </c>
      <c r="C563" s="6" t="s">
        <v>121</v>
      </c>
      <c r="D563" s="6" t="s">
        <v>122</v>
      </c>
      <c r="E563" s="6" t="s">
        <v>97</v>
      </c>
      <c r="F563" s="6" t="s">
        <v>98</v>
      </c>
      <c r="G563" s="6">
        <v>413</v>
      </c>
      <c r="H563" s="6">
        <v>1835</v>
      </c>
      <c r="I563" s="6">
        <v>407</v>
      </c>
      <c r="J563" s="6">
        <v>1858</v>
      </c>
      <c r="K563" s="6">
        <v>407</v>
      </c>
      <c r="L563" s="6">
        <v>1858</v>
      </c>
      <c r="M563" s="6" t="s">
        <v>114</v>
      </c>
      <c r="N563" s="6" t="s">
        <v>22</v>
      </c>
      <c r="O563" s="6">
        <v>20</v>
      </c>
    </row>
    <row r="564" spans="1:15" x14ac:dyDescent="0.25">
      <c r="A564" s="6" t="s">
        <v>0</v>
      </c>
      <c r="B564" s="6" t="s">
        <v>13</v>
      </c>
      <c r="C564" s="6" t="s">
        <v>725</v>
      </c>
      <c r="D564" s="6" t="s">
        <v>726</v>
      </c>
      <c r="E564" s="6" t="s">
        <v>97</v>
      </c>
      <c r="F564" s="6" t="s">
        <v>125</v>
      </c>
      <c r="G564" s="6">
        <v>57</v>
      </c>
      <c r="H564" s="6">
        <v>284</v>
      </c>
      <c r="I564" s="6">
        <v>54</v>
      </c>
      <c r="J564" s="6">
        <v>262</v>
      </c>
      <c r="K564" s="6">
        <v>54</v>
      </c>
      <c r="L564" s="6">
        <v>262</v>
      </c>
      <c r="M564" s="6" t="s">
        <v>114</v>
      </c>
      <c r="N564" s="6" t="s">
        <v>23</v>
      </c>
      <c r="O564" s="6">
        <v>5</v>
      </c>
    </row>
    <row r="565" spans="1:15" x14ac:dyDescent="0.25">
      <c r="A565" s="6" t="s">
        <v>0</v>
      </c>
      <c r="B565" s="6" t="s">
        <v>5</v>
      </c>
      <c r="C565" s="6" t="s">
        <v>261</v>
      </c>
      <c r="D565" s="6" t="s">
        <v>262</v>
      </c>
      <c r="E565" s="6" t="s">
        <v>97</v>
      </c>
      <c r="F565" s="6" t="s">
        <v>98</v>
      </c>
      <c r="G565" s="6">
        <v>42</v>
      </c>
      <c r="H565" s="6">
        <v>175</v>
      </c>
      <c r="I565" s="6">
        <v>27</v>
      </c>
      <c r="J565" s="6">
        <v>131</v>
      </c>
      <c r="K565" s="6">
        <v>42</v>
      </c>
      <c r="L565" s="6">
        <v>175</v>
      </c>
      <c r="M565" s="6" t="s">
        <v>114</v>
      </c>
      <c r="N565" s="6" t="s">
        <v>21</v>
      </c>
      <c r="O565" s="6">
        <v>0</v>
      </c>
    </row>
    <row r="566" spans="1:15" x14ac:dyDescent="0.25">
      <c r="A566" s="6" t="s">
        <v>0</v>
      </c>
      <c r="B566" s="6" t="s">
        <v>4</v>
      </c>
      <c r="C566" s="6" t="s">
        <v>692</v>
      </c>
      <c r="D566" s="6" t="s">
        <v>693</v>
      </c>
      <c r="E566" s="6" t="s">
        <v>97</v>
      </c>
      <c r="F566" s="6" t="s">
        <v>125</v>
      </c>
      <c r="G566" s="6">
        <v>69</v>
      </c>
      <c r="H566" s="6">
        <v>325</v>
      </c>
      <c r="I566" s="6">
        <v>65</v>
      </c>
      <c r="J566" s="6">
        <v>325</v>
      </c>
      <c r="K566" s="6">
        <v>71</v>
      </c>
      <c r="L566" s="6">
        <v>322</v>
      </c>
      <c r="M566" s="6" t="s">
        <v>114</v>
      </c>
      <c r="N566" s="6" t="s">
        <v>22</v>
      </c>
      <c r="O566" s="6">
        <v>1</v>
      </c>
    </row>
    <row r="567" spans="1:15" x14ac:dyDescent="0.25">
      <c r="A567" s="6" t="s">
        <v>0</v>
      </c>
      <c r="B567" s="6" t="s">
        <v>8</v>
      </c>
      <c r="C567" s="6" t="s">
        <v>126</v>
      </c>
      <c r="D567" s="6" t="s">
        <v>127</v>
      </c>
      <c r="E567" s="6" t="s">
        <v>97</v>
      </c>
      <c r="F567" s="6" t="s">
        <v>132</v>
      </c>
      <c r="G567" s="6">
        <v>50</v>
      </c>
      <c r="H567" s="6">
        <v>295</v>
      </c>
      <c r="I567" s="6">
        <v>50</v>
      </c>
      <c r="J567" s="6">
        <v>293</v>
      </c>
      <c r="K567" s="6">
        <v>50</v>
      </c>
      <c r="L567" s="6">
        <v>293</v>
      </c>
      <c r="M567" s="6" t="s">
        <v>114</v>
      </c>
      <c r="N567" s="6" t="s">
        <v>22</v>
      </c>
      <c r="O567" s="6">
        <v>1</v>
      </c>
    </row>
    <row r="568" spans="1:15" x14ac:dyDescent="0.25">
      <c r="A568" s="6" t="s">
        <v>0</v>
      </c>
      <c r="B568" s="6" t="s">
        <v>13</v>
      </c>
      <c r="C568" s="6" t="s">
        <v>193</v>
      </c>
      <c r="D568" s="6" t="s">
        <v>194</v>
      </c>
      <c r="E568" s="6" t="s">
        <v>97</v>
      </c>
      <c r="F568" s="6" t="s">
        <v>125</v>
      </c>
      <c r="G568" s="6">
        <v>21</v>
      </c>
      <c r="H568" s="6">
        <v>93</v>
      </c>
      <c r="I568" s="6">
        <v>20</v>
      </c>
      <c r="J568" s="6">
        <v>78</v>
      </c>
      <c r="K568" s="6">
        <v>20</v>
      </c>
      <c r="L568" s="6">
        <v>80</v>
      </c>
      <c r="M568" s="6" t="s">
        <v>114</v>
      </c>
      <c r="N568" s="6" t="s">
        <v>21</v>
      </c>
      <c r="O568" s="6">
        <v>2</v>
      </c>
    </row>
    <row r="569" spans="1:15" x14ac:dyDescent="0.25">
      <c r="A569" s="6" t="s">
        <v>0</v>
      </c>
      <c r="B569" s="6" t="s">
        <v>4</v>
      </c>
      <c r="C569" s="6" t="s">
        <v>253</v>
      </c>
      <c r="D569" s="6" t="s">
        <v>254</v>
      </c>
      <c r="E569" s="6" t="s">
        <v>97</v>
      </c>
      <c r="F569" s="6" t="s">
        <v>98</v>
      </c>
      <c r="G569" s="6">
        <v>6</v>
      </c>
      <c r="H569" s="6">
        <v>36</v>
      </c>
      <c r="I569" s="6">
        <v>6</v>
      </c>
      <c r="J569" s="6">
        <v>36</v>
      </c>
      <c r="K569" s="6">
        <v>6</v>
      </c>
      <c r="L569" s="6">
        <v>36</v>
      </c>
      <c r="M569" s="6" t="s">
        <v>114</v>
      </c>
      <c r="N569" s="6" t="s">
        <v>23</v>
      </c>
      <c r="O569" s="6">
        <v>0</v>
      </c>
    </row>
    <row r="570" spans="1:15" x14ac:dyDescent="0.25">
      <c r="A570" s="6" t="s">
        <v>0</v>
      </c>
      <c r="B570" s="6" t="s">
        <v>8</v>
      </c>
      <c r="C570" s="6" t="s">
        <v>123</v>
      </c>
      <c r="D570" s="6" t="s">
        <v>124</v>
      </c>
      <c r="E570" s="6" t="s">
        <v>97</v>
      </c>
      <c r="F570" s="6" t="s">
        <v>98</v>
      </c>
      <c r="G570" s="6">
        <v>30</v>
      </c>
      <c r="H570" s="6">
        <v>175</v>
      </c>
      <c r="I570" s="6">
        <v>18</v>
      </c>
      <c r="J570" s="6">
        <v>120</v>
      </c>
      <c r="K570" s="6">
        <v>29</v>
      </c>
      <c r="L570" s="6">
        <v>182</v>
      </c>
      <c r="M570" s="6" t="s">
        <v>114</v>
      </c>
      <c r="N570" s="6" t="s">
        <v>22</v>
      </c>
      <c r="O570" s="6">
        <v>0</v>
      </c>
    </row>
    <row r="571" spans="1:15" x14ac:dyDescent="0.25">
      <c r="A571" s="6" t="s">
        <v>0</v>
      </c>
      <c r="B571" s="6" t="s">
        <v>4</v>
      </c>
      <c r="C571" s="6" t="s">
        <v>101</v>
      </c>
      <c r="D571" s="6" t="s">
        <v>102</v>
      </c>
      <c r="E571" s="6" t="s">
        <v>97</v>
      </c>
      <c r="F571" s="6" t="s">
        <v>98</v>
      </c>
      <c r="G571" s="6">
        <v>56</v>
      </c>
      <c r="H571" s="6">
        <v>230</v>
      </c>
      <c r="I571" s="6">
        <v>54</v>
      </c>
      <c r="J571" s="6">
        <v>221</v>
      </c>
      <c r="K571" s="6">
        <v>57</v>
      </c>
      <c r="L571" s="6">
        <v>232</v>
      </c>
      <c r="M571" s="6" t="s">
        <v>114</v>
      </c>
      <c r="N571" s="6" t="s">
        <v>22</v>
      </c>
      <c r="O571" s="6">
        <v>0</v>
      </c>
    </row>
    <row r="572" spans="1:15" x14ac:dyDescent="0.25">
      <c r="A572" s="6" t="s">
        <v>0</v>
      </c>
      <c r="B572" s="6" t="s">
        <v>5</v>
      </c>
      <c r="C572" s="6" t="s">
        <v>273</v>
      </c>
      <c r="D572" s="6" t="s">
        <v>274</v>
      </c>
      <c r="E572" s="6" t="s">
        <v>97</v>
      </c>
      <c r="F572" s="6" t="s">
        <v>98</v>
      </c>
      <c r="G572" s="6">
        <v>85</v>
      </c>
      <c r="H572" s="6">
        <v>367</v>
      </c>
      <c r="I572" s="6">
        <v>80</v>
      </c>
      <c r="J572" s="6">
        <v>337</v>
      </c>
      <c r="K572" s="6">
        <v>85</v>
      </c>
      <c r="L572" s="6">
        <v>367</v>
      </c>
      <c r="M572" s="6" t="s">
        <v>114</v>
      </c>
      <c r="N572" s="6" t="s">
        <v>22</v>
      </c>
      <c r="O572" s="6">
        <v>2</v>
      </c>
    </row>
    <row r="573" spans="1:15" x14ac:dyDescent="0.25">
      <c r="A573" s="6" t="s">
        <v>0</v>
      </c>
      <c r="B573" s="6" t="s">
        <v>7</v>
      </c>
      <c r="C573" s="6" t="s">
        <v>177</v>
      </c>
      <c r="D573" s="6" t="s">
        <v>178</v>
      </c>
      <c r="E573" s="6" t="s">
        <v>97</v>
      </c>
      <c r="F573" s="6" t="s">
        <v>125</v>
      </c>
      <c r="G573" s="6">
        <v>23</v>
      </c>
      <c r="H573" s="6">
        <v>124</v>
      </c>
      <c r="I573" s="6">
        <v>20</v>
      </c>
      <c r="J573" s="6">
        <v>110</v>
      </c>
      <c r="K573" s="6">
        <v>20</v>
      </c>
      <c r="L573" s="6">
        <v>110</v>
      </c>
      <c r="M573" s="6" t="s">
        <v>114</v>
      </c>
      <c r="N573" s="6" t="s">
        <v>21</v>
      </c>
      <c r="O573" s="6">
        <v>1</v>
      </c>
    </row>
    <row r="574" spans="1:15" x14ac:dyDescent="0.25">
      <c r="A574" s="6" t="s">
        <v>0</v>
      </c>
      <c r="B574" s="6" t="s">
        <v>13</v>
      </c>
      <c r="C574" s="6" t="s">
        <v>237</v>
      </c>
      <c r="D574" s="6" t="s">
        <v>238</v>
      </c>
      <c r="E574" s="6" t="s">
        <v>97</v>
      </c>
      <c r="F574" s="6" t="s">
        <v>98</v>
      </c>
      <c r="G574" s="6">
        <v>6</v>
      </c>
      <c r="H574" s="6">
        <v>30</v>
      </c>
      <c r="I574" s="6">
        <v>6</v>
      </c>
      <c r="J574" s="6">
        <v>30</v>
      </c>
      <c r="K574" s="6">
        <v>6</v>
      </c>
      <c r="L574" s="6">
        <v>30</v>
      </c>
      <c r="M574" s="6" t="s">
        <v>114</v>
      </c>
      <c r="N574" s="6" t="s">
        <v>21</v>
      </c>
      <c r="O574" s="6">
        <v>2</v>
      </c>
    </row>
    <row r="575" spans="1:15" x14ac:dyDescent="0.25">
      <c r="A575" s="6" t="s">
        <v>0</v>
      </c>
      <c r="B575" s="6" t="s">
        <v>8</v>
      </c>
      <c r="C575" s="6" t="s">
        <v>126</v>
      </c>
      <c r="D575" s="6" t="s">
        <v>127</v>
      </c>
      <c r="E575" s="6" t="s">
        <v>97</v>
      </c>
      <c r="F575" s="6" t="s">
        <v>132</v>
      </c>
      <c r="G575" s="6">
        <v>50</v>
      </c>
      <c r="H575" s="6">
        <v>295</v>
      </c>
      <c r="I575" s="6">
        <v>50</v>
      </c>
      <c r="J575" s="6">
        <v>293</v>
      </c>
      <c r="K575" s="6">
        <v>50</v>
      </c>
      <c r="L575" s="6">
        <v>293</v>
      </c>
      <c r="M575" s="6" t="s">
        <v>114</v>
      </c>
      <c r="N575" s="6" t="s">
        <v>23</v>
      </c>
      <c r="O575" s="6">
        <v>3</v>
      </c>
    </row>
    <row r="576" spans="1:15" x14ac:dyDescent="0.25">
      <c r="A576" s="6" t="s">
        <v>0</v>
      </c>
      <c r="B576" s="6" t="s">
        <v>4</v>
      </c>
      <c r="C576" s="6" t="s">
        <v>101</v>
      </c>
      <c r="D576" s="6" t="s">
        <v>102</v>
      </c>
      <c r="E576" s="6" t="s">
        <v>97</v>
      </c>
      <c r="F576" s="6" t="s">
        <v>98</v>
      </c>
      <c r="G576" s="6">
        <v>56</v>
      </c>
      <c r="H576" s="6">
        <v>230</v>
      </c>
      <c r="I576" s="6">
        <v>54</v>
      </c>
      <c r="J576" s="6">
        <v>221</v>
      </c>
      <c r="K576" s="6">
        <v>57</v>
      </c>
      <c r="L576" s="6">
        <v>232</v>
      </c>
      <c r="M576" s="6" t="s">
        <v>114</v>
      </c>
      <c r="N576" s="6" t="s">
        <v>23</v>
      </c>
      <c r="O576" s="6">
        <v>1</v>
      </c>
    </row>
    <row r="577" spans="1:15" x14ac:dyDescent="0.25">
      <c r="A577" s="6" t="s">
        <v>0</v>
      </c>
      <c r="B577" s="6" t="s">
        <v>5</v>
      </c>
      <c r="C577" s="6" t="s">
        <v>273</v>
      </c>
      <c r="D577" s="6" t="s">
        <v>274</v>
      </c>
      <c r="E577" s="6" t="s">
        <v>97</v>
      </c>
      <c r="F577" s="6" t="s">
        <v>98</v>
      </c>
      <c r="G577" s="6">
        <v>85</v>
      </c>
      <c r="H577" s="6">
        <v>367</v>
      </c>
      <c r="I577" s="6">
        <v>80</v>
      </c>
      <c r="J577" s="6">
        <v>337</v>
      </c>
      <c r="K577" s="6">
        <v>85</v>
      </c>
      <c r="L577" s="6">
        <v>367</v>
      </c>
      <c r="M577" s="6" t="s">
        <v>114</v>
      </c>
      <c r="N577" s="6" t="s">
        <v>21</v>
      </c>
      <c r="O577" s="6">
        <v>1</v>
      </c>
    </row>
    <row r="578" spans="1:15" x14ac:dyDescent="0.25">
      <c r="A578" s="6" t="s">
        <v>0</v>
      </c>
      <c r="B578" s="6" t="s">
        <v>5</v>
      </c>
      <c r="C578" s="6" t="s">
        <v>840</v>
      </c>
      <c r="D578" s="6" t="s">
        <v>841</v>
      </c>
      <c r="E578" s="6" t="s">
        <v>209</v>
      </c>
      <c r="F578" s="6" t="s">
        <v>125</v>
      </c>
      <c r="G578" s="6">
        <v>640</v>
      </c>
      <c r="H578" s="6">
        <v>2600</v>
      </c>
      <c r="I578" s="6">
        <v>623</v>
      </c>
      <c r="J578" s="6">
        <v>2635</v>
      </c>
      <c r="K578" s="6">
        <v>623</v>
      </c>
      <c r="L578" s="6">
        <v>2635</v>
      </c>
      <c r="M578" s="6" t="s">
        <v>114</v>
      </c>
      <c r="N578" s="6" t="s">
        <v>23</v>
      </c>
      <c r="O578" s="6">
        <v>59</v>
      </c>
    </row>
    <row r="579" spans="1:15" x14ac:dyDescent="0.25">
      <c r="A579" s="6" t="s">
        <v>0</v>
      </c>
      <c r="B579" s="6" t="s">
        <v>13</v>
      </c>
      <c r="C579" s="6" t="s">
        <v>193</v>
      </c>
      <c r="D579" s="6" t="s">
        <v>194</v>
      </c>
      <c r="E579" s="6" t="s">
        <v>97</v>
      </c>
      <c r="F579" s="6" t="s">
        <v>125</v>
      </c>
      <c r="G579" s="6">
        <v>21</v>
      </c>
      <c r="H579" s="6">
        <v>93</v>
      </c>
      <c r="I579" s="6">
        <v>20</v>
      </c>
      <c r="J579" s="6">
        <v>78</v>
      </c>
      <c r="K579" s="6">
        <v>20</v>
      </c>
      <c r="L579" s="6">
        <v>80</v>
      </c>
      <c r="M579" s="6" t="s">
        <v>114</v>
      </c>
      <c r="N579" s="6" t="s">
        <v>23</v>
      </c>
      <c r="O579" s="6">
        <v>3</v>
      </c>
    </row>
    <row r="580" spans="1:15" x14ac:dyDescent="0.25">
      <c r="A580" s="6" t="s">
        <v>0</v>
      </c>
      <c r="B580" s="6" t="s">
        <v>8</v>
      </c>
      <c r="C580" s="6" t="s">
        <v>123</v>
      </c>
      <c r="D580" s="6" t="s">
        <v>124</v>
      </c>
      <c r="E580" s="6" t="s">
        <v>97</v>
      </c>
      <c r="F580" s="6" t="s">
        <v>98</v>
      </c>
      <c r="G580" s="6">
        <v>30</v>
      </c>
      <c r="H580" s="6">
        <v>175</v>
      </c>
      <c r="I580" s="6">
        <v>18</v>
      </c>
      <c r="J580" s="6">
        <v>120</v>
      </c>
      <c r="K580" s="6">
        <v>29</v>
      </c>
      <c r="L580" s="6">
        <v>182</v>
      </c>
      <c r="M580" s="6" t="s">
        <v>114</v>
      </c>
      <c r="N580" s="6" t="s">
        <v>23</v>
      </c>
      <c r="O580" s="6">
        <v>1</v>
      </c>
    </row>
    <row r="581" spans="1:15" x14ac:dyDescent="0.25">
      <c r="A581" s="6" t="s">
        <v>0</v>
      </c>
      <c r="B581" s="6" t="s">
        <v>13</v>
      </c>
      <c r="C581" s="6" t="s">
        <v>725</v>
      </c>
      <c r="D581" s="6" t="s">
        <v>726</v>
      </c>
      <c r="E581" s="6" t="s">
        <v>97</v>
      </c>
      <c r="F581" s="6" t="s">
        <v>125</v>
      </c>
      <c r="G581" s="6">
        <v>57</v>
      </c>
      <c r="H581" s="6">
        <v>284</v>
      </c>
      <c r="I581" s="6">
        <v>54</v>
      </c>
      <c r="J581" s="6">
        <v>262</v>
      </c>
      <c r="K581" s="6">
        <v>54</v>
      </c>
      <c r="L581" s="6">
        <v>262</v>
      </c>
      <c r="M581" s="6" t="s">
        <v>114</v>
      </c>
      <c r="N581" s="6" t="s">
        <v>22</v>
      </c>
      <c r="O581" s="6">
        <v>3</v>
      </c>
    </row>
    <row r="582" spans="1:15" x14ac:dyDescent="0.25">
      <c r="A582" s="6" t="s">
        <v>0</v>
      </c>
      <c r="B582" s="6" t="s">
        <v>4</v>
      </c>
      <c r="C582" s="6" t="s">
        <v>832</v>
      </c>
      <c r="D582" s="6" t="s">
        <v>833</v>
      </c>
      <c r="E582" s="6" t="s">
        <v>97</v>
      </c>
      <c r="F582" s="6" t="s">
        <v>98</v>
      </c>
      <c r="G582" s="6">
        <v>68</v>
      </c>
      <c r="H582" s="6">
        <v>340</v>
      </c>
      <c r="I582" s="6">
        <v>61</v>
      </c>
      <c r="J582" s="6">
        <v>315</v>
      </c>
      <c r="K582" s="6">
        <v>68</v>
      </c>
      <c r="L582" s="6">
        <v>340</v>
      </c>
      <c r="M582" s="6" t="s">
        <v>114</v>
      </c>
      <c r="N582" s="6" t="s">
        <v>21</v>
      </c>
      <c r="O582" s="6">
        <v>6</v>
      </c>
    </row>
    <row r="583" spans="1:15" x14ac:dyDescent="0.25">
      <c r="A583" s="6" t="s">
        <v>0</v>
      </c>
      <c r="B583" s="6" t="s">
        <v>9</v>
      </c>
      <c r="C583" s="6" t="s">
        <v>1077</v>
      </c>
      <c r="D583" s="6" t="s">
        <v>223</v>
      </c>
      <c r="E583" s="6" t="s">
        <v>97</v>
      </c>
      <c r="F583" s="6" t="s">
        <v>125</v>
      </c>
      <c r="G583" s="6">
        <v>486</v>
      </c>
      <c r="H583" s="6">
        <v>2371</v>
      </c>
      <c r="I583" s="6">
        <v>488</v>
      </c>
      <c r="J583" s="6">
        <v>2325</v>
      </c>
      <c r="K583" s="6">
        <v>488</v>
      </c>
      <c r="L583" s="6">
        <v>2325</v>
      </c>
      <c r="M583" s="6" t="s">
        <v>114</v>
      </c>
      <c r="N583" s="6" t="s">
        <v>21</v>
      </c>
      <c r="O583" s="6">
        <v>9</v>
      </c>
    </row>
    <row r="584" spans="1:15" x14ac:dyDescent="0.25">
      <c r="A584" s="6" t="s">
        <v>0</v>
      </c>
      <c r="B584" s="6" t="s">
        <v>5</v>
      </c>
      <c r="C584" s="6" t="s">
        <v>271</v>
      </c>
      <c r="D584" s="6" t="s">
        <v>272</v>
      </c>
      <c r="E584" s="6" t="s">
        <v>97</v>
      </c>
      <c r="F584" s="6" t="s">
        <v>125</v>
      </c>
      <c r="G584" s="6">
        <v>18</v>
      </c>
      <c r="H584" s="6">
        <v>82</v>
      </c>
      <c r="I584" s="6">
        <v>18</v>
      </c>
      <c r="J584" s="6">
        <v>82</v>
      </c>
      <c r="K584" s="6">
        <v>18</v>
      </c>
      <c r="L584" s="6">
        <v>80</v>
      </c>
      <c r="M584" s="6" t="s">
        <v>114</v>
      </c>
      <c r="N584" s="6" t="s">
        <v>23</v>
      </c>
      <c r="O584" s="6">
        <v>0</v>
      </c>
    </row>
    <row r="585" spans="1:15" x14ac:dyDescent="0.25">
      <c r="A585" s="6" t="s">
        <v>0</v>
      </c>
      <c r="B585" s="6" t="s">
        <v>5</v>
      </c>
      <c r="C585" s="6" t="s">
        <v>169</v>
      </c>
      <c r="D585" s="6" t="s">
        <v>170</v>
      </c>
      <c r="E585" s="6" t="s">
        <v>97</v>
      </c>
      <c r="F585" s="6" t="s">
        <v>98</v>
      </c>
      <c r="G585" s="6">
        <v>65</v>
      </c>
      <c r="H585" s="6">
        <v>315</v>
      </c>
      <c r="I585" s="6">
        <v>31</v>
      </c>
      <c r="J585" s="6">
        <v>171</v>
      </c>
      <c r="K585" s="6">
        <v>65</v>
      </c>
      <c r="L585" s="6">
        <v>323</v>
      </c>
      <c r="M585" s="6" t="s">
        <v>114</v>
      </c>
      <c r="N585" s="6" t="s">
        <v>21</v>
      </c>
      <c r="O585" s="6">
        <v>0</v>
      </c>
    </row>
    <row r="586" spans="1:15" x14ac:dyDescent="0.25">
      <c r="A586" s="6" t="s">
        <v>0</v>
      </c>
      <c r="B586" s="6" t="s">
        <v>13</v>
      </c>
      <c r="C586" s="6" t="s">
        <v>235</v>
      </c>
      <c r="D586" s="6" t="s">
        <v>236</v>
      </c>
      <c r="E586" s="6" t="s">
        <v>97</v>
      </c>
      <c r="F586" s="6" t="s">
        <v>98</v>
      </c>
      <c r="G586" s="6">
        <v>5</v>
      </c>
      <c r="H586" s="6">
        <v>26</v>
      </c>
      <c r="I586" s="6">
        <v>5</v>
      </c>
      <c r="J586" s="6">
        <v>27</v>
      </c>
      <c r="K586" s="6">
        <v>5</v>
      </c>
      <c r="L586" s="6">
        <v>27</v>
      </c>
      <c r="M586" s="6" t="s">
        <v>114</v>
      </c>
      <c r="N586" s="6" t="s">
        <v>21</v>
      </c>
      <c r="O586" s="6">
        <v>0</v>
      </c>
    </row>
    <row r="587" spans="1:15" x14ac:dyDescent="0.25">
      <c r="A587" s="6" t="s">
        <v>0</v>
      </c>
      <c r="B587" s="6" t="s">
        <v>5</v>
      </c>
      <c r="C587" s="6" t="s">
        <v>819</v>
      </c>
      <c r="D587" s="6" t="s">
        <v>820</v>
      </c>
      <c r="E587" s="6" t="s">
        <v>97</v>
      </c>
      <c r="F587" s="6" t="s">
        <v>125</v>
      </c>
      <c r="G587" s="6">
        <v>172</v>
      </c>
      <c r="H587" s="6">
        <v>838</v>
      </c>
      <c r="I587" s="6">
        <v>181</v>
      </c>
      <c r="J587" s="6">
        <v>910</v>
      </c>
      <c r="K587" s="6">
        <v>181</v>
      </c>
      <c r="L587" s="6">
        <v>910</v>
      </c>
      <c r="M587" s="6" t="s">
        <v>114</v>
      </c>
      <c r="N587" s="6" t="s">
        <v>21</v>
      </c>
      <c r="O587" s="6">
        <v>5</v>
      </c>
    </row>
    <row r="588" spans="1:15" x14ac:dyDescent="0.25">
      <c r="A588" s="6" t="s">
        <v>0</v>
      </c>
      <c r="B588" s="6" t="s">
        <v>4</v>
      </c>
      <c r="C588" s="6" t="s">
        <v>165</v>
      </c>
      <c r="D588" s="6" t="s">
        <v>166</v>
      </c>
      <c r="E588" s="6" t="s">
        <v>97</v>
      </c>
      <c r="F588" s="6" t="s">
        <v>98</v>
      </c>
      <c r="G588" s="6">
        <v>72</v>
      </c>
      <c r="H588" s="6">
        <v>333</v>
      </c>
      <c r="I588" s="6">
        <v>72</v>
      </c>
      <c r="J588" s="6">
        <v>332</v>
      </c>
      <c r="K588" s="6">
        <v>72</v>
      </c>
      <c r="L588" s="6">
        <v>332</v>
      </c>
      <c r="M588" s="6" t="s">
        <v>114</v>
      </c>
      <c r="N588" s="6" t="s">
        <v>22</v>
      </c>
      <c r="O588" s="6">
        <v>1</v>
      </c>
    </row>
    <row r="589" spans="1:15" x14ac:dyDescent="0.25">
      <c r="A589" s="6" t="s">
        <v>0</v>
      </c>
      <c r="B589" s="6" t="s">
        <v>8</v>
      </c>
      <c r="C589" s="6" t="s">
        <v>218</v>
      </c>
      <c r="D589" s="6" t="s">
        <v>219</v>
      </c>
      <c r="E589" s="6" t="s">
        <v>97</v>
      </c>
      <c r="F589" s="6" t="s">
        <v>98</v>
      </c>
      <c r="G589" s="6">
        <v>70</v>
      </c>
      <c r="H589" s="6">
        <v>609</v>
      </c>
      <c r="I589" s="6">
        <v>124</v>
      </c>
      <c r="J589" s="6">
        <v>644</v>
      </c>
      <c r="K589" s="6">
        <v>124</v>
      </c>
      <c r="L589" s="6">
        <v>644</v>
      </c>
      <c r="M589" s="6" t="s">
        <v>114</v>
      </c>
      <c r="N589" s="6" t="s">
        <v>21</v>
      </c>
      <c r="O589" s="6">
        <v>2</v>
      </c>
    </row>
    <row r="590" spans="1:15" x14ac:dyDescent="0.25">
      <c r="A590" s="6" t="s">
        <v>0</v>
      </c>
      <c r="B590" s="6" t="s">
        <v>5</v>
      </c>
      <c r="C590" s="6" t="s">
        <v>255</v>
      </c>
      <c r="D590" s="6" t="s">
        <v>256</v>
      </c>
      <c r="E590" s="6" t="s">
        <v>97</v>
      </c>
      <c r="F590" s="6" t="s">
        <v>98</v>
      </c>
      <c r="G590" s="6">
        <v>89</v>
      </c>
      <c r="H590" s="6">
        <v>478</v>
      </c>
      <c r="I590" s="6">
        <v>78</v>
      </c>
      <c r="J590" s="6">
        <v>415</v>
      </c>
      <c r="K590" s="6">
        <v>89</v>
      </c>
      <c r="L590" s="6">
        <v>465</v>
      </c>
      <c r="M590" s="6" t="s">
        <v>114</v>
      </c>
      <c r="N590" s="6" t="s">
        <v>23</v>
      </c>
      <c r="O590" s="6">
        <v>3</v>
      </c>
    </row>
    <row r="591" spans="1:15" x14ac:dyDescent="0.25">
      <c r="A591" s="6" t="s">
        <v>0</v>
      </c>
      <c r="B591" s="6" t="s">
        <v>5</v>
      </c>
      <c r="C591" s="6" t="s">
        <v>834</v>
      </c>
      <c r="D591" s="6" t="s">
        <v>835</v>
      </c>
      <c r="E591" s="6" t="s">
        <v>209</v>
      </c>
      <c r="F591" s="6" t="s">
        <v>125</v>
      </c>
      <c r="G591" s="6">
        <v>169</v>
      </c>
      <c r="H591" s="6">
        <v>1216</v>
      </c>
      <c r="I591" s="6">
        <v>176</v>
      </c>
      <c r="J591" s="6">
        <v>1216</v>
      </c>
      <c r="K591" s="6">
        <v>176</v>
      </c>
      <c r="L591" s="6">
        <v>1216</v>
      </c>
      <c r="M591" s="6" t="s">
        <v>114</v>
      </c>
      <c r="N591" s="6" t="s">
        <v>23</v>
      </c>
      <c r="O591" s="6">
        <v>65</v>
      </c>
    </row>
    <row r="592" spans="1:15" x14ac:dyDescent="0.25">
      <c r="A592" s="6" t="s">
        <v>0</v>
      </c>
      <c r="B592" s="6" t="s">
        <v>5</v>
      </c>
      <c r="C592" s="6" t="s">
        <v>819</v>
      </c>
      <c r="D592" s="6" t="s">
        <v>820</v>
      </c>
      <c r="E592" s="6" t="s">
        <v>97</v>
      </c>
      <c r="F592" s="6" t="s">
        <v>125</v>
      </c>
      <c r="G592" s="6">
        <v>172</v>
      </c>
      <c r="H592" s="6">
        <v>838</v>
      </c>
      <c r="I592" s="6">
        <v>181</v>
      </c>
      <c r="J592" s="6">
        <v>910</v>
      </c>
      <c r="K592" s="6">
        <v>181</v>
      </c>
      <c r="L592" s="6">
        <v>910</v>
      </c>
      <c r="M592" s="6" t="s">
        <v>114</v>
      </c>
      <c r="N592" s="6" t="s">
        <v>22</v>
      </c>
      <c r="O592" s="6">
        <v>3</v>
      </c>
    </row>
    <row r="593" spans="1:15" x14ac:dyDescent="0.25">
      <c r="A593" s="6" t="s">
        <v>0</v>
      </c>
      <c r="B593" s="6" t="s">
        <v>5</v>
      </c>
      <c r="C593" s="6" t="s">
        <v>716</v>
      </c>
      <c r="D593" s="6" t="s">
        <v>717</v>
      </c>
      <c r="E593" s="6" t="s">
        <v>209</v>
      </c>
      <c r="F593" s="6" t="s">
        <v>98</v>
      </c>
      <c r="G593" s="6">
        <v>1295</v>
      </c>
      <c r="H593" s="6">
        <v>6509</v>
      </c>
      <c r="I593" s="6"/>
      <c r="J593" s="6">
        <v>6258</v>
      </c>
      <c r="K593" s="6">
        <v>1351</v>
      </c>
      <c r="L593" s="6">
        <v>6868</v>
      </c>
      <c r="M593" s="6" t="s">
        <v>114</v>
      </c>
      <c r="N593" s="6" t="s">
        <v>21</v>
      </c>
      <c r="O593" s="6">
        <v>126</v>
      </c>
    </row>
    <row r="594" spans="1:15" x14ac:dyDescent="0.25">
      <c r="A594" s="6" t="s">
        <v>0</v>
      </c>
      <c r="B594" s="6" t="s">
        <v>8</v>
      </c>
      <c r="C594" s="6" t="s">
        <v>224</v>
      </c>
      <c r="D594" s="6" t="s">
        <v>225</v>
      </c>
      <c r="E594" s="6" t="s">
        <v>209</v>
      </c>
      <c r="F594" s="6" t="s">
        <v>125</v>
      </c>
      <c r="G594" s="6">
        <v>412</v>
      </c>
      <c r="H594" s="6">
        <v>1700</v>
      </c>
      <c r="I594" s="6">
        <v>375</v>
      </c>
      <c r="J594" s="6">
        <v>1598</v>
      </c>
      <c r="K594" s="6">
        <v>375</v>
      </c>
      <c r="L594" s="6">
        <v>1598</v>
      </c>
      <c r="M594" s="6" t="s">
        <v>114</v>
      </c>
      <c r="N594" s="6" t="s">
        <v>21</v>
      </c>
      <c r="O594" s="6">
        <v>46</v>
      </c>
    </row>
    <row r="595" spans="1:15" x14ac:dyDescent="0.25">
      <c r="A595" s="6" t="s">
        <v>0</v>
      </c>
      <c r="B595" s="6" t="s">
        <v>4</v>
      </c>
      <c r="C595" s="6" t="s">
        <v>106</v>
      </c>
      <c r="D595" s="6" t="s">
        <v>107</v>
      </c>
      <c r="E595" s="6" t="s">
        <v>97</v>
      </c>
      <c r="F595" s="6" t="s">
        <v>98</v>
      </c>
      <c r="G595" s="6">
        <v>7</v>
      </c>
      <c r="H595" s="6">
        <v>41</v>
      </c>
      <c r="I595" s="6">
        <v>10</v>
      </c>
      <c r="J595" s="6">
        <v>47</v>
      </c>
      <c r="K595" s="6">
        <v>12</v>
      </c>
      <c r="L595" s="6">
        <v>56</v>
      </c>
      <c r="M595" s="6" t="s">
        <v>114</v>
      </c>
      <c r="N595" s="6" t="s">
        <v>22</v>
      </c>
      <c r="O595" s="6">
        <v>0</v>
      </c>
    </row>
    <row r="596" spans="1:15" x14ac:dyDescent="0.25">
      <c r="A596" s="6" t="s">
        <v>0</v>
      </c>
      <c r="B596" s="6" t="s">
        <v>4</v>
      </c>
      <c r="C596" s="6" t="s">
        <v>167</v>
      </c>
      <c r="D596" s="6" t="s">
        <v>168</v>
      </c>
      <c r="E596" s="6" t="s">
        <v>97</v>
      </c>
      <c r="F596" s="6" t="s">
        <v>98</v>
      </c>
      <c r="G596" s="6">
        <v>190</v>
      </c>
      <c r="H596" s="6">
        <v>1047</v>
      </c>
      <c r="I596" s="6">
        <v>205</v>
      </c>
      <c r="J596" s="6">
        <v>1072</v>
      </c>
      <c r="K596" s="6"/>
      <c r="L596" s="6">
        <v>1072</v>
      </c>
      <c r="M596" s="6" t="s">
        <v>114</v>
      </c>
      <c r="N596" s="6" t="s">
        <v>21</v>
      </c>
      <c r="O596" s="6">
        <v>3</v>
      </c>
    </row>
    <row r="597" spans="1:15" x14ac:dyDescent="0.25">
      <c r="A597" s="6" t="s">
        <v>0</v>
      </c>
      <c r="B597" s="6" t="s">
        <v>7</v>
      </c>
      <c r="C597" s="6" t="s">
        <v>735</v>
      </c>
      <c r="D597" s="6" t="s">
        <v>736</v>
      </c>
      <c r="E597" s="6" t="s">
        <v>97</v>
      </c>
      <c r="F597" s="6" t="s">
        <v>98</v>
      </c>
      <c r="G597" s="6">
        <v>14</v>
      </c>
      <c r="H597" s="6">
        <v>74</v>
      </c>
      <c r="I597" s="6">
        <v>14</v>
      </c>
      <c r="J597" s="6">
        <v>68</v>
      </c>
      <c r="K597" s="6">
        <v>14</v>
      </c>
      <c r="L597" s="6">
        <v>68</v>
      </c>
      <c r="M597" s="6" t="s">
        <v>114</v>
      </c>
      <c r="N597" s="6" t="s">
        <v>22</v>
      </c>
      <c r="O597" s="6">
        <v>0</v>
      </c>
    </row>
    <row r="598" spans="1:15" x14ac:dyDescent="0.25">
      <c r="A598" s="6" t="s">
        <v>0</v>
      </c>
      <c r="B598" s="6" t="s">
        <v>7</v>
      </c>
      <c r="C598" s="6" t="s">
        <v>735</v>
      </c>
      <c r="D598" s="6" t="s">
        <v>736</v>
      </c>
      <c r="E598" s="6" t="s">
        <v>97</v>
      </c>
      <c r="F598" s="6" t="s">
        <v>98</v>
      </c>
      <c r="G598" s="6">
        <v>14</v>
      </c>
      <c r="H598" s="6">
        <v>74</v>
      </c>
      <c r="I598" s="6">
        <v>14</v>
      </c>
      <c r="J598" s="6">
        <v>68</v>
      </c>
      <c r="K598" s="6">
        <v>14</v>
      </c>
      <c r="L598" s="6">
        <v>68</v>
      </c>
      <c r="M598" s="6" t="s">
        <v>114</v>
      </c>
      <c r="N598" s="6" t="s">
        <v>23</v>
      </c>
      <c r="O598" s="6">
        <v>0</v>
      </c>
    </row>
    <row r="599" spans="1:15" x14ac:dyDescent="0.25">
      <c r="A599" s="6" t="s">
        <v>0</v>
      </c>
      <c r="B599" s="6" t="s">
        <v>5</v>
      </c>
      <c r="C599" s="6" t="s">
        <v>834</v>
      </c>
      <c r="D599" s="6" t="s">
        <v>835</v>
      </c>
      <c r="E599" s="6" t="s">
        <v>209</v>
      </c>
      <c r="F599" s="6" t="s">
        <v>125</v>
      </c>
      <c r="G599" s="6">
        <v>169</v>
      </c>
      <c r="H599" s="6">
        <v>1216</v>
      </c>
      <c r="I599" s="6">
        <v>176</v>
      </c>
      <c r="J599" s="6">
        <v>1216</v>
      </c>
      <c r="K599" s="6">
        <v>176</v>
      </c>
      <c r="L599" s="6">
        <v>1216</v>
      </c>
      <c r="M599" s="6" t="s">
        <v>114</v>
      </c>
      <c r="N599" s="6" t="s">
        <v>22</v>
      </c>
      <c r="O599" s="6">
        <v>30</v>
      </c>
    </row>
    <row r="600" spans="1:15" x14ac:dyDescent="0.25">
      <c r="A600" s="6" t="s">
        <v>0</v>
      </c>
      <c r="B600" s="6" t="s">
        <v>4</v>
      </c>
      <c r="C600" s="6" t="s">
        <v>104</v>
      </c>
      <c r="D600" s="6" t="s">
        <v>105</v>
      </c>
      <c r="E600" s="6" t="s">
        <v>97</v>
      </c>
      <c r="F600" s="6" t="s">
        <v>98</v>
      </c>
      <c r="G600" s="6">
        <v>32</v>
      </c>
      <c r="H600" s="6">
        <v>146</v>
      </c>
      <c r="I600" s="6">
        <v>28</v>
      </c>
      <c r="J600" s="6">
        <v>131</v>
      </c>
      <c r="K600" s="6">
        <v>32</v>
      </c>
      <c r="L600" s="6">
        <v>148</v>
      </c>
      <c r="M600" s="6" t="s">
        <v>114</v>
      </c>
      <c r="N600" s="6" t="s">
        <v>23</v>
      </c>
      <c r="O600" s="6">
        <v>1</v>
      </c>
    </row>
    <row r="601" spans="1:15" x14ac:dyDescent="0.25">
      <c r="A601" s="6" t="s">
        <v>0</v>
      </c>
      <c r="B601" s="6" t="s">
        <v>8</v>
      </c>
      <c r="C601" s="6" t="s">
        <v>218</v>
      </c>
      <c r="D601" s="6" t="s">
        <v>219</v>
      </c>
      <c r="E601" s="6" t="s">
        <v>97</v>
      </c>
      <c r="F601" s="6" t="s">
        <v>98</v>
      </c>
      <c r="G601" s="6">
        <v>70</v>
      </c>
      <c r="H601" s="6">
        <v>609</v>
      </c>
      <c r="I601" s="6">
        <v>124</v>
      </c>
      <c r="J601" s="6">
        <v>644</v>
      </c>
      <c r="K601" s="6">
        <v>124</v>
      </c>
      <c r="L601" s="6">
        <v>644</v>
      </c>
      <c r="M601" s="6" t="s">
        <v>114</v>
      </c>
      <c r="N601" s="6" t="s">
        <v>22</v>
      </c>
      <c r="O601" s="6">
        <v>2</v>
      </c>
    </row>
    <row r="602" spans="1:15" x14ac:dyDescent="0.25">
      <c r="A602" s="6" t="s">
        <v>0</v>
      </c>
      <c r="B602" s="6" t="s">
        <v>4</v>
      </c>
      <c r="C602" s="6" t="s">
        <v>165</v>
      </c>
      <c r="D602" s="6" t="s">
        <v>166</v>
      </c>
      <c r="E602" s="6" t="s">
        <v>97</v>
      </c>
      <c r="F602" s="6" t="s">
        <v>98</v>
      </c>
      <c r="G602" s="6">
        <v>72</v>
      </c>
      <c r="H602" s="6">
        <v>333</v>
      </c>
      <c r="I602" s="6">
        <v>72</v>
      </c>
      <c r="J602" s="6">
        <v>332</v>
      </c>
      <c r="K602" s="6">
        <v>72</v>
      </c>
      <c r="L602" s="6">
        <v>332</v>
      </c>
      <c r="M602" s="6" t="s">
        <v>114</v>
      </c>
      <c r="N602" s="6" t="s">
        <v>23</v>
      </c>
      <c r="O602" s="6">
        <v>4</v>
      </c>
    </row>
    <row r="603" spans="1:15" x14ac:dyDescent="0.25">
      <c r="A603" s="6" t="s">
        <v>0</v>
      </c>
      <c r="B603" s="6" t="s">
        <v>8</v>
      </c>
      <c r="C603" s="6" t="s">
        <v>128</v>
      </c>
      <c r="D603" s="6" t="s">
        <v>129</v>
      </c>
      <c r="E603" s="6" t="s">
        <v>97</v>
      </c>
      <c r="F603" s="6" t="s">
        <v>125</v>
      </c>
      <c r="G603" s="6">
        <v>46</v>
      </c>
      <c r="H603" s="6">
        <v>272</v>
      </c>
      <c r="I603" s="6">
        <v>45</v>
      </c>
      <c r="J603" s="6">
        <v>257</v>
      </c>
      <c r="K603" s="6">
        <v>45</v>
      </c>
      <c r="L603" s="6">
        <v>269</v>
      </c>
      <c r="M603" s="6" t="s">
        <v>114</v>
      </c>
      <c r="N603" s="6" t="s">
        <v>23</v>
      </c>
      <c r="O603" s="6">
        <v>1</v>
      </c>
    </row>
    <row r="604" spans="1:15" x14ac:dyDescent="0.25">
      <c r="A604" s="6" t="s">
        <v>0</v>
      </c>
      <c r="B604" s="6" t="s">
        <v>4</v>
      </c>
      <c r="C604" s="6" t="s">
        <v>688</v>
      </c>
      <c r="D604" s="6" t="s">
        <v>689</v>
      </c>
      <c r="E604" s="6" t="s">
        <v>97</v>
      </c>
      <c r="F604" s="6" t="s">
        <v>98</v>
      </c>
      <c r="G604" s="6">
        <v>107</v>
      </c>
      <c r="H604" s="6">
        <v>501</v>
      </c>
      <c r="I604" s="6">
        <v>107</v>
      </c>
      <c r="J604" s="6">
        <v>503</v>
      </c>
      <c r="K604" s="6">
        <v>107</v>
      </c>
      <c r="L604" s="6">
        <v>497</v>
      </c>
      <c r="M604" s="6" t="s">
        <v>114</v>
      </c>
      <c r="N604" s="6" t="s">
        <v>21</v>
      </c>
      <c r="O604" s="6">
        <v>9</v>
      </c>
    </row>
    <row r="605" spans="1:15" x14ac:dyDescent="0.25">
      <c r="A605" s="6" t="s">
        <v>0</v>
      </c>
      <c r="B605" s="6" t="s">
        <v>5</v>
      </c>
      <c r="C605" s="6" t="s">
        <v>171</v>
      </c>
      <c r="D605" s="6" t="s">
        <v>172</v>
      </c>
      <c r="E605" s="6" t="s">
        <v>97</v>
      </c>
      <c r="F605" s="6" t="s">
        <v>132</v>
      </c>
      <c r="G605" s="6">
        <v>21</v>
      </c>
      <c r="H605" s="6">
        <v>111</v>
      </c>
      <c r="I605" s="6">
        <v>22</v>
      </c>
      <c r="J605" s="6">
        <v>116</v>
      </c>
      <c r="K605" s="6">
        <v>26</v>
      </c>
      <c r="L605" s="6">
        <v>116</v>
      </c>
      <c r="M605" s="6" t="s">
        <v>114</v>
      </c>
      <c r="N605" s="6" t="s">
        <v>22</v>
      </c>
      <c r="O605" s="6">
        <v>1</v>
      </c>
    </row>
    <row r="606" spans="1:15" x14ac:dyDescent="0.25">
      <c r="A606" s="6" t="s">
        <v>0</v>
      </c>
      <c r="B606" s="6" t="s">
        <v>5</v>
      </c>
      <c r="C606" s="6" t="s">
        <v>716</v>
      </c>
      <c r="D606" s="6" t="s">
        <v>717</v>
      </c>
      <c r="E606" s="6" t="s">
        <v>209</v>
      </c>
      <c r="F606" s="6" t="s">
        <v>98</v>
      </c>
      <c r="G606" s="6">
        <v>1295</v>
      </c>
      <c r="H606" s="6">
        <v>6509</v>
      </c>
      <c r="I606" s="6"/>
      <c r="J606" s="6">
        <v>6258</v>
      </c>
      <c r="K606" s="6">
        <v>1351</v>
      </c>
      <c r="L606" s="6">
        <v>6868</v>
      </c>
      <c r="M606" s="6" t="s">
        <v>114</v>
      </c>
      <c r="N606" s="6" t="s">
        <v>23</v>
      </c>
      <c r="O606" s="6">
        <v>256</v>
      </c>
    </row>
    <row r="607" spans="1:15" x14ac:dyDescent="0.25">
      <c r="A607" s="6" t="s">
        <v>0</v>
      </c>
      <c r="B607" s="6" t="s">
        <v>4</v>
      </c>
      <c r="C607" s="6" t="s">
        <v>95</v>
      </c>
      <c r="D607" s="6" t="s">
        <v>96</v>
      </c>
      <c r="E607" s="6" t="s">
        <v>97</v>
      </c>
      <c r="F607" s="6" t="s">
        <v>98</v>
      </c>
      <c r="G607" s="6">
        <v>69</v>
      </c>
      <c r="H607" s="6">
        <v>349</v>
      </c>
      <c r="I607" s="6">
        <v>43</v>
      </c>
      <c r="J607" s="6">
        <v>361</v>
      </c>
      <c r="K607" s="6">
        <v>43</v>
      </c>
      <c r="L607" s="6">
        <v>361</v>
      </c>
      <c r="M607" s="6" t="s">
        <v>114</v>
      </c>
      <c r="N607" s="6" t="s">
        <v>23</v>
      </c>
      <c r="O607" s="6">
        <v>8</v>
      </c>
    </row>
    <row r="608" spans="1:15" x14ac:dyDescent="0.25">
      <c r="A608" s="6" t="s">
        <v>0</v>
      </c>
      <c r="B608" s="6" t="s">
        <v>4</v>
      </c>
      <c r="C608" s="6" t="s">
        <v>163</v>
      </c>
      <c r="D608" s="6" t="s">
        <v>164</v>
      </c>
      <c r="E608" s="6" t="s">
        <v>97</v>
      </c>
      <c r="F608" s="6" t="s">
        <v>98</v>
      </c>
      <c r="G608" s="6">
        <v>107</v>
      </c>
      <c r="H608" s="6">
        <v>584</v>
      </c>
      <c r="I608" s="6">
        <v>30</v>
      </c>
      <c r="J608" s="6">
        <v>174</v>
      </c>
      <c r="K608" s="6">
        <v>108</v>
      </c>
      <c r="L608" s="6">
        <v>605</v>
      </c>
      <c r="M608" s="6" t="s">
        <v>114</v>
      </c>
      <c r="N608" s="6" t="s">
        <v>22</v>
      </c>
      <c r="O608" s="6">
        <v>0</v>
      </c>
    </row>
    <row r="609" spans="1:15" x14ac:dyDescent="0.25">
      <c r="A609" s="6" t="s">
        <v>0</v>
      </c>
      <c r="B609" s="6" t="s">
        <v>5</v>
      </c>
      <c r="C609" s="6" t="s">
        <v>171</v>
      </c>
      <c r="D609" s="6" t="s">
        <v>172</v>
      </c>
      <c r="E609" s="6" t="s">
        <v>97</v>
      </c>
      <c r="F609" s="6" t="s">
        <v>132</v>
      </c>
      <c r="G609" s="6">
        <v>21</v>
      </c>
      <c r="H609" s="6">
        <v>111</v>
      </c>
      <c r="I609" s="6">
        <v>22</v>
      </c>
      <c r="J609" s="6">
        <v>116</v>
      </c>
      <c r="K609" s="6">
        <v>26</v>
      </c>
      <c r="L609" s="6">
        <v>116</v>
      </c>
      <c r="M609" s="6" t="s">
        <v>114</v>
      </c>
      <c r="N609" s="6" t="s">
        <v>21</v>
      </c>
      <c r="O609" s="6">
        <v>1</v>
      </c>
    </row>
    <row r="610" spans="1:15" x14ac:dyDescent="0.25">
      <c r="A610" s="6" t="s">
        <v>0</v>
      </c>
      <c r="B610" s="6" t="s">
        <v>5</v>
      </c>
      <c r="C610" s="6" t="s">
        <v>259</v>
      </c>
      <c r="D610" s="6" t="s">
        <v>260</v>
      </c>
      <c r="E610" s="6" t="s">
        <v>97</v>
      </c>
      <c r="F610" s="6" t="s">
        <v>98</v>
      </c>
      <c r="G610" s="6">
        <v>94</v>
      </c>
      <c r="H610" s="6">
        <v>341</v>
      </c>
      <c r="I610" s="6">
        <v>65</v>
      </c>
      <c r="J610" s="6">
        <v>240</v>
      </c>
      <c r="K610" s="6">
        <v>95</v>
      </c>
      <c r="L610" s="6">
        <v>343</v>
      </c>
      <c r="M610" s="6" t="s">
        <v>114</v>
      </c>
      <c r="N610" s="6" t="s">
        <v>22</v>
      </c>
      <c r="O610" s="6">
        <v>4</v>
      </c>
    </row>
    <row r="611" spans="1:15" x14ac:dyDescent="0.25">
      <c r="A611" s="6" t="s">
        <v>0</v>
      </c>
      <c r="B611" s="6" t="s">
        <v>9</v>
      </c>
      <c r="C611" s="6" t="s">
        <v>212</v>
      </c>
      <c r="D611" s="6" t="s">
        <v>213</v>
      </c>
      <c r="E611" s="6" t="s">
        <v>209</v>
      </c>
      <c r="F611" s="6" t="s">
        <v>125</v>
      </c>
      <c r="G611" s="6">
        <v>174</v>
      </c>
      <c r="H611" s="6">
        <v>1185</v>
      </c>
      <c r="I611" s="6">
        <v>463</v>
      </c>
      <c r="J611" s="6">
        <v>2123</v>
      </c>
      <c r="K611" s="6">
        <v>463</v>
      </c>
      <c r="L611" s="6">
        <v>2114</v>
      </c>
      <c r="M611" s="6" t="s">
        <v>114</v>
      </c>
      <c r="N611" s="6" t="s">
        <v>23</v>
      </c>
      <c r="O611" s="6">
        <v>81</v>
      </c>
    </row>
    <row r="612" spans="1:15" x14ac:dyDescent="0.25">
      <c r="A612" s="6" t="s">
        <v>0</v>
      </c>
      <c r="B612" s="6" t="s">
        <v>5</v>
      </c>
      <c r="C612" s="6" t="s">
        <v>259</v>
      </c>
      <c r="D612" s="6" t="s">
        <v>260</v>
      </c>
      <c r="E612" s="6" t="s">
        <v>97</v>
      </c>
      <c r="F612" s="6" t="s">
        <v>98</v>
      </c>
      <c r="G612" s="6">
        <v>94</v>
      </c>
      <c r="H612" s="6">
        <v>341</v>
      </c>
      <c r="I612" s="6">
        <v>65</v>
      </c>
      <c r="J612" s="6">
        <v>240</v>
      </c>
      <c r="K612" s="6">
        <v>95</v>
      </c>
      <c r="L612" s="6">
        <v>343</v>
      </c>
      <c r="M612" s="6" t="s">
        <v>114</v>
      </c>
      <c r="N612" s="6" t="s">
        <v>23</v>
      </c>
      <c r="O612" s="6">
        <v>9</v>
      </c>
    </row>
    <row r="613" spans="1:15" x14ac:dyDescent="0.25">
      <c r="A613" s="6" t="s">
        <v>0</v>
      </c>
      <c r="B613" s="6" t="s">
        <v>4</v>
      </c>
      <c r="C613" s="6" t="s">
        <v>163</v>
      </c>
      <c r="D613" s="6" t="s">
        <v>164</v>
      </c>
      <c r="E613" s="6" t="s">
        <v>97</v>
      </c>
      <c r="F613" s="6" t="s">
        <v>98</v>
      </c>
      <c r="G613" s="6">
        <v>107</v>
      </c>
      <c r="H613" s="6">
        <v>584</v>
      </c>
      <c r="I613" s="6">
        <v>30</v>
      </c>
      <c r="J613" s="6">
        <v>174</v>
      </c>
      <c r="K613" s="6">
        <v>108</v>
      </c>
      <c r="L613" s="6">
        <v>605</v>
      </c>
      <c r="M613" s="6" t="s">
        <v>114</v>
      </c>
      <c r="N613" s="6" t="s">
        <v>23</v>
      </c>
      <c r="O613" s="6">
        <v>0</v>
      </c>
    </row>
    <row r="614" spans="1:15" x14ac:dyDescent="0.25">
      <c r="A614" s="6" t="s">
        <v>0</v>
      </c>
      <c r="B614" s="6" t="s">
        <v>10</v>
      </c>
      <c r="C614" s="6" t="s">
        <v>216</v>
      </c>
      <c r="D614" s="6" t="s">
        <v>217</v>
      </c>
      <c r="E614" s="6" t="s">
        <v>97</v>
      </c>
      <c r="F614" s="6" t="s">
        <v>98</v>
      </c>
      <c r="G614" s="6">
        <v>40</v>
      </c>
      <c r="H614" s="6">
        <v>208</v>
      </c>
      <c r="I614" s="6">
        <v>41</v>
      </c>
      <c r="J614" s="6">
        <v>208</v>
      </c>
      <c r="K614" s="6">
        <v>51</v>
      </c>
      <c r="L614" s="6">
        <v>208</v>
      </c>
      <c r="M614" s="6" t="s">
        <v>114</v>
      </c>
      <c r="N614" s="6" t="s">
        <v>23</v>
      </c>
      <c r="O614" s="6">
        <v>4</v>
      </c>
    </row>
    <row r="615" spans="1:15" x14ac:dyDescent="0.25">
      <c r="A615" s="6" t="s">
        <v>0</v>
      </c>
      <c r="B615" s="6" t="s">
        <v>5</v>
      </c>
      <c r="C615" s="6" t="s">
        <v>716</v>
      </c>
      <c r="D615" s="6" t="s">
        <v>717</v>
      </c>
      <c r="E615" s="6" t="s">
        <v>209</v>
      </c>
      <c r="F615" s="6" t="s">
        <v>98</v>
      </c>
      <c r="G615" s="6">
        <v>1295</v>
      </c>
      <c r="H615" s="6">
        <v>6509</v>
      </c>
      <c r="I615" s="6"/>
      <c r="J615" s="6">
        <v>6258</v>
      </c>
      <c r="K615" s="6">
        <v>1351</v>
      </c>
      <c r="L615" s="6">
        <v>6868</v>
      </c>
      <c r="M615" s="6" t="s">
        <v>114</v>
      </c>
      <c r="N615" s="6" t="s">
        <v>22</v>
      </c>
      <c r="O615" s="6">
        <v>130</v>
      </c>
    </row>
    <row r="616" spans="1:15" x14ac:dyDescent="0.25">
      <c r="A616" s="6" t="s">
        <v>0</v>
      </c>
      <c r="B616" s="6" t="s">
        <v>12</v>
      </c>
      <c r="C616" s="6" t="s">
        <v>723</v>
      </c>
      <c r="D616" s="6" t="s">
        <v>724</v>
      </c>
      <c r="E616" s="6" t="s">
        <v>97</v>
      </c>
      <c r="F616" s="6" t="s">
        <v>98</v>
      </c>
      <c r="G616" s="6">
        <v>12</v>
      </c>
      <c r="H616" s="6">
        <v>61</v>
      </c>
      <c r="I616" s="6">
        <v>12</v>
      </c>
      <c r="J616" s="6">
        <v>62</v>
      </c>
      <c r="K616" s="6">
        <v>12</v>
      </c>
      <c r="L616" s="6">
        <v>61</v>
      </c>
      <c r="M616" s="6" t="s">
        <v>114</v>
      </c>
      <c r="N616" s="6" t="s">
        <v>23</v>
      </c>
      <c r="O616" s="6">
        <v>3</v>
      </c>
    </row>
    <row r="617" spans="1:15" x14ac:dyDescent="0.25">
      <c r="A617" s="6" t="s">
        <v>0</v>
      </c>
      <c r="B617" s="6" t="s">
        <v>4</v>
      </c>
      <c r="C617" s="6" t="s">
        <v>165</v>
      </c>
      <c r="D617" s="6" t="s">
        <v>166</v>
      </c>
      <c r="E617" s="6" t="s">
        <v>97</v>
      </c>
      <c r="F617" s="6" t="s">
        <v>98</v>
      </c>
      <c r="G617" s="6">
        <v>72</v>
      </c>
      <c r="H617" s="6">
        <v>333</v>
      </c>
      <c r="I617" s="6">
        <v>72</v>
      </c>
      <c r="J617" s="6">
        <v>332</v>
      </c>
      <c r="K617" s="6">
        <v>72</v>
      </c>
      <c r="L617" s="6">
        <v>332</v>
      </c>
      <c r="M617" s="6" t="s">
        <v>114</v>
      </c>
      <c r="N617" s="6" t="s">
        <v>21</v>
      </c>
      <c r="O617" s="6">
        <v>3</v>
      </c>
    </row>
    <row r="618" spans="1:15" x14ac:dyDescent="0.25">
      <c r="A618" s="6" t="s">
        <v>0</v>
      </c>
      <c r="B618" s="6" t="s">
        <v>5</v>
      </c>
      <c r="C618" s="6" t="s">
        <v>819</v>
      </c>
      <c r="D618" s="6" t="s">
        <v>820</v>
      </c>
      <c r="E618" s="6" t="s">
        <v>97</v>
      </c>
      <c r="F618" s="6" t="s">
        <v>125</v>
      </c>
      <c r="G618" s="6">
        <v>172</v>
      </c>
      <c r="H618" s="6">
        <v>838</v>
      </c>
      <c r="I618" s="6">
        <v>181</v>
      </c>
      <c r="J618" s="6">
        <v>910</v>
      </c>
      <c r="K618" s="6">
        <v>181</v>
      </c>
      <c r="L618" s="6">
        <v>910</v>
      </c>
      <c r="M618" s="6" t="s">
        <v>114</v>
      </c>
      <c r="N618" s="6" t="s">
        <v>23</v>
      </c>
      <c r="O618" s="6">
        <v>8</v>
      </c>
    </row>
    <row r="619" spans="1:15" x14ac:dyDescent="0.25">
      <c r="A619" s="6" t="s">
        <v>0</v>
      </c>
      <c r="B619" s="6" t="s">
        <v>6</v>
      </c>
      <c r="C619" s="6" t="s">
        <v>275</v>
      </c>
      <c r="D619" s="6" t="s">
        <v>276</v>
      </c>
      <c r="E619" s="6" t="s">
        <v>97</v>
      </c>
      <c r="F619" s="6" t="s">
        <v>98</v>
      </c>
      <c r="G619" s="6">
        <v>118</v>
      </c>
      <c r="H619" s="6">
        <v>516</v>
      </c>
      <c r="I619" s="6">
        <v>108</v>
      </c>
      <c r="J619" s="6">
        <v>470</v>
      </c>
      <c r="K619" s="6">
        <v>118</v>
      </c>
      <c r="L619" s="6">
        <v>520</v>
      </c>
      <c r="M619" s="6" t="s">
        <v>114</v>
      </c>
      <c r="N619" s="6" t="s">
        <v>21</v>
      </c>
      <c r="O619" s="6">
        <v>11</v>
      </c>
    </row>
    <row r="620" spans="1:15" x14ac:dyDescent="0.25">
      <c r="A620" s="6" t="s">
        <v>0</v>
      </c>
      <c r="B620" s="6" t="s">
        <v>5</v>
      </c>
      <c r="C620" s="6" t="s">
        <v>255</v>
      </c>
      <c r="D620" s="6" t="s">
        <v>256</v>
      </c>
      <c r="E620" s="6" t="s">
        <v>97</v>
      </c>
      <c r="F620" s="6" t="s">
        <v>98</v>
      </c>
      <c r="G620" s="6">
        <v>89</v>
      </c>
      <c r="H620" s="6">
        <v>478</v>
      </c>
      <c r="I620" s="6">
        <v>78</v>
      </c>
      <c r="J620" s="6">
        <v>415</v>
      </c>
      <c r="K620" s="6">
        <v>89</v>
      </c>
      <c r="L620" s="6">
        <v>465</v>
      </c>
      <c r="M620" s="6" t="s">
        <v>114</v>
      </c>
      <c r="N620" s="6" t="s">
        <v>21</v>
      </c>
      <c r="O620" s="6">
        <v>1</v>
      </c>
    </row>
    <row r="621" spans="1:15" x14ac:dyDescent="0.25">
      <c r="A621" s="6" t="s">
        <v>0</v>
      </c>
      <c r="B621" s="6" t="s">
        <v>13</v>
      </c>
      <c r="C621" s="6" t="s">
        <v>235</v>
      </c>
      <c r="D621" s="6" t="s">
        <v>236</v>
      </c>
      <c r="E621" s="6" t="s">
        <v>97</v>
      </c>
      <c r="F621" s="6" t="s">
        <v>98</v>
      </c>
      <c r="G621" s="6">
        <v>5</v>
      </c>
      <c r="H621" s="6">
        <v>26</v>
      </c>
      <c r="I621" s="6">
        <v>5</v>
      </c>
      <c r="J621" s="6">
        <v>27</v>
      </c>
      <c r="K621" s="6">
        <v>5</v>
      </c>
      <c r="L621" s="6">
        <v>27</v>
      </c>
      <c r="M621" s="6" t="s">
        <v>114</v>
      </c>
      <c r="N621" s="6" t="s">
        <v>22</v>
      </c>
      <c r="O621" s="6">
        <v>0</v>
      </c>
    </row>
    <row r="622" spans="1:15" x14ac:dyDescent="0.25">
      <c r="A622" s="6" t="s">
        <v>0</v>
      </c>
      <c r="B622" s="6" t="s">
        <v>5</v>
      </c>
      <c r="C622" s="6" t="s">
        <v>185</v>
      </c>
      <c r="D622" s="6" t="s">
        <v>186</v>
      </c>
      <c r="E622" s="6" t="s">
        <v>97</v>
      </c>
      <c r="F622" s="6" t="s">
        <v>125</v>
      </c>
      <c r="G622" s="6">
        <v>429</v>
      </c>
      <c r="H622" s="6">
        <v>2237</v>
      </c>
      <c r="I622" s="6">
        <v>429</v>
      </c>
      <c r="J622" s="6">
        <v>2221</v>
      </c>
      <c r="K622" s="6">
        <v>429</v>
      </c>
      <c r="L622" s="6">
        <v>2221</v>
      </c>
      <c r="M622" s="6" t="s">
        <v>114</v>
      </c>
      <c r="N622" s="6" t="s">
        <v>22</v>
      </c>
      <c r="O622" s="6">
        <v>10</v>
      </c>
    </row>
    <row r="623" spans="1:15" x14ac:dyDescent="0.25">
      <c r="A623" s="6" t="s">
        <v>0</v>
      </c>
      <c r="B623" s="6" t="s">
        <v>4</v>
      </c>
      <c r="C623" s="6" t="s">
        <v>688</v>
      </c>
      <c r="D623" s="6" t="s">
        <v>689</v>
      </c>
      <c r="E623" s="6" t="s">
        <v>97</v>
      </c>
      <c r="F623" s="6" t="s">
        <v>98</v>
      </c>
      <c r="G623" s="6">
        <v>107</v>
      </c>
      <c r="H623" s="6">
        <v>501</v>
      </c>
      <c r="I623" s="6">
        <v>107</v>
      </c>
      <c r="J623" s="6">
        <v>503</v>
      </c>
      <c r="K623" s="6">
        <v>107</v>
      </c>
      <c r="L623" s="6">
        <v>497</v>
      </c>
      <c r="M623" s="6" t="s">
        <v>114</v>
      </c>
      <c r="N623" s="6" t="s">
        <v>22</v>
      </c>
      <c r="O623" s="6">
        <v>3</v>
      </c>
    </row>
    <row r="624" spans="1:15" x14ac:dyDescent="0.25">
      <c r="A624" s="6" t="s">
        <v>0</v>
      </c>
      <c r="B624" s="6" t="s">
        <v>8</v>
      </c>
      <c r="C624" s="6" t="s">
        <v>224</v>
      </c>
      <c r="D624" s="6" t="s">
        <v>225</v>
      </c>
      <c r="E624" s="6" t="s">
        <v>209</v>
      </c>
      <c r="F624" s="6" t="s">
        <v>125</v>
      </c>
      <c r="G624" s="6">
        <v>412</v>
      </c>
      <c r="H624" s="6">
        <v>1700</v>
      </c>
      <c r="I624" s="6">
        <v>375</v>
      </c>
      <c r="J624" s="6">
        <v>1598</v>
      </c>
      <c r="K624" s="6">
        <v>375</v>
      </c>
      <c r="L624" s="6">
        <v>1598</v>
      </c>
      <c r="M624" s="6" t="s">
        <v>114</v>
      </c>
      <c r="N624" s="6" t="s">
        <v>22</v>
      </c>
      <c r="O624" s="6">
        <v>17</v>
      </c>
    </row>
    <row r="625" spans="1:15" x14ac:dyDescent="0.25">
      <c r="A625" s="6" t="s">
        <v>0</v>
      </c>
      <c r="B625" s="6" t="s">
        <v>8</v>
      </c>
      <c r="C625" s="6" t="s">
        <v>121</v>
      </c>
      <c r="D625" s="6" t="s">
        <v>122</v>
      </c>
      <c r="E625" s="6" t="s">
        <v>97</v>
      </c>
      <c r="F625" s="6" t="s">
        <v>98</v>
      </c>
      <c r="G625" s="6">
        <v>413</v>
      </c>
      <c r="H625" s="6">
        <v>1835</v>
      </c>
      <c r="I625" s="6">
        <v>407</v>
      </c>
      <c r="J625" s="6">
        <v>1858</v>
      </c>
      <c r="K625" s="6">
        <v>407</v>
      </c>
      <c r="L625" s="6">
        <v>1858</v>
      </c>
      <c r="M625" s="6" t="s">
        <v>114</v>
      </c>
      <c r="N625" s="6" t="s">
        <v>21</v>
      </c>
      <c r="O625" s="6">
        <v>27</v>
      </c>
    </row>
    <row r="626" spans="1:15" x14ac:dyDescent="0.25">
      <c r="A626" s="6" t="s">
        <v>0</v>
      </c>
      <c r="B626" s="6" t="s">
        <v>5</v>
      </c>
      <c r="C626" s="6" t="s">
        <v>701</v>
      </c>
      <c r="D626" s="6" t="s">
        <v>702</v>
      </c>
      <c r="E626" s="6" t="s">
        <v>209</v>
      </c>
      <c r="F626" s="6" t="s">
        <v>125</v>
      </c>
      <c r="G626" s="6">
        <v>155</v>
      </c>
      <c r="H626" s="6">
        <v>664</v>
      </c>
      <c r="I626" s="6">
        <v>156</v>
      </c>
      <c r="J626" s="6">
        <v>641</v>
      </c>
      <c r="K626" s="6">
        <v>273</v>
      </c>
      <c r="L626" s="6">
        <v>0</v>
      </c>
      <c r="M626" s="6" t="s">
        <v>114</v>
      </c>
      <c r="N626" s="6" t="s">
        <v>22</v>
      </c>
      <c r="O626" s="6">
        <v>0</v>
      </c>
    </row>
    <row r="627" spans="1:15" x14ac:dyDescent="0.25">
      <c r="A627" s="6" t="s">
        <v>0</v>
      </c>
      <c r="B627" s="6" t="s">
        <v>7</v>
      </c>
      <c r="C627" s="6" t="s">
        <v>730</v>
      </c>
      <c r="D627" s="6" t="s">
        <v>731</v>
      </c>
      <c r="E627" s="6" t="s">
        <v>97</v>
      </c>
      <c r="F627" s="6" t="s">
        <v>98</v>
      </c>
      <c r="G627" s="6">
        <v>23</v>
      </c>
      <c r="H627" s="6">
        <v>83</v>
      </c>
      <c r="I627" s="6">
        <v>23</v>
      </c>
      <c r="J627" s="6">
        <v>85</v>
      </c>
      <c r="K627" s="6">
        <v>23</v>
      </c>
      <c r="L627" s="6">
        <v>78</v>
      </c>
      <c r="M627" s="6" t="s">
        <v>114</v>
      </c>
      <c r="N627" s="6" t="s">
        <v>23</v>
      </c>
      <c r="O627" s="6">
        <v>0</v>
      </c>
    </row>
    <row r="628" spans="1:15" x14ac:dyDescent="0.25">
      <c r="A628" s="6" t="s">
        <v>0</v>
      </c>
      <c r="B628" s="6" t="s">
        <v>5</v>
      </c>
      <c r="C628" s="6" t="s">
        <v>701</v>
      </c>
      <c r="D628" s="6" t="s">
        <v>702</v>
      </c>
      <c r="E628" s="6" t="s">
        <v>209</v>
      </c>
      <c r="F628" s="6" t="s">
        <v>125</v>
      </c>
      <c r="G628" s="6">
        <v>155</v>
      </c>
      <c r="H628" s="6">
        <v>664</v>
      </c>
      <c r="I628" s="6">
        <v>156</v>
      </c>
      <c r="J628" s="6">
        <v>641</v>
      </c>
      <c r="K628" s="6">
        <v>273</v>
      </c>
      <c r="L628" s="6">
        <v>0</v>
      </c>
      <c r="M628" s="6" t="s">
        <v>114</v>
      </c>
      <c r="N628" s="6" t="s">
        <v>23</v>
      </c>
      <c r="O628" s="6">
        <v>0</v>
      </c>
    </row>
    <row r="629" spans="1:15" x14ac:dyDescent="0.25">
      <c r="A629" s="6" t="s">
        <v>0</v>
      </c>
      <c r="B629" s="6" t="s">
        <v>5</v>
      </c>
      <c r="C629" s="6" t="s">
        <v>255</v>
      </c>
      <c r="D629" s="6" t="s">
        <v>256</v>
      </c>
      <c r="E629" s="6" t="s">
        <v>97</v>
      </c>
      <c r="F629" s="6" t="s">
        <v>98</v>
      </c>
      <c r="G629" s="6">
        <v>89</v>
      </c>
      <c r="H629" s="6">
        <v>478</v>
      </c>
      <c r="I629" s="6">
        <v>78</v>
      </c>
      <c r="J629" s="6">
        <v>415</v>
      </c>
      <c r="K629" s="6">
        <v>89</v>
      </c>
      <c r="L629" s="6">
        <v>465</v>
      </c>
      <c r="M629" s="6" t="s">
        <v>114</v>
      </c>
      <c r="N629" s="6" t="s">
        <v>22</v>
      </c>
      <c r="O629" s="6">
        <v>2</v>
      </c>
    </row>
    <row r="630" spans="1:15" x14ac:dyDescent="0.25">
      <c r="A630" s="6" t="s">
        <v>0</v>
      </c>
      <c r="B630" s="6" t="s">
        <v>8</v>
      </c>
      <c r="C630" s="6" t="s">
        <v>218</v>
      </c>
      <c r="D630" s="6" t="s">
        <v>219</v>
      </c>
      <c r="E630" s="6" t="s">
        <v>97</v>
      </c>
      <c r="F630" s="6" t="s">
        <v>98</v>
      </c>
      <c r="G630" s="6">
        <v>70</v>
      </c>
      <c r="H630" s="6">
        <v>609</v>
      </c>
      <c r="I630" s="6">
        <v>124</v>
      </c>
      <c r="J630" s="6">
        <v>644</v>
      </c>
      <c r="K630" s="6">
        <v>124</v>
      </c>
      <c r="L630" s="6">
        <v>644</v>
      </c>
      <c r="M630" s="6" t="s">
        <v>114</v>
      </c>
      <c r="N630" s="6" t="s">
        <v>23</v>
      </c>
      <c r="O630" s="6">
        <v>4</v>
      </c>
    </row>
    <row r="631" spans="1:15" x14ac:dyDescent="0.25">
      <c r="A631" s="6" t="s">
        <v>0</v>
      </c>
      <c r="B631" s="6" t="s">
        <v>8</v>
      </c>
      <c r="C631" s="6" t="s">
        <v>141</v>
      </c>
      <c r="D631" s="6" t="s">
        <v>142</v>
      </c>
      <c r="E631" s="6" t="s">
        <v>97</v>
      </c>
      <c r="F631" s="6" t="s">
        <v>98</v>
      </c>
      <c r="G631" s="6">
        <v>186</v>
      </c>
      <c r="H631" s="6">
        <v>1002</v>
      </c>
      <c r="I631" s="6">
        <v>183</v>
      </c>
      <c r="J631" s="6">
        <v>971</v>
      </c>
      <c r="K631" s="6">
        <v>188</v>
      </c>
      <c r="L631" s="6">
        <v>1003</v>
      </c>
      <c r="M631" s="6" t="s">
        <v>114</v>
      </c>
      <c r="N631" s="6" t="s">
        <v>21</v>
      </c>
      <c r="O631" s="6">
        <v>3</v>
      </c>
    </row>
    <row r="632" spans="1:15" x14ac:dyDescent="0.25">
      <c r="A632" s="6" t="s">
        <v>0</v>
      </c>
      <c r="B632" s="6" t="s">
        <v>10</v>
      </c>
      <c r="C632" s="6" t="s">
        <v>216</v>
      </c>
      <c r="D632" s="6" t="s">
        <v>217</v>
      </c>
      <c r="E632" s="6" t="s">
        <v>97</v>
      </c>
      <c r="F632" s="6" t="s">
        <v>98</v>
      </c>
      <c r="G632" s="6">
        <v>40</v>
      </c>
      <c r="H632" s="6">
        <v>208</v>
      </c>
      <c r="I632" s="6">
        <v>41</v>
      </c>
      <c r="J632" s="6">
        <v>208</v>
      </c>
      <c r="K632" s="6">
        <v>51</v>
      </c>
      <c r="L632" s="6">
        <v>208</v>
      </c>
      <c r="M632" s="6" t="s">
        <v>114</v>
      </c>
      <c r="N632" s="6" t="s">
        <v>22</v>
      </c>
      <c r="O632" s="6">
        <v>1</v>
      </c>
    </row>
    <row r="633" spans="1:15" x14ac:dyDescent="0.25">
      <c r="A633" s="6" t="s">
        <v>0</v>
      </c>
      <c r="B633" s="6" t="s">
        <v>4</v>
      </c>
      <c r="C633" s="6" t="s">
        <v>167</v>
      </c>
      <c r="D633" s="6" t="s">
        <v>168</v>
      </c>
      <c r="E633" s="6" t="s">
        <v>97</v>
      </c>
      <c r="F633" s="6" t="s">
        <v>98</v>
      </c>
      <c r="G633" s="6">
        <v>190</v>
      </c>
      <c r="H633" s="6">
        <v>1047</v>
      </c>
      <c r="I633" s="6">
        <v>205</v>
      </c>
      <c r="J633" s="6">
        <v>1072</v>
      </c>
      <c r="K633" s="6"/>
      <c r="L633" s="6">
        <v>1072</v>
      </c>
      <c r="M633" s="6" t="s">
        <v>114</v>
      </c>
      <c r="N633" s="6" t="s">
        <v>23</v>
      </c>
      <c r="O633" s="6">
        <v>8</v>
      </c>
    </row>
    <row r="634" spans="1:15" x14ac:dyDescent="0.25">
      <c r="A634" s="6" t="s">
        <v>0</v>
      </c>
      <c r="B634" s="6" t="s">
        <v>4</v>
      </c>
      <c r="C634" s="6" t="s">
        <v>688</v>
      </c>
      <c r="D634" s="6" t="s">
        <v>689</v>
      </c>
      <c r="E634" s="6" t="s">
        <v>97</v>
      </c>
      <c r="F634" s="6" t="s">
        <v>98</v>
      </c>
      <c r="G634" s="6">
        <v>107</v>
      </c>
      <c r="H634" s="6">
        <v>501</v>
      </c>
      <c r="I634" s="6">
        <v>107</v>
      </c>
      <c r="J634" s="6">
        <v>503</v>
      </c>
      <c r="K634" s="6">
        <v>107</v>
      </c>
      <c r="L634" s="6">
        <v>497</v>
      </c>
      <c r="M634" s="6" t="s">
        <v>114</v>
      </c>
      <c r="N634" s="6" t="s">
        <v>23</v>
      </c>
      <c r="O634" s="6">
        <v>12</v>
      </c>
    </row>
    <row r="635" spans="1:15" x14ac:dyDescent="0.25">
      <c r="A635" s="6" t="s">
        <v>0</v>
      </c>
      <c r="B635" s="6" t="s">
        <v>8</v>
      </c>
      <c r="C635" s="6" t="s">
        <v>128</v>
      </c>
      <c r="D635" s="6" t="s">
        <v>129</v>
      </c>
      <c r="E635" s="6" t="s">
        <v>97</v>
      </c>
      <c r="F635" s="6" t="s">
        <v>125</v>
      </c>
      <c r="G635" s="6">
        <v>46</v>
      </c>
      <c r="H635" s="6">
        <v>272</v>
      </c>
      <c r="I635" s="6">
        <v>45</v>
      </c>
      <c r="J635" s="6">
        <v>257</v>
      </c>
      <c r="K635" s="6">
        <v>45</v>
      </c>
      <c r="L635" s="6">
        <v>269</v>
      </c>
      <c r="M635" s="6" t="s">
        <v>114</v>
      </c>
      <c r="N635" s="6" t="s">
        <v>22</v>
      </c>
      <c r="O635" s="6">
        <v>1</v>
      </c>
    </row>
    <row r="636" spans="1:15" x14ac:dyDescent="0.25">
      <c r="A636" s="6" t="s">
        <v>0</v>
      </c>
      <c r="B636" s="6" t="s">
        <v>5</v>
      </c>
      <c r="C636" s="6" t="s">
        <v>185</v>
      </c>
      <c r="D636" s="6" t="s">
        <v>186</v>
      </c>
      <c r="E636" s="6" t="s">
        <v>97</v>
      </c>
      <c r="F636" s="6" t="s">
        <v>125</v>
      </c>
      <c r="G636" s="6">
        <v>429</v>
      </c>
      <c r="H636" s="6">
        <v>2237</v>
      </c>
      <c r="I636" s="6">
        <v>429</v>
      </c>
      <c r="J636" s="6">
        <v>2221</v>
      </c>
      <c r="K636" s="6">
        <v>429</v>
      </c>
      <c r="L636" s="6">
        <v>2221</v>
      </c>
      <c r="M636" s="6" t="s">
        <v>114</v>
      </c>
      <c r="N636" s="6" t="s">
        <v>23</v>
      </c>
      <c r="O636" s="6">
        <v>22</v>
      </c>
    </row>
    <row r="637" spans="1:15" x14ac:dyDescent="0.25">
      <c r="A637" s="6" t="s">
        <v>0</v>
      </c>
      <c r="B637" s="6" t="s">
        <v>4</v>
      </c>
      <c r="C637" s="6" t="s">
        <v>106</v>
      </c>
      <c r="D637" s="6" t="s">
        <v>107</v>
      </c>
      <c r="E637" s="6" t="s">
        <v>97</v>
      </c>
      <c r="F637" s="6" t="s">
        <v>98</v>
      </c>
      <c r="G637" s="6">
        <v>7</v>
      </c>
      <c r="H637" s="6">
        <v>41</v>
      </c>
      <c r="I637" s="6">
        <v>10</v>
      </c>
      <c r="J637" s="6">
        <v>47</v>
      </c>
      <c r="K637" s="6">
        <v>12</v>
      </c>
      <c r="L637" s="6">
        <v>56</v>
      </c>
      <c r="M637" s="6" t="s">
        <v>114</v>
      </c>
      <c r="N637" s="6" t="s">
        <v>21</v>
      </c>
      <c r="O637" s="6">
        <v>0</v>
      </c>
    </row>
    <row r="638" spans="1:15" x14ac:dyDescent="0.25">
      <c r="A638" s="6" t="s">
        <v>0</v>
      </c>
      <c r="B638" s="6" t="s">
        <v>5</v>
      </c>
      <c r="C638" s="6" t="s">
        <v>834</v>
      </c>
      <c r="D638" s="6" t="s">
        <v>835</v>
      </c>
      <c r="E638" s="6" t="s">
        <v>209</v>
      </c>
      <c r="F638" s="6" t="s">
        <v>125</v>
      </c>
      <c r="G638" s="6">
        <v>169</v>
      </c>
      <c r="H638" s="6">
        <v>1216</v>
      </c>
      <c r="I638" s="6">
        <v>176</v>
      </c>
      <c r="J638" s="6">
        <v>1216</v>
      </c>
      <c r="K638" s="6">
        <v>176</v>
      </c>
      <c r="L638" s="6">
        <v>1216</v>
      </c>
      <c r="M638" s="6" t="s">
        <v>114</v>
      </c>
      <c r="N638" s="6" t="s">
        <v>21</v>
      </c>
      <c r="O638" s="6">
        <v>35</v>
      </c>
    </row>
    <row r="639" spans="1:15" x14ac:dyDescent="0.25">
      <c r="A639" s="6" t="s">
        <v>0</v>
      </c>
      <c r="B639" s="6" t="s">
        <v>9</v>
      </c>
      <c r="C639" s="6" t="s">
        <v>1077</v>
      </c>
      <c r="D639" s="6" t="s">
        <v>223</v>
      </c>
      <c r="E639" s="6" t="s">
        <v>97</v>
      </c>
      <c r="F639" s="6" t="s">
        <v>125</v>
      </c>
      <c r="G639" s="6">
        <v>486</v>
      </c>
      <c r="H639" s="6">
        <v>2371</v>
      </c>
      <c r="I639" s="6">
        <v>488</v>
      </c>
      <c r="J639" s="6">
        <v>2325</v>
      </c>
      <c r="K639" s="6">
        <v>488</v>
      </c>
      <c r="L639" s="6">
        <v>2325</v>
      </c>
      <c r="M639" s="6" t="s">
        <v>114</v>
      </c>
      <c r="N639" s="6" t="s">
        <v>23</v>
      </c>
      <c r="O639" s="6">
        <v>15</v>
      </c>
    </row>
    <row r="640" spans="1:15" x14ac:dyDescent="0.25">
      <c r="A640" s="6" t="s">
        <v>0</v>
      </c>
      <c r="B640" s="6" t="s">
        <v>8</v>
      </c>
      <c r="C640" s="6" t="s">
        <v>750</v>
      </c>
      <c r="D640" s="6" t="s">
        <v>751</v>
      </c>
      <c r="E640" s="6" t="s">
        <v>97</v>
      </c>
      <c r="F640" s="6" t="s">
        <v>98</v>
      </c>
      <c r="G640" s="6">
        <v>3</v>
      </c>
      <c r="H640" s="6">
        <v>13</v>
      </c>
      <c r="I640" s="6">
        <v>3</v>
      </c>
      <c r="J640" s="6">
        <v>13</v>
      </c>
      <c r="K640" s="6">
        <v>3</v>
      </c>
      <c r="L640" s="6">
        <v>13</v>
      </c>
      <c r="M640" s="6" t="s">
        <v>114</v>
      </c>
      <c r="N640" s="6" t="s">
        <v>21</v>
      </c>
      <c r="O640" s="6">
        <v>0</v>
      </c>
    </row>
    <row r="641" spans="1:15" x14ac:dyDescent="0.25">
      <c r="A641" s="6" t="s">
        <v>0</v>
      </c>
      <c r="B641" s="6" t="s">
        <v>4</v>
      </c>
      <c r="C641" s="6" t="s">
        <v>167</v>
      </c>
      <c r="D641" s="6" t="s">
        <v>168</v>
      </c>
      <c r="E641" s="6" t="s">
        <v>97</v>
      </c>
      <c r="F641" s="6" t="s">
        <v>98</v>
      </c>
      <c r="G641" s="6">
        <v>190</v>
      </c>
      <c r="H641" s="6">
        <v>1047</v>
      </c>
      <c r="I641" s="6">
        <v>205</v>
      </c>
      <c r="J641" s="6">
        <v>1072</v>
      </c>
      <c r="K641" s="6"/>
      <c r="L641" s="6">
        <v>1072</v>
      </c>
      <c r="M641" s="6" t="s">
        <v>114</v>
      </c>
      <c r="N641" s="6" t="s">
        <v>22</v>
      </c>
      <c r="O641" s="6">
        <v>5</v>
      </c>
    </row>
    <row r="642" spans="1:15" x14ac:dyDescent="0.25">
      <c r="A642" s="6" t="s">
        <v>0</v>
      </c>
      <c r="B642" s="6" t="s">
        <v>5</v>
      </c>
      <c r="C642" s="6" t="s">
        <v>185</v>
      </c>
      <c r="D642" s="6" t="s">
        <v>186</v>
      </c>
      <c r="E642" s="6" t="s">
        <v>97</v>
      </c>
      <c r="F642" s="6" t="s">
        <v>125</v>
      </c>
      <c r="G642" s="6">
        <v>429</v>
      </c>
      <c r="H642" s="6">
        <v>2237</v>
      </c>
      <c r="I642" s="6">
        <v>429</v>
      </c>
      <c r="J642" s="6">
        <v>2221</v>
      </c>
      <c r="K642" s="6">
        <v>429</v>
      </c>
      <c r="L642" s="6">
        <v>2221</v>
      </c>
      <c r="M642" s="6" t="s">
        <v>114</v>
      </c>
      <c r="N642" s="6" t="s">
        <v>21</v>
      </c>
      <c r="O642" s="6">
        <v>12</v>
      </c>
    </row>
    <row r="643" spans="1:15" x14ac:dyDescent="0.25">
      <c r="A643" s="6" t="s">
        <v>0</v>
      </c>
      <c r="B643" s="6" t="s">
        <v>13</v>
      </c>
      <c r="C643" s="6" t="s">
        <v>247</v>
      </c>
      <c r="D643" s="6" t="s">
        <v>248</v>
      </c>
      <c r="E643" s="6" t="s">
        <v>97</v>
      </c>
      <c r="F643" s="6" t="s">
        <v>98</v>
      </c>
      <c r="G643" s="6">
        <v>10</v>
      </c>
      <c r="H643" s="6">
        <v>39</v>
      </c>
      <c r="I643" s="6">
        <v>7</v>
      </c>
      <c r="J643" s="6">
        <v>25</v>
      </c>
      <c r="K643" s="6">
        <v>10</v>
      </c>
      <c r="L643" s="6">
        <v>39</v>
      </c>
      <c r="M643" s="6" t="s">
        <v>114</v>
      </c>
      <c r="N643" s="6" t="s">
        <v>22</v>
      </c>
      <c r="O643" s="6">
        <v>1</v>
      </c>
    </row>
    <row r="644" spans="1:15" x14ac:dyDescent="0.25">
      <c r="A644" s="6" t="s">
        <v>0</v>
      </c>
      <c r="B644" s="6" t="s">
        <v>13</v>
      </c>
      <c r="C644" s="6" t="s">
        <v>1080</v>
      </c>
      <c r="D644" s="6" t="s">
        <v>1081</v>
      </c>
      <c r="E644" s="6" t="s">
        <v>97</v>
      </c>
      <c r="F644" s="6" t="s">
        <v>125</v>
      </c>
      <c r="G644" s="6">
        <v>54</v>
      </c>
      <c r="H644" s="6">
        <v>242</v>
      </c>
      <c r="I644" s="6">
        <v>50</v>
      </c>
      <c r="J644" s="6">
        <v>219</v>
      </c>
      <c r="K644" s="6">
        <v>50</v>
      </c>
      <c r="L644" s="6">
        <v>227</v>
      </c>
      <c r="M644" s="6" t="s">
        <v>114</v>
      </c>
      <c r="N644" s="6" t="s">
        <v>23</v>
      </c>
      <c r="O644" s="6">
        <v>6</v>
      </c>
    </row>
    <row r="645" spans="1:15" x14ac:dyDescent="0.25">
      <c r="A645" s="6" t="s">
        <v>0</v>
      </c>
      <c r="B645" s="6" t="s">
        <v>6</v>
      </c>
      <c r="C645" s="6" t="s">
        <v>721</v>
      </c>
      <c r="D645" s="6" t="s">
        <v>722</v>
      </c>
      <c r="E645" s="6" t="s">
        <v>97</v>
      </c>
      <c r="F645" s="6" t="s">
        <v>125</v>
      </c>
      <c r="G645" s="6">
        <v>30</v>
      </c>
      <c r="H645" s="6">
        <v>181</v>
      </c>
      <c r="I645" s="6">
        <v>30</v>
      </c>
      <c r="J645" s="6">
        <v>181</v>
      </c>
      <c r="K645" s="6">
        <v>30</v>
      </c>
      <c r="L645" s="6">
        <v>181</v>
      </c>
      <c r="M645" s="6" t="s">
        <v>114</v>
      </c>
      <c r="N645" s="6" t="s">
        <v>21</v>
      </c>
      <c r="O645" s="6">
        <v>0</v>
      </c>
    </row>
    <row r="646" spans="1:15" x14ac:dyDescent="0.25">
      <c r="A646" s="6" t="s">
        <v>0</v>
      </c>
      <c r="B646" s="6" t="s">
        <v>13</v>
      </c>
      <c r="C646" s="6" t="s">
        <v>205</v>
      </c>
      <c r="D646" s="6" t="s">
        <v>206</v>
      </c>
      <c r="E646" s="6" t="s">
        <v>97</v>
      </c>
      <c r="F646" s="6" t="s">
        <v>125</v>
      </c>
      <c r="G646" s="6">
        <v>116</v>
      </c>
      <c r="H646" s="6">
        <v>530</v>
      </c>
      <c r="I646" s="6">
        <v>105</v>
      </c>
      <c r="J646" s="6">
        <v>464</v>
      </c>
      <c r="K646" s="6">
        <v>105</v>
      </c>
      <c r="L646" s="6">
        <v>492</v>
      </c>
      <c r="M646" s="6" t="s">
        <v>114</v>
      </c>
      <c r="N646" s="6" t="s">
        <v>23</v>
      </c>
      <c r="O646" s="6">
        <v>3</v>
      </c>
    </row>
    <row r="647" spans="1:15" x14ac:dyDescent="0.25">
      <c r="A647" s="6" t="s">
        <v>3</v>
      </c>
      <c r="B647" s="6" t="s">
        <v>15</v>
      </c>
      <c r="C647" s="6" t="s">
        <v>798</v>
      </c>
      <c r="D647" s="6" t="s">
        <v>799</v>
      </c>
      <c r="E647" s="6" t="s">
        <v>97</v>
      </c>
      <c r="F647" s="6" t="s">
        <v>125</v>
      </c>
      <c r="G647" s="6">
        <v>51</v>
      </c>
      <c r="H647" s="6">
        <v>260</v>
      </c>
      <c r="I647" s="6">
        <v>51</v>
      </c>
      <c r="J647" s="6">
        <v>263</v>
      </c>
      <c r="K647" s="6">
        <v>51</v>
      </c>
      <c r="L647" s="6">
        <v>263</v>
      </c>
      <c r="M647" s="6" t="s">
        <v>114</v>
      </c>
      <c r="N647" s="6" t="s">
        <v>22</v>
      </c>
      <c r="O647" s="6">
        <v>1</v>
      </c>
    </row>
    <row r="648" spans="1:15" x14ac:dyDescent="0.25">
      <c r="A648" s="6" t="s">
        <v>0</v>
      </c>
      <c r="B648" s="6" t="s">
        <v>13</v>
      </c>
      <c r="C648" s="6" t="s">
        <v>195</v>
      </c>
      <c r="D648" s="6" t="s">
        <v>196</v>
      </c>
      <c r="E648" s="6" t="s">
        <v>97</v>
      </c>
      <c r="F648" s="6" t="s">
        <v>132</v>
      </c>
      <c r="G648" s="6">
        <v>20</v>
      </c>
      <c r="H648" s="6">
        <v>64</v>
      </c>
      <c r="I648" s="6">
        <v>14</v>
      </c>
      <c r="J648" s="6">
        <v>52</v>
      </c>
      <c r="K648" s="6">
        <v>14</v>
      </c>
      <c r="L648" s="6">
        <v>52</v>
      </c>
      <c r="M648" s="6" t="s">
        <v>114</v>
      </c>
      <c r="N648" s="6" t="s">
        <v>23</v>
      </c>
      <c r="O648" s="6">
        <v>0</v>
      </c>
    </row>
    <row r="649" spans="1:15" x14ac:dyDescent="0.25">
      <c r="A649" s="6" t="s">
        <v>3</v>
      </c>
      <c r="B649" s="6" t="s">
        <v>14</v>
      </c>
      <c r="C649" s="6" t="s">
        <v>226</v>
      </c>
      <c r="D649" s="6" t="s">
        <v>227</v>
      </c>
      <c r="E649" s="6" t="s">
        <v>97</v>
      </c>
      <c r="F649" s="6" t="s">
        <v>98</v>
      </c>
      <c r="G649" s="6">
        <v>50</v>
      </c>
      <c r="H649" s="6">
        <v>218</v>
      </c>
      <c r="I649" s="6">
        <v>53</v>
      </c>
      <c r="J649" s="6">
        <v>217</v>
      </c>
      <c r="K649" s="6">
        <v>53</v>
      </c>
      <c r="L649" s="6">
        <v>217</v>
      </c>
      <c r="M649" s="6" t="s">
        <v>114</v>
      </c>
      <c r="N649" s="6" t="s">
        <v>23</v>
      </c>
      <c r="O649" s="6">
        <v>8</v>
      </c>
    </row>
    <row r="650" spans="1:15" x14ac:dyDescent="0.25">
      <c r="A650" s="6" t="s">
        <v>0</v>
      </c>
      <c r="B650" s="6" t="s">
        <v>12</v>
      </c>
      <c r="C650" s="6" t="s">
        <v>197</v>
      </c>
      <c r="D650" s="6" t="s">
        <v>198</v>
      </c>
      <c r="E650" s="6" t="s">
        <v>97</v>
      </c>
      <c r="F650" s="6" t="s">
        <v>125</v>
      </c>
      <c r="G650" s="6">
        <v>20</v>
      </c>
      <c r="H650" s="6">
        <v>106</v>
      </c>
      <c r="I650" s="6">
        <v>13</v>
      </c>
      <c r="J650" s="6">
        <v>94</v>
      </c>
      <c r="K650" s="6">
        <v>18</v>
      </c>
      <c r="L650" s="6">
        <v>94</v>
      </c>
      <c r="M650" s="6" t="s">
        <v>114</v>
      </c>
      <c r="N650" s="6" t="s">
        <v>23</v>
      </c>
      <c r="O650" s="6">
        <v>1</v>
      </c>
    </row>
    <row r="651" spans="1:15" x14ac:dyDescent="0.25">
      <c r="A651" s="6" t="s">
        <v>0</v>
      </c>
      <c r="B651" s="6" t="s">
        <v>13</v>
      </c>
      <c r="C651" s="6" t="s">
        <v>245</v>
      </c>
      <c r="D651" s="6" t="s">
        <v>246</v>
      </c>
      <c r="E651" s="6" t="s">
        <v>97</v>
      </c>
      <c r="F651" s="6" t="s">
        <v>98</v>
      </c>
      <c r="G651" s="6">
        <v>25</v>
      </c>
      <c r="H651" s="6">
        <v>133</v>
      </c>
      <c r="I651" s="6">
        <v>22</v>
      </c>
      <c r="J651" s="6">
        <v>95</v>
      </c>
      <c r="K651" s="6">
        <v>25</v>
      </c>
      <c r="L651" s="6">
        <v>134</v>
      </c>
      <c r="M651" s="6" t="s">
        <v>114</v>
      </c>
      <c r="N651" s="6" t="s">
        <v>21</v>
      </c>
      <c r="O651" s="6">
        <v>1</v>
      </c>
    </row>
    <row r="652" spans="1:15" x14ac:dyDescent="0.25">
      <c r="A652" s="6" t="s">
        <v>3</v>
      </c>
      <c r="B652" s="6" t="s">
        <v>15</v>
      </c>
      <c r="C652" s="6" t="s">
        <v>234</v>
      </c>
      <c r="D652" s="6" t="s">
        <v>1060</v>
      </c>
      <c r="E652" s="6" t="s">
        <v>97</v>
      </c>
      <c r="F652" s="6" t="s">
        <v>132</v>
      </c>
      <c r="G652" s="6">
        <v>21</v>
      </c>
      <c r="H652" s="6">
        <v>107</v>
      </c>
      <c r="I652" s="6">
        <v>22</v>
      </c>
      <c r="J652" s="6">
        <v>108</v>
      </c>
      <c r="K652" s="6">
        <v>22</v>
      </c>
      <c r="L652" s="6">
        <v>0</v>
      </c>
      <c r="M652" s="6" t="s">
        <v>114</v>
      </c>
      <c r="N652" s="6" t="s">
        <v>21</v>
      </c>
      <c r="O652" s="6">
        <v>0</v>
      </c>
    </row>
    <row r="653" spans="1:15" x14ac:dyDescent="0.25">
      <c r="A653" s="6" t="s">
        <v>3</v>
      </c>
      <c r="B653" s="6" t="s">
        <v>17</v>
      </c>
      <c r="C653" s="6" t="s">
        <v>767</v>
      </c>
      <c r="D653" s="6" t="s">
        <v>768</v>
      </c>
      <c r="E653" s="6" t="s">
        <v>97</v>
      </c>
      <c r="F653" s="6" t="s">
        <v>98</v>
      </c>
      <c r="G653" s="6">
        <v>61</v>
      </c>
      <c r="H653" s="6">
        <v>264</v>
      </c>
      <c r="I653" s="6">
        <v>55</v>
      </c>
      <c r="J653" s="6">
        <v>251</v>
      </c>
      <c r="K653" s="6">
        <v>55</v>
      </c>
      <c r="L653" s="6">
        <v>251</v>
      </c>
      <c r="M653" s="6" t="s">
        <v>114</v>
      </c>
      <c r="N653" s="6" t="s">
        <v>22</v>
      </c>
      <c r="O653" s="6">
        <v>2</v>
      </c>
    </row>
    <row r="654" spans="1:15" x14ac:dyDescent="0.25">
      <c r="A654" s="6" t="s">
        <v>0</v>
      </c>
      <c r="B654" s="6" t="s">
        <v>9</v>
      </c>
      <c r="C654" s="6" t="s">
        <v>220</v>
      </c>
      <c r="D654" s="6" t="s">
        <v>221</v>
      </c>
      <c r="E654" s="6" t="s">
        <v>97</v>
      </c>
      <c r="F654" s="6" t="s">
        <v>125</v>
      </c>
      <c r="G654" s="6">
        <v>121</v>
      </c>
      <c r="H654" s="6">
        <v>596</v>
      </c>
      <c r="I654" s="6">
        <v>129</v>
      </c>
      <c r="J654" s="6">
        <v>575</v>
      </c>
      <c r="K654" s="6">
        <v>129</v>
      </c>
      <c r="L654" s="6">
        <v>575</v>
      </c>
      <c r="M654" s="6" t="s">
        <v>114</v>
      </c>
      <c r="N654" s="6" t="s">
        <v>22</v>
      </c>
      <c r="O654" s="6">
        <v>10</v>
      </c>
    </row>
    <row r="655" spans="1:15" x14ac:dyDescent="0.25">
      <c r="A655" s="6" t="s">
        <v>3</v>
      </c>
      <c r="B655" s="6" t="s">
        <v>15</v>
      </c>
      <c r="C655" s="6" t="s">
        <v>798</v>
      </c>
      <c r="D655" s="6" t="s">
        <v>799</v>
      </c>
      <c r="E655" s="6" t="s">
        <v>97</v>
      </c>
      <c r="F655" s="6" t="s">
        <v>125</v>
      </c>
      <c r="G655" s="6">
        <v>51</v>
      </c>
      <c r="H655" s="6">
        <v>260</v>
      </c>
      <c r="I655" s="6">
        <v>51</v>
      </c>
      <c r="J655" s="6">
        <v>263</v>
      </c>
      <c r="K655" s="6">
        <v>51</v>
      </c>
      <c r="L655" s="6">
        <v>263</v>
      </c>
      <c r="M655" s="6" t="s">
        <v>114</v>
      </c>
      <c r="N655" s="6" t="s">
        <v>23</v>
      </c>
      <c r="O655" s="6">
        <v>3</v>
      </c>
    </row>
    <row r="656" spans="1:15" x14ac:dyDescent="0.25">
      <c r="A656" s="6" t="s">
        <v>0</v>
      </c>
      <c r="B656" s="6" t="s">
        <v>13</v>
      </c>
      <c r="C656" s="6" t="s">
        <v>199</v>
      </c>
      <c r="D656" s="6" t="s">
        <v>200</v>
      </c>
      <c r="E656" s="6" t="s">
        <v>97</v>
      </c>
      <c r="F656" s="6" t="s">
        <v>125</v>
      </c>
      <c r="G656" s="6">
        <v>77</v>
      </c>
      <c r="H656" s="6">
        <v>380</v>
      </c>
      <c r="I656" s="6">
        <v>76</v>
      </c>
      <c r="J656" s="6">
        <v>342</v>
      </c>
      <c r="K656" s="6">
        <v>76</v>
      </c>
      <c r="L656" s="6">
        <v>344</v>
      </c>
      <c r="M656" s="6" t="s">
        <v>114</v>
      </c>
      <c r="N656" s="6" t="s">
        <v>23</v>
      </c>
      <c r="O656" s="6">
        <v>8</v>
      </c>
    </row>
    <row r="657" spans="1:15" x14ac:dyDescent="0.25">
      <c r="A657" s="6" t="s">
        <v>0</v>
      </c>
      <c r="B657" s="6" t="s">
        <v>13</v>
      </c>
      <c r="C657" s="6" t="s">
        <v>205</v>
      </c>
      <c r="D657" s="6" t="s">
        <v>206</v>
      </c>
      <c r="E657" s="6" t="s">
        <v>97</v>
      </c>
      <c r="F657" s="6" t="s">
        <v>125</v>
      </c>
      <c r="G657" s="6">
        <v>116</v>
      </c>
      <c r="H657" s="6">
        <v>530</v>
      </c>
      <c r="I657" s="6">
        <v>105</v>
      </c>
      <c r="J657" s="6">
        <v>464</v>
      </c>
      <c r="K657" s="6">
        <v>105</v>
      </c>
      <c r="L657" s="6">
        <v>492</v>
      </c>
      <c r="M657" s="6" t="s">
        <v>114</v>
      </c>
      <c r="N657" s="6" t="s">
        <v>22</v>
      </c>
      <c r="O657" s="6">
        <v>3</v>
      </c>
    </row>
    <row r="658" spans="1:15" x14ac:dyDescent="0.25">
      <c r="A658" s="6" t="s">
        <v>0</v>
      </c>
      <c r="B658" s="6" t="s">
        <v>9</v>
      </c>
      <c r="C658" s="6" t="s">
        <v>220</v>
      </c>
      <c r="D658" s="6" t="s">
        <v>221</v>
      </c>
      <c r="E658" s="6" t="s">
        <v>97</v>
      </c>
      <c r="F658" s="6" t="s">
        <v>125</v>
      </c>
      <c r="G658" s="6">
        <v>121</v>
      </c>
      <c r="H658" s="6">
        <v>596</v>
      </c>
      <c r="I658" s="6">
        <v>129</v>
      </c>
      <c r="J658" s="6">
        <v>575</v>
      </c>
      <c r="K658" s="6">
        <v>129</v>
      </c>
      <c r="L658" s="6">
        <v>575</v>
      </c>
      <c r="M658" s="6" t="s">
        <v>114</v>
      </c>
      <c r="N658" s="6" t="s">
        <v>23</v>
      </c>
      <c r="O658" s="6">
        <v>30</v>
      </c>
    </row>
    <row r="659" spans="1:15" x14ac:dyDescent="0.25">
      <c r="A659" s="6" t="s">
        <v>3</v>
      </c>
      <c r="B659" s="6" t="s">
        <v>14</v>
      </c>
      <c r="C659" s="6" t="s">
        <v>226</v>
      </c>
      <c r="D659" s="6" t="s">
        <v>227</v>
      </c>
      <c r="E659" s="6" t="s">
        <v>97</v>
      </c>
      <c r="F659" s="6" t="s">
        <v>98</v>
      </c>
      <c r="G659" s="6">
        <v>50</v>
      </c>
      <c r="H659" s="6">
        <v>218</v>
      </c>
      <c r="I659" s="6">
        <v>53</v>
      </c>
      <c r="J659" s="6">
        <v>217</v>
      </c>
      <c r="K659" s="6">
        <v>53</v>
      </c>
      <c r="L659" s="6">
        <v>217</v>
      </c>
      <c r="M659" s="6" t="s">
        <v>114</v>
      </c>
      <c r="N659" s="6" t="s">
        <v>22</v>
      </c>
      <c r="O659" s="6">
        <v>3</v>
      </c>
    </row>
    <row r="660" spans="1:15" x14ac:dyDescent="0.25">
      <c r="A660" s="6" t="s">
        <v>3</v>
      </c>
      <c r="B660" s="6" t="s">
        <v>1084</v>
      </c>
      <c r="C660" s="6" t="s">
        <v>1085</v>
      </c>
      <c r="D660" s="6" t="s">
        <v>1086</v>
      </c>
      <c r="E660" s="6" t="s">
        <v>97</v>
      </c>
      <c r="F660" s="6" t="s">
        <v>125</v>
      </c>
      <c r="G660" s="6">
        <v>44</v>
      </c>
      <c r="H660" s="6">
        <v>273</v>
      </c>
      <c r="I660" s="6">
        <v>40</v>
      </c>
      <c r="J660" s="6">
        <v>208</v>
      </c>
      <c r="K660" s="6">
        <v>40</v>
      </c>
      <c r="L660" s="6">
        <v>208</v>
      </c>
      <c r="M660" s="6" t="s">
        <v>114</v>
      </c>
      <c r="N660" s="6" t="s">
        <v>23</v>
      </c>
      <c r="O660" s="6">
        <v>3</v>
      </c>
    </row>
    <row r="661" spans="1:15" x14ac:dyDescent="0.25">
      <c r="A661" s="6" t="s">
        <v>0</v>
      </c>
      <c r="B661" s="6" t="s">
        <v>5</v>
      </c>
      <c r="C661" s="6" t="s">
        <v>713</v>
      </c>
      <c r="D661" s="6" t="s">
        <v>714</v>
      </c>
      <c r="E661" s="6" t="s">
        <v>209</v>
      </c>
      <c r="F661" s="6" t="s">
        <v>125</v>
      </c>
      <c r="G661" s="6">
        <v>110</v>
      </c>
      <c r="H661" s="6">
        <v>643</v>
      </c>
      <c r="I661" s="6">
        <v>106</v>
      </c>
      <c r="J661" s="6"/>
      <c r="K661" s="6">
        <v>124</v>
      </c>
      <c r="L661" s="6">
        <v>0</v>
      </c>
      <c r="M661" s="6" t="s">
        <v>114</v>
      </c>
      <c r="N661" s="6" t="s">
        <v>21</v>
      </c>
      <c r="O661" s="6">
        <v>8</v>
      </c>
    </row>
    <row r="662" spans="1:15" x14ac:dyDescent="0.25">
      <c r="A662" s="6" t="s">
        <v>3</v>
      </c>
      <c r="B662" s="6" t="s">
        <v>15</v>
      </c>
      <c r="C662" s="6" t="s">
        <v>806</v>
      </c>
      <c r="D662" s="6" t="s">
        <v>807</v>
      </c>
      <c r="E662" s="6" t="s">
        <v>97</v>
      </c>
      <c r="F662" s="6" t="s">
        <v>125</v>
      </c>
      <c r="G662" s="6">
        <v>178</v>
      </c>
      <c r="H662" s="6">
        <v>827</v>
      </c>
      <c r="I662" s="6">
        <v>194</v>
      </c>
      <c r="J662" s="6">
        <v>890</v>
      </c>
      <c r="K662" s="6">
        <v>194</v>
      </c>
      <c r="L662" s="6">
        <v>890</v>
      </c>
      <c r="M662" s="6" t="s">
        <v>114</v>
      </c>
      <c r="N662" s="6" t="s">
        <v>21</v>
      </c>
      <c r="O662" s="6">
        <v>2</v>
      </c>
    </row>
    <row r="663" spans="1:15" x14ac:dyDescent="0.25">
      <c r="A663" s="6" t="s">
        <v>0</v>
      </c>
      <c r="B663" s="6" t="s">
        <v>9</v>
      </c>
      <c r="C663" s="6" t="s">
        <v>756</v>
      </c>
      <c r="D663" s="6" t="s">
        <v>757</v>
      </c>
      <c r="E663" s="6" t="s">
        <v>97</v>
      </c>
      <c r="F663" s="6" t="s">
        <v>125</v>
      </c>
      <c r="G663" s="6">
        <v>115</v>
      </c>
      <c r="H663" s="6">
        <v>532</v>
      </c>
      <c r="I663" s="6">
        <v>115</v>
      </c>
      <c r="J663" s="6">
        <v>537</v>
      </c>
      <c r="K663" s="6">
        <v>115</v>
      </c>
      <c r="L663" s="6">
        <v>537</v>
      </c>
      <c r="M663" s="6" t="s">
        <v>114</v>
      </c>
      <c r="N663" s="6" t="s">
        <v>23</v>
      </c>
      <c r="O663" s="6">
        <v>7</v>
      </c>
    </row>
    <row r="664" spans="1:15" x14ac:dyDescent="0.25">
      <c r="A664" s="6" t="s">
        <v>3</v>
      </c>
      <c r="B664" s="6" t="s">
        <v>16</v>
      </c>
      <c r="C664" s="6" t="s">
        <v>230</v>
      </c>
      <c r="D664" s="6" t="s">
        <v>231</v>
      </c>
      <c r="E664" s="6" t="s">
        <v>97</v>
      </c>
      <c r="F664" s="6" t="s">
        <v>98</v>
      </c>
      <c r="G664" s="6">
        <v>31</v>
      </c>
      <c r="H664" s="6">
        <v>191</v>
      </c>
      <c r="I664" s="6">
        <v>31</v>
      </c>
      <c r="J664" s="6">
        <v>183</v>
      </c>
      <c r="K664" s="6">
        <v>31</v>
      </c>
      <c r="L664" s="6">
        <v>183</v>
      </c>
      <c r="M664" s="6" t="s">
        <v>114</v>
      </c>
      <c r="N664" s="6" t="s">
        <v>22</v>
      </c>
      <c r="O664" s="6">
        <v>2</v>
      </c>
    </row>
    <row r="665" spans="1:15" x14ac:dyDescent="0.25">
      <c r="A665" s="6" t="s">
        <v>3</v>
      </c>
      <c r="B665" s="6" t="s">
        <v>1084</v>
      </c>
      <c r="C665" s="6" t="s">
        <v>1085</v>
      </c>
      <c r="D665" s="6" t="s">
        <v>1086</v>
      </c>
      <c r="E665" s="6" t="s">
        <v>97</v>
      </c>
      <c r="F665" s="6" t="s">
        <v>125</v>
      </c>
      <c r="G665" s="6">
        <v>44</v>
      </c>
      <c r="H665" s="6">
        <v>273</v>
      </c>
      <c r="I665" s="6">
        <v>40</v>
      </c>
      <c r="J665" s="6">
        <v>208</v>
      </c>
      <c r="K665" s="6">
        <v>40</v>
      </c>
      <c r="L665" s="6">
        <v>208</v>
      </c>
      <c r="M665" s="6" t="s">
        <v>114</v>
      </c>
      <c r="N665" s="6" t="s">
        <v>21</v>
      </c>
      <c r="O665" s="6">
        <v>2</v>
      </c>
    </row>
    <row r="666" spans="1:15" x14ac:dyDescent="0.25">
      <c r="A666" s="6" t="s">
        <v>0</v>
      </c>
      <c r="B666" s="6" t="s">
        <v>937</v>
      </c>
      <c r="C666" s="6" t="s">
        <v>1082</v>
      </c>
      <c r="D666" s="6" t="s">
        <v>1083</v>
      </c>
      <c r="E666" s="6" t="s">
        <v>97</v>
      </c>
      <c r="F666" s="6" t="s">
        <v>98</v>
      </c>
      <c r="G666" s="6">
        <v>91</v>
      </c>
      <c r="H666" s="6">
        <v>400</v>
      </c>
      <c r="I666" s="6">
        <v>60</v>
      </c>
      <c r="J666" s="6">
        <v>228</v>
      </c>
      <c r="K666" s="6">
        <v>74</v>
      </c>
      <c r="L666" s="6">
        <v>228</v>
      </c>
      <c r="M666" s="6" t="s">
        <v>114</v>
      </c>
      <c r="N666" s="6" t="s">
        <v>23</v>
      </c>
      <c r="O666" s="6">
        <v>5</v>
      </c>
    </row>
    <row r="667" spans="1:15" x14ac:dyDescent="0.25">
      <c r="A667" s="6" t="s">
        <v>0</v>
      </c>
      <c r="B667" s="6" t="s">
        <v>937</v>
      </c>
      <c r="C667" s="6" t="s">
        <v>1082</v>
      </c>
      <c r="D667" s="6" t="s">
        <v>1083</v>
      </c>
      <c r="E667" s="6" t="s">
        <v>97</v>
      </c>
      <c r="F667" s="6" t="s">
        <v>98</v>
      </c>
      <c r="G667" s="6">
        <v>91</v>
      </c>
      <c r="H667" s="6">
        <v>400</v>
      </c>
      <c r="I667" s="6">
        <v>60</v>
      </c>
      <c r="J667" s="6">
        <v>228</v>
      </c>
      <c r="K667" s="6">
        <v>74</v>
      </c>
      <c r="L667" s="6">
        <v>228</v>
      </c>
      <c r="M667" s="6" t="s">
        <v>114</v>
      </c>
      <c r="N667" s="6" t="s">
        <v>21</v>
      </c>
      <c r="O667" s="6">
        <v>2</v>
      </c>
    </row>
    <row r="668" spans="1:15" x14ac:dyDescent="0.25">
      <c r="A668" s="6" t="s">
        <v>0</v>
      </c>
      <c r="B668" s="6" t="s">
        <v>9</v>
      </c>
      <c r="C668" s="6" t="s">
        <v>759</v>
      </c>
      <c r="D668" s="6" t="s">
        <v>760</v>
      </c>
      <c r="E668" s="6" t="s">
        <v>97</v>
      </c>
      <c r="F668" s="6" t="s">
        <v>125</v>
      </c>
      <c r="G668" s="6">
        <v>319</v>
      </c>
      <c r="H668" s="6">
        <v>1567</v>
      </c>
      <c r="I668" s="6">
        <v>133</v>
      </c>
      <c r="J668" s="6">
        <v>499</v>
      </c>
      <c r="K668" s="6">
        <v>133</v>
      </c>
      <c r="L668" s="6">
        <v>499</v>
      </c>
      <c r="M668" s="6" t="s">
        <v>114</v>
      </c>
      <c r="N668" s="6" t="s">
        <v>22</v>
      </c>
      <c r="O668" s="6">
        <v>2</v>
      </c>
    </row>
    <row r="669" spans="1:15" x14ac:dyDescent="0.25">
      <c r="A669" s="6" t="s">
        <v>0</v>
      </c>
      <c r="B669" s="6" t="s">
        <v>13</v>
      </c>
      <c r="C669" s="6" t="s">
        <v>195</v>
      </c>
      <c r="D669" s="6" t="s">
        <v>196</v>
      </c>
      <c r="E669" s="6" t="s">
        <v>97</v>
      </c>
      <c r="F669" s="6" t="s">
        <v>132</v>
      </c>
      <c r="G669" s="6">
        <v>20</v>
      </c>
      <c r="H669" s="6">
        <v>64</v>
      </c>
      <c r="I669" s="6">
        <v>14</v>
      </c>
      <c r="J669" s="6">
        <v>52</v>
      </c>
      <c r="K669" s="6">
        <v>14</v>
      </c>
      <c r="L669" s="6">
        <v>52</v>
      </c>
      <c r="M669" s="6" t="s">
        <v>114</v>
      </c>
      <c r="N669" s="6" t="s">
        <v>22</v>
      </c>
      <c r="O669" s="6">
        <v>0</v>
      </c>
    </row>
    <row r="670" spans="1:15" x14ac:dyDescent="0.25">
      <c r="A670" s="6" t="s">
        <v>3</v>
      </c>
      <c r="B670" s="6" t="s">
        <v>14</v>
      </c>
      <c r="C670" s="6" t="s">
        <v>776</v>
      </c>
      <c r="D670" s="6" t="s">
        <v>777</v>
      </c>
      <c r="E670" s="6" t="s">
        <v>97</v>
      </c>
      <c r="F670" s="6" t="s">
        <v>98</v>
      </c>
      <c r="G670" s="6">
        <v>77</v>
      </c>
      <c r="H670" s="6">
        <v>384</v>
      </c>
      <c r="I670" s="6">
        <v>79</v>
      </c>
      <c r="J670" s="6">
        <v>394</v>
      </c>
      <c r="K670" s="6">
        <v>79</v>
      </c>
      <c r="L670" s="6">
        <v>394</v>
      </c>
      <c r="M670" s="6" t="s">
        <v>114</v>
      </c>
      <c r="N670" s="6" t="s">
        <v>23</v>
      </c>
      <c r="O670" s="6">
        <v>3</v>
      </c>
    </row>
    <row r="671" spans="1:15" x14ac:dyDescent="0.25">
      <c r="A671" s="6" t="s">
        <v>0</v>
      </c>
      <c r="B671" s="6" t="s">
        <v>13</v>
      </c>
      <c r="C671" s="6" t="s">
        <v>241</v>
      </c>
      <c r="D671" s="6" t="s">
        <v>242</v>
      </c>
      <c r="E671" s="6" t="s">
        <v>97</v>
      </c>
      <c r="F671" s="6" t="s">
        <v>98</v>
      </c>
      <c r="G671" s="6">
        <v>65</v>
      </c>
      <c r="H671" s="6">
        <v>347</v>
      </c>
      <c r="I671" s="6">
        <v>65</v>
      </c>
      <c r="J671" s="6">
        <v>347</v>
      </c>
      <c r="K671" s="6">
        <v>65</v>
      </c>
      <c r="L671" s="6">
        <v>347</v>
      </c>
      <c r="M671" s="6" t="s">
        <v>114</v>
      </c>
      <c r="N671" s="6" t="s">
        <v>21</v>
      </c>
      <c r="O671" s="6">
        <v>5</v>
      </c>
    </row>
    <row r="672" spans="1:15" x14ac:dyDescent="0.25">
      <c r="A672" s="6" t="s">
        <v>0</v>
      </c>
      <c r="B672" s="6" t="s">
        <v>13</v>
      </c>
      <c r="C672" s="6" t="s">
        <v>243</v>
      </c>
      <c r="D672" s="6" t="s">
        <v>244</v>
      </c>
      <c r="E672" s="6" t="s">
        <v>97</v>
      </c>
      <c r="F672" s="6" t="s">
        <v>98</v>
      </c>
      <c r="G672" s="6">
        <v>67</v>
      </c>
      <c r="H672" s="6">
        <v>350</v>
      </c>
      <c r="I672" s="6">
        <v>67</v>
      </c>
      <c r="J672" s="6">
        <v>350</v>
      </c>
      <c r="K672" s="6">
        <v>67</v>
      </c>
      <c r="L672" s="6">
        <v>350</v>
      </c>
      <c r="M672" s="6" t="s">
        <v>114</v>
      </c>
      <c r="N672" s="6" t="s">
        <v>23</v>
      </c>
      <c r="O672" s="6">
        <v>7</v>
      </c>
    </row>
    <row r="673" spans="1:15" x14ac:dyDescent="0.25">
      <c r="A673" s="6" t="s">
        <v>0</v>
      </c>
      <c r="B673" s="6" t="s">
        <v>9</v>
      </c>
      <c r="C673" s="6" t="s">
        <v>1078</v>
      </c>
      <c r="D673" s="6" t="s">
        <v>1079</v>
      </c>
      <c r="E673" s="6" t="s">
        <v>97</v>
      </c>
      <c r="F673" s="6" t="s">
        <v>125</v>
      </c>
      <c r="G673" s="6">
        <v>115</v>
      </c>
      <c r="H673" s="6">
        <v>502</v>
      </c>
      <c r="I673" s="6">
        <v>123</v>
      </c>
      <c r="J673" s="6">
        <v>555</v>
      </c>
      <c r="K673" s="6">
        <v>123</v>
      </c>
      <c r="L673" s="6">
        <v>555</v>
      </c>
      <c r="M673" s="6" t="s">
        <v>114</v>
      </c>
      <c r="N673" s="6" t="s">
        <v>22</v>
      </c>
      <c r="O673" s="6">
        <v>3</v>
      </c>
    </row>
    <row r="674" spans="1:15" x14ac:dyDescent="0.25">
      <c r="A674" s="6" t="s">
        <v>0</v>
      </c>
      <c r="B674" s="6" t="s">
        <v>13</v>
      </c>
      <c r="C674" s="6" t="s">
        <v>245</v>
      </c>
      <c r="D674" s="6" t="s">
        <v>246</v>
      </c>
      <c r="E674" s="6" t="s">
        <v>97</v>
      </c>
      <c r="F674" s="6" t="s">
        <v>98</v>
      </c>
      <c r="G674" s="6">
        <v>25</v>
      </c>
      <c r="H674" s="6">
        <v>133</v>
      </c>
      <c r="I674" s="6">
        <v>22</v>
      </c>
      <c r="J674" s="6">
        <v>95</v>
      </c>
      <c r="K674" s="6">
        <v>25</v>
      </c>
      <c r="L674" s="6">
        <v>134</v>
      </c>
      <c r="M674" s="6" t="s">
        <v>114</v>
      </c>
      <c r="N674" s="6" t="s">
        <v>22</v>
      </c>
      <c r="O674" s="6">
        <v>3</v>
      </c>
    </row>
    <row r="675" spans="1:15" x14ac:dyDescent="0.25">
      <c r="A675" s="6" t="s">
        <v>3</v>
      </c>
      <c r="B675" s="6" t="s">
        <v>15</v>
      </c>
      <c r="C675" s="6" t="s">
        <v>798</v>
      </c>
      <c r="D675" s="6" t="s">
        <v>799</v>
      </c>
      <c r="E675" s="6" t="s">
        <v>97</v>
      </c>
      <c r="F675" s="6" t="s">
        <v>125</v>
      </c>
      <c r="G675" s="6">
        <v>51</v>
      </c>
      <c r="H675" s="6">
        <v>260</v>
      </c>
      <c r="I675" s="6">
        <v>51</v>
      </c>
      <c r="J675" s="6">
        <v>263</v>
      </c>
      <c r="K675" s="6">
        <v>51</v>
      </c>
      <c r="L675" s="6">
        <v>263</v>
      </c>
      <c r="M675" s="6" t="s">
        <v>114</v>
      </c>
      <c r="N675" s="6" t="s">
        <v>21</v>
      </c>
      <c r="O675" s="6">
        <v>2</v>
      </c>
    </row>
    <row r="676" spans="1:15" x14ac:dyDescent="0.25">
      <c r="A676" s="6" t="s">
        <v>0</v>
      </c>
      <c r="B676" s="6" t="s">
        <v>9</v>
      </c>
      <c r="C676" s="6" t="s">
        <v>759</v>
      </c>
      <c r="D676" s="6" t="s">
        <v>760</v>
      </c>
      <c r="E676" s="6" t="s">
        <v>97</v>
      </c>
      <c r="F676" s="6" t="s">
        <v>125</v>
      </c>
      <c r="G676" s="6">
        <v>319</v>
      </c>
      <c r="H676" s="6">
        <v>1567</v>
      </c>
      <c r="I676" s="6">
        <v>133</v>
      </c>
      <c r="J676" s="6">
        <v>499</v>
      </c>
      <c r="K676" s="6">
        <v>133</v>
      </c>
      <c r="L676" s="6">
        <v>499</v>
      </c>
      <c r="M676" s="6" t="s">
        <v>114</v>
      </c>
      <c r="N676" s="6" t="s">
        <v>23</v>
      </c>
      <c r="O676" s="6">
        <v>3</v>
      </c>
    </row>
    <row r="677" spans="1:15" x14ac:dyDescent="0.25">
      <c r="A677" s="6" t="s">
        <v>0</v>
      </c>
      <c r="B677" s="6" t="s">
        <v>13</v>
      </c>
      <c r="C677" s="6" t="s">
        <v>1080</v>
      </c>
      <c r="D677" s="6" t="s">
        <v>1081</v>
      </c>
      <c r="E677" s="6" t="s">
        <v>97</v>
      </c>
      <c r="F677" s="6" t="s">
        <v>125</v>
      </c>
      <c r="G677" s="6">
        <v>54</v>
      </c>
      <c r="H677" s="6">
        <v>242</v>
      </c>
      <c r="I677" s="6">
        <v>50</v>
      </c>
      <c r="J677" s="6">
        <v>219</v>
      </c>
      <c r="K677" s="6">
        <v>50</v>
      </c>
      <c r="L677" s="6">
        <v>227</v>
      </c>
      <c r="M677" s="6" t="s">
        <v>114</v>
      </c>
      <c r="N677" s="6" t="s">
        <v>21</v>
      </c>
      <c r="O677" s="6">
        <v>3</v>
      </c>
    </row>
    <row r="678" spans="1:15" x14ac:dyDescent="0.25">
      <c r="A678" s="6" t="s">
        <v>0</v>
      </c>
      <c r="B678" s="6" t="s">
        <v>9</v>
      </c>
      <c r="C678" s="6" t="s">
        <v>1078</v>
      </c>
      <c r="D678" s="6" t="s">
        <v>1079</v>
      </c>
      <c r="E678" s="6" t="s">
        <v>97</v>
      </c>
      <c r="F678" s="6" t="s">
        <v>125</v>
      </c>
      <c r="G678" s="6">
        <v>115</v>
      </c>
      <c r="H678" s="6">
        <v>502</v>
      </c>
      <c r="I678" s="6">
        <v>123</v>
      </c>
      <c r="J678" s="6">
        <v>555</v>
      </c>
      <c r="K678" s="6">
        <v>123</v>
      </c>
      <c r="L678" s="6">
        <v>555</v>
      </c>
      <c r="M678" s="6" t="s">
        <v>114</v>
      </c>
      <c r="N678" s="6" t="s">
        <v>21</v>
      </c>
      <c r="O678" s="6">
        <v>4</v>
      </c>
    </row>
    <row r="679" spans="1:15" x14ac:dyDescent="0.25">
      <c r="A679" s="6" t="s">
        <v>0</v>
      </c>
      <c r="B679" s="6" t="s">
        <v>13</v>
      </c>
      <c r="C679" s="6" t="s">
        <v>243</v>
      </c>
      <c r="D679" s="6" t="s">
        <v>244</v>
      </c>
      <c r="E679" s="6" t="s">
        <v>97</v>
      </c>
      <c r="F679" s="6" t="s">
        <v>98</v>
      </c>
      <c r="G679" s="6">
        <v>67</v>
      </c>
      <c r="H679" s="6">
        <v>350</v>
      </c>
      <c r="I679" s="6">
        <v>67</v>
      </c>
      <c r="J679" s="6">
        <v>350</v>
      </c>
      <c r="K679" s="6">
        <v>67</v>
      </c>
      <c r="L679" s="6">
        <v>350</v>
      </c>
      <c r="M679" s="6" t="s">
        <v>114</v>
      </c>
      <c r="N679" s="6" t="s">
        <v>22</v>
      </c>
      <c r="O679" s="6">
        <v>4</v>
      </c>
    </row>
    <row r="680" spans="1:15" x14ac:dyDescent="0.25">
      <c r="A680" s="6" t="s">
        <v>3</v>
      </c>
      <c r="B680" s="6" t="s">
        <v>17</v>
      </c>
      <c r="C680" s="6" t="s">
        <v>767</v>
      </c>
      <c r="D680" s="6" t="s">
        <v>768</v>
      </c>
      <c r="E680" s="6" t="s">
        <v>97</v>
      </c>
      <c r="F680" s="6" t="s">
        <v>98</v>
      </c>
      <c r="G680" s="6">
        <v>61</v>
      </c>
      <c r="H680" s="6">
        <v>264</v>
      </c>
      <c r="I680" s="6">
        <v>55</v>
      </c>
      <c r="J680" s="6">
        <v>251</v>
      </c>
      <c r="K680" s="6">
        <v>55</v>
      </c>
      <c r="L680" s="6">
        <v>251</v>
      </c>
      <c r="M680" s="6" t="s">
        <v>114</v>
      </c>
      <c r="N680" s="6" t="s">
        <v>21</v>
      </c>
      <c r="O680" s="6">
        <v>0</v>
      </c>
    </row>
    <row r="681" spans="1:15" x14ac:dyDescent="0.25">
      <c r="A681" s="6" t="s">
        <v>3</v>
      </c>
      <c r="B681" s="6" t="s">
        <v>1084</v>
      </c>
      <c r="C681" s="6" t="s">
        <v>1085</v>
      </c>
      <c r="D681" s="6" t="s">
        <v>1086</v>
      </c>
      <c r="E681" s="6" t="s">
        <v>97</v>
      </c>
      <c r="F681" s="6" t="s">
        <v>125</v>
      </c>
      <c r="G681" s="6">
        <v>44</v>
      </c>
      <c r="H681" s="6">
        <v>273</v>
      </c>
      <c r="I681" s="6">
        <v>40</v>
      </c>
      <c r="J681" s="6">
        <v>208</v>
      </c>
      <c r="K681" s="6">
        <v>40</v>
      </c>
      <c r="L681" s="6">
        <v>208</v>
      </c>
      <c r="M681" s="6" t="s">
        <v>114</v>
      </c>
      <c r="N681" s="6" t="s">
        <v>22</v>
      </c>
      <c r="O681" s="6">
        <v>1</v>
      </c>
    </row>
    <row r="682" spans="1:15" x14ac:dyDescent="0.25">
      <c r="A682" s="6" t="s">
        <v>3</v>
      </c>
      <c r="B682" s="6" t="s">
        <v>15</v>
      </c>
      <c r="C682" s="6" t="s">
        <v>806</v>
      </c>
      <c r="D682" s="6" t="s">
        <v>807</v>
      </c>
      <c r="E682" s="6" t="s">
        <v>97</v>
      </c>
      <c r="F682" s="6" t="s">
        <v>125</v>
      </c>
      <c r="G682" s="6">
        <v>178</v>
      </c>
      <c r="H682" s="6">
        <v>827</v>
      </c>
      <c r="I682" s="6">
        <v>194</v>
      </c>
      <c r="J682" s="6">
        <v>890</v>
      </c>
      <c r="K682" s="6">
        <v>194</v>
      </c>
      <c r="L682" s="6">
        <v>890</v>
      </c>
      <c r="M682" s="6" t="s">
        <v>114</v>
      </c>
      <c r="N682" s="6" t="s">
        <v>22</v>
      </c>
      <c r="O682" s="6">
        <v>10</v>
      </c>
    </row>
    <row r="683" spans="1:15" x14ac:dyDescent="0.25">
      <c r="A683" s="6" t="s">
        <v>3</v>
      </c>
      <c r="B683" s="6" t="s">
        <v>14</v>
      </c>
      <c r="C683" s="6" t="s">
        <v>780</v>
      </c>
      <c r="D683" s="6" t="s">
        <v>781</v>
      </c>
      <c r="E683" s="6" t="s">
        <v>97</v>
      </c>
      <c r="F683" s="6" t="s">
        <v>98</v>
      </c>
      <c r="G683" s="6">
        <v>73</v>
      </c>
      <c r="H683" s="6">
        <v>393</v>
      </c>
      <c r="I683" s="6">
        <v>73</v>
      </c>
      <c r="J683" s="6">
        <v>393</v>
      </c>
      <c r="K683" s="6">
        <v>73</v>
      </c>
      <c r="L683" s="6">
        <v>393</v>
      </c>
      <c r="M683" s="6" t="s">
        <v>114</v>
      </c>
      <c r="N683" s="6" t="s">
        <v>23</v>
      </c>
      <c r="O683" s="6">
        <v>2</v>
      </c>
    </row>
    <row r="684" spans="1:15" x14ac:dyDescent="0.25">
      <c r="A684" s="6" t="s">
        <v>3</v>
      </c>
      <c r="B684" s="6" t="s">
        <v>14</v>
      </c>
      <c r="C684" s="6" t="s">
        <v>776</v>
      </c>
      <c r="D684" s="6" t="s">
        <v>777</v>
      </c>
      <c r="E684" s="6" t="s">
        <v>97</v>
      </c>
      <c r="F684" s="6" t="s">
        <v>98</v>
      </c>
      <c r="G684" s="6">
        <v>77</v>
      </c>
      <c r="H684" s="6">
        <v>384</v>
      </c>
      <c r="I684" s="6">
        <v>79</v>
      </c>
      <c r="J684" s="6">
        <v>394</v>
      </c>
      <c r="K684" s="6">
        <v>79</v>
      </c>
      <c r="L684" s="6">
        <v>394</v>
      </c>
      <c r="M684" s="6" t="s">
        <v>114</v>
      </c>
      <c r="N684" s="6" t="s">
        <v>22</v>
      </c>
      <c r="O684" s="6">
        <v>2</v>
      </c>
    </row>
    <row r="685" spans="1:15" x14ac:dyDescent="0.25">
      <c r="A685" s="6" t="s">
        <v>0</v>
      </c>
      <c r="B685" s="6" t="s">
        <v>12</v>
      </c>
      <c r="C685" s="6" t="s">
        <v>197</v>
      </c>
      <c r="D685" s="6" t="s">
        <v>198</v>
      </c>
      <c r="E685" s="6" t="s">
        <v>97</v>
      </c>
      <c r="F685" s="6" t="s">
        <v>125</v>
      </c>
      <c r="G685" s="6">
        <v>20</v>
      </c>
      <c r="H685" s="6">
        <v>106</v>
      </c>
      <c r="I685" s="6">
        <v>13</v>
      </c>
      <c r="J685" s="6">
        <v>94</v>
      </c>
      <c r="K685" s="6">
        <v>18</v>
      </c>
      <c r="L685" s="6">
        <v>94</v>
      </c>
      <c r="M685" s="6" t="s">
        <v>114</v>
      </c>
      <c r="N685" s="6" t="s">
        <v>22</v>
      </c>
      <c r="O685" s="6">
        <v>0</v>
      </c>
    </row>
    <row r="686" spans="1:15" x14ac:dyDescent="0.25">
      <c r="A686" s="6" t="s">
        <v>0</v>
      </c>
      <c r="B686" s="6" t="s">
        <v>12</v>
      </c>
      <c r="C686" s="6" t="s">
        <v>197</v>
      </c>
      <c r="D686" s="6" t="s">
        <v>198</v>
      </c>
      <c r="E686" s="6" t="s">
        <v>97</v>
      </c>
      <c r="F686" s="6" t="s">
        <v>125</v>
      </c>
      <c r="G686" s="6">
        <v>20</v>
      </c>
      <c r="H686" s="6">
        <v>106</v>
      </c>
      <c r="I686" s="6">
        <v>13</v>
      </c>
      <c r="J686" s="6">
        <v>94</v>
      </c>
      <c r="K686" s="6">
        <v>18</v>
      </c>
      <c r="L686" s="6">
        <v>94</v>
      </c>
      <c r="M686" s="6" t="s">
        <v>114</v>
      </c>
      <c r="N686" s="6" t="s">
        <v>21</v>
      </c>
      <c r="O686" s="6">
        <v>1</v>
      </c>
    </row>
    <row r="687" spans="1:15" x14ac:dyDescent="0.25">
      <c r="A687" s="6" t="s">
        <v>3</v>
      </c>
      <c r="B687" s="6" t="s">
        <v>17</v>
      </c>
      <c r="C687" s="6" t="s">
        <v>771</v>
      </c>
      <c r="D687" s="6" t="s">
        <v>772</v>
      </c>
      <c r="E687" s="6" t="s">
        <v>209</v>
      </c>
      <c r="F687" s="6" t="s">
        <v>125</v>
      </c>
      <c r="G687" s="6">
        <v>9</v>
      </c>
      <c r="H687" s="6">
        <v>40</v>
      </c>
      <c r="I687" s="6">
        <v>9</v>
      </c>
      <c r="J687" s="6">
        <v>43</v>
      </c>
      <c r="K687" s="6">
        <v>9</v>
      </c>
      <c r="L687" s="6">
        <v>43</v>
      </c>
      <c r="M687" s="6" t="s">
        <v>114</v>
      </c>
      <c r="N687" s="6" t="s">
        <v>21</v>
      </c>
      <c r="O687" s="6">
        <v>0</v>
      </c>
    </row>
    <row r="688" spans="1:15" x14ac:dyDescent="0.25">
      <c r="A688" s="6" t="s">
        <v>0</v>
      </c>
      <c r="B688" s="6" t="s">
        <v>13</v>
      </c>
      <c r="C688" s="6" t="s">
        <v>205</v>
      </c>
      <c r="D688" s="6" t="s">
        <v>206</v>
      </c>
      <c r="E688" s="6" t="s">
        <v>97</v>
      </c>
      <c r="F688" s="6" t="s">
        <v>125</v>
      </c>
      <c r="G688" s="6">
        <v>116</v>
      </c>
      <c r="H688" s="6">
        <v>530</v>
      </c>
      <c r="I688" s="6">
        <v>105</v>
      </c>
      <c r="J688" s="6">
        <v>464</v>
      </c>
      <c r="K688" s="6">
        <v>105</v>
      </c>
      <c r="L688" s="6">
        <v>492</v>
      </c>
      <c r="M688" s="6" t="s">
        <v>114</v>
      </c>
      <c r="N688" s="6" t="s">
        <v>21</v>
      </c>
      <c r="O688" s="6">
        <v>0</v>
      </c>
    </row>
    <row r="689" spans="1:15" x14ac:dyDescent="0.25">
      <c r="A689" s="6" t="s">
        <v>0</v>
      </c>
      <c r="B689" s="6" t="s">
        <v>13</v>
      </c>
      <c r="C689" s="6" t="s">
        <v>241</v>
      </c>
      <c r="D689" s="6" t="s">
        <v>242</v>
      </c>
      <c r="E689" s="6" t="s">
        <v>97</v>
      </c>
      <c r="F689" s="6" t="s">
        <v>98</v>
      </c>
      <c r="G689" s="6">
        <v>65</v>
      </c>
      <c r="H689" s="6">
        <v>347</v>
      </c>
      <c r="I689" s="6">
        <v>65</v>
      </c>
      <c r="J689" s="6">
        <v>347</v>
      </c>
      <c r="K689" s="6">
        <v>65</v>
      </c>
      <c r="L689" s="6">
        <v>347</v>
      </c>
      <c r="M689" s="6" t="s">
        <v>114</v>
      </c>
      <c r="N689" s="6" t="s">
        <v>22</v>
      </c>
      <c r="O689" s="6">
        <v>3</v>
      </c>
    </row>
    <row r="690" spans="1:15" x14ac:dyDescent="0.25">
      <c r="A690" s="6" t="s">
        <v>0</v>
      </c>
      <c r="B690" s="6" t="s">
        <v>6</v>
      </c>
      <c r="C690" s="6" t="s">
        <v>721</v>
      </c>
      <c r="D690" s="6" t="s">
        <v>722</v>
      </c>
      <c r="E690" s="6" t="s">
        <v>97</v>
      </c>
      <c r="F690" s="6" t="s">
        <v>125</v>
      </c>
      <c r="G690" s="6">
        <v>30</v>
      </c>
      <c r="H690" s="6">
        <v>181</v>
      </c>
      <c r="I690" s="6">
        <v>30</v>
      </c>
      <c r="J690" s="6">
        <v>181</v>
      </c>
      <c r="K690" s="6">
        <v>30</v>
      </c>
      <c r="L690" s="6">
        <v>181</v>
      </c>
      <c r="M690" s="6" t="s">
        <v>114</v>
      </c>
      <c r="N690" s="6" t="s">
        <v>22</v>
      </c>
      <c r="O690" s="6">
        <v>1</v>
      </c>
    </row>
    <row r="691" spans="1:15" x14ac:dyDescent="0.25">
      <c r="A691" s="6" t="s">
        <v>3</v>
      </c>
      <c r="B691" s="6" t="s">
        <v>14</v>
      </c>
      <c r="C691" s="6" t="s">
        <v>780</v>
      </c>
      <c r="D691" s="6" t="s">
        <v>781</v>
      </c>
      <c r="E691" s="6" t="s">
        <v>97</v>
      </c>
      <c r="F691" s="6" t="s">
        <v>98</v>
      </c>
      <c r="G691" s="6">
        <v>73</v>
      </c>
      <c r="H691" s="6">
        <v>393</v>
      </c>
      <c r="I691" s="6">
        <v>73</v>
      </c>
      <c r="J691" s="6">
        <v>393</v>
      </c>
      <c r="K691" s="6">
        <v>73</v>
      </c>
      <c r="L691" s="6">
        <v>393</v>
      </c>
      <c r="M691" s="6" t="s">
        <v>114</v>
      </c>
      <c r="N691" s="6" t="s">
        <v>22</v>
      </c>
      <c r="O691" s="6">
        <v>2</v>
      </c>
    </row>
    <row r="692" spans="1:15" x14ac:dyDescent="0.25">
      <c r="A692" s="6" t="s">
        <v>0</v>
      </c>
      <c r="B692" s="6" t="s">
        <v>9</v>
      </c>
      <c r="C692" s="6" t="s">
        <v>759</v>
      </c>
      <c r="D692" s="6" t="s">
        <v>760</v>
      </c>
      <c r="E692" s="6" t="s">
        <v>97</v>
      </c>
      <c r="F692" s="6" t="s">
        <v>125</v>
      </c>
      <c r="G692" s="6">
        <v>319</v>
      </c>
      <c r="H692" s="6">
        <v>1567</v>
      </c>
      <c r="I692" s="6">
        <v>133</v>
      </c>
      <c r="J692" s="6">
        <v>499</v>
      </c>
      <c r="K692" s="6">
        <v>133</v>
      </c>
      <c r="L692" s="6">
        <v>499</v>
      </c>
      <c r="M692" s="6" t="s">
        <v>114</v>
      </c>
      <c r="N692" s="6" t="s">
        <v>21</v>
      </c>
      <c r="O692" s="6">
        <v>1</v>
      </c>
    </row>
    <row r="693" spans="1:15" x14ac:dyDescent="0.25">
      <c r="A693" s="6" t="s">
        <v>0</v>
      </c>
      <c r="B693" s="6" t="s">
        <v>13</v>
      </c>
      <c r="C693" s="6" t="s">
        <v>245</v>
      </c>
      <c r="D693" s="6" t="s">
        <v>246</v>
      </c>
      <c r="E693" s="6" t="s">
        <v>97</v>
      </c>
      <c r="F693" s="6" t="s">
        <v>98</v>
      </c>
      <c r="G693" s="6">
        <v>25</v>
      </c>
      <c r="H693" s="6">
        <v>133</v>
      </c>
      <c r="I693" s="6">
        <v>22</v>
      </c>
      <c r="J693" s="6">
        <v>95</v>
      </c>
      <c r="K693" s="6">
        <v>25</v>
      </c>
      <c r="L693" s="6">
        <v>134</v>
      </c>
      <c r="M693" s="6" t="s">
        <v>114</v>
      </c>
      <c r="N693" s="6" t="s">
        <v>23</v>
      </c>
      <c r="O693" s="6">
        <v>4</v>
      </c>
    </row>
    <row r="694" spans="1:15" x14ac:dyDescent="0.25">
      <c r="A694" s="6" t="s">
        <v>0</v>
      </c>
      <c r="B694" s="6" t="s">
        <v>6</v>
      </c>
      <c r="C694" s="6" t="s">
        <v>721</v>
      </c>
      <c r="D694" s="6" t="s">
        <v>722</v>
      </c>
      <c r="E694" s="6" t="s">
        <v>97</v>
      </c>
      <c r="F694" s="6" t="s">
        <v>125</v>
      </c>
      <c r="G694" s="6">
        <v>30</v>
      </c>
      <c r="H694" s="6">
        <v>181</v>
      </c>
      <c r="I694" s="6">
        <v>30</v>
      </c>
      <c r="J694" s="6">
        <v>181</v>
      </c>
      <c r="K694" s="6">
        <v>30</v>
      </c>
      <c r="L694" s="6">
        <v>181</v>
      </c>
      <c r="M694" s="6" t="s">
        <v>114</v>
      </c>
      <c r="N694" s="6" t="s">
        <v>23</v>
      </c>
      <c r="O694" s="6">
        <v>1</v>
      </c>
    </row>
    <row r="695" spans="1:15" x14ac:dyDescent="0.25">
      <c r="A695" s="6" t="s">
        <v>0</v>
      </c>
      <c r="B695" s="6" t="s">
        <v>13</v>
      </c>
      <c r="C695" s="6" t="s">
        <v>1080</v>
      </c>
      <c r="D695" s="6" t="s">
        <v>1081</v>
      </c>
      <c r="E695" s="6" t="s">
        <v>97</v>
      </c>
      <c r="F695" s="6" t="s">
        <v>125</v>
      </c>
      <c r="G695" s="6">
        <v>54</v>
      </c>
      <c r="H695" s="6">
        <v>242</v>
      </c>
      <c r="I695" s="6">
        <v>50</v>
      </c>
      <c r="J695" s="6">
        <v>219</v>
      </c>
      <c r="K695" s="6">
        <v>50</v>
      </c>
      <c r="L695" s="6">
        <v>227</v>
      </c>
      <c r="M695" s="6" t="s">
        <v>114</v>
      </c>
      <c r="N695" s="6" t="s">
        <v>22</v>
      </c>
      <c r="O695" s="6">
        <v>3</v>
      </c>
    </row>
    <row r="696" spans="1:15" x14ac:dyDescent="0.25">
      <c r="A696" s="6" t="s">
        <v>0</v>
      </c>
      <c r="B696" s="6" t="s">
        <v>13</v>
      </c>
      <c r="C696" s="6" t="s">
        <v>195</v>
      </c>
      <c r="D696" s="6" t="s">
        <v>196</v>
      </c>
      <c r="E696" s="6" t="s">
        <v>97</v>
      </c>
      <c r="F696" s="6" t="s">
        <v>132</v>
      </c>
      <c r="G696" s="6">
        <v>20</v>
      </c>
      <c r="H696" s="6">
        <v>64</v>
      </c>
      <c r="I696" s="6">
        <v>14</v>
      </c>
      <c r="J696" s="6">
        <v>52</v>
      </c>
      <c r="K696" s="6">
        <v>14</v>
      </c>
      <c r="L696" s="6">
        <v>52</v>
      </c>
      <c r="M696" s="6" t="s">
        <v>114</v>
      </c>
      <c r="N696" s="6" t="s">
        <v>21</v>
      </c>
      <c r="O696" s="6">
        <v>0</v>
      </c>
    </row>
    <row r="697" spans="1:15" x14ac:dyDescent="0.25">
      <c r="A697" s="6" t="s">
        <v>3</v>
      </c>
      <c r="B697" s="6" t="s">
        <v>16</v>
      </c>
      <c r="C697" s="6" t="s">
        <v>230</v>
      </c>
      <c r="D697" s="6" t="s">
        <v>231</v>
      </c>
      <c r="E697" s="6" t="s">
        <v>97</v>
      </c>
      <c r="F697" s="6" t="s">
        <v>98</v>
      </c>
      <c r="G697" s="6">
        <v>31</v>
      </c>
      <c r="H697" s="6">
        <v>191</v>
      </c>
      <c r="I697" s="6">
        <v>31</v>
      </c>
      <c r="J697" s="6">
        <v>183</v>
      </c>
      <c r="K697" s="6">
        <v>31</v>
      </c>
      <c r="L697" s="6">
        <v>183</v>
      </c>
      <c r="M697" s="6" t="s">
        <v>114</v>
      </c>
      <c r="N697" s="6" t="s">
        <v>21</v>
      </c>
      <c r="O697" s="6">
        <v>1</v>
      </c>
    </row>
    <row r="698" spans="1:15" x14ac:dyDescent="0.25">
      <c r="A698" s="6" t="s">
        <v>3</v>
      </c>
      <c r="B698" s="6" t="s">
        <v>15</v>
      </c>
      <c r="C698" s="6" t="s">
        <v>234</v>
      </c>
      <c r="D698" s="6" t="s">
        <v>1060</v>
      </c>
      <c r="E698" s="6" t="s">
        <v>97</v>
      </c>
      <c r="F698" s="6" t="s">
        <v>132</v>
      </c>
      <c r="G698" s="6">
        <v>21</v>
      </c>
      <c r="H698" s="6">
        <v>107</v>
      </c>
      <c r="I698" s="6">
        <v>22</v>
      </c>
      <c r="J698" s="6">
        <v>108</v>
      </c>
      <c r="K698" s="6">
        <v>22</v>
      </c>
      <c r="L698" s="6">
        <v>0</v>
      </c>
      <c r="M698" s="6" t="s">
        <v>114</v>
      </c>
      <c r="N698" s="6" t="s">
        <v>23</v>
      </c>
      <c r="O698" s="6">
        <v>0</v>
      </c>
    </row>
    <row r="699" spans="1:15" x14ac:dyDescent="0.25">
      <c r="A699" s="6" t="s">
        <v>3</v>
      </c>
      <c r="B699" s="6" t="s">
        <v>14</v>
      </c>
      <c r="C699" s="6" t="s">
        <v>226</v>
      </c>
      <c r="D699" s="6" t="s">
        <v>227</v>
      </c>
      <c r="E699" s="6" t="s">
        <v>97</v>
      </c>
      <c r="F699" s="6" t="s">
        <v>98</v>
      </c>
      <c r="G699" s="6">
        <v>50</v>
      </c>
      <c r="H699" s="6">
        <v>218</v>
      </c>
      <c r="I699" s="6">
        <v>53</v>
      </c>
      <c r="J699" s="6">
        <v>217</v>
      </c>
      <c r="K699" s="6">
        <v>53</v>
      </c>
      <c r="L699" s="6">
        <v>217</v>
      </c>
      <c r="M699" s="6" t="s">
        <v>114</v>
      </c>
      <c r="N699" s="6" t="s">
        <v>21</v>
      </c>
      <c r="O699" s="6">
        <v>5</v>
      </c>
    </row>
    <row r="700" spans="1:15" x14ac:dyDescent="0.25">
      <c r="A700" s="6" t="s">
        <v>3</v>
      </c>
      <c r="B700" s="6" t="s">
        <v>15</v>
      </c>
      <c r="C700" s="6" t="s">
        <v>234</v>
      </c>
      <c r="D700" s="6" t="s">
        <v>1060</v>
      </c>
      <c r="E700" s="6" t="s">
        <v>97</v>
      </c>
      <c r="F700" s="6" t="s">
        <v>132</v>
      </c>
      <c r="G700" s="6">
        <v>21</v>
      </c>
      <c r="H700" s="6">
        <v>107</v>
      </c>
      <c r="I700" s="6">
        <v>22</v>
      </c>
      <c r="J700" s="6">
        <v>108</v>
      </c>
      <c r="K700" s="6">
        <v>22</v>
      </c>
      <c r="L700" s="6">
        <v>0</v>
      </c>
      <c r="M700" s="6" t="s">
        <v>114</v>
      </c>
      <c r="N700" s="6" t="s">
        <v>22</v>
      </c>
      <c r="O700" s="6">
        <v>0</v>
      </c>
    </row>
    <row r="701" spans="1:15" x14ac:dyDescent="0.25">
      <c r="A701" s="6" t="s">
        <v>3</v>
      </c>
      <c r="B701" s="6" t="s">
        <v>14</v>
      </c>
      <c r="C701" s="6" t="s">
        <v>776</v>
      </c>
      <c r="D701" s="6" t="s">
        <v>777</v>
      </c>
      <c r="E701" s="6" t="s">
        <v>97</v>
      </c>
      <c r="F701" s="6" t="s">
        <v>98</v>
      </c>
      <c r="G701" s="6">
        <v>77</v>
      </c>
      <c r="H701" s="6">
        <v>384</v>
      </c>
      <c r="I701" s="6">
        <v>79</v>
      </c>
      <c r="J701" s="6">
        <v>394</v>
      </c>
      <c r="K701" s="6">
        <v>79</v>
      </c>
      <c r="L701" s="6">
        <v>394</v>
      </c>
      <c r="M701" s="6" t="s">
        <v>114</v>
      </c>
      <c r="N701" s="6" t="s">
        <v>21</v>
      </c>
      <c r="O701" s="6">
        <v>1</v>
      </c>
    </row>
    <row r="702" spans="1:15" x14ac:dyDescent="0.25">
      <c r="A702" s="6" t="s">
        <v>0</v>
      </c>
      <c r="B702" s="6" t="s">
        <v>13</v>
      </c>
      <c r="C702" s="6" t="s">
        <v>247</v>
      </c>
      <c r="D702" s="6" t="s">
        <v>248</v>
      </c>
      <c r="E702" s="6" t="s">
        <v>97</v>
      </c>
      <c r="F702" s="6" t="s">
        <v>98</v>
      </c>
      <c r="G702" s="6">
        <v>10</v>
      </c>
      <c r="H702" s="6">
        <v>39</v>
      </c>
      <c r="I702" s="6">
        <v>7</v>
      </c>
      <c r="J702" s="6">
        <v>25</v>
      </c>
      <c r="K702" s="6">
        <v>10</v>
      </c>
      <c r="L702" s="6">
        <v>39</v>
      </c>
      <c r="M702" s="6" t="s">
        <v>114</v>
      </c>
      <c r="N702" s="6" t="s">
        <v>21</v>
      </c>
      <c r="O702" s="6">
        <v>1</v>
      </c>
    </row>
    <row r="703" spans="1:15" x14ac:dyDescent="0.25">
      <c r="A703" s="6" t="s">
        <v>3</v>
      </c>
      <c r="B703" s="6" t="s">
        <v>15</v>
      </c>
      <c r="C703" s="6" t="s">
        <v>806</v>
      </c>
      <c r="D703" s="6" t="s">
        <v>807</v>
      </c>
      <c r="E703" s="6" t="s">
        <v>97</v>
      </c>
      <c r="F703" s="6" t="s">
        <v>125</v>
      </c>
      <c r="G703" s="6">
        <v>178</v>
      </c>
      <c r="H703" s="6">
        <v>827</v>
      </c>
      <c r="I703" s="6">
        <v>194</v>
      </c>
      <c r="J703" s="6">
        <v>890</v>
      </c>
      <c r="K703" s="6">
        <v>194</v>
      </c>
      <c r="L703" s="6">
        <v>890</v>
      </c>
      <c r="M703" s="6" t="s">
        <v>114</v>
      </c>
      <c r="N703" s="6" t="s">
        <v>23</v>
      </c>
      <c r="O703" s="6">
        <v>12</v>
      </c>
    </row>
    <row r="704" spans="1:15" x14ac:dyDescent="0.25">
      <c r="A704" s="6" t="s">
        <v>3</v>
      </c>
      <c r="B704" s="6" t="s">
        <v>14</v>
      </c>
      <c r="C704" s="6" t="s">
        <v>780</v>
      </c>
      <c r="D704" s="6" t="s">
        <v>781</v>
      </c>
      <c r="E704" s="6" t="s">
        <v>97</v>
      </c>
      <c r="F704" s="6" t="s">
        <v>98</v>
      </c>
      <c r="G704" s="6">
        <v>73</v>
      </c>
      <c r="H704" s="6">
        <v>393</v>
      </c>
      <c r="I704" s="6">
        <v>73</v>
      </c>
      <c r="J704" s="6">
        <v>393</v>
      </c>
      <c r="K704" s="6">
        <v>73</v>
      </c>
      <c r="L704" s="6">
        <v>393</v>
      </c>
      <c r="M704" s="6" t="s">
        <v>114</v>
      </c>
      <c r="N704" s="6" t="s">
        <v>21</v>
      </c>
      <c r="O704" s="6">
        <v>0</v>
      </c>
    </row>
    <row r="705" spans="1:15" x14ac:dyDescent="0.25">
      <c r="A705" s="6" t="s">
        <v>0</v>
      </c>
      <c r="B705" s="6" t="s">
        <v>7</v>
      </c>
      <c r="C705" s="6" t="s">
        <v>143</v>
      </c>
      <c r="D705" s="6" t="s">
        <v>144</v>
      </c>
      <c r="E705" s="6" t="s">
        <v>97</v>
      </c>
      <c r="F705" s="6" t="s">
        <v>132</v>
      </c>
      <c r="G705" s="6">
        <v>12</v>
      </c>
      <c r="H705" s="6">
        <v>51</v>
      </c>
      <c r="I705" s="6">
        <v>4</v>
      </c>
      <c r="J705" s="6">
        <v>20</v>
      </c>
      <c r="K705" s="6">
        <v>12</v>
      </c>
      <c r="L705" s="6">
        <v>52</v>
      </c>
      <c r="M705" s="6" t="s">
        <v>114</v>
      </c>
      <c r="N705" s="6" t="s">
        <v>21</v>
      </c>
      <c r="O705" s="6">
        <v>0</v>
      </c>
    </row>
    <row r="706" spans="1:15" x14ac:dyDescent="0.25">
      <c r="A706" s="6" t="s">
        <v>0</v>
      </c>
      <c r="B706" s="6" t="s">
        <v>6</v>
      </c>
      <c r="C706" s="6" t="s">
        <v>277</v>
      </c>
      <c r="D706" s="6" t="s">
        <v>278</v>
      </c>
      <c r="E706" s="6" t="s">
        <v>97</v>
      </c>
      <c r="F706" s="6" t="s">
        <v>98</v>
      </c>
      <c r="G706" s="6">
        <v>139</v>
      </c>
      <c r="H706" s="6">
        <v>640</v>
      </c>
      <c r="I706" s="6">
        <v>127</v>
      </c>
      <c r="J706" s="6">
        <v>578</v>
      </c>
      <c r="K706" s="6">
        <v>146</v>
      </c>
      <c r="L706" s="6">
        <v>640</v>
      </c>
      <c r="M706" s="6" t="s">
        <v>114</v>
      </c>
      <c r="N706" s="6" t="s">
        <v>22</v>
      </c>
      <c r="O706" s="6">
        <v>27</v>
      </c>
    </row>
    <row r="707" spans="1:15" x14ac:dyDescent="0.25">
      <c r="A707" s="6" t="s">
        <v>0</v>
      </c>
      <c r="B707" s="6" t="s">
        <v>13</v>
      </c>
      <c r="C707" s="6" t="s">
        <v>239</v>
      </c>
      <c r="D707" s="6" t="s">
        <v>240</v>
      </c>
      <c r="E707" s="6" t="s">
        <v>97</v>
      </c>
      <c r="F707" s="6" t="s">
        <v>98</v>
      </c>
      <c r="G707" s="6">
        <v>15</v>
      </c>
      <c r="H707" s="6">
        <v>74</v>
      </c>
      <c r="I707" s="6">
        <v>12</v>
      </c>
      <c r="J707" s="6">
        <v>60</v>
      </c>
      <c r="K707" s="6">
        <v>16</v>
      </c>
      <c r="L707" s="6">
        <v>74</v>
      </c>
      <c r="M707" s="6" t="s">
        <v>114</v>
      </c>
      <c r="N707" s="6" t="s">
        <v>23</v>
      </c>
      <c r="O707" s="6">
        <v>0</v>
      </c>
    </row>
    <row r="708" spans="1:15" x14ac:dyDescent="0.25">
      <c r="A708" s="6" t="s">
        <v>0</v>
      </c>
      <c r="B708" s="6" t="s">
        <v>13</v>
      </c>
      <c r="C708" s="6" t="s">
        <v>181</v>
      </c>
      <c r="D708" s="6" t="s">
        <v>182</v>
      </c>
      <c r="E708" s="6" t="s">
        <v>97</v>
      </c>
      <c r="F708" s="6" t="s">
        <v>98</v>
      </c>
      <c r="G708" s="6">
        <v>16</v>
      </c>
      <c r="H708" s="6">
        <v>58</v>
      </c>
      <c r="I708" s="6">
        <v>10</v>
      </c>
      <c r="J708" s="6">
        <v>45</v>
      </c>
      <c r="K708" s="6">
        <v>16</v>
      </c>
      <c r="L708" s="6">
        <v>58</v>
      </c>
      <c r="M708" s="6" t="s">
        <v>114</v>
      </c>
      <c r="N708" s="6" t="s">
        <v>23</v>
      </c>
      <c r="O708" s="6">
        <v>2</v>
      </c>
    </row>
    <row r="709" spans="1:15" x14ac:dyDescent="0.25">
      <c r="A709" s="6" t="s">
        <v>3</v>
      </c>
      <c r="B709" s="6" t="s">
        <v>15</v>
      </c>
      <c r="C709" s="6" t="s">
        <v>787</v>
      </c>
      <c r="D709" s="6" t="s">
        <v>788</v>
      </c>
      <c r="E709" s="6" t="s">
        <v>97</v>
      </c>
      <c r="F709" s="6" t="s">
        <v>125</v>
      </c>
      <c r="G709" s="6">
        <v>87</v>
      </c>
      <c r="H709" s="6">
        <v>488</v>
      </c>
      <c r="I709" s="6">
        <v>86</v>
      </c>
      <c r="J709" s="6">
        <v>472</v>
      </c>
      <c r="K709" s="6">
        <v>86</v>
      </c>
      <c r="L709" s="6">
        <v>472</v>
      </c>
      <c r="M709" s="6" t="s">
        <v>114</v>
      </c>
      <c r="N709" s="6" t="s">
        <v>21</v>
      </c>
      <c r="O709" s="6">
        <v>1</v>
      </c>
    </row>
    <row r="710" spans="1:15" x14ac:dyDescent="0.25">
      <c r="A710" s="6" t="s">
        <v>0</v>
      </c>
      <c r="B710" s="6" t="s">
        <v>13</v>
      </c>
      <c r="C710" s="6" t="s">
        <v>203</v>
      </c>
      <c r="D710" s="6" t="s">
        <v>204</v>
      </c>
      <c r="E710" s="6" t="s">
        <v>97</v>
      </c>
      <c r="F710" s="6" t="s">
        <v>125</v>
      </c>
      <c r="G710" s="6">
        <v>41</v>
      </c>
      <c r="H710" s="6">
        <v>199</v>
      </c>
      <c r="I710" s="6">
        <v>41</v>
      </c>
      <c r="J710" s="6">
        <v>196</v>
      </c>
      <c r="K710" s="6">
        <v>41</v>
      </c>
      <c r="L710" s="6">
        <v>201</v>
      </c>
      <c r="M710" s="6" t="s">
        <v>114</v>
      </c>
      <c r="N710" s="6" t="s">
        <v>21</v>
      </c>
      <c r="O710" s="6">
        <v>0</v>
      </c>
    </row>
    <row r="711" spans="1:15" x14ac:dyDescent="0.25">
      <c r="A711" s="6" t="s">
        <v>0</v>
      </c>
      <c r="B711" s="6" t="s">
        <v>7</v>
      </c>
      <c r="C711" s="6" t="s">
        <v>130</v>
      </c>
      <c r="D711" s="6" t="s">
        <v>131</v>
      </c>
      <c r="E711" s="6" t="s">
        <v>97</v>
      </c>
      <c r="F711" s="6" t="s">
        <v>125</v>
      </c>
      <c r="G711" s="6">
        <v>169</v>
      </c>
      <c r="H711" s="6">
        <v>816</v>
      </c>
      <c r="I711" s="6">
        <v>153</v>
      </c>
      <c r="J711" s="6">
        <v>754</v>
      </c>
      <c r="K711" s="6">
        <v>157</v>
      </c>
      <c r="L711" s="6">
        <v>761</v>
      </c>
      <c r="M711" s="6" t="s">
        <v>114</v>
      </c>
      <c r="N711" s="6" t="s">
        <v>21</v>
      </c>
      <c r="O711" s="6">
        <v>7</v>
      </c>
    </row>
    <row r="712" spans="1:15" x14ac:dyDescent="0.25">
      <c r="A712" s="6" t="s">
        <v>0</v>
      </c>
      <c r="B712" s="6" t="s">
        <v>13</v>
      </c>
      <c r="C712" s="6" t="s">
        <v>239</v>
      </c>
      <c r="D712" s="6" t="s">
        <v>240</v>
      </c>
      <c r="E712" s="6" t="s">
        <v>97</v>
      </c>
      <c r="F712" s="6" t="s">
        <v>98</v>
      </c>
      <c r="G712" s="6">
        <v>15</v>
      </c>
      <c r="H712" s="6">
        <v>74</v>
      </c>
      <c r="I712" s="6">
        <v>12</v>
      </c>
      <c r="J712" s="6">
        <v>60</v>
      </c>
      <c r="K712" s="6">
        <v>16</v>
      </c>
      <c r="L712" s="6">
        <v>74</v>
      </c>
      <c r="M712" s="6" t="s">
        <v>114</v>
      </c>
      <c r="N712" s="6" t="s">
        <v>22</v>
      </c>
      <c r="O712" s="6">
        <v>0</v>
      </c>
    </row>
    <row r="713" spans="1:15" x14ac:dyDescent="0.25">
      <c r="A713" s="6" t="s">
        <v>3</v>
      </c>
      <c r="B713" s="6" t="s">
        <v>18</v>
      </c>
      <c r="C713" s="6" t="s">
        <v>809</v>
      </c>
      <c r="D713" s="6" t="s">
        <v>810</v>
      </c>
      <c r="E713" s="6" t="s">
        <v>97</v>
      </c>
      <c r="F713" s="6" t="s">
        <v>98</v>
      </c>
      <c r="G713" s="6">
        <v>12</v>
      </c>
      <c r="H713" s="6">
        <v>52</v>
      </c>
      <c r="I713" s="6">
        <v>10</v>
      </c>
      <c r="J713" s="6">
        <v>44</v>
      </c>
      <c r="K713" s="6">
        <v>10</v>
      </c>
      <c r="L713" s="6">
        <v>44</v>
      </c>
      <c r="M713" s="6" t="s">
        <v>114</v>
      </c>
      <c r="N713" s="6" t="s">
        <v>23</v>
      </c>
      <c r="O713" s="6">
        <v>0</v>
      </c>
    </row>
    <row r="714" spans="1:15" x14ac:dyDescent="0.25">
      <c r="A714" s="6" t="s">
        <v>3</v>
      </c>
      <c r="B714" s="6" t="s">
        <v>17</v>
      </c>
      <c r="C714" s="6" t="s">
        <v>771</v>
      </c>
      <c r="D714" s="6" t="s">
        <v>772</v>
      </c>
      <c r="E714" s="6" t="s">
        <v>209</v>
      </c>
      <c r="F714" s="6" t="s">
        <v>125</v>
      </c>
      <c r="G714" s="6">
        <v>9</v>
      </c>
      <c r="H714" s="6">
        <v>40</v>
      </c>
      <c r="I714" s="6">
        <v>9</v>
      </c>
      <c r="J714" s="6">
        <v>43</v>
      </c>
      <c r="K714" s="6">
        <v>9</v>
      </c>
      <c r="L714" s="6">
        <v>43</v>
      </c>
      <c r="M714" s="6" t="s">
        <v>114</v>
      </c>
      <c r="N714" s="6" t="s">
        <v>23</v>
      </c>
      <c r="O714" s="6">
        <v>0</v>
      </c>
    </row>
    <row r="715" spans="1:15" x14ac:dyDescent="0.25">
      <c r="A715" s="6" t="s">
        <v>0</v>
      </c>
      <c r="B715" s="6" t="s">
        <v>7</v>
      </c>
      <c r="C715" s="6" t="s">
        <v>130</v>
      </c>
      <c r="D715" s="6" t="s">
        <v>131</v>
      </c>
      <c r="E715" s="6" t="s">
        <v>97</v>
      </c>
      <c r="F715" s="6" t="s">
        <v>125</v>
      </c>
      <c r="G715" s="6">
        <v>169</v>
      </c>
      <c r="H715" s="6">
        <v>816</v>
      </c>
      <c r="I715" s="6">
        <v>153</v>
      </c>
      <c r="J715" s="6">
        <v>754</v>
      </c>
      <c r="K715" s="6">
        <v>157</v>
      </c>
      <c r="L715" s="6">
        <v>761</v>
      </c>
      <c r="M715" s="6" t="s">
        <v>114</v>
      </c>
      <c r="N715" s="6" t="s">
        <v>22</v>
      </c>
      <c r="O715" s="6">
        <v>5</v>
      </c>
    </row>
    <row r="716" spans="1:15" x14ac:dyDescent="0.25">
      <c r="A716" s="6" t="s">
        <v>3</v>
      </c>
      <c r="B716" s="6" t="s">
        <v>14</v>
      </c>
      <c r="C716" s="6" t="s">
        <v>785</v>
      </c>
      <c r="D716" s="6" t="s">
        <v>786</v>
      </c>
      <c r="E716" s="6" t="s">
        <v>97</v>
      </c>
      <c r="F716" s="6" t="s">
        <v>98</v>
      </c>
      <c r="G716" s="6">
        <v>140</v>
      </c>
      <c r="H716" s="6">
        <v>613</v>
      </c>
      <c r="I716" s="6">
        <v>137</v>
      </c>
      <c r="J716" s="6">
        <v>622</v>
      </c>
      <c r="K716" s="6">
        <v>137</v>
      </c>
      <c r="L716" s="6">
        <v>622</v>
      </c>
      <c r="M716" s="6" t="s">
        <v>114</v>
      </c>
      <c r="N716" s="6" t="s">
        <v>22</v>
      </c>
      <c r="O716" s="6">
        <v>2</v>
      </c>
    </row>
    <row r="717" spans="1:15" x14ac:dyDescent="0.25">
      <c r="A717" s="6" t="s">
        <v>3</v>
      </c>
      <c r="B717" s="6" t="s">
        <v>18</v>
      </c>
      <c r="C717" s="6" t="s">
        <v>809</v>
      </c>
      <c r="D717" s="6" t="s">
        <v>810</v>
      </c>
      <c r="E717" s="6" t="s">
        <v>97</v>
      </c>
      <c r="F717" s="6" t="s">
        <v>98</v>
      </c>
      <c r="G717" s="6">
        <v>12</v>
      </c>
      <c r="H717" s="6">
        <v>52</v>
      </c>
      <c r="I717" s="6">
        <v>10</v>
      </c>
      <c r="J717" s="6">
        <v>44</v>
      </c>
      <c r="K717" s="6">
        <v>10</v>
      </c>
      <c r="L717" s="6">
        <v>44</v>
      </c>
      <c r="M717" s="6" t="s">
        <v>114</v>
      </c>
      <c r="N717" s="6" t="s">
        <v>22</v>
      </c>
      <c r="O717" s="6">
        <v>0</v>
      </c>
    </row>
    <row r="718" spans="1:15" x14ac:dyDescent="0.25">
      <c r="A718" s="6" t="s">
        <v>0</v>
      </c>
      <c r="B718" s="6" t="s">
        <v>13</v>
      </c>
      <c r="C718" s="6" t="s">
        <v>181</v>
      </c>
      <c r="D718" s="6" t="s">
        <v>182</v>
      </c>
      <c r="E718" s="6" t="s">
        <v>97</v>
      </c>
      <c r="F718" s="6" t="s">
        <v>98</v>
      </c>
      <c r="G718" s="6">
        <v>16</v>
      </c>
      <c r="H718" s="6">
        <v>58</v>
      </c>
      <c r="I718" s="6">
        <v>10</v>
      </c>
      <c r="J718" s="6">
        <v>45</v>
      </c>
      <c r="K718" s="6">
        <v>16</v>
      </c>
      <c r="L718" s="6">
        <v>58</v>
      </c>
      <c r="M718" s="6" t="s">
        <v>114</v>
      </c>
      <c r="N718" s="6" t="s">
        <v>22</v>
      </c>
      <c r="O718" s="6">
        <v>1</v>
      </c>
    </row>
    <row r="719" spans="1:15" x14ac:dyDescent="0.25">
      <c r="A719" s="6" t="s">
        <v>0</v>
      </c>
      <c r="B719" s="6" t="s">
        <v>13</v>
      </c>
      <c r="C719" s="6" t="s">
        <v>239</v>
      </c>
      <c r="D719" s="6" t="s">
        <v>240</v>
      </c>
      <c r="E719" s="6" t="s">
        <v>97</v>
      </c>
      <c r="F719" s="6" t="s">
        <v>98</v>
      </c>
      <c r="G719" s="6">
        <v>15</v>
      </c>
      <c r="H719" s="6">
        <v>74</v>
      </c>
      <c r="I719" s="6">
        <v>12</v>
      </c>
      <c r="J719" s="6">
        <v>60</v>
      </c>
      <c r="K719" s="6">
        <v>16</v>
      </c>
      <c r="L719" s="6">
        <v>74</v>
      </c>
      <c r="M719" s="6" t="s">
        <v>114</v>
      </c>
      <c r="N719" s="6" t="s">
        <v>21</v>
      </c>
      <c r="O719" s="6">
        <v>0</v>
      </c>
    </row>
    <row r="720" spans="1:15" x14ac:dyDescent="0.25">
      <c r="A720" s="6" t="s">
        <v>3</v>
      </c>
      <c r="B720" s="6" t="s">
        <v>15</v>
      </c>
      <c r="C720" s="6" t="s">
        <v>228</v>
      </c>
      <c r="D720" s="6" t="s">
        <v>229</v>
      </c>
      <c r="E720" s="6" t="s">
        <v>97</v>
      </c>
      <c r="F720" s="6" t="s">
        <v>98</v>
      </c>
      <c r="G720" s="6">
        <v>30</v>
      </c>
      <c r="H720" s="6">
        <v>139</v>
      </c>
      <c r="I720" s="6">
        <v>31</v>
      </c>
      <c r="J720" s="6">
        <v>140</v>
      </c>
      <c r="K720" s="6">
        <v>31</v>
      </c>
      <c r="L720" s="6">
        <v>140</v>
      </c>
      <c r="M720" s="6" t="s">
        <v>114</v>
      </c>
      <c r="N720" s="6" t="s">
        <v>23</v>
      </c>
      <c r="O720" s="6">
        <v>3</v>
      </c>
    </row>
    <row r="721" spans="1:15" x14ac:dyDescent="0.25">
      <c r="A721" s="6" t="s">
        <v>3</v>
      </c>
      <c r="B721" s="6" t="s">
        <v>18</v>
      </c>
      <c r="C721" s="6" t="s">
        <v>809</v>
      </c>
      <c r="D721" s="6" t="s">
        <v>810</v>
      </c>
      <c r="E721" s="6" t="s">
        <v>97</v>
      </c>
      <c r="F721" s="6" t="s">
        <v>98</v>
      </c>
      <c r="G721" s="6">
        <v>12</v>
      </c>
      <c r="H721" s="6">
        <v>52</v>
      </c>
      <c r="I721" s="6">
        <v>10</v>
      </c>
      <c r="J721" s="6">
        <v>44</v>
      </c>
      <c r="K721" s="6">
        <v>10</v>
      </c>
      <c r="L721" s="6">
        <v>44</v>
      </c>
      <c r="M721" s="6" t="s">
        <v>114</v>
      </c>
      <c r="N721" s="6" t="s">
        <v>21</v>
      </c>
      <c r="O721" s="6">
        <v>0</v>
      </c>
    </row>
    <row r="722" spans="1:15" x14ac:dyDescent="0.25">
      <c r="A722" s="6" t="s">
        <v>0</v>
      </c>
      <c r="B722" s="6" t="s">
        <v>13</v>
      </c>
      <c r="C722" s="6" t="s">
        <v>201</v>
      </c>
      <c r="D722" s="6" t="s">
        <v>202</v>
      </c>
      <c r="E722" s="6" t="s">
        <v>97</v>
      </c>
      <c r="F722" s="6" t="s">
        <v>132</v>
      </c>
      <c r="G722" s="6">
        <v>8</v>
      </c>
      <c r="H722" s="6">
        <v>40</v>
      </c>
      <c r="I722" s="6">
        <v>8</v>
      </c>
      <c r="J722" s="6">
        <v>28</v>
      </c>
      <c r="K722" s="6">
        <v>8</v>
      </c>
      <c r="L722" s="6">
        <v>40</v>
      </c>
      <c r="M722" s="6" t="s">
        <v>114</v>
      </c>
      <c r="N722" s="6" t="s">
        <v>23</v>
      </c>
      <c r="O722" s="6">
        <v>0</v>
      </c>
    </row>
    <row r="723" spans="1:15" x14ac:dyDescent="0.25">
      <c r="A723" s="6" t="s">
        <v>0</v>
      </c>
      <c r="B723" s="6" t="s">
        <v>7</v>
      </c>
      <c r="C723" s="6" t="s">
        <v>143</v>
      </c>
      <c r="D723" s="6" t="s">
        <v>144</v>
      </c>
      <c r="E723" s="6" t="s">
        <v>97</v>
      </c>
      <c r="F723" s="6" t="s">
        <v>132</v>
      </c>
      <c r="G723" s="6">
        <v>12</v>
      </c>
      <c r="H723" s="6">
        <v>51</v>
      </c>
      <c r="I723" s="6">
        <v>4</v>
      </c>
      <c r="J723" s="6">
        <v>20</v>
      </c>
      <c r="K723" s="6">
        <v>12</v>
      </c>
      <c r="L723" s="6">
        <v>52</v>
      </c>
      <c r="M723" s="6" t="s">
        <v>114</v>
      </c>
      <c r="N723" s="6" t="s">
        <v>22</v>
      </c>
      <c r="O723" s="6">
        <v>1</v>
      </c>
    </row>
    <row r="724" spans="1:15" x14ac:dyDescent="0.25">
      <c r="A724" s="6" t="s">
        <v>3</v>
      </c>
      <c r="B724" s="6" t="s">
        <v>17</v>
      </c>
      <c r="C724" s="6" t="s">
        <v>761</v>
      </c>
      <c r="D724" s="6" t="s">
        <v>762</v>
      </c>
      <c r="E724" s="6" t="s">
        <v>209</v>
      </c>
      <c r="F724" s="6" t="s">
        <v>125</v>
      </c>
      <c r="G724" s="6">
        <v>32</v>
      </c>
      <c r="H724" s="6">
        <v>156</v>
      </c>
      <c r="I724" s="6">
        <v>9</v>
      </c>
      <c r="J724" s="6">
        <v>58</v>
      </c>
      <c r="K724" s="6">
        <v>9</v>
      </c>
      <c r="L724" s="6">
        <v>58</v>
      </c>
      <c r="M724" s="6" t="s">
        <v>114</v>
      </c>
      <c r="N724" s="6" t="s">
        <v>23</v>
      </c>
      <c r="O724" s="6">
        <v>2</v>
      </c>
    </row>
    <row r="725" spans="1:15" x14ac:dyDescent="0.25">
      <c r="A725" s="6" t="s">
        <v>0</v>
      </c>
      <c r="B725" s="6" t="s">
        <v>13</v>
      </c>
      <c r="C725" s="6" t="s">
        <v>175</v>
      </c>
      <c r="D725" s="6" t="s">
        <v>176</v>
      </c>
      <c r="E725" s="6" t="s">
        <v>97</v>
      </c>
      <c r="F725" s="6" t="s">
        <v>125</v>
      </c>
      <c r="G725" s="6">
        <v>35</v>
      </c>
      <c r="H725" s="6">
        <v>215</v>
      </c>
      <c r="I725" s="6">
        <v>35</v>
      </c>
      <c r="J725" s="6">
        <v>211</v>
      </c>
      <c r="K725" s="6">
        <v>35</v>
      </c>
      <c r="L725" s="6">
        <v>212</v>
      </c>
      <c r="M725" s="6" t="s">
        <v>114</v>
      </c>
      <c r="N725" s="6" t="s">
        <v>22</v>
      </c>
      <c r="O725" s="6">
        <v>0</v>
      </c>
    </row>
    <row r="726" spans="1:15" x14ac:dyDescent="0.25">
      <c r="A726" s="6" t="s">
        <v>3</v>
      </c>
      <c r="B726" s="6" t="s">
        <v>14</v>
      </c>
      <c r="C726" s="6" t="s">
        <v>785</v>
      </c>
      <c r="D726" s="6" t="s">
        <v>786</v>
      </c>
      <c r="E726" s="6" t="s">
        <v>97</v>
      </c>
      <c r="F726" s="6" t="s">
        <v>98</v>
      </c>
      <c r="G726" s="6">
        <v>140</v>
      </c>
      <c r="H726" s="6">
        <v>613</v>
      </c>
      <c r="I726" s="6">
        <v>137</v>
      </c>
      <c r="J726" s="6">
        <v>622</v>
      </c>
      <c r="K726" s="6">
        <v>137</v>
      </c>
      <c r="L726" s="6">
        <v>622</v>
      </c>
      <c r="M726" s="6" t="s">
        <v>114</v>
      </c>
      <c r="N726" s="6" t="s">
        <v>23</v>
      </c>
      <c r="O726" s="6">
        <v>5</v>
      </c>
    </row>
    <row r="727" spans="1:15" x14ac:dyDescent="0.25">
      <c r="A727" s="6" t="s">
        <v>0</v>
      </c>
      <c r="B727" s="6" t="s">
        <v>7</v>
      </c>
      <c r="C727" s="6" t="s">
        <v>143</v>
      </c>
      <c r="D727" s="6" t="s">
        <v>144</v>
      </c>
      <c r="E727" s="6" t="s">
        <v>97</v>
      </c>
      <c r="F727" s="6" t="s">
        <v>132</v>
      </c>
      <c r="G727" s="6">
        <v>12</v>
      </c>
      <c r="H727" s="6">
        <v>51</v>
      </c>
      <c r="I727" s="6">
        <v>4</v>
      </c>
      <c r="J727" s="6">
        <v>20</v>
      </c>
      <c r="K727" s="6">
        <v>12</v>
      </c>
      <c r="L727" s="6">
        <v>52</v>
      </c>
      <c r="M727" s="6" t="s">
        <v>114</v>
      </c>
      <c r="N727" s="6" t="s">
        <v>23</v>
      </c>
      <c r="O727" s="6">
        <v>1</v>
      </c>
    </row>
    <row r="728" spans="1:15" x14ac:dyDescent="0.25">
      <c r="A728" s="6" t="s">
        <v>0</v>
      </c>
      <c r="B728" s="6" t="s">
        <v>4</v>
      </c>
      <c r="C728" s="6" t="s">
        <v>696</v>
      </c>
      <c r="D728" s="6" t="s">
        <v>697</v>
      </c>
      <c r="E728" s="6" t="s">
        <v>97</v>
      </c>
      <c r="F728" s="6" t="s">
        <v>125</v>
      </c>
      <c r="G728" s="6">
        <v>43</v>
      </c>
      <c r="H728" s="6">
        <v>247</v>
      </c>
      <c r="I728" s="6">
        <v>41</v>
      </c>
      <c r="J728" s="6">
        <v>232</v>
      </c>
      <c r="K728" s="6">
        <v>41</v>
      </c>
      <c r="L728" s="6">
        <v>9</v>
      </c>
      <c r="M728" s="6" t="s">
        <v>114</v>
      </c>
      <c r="N728" s="6" t="s">
        <v>23</v>
      </c>
      <c r="O728" s="6">
        <v>2</v>
      </c>
    </row>
    <row r="729" spans="1:15" x14ac:dyDescent="0.25">
      <c r="A729" s="6" t="s">
        <v>3</v>
      </c>
      <c r="B729" s="6" t="s">
        <v>17</v>
      </c>
      <c r="C729" s="6" t="s">
        <v>761</v>
      </c>
      <c r="D729" s="6" t="s">
        <v>762</v>
      </c>
      <c r="E729" s="6" t="s">
        <v>209</v>
      </c>
      <c r="F729" s="6" t="s">
        <v>125</v>
      </c>
      <c r="G729" s="6">
        <v>32</v>
      </c>
      <c r="H729" s="6">
        <v>156</v>
      </c>
      <c r="I729" s="6">
        <v>9</v>
      </c>
      <c r="J729" s="6">
        <v>58</v>
      </c>
      <c r="K729" s="6">
        <v>9</v>
      </c>
      <c r="L729" s="6">
        <v>58</v>
      </c>
      <c r="M729" s="6" t="s">
        <v>114</v>
      </c>
      <c r="N729" s="6" t="s">
        <v>22</v>
      </c>
      <c r="O729" s="6">
        <v>2</v>
      </c>
    </row>
    <row r="730" spans="1:15" x14ac:dyDescent="0.25">
      <c r="A730" s="6" t="s">
        <v>0</v>
      </c>
      <c r="B730" s="6" t="s">
        <v>13</v>
      </c>
      <c r="C730" s="6" t="s">
        <v>201</v>
      </c>
      <c r="D730" s="6" t="s">
        <v>202</v>
      </c>
      <c r="E730" s="6" t="s">
        <v>97</v>
      </c>
      <c r="F730" s="6" t="s">
        <v>132</v>
      </c>
      <c r="G730" s="6">
        <v>8</v>
      </c>
      <c r="H730" s="6">
        <v>40</v>
      </c>
      <c r="I730" s="6">
        <v>8</v>
      </c>
      <c r="J730" s="6">
        <v>28</v>
      </c>
      <c r="K730" s="6">
        <v>8</v>
      </c>
      <c r="L730" s="6">
        <v>40</v>
      </c>
      <c r="M730" s="6" t="s">
        <v>114</v>
      </c>
      <c r="N730" s="6" t="s">
        <v>22</v>
      </c>
      <c r="O730" s="6">
        <v>0</v>
      </c>
    </row>
    <row r="731" spans="1:15" x14ac:dyDescent="0.25">
      <c r="A731" s="6" t="s">
        <v>0</v>
      </c>
      <c r="B731" s="6" t="s">
        <v>6</v>
      </c>
      <c r="C731" s="6" t="s">
        <v>277</v>
      </c>
      <c r="D731" s="6" t="s">
        <v>278</v>
      </c>
      <c r="E731" s="6" t="s">
        <v>97</v>
      </c>
      <c r="F731" s="6" t="s">
        <v>98</v>
      </c>
      <c r="G731" s="6">
        <v>139</v>
      </c>
      <c r="H731" s="6">
        <v>640</v>
      </c>
      <c r="I731" s="6">
        <v>127</v>
      </c>
      <c r="J731" s="6">
        <v>578</v>
      </c>
      <c r="K731" s="6">
        <v>146</v>
      </c>
      <c r="L731" s="6">
        <v>640</v>
      </c>
      <c r="M731" s="6" t="s">
        <v>114</v>
      </c>
      <c r="N731" s="6" t="s">
        <v>21</v>
      </c>
      <c r="O731" s="6">
        <v>28</v>
      </c>
    </row>
    <row r="732" spans="1:15" x14ac:dyDescent="0.25">
      <c r="A732" s="6" t="s">
        <v>3</v>
      </c>
      <c r="B732" s="6" t="s">
        <v>17</v>
      </c>
      <c r="C732" s="6" t="s">
        <v>767</v>
      </c>
      <c r="D732" s="6" t="s">
        <v>768</v>
      </c>
      <c r="E732" s="6" t="s">
        <v>97</v>
      </c>
      <c r="F732" s="6" t="s">
        <v>98</v>
      </c>
      <c r="G732" s="6">
        <v>61</v>
      </c>
      <c r="H732" s="6">
        <v>264</v>
      </c>
      <c r="I732" s="6">
        <v>55</v>
      </c>
      <c r="J732" s="6">
        <v>251</v>
      </c>
      <c r="K732" s="6">
        <v>55</v>
      </c>
      <c r="L732" s="6">
        <v>251</v>
      </c>
      <c r="M732" s="6" t="s">
        <v>114</v>
      </c>
      <c r="N732" s="6" t="s">
        <v>23</v>
      </c>
      <c r="O732" s="6">
        <v>2</v>
      </c>
    </row>
    <row r="733" spans="1:15" x14ac:dyDescent="0.25">
      <c r="A733" s="6" t="s">
        <v>0</v>
      </c>
      <c r="B733" s="6" t="s">
        <v>7</v>
      </c>
      <c r="C733" s="6" t="s">
        <v>130</v>
      </c>
      <c r="D733" s="6" t="s">
        <v>131</v>
      </c>
      <c r="E733" s="6" t="s">
        <v>97</v>
      </c>
      <c r="F733" s="6" t="s">
        <v>125</v>
      </c>
      <c r="G733" s="6">
        <v>169</v>
      </c>
      <c r="H733" s="6">
        <v>816</v>
      </c>
      <c r="I733" s="6">
        <v>153</v>
      </c>
      <c r="J733" s="6">
        <v>754</v>
      </c>
      <c r="K733" s="6">
        <v>157</v>
      </c>
      <c r="L733" s="6">
        <v>761</v>
      </c>
      <c r="M733" s="6" t="s">
        <v>114</v>
      </c>
      <c r="N733" s="6" t="s">
        <v>23</v>
      </c>
      <c r="O733" s="6">
        <v>12</v>
      </c>
    </row>
    <row r="734" spans="1:15" x14ac:dyDescent="0.25">
      <c r="A734" s="6" t="s">
        <v>0</v>
      </c>
      <c r="B734" s="6" t="s">
        <v>13</v>
      </c>
      <c r="C734" s="6" t="s">
        <v>179</v>
      </c>
      <c r="D734" s="6" t="s">
        <v>180</v>
      </c>
      <c r="E734" s="6" t="s">
        <v>97</v>
      </c>
      <c r="F734" s="6" t="s">
        <v>125</v>
      </c>
      <c r="G734" s="6">
        <v>13</v>
      </c>
      <c r="H734" s="6">
        <v>70</v>
      </c>
      <c r="I734" s="6">
        <v>8</v>
      </c>
      <c r="J734" s="6">
        <v>49</v>
      </c>
      <c r="K734" s="6">
        <v>12</v>
      </c>
      <c r="L734" s="6">
        <v>70</v>
      </c>
      <c r="M734" s="6" t="s">
        <v>114</v>
      </c>
      <c r="N734" s="6" t="s">
        <v>21</v>
      </c>
      <c r="O734" s="6">
        <v>0</v>
      </c>
    </row>
    <row r="735" spans="1:15" x14ac:dyDescent="0.25">
      <c r="A735" s="6" t="s">
        <v>0</v>
      </c>
      <c r="B735" s="6" t="s">
        <v>937</v>
      </c>
      <c r="C735" s="6" t="s">
        <v>1082</v>
      </c>
      <c r="D735" s="6" t="s">
        <v>1083</v>
      </c>
      <c r="E735" s="6" t="s">
        <v>97</v>
      </c>
      <c r="F735" s="6" t="s">
        <v>98</v>
      </c>
      <c r="G735" s="6">
        <v>91</v>
      </c>
      <c r="H735" s="6">
        <v>400</v>
      </c>
      <c r="I735" s="6">
        <v>60</v>
      </c>
      <c r="J735" s="6">
        <v>228</v>
      </c>
      <c r="K735" s="6">
        <v>74</v>
      </c>
      <c r="L735" s="6">
        <v>228</v>
      </c>
      <c r="M735" s="6" t="s">
        <v>114</v>
      </c>
      <c r="N735" s="6" t="s">
        <v>22</v>
      </c>
      <c r="O735" s="6">
        <v>3</v>
      </c>
    </row>
    <row r="736" spans="1:15" x14ac:dyDescent="0.25">
      <c r="A736" s="6" t="s">
        <v>0</v>
      </c>
      <c r="B736" s="6" t="s">
        <v>13</v>
      </c>
      <c r="C736" s="6" t="s">
        <v>249</v>
      </c>
      <c r="D736" s="6" t="s">
        <v>250</v>
      </c>
      <c r="E736" s="6" t="s">
        <v>97</v>
      </c>
      <c r="F736" s="6" t="s">
        <v>98</v>
      </c>
      <c r="G736" s="6">
        <v>14</v>
      </c>
      <c r="H736" s="6">
        <v>83</v>
      </c>
      <c r="I736" s="6">
        <v>8</v>
      </c>
      <c r="J736" s="6">
        <v>35</v>
      </c>
      <c r="K736" s="6">
        <v>13</v>
      </c>
      <c r="L736" s="6">
        <v>82</v>
      </c>
      <c r="M736" s="6" t="s">
        <v>114</v>
      </c>
      <c r="N736" s="6" t="s">
        <v>21</v>
      </c>
      <c r="O736" s="6">
        <v>0</v>
      </c>
    </row>
    <row r="737" spans="1:15" x14ac:dyDescent="0.25">
      <c r="A737" s="6" t="s">
        <v>3</v>
      </c>
      <c r="B737" s="6" t="s">
        <v>15</v>
      </c>
      <c r="C737" s="6" t="s">
        <v>228</v>
      </c>
      <c r="D737" s="6" t="s">
        <v>229</v>
      </c>
      <c r="E737" s="6" t="s">
        <v>97</v>
      </c>
      <c r="F737" s="6" t="s">
        <v>98</v>
      </c>
      <c r="G737" s="6">
        <v>30</v>
      </c>
      <c r="H737" s="6">
        <v>139</v>
      </c>
      <c r="I737" s="6">
        <v>31</v>
      </c>
      <c r="J737" s="6">
        <v>140</v>
      </c>
      <c r="K737" s="6">
        <v>31</v>
      </c>
      <c r="L737" s="6">
        <v>140</v>
      </c>
      <c r="M737" s="6" t="s">
        <v>114</v>
      </c>
      <c r="N737" s="6" t="s">
        <v>21</v>
      </c>
      <c r="O737" s="6">
        <v>1</v>
      </c>
    </row>
    <row r="738" spans="1:15" x14ac:dyDescent="0.25">
      <c r="A738" s="6" t="s">
        <v>0</v>
      </c>
      <c r="B738" s="6" t="s">
        <v>9</v>
      </c>
      <c r="C738" s="6" t="s">
        <v>1078</v>
      </c>
      <c r="D738" s="6" t="s">
        <v>1079</v>
      </c>
      <c r="E738" s="6" t="s">
        <v>97</v>
      </c>
      <c r="F738" s="6" t="s">
        <v>125</v>
      </c>
      <c r="G738" s="6">
        <v>115</v>
      </c>
      <c r="H738" s="6">
        <v>502</v>
      </c>
      <c r="I738" s="6">
        <v>123</v>
      </c>
      <c r="J738" s="6">
        <v>555</v>
      </c>
      <c r="K738" s="6">
        <v>123</v>
      </c>
      <c r="L738" s="6">
        <v>555</v>
      </c>
      <c r="M738" s="6" t="s">
        <v>114</v>
      </c>
      <c r="N738" s="6" t="s">
        <v>23</v>
      </c>
      <c r="O738" s="6">
        <v>7</v>
      </c>
    </row>
    <row r="739" spans="1:15" x14ac:dyDescent="0.25">
      <c r="A739" s="6" t="s">
        <v>0</v>
      </c>
      <c r="B739" s="6" t="s">
        <v>13</v>
      </c>
      <c r="C739" s="6" t="s">
        <v>173</v>
      </c>
      <c r="D739" s="6" t="s">
        <v>174</v>
      </c>
      <c r="E739" s="6" t="s">
        <v>97</v>
      </c>
      <c r="F739" s="6" t="s">
        <v>125</v>
      </c>
      <c r="G739" s="6">
        <v>74</v>
      </c>
      <c r="H739" s="6">
        <v>404</v>
      </c>
      <c r="I739" s="6">
        <v>60</v>
      </c>
      <c r="J739" s="6">
        <v>330</v>
      </c>
      <c r="K739" s="6">
        <v>74</v>
      </c>
      <c r="L739" s="6">
        <v>369</v>
      </c>
      <c r="M739" s="6" t="s">
        <v>114</v>
      </c>
      <c r="N739" s="6" t="s">
        <v>23</v>
      </c>
      <c r="O739" s="6">
        <v>7</v>
      </c>
    </row>
    <row r="740" spans="1:15" x14ac:dyDescent="0.25">
      <c r="A740" s="6" t="s">
        <v>0</v>
      </c>
      <c r="B740" s="6" t="s">
        <v>13</v>
      </c>
      <c r="C740" s="6" t="s">
        <v>203</v>
      </c>
      <c r="D740" s="6" t="s">
        <v>204</v>
      </c>
      <c r="E740" s="6" t="s">
        <v>97</v>
      </c>
      <c r="F740" s="6" t="s">
        <v>125</v>
      </c>
      <c r="G740" s="6">
        <v>41</v>
      </c>
      <c r="H740" s="6">
        <v>199</v>
      </c>
      <c r="I740" s="6">
        <v>41</v>
      </c>
      <c r="J740" s="6">
        <v>196</v>
      </c>
      <c r="K740" s="6">
        <v>41</v>
      </c>
      <c r="L740" s="6">
        <v>201</v>
      </c>
      <c r="M740" s="6" t="s">
        <v>114</v>
      </c>
      <c r="N740" s="6" t="s">
        <v>23</v>
      </c>
      <c r="O740" s="6">
        <v>0</v>
      </c>
    </row>
    <row r="741" spans="1:15" x14ac:dyDescent="0.25">
      <c r="A741" s="6" t="s">
        <v>0</v>
      </c>
      <c r="B741" s="6" t="s">
        <v>13</v>
      </c>
      <c r="C741" s="6" t="s">
        <v>249</v>
      </c>
      <c r="D741" s="6" t="s">
        <v>250</v>
      </c>
      <c r="E741" s="6" t="s">
        <v>97</v>
      </c>
      <c r="F741" s="6" t="s">
        <v>98</v>
      </c>
      <c r="G741" s="6">
        <v>14</v>
      </c>
      <c r="H741" s="6">
        <v>83</v>
      </c>
      <c r="I741" s="6">
        <v>8</v>
      </c>
      <c r="J741" s="6">
        <v>35</v>
      </c>
      <c r="K741" s="6">
        <v>13</v>
      </c>
      <c r="L741" s="6">
        <v>82</v>
      </c>
      <c r="M741" s="6" t="s">
        <v>114</v>
      </c>
      <c r="N741" s="6" t="s">
        <v>22</v>
      </c>
      <c r="O741" s="6">
        <v>0</v>
      </c>
    </row>
    <row r="742" spans="1:15" x14ac:dyDescent="0.25">
      <c r="A742" s="6" t="s">
        <v>3</v>
      </c>
      <c r="B742" s="6" t="s">
        <v>15</v>
      </c>
      <c r="C742" s="6" t="s">
        <v>791</v>
      </c>
      <c r="D742" s="6" t="s">
        <v>792</v>
      </c>
      <c r="E742" s="6" t="s">
        <v>97</v>
      </c>
      <c r="F742" s="6" t="s">
        <v>98</v>
      </c>
      <c r="G742" s="6">
        <v>64</v>
      </c>
      <c r="H742" s="6">
        <v>305</v>
      </c>
      <c r="I742" s="6">
        <v>63</v>
      </c>
      <c r="J742" s="6">
        <v>304</v>
      </c>
      <c r="K742" s="6">
        <v>63</v>
      </c>
      <c r="L742" s="6">
        <v>304</v>
      </c>
      <c r="M742" s="6" t="s">
        <v>114</v>
      </c>
      <c r="N742" s="6" t="s">
        <v>23</v>
      </c>
      <c r="O742" s="6">
        <v>2</v>
      </c>
    </row>
    <row r="743" spans="1:15" x14ac:dyDescent="0.25">
      <c r="A743" s="6" t="s">
        <v>3</v>
      </c>
      <c r="B743" s="6" t="s">
        <v>14</v>
      </c>
      <c r="C743" s="6" t="s">
        <v>783</v>
      </c>
      <c r="D743" s="6" t="s">
        <v>784</v>
      </c>
      <c r="E743" s="6" t="s">
        <v>97</v>
      </c>
      <c r="F743" s="6" t="s">
        <v>98</v>
      </c>
      <c r="G743" s="6">
        <v>41</v>
      </c>
      <c r="H743" s="6">
        <v>214</v>
      </c>
      <c r="I743" s="6">
        <v>41</v>
      </c>
      <c r="J743" s="6">
        <v>214</v>
      </c>
      <c r="K743" s="6">
        <v>41</v>
      </c>
      <c r="L743" s="6">
        <v>214</v>
      </c>
      <c r="M743" s="6" t="s">
        <v>114</v>
      </c>
      <c r="N743" s="6" t="s">
        <v>22</v>
      </c>
      <c r="O743" s="6">
        <v>1</v>
      </c>
    </row>
    <row r="744" spans="1:15" x14ac:dyDescent="0.25">
      <c r="A744" s="6" t="s">
        <v>0</v>
      </c>
      <c r="B744" s="6" t="s">
        <v>13</v>
      </c>
      <c r="C744" s="6" t="s">
        <v>199</v>
      </c>
      <c r="D744" s="6" t="s">
        <v>200</v>
      </c>
      <c r="E744" s="6" t="s">
        <v>97</v>
      </c>
      <c r="F744" s="6" t="s">
        <v>125</v>
      </c>
      <c r="G744" s="6">
        <v>77</v>
      </c>
      <c r="H744" s="6">
        <v>380</v>
      </c>
      <c r="I744" s="6">
        <v>76</v>
      </c>
      <c r="J744" s="6">
        <v>342</v>
      </c>
      <c r="K744" s="6">
        <v>76</v>
      </c>
      <c r="L744" s="6">
        <v>344</v>
      </c>
      <c r="M744" s="6" t="s">
        <v>114</v>
      </c>
      <c r="N744" s="6" t="s">
        <v>22</v>
      </c>
      <c r="O744" s="6">
        <v>6</v>
      </c>
    </row>
    <row r="745" spans="1:15" x14ac:dyDescent="0.25">
      <c r="A745" s="6" t="s">
        <v>0</v>
      </c>
      <c r="B745" s="6" t="s">
        <v>13</v>
      </c>
      <c r="C745" s="6" t="s">
        <v>249</v>
      </c>
      <c r="D745" s="6" t="s">
        <v>250</v>
      </c>
      <c r="E745" s="6" t="s">
        <v>97</v>
      </c>
      <c r="F745" s="6" t="s">
        <v>98</v>
      </c>
      <c r="G745" s="6">
        <v>14</v>
      </c>
      <c r="H745" s="6">
        <v>83</v>
      </c>
      <c r="I745" s="6">
        <v>8</v>
      </c>
      <c r="J745" s="6">
        <v>35</v>
      </c>
      <c r="K745" s="6">
        <v>13</v>
      </c>
      <c r="L745" s="6">
        <v>82</v>
      </c>
      <c r="M745" s="6" t="s">
        <v>114</v>
      </c>
      <c r="N745" s="6" t="s">
        <v>23</v>
      </c>
      <c r="O745" s="6">
        <v>0</v>
      </c>
    </row>
    <row r="746" spans="1:15" x14ac:dyDescent="0.25">
      <c r="A746" s="6" t="s">
        <v>0</v>
      </c>
      <c r="B746" s="6" t="s">
        <v>13</v>
      </c>
      <c r="C746" s="6" t="s">
        <v>173</v>
      </c>
      <c r="D746" s="6" t="s">
        <v>174</v>
      </c>
      <c r="E746" s="6" t="s">
        <v>97</v>
      </c>
      <c r="F746" s="6" t="s">
        <v>125</v>
      </c>
      <c r="G746" s="6">
        <v>74</v>
      </c>
      <c r="H746" s="6">
        <v>404</v>
      </c>
      <c r="I746" s="6">
        <v>60</v>
      </c>
      <c r="J746" s="6">
        <v>330</v>
      </c>
      <c r="K746" s="6">
        <v>74</v>
      </c>
      <c r="L746" s="6">
        <v>369</v>
      </c>
      <c r="M746" s="6" t="s">
        <v>114</v>
      </c>
      <c r="N746" s="6" t="s">
        <v>22</v>
      </c>
      <c r="O746" s="6">
        <v>7</v>
      </c>
    </row>
    <row r="747" spans="1:15" x14ac:dyDescent="0.25">
      <c r="A747" s="6" t="s">
        <v>3</v>
      </c>
      <c r="B747" s="6" t="s">
        <v>14</v>
      </c>
      <c r="C747" s="6" t="s">
        <v>785</v>
      </c>
      <c r="D747" s="6" t="s">
        <v>786</v>
      </c>
      <c r="E747" s="6" t="s">
        <v>97</v>
      </c>
      <c r="F747" s="6" t="s">
        <v>98</v>
      </c>
      <c r="G747" s="6">
        <v>140</v>
      </c>
      <c r="H747" s="6">
        <v>613</v>
      </c>
      <c r="I747" s="6">
        <v>137</v>
      </c>
      <c r="J747" s="6">
        <v>622</v>
      </c>
      <c r="K747" s="6">
        <v>137</v>
      </c>
      <c r="L747" s="6">
        <v>622</v>
      </c>
      <c r="M747" s="6" t="s">
        <v>114</v>
      </c>
      <c r="N747" s="6" t="s">
        <v>21</v>
      </c>
      <c r="O747" s="6">
        <v>3</v>
      </c>
    </row>
    <row r="748" spans="1:15" x14ac:dyDescent="0.25">
      <c r="A748" s="6" t="s">
        <v>3</v>
      </c>
      <c r="B748" s="6" t="s">
        <v>15</v>
      </c>
      <c r="C748" s="6" t="s">
        <v>228</v>
      </c>
      <c r="D748" s="6" t="s">
        <v>229</v>
      </c>
      <c r="E748" s="6" t="s">
        <v>97</v>
      </c>
      <c r="F748" s="6" t="s">
        <v>98</v>
      </c>
      <c r="G748" s="6">
        <v>30</v>
      </c>
      <c r="H748" s="6">
        <v>139</v>
      </c>
      <c r="I748" s="6">
        <v>31</v>
      </c>
      <c r="J748" s="6">
        <v>140</v>
      </c>
      <c r="K748" s="6">
        <v>31</v>
      </c>
      <c r="L748" s="6">
        <v>140</v>
      </c>
      <c r="M748" s="6" t="s">
        <v>114</v>
      </c>
      <c r="N748" s="6" t="s">
        <v>22</v>
      </c>
      <c r="O748" s="6">
        <v>2</v>
      </c>
    </row>
    <row r="749" spans="1:15" x14ac:dyDescent="0.25">
      <c r="A749" s="6" t="s">
        <v>3</v>
      </c>
      <c r="B749" s="6" t="s">
        <v>15</v>
      </c>
      <c r="C749" s="6" t="s">
        <v>794</v>
      </c>
      <c r="D749" s="6" t="s">
        <v>795</v>
      </c>
      <c r="E749" s="6" t="s">
        <v>97</v>
      </c>
      <c r="F749" s="6" t="s">
        <v>125</v>
      </c>
      <c r="G749" s="6">
        <v>78</v>
      </c>
      <c r="H749" s="6">
        <v>390</v>
      </c>
      <c r="I749" s="6">
        <v>77</v>
      </c>
      <c r="J749" s="6">
        <v>384</v>
      </c>
      <c r="K749" s="6">
        <v>77</v>
      </c>
      <c r="L749" s="6">
        <v>384</v>
      </c>
      <c r="M749" s="6" t="s">
        <v>114</v>
      </c>
      <c r="N749" s="6" t="s">
        <v>21</v>
      </c>
      <c r="O749" s="6">
        <v>10</v>
      </c>
    </row>
    <row r="750" spans="1:15" x14ac:dyDescent="0.25">
      <c r="A750" s="6" t="s">
        <v>3</v>
      </c>
      <c r="B750" s="6" t="s">
        <v>16</v>
      </c>
      <c r="C750" s="6" t="s">
        <v>230</v>
      </c>
      <c r="D750" s="6" t="s">
        <v>231</v>
      </c>
      <c r="E750" s="6" t="s">
        <v>97</v>
      </c>
      <c r="F750" s="6" t="s">
        <v>98</v>
      </c>
      <c r="G750" s="6">
        <v>31</v>
      </c>
      <c r="H750" s="6">
        <v>191</v>
      </c>
      <c r="I750" s="6">
        <v>31</v>
      </c>
      <c r="J750" s="6">
        <v>183</v>
      </c>
      <c r="K750" s="6">
        <v>31</v>
      </c>
      <c r="L750" s="6">
        <v>183</v>
      </c>
      <c r="M750" s="6" t="s">
        <v>114</v>
      </c>
      <c r="N750" s="6" t="s">
        <v>23</v>
      </c>
      <c r="O750" s="6">
        <v>3</v>
      </c>
    </row>
    <row r="751" spans="1:15" x14ac:dyDescent="0.25">
      <c r="A751" s="6" t="s">
        <v>0</v>
      </c>
      <c r="B751" s="6" t="s">
        <v>13</v>
      </c>
      <c r="C751" s="6" t="s">
        <v>179</v>
      </c>
      <c r="D751" s="6" t="s">
        <v>180</v>
      </c>
      <c r="E751" s="6" t="s">
        <v>97</v>
      </c>
      <c r="F751" s="6" t="s">
        <v>125</v>
      </c>
      <c r="G751" s="6">
        <v>13</v>
      </c>
      <c r="H751" s="6">
        <v>70</v>
      </c>
      <c r="I751" s="6">
        <v>8</v>
      </c>
      <c r="J751" s="6">
        <v>49</v>
      </c>
      <c r="K751" s="6">
        <v>12</v>
      </c>
      <c r="L751" s="6">
        <v>70</v>
      </c>
      <c r="M751" s="6" t="s">
        <v>114</v>
      </c>
      <c r="N751" s="6" t="s">
        <v>22</v>
      </c>
      <c r="O751" s="6">
        <v>2</v>
      </c>
    </row>
    <row r="752" spans="1:15" x14ac:dyDescent="0.25">
      <c r="A752" s="6" t="s">
        <v>3</v>
      </c>
      <c r="B752" s="6" t="s">
        <v>15</v>
      </c>
      <c r="C752" s="6" t="s">
        <v>791</v>
      </c>
      <c r="D752" s="6" t="s">
        <v>792</v>
      </c>
      <c r="E752" s="6" t="s">
        <v>97</v>
      </c>
      <c r="F752" s="6" t="s">
        <v>98</v>
      </c>
      <c r="G752" s="6">
        <v>64</v>
      </c>
      <c r="H752" s="6">
        <v>305</v>
      </c>
      <c r="I752" s="6">
        <v>63</v>
      </c>
      <c r="J752" s="6">
        <v>304</v>
      </c>
      <c r="K752" s="6">
        <v>63</v>
      </c>
      <c r="L752" s="6">
        <v>304</v>
      </c>
      <c r="M752" s="6" t="s">
        <v>114</v>
      </c>
      <c r="N752" s="6" t="s">
        <v>21</v>
      </c>
      <c r="O752" s="6">
        <v>2</v>
      </c>
    </row>
    <row r="753" spans="1:15" x14ac:dyDescent="0.25">
      <c r="A753" s="6" t="s">
        <v>0</v>
      </c>
      <c r="B753" s="6" t="s">
        <v>13</v>
      </c>
      <c r="C753" s="6" t="s">
        <v>175</v>
      </c>
      <c r="D753" s="6" t="s">
        <v>176</v>
      </c>
      <c r="E753" s="6" t="s">
        <v>97</v>
      </c>
      <c r="F753" s="6" t="s">
        <v>125</v>
      </c>
      <c r="G753" s="6">
        <v>35</v>
      </c>
      <c r="H753" s="6">
        <v>215</v>
      </c>
      <c r="I753" s="6">
        <v>35</v>
      </c>
      <c r="J753" s="6">
        <v>211</v>
      </c>
      <c r="K753" s="6">
        <v>35</v>
      </c>
      <c r="L753" s="6">
        <v>212</v>
      </c>
      <c r="M753" s="6" t="s">
        <v>114</v>
      </c>
      <c r="N753" s="6" t="s">
        <v>21</v>
      </c>
      <c r="O753" s="6">
        <v>1</v>
      </c>
    </row>
    <row r="754" spans="1:15" x14ac:dyDescent="0.25">
      <c r="A754" s="6" t="s">
        <v>3</v>
      </c>
      <c r="B754" s="6" t="s">
        <v>14</v>
      </c>
      <c r="C754" s="6" t="s">
        <v>783</v>
      </c>
      <c r="D754" s="6" t="s">
        <v>784</v>
      </c>
      <c r="E754" s="6" t="s">
        <v>97</v>
      </c>
      <c r="F754" s="6" t="s">
        <v>98</v>
      </c>
      <c r="G754" s="6">
        <v>41</v>
      </c>
      <c r="H754" s="6">
        <v>214</v>
      </c>
      <c r="I754" s="6">
        <v>41</v>
      </c>
      <c r="J754" s="6">
        <v>214</v>
      </c>
      <c r="K754" s="6">
        <v>41</v>
      </c>
      <c r="L754" s="6">
        <v>214</v>
      </c>
      <c r="M754" s="6" t="s">
        <v>114</v>
      </c>
      <c r="N754" s="6" t="s">
        <v>23</v>
      </c>
      <c r="O754" s="6">
        <v>3</v>
      </c>
    </row>
    <row r="755" spans="1:15" x14ac:dyDescent="0.25">
      <c r="A755" s="6" t="s">
        <v>0</v>
      </c>
      <c r="B755" s="6" t="s">
        <v>13</v>
      </c>
      <c r="C755" s="6" t="s">
        <v>203</v>
      </c>
      <c r="D755" s="6" t="s">
        <v>204</v>
      </c>
      <c r="E755" s="6" t="s">
        <v>97</v>
      </c>
      <c r="F755" s="6" t="s">
        <v>125</v>
      </c>
      <c r="G755" s="6">
        <v>41</v>
      </c>
      <c r="H755" s="6">
        <v>199</v>
      </c>
      <c r="I755" s="6">
        <v>41</v>
      </c>
      <c r="J755" s="6">
        <v>196</v>
      </c>
      <c r="K755" s="6">
        <v>41</v>
      </c>
      <c r="L755" s="6">
        <v>201</v>
      </c>
      <c r="M755" s="6" t="s">
        <v>114</v>
      </c>
      <c r="N755" s="6" t="s">
        <v>22</v>
      </c>
      <c r="O755" s="6">
        <v>0</v>
      </c>
    </row>
    <row r="756" spans="1:15" x14ac:dyDescent="0.25">
      <c r="A756" s="6" t="s">
        <v>0</v>
      </c>
      <c r="B756" s="6" t="s">
        <v>13</v>
      </c>
      <c r="C756" s="6" t="s">
        <v>179</v>
      </c>
      <c r="D756" s="6" t="s">
        <v>180</v>
      </c>
      <c r="E756" s="6" t="s">
        <v>97</v>
      </c>
      <c r="F756" s="6" t="s">
        <v>125</v>
      </c>
      <c r="G756" s="6">
        <v>13</v>
      </c>
      <c r="H756" s="6">
        <v>70</v>
      </c>
      <c r="I756" s="6">
        <v>8</v>
      </c>
      <c r="J756" s="6">
        <v>49</v>
      </c>
      <c r="K756" s="6">
        <v>12</v>
      </c>
      <c r="L756" s="6">
        <v>70</v>
      </c>
      <c r="M756" s="6" t="s">
        <v>114</v>
      </c>
      <c r="N756" s="6" t="s">
        <v>23</v>
      </c>
      <c r="O756" s="6">
        <v>2</v>
      </c>
    </row>
    <row r="757" spans="1:15" x14ac:dyDescent="0.25">
      <c r="A757" s="6" t="s">
        <v>0</v>
      </c>
      <c r="B757" s="6" t="s">
        <v>13</v>
      </c>
      <c r="C757" s="6" t="s">
        <v>173</v>
      </c>
      <c r="D757" s="6" t="s">
        <v>174</v>
      </c>
      <c r="E757" s="6" t="s">
        <v>97</v>
      </c>
      <c r="F757" s="6" t="s">
        <v>125</v>
      </c>
      <c r="G757" s="6">
        <v>74</v>
      </c>
      <c r="H757" s="6">
        <v>404</v>
      </c>
      <c r="I757" s="6">
        <v>60</v>
      </c>
      <c r="J757" s="6">
        <v>330</v>
      </c>
      <c r="K757" s="6">
        <v>74</v>
      </c>
      <c r="L757" s="6">
        <v>369</v>
      </c>
      <c r="M757" s="6" t="s">
        <v>114</v>
      </c>
      <c r="N757" s="6" t="s">
        <v>21</v>
      </c>
      <c r="O757" s="6">
        <v>0</v>
      </c>
    </row>
    <row r="758" spans="1:15" x14ac:dyDescent="0.25">
      <c r="A758" s="6" t="s">
        <v>3</v>
      </c>
      <c r="B758" s="6" t="s">
        <v>15</v>
      </c>
      <c r="C758" s="6" t="s">
        <v>787</v>
      </c>
      <c r="D758" s="6" t="s">
        <v>788</v>
      </c>
      <c r="E758" s="6" t="s">
        <v>97</v>
      </c>
      <c r="F758" s="6" t="s">
        <v>125</v>
      </c>
      <c r="G758" s="6">
        <v>87</v>
      </c>
      <c r="H758" s="6">
        <v>488</v>
      </c>
      <c r="I758" s="6">
        <v>86</v>
      </c>
      <c r="J758" s="6">
        <v>472</v>
      </c>
      <c r="K758" s="6">
        <v>86</v>
      </c>
      <c r="L758" s="6">
        <v>472</v>
      </c>
      <c r="M758" s="6" t="s">
        <v>114</v>
      </c>
      <c r="N758" s="6" t="s">
        <v>23</v>
      </c>
      <c r="O758" s="6">
        <v>3</v>
      </c>
    </row>
    <row r="759" spans="1:15" x14ac:dyDescent="0.25">
      <c r="A759" s="6" t="s">
        <v>3</v>
      </c>
      <c r="B759" s="6" t="s">
        <v>14</v>
      </c>
      <c r="C759" s="6" t="s">
        <v>783</v>
      </c>
      <c r="D759" s="6" t="s">
        <v>784</v>
      </c>
      <c r="E759" s="6" t="s">
        <v>97</v>
      </c>
      <c r="F759" s="6" t="s">
        <v>98</v>
      </c>
      <c r="G759" s="6">
        <v>41</v>
      </c>
      <c r="H759" s="6">
        <v>214</v>
      </c>
      <c r="I759" s="6">
        <v>41</v>
      </c>
      <c r="J759" s="6">
        <v>214</v>
      </c>
      <c r="K759" s="6">
        <v>41</v>
      </c>
      <c r="L759" s="6">
        <v>214</v>
      </c>
      <c r="M759" s="6" t="s">
        <v>114</v>
      </c>
      <c r="N759" s="6" t="s">
        <v>21</v>
      </c>
      <c r="O759" s="6">
        <v>2</v>
      </c>
    </row>
    <row r="760" spans="1:15" x14ac:dyDescent="0.25">
      <c r="A760" s="6" t="s">
        <v>0</v>
      </c>
      <c r="B760" s="6" t="s">
        <v>13</v>
      </c>
      <c r="C760" s="6" t="s">
        <v>181</v>
      </c>
      <c r="D760" s="6" t="s">
        <v>182</v>
      </c>
      <c r="E760" s="6" t="s">
        <v>97</v>
      </c>
      <c r="F760" s="6" t="s">
        <v>98</v>
      </c>
      <c r="G760" s="6">
        <v>16</v>
      </c>
      <c r="H760" s="6">
        <v>58</v>
      </c>
      <c r="I760" s="6">
        <v>10</v>
      </c>
      <c r="J760" s="6">
        <v>45</v>
      </c>
      <c r="K760" s="6">
        <v>16</v>
      </c>
      <c r="L760" s="6">
        <v>58</v>
      </c>
      <c r="M760" s="6" t="s">
        <v>114</v>
      </c>
      <c r="N760" s="6" t="s">
        <v>21</v>
      </c>
      <c r="O760" s="6">
        <v>1</v>
      </c>
    </row>
    <row r="761" spans="1:15" x14ac:dyDescent="0.25">
      <c r="A761" s="6" t="s">
        <v>3</v>
      </c>
      <c r="B761" s="6" t="s">
        <v>15</v>
      </c>
      <c r="C761" s="6" t="s">
        <v>787</v>
      </c>
      <c r="D761" s="6" t="s">
        <v>788</v>
      </c>
      <c r="E761" s="6" t="s">
        <v>97</v>
      </c>
      <c r="F761" s="6" t="s">
        <v>125</v>
      </c>
      <c r="G761" s="6">
        <v>87</v>
      </c>
      <c r="H761" s="6">
        <v>488</v>
      </c>
      <c r="I761" s="6">
        <v>86</v>
      </c>
      <c r="J761" s="6">
        <v>472</v>
      </c>
      <c r="K761" s="6">
        <v>86</v>
      </c>
      <c r="L761" s="6">
        <v>472</v>
      </c>
      <c r="M761" s="6" t="s">
        <v>114</v>
      </c>
      <c r="N761" s="6" t="s">
        <v>22</v>
      </c>
      <c r="O761" s="6">
        <v>2</v>
      </c>
    </row>
    <row r="762" spans="1:15" x14ac:dyDescent="0.25">
      <c r="A762" s="6" t="s">
        <v>3</v>
      </c>
      <c r="B762" s="6" t="s">
        <v>15</v>
      </c>
      <c r="C762" s="6" t="s">
        <v>791</v>
      </c>
      <c r="D762" s="6" t="s">
        <v>792</v>
      </c>
      <c r="E762" s="6" t="s">
        <v>97</v>
      </c>
      <c r="F762" s="6" t="s">
        <v>98</v>
      </c>
      <c r="G762" s="6">
        <v>64</v>
      </c>
      <c r="H762" s="6">
        <v>305</v>
      </c>
      <c r="I762" s="6">
        <v>63</v>
      </c>
      <c r="J762" s="6">
        <v>304</v>
      </c>
      <c r="K762" s="6">
        <v>63</v>
      </c>
      <c r="L762" s="6">
        <v>304</v>
      </c>
      <c r="M762" s="6" t="s">
        <v>114</v>
      </c>
      <c r="N762" s="6" t="s">
        <v>22</v>
      </c>
      <c r="O762" s="6">
        <v>0</v>
      </c>
    </row>
    <row r="763" spans="1:15" x14ac:dyDescent="0.25">
      <c r="A763" s="6" t="s">
        <v>3</v>
      </c>
      <c r="B763" s="6" t="s">
        <v>15</v>
      </c>
      <c r="C763" s="6" t="s">
        <v>794</v>
      </c>
      <c r="D763" s="6" t="s">
        <v>795</v>
      </c>
      <c r="E763" s="6" t="s">
        <v>97</v>
      </c>
      <c r="F763" s="6" t="s">
        <v>125</v>
      </c>
      <c r="G763" s="6">
        <v>78</v>
      </c>
      <c r="H763" s="6">
        <v>390</v>
      </c>
      <c r="I763" s="6">
        <v>77</v>
      </c>
      <c r="J763" s="6">
        <v>384</v>
      </c>
      <c r="K763" s="6">
        <v>77</v>
      </c>
      <c r="L763" s="6">
        <v>384</v>
      </c>
      <c r="M763" s="6" t="s">
        <v>114</v>
      </c>
      <c r="N763" s="6" t="s">
        <v>23</v>
      </c>
      <c r="O763" s="6">
        <v>23</v>
      </c>
    </row>
    <row r="764" spans="1:15" x14ac:dyDescent="0.25">
      <c r="A764" s="6" t="s">
        <v>0</v>
      </c>
      <c r="B764" s="6" t="s">
        <v>6</v>
      </c>
      <c r="C764" s="6" t="s">
        <v>718</v>
      </c>
      <c r="D764" s="6" t="s">
        <v>719</v>
      </c>
      <c r="E764" s="6" t="s">
        <v>97</v>
      </c>
      <c r="F764" s="6" t="s">
        <v>132</v>
      </c>
      <c r="G764" s="6">
        <v>68</v>
      </c>
      <c r="H764" s="6">
        <v>327</v>
      </c>
      <c r="I764" s="6">
        <v>10</v>
      </c>
      <c r="J764" s="6">
        <v>20</v>
      </c>
      <c r="K764" s="6">
        <v>63</v>
      </c>
      <c r="L764" s="6">
        <v>307</v>
      </c>
      <c r="M764" s="6" t="s">
        <v>114</v>
      </c>
      <c r="N764" s="6" t="s">
        <v>21</v>
      </c>
      <c r="O764" s="6">
        <v>6</v>
      </c>
    </row>
    <row r="765" spans="1:15" x14ac:dyDescent="0.25">
      <c r="A765" s="6" t="s">
        <v>0</v>
      </c>
      <c r="B765" s="6" t="s">
        <v>4</v>
      </c>
      <c r="C765" s="6" t="s">
        <v>696</v>
      </c>
      <c r="D765" s="6" t="s">
        <v>697</v>
      </c>
      <c r="E765" s="6" t="s">
        <v>97</v>
      </c>
      <c r="F765" s="6" t="s">
        <v>125</v>
      </c>
      <c r="G765" s="6">
        <v>43</v>
      </c>
      <c r="H765" s="6">
        <v>247</v>
      </c>
      <c r="I765" s="6">
        <v>41</v>
      </c>
      <c r="J765" s="6">
        <v>232</v>
      </c>
      <c r="K765" s="6">
        <v>41</v>
      </c>
      <c r="L765" s="6">
        <v>9</v>
      </c>
      <c r="M765" s="6" t="s">
        <v>114</v>
      </c>
      <c r="N765" s="6" t="s">
        <v>21</v>
      </c>
      <c r="O765" s="6">
        <v>1</v>
      </c>
    </row>
    <row r="766" spans="1:15" x14ac:dyDescent="0.25">
      <c r="A766" s="6" t="s">
        <v>3</v>
      </c>
      <c r="B766" s="6" t="s">
        <v>16</v>
      </c>
      <c r="C766" s="6" t="s">
        <v>813</v>
      </c>
      <c r="D766" s="6" t="s">
        <v>814</v>
      </c>
      <c r="E766" s="6" t="s">
        <v>97</v>
      </c>
      <c r="F766" s="6" t="s">
        <v>98</v>
      </c>
      <c r="G766" s="6">
        <v>38</v>
      </c>
      <c r="H766" s="6">
        <v>164</v>
      </c>
      <c r="I766" s="6">
        <v>37</v>
      </c>
      <c r="J766" s="6">
        <v>155</v>
      </c>
      <c r="K766" s="6">
        <v>38</v>
      </c>
      <c r="L766" s="6">
        <v>4</v>
      </c>
      <c r="M766" s="6" t="s">
        <v>114</v>
      </c>
      <c r="N766" s="6" t="s">
        <v>22</v>
      </c>
      <c r="O766" s="6">
        <v>0</v>
      </c>
    </row>
    <row r="767" spans="1:15" x14ac:dyDescent="0.25">
      <c r="A767" s="6" t="s">
        <v>0</v>
      </c>
      <c r="B767" s="6" t="s">
        <v>13</v>
      </c>
      <c r="C767" s="6" t="s">
        <v>201</v>
      </c>
      <c r="D767" s="6" t="s">
        <v>202</v>
      </c>
      <c r="E767" s="6" t="s">
        <v>97</v>
      </c>
      <c r="F767" s="6" t="s">
        <v>132</v>
      </c>
      <c r="G767" s="6">
        <v>8</v>
      </c>
      <c r="H767" s="6">
        <v>40</v>
      </c>
      <c r="I767" s="6">
        <v>8</v>
      </c>
      <c r="J767" s="6">
        <v>28</v>
      </c>
      <c r="K767" s="6">
        <v>8</v>
      </c>
      <c r="L767" s="6">
        <v>40</v>
      </c>
      <c r="M767" s="6" t="s">
        <v>114</v>
      </c>
      <c r="N767" s="6" t="s">
        <v>21</v>
      </c>
      <c r="O767" s="6">
        <v>0</v>
      </c>
    </row>
    <row r="768" spans="1:15" x14ac:dyDescent="0.25">
      <c r="A768" s="6" t="s">
        <v>0</v>
      </c>
      <c r="B768" s="6" t="s">
        <v>6</v>
      </c>
      <c r="C768" s="6" t="s">
        <v>718</v>
      </c>
      <c r="D768" s="6" t="s">
        <v>719</v>
      </c>
      <c r="E768" s="6" t="s">
        <v>97</v>
      </c>
      <c r="F768" s="6" t="s">
        <v>132</v>
      </c>
      <c r="G768" s="6">
        <v>68</v>
      </c>
      <c r="H768" s="6">
        <v>327</v>
      </c>
      <c r="I768" s="6">
        <v>10</v>
      </c>
      <c r="J768" s="6">
        <v>20</v>
      </c>
      <c r="K768" s="6">
        <v>63</v>
      </c>
      <c r="L768" s="6">
        <v>307</v>
      </c>
      <c r="M768" s="6" t="s">
        <v>114</v>
      </c>
      <c r="N768" s="6" t="s">
        <v>22</v>
      </c>
      <c r="O768" s="6">
        <v>1</v>
      </c>
    </row>
    <row r="769" spans="1:15" x14ac:dyDescent="0.25">
      <c r="A769" s="6" t="s">
        <v>3</v>
      </c>
      <c r="B769" s="6" t="s">
        <v>17</v>
      </c>
      <c r="C769" s="6" t="s">
        <v>232</v>
      </c>
      <c r="D769" s="6" t="s">
        <v>233</v>
      </c>
      <c r="E769" s="6" t="s">
        <v>97</v>
      </c>
      <c r="F769" s="6" t="s">
        <v>98</v>
      </c>
      <c r="G769" s="6">
        <v>30</v>
      </c>
      <c r="H769" s="6">
        <v>188</v>
      </c>
      <c r="I769" s="6">
        <v>24</v>
      </c>
      <c r="J769" s="6">
        <v>112</v>
      </c>
      <c r="K769" s="6">
        <v>24</v>
      </c>
      <c r="L769" s="6">
        <v>112</v>
      </c>
      <c r="M769" s="6" t="s">
        <v>114</v>
      </c>
      <c r="N769" s="6" t="s">
        <v>22</v>
      </c>
      <c r="O769" s="6">
        <v>2</v>
      </c>
    </row>
    <row r="770" spans="1:15" x14ac:dyDescent="0.25">
      <c r="A770" s="6" t="s">
        <v>3</v>
      </c>
      <c r="B770" s="6" t="s">
        <v>17</v>
      </c>
      <c r="C770" s="6" t="s">
        <v>761</v>
      </c>
      <c r="D770" s="6" t="s">
        <v>762</v>
      </c>
      <c r="E770" s="6" t="s">
        <v>209</v>
      </c>
      <c r="F770" s="6" t="s">
        <v>125</v>
      </c>
      <c r="G770" s="6">
        <v>32</v>
      </c>
      <c r="H770" s="6">
        <v>156</v>
      </c>
      <c r="I770" s="6">
        <v>9</v>
      </c>
      <c r="J770" s="6">
        <v>58</v>
      </c>
      <c r="K770" s="6">
        <v>9</v>
      </c>
      <c r="L770" s="6">
        <v>58</v>
      </c>
      <c r="M770" s="6" t="s">
        <v>114</v>
      </c>
      <c r="N770" s="6" t="s">
        <v>21</v>
      </c>
      <c r="O770" s="6">
        <v>0</v>
      </c>
    </row>
    <row r="771" spans="1:15" x14ac:dyDescent="0.25">
      <c r="A771" s="6" t="s">
        <v>3</v>
      </c>
      <c r="B771" s="6" t="s">
        <v>16</v>
      </c>
      <c r="C771" s="6" t="s">
        <v>813</v>
      </c>
      <c r="D771" s="6" t="s">
        <v>814</v>
      </c>
      <c r="E771" s="6" t="s">
        <v>97</v>
      </c>
      <c r="F771" s="6" t="s">
        <v>98</v>
      </c>
      <c r="G771" s="6">
        <v>38</v>
      </c>
      <c r="H771" s="6">
        <v>164</v>
      </c>
      <c r="I771" s="6">
        <v>37</v>
      </c>
      <c r="J771" s="6">
        <v>155</v>
      </c>
      <c r="K771" s="6">
        <v>38</v>
      </c>
      <c r="L771" s="6">
        <v>4</v>
      </c>
      <c r="M771" s="6" t="s">
        <v>114</v>
      </c>
      <c r="N771" s="6" t="s">
        <v>21</v>
      </c>
      <c r="O771" s="6">
        <v>1</v>
      </c>
    </row>
    <row r="772" spans="1:15" x14ac:dyDescent="0.25">
      <c r="A772" s="6" t="s">
        <v>0</v>
      </c>
      <c r="B772" s="6" t="s">
        <v>5</v>
      </c>
      <c r="C772" s="6" t="s">
        <v>713</v>
      </c>
      <c r="D772" s="6" t="s">
        <v>714</v>
      </c>
      <c r="E772" s="6" t="s">
        <v>209</v>
      </c>
      <c r="F772" s="6" t="s">
        <v>125</v>
      </c>
      <c r="G772" s="6">
        <v>110</v>
      </c>
      <c r="H772" s="6">
        <v>643</v>
      </c>
      <c r="I772" s="6">
        <v>106</v>
      </c>
      <c r="J772" s="6"/>
      <c r="K772" s="6">
        <v>124</v>
      </c>
      <c r="L772" s="6">
        <v>0</v>
      </c>
      <c r="M772" s="6" t="s">
        <v>114</v>
      </c>
      <c r="N772" s="6" t="s">
        <v>23</v>
      </c>
      <c r="O772" s="6">
        <v>14</v>
      </c>
    </row>
    <row r="773" spans="1:15" x14ac:dyDescent="0.25">
      <c r="A773" s="6" t="s">
        <v>0</v>
      </c>
      <c r="B773" s="6" t="s">
        <v>9</v>
      </c>
      <c r="C773" s="6" t="s">
        <v>135</v>
      </c>
      <c r="D773" s="6" t="s">
        <v>136</v>
      </c>
      <c r="E773" s="6" t="s">
        <v>97</v>
      </c>
      <c r="F773" s="6" t="s">
        <v>125</v>
      </c>
      <c r="G773" s="6">
        <v>207</v>
      </c>
      <c r="H773" s="6">
        <v>1141</v>
      </c>
      <c r="I773" s="6">
        <v>352</v>
      </c>
      <c r="J773" s="6">
        <v>1386</v>
      </c>
      <c r="K773" s="6">
        <v>352</v>
      </c>
      <c r="L773" s="6">
        <v>1386</v>
      </c>
      <c r="M773" s="6" t="s">
        <v>114</v>
      </c>
      <c r="N773" s="6" t="s">
        <v>21</v>
      </c>
      <c r="O773" s="6">
        <v>11</v>
      </c>
    </row>
    <row r="774" spans="1:15" x14ac:dyDescent="0.25">
      <c r="A774" s="6" t="s">
        <v>0</v>
      </c>
      <c r="B774" s="6" t="s">
        <v>13</v>
      </c>
      <c r="C774" s="6" t="s">
        <v>241</v>
      </c>
      <c r="D774" s="6" t="s">
        <v>242</v>
      </c>
      <c r="E774" s="6" t="s">
        <v>97</v>
      </c>
      <c r="F774" s="6" t="s">
        <v>98</v>
      </c>
      <c r="G774" s="6">
        <v>65</v>
      </c>
      <c r="H774" s="6">
        <v>347</v>
      </c>
      <c r="I774" s="6">
        <v>65</v>
      </c>
      <c r="J774" s="6">
        <v>347</v>
      </c>
      <c r="K774" s="6">
        <v>65</v>
      </c>
      <c r="L774" s="6">
        <v>347</v>
      </c>
      <c r="M774" s="6" t="s">
        <v>114</v>
      </c>
      <c r="N774" s="6" t="s">
        <v>23</v>
      </c>
      <c r="O774" s="6">
        <v>8</v>
      </c>
    </row>
    <row r="775" spans="1:15" x14ac:dyDescent="0.25">
      <c r="A775" s="6" t="s">
        <v>3</v>
      </c>
      <c r="B775" s="6" t="s">
        <v>15</v>
      </c>
      <c r="C775" s="6" t="s">
        <v>800</v>
      </c>
      <c r="D775" s="6" t="s">
        <v>801</v>
      </c>
      <c r="E775" s="6" t="s">
        <v>97</v>
      </c>
      <c r="F775" s="6" t="s">
        <v>125</v>
      </c>
      <c r="G775" s="6">
        <v>70</v>
      </c>
      <c r="H775" s="6">
        <v>273</v>
      </c>
      <c r="I775" s="6">
        <v>71</v>
      </c>
      <c r="J775" s="6">
        <v>278</v>
      </c>
      <c r="K775" s="6">
        <v>71</v>
      </c>
      <c r="L775" s="6">
        <v>278</v>
      </c>
      <c r="M775" s="6" t="s">
        <v>114</v>
      </c>
      <c r="N775" s="6" t="s">
        <v>23</v>
      </c>
      <c r="O775" s="6">
        <v>4</v>
      </c>
    </row>
    <row r="776" spans="1:15" x14ac:dyDescent="0.25">
      <c r="A776" s="6" t="s">
        <v>0</v>
      </c>
      <c r="B776" s="6" t="s">
        <v>6</v>
      </c>
      <c r="C776" s="6" t="s">
        <v>718</v>
      </c>
      <c r="D776" s="6" t="s">
        <v>719</v>
      </c>
      <c r="E776" s="6" t="s">
        <v>97</v>
      </c>
      <c r="F776" s="6" t="s">
        <v>132</v>
      </c>
      <c r="G776" s="6">
        <v>68</v>
      </c>
      <c r="H776" s="6">
        <v>327</v>
      </c>
      <c r="I776" s="6">
        <v>10</v>
      </c>
      <c r="J776" s="6">
        <v>20</v>
      </c>
      <c r="K776" s="6">
        <v>63</v>
      </c>
      <c r="L776" s="6">
        <v>307</v>
      </c>
      <c r="M776" s="6" t="s">
        <v>114</v>
      </c>
      <c r="N776" s="6" t="s">
        <v>23</v>
      </c>
      <c r="O776" s="6">
        <v>7</v>
      </c>
    </row>
    <row r="777" spans="1:15" x14ac:dyDescent="0.25">
      <c r="A777" s="6" t="s">
        <v>0</v>
      </c>
      <c r="B777" s="6" t="s">
        <v>13</v>
      </c>
      <c r="C777" s="6" t="s">
        <v>175</v>
      </c>
      <c r="D777" s="6" t="s">
        <v>176</v>
      </c>
      <c r="E777" s="6" t="s">
        <v>97</v>
      </c>
      <c r="F777" s="6" t="s">
        <v>125</v>
      </c>
      <c r="G777" s="6">
        <v>35</v>
      </c>
      <c r="H777" s="6">
        <v>215</v>
      </c>
      <c r="I777" s="6">
        <v>35</v>
      </c>
      <c r="J777" s="6">
        <v>211</v>
      </c>
      <c r="K777" s="6">
        <v>35</v>
      </c>
      <c r="L777" s="6">
        <v>212</v>
      </c>
      <c r="M777" s="6" t="s">
        <v>114</v>
      </c>
      <c r="N777" s="6" t="s">
        <v>23</v>
      </c>
      <c r="O777" s="6">
        <v>1</v>
      </c>
    </row>
    <row r="778" spans="1:15" x14ac:dyDescent="0.25">
      <c r="A778" s="6" t="s">
        <v>0</v>
      </c>
      <c r="B778" s="6" t="s">
        <v>9</v>
      </c>
      <c r="C778" s="6" t="s">
        <v>135</v>
      </c>
      <c r="D778" s="6" t="s">
        <v>136</v>
      </c>
      <c r="E778" s="6" t="s">
        <v>97</v>
      </c>
      <c r="F778" s="6" t="s">
        <v>125</v>
      </c>
      <c r="G778" s="6">
        <v>207</v>
      </c>
      <c r="H778" s="6">
        <v>1141</v>
      </c>
      <c r="I778" s="6">
        <v>352</v>
      </c>
      <c r="J778" s="6">
        <v>1386</v>
      </c>
      <c r="K778" s="6">
        <v>352</v>
      </c>
      <c r="L778" s="6">
        <v>1386</v>
      </c>
      <c r="M778" s="6" t="s">
        <v>114</v>
      </c>
      <c r="N778" s="6" t="s">
        <v>22</v>
      </c>
      <c r="O778" s="6">
        <v>6</v>
      </c>
    </row>
    <row r="779" spans="1:15" x14ac:dyDescent="0.25">
      <c r="A779" s="6" t="s">
        <v>0</v>
      </c>
      <c r="B779" s="6" t="s">
        <v>13</v>
      </c>
      <c r="C779" s="6" t="s">
        <v>247</v>
      </c>
      <c r="D779" s="6" t="s">
        <v>248</v>
      </c>
      <c r="E779" s="6" t="s">
        <v>97</v>
      </c>
      <c r="F779" s="6" t="s">
        <v>98</v>
      </c>
      <c r="G779" s="6">
        <v>10</v>
      </c>
      <c r="H779" s="6">
        <v>39</v>
      </c>
      <c r="I779" s="6">
        <v>7</v>
      </c>
      <c r="J779" s="6">
        <v>25</v>
      </c>
      <c r="K779" s="6">
        <v>10</v>
      </c>
      <c r="L779" s="6">
        <v>39</v>
      </c>
      <c r="M779" s="6" t="s">
        <v>114</v>
      </c>
      <c r="N779" s="6" t="s">
        <v>23</v>
      </c>
      <c r="O779" s="6">
        <v>2</v>
      </c>
    </row>
    <row r="780" spans="1:15" x14ac:dyDescent="0.25">
      <c r="A780" s="6" t="s">
        <v>3</v>
      </c>
      <c r="B780" s="6" t="s">
        <v>15</v>
      </c>
      <c r="C780" s="6" t="s">
        <v>800</v>
      </c>
      <c r="D780" s="6" t="s">
        <v>801</v>
      </c>
      <c r="E780" s="6" t="s">
        <v>97</v>
      </c>
      <c r="F780" s="6" t="s">
        <v>125</v>
      </c>
      <c r="G780" s="6">
        <v>70</v>
      </c>
      <c r="H780" s="6">
        <v>273</v>
      </c>
      <c r="I780" s="6">
        <v>71</v>
      </c>
      <c r="J780" s="6">
        <v>278</v>
      </c>
      <c r="K780" s="6">
        <v>71</v>
      </c>
      <c r="L780" s="6">
        <v>278</v>
      </c>
      <c r="M780" s="6" t="s">
        <v>114</v>
      </c>
      <c r="N780" s="6" t="s">
        <v>22</v>
      </c>
      <c r="O780" s="6">
        <v>2</v>
      </c>
    </row>
    <row r="781" spans="1:15" x14ac:dyDescent="0.25">
      <c r="A781" s="6" t="s">
        <v>3</v>
      </c>
      <c r="B781" s="6" t="s">
        <v>17</v>
      </c>
      <c r="C781" s="6" t="s">
        <v>232</v>
      </c>
      <c r="D781" s="6" t="s">
        <v>233</v>
      </c>
      <c r="E781" s="6" t="s">
        <v>97</v>
      </c>
      <c r="F781" s="6" t="s">
        <v>98</v>
      </c>
      <c r="G781" s="6">
        <v>30</v>
      </c>
      <c r="H781" s="6">
        <v>188</v>
      </c>
      <c r="I781" s="6">
        <v>24</v>
      </c>
      <c r="J781" s="6">
        <v>112</v>
      </c>
      <c r="K781" s="6">
        <v>24</v>
      </c>
      <c r="L781" s="6">
        <v>112</v>
      </c>
      <c r="M781" s="6" t="s">
        <v>114</v>
      </c>
      <c r="N781" s="6" t="s">
        <v>23</v>
      </c>
      <c r="O781" s="6">
        <v>3</v>
      </c>
    </row>
    <row r="782" spans="1:15" x14ac:dyDescent="0.25">
      <c r="A782" s="6" t="s">
        <v>0</v>
      </c>
      <c r="B782" s="6" t="s">
        <v>9</v>
      </c>
      <c r="C782" s="6" t="s">
        <v>135</v>
      </c>
      <c r="D782" s="6" t="s">
        <v>136</v>
      </c>
      <c r="E782" s="6" t="s">
        <v>97</v>
      </c>
      <c r="F782" s="6" t="s">
        <v>125</v>
      </c>
      <c r="G782" s="6">
        <v>207</v>
      </c>
      <c r="H782" s="6">
        <v>1141</v>
      </c>
      <c r="I782" s="6">
        <v>352</v>
      </c>
      <c r="J782" s="6">
        <v>1386</v>
      </c>
      <c r="K782" s="6">
        <v>352</v>
      </c>
      <c r="L782" s="6">
        <v>1386</v>
      </c>
      <c r="M782" s="6" t="s">
        <v>114</v>
      </c>
      <c r="N782" s="6" t="s">
        <v>23</v>
      </c>
      <c r="O782" s="6">
        <v>17</v>
      </c>
    </row>
    <row r="783" spans="1:15" x14ac:dyDescent="0.25">
      <c r="A783" s="6" t="s">
        <v>0</v>
      </c>
      <c r="B783" s="6" t="s">
        <v>5</v>
      </c>
      <c r="C783" s="6" t="s">
        <v>713</v>
      </c>
      <c r="D783" s="6" t="s">
        <v>714</v>
      </c>
      <c r="E783" s="6" t="s">
        <v>209</v>
      </c>
      <c r="F783" s="6" t="s">
        <v>125</v>
      </c>
      <c r="G783" s="6">
        <v>110</v>
      </c>
      <c r="H783" s="6">
        <v>643</v>
      </c>
      <c r="I783" s="6">
        <v>106</v>
      </c>
      <c r="J783" s="6"/>
      <c r="K783" s="6">
        <v>124</v>
      </c>
      <c r="L783" s="6">
        <v>0</v>
      </c>
      <c r="M783" s="6" t="s">
        <v>114</v>
      </c>
      <c r="N783" s="6" t="s">
        <v>22</v>
      </c>
      <c r="O783" s="6">
        <v>6</v>
      </c>
    </row>
    <row r="784" spans="1:15" x14ac:dyDescent="0.25">
      <c r="A784" s="6" t="s">
        <v>0</v>
      </c>
      <c r="B784" s="6" t="s">
        <v>9</v>
      </c>
      <c r="C784" s="6" t="s">
        <v>220</v>
      </c>
      <c r="D784" s="6" t="s">
        <v>221</v>
      </c>
      <c r="E784" s="6" t="s">
        <v>97</v>
      </c>
      <c r="F784" s="6" t="s">
        <v>125</v>
      </c>
      <c r="G784" s="6">
        <v>121</v>
      </c>
      <c r="H784" s="6">
        <v>596</v>
      </c>
      <c r="I784" s="6">
        <v>129</v>
      </c>
      <c r="J784" s="6">
        <v>575</v>
      </c>
      <c r="K784" s="6">
        <v>129</v>
      </c>
      <c r="L784" s="6">
        <v>575</v>
      </c>
      <c r="M784" s="6" t="s">
        <v>114</v>
      </c>
      <c r="N784" s="6" t="s">
        <v>21</v>
      </c>
      <c r="O784" s="6">
        <v>20</v>
      </c>
    </row>
    <row r="785" spans="1:15" x14ac:dyDescent="0.25">
      <c r="A785" s="6" t="s">
        <v>3</v>
      </c>
      <c r="B785" s="6" t="s">
        <v>15</v>
      </c>
      <c r="C785" s="6" t="s">
        <v>800</v>
      </c>
      <c r="D785" s="6" t="s">
        <v>801</v>
      </c>
      <c r="E785" s="6" t="s">
        <v>97</v>
      </c>
      <c r="F785" s="6" t="s">
        <v>125</v>
      </c>
      <c r="G785" s="6">
        <v>70</v>
      </c>
      <c r="H785" s="6">
        <v>273</v>
      </c>
      <c r="I785" s="6">
        <v>71</v>
      </c>
      <c r="J785" s="6">
        <v>278</v>
      </c>
      <c r="K785" s="6">
        <v>71</v>
      </c>
      <c r="L785" s="6">
        <v>278</v>
      </c>
      <c r="M785" s="6" t="s">
        <v>114</v>
      </c>
      <c r="N785" s="6" t="s">
        <v>21</v>
      </c>
      <c r="O785" s="6">
        <v>2</v>
      </c>
    </row>
    <row r="786" spans="1:15" x14ac:dyDescent="0.25">
      <c r="A786" s="6" t="s">
        <v>3</v>
      </c>
      <c r="B786" s="6" t="s">
        <v>17</v>
      </c>
      <c r="C786" s="6" t="s">
        <v>771</v>
      </c>
      <c r="D786" s="6" t="s">
        <v>772</v>
      </c>
      <c r="E786" s="6" t="s">
        <v>209</v>
      </c>
      <c r="F786" s="6" t="s">
        <v>125</v>
      </c>
      <c r="G786" s="6">
        <v>9</v>
      </c>
      <c r="H786" s="6">
        <v>40</v>
      </c>
      <c r="I786" s="6">
        <v>9</v>
      </c>
      <c r="J786" s="6">
        <v>43</v>
      </c>
      <c r="K786" s="6">
        <v>9</v>
      </c>
      <c r="L786" s="6">
        <v>43</v>
      </c>
      <c r="M786" s="6" t="s">
        <v>114</v>
      </c>
      <c r="N786" s="6" t="s">
        <v>22</v>
      </c>
      <c r="O786" s="6">
        <v>0</v>
      </c>
    </row>
    <row r="787" spans="1:15" x14ac:dyDescent="0.25">
      <c r="A787" s="6" t="s">
        <v>0</v>
      </c>
      <c r="B787" s="6" t="s">
        <v>13</v>
      </c>
      <c r="C787" s="6" t="s">
        <v>243</v>
      </c>
      <c r="D787" s="6" t="s">
        <v>244</v>
      </c>
      <c r="E787" s="6" t="s">
        <v>97</v>
      </c>
      <c r="F787" s="6" t="s">
        <v>98</v>
      </c>
      <c r="G787" s="6">
        <v>67</v>
      </c>
      <c r="H787" s="6">
        <v>350</v>
      </c>
      <c r="I787" s="6">
        <v>67</v>
      </c>
      <c r="J787" s="6">
        <v>350</v>
      </c>
      <c r="K787" s="6">
        <v>67</v>
      </c>
      <c r="L787" s="6">
        <v>350</v>
      </c>
      <c r="M787" s="6" t="s">
        <v>114</v>
      </c>
      <c r="N787" s="6" t="s">
        <v>21</v>
      </c>
      <c r="O787" s="6">
        <v>3</v>
      </c>
    </row>
    <row r="788" spans="1:15" x14ac:dyDescent="0.25">
      <c r="A788" s="6" t="s">
        <v>0</v>
      </c>
      <c r="B788" s="6" t="s">
        <v>13</v>
      </c>
      <c r="C788" s="6" t="s">
        <v>199</v>
      </c>
      <c r="D788" s="6" t="s">
        <v>200</v>
      </c>
      <c r="E788" s="6" t="s">
        <v>97</v>
      </c>
      <c r="F788" s="6" t="s">
        <v>125</v>
      </c>
      <c r="G788" s="6">
        <v>77</v>
      </c>
      <c r="H788" s="6">
        <v>380</v>
      </c>
      <c r="I788" s="6">
        <v>76</v>
      </c>
      <c r="J788" s="6">
        <v>342</v>
      </c>
      <c r="K788" s="6">
        <v>76</v>
      </c>
      <c r="L788" s="6">
        <v>344</v>
      </c>
      <c r="M788" s="6" t="s">
        <v>114</v>
      </c>
      <c r="N788" s="6" t="s">
        <v>21</v>
      </c>
      <c r="O788" s="6">
        <v>2</v>
      </c>
    </row>
    <row r="789" spans="1:15" x14ac:dyDescent="0.25">
      <c r="A789" s="6" t="s">
        <v>3</v>
      </c>
      <c r="B789" s="6" t="s">
        <v>17</v>
      </c>
      <c r="C789" s="6" t="s">
        <v>232</v>
      </c>
      <c r="D789" s="6" t="s">
        <v>233</v>
      </c>
      <c r="E789" s="6" t="s">
        <v>97</v>
      </c>
      <c r="F789" s="6" t="s">
        <v>98</v>
      </c>
      <c r="G789" s="6">
        <v>30</v>
      </c>
      <c r="H789" s="6">
        <v>188</v>
      </c>
      <c r="I789" s="6">
        <v>24</v>
      </c>
      <c r="J789" s="6">
        <v>112</v>
      </c>
      <c r="K789" s="6">
        <v>24</v>
      </c>
      <c r="L789" s="6">
        <v>112</v>
      </c>
      <c r="M789" s="6" t="s">
        <v>114</v>
      </c>
      <c r="N789" s="6" t="s">
        <v>21</v>
      </c>
      <c r="O789" s="6">
        <v>1</v>
      </c>
    </row>
    <row r="790" spans="1:15" x14ac:dyDescent="0.25">
      <c r="A790" s="6" t="s">
        <v>0</v>
      </c>
      <c r="B790" s="6" t="s">
        <v>4</v>
      </c>
      <c r="C790" s="6" t="s">
        <v>696</v>
      </c>
      <c r="D790" s="6" t="s">
        <v>697</v>
      </c>
      <c r="E790" s="6" t="s">
        <v>97</v>
      </c>
      <c r="F790" s="6" t="s">
        <v>125</v>
      </c>
      <c r="G790" s="6">
        <v>43</v>
      </c>
      <c r="H790" s="6">
        <v>247</v>
      </c>
      <c r="I790" s="6">
        <v>41</v>
      </c>
      <c r="J790" s="6">
        <v>232</v>
      </c>
      <c r="K790" s="6">
        <v>41</v>
      </c>
      <c r="L790" s="6">
        <v>9</v>
      </c>
      <c r="M790" s="6" t="s">
        <v>114</v>
      </c>
      <c r="N790" s="6" t="s">
        <v>22</v>
      </c>
      <c r="O790" s="6">
        <v>1</v>
      </c>
    </row>
    <row r="791" spans="1:15" x14ac:dyDescent="0.25">
      <c r="A791" s="6" t="s">
        <v>3</v>
      </c>
      <c r="B791" s="6" t="s">
        <v>15</v>
      </c>
      <c r="C791" s="6" t="s">
        <v>794</v>
      </c>
      <c r="D791" s="6" t="s">
        <v>795</v>
      </c>
      <c r="E791" s="6" t="s">
        <v>97</v>
      </c>
      <c r="F791" s="6" t="s">
        <v>125</v>
      </c>
      <c r="G791" s="6">
        <v>78</v>
      </c>
      <c r="H791" s="6">
        <v>390</v>
      </c>
      <c r="I791" s="6">
        <v>77</v>
      </c>
      <c r="J791" s="6">
        <v>384</v>
      </c>
      <c r="K791" s="6">
        <v>77</v>
      </c>
      <c r="L791" s="6">
        <v>384</v>
      </c>
      <c r="M791" s="6" t="s">
        <v>114</v>
      </c>
      <c r="N791" s="6" t="s">
        <v>22</v>
      </c>
      <c r="O791" s="6">
        <v>13</v>
      </c>
    </row>
    <row r="792" spans="1:15" x14ac:dyDescent="0.25">
      <c r="A792" s="6" t="s">
        <v>3</v>
      </c>
      <c r="B792" s="6" t="s">
        <v>16</v>
      </c>
      <c r="C792" s="6" t="s">
        <v>813</v>
      </c>
      <c r="D792" s="6" t="s">
        <v>814</v>
      </c>
      <c r="E792" s="6" t="s">
        <v>97</v>
      </c>
      <c r="F792" s="6" t="s">
        <v>98</v>
      </c>
      <c r="G792" s="6">
        <v>38</v>
      </c>
      <c r="H792" s="6">
        <v>164</v>
      </c>
      <c r="I792" s="6">
        <v>37</v>
      </c>
      <c r="J792" s="6">
        <v>155</v>
      </c>
      <c r="K792" s="6">
        <v>38</v>
      </c>
      <c r="L792" s="6">
        <v>4</v>
      </c>
      <c r="M792" s="6" t="s">
        <v>114</v>
      </c>
      <c r="N792" s="6" t="s">
        <v>23</v>
      </c>
      <c r="O792" s="6">
        <v>1</v>
      </c>
    </row>
    <row r="793" spans="1:15" x14ac:dyDescent="0.25">
      <c r="A793" s="6" t="s">
        <v>0</v>
      </c>
      <c r="B793" s="6" t="s">
        <v>6</v>
      </c>
      <c r="C793" s="6" t="s">
        <v>277</v>
      </c>
      <c r="D793" s="6" t="s">
        <v>278</v>
      </c>
      <c r="E793" s="6" t="s">
        <v>97</v>
      </c>
      <c r="F793" s="6" t="s">
        <v>98</v>
      </c>
      <c r="G793" s="6">
        <v>139</v>
      </c>
      <c r="H793" s="6">
        <v>640</v>
      </c>
      <c r="I793" s="6">
        <v>127</v>
      </c>
      <c r="J793" s="6">
        <v>578</v>
      </c>
      <c r="K793" s="6">
        <v>146</v>
      </c>
      <c r="L793" s="6">
        <v>640</v>
      </c>
      <c r="M793" s="6" t="s">
        <v>114</v>
      </c>
      <c r="N793" s="6" t="s">
        <v>23</v>
      </c>
      <c r="O793" s="6">
        <v>55</v>
      </c>
    </row>
    <row r="794" spans="1:15" x14ac:dyDescent="0.25">
      <c r="A794" s="6" t="s">
        <v>0</v>
      </c>
      <c r="B794" s="6" t="s">
        <v>7</v>
      </c>
      <c r="C794" s="6" t="s">
        <v>109</v>
      </c>
      <c r="D794" s="6" t="s">
        <v>110</v>
      </c>
      <c r="E794" s="6" t="s">
        <v>97</v>
      </c>
      <c r="F794" s="6" t="s">
        <v>98</v>
      </c>
      <c r="G794" s="6">
        <v>44</v>
      </c>
      <c r="H794" s="6">
        <v>235</v>
      </c>
      <c r="I794" s="6">
        <v>36</v>
      </c>
      <c r="J794" s="6">
        <v>194</v>
      </c>
      <c r="K794" s="6">
        <v>43</v>
      </c>
      <c r="L794" s="6">
        <v>242</v>
      </c>
      <c r="M794" s="6" t="s">
        <v>115</v>
      </c>
      <c r="N794" s="6" t="s">
        <v>22</v>
      </c>
      <c r="O794" s="6">
        <v>1</v>
      </c>
    </row>
    <row r="795" spans="1:15" x14ac:dyDescent="0.25">
      <c r="A795" s="6" t="s">
        <v>0</v>
      </c>
      <c r="B795" s="6" t="s">
        <v>4</v>
      </c>
      <c r="C795" s="6" t="s">
        <v>101</v>
      </c>
      <c r="D795" s="6" t="s">
        <v>102</v>
      </c>
      <c r="E795" s="6" t="s">
        <v>97</v>
      </c>
      <c r="F795" s="6" t="s">
        <v>98</v>
      </c>
      <c r="G795" s="6">
        <v>56</v>
      </c>
      <c r="H795" s="6">
        <v>230</v>
      </c>
      <c r="I795" s="6">
        <v>54</v>
      </c>
      <c r="J795" s="6">
        <v>221</v>
      </c>
      <c r="K795" s="6">
        <v>57</v>
      </c>
      <c r="L795" s="6">
        <v>232</v>
      </c>
      <c r="M795" s="6" t="s">
        <v>115</v>
      </c>
      <c r="N795" s="6" t="s">
        <v>22</v>
      </c>
      <c r="O795" s="6">
        <v>5</v>
      </c>
    </row>
    <row r="796" spans="1:15" x14ac:dyDescent="0.25">
      <c r="A796" s="6" t="s">
        <v>0</v>
      </c>
      <c r="B796" s="6" t="s">
        <v>4</v>
      </c>
      <c r="C796" s="6" t="s">
        <v>153</v>
      </c>
      <c r="D796" s="6" t="s">
        <v>154</v>
      </c>
      <c r="E796" s="6" t="s">
        <v>97</v>
      </c>
      <c r="F796" s="6" t="s">
        <v>98</v>
      </c>
      <c r="G796" s="6">
        <v>35</v>
      </c>
      <c r="H796" s="6">
        <v>175</v>
      </c>
      <c r="I796" s="6">
        <v>32</v>
      </c>
      <c r="J796" s="6">
        <v>173</v>
      </c>
      <c r="K796" s="6">
        <v>43</v>
      </c>
      <c r="L796" s="6">
        <v>212</v>
      </c>
      <c r="M796" s="6" t="s">
        <v>115</v>
      </c>
      <c r="N796" s="6" t="s">
        <v>22</v>
      </c>
      <c r="O796" s="6">
        <v>5</v>
      </c>
    </row>
    <row r="797" spans="1:15" x14ac:dyDescent="0.25">
      <c r="A797" s="6" t="s">
        <v>0</v>
      </c>
      <c r="B797" s="6" t="s">
        <v>4</v>
      </c>
      <c r="C797" s="6" t="s">
        <v>95</v>
      </c>
      <c r="D797" s="6" t="s">
        <v>96</v>
      </c>
      <c r="E797" s="6" t="s">
        <v>97</v>
      </c>
      <c r="F797" s="6" t="s">
        <v>98</v>
      </c>
      <c r="G797" s="6">
        <v>69</v>
      </c>
      <c r="H797" s="6">
        <v>349</v>
      </c>
      <c r="I797" s="6">
        <v>43</v>
      </c>
      <c r="J797" s="6">
        <v>361</v>
      </c>
      <c r="K797" s="6">
        <v>43</v>
      </c>
      <c r="L797" s="6">
        <v>361</v>
      </c>
      <c r="M797" s="6" t="s">
        <v>115</v>
      </c>
      <c r="N797" s="6" t="s">
        <v>22</v>
      </c>
      <c r="O797" s="6">
        <v>5</v>
      </c>
    </row>
    <row r="798" spans="1:15" x14ac:dyDescent="0.25">
      <c r="A798" s="6" t="s">
        <v>0</v>
      </c>
      <c r="B798" s="6" t="s">
        <v>4</v>
      </c>
      <c r="C798" s="6" t="s">
        <v>104</v>
      </c>
      <c r="D798" s="6" t="s">
        <v>105</v>
      </c>
      <c r="E798" s="6" t="s">
        <v>97</v>
      </c>
      <c r="F798" s="6" t="s">
        <v>98</v>
      </c>
      <c r="G798" s="6">
        <v>32</v>
      </c>
      <c r="H798" s="6">
        <v>146</v>
      </c>
      <c r="I798" s="6">
        <v>28</v>
      </c>
      <c r="J798" s="6">
        <v>131</v>
      </c>
      <c r="K798" s="6">
        <v>32</v>
      </c>
      <c r="L798" s="6">
        <v>148</v>
      </c>
      <c r="M798" s="6" t="s">
        <v>115</v>
      </c>
      <c r="N798" s="6" t="s">
        <v>23</v>
      </c>
      <c r="O798" s="6">
        <v>1</v>
      </c>
    </row>
    <row r="799" spans="1:15" x14ac:dyDescent="0.25">
      <c r="A799" s="6" t="s">
        <v>0</v>
      </c>
      <c r="B799" s="6" t="s">
        <v>7</v>
      </c>
      <c r="C799" s="6" t="s">
        <v>177</v>
      </c>
      <c r="D799" s="6" t="s">
        <v>178</v>
      </c>
      <c r="E799" s="6" t="s">
        <v>97</v>
      </c>
      <c r="F799" s="6" t="s">
        <v>125</v>
      </c>
      <c r="G799" s="6">
        <v>23</v>
      </c>
      <c r="H799" s="6">
        <v>124</v>
      </c>
      <c r="I799" s="6">
        <v>20</v>
      </c>
      <c r="J799" s="6">
        <v>110</v>
      </c>
      <c r="K799" s="6">
        <v>20</v>
      </c>
      <c r="L799" s="6">
        <v>110</v>
      </c>
      <c r="M799" s="6" t="s">
        <v>115</v>
      </c>
      <c r="N799" s="6" t="s">
        <v>23</v>
      </c>
      <c r="O799" s="6">
        <v>38</v>
      </c>
    </row>
    <row r="800" spans="1:15" x14ac:dyDescent="0.25">
      <c r="A800" s="6" t="s">
        <v>0</v>
      </c>
      <c r="B800" s="6" t="s">
        <v>7</v>
      </c>
      <c r="C800" s="6" t="s">
        <v>177</v>
      </c>
      <c r="D800" s="6" t="s">
        <v>178</v>
      </c>
      <c r="E800" s="6" t="s">
        <v>97</v>
      </c>
      <c r="F800" s="6" t="s">
        <v>125</v>
      </c>
      <c r="G800" s="6">
        <v>23</v>
      </c>
      <c r="H800" s="6">
        <v>124</v>
      </c>
      <c r="I800" s="6">
        <v>20</v>
      </c>
      <c r="J800" s="6">
        <v>110</v>
      </c>
      <c r="K800" s="6">
        <v>20</v>
      </c>
      <c r="L800" s="6">
        <v>110</v>
      </c>
      <c r="M800" s="6" t="s">
        <v>115</v>
      </c>
      <c r="N800" s="6" t="s">
        <v>22</v>
      </c>
      <c r="O800" s="6">
        <v>18</v>
      </c>
    </row>
    <row r="801" spans="1:15" x14ac:dyDescent="0.25">
      <c r="A801" s="6" t="s">
        <v>0</v>
      </c>
      <c r="B801" s="6" t="s">
        <v>4</v>
      </c>
      <c r="C801" s="6" t="s">
        <v>155</v>
      </c>
      <c r="D801" s="6" t="s">
        <v>156</v>
      </c>
      <c r="E801" s="6" t="s">
        <v>97</v>
      </c>
      <c r="F801" s="6" t="s">
        <v>98</v>
      </c>
      <c r="G801" s="6">
        <v>97</v>
      </c>
      <c r="H801" s="6">
        <v>382</v>
      </c>
      <c r="I801" s="6">
        <v>95</v>
      </c>
      <c r="J801" s="6">
        <v>386</v>
      </c>
      <c r="K801" s="6">
        <v>95</v>
      </c>
      <c r="L801" s="6">
        <v>386</v>
      </c>
      <c r="M801" s="6" t="s">
        <v>115</v>
      </c>
      <c r="N801" s="6" t="s">
        <v>23</v>
      </c>
      <c r="O801" s="6">
        <v>23</v>
      </c>
    </row>
    <row r="802" spans="1:15" x14ac:dyDescent="0.25">
      <c r="A802" s="6" t="s">
        <v>0</v>
      </c>
      <c r="B802" s="6" t="s">
        <v>7</v>
      </c>
      <c r="C802" s="6" t="s">
        <v>735</v>
      </c>
      <c r="D802" s="6" t="s">
        <v>736</v>
      </c>
      <c r="E802" s="6" t="s">
        <v>97</v>
      </c>
      <c r="F802" s="6" t="s">
        <v>98</v>
      </c>
      <c r="G802" s="6">
        <v>14</v>
      </c>
      <c r="H802" s="6">
        <v>74</v>
      </c>
      <c r="I802" s="6">
        <v>14</v>
      </c>
      <c r="J802" s="6">
        <v>68</v>
      </c>
      <c r="K802" s="6">
        <v>14</v>
      </c>
      <c r="L802" s="6">
        <v>68</v>
      </c>
      <c r="M802" s="6" t="s">
        <v>115</v>
      </c>
      <c r="N802" s="6" t="s">
        <v>23</v>
      </c>
      <c r="O802" s="6">
        <v>0</v>
      </c>
    </row>
    <row r="803" spans="1:15" x14ac:dyDescent="0.25">
      <c r="A803" s="6" t="s">
        <v>0</v>
      </c>
      <c r="B803" s="6" t="s">
        <v>7</v>
      </c>
      <c r="C803" s="6" t="s">
        <v>735</v>
      </c>
      <c r="D803" s="6" t="s">
        <v>736</v>
      </c>
      <c r="E803" s="6" t="s">
        <v>97</v>
      </c>
      <c r="F803" s="6" t="s">
        <v>98</v>
      </c>
      <c r="G803" s="6">
        <v>14</v>
      </c>
      <c r="H803" s="6">
        <v>74</v>
      </c>
      <c r="I803" s="6">
        <v>14</v>
      </c>
      <c r="J803" s="6">
        <v>68</v>
      </c>
      <c r="K803" s="6">
        <v>14</v>
      </c>
      <c r="L803" s="6">
        <v>68</v>
      </c>
      <c r="M803" s="6" t="s">
        <v>115</v>
      </c>
      <c r="N803" s="6" t="s">
        <v>21</v>
      </c>
      <c r="O803" s="6">
        <v>0</v>
      </c>
    </row>
    <row r="804" spans="1:15" x14ac:dyDescent="0.25">
      <c r="A804" s="6" t="s">
        <v>0</v>
      </c>
      <c r="B804" s="6" t="s">
        <v>4</v>
      </c>
      <c r="C804" s="6" t="s">
        <v>95</v>
      </c>
      <c r="D804" s="6" t="s">
        <v>96</v>
      </c>
      <c r="E804" s="6" t="s">
        <v>97</v>
      </c>
      <c r="F804" s="6" t="s">
        <v>98</v>
      </c>
      <c r="G804" s="6">
        <v>69</v>
      </c>
      <c r="H804" s="6">
        <v>349</v>
      </c>
      <c r="I804" s="6">
        <v>43</v>
      </c>
      <c r="J804" s="6">
        <v>361</v>
      </c>
      <c r="K804" s="6">
        <v>43</v>
      </c>
      <c r="L804" s="6">
        <v>361</v>
      </c>
      <c r="M804" s="6" t="s">
        <v>115</v>
      </c>
      <c r="N804" s="6" t="s">
        <v>21</v>
      </c>
      <c r="O804" s="6">
        <v>9</v>
      </c>
    </row>
    <row r="805" spans="1:15" x14ac:dyDescent="0.25">
      <c r="A805" s="6" t="s">
        <v>0</v>
      </c>
      <c r="B805" s="6" t="s">
        <v>4</v>
      </c>
      <c r="C805" s="6" t="s">
        <v>101</v>
      </c>
      <c r="D805" s="6" t="s">
        <v>102</v>
      </c>
      <c r="E805" s="6" t="s">
        <v>97</v>
      </c>
      <c r="F805" s="6" t="s">
        <v>98</v>
      </c>
      <c r="G805" s="6">
        <v>56</v>
      </c>
      <c r="H805" s="6">
        <v>230</v>
      </c>
      <c r="I805" s="6">
        <v>54</v>
      </c>
      <c r="J805" s="6">
        <v>221</v>
      </c>
      <c r="K805" s="6">
        <v>57</v>
      </c>
      <c r="L805" s="6">
        <v>232</v>
      </c>
      <c r="M805" s="6" t="s">
        <v>115</v>
      </c>
      <c r="N805" s="6" t="s">
        <v>21</v>
      </c>
      <c r="O805" s="6">
        <v>2</v>
      </c>
    </row>
    <row r="806" spans="1:15" x14ac:dyDescent="0.25">
      <c r="A806" s="6" t="s">
        <v>0</v>
      </c>
      <c r="B806" s="6" t="s">
        <v>7</v>
      </c>
      <c r="C806" s="6" t="s">
        <v>735</v>
      </c>
      <c r="D806" s="6" t="s">
        <v>736</v>
      </c>
      <c r="E806" s="6" t="s">
        <v>97</v>
      </c>
      <c r="F806" s="6" t="s">
        <v>98</v>
      </c>
      <c r="G806" s="6">
        <v>14</v>
      </c>
      <c r="H806" s="6">
        <v>74</v>
      </c>
      <c r="I806" s="6">
        <v>14</v>
      </c>
      <c r="J806" s="6">
        <v>68</v>
      </c>
      <c r="K806" s="6">
        <v>14</v>
      </c>
      <c r="L806" s="6">
        <v>68</v>
      </c>
      <c r="M806" s="6" t="s">
        <v>115</v>
      </c>
      <c r="N806" s="6" t="s">
        <v>22</v>
      </c>
      <c r="O806" s="6">
        <v>0</v>
      </c>
    </row>
    <row r="807" spans="1:15" x14ac:dyDescent="0.25">
      <c r="A807" s="6" t="s">
        <v>0</v>
      </c>
      <c r="B807" s="6" t="s">
        <v>4</v>
      </c>
      <c r="C807" s="6" t="s">
        <v>104</v>
      </c>
      <c r="D807" s="6" t="s">
        <v>105</v>
      </c>
      <c r="E807" s="6" t="s">
        <v>97</v>
      </c>
      <c r="F807" s="6" t="s">
        <v>98</v>
      </c>
      <c r="G807" s="6">
        <v>32</v>
      </c>
      <c r="H807" s="6">
        <v>146</v>
      </c>
      <c r="I807" s="6">
        <v>28</v>
      </c>
      <c r="J807" s="6">
        <v>131</v>
      </c>
      <c r="K807" s="6">
        <v>32</v>
      </c>
      <c r="L807" s="6">
        <v>148</v>
      </c>
      <c r="M807" s="6" t="s">
        <v>115</v>
      </c>
      <c r="N807" s="6" t="s">
        <v>21</v>
      </c>
      <c r="O807" s="6">
        <v>0</v>
      </c>
    </row>
    <row r="808" spans="1:15" x14ac:dyDescent="0.25">
      <c r="A808" s="6" t="s">
        <v>0</v>
      </c>
      <c r="B808" s="6" t="s">
        <v>4</v>
      </c>
      <c r="C808" s="6" t="s">
        <v>153</v>
      </c>
      <c r="D808" s="6" t="s">
        <v>154</v>
      </c>
      <c r="E808" s="6" t="s">
        <v>97</v>
      </c>
      <c r="F808" s="6" t="s">
        <v>98</v>
      </c>
      <c r="G808" s="6">
        <v>35</v>
      </c>
      <c r="H808" s="6">
        <v>175</v>
      </c>
      <c r="I808" s="6">
        <v>32</v>
      </c>
      <c r="J808" s="6">
        <v>173</v>
      </c>
      <c r="K808" s="6">
        <v>43</v>
      </c>
      <c r="L808" s="6">
        <v>212</v>
      </c>
      <c r="M808" s="6" t="s">
        <v>115</v>
      </c>
      <c r="N808" s="6" t="s">
        <v>21</v>
      </c>
      <c r="O808" s="6">
        <v>2</v>
      </c>
    </row>
    <row r="809" spans="1:15" x14ac:dyDescent="0.25">
      <c r="A809" s="6" t="s">
        <v>0</v>
      </c>
      <c r="B809" s="6" t="s">
        <v>4</v>
      </c>
      <c r="C809" s="6" t="s">
        <v>155</v>
      </c>
      <c r="D809" s="6" t="s">
        <v>156</v>
      </c>
      <c r="E809" s="6" t="s">
        <v>97</v>
      </c>
      <c r="F809" s="6" t="s">
        <v>98</v>
      </c>
      <c r="G809" s="6">
        <v>97</v>
      </c>
      <c r="H809" s="6">
        <v>382</v>
      </c>
      <c r="I809" s="6">
        <v>95</v>
      </c>
      <c r="J809" s="6">
        <v>386</v>
      </c>
      <c r="K809" s="6">
        <v>95</v>
      </c>
      <c r="L809" s="6">
        <v>386</v>
      </c>
      <c r="M809" s="6" t="s">
        <v>115</v>
      </c>
      <c r="N809" s="6" t="s">
        <v>21</v>
      </c>
      <c r="O809" s="6">
        <v>13</v>
      </c>
    </row>
    <row r="810" spans="1:15" x14ac:dyDescent="0.25">
      <c r="A810" s="6" t="s">
        <v>0</v>
      </c>
      <c r="B810" s="6" t="s">
        <v>4</v>
      </c>
      <c r="C810" s="6" t="s">
        <v>106</v>
      </c>
      <c r="D810" s="6" t="s">
        <v>107</v>
      </c>
      <c r="E810" s="6" t="s">
        <v>97</v>
      </c>
      <c r="F810" s="6" t="s">
        <v>98</v>
      </c>
      <c r="G810" s="6">
        <v>7</v>
      </c>
      <c r="H810" s="6">
        <v>41</v>
      </c>
      <c r="I810" s="6">
        <v>10</v>
      </c>
      <c r="J810" s="6">
        <v>47</v>
      </c>
      <c r="K810" s="6">
        <v>12</v>
      </c>
      <c r="L810" s="6">
        <v>56</v>
      </c>
      <c r="M810" s="6" t="s">
        <v>115</v>
      </c>
      <c r="N810" s="6" t="s">
        <v>21</v>
      </c>
      <c r="O810" s="6">
        <v>0</v>
      </c>
    </row>
    <row r="811" spans="1:15" x14ac:dyDescent="0.25">
      <c r="A811" s="6" t="s">
        <v>0</v>
      </c>
      <c r="B811" s="6" t="s">
        <v>4</v>
      </c>
      <c r="C811" s="6" t="s">
        <v>95</v>
      </c>
      <c r="D811" s="6" t="s">
        <v>96</v>
      </c>
      <c r="E811" s="6" t="s">
        <v>97</v>
      </c>
      <c r="F811" s="6" t="s">
        <v>98</v>
      </c>
      <c r="G811" s="6">
        <v>69</v>
      </c>
      <c r="H811" s="6">
        <v>349</v>
      </c>
      <c r="I811" s="6">
        <v>43</v>
      </c>
      <c r="J811" s="6">
        <v>361</v>
      </c>
      <c r="K811" s="6">
        <v>43</v>
      </c>
      <c r="L811" s="6">
        <v>361</v>
      </c>
      <c r="M811" s="6" t="s">
        <v>115</v>
      </c>
      <c r="N811" s="6" t="s">
        <v>23</v>
      </c>
      <c r="O811" s="6">
        <v>14</v>
      </c>
    </row>
    <row r="812" spans="1:15" x14ac:dyDescent="0.25">
      <c r="A812" s="6" t="s">
        <v>0</v>
      </c>
      <c r="B812" s="6" t="s">
        <v>7</v>
      </c>
      <c r="C812" s="6" t="s">
        <v>109</v>
      </c>
      <c r="D812" s="6" t="s">
        <v>110</v>
      </c>
      <c r="E812" s="6" t="s">
        <v>97</v>
      </c>
      <c r="F812" s="6" t="s">
        <v>98</v>
      </c>
      <c r="G812" s="6">
        <v>44</v>
      </c>
      <c r="H812" s="6">
        <v>235</v>
      </c>
      <c r="I812" s="6">
        <v>36</v>
      </c>
      <c r="J812" s="6">
        <v>194</v>
      </c>
      <c r="K812" s="6">
        <v>43</v>
      </c>
      <c r="L812" s="6">
        <v>242</v>
      </c>
      <c r="M812" s="6" t="s">
        <v>115</v>
      </c>
      <c r="N812" s="6" t="s">
        <v>23</v>
      </c>
      <c r="O812" s="6">
        <v>1</v>
      </c>
    </row>
    <row r="813" spans="1:15" x14ac:dyDescent="0.25">
      <c r="A813" s="6" t="s">
        <v>0</v>
      </c>
      <c r="B813" s="6" t="s">
        <v>4</v>
      </c>
      <c r="C813" s="6" t="s">
        <v>106</v>
      </c>
      <c r="D813" s="6" t="s">
        <v>107</v>
      </c>
      <c r="E813" s="6" t="s">
        <v>97</v>
      </c>
      <c r="F813" s="6" t="s">
        <v>98</v>
      </c>
      <c r="G813" s="6">
        <v>7</v>
      </c>
      <c r="H813" s="6">
        <v>41</v>
      </c>
      <c r="I813" s="6">
        <v>10</v>
      </c>
      <c r="J813" s="6">
        <v>47</v>
      </c>
      <c r="K813" s="6">
        <v>12</v>
      </c>
      <c r="L813" s="6">
        <v>56</v>
      </c>
      <c r="M813" s="6" t="s">
        <v>115</v>
      </c>
      <c r="N813" s="6" t="s">
        <v>23</v>
      </c>
      <c r="O813" s="6">
        <v>0</v>
      </c>
    </row>
    <row r="814" spans="1:15" x14ac:dyDescent="0.25">
      <c r="A814" s="6" t="s">
        <v>0</v>
      </c>
      <c r="B814" s="6" t="s">
        <v>7</v>
      </c>
      <c r="C814" s="6" t="s">
        <v>177</v>
      </c>
      <c r="D814" s="6" t="s">
        <v>178</v>
      </c>
      <c r="E814" s="6" t="s">
        <v>97</v>
      </c>
      <c r="F814" s="6" t="s">
        <v>125</v>
      </c>
      <c r="G814" s="6">
        <v>23</v>
      </c>
      <c r="H814" s="6">
        <v>124</v>
      </c>
      <c r="I814" s="6">
        <v>20</v>
      </c>
      <c r="J814" s="6">
        <v>110</v>
      </c>
      <c r="K814" s="6">
        <v>20</v>
      </c>
      <c r="L814" s="6">
        <v>110</v>
      </c>
      <c r="M814" s="6" t="s">
        <v>115</v>
      </c>
      <c r="N814" s="6" t="s">
        <v>21</v>
      </c>
      <c r="O814" s="6">
        <v>20</v>
      </c>
    </row>
    <row r="815" spans="1:15" x14ac:dyDescent="0.25">
      <c r="A815" s="6" t="s">
        <v>0</v>
      </c>
      <c r="B815" s="6" t="s">
        <v>4</v>
      </c>
      <c r="C815" s="6" t="s">
        <v>155</v>
      </c>
      <c r="D815" s="6" t="s">
        <v>156</v>
      </c>
      <c r="E815" s="6" t="s">
        <v>97</v>
      </c>
      <c r="F815" s="6" t="s">
        <v>98</v>
      </c>
      <c r="G815" s="6">
        <v>97</v>
      </c>
      <c r="H815" s="6">
        <v>382</v>
      </c>
      <c r="I815" s="6">
        <v>95</v>
      </c>
      <c r="J815" s="6">
        <v>386</v>
      </c>
      <c r="K815" s="6">
        <v>95</v>
      </c>
      <c r="L815" s="6">
        <v>386</v>
      </c>
      <c r="M815" s="6" t="s">
        <v>115</v>
      </c>
      <c r="N815" s="6" t="s">
        <v>22</v>
      </c>
      <c r="O815" s="6">
        <v>10</v>
      </c>
    </row>
    <row r="816" spans="1:15" x14ac:dyDescent="0.25">
      <c r="A816" s="6" t="s">
        <v>0</v>
      </c>
      <c r="B816" s="6" t="s">
        <v>4</v>
      </c>
      <c r="C816" s="6" t="s">
        <v>153</v>
      </c>
      <c r="D816" s="6" t="s">
        <v>154</v>
      </c>
      <c r="E816" s="6" t="s">
        <v>97</v>
      </c>
      <c r="F816" s="6" t="s">
        <v>98</v>
      </c>
      <c r="G816" s="6">
        <v>35</v>
      </c>
      <c r="H816" s="6">
        <v>175</v>
      </c>
      <c r="I816" s="6">
        <v>32</v>
      </c>
      <c r="J816" s="6">
        <v>173</v>
      </c>
      <c r="K816" s="6">
        <v>43</v>
      </c>
      <c r="L816" s="6">
        <v>212</v>
      </c>
      <c r="M816" s="6" t="s">
        <v>115</v>
      </c>
      <c r="N816" s="6" t="s">
        <v>23</v>
      </c>
      <c r="O816" s="6">
        <v>7</v>
      </c>
    </row>
    <row r="817" spans="1:15" x14ac:dyDescent="0.25">
      <c r="A817" s="6" t="s">
        <v>0</v>
      </c>
      <c r="B817" s="6" t="s">
        <v>7</v>
      </c>
      <c r="C817" s="6" t="s">
        <v>109</v>
      </c>
      <c r="D817" s="6" t="s">
        <v>110</v>
      </c>
      <c r="E817" s="6" t="s">
        <v>97</v>
      </c>
      <c r="F817" s="6" t="s">
        <v>98</v>
      </c>
      <c r="G817" s="6">
        <v>44</v>
      </c>
      <c r="H817" s="6">
        <v>235</v>
      </c>
      <c r="I817" s="6">
        <v>36</v>
      </c>
      <c r="J817" s="6">
        <v>194</v>
      </c>
      <c r="K817" s="6">
        <v>43</v>
      </c>
      <c r="L817" s="6">
        <v>242</v>
      </c>
      <c r="M817" s="6" t="s">
        <v>115</v>
      </c>
      <c r="N817" s="6" t="s">
        <v>21</v>
      </c>
      <c r="O817" s="6">
        <v>0</v>
      </c>
    </row>
    <row r="818" spans="1:15" x14ac:dyDescent="0.25">
      <c r="A818" s="6" t="s">
        <v>0</v>
      </c>
      <c r="B818" s="6" t="s">
        <v>4</v>
      </c>
      <c r="C818" s="6" t="s">
        <v>104</v>
      </c>
      <c r="D818" s="6" t="s">
        <v>105</v>
      </c>
      <c r="E818" s="6" t="s">
        <v>97</v>
      </c>
      <c r="F818" s="6" t="s">
        <v>98</v>
      </c>
      <c r="G818" s="6">
        <v>32</v>
      </c>
      <c r="H818" s="6">
        <v>146</v>
      </c>
      <c r="I818" s="6">
        <v>28</v>
      </c>
      <c r="J818" s="6">
        <v>131</v>
      </c>
      <c r="K818" s="6">
        <v>32</v>
      </c>
      <c r="L818" s="6">
        <v>148</v>
      </c>
      <c r="M818" s="6" t="s">
        <v>115</v>
      </c>
      <c r="N818" s="6" t="s">
        <v>22</v>
      </c>
      <c r="O818" s="6">
        <v>1</v>
      </c>
    </row>
    <row r="819" spans="1:15" x14ac:dyDescent="0.25">
      <c r="A819" s="6" t="s">
        <v>0</v>
      </c>
      <c r="B819" s="6" t="s">
        <v>4</v>
      </c>
      <c r="C819" s="6" t="s">
        <v>101</v>
      </c>
      <c r="D819" s="6" t="s">
        <v>102</v>
      </c>
      <c r="E819" s="6" t="s">
        <v>97</v>
      </c>
      <c r="F819" s="6" t="s">
        <v>98</v>
      </c>
      <c r="G819" s="6">
        <v>56</v>
      </c>
      <c r="H819" s="6">
        <v>230</v>
      </c>
      <c r="I819" s="6">
        <v>54</v>
      </c>
      <c r="J819" s="6">
        <v>221</v>
      </c>
      <c r="K819" s="6">
        <v>57</v>
      </c>
      <c r="L819" s="6">
        <v>232</v>
      </c>
      <c r="M819" s="6" t="s">
        <v>115</v>
      </c>
      <c r="N819" s="6" t="s">
        <v>23</v>
      </c>
      <c r="O819" s="6">
        <v>7</v>
      </c>
    </row>
    <row r="820" spans="1:15" x14ac:dyDescent="0.25">
      <c r="A820" s="6" t="s">
        <v>0</v>
      </c>
      <c r="B820" s="6" t="s">
        <v>4</v>
      </c>
      <c r="C820" s="6" t="s">
        <v>106</v>
      </c>
      <c r="D820" s="6" t="s">
        <v>107</v>
      </c>
      <c r="E820" s="6" t="s">
        <v>97</v>
      </c>
      <c r="F820" s="6" t="s">
        <v>98</v>
      </c>
      <c r="G820" s="6">
        <v>7</v>
      </c>
      <c r="H820" s="6">
        <v>41</v>
      </c>
      <c r="I820" s="6">
        <v>10</v>
      </c>
      <c r="J820" s="6">
        <v>47</v>
      </c>
      <c r="K820" s="6">
        <v>12</v>
      </c>
      <c r="L820" s="6">
        <v>56</v>
      </c>
      <c r="M820" s="6" t="s">
        <v>115</v>
      </c>
      <c r="N820" s="6" t="s">
        <v>22</v>
      </c>
      <c r="O820" s="6">
        <v>0</v>
      </c>
    </row>
    <row r="821" spans="1:15" x14ac:dyDescent="0.25">
      <c r="A821" s="6" t="s">
        <v>0</v>
      </c>
      <c r="B821" s="6" t="s">
        <v>7</v>
      </c>
      <c r="C821" s="6" t="s">
        <v>733</v>
      </c>
      <c r="D821" s="6" t="s">
        <v>734</v>
      </c>
      <c r="E821" s="6" t="s">
        <v>97</v>
      </c>
      <c r="F821" s="6" t="s">
        <v>98</v>
      </c>
      <c r="G821" s="6">
        <v>27</v>
      </c>
      <c r="H821" s="6">
        <v>111</v>
      </c>
      <c r="I821" s="6">
        <v>25</v>
      </c>
      <c r="J821" s="6">
        <v>104</v>
      </c>
      <c r="K821" s="6">
        <v>25</v>
      </c>
      <c r="L821" s="6">
        <v>104</v>
      </c>
      <c r="M821" s="6" t="s">
        <v>115</v>
      </c>
      <c r="N821" s="6" t="s">
        <v>21</v>
      </c>
      <c r="O821" s="6">
        <v>0</v>
      </c>
    </row>
    <row r="822" spans="1:15" x14ac:dyDescent="0.25">
      <c r="A822" s="6" t="s">
        <v>0</v>
      </c>
      <c r="B822" s="6" t="s">
        <v>4</v>
      </c>
      <c r="C822" s="6" t="s">
        <v>253</v>
      </c>
      <c r="D822" s="6" t="s">
        <v>254</v>
      </c>
      <c r="E822" s="6" t="s">
        <v>97</v>
      </c>
      <c r="F822" s="6" t="s">
        <v>98</v>
      </c>
      <c r="G822" s="6">
        <v>6</v>
      </c>
      <c r="H822" s="6">
        <v>36</v>
      </c>
      <c r="I822" s="6">
        <v>6</v>
      </c>
      <c r="J822" s="6">
        <v>36</v>
      </c>
      <c r="K822" s="6">
        <v>6</v>
      </c>
      <c r="L822" s="6">
        <v>36</v>
      </c>
      <c r="M822" s="6" t="s">
        <v>115</v>
      </c>
      <c r="N822" s="6" t="s">
        <v>21</v>
      </c>
      <c r="O822" s="6">
        <v>0</v>
      </c>
    </row>
    <row r="823" spans="1:15" x14ac:dyDescent="0.25">
      <c r="A823" s="6" t="s">
        <v>0</v>
      </c>
      <c r="B823" s="6" t="s">
        <v>4</v>
      </c>
      <c r="C823" s="6" t="s">
        <v>688</v>
      </c>
      <c r="D823" s="6" t="s">
        <v>689</v>
      </c>
      <c r="E823" s="6" t="s">
        <v>97</v>
      </c>
      <c r="F823" s="6" t="s">
        <v>98</v>
      </c>
      <c r="G823" s="6">
        <v>107</v>
      </c>
      <c r="H823" s="6">
        <v>501</v>
      </c>
      <c r="I823" s="6">
        <v>107</v>
      </c>
      <c r="J823" s="6">
        <v>503</v>
      </c>
      <c r="K823" s="6">
        <v>107</v>
      </c>
      <c r="L823" s="6">
        <v>497</v>
      </c>
      <c r="M823" s="6" t="s">
        <v>115</v>
      </c>
      <c r="N823" s="6" t="s">
        <v>22</v>
      </c>
      <c r="O823" s="6">
        <v>4</v>
      </c>
    </row>
    <row r="824" spans="1:15" x14ac:dyDescent="0.25">
      <c r="A824" s="6" t="s">
        <v>0</v>
      </c>
      <c r="B824" s="6" t="s">
        <v>4</v>
      </c>
      <c r="C824" s="6" t="s">
        <v>692</v>
      </c>
      <c r="D824" s="6" t="s">
        <v>693</v>
      </c>
      <c r="E824" s="6" t="s">
        <v>97</v>
      </c>
      <c r="F824" s="6" t="s">
        <v>125</v>
      </c>
      <c r="G824" s="6">
        <v>69</v>
      </c>
      <c r="H824" s="6">
        <v>325</v>
      </c>
      <c r="I824" s="6">
        <v>65</v>
      </c>
      <c r="J824" s="6">
        <v>325</v>
      </c>
      <c r="K824" s="6">
        <v>71</v>
      </c>
      <c r="L824" s="6">
        <v>322</v>
      </c>
      <c r="M824" s="6" t="s">
        <v>115</v>
      </c>
      <c r="N824" s="6" t="s">
        <v>22</v>
      </c>
      <c r="O824" s="6">
        <v>2</v>
      </c>
    </row>
    <row r="825" spans="1:15" x14ac:dyDescent="0.25">
      <c r="A825" s="6" t="s">
        <v>0</v>
      </c>
      <c r="B825" s="6" t="s">
        <v>5</v>
      </c>
      <c r="C825" s="6" t="s">
        <v>261</v>
      </c>
      <c r="D825" s="6" t="s">
        <v>262</v>
      </c>
      <c r="E825" s="6" t="s">
        <v>97</v>
      </c>
      <c r="F825" s="6" t="s">
        <v>98</v>
      </c>
      <c r="G825" s="6">
        <v>42</v>
      </c>
      <c r="H825" s="6">
        <v>175</v>
      </c>
      <c r="I825" s="6">
        <v>27</v>
      </c>
      <c r="J825" s="6">
        <v>131</v>
      </c>
      <c r="K825" s="6">
        <v>42</v>
      </c>
      <c r="L825" s="6">
        <v>175</v>
      </c>
      <c r="M825" s="6" t="s">
        <v>115</v>
      </c>
      <c r="N825" s="6" t="s">
        <v>21</v>
      </c>
      <c r="O825" s="6">
        <v>3</v>
      </c>
    </row>
    <row r="826" spans="1:15" x14ac:dyDescent="0.25">
      <c r="A826" s="6" t="s">
        <v>0</v>
      </c>
      <c r="B826" s="6" t="s">
        <v>4</v>
      </c>
      <c r="C826" s="6" t="s">
        <v>692</v>
      </c>
      <c r="D826" s="6" t="s">
        <v>693</v>
      </c>
      <c r="E826" s="6" t="s">
        <v>97</v>
      </c>
      <c r="F826" s="6" t="s">
        <v>125</v>
      </c>
      <c r="G826" s="6">
        <v>69</v>
      </c>
      <c r="H826" s="6">
        <v>325</v>
      </c>
      <c r="I826" s="6">
        <v>65</v>
      </c>
      <c r="J826" s="6">
        <v>325</v>
      </c>
      <c r="K826" s="6">
        <v>71</v>
      </c>
      <c r="L826" s="6">
        <v>322</v>
      </c>
      <c r="M826" s="6" t="s">
        <v>115</v>
      </c>
      <c r="N826" s="6" t="s">
        <v>21</v>
      </c>
      <c r="O826" s="6">
        <v>3</v>
      </c>
    </row>
    <row r="827" spans="1:15" x14ac:dyDescent="0.25">
      <c r="A827" s="6" t="s">
        <v>0</v>
      </c>
      <c r="B827" s="6" t="s">
        <v>5</v>
      </c>
      <c r="C827" s="6" t="s">
        <v>261</v>
      </c>
      <c r="D827" s="6" t="s">
        <v>262</v>
      </c>
      <c r="E827" s="6" t="s">
        <v>97</v>
      </c>
      <c r="F827" s="6" t="s">
        <v>98</v>
      </c>
      <c r="G827" s="6">
        <v>42</v>
      </c>
      <c r="H827" s="6">
        <v>175</v>
      </c>
      <c r="I827" s="6">
        <v>27</v>
      </c>
      <c r="J827" s="6">
        <v>131</v>
      </c>
      <c r="K827" s="6">
        <v>42</v>
      </c>
      <c r="L827" s="6">
        <v>175</v>
      </c>
      <c r="M827" s="6" t="s">
        <v>115</v>
      </c>
      <c r="N827" s="6" t="s">
        <v>22</v>
      </c>
      <c r="O827" s="6">
        <v>1</v>
      </c>
    </row>
    <row r="828" spans="1:15" x14ac:dyDescent="0.25">
      <c r="A828" s="6" t="s">
        <v>0</v>
      </c>
      <c r="B828" s="6" t="s">
        <v>4</v>
      </c>
      <c r="C828" s="6" t="s">
        <v>832</v>
      </c>
      <c r="D828" s="6" t="s">
        <v>833</v>
      </c>
      <c r="E828" s="6" t="s">
        <v>97</v>
      </c>
      <c r="F828" s="6" t="s">
        <v>98</v>
      </c>
      <c r="G828" s="6">
        <v>68</v>
      </c>
      <c r="H828" s="6">
        <v>340</v>
      </c>
      <c r="I828" s="6">
        <v>61</v>
      </c>
      <c r="J828" s="6">
        <v>315</v>
      </c>
      <c r="K828" s="6">
        <v>68</v>
      </c>
      <c r="L828" s="6">
        <v>340</v>
      </c>
      <c r="M828" s="6" t="s">
        <v>115</v>
      </c>
      <c r="N828" s="6" t="s">
        <v>23</v>
      </c>
      <c r="O828" s="6">
        <v>7</v>
      </c>
    </row>
    <row r="829" spans="1:15" x14ac:dyDescent="0.25">
      <c r="A829" s="6" t="s">
        <v>0</v>
      </c>
      <c r="B829" s="6" t="s">
        <v>4</v>
      </c>
      <c r="C829" s="6" t="s">
        <v>832</v>
      </c>
      <c r="D829" s="6" t="s">
        <v>833</v>
      </c>
      <c r="E829" s="6" t="s">
        <v>97</v>
      </c>
      <c r="F829" s="6" t="s">
        <v>98</v>
      </c>
      <c r="G829" s="6">
        <v>68</v>
      </c>
      <c r="H829" s="6">
        <v>340</v>
      </c>
      <c r="I829" s="6">
        <v>61</v>
      </c>
      <c r="J829" s="6">
        <v>315</v>
      </c>
      <c r="K829" s="6">
        <v>68</v>
      </c>
      <c r="L829" s="6">
        <v>340</v>
      </c>
      <c r="M829" s="6" t="s">
        <v>115</v>
      </c>
      <c r="N829" s="6" t="s">
        <v>22</v>
      </c>
      <c r="O829" s="6">
        <v>3</v>
      </c>
    </row>
    <row r="830" spans="1:15" x14ac:dyDescent="0.25">
      <c r="A830" s="6" t="s">
        <v>0</v>
      </c>
      <c r="B830" s="6" t="s">
        <v>5</v>
      </c>
      <c r="C830" s="6" t="s">
        <v>261</v>
      </c>
      <c r="D830" s="6" t="s">
        <v>262</v>
      </c>
      <c r="E830" s="6" t="s">
        <v>97</v>
      </c>
      <c r="F830" s="6" t="s">
        <v>98</v>
      </c>
      <c r="G830" s="6">
        <v>42</v>
      </c>
      <c r="H830" s="6">
        <v>175</v>
      </c>
      <c r="I830" s="6">
        <v>27</v>
      </c>
      <c r="J830" s="6">
        <v>131</v>
      </c>
      <c r="K830" s="6">
        <v>42</v>
      </c>
      <c r="L830" s="6">
        <v>175</v>
      </c>
      <c r="M830" s="6" t="s">
        <v>115</v>
      </c>
      <c r="N830" s="6" t="s">
        <v>23</v>
      </c>
      <c r="O830" s="6">
        <v>4</v>
      </c>
    </row>
    <row r="831" spans="1:15" x14ac:dyDescent="0.25">
      <c r="A831" s="6" t="s">
        <v>0</v>
      </c>
      <c r="B831" s="6" t="s">
        <v>4</v>
      </c>
      <c r="C831" s="6" t="s">
        <v>832</v>
      </c>
      <c r="D831" s="6" t="s">
        <v>833</v>
      </c>
      <c r="E831" s="6" t="s">
        <v>97</v>
      </c>
      <c r="F831" s="6" t="s">
        <v>98</v>
      </c>
      <c r="G831" s="6">
        <v>68</v>
      </c>
      <c r="H831" s="6">
        <v>340</v>
      </c>
      <c r="I831" s="6">
        <v>61</v>
      </c>
      <c r="J831" s="6">
        <v>315</v>
      </c>
      <c r="K831" s="6">
        <v>68</v>
      </c>
      <c r="L831" s="6">
        <v>340</v>
      </c>
      <c r="M831" s="6" t="s">
        <v>115</v>
      </c>
      <c r="N831" s="6" t="s">
        <v>21</v>
      </c>
      <c r="O831" s="6">
        <v>4</v>
      </c>
    </row>
    <row r="832" spans="1:15" x14ac:dyDescent="0.25">
      <c r="A832" s="6" t="s">
        <v>0</v>
      </c>
      <c r="B832" s="6" t="s">
        <v>4</v>
      </c>
      <c r="C832" s="6" t="s">
        <v>253</v>
      </c>
      <c r="D832" s="6" t="s">
        <v>254</v>
      </c>
      <c r="E832" s="6" t="s">
        <v>97</v>
      </c>
      <c r="F832" s="6" t="s">
        <v>98</v>
      </c>
      <c r="G832" s="6">
        <v>6</v>
      </c>
      <c r="H832" s="6">
        <v>36</v>
      </c>
      <c r="I832" s="6">
        <v>6</v>
      </c>
      <c r="J832" s="6">
        <v>36</v>
      </c>
      <c r="K832" s="6">
        <v>6</v>
      </c>
      <c r="L832" s="6">
        <v>36</v>
      </c>
      <c r="M832" s="6" t="s">
        <v>115</v>
      </c>
      <c r="N832" s="6" t="s">
        <v>23</v>
      </c>
      <c r="O832" s="6">
        <v>0</v>
      </c>
    </row>
    <row r="833" spans="1:15" x14ac:dyDescent="0.25">
      <c r="A833" s="6" t="s">
        <v>0</v>
      </c>
      <c r="B833" s="6" t="s">
        <v>5</v>
      </c>
      <c r="C833" s="6" t="s">
        <v>273</v>
      </c>
      <c r="D833" s="6" t="s">
        <v>274</v>
      </c>
      <c r="E833" s="6" t="s">
        <v>97</v>
      </c>
      <c r="F833" s="6" t="s">
        <v>98</v>
      </c>
      <c r="G833" s="6">
        <v>85</v>
      </c>
      <c r="H833" s="6">
        <v>367</v>
      </c>
      <c r="I833" s="6">
        <v>80</v>
      </c>
      <c r="J833" s="6">
        <v>337</v>
      </c>
      <c r="K833" s="6">
        <v>85</v>
      </c>
      <c r="L833" s="6">
        <v>367</v>
      </c>
      <c r="M833" s="6" t="s">
        <v>115</v>
      </c>
      <c r="N833" s="6" t="s">
        <v>21</v>
      </c>
      <c r="O833" s="6">
        <v>9</v>
      </c>
    </row>
    <row r="834" spans="1:15" x14ac:dyDescent="0.25">
      <c r="A834" s="6" t="s">
        <v>0</v>
      </c>
      <c r="B834" s="6" t="s">
        <v>5</v>
      </c>
      <c r="C834" s="6" t="s">
        <v>271</v>
      </c>
      <c r="D834" s="6" t="s">
        <v>272</v>
      </c>
      <c r="E834" s="6" t="s">
        <v>97</v>
      </c>
      <c r="F834" s="6" t="s">
        <v>125</v>
      </c>
      <c r="G834" s="6">
        <v>18</v>
      </c>
      <c r="H834" s="6">
        <v>82</v>
      </c>
      <c r="I834" s="6">
        <v>18</v>
      </c>
      <c r="J834" s="6">
        <v>82</v>
      </c>
      <c r="K834" s="6">
        <v>18</v>
      </c>
      <c r="L834" s="6">
        <v>80</v>
      </c>
      <c r="M834" s="6" t="s">
        <v>115</v>
      </c>
      <c r="N834" s="6" t="s">
        <v>23</v>
      </c>
      <c r="O834" s="6">
        <v>4</v>
      </c>
    </row>
    <row r="835" spans="1:15" x14ac:dyDescent="0.25">
      <c r="A835" s="6" t="s">
        <v>0</v>
      </c>
      <c r="B835" s="6" t="s">
        <v>5</v>
      </c>
      <c r="C835" s="6" t="s">
        <v>273</v>
      </c>
      <c r="D835" s="6" t="s">
        <v>274</v>
      </c>
      <c r="E835" s="6" t="s">
        <v>97</v>
      </c>
      <c r="F835" s="6" t="s">
        <v>98</v>
      </c>
      <c r="G835" s="6">
        <v>85</v>
      </c>
      <c r="H835" s="6">
        <v>367</v>
      </c>
      <c r="I835" s="6">
        <v>80</v>
      </c>
      <c r="J835" s="6">
        <v>337</v>
      </c>
      <c r="K835" s="6">
        <v>85</v>
      </c>
      <c r="L835" s="6">
        <v>367</v>
      </c>
      <c r="M835" s="6" t="s">
        <v>115</v>
      </c>
      <c r="N835" s="6" t="s">
        <v>22</v>
      </c>
      <c r="O835" s="6">
        <v>5</v>
      </c>
    </row>
    <row r="836" spans="1:15" x14ac:dyDescent="0.25">
      <c r="A836" s="6" t="s">
        <v>0</v>
      </c>
      <c r="B836" s="6" t="s">
        <v>5</v>
      </c>
      <c r="C836" s="6" t="s">
        <v>169</v>
      </c>
      <c r="D836" s="6" t="s">
        <v>170</v>
      </c>
      <c r="E836" s="6" t="s">
        <v>97</v>
      </c>
      <c r="F836" s="6" t="s">
        <v>98</v>
      </c>
      <c r="G836" s="6">
        <v>65</v>
      </c>
      <c r="H836" s="6">
        <v>315</v>
      </c>
      <c r="I836" s="6">
        <v>31</v>
      </c>
      <c r="J836" s="6">
        <v>171</v>
      </c>
      <c r="K836" s="6">
        <v>65</v>
      </c>
      <c r="L836" s="6">
        <v>323</v>
      </c>
      <c r="M836" s="6" t="s">
        <v>115</v>
      </c>
      <c r="N836" s="6" t="s">
        <v>21</v>
      </c>
      <c r="O836" s="6">
        <v>1</v>
      </c>
    </row>
    <row r="837" spans="1:15" x14ac:dyDescent="0.25">
      <c r="A837" s="6" t="s">
        <v>0</v>
      </c>
      <c r="B837" s="6" t="s">
        <v>4</v>
      </c>
      <c r="C837" s="6" t="s">
        <v>265</v>
      </c>
      <c r="D837" s="6" t="s">
        <v>266</v>
      </c>
      <c r="E837" s="6" t="s">
        <v>97</v>
      </c>
      <c r="F837" s="6" t="s">
        <v>125</v>
      </c>
      <c r="G837" s="6">
        <v>14</v>
      </c>
      <c r="H837" s="6">
        <v>73</v>
      </c>
      <c r="I837" s="6">
        <v>12</v>
      </c>
      <c r="J837" s="6">
        <v>61</v>
      </c>
      <c r="K837" s="6">
        <v>14</v>
      </c>
      <c r="L837" s="6">
        <v>72</v>
      </c>
      <c r="M837" s="6" t="s">
        <v>115</v>
      </c>
      <c r="N837" s="6" t="s">
        <v>23</v>
      </c>
      <c r="O837" s="6">
        <v>0</v>
      </c>
    </row>
    <row r="838" spans="1:15" x14ac:dyDescent="0.25">
      <c r="A838" s="6" t="s">
        <v>0</v>
      </c>
      <c r="B838" s="6" t="s">
        <v>5</v>
      </c>
      <c r="C838" s="6" t="s">
        <v>273</v>
      </c>
      <c r="D838" s="6" t="s">
        <v>274</v>
      </c>
      <c r="E838" s="6" t="s">
        <v>97</v>
      </c>
      <c r="F838" s="6" t="s">
        <v>98</v>
      </c>
      <c r="G838" s="6">
        <v>85</v>
      </c>
      <c r="H838" s="6">
        <v>367</v>
      </c>
      <c r="I838" s="6">
        <v>80</v>
      </c>
      <c r="J838" s="6">
        <v>337</v>
      </c>
      <c r="K838" s="6">
        <v>85</v>
      </c>
      <c r="L838" s="6">
        <v>367</v>
      </c>
      <c r="M838" s="6" t="s">
        <v>115</v>
      </c>
      <c r="N838" s="6" t="s">
        <v>23</v>
      </c>
      <c r="O838" s="6">
        <v>14</v>
      </c>
    </row>
    <row r="839" spans="1:15" x14ac:dyDescent="0.25">
      <c r="A839" s="6" t="s">
        <v>0</v>
      </c>
      <c r="B839" s="6" t="s">
        <v>4</v>
      </c>
      <c r="C839" s="6" t="s">
        <v>265</v>
      </c>
      <c r="D839" s="6" t="s">
        <v>266</v>
      </c>
      <c r="E839" s="6" t="s">
        <v>97</v>
      </c>
      <c r="F839" s="6" t="s">
        <v>125</v>
      </c>
      <c r="G839" s="6">
        <v>14</v>
      </c>
      <c r="H839" s="6">
        <v>73</v>
      </c>
      <c r="I839" s="6">
        <v>12</v>
      </c>
      <c r="J839" s="6">
        <v>61</v>
      </c>
      <c r="K839" s="6">
        <v>14</v>
      </c>
      <c r="L839" s="6">
        <v>72</v>
      </c>
      <c r="M839" s="6" t="s">
        <v>115</v>
      </c>
      <c r="N839" s="6" t="s">
        <v>22</v>
      </c>
      <c r="O839" s="6">
        <v>0</v>
      </c>
    </row>
    <row r="840" spans="1:15" x14ac:dyDescent="0.25">
      <c r="A840" s="6" t="s">
        <v>0</v>
      </c>
      <c r="B840" s="6" t="s">
        <v>5</v>
      </c>
      <c r="C840" s="6" t="s">
        <v>183</v>
      </c>
      <c r="D840" s="6" t="s">
        <v>184</v>
      </c>
      <c r="E840" s="6" t="s">
        <v>97</v>
      </c>
      <c r="F840" s="6" t="s">
        <v>125</v>
      </c>
      <c r="G840" s="6">
        <v>45</v>
      </c>
      <c r="H840" s="6">
        <v>193</v>
      </c>
      <c r="I840" s="6">
        <v>48</v>
      </c>
      <c r="J840" s="6">
        <v>196</v>
      </c>
      <c r="K840" s="6">
        <v>48</v>
      </c>
      <c r="L840" s="6">
        <v>196</v>
      </c>
      <c r="M840" s="6" t="s">
        <v>115</v>
      </c>
      <c r="N840" s="6" t="s">
        <v>21</v>
      </c>
      <c r="O840" s="6">
        <v>0</v>
      </c>
    </row>
    <row r="841" spans="1:15" x14ac:dyDescent="0.25">
      <c r="A841" s="6" t="s">
        <v>0</v>
      </c>
      <c r="B841" s="6" t="s">
        <v>4</v>
      </c>
      <c r="C841" s="6" t="s">
        <v>265</v>
      </c>
      <c r="D841" s="6" t="s">
        <v>266</v>
      </c>
      <c r="E841" s="6" t="s">
        <v>97</v>
      </c>
      <c r="F841" s="6" t="s">
        <v>125</v>
      </c>
      <c r="G841" s="6">
        <v>14</v>
      </c>
      <c r="H841" s="6">
        <v>73</v>
      </c>
      <c r="I841" s="6">
        <v>12</v>
      </c>
      <c r="J841" s="6">
        <v>61</v>
      </c>
      <c r="K841" s="6">
        <v>14</v>
      </c>
      <c r="L841" s="6">
        <v>72</v>
      </c>
      <c r="M841" s="6" t="s">
        <v>115</v>
      </c>
      <c r="N841" s="6" t="s">
        <v>21</v>
      </c>
      <c r="O841" s="6">
        <v>0</v>
      </c>
    </row>
    <row r="842" spans="1:15" x14ac:dyDescent="0.25">
      <c r="A842" s="6" t="s">
        <v>0</v>
      </c>
      <c r="B842" s="6" t="s">
        <v>4</v>
      </c>
      <c r="C842" s="6" t="s">
        <v>263</v>
      </c>
      <c r="D842" s="6" t="s">
        <v>264</v>
      </c>
      <c r="E842" s="6" t="s">
        <v>97</v>
      </c>
      <c r="F842" s="6" t="s">
        <v>125</v>
      </c>
      <c r="G842" s="6">
        <v>22</v>
      </c>
      <c r="H842" s="6">
        <v>101</v>
      </c>
      <c r="I842" s="6">
        <v>18</v>
      </c>
      <c r="J842" s="6">
        <v>91</v>
      </c>
      <c r="K842" s="6">
        <v>22</v>
      </c>
      <c r="L842" s="6">
        <v>103</v>
      </c>
      <c r="M842" s="6" t="s">
        <v>115</v>
      </c>
      <c r="N842" s="6" t="s">
        <v>23</v>
      </c>
      <c r="O842" s="6">
        <v>3</v>
      </c>
    </row>
    <row r="843" spans="1:15" x14ac:dyDescent="0.25">
      <c r="A843" s="6" t="s">
        <v>0</v>
      </c>
      <c r="B843" s="6" t="s">
        <v>5</v>
      </c>
      <c r="C843" s="6" t="s">
        <v>183</v>
      </c>
      <c r="D843" s="6" t="s">
        <v>184</v>
      </c>
      <c r="E843" s="6" t="s">
        <v>97</v>
      </c>
      <c r="F843" s="6" t="s">
        <v>125</v>
      </c>
      <c r="G843" s="6">
        <v>45</v>
      </c>
      <c r="H843" s="6">
        <v>193</v>
      </c>
      <c r="I843" s="6">
        <v>48</v>
      </c>
      <c r="J843" s="6">
        <v>196</v>
      </c>
      <c r="K843" s="6">
        <v>48</v>
      </c>
      <c r="L843" s="6">
        <v>196</v>
      </c>
      <c r="M843" s="6" t="s">
        <v>115</v>
      </c>
      <c r="N843" s="6" t="s">
        <v>22</v>
      </c>
      <c r="O843" s="6">
        <v>3</v>
      </c>
    </row>
    <row r="844" spans="1:15" x14ac:dyDescent="0.25">
      <c r="A844" s="6" t="s">
        <v>0</v>
      </c>
      <c r="B844" s="6" t="s">
        <v>4</v>
      </c>
      <c r="C844" s="6" t="s">
        <v>263</v>
      </c>
      <c r="D844" s="6" t="s">
        <v>264</v>
      </c>
      <c r="E844" s="6" t="s">
        <v>97</v>
      </c>
      <c r="F844" s="6" t="s">
        <v>125</v>
      </c>
      <c r="G844" s="6">
        <v>22</v>
      </c>
      <c r="H844" s="6">
        <v>101</v>
      </c>
      <c r="I844" s="6">
        <v>18</v>
      </c>
      <c r="J844" s="6">
        <v>91</v>
      </c>
      <c r="K844" s="6">
        <v>22</v>
      </c>
      <c r="L844" s="6">
        <v>103</v>
      </c>
      <c r="M844" s="6" t="s">
        <v>115</v>
      </c>
      <c r="N844" s="6" t="s">
        <v>22</v>
      </c>
      <c r="O844" s="6">
        <v>2</v>
      </c>
    </row>
    <row r="845" spans="1:15" x14ac:dyDescent="0.25">
      <c r="A845" s="6" t="s">
        <v>0</v>
      </c>
      <c r="B845" s="6" t="s">
        <v>5</v>
      </c>
      <c r="C845" s="6" t="s">
        <v>183</v>
      </c>
      <c r="D845" s="6" t="s">
        <v>184</v>
      </c>
      <c r="E845" s="6" t="s">
        <v>97</v>
      </c>
      <c r="F845" s="6" t="s">
        <v>125</v>
      </c>
      <c r="G845" s="6">
        <v>45</v>
      </c>
      <c r="H845" s="6">
        <v>193</v>
      </c>
      <c r="I845" s="6">
        <v>48</v>
      </c>
      <c r="J845" s="6">
        <v>196</v>
      </c>
      <c r="K845" s="6">
        <v>48</v>
      </c>
      <c r="L845" s="6">
        <v>196</v>
      </c>
      <c r="M845" s="6" t="s">
        <v>115</v>
      </c>
      <c r="N845" s="6" t="s">
        <v>23</v>
      </c>
      <c r="O845" s="6">
        <v>3</v>
      </c>
    </row>
    <row r="846" spans="1:15" x14ac:dyDescent="0.25">
      <c r="A846" s="6" t="s">
        <v>0</v>
      </c>
      <c r="B846" s="6" t="s">
        <v>4</v>
      </c>
      <c r="C846" s="6" t="s">
        <v>263</v>
      </c>
      <c r="D846" s="6" t="s">
        <v>264</v>
      </c>
      <c r="E846" s="6" t="s">
        <v>97</v>
      </c>
      <c r="F846" s="6" t="s">
        <v>125</v>
      </c>
      <c r="G846" s="6">
        <v>22</v>
      </c>
      <c r="H846" s="6">
        <v>101</v>
      </c>
      <c r="I846" s="6">
        <v>18</v>
      </c>
      <c r="J846" s="6">
        <v>91</v>
      </c>
      <c r="K846" s="6">
        <v>22</v>
      </c>
      <c r="L846" s="6">
        <v>103</v>
      </c>
      <c r="M846" s="6" t="s">
        <v>115</v>
      </c>
      <c r="N846" s="6" t="s">
        <v>21</v>
      </c>
      <c r="O846" s="6">
        <v>1</v>
      </c>
    </row>
    <row r="847" spans="1:15" x14ac:dyDescent="0.25">
      <c r="A847" s="6" t="s">
        <v>0</v>
      </c>
      <c r="B847" s="6" t="s">
        <v>4</v>
      </c>
      <c r="C847" s="6" t="s">
        <v>688</v>
      </c>
      <c r="D847" s="6" t="s">
        <v>689</v>
      </c>
      <c r="E847" s="6" t="s">
        <v>97</v>
      </c>
      <c r="F847" s="6" t="s">
        <v>98</v>
      </c>
      <c r="G847" s="6">
        <v>107</v>
      </c>
      <c r="H847" s="6">
        <v>501</v>
      </c>
      <c r="I847" s="6">
        <v>107</v>
      </c>
      <c r="J847" s="6">
        <v>503</v>
      </c>
      <c r="K847" s="6">
        <v>107</v>
      </c>
      <c r="L847" s="6">
        <v>497</v>
      </c>
      <c r="M847" s="6" t="s">
        <v>115</v>
      </c>
      <c r="N847" s="6" t="s">
        <v>23</v>
      </c>
      <c r="O847" s="6">
        <v>11</v>
      </c>
    </row>
    <row r="848" spans="1:15" x14ac:dyDescent="0.25">
      <c r="A848" s="6" t="s">
        <v>0</v>
      </c>
      <c r="B848" s="6" t="s">
        <v>4</v>
      </c>
      <c r="C848" s="6" t="s">
        <v>163</v>
      </c>
      <c r="D848" s="6" t="s">
        <v>164</v>
      </c>
      <c r="E848" s="6" t="s">
        <v>97</v>
      </c>
      <c r="F848" s="6" t="s">
        <v>98</v>
      </c>
      <c r="G848" s="6">
        <v>107</v>
      </c>
      <c r="H848" s="6">
        <v>584</v>
      </c>
      <c r="I848" s="6">
        <v>30</v>
      </c>
      <c r="J848" s="6">
        <v>174</v>
      </c>
      <c r="K848" s="6">
        <v>108</v>
      </c>
      <c r="L848" s="6">
        <v>605</v>
      </c>
      <c r="M848" s="6" t="s">
        <v>115</v>
      </c>
      <c r="N848" s="6" t="s">
        <v>21</v>
      </c>
      <c r="O848" s="6">
        <v>2</v>
      </c>
    </row>
    <row r="849" spans="1:15" x14ac:dyDescent="0.25">
      <c r="A849" s="6" t="s">
        <v>0</v>
      </c>
      <c r="B849" s="6" t="s">
        <v>4</v>
      </c>
      <c r="C849" s="6" t="s">
        <v>253</v>
      </c>
      <c r="D849" s="6" t="s">
        <v>254</v>
      </c>
      <c r="E849" s="6" t="s">
        <v>97</v>
      </c>
      <c r="F849" s="6" t="s">
        <v>98</v>
      </c>
      <c r="G849" s="6">
        <v>6</v>
      </c>
      <c r="H849" s="6">
        <v>36</v>
      </c>
      <c r="I849" s="6">
        <v>6</v>
      </c>
      <c r="J849" s="6">
        <v>36</v>
      </c>
      <c r="K849" s="6">
        <v>6</v>
      </c>
      <c r="L849" s="6">
        <v>36</v>
      </c>
      <c r="M849" s="6" t="s">
        <v>115</v>
      </c>
      <c r="N849" s="6" t="s">
        <v>22</v>
      </c>
      <c r="O849" s="6">
        <v>0</v>
      </c>
    </row>
    <row r="850" spans="1:15" x14ac:dyDescent="0.25">
      <c r="A850" s="6" t="s">
        <v>0</v>
      </c>
      <c r="B850" s="6" t="s">
        <v>5</v>
      </c>
      <c r="C850" s="6" t="s">
        <v>171</v>
      </c>
      <c r="D850" s="6" t="s">
        <v>172</v>
      </c>
      <c r="E850" s="6" t="s">
        <v>97</v>
      </c>
      <c r="F850" s="6" t="s">
        <v>132</v>
      </c>
      <c r="G850" s="6">
        <v>21</v>
      </c>
      <c r="H850" s="6">
        <v>111</v>
      </c>
      <c r="I850" s="6">
        <v>22</v>
      </c>
      <c r="J850" s="6">
        <v>116</v>
      </c>
      <c r="K850" s="6">
        <v>26</v>
      </c>
      <c r="L850" s="6">
        <v>116</v>
      </c>
      <c r="M850" s="6" t="s">
        <v>115</v>
      </c>
      <c r="N850" s="6" t="s">
        <v>22</v>
      </c>
      <c r="O850" s="6">
        <v>2</v>
      </c>
    </row>
    <row r="851" spans="1:15" x14ac:dyDescent="0.25">
      <c r="A851" s="6" t="s">
        <v>0</v>
      </c>
      <c r="B851" s="6" t="s">
        <v>5</v>
      </c>
      <c r="C851" s="6" t="s">
        <v>269</v>
      </c>
      <c r="D851" s="6" t="s">
        <v>270</v>
      </c>
      <c r="E851" s="6" t="s">
        <v>97</v>
      </c>
      <c r="F851" s="6" t="s">
        <v>98</v>
      </c>
      <c r="G851" s="6">
        <v>31</v>
      </c>
      <c r="H851" s="6">
        <v>170</v>
      </c>
      <c r="I851" s="6">
        <v>25</v>
      </c>
      <c r="J851" s="6">
        <v>125</v>
      </c>
      <c r="K851" s="6">
        <v>31</v>
      </c>
      <c r="L851" s="6">
        <v>170</v>
      </c>
      <c r="M851" s="6" t="s">
        <v>115</v>
      </c>
      <c r="N851" s="6" t="s">
        <v>21</v>
      </c>
      <c r="O851" s="6">
        <v>0</v>
      </c>
    </row>
    <row r="852" spans="1:15" x14ac:dyDescent="0.25">
      <c r="A852" s="6" t="s">
        <v>0</v>
      </c>
      <c r="B852" s="6" t="s">
        <v>5</v>
      </c>
      <c r="C852" s="6" t="s">
        <v>269</v>
      </c>
      <c r="D852" s="6" t="s">
        <v>270</v>
      </c>
      <c r="E852" s="6" t="s">
        <v>97</v>
      </c>
      <c r="F852" s="6" t="s">
        <v>98</v>
      </c>
      <c r="G852" s="6">
        <v>31</v>
      </c>
      <c r="H852" s="6">
        <v>170</v>
      </c>
      <c r="I852" s="6">
        <v>25</v>
      </c>
      <c r="J852" s="6">
        <v>125</v>
      </c>
      <c r="K852" s="6">
        <v>31</v>
      </c>
      <c r="L852" s="6">
        <v>170</v>
      </c>
      <c r="M852" s="6" t="s">
        <v>115</v>
      </c>
      <c r="N852" s="6" t="s">
        <v>22</v>
      </c>
      <c r="O852" s="6">
        <v>2</v>
      </c>
    </row>
    <row r="853" spans="1:15" x14ac:dyDescent="0.25">
      <c r="A853" s="6" t="s">
        <v>0</v>
      </c>
      <c r="B853" s="6" t="s">
        <v>5</v>
      </c>
      <c r="C853" s="6" t="s">
        <v>846</v>
      </c>
      <c r="D853" s="6" t="s">
        <v>847</v>
      </c>
      <c r="E853" s="6" t="s">
        <v>97</v>
      </c>
      <c r="F853" s="6" t="s">
        <v>132</v>
      </c>
      <c r="G853" s="6">
        <v>243</v>
      </c>
      <c r="H853" s="6">
        <v>1307</v>
      </c>
      <c r="I853" s="6">
        <v>227</v>
      </c>
      <c r="J853" s="6">
        <v>1227</v>
      </c>
      <c r="K853" s="6">
        <v>227</v>
      </c>
      <c r="L853" s="6">
        <v>1227</v>
      </c>
      <c r="M853" s="6" t="s">
        <v>115</v>
      </c>
      <c r="N853" s="6" t="s">
        <v>23</v>
      </c>
      <c r="O853" s="6">
        <v>16</v>
      </c>
    </row>
    <row r="854" spans="1:15" x14ac:dyDescent="0.25">
      <c r="A854" s="6" t="s">
        <v>0</v>
      </c>
      <c r="B854" s="6" t="s">
        <v>5</v>
      </c>
      <c r="C854" s="6" t="s">
        <v>846</v>
      </c>
      <c r="D854" s="6" t="s">
        <v>847</v>
      </c>
      <c r="E854" s="6" t="s">
        <v>97</v>
      </c>
      <c r="F854" s="6" t="s">
        <v>132</v>
      </c>
      <c r="G854" s="6">
        <v>243</v>
      </c>
      <c r="H854" s="6">
        <v>1307</v>
      </c>
      <c r="I854" s="6">
        <v>227</v>
      </c>
      <c r="J854" s="6">
        <v>1227</v>
      </c>
      <c r="K854" s="6">
        <v>227</v>
      </c>
      <c r="L854" s="6">
        <v>1227</v>
      </c>
      <c r="M854" s="6" t="s">
        <v>115</v>
      </c>
      <c r="N854" s="6" t="s">
        <v>22</v>
      </c>
      <c r="O854" s="6">
        <v>10</v>
      </c>
    </row>
    <row r="855" spans="1:15" x14ac:dyDescent="0.25">
      <c r="A855" s="6" t="s">
        <v>0</v>
      </c>
      <c r="B855" s="6" t="s">
        <v>5</v>
      </c>
      <c r="C855" s="6" t="s">
        <v>269</v>
      </c>
      <c r="D855" s="6" t="s">
        <v>270</v>
      </c>
      <c r="E855" s="6" t="s">
        <v>97</v>
      </c>
      <c r="F855" s="6" t="s">
        <v>98</v>
      </c>
      <c r="G855" s="6">
        <v>31</v>
      </c>
      <c r="H855" s="6">
        <v>170</v>
      </c>
      <c r="I855" s="6">
        <v>25</v>
      </c>
      <c r="J855" s="6">
        <v>125</v>
      </c>
      <c r="K855" s="6">
        <v>31</v>
      </c>
      <c r="L855" s="6">
        <v>170</v>
      </c>
      <c r="M855" s="6" t="s">
        <v>115</v>
      </c>
      <c r="N855" s="6" t="s">
        <v>23</v>
      </c>
      <c r="O855" s="6">
        <v>2</v>
      </c>
    </row>
    <row r="856" spans="1:15" x14ac:dyDescent="0.25">
      <c r="A856" s="6" t="s">
        <v>0</v>
      </c>
      <c r="B856" s="6" t="s">
        <v>5</v>
      </c>
      <c r="C856" s="6" t="s">
        <v>846</v>
      </c>
      <c r="D856" s="6" t="s">
        <v>847</v>
      </c>
      <c r="E856" s="6" t="s">
        <v>97</v>
      </c>
      <c r="F856" s="6" t="s">
        <v>132</v>
      </c>
      <c r="G856" s="6">
        <v>243</v>
      </c>
      <c r="H856" s="6">
        <v>1307</v>
      </c>
      <c r="I856" s="6">
        <v>227</v>
      </c>
      <c r="J856" s="6">
        <v>1227</v>
      </c>
      <c r="K856" s="6">
        <v>227</v>
      </c>
      <c r="L856" s="6">
        <v>1227</v>
      </c>
      <c r="M856" s="6" t="s">
        <v>115</v>
      </c>
      <c r="N856" s="6" t="s">
        <v>21</v>
      </c>
      <c r="O856" s="6">
        <v>6</v>
      </c>
    </row>
    <row r="857" spans="1:15" x14ac:dyDescent="0.25">
      <c r="A857" s="6" t="s">
        <v>0</v>
      </c>
      <c r="B857" s="6" t="s">
        <v>5</v>
      </c>
      <c r="C857" s="6" t="s">
        <v>257</v>
      </c>
      <c r="D857" s="6" t="s">
        <v>258</v>
      </c>
      <c r="E857" s="6" t="s">
        <v>97</v>
      </c>
      <c r="F857" s="6" t="s">
        <v>98</v>
      </c>
      <c r="G857" s="6">
        <v>128</v>
      </c>
      <c r="H857" s="6">
        <v>725</v>
      </c>
      <c r="I857" s="6">
        <v>100</v>
      </c>
      <c r="J857" s="6">
        <v>608</v>
      </c>
      <c r="K857" s="6">
        <v>128</v>
      </c>
      <c r="L857" s="6">
        <v>746</v>
      </c>
      <c r="M857" s="6" t="s">
        <v>115</v>
      </c>
      <c r="N857" s="6" t="s">
        <v>21</v>
      </c>
      <c r="O857" s="6">
        <v>12</v>
      </c>
    </row>
    <row r="858" spans="1:15" x14ac:dyDescent="0.25">
      <c r="A858" s="6" t="s">
        <v>0</v>
      </c>
      <c r="B858" s="6" t="s">
        <v>5</v>
      </c>
      <c r="C858" s="6" t="s">
        <v>267</v>
      </c>
      <c r="D858" s="6" t="s">
        <v>268</v>
      </c>
      <c r="E858" s="6" t="s">
        <v>97</v>
      </c>
      <c r="F858" s="6" t="s">
        <v>125</v>
      </c>
      <c r="G858" s="6">
        <v>110</v>
      </c>
      <c r="H858" s="6">
        <v>509</v>
      </c>
      <c r="I858" s="6">
        <v>80</v>
      </c>
      <c r="J858" s="6">
        <v>324</v>
      </c>
      <c r="K858" s="6">
        <v>110</v>
      </c>
      <c r="L858" s="6">
        <v>506</v>
      </c>
      <c r="M858" s="6" t="s">
        <v>115</v>
      </c>
      <c r="N858" s="6" t="s">
        <v>23</v>
      </c>
      <c r="O858" s="6">
        <v>8</v>
      </c>
    </row>
    <row r="859" spans="1:15" x14ac:dyDescent="0.25">
      <c r="A859" s="6" t="s">
        <v>0</v>
      </c>
      <c r="B859" s="6" t="s">
        <v>5</v>
      </c>
      <c r="C859" s="6" t="s">
        <v>257</v>
      </c>
      <c r="D859" s="6" t="s">
        <v>258</v>
      </c>
      <c r="E859" s="6" t="s">
        <v>97</v>
      </c>
      <c r="F859" s="6" t="s">
        <v>98</v>
      </c>
      <c r="G859" s="6">
        <v>128</v>
      </c>
      <c r="H859" s="6">
        <v>725</v>
      </c>
      <c r="I859" s="6">
        <v>100</v>
      </c>
      <c r="J859" s="6">
        <v>608</v>
      </c>
      <c r="K859" s="6">
        <v>128</v>
      </c>
      <c r="L859" s="6">
        <v>746</v>
      </c>
      <c r="M859" s="6" t="s">
        <v>115</v>
      </c>
      <c r="N859" s="6" t="s">
        <v>22</v>
      </c>
      <c r="O859" s="6">
        <v>18</v>
      </c>
    </row>
    <row r="860" spans="1:15" x14ac:dyDescent="0.25">
      <c r="A860" s="6" t="s">
        <v>0</v>
      </c>
      <c r="B860" s="6" t="s">
        <v>5</v>
      </c>
      <c r="C860" s="6" t="s">
        <v>267</v>
      </c>
      <c r="D860" s="6" t="s">
        <v>268</v>
      </c>
      <c r="E860" s="6" t="s">
        <v>97</v>
      </c>
      <c r="F860" s="6" t="s">
        <v>125</v>
      </c>
      <c r="G860" s="6">
        <v>110</v>
      </c>
      <c r="H860" s="6">
        <v>509</v>
      </c>
      <c r="I860" s="6">
        <v>80</v>
      </c>
      <c r="J860" s="6">
        <v>324</v>
      </c>
      <c r="K860" s="6">
        <v>110</v>
      </c>
      <c r="L860" s="6">
        <v>506</v>
      </c>
      <c r="M860" s="6" t="s">
        <v>115</v>
      </c>
      <c r="N860" s="6" t="s">
        <v>22</v>
      </c>
      <c r="O860" s="6">
        <v>4</v>
      </c>
    </row>
    <row r="861" spans="1:15" x14ac:dyDescent="0.25">
      <c r="A861" s="6" t="s">
        <v>0</v>
      </c>
      <c r="B861" s="6" t="s">
        <v>5</v>
      </c>
      <c r="C861" s="6" t="s">
        <v>267</v>
      </c>
      <c r="D861" s="6" t="s">
        <v>268</v>
      </c>
      <c r="E861" s="6" t="s">
        <v>97</v>
      </c>
      <c r="F861" s="6" t="s">
        <v>125</v>
      </c>
      <c r="G861" s="6">
        <v>110</v>
      </c>
      <c r="H861" s="6">
        <v>509</v>
      </c>
      <c r="I861" s="6">
        <v>80</v>
      </c>
      <c r="J861" s="6">
        <v>324</v>
      </c>
      <c r="K861" s="6">
        <v>110</v>
      </c>
      <c r="L861" s="6">
        <v>506</v>
      </c>
      <c r="M861" s="6" t="s">
        <v>115</v>
      </c>
      <c r="N861" s="6" t="s">
        <v>21</v>
      </c>
      <c r="O861" s="6">
        <v>4</v>
      </c>
    </row>
    <row r="862" spans="1:15" x14ac:dyDescent="0.25">
      <c r="A862" s="6" t="s">
        <v>0</v>
      </c>
      <c r="B862" s="6" t="s">
        <v>4</v>
      </c>
      <c r="C862" s="6" t="s">
        <v>692</v>
      </c>
      <c r="D862" s="6" t="s">
        <v>693</v>
      </c>
      <c r="E862" s="6" t="s">
        <v>97</v>
      </c>
      <c r="F862" s="6" t="s">
        <v>125</v>
      </c>
      <c r="G862" s="6">
        <v>69</v>
      </c>
      <c r="H862" s="6">
        <v>325</v>
      </c>
      <c r="I862" s="6">
        <v>65</v>
      </c>
      <c r="J862" s="6">
        <v>325</v>
      </c>
      <c r="K862" s="6">
        <v>71</v>
      </c>
      <c r="L862" s="6">
        <v>322</v>
      </c>
      <c r="M862" s="6" t="s">
        <v>115</v>
      </c>
      <c r="N862" s="6" t="s">
        <v>23</v>
      </c>
      <c r="O862" s="6">
        <v>5</v>
      </c>
    </row>
    <row r="863" spans="1:15" x14ac:dyDescent="0.25">
      <c r="A863" s="6" t="s">
        <v>0</v>
      </c>
      <c r="B863" s="6" t="s">
        <v>5</v>
      </c>
      <c r="C863" s="6" t="s">
        <v>171</v>
      </c>
      <c r="D863" s="6" t="s">
        <v>172</v>
      </c>
      <c r="E863" s="6" t="s">
        <v>97</v>
      </c>
      <c r="F863" s="6" t="s">
        <v>132</v>
      </c>
      <c r="G863" s="6">
        <v>21</v>
      </c>
      <c r="H863" s="6">
        <v>111</v>
      </c>
      <c r="I863" s="6">
        <v>22</v>
      </c>
      <c r="J863" s="6">
        <v>116</v>
      </c>
      <c r="K863" s="6">
        <v>26</v>
      </c>
      <c r="L863" s="6">
        <v>116</v>
      </c>
      <c r="M863" s="6" t="s">
        <v>115</v>
      </c>
      <c r="N863" s="6" t="s">
        <v>23</v>
      </c>
      <c r="O863" s="6">
        <v>3</v>
      </c>
    </row>
    <row r="864" spans="1:15" x14ac:dyDescent="0.25">
      <c r="A864" s="6" t="s">
        <v>0</v>
      </c>
      <c r="B864" s="6" t="s">
        <v>4</v>
      </c>
      <c r="C864" s="6" t="s">
        <v>688</v>
      </c>
      <c r="D864" s="6" t="s">
        <v>689</v>
      </c>
      <c r="E864" s="6" t="s">
        <v>97</v>
      </c>
      <c r="F864" s="6" t="s">
        <v>98</v>
      </c>
      <c r="G864" s="6">
        <v>107</v>
      </c>
      <c r="H864" s="6">
        <v>501</v>
      </c>
      <c r="I864" s="6">
        <v>107</v>
      </c>
      <c r="J864" s="6">
        <v>503</v>
      </c>
      <c r="K864" s="6">
        <v>107</v>
      </c>
      <c r="L864" s="6">
        <v>497</v>
      </c>
      <c r="M864" s="6" t="s">
        <v>115</v>
      </c>
      <c r="N864" s="6" t="s">
        <v>21</v>
      </c>
      <c r="O864" s="6">
        <v>7</v>
      </c>
    </row>
    <row r="865" spans="1:15" x14ac:dyDescent="0.25">
      <c r="A865" s="6" t="s">
        <v>0</v>
      </c>
      <c r="B865" s="6" t="s">
        <v>5</v>
      </c>
      <c r="C865" s="6" t="s">
        <v>259</v>
      </c>
      <c r="D865" s="6" t="s">
        <v>260</v>
      </c>
      <c r="E865" s="6" t="s">
        <v>97</v>
      </c>
      <c r="F865" s="6" t="s">
        <v>98</v>
      </c>
      <c r="G865" s="6">
        <v>94</v>
      </c>
      <c r="H865" s="6">
        <v>341</v>
      </c>
      <c r="I865" s="6">
        <v>65</v>
      </c>
      <c r="J865" s="6">
        <v>240</v>
      </c>
      <c r="K865" s="6">
        <v>95</v>
      </c>
      <c r="L865" s="6">
        <v>343</v>
      </c>
      <c r="M865" s="6" t="s">
        <v>115</v>
      </c>
      <c r="N865" s="6" t="s">
        <v>21</v>
      </c>
      <c r="O865" s="6">
        <v>5</v>
      </c>
    </row>
    <row r="866" spans="1:15" x14ac:dyDescent="0.25">
      <c r="A866" s="6" t="s">
        <v>0</v>
      </c>
      <c r="B866" s="6" t="s">
        <v>5</v>
      </c>
      <c r="C866" s="6" t="s">
        <v>171</v>
      </c>
      <c r="D866" s="6" t="s">
        <v>172</v>
      </c>
      <c r="E866" s="6" t="s">
        <v>97</v>
      </c>
      <c r="F866" s="6" t="s">
        <v>132</v>
      </c>
      <c r="G866" s="6">
        <v>21</v>
      </c>
      <c r="H866" s="6">
        <v>111</v>
      </c>
      <c r="I866" s="6">
        <v>22</v>
      </c>
      <c r="J866" s="6">
        <v>116</v>
      </c>
      <c r="K866" s="6">
        <v>26</v>
      </c>
      <c r="L866" s="6">
        <v>116</v>
      </c>
      <c r="M866" s="6" t="s">
        <v>115</v>
      </c>
      <c r="N866" s="6" t="s">
        <v>21</v>
      </c>
      <c r="O866" s="6">
        <v>1</v>
      </c>
    </row>
    <row r="867" spans="1:15" x14ac:dyDescent="0.25">
      <c r="A867" s="6" t="s">
        <v>0</v>
      </c>
      <c r="B867" s="6" t="s">
        <v>5</v>
      </c>
      <c r="C867" s="6" t="s">
        <v>255</v>
      </c>
      <c r="D867" s="6" t="s">
        <v>256</v>
      </c>
      <c r="E867" s="6" t="s">
        <v>97</v>
      </c>
      <c r="F867" s="6" t="s">
        <v>98</v>
      </c>
      <c r="G867" s="6">
        <v>89</v>
      </c>
      <c r="H867" s="6">
        <v>478</v>
      </c>
      <c r="I867" s="6">
        <v>78</v>
      </c>
      <c r="J867" s="6">
        <v>415</v>
      </c>
      <c r="K867" s="6">
        <v>89</v>
      </c>
      <c r="L867" s="6">
        <v>465</v>
      </c>
      <c r="M867" s="6" t="s">
        <v>115</v>
      </c>
      <c r="N867" s="6" t="s">
        <v>23</v>
      </c>
      <c r="O867" s="6">
        <v>8</v>
      </c>
    </row>
    <row r="868" spans="1:15" x14ac:dyDescent="0.25">
      <c r="A868" s="6" t="s">
        <v>0</v>
      </c>
      <c r="B868" s="6" t="s">
        <v>5</v>
      </c>
      <c r="C868" s="6" t="s">
        <v>259</v>
      </c>
      <c r="D868" s="6" t="s">
        <v>260</v>
      </c>
      <c r="E868" s="6" t="s">
        <v>97</v>
      </c>
      <c r="F868" s="6" t="s">
        <v>98</v>
      </c>
      <c r="G868" s="6">
        <v>94</v>
      </c>
      <c r="H868" s="6">
        <v>341</v>
      </c>
      <c r="I868" s="6">
        <v>65</v>
      </c>
      <c r="J868" s="6">
        <v>240</v>
      </c>
      <c r="K868" s="6">
        <v>95</v>
      </c>
      <c r="L868" s="6">
        <v>343</v>
      </c>
      <c r="M868" s="6" t="s">
        <v>115</v>
      </c>
      <c r="N868" s="6" t="s">
        <v>22</v>
      </c>
      <c r="O868" s="6">
        <v>7</v>
      </c>
    </row>
    <row r="869" spans="1:15" x14ac:dyDescent="0.25">
      <c r="A869" s="6" t="s">
        <v>0</v>
      </c>
      <c r="B869" s="6" t="s">
        <v>5</v>
      </c>
      <c r="C869" s="6" t="s">
        <v>259</v>
      </c>
      <c r="D869" s="6" t="s">
        <v>260</v>
      </c>
      <c r="E869" s="6" t="s">
        <v>97</v>
      </c>
      <c r="F869" s="6" t="s">
        <v>98</v>
      </c>
      <c r="G869" s="6">
        <v>94</v>
      </c>
      <c r="H869" s="6">
        <v>341</v>
      </c>
      <c r="I869" s="6">
        <v>65</v>
      </c>
      <c r="J869" s="6">
        <v>240</v>
      </c>
      <c r="K869" s="6">
        <v>95</v>
      </c>
      <c r="L869" s="6">
        <v>343</v>
      </c>
      <c r="M869" s="6" t="s">
        <v>115</v>
      </c>
      <c r="N869" s="6" t="s">
        <v>23</v>
      </c>
      <c r="O869" s="6">
        <v>12</v>
      </c>
    </row>
    <row r="870" spans="1:15" x14ac:dyDescent="0.25">
      <c r="A870" s="6" t="s">
        <v>0</v>
      </c>
      <c r="B870" s="6" t="s">
        <v>5</v>
      </c>
      <c r="C870" s="6" t="s">
        <v>255</v>
      </c>
      <c r="D870" s="6" t="s">
        <v>256</v>
      </c>
      <c r="E870" s="6" t="s">
        <v>97</v>
      </c>
      <c r="F870" s="6" t="s">
        <v>98</v>
      </c>
      <c r="G870" s="6">
        <v>89</v>
      </c>
      <c r="H870" s="6">
        <v>478</v>
      </c>
      <c r="I870" s="6">
        <v>78</v>
      </c>
      <c r="J870" s="6">
        <v>415</v>
      </c>
      <c r="K870" s="6">
        <v>89</v>
      </c>
      <c r="L870" s="6">
        <v>465</v>
      </c>
      <c r="M870" s="6" t="s">
        <v>115</v>
      </c>
      <c r="N870" s="6" t="s">
        <v>22</v>
      </c>
      <c r="O870" s="6">
        <v>5</v>
      </c>
    </row>
    <row r="871" spans="1:15" x14ac:dyDescent="0.25">
      <c r="A871" s="6" t="s">
        <v>0</v>
      </c>
      <c r="B871" s="6" t="s">
        <v>5</v>
      </c>
      <c r="C871" s="6" t="s">
        <v>255</v>
      </c>
      <c r="D871" s="6" t="s">
        <v>256</v>
      </c>
      <c r="E871" s="6" t="s">
        <v>97</v>
      </c>
      <c r="F871" s="6" t="s">
        <v>98</v>
      </c>
      <c r="G871" s="6">
        <v>89</v>
      </c>
      <c r="H871" s="6">
        <v>478</v>
      </c>
      <c r="I871" s="6">
        <v>78</v>
      </c>
      <c r="J871" s="6">
        <v>415</v>
      </c>
      <c r="K871" s="6">
        <v>89</v>
      </c>
      <c r="L871" s="6">
        <v>465</v>
      </c>
      <c r="M871" s="6" t="s">
        <v>115</v>
      </c>
      <c r="N871" s="6" t="s">
        <v>21</v>
      </c>
      <c r="O871" s="6">
        <v>3</v>
      </c>
    </row>
    <row r="872" spans="1:15" x14ac:dyDescent="0.25">
      <c r="A872" s="6" t="s">
        <v>0</v>
      </c>
      <c r="B872" s="6" t="s">
        <v>5</v>
      </c>
      <c r="C872" s="6" t="s">
        <v>271</v>
      </c>
      <c r="D872" s="6" t="s">
        <v>272</v>
      </c>
      <c r="E872" s="6" t="s">
        <v>97</v>
      </c>
      <c r="F872" s="6" t="s">
        <v>125</v>
      </c>
      <c r="G872" s="6">
        <v>18</v>
      </c>
      <c r="H872" s="6">
        <v>82</v>
      </c>
      <c r="I872" s="6">
        <v>18</v>
      </c>
      <c r="J872" s="6">
        <v>82</v>
      </c>
      <c r="K872" s="6">
        <v>18</v>
      </c>
      <c r="L872" s="6">
        <v>80</v>
      </c>
      <c r="M872" s="6" t="s">
        <v>115</v>
      </c>
      <c r="N872" s="6" t="s">
        <v>21</v>
      </c>
      <c r="O872" s="6">
        <v>2</v>
      </c>
    </row>
    <row r="873" spans="1:15" x14ac:dyDescent="0.25">
      <c r="A873" s="6" t="s">
        <v>0</v>
      </c>
      <c r="B873" s="6" t="s">
        <v>5</v>
      </c>
      <c r="C873" s="6" t="s">
        <v>169</v>
      </c>
      <c r="D873" s="6" t="s">
        <v>170</v>
      </c>
      <c r="E873" s="6" t="s">
        <v>97</v>
      </c>
      <c r="F873" s="6" t="s">
        <v>98</v>
      </c>
      <c r="G873" s="6">
        <v>65</v>
      </c>
      <c r="H873" s="6">
        <v>315</v>
      </c>
      <c r="I873" s="6">
        <v>31</v>
      </c>
      <c r="J873" s="6">
        <v>171</v>
      </c>
      <c r="K873" s="6">
        <v>65</v>
      </c>
      <c r="L873" s="6">
        <v>323</v>
      </c>
      <c r="M873" s="6" t="s">
        <v>115</v>
      </c>
      <c r="N873" s="6" t="s">
        <v>23</v>
      </c>
      <c r="O873" s="6">
        <v>2</v>
      </c>
    </row>
    <row r="874" spans="1:15" x14ac:dyDescent="0.25">
      <c r="A874" s="6" t="s">
        <v>0</v>
      </c>
      <c r="B874" s="6" t="s">
        <v>5</v>
      </c>
      <c r="C874" s="6" t="s">
        <v>169</v>
      </c>
      <c r="D874" s="6" t="s">
        <v>170</v>
      </c>
      <c r="E874" s="6" t="s">
        <v>97</v>
      </c>
      <c r="F874" s="6" t="s">
        <v>98</v>
      </c>
      <c r="G874" s="6">
        <v>65</v>
      </c>
      <c r="H874" s="6">
        <v>315</v>
      </c>
      <c r="I874" s="6">
        <v>31</v>
      </c>
      <c r="J874" s="6">
        <v>171</v>
      </c>
      <c r="K874" s="6">
        <v>65</v>
      </c>
      <c r="L874" s="6">
        <v>323</v>
      </c>
      <c r="M874" s="6" t="s">
        <v>115</v>
      </c>
      <c r="N874" s="6" t="s">
        <v>22</v>
      </c>
      <c r="O874" s="6">
        <v>1</v>
      </c>
    </row>
    <row r="875" spans="1:15" x14ac:dyDescent="0.25">
      <c r="A875" s="6" t="s">
        <v>0</v>
      </c>
      <c r="B875" s="6" t="s">
        <v>5</v>
      </c>
      <c r="C875" s="6" t="s">
        <v>271</v>
      </c>
      <c r="D875" s="6" t="s">
        <v>272</v>
      </c>
      <c r="E875" s="6" t="s">
        <v>97</v>
      </c>
      <c r="F875" s="6" t="s">
        <v>125</v>
      </c>
      <c r="G875" s="6">
        <v>18</v>
      </c>
      <c r="H875" s="6">
        <v>82</v>
      </c>
      <c r="I875" s="6">
        <v>18</v>
      </c>
      <c r="J875" s="6">
        <v>82</v>
      </c>
      <c r="K875" s="6">
        <v>18</v>
      </c>
      <c r="L875" s="6">
        <v>80</v>
      </c>
      <c r="M875" s="6" t="s">
        <v>115</v>
      </c>
      <c r="N875" s="6" t="s">
        <v>22</v>
      </c>
      <c r="O875" s="6">
        <v>2</v>
      </c>
    </row>
    <row r="876" spans="1:15" x14ac:dyDescent="0.25">
      <c r="A876" s="6" t="s">
        <v>0</v>
      </c>
      <c r="B876" s="6" t="s">
        <v>7</v>
      </c>
      <c r="C876" s="6" t="s">
        <v>733</v>
      </c>
      <c r="D876" s="6" t="s">
        <v>734</v>
      </c>
      <c r="E876" s="6" t="s">
        <v>97</v>
      </c>
      <c r="F876" s="6" t="s">
        <v>98</v>
      </c>
      <c r="G876" s="6">
        <v>27</v>
      </c>
      <c r="H876" s="6">
        <v>111</v>
      </c>
      <c r="I876" s="6">
        <v>25</v>
      </c>
      <c r="J876" s="6">
        <v>104</v>
      </c>
      <c r="K876" s="6">
        <v>25</v>
      </c>
      <c r="L876" s="6">
        <v>104</v>
      </c>
      <c r="M876" s="6" t="s">
        <v>115</v>
      </c>
      <c r="N876" s="6" t="s">
        <v>22</v>
      </c>
      <c r="O876" s="6">
        <v>0</v>
      </c>
    </row>
    <row r="877" spans="1:15" x14ac:dyDescent="0.25">
      <c r="A877" s="6" t="s">
        <v>0</v>
      </c>
      <c r="B877" s="6" t="s">
        <v>5</v>
      </c>
      <c r="C877" s="6" t="s">
        <v>257</v>
      </c>
      <c r="D877" s="6" t="s">
        <v>258</v>
      </c>
      <c r="E877" s="6" t="s">
        <v>97</v>
      </c>
      <c r="F877" s="6" t="s">
        <v>98</v>
      </c>
      <c r="G877" s="6">
        <v>128</v>
      </c>
      <c r="H877" s="6">
        <v>725</v>
      </c>
      <c r="I877" s="6">
        <v>100</v>
      </c>
      <c r="J877" s="6">
        <v>608</v>
      </c>
      <c r="K877" s="6">
        <v>128</v>
      </c>
      <c r="L877" s="6">
        <v>746</v>
      </c>
      <c r="M877" s="6" t="s">
        <v>115</v>
      </c>
      <c r="N877" s="6" t="s">
        <v>23</v>
      </c>
      <c r="O877" s="6">
        <v>30</v>
      </c>
    </row>
    <row r="878" spans="1:15" x14ac:dyDescent="0.25">
      <c r="A878" s="6" t="s">
        <v>0</v>
      </c>
      <c r="B878" s="6" t="s">
        <v>4</v>
      </c>
      <c r="C878" s="6" t="s">
        <v>147</v>
      </c>
      <c r="D878" s="6" t="s">
        <v>148</v>
      </c>
      <c r="E878" s="6" t="s">
        <v>97</v>
      </c>
      <c r="F878" s="6" t="s">
        <v>98</v>
      </c>
      <c r="G878" s="6">
        <v>87</v>
      </c>
      <c r="H878" s="6">
        <v>461</v>
      </c>
      <c r="I878" s="6">
        <v>90</v>
      </c>
      <c r="J878" s="6">
        <v>489</v>
      </c>
      <c r="K878" s="6">
        <v>90</v>
      </c>
      <c r="L878" s="6">
        <v>489</v>
      </c>
      <c r="M878" s="6" t="s">
        <v>115</v>
      </c>
      <c r="N878" s="6" t="s">
        <v>22</v>
      </c>
      <c r="O878" s="6">
        <v>7</v>
      </c>
    </row>
    <row r="879" spans="1:15" x14ac:dyDescent="0.25">
      <c r="A879" s="6" t="s">
        <v>0</v>
      </c>
      <c r="B879" s="6" t="s">
        <v>5</v>
      </c>
      <c r="C879" s="6" t="s">
        <v>185</v>
      </c>
      <c r="D879" s="6" t="s">
        <v>186</v>
      </c>
      <c r="E879" s="6" t="s">
        <v>97</v>
      </c>
      <c r="F879" s="6" t="s">
        <v>125</v>
      </c>
      <c r="G879" s="6">
        <v>429</v>
      </c>
      <c r="H879" s="6">
        <v>2237</v>
      </c>
      <c r="I879" s="6">
        <v>429</v>
      </c>
      <c r="J879" s="6">
        <v>2221</v>
      </c>
      <c r="K879" s="6">
        <v>429</v>
      </c>
      <c r="L879" s="6">
        <v>2221</v>
      </c>
      <c r="M879" s="6" t="s">
        <v>115</v>
      </c>
      <c r="N879" s="6" t="s">
        <v>21</v>
      </c>
      <c r="O879" s="6">
        <v>36</v>
      </c>
    </row>
    <row r="880" spans="1:15" x14ac:dyDescent="0.25">
      <c r="A880" s="6" t="s">
        <v>0</v>
      </c>
      <c r="B880" s="6" t="s">
        <v>7</v>
      </c>
      <c r="C880" s="6" t="s">
        <v>133</v>
      </c>
      <c r="D880" s="6" t="s">
        <v>134</v>
      </c>
      <c r="E880" s="6" t="s">
        <v>97</v>
      </c>
      <c r="F880" s="6" t="s">
        <v>98</v>
      </c>
      <c r="G880" s="6">
        <v>631</v>
      </c>
      <c r="H880" s="6">
        <v>3758</v>
      </c>
      <c r="I880" s="6">
        <v>613</v>
      </c>
      <c r="J880" s="6">
        <v>3721</v>
      </c>
      <c r="K880" s="6">
        <v>626</v>
      </c>
      <c r="L880" s="6">
        <v>3786</v>
      </c>
      <c r="M880" s="6" t="s">
        <v>115</v>
      </c>
      <c r="N880" s="6" t="s">
        <v>22</v>
      </c>
      <c r="O880" s="6">
        <v>33</v>
      </c>
    </row>
    <row r="881" spans="1:15" x14ac:dyDescent="0.25">
      <c r="A881" s="6" t="s">
        <v>0</v>
      </c>
      <c r="B881" s="6" t="s">
        <v>4</v>
      </c>
      <c r="C881" s="6" t="s">
        <v>151</v>
      </c>
      <c r="D881" s="6" t="s">
        <v>152</v>
      </c>
      <c r="E881" s="6" t="s">
        <v>97</v>
      </c>
      <c r="F881" s="6" t="s">
        <v>98</v>
      </c>
      <c r="G881" s="6">
        <v>8</v>
      </c>
      <c r="H881" s="6">
        <v>30</v>
      </c>
      <c r="I881" s="6">
        <v>8</v>
      </c>
      <c r="J881" s="6">
        <v>32</v>
      </c>
      <c r="K881" s="6">
        <v>8</v>
      </c>
      <c r="L881" s="6">
        <v>32</v>
      </c>
      <c r="M881" s="6" t="s">
        <v>115</v>
      </c>
      <c r="N881" s="6" t="s">
        <v>23</v>
      </c>
      <c r="O881" s="6">
        <v>0</v>
      </c>
    </row>
    <row r="882" spans="1:15" x14ac:dyDescent="0.25">
      <c r="A882" s="6" t="s">
        <v>0</v>
      </c>
      <c r="B882" s="6" t="s">
        <v>4</v>
      </c>
      <c r="C882" s="6" t="s">
        <v>151</v>
      </c>
      <c r="D882" s="6" t="s">
        <v>152</v>
      </c>
      <c r="E882" s="6" t="s">
        <v>97</v>
      </c>
      <c r="F882" s="6" t="s">
        <v>98</v>
      </c>
      <c r="G882" s="6">
        <v>8</v>
      </c>
      <c r="H882" s="6">
        <v>30</v>
      </c>
      <c r="I882" s="6">
        <v>8</v>
      </c>
      <c r="J882" s="6">
        <v>32</v>
      </c>
      <c r="K882" s="6">
        <v>8</v>
      </c>
      <c r="L882" s="6">
        <v>32</v>
      </c>
      <c r="M882" s="6" t="s">
        <v>115</v>
      </c>
      <c r="N882" s="6" t="s">
        <v>22</v>
      </c>
      <c r="O882" s="6">
        <v>0</v>
      </c>
    </row>
    <row r="883" spans="1:15" x14ac:dyDescent="0.25">
      <c r="A883" s="6" t="s">
        <v>0</v>
      </c>
      <c r="B883" s="6" t="s">
        <v>7</v>
      </c>
      <c r="C883" s="6" t="s">
        <v>133</v>
      </c>
      <c r="D883" s="6" t="s">
        <v>134</v>
      </c>
      <c r="E883" s="6" t="s">
        <v>97</v>
      </c>
      <c r="F883" s="6" t="s">
        <v>98</v>
      </c>
      <c r="G883" s="6">
        <v>631</v>
      </c>
      <c r="H883" s="6">
        <v>3758</v>
      </c>
      <c r="I883" s="6">
        <v>613</v>
      </c>
      <c r="J883" s="6">
        <v>3721</v>
      </c>
      <c r="K883" s="6">
        <v>626</v>
      </c>
      <c r="L883" s="6">
        <v>3786</v>
      </c>
      <c r="M883" s="6" t="s">
        <v>115</v>
      </c>
      <c r="N883" s="6" t="s">
        <v>23</v>
      </c>
      <c r="O883" s="6">
        <v>71</v>
      </c>
    </row>
    <row r="884" spans="1:15" x14ac:dyDescent="0.25">
      <c r="A884" s="6" t="s">
        <v>0</v>
      </c>
      <c r="B884" s="6" t="s">
        <v>4</v>
      </c>
      <c r="C884" s="6" t="s">
        <v>151</v>
      </c>
      <c r="D884" s="6" t="s">
        <v>152</v>
      </c>
      <c r="E884" s="6" t="s">
        <v>97</v>
      </c>
      <c r="F884" s="6" t="s">
        <v>98</v>
      </c>
      <c r="G884" s="6">
        <v>8</v>
      </c>
      <c r="H884" s="6">
        <v>30</v>
      </c>
      <c r="I884" s="6">
        <v>8</v>
      </c>
      <c r="J884" s="6">
        <v>32</v>
      </c>
      <c r="K884" s="6">
        <v>8</v>
      </c>
      <c r="L884" s="6">
        <v>32</v>
      </c>
      <c r="M884" s="6" t="s">
        <v>115</v>
      </c>
      <c r="N884" s="6" t="s">
        <v>21</v>
      </c>
      <c r="O884" s="6">
        <v>0</v>
      </c>
    </row>
    <row r="885" spans="1:15" x14ac:dyDescent="0.25">
      <c r="A885" s="6" t="s">
        <v>0</v>
      </c>
      <c r="B885" s="6" t="s">
        <v>7</v>
      </c>
      <c r="C885" s="6" t="s">
        <v>727</v>
      </c>
      <c r="D885" s="6" t="s">
        <v>728</v>
      </c>
      <c r="E885" s="6" t="s">
        <v>97</v>
      </c>
      <c r="F885" s="6" t="s">
        <v>98</v>
      </c>
      <c r="G885" s="6">
        <v>116</v>
      </c>
      <c r="H885" s="6">
        <v>659</v>
      </c>
      <c r="I885" s="6">
        <v>116</v>
      </c>
      <c r="J885" s="6">
        <v>659</v>
      </c>
      <c r="K885" s="6">
        <v>116</v>
      </c>
      <c r="L885" s="6">
        <v>659</v>
      </c>
      <c r="M885" s="6" t="s">
        <v>115</v>
      </c>
      <c r="N885" s="6" t="s">
        <v>21</v>
      </c>
      <c r="O885" s="6">
        <v>0</v>
      </c>
    </row>
    <row r="886" spans="1:15" x14ac:dyDescent="0.25">
      <c r="A886" s="6" t="s">
        <v>0</v>
      </c>
      <c r="B886" s="6" t="s">
        <v>4</v>
      </c>
      <c r="C886" s="6" t="s">
        <v>149</v>
      </c>
      <c r="D886" s="6" t="s">
        <v>150</v>
      </c>
      <c r="E886" s="6" t="s">
        <v>97</v>
      </c>
      <c r="F886" s="6" t="s">
        <v>98</v>
      </c>
      <c r="G886" s="6">
        <v>6</v>
      </c>
      <c r="H886" s="6">
        <v>39</v>
      </c>
      <c r="I886" s="6">
        <v>6</v>
      </c>
      <c r="J886" s="6">
        <v>39</v>
      </c>
      <c r="K886" s="6">
        <v>6</v>
      </c>
      <c r="L886" s="6">
        <v>39</v>
      </c>
      <c r="M886" s="6" t="s">
        <v>115</v>
      </c>
      <c r="N886" s="6" t="s">
        <v>23</v>
      </c>
      <c r="O886" s="6">
        <v>0</v>
      </c>
    </row>
    <row r="887" spans="1:15" x14ac:dyDescent="0.25">
      <c r="A887" s="6" t="s">
        <v>0</v>
      </c>
      <c r="B887" s="6" t="s">
        <v>7</v>
      </c>
      <c r="C887" s="6" t="s">
        <v>727</v>
      </c>
      <c r="D887" s="6" t="s">
        <v>728</v>
      </c>
      <c r="E887" s="6" t="s">
        <v>97</v>
      </c>
      <c r="F887" s="6" t="s">
        <v>98</v>
      </c>
      <c r="G887" s="6">
        <v>116</v>
      </c>
      <c r="H887" s="6">
        <v>659</v>
      </c>
      <c r="I887" s="6">
        <v>116</v>
      </c>
      <c r="J887" s="6">
        <v>659</v>
      </c>
      <c r="K887" s="6">
        <v>116</v>
      </c>
      <c r="L887" s="6">
        <v>659</v>
      </c>
      <c r="M887" s="6" t="s">
        <v>115</v>
      </c>
      <c r="N887" s="6" t="s">
        <v>22</v>
      </c>
      <c r="O887" s="6">
        <v>0</v>
      </c>
    </row>
    <row r="888" spans="1:15" x14ac:dyDescent="0.25">
      <c r="A888" s="6" t="s">
        <v>0</v>
      </c>
      <c r="B888" s="6" t="s">
        <v>4</v>
      </c>
      <c r="C888" s="6" t="s">
        <v>149</v>
      </c>
      <c r="D888" s="6" t="s">
        <v>150</v>
      </c>
      <c r="E888" s="6" t="s">
        <v>97</v>
      </c>
      <c r="F888" s="6" t="s">
        <v>98</v>
      </c>
      <c r="G888" s="6">
        <v>6</v>
      </c>
      <c r="H888" s="6">
        <v>39</v>
      </c>
      <c r="I888" s="6">
        <v>6</v>
      </c>
      <c r="J888" s="6">
        <v>39</v>
      </c>
      <c r="K888" s="6">
        <v>6</v>
      </c>
      <c r="L888" s="6">
        <v>39</v>
      </c>
      <c r="M888" s="6" t="s">
        <v>115</v>
      </c>
      <c r="N888" s="6" t="s">
        <v>22</v>
      </c>
      <c r="O888" s="6">
        <v>0</v>
      </c>
    </row>
    <row r="889" spans="1:15" x14ac:dyDescent="0.25">
      <c r="A889" s="6" t="s">
        <v>0</v>
      </c>
      <c r="B889" s="6" t="s">
        <v>4</v>
      </c>
      <c r="C889" s="6" t="s">
        <v>149</v>
      </c>
      <c r="D889" s="6" t="s">
        <v>150</v>
      </c>
      <c r="E889" s="6" t="s">
        <v>97</v>
      </c>
      <c r="F889" s="6" t="s">
        <v>98</v>
      </c>
      <c r="G889" s="6">
        <v>6</v>
      </c>
      <c r="H889" s="6">
        <v>39</v>
      </c>
      <c r="I889" s="6">
        <v>6</v>
      </c>
      <c r="J889" s="6">
        <v>39</v>
      </c>
      <c r="K889" s="6">
        <v>6</v>
      </c>
      <c r="L889" s="6">
        <v>39</v>
      </c>
      <c r="M889" s="6" t="s">
        <v>115</v>
      </c>
      <c r="N889" s="6" t="s">
        <v>21</v>
      </c>
      <c r="O889" s="6">
        <v>0</v>
      </c>
    </row>
    <row r="890" spans="1:15" x14ac:dyDescent="0.25">
      <c r="A890" s="6" t="s">
        <v>0</v>
      </c>
      <c r="B890" s="6" t="s">
        <v>4</v>
      </c>
      <c r="C890" s="6" t="s">
        <v>157</v>
      </c>
      <c r="D890" s="6" t="s">
        <v>158</v>
      </c>
      <c r="E890" s="6" t="s">
        <v>97</v>
      </c>
      <c r="F890" s="6" t="s">
        <v>98</v>
      </c>
      <c r="G890" s="6">
        <v>6</v>
      </c>
      <c r="H890" s="6">
        <v>28</v>
      </c>
      <c r="I890" s="6">
        <v>6</v>
      </c>
      <c r="J890" s="6">
        <v>30</v>
      </c>
      <c r="K890" s="6">
        <v>6</v>
      </c>
      <c r="L890" s="6">
        <v>30</v>
      </c>
      <c r="M890" s="6" t="s">
        <v>115</v>
      </c>
      <c r="N890" s="6" t="s">
        <v>22</v>
      </c>
      <c r="O890" s="6">
        <v>0</v>
      </c>
    </row>
    <row r="891" spans="1:15" x14ac:dyDescent="0.25">
      <c r="A891" s="6" t="s">
        <v>0</v>
      </c>
      <c r="B891" s="6" t="s">
        <v>7</v>
      </c>
      <c r="C891" s="6" t="s">
        <v>727</v>
      </c>
      <c r="D891" s="6" t="s">
        <v>728</v>
      </c>
      <c r="E891" s="6" t="s">
        <v>97</v>
      </c>
      <c r="F891" s="6" t="s">
        <v>98</v>
      </c>
      <c r="G891" s="6">
        <v>116</v>
      </c>
      <c r="H891" s="6">
        <v>659</v>
      </c>
      <c r="I891" s="6">
        <v>116</v>
      </c>
      <c r="J891" s="6">
        <v>659</v>
      </c>
      <c r="K891" s="6">
        <v>116</v>
      </c>
      <c r="L891" s="6">
        <v>659</v>
      </c>
      <c r="M891" s="6" t="s">
        <v>115</v>
      </c>
      <c r="N891" s="6" t="s">
        <v>23</v>
      </c>
      <c r="O891" s="6">
        <v>0</v>
      </c>
    </row>
    <row r="892" spans="1:15" x14ac:dyDescent="0.25">
      <c r="A892" s="6" t="s">
        <v>0</v>
      </c>
      <c r="B892" s="6" t="s">
        <v>7</v>
      </c>
      <c r="C892" s="6" t="s">
        <v>133</v>
      </c>
      <c r="D892" s="6" t="s">
        <v>134</v>
      </c>
      <c r="E892" s="6" t="s">
        <v>97</v>
      </c>
      <c r="F892" s="6" t="s">
        <v>98</v>
      </c>
      <c r="G892" s="6">
        <v>631</v>
      </c>
      <c r="H892" s="6">
        <v>3758</v>
      </c>
      <c r="I892" s="6">
        <v>613</v>
      </c>
      <c r="J892" s="6">
        <v>3721</v>
      </c>
      <c r="K892" s="6">
        <v>626</v>
      </c>
      <c r="L892" s="6">
        <v>3786</v>
      </c>
      <c r="M892" s="6" t="s">
        <v>115</v>
      </c>
      <c r="N892" s="6" t="s">
        <v>21</v>
      </c>
      <c r="O892" s="6">
        <v>38</v>
      </c>
    </row>
    <row r="893" spans="1:15" x14ac:dyDescent="0.25">
      <c r="A893" s="6" t="s">
        <v>0</v>
      </c>
      <c r="B893" s="6" t="s">
        <v>7</v>
      </c>
      <c r="C893" s="6" t="s">
        <v>214</v>
      </c>
      <c r="D893" s="6" t="s">
        <v>215</v>
      </c>
      <c r="E893" s="6" t="s">
        <v>97</v>
      </c>
      <c r="F893" s="6" t="s">
        <v>98</v>
      </c>
      <c r="G893" s="6">
        <v>301</v>
      </c>
      <c r="H893" s="6">
        <v>1404</v>
      </c>
      <c r="I893" s="6">
        <v>274</v>
      </c>
      <c r="J893" s="6">
        <v>1347</v>
      </c>
      <c r="K893" s="6">
        <v>274</v>
      </c>
      <c r="L893" s="6">
        <v>1347</v>
      </c>
      <c r="M893" s="6" t="s">
        <v>115</v>
      </c>
      <c r="N893" s="6" t="s">
        <v>21</v>
      </c>
      <c r="O893" s="6">
        <v>30</v>
      </c>
    </row>
    <row r="894" spans="1:15" x14ac:dyDescent="0.25">
      <c r="A894" s="6" t="s">
        <v>0</v>
      </c>
      <c r="B894" s="6" t="s">
        <v>4</v>
      </c>
      <c r="C894" s="6" t="s">
        <v>147</v>
      </c>
      <c r="D894" s="6" t="s">
        <v>148</v>
      </c>
      <c r="E894" s="6" t="s">
        <v>97</v>
      </c>
      <c r="F894" s="6" t="s">
        <v>98</v>
      </c>
      <c r="G894" s="6">
        <v>87</v>
      </c>
      <c r="H894" s="6">
        <v>461</v>
      </c>
      <c r="I894" s="6">
        <v>90</v>
      </c>
      <c r="J894" s="6">
        <v>489</v>
      </c>
      <c r="K894" s="6">
        <v>90</v>
      </c>
      <c r="L894" s="6">
        <v>489</v>
      </c>
      <c r="M894" s="6" t="s">
        <v>115</v>
      </c>
      <c r="N894" s="6" t="s">
        <v>21</v>
      </c>
      <c r="O894" s="6">
        <v>2</v>
      </c>
    </row>
    <row r="895" spans="1:15" x14ac:dyDescent="0.25">
      <c r="A895" s="6" t="s">
        <v>0</v>
      </c>
      <c r="B895" s="6" t="s">
        <v>7</v>
      </c>
      <c r="C895" s="6" t="s">
        <v>214</v>
      </c>
      <c r="D895" s="6" t="s">
        <v>215</v>
      </c>
      <c r="E895" s="6" t="s">
        <v>97</v>
      </c>
      <c r="F895" s="6" t="s">
        <v>98</v>
      </c>
      <c r="G895" s="6">
        <v>301</v>
      </c>
      <c r="H895" s="6">
        <v>1404</v>
      </c>
      <c r="I895" s="6">
        <v>274</v>
      </c>
      <c r="J895" s="6">
        <v>1347</v>
      </c>
      <c r="K895" s="6">
        <v>274</v>
      </c>
      <c r="L895" s="6">
        <v>1347</v>
      </c>
      <c r="M895" s="6" t="s">
        <v>115</v>
      </c>
      <c r="N895" s="6" t="s">
        <v>22</v>
      </c>
      <c r="O895" s="6">
        <v>25</v>
      </c>
    </row>
    <row r="896" spans="1:15" x14ac:dyDescent="0.25">
      <c r="A896" s="6" t="s">
        <v>0</v>
      </c>
      <c r="B896" s="6" t="s">
        <v>4</v>
      </c>
      <c r="C896" s="6" t="s">
        <v>145</v>
      </c>
      <c r="D896" s="6" t="s">
        <v>146</v>
      </c>
      <c r="E896" s="6" t="s">
        <v>97</v>
      </c>
      <c r="F896" s="6" t="s">
        <v>98</v>
      </c>
      <c r="G896" s="6">
        <v>93</v>
      </c>
      <c r="H896" s="6">
        <v>446</v>
      </c>
      <c r="I896" s="6">
        <v>91</v>
      </c>
      <c r="J896" s="6">
        <v>482</v>
      </c>
      <c r="K896" s="6">
        <v>100</v>
      </c>
      <c r="L896" s="6">
        <v>523</v>
      </c>
      <c r="M896" s="6" t="s">
        <v>115</v>
      </c>
      <c r="N896" s="6" t="s">
        <v>23</v>
      </c>
      <c r="O896" s="6">
        <v>16</v>
      </c>
    </row>
    <row r="897" spans="1:15" x14ac:dyDescent="0.25">
      <c r="A897" s="6" t="s">
        <v>0</v>
      </c>
      <c r="B897" s="6" t="s">
        <v>4</v>
      </c>
      <c r="C897" s="6" t="s">
        <v>145</v>
      </c>
      <c r="D897" s="6" t="s">
        <v>146</v>
      </c>
      <c r="E897" s="6" t="s">
        <v>97</v>
      </c>
      <c r="F897" s="6" t="s">
        <v>98</v>
      </c>
      <c r="G897" s="6">
        <v>93</v>
      </c>
      <c r="H897" s="6">
        <v>446</v>
      </c>
      <c r="I897" s="6">
        <v>91</v>
      </c>
      <c r="J897" s="6">
        <v>482</v>
      </c>
      <c r="K897" s="6">
        <v>100</v>
      </c>
      <c r="L897" s="6">
        <v>523</v>
      </c>
      <c r="M897" s="6" t="s">
        <v>115</v>
      </c>
      <c r="N897" s="6" t="s">
        <v>22</v>
      </c>
      <c r="O897" s="6">
        <v>10</v>
      </c>
    </row>
    <row r="898" spans="1:15" x14ac:dyDescent="0.25">
      <c r="A898" s="6" t="s">
        <v>0</v>
      </c>
      <c r="B898" s="6" t="s">
        <v>7</v>
      </c>
      <c r="C898" s="6" t="s">
        <v>214</v>
      </c>
      <c r="D898" s="6" t="s">
        <v>215</v>
      </c>
      <c r="E898" s="6" t="s">
        <v>97</v>
      </c>
      <c r="F898" s="6" t="s">
        <v>98</v>
      </c>
      <c r="G898" s="6">
        <v>301</v>
      </c>
      <c r="H898" s="6">
        <v>1404</v>
      </c>
      <c r="I898" s="6">
        <v>274</v>
      </c>
      <c r="J898" s="6">
        <v>1347</v>
      </c>
      <c r="K898" s="6">
        <v>274</v>
      </c>
      <c r="L898" s="6">
        <v>1347</v>
      </c>
      <c r="M898" s="6" t="s">
        <v>115</v>
      </c>
      <c r="N898" s="6" t="s">
        <v>23</v>
      </c>
      <c r="O898" s="6">
        <v>55</v>
      </c>
    </row>
    <row r="899" spans="1:15" x14ac:dyDescent="0.25">
      <c r="A899" s="6" t="s">
        <v>0</v>
      </c>
      <c r="B899" s="6" t="s">
        <v>4</v>
      </c>
      <c r="C899" s="6" t="s">
        <v>145</v>
      </c>
      <c r="D899" s="6" t="s">
        <v>146</v>
      </c>
      <c r="E899" s="6" t="s">
        <v>97</v>
      </c>
      <c r="F899" s="6" t="s">
        <v>98</v>
      </c>
      <c r="G899" s="6">
        <v>93</v>
      </c>
      <c r="H899" s="6">
        <v>446</v>
      </c>
      <c r="I899" s="6">
        <v>91</v>
      </c>
      <c r="J899" s="6">
        <v>482</v>
      </c>
      <c r="K899" s="6">
        <v>100</v>
      </c>
      <c r="L899" s="6">
        <v>523</v>
      </c>
      <c r="M899" s="6" t="s">
        <v>115</v>
      </c>
      <c r="N899" s="6" t="s">
        <v>21</v>
      </c>
      <c r="O899" s="6">
        <v>6</v>
      </c>
    </row>
    <row r="900" spans="1:15" x14ac:dyDescent="0.25">
      <c r="A900" s="6" t="s">
        <v>0</v>
      </c>
      <c r="B900" s="6" t="s">
        <v>4</v>
      </c>
      <c r="C900" s="6" t="s">
        <v>251</v>
      </c>
      <c r="D900" s="6" t="s">
        <v>252</v>
      </c>
      <c r="E900" s="6" t="s">
        <v>97</v>
      </c>
      <c r="F900" s="6" t="s">
        <v>98</v>
      </c>
      <c r="G900" s="6">
        <v>28</v>
      </c>
      <c r="H900" s="6">
        <v>130</v>
      </c>
      <c r="I900" s="6">
        <v>27</v>
      </c>
      <c r="J900" s="6">
        <v>121</v>
      </c>
      <c r="K900" s="6">
        <v>28</v>
      </c>
      <c r="L900" s="6">
        <v>130</v>
      </c>
      <c r="M900" s="6" t="s">
        <v>115</v>
      </c>
      <c r="N900" s="6" t="s">
        <v>23</v>
      </c>
      <c r="O900" s="6">
        <v>0</v>
      </c>
    </row>
    <row r="901" spans="1:15" x14ac:dyDescent="0.25">
      <c r="A901" s="6" t="s">
        <v>0</v>
      </c>
      <c r="B901" s="6" t="s">
        <v>7</v>
      </c>
      <c r="C901" s="6" t="s">
        <v>730</v>
      </c>
      <c r="D901" s="6" t="s">
        <v>731</v>
      </c>
      <c r="E901" s="6" t="s">
        <v>97</v>
      </c>
      <c r="F901" s="6" t="s">
        <v>98</v>
      </c>
      <c r="G901" s="6">
        <v>23</v>
      </c>
      <c r="H901" s="6">
        <v>83</v>
      </c>
      <c r="I901" s="6">
        <v>23</v>
      </c>
      <c r="J901" s="6">
        <v>85</v>
      </c>
      <c r="K901" s="6">
        <v>23</v>
      </c>
      <c r="L901" s="6">
        <v>78</v>
      </c>
      <c r="M901" s="6" t="s">
        <v>115</v>
      </c>
      <c r="N901" s="6" t="s">
        <v>21</v>
      </c>
      <c r="O901" s="6">
        <v>0</v>
      </c>
    </row>
    <row r="902" spans="1:15" x14ac:dyDescent="0.25">
      <c r="A902" s="6" t="s">
        <v>0</v>
      </c>
      <c r="B902" s="6" t="s">
        <v>4</v>
      </c>
      <c r="C902" s="6" t="s">
        <v>251</v>
      </c>
      <c r="D902" s="6" t="s">
        <v>252</v>
      </c>
      <c r="E902" s="6" t="s">
        <v>97</v>
      </c>
      <c r="F902" s="6" t="s">
        <v>98</v>
      </c>
      <c r="G902" s="6">
        <v>28</v>
      </c>
      <c r="H902" s="6">
        <v>130</v>
      </c>
      <c r="I902" s="6">
        <v>27</v>
      </c>
      <c r="J902" s="6">
        <v>121</v>
      </c>
      <c r="K902" s="6">
        <v>28</v>
      </c>
      <c r="L902" s="6">
        <v>130</v>
      </c>
      <c r="M902" s="6" t="s">
        <v>115</v>
      </c>
      <c r="N902" s="6" t="s">
        <v>22</v>
      </c>
      <c r="O902" s="6">
        <v>0</v>
      </c>
    </row>
    <row r="903" spans="1:15" x14ac:dyDescent="0.25">
      <c r="A903" s="6" t="s">
        <v>0</v>
      </c>
      <c r="B903" s="6" t="s">
        <v>4</v>
      </c>
      <c r="C903" s="6" t="s">
        <v>251</v>
      </c>
      <c r="D903" s="6" t="s">
        <v>252</v>
      </c>
      <c r="E903" s="6" t="s">
        <v>97</v>
      </c>
      <c r="F903" s="6" t="s">
        <v>98</v>
      </c>
      <c r="G903" s="6">
        <v>28</v>
      </c>
      <c r="H903" s="6">
        <v>130</v>
      </c>
      <c r="I903" s="6">
        <v>27</v>
      </c>
      <c r="J903" s="6">
        <v>121</v>
      </c>
      <c r="K903" s="6">
        <v>28</v>
      </c>
      <c r="L903" s="6">
        <v>130</v>
      </c>
      <c r="M903" s="6" t="s">
        <v>115</v>
      </c>
      <c r="N903" s="6" t="s">
        <v>21</v>
      </c>
      <c r="O903" s="6">
        <v>0</v>
      </c>
    </row>
    <row r="904" spans="1:15" x14ac:dyDescent="0.25">
      <c r="A904" s="6" t="s">
        <v>0</v>
      </c>
      <c r="B904" s="6" t="s">
        <v>7</v>
      </c>
      <c r="C904" s="6" t="s">
        <v>730</v>
      </c>
      <c r="D904" s="6" t="s">
        <v>731</v>
      </c>
      <c r="E904" s="6" t="s">
        <v>97</v>
      </c>
      <c r="F904" s="6" t="s">
        <v>98</v>
      </c>
      <c r="G904" s="6">
        <v>23</v>
      </c>
      <c r="H904" s="6">
        <v>83</v>
      </c>
      <c r="I904" s="6">
        <v>23</v>
      </c>
      <c r="J904" s="6">
        <v>85</v>
      </c>
      <c r="K904" s="6">
        <v>23</v>
      </c>
      <c r="L904" s="6">
        <v>78</v>
      </c>
      <c r="M904" s="6" t="s">
        <v>115</v>
      </c>
      <c r="N904" s="6" t="s">
        <v>22</v>
      </c>
      <c r="O904" s="6">
        <v>0</v>
      </c>
    </row>
    <row r="905" spans="1:15" x14ac:dyDescent="0.25">
      <c r="A905" s="6" t="s">
        <v>0</v>
      </c>
      <c r="B905" s="6" t="s">
        <v>4</v>
      </c>
      <c r="C905" s="6" t="s">
        <v>147</v>
      </c>
      <c r="D905" s="6" t="s">
        <v>148</v>
      </c>
      <c r="E905" s="6" t="s">
        <v>97</v>
      </c>
      <c r="F905" s="6" t="s">
        <v>98</v>
      </c>
      <c r="G905" s="6">
        <v>87</v>
      </c>
      <c r="H905" s="6">
        <v>461</v>
      </c>
      <c r="I905" s="6">
        <v>90</v>
      </c>
      <c r="J905" s="6">
        <v>489</v>
      </c>
      <c r="K905" s="6">
        <v>90</v>
      </c>
      <c r="L905" s="6">
        <v>489</v>
      </c>
      <c r="M905" s="6" t="s">
        <v>115</v>
      </c>
      <c r="N905" s="6" t="s">
        <v>23</v>
      </c>
      <c r="O905" s="6">
        <v>9</v>
      </c>
    </row>
    <row r="906" spans="1:15" x14ac:dyDescent="0.25">
      <c r="A906" s="6" t="s">
        <v>0</v>
      </c>
      <c r="B906" s="6" t="s">
        <v>6</v>
      </c>
      <c r="C906" s="6" t="s">
        <v>275</v>
      </c>
      <c r="D906" s="6" t="s">
        <v>276</v>
      </c>
      <c r="E906" s="6" t="s">
        <v>97</v>
      </c>
      <c r="F906" s="6" t="s">
        <v>98</v>
      </c>
      <c r="G906" s="6">
        <v>118</v>
      </c>
      <c r="H906" s="6">
        <v>516</v>
      </c>
      <c r="I906" s="6">
        <v>108</v>
      </c>
      <c r="J906" s="6">
        <v>470</v>
      </c>
      <c r="K906" s="6">
        <v>118</v>
      </c>
      <c r="L906" s="6">
        <v>520</v>
      </c>
      <c r="M906" s="6" t="s">
        <v>115</v>
      </c>
      <c r="N906" s="6" t="s">
        <v>21</v>
      </c>
      <c r="O906" s="6">
        <v>10</v>
      </c>
    </row>
    <row r="907" spans="1:15" x14ac:dyDescent="0.25">
      <c r="A907" s="6" t="s">
        <v>0</v>
      </c>
      <c r="B907" s="6" t="s">
        <v>5</v>
      </c>
      <c r="C907" s="6" t="s">
        <v>185</v>
      </c>
      <c r="D907" s="6" t="s">
        <v>186</v>
      </c>
      <c r="E907" s="6" t="s">
        <v>97</v>
      </c>
      <c r="F907" s="6" t="s">
        <v>125</v>
      </c>
      <c r="G907" s="6">
        <v>429</v>
      </c>
      <c r="H907" s="6">
        <v>2237</v>
      </c>
      <c r="I907" s="6">
        <v>429</v>
      </c>
      <c r="J907" s="6">
        <v>2221</v>
      </c>
      <c r="K907" s="6">
        <v>429</v>
      </c>
      <c r="L907" s="6">
        <v>2221</v>
      </c>
      <c r="M907" s="6" t="s">
        <v>115</v>
      </c>
      <c r="N907" s="6" t="s">
        <v>22</v>
      </c>
      <c r="O907" s="6">
        <v>38</v>
      </c>
    </row>
    <row r="908" spans="1:15" x14ac:dyDescent="0.25">
      <c r="A908" s="6" t="s">
        <v>0</v>
      </c>
      <c r="B908" s="6" t="s">
        <v>4</v>
      </c>
      <c r="C908" s="6" t="s">
        <v>167</v>
      </c>
      <c r="D908" s="6" t="s">
        <v>168</v>
      </c>
      <c r="E908" s="6" t="s">
        <v>97</v>
      </c>
      <c r="F908" s="6" t="s">
        <v>98</v>
      </c>
      <c r="G908" s="6">
        <v>190</v>
      </c>
      <c r="H908" s="6">
        <v>1047</v>
      </c>
      <c r="I908" s="6">
        <v>205</v>
      </c>
      <c r="J908" s="6">
        <v>1072</v>
      </c>
      <c r="K908" s="6"/>
      <c r="L908" s="6">
        <v>1072</v>
      </c>
      <c r="M908" s="6" t="s">
        <v>115</v>
      </c>
      <c r="N908" s="6" t="s">
        <v>23</v>
      </c>
      <c r="O908" s="6">
        <v>18</v>
      </c>
    </row>
    <row r="909" spans="1:15" x14ac:dyDescent="0.25">
      <c r="A909" s="6" t="s">
        <v>0</v>
      </c>
      <c r="B909" s="6" t="s">
        <v>5</v>
      </c>
      <c r="C909" s="6" t="s">
        <v>185</v>
      </c>
      <c r="D909" s="6" t="s">
        <v>186</v>
      </c>
      <c r="E909" s="6" t="s">
        <v>97</v>
      </c>
      <c r="F909" s="6" t="s">
        <v>125</v>
      </c>
      <c r="G909" s="6">
        <v>429</v>
      </c>
      <c r="H909" s="6">
        <v>2237</v>
      </c>
      <c r="I909" s="6">
        <v>429</v>
      </c>
      <c r="J909" s="6">
        <v>2221</v>
      </c>
      <c r="K909" s="6">
        <v>429</v>
      </c>
      <c r="L909" s="6">
        <v>2221</v>
      </c>
      <c r="M909" s="6" t="s">
        <v>115</v>
      </c>
      <c r="N909" s="6" t="s">
        <v>23</v>
      </c>
      <c r="O909" s="6">
        <v>74</v>
      </c>
    </row>
    <row r="910" spans="1:15" x14ac:dyDescent="0.25">
      <c r="A910" s="6" t="s">
        <v>0</v>
      </c>
      <c r="B910" s="6" t="s">
        <v>4</v>
      </c>
      <c r="C910" s="6" t="s">
        <v>167</v>
      </c>
      <c r="D910" s="6" t="s">
        <v>168</v>
      </c>
      <c r="E910" s="6" t="s">
        <v>97</v>
      </c>
      <c r="F910" s="6" t="s">
        <v>98</v>
      </c>
      <c r="G910" s="6">
        <v>190</v>
      </c>
      <c r="H910" s="6">
        <v>1047</v>
      </c>
      <c r="I910" s="6">
        <v>205</v>
      </c>
      <c r="J910" s="6">
        <v>1072</v>
      </c>
      <c r="K910" s="6"/>
      <c r="L910" s="6">
        <v>1072</v>
      </c>
      <c r="M910" s="6" t="s">
        <v>115</v>
      </c>
      <c r="N910" s="6" t="s">
        <v>22</v>
      </c>
      <c r="O910" s="6">
        <v>11</v>
      </c>
    </row>
    <row r="911" spans="1:15" x14ac:dyDescent="0.25">
      <c r="A911" s="6" t="s">
        <v>0</v>
      </c>
      <c r="B911" s="6" t="s">
        <v>5</v>
      </c>
      <c r="C911" s="6" t="s">
        <v>819</v>
      </c>
      <c r="D911" s="6" t="s">
        <v>820</v>
      </c>
      <c r="E911" s="6" t="s">
        <v>97</v>
      </c>
      <c r="F911" s="6" t="s">
        <v>125</v>
      </c>
      <c r="G911" s="6">
        <v>172</v>
      </c>
      <c r="H911" s="6">
        <v>838</v>
      </c>
      <c r="I911" s="6">
        <v>181</v>
      </c>
      <c r="J911" s="6">
        <v>910</v>
      </c>
      <c r="K911" s="6">
        <v>181</v>
      </c>
      <c r="L911" s="6">
        <v>910</v>
      </c>
      <c r="M911" s="6" t="s">
        <v>115</v>
      </c>
      <c r="N911" s="6" t="s">
        <v>21</v>
      </c>
      <c r="O911" s="6">
        <v>12</v>
      </c>
    </row>
    <row r="912" spans="1:15" x14ac:dyDescent="0.25">
      <c r="A912" s="6" t="s">
        <v>0</v>
      </c>
      <c r="B912" s="6" t="s">
        <v>4</v>
      </c>
      <c r="C912" s="6" t="s">
        <v>167</v>
      </c>
      <c r="D912" s="6" t="s">
        <v>168</v>
      </c>
      <c r="E912" s="6" t="s">
        <v>97</v>
      </c>
      <c r="F912" s="6" t="s">
        <v>98</v>
      </c>
      <c r="G912" s="6">
        <v>190</v>
      </c>
      <c r="H912" s="6">
        <v>1047</v>
      </c>
      <c r="I912" s="6">
        <v>205</v>
      </c>
      <c r="J912" s="6">
        <v>1072</v>
      </c>
      <c r="K912" s="6"/>
      <c r="L912" s="6">
        <v>1072</v>
      </c>
      <c r="M912" s="6" t="s">
        <v>115</v>
      </c>
      <c r="N912" s="6" t="s">
        <v>21</v>
      </c>
      <c r="O912" s="6">
        <v>7</v>
      </c>
    </row>
    <row r="913" spans="1:15" x14ac:dyDescent="0.25">
      <c r="A913" s="6" t="s">
        <v>0</v>
      </c>
      <c r="B913" s="6" t="s">
        <v>4</v>
      </c>
      <c r="C913" s="6" t="s">
        <v>165</v>
      </c>
      <c r="D913" s="6" t="s">
        <v>166</v>
      </c>
      <c r="E913" s="6" t="s">
        <v>97</v>
      </c>
      <c r="F913" s="6" t="s">
        <v>98</v>
      </c>
      <c r="G913" s="6">
        <v>72</v>
      </c>
      <c r="H913" s="6">
        <v>333</v>
      </c>
      <c r="I913" s="6">
        <v>72</v>
      </c>
      <c r="J913" s="6">
        <v>332</v>
      </c>
      <c r="K913" s="6">
        <v>72</v>
      </c>
      <c r="L913" s="6">
        <v>332</v>
      </c>
      <c r="M913" s="6" t="s">
        <v>115</v>
      </c>
      <c r="N913" s="6" t="s">
        <v>23</v>
      </c>
      <c r="O913" s="6">
        <v>0</v>
      </c>
    </row>
    <row r="914" spans="1:15" x14ac:dyDescent="0.25">
      <c r="A914" s="6" t="s">
        <v>0</v>
      </c>
      <c r="B914" s="6" t="s">
        <v>5</v>
      </c>
      <c r="C914" s="6" t="s">
        <v>819</v>
      </c>
      <c r="D914" s="6" t="s">
        <v>820</v>
      </c>
      <c r="E914" s="6" t="s">
        <v>97</v>
      </c>
      <c r="F914" s="6" t="s">
        <v>125</v>
      </c>
      <c r="G914" s="6">
        <v>172</v>
      </c>
      <c r="H914" s="6">
        <v>838</v>
      </c>
      <c r="I914" s="6">
        <v>181</v>
      </c>
      <c r="J914" s="6">
        <v>910</v>
      </c>
      <c r="K914" s="6">
        <v>181</v>
      </c>
      <c r="L914" s="6">
        <v>910</v>
      </c>
      <c r="M914" s="6" t="s">
        <v>115</v>
      </c>
      <c r="N914" s="6" t="s">
        <v>22</v>
      </c>
      <c r="O914" s="6">
        <v>17</v>
      </c>
    </row>
    <row r="915" spans="1:15" x14ac:dyDescent="0.25">
      <c r="A915" s="6" t="s">
        <v>0</v>
      </c>
      <c r="B915" s="6" t="s">
        <v>4</v>
      </c>
      <c r="C915" s="6" t="s">
        <v>165</v>
      </c>
      <c r="D915" s="6" t="s">
        <v>166</v>
      </c>
      <c r="E915" s="6" t="s">
        <v>97</v>
      </c>
      <c r="F915" s="6" t="s">
        <v>98</v>
      </c>
      <c r="G915" s="6">
        <v>72</v>
      </c>
      <c r="H915" s="6">
        <v>333</v>
      </c>
      <c r="I915" s="6">
        <v>72</v>
      </c>
      <c r="J915" s="6">
        <v>332</v>
      </c>
      <c r="K915" s="6">
        <v>72</v>
      </c>
      <c r="L915" s="6">
        <v>332</v>
      </c>
      <c r="M915" s="6" t="s">
        <v>115</v>
      </c>
      <c r="N915" s="6" t="s">
        <v>22</v>
      </c>
      <c r="O915" s="6">
        <v>0</v>
      </c>
    </row>
    <row r="916" spans="1:15" x14ac:dyDescent="0.25">
      <c r="A916" s="6" t="s">
        <v>0</v>
      </c>
      <c r="B916" s="6" t="s">
        <v>4</v>
      </c>
      <c r="C916" s="6" t="s">
        <v>165</v>
      </c>
      <c r="D916" s="6" t="s">
        <v>166</v>
      </c>
      <c r="E916" s="6" t="s">
        <v>97</v>
      </c>
      <c r="F916" s="6" t="s">
        <v>98</v>
      </c>
      <c r="G916" s="6">
        <v>72</v>
      </c>
      <c r="H916" s="6">
        <v>333</v>
      </c>
      <c r="I916" s="6">
        <v>72</v>
      </c>
      <c r="J916" s="6">
        <v>332</v>
      </c>
      <c r="K916" s="6">
        <v>72</v>
      </c>
      <c r="L916" s="6">
        <v>332</v>
      </c>
      <c r="M916" s="6" t="s">
        <v>115</v>
      </c>
      <c r="N916" s="6" t="s">
        <v>21</v>
      </c>
      <c r="O916" s="6">
        <v>0</v>
      </c>
    </row>
    <row r="917" spans="1:15" x14ac:dyDescent="0.25">
      <c r="A917" s="6" t="s">
        <v>0</v>
      </c>
      <c r="B917" s="6" t="s">
        <v>5</v>
      </c>
      <c r="C917" s="6" t="s">
        <v>819</v>
      </c>
      <c r="D917" s="6" t="s">
        <v>820</v>
      </c>
      <c r="E917" s="6" t="s">
        <v>97</v>
      </c>
      <c r="F917" s="6" t="s">
        <v>125</v>
      </c>
      <c r="G917" s="6">
        <v>172</v>
      </c>
      <c r="H917" s="6">
        <v>838</v>
      </c>
      <c r="I917" s="6">
        <v>181</v>
      </c>
      <c r="J917" s="6">
        <v>910</v>
      </c>
      <c r="K917" s="6">
        <v>181</v>
      </c>
      <c r="L917" s="6">
        <v>910</v>
      </c>
      <c r="M917" s="6" t="s">
        <v>115</v>
      </c>
      <c r="N917" s="6" t="s">
        <v>23</v>
      </c>
      <c r="O917" s="6">
        <v>29</v>
      </c>
    </row>
    <row r="918" spans="1:15" x14ac:dyDescent="0.25">
      <c r="A918" s="6" t="s">
        <v>0</v>
      </c>
      <c r="B918" s="6" t="s">
        <v>4</v>
      </c>
      <c r="C918" s="6" t="s">
        <v>157</v>
      </c>
      <c r="D918" s="6" t="s">
        <v>158</v>
      </c>
      <c r="E918" s="6" t="s">
        <v>97</v>
      </c>
      <c r="F918" s="6" t="s">
        <v>98</v>
      </c>
      <c r="G918" s="6">
        <v>6</v>
      </c>
      <c r="H918" s="6">
        <v>28</v>
      </c>
      <c r="I918" s="6">
        <v>6</v>
      </c>
      <c r="J918" s="6">
        <v>30</v>
      </c>
      <c r="K918" s="6">
        <v>6</v>
      </c>
      <c r="L918" s="6">
        <v>30</v>
      </c>
      <c r="M918" s="6" t="s">
        <v>115</v>
      </c>
      <c r="N918" s="6" t="s">
        <v>21</v>
      </c>
      <c r="O918" s="6">
        <v>0</v>
      </c>
    </row>
    <row r="919" spans="1:15" x14ac:dyDescent="0.25">
      <c r="A919" s="6" t="s">
        <v>0</v>
      </c>
      <c r="B919" s="6" t="s">
        <v>4</v>
      </c>
      <c r="C919" s="6" t="s">
        <v>163</v>
      </c>
      <c r="D919" s="6" t="s">
        <v>164</v>
      </c>
      <c r="E919" s="6" t="s">
        <v>97</v>
      </c>
      <c r="F919" s="6" t="s">
        <v>98</v>
      </c>
      <c r="G919" s="6">
        <v>107</v>
      </c>
      <c r="H919" s="6">
        <v>584</v>
      </c>
      <c r="I919" s="6">
        <v>30</v>
      </c>
      <c r="J919" s="6">
        <v>174</v>
      </c>
      <c r="K919" s="6">
        <v>108</v>
      </c>
      <c r="L919" s="6">
        <v>605</v>
      </c>
      <c r="M919" s="6" t="s">
        <v>115</v>
      </c>
      <c r="N919" s="6" t="s">
        <v>22</v>
      </c>
      <c r="O919" s="6">
        <v>7</v>
      </c>
    </row>
    <row r="920" spans="1:15" x14ac:dyDescent="0.25">
      <c r="A920" s="6" t="s">
        <v>0</v>
      </c>
      <c r="B920" s="6" t="s">
        <v>7</v>
      </c>
      <c r="C920" s="6" t="s">
        <v>730</v>
      </c>
      <c r="D920" s="6" t="s">
        <v>731</v>
      </c>
      <c r="E920" s="6" t="s">
        <v>97</v>
      </c>
      <c r="F920" s="6" t="s">
        <v>98</v>
      </c>
      <c r="G920" s="6">
        <v>23</v>
      </c>
      <c r="H920" s="6">
        <v>83</v>
      </c>
      <c r="I920" s="6">
        <v>23</v>
      </c>
      <c r="J920" s="6">
        <v>85</v>
      </c>
      <c r="K920" s="6">
        <v>23</v>
      </c>
      <c r="L920" s="6">
        <v>78</v>
      </c>
      <c r="M920" s="6" t="s">
        <v>115</v>
      </c>
      <c r="N920" s="6" t="s">
        <v>23</v>
      </c>
      <c r="O920" s="6">
        <v>0</v>
      </c>
    </row>
    <row r="921" spans="1:15" x14ac:dyDescent="0.25">
      <c r="A921" s="6" t="s">
        <v>0</v>
      </c>
      <c r="B921" s="6" t="s">
        <v>6</v>
      </c>
      <c r="C921" s="6" t="s">
        <v>275</v>
      </c>
      <c r="D921" s="6" t="s">
        <v>276</v>
      </c>
      <c r="E921" s="6" t="s">
        <v>97</v>
      </c>
      <c r="F921" s="6" t="s">
        <v>98</v>
      </c>
      <c r="G921" s="6">
        <v>118</v>
      </c>
      <c r="H921" s="6">
        <v>516</v>
      </c>
      <c r="I921" s="6">
        <v>108</v>
      </c>
      <c r="J921" s="6">
        <v>470</v>
      </c>
      <c r="K921" s="6">
        <v>118</v>
      </c>
      <c r="L921" s="6">
        <v>520</v>
      </c>
      <c r="M921" s="6" t="s">
        <v>115</v>
      </c>
      <c r="N921" s="6" t="s">
        <v>22</v>
      </c>
      <c r="O921" s="6">
        <v>9</v>
      </c>
    </row>
    <row r="922" spans="1:15" x14ac:dyDescent="0.25">
      <c r="A922" s="6" t="s">
        <v>0</v>
      </c>
      <c r="B922" s="6" t="s">
        <v>4</v>
      </c>
      <c r="C922" s="6" t="s">
        <v>161</v>
      </c>
      <c r="D922" s="6" t="s">
        <v>162</v>
      </c>
      <c r="E922" s="6" t="s">
        <v>97</v>
      </c>
      <c r="F922" s="6" t="s">
        <v>98</v>
      </c>
      <c r="G922" s="6">
        <v>163</v>
      </c>
      <c r="H922" s="6">
        <v>712</v>
      </c>
      <c r="I922" s="6">
        <v>84</v>
      </c>
      <c r="J922" s="6">
        <v>452</v>
      </c>
      <c r="K922" s="6">
        <v>140</v>
      </c>
      <c r="L922" s="6">
        <v>707</v>
      </c>
      <c r="M922" s="6" t="s">
        <v>115</v>
      </c>
      <c r="N922" s="6" t="s">
        <v>23</v>
      </c>
      <c r="O922" s="6">
        <v>7</v>
      </c>
    </row>
    <row r="923" spans="1:15" x14ac:dyDescent="0.25">
      <c r="A923" s="6" t="s">
        <v>0</v>
      </c>
      <c r="B923" s="6" t="s">
        <v>6</v>
      </c>
      <c r="C923" s="6" t="s">
        <v>275</v>
      </c>
      <c r="D923" s="6" t="s">
        <v>276</v>
      </c>
      <c r="E923" s="6" t="s">
        <v>97</v>
      </c>
      <c r="F923" s="6" t="s">
        <v>98</v>
      </c>
      <c r="G923" s="6">
        <v>118</v>
      </c>
      <c r="H923" s="6">
        <v>516</v>
      </c>
      <c r="I923" s="6">
        <v>108</v>
      </c>
      <c r="J923" s="6">
        <v>470</v>
      </c>
      <c r="K923" s="6">
        <v>118</v>
      </c>
      <c r="L923" s="6">
        <v>520</v>
      </c>
      <c r="M923" s="6" t="s">
        <v>115</v>
      </c>
      <c r="N923" s="6" t="s">
        <v>23</v>
      </c>
      <c r="O923" s="6">
        <v>19</v>
      </c>
    </row>
    <row r="924" spans="1:15" x14ac:dyDescent="0.25">
      <c r="A924" s="6" t="s">
        <v>0</v>
      </c>
      <c r="B924" s="6" t="s">
        <v>4</v>
      </c>
      <c r="C924" s="6" t="s">
        <v>161</v>
      </c>
      <c r="D924" s="6" t="s">
        <v>162</v>
      </c>
      <c r="E924" s="6" t="s">
        <v>97</v>
      </c>
      <c r="F924" s="6" t="s">
        <v>98</v>
      </c>
      <c r="G924" s="6">
        <v>163</v>
      </c>
      <c r="H924" s="6">
        <v>712</v>
      </c>
      <c r="I924" s="6">
        <v>84</v>
      </c>
      <c r="J924" s="6">
        <v>452</v>
      </c>
      <c r="K924" s="6">
        <v>140</v>
      </c>
      <c r="L924" s="6">
        <v>707</v>
      </c>
      <c r="M924" s="6" t="s">
        <v>115</v>
      </c>
      <c r="N924" s="6" t="s">
        <v>22</v>
      </c>
      <c r="O924" s="6">
        <v>4</v>
      </c>
    </row>
    <row r="925" spans="1:15" x14ac:dyDescent="0.25">
      <c r="A925" s="6" t="s">
        <v>0</v>
      </c>
      <c r="B925" s="6" t="s">
        <v>4</v>
      </c>
      <c r="C925" s="6" t="s">
        <v>161</v>
      </c>
      <c r="D925" s="6" t="s">
        <v>162</v>
      </c>
      <c r="E925" s="6" t="s">
        <v>97</v>
      </c>
      <c r="F925" s="6" t="s">
        <v>98</v>
      </c>
      <c r="G925" s="6">
        <v>163</v>
      </c>
      <c r="H925" s="6">
        <v>712</v>
      </c>
      <c r="I925" s="6">
        <v>84</v>
      </c>
      <c r="J925" s="6">
        <v>452</v>
      </c>
      <c r="K925" s="6">
        <v>140</v>
      </c>
      <c r="L925" s="6">
        <v>707</v>
      </c>
      <c r="M925" s="6" t="s">
        <v>115</v>
      </c>
      <c r="N925" s="6" t="s">
        <v>21</v>
      </c>
      <c r="O925" s="6">
        <v>3</v>
      </c>
    </row>
    <row r="926" spans="1:15" x14ac:dyDescent="0.25">
      <c r="A926" s="6" t="s">
        <v>0</v>
      </c>
      <c r="B926" s="6" t="s">
        <v>6</v>
      </c>
      <c r="C926" s="6" t="s">
        <v>824</v>
      </c>
      <c r="D926" s="6" t="s">
        <v>825</v>
      </c>
      <c r="E926" s="6" t="s">
        <v>209</v>
      </c>
      <c r="F926" s="6" t="s">
        <v>132</v>
      </c>
      <c r="G926" s="6">
        <v>153</v>
      </c>
      <c r="H926" s="6">
        <v>873</v>
      </c>
      <c r="I926" s="6">
        <v>153</v>
      </c>
      <c r="J926" s="6">
        <v>922</v>
      </c>
      <c r="K926" s="6">
        <v>153</v>
      </c>
      <c r="L926" s="6">
        <v>922</v>
      </c>
      <c r="M926" s="6" t="s">
        <v>115</v>
      </c>
      <c r="N926" s="6" t="s">
        <v>21</v>
      </c>
      <c r="O926" s="6">
        <v>18</v>
      </c>
    </row>
    <row r="927" spans="1:15" x14ac:dyDescent="0.25">
      <c r="A927" s="6" t="s">
        <v>0</v>
      </c>
      <c r="B927" s="6" t="s">
        <v>4</v>
      </c>
      <c r="C927" s="6" t="s">
        <v>159</v>
      </c>
      <c r="D927" s="6" t="s">
        <v>160</v>
      </c>
      <c r="E927" s="6" t="s">
        <v>97</v>
      </c>
      <c r="F927" s="6" t="s">
        <v>98</v>
      </c>
      <c r="G927" s="6">
        <v>44</v>
      </c>
      <c r="H927" s="6">
        <v>180</v>
      </c>
      <c r="I927" s="6">
        <v>18</v>
      </c>
      <c r="J927" s="6">
        <v>68</v>
      </c>
      <c r="K927" s="6">
        <v>45</v>
      </c>
      <c r="L927" s="6">
        <v>194</v>
      </c>
      <c r="M927" s="6" t="s">
        <v>115</v>
      </c>
      <c r="N927" s="6" t="s">
        <v>23</v>
      </c>
      <c r="O927" s="6">
        <v>9</v>
      </c>
    </row>
    <row r="928" spans="1:15" x14ac:dyDescent="0.25">
      <c r="A928" s="6" t="s">
        <v>0</v>
      </c>
      <c r="B928" s="6" t="s">
        <v>4</v>
      </c>
      <c r="C928" s="6" t="s">
        <v>159</v>
      </c>
      <c r="D928" s="6" t="s">
        <v>160</v>
      </c>
      <c r="E928" s="6" t="s">
        <v>97</v>
      </c>
      <c r="F928" s="6" t="s">
        <v>98</v>
      </c>
      <c r="G928" s="6">
        <v>44</v>
      </c>
      <c r="H928" s="6">
        <v>180</v>
      </c>
      <c r="I928" s="6">
        <v>18</v>
      </c>
      <c r="J928" s="6">
        <v>68</v>
      </c>
      <c r="K928" s="6">
        <v>45</v>
      </c>
      <c r="L928" s="6">
        <v>194</v>
      </c>
      <c r="M928" s="6" t="s">
        <v>115</v>
      </c>
      <c r="N928" s="6" t="s">
        <v>22</v>
      </c>
      <c r="O928" s="6">
        <v>5</v>
      </c>
    </row>
    <row r="929" spans="1:15" x14ac:dyDescent="0.25">
      <c r="A929" s="6" t="s">
        <v>0</v>
      </c>
      <c r="B929" s="6" t="s">
        <v>6</v>
      </c>
      <c r="C929" s="6" t="s">
        <v>824</v>
      </c>
      <c r="D929" s="6" t="s">
        <v>825</v>
      </c>
      <c r="E929" s="6" t="s">
        <v>209</v>
      </c>
      <c r="F929" s="6" t="s">
        <v>132</v>
      </c>
      <c r="G929" s="6">
        <v>153</v>
      </c>
      <c r="H929" s="6">
        <v>873</v>
      </c>
      <c r="I929" s="6">
        <v>153</v>
      </c>
      <c r="J929" s="6">
        <v>922</v>
      </c>
      <c r="K929" s="6">
        <v>153</v>
      </c>
      <c r="L929" s="6">
        <v>922</v>
      </c>
      <c r="M929" s="6" t="s">
        <v>115</v>
      </c>
      <c r="N929" s="6" t="s">
        <v>22</v>
      </c>
      <c r="O929" s="6">
        <v>10</v>
      </c>
    </row>
    <row r="930" spans="1:15" x14ac:dyDescent="0.25">
      <c r="A930" s="6" t="s">
        <v>0</v>
      </c>
      <c r="B930" s="6" t="s">
        <v>6</v>
      </c>
      <c r="C930" s="6" t="s">
        <v>824</v>
      </c>
      <c r="D930" s="6" t="s">
        <v>825</v>
      </c>
      <c r="E930" s="6" t="s">
        <v>209</v>
      </c>
      <c r="F930" s="6" t="s">
        <v>132</v>
      </c>
      <c r="G930" s="6">
        <v>153</v>
      </c>
      <c r="H930" s="6">
        <v>873</v>
      </c>
      <c r="I930" s="6">
        <v>153</v>
      </c>
      <c r="J930" s="6">
        <v>922</v>
      </c>
      <c r="K930" s="6">
        <v>153</v>
      </c>
      <c r="L930" s="6">
        <v>922</v>
      </c>
      <c r="M930" s="6" t="s">
        <v>115</v>
      </c>
      <c r="N930" s="6" t="s">
        <v>23</v>
      </c>
      <c r="O930" s="6">
        <v>28</v>
      </c>
    </row>
    <row r="931" spans="1:15" x14ac:dyDescent="0.25">
      <c r="A931" s="6" t="s">
        <v>0</v>
      </c>
      <c r="B931" s="6" t="s">
        <v>4</v>
      </c>
      <c r="C931" s="6" t="s">
        <v>159</v>
      </c>
      <c r="D931" s="6" t="s">
        <v>160</v>
      </c>
      <c r="E931" s="6" t="s">
        <v>97</v>
      </c>
      <c r="F931" s="6" t="s">
        <v>98</v>
      </c>
      <c r="G931" s="6">
        <v>44</v>
      </c>
      <c r="H931" s="6">
        <v>180</v>
      </c>
      <c r="I931" s="6">
        <v>18</v>
      </c>
      <c r="J931" s="6">
        <v>68</v>
      </c>
      <c r="K931" s="6">
        <v>45</v>
      </c>
      <c r="L931" s="6">
        <v>194</v>
      </c>
      <c r="M931" s="6" t="s">
        <v>115</v>
      </c>
      <c r="N931" s="6" t="s">
        <v>21</v>
      </c>
      <c r="O931" s="6">
        <v>4</v>
      </c>
    </row>
    <row r="932" spans="1:15" x14ac:dyDescent="0.25">
      <c r="A932" s="6" t="s">
        <v>0</v>
      </c>
      <c r="B932" s="6" t="s">
        <v>4</v>
      </c>
      <c r="C932" s="6" t="s">
        <v>157</v>
      </c>
      <c r="D932" s="6" t="s">
        <v>158</v>
      </c>
      <c r="E932" s="6" t="s">
        <v>97</v>
      </c>
      <c r="F932" s="6" t="s">
        <v>98</v>
      </c>
      <c r="G932" s="6">
        <v>6</v>
      </c>
      <c r="H932" s="6">
        <v>28</v>
      </c>
      <c r="I932" s="6">
        <v>6</v>
      </c>
      <c r="J932" s="6">
        <v>30</v>
      </c>
      <c r="K932" s="6">
        <v>6</v>
      </c>
      <c r="L932" s="6">
        <v>30</v>
      </c>
      <c r="M932" s="6" t="s">
        <v>115</v>
      </c>
      <c r="N932" s="6" t="s">
        <v>23</v>
      </c>
      <c r="O932" s="6">
        <v>0</v>
      </c>
    </row>
    <row r="933" spans="1:15" x14ac:dyDescent="0.25">
      <c r="A933" s="6" t="s">
        <v>0</v>
      </c>
      <c r="B933" s="6" t="s">
        <v>4</v>
      </c>
      <c r="C933" s="6" t="s">
        <v>163</v>
      </c>
      <c r="D933" s="6" t="s">
        <v>164</v>
      </c>
      <c r="E933" s="6" t="s">
        <v>97</v>
      </c>
      <c r="F933" s="6" t="s">
        <v>98</v>
      </c>
      <c r="G933" s="6">
        <v>107</v>
      </c>
      <c r="H933" s="6">
        <v>584</v>
      </c>
      <c r="I933" s="6">
        <v>30</v>
      </c>
      <c r="J933" s="6">
        <v>174</v>
      </c>
      <c r="K933" s="6">
        <v>108</v>
      </c>
      <c r="L933" s="6">
        <v>605</v>
      </c>
      <c r="M933" s="6" t="s">
        <v>115</v>
      </c>
      <c r="N933" s="6" t="s">
        <v>23</v>
      </c>
      <c r="O933" s="6">
        <v>9</v>
      </c>
    </row>
    <row r="934" spans="1:15" x14ac:dyDescent="0.25">
      <c r="A934" s="6" t="s">
        <v>0</v>
      </c>
      <c r="B934" s="6" t="s">
        <v>11</v>
      </c>
      <c r="C934" s="6" t="s">
        <v>191</v>
      </c>
      <c r="D934" s="6" t="s">
        <v>192</v>
      </c>
      <c r="E934" s="6" t="s">
        <v>97</v>
      </c>
      <c r="F934" s="6" t="s">
        <v>98</v>
      </c>
      <c r="G934" s="6">
        <v>14</v>
      </c>
      <c r="H934" s="6">
        <v>44</v>
      </c>
      <c r="I934" s="6">
        <v>14</v>
      </c>
      <c r="J934" s="6">
        <v>44</v>
      </c>
      <c r="K934" s="6">
        <v>14</v>
      </c>
      <c r="L934" s="6">
        <v>44</v>
      </c>
      <c r="M934" s="6" t="s">
        <v>115</v>
      </c>
      <c r="N934" s="6" t="s">
        <v>22</v>
      </c>
      <c r="O934" s="6">
        <v>1</v>
      </c>
    </row>
    <row r="935" spans="1:15" x14ac:dyDescent="0.25">
      <c r="A935" s="6" t="s">
        <v>0</v>
      </c>
      <c r="B935" s="6" t="s">
        <v>8</v>
      </c>
      <c r="C935" s="6" t="s">
        <v>218</v>
      </c>
      <c r="D935" s="6" t="s">
        <v>219</v>
      </c>
      <c r="E935" s="6" t="s">
        <v>97</v>
      </c>
      <c r="F935" s="6" t="s">
        <v>98</v>
      </c>
      <c r="G935" s="6">
        <v>70</v>
      </c>
      <c r="H935" s="6">
        <v>609</v>
      </c>
      <c r="I935" s="6">
        <v>124</v>
      </c>
      <c r="J935" s="6">
        <v>644</v>
      </c>
      <c r="K935" s="6">
        <v>124</v>
      </c>
      <c r="L935" s="6">
        <v>644</v>
      </c>
      <c r="M935" s="6" t="s">
        <v>115</v>
      </c>
      <c r="N935" s="6" t="s">
        <v>23</v>
      </c>
      <c r="O935" s="6">
        <v>2</v>
      </c>
    </row>
    <row r="936" spans="1:15" x14ac:dyDescent="0.25">
      <c r="A936" s="6" t="s">
        <v>0</v>
      </c>
      <c r="B936" s="6" t="s">
        <v>10</v>
      </c>
      <c r="C936" s="6" t="s">
        <v>216</v>
      </c>
      <c r="D936" s="6" t="s">
        <v>217</v>
      </c>
      <c r="E936" s="6" t="s">
        <v>97</v>
      </c>
      <c r="F936" s="6" t="s">
        <v>98</v>
      </c>
      <c r="G936" s="6">
        <v>40</v>
      </c>
      <c r="H936" s="6">
        <v>208</v>
      </c>
      <c r="I936" s="6">
        <v>41</v>
      </c>
      <c r="J936" s="6">
        <v>208</v>
      </c>
      <c r="K936" s="6">
        <v>51</v>
      </c>
      <c r="L936" s="6">
        <v>208</v>
      </c>
      <c r="M936" s="6" t="s">
        <v>115</v>
      </c>
      <c r="N936" s="6" t="s">
        <v>23</v>
      </c>
      <c r="O936" s="6">
        <v>3</v>
      </c>
    </row>
    <row r="937" spans="1:15" x14ac:dyDescent="0.25">
      <c r="A937" s="6" t="s">
        <v>0</v>
      </c>
      <c r="B937" s="6" t="s">
        <v>13</v>
      </c>
      <c r="C937" s="6" t="s">
        <v>193</v>
      </c>
      <c r="D937" s="6" t="s">
        <v>194</v>
      </c>
      <c r="E937" s="6" t="s">
        <v>97</v>
      </c>
      <c r="F937" s="6" t="s">
        <v>125</v>
      </c>
      <c r="G937" s="6">
        <v>21</v>
      </c>
      <c r="H937" s="6">
        <v>93</v>
      </c>
      <c r="I937" s="6">
        <v>20</v>
      </c>
      <c r="J937" s="6">
        <v>78</v>
      </c>
      <c r="K937" s="6">
        <v>20</v>
      </c>
      <c r="L937" s="6">
        <v>80</v>
      </c>
      <c r="M937" s="6" t="s">
        <v>115</v>
      </c>
      <c r="N937" s="6" t="s">
        <v>22</v>
      </c>
      <c r="O937" s="6">
        <v>1</v>
      </c>
    </row>
    <row r="938" spans="1:15" x14ac:dyDescent="0.25">
      <c r="A938" s="6" t="s">
        <v>0</v>
      </c>
      <c r="B938" s="6" t="s">
        <v>11</v>
      </c>
      <c r="C938" s="6" t="s">
        <v>191</v>
      </c>
      <c r="D938" s="6" t="s">
        <v>192</v>
      </c>
      <c r="E938" s="6" t="s">
        <v>97</v>
      </c>
      <c r="F938" s="6" t="s">
        <v>98</v>
      </c>
      <c r="G938" s="6">
        <v>14</v>
      </c>
      <c r="H938" s="6">
        <v>44</v>
      </c>
      <c r="I938" s="6">
        <v>14</v>
      </c>
      <c r="J938" s="6">
        <v>44</v>
      </c>
      <c r="K938" s="6">
        <v>14</v>
      </c>
      <c r="L938" s="6">
        <v>44</v>
      </c>
      <c r="M938" s="6" t="s">
        <v>115</v>
      </c>
      <c r="N938" s="6" t="s">
        <v>21</v>
      </c>
      <c r="O938" s="6">
        <v>1</v>
      </c>
    </row>
    <row r="939" spans="1:15" x14ac:dyDescent="0.25">
      <c r="A939" s="6" t="s">
        <v>0</v>
      </c>
      <c r="B939" s="6" t="s">
        <v>9</v>
      </c>
      <c r="C939" s="6" t="s">
        <v>207</v>
      </c>
      <c r="D939" s="6" t="s">
        <v>208</v>
      </c>
      <c r="E939" s="6" t="s">
        <v>209</v>
      </c>
      <c r="F939" s="6" t="s">
        <v>125</v>
      </c>
      <c r="G939" s="6">
        <v>541</v>
      </c>
      <c r="H939" s="6">
        <v>2607</v>
      </c>
      <c r="I939" s="6">
        <v>545</v>
      </c>
      <c r="J939" s="6">
        <v>2544</v>
      </c>
      <c r="K939" s="6">
        <v>545</v>
      </c>
      <c r="L939" s="6">
        <v>2545</v>
      </c>
      <c r="M939" s="6" t="s">
        <v>115</v>
      </c>
      <c r="N939" s="6" t="s">
        <v>21</v>
      </c>
      <c r="O939" s="6">
        <v>38</v>
      </c>
    </row>
    <row r="940" spans="1:15" x14ac:dyDescent="0.25">
      <c r="A940" s="6" t="s">
        <v>0</v>
      </c>
      <c r="B940" s="6" t="s">
        <v>8</v>
      </c>
      <c r="C940" s="6" t="s">
        <v>752</v>
      </c>
      <c r="D940" s="6" t="s">
        <v>753</v>
      </c>
      <c r="E940" s="6" t="s">
        <v>97</v>
      </c>
      <c r="F940" s="6" t="s">
        <v>98</v>
      </c>
      <c r="G940" s="6">
        <v>25</v>
      </c>
      <c r="H940" s="6">
        <v>92</v>
      </c>
      <c r="I940" s="6">
        <v>24</v>
      </c>
      <c r="J940" s="6">
        <v>89</v>
      </c>
      <c r="K940" s="6">
        <v>24</v>
      </c>
      <c r="L940" s="6">
        <v>89</v>
      </c>
      <c r="M940" s="6" t="s">
        <v>115</v>
      </c>
      <c r="N940" s="6" t="s">
        <v>21</v>
      </c>
      <c r="O940" s="6">
        <v>0</v>
      </c>
    </row>
    <row r="941" spans="1:15" x14ac:dyDescent="0.25">
      <c r="A941" s="6" t="s">
        <v>0</v>
      </c>
      <c r="B941" s="6" t="s">
        <v>8</v>
      </c>
      <c r="C941" s="6" t="s">
        <v>743</v>
      </c>
      <c r="D941" s="6" t="s">
        <v>744</v>
      </c>
      <c r="E941" s="6" t="s">
        <v>209</v>
      </c>
      <c r="F941" s="6" t="s">
        <v>125</v>
      </c>
      <c r="G941" s="6">
        <v>612</v>
      </c>
      <c r="H941" s="6">
        <v>2944</v>
      </c>
      <c r="I941" s="6">
        <v>608</v>
      </c>
      <c r="J941" s="6">
        <v>2914</v>
      </c>
      <c r="K941" s="6">
        <v>608</v>
      </c>
      <c r="L941" s="6">
        <v>2944</v>
      </c>
      <c r="M941" s="6" t="s">
        <v>115</v>
      </c>
      <c r="N941" s="6" t="s">
        <v>22</v>
      </c>
      <c r="O941" s="6">
        <v>42</v>
      </c>
    </row>
    <row r="942" spans="1:15" x14ac:dyDescent="0.25">
      <c r="A942" s="6" t="s">
        <v>0</v>
      </c>
      <c r="B942" s="6" t="s">
        <v>10</v>
      </c>
      <c r="C942" s="6" t="s">
        <v>216</v>
      </c>
      <c r="D942" s="6" t="s">
        <v>217</v>
      </c>
      <c r="E942" s="6" t="s">
        <v>97</v>
      </c>
      <c r="F942" s="6" t="s">
        <v>98</v>
      </c>
      <c r="G942" s="6">
        <v>40</v>
      </c>
      <c r="H942" s="6">
        <v>208</v>
      </c>
      <c r="I942" s="6">
        <v>41</v>
      </c>
      <c r="J942" s="6">
        <v>208</v>
      </c>
      <c r="K942" s="6">
        <v>51</v>
      </c>
      <c r="L942" s="6">
        <v>208</v>
      </c>
      <c r="M942" s="6" t="s">
        <v>115</v>
      </c>
      <c r="N942" s="6" t="s">
        <v>22</v>
      </c>
      <c r="O942" s="6">
        <v>3</v>
      </c>
    </row>
    <row r="943" spans="1:15" x14ac:dyDescent="0.25">
      <c r="A943" s="6" t="s">
        <v>0</v>
      </c>
      <c r="B943" s="6" t="s">
        <v>11</v>
      </c>
      <c r="C943" s="6" t="s">
        <v>189</v>
      </c>
      <c r="D943" s="6" t="s">
        <v>190</v>
      </c>
      <c r="E943" s="6" t="s">
        <v>97</v>
      </c>
      <c r="F943" s="6" t="s">
        <v>132</v>
      </c>
      <c r="G943" s="6">
        <v>12</v>
      </c>
      <c r="H943" s="6">
        <v>47</v>
      </c>
      <c r="I943" s="6">
        <v>15</v>
      </c>
      <c r="J943" s="6">
        <v>69</v>
      </c>
      <c r="K943" s="6">
        <v>15</v>
      </c>
      <c r="L943" s="6">
        <v>69</v>
      </c>
      <c r="M943" s="6" t="s">
        <v>115</v>
      </c>
      <c r="N943" s="6" t="s">
        <v>23</v>
      </c>
      <c r="O943" s="6">
        <v>2</v>
      </c>
    </row>
    <row r="944" spans="1:15" x14ac:dyDescent="0.25">
      <c r="A944" s="6" t="s">
        <v>0</v>
      </c>
      <c r="B944" s="6" t="s">
        <v>8</v>
      </c>
      <c r="C944" s="6" t="s">
        <v>224</v>
      </c>
      <c r="D944" s="6" t="s">
        <v>225</v>
      </c>
      <c r="E944" s="6" t="s">
        <v>209</v>
      </c>
      <c r="F944" s="6" t="s">
        <v>125</v>
      </c>
      <c r="G944" s="6">
        <v>412</v>
      </c>
      <c r="H944" s="6">
        <v>1700</v>
      </c>
      <c r="I944" s="6">
        <v>375</v>
      </c>
      <c r="J944" s="6">
        <v>1598</v>
      </c>
      <c r="K944" s="6">
        <v>375</v>
      </c>
      <c r="L944" s="6">
        <v>1598</v>
      </c>
      <c r="M944" s="6" t="s">
        <v>115</v>
      </c>
      <c r="N944" s="6" t="s">
        <v>22</v>
      </c>
      <c r="O944" s="6">
        <v>50</v>
      </c>
    </row>
    <row r="945" spans="1:15" x14ac:dyDescent="0.25">
      <c r="A945" s="6" t="s">
        <v>0</v>
      </c>
      <c r="B945" s="6" t="s">
        <v>5</v>
      </c>
      <c r="C945" s="6" t="s">
        <v>701</v>
      </c>
      <c r="D945" s="6" t="s">
        <v>702</v>
      </c>
      <c r="E945" s="6" t="s">
        <v>209</v>
      </c>
      <c r="F945" s="6" t="s">
        <v>125</v>
      </c>
      <c r="G945" s="6">
        <v>155</v>
      </c>
      <c r="H945" s="6">
        <v>664</v>
      </c>
      <c r="I945" s="6">
        <v>156</v>
      </c>
      <c r="J945" s="6">
        <v>641</v>
      </c>
      <c r="K945" s="6">
        <v>273</v>
      </c>
      <c r="L945" s="6">
        <v>0</v>
      </c>
      <c r="M945" s="6" t="s">
        <v>115</v>
      </c>
      <c r="N945" s="6" t="s">
        <v>23</v>
      </c>
      <c r="O945" s="6">
        <v>0</v>
      </c>
    </row>
    <row r="946" spans="1:15" x14ac:dyDescent="0.25">
      <c r="A946" s="6" t="s">
        <v>0</v>
      </c>
      <c r="B946" s="6" t="s">
        <v>9</v>
      </c>
      <c r="C946" s="6" t="s">
        <v>1077</v>
      </c>
      <c r="D946" s="6" t="s">
        <v>223</v>
      </c>
      <c r="E946" s="6" t="s">
        <v>97</v>
      </c>
      <c r="F946" s="6" t="s">
        <v>125</v>
      </c>
      <c r="G946" s="6">
        <v>486</v>
      </c>
      <c r="H946" s="6">
        <v>2371</v>
      </c>
      <c r="I946" s="6">
        <v>488</v>
      </c>
      <c r="J946" s="6">
        <v>2325</v>
      </c>
      <c r="K946" s="6">
        <v>488</v>
      </c>
      <c r="L946" s="6">
        <v>2325</v>
      </c>
      <c r="M946" s="6" t="s">
        <v>115</v>
      </c>
      <c r="N946" s="6" t="s">
        <v>23</v>
      </c>
      <c r="O946" s="6">
        <v>33</v>
      </c>
    </row>
    <row r="947" spans="1:15" x14ac:dyDescent="0.25">
      <c r="A947" s="6" t="s">
        <v>0</v>
      </c>
      <c r="B947" s="6" t="s">
        <v>11</v>
      </c>
      <c r="C947" s="6" t="s">
        <v>191</v>
      </c>
      <c r="D947" s="6" t="s">
        <v>192</v>
      </c>
      <c r="E947" s="6" t="s">
        <v>97</v>
      </c>
      <c r="F947" s="6" t="s">
        <v>98</v>
      </c>
      <c r="G947" s="6">
        <v>14</v>
      </c>
      <c r="H947" s="6">
        <v>44</v>
      </c>
      <c r="I947" s="6">
        <v>14</v>
      </c>
      <c r="J947" s="6">
        <v>44</v>
      </c>
      <c r="K947" s="6">
        <v>14</v>
      </c>
      <c r="L947" s="6">
        <v>44</v>
      </c>
      <c r="M947" s="6" t="s">
        <v>115</v>
      </c>
      <c r="N947" s="6" t="s">
        <v>23</v>
      </c>
      <c r="O947" s="6">
        <v>2</v>
      </c>
    </row>
    <row r="948" spans="1:15" x14ac:dyDescent="0.25">
      <c r="A948" s="6" t="s">
        <v>0</v>
      </c>
      <c r="B948" s="6" t="s">
        <v>8</v>
      </c>
      <c r="C948" s="6" t="s">
        <v>743</v>
      </c>
      <c r="D948" s="6" t="s">
        <v>744</v>
      </c>
      <c r="E948" s="6" t="s">
        <v>209</v>
      </c>
      <c r="F948" s="6" t="s">
        <v>125</v>
      </c>
      <c r="G948" s="6">
        <v>612</v>
      </c>
      <c r="H948" s="6">
        <v>2944</v>
      </c>
      <c r="I948" s="6">
        <v>608</v>
      </c>
      <c r="J948" s="6">
        <v>2914</v>
      </c>
      <c r="K948" s="6">
        <v>608</v>
      </c>
      <c r="L948" s="6">
        <v>2944</v>
      </c>
      <c r="M948" s="6" t="s">
        <v>115</v>
      </c>
      <c r="N948" s="6" t="s">
        <v>23</v>
      </c>
      <c r="O948" s="6">
        <v>85</v>
      </c>
    </row>
    <row r="949" spans="1:15" x14ac:dyDescent="0.25">
      <c r="A949" s="6" t="s">
        <v>0</v>
      </c>
      <c r="B949" s="6" t="s">
        <v>5</v>
      </c>
      <c r="C949" s="6" t="s">
        <v>701</v>
      </c>
      <c r="D949" s="6" t="s">
        <v>702</v>
      </c>
      <c r="E949" s="6" t="s">
        <v>209</v>
      </c>
      <c r="F949" s="6" t="s">
        <v>125</v>
      </c>
      <c r="G949" s="6">
        <v>155</v>
      </c>
      <c r="H949" s="6">
        <v>664</v>
      </c>
      <c r="I949" s="6">
        <v>156</v>
      </c>
      <c r="J949" s="6">
        <v>641</v>
      </c>
      <c r="K949" s="6">
        <v>273</v>
      </c>
      <c r="L949" s="6">
        <v>0</v>
      </c>
      <c r="M949" s="6" t="s">
        <v>115</v>
      </c>
      <c r="N949" s="6" t="s">
        <v>22</v>
      </c>
      <c r="O949" s="6">
        <v>0</v>
      </c>
    </row>
    <row r="950" spans="1:15" x14ac:dyDescent="0.25">
      <c r="A950" s="6" t="s">
        <v>0</v>
      </c>
      <c r="B950" s="6" t="s">
        <v>12</v>
      </c>
      <c r="C950" s="6" t="s">
        <v>723</v>
      </c>
      <c r="D950" s="6" t="s">
        <v>724</v>
      </c>
      <c r="E950" s="6" t="s">
        <v>97</v>
      </c>
      <c r="F950" s="6" t="s">
        <v>98</v>
      </c>
      <c r="G950" s="6">
        <v>12</v>
      </c>
      <c r="H950" s="6">
        <v>61</v>
      </c>
      <c r="I950" s="6">
        <v>12</v>
      </c>
      <c r="J950" s="6">
        <v>62</v>
      </c>
      <c r="K950" s="6">
        <v>12</v>
      </c>
      <c r="L950" s="6">
        <v>61</v>
      </c>
      <c r="M950" s="6" t="s">
        <v>115</v>
      </c>
      <c r="N950" s="6" t="s">
        <v>21</v>
      </c>
      <c r="O950" s="6">
        <v>1</v>
      </c>
    </row>
    <row r="951" spans="1:15" x14ac:dyDescent="0.25">
      <c r="A951" s="6" t="s">
        <v>0</v>
      </c>
      <c r="B951" s="6" t="s">
        <v>5</v>
      </c>
      <c r="C951" s="6" t="s">
        <v>834</v>
      </c>
      <c r="D951" s="6" t="s">
        <v>835</v>
      </c>
      <c r="E951" s="6" t="s">
        <v>209</v>
      </c>
      <c r="F951" s="6" t="s">
        <v>125</v>
      </c>
      <c r="G951" s="6">
        <v>169</v>
      </c>
      <c r="H951" s="6">
        <v>1216</v>
      </c>
      <c r="I951" s="6">
        <v>176</v>
      </c>
      <c r="J951" s="6">
        <v>1216</v>
      </c>
      <c r="K951" s="6">
        <v>176</v>
      </c>
      <c r="L951" s="6">
        <v>1216</v>
      </c>
      <c r="M951" s="6" t="s">
        <v>115</v>
      </c>
      <c r="N951" s="6" t="s">
        <v>21</v>
      </c>
      <c r="O951" s="6">
        <v>17</v>
      </c>
    </row>
    <row r="952" spans="1:15" x14ac:dyDescent="0.25">
      <c r="A952" s="6" t="s">
        <v>0</v>
      </c>
      <c r="B952" s="6" t="s">
        <v>9</v>
      </c>
      <c r="C952" s="6" t="s">
        <v>207</v>
      </c>
      <c r="D952" s="6" t="s">
        <v>208</v>
      </c>
      <c r="E952" s="6" t="s">
        <v>209</v>
      </c>
      <c r="F952" s="6" t="s">
        <v>125</v>
      </c>
      <c r="G952" s="6">
        <v>541</v>
      </c>
      <c r="H952" s="6">
        <v>2607</v>
      </c>
      <c r="I952" s="6">
        <v>545</v>
      </c>
      <c r="J952" s="6">
        <v>2544</v>
      </c>
      <c r="K952" s="6">
        <v>545</v>
      </c>
      <c r="L952" s="6">
        <v>2545</v>
      </c>
      <c r="M952" s="6" t="s">
        <v>115</v>
      </c>
      <c r="N952" s="6" t="s">
        <v>22</v>
      </c>
      <c r="O952" s="6">
        <v>50</v>
      </c>
    </row>
    <row r="953" spans="1:15" x14ac:dyDescent="0.25">
      <c r="A953" s="6" t="s">
        <v>0</v>
      </c>
      <c r="B953" s="6" t="s">
        <v>8</v>
      </c>
      <c r="C953" s="6" t="s">
        <v>750</v>
      </c>
      <c r="D953" s="6" t="s">
        <v>751</v>
      </c>
      <c r="E953" s="6" t="s">
        <v>97</v>
      </c>
      <c r="F953" s="6" t="s">
        <v>98</v>
      </c>
      <c r="G953" s="6">
        <v>3</v>
      </c>
      <c r="H953" s="6">
        <v>13</v>
      </c>
      <c r="I953" s="6">
        <v>3</v>
      </c>
      <c r="J953" s="6">
        <v>13</v>
      </c>
      <c r="K953" s="6">
        <v>3</v>
      </c>
      <c r="L953" s="6">
        <v>13</v>
      </c>
      <c r="M953" s="6" t="s">
        <v>115</v>
      </c>
      <c r="N953" s="6" t="s">
        <v>21</v>
      </c>
      <c r="O953" s="6">
        <v>0</v>
      </c>
    </row>
    <row r="954" spans="1:15" x14ac:dyDescent="0.25">
      <c r="A954" s="6" t="s">
        <v>0</v>
      </c>
      <c r="B954" s="6" t="s">
        <v>8</v>
      </c>
      <c r="C954" s="6" t="s">
        <v>224</v>
      </c>
      <c r="D954" s="6" t="s">
        <v>225</v>
      </c>
      <c r="E954" s="6" t="s">
        <v>209</v>
      </c>
      <c r="F954" s="6" t="s">
        <v>125</v>
      </c>
      <c r="G954" s="6">
        <v>412</v>
      </c>
      <c r="H954" s="6">
        <v>1700</v>
      </c>
      <c r="I954" s="6">
        <v>375</v>
      </c>
      <c r="J954" s="6">
        <v>1598</v>
      </c>
      <c r="K954" s="6">
        <v>375</v>
      </c>
      <c r="L954" s="6">
        <v>1598</v>
      </c>
      <c r="M954" s="6" t="s">
        <v>115</v>
      </c>
      <c r="N954" s="6" t="s">
        <v>21</v>
      </c>
      <c r="O954" s="6">
        <v>49</v>
      </c>
    </row>
    <row r="955" spans="1:15" x14ac:dyDescent="0.25">
      <c r="A955" s="6" t="s">
        <v>0</v>
      </c>
      <c r="B955" s="6" t="s">
        <v>5</v>
      </c>
      <c r="C955" s="6" t="s">
        <v>716</v>
      </c>
      <c r="D955" s="6" t="s">
        <v>717</v>
      </c>
      <c r="E955" s="6" t="s">
        <v>209</v>
      </c>
      <c r="F955" s="6" t="s">
        <v>98</v>
      </c>
      <c r="G955" s="6">
        <v>1295</v>
      </c>
      <c r="H955" s="6">
        <v>6509</v>
      </c>
      <c r="I955" s="6"/>
      <c r="J955" s="6">
        <v>6258</v>
      </c>
      <c r="K955" s="6">
        <v>1351</v>
      </c>
      <c r="L955" s="6">
        <v>6868</v>
      </c>
      <c r="M955" s="6" t="s">
        <v>115</v>
      </c>
      <c r="N955" s="6" t="s">
        <v>23</v>
      </c>
      <c r="O955" s="6">
        <v>614</v>
      </c>
    </row>
    <row r="956" spans="1:15" x14ac:dyDescent="0.25">
      <c r="A956" s="6" t="s">
        <v>0</v>
      </c>
      <c r="B956" s="6" t="s">
        <v>11</v>
      </c>
      <c r="C956" s="6" t="s">
        <v>187</v>
      </c>
      <c r="D956" s="6" t="s">
        <v>188</v>
      </c>
      <c r="E956" s="6" t="s">
        <v>97</v>
      </c>
      <c r="F956" s="6" t="s">
        <v>132</v>
      </c>
      <c r="G956" s="6">
        <v>18</v>
      </c>
      <c r="H956" s="6">
        <v>78</v>
      </c>
      <c r="I956" s="6">
        <v>18</v>
      </c>
      <c r="J956" s="6">
        <v>79</v>
      </c>
      <c r="K956" s="6">
        <v>18</v>
      </c>
      <c r="L956" s="6">
        <v>77</v>
      </c>
      <c r="M956" s="6" t="s">
        <v>115</v>
      </c>
      <c r="N956" s="6" t="s">
        <v>22</v>
      </c>
      <c r="O956" s="6">
        <v>1</v>
      </c>
    </row>
    <row r="957" spans="1:15" x14ac:dyDescent="0.25">
      <c r="A957" s="6" t="s">
        <v>0</v>
      </c>
      <c r="B957" s="6" t="s">
        <v>5</v>
      </c>
      <c r="C957" s="6" t="s">
        <v>716</v>
      </c>
      <c r="D957" s="6" t="s">
        <v>717</v>
      </c>
      <c r="E957" s="6" t="s">
        <v>209</v>
      </c>
      <c r="F957" s="6" t="s">
        <v>98</v>
      </c>
      <c r="G957" s="6">
        <v>1295</v>
      </c>
      <c r="H957" s="6">
        <v>6509</v>
      </c>
      <c r="I957" s="6"/>
      <c r="J957" s="6">
        <v>6258</v>
      </c>
      <c r="K957" s="6">
        <v>1351</v>
      </c>
      <c r="L957" s="6">
        <v>6868</v>
      </c>
      <c r="M957" s="6" t="s">
        <v>115</v>
      </c>
      <c r="N957" s="6" t="s">
        <v>22</v>
      </c>
      <c r="O957" s="6">
        <v>302</v>
      </c>
    </row>
    <row r="958" spans="1:15" x14ac:dyDescent="0.25">
      <c r="A958" s="6" t="s">
        <v>0</v>
      </c>
      <c r="B958" s="6" t="s">
        <v>8</v>
      </c>
      <c r="C958" s="6" t="s">
        <v>218</v>
      </c>
      <c r="D958" s="6" t="s">
        <v>219</v>
      </c>
      <c r="E958" s="6" t="s">
        <v>97</v>
      </c>
      <c r="F958" s="6" t="s">
        <v>98</v>
      </c>
      <c r="G958" s="6">
        <v>70</v>
      </c>
      <c r="H958" s="6">
        <v>609</v>
      </c>
      <c r="I958" s="6">
        <v>124</v>
      </c>
      <c r="J958" s="6">
        <v>644</v>
      </c>
      <c r="K958" s="6">
        <v>124</v>
      </c>
      <c r="L958" s="6">
        <v>644</v>
      </c>
      <c r="M958" s="6" t="s">
        <v>115</v>
      </c>
      <c r="N958" s="6" t="s">
        <v>22</v>
      </c>
      <c r="O958" s="6">
        <v>0</v>
      </c>
    </row>
    <row r="959" spans="1:15" x14ac:dyDescent="0.25">
      <c r="A959" s="6" t="s">
        <v>0</v>
      </c>
      <c r="B959" s="6" t="s">
        <v>9</v>
      </c>
      <c r="C959" s="6" t="s">
        <v>137</v>
      </c>
      <c r="D959" s="6" t="s">
        <v>138</v>
      </c>
      <c r="E959" s="6" t="s">
        <v>97</v>
      </c>
      <c r="F959" s="6" t="s">
        <v>98</v>
      </c>
      <c r="G959" s="6">
        <v>135</v>
      </c>
      <c r="H959" s="6">
        <v>672</v>
      </c>
      <c r="I959" s="6">
        <v>156</v>
      </c>
      <c r="J959" s="6">
        <v>704</v>
      </c>
      <c r="K959" s="6">
        <v>156</v>
      </c>
      <c r="L959" s="6">
        <v>704</v>
      </c>
      <c r="M959" s="6" t="s">
        <v>115</v>
      </c>
      <c r="N959" s="6" t="s">
        <v>22</v>
      </c>
      <c r="O959" s="6">
        <v>19</v>
      </c>
    </row>
    <row r="960" spans="1:15" x14ac:dyDescent="0.25">
      <c r="A960" s="6" t="s">
        <v>0</v>
      </c>
      <c r="B960" s="6" t="s">
        <v>11</v>
      </c>
      <c r="C960" s="6" t="s">
        <v>187</v>
      </c>
      <c r="D960" s="6" t="s">
        <v>188</v>
      </c>
      <c r="E960" s="6" t="s">
        <v>97</v>
      </c>
      <c r="F960" s="6" t="s">
        <v>132</v>
      </c>
      <c r="G960" s="6">
        <v>18</v>
      </c>
      <c r="H960" s="6">
        <v>78</v>
      </c>
      <c r="I960" s="6">
        <v>18</v>
      </c>
      <c r="J960" s="6">
        <v>79</v>
      </c>
      <c r="K960" s="6">
        <v>18</v>
      </c>
      <c r="L960" s="6">
        <v>77</v>
      </c>
      <c r="M960" s="6" t="s">
        <v>115</v>
      </c>
      <c r="N960" s="6" t="s">
        <v>23</v>
      </c>
      <c r="O960" s="6">
        <v>3</v>
      </c>
    </row>
    <row r="961" spans="1:15" x14ac:dyDescent="0.25">
      <c r="A961" s="6" t="s">
        <v>0</v>
      </c>
      <c r="B961" s="6" t="s">
        <v>8</v>
      </c>
      <c r="C961" s="6" t="s">
        <v>210</v>
      </c>
      <c r="D961" s="6" t="s">
        <v>211</v>
      </c>
      <c r="E961" s="6" t="s">
        <v>209</v>
      </c>
      <c r="F961" s="6" t="s">
        <v>132</v>
      </c>
      <c r="G961" s="6">
        <v>840</v>
      </c>
      <c r="H961" s="6">
        <v>3249</v>
      </c>
      <c r="I961" s="6">
        <v>667</v>
      </c>
      <c r="J961" s="6">
        <v>3657</v>
      </c>
      <c r="K961" s="6">
        <v>667</v>
      </c>
      <c r="L961" s="6">
        <v>3657</v>
      </c>
      <c r="M961" s="6" t="s">
        <v>115</v>
      </c>
      <c r="N961" s="6" t="s">
        <v>23</v>
      </c>
      <c r="O961" s="6">
        <v>23</v>
      </c>
    </row>
    <row r="962" spans="1:15" x14ac:dyDescent="0.25">
      <c r="A962" s="6" t="s">
        <v>0</v>
      </c>
      <c r="B962" s="6" t="s">
        <v>8</v>
      </c>
      <c r="C962" s="6" t="s">
        <v>750</v>
      </c>
      <c r="D962" s="6" t="s">
        <v>751</v>
      </c>
      <c r="E962" s="6" t="s">
        <v>97</v>
      </c>
      <c r="F962" s="6" t="s">
        <v>98</v>
      </c>
      <c r="G962" s="6">
        <v>3</v>
      </c>
      <c r="H962" s="6">
        <v>13</v>
      </c>
      <c r="I962" s="6">
        <v>3</v>
      </c>
      <c r="J962" s="6">
        <v>13</v>
      </c>
      <c r="K962" s="6">
        <v>3</v>
      </c>
      <c r="L962" s="6">
        <v>13</v>
      </c>
      <c r="M962" s="6" t="s">
        <v>115</v>
      </c>
      <c r="N962" s="6" t="s">
        <v>22</v>
      </c>
      <c r="O962" s="6">
        <v>0</v>
      </c>
    </row>
    <row r="963" spans="1:15" x14ac:dyDescent="0.25">
      <c r="A963" s="6" t="s">
        <v>0</v>
      </c>
      <c r="B963" s="6" t="s">
        <v>11</v>
      </c>
      <c r="C963" s="6" t="s">
        <v>189</v>
      </c>
      <c r="D963" s="6" t="s">
        <v>190</v>
      </c>
      <c r="E963" s="6" t="s">
        <v>97</v>
      </c>
      <c r="F963" s="6" t="s">
        <v>132</v>
      </c>
      <c r="G963" s="6">
        <v>12</v>
      </c>
      <c r="H963" s="6">
        <v>47</v>
      </c>
      <c r="I963" s="6">
        <v>15</v>
      </c>
      <c r="J963" s="6">
        <v>69</v>
      </c>
      <c r="K963" s="6">
        <v>15</v>
      </c>
      <c r="L963" s="6">
        <v>69</v>
      </c>
      <c r="M963" s="6" t="s">
        <v>115</v>
      </c>
      <c r="N963" s="6" t="s">
        <v>21</v>
      </c>
      <c r="O963" s="6">
        <v>0</v>
      </c>
    </row>
    <row r="964" spans="1:15" x14ac:dyDescent="0.25">
      <c r="A964" s="6" t="s">
        <v>0</v>
      </c>
      <c r="B964" s="6" t="s">
        <v>5</v>
      </c>
      <c r="C964" s="6" t="s">
        <v>716</v>
      </c>
      <c r="D964" s="6" t="s">
        <v>717</v>
      </c>
      <c r="E964" s="6" t="s">
        <v>209</v>
      </c>
      <c r="F964" s="6" t="s">
        <v>98</v>
      </c>
      <c r="G964" s="6">
        <v>1295</v>
      </c>
      <c r="H964" s="6">
        <v>6509</v>
      </c>
      <c r="I964" s="6"/>
      <c r="J964" s="6">
        <v>6258</v>
      </c>
      <c r="K964" s="6">
        <v>1351</v>
      </c>
      <c r="L964" s="6">
        <v>6868</v>
      </c>
      <c r="M964" s="6" t="s">
        <v>115</v>
      </c>
      <c r="N964" s="6" t="s">
        <v>21</v>
      </c>
      <c r="O964" s="6">
        <v>312</v>
      </c>
    </row>
    <row r="965" spans="1:15" x14ac:dyDescent="0.25">
      <c r="A965" s="6" t="s">
        <v>0</v>
      </c>
      <c r="B965" s="6" t="s">
        <v>8</v>
      </c>
      <c r="C965" s="6" t="s">
        <v>218</v>
      </c>
      <c r="D965" s="6" t="s">
        <v>219</v>
      </c>
      <c r="E965" s="6" t="s">
        <v>97</v>
      </c>
      <c r="F965" s="6" t="s">
        <v>98</v>
      </c>
      <c r="G965" s="6">
        <v>70</v>
      </c>
      <c r="H965" s="6">
        <v>609</v>
      </c>
      <c r="I965" s="6">
        <v>124</v>
      </c>
      <c r="J965" s="6">
        <v>644</v>
      </c>
      <c r="K965" s="6">
        <v>124</v>
      </c>
      <c r="L965" s="6">
        <v>644</v>
      </c>
      <c r="M965" s="6" t="s">
        <v>115</v>
      </c>
      <c r="N965" s="6" t="s">
        <v>21</v>
      </c>
      <c r="O965" s="6">
        <v>2</v>
      </c>
    </row>
    <row r="966" spans="1:15" x14ac:dyDescent="0.25">
      <c r="A966" s="6" t="s">
        <v>0</v>
      </c>
      <c r="B966" s="6" t="s">
        <v>5</v>
      </c>
      <c r="C966" s="6" t="s">
        <v>834</v>
      </c>
      <c r="D966" s="6" t="s">
        <v>835</v>
      </c>
      <c r="E966" s="6" t="s">
        <v>209</v>
      </c>
      <c r="F966" s="6" t="s">
        <v>125</v>
      </c>
      <c r="G966" s="6">
        <v>169</v>
      </c>
      <c r="H966" s="6">
        <v>1216</v>
      </c>
      <c r="I966" s="6">
        <v>176</v>
      </c>
      <c r="J966" s="6">
        <v>1216</v>
      </c>
      <c r="K966" s="6">
        <v>176</v>
      </c>
      <c r="L966" s="6">
        <v>1216</v>
      </c>
      <c r="M966" s="6" t="s">
        <v>115</v>
      </c>
      <c r="N966" s="6" t="s">
        <v>23</v>
      </c>
      <c r="O966" s="6">
        <v>38</v>
      </c>
    </row>
    <row r="967" spans="1:15" x14ac:dyDescent="0.25">
      <c r="A967" s="6" t="s">
        <v>0</v>
      </c>
      <c r="B967" s="6" t="s">
        <v>11</v>
      </c>
      <c r="C967" s="6" t="s">
        <v>189</v>
      </c>
      <c r="D967" s="6" t="s">
        <v>190</v>
      </c>
      <c r="E967" s="6" t="s">
        <v>97</v>
      </c>
      <c r="F967" s="6" t="s">
        <v>132</v>
      </c>
      <c r="G967" s="6">
        <v>12</v>
      </c>
      <c r="H967" s="6">
        <v>47</v>
      </c>
      <c r="I967" s="6">
        <v>15</v>
      </c>
      <c r="J967" s="6">
        <v>69</v>
      </c>
      <c r="K967" s="6">
        <v>15</v>
      </c>
      <c r="L967" s="6">
        <v>69</v>
      </c>
      <c r="M967" s="6" t="s">
        <v>115</v>
      </c>
      <c r="N967" s="6" t="s">
        <v>22</v>
      </c>
      <c r="O967" s="6">
        <v>2</v>
      </c>
    </row>
    <row r="968" spans="1:15" x14ac:dyDescent="0.25">
      <c r="A968" s="6" t="s">
        <v>0</v>
      </c>
      <c r="B968" s="6" t="s">
        <v>8</v>
      </c>
      <c r="C968" s="6" t="s">
        <v>750</v>
      </c>
      <c r="D968" s="6" t="s">
        <v>751</v>
      </c>
      <c r="E968" s="6" t="s">
        <v>97</v>
      </c>
      <c r="F968" s="6" t="s">
        <v>98</v>
      </c>
      <c r="G968" s="6">
        <v>3</v>
      </c>
      <c r="H968" s="6">
        <v>13</v>
      </c>
      <c r="I968" s="6">
        <v>3</v>
      </c>
      <c r="J968" s="6">
        <v>13</v>
      </c>
      <c r="K968" s="6">
        <v>3</v>
      </c>
      <c r="L968" s="6">
        <v>13</v>
      </c>
      <c r="M968" s="6" t="s">
        <v>115</v>
      </c>
      <c r="N968" s="6" t="s">
        <v>23</v>
      </c>
      <c r="O968" s="6">
        <v>0</v>
      </c>
    </row>
    <row r="969" spans="1:15" x14ac:dyDescent="0.25">
      <c r="A969" s="6" t="s">
        <v>0</v>
      </c>
      <c r="B969" s="6" t="s">
        <v>9</v>
      </c>
      <c r="C969" s="6" t="s">
        <v>756</v>
      </c>
      <c r="D969" s="6" t="s">
        <v>757</v>
      </c>
      <c r="E969" s="6" t="s">
        <v>97</v>
      </c>
      <c r="F969" s="6" t="s">
        <v>125</v>
      </c>
      <c r="G969" s="6">
        <v>115</v>
      </c>
      <c r="H969" s="6">
        <v>532</v>
      </c>
      <c r="I969" s="6">
        <v>115</v>
      </c>
      <c r="J969" s="6">
        <v>537</v>
      </c>
      <c r="K969" s="6">
        <v>115</v>
      </c>
      <c r="L969" s="6">
        <v>537</v>
      </c>
      <c r="M969" s="6" t="s">
        <v>115</v>
      </c>
      <c r="N969" s="6" t="s">
        <v>21</v>
      </c>
      <c r="O969" s="6">
        <v>3</v>
      </c>
    </row>
    <row r="970" spans="1:15" x14ac:dyDescent="0.25">
      <c r="A970" s="6" t="s">
        <v>0</v>
      </c>
      <c r="B970" s="6" t="s">
        <v>8</v>
      </c>
      <c r="C970" s="6" t="s">
        <v>828</v>
      </c>
      <c r="D970" s="6" t="s">
        <v>829</v>
      </c>
      <c r="E970" s="6" t="s">
        <v>97</v>
      </c>
      <c r="F970" s="6" t="s">
        <v>98</v>
      </c>
      <c r="G970" s="6">
        <v>265</v>
      </c>
      <c r="H970" s="6">
        <v>1084</v>
      </c>
      <c r="I970" s="6">
        <v>260</v>
      </c>
      <c r="J970" s="6">
        <v>1140</v>
      </c>
      <c r="K970" s="6">
        <v>260</v>
      </c>
      <c r="L970" s="6">
        <v>1140</v>
      </c>
      <c r="M970" s="6" t="s">
        <v>115</v>
      </c>
      <c r="N970" s="6" t="s">
        <v>23</v>
      </c>
      <c r="O970" s="6">
        <v>18</v>
      </c>
    </row>
    <row r="971" spans="1:15" x14ac:dyDescent="0.25">
      <c r="A971" s="6" t="s">
        <v>0</v>
      </c>
      <c r="B971" s="6" t="s">
        <v>13</v>
      </c>
      <c r="C971" s="6" t="s">
        <v>237</v>
      </c>
      <c r="D971" s="6" t="s">
        <v>238</v>
      </c>
      <c r="E971" s="6" t="s">
        <v>97</v>
      </c>
      <c r="F971" s="6" t="s">
        <v>98</v>
      </c>
      <c r="G971" s="6">
        <v>6</v>
      </c>
      <c r="H971" s="6">
        <v>30</v>
      </c>
      <c r="I971" s="6">
        <v>6</v>
      </c>
      <c r="J971" s="6">
        <v>30</v>
      </c>
      <c r="K971" s="6">
        <v>6</v>
      </c>
      <c r="L971" s="6">
        <v>30</v>
      </c>
      <c r="M971" s="6" t="s">
        <v>115</v>
      </c>
      <c r="N971" s="6" t="s">
        <v>23</v>
      </c>
      <c r="O971" s="6">
        <v>1</v>
      </c>
    </row>
    <row r="972" spans="1:15" x14ac:dyDescent="0.25">
      <c r="A972" s="6" t="s">
        <v>0</v>
      </c>
      <c r="B972" s="6" t="s">
        <v>13</v>
      </c>
      <c r="C972" s="6" t="s">
        <v>725</v>
      </c>
      <c r="D972" s="6" t="s">
        <v>726</v>
      </c>
      <c r="E972" s="6" t="s">
        <v>97</v>
      </c>
      <c r="F972" s="6" t="s">
        <v>125</v>
      </c>
      <c r="G972" s="6">
        <v>57</v>
      </c>
      <c r="H972" s="6">
        <v>284</v>
      </c>
      <c r="I972" s="6">
        <v>54</v>
      </c>
      <c r="J972" s="6">
        <v>262</v>
      </c>
      <c r="K972" s="6">
        <v>54</v>
      </c>
      <c r="L972" s="6">
        <v>262</v>
      </c>
      <c r="M972" s="6" t="s">
        <v>115</v>
      </c>
      <c r="N972" s="6" t="s">
        <v>21</v>
      </c>
      <c r="O972" s="6">
        <v>3</v>
      </c>
    </row>
    <row r="973" spans="1:15" x14ac:dyDescent="0.25">
      <c r="A973" s="6" t="s">
        <v>0</v>
      </c>
      <c r="B973" s="6" t="s">
        <v>8</v>
      </c>
      <c r="C973" s="6" t="s">
        <v>828</v>
      </c>
      <c r="D973" s="6" t="s">
        <v>829</v>
      </c>
      <c r="E973" s="6" t="s">
        <v>97</v>
      </c>
      <c r="F973" s="6" t="s">
        <v>98</v>
      </c>
      <c r="G973" s="6">
        <v>265</v>
      </c>
      <c r="H973" s="6">
        <v>1084</v>
      </c>
      <c r="I973" s="6">
        <v>260</v>
      </c>
      <c r="J973" s="6">
        <v>1140</v>
      </c>
      <c r="K973" s="6">
        <v>260</v>
      </c>
      <c r="L973" s="6">
        <v>1140</v>
      </c>
      <c r="M973" s="6" t="s">
        <v>115</v>
      </c>
      <c r="N973" s="6" t="s">
        <v>22</v>
      </c>
      <c r="O973" s="6">
        <v>8</v>
      </c>
    </row>
    <row r="974" spans="1:15" x14ac:dyDescent="0.25">
      <c r="A974" s="6" t="s">
        <v>0</v>
      </c>
      <c r="B974" s="6" t="s">
        <v>13</v>
      </c>
      <c r="C974" s="6" t="s">
        <v>237</v>
      </c>
      <c r="D974" s="6" t="s">
        <v>238</v>
      </c>
      <c r="E974" s="6" t="s">
        <v>97</v>
      </c>
      <c r="F974" s="6" t="s">
        <v>98</v>
      </c>
      <c r="G974" s="6">
        <v>6</v>
      </c>
      <c r="H974" s="6">
        <v>30</v>
      </c>
      <c r="I974" s="6">
        <v>6</v>
      </c>
      <c r="J974" s="6">
        <v>30</v>
      </c>
      <c r="K974" s="6">
        <v>6</v>
      </c>
      <c r="L974" s="6">
        <v>30</v>
      </c>
      <c r="M974" s="6" t="s">
        <v>115</v>
      </c>
      <c r="N974" s="6" t="s">
        <v>22</v>
      </c>
      <c r="O974" s="6">
        <v>0</v>
      </c>
    </row>
    <row r="975" spans="1:15" x14ac:dyDescent="0.25">
      <c r="A975" s="6" t="s">
        <v>0</v>
      </c>
      <c r="B975" s="6" t="s">
        <v>9</v>
      </c>
      <c r="C975" s="6" t="s">
        <v>137</v>
      </c>
      <c r="D975" s="6" t="s">
        <v>138</v>
      </c>
      <c r="E975" s="6" t="s">
        <v>97</v>
      </c>
      <c r="F975" s="6" t="s">
        <v>98</v>
      </c>
      <c r="G975" s="6">
        <v>135</v>
      </c>
      <c r="H975" s="6">
        <v>672</v>
      </c>
      <c r="I975" s="6">
        <v>156</v>
      </c>
      <c r="J975" s="6">
        <v>704</v>
      </c>
      <c r="K975" s="6">
        <v>156</v>
      </c>
      <c r="L975" s="6">
        <v>704</v>
      </c>
      <c r="M975" s="6" t="s">
        <v>115</v>
      </c>
      <c r="N975" s="6" t="s">
        <v>23</v>
      </c>
      <c r="O975" s="6">
        <v>34</v>
      </c>
    </row>
    <row r="976" spans="1:15" x14ac:dyDescent="0.25">
      <c r="A976" s="6" t="s">
        <v>0</v>
      </c>
      <c r="B976" s="6" t="s">
        <v>8</v>
      </c>
      <c r="C976" s="6" t="s">
        <v>739</v>
      </c>
      <c r="D976" s="6" t="s">
        <v>740</v>
      </c>
      <c r="E976" s="6" t="s">
        <v>209</v>
      </c>
      <c r="F976" s="6" t="s">
        <v>125</v>
      </c>
      <c r="G976" s="6">
        <v>115</v>
      </c>
      <c r="H976" s="6">
        <v>602</v>
      </c>
      <c r="I976" s="6">
        <v>115</v>
      </c>
      <c r="J976" s="6">
        <v>594</v>
      </c>
      <c r="K976" s="6">
        <v>115</v>
      </c>
      <c r="L976" s="6">
        <v>88</v>
      </c>
      <c r="M976" s="6" t="s">
        <v>115</v>
      </c>
      <c r="N976" s="6" t="s">
        <v>22</v>
      </c>
      <c r="O976" s="6">
        <v>0</v>
      </c>
    </row>
    <row r="977" spans="1:15" x14ac:dyDescent="0.25">
      <c r="A977" s="6" t="s">
        <v>0</v>
      </c>
      <c r="B977" s="6" t="s">
        <v>8</v>
      </c>
      <c r="C977" s="6" t="s">
        <v>752</v>
      </c>
      <c r="D977" s="6" t="s">
        <v>753</v>
      </c>
      <c r="E977" s="6" t="s">
        <v>97</v>
      </c>
      <c r="F977" s="6" t="s">
        <v>98</v>
      </c>
      <c r="G977" s="6">
        <v>25</v>
      </c>
      <c r="H977" s="6">
        <v>92</v>
      </c>
      <c r="I977" s="6">
        <v>24</v>
      </c>
      <c r="J977" s="6">
        <v>89</v>
      </c>
      <c r="K977" s="6">
        <v>24</v>
      </c>
      <c r="L977" s="6">
        <v>89</v>
      </c>
      <c r="M977" s="6" t="s">
        <v>115</v>
      </c>
      <c r="N977" s="6" t="s">
        <v>22</v>
      </c>
      <c r="O977" s="6">
        <v>0</v>
      </c>
    </row>
    <row r="978" spans="1:15" x14ac:dyDescent="0.25">
      <c r="A978" s="6" t="s">
        <v>0</v>
      </c>
      <c r="B978" s="6" t="s">
        <v>13</v>
      </c>
      <c r="C978" s="6" t="s">
        <v>725</v>
      </c>
      <c r="D978" s="6" t="s">
        <v>726</v>
      </c>
      <c r="E978" s="6" t="s">
        <v>97</v>
      </c>
      <c r="F978" s="6" t="s">
        <v>125</v>
      </c>
      <c r="G978" s="6">
        <v>57</v>
      </c>
      <c r="H978" s="6">
        <v>284</v>
      </c>
      <c r="I978" s="6">
        <v>54</v>
      </c>
      <c r="J978" s="6">
        <v>262</v>
      </c>
      <c r="K978" s="6">
        <v>54</v>
      </c>
      <c r="L978" s="6">
        <v>262</v>
      </c>
      <c r="M978" s="6" t="s">
        <v>115</v>
      </c>
      <c r="N978" s="6" t="s">
        <v>22</v>
      </c>
      <c r="O978" s="6">
        <v>2</v>
      </c>
    </row>
    <row r="979" spans="1:15" x14ac:dyDescent="0.25">
      <c r="A979" s="6" t="s">
        <v>0</v>
      </c>
      <c r="B979" s="6" t="s">
        <v>5</v>
      </c>
      <c r="C979" s="6" t="s">
        <v>840</v>
      </c>
      <c r="D979" s="6" t="s">
        <v>841</v>
      </c>
      <c r="E979" s="6" t="s">
        <v>209</v>
      </c>
      <c r="F979" s="6" t="s">
        <v>125</v>
      </c>
      <c r="G979" s="6">
        <v>640</v>
      </c>
      <c r="H979" s="6">
        <v>2600</v>
      </c>
      <c r="I979" s="6">
        <v>623</v>
      </c>
      <c r="J979" s="6">
        <v>2635</v>
      </c>
      <c r="K979" s="6">
        <v>623</v>
      </c>
      <c r="L979" s="6">
        <v>2635</v>
      </c>
      <c r="M979" s="6" t="s">
        <v>115</v>
      </c>
      <c r="N979" s="6" t="s">
        <v>21</v>
      </c>
      <c r="O979" s="6">
        <v>42</v>
      </c>
    </row>
    <row r="980" spans="1:15" x14ac:dyDescent="0.25">
      <c r="A980" s="6" t="s">
        <v>0</v>
      </c>
      <c r="B980" s="6" t="s">
        <v>9</v>
      </c>
      <c r="C980" s="6" t="s">
        <v>1077</v>
      </c>
      <c r="D980" s="6" t="s">
        <v>223</v>
      </c>
      <c r="E980" s="6" t="s">
        <v>97</v>
      </c>
      <c r="F980" s="6" t="s">
        <v>125</v>
      </c>
      <c r="G980" s="6">
        <v>486</v>
      </c>
      <c r="H980" s="6">
        <v>2371</v>
      </c>
      <c r="I980" s="6">
        <v>488</v>
      </c>
      <c r="J980" s="6">
        <v>2325</v>
      </c>
      <c r="K980" s="6">
        <v>488</v>
      </c>
      <c r="L980" s="6">
        <v>2325</v>
      </c>
      <c r="M980" s="6" t="s">
        <v>115</v>
      </c>
      <c r="N980" s="6" t="s">
        <v>21</v>
      </c>
      <c r="O980" s="6">
        <v>18</v>
      </c>
    </row>
    <row r="981" spans="1:15" x14ac:dyDescent="0.25">
      <c r="A981" s="6" t="s">
        <v>0</v>
      </c>
      <c r="B981" s="6" t="s">
        <v>13</v>
      </c>
      <c r="C981" s="6" t="s">
        <v>237</v>
      </c>
      <c r="D981" s="6" t="s">
        <v>238</v>
      </c>
      <c r="E981" s="6" t="s">
        <v>97</v>
      </c>
      <c r="F981" s="6" t="s">
        <v>98</v>
      </c>
      <c r="G981" s="6">
        <v>6</v>
      </c>
      <c r="H981" s="6">
        <v>30</v>
      </c>
      <c r="I981" s="6">
        <v>6</v>
      </c>
      <c r="J981" s="6">
        <v>30</v>
      </c>
      <c r="K981" s="6">
        <v>6</v>
      </c>
      <c r="L981" s="6">
        <v>30</v>
      </c>
      <c r="M981" s="6" t="s">
        <v>115</v>
      </c>
      <c r="N981" s="6" t="s">
        <v>21</v>
      </c>
      <c r="O981" s="6">
        <v>1</v>
      </c>
    </row>
    <row r="982" spans="1:15" x14ac:dyDescent="0.25">
      <c r="A982" s="6" t="s">
        <v>0</v>
      </c>
      <c r="B982" s="6" t="s">
        <v>13</v>
      </c>
      <c r="C982" s="6" t="s">
        <v>725</v>
      </c>
      <c r="D982" s="6" t="s">
        <v>726</v>
      </c>
      <c r="E982" s="6" t="s">
        <v>97</v>
      </c>
      <c r="F982" s="6" t="s">
        <v>125</v>
      </c>
      <c r="G982" s="6">
        <v>57</v>
      </c>
      <c r="H982" s="6">
        <v>284</v>
      </c>
      <c r="I982" s="6">
        <v>54</v>
      </c>
      <c r="J982" s="6">
        <v>262</v>
      </c>
      <c r="K982" s="6">
        <v>54</v>
      </c>
      <c r="L982" s="6">
        <v>262</v>
      </c>
      <c r="M982" s="6" t="s">
        <v>115</v>
      </c>
      <c r="N982" s="6" t="s">
        <v>23</v>
      </c>
      <c r="O982" s="6">
        <v>5</v>
      </c>
    </row>
    <row r="983" spans="1:15" x14ac:dyDescent="0.25">
      <c r="A983" s="6" t="s">
        <v>0</v>
      </c>
      <c r="B983" s="6" t="s">
        <v>13</v>
      </c>
      <c r="C983" s="6" t="s">
        <v>193</v>
      </c>
      <c r="D983" s="6" t="s">
        <v>194</v>
      </c>
      <c r="E983" s="6" t="s">
        <v>97</v>
      </c>
      <c r="F983" s="6" t="s">
        <v>125</v>
      </c>
      <c r="G983" s="6">
        <v>21</v>
      </c>
      <c r="H983" s="6">
        <v>93</v>
      </c>
      <c r="I983" s="6">
        <v>20</v>
      </c>
      <c r="J983" s="6">
        <v>78</v>
      </c>
      <c r="K983" s="6">
        <v>20</v>
      </c>
      <c r="L983" s="6">
        <v>80</v>
      </c>
      <c r="M983" s="6" t="s">
        <v>115</v>
      </c>
      <c r="N983" s="6" t="s">
        <v>23</v>
      </c>
      <c r="O983" s="6">
        <v>3</v>
      </c>
    </row>
    <row r="984" spans="1:15" x14ac:dyDescent="0.25">
      <c r="A984" s="6" t="s">
        <v>0</v>
      </c>
      <c r="B984" s="6" t="s">
        <v>13</v>
      </c>
      <c r="C984" s="6" t="s">
        <v>193</v>
      </c>
      <c r="D984" s="6" t="s">
        <v>194</v>
      </c>
      <c r="E984" s="6" t="s">
        <v>97</v>
      </c>
      <c r="F984" s="6" t="s">
        <v>125</v>
      </c>
      <c r="G984" s="6">
        <v>21</v>
      </c>
      <c r="H984" s="6">
        <v>93</v>
      </c>
      <c r="I984" s="6">
        <v>20</v>
      </c>
      <c r="J984" s="6">
        <v>78</v>
      </c>
      <c r="K984" s="6">
        <v>20</v>
      </c>
      <c r="L984" s="6">
        <v>80</v>
      </c>
      <c r="M984" s="6" t="s">
        <v>115</v>
      </c>
      <c r="N984" s="6" t="s">
        <v>21</v>
      </c>
      <c r="O984" s="6">
        <v>2</v>
      </c>
    </row>
    <row r="985" spans="1:15" x14ac:dyDescent="0.25">
      <c r="A985" s="6" t="s">
        <v>0</v>
      </c>
      <c r="B985" s="6" t="s">
        <v>9</v>
      </c>
      <c r="C985" s="6" t="s">
        <v>137</v>
      </c>
      <c r="D985" s="6" t="s">
        <v>138</v>
      </c>
      <c r="E985" s="6" t="s">
        <v>97</v>
      </c>
      <c r="F985" s="6" t="s">
        <v>98</v>
      </c>
      <c r="G985" s="6">
        <v>135</v>
      </c>
      <c r="H985" s="6">
        <v>672</v>
      </c>
      <c r="I985" s="6">
        <v>156</v>
      </c>
      <c r="J985" s="6">
        <v>704</v>
      </c>
      <c r="K985" s="6">
        <v>156</v>
      </c>
      <c r="L985" s="6">
        <v>704</v>
      </c>
      <c r="M985" s="6" t="s">
        <v>115</v>
      </c>
      <c r="N985" s="6" t="s">
        <v>21</v>
      </c>
      <c r="O985" s="6">
        <v>15</v>
      </c>
    </row>
    <row r="986" spans="1:15" x14ac:dyDescent="0.25">
      <c r="A986" s="6" t="s">
        <v>0</v>
      </c>
      <c r="B986" s="6" t="s">
        <v>8</v>
      </c>
      <c r="C986" s="6" t="s">
        <v>739</v>
      </c>
      <c r="D986" s="6" t="s">
        <v>740</v>
      </c>
      <c r="E986" s="6" t="s">
        <v>209</v>
      </c>
      <c r="F986" s="6" t="s">
        <v>125</v>
      </c>
      <c r="G986" s="6">
        <v>115</v>
      </c>
      <c r="H986" s="6">
        <v>602</v>
      </c>
      <c r="I986" s="6">
        <v>115</v>
      </c>
      <c r="J986" s="6">
        <v>594</v>
      </c>
      <c r="K986" s="6">
        <v>115</v>
      </c>
      <c r="L986" s="6">
        <v>88</v>
      </c>
      <c r="M986" s="6" t="s">
        <v>115</v>
      </c>
      <c r="N986" s="6" t="s">
        <v>23</v>
      </c>
      <c r="O986" s="6">
        <v>0</v>
      </c>
    </row>
    <row r="987" spans="1:15" x14ac:dyDescent="0.25">
      <c r="A987" s="6" t="s">
        <v>0</v>
      </c>
      <c r="B987" s="6" t="s">
        <v>8</v>
      </c>
      <c r="C987" s="6" t="s">
        <v>210</v>
      </c>
      <c r="D987" s="6" t="s">
        <v>211</v>
      </c>
      <c r="E987" s="6" t="s">
        <v>209</v>
      </c>
      <c r="F987" s="6" t="s">
        <v>132</v>
      </c>
      <c r="G987" s="6">
        <v>840</v>
      </c>
      <c r="H987" s="6">
        <v>3249</v>
      </c>
      <c r="I987" s="6">
        <v>667</v>
      </c>
      <c r="J987" s="6">
        <v>3657</v>
      </c>
      <c r="K987" s="6">
        <v>667</v>
      </c>
      <c r="L987" s="6">
        <v>3657</v>
      </c>
      <c r="M987" s="6" t="s">
        <v>115</v>
      </c>
      <c r="N987" s="6" t="s">
        <v>21</v>
      </c>
      <c r="O987" s="6">
        <v>13</v>
      </c>
    </row>
    <row r="988" spans="1:15" x14ac:dyDescent="0.25">
      <c r="A988" s="6" t="s">
        <v>0</v>
      </c>
      <c r="B988" s="6" t="s">
        <v>13</v>
      </c>
      <c r="C988" s="6" t="s">
        <v>235</v>
      </c>
      <c r="D988" s="6" t="s">
        <v>236</v>
      </c>
      <c r="E988" s="6" t="s">
        <v>97</v>
      </c>
      <c r="F988" s="6" t="s">
        <v>98</v>
      </c>
      <c r="G988" s="6">
        <v>5</v>
      </c>
      <c r="H988" s="6">
        <v>26</v>
      </c>
      <c r="I988" s="6">
        <v>5</v>
      </c>
      <c r="J988" s="6">
        <v>27</v>
      </c>
      <c r="K988" s="6">
        <v>5</v>
      </c>
      <c r="L988" s="6">
        <v>27</v>
      </c>
      <c r="M988" s="6" t="s">
        <v>115</v>
      </c>
      <c r="N988" s="6" t="s">
        <v>21</v>
      </c>
      <c r="O988" s="6">
        <v>0</v>
      </c>
    </row>
    <row r="989" spans="1:15" x14ac:dyDescent="0.25">
      <c r="A989" s="6" t="s">
        <v>0</v>
      </c>
      <c r="B989" s="6" t="s">
        <v>5</v>
      </c>
      <c r="C989" s="6" t="s">
        <v>834</v>
      </c>
      <c r="D989" s="6" t="s">
        <v>835</v>
      </c>
      <c r="E989" s="6" t="s">
        <v>209</v>
      </c>
      <c r="F989" s="6" t="s">
        <v>125</v>
      </c>
      <c r="G989" s="6">
        <v>169</v>
      </c>
      <c r="H989" s="6">
        <v>1216</v>
      </c>
      <c r="I989" s="6">
        <v>176</v>
      </c>
      <c r="J989" s="6">
        <v>1216</v>
      </c>
      <c r="K989" s="6">
        <v>176</v>
      </c>
      <c r="L989" s="6">
        <v>1216</v>
      </c>
      <c r="M989" s="6" t="s">
        <v>115</v>
      </c>
      <c r="N989" s="6" t="s">
        <v>22</v>
      </c>
      <c r="O989" s="6">
        <v>21</v>
      </c>
    </row>
    <row r="990" spans="1:15" x14ac:dyDescent="0.25">
      <c r="A990" s="6" t="s">
        <v>0</v>
      </c>
      <c r="B990" s="6" t="s">
        <v>5</v>
      </c>
      <c r="C990" s="6" t="s">
        <v>701</v>
      </c>
      <c r="D990" s="6" t="s">
        <v>702</v>
      </c>
      <c r="E990" s="6" t="s">
        <v>209</v>
      </c>
      <c r="F990" s="6" t="s">
        <v>125</v>
      </c>
      <c r="G990" s="6">
        <v>155</v>
      </c>
      <c r="H990" s="6">
        <v>664</v>
      </c>
      <c r="I990" s="6">
        <v>156</v>
      </c>
      <c r="J990" s="6">
        <v>641</v>
      </c>
      <c r="K990" s="6">
        <v>273</v>
      </c>
      <c r="L990" s="6">
        <v>0</v>
      </c>
      <c r="M990" s="6" t="s">
        <v>115</v>
      </c>
      <c r="N990" s="6" t="s">
        <v>21</v>
      </c>
      <c r="O990" s="6">
        <v>0</v>
      </c>
    </row>
    <row r="991" spans="1:15" x14ac:dyDescent="0.25">
      <c r="A991" s="6" t="s">
        <v>0</v>
      </c>
      <c r="B991" s="6" t="s">
        <v>12</v>
      </c>
      <c r="C991" s="6" t="s">
        <v>723</v>
      </c>
      <c r="D991" s="6" t="s">
        <v>724</v>
      </c>
      <c r="E991" s="6" t="s">
        <v>97</v>
      </c>
      <c r="F991" s="6" t="s">
        <v>98</v>
      </c>
      <c r="G991" s="6">
        <v>12</v>
      </c>
      <c r="H991" s="6">
        <v>61</v>
      </c>
      <c r="I991" s="6">
        <v>12</v>
      </c>
      <c r="J991" s="6">
        <v>62</v>
      </c>
      <c r="K991" s="6">
        <v>12</v>
      </c>
      <c r="L991" s="6">
        <v>61</v>
      </c>
      <c r="M991" s="6" t="s">
        <v>115</v>
      </c>
      <c r="N991" s="6" t="s">
        <v>22</v>
      </c>
      <c r="O991" s="6">
        <v>2</v>
      </c>
    </row>
    <row r="992" spans="1:15" x14ac:dyDescent="0.25">
      <c r="A992" s="6" t="s">
        <v>0</v>
      </c>
      <c r="B992" s="6" t="s">
        <v>10</v>
      </c>
      <c r="C992" s="6" t="s">
        <v>139</v>
      </c>
      <c r="D992" s="6" t="s">
        <v>140</v>
      </c>
      <c r="E992" s="6" t="s">
        <v>97</v>
      </c>
      <c r="F992" s="6" t="s">
        <v>98</v>
      </c>
      <c r="G992" s="6">
        <v>80</v>
      </c>
      <c r="H992" s="6">
        <v>278</v>
      </c>
      <c r="I992" s="6">
        <v>50</v>
      </c>
      <c r="J992" s="6">
        <v>200</v>
      </c>
      <c r="K992" s="6">
        <v>83</v>
      </c>
      <c r="L992" s="6">
        <v>293</v>
      </c>
      <c r="M992" s="6" t="s">
        <v>115</v>
      </c>
      <c r="N992" s="6" t="s">
        <v>23</v>
      </c>
      <c r="O992" s="6">
        <v>3</v>
      </c>
    </row>
    <row r="993" spans="1:15" x14ac:dyDescent="0.25">
      <c r="A993" s="6" t="s">
        <v>0</v>
      </c>
      <c r="B993" s="6" t="s">
        <v>8</v>
      </c>
      <c r="C993" s="6" t="s">
        <v>752</v>
      </c>
      <c r="D993" s="6" t="s">
        <v>753</v>
      </c>
      <c r="E993" s="6" t="s">
        <v>97</v>
      </c>
      <c r="F993" s="6" t="s">
        <v>98</v>
      </c>
      <c r="G993" s="6">
        <v>25</v>
      </c>
      <c r="H993" s="6">
        <v>92</v>
      </c>
      <c r="I993" s="6">
        <v>24</v>
      </c>
      <c r="J993" s="6">
        <v>89</v>
      </c>
      <c r="K993" s="6">
        <v>24</v>
      </c>
      <c r="L993" s="6">
        <v>89</v>
      </c>
      <c r="M993" s="6" t="s">
        <v>115</v>
      </c>
      <c r="N993" s="6" t="s">
        <v>23</v>
      </c>
      <c r="O993" s="6">
        <v>0</v>
      </c>
    </row>
    <row r="994" spans="1:15" x14ac:dyDescent="0.25">
      <c r="A994" s="6" t="s">
        <v>0</v>
      </c>
      <c r="B994" s="6" t="s">
        <v>12</v>
      </c>
      <c r="C994" s="6" t="s">
        <v>723</v>
      </c>
      <c r="D994" s="6" t="s">
        <v>724</v>
      </c>
      <c r="E994" s="6" t="s">
        <v>97</v>
      </c>
      <c r="F994" s="6" t="s">
        <v>98</v>
      </c>
      <c r="G994" s="6">
        <v>12</v>
      </c>
      <c r="H994" s="6">
        <v>61</v>
      </c>
      <c r="I994" s="6">
        <v>12</v>
      </c>
      <c r="J994" s="6">
        <v>62</v>
      </c>
      <c r="K994" s="6">
        <v>12</v>
      </c>
      <c r="L994" s="6">
        <v>61</v>
      </c>
      <c r="M994" s="6" t="s">
        <v>115</v>
      </c>
      <c r="N994" s="6" t="s">
        <v>23</v>
      </c>
      <c r="O994" s="6">
        <v>3</v>
      </c>
    </row>
    <row r="995" spans="1:15" x14ac:dyDescent="0.25">
      <c r="A995" s="6" t="s">
        <v>0</v>
      </c>
      <c r="B995" s="6" t="s">
        <v>5</v>
      </c>
      <c r="C995" s="6" t="s">
        <v>840</v>
      </c>
      <c r="D995" s="6" t="s">
        <v>841</v>
      </c>
      <c r="E995" s="6" t="s">
        <v>209</v>
      </c>
      <c r="F995" s="6" t="s">
        <v>125</v>
      </c>
      <c r="G995" s="6">
        <v>640</v>
      </c>
      <c r="H995" s="6">
        <v>2600</v>
      </c>
      <c r="I995" s="6">
        <v>623</v>
      </c>
      <c r="J995" s="6">
        <v>2635</v>
      </c>
      <c r="K995" s="6">
        <v>623</v>
      </c>
      <c r="L995" s="6">
        <v>2635</v>
      </c>
      <c r="M995" s="6" t="s">
        <v>115</v>
      </c>
      <c r="N995" s="6" t="s">
        <v>23</v>
      </c>
      <c r="O995" s="6">
        <v>118</v>
      </c>
    </row>
    <row r="996" spans="1:15" x14ac:dyDescent="0.25">
      <c r="A996" s="6" t="s">
        <v>0</v>
      </c>
      <c r="B996" s="6" t="s">
        <v>10</v>
      </c>
      <c r="C996" s="6" t="s">
        <v>139</v>
      </c>
      <c r="D996" s="6" t="s">
        <v>140</v>
      </c>
      <c r="E996" s="6" t="s">
        <v>97</v>
      </c>
      <c r="F996" s="6" t="s">
        <v>98</v>
      </c>
      <c r="G996" s="6">
        <v>80</v>
      </c>
      <c r="H996" s="6">
        <v>278</v>
      </c>
      <c r="I996" s="6">
        <v>50</v>
      </c>
      <c r="J996" s="6">
        <v>200</v>
      </c>
      <c r="K996" s="6">
        <v>83</v>
      </c>
      <c r="L996" s="6">
        <v>293</v>
      </c>
      <c r="M996" s="6" t="s">
        <v>115</v>
      </c>
      <c r="N996" s="6" t="s">
        <v>21</v>
      </c>
      <c r="O996" s="6">
        <v>3</v>
      </c>
    </row>
    <row r="997" spans="1:15" x14ac:dyDescent="0.25">
      <c r="A997" s="6" t="s">
        <v>0</v>
      </c>
      <c r="B997" s="6" t="s">
        <v>8</v>
      </c>
      <c r="C997" s="6" t="s">
        <v>210</v>
      </c>
      <c r="D997" s="6" t="s">
        <v>211</v>
      </c>
      <c r="E997" s="6" t="s">
        <v>209</v>
      </c>
      <c r="F997" s="6" t="s">
        <v>132</v>
      </c>
      <c r="G997" s="6">
        <v>840</v>
      </c>
      <c r="H997" s="6">
        <v>3249</v>
      </c>
      <c r="I997" s="6">
        <v>667</v>
      </c>
      <c r="J997" s="6">
        <v>3657</v>
      </c>
      <c r="K997" s="6">
        <v>667</v>
      </c>
      <c r="L997" s="6">
        <v>3657</v>
      </c>
      <c r="M997" s="6" t="s">
        <v>115</v>
      </c>
      <c r="N997" s="6" t="s">
        <v>22</v>
      </c>
      <c r="O997" s="6">
        <v>11</v>
      </c>
    </row>
    <row r="998" spans="1:15" x14ac:dyDescent="0.25">
      <c r="A998" s="6" t="s">
        <v>0</v>
      </c>
      <c r="B998" s="6" t="s">
        <v>13</v>
      </c>
      <c r="C998" s="6" t="s">
        <v>235</v>
      </c>
      <c r="D998" s="6" t="s">
        <v>236</v>
      </c>
      <c r="E998" s="6" t="s">
        <v>97</v>
      </c>
      <c r="F998" s="6" t="s">
        <v>98</v>
      </c>
      <c r="G998" s="6">
        <v>5</v>
      </c>
      <c r="H998" s="6">
        <v>26</v>
      </c>
      <c r="I998" s="6">
        <v>5</v>
      </c>
      <c r="J998" s="6">
        <v>27</v>
      </c>
      <c r="K998" s="6">
        <v>5</v>
      </c>
      <c r="L998" s="6">
        <v>27</v>
      </c>
      <c r="M998" s="6" t="s">
        <v>115</v>
      </c>
      <c r="N998" s="6" t="s">
        <v>23</v>
      </c>
      <c r="O998" s="6">
        <v>2</v>
      </c>
    </row>
    <row r="999" spans="1:15" x14ac:dyDescent="0.25">
      <c r="A999" s="6" t="s">
        <v>0</v>
      </c>
      <c r="B999" s="6" t="s">
        <v>5</v>
      </c>
      <c r="C999" s="6" t="s">
        <v>840</v>
      </c>
      <c r="D999" s="6" t="s">
        <v>841</v>
      </c>
      <c r="E999" s="6" t="s">
        <v>209</v>
      </c>
      <c r="F999" s="6" t="s">
        <v>125</v>
      </c>
      <c r="G999" s="6">
        <v>640</v>
      </c>
      <c r="H999" s="6">
        <v>2600</v>
      </c>
      <c r="I999" s="6">
        <v>623</v>
      </c>
      <c r="J999" s="6">
        <v>2635</v>
      </c>
      <c r="K999" s="6">
        <v>623</v>
      </c>
      <c r="L999" s="6">
        <v>2635</v>
      </c>
      <c r="M999" s="6" t="s">
        <v>115</v>
      </c>
      <c r="N999" s="6" t="s">
        <v>22</v>
      </c>
      <c r="O999" s="6">
        <v>76</v>
      </c>
    </row>
    <row r="1000" spans="1:15" x14ac:dyDescent="0.25">
      <c r="A1000" s="6" t="s">
        <v>0</v>
      </c>
      <c r="B1000" s="6" t="s">
        <v>10</v>
      </c>
      <c r="C1000" s="6" t="s">
        <v>139</v>
      </c>
      <c r="D1000" s="6" t="s">
        <v>140</v>
      </c>
      <c r="E1000" s="6" t="s">
        <v>97</v>
      </c>
      <c r="F1000" s="6" t="s">
        <v>98</v>
      </c>
      <c r="G1000" s="6">
        <v>80</v>
      </c>
      <c r="H1000" s="6">
        <v>278</v>
      </c>
      <c r="I1000" s="6">
        <v>50</v>
      </c>
      <c r="J1000" s="6">
        <v>200</v>
      </c>
      <c r="K1000" s="6">
        <v>83</v>
      </c>
      <c r="L1000" s="6">
        <v>293</v>
      </c>
      <c r="M1000" s="6" t="s">
        <v>115</v>
      </c>
      <c r="N1000" s="6" t="s">
        <v>22</v>
      </c>
      <c r="O1000" s="6">
        <v>0</v>
      </c>
    </row>
    <row r="1001" spans="1:15" x14ac:dyDescent="0.25">
      <c r="A1001" s="6" t="s">
        <v>0</v>
      </c>
      <c r="B1001" s="6" t="s">
        <v>8</v>
      </c>
      <c r="C1001" s="6" t="s">
        <v>828</v>
      </c>
      <c r="D1001" s="6" t="s">
        <v>829</v>
      </c>
      <c r="E1001" s="6" t="s">
        <v>97</v>
      </c>
      <c r="F1001" s="6" t="s">
        <v>98</v>
      </c>
      <c r="G1001" s="6">
        <v>265</v>
      </c>
      <c r="H1001" s="6">
        <v>1084</v>
      </c>
      <c r="I1001" s="6">
        <v>260</v>
      </c>
      <c r="J1001" s="6">
        <v>1140</v>
      </c>
      <c r="K1001" s="6">
        <v>260</v>
      </c>
      <c r="L1001" s="6">
        <v>1140</v>
      </c>
      <c r="M1001" s="6" t="s">
        <v>115</v>
      </c>
      <c r="N1001" s="6" t="s">
        <v>21</v>
      </c>
      <c r="O1001" s="6">
        <v>10</v>
      </c>
    </row>
    <row r="1002" spans="1:15" x14ac:dyDescent="0.25">
      <c r="A1002" s="6" t="s">
        <v>0</v>
      </c>
      <c r="B1002" s="6" t="s">
        <v>9</v>
      </c>
      <c r="C1002" s="6" t="s">
        <v>1077</v>
      </c>
      <c r="D1002" s="6" t="s">
        <v>223</v>
      </c>
      <c r="E1002" s="6" t="s">
        <v>97</v>
      </c>
      <c r="F1002" s="6" t="s">
        <v>125</v>
      </c>
      <c r="G1002" s="6">
        <v>486</v>
      </c>
      <c r="H1002" s="6">
        <v>2371</v>
      </c>
      <c r="I1002" s="6">
        <v>488</v>
      </c>
      <c r="J1002" s="6">
        <v>2325</v>
      </c>
      <c r="K1002" s="6">
        <v>488</v>
      </c>
      <c r="L1002" s="6">
        <v>2325</v>
      </c>
      <c r="M1002" s="6" t="s">
        <v>115</v>
      </c>
      <c r="N1002" s="6" t="s">
        <v>22</v>
      </c>
      <c r="O1002" s="6">
        <v>15</v>
      </c>
    </row>
    <row r="1003" spans="1:15" x14ac:dyDescent="0.25">
      <c r="A1003" s="6" t="s">
        <v>0</v>
      </c>
      <c r="B1003" s="6" t="s">
        <v>8</v>
      </c>
      <c r="C1003" s="6" t="s">
        <v>224</v>
      </c>
      <c r="D1003" s="6" t="s">
        <v>225</v>
      </c>
      <c r="E1003" s="6" t="s">
        <v>209</v>
      </c>
      <c r="F1003" s="6" t="s">
        <v>125</v>
      </c>
      <c r="G1003" s="6">
        <v>412</v>
      </c>
      <c r="H1003" s="6">
        <v>1700</v>
      </c>
      <c r="I1003" s="6">
        <v>375</v>
      </c>
      <c r="J1003" s="6">
        <v>1598</v>
      </c>
      <c r="K1003" s="6">
        <v>375</v>
      </c>
      <c r="L1003" s="6">
        <v>1598</v>
      </c>
      <c r="M1003" s="6" t="s">
        <v>115</v>
      </c>
      <c r="N1003" s="6" t="s">
        <v>23</v>
      </c>
      <c r="O1003" s="6">
        <v>99</v>
      </c>
    </row>
    <row r="1004" spans="1:15" x14ac:dyDescent="0.25">
      <c r="A1004" s="6" t="s">
        <v>0</v>
      </c>
      <c r="B1004" s="6" t="s">
        <v>13</v>
      </c>
      <c r="C1004" s="6" t="s">
        <v>235</v>
      </c>
      <c r="D1004" s="6" t="s">
        <v>236</v>
      </c>
      <c r="E1004" s="6" t="s">
        <v>97</v>
      </c>
      <c r="F1004" s="6" t="s">
        <v>98</v>
      </c>
      <c r="G1004" s="6">
        <v>5</v>
      </c>
      <c r="H1004" s="6">
        <v>26</v>
      </c>
      <c r="I1004" s="6">
        <v>5</v>
      </c>
      <c r="J1004" s="6">
        <v>27</v>
      </c>
      <c r="K1004" s="6">
        <v>5</v>
      </c>
      <c r="L1004" s="6">
        <v>27</v>
      </c>
      <c r="M1004" s="6" t="s">
        <v>115</v>
      </c>
      <c r="N1004" s="6" t="s">
        <v>22</v>
      </c>
      <c r="O1004" s="6">
        <v>2</v>
      </c>
    </row>
    <row r="1005" spans="1:15" x14ac:dyDescent="0.25">
      <c r="A1005" s="6" t="s">
        <v>0</v>
      </c>
      <c r="B1005" s="6" t="s">
        <v>10</v>
      </c>
      <c r="C1005" s="6" t="s">
        <v>216</v>
      </c>
      <c r="D1005" s="6" t="s">
        <v>217</v>
      </c>
      <c r="E1005" s="6" t="s">
        <v>97</v>
      </c>
      <c r="F1005" s="6" t="s">
        <v>98</v>
      </c>
      <c r="G1005" s="6">
        <v>40</v>
      </c>
      <c r="H1005" s="6">
        <v>208</v>
      </c>
      <c r="I1005" s="6">
        <v>41</v>
      </c>
      <c r="J1005" s="6">
        <v>208</v>
      </c>
      <c r="K1005" s="6">
        <v>51</v>
      </c>
      <c r="L1005" s="6">
        <v>208</v>
      </c>
      <c r="M1005" s="6" t="s">
        <v>115</v>
      </c>
      <c r="N1005" s="6" t="s">
        <v>21</v>
      </c>
      <c r="O1005" s="6">
        <v>0</v>
      </c>
    </row>
    <row r="1006" spans="1:15" x14ac:dyDescent="0.25">
      <c r="A1006" s="6" t="s">
        <v>0</v>
      </c>
      <c r="B1006" s="6" t="s">
        <v>8</v>
      </c>
      <c r="C1006" s="6" t="s">
        <v>739</v>
      </c>
      <c r="D1006" s="6" t="s">
        <v>740</v>
      </c>
      <c r="E1006" s="6" t="s">
        <v>209</v>
      </c>
      <c r="F1006" s="6" t="s">
        <v>125</v>
      </c>
      <c r="G1006" s="6">
        <v>115</v>
      </c>
      <c r="H1006" s="6">
        <v>602</v>
      </c>
      <c r="I1006" s="6">
        <v>115</v>
      </c>
      <c r="J1006" s="6">
        <v>594</v>
      </c>
      <c r="K1006" s="6">
        <v>115</v>
      </c>
      <c r="L1006" s="6">
        <v>88</v>
      </c>
      <c r="M1006" s="6" t="s">
        <v>115</v>
      </c>
      <c r="N1006" s="6" t="s">
        <v>21</v>
      </c>
      <c r="O1006" s="6">
        <v>0</v>
      </c>
    </row>
    <row r="1007" spans="1:15" x14ac:dyDescent="0.25">
      <c r="A1007" s="6" t="s">
        <v>0</v>
      </c>
      <c r="B1007" s="6" t="s">
        <v>8</v>
      </c>
      <c r="C1007" s="6" t="s">
        <v>121</v>
      </c>
      <c r="D1007" s="6" t="s">
        <v>122</v>
      </c>
      <c r="E1007" s="6" t="s">
        <v>97</v>
      </c>
      <c r="F1007" s="6" t="s">
        <v>98</v>
      </c>
      <c r="G1007" s="6">
        <v>413</v>
      </c>
      <c r="H1007" s="6">
        <v>1835</v>
      </c>
      <c r="I1007" s="6">
        <v>407</v>
      </c>
      <c r="J1007" s="6">
        <v>1858</v>
      </c>
      <c r="K1007" s="6">
        <v>407</v>
      </c>
      <c r="L1007" s="6">
        <v>1858</v>
      </c>
      <c r="M1007" s="6" t="s">
        <v>115</v>
      </c>
      <c r="N1007" s="6" t="s">
        <v>23</v>
      </c>
      <c r="O1007" s="6">
        <v>135</v>
      </c>
    </row>
    <row r="1008" spans="1:15" x14ac:dyDescent="0.25">
      <c r="A1008" s="6" t="s">
        <v>0</v>
      </c>
      <c r="B1008" s="6" t="s">
        <v>5</v>
      </c>
      <c r="C1008" s="6" t="s">
        <v>709</v>
      </c>
      <c r="D1008" s="6" t="s">
        <v>710</v>
      </c>
      <c r="E1008" s="6" t="s">
        <v>209</v>
      </c>
      <c r="F1008" s="6" t="s">
        <v>132</v>
      </c>
      <c r="G1008" s="6">
        <v>610</v>
      </c>
      <c r="H1008" s="6">
        <v>2750</v>
      </c>
      <c r="I1008" s="6">
        <v>609</v>
      </c>
      <c r="J1008" s="6">
        <v>2630</v>
      </c>
      <c r="K1008" s="6">
        <v>609</v>
      </c>
      <c r="L1008" s="6">
        <v>2630</v>
      </c>
      <c r="M1008" s="6" t="s">
        <v>115</v>
      </c>
      <c r="N1008" s="6" t="s">
        <v>22</v>
      </c>
      <c r="O1008" s="6">
        <v>24</v>
      </c>
    </row>
    <row r="1009" spans="1:15" x14ac:dyDescent="0.25">
      <c r="A1009" s="6" t="s">
        <v>0</v>
      </c>
      <c r="B1009" s="6" t="s">
        <v>7</v>
      </c>
      <c r="C1009" s="6" t="s">
        <v>733</v>
      </c>
      <c r="D1009" s="6" t="s">
        <v>734</v>
      </c>
      <c r="E1009" s="6" t="s">
        <v>97</v>
      </c>
      <c r="F1009" s="6" t="s">
        <v>98</v>
      </c>
      <c r="G1009" s="6">
        <v>27</v>
      </c>
      <c r="H1009" s="6">
        <v>111</v>
      </c>
      <c r="I1009" s="6">
        <v>25</v>
      </c>
      <c r="J1009" s="6">
        <v>104</v>
      </c>
      <c r="K1009" s="6">
        <v>25</v>
      </c>
      <c r="L1009" s="6">
        <v>104</v>
      </c>
      <c r="M1009" s="6" t="s">
        <v>115</v>
      </c>
      <c r="N1009" s="6" t="s">
        <v>23</v>
      </c>
      <c r="O1009" s="6">
        <v>0</v>
      </c>
    </row>
    <row r="1010" spans="1:15" x14ac:dyDescent="0.25">
      <c r="A1010" s="6" t="s">
        <v>0</v>
      </c>
      <c r="B1010" s="6" t="s">
        <v>9</v>
      </c>
      <c r="C1010" s="6" t="s">
        <v>212</v>
      </c>
      <c r="D1010" s="6" t="s">
        <v>213</v>
      </c>
      <c r="E1010" s="6" t="s">
        <v>209</v>
      </c>
      <c r="F1010" s="6" t="s">
        <v>125</v>
      </c>
      <c r="G1010" s="6">
        <v>174</v>
      </c>
      <c r="H1010" s="6">
        <v>1185</v>
      </c>
      <c r="I1010" s="6">
        <v>463</v>
      </c>
      <c r="J1010" s="6">
        <v>2123</v>
      </c>
      <c r="K1010" s="6">
        <v>463</v>
      </c>
      <c r="L1010" s="6">
        <v>2114</v>
      </c>
      <c r="M1010" s="6" t="s">
        <v>115</v>
      </c>
      <c r="N1010" s="6" t="s">
        <v>22</v>
      </c>
      <c r="O1010" s="6">
        <v>110</v>
      </c>
    </row>
    <row r="1011" spans="1:15" x14ac:dyDescent="0.25">
      <c r="A1011" s="6" t="s">
        <v>0</v>
      </c>
      <c r="B1011" s="6" t="s">
        <v>8</v>
      </c>
      <c r="C1011" s="6" t="s">
        <v>128</v>
      </c>
      <c r="D1011" s="6" t="s">
        <v>129</v>
      </c>
      <c r="E1011" s="6" t="s">
        <v>97</v>
      </c>
      <c r="F1011" s="6" t="s">
        <v>125</v>
      </c>
      <c r="G1011" s="6">
        <v>46</v>
      </c>
      <c r="H1011" s="6">
        <v>272</v>
      </c>
      <c r="I1011" s="6">
        <v>45</v>
      </c>
      <c r="J1011" s="6">
        <v>257</v>
      </c>
      <c r="K1011" s="6">
        <v>45</v>
      </c>
      <c r="L1011" s="6">
        <v>269</v>
      </c>
      <c r="M1011" s="6" t="s">
        <v>115</v>
      </c>
      <c r="N1011" s="6" t="s">
        <v>23</v>
      </c>
      <c r="O1011" s="6">
        <v>12</v>
      </c>
    </row>
    <row r="1012" spans="1:15" x14ac:dyDescent="0.25">
      <c r="A1012" s="6" t="s">
        <v>0</v>
      </c>
      <c r="B1012" s="6" t="s">
        <v>5</v>
      </c>
      <c r="C1012" s="6" t="s">
        <v>837</v>
      </c>
      <c r="D1012" s="6" t="s">
        <v>838</v>
      </c>
      <c r="E1012" s="6" t="s">
        <v>209</v>
      </c>
      <c r="F1012" s="6" t="s">
        <v>125</v>
      </c>
      <c r="G1012" s="6">
        <v>184</v>
      </c>
      <c r="H1012" s="6">
        <v>768</v>
      </c>
      <c r="I1012" s="6">
        <v>175</v>
      </c>
      <c r="J1012" s="6">
        <v>828</v>
      </c>
      <c r="K1012" s="6">
        <v>175</v>
      </c>
      <c r="L1012" s="6">
        <v>828</v>
      </c>
      <c r="M1012" s="6" t="s">
        <v>115</v>
      </c>
      <c r="N1012" s="6" t="s">
        <v>23</v>
      </c>
      <c r="O1012" s="6">
        <v>55</v>
      </c>
    </row>
    <row r="1013" spans="1:15" x14ac:dyDescent="0.25">
      <c r="A1013" s="6" t="s">
        <v>0</v>
      </c>
      <c r="B1013" s="6" t="s">
        <v>8</v>
      </c>
      <c r="C1013" s="6" t="s">
        <v>126</v>
      </c>
      <c r="D1013" s="6" t="s">
        <v>127</v>
      </c>
      <c r="E1013" s="6" t="s">
        <v>97</v>
      </c>
      <c r="F1013" s="6" t="s">
        <v>132</v>
      </c>
      <c r="G1013" s="6">
        <v>50</v>
      </c>
      <c r="H1013" s="6">
        <v>295</v>
      </c>
      <c r="I1013" s="6">
        <v>50</v>
      </c>
      <c r="J1013" s="6">
        <v>293</v>
      </c>
      <c r="K1013" s="6">
        <v>50</v>
      </c>
      <c r="L1013" s="6">
        <v>293</v>
      </c>
      <c r="M1013" s="6" t="s">
        <v>115</v>
      </c>
      <c r="N1013" s="6" t="s">
        <v>21</v>
      </c>
      <c r="O1013" s="6">
        <v>2</v>
      </c>
    </row>
    <row r="1014" spans="1:15" x14ac:dyDescent="0.25">
      <c r="A1014" s="6" t="s">
        <v>0</v>
      </c>
      <c r="B1014" s="6" t="s">
        <v>5</v>
      </c>
      <c r="C1014" s="6" t="s">
        <v>837</v>
      </c>
      <c r="D1014" s="6" t="s">
        <v>838</v>
      </c>
      <c r="E1014" s="6" t="s">
        <v>209</v>
      </c>
      <c r="F1014" s="6" t="s">
        <v>125</v>
      </c>
      <c r="G1014" s="6">
        <v>184</v>
      </c>
      <c r="H1014" s="6">
        <v>768</v>
      </c>
      <c r="I1014" s="6">
        <v>175</v>
      </c>
      <c r="J1014" s="6">
        <v>828</v>
      </c>
      <c r="K1014" s="6">
        <v>175</v>
      </c>
      <c r="L1014" s="6">
        <v>828</v>
      </c>
      <c r="M1014" s="6" t="s">
        <v>115</v>
      </c>
      <c r="N1014" s="6" t="s">
        <v>21</v>
      </c>
      <c r="O1014" s="6">
        <v>30</v>
      </c>
    </row>
    <row r="1015" spans="1:15" x14ac:dyDescent="0.25">
      <c r="A1015" s="6" t="s">
        <v>0</v>
      </c>
      <c r="B1015" s="6" t="s">
        <v>8</v>
      </c>
      <c r="C1015" s="6" t="s">
        <v>123</v>
      </c>
      <c r="D1015" s="6" t="s">
        <v>124</v>
      </c>
      <c r="E1015" s="6" t="s">
        <v>97</v>
      </c>
      <c r="F1015" s="6" t="s">
        <v>98</v>
      </c>
      <c r="G1015" s="6">
        <v>30</v>
      </c>
      <c r="H1015" s="6">
        <v>175</v>
      </c>
      <c r="I1015" s="6">
        <v>18</v>
      </c>
      <c r="J1015" s="6">
        <v>120</v>
      </c>
      <c r="K1015" s="6">
        <v>29</v>
      </c>
      <c r="L1015" s="6">
        <v>182</v>
      </c>
      <c r="M1015" s="6" t="s">
        <v>115</v>
      </c>
      <c r="N1015" s="6" t="s">
        <v>23</v>
      </c>
      <c r="O1015" s="6">
        <v>4</v>
      </c>
    </row>
    <row r="1016" spans="1:15" x14ac:dyDescent="0.25">
      <c r="A1016" s="6" t="s">
        <v>0</v>
      </c>
      <c r="B1016" s="6" t="s">
        <v>8</v>
      </c>
      <c r="C1016" s="6" t="s">
        <v>748</v>
      </c>
      <c r="D1016" s="6" t="s">
        <v>749</v>
      </c>
      <c r="E1016" s="6" t="s">
        <v>209</v>
      </c>
      <c r="F1016" s="6" t="s">
        <v>125</v>
      </c>
      <c r="G1016" s="6">
        <v>1694</v>
      </c>
      <c r="H1016" s="6">
        <v>8805</v>
      </c>
      <c r="I1016" s="6">
        <v>1693</v>
      </c>
      <c r="J1016" s="6">
        <v>8805</v>
      </c>
      <c r="K1016" s="6">
        <v>1693</v>
      </c>
      <c r="L1016" s="6">
        <v>9062</v>
      </c>
      <c r="M1016" s="6" t="s">
        <v>115</v>
      </c>
      <c r="N1016" s="6" t="s">
        <v>21</v>
      </c>
      <c r="O1016" s="6">
        <v>178</v>
      </c>
    </row>
    <row r="1017" spans="1:15" x14ac:dyDescent="0.25">
      <c r="A1017" s="6" t="s">
        <v>0</v>
      </c>
      <c r="B1017" s="6" t="s">
        <v>8</v>
      </c>
      <c r="C1017" s="6" t="s">
        <v>121</v>
      </c>
      <c r="D1017" s="6" t="s">
        <v>122</v>
      </c>
      <c r="E1017" s="6" t="s">
        <v>97</v>
      </c>
      <c r="F1017" s="6" t="s">
        <v>98</v>
      </c>
      <c r="G1017" s="6">
        <v>413</v>
      </c>
      <c r="H1017" s="6">
        <v>1835</v>
      </c>
      <c r="I1017" s="6">
        <v>407</v>
      </c>
      <c r="J1017" s="6">
        <v>1858</v>
      </c>
      <c r="K1017" s="6">
        <v>407</v>
      </c>
      <c r="L1017" s="6">
        <v>1858</v>
      </c>
      <c r="M1017" s="6" t="s">
        <v>115</v>
      </c>
      <c r="N1017" s="6" t="s">
        <v>22</v>
      </c>
      <c r="O1017" s="6">
        <v>63</v>
      </c>
    </row>
    <row r="1018" spans="1:15" x14ac:dyDescent="0.25">
      <c r="A1018" s="6" t="s">
        <v>0</v>
      </c>
      <c r="B1018" s="6" t="s">
        <v>8</v>
      </c>
      <c r="C1018" s="6" t="s">
        <v>141</v>
      </c>
      <c r="D1018" s="6" t="s">
        <v>142</v>
      </c>
      <c r="E1018" s="6" t="s">
        <v>97</v>
      </c>
      <c r="F1018" s="6" t="s">
        <v>98</v>
      </c>
      <c r="G1018" s="6">
        <v>186</v>
      </c>
      <c r="H1018" s="6">
        <v>1002</v>
      </c>
      <c r="I1018" s="6">
        <v>183</v>
      </c>
      <c r="J1018" s="6">
        <v>971</v>
      </c>
      <c r="K1018" s="6">
        <v>188</v>
      </c>
      <c r="L1018" s="6">
        <v>1003</v>
      </c>
      <c r="M1018" s="6" t="s">
        <v>115</v>
      </c>
      <c r="N1018" s="6" t="s">
        <v>21</v>
      </c>
      <c r="O1018" s="6">
        <v>27</v>
      </c>
    </row>
    <row r="1019" spans="1:15" x14ac:dyDescent="0.25">
      <c r="A1019" s="6" t="s">
        <v>0</v>
      </c>
      <c r="B1019" s="6" t="s">
        <v>8</v>
      </c>
      <c r="C1019" s="6" t="s">
        <v>128</v>
      </c>
      <c r="D1019" s="6" t="s">
        <v>129</v>
      </c>
      <c r="E1019" s="6" t="s">
        <v>97</v>
      </c>
      <c r="F1019" s="6" t="s">
        <v>125</v>
      </c>
      <c r="G1019" s="6">
        <v>46</v>
      </c>
      <c r="H1019" s="6">
        <v>272</v>
      </c>
      <c r="I1019" s="6">
        <v>45</v>
      </c>
      <c r="J1019" s="6">
        <v>257</v>
      </c>
      <c r="K1019" s="6">
        <v>45</v>
      </c>
      <c r="L1019" s="6">
        <v>269</v>
      </c>
      <c r="M1019" s="6" t="s">
        <v>115</v>
      </c>
      <c r="N1019" s="6" t="s">
        <v>22</v>
      </c>
      <c r="O1019" s="6">
        <v>5</v>
      </c>
    </row>
    <row r="1020" spans="1:15" x14ac:dyDescent="0.25">
      <c r="A1020" s="6" t="s">
        <v>0</v>
      </c>
      <c r="B1020" s="6" t="s">
        <v>8</v>
      </c>
      <c r="C1020" s="6" t="s">
        <v>748</v>
      </c>
      <c r="D1020" s="6" t="s">
        <v>749</v>
      </c>
      <c r="E1020" s="6" t="s">
        <v>209</v>
      </c>
      <c r="F1020" s="6" t="s">
        <v>125</v>
      </c>
      <c r="G1020" s="6">
        <v>1694</v>
      </c>
      <c r="H1020" s="6">
        <v>8805</v>
      </c>
      <c r="I1020" s="6">
        <v>1693</v>
      </c>
      <c r="J1020" s="6">
        <v>8805</v>
      </c>
      <c r="K1020" s="6">
        <v>1693</v>
      </c>
      <c r="L1020" s="6">
        <v>9062</v>
      </c>
      <c r="M1020" s="6" t="s">
        <v>115</v>
      </c>
      <c r="N1020" s="6" t="s">
        <v>23</v>
      </c>
      <c r="O1020" s="6">
        <v>333</v>
      </c>
    </row>
    <row r="1021" spans="1:15" x14ac:dyDescent="0.25">
      <c r="A1021" s="6" t="s">
        <v>0</v>
      </c>
      <c r="B1021" s="6" t="s">
        <v>8</v>
      </c>
      <c r="C1021" s="6" t="s">
        <v>121</v>
      </c>
      <c r="D1021" s="6" t="s">
        <v>122</v>
      </c>
      <c r="E1021" s="6" t="s">
        <v>97</v>
      </c>
      <c r="F1021" s="6" t="s">
        <v>98</v>
      </c>
      <c r="G1021" s="6">
        <v>413</v>
      </c>
      <c r="H1021" s="6">
        <v>1835</v>
      </c>
      <c r="I1021" s="6">
        <v>407</v>
      </c>
      <c r="J1021" s="6">
        <v>1858</v>
      </c>
      <c r="K1021" s="6">
        <v>407</v>
      </c>
      <c r="L1021" s="6">
        <v>1858</v>
      </c>
      <c r="M1021" s="6" t="s">
        <v>115</v>
      </c>
      <c r="N1021" s="6" t="s">
        <v>21</v>
      </c>
      <c r="O1021" s="6">
        <v>72</v>
      </c>
    </row>
    <row r="1022" spans="1:15" x14ac:dyDescent="0.25">
      <c r="A1022" s="6" t="s">
        <v>0</v>
      </c>
      <c r="B1022" s="6" t="s">
        <v>8</v>
      </c>
      <c r="C1022" s="6" t="s">
        <v>123</v>
      </c>
      <c r="D1022" s="6" t="s">
        <v>124</v>
      </c>
      <c r="E1022" s="6" t="s">
        <v>97</v>
      </c>
      <c r="F1022" s="6" t="s">
        <v>98</v>
      </c>
      <c r="G1022" s="6">
        <v>30</v>
      </c>
      <c r="H1022" s="6">
        <v>175</v>
      </c>
      <c r="I1022" s="6">
        <v>18</v>
      </c>
      <c r="J1022" s="6">
        <v>120</v>
      </c>
      <c r="K1022" s="6">
        <v>29</v>
      </c>
      <c r="L1022" s="6">
        <v>182</v>
      </c>
      <c r="M1022" s="6" t="s">
        <v>115</v>
      </c>
      <c r="N1022" s="6" t="s">
        <v>21</v>
      </c>
      <c r="O1022" s="6">
        <v>2</v>
      </c>
    </row>
    <row r="1023" spans="1:15" x14ac:dyDescent="0.25">
      <c r="A1023" s="6" t="s">
        <v>0</v>
      </c>
      <c r="B1023" s="6" t="s">
        <v>8</v>
      </c>
      <c r="C1023" s="6" t="s">
        <v>141</v>
      </c>
      <c r="D1023" s="6" t="s">
        <v>142</v>
      </c>
      <c r="E1023" s="6" t="s">
        <v>97</v>
      </c>
      <c r="F1023" s="6" t="s">
        <v>98</v>
      </c>
      <c r="G1023" s="6">
        <v>186</v>
      </c>
      <c r="H1023" s="6">
        <v>1002</v>
      </c>
      <c r="I1023" s="6">
        <v>183</v>
      </c>
      <c r="J1023" s="6">
        <v>971</v>
      </c>
      <c r="K1023" s="6">
        <v>188</v>
      </c>
      <c r="L1023" s="6">
        <v>1003</v>
      </c>
      <c r="M1023" s="6" t="s">
        <v>115</v>
      </c>
      <c r="N1023" s="6" t="s">
        <v>22</v>
      </c>
      <c r="O1023" s="6">
        <v>28</v>
      </c>
    </row>
    <row r="1024" spans="1:15" x14ac:dyDescent="0.25">
      <c r="A1024" s="6" t="s">
        <v>0</v>
      </c>
      <c r="B1024" s="6" t="s">
        <v>8</v>
      </c>
      <c r="C1024" s="6" t="s">
        <v>128</v>
      </c>
      <c r="D1024" s="6" t="s">
        <v>129</v>
      </c>
      <c r="E1024" s="6" t="s">
        <v>97</v>
      </c>
      <c r="F1024" s="6" t="s">
        <v>125</v>
      </c>
      <c r="G1024" s="6">
        <v>46</v>
      </c>
      <c r="H1024" s="6">
        <v>272</v>
      </c>
      <c r="I1024" s="6">
        <v>45</v>
      </c>
      <c r="J1024" s="6">
        <v>257</v>
      </c>
      <c r="K1024" s="6">
        <v>45</v>
      </c>
      <c r="L1024" s="6">
        <v>269</v>
      </c>
      <c r="M1024" s="6" t="s">
        <v>115</v>
      </c>
      <c r="N1024" s="6" t="s">
        <v>21</v>
      </c>
      <c r="O1024" s="6">
        <v>7</v>
      </c>
    </row>
    <row r="1025" spans="1:15" x14ac:dyDescent="0.25">
      <c r="A1025" s="6" t="s">
        <v>0</v>
      </c>
      <c r="B1025" s="6" t="s">
        <v>8</v>
      </c>
      <c r="C1025" s="6" t="s">
        <v>126</v>
      </c>
      <c r="D1025" s="6" t="s">
        <v>127</v>
      </c>
      <c r="E1025" s="6" t="s">
        <v>97</v>
      </c>
      <c r="F1025" s="6" t="s">
        <v>132</v>
      </c>
      <c r="G1025" s="6">
        <v>50</v>
      </c>
      <c r="H1025" s="6">
        <v>295</v>
      </c>
      <c r="I1025" s="6">
        <v>50</v>
      </c>
      <c r="J1025" s="6">
        <v>293</v>
      </c>
      <c r="K1025" s="6">
        <v>50</v>
      </c>
      <c r="L1025" s="6">
        <v>293</v>
      </c>
      <c r="M1025" s="6" t="s">
        <v>115</v>
      </c>
      <c r="N1025" s="6" t="s">
        <v>22</v>
      </c>
      <c r="O1025" s="6">
        <v>5</v>
      </c>
    </row>
    <row r="1026" spans="1:15" x14ac:dyDescent="0.25">
      <c r="A1026" s="6" t="s">
        <v>0</v>
      </c>
      <c r="B1026" s="6" t="s">
        <v>11</v>
      </c>
      <c r="C1026" s="6" t="s">
        <v>187</v>
      </c>
      <c r="D1026" s="6" t="s">
        <v>188</v>
      </c>
      <c r="E1026" s="6" t="s">
        <v>97</v>
      </c>
      <c r="F1026" s="6" t="s">
        <v>132</v>
      </c>
      <c r="G1026" s="6">
        <v>18</v>
      </c>
      <c r="H1026" s="6">
        <v>78</v>
      </c>
      <c r="I1026" s="6">
        <v>18</v>
      </c>
      <c r="J1026" s="6">
        <v>79</v>
      </c>
      <c r="K1026" s="6">
        <v>18</v>
      </c>
      <c r="L1026" s="6">
        <v>77</v>
      </c>
      <c r="M1026" s="6" t="s">
        <v>115</v>
      </c>
      <c r="N1026" s="6" t="s">
        <v>21</v>
      </c>
      <c r="O1026" s="6">
        <v>2</v>
      </c>
    </row>
    <row r="1027" spans="1:15" x14ac:dyDescent="0.25">
      <c r="A1027" s="6" t="s">
        <v>0</v>
      </c>
      <c r="B1027" s="6" t="s">
        <v>8</v>
      </c>
      <c r="C1027" s="6" t="s">
        <v>748</v>
      </c>
      <c r="D1027" s="6" t="s">
        <v>749</v>
      </c>
      <c r="E1027" s="6" t="s">
        <v>209</v>
      </c>
      <c r="F1027" s="6" t="s">
        <v>125</v>
      </c>
      <c r="G1027" s="6">
        <v>1694</v>
      </c>
      <c r="H1027" s="6">
        <v>8805</v>
      </c>
      <c r="I1027" s="6">
        <v>1693</v>
      </c>
      <c r="J1027" s="6">
        <v>8805</v>
      </c>
      <c r="K1027" s="6">
        <v>1693</v>
      </c>
      <c r="L1027" s="6">
        <v>9062</v>
      </c>
      <c r="M1027" s="6" t="s">
        <v>115</v>
      </c>
      <c r="N1027" s="6" t="s">
        <v>22</v>
      </c>
      <c r="O1027" s="6">
        <v>155</v>
      </c>
    </row>
    <row r="1028" spans="1:15" x14ac:dyDescent="0.25">
      <c r="A1028" s="6" t="s">
        <v>0</v>
      </c>
      <c r="B1028" s="6" t="s">
        <v>5</v>
      </c>
      <c r="C1028" s="6" t="s">
        <v>709</v>
      </c>
      <c r="D1028" s="6" t="s">
        <v>710</v>
      </c>
      <c r="E1028" s="6" t="s">
        <v>209</v>
      </c>
      <c r="F1028" s="6" t="s">
        <v>132</v>
      </c>
      <c r="G1028" s="6">
        <v>610</v>
      </c>
      <c r="H1028" s="6">
        <v>2750</v>
      </c>
      <c r="I1028" s="6">
        <v>609</v>
      </c>
      <c r="J1028" s="6">
        <v>2630</v>
      </c>
      <c r="K1028" s="6">
        <v>609</v>
      </c>
      <c r="L1028" s="6">
        <v>2630</v>
      </c>
      <c r="M1028" s="6" t="s">
        <v>115</v>
      </c>
      <c r="N1028" s="6" t="s">
        <v>23</v>
      </c>
      <c r="O1028" s="6">
        <v>51</v>
      </c>
    </row>
    <row r="1029" spans="1:15" x14ac:dyDescent="0.25">
      <c r="A1029" s="6" t="s">
        <v>0</v>
      </c>
      <c r="B1029" s="6" t="s">
        <v>8</v>
      </c>
      <c r="C1029" s="6" t="s">
        <v>123</v>
      </c>
      <c r="D1029" s="6" t="s">
        <v>124</v>
      </c>
      <c r="E1029" s="6" t="s">
        <v>97</v>
      </c>
      <c r="F1029" s="6" t="s">
        <v>98</v>
      </c>
      <c r="G1029" s="6">
        <v>30</v>
      </c>
      <c r="H1029" s="6">
        <v>175</v>
      </c>
      <c r="I1029" s="6">
        <v>18</v>
      </c>
      <c r="J1029" s="6">
        <v>120</v>
      </c>
      <c r="K1029" s="6">
        <v>29</v>
      </c>
      <c r="L1029" s="6">
        <v>182</v>
      </c>
      <c r="M1029" s="6" t="s">
        <v>115</v>
      </c>
      <c r="N1029" s="6" t="s">
        <v>22</v>
      </c>
      <c r="O1029" s="6">
        <v>2</v>
      </c>
    </row>
    <row r="1030" spans="1:15" x14ac:dyDescent="0.25">
      <c r="A1030" s="6" t="s">
        <v>0</v>
      </c>
      <c r="B1030" s="6" t="s">
        <v>5</v>
      </c>
      <c r="C1030" s="6" t="s">
        <v>837</v>
      </c>
      <c r="D1030" s="6" t="s">
        <v>838</v>
      </c>
      <c r="E1030" s="6" t="s">
        <v>209</v>
      </c>
      <c r="F1030" s="6" t="s">
        <v>125</v>
      </c>
      <c r="G1030" s="6">
        <v>184</v>
      </c>
      <c r="H1030" s="6">
        <v>768</v>
      </c>
      <c r="I1030" s="6">
        <v>175</v>
      </c>
      <c r="J1030" s="6">
        <v>828</v>
      </c>
      <c r="K1030" s="6">
        <v>175</v>
      </c>
      <c r="L1030" s="6">
        <v>828</v>
      </c>
      <c r="M1030" s="6" t="s">
        <v>115</v>
      </c>
      <c r="N1030" s="6" t="s">
        <v>22</v>
      </c>
      <c r="O1030" s="6">
        <v>25</v>
      </c>
    </row>
    <row r="1031" spans="1:15" x14ac:dyDescent="0.25">
      <c r="A1031" s="6" t="s">
        <v>0</v>
      </c>
      <c r="B1031" s="6" t="s">
        <v>9</v>
      </c>
      <c r="C1031" s="6" t="s">
        <v>212</v>
      </c>
      <c r="D1031" s="6" t="s">
        <v>213</v>
      </c>
      <c r="E1031" s="6" t="s">
        <v>209</v>
      </c>
      <c r="F1031" s="6" t="s">
        <v>125</v>
      </c>
      <c r="G1031" s="6">
        <v>174</v>
      </c>
      <c r="H1031" s="6">
        <v>1185</v>
      </c>
      <c r="I1031" s="6">
        <v>463</v>
      </c>
      <c r="J1031" s="6">
        <v>2123</v>
      </c>
      <c r="K1031" s="6">
        <v>463</v>
      </c>
      <c r="L1031" s="6">
        <v>2114</v>
      </c>
      <c r="M1031" s="6" t="s">
        <v>115</v>
      </c>
      <c r="N1031" s="6" t="s">
        <v>23</v>
      </c>
      <c r="O1031" s="6">
        <v>196</v>
      </c>
    </row>
    <row r="1032" spans="1:15" x14ac:dyDescent="0.25">
      <c r="A1032" s="6" t="s">
        <v>0</v>
      </c>
      <c r="B1032" s="6" t="s">
        <v>9</v>
      </c>
      <c r="C1032" s="6" t="s">
        <v>756</v>
      </c>
      <c r="D1032" s="6" t="s">
        <v>757</v>
      </c>
      <c r="E1032" s="6" t="s">
        <v>97</v>
      </c>
      <c r="F1032" s="6" t="s">
        <v>125</v>
      </c>
      <c r="G1032" s="6">
        <v>115</v>
      </c>
      <c r="H1032" s="6">
        <v>532</v>
      </c>
      <c r="I1032" s="6">
        <v>115</v>
      </c>
      <c r="J1032" s="6">
        <v>537</v>
      </c>
      <c r="K1032" s="6">
        <v>115</v>
      </c>
      <c r="L1032" s="6">
        <v>537</v>
      </c>
      <c r="M1032" s="6" t="s">
        <v>115</v>
      </c>
      <c r="N1032" s="6" t="s">
        <v>22</v>
      </c>
      <c r="O1032" s="6">
        <v>4</v>
      </c>
    </row>
    <row r="1033" spans="1:15" x14ac:dyDescent="0.25">
      <c r="A1033" s="6" t="s">
        <v>0</v>
      </c>
      <c r="B1033" s="6" t="s">
        <v>5</v>
      </c>
      <c r="C1033" s="6" t="s">
        <v>709</v>
      </c>
      <c r="D1033" s="6" t="s">
        <v>710</v>
      </c>
      <c r="E1033" s="6" t="s">
        <v>209</v>
      </c>
      <c r="F1033" s="6" t="s">
        <v>132</v>
      </c>
      <c r="G1033" s="6">
        <v>610</v>
      </c>
      <c r="H1033" s="6">
        <v>2750</v>
      </c>
      <c r="I1033" s="6">
        <v>609</v>
      </c>
      <c r="J1033" s="6">
        <v>2630</v>
      </c>
      <c r="K1033" s="6">
        <v>609</v>
      </c>
      <c r="L1033" s="6">
        <v>2630</v>
      </c>
      <c r="M1033" s="6" t="s">
        <v>115</v>
      </c>
      <c r="N1033" s="6" t="s">
        <v>21</v>
      </c>
      <c r="O1033" s="6">
        <v>27</v>
      </c>
    </row>
    <row r="1034" spans="1:15" x14ac:dyDescent="0.25">
      <c r="A1034" s="6" t="s">
        <v>0</v>
      </c>
      <c r="B1034" s="6" t="s">
        <v>8</v>
      </c>
      <c r="C1034" s="6" t="s">
        <v>743</v>
      </c>
      <c r="D1034" s="6" t="s">
        <v>744</v>
      </c>
      <c r="E1034" s="6" t="s">
        <v>209</v>
      </c>
      <c r="F1034" s="6" t="s">
        <v>125</v>
      </c>
      <c r="G1034" s="6">
        <v>612</v>
      </c>
      <c r="H1034" s="6">
        <v>2944</v>
      </c>
      <c r="I1034" s="6">
        <v>608</v>
      </c>
      <c r="J1034" s="6">
        <v>2914</v>
      </c>
      <c r="K1034" s="6">
        <v>608</v>
      </c>
      <c r="L1034" s="6">
        <v>2944</v>
      </c>
      <c r="M1034" s="6" t="s">
        <v>115</v>
      </c>
      <c r="N1034" s="6" t="s">
        <v>21</v>
      </c>
      <c r="O1034" s="6">
        <v>43</v>
      </c>
    </row>
    <row r="1035" spans="1:15" x14ac:dyDescent="0.25">
      <c r="A1035" s="6" t="s">
        <v>0</v>
      </c>
      <c r="B1035" s="6" t="s">
        <v>9</v>
      </c>
      <c r="C1035" s="6" t="s">
        <v>207</v>
      </c>
      <c r="D1035" s="6" t="s">
        <v>208</v>
      </c>
      <c r="E1035" s="6" t="s">
        <v>209</v>
      </c>
      <c r="F1035" s="6" t="s">
        <v>125</v>
      </c>
      <c r="G1035" s="6">
        <v>541</v>
      </c>
      <c r="H1035" s="6">
        <v>2607</v>
      </c>
      <c r="I1035" s="6">
        <v>545</v>
      </c>
      <c r="J1035" s="6">
        <v>2544</v>
      </c>
      <c r="K1035" s="6">
        <v>545</v>
      </c>
      <c r="L1035" s="6">
        <v>2545</v>
      </c>
      <c r="M1035" s="6" t="s">
        <v>115</v>
      </c>
      <c r="N1035" s="6" t="s">
        <v>23</v>
      </c>
      <c r="O1035" s="6">
        <v>88</v>
      </c>
    </row>
    <row r="1036" spans="1:15" x14ac:dyDescent="0.25">
      <c r="A1036" s="6" t="s">
        <v>0</v>
      </c>
      <c r="B1036" s="6" t="s">
        <v>9</v>
      </c>
      <c r="C1036" s="6" t="s">
        <v>212</v>
      </c>
      <c r="D1036" s="6" t="s">
        <v>213</v>
      </c>
      <c r="E1036" s="6" t="s">
        <v>209</v>
      </c>
      <c r="F1036" s="6" t="s">
        <v>125</v>
      </c>
      <c r="G1036" s="6">
        <v>174</v>
      </c>
      <c r="H1036" s="6">
        <v>1185</v>
      </c>
      <c r="I1036" s="6">
        <v>463</v>
      </c>
      <c r="J1036" s="6">
        <v>2123</v>
      </c>
      <c r="K1036" s="6">
        <v>463</v>
      </c>
      <c r="L1036" s="6">
        <v>2114</v>
      </c>
      <c r="M1036" s="6" t="s">
        <v>115</v>
      </c>
      <c r="N1036" s="6" t="s">
        <v>21</v>
      </c>
      <c r="O1036" s="6">
        <v>86</v>
      </c>
    </row>
    <row r="1037" spans="1:15" x14ac:dyDescent="0.25">
      <c r="A1037" s="6" t="s">
        <v>0</v>
      </c>
      <c r="B1037" s="6" t="s">
        <v>8</v>
      </c>
      <c r="C1037" s="6" t="s">
        <v>126</v>
      </c>
      <c r="D1037" s="6" t="s">
        <v>127</v>
      </c>
      <c r="E1037" s="6" t="s">
        <v>97</v>
      </c>
      <c r="F1037" s="6" t="s">
        <v>132</v>
      </c>
      <c r="G1037" s="6">
        <v>50</v>
      </c>
      <c r="H1037" s="6">
        <v>295</v>
      </c>
      <c r="I1037" s="6">
        <v>50</v>
      </c>
      <c r="J1037" s="6">
        <v>293</v>
      </c>
      <c r="K1037" s="6">
        <v>50</v>
      </c>
      <c r="L1037" s="6">
        <v>293</v>
      </c>
      <c r="M1037" s="6" t="s">
        <v>115</v>
      </c>
      <c r="N1037" s="6" t="s">
        <v>23</v>
      </c>
      <c r="O1037" s="6">
        <v>7</v>
      </c>
    </row>
    <row r="1038" spans="1:15" x14ac:dyDescent="0.25">
      <c r="A1038" s="6" t="s">
        <v>0</v>
      </c>
      <c r="B1038" s="6" t="s">
        <v>8</v>
      </c>
      <c r="C1038" s="6" t="s">
        <v>141</v>
      </c>
      <c r="D1038" s="6" t="s">
        <v>142</v>
      </c>
      <c r="E1038" s="6" t="s">
        <v>97</v>
      </c>
      <c r="F1038" s="6" t="s">
        <v>98</v>
      </c>
      <c r="G1038" s="6">
        <v>186</v>
      </c>
      <c r="H1038" s="6">
        <v>1002</v>
      </c>
      <c r="I1038" s="6">
        <v>183</v>
      </c>
      <c r="J1038" s="6">
        <v>971</v>
      </c>
      <c r="K1038" s="6">
        <v>188</v>
      </c>
      <c r="L1038" s="6">
        <v>1003</v>
      </c>
      <c r="M1038" s="6" t="s">
        <v>115</v>
      </c>
      <c r="N1038" s="6" t="s">
        <v>23</v>
      </c>
      <c r="O1038" s="6">
        <v>55</v>
      </c>
    </row>
    <row r="1039" spans="1:15" x14ac:dyDescent="0.25">
      <c r="A1039" s="6" t="s">
        <v>0</v>
      </c>
      <c r="B1039" s="6" t="s">
        <v>13</v>
      </c>
      <c r="C1039" s="6" t="s">
        <v>201</v>
      </c>
      <c r="D1039" s="6" t="s">
        <v>202</v>
      </c>
      <c r="E1039" s="6" t="s">
        <v>97</v>
      </c>
      <c r="F1039" s="6" t="s">
        <v>132</v>
      </c>
      <c r="G1039" s="6">
        <v>8</v>
      </c>
      <c r="H1039" s="6">
        <v>40</v>
      </c>
      <c r="I1039" s="6">
        <v>8</v>
      </c>
      <c r="J1039" s="6">
        <v>28</v>
      </c>
      <c r="K1039" s="6">
        <v>8</v>
      </c>
      <c r="L1039" s="6">
        <v>40</v>
      </c>
      <c r="M1039" s="6" t="s">
        <v>115</v>
      </c>
      <c r="N1039" s="6" t="s">
        <v>22</v>
      </c>
      <c r="O1039" s="6">
        <v>0</v>
      </c>
    </row>
    <row r="1040" spans="1:15" x14ac:dyDescent="0.25">
      <c r="A1040" s="6" t="s">
        <v>0</v>
      </c>
      <c r="B1040" s="6" t="s">
        <v>13</v>
      </c>
      <c r="C1040" s="6" t="s">
        <v>179</v>
      </c>
      <c r="D1040" s="6" t="s">
        <v>180</v>
      </c>
      <c r="E1040" s="6" t="s">
        <v>97</v>
      </c>
      <c r="F1040" s="6" t="s">
        <v>125</v>
      </c>
      <c r="G1040" s="6">
        <v>13</v>
      </c>
      <c r="H1040" s="6">
        <v>70</v>
      </c>
      <c r="I1040" s="6">
        <v>8</v>
      </c>
      <c r="J1040" s="6">
        <v>49</v>
      </c>
      <c r="K1040" s="6">
        <v>12</v>
      </c>
      <c r="L1040" s="6">
        <v>70</v>
      </c>
      <c r="M1040" s="6" t="s">
        <v>115</v>
      </c>
      <c r="N1040" s="6" t="s">
        <v>21</v>
      </c>
      <c r="O1040" s="6">
        <v>1</v>
      </c>
    </row>
    <row r="1041" spans="1:15" x14ac:dyDescent="0.25">
      <c r="A1041" s="6" t="s">
        <v>0</v>
      </c>
      <c r="B1041" s="6" t="s">
        <v>13</v>
      </c>
      <c r="C1041" s="6" t="s">
        <v>1080</v>
      </c>
      <c r="D1041" s="6" t="s">
        <v>1081</v>
      </c>
      <c r="E1041" s="6" t="s">
        <v>97</v>
      </c>
      <c r="F1041" s="6" t="s">
        <v>125</v>
      </c>
      <c r="G1041" s="6">
        <v>54</v>
      </c>
      <c r="H1041" s="6">
        <v>242</v>
      </c>
      <c r="I1041" s="6">
        <v>50</v>
      </c>
      <c r="J1041" s="6">
        <v>219</v>
      </c>
      <c r="K1041" s="6">
        <v>50</v>
      </c>
      <c r="L1041" s="6">
        <v>227</v>
      </c>
      <c r="M1041" s="6" t="s">
        <v>115</v>
      </c>
      <c r="N1041" s="6" t="s">
        <v>22</v>
      </c>
      <c r="O1041" s="6">
        <v>4</v>
      </c>
    </row>
    <row r="1042" spans="1:15" x14ac:dyDescent="0.25">
      <c r="A1042" s="6" t="s">
        <v>0</v>
      </c>
      <c r="B1042" s="6" t="s">
        <v>13</v>
      </c>
      <c r="C1042" s="6" t="s">
        <v>241</v>
      </c>
      <c r="D1042" s="6" t="s">
        <v>242</v>
      </c>
      <c r="E1042" s="6" t="s">
        <v>97</v>
      </c>
      <c r="F1042" s="6" t="s">
        <v>98</v>
      </c>
      <c r="G1042" s="6">
        <v>65</v>
      </c>
      <c r="H1042" s="6">
        <v>347</v>
      </c>
      <c r="I1042" s="6">
        <v>65</v>
      </c>
      <c r="J1042" s="6">
        <v>347</v>
      </c>
      <c r="K1042" s="6">
        <v>65</v>
      </c>
      <c r="L1042" s="6">
        <v>347</v>
      </c>
      <c r="M1042" s="6" t="s">
        <v>115</v>
      </c>
      <c r="N1042" s="6" t="s">
        <v>21</v>
      </c>
      <c r="O1042" s="6">
        <v>7</v>
      </c>
    </row>
    <row r="1043" spans="1:15" x14ac:dyDescent="0.25">
      <c r="A1043" s="6" t="s">
        <v>0</v>
      </c>
      <c r="B1043" s="6" t="s">
        <v>9</v>
      </c>
      <c r="C1043" s="6" t="s">
        <v>135</v>
      </c>
      <c r="D1043" s="6" t="s">
        <v>136</v>
      </c>
      <c r="E1043" s="6" t="s">
        <v>97</v>
      </c>
      <c r="F1043" s="6" t="s">
        <v>125</v>
      </c>
      <c r="G1043" s="6">
        <v>207</v>
      </c>
      <c r="H1043" s="6">
        <v>1141</v>
      </c>
      <c r="I1043" s="6">
        <v>352</v>
      </c>
      <c r="J1043" s="6">
        <v>1386</v>
      </c>
      <c r="K1043" s="6">
        <v>352</v>
      </c>
      <c r="L1043" s="6">
        <v>1386</v>
      </c>
      <c r="M1043" s="6" t="s">
        <v>115</v>
      </c>
      <c r="N1043" s="6" t="s">
        <v>22</v>
      </c>
      <c r="O1043" s="6">
        <v>13</v>
      </c>
    </row>
    <row r="1044" spans="1:15" x14ac:dyDescent="0.25">
      <c r="A1044" s="6" t="s">
        <v>0</v>
      </c>
      <c r="B1044" s="6" t="s">
        <v>6</v>
      </c>
      <c r="C1044" s="6" t="s">
        <v>277</v>
      </c>
      <c r="D1044" s="6" t="s">
        <v>278</v>
      </c>
      <c r="E1044" s="6" t="s">
        <v>97</v>
      </c>
      <c r="F1044" s="6" t="s">
        <v>98</v>
      </c>
      <c r="G1044" s="6">
        <v>139</v>
      </c>
      <c r="H1044" s="6">
        <v>640</v>
      </c>
      <c r="I1044" s="6">
        <v>127</v>
      </c>
      <c r="J1044" s="6">
        <v>578</v>
      </c>
      <c r="K1044" s="6">
        <v>146</v>
      </c>
      <c r="L1044" s="6">
        <v>640</v>
      </c>
      <c r="M1044" s="6" t="s">
        <v>115</v>
      </c>
      <c r="N1044" s="6" t="s">
        <v>23</v>
      </c>
      <c r="O1044" s="6">
        <v>55</v>
      </c>
    </row>
    <row r="1045" spans="1:15" x14ac:dyDescent="0.25">
      <c r="A1045" s="6" t="s">
        <v>0</v>
      </c>
      <c r="B1045" s="6" t="s">
        <v>13</v>
      </c>
      <c r="C1045" s="6" t="s">
        <v>203</v>
      </c>
      <c r="D1045" s="6" t="s">
        <v>204</v>
      </c>
      <c r="E1045" s="6" t="s">
        <v>97</v>
      </c>
      <c r="F1045" s="6" t="s">
        <v>125</v>
      </c>
      <c r="G1045" s="6">
        <v>41</v>
      </c>
      <c r="H1045" s="6">
        <v>199</v>
      </c>
      <c r="I1045" s="6">
        <v>41</v>
      </c>
      <c r="J1045" s="6">
        <v>196</v>
      </c>
      <c r="K1045" s="6">
        <v>41</v>
      </c>
      <c r="L1045" s="6">
        <v>201</v>
      </c>
      <c r="M1045" s="6" t="s">
        <v>115</v>
      </c>
      <c r="N1045" s="6" t="s">
        <v>22</v>
      </c>
      <c r="O1045" s="6">
        <v>1</v>
      </c>
    </row>
    <row r="1046" spans="1:15" x14ac:dyDescent="0.25">
      <c r="A1046" s="6" t="s">
        <v>0</v>
      </c>
      <c r="B1046" s="6" t="s">
        <v>5</v>
      </c>
      <c r="C1046" s="6" t="s">
        <v>713</v>
      </c>
      <c r="D1046" s="6" t="s">
        <v>714</v>
      </c>
      <c r="E1046" s="6" t="s">
        <v>209</v>
      </c>
      <c r="F1046" s="6" t="s">
        <v>125</v>
      </c>
      <c r="G1046" s="6">
        <v>110</v>
      </c>
      <c r="H1046" s="6">
        <v>643</v>
      </c>
      <c r="I1046" s="6">
        <v>106</v>
      </c>
      <c r="J1046" s="6"/>
      <c r="K1046" s="6">
        <v>124</v>
      </c>
      <c r="L1046" s="6">
        <v>0</v>
      </c>
      <c r="M1046" s="6" t="s">
        <v>115</v>
      </c>
      <c r="N1046" s="6" t="s">
        <v>22</v>
      </c>
      <c r="O1046" s="6">
        <v>0</v>
      </c>
    </row>
    <row r="1047" spans="1:15" x14ac:dyDescent="0.25">
      <c r="A1047" s="6" t="s">
        <v>0</v>
      </c>
      <c r="B1047" s="6" t="s">
        <v>13</v>
      </c>
      <c r="C1047" s="6" t="s">
        <v>1080</v>
      </c>
      <c r="D1047" s="6" t="s">
        <v>1081</v>
      </c>
      <c r="E1047" s="6" t="s">
        <v>97</v>
      </c>
      <c r="F1047" s="6" t="s">
        <v>125</v>
      </c>
      <c r="G1047" s="6">
        <v>54</v>
      </c>
      <c r="H1047" s="6">
        <v>242</v>
      </c>
      <c r="I1047" s="6">
        <v>50</v>
      </c>
      <c r="J1047" s="6">
        <v>219</v>
      </c>
      <c r="K1047" s="6">
        <v>50</v>
      </c>
      <c r="L1047" s="6">
        <v>227</v>
      </c>
      <c r="M1047" s="6" t="s">
        <v>115</v>
      </c>
      <c r="N1047" s="6" t="s">
        <v>21</v>
      </c>
      <c r="O1047" s="6">
        <v>2</v>
      </c>
    </row>
    <row r="1048" spans="1:15" x14ac:dyDescent="0.25">
      <c r="A1048" s="6" t="s">
        <v>0</v>
      </c>
      <c r="B1048" s="6" t="s">
        <v>13</v>
      </c>
      <c r="C1048" s="6" t="s">
        <v>179</v>
      </c>
      <c r="D1048" s="6" t="s">
        <v>180</v>
      </c>
      <c r="E1048" s="6" t="s">
        <v>97</v>
      </c>
      <c r="F1048" s="6" t="s">
        <v>125</v>
      </c>
      <c r="G1048" s="6">
        <v>13</v>
      </c>
      <c r="H1048" s="6">
        <v>70</v>
      </c>
      <c r="I1048" s="6">
        <v>8</v>
      </c>
      <c r="J1048" s="6">
        <v>49</v>
      </c>
      <c r="K1048" s="6">
        <v>12</v>
      </c>
      <c r="L1048" s="6">
        <v>70</v>
      </c>
      <c r="M1048" s="6" t="s">
        <v>115</v>
      </c>
      <c r="N1048" s="6" t="s">
        <v>22</v>
      </c>
      <c r="O1048" s="6">
        <v>0</v>
      </c>
    </row>
    <row r="1049" spans="1:15" x14ac:dyDescent="0.25">
      <c r="A1049" s="6" t="s">
        <v>0</v>
      </c>
      <c r="B1049" s="6" t="s">
        <v>13</v>
      </c>
      <c r="C1049" s="6" t="s">
        <v>243</v>
      </c>
      <c r="D1049" s="6" t="s">
        <v>244</v>
      </c>
      <c r="E1049" s="6" t="s">
        <v>97</v>
      </c>
      <c r="F1049" s="6" t="s">
        <v>98</v>
      </c>
      <c r="G1049" s="6">
        <v>67</v>
      </c>
      <c r="H1049" s="6">
        <v>350</v>
      </c>
      <c r="I1049" s="6">
        <v>67</v>
      </c>
      <c r="J1049" s="6">
        <v>350</v>
      </c>
      <c r="K1049" s="6">
        <v>67</v>
      </c>
      <c r="L1049" s="6">
        <v>350</v>
      </c>
      <c r="M1049" s="6" t="s">
        <v>115</v>
      </c>
      <c r="N1049" s="6" t="s">
        <v>23</v>
      </c>
      <c r="O1049" s="6">
        <v>6</v>
      </c>
    </row>
    <row r="1050" spans="1:15" x14ac:dyDescent="0.25">
      <c r="A1050" s="6" t="s">
        <v>0</v>
      </c>
      <c r="B1050" s="6" t="s">
        <v>13</v>
      </c>
      <c r="C1050" s="6" t="s">
        <v>195</v>
      </c>
      <c r="D1050" s="6" t="s">
        <v>196</v>
      </c>
      <c r="E1050" s="6" t="s">
        <v>97</v>
      </c>
      <c r="F1050" s="6" t="s">
        <v>132</v>
      </c>
      <c r="G1050" s="6">
        <v>20</v>
      </c>
      <c r="H1050" s="6">
        <v>64</v>
      </c>
      <c r="I1050" s="6">
        <v>14</v>
      </c>
      <c r="J1050" s="6">
        <v>52</v>
      </c>
      <c r="K1050" s="6">
        <v>14</v>
      </c>
      <c r="L1050" s="6">
        <v>52</v>
      </c>
      <c r="M1050" s="6" t="s">
        <v>115</v>
      </c>
      <c r="N1050" s="6" t="s">
        <v>21</v>
      </c>
      <c r="O1050" s="6">
        <v>2</v>
      </c>
    </row>
    <row r="1051" spans="1:15" x14ac:dyDescent="0.25">
      <c r="A1051" s="6" t="s">
        <v>0</v>
      </c>
      <c r="B1051" s="6" t="s">
        <v>13</v>
      </c>
      <c r="C1051" s="6" t="s">
        <v>173</v>
      </c>
      <c r="D1051" s="6" t="s">
        <v>174</v>
      </c>
      <c r="E1051" s="6" t="s">
        <v>97</v>
      </c>
      <c r="F1051" s="6" t="s">
        <v>125</v>
      </c>
      <c r="G1051" s="6">
        <v>74</v>
      </c>
      <c r="H1051" s="6">
        <v>404</v>
      </c>
      <c r="I1051" s="6">
        <v>60</v>
      </c>
      <c r="J1051" s="6">
        <v>330</v>
      </c>
      <c r="K1051" s="6">
        <v>74</v>
      </c>
      <c r="L1051" s="6">
        <v>369</v>
      </c>
      <c r="M1051" s="6" t="s">
        <v>115</v>
      </c>
      <c r="N1051" s="6" t="s">
        <v>21</v>
      </c>
      <c r="O1051" s="6">
        <v>4</v>
      </c>
    </row>
    <row r="1052" spans="1:15" x14ac:dyDescent="0.25">
      <c r="A1052" s="6" t="s">
        <v>0</v>
      </c>
      <c r="B1052" s="6" t="s">
        <v>9</v>
      </c>
      <c r="C1052" s="6" t="s">
        <v>1078</v>
      </c>
      <c r="D1052" s="6" t="s">
        <v>1079</v>
      </c>
      <c r="E1052" s="6" t="s">
        <v>97</v>
      </c>
      <c r="F1052" s="6" t="s">
        <v>125</v>
      </c>
      <c r="G1052" s="6">
        <v>115</v>
      </c>
      <c r="H1052" s="6">
        <v>502</v>
      </c>
      <c r="I1052" s="6">
        <v>123</v>
      </c>
      <c r="J1052" s="6">
        <v>555</v>
      </c>
      <c r="K1052" s="6">
        <v>123</v>
      </c>
      <c r="L1052" s="6">
        <v>555</v>
      </c>
      <c r="M1052" s="6" t="s">
        <v>115</v>
      </c>
      <c r="N1052" s="6" t="s">
        <v>23</v>
      </c>
      <c r="O1052" s="6">
        <v>37</v>
      </c>
    </row>
    <row r="1053" spans="1:15" x14ac:dyDescent="0.25">
      <c r="A1053" s="6" t="s">
        <v>0</v>
      </c>
      <c r="B1053" s="6" t="s">
        <v>12</v>
      </c>
      <c r="C1053" s="6" t="s">
        <v>197</v>
      </c>
      <c r="D1053" s="6" t="s">
        <v>198</v>
      </c>
      <c r="E1053" s="6" t="s">
        <v>97</v>
      </c>
      <c r="F1053" s="6" t="s">
        <v>125</v>
      </c>
      <c r="G1053" s="6">
        <v>20</v>
      </c>
      <c r="H1053" s="6">
        <v>106</v>
      </c>
      <c r="I1053" s="6">
        <v>13</v>
      </c>
      <c r="J1053" s="6">
        <v>94</v>
      </c>
      <c r="K1053" s="6">
        <v>18</v>
      </c>
      <c r="L1053" s="6">
        <v>94</v>
      </c>
      <c r="M1053" s="6" t="s">
        <v>115</v>
      </c>
      <c r="N1053" s="6" t="s">
        <v>23</v>
      </c>
      <c r="O1053" s="6">
        <v>4</v>
      </c>
    </row>
    <row r="1054" spans="1:15" x14ac:dyDescent="0.25">
      <c r="A1054" s="6" t="s">
        <v>0</v>
      </c>
      <c r="B1054" s="6" t="s">
        <v>13</v>
      </c>
      <c r="C1054" s="6" t="s">
        <v>179</v>
      </c>
      <c r="D1054" s="6" t="s">
        <v>180</v>
      </c>
      <c r="E1054" s="6" t="s">
        <v>97</v>
      </c>
      <c r="F1054" s="6" t="s">
        <v>125</v>
      </c>
      <c r="G1054" s="6">
        <v>13</v>
      </c>
      <c r="H1054" s="6">
        <v>70</v>
      </c>
      <c r="I1054" s="6">
        <v>8</v>
      </c>
      <c r="J1054" s="6">
        <v>49</v>
      </c>
      <c r="K1054" s="6">
        <v>12</v>
      </c>
      <c r="L1054" s="6">
        <v>70</v>
      </c>
      <c r="M1054" s="6" t="s">
        <v>115</v>
      </c>
      <c r="N1054" s="6" t="s">
        <v>23</v>
      </c>
      <c r="O1054" s="6">
        <v>1</v>
      </c>
    </row>
    <row r="1055" spans="1:15" x14ac:dyDescent="0.25">
      <c r="A1055" s="6" t="s">
        <v>0</v>
      </c>
      <c r="B1055" s="6" t="s">
        <v>13</v>
      </c>
      <c r="C1055" s="6" t="s">
        <v>245</v>
      </c>
      <c r="D1055" s="6" t="s">
        <v>246</v>
      </c>
      <c r="E1055" s="6" t="s">
        <v>97</v>
      </c>
      <c r="F1055" s="6" t="s">
        <v>98</v>
      </c>
      <c r="G1055" s="6">
        <v>25</v>
      </c>
      <c r="H1055" s="6">
        <v>133</v>
      </c>
      <c r="I1055" s="6">
        <v>22</v>
      </c>
      <c r="J1055" s="6">
        <v>95</v>
      </c>
      <c r="K1055" s="6">
        <v>25</v>
      </c>
      <c r="L1055" s="6">
        <v>134</v>
      </c>
      <c r="M1055" s="6" t="s">
        <v>115</v>
      </c>
      <c r="N1055" s="6" t="s">
        <v>21</v>
      </c>
      <c r="O1055" s="6">
        <v>1</v>
      </c>
    </row>
    <row r="1056" spans="1:15" x14ac:dyDescent="0.25">
      <c r="A1056" s="6" t="s">
        <v>0</v>
      </c>
      <c r="B1056" s="6" t="s">
        <v>7</v>
      </c>
      <c r="C1056" s="6" t="s">
        <v>143</v>
      </c>
      <c r="D1056" s="6" t="s">
        <v>144</v>
      </c>
      <c r="E1056" s="6" t="s">
        <v>97</v>
      </c>
      <c r="F1056" s="6" t="s">
        <v>132</v>
      </c>
      <c r="G1056" s="6">
        <v>12</v>
      </c>
      <c r="H1056" s="6">
        <v>51</v>
      </c>
      <c r="I1056" s="6">
        <v>4</v>
      </c>
      <c r="J1056" s="6">
        <v>20</v>
      </c>
      <c r="K1056" s="6">
        <v>12</v>
      </c>
      <c r="L1056" s="6">
        <v>52</v>
      </c>
      <c r="M1056" s="6" t="s">
        <v>115</v>
      </c>
      <c r="N1056" s="6" t="s">
        <v>23</v>
      </c>
      <c r="O1056" s="6">
        <v>0</v>
      </c>
    </row>
    <row r="1057" spans="1:15" x14ac:dyDescent="0.25">
      <c r="A1057" s="6" t="s">
        <v>0</v>
      </c>
      <c r="B1057" s="6" t="s">
        <v>13</v>
      </c>
      <c r="C1057" s="6" t="s">
        <v>247</v>
      </c>
      <c r="D1057" s="6" t="s">
        <v>248</v>
      </c>
      <c r="E1057" s="6" t="s">
        <v>97</v>
      </c>
      <c r="F1057" s="6" t="s">
        <v>98</v>
      </c>
      <c r="G1057" s="6">
        <v>10</v>
      </c>
      <c r="H1057" s="6">
        <v>39</v>
      </c>
      <c r="I1057" s="6">
        <v>7</v>
      </c>
      <c r="J1057" s="6">
        <v>25</v>
      </c>
      <c r="K1057" s="6">
        <v>10</v>
      </c>
      <c r="L1057" s="6">
        <v>39</v>
      </c>
      <c r="M1057" s="6" t="s">
        <v>115</v>
      </c>
      <c r="N1057" s="6" t="s">
        <v>23</v>
      </c>
      <c r="O1057" s="6">
        <v>0</v>
      </c>
    </row>
    <row r="1058" spans="1:15" x14ac:dyDescent="0.25">
      <c r="A1058" s="6" t="s">
        <v>0</v>
      </c>
      <c r="B1058" s="6" t="s">
        <v>6</v>
      </c>
      <c r="C1058" s="6" t="s">
        <v>277</v>
      </c>
      <c r="D1058" s="6" t="s">
        <v>278</v>
      </c>
      <c r="E1058" s="6" t="s">
        <v>97</v>
      </c>
      <c r="F1058" s="6" t="s">
        <v>98</v>
      </c>
      <c r="G1058" s="6">
        <v>139</v>
      </c>
      <c r="H1058" s="6">
        <v>640</v>
      </c>
      <c r="I1058" s="6">
        <v>127</v>
      </c>
      <c r="J1058" s="6">
        <v>578</v>
      </c>
      <c r="K1058" s="6">
        <v>146</v>
      </c>
      <c r="L1058" s="6">
        <v>640</v>
      </c>
      <c r="M1058" s="6" t="s">
        <v>115</v>
      </c>
      <c r="N1058" s="6" t="s">
        <v>21</v>
      </c>
      <c r="O1058" s="6">
        <v>23</v>
      </c>
    </row>
    <row r="1059" spans="1:15" x14ac:dyDescent="0.25">
      <c r="A1059" s="6" t="s">
        <v>0</v>
      </c>
      <c r="B1059" s="6" t="s">
        <v>9</v>
      </c>
      <c r="C1059" s="6" t="s">
        <v>220</v>
      </c>
      <c r="D1059" s="6" t="s">
        <v>221</v>
      </c>
      <c r="E1059" s="6" t="s">
        <v>97</v>
      </c>
      <c r="F1059" s="6" t="s">
        <v>125</v>
      </c>
      <c r="G1059" s="6">
        <v>121</v>
      </c>
      <c r="H1059" s="6">
        <v>596</v>
      </c>
      <c r="I1059" s="6">
        <v>129</v>
      </c>
      <c r="J1059" s="6">
        <v>575</v>
      </c>
      <c r="K1059" s="6">
        <v>129</v>
      </c>
      <c r="L1059" s="6">
        <v>575</v>
      </c>
      <c r="M1059" s="6" t="s">
        <v>115</v>
      </c>
      <c r="N1059" s="6" t="s">
        <v>21</v>
      </c>
      <c r="O1059" s="6">
        <v>6</v>
      </c>
    </row>
    <row r="1060" spans="1:15" x14ac:dyDescent="0.25">
      <c r="A1060" s="6" t="s">
        <v>0</v>
      </c>
      <c r="B1060" s="6" t="s">
        <v>6</v>
      </c>
      <c r="C1060" s="6" t="s">
        <v>277</v>
      </c>
      <c r="D1060" s="6" t="s">
        <v>278</v>
      </c>
      <c r="E1060" s="6" t="s">
        <v>97</v>
      </c>
      <c r="F1060" s="6" t="s">
        <v>98</v>
      </c>
      <c r="G1060" s="6">
        <v>139</v>
      </c>
      <c r="H1060" s="6">
        <v>640</v>
      </c>
      <c r="I1060" s="6">
        <v>127</v>
      </c>
      <c r="J1060" s="6">
        <v>578</v>
      </c>
      <c r="K1060" s="6">
        <v>146</v>
      </c>
      <c r="L1060" s="6">
        <v>640</v>
      </c>
      <c r="M1060" s="6" t="s">
        <v>115</v>
      </c>
      <c r="N1060" s="6" t="s">
        <v>22</v>
      </c>
      <c r="O1060" s="6">
        <v>32</v>
      </c>
    </row>
    <row r="1061" spans="1:15" x14ac:dyDescent="0.25">
      <c r="A1061" s="6" t="s">
        <v>0</v>
      </c>
      <c r="B1061" s="6" t="s">
        <v>13</v>
      </c>
      <c r="C1061" s="6" t="s">
        <v>199</v>
      </c>
      <c r="D1061" s="6" t="s">
        <v>200</v>
      </c>
      <c r="E1061" s="6" t="s">
        <v>97</v>
      </c>
      <c r="F1061" s="6" t="s">
        <v>125</v>
      </c>
      <c r="G1061" s="6">
        <v>77</v>
      </c>
      <c r="H1061" s="6">
        <v>380</v>
      </c>
      <c r="I1061" s="6">
        <v>76</v>
      </c>
      <c r="J1061" s="6">
        <v>342</v>
      </c>
      <c r="K1061" s="6">
        <v>76</v>
      </c>
      <c r="L1061" s="6">
        <v>344</v>
      </c>
      <c r="M1061" s="6" t="s">
        <v>115</v>
      </c>
      <c r="N1061" s="6" t="s">
        <v>23</v>
      </c>
      <c r="O1061" s="6">
        <v>3</v>
      </c>
    </row>
    <row r="1062" spans="1:15" x14ac:dyDescent="0.25">
      <c r="A1062" s="6" t="s">
        <v>0</v>
      </c>
      <c r="B1062" s="6" t="s">
        <v>9</v>
      </c>
      <c r="C1062" s="6" t="s">
        <v>220</v>
      </c>
      <c r="D1062" s="6" t="s">
        <v>221</v>
      </c>
      <c r="E1062" s="6" t="s">
        <v>97</v>
      </c>
      <c r="F1062" s="6" t="s">
        <v>125</v>
      </c>
      <c r="G1062" s="6">
        <v>121</v>
      </c>
      <c r="H1062" s="6">
        <v>596</v>
      </c>
      <c r="I1062" s="6">
        <v>129</v>
      </c>
      <c r="J1062" s="6">
        <v>575</v>
      </c>
      <c r="K1062" s="6">
        <v>129</v>
      </c>
      <c r="L1062" s="6">
        <v>575</v>
      </c>
      <c r="M1062" s="6" t="s">
        <v>115</v>
      </c>
      <c r="N1062" s="6" t="s">
        <v>22</v>
      </c>
      <c r="O1062" s="6">
        <v>6</v>
      </c>
    </row>
    <row r="1063" spans="1:15" x14ac:dyDescent="0.25">
      <c r="A1063" s="6" t="s">
        <v>0</v>
      </c>
      <c r="B1063" s="6" t="s">
        <v>937</v>
      </c>
      <c r="C1063" s="6" t="s">
        <v>1082</v>
      </c>
      <c r="D1063" s="6" t="s">
        <v>1083</v>
      </c>
      <c r="E1063" s="6" t="s">
        <v>97</v>
      </c>
      <c r="F1063" s="6" t="s">
        <v>98</v>
      </c>
      <c r="G1063" s="6">
        <v>91</v>
      </c>
      <c r="H1063" s="6">
        <v>400</v>
      </c>
      <c r="I1063" s="6">
        <v>60</v>
      </c>
      <c r="J1063" s="6">
        <v>228</v>
      </c>
      <c r="K1063" s="6">
        <v>74</v>
      </c>
      <c r="L1063" s="6">
        <v>228</v>
      </c>
      <c r="M1063" s="6" t="s">
        <v>115</v>
      </c>
      <c r="N1063" s="6" t="s">
        <v>21</v>
      </c>
      <c r="O1063" s="6">
        <v>4</v>
      </c>
    </row>
    <row r="1064" spans="1:15" x14ac:dyDescent="0.25">
      <c r="A1064" s="6" t="s">
        <v>0</v>
      </c>
      <c r="B1064" s="6" t="s">
        <v>13</v>
      </c>
      <c r="C1064" s="6" t="s">
        <v>247</v>
      </c>
      <c r="D1064" s="6" t="s">
        <v>248</v>
      </c>
      <c r="E1064" s="6" t="s">
        <v>97</v>
      </c>
      <c r="F1064" s="6" t="s">
        <v>98</v>
      </c>
      <c r="G1064" s="6">
        <v>10</v>
      </c>
      <c r="H1064" s="6">
        <v>39</v>
      </c>
      <c r="I1064" s="6">
        <v>7</v>
      </c>
      <c r="J1064" s="6">
        <v>25</v>
      </c>
      <c r="K1064" s="6">
        <v>10</v>
      </c>
      <c r="L1064" s="6">
        <v>39</v>
      </c>
      <c r="M1064" s="6" t="s">
        <v>115</v>
      </c>
      <c r="N1064" s="6" t="s">
        <v>22</v>
      </c>
      <c r="O1064" s="6">
        <v>0</v>
      </c>
    </row>
    <row r="1065" spans="1:15" x14ac:dyDescent="0.25">
      <c r="A1065" s="6" t="s">
        <v>0</v>
      </c>
      <c r="B1065" s="6" t="s">
        <v>4</v>
      </c>
      <c r="C1065" s="6" t="s">
        <v>696</v>
      </c>
      <c r="D1065" s="6" t="s">
        <v>697</v>
      </c>
      <c r="E1065" s="6" t="s">
        <v>97</v>
      </c>
      <c r="F1065" s="6" t="s">
        <v>125</v>
      </c>
      <c r="G1065" s="6">
        <v>43</v>
      </c>
      <c r="H1065" s="6">
        <v>247</v>
      </c>
      <c r="I1065" s="6">
        <v>41</v>
      </c>
      <c r="J1065" s="6">
        <v>232</v>
      </c>
      <c r="K1065" s="6">
        <v>41</v>
      </c>
      <c r="L1065" s="6">
        <v>9</v>
      </c>
      <c r="M1065" s="6" t="s">
        <v>115</v>
      </c>
      <c r="N1065" s="6" t="s">
        <v>22</v>
      </c>
      <c r="O1065" s="6">
        <v>0</v>
      </c>
    </row>
    <row r="1066" spans="1:15" x14ac:dyDescent="0.25">
      <c r="A1066" s="6" t="s">
        <v>0</v>
      </c>
      <c r="B1066" s="6" t="s">
        <v>13</v>
      </c>
      <c r="C1066" s="6" t="s">
        <v>241</v>
      </c>
      <c r="D1066" s="6" t="s">
        <v>242</v>
      </c>
      <c r="E1066" s="6" t="s">
        <v>97</v>
      </c>
      <c r="F1066" s="6" t="s">
        <v>98</v>
      </c>
      <c r="G1066" s="6">
        <v>65</v>
      </c>
      <c r="H1066" s="6">
        <v>347</v>
      </c>
      <c r="I1066" s="6">
        <v>65</v>
      </c>
      <c r="J1066" s="6">
        <v>347</v>
      </c>
      <c r="K1066" s="6">
        <v>65</v>
      </c>
      <c r="L1066" s="6">
        <v>347</v>
      </c>
      <c r="M1066" s="6" t="s">
        <v>115</v>
      </c>
      <c r="N1066" s="6" t="s">
        <v>22</v>
      </c>
      <c r="O1066" s="6">
        <v>6</v>
      </c>
    </row>
    <row r="1067" spans="1:15" x14ac:dyDescent="0.25">
      <c r="A1067" s="6" t="s">
        <v>0</v>
      </c>
      <c r="B1067" s="6" t="s">
        <v>9</v>
      </c>
      <c r="C1067" s="6" t="s">
        <v>220</v>
      </c>
      <c r="D1067" s="6" t="s">
        <v>221</v>
      </c>
      <c r="E1067" s="6" t="s">
        <v>97</v>
      </c>
      <c r="F1067" s="6" t="s">
        <v>125</v>
      </c>
      <c r="G1067" s="6">
        <v>121</v>
      </c>
      <c r="H1067" s="6">
        <v>596</v>
      </c>
      <c r="I1067" s="6">
        <v>129</v>
      </c>
      <c r="J1067" s="6">
        <v>575</v>
      </c>
      <c r="K1067" s="6">
        <v>129</v>
      </c>
      <c r="L1067" s="6">
        <v>575</v>
      </c>
      <c r="M1067" s="6" t="s">
        <v>115</v>
      </c>
      <c r="N1067" s="6" t="s">
        <v>23</v>
      </c>
      <c r="O1067" s="6">
        <v>12</v>
      </c>
    </row>
    <row r="1068" spans="1:15" x14ac:dyDescent="0.25">
      <c r="A1068" s="6" t="s">
        <v>0</v>
      </c>
      <c r="B1068" s="6" t="s">
        <v>13</v>
      </c>
      <c r="C1068" s="6" t="s">
        <v>203</v>
      </c>
      <c r="D1068" s="6" t="s">
        <v>204</v>
      </c>
      <c r="E1068" s="6" t="s">
        <v>97</v>
      </c>
      <c r="F1068" s="6" t="s">
        <v>125</v>
      </c>
      <c r="G1068" s="6">
        <v>41</v>
      </c>
      <c r="H1068" s="6">
        <v>199</v>
      </c>
      <c r="I1068" s="6">
        <v>41</v>
      </c>
      <c r="J1068" s="6">
        <v>196</v>
      </c>
      <c r="K1068" s="6">
        <v>41</v>
      </c>
      <c r="L1068" s="6">
        <v>201</v>
      </c>
      <c r="M1068" s="6" t="s">
        <v>115</v>
      </c>
      <c r="N1068" s="6" t="s">
        <v>23</v>
      </c>
      <c r="O1068" s="6">
        <v>2</v>
      </c>
    </row>
    <row r="1069" spans="1:15" x14ac:dyDescent="0.25">
      <c r="A1069" s="6" t="s">
        <v>0</v>
      </c>
      <c r="B1069" s="6" t="s">
        <v>9</v>
      </c>
      <c r="C1069" s="6" t="s">
        <v>1078</v>
      </c>
      <c r="D1069" s="6" t="s">
        <v>1079</v>
      </c>
      <c r="E1069" s="6" t="s">
        <v>97</v>
      </c>
      <c r="F1069" s="6" t="s">
        <v>125</v>
      </c>
      <c r="G1069" s="6">
        <v>115</v>
      </c>
      <c r="H1069" s="6">
        <v>502</v>
      </c>
      <c r="I1069" s="6">
        <v>123</v>
      </c>
      <c r="J1069" s="6">
        <v>555</v>
      </c>
      <c r="K1069" s="6">
        <v>123</v>
      </c>
      <c r="L1069" s="6">
        <v>555</v>
      </c>
      <c r="M1069" s="6" t="s">
        <v>115</v>
      </c>
      <c r="N1069" s="6" t="s">
        <v>21</v>
      </c>
      <c r="O1069" s="6">
        <v>18</v>
      </c>
    </row>
    <row r="1070" spans="1:15" x14ac:dyDescent="0.25">
      <c r="A1070" s="6" t="s">
        <v>0</v>
      </c>
      <c r="B1070" s="6" t="s">
        <v>13</v>
      </c>
      <c r="C1070" s="6" t="s">
        <v>249</v>
      </c>
      <c r="D1070" s="6" t="s">
        <v>250</v>
      </c>
      <c r="E1070" s="6" t="s">
        <v>97</v>
      </c>
      <c r="F1070" s="6" t="s">
        <v>98</v>
      </c>
      <c r="G1070" s="6">
        <v>14</v>
      </c>
      <c r="H1070" s="6">
        <v>83</v>
      </c>
      <c r="I1070" s="6">
        <v>8</v>
      </c>
      <c r="J1070" s="6">
        <v>35</v>
      </c>
      <c r="K1070" s="6">
        <v>13</v>
      </c>
      <c r="L1070" s="6">
        <v>82</v>
      </c>
      <c r="M1070" s="6" t="s">
        <v>115</v>
      </c>
      <c r="N1070" s="6" t="s">
        <v>22</v>
      </c>
      <c r="O1070" s="6">
        <v>0</v>
      </c>
    </row>
    <row r="1071" spans="1:15" x14ac:dyDescent="0.25">
      <c r="A1071" s="6" t="s">
        <v>0</v>
      </c>
      <c r="B1071" s="6" t="s">
        <v>9</v>
      </c>
      <c r="C1071" s="6" t="s">
        <v>756</v>
      </c>
      <c r="D1071" s="6" t="s">
        <v>757</v>
      </c>
      <c r="E1071" s="6" t="s">
        <v>97</v>
      </c>
      <c r="F1071" s="6" t="s">
        <v>125</v>
      </c>
      <c r="G1071" s="6">
        <v>115</v>
      </c>
      <c r="H1071" s="6">
        <v>532</v>
      </c>
      <c r="I1071" s="6">
        <v>115</v>
      </c>
      <c r="J1071" s="6">
        <v>537</v>
      </c>
      <c r="K1071" s="6">
        <v>115</v>
      </c>
      <c r="L1071" s="6">
        <v>537</v>
      </c>
      <c r="M1071" s="6" t="s">
        <v>115</v>
      </c>
      <c r="N1071" s="6" t="s">
        <v>23</v>
      </c>
      <c r="O1071" s="6">
        <v>7</v>
      </c>
    </row>
    <row r="1072" spans="1:15" x14ac:dyDescent="0.25">
      <c r="A1072" s="6" t="s">
        <v>0</v>
      </c>
      <c r="B1072" s="6" t="s">
        <v>13</v>
      </c>
      <c r="C1072" s="6" t="s">
        <v>175</v>
      </c>
      <c r="D1072" s="6" t="s">
        <v>176</v>
      </c>
      <c r="E1072" s="6" t="s">
        <v>97</v>
      </c>
      <c r="F1072" s="6" t="s">
        <v>125</v>
      </c>
      <c r="G1072" s="6">
        <v>35</v>
      </c>
      <c r="H1072" s="6">
        <v>215</v>
      </c>
      <c r="I1072" s="6">
        <v>35</v>
      </c>
      <c r="J1072" s="6">
        <v>211</v>
      </c>
      <c r="K1072" s="6">
        <v>35</v>
      </c>
      <c r="L1072" s="6">
        <v>212</v>
      </c>
      <c r="M1072" s="6" t="s">
        <v>115</v>
      </c>
      <c r="N1072" s="6" t="s">
        <v>23</v>
      </c>
      <c r="O1072" s="6">
        <v>7</v>
      </c>
    </row>
    <row r="1073" spans="1:15" x14ac:dyDescent="0.25">
      <c r="A1073" s="6" t="s">
        <v>0</v>
      </c>
      <c r="B1073" s="6" t="s">
        <v>13</v>
      </c>
      <c r="C1073" s="6" t="s">
        <v>1080</v>
      </c>
      <c r="D1073" s="6" t="s">
        <v>1081</v>
      </c>
      <c r="E1073" s="6" t="s">
        <v>97</v>
      </c>
      <c r="F1073" s="6" t="s">
        <v>125</v>
      </c>
      <c r="G1073" s="6">
        <v>54</v>
      </c>
      <c r="H1073" s="6">
        <v>242</v>
      </c>
      <c r="I1073" s="6">
        <v>50</v>
      </c>
      <c r="J1073" s="6">
        <v>219</v>
      </c>
      <c r="K1073" s="6">
        <v>50</v>
      </c>
      <c r="L1073" s="6">
        <v>227</v>
      </c>
      <c r="M1073" s="6" t="s">
        <v>115</v>
      </c>
      <c r="N1073" s="6" t="s">
        <v>23</v>
      </c>
      <c r="O1073" s="6">
        <v>6</v>
      </c>
    </row>
    <row r="1074" spans="1:15" x14ac:dyDescent="0.25">
      <c r="A1074" s="6" t="s">
        <v>0</v>
      </c>
      <c r="B1074" s="6" t="s">
        <v>9</v>
      </c>
      <c r="C1074" s="6" t="s">
        <v>135</v>
      </c>
      <c r="D1074" s="6" t="s">
        <v>136</v>
      </c>
      <c r="E1074" s="6" t="s">
        <v>97</v>
      </c>
      <c r="F1074" s="6" t="s">
        <v>125</v>
      </c>
      <c r="G1074" s="6">
        <v>207</v>
      </c>
      <c r="H1074" s="6">
        <v>1141</v>
      </c>
      <c r="I1074" s="6">
        <v>352</v>
      </c>
      <c r="J1074" s="6">
        <v>1386</v>
      </c>
      <c r="K1074" s="6">
        <v>352</v>
      </c>
      <c r="L1074" s="6">
        <v>1386</v>
      </c>
      <c r="M1074" s="6" t="s">
        <v>115</v>
      </c>
      <c r="N1074" s="6" t="s">
        <v>23</v>
      </c>
      <c r="O1074" s="6">
        <v>28</v>
      </c>
    </row>
    <row r="1075" spans="1:15" x14ac:dyDescent="0.25">
      <c r="A1075" s="6" t="s">
        <v>0</v>
      </c>
      <c r="B1075" s="6" t="s">
        <v>9</v>
      </c>
      <c r="C1075" s="6" t="s">
        <v>1078</v>
      </c>
      <c r="D1075" s="6" t="s">
        <v>1079</v>
      </c>
      <c r="E1075" s="6" t="s">
        <v>97</v>
      </c>
      <c r="F1075" s="6" t="s">
        <v>125</v>
      </c>
      <c r="G1075" s="6">
        <v>115</v>
      </c>
      <c r="H1075" s="6">
        <v>502</v>
      </c>
      <c r="I1075" s="6">
        <v>123</v>
      </c>
      <c r="J1075" s="6">
        <v>555</v>
      </c>
      <c r="K1075" s="6">
        <v>123</v>
      </c>
      <c r="L1075" s="6">
        <v>555</v>
      </c>
      <c r="M1075" s="6" t="s">
        <v>115</v>
      </c>
      <c r="N1075" s="6" t="s">
        <v>22</v>
      </c>
      <c r="O1075" s="6">
        <v>19</v>
      </c>
    </row>
    <row r="1076" spans="1:15" x14ac:dyDescent="0.25">
      <c r="A1076" s="6" t="s">
        <v>0</v>
      </c>
      <c r="B1076" s="6" t="s">
        <v>13</v>
      </c>
      <c r="C1076" s="6" t="s">
        <v>249</v>
      </c>
      <c r="D1076" s="6" t="s">
        <v>250</v>
      </c>
      <c r="E1076" s="6" t="s">
        <v>97</v>
      </c>
      <c r="F1076" s="6" t="s">
        <v>98</v>
      </c>
      <c r="G1076" s="6">
        <v>14</v>
      </c>
      <c r="H1076" s="6">
        <v>83</v>
      </c>
      <c r="I1076" s="6">
        <v>8</v>
      </c>
      <c r="J1076" s="6">
        <v>35</v>
      </c>
      <c r="K1076" s="6">
        <v>13</v>
      </c>
      <c r="L1076" s="6">
        <v>82</v>
      </c>
      <c r="M1076" s="6" t="s">
        <v>115</v>
      </c>
      <c r="N1076" s="6" t="s">
        <v>23</v>
      </c>
      <c r="O1076" s="6">
        <v>0</v>
      </c>
    </row>
    <row r="1077" spans="1:15" x14ac:dyDescent="0.25">
      <c r="A1077" s="6" t="s">
        <v>0</v>
      </c>
      <c r="B1077" s="6" t="s">
        <v>13</v>
      </c>
      <c r="C1077" s="6" t="s">
        <v>173</v>
      </c>
      <c r="D1077" s="6" t="s">
        <v>174</v>
      </c>
      <c r="E1077" s="6" t="s">
        <v>97</v>
      </c>
      <c r="F1077" s="6" t="s">
        <v>125</v>
      </c>
      <c r="G1077" s="6">
        <v>74</v>
      </c>
      <c r="H1077" s="6">
        <v>404</v>
      </c>
      <c r="I1077" s="6">
        <v>60</v>
      </c>
      <c r="J1077" s="6">
        <v>330</v>
      </c>
      <c r="K1077" s="6">
        <v>74</v>
      </c>
      <c r="L1077" s="6">
        <v>369</v>
      </c>
      <c r="M1077" s="6" t="s">
        <v>115</v>
      </c>
      <c r="N1077" s="6" t="s">
        <v>22</v>
      </c>
      <c r="O1077" s="6">
        <v>2</v>
      </c>
    </row>
    <row r="1078" spans="1:15" x14ac:dyDescent="0.25">
      <c r="A1078" s="6" t="s">
        <v>0</v>
      </c>
      <c r="B1078" s="6" t="s">
        <v>13</v>
      </c>
      <c r="C1078" s="6" t="s">
        <v>245</v>
      </c>
      <c r="D1078" s="6" t="s">
        <v>246</v>
      </c>
      <c r="E1078" s="6" t="s">
        <v>97</v>
      </c>
      <c r="F1078" s="6" t="s">
        <v>98</v>
      </c>
      <c r="G1078" s="6">
        <v>25</v>
      </c>
      <c r="H1078" s="6">
        <v>133</v>
      </c>
      <c r="I1078" s="6">
        <v>22</v>
      </c>
      <c r="J1078" s="6">
        <v>95</v>
      </c>
      <c r="K1078" s="6">
        <v>25</v>
      </c>
      <c r="L1078" s="6">
        <v>134</v>
      </c>
      <c r="M1078" s="6" t="s">
        <v>115</v>
      </c>
      <c r="N1078" s="6" t="s">
        <v>23</v>
      </c>
      <c r="O1078" s="6">
        <v>1</v>
      </c>
    </row>
    <row r="1079" spans="1:15" x14ac:dyDescent="0.25">
      <c r="A1079" s="6" t="s">
        <v>0</v>
      </c>
      <c r="B1079" s="6" t="s">
        <v>13</v>
      </c>
      <c r="C1079" s="6" t="s">
        <v>249</v>
      </c>
      <c r="D1079" s="6" t="s">
        <v>250</v>
      </c>
      <c r="E1079" s="6" t="s">
        <v>97</v>
      </c>
      <c r="F1079" s="6" t="s">
        <v>98</v>
      </c>
      <c r="G1079" s="6">
        <v>14</v>
      </c>
      <c r="H1079" s="6">
        <v>83</v>
      </c>
      <c r="I1079" s="6">
        <v>8</v>
      </c>
      <c r="J1079" s="6">
        <v>35</v>
      </c>
      <c r="K1079" s="6">
        <v>13</v>
      </c>
      <c r="L1079" s="6">
        <v>82</v>
      </c>
      <c r="M1079" s="6" t="s">
        <v>115</v>
      </c>
      <c r="N1079" s="6" t="s">
        <v>21</v>
      </c>
      <c r="O1079" s="6">
        <v>0</v>
      </c>
    </row>
    <row r="1080" spans="1:15" x14ac:dyDescent="0.25">
      <c r="A1080" s="6" t="s">
        <v>0</v>
      </c>
      <c r="B1080" s="6" t="s">
        <v>6</v>
      </c>
      <c r="C1080" s="6" t="s">
        <v>721</v>
      </c>
      <c r="D1080" s="6" t="s">
        <v>722</v>
      </c>
      <c r="E1080" s="6" t="s">
        <v>97</v>
      </c>
      <c r="F1080" s="6" t="s">
        <v>125</v>
      </c>
      <c r="G1080" s="6">
        <v>30</v>
      </c>
      <c r="H1080" s="6">
        <v>181</v>
      </c>
      <c r="I1080" s="6">
        <v>30</v>
      </c>
      <c r="J1080" s="6">
        <v>181</v>
      </c>
      <c r="K1080" s="6">
        <v>30</v>
      </c>
      <c r="L1080" s="6">
        <v>181</v>
      </c>
      <c r="M1080" s="6" t="s">
        <v>115</v>
      </c>
      <c r="N1080" s="6" t="s">
        <v>23</v>
      </c>
      <c r="O1080" s="6">
        <v>7</v>
      </c>
    </row>
    <row r="1081" spans="1:15" x14ac:dyDescent="0.25">
      <c r="A1081" s="6" t="s">
        <v>0</v>
      </c>
      <c r="B1081" s="6" t="s">
        <v>6</v>
      </c>
      <c r="C1081" s="6" t="s">
        <v>718</v>
      </c>
      <c r="D1081" s="6" t="s">
        <v>719</v>
      </c>
      <c r="E1081" s="6" t="s">
        <v>97</v>
      </c>
      <c r="F1081" s="6" t="s">
        <v>132</v>
      </c>
      <c r="G1081" s="6">
        <v>68</v>
      </c>
      <c r="H1081" s="6">
        <v>327</v>
      </c>
      <c r="I1081" s="6">
        <v>10</v>
      </c>
      <c r="J1081" s="6">
        <v>20</v>
      </c>
      <c r="K1081" s="6">
        <v>63</v>
      </c>
      <c r="L1081" s="6">
        <v>307</v>
      </c>
      <c r="M1081" s="6" t="s">
        <v>115</v>
      </c>
      <c r="N1081" s="6" t="s">
        <v>22</v>
      </c>
      <c r="O1081" s="6">
        <v>2</v>
      </c>
    </row>
    <row r="1082" spans="1:15" x14ac:dyDescent="0.25">
      <c r="A1082" s="6" t="s">
        <v>0</v>
      </c>
      <c r="B1082" s="6" t="s">
        <v>12</v>
      </c>
      <c r="C1082" s="6" t="s">
        <v>197</v>
      </c>
      <c r="D1082" s="6" t="s">
        <v>198</v>
      </c>
      <c r="E1082" s="6" t="s">
        <v>97</v>
      </c>
      <c r="F1082" s="6" t="s">
        <v>125</v>
      </c>
      <c r="G1082" s="6">
        <v>20</v>
      </c>
      <c r="H1082" s="6">
        <v>106</v>
      </c>
      <c r="I1082" s="6">
        <v>13</v>
      </c>
      <c r="J1082" s="6">
        <v>94</v>
      </c>
      <c r="K1082" s="6">
        <v>18</v>
      </c>
      <c r="L1082" s="6">
        <v>94</v>
      </c>
      <c r="M1082" s="6" t="s">
        <v>115</v>
      </c>
      <c r="N1082" s="6" t="s">
        <v>22</v>
      </c>
      <c r="O1082" s="6">
        <v>1</v>
      </c>
    </row>
    <row r="1083" spans="1:15" x14ac:dyDescent="0.25">
      <c r="A1083" s="6" t="s">
        <v>0</v>
      </c>
      <c r="B1083" s="6" t="s">
        <v>13</v>
      </c>
      <c r="C1083" s="6" t="s">
        <v>205</v>
      </c>
      <c r="D1083" s="6" t="s">
        <v>206</v>
      </c>
      <c r="E1083" s="6" t="s">
        <v>97</v>
      </c>
      <c r="F1083" s="6" t="s">
        <v>125</v>
      </c>
      <c r="G1083" s="6">
        <v>116</v>
      </c>
      <c r="H1083" s="6">
        <v>530</v>
      </c>
      <c r="I1083" s="6">
        <v>105</v>
      </c>
      <c r="J1083" s="6">
        <v>464</v>
      </c>
      <c r="K1083" s="6">
        <v>105</v>
      </c>
      <c r="L1083" s="6">
        <v>492</v>
      </c>
      <c r="M1083" s="6" t="s">
        <v>115</v>
      </c>
      <c r="N1083" s="6" t="s">
        <v>23</v>
      </c>
      <c r="O1083" s="6">
        <v>13</v>
      </c>
    </row>
    <row r="1084" spans="1:15" x14ac:dyDescent="0.25">
      <c r="A1084" s="6" t="s">
        <v>0</v>
      </c>
      <c r="B1084" s="6" t="s">
        <v>13</v>
      </c>
      <c r="C1084" s="6" t="s">
        <v>175</v>
      </c>
      <c r="D1084" s="6" t="s">
        <v>176</v>
      </c>
      <c r="E1084" s="6" t="s">
        <v>97</v>
      </c>
      <c r="F1084" s="6" t="s">
        <v>125</v>
      </c>
      <c r="G1084" s="6">
        <v>35</v>
      </c>
      <c r="H1084" s="6">
        <v>215</v>
      </c>
      <c r="I1084" s="6">
        <v>35</v>
      </c>
      <c r="J1084" s="6">
        <v>211</v>
      </c>
      <c r="K1084" s="6">
        <v>35</v>
      </c>
      <c r="L1084" s="6">
        <v>212</v>
      </c>
      <c r="M1084" s="6" t="s">
        <v>115</v>
      </c>
      <c r="N1084" s="6" t="s">
        <v>21</v>
      </c>
      <c r="O1084" s="6">
        <v>1</v>
      </c>
    </row>
    <row r="1085" spans="1:15" x14ac:dyDescent="0.25">
      <c r="A1085" s="6" t="s">
        <v>0</v>
      </c>
      <c r="B1085" s="6" t="s">
        <v>13</v>
      </c>
      <c r="C1085" s="6" t="s">
        <v>241</v>
      </c>
      <c r="D1085" s="6" t="s">
        <v>242</v>
      </c>
      <c r="E1085" s="6" t="s">
        <v>97</v>
      </c>
      <c r="F1085" s="6" t="s">
        <v>98</v>
      </c>
      <c r="G1085" s="6">
        <v>65</v>
      </c>
      <c r="H1085" s="6">
        <v>347</v>
      </c>
      <c r="I1085" s="6">
        <v>65</v>
      </c>
      <c r="J1085" s="6">
        <v>347</v>
      </c>
      <c r="K1085" s="6">
        <v>65</v>
      </c>
      <c r="L1085" s="6">
        <v>347</v>
      </c>
      <c r="M1085" s="6" t="s">
        <v>115</v>
      </c>
      <c r="N1085" s="6" t="s">
        <v>23</v>
      </c>
      <c r="O1085" s="6">
        <v>13</v>
      </c>
    </row>
    <row r="1086" spans="1:15" x14ac:dyDescent="0.25">
      <c r="A1086" s="6" t="s">
        <v>0</v>
      </c>
      <c r="B1086" s="6" t="s">
        <v>7</v>
      </c>
      <c r="C1086" s="6" t="s">
        <v>143</v>
      </c>
      <c r="D1086" s="6" t="s">
        <v>144</v>
      </c>
      <c r="E1086" s="6" t="s">
        <v>97</v>
      </c>
      <c r="F1086" s="6" t="s">
        <v>132</v>
      </c>
      <c r="G1086" s="6">
        <v>12</v>
      </c>
      <c r="H1086" s="6">
        <v>51</v>
      </c>
      <c r="I1086" s="6">
        <v>4</v>
      </c>
      <c r="J1086" s="6">
        <v>20</v>
      </c>
      <c r="K1086" s="6">
        <v>12</v>
      </c>
      <c r="L1086" s="6">
        <v>52</v>
      </c>
      <c r="M1086" s="6" t="s">
        <v>115</v>
      </c>
      <c r="N1086" s="6" t="s">
        <v>22</v>
      </c>
      <c r="O1086" s="6">
        <v>0</v>
      </c>
    </row>
    <row r="1087" spans="1:15" x14ac:dyDescent="0.25">
      <c r="A1087" s="6" t="s">
        <v>0</v>
      </c>
      <c r="B1087" s="6" t="s">
        <v>7</v>
      </c>
      <c r="C1087" s="6" t="s">
        <v>130</v>
      </c>
      <c r="D1087" s="6" t="s">
        <v>131</v>
      </c>
      <c r="E1087" s="6" t="s">
        <v>97</v>
      </c>
      <c r="F1087" s="6" t="s">
        <v>125</v>
      </c>
      <c r="G1087" s="6">
        <v>169</v>
      </c>
      <c r="H1087" s="6">
        <v>816</v>
      </c>
      <c r="I1087" s="6">
        <v>153</v>
      </c>
      <c r="J1087" s="6">
        <v>754</v>
      </c>
      <c r="K1087" s="6">
        <v>157</v>
      </c>
      <c r="L1087" s="6">
        <v>761</v>
      </c>
      <c r="M1087" s="6" t="s">
        <v>115</v>
      </c>
      <c r="N1087" s="6" t="s">
        <v>22</v>
      </c>
      <c r="O1087" s="6">
        <v>16</v>
      </c>
    </row>
    <row r="1088" spans="1:15" x14ac:dyDescent="0.25">
      <c r="A1088" s="6" t="s">
        <v>0</v>
      </c>
      <c r="B1088" s="6" t="s">
        <v>13</v>
      </c>
      <c r="C1088" s="6" t="s">
        <v>205</v>
      </c>
      <c r="D1088" s="6" t="s">
        <v>206</v>
      </c>
      <c r="E1088" s="6" t="s">
        <v>97</v>
      </c>
      <c r="F1088" s="6" t="s">
        <v>125</v>
      </c>
      <c r="G1088" s="6">
        <v>116</v>
      </c>
      <c r="H1088" s="6">
        <v>530</v>
      </c>
      <c r="I1088" s="6">
        <v>105</v>
      </c>
      <c r="J1088" s="6">
        <v>464</v>
      </c>
      <c r="K1088" s="6">
        <v>105</v>
      </c>
      <c r="L1088" s="6">
        <v>492</v>
      </c>
      <c r="M1088" s="6" t="s">
        <v>115</v>
      </c>
      <c r="N1088" s="6" t="s">
        <v>21</v>
      </c>
      <c r="O1088" s="6">
        <v>7</v>
      </c>
    </row>
    <row r="1089" spans="1:15" x14ac:dyDescent="0.25">
      <c r="A1089" s="6" t="s">
        <v>0</v>
      </c>
      <c r="B1089" s="6" t="s">
        <v>9</v>
      </c>
      <c r="C1089" s="6" t="s">
        <v>759</v>
      </c>
      <c r="D1089" s="6" t="s">
        <v>760</v>
      </c>
      <c r="E1089" s="6" t="s">
        <v>97</v>
      </c>
      <c r="F1089" s="6" t="s">
        <v>125</v>
      </c>
      <c r="G1089" s="6">
        <v>319</v>
      </c>
      <c r="H1089" s="6">
        <v>1567</v>
      </c>
      <c r="I1089" s="6">
        <v>133</v>
      </c>
      <c r="J1089" s="6">
        <v>499</v>
      </c>
      <c r="K1089" s="6">
        <v>133</v>
      </c>
      <c r="L1089" s="6">
        <v>499</v>
      </c>
      <c r="M1089" s="6" t="s">
        <v>115</v>
      </c>
      <c r="N1089" s="6" t="s">
        <v>23</v>
      </c>
      <c r="O1089" s="6">
        <v>7</v>
      </c>
    </row>
    <row r="1090" spans="1:15" x14ac:dyDescent="0.25">
      <c r="A1090" s="6" t="s">
        <v>0</v>
      </c>
      <c r="B1090" s="6" t="s">
        <v>13</v>
      </c>
      <c r="C1090" s="6" t="s">
        <v>201</v>
      </c>
      <c r="D1090" s="6" t="s">
        <v>202</v>
      </c>
      <c r="E1090" s="6" t="s">
        <v>97</v>
      </c>
      <c r="F1090" s="6" t="s">
        <v>132</v>
      </c>
      <c r="G1090" s="6">
        <v>8</v>
      </c>
      <c r="H1090" s="6">
        <v>40</v>
      </c>
      <c r="I1090" s="6">
        <v>8</v>
      </c>
      <c r="J1090" s="6">
        <v>28</v>
      </c>
      <c r="K1090" s="6">
        <v>8</v>
      </c>
      <c r="L1090" s="6">
        <v>40</v>
      </c>
      <c r="M1090" s="6" t="s">
        <v>115</v>
      </c>
      <c r="N1090" s="6" t="s">
        <v>21</v>
      </c>
      <c r="O1090" s="6">
        <v>1</v>
      </c>
    </row>
    <row r="1091" spans="1:15" x14ac:dyDescent="0.25">
      <c r="A1091" s="6" t="s">
        <v>0</v>
      </c>
      <c r="B1091" s="6" t="s">
        <v>13</v>
      </c>
      <c r="C1091" s="6" t="s">
        <v>247</v>
      </c>
      <c r="D1091" s="6" t="s">
        <v>248</v>
      </c>
      <c r="E1091" s="6" t="s">
        <v>97</v>
      </c>
      <c r="F1091" s="6" t="s">
        <v>98</v>
      </c>
      <c r="G1091" s="6">
        <v>10</v>
      </c>
      <c r="H1091" s="6">
        <v>39</v>
      </c>
      <c r="I1091" s="6">
        <v>7</v>
      </c>
      <c r="J1091" s="6">
        <v>25</v>
      </c>
      <c r="K1091" s="6">
        <v>10</v>
      </c>
      <c r="L1091" s="6">
        <v>39</v>
      </c>
      <c r="M1091" s="6" t="s">
        <v>115</v>
      </c>
      <c r="N1091" s="6" t="s">
        <v>21</v>
      </c>
      <c r="O1091" s="6">
        <v>0</v>
      </c>
    </row>
    <row r="1092" spans="1:15" x14ac:dyDescent="0.25">
      <c r="A1092" s="6" t="s">
        <v>0</v>
      </c>
      <c r="B1092" s="6" t="s">
        <v>7</v>
      </c>
      <c r="C1092" s="6" t="s">
        <v>130</v>
      </c>
      <c r="D1092" s="6" t="s">
        <v>131</v>
      </c>
      <c r="E1092" s="6" t="s">
        <v>97</v>
      </c>
      <c r="F1092" s="6" t="s">
        <v>125</v>
      </c>
      <c r="G1092" s="6">
        <v>169</v>
      </c>
      <c r="H1092" s="6">
        <v>816</v>
      </c>
      <c r="I1092" s="6">
        <v>153</v>
      </c>
      <c r="J1092" s="6">
        <v>754</v>
      </c>
      <c r="K1092" s="6">
        <v>157</v>
      </c>
      <c r="L1092" s="6">
        <v>761</v>
      </c>
      <c r="M1092" s="6" t="s">
        <v>115</v>
      </c>
      <c r="N1092" s="6" t="s">
        <v>23</v>
      </c>
      <c r="O1092" s="6">
        <v>37</v>
      </c>
    </row>
    <row r="1093" spans="1:15" x14ac:dyDescent="0.25">
      <c r="A1093" s="6" t="s">
        <v>0</v>
      </c>
      <c r="B1093" s="6" t="s">
        <v>13</v>
      </c>
      <c r="C1093" s="6" t="s">
        <v>239</v>
      </c>
      <c r="D1093" s="6" t="s">
        <v>240</v>
      </c>
      <c r="E1093" s="6" t="s">
        <v>97</v>
      </c>
      <c r="F1093" s="6" t="s">
        <v>98</v>
      </c>
      <c r="G1093" s="6">
        <v>15</v>
      </c>
      <c r="H1093" s="6">
        <v>74</v>
      </c>
      <c r="I1093" s="6">
        <v>12</v>
      </c>
      <c r="J1093" s="6">
        <v>60</v>
      </c>
      <c r="K1093" s="6">
        <v>16</v>
      </c>
      <c r="L1093" s="6">
        <v>74</v>
      </c>
      <c r="M1093" s="6" t="s">
        <v>115</v>
      </c>
      <c r="N1093" s="6" t="s">
        <v>21</v>
      </c>
      <c r="O1093" s="6">
        <v>0</v>
      </c>
    </row>
    <row r="1094" spans="1:15" x14ac:dyDescent="0.25">
      <c r="A1094" s="6" t="s">
        <v>0</v>
      </c>
      <c r="B1094" s="6" t="s">
        <v>13</v>
      </c>
      <c r="C1094" s="6" t="s">
        <v>205</v>
      </c>
      <c r="D1094" s="6" t="s">
        <v>206</v>
      </c>
      <c r="E1094" s="6" t="s">
        <v>97</v>
      </c>
      <c r="F1094" s="6" t="s">
        <v>125</v>
      </c>
      <c r="G1094" s="6">
        <v>116</v>
      </c>
      <c r="H1094" s="6">
        <v>530</v>
      </c>
      <c r="I1094" s="6">
        <v>105</v>
      </c>
      <c r="J1094" s="6">
        <v>464</v>
      </c>
      <c r="K1094" s="6">
        <v>105</v>
      </c>
      <c r="L1094" s="6">
        <v>492</v>
      </c>
      <c r="M1094" s="6" t="s">
        <v>115</v>
      </c>
      <c r="N1094" s="6" t="s">
        <v>22</v>
      </c>
      <c r="O1094" s="6">
        <v>6</v>
      </c>
    </row>
    <row r="1095" spans="1:15" x14ac:dyDescent="0.25">
      <c r="A1095" s="6" t="s">
        <v>0</v>
      </c>
      <c r="B1095" s="6" t="s">
        <v>4</v>
      </c>
      <c r="C1095" s="6" t="s">
        <v>696</v>
      </c>
      <c r="D1095" s="6" t="s">
        <v>697</v>
      </c>
      <c r="E1095" s="6" t="s">
        <v>97</v>
      </c>
      <c r="F1095" s="6" t="s">
        <v>125</v>
      </c>
      <c r="G1095" s="6">
        <v>43</v>
      </c>
      <c r="H1095" s="6">
        <v>247</v>
      </c>
      <c r="I1095" s="6">
        <v>41</v>
      </c>
      <c r="J1095" s="6">
        <v>232</v>
      </c>
      <c r="K1095" s="6">
        <v>41</v>
      </c>
      <c r="L1095" s="6">
        <v>9</v>
      </c>
      <c r="M1095" s="6" t="s">
        <v>115</v>
      </c>
      <c r="N1095" s="6" t="s">
        <v>21</v>
      </c>
      <c r="O1095" s="6">
        <v>0</v>
      </c>
    </row>
    <row r="1096" spans="1:15" x14ac:dyDescent="0.25">
      <c r="A1096" s="6" t="s">
        <v>0</v>
      </c>
      <c r="B1096" s="6" t="s">
        <v>6</v>
      </c>
      <c r="C1096" s="6" t="s">
        <v>718</v>
      </c>
      <c r="D1096" s="6" t="s">
        <v>719</v>
      </c>
      <c r="E1096" s="6" t="s">
        <v>97</v>
      </c>
      <c r="F1096" s="6" t="s">
        <v>132</v>
      </c>
      <c r="G1096" s="6">
        <v>68</v>
      </c>
      <c r="H1096" s="6">
        <v>327</v>
      </c>
      <c r="I1096" s="6">
        <v>10</v>
      </c>
      <c r="J1096" s="6">
        <v>20</v>
      </c>
      <c r="K1096" s="6">
        <v>63</v>
      </c>
      <c r="L1096" s="6">
        <v>307</v>
      </c>
      <c r="M1096" s="6" t="s">
        <v>115</v>
      </c>
      <c r="N1096" s="6" t="s">
        <v>21</v>
      </c>
      <c r="O1096" s="6">
        <v>4</v>
      </c>
    </row>
    <row r="1097" spans="1:15" x14ac:dyDescent="0.25">
      <c r="A1097" s="6" t="s">
        <v>0</v>
      </c>
      <c r="B1097" s="6" t="s">
        <v>9</v>
      </c>
      <c r="C1097" s="6" t="s">
        <v>135</v>
      </c>
      <c r="D1097" s="6" t="s">
        <v>136</v>
      </c>
      <c r="E1097" s="6" t="s">
        <v>97</v>
      </c>
      <c r="F1097" s="6" t="s">
        <v>125</v>
      </c>
      <c r="G1097" s="6">
        <v>207</v>
      </c>
      <c r="H1097" s="6">
        <v>1141</v>
      </c>
      <c r="I1097" s="6">
        <v>352</v>
      </c>
      <c r="J1097" s="6">
        <v>1386</v>
      </c>
      <c r="K1097" s="6">
        <v>352</v>
      </c>
      <c r="L1097" s="6">
        <v>1386</v>
      </c>
      <c r="M1097" s="6" t="s">
        <v>115</v>
      </c>
      <c r="N1097" s="6" t="s">
        <v>21</v>
      </c>
      <c r="O1097" s="6">
        <v>15</v>
      </c>
    </row>
    <row r="1098" spans="1:15" x14ac:dyDescent="0.25">
      <c r="A1098" s="6" t="s">
        <v>0</v>
      </c>
      <c r="B1098" s="6" t="s">
        <v>13</v>
      </c>
      <c r="C1098" s="6" t="s">
        <v>243</v>
      </c>
      <c r="D1098" s="6" t="s">
        <v>244</v>
      </c>
      <c r="E1098" s="6" t="s">
        <v>97</v>
      </c>
      <c r="F1098" s="6" t="s">
        <v>98</v>
      </c>
      <c r="G1098" s="6">
        <v>67</v>
      </c>
      <c r="H1098" s="6">
        <v>350</v>
      </c>
      <c r="I1098" s="6">
        <v>67</v>
      </c>
      <c r="J1098" s="6">
        <v>350</v>
      </c>
      <c r="K1098" s="6">
        <v>67</v>
      </c>
      <c r="L1098" s="6">
        <v>350</v>
      </c>
      <c r="M1098" s="6" t="s">
        <v>115</v>
      </c>
      <c r="N1098" s="6" t="s">
        <v>21</v>
      </c>
      <c r="O1098" s="6">
        <v>3</v>
      </c>
    </row>
    <row r="1099" spans="1:15" x14ac:dyDescent="0.25">
      <c r="A1099" s="6" t="s">
        <v>0</v>
      </c>
      <c r="B1099" s="6" t="s">
        <v>5</v>
      </c>
      <c r="C1099" s="6" t="s">
        <v>713</v>
      </c>
      <c r="D1099" s="6" t="s">
        <v>714</v>
      </c>
      <c r="E1099" s="6" t="s">
        <v>209</v>
      </c>
      <c r="F1099" s="6" t="s">
        <v>125</v>
      </c>
      <c r="G1099" s="6">
        <v>110</v>
      </c>
      <c r="H1099" s="6">
        <v>643</v>
      </c>
      <c r="I1099" s="6">
        <v>106</v>
      </c>
      <c r="J1099" s="6"/>
      <c r="K1099" s="6">
        <v>124</v>
      </c>
      <c r="L1099" s="6">
        <v>0</v>
      </c>
      <c r="M1099" s="6" t="s">
        <v>115</v>
      </c>
      <c r="N1099" s="6" t="s">
        <v>21</v>
      </c>
      <c r="O1099" s="6">
        <v>0</v>
      </c>
    </row>
    <row r="1100" spans="1:15" x14ac:dyDescent="0.25">
      <c r="A1100" s="6" t="s">
        <v>0</v>
      </c>
      <c r="B1100" s="6" t="s">
        <v>13</v>
      </c>
      <c r="C1100" s="6" t="s">
        <v>199</v>
      </c>
      <c r="D1100" s="6" t="s">
        <v>200</v>
      </c>
      <c r="E1100" s="6" t="s">
        <v>97</v>
      </c>
      <c r="F1100" s="6" t="s">
        <v>125</v>
      </c>
      <c r="G1100" s="6">
        <v>77</v>
      </c>
      <c r="H1100" s="6">
        <v>380</v>
      </c>
      <c r="I1100" s="6">
        <v>76</v>
      </c>
      <c r="J1100" s="6">
        <v>342</v>
      </c>
      <c r="K1100" s="6">
        <v>76</v>
      </c>
      <c r="L1100" s="6">
        <v>344</v>
      </c>
      <c r="M1100" s="6" t="s">
        <v>115</v>
      </c>
      <c r="N1100" s="6" t="s">
        <v>21</v>
      </c>
      <c r="O1100" s="6">
        <v>2</v>
      </c>
    </row>
    <row r="1101" spans="1:15" x14ac:dyDescent="0.25">
      <c r="A1101" s="6" t="s">
        <v>0</v>
      </c>
      <c r="B1101" s="6" t="s">
        <v>13</v>
      </c>
      <c r="C1101" s="6" t="s">
        <v>201</v>
      </c>
      <c r="D1101" s="6" t="s">
        <v>202</v>
      </c>
      <c r="E1101" s="6" t="s">
        <v>97</v>
      </c>
      <c r="F1101" s="6" t="s">
        <v>132</v>
      </c>
      <c r="G1101" s="6">
        <v>8</v>
      </c>
      <c r="H1101" s="6">
        <v>40</v>
      </c>
      <c r="I1101" s="6">
        <v>8</v>
      </c>
      <c r="J1101" s="6">
        <v>28</v>
      </c>
      <c r="K1101" s="6">
        <v>8</v>
      </c>
      <c r="L1101" s="6">
        <v>40</v>
      </c>
      <c r="M1101" s="6" t="s">
        <v>115</v>
      </c>
      <c r="N1101" s="6" t="s">
        <v>23</v>
      </c>
      <c r="O1101" s="6">
        <v>1</v>
      </c>
    </row>
    <row r="1102" spans="1:15" x14ac:dyDescent="0.25">
      <c r="A1102" s="6" t="s">
        <v>0</v>
      </c>
      <c r="B1102" s="6" t="s">
        <v>13</v>
      </c>
      <c r="C1102" s="6" t="s">
        <v>199</v>
      </c>
      <c r="D1102" s="6" t="s">
        <v>200</v>
      </c>
      <c r="E1102" s="6" t="s">
        <v>97</v>
      </c>
      <c r="F1102" s="6" t="s">
        <v>125</v>
      </c>
      <c r="G1102" s="6">
        <v>77</v>
      </c>
      <c r="H1102" s="6">
        <v>380</v>
      </c>
      <c r="I1102" s="6">
        <v>76</v>
      </c>
      <c r="J1102" s="6">
        <v>342</v>
      </c>
      <c r="K1102" s="6">
        <v>76</v>
      </c>
      <c r="L1102" s="6">
        <v>344</v>
      </c>
      <c r="M1102" s="6" t="s">
        <v>115</v>
      </c>
      <c r="N1102" s="6" t="s">
        <v>22</v>
      </c>
      <c r="O1102" s="6">
        <v>1</v>
      </c>
    </row>
    <row r="1103" spans="1:15" x14ac:dyDescent="0.25">
      <c r="A1103" s="6" t="s">
        <v>0</v>
      </c>
      <c r="B1103" s="6" t="s">
        <v>6</v>
      </c>
      <c r="C1103" s="6" t="s">
        <v>721</v>
      </c>
      <c r="D1103" s="6" t="s">
        <v>722</v>
      </c>
      <c r="E1103" s="6" t="s">
        <v>97</v>
      </c>
      <c r="F1103" s="6" t="s">
        <v>125</v>
      </c>
      <c r="G1103" s="6">
        <v>30</v>
      </c>
      <c r="H1103" s="6">
        <v>181</v>
      </c>
      <c r="I1103" s="6">
        <v>30</v>
      </c>
      <c r="J1103" s="6">
        <v>181</v>
      </c>
      <c r="K1103" s="6">
        <v>30</v>
      </c>
      <c r="L1103" s="6">
        <v>181</v>
      </c>
      <c r="M1103" s="6" t="s">
        <v>115</v>
      </c>
      <c r="N1103" s="6" t="s">
        <v>21</v>
      </c>
      <c r="O1103" s="6">
        <v>3</v>
      </c>
    </row>
    <row r="1104" spans="1:15" x14ac:dyDescent="0.25">
      <c r="A1104" s="6" t="s">
        <v>0</v>
      </c>
      <c r="B1104" s="6" t="s">
        <v>7</v>
      </c>
      <c r="C1104" s="6" t="s">
        <v>143</v>
      </c>
      <c r="D1104" s="6" t="s">
        <v>144</v>
      </c>
      <c r="E1104" s="6" t="s">
        <v>97</v>
      </c>
      <c r="F1104" s="6" t="s">
        <v>132</v>
      </c>
      <c r="G1104" s="6">
        <v>12</v>
      </c>
      <c r="H1104" s="6">
        <v>51</v>
      </c>
      <c r="I1104" s="6">
        <v>4</v>
      </c>
      <c r="J1104" s="6">
        <v>20</v>
      </c>
      <c r="K1104" s="6">
        <v>12</v>
      </c>
      <c r="L1104" s="6">
        <v>52</v>
      </c>
      <c r="M1104" s="6" t="s">
        <v>115</v>
      </c>
      <c r="N1104" s="6" t="s">
        <v>21</v>
      </c>
      <c r="O1104" s="6">
        <v>0</v>
      </c>
    </row>
    <row r="1105" spans="1:15" x14ac:dyDescent="0.25">
      <c r="A1105" s="6" t="s">
        <v>0</v>
      </c>
      <c r="B1105" s="6" t="s">
        <v>13</v>
      </c>
      <c r="C1105" s="6" t="s">
        <v>181</v>
      </c>
      <c r="D1105" s="6" t="s">
        <v>182</v>
      </c>
      <c r="E1105" s="6" t="s">
        <v>97</v>
      </c>
      <c r="F1105" s="6" t="s">
        <v>98</v>
      </c>
      <c r="G1105" s="6">
        <v>16</v>
      </c>
      <c r="H1105" s="6">
        <v>58</v>
      </c>
      <c r="I1105" s="6">
        <v>10</v>
      </c>
      <c r="J1105" s="6">
        <v>45</v>
      </c>
      <c r="K1105" s="6">
        <v>16</v>
      </c>
      <c r="L1105" s="6">
        <v>58</v>
      </c>
      <c r="M1105" s="6" t="s">
        <v>115</v>
      </c>
      <c r="N1105" s="6" t="s">
        <v>21</v>
      </c>
      <c r="O1105" s="6">
        <v>1</v>
      </c>
    </row>
    <row r="1106" spans="1:15" x14ac:dyDescent="0.25">
      <c r="A1106" s="6" t="s">
        <v>0</v>
      </c>
      <c r="B1106" s="6" t="s">
        <v>13</v>
      </c>
      <c r="C1106" s="6" t="s">
        <v>239</v>
      </c>
      <c r="D1106" s="6" t="s">
        <v>240</v>
      </c>
      <c r="E1106" s="6" t="s">
        <v>97</v>
      </c>
      <c r="F1106" s="6" t="s">
        <v>98</v>
      </c>
      <c r="G1106" s="6">
        <v>15</v>
      </c>
      <c r="H1106" s="6">
        <v>74</v>
      </c>
      <c r="I1106" s="6">
        <v>12</v>
      </c>
      <c r="J1106" s="6">
        <v>60</v>
      </c>
      <c r="K1106" s="6">
        <v>16</v>
      </c>
      <c r="L1106" s="6">
        <v>74</v>
      </c>
      <c r="M1106" s="6" t="s">
        <v>115</v>
      </c>
      <c r="N1106" s="6" t="s">
        <v>23</v>
      </c>
      <c r="O1106" s="6">
        <v>2</v>
      </c>
    </row>
    <row r="1107" spans="1:15" x14ac:dyDescent="0.25">
      <c r="A1107" s="6" t="s">
        <v>0</v>
      </c>
      <c r="B1107" s="6" t="s">
        <v>13</v>
      </c>
      <c r="C1107" s="6" t="s">
        <v>175</v>
      </c>
      <c r="D1107" s="6" t="s">
        <v>176</v>
      </c>
      <c r="E1107" s="6" t="s">
        <v>97</v>
      </c>
      <c r="F1107" s="6" t="s">
        <v>125</v>
      </c>
      <c r="G1107" s="6">
        <v>35</v>
      </c>
      <c r="H1107" s="6">
        <v>215</v>
      </c>
      <c r="I1107" s="6">
        <v>35</v>
      </c>
      <c r="J1107" s="6">
        <v>211</v>
      </c>
      <c r="K1107" s="6">
        <v>35</v>
      </c>
      <c r="L1107" s="6">
        <v>212</v>
      </c>
      <c r="M1107" s="6" t="s">
        <v>115</v>
      </c>
      <c r="N1107" s="6" t="s">
        <v>22</v>
      </c>
      <c r="O1107" s="6">
        <v>6</v>
      </c>
    </row>
    <row r="1108" spans="1:15" x14ac:dyDescent="0.25">
      <c r="A1108" s="6" t="s">
        <v>0</v>
      </c>
      <c r="B1108" s="6" t="s">
        <v>13</v>
      </c>
      <c r="C1108" s="6" t="s">
        <v>173</v>
      </c>
      <c r="D1108" s="6" t="s">
        <v>174</v>
      </c>
      <c r="E1108" s="6" t="s">
        <v>97</v>
      </c>
      <c r="F1108" s="6" t="s">
        <v>125</v>
      </c>
      <c r="G1108" s="6">
        <v>74</v>
      </c>
      <c r="H1108" s="6">
        <v>404</v>
      </c>
      <c r="I1108" s="6">
        <v>60</v>
      </c>
      <c r="J1108" s="6">
        <v>330</v>
      </c>
      <c r="K1108" s="6">
        <v>74</v>
      </c>
      <c r="L1108" s="6">
        <v>369</v>
      </c>
      <c r="M1108" s="6" t="s">
        <v>115</v>
      </c>
      <c r="N1108" s="6" t="s">
        <v>23</v>
      </c>
      <c r="O1108" s="6">
        <v>6</v>
      </c>
    </row>
    <row r="1109" spans="1:15" x14ac:dyDescent="0.25">
      <c r="A1109" s="6" t="s">
        <v>0</v>
      </c>
      <c r="B1109" s="6" t="s">
        <v>12</v>
      </c>
      <c r="C1109" s="6" t="s">
        <v>197</v>
      </c>
      <c r="D1109" s="6" t="s">
        <v>198</v>
      </c>
      <c r="E1109" s="6" t="s">
        <v>97</v>
      </c>
      <c r="F1109" s="6" t="s">
        <v>125</v>
      </c>
      <c r="G1109" s="6">
        <v>20</v>
      </c>
      <c r="H1109" s="6">
        <v>106</v>
      </c>
      <c r="I1109" s="6">
        <v>13</v>
      </c>
      <c r="J1109" s="6">
        <v>94</v>
      </c>
      <c r="K1109" s="6">
        <v>18</v>
      </c>
      <c r="L1109" s="6">
        <v>94</v>
      </c>
      <c r="M1109" s="6" t="s">
        <v>115</v>
      </c>
      <c r="N1109" s="6" t="s">
        <v>21</v>
      </c>
      <c r="O1109" s="6">
        <v>3</v>
      </c>
    </row>
    <row r="1110" spans="1:15" x14ac:dyDescent="0.25">
      <c r="A1110" s="6" t="s">
        <v>0</v>
      </c>
      <c r="B1110" s="6" t="s">
        <v>13</v>
      </c>
      <c r="C1110" s="6" t="s">
        <v>181</v>
      </c>
      <c r="D1110" s="6" t="s">
        <v>182</v>
      </c>
      <c r="E1110" s="6" t="s">
        <v>97</v>
      </c>
      <c r="F1110" s="6" t="s">
        <v>98</v>
      </c>
      <c r="G1110" s="6">
        <v>16</v>
      </c>
      <c r="H1110" s="6">
        <v>58</v>
      </c>
      <c r="I1110" s="6">
        <v>10</v>
      </c>
      <c r="J1110" s="6">
        <v>45</v>
      </c>
      <c r="K1110" s="6">
        <v>16</v>
      </c>
      <c r="L1110" s="6">
        <v>58</v>
      </c>
      <c r="M1110" s="6" t="s">
        <v>115</v>
      </c>
      <c r="N1110" s="6" t="s">
        <v>22</v>
      </c>
      <c r="O1110" s="6">
        <v>0</v>
      </c>
    </row>
    <row r="1111" spans="1:15" x14ac:dyDescent="0.25">
      <c r="A1111" s="6" t="s">
        <v>0</v>
      </c>
      <c r="B1111" s="6" t="s">
        <v>5</v>
      </c>
      <c r="C1111" s="6" t="s">
        <v>713</v>
      </c>
      <c r="D1111" s="6" t="s">
        <v>714</v>
      </c>
      <c r="E1111" s="6" t="s">
        <v>209</v>
      </c>
      <c r="F1111" s="6" t="s">
        <v>125</v>
      </c>
      <c r="G1111" s="6">
        <v>110</v>
      </c>
      <c r="H1111" s="6">
        <v>643</v>
      </c>
      <c r="I1111" s="6">
        <v>106</v>
      </c>
      <c r="J1111" s="6"/>
      <c r="K1111" s="6">
        <v>124</v>
      </c>
      <c r="L1111" s="6">
        <v>0</v>
      </c>
      <c r="M1111" s="6" t="s">
        <v>115</v>
      </c>
      <c r="N1111" s="6" t="s">
        <v>23</v>
      </c>
      <c r="O1111" s="6">
        <v>0</v>
      </c>
    </row>
    <row r="1112" spans="1:15" x14ac:dyDescent="0.25">
      <c r="A1112" s="6" t="s">
        <v>0</v>
      </c>
      <c r="B1112" s="6" t="s">
        <v>6</v>
      </c>
      <c r="C1112" s="6" t="s">
        <v>721</v>
      </c>
      <c r="D1112" s="6" t="s">
        <v>722</v>
      </c>
      <c r="E1112" s="6" t="s">
        <v>97</v>
      </c>
      <c r="F1112" s="6" t="s">
        <v>125</v>
      </c>
      <c r="G1112" s="6">
        <v>30</v>
      </c>
      <c r="H1112" s="6">
        <v>181</v>
      </c>
      <c r="I1112" s="6">
        <v>30</v>
      </c>
      <c r="J1112" s="6">
        <v>181</v>
      </c>
      <c r="K1112" s="6">
        <v>30</v>
      </c>
      <c r="L1112" s="6">
        <v>181</v>
      </c>
      <c r="M1112" s="6" t="s">
        <v>115</v>
      </c>
      <c r="N1112" s="6" t="s">
        <v>22</v>
      </c>
      <c r="O1112" s="6">
        <v>4</v>
      </c>
    </row>
    <row r="1113" spans="1:15" x14ac:dyDescent="0.25">
      <c r="A1113" s="6" t="s">
        <v>0</v>
      </c>
      <c r="B1113" s="6" t="s">
        <v>9</v>
      </c>
      <c r="C1113" s="6" t="s">
        <v>759</v>
      </c>
      <c r="D1113" s="6" t="s">
        <v>760</v>
      </c>
      <c r="E1113" s="6" t="s">
        <v>97</v>
      </c>
      <c r="F1113" s="6" t="s">
        <v>125</v>
      </c>
      <c r="G1113" s="6">
        <v>319</v>
      </c>
      <c r="H1113" s="6">
        <v>1567</v>
      </c>
      <c r="I1113" s="6">
        <v>133</v>
      </c>
      <c r="J1113" s="6">
        <v>499</v>
      </c>
      <c r="K1113" s="6">
        <v>133</v>
      </c>
      <c r="L1113" s="6">
        <v>499</v>
      </c>
      <c r="M1113" s="6" t="s">
        <v>115</v>
      </c>
      <c r="N1113" s="6" t="s">
        <v>22</v>
      </c>
      <c r="O1113" s="6">
        <v>3</v>
      </c>
    </row>
    <row r="1114" spans="1:15" x14ac:dyDescent="0.25">
      <c r="A1114" s="6" t="s">
        <v>0</v>
      </c>
      <c r="B1114" s="6" t="s">
        <v>7</v>
      </c>
      <c r="C1114" s="6" t="s">
        <v>130</v>
      </c>
      <c r="D1114" s="6" t="s">
        <v>131</v>
      </c>
      <c r="E1114" s="6" t="s">
        <v>97</v>
      </c>
      <c r="F1114" s="6" t="s">
        <v>125</v>
      </c>
      <c r="G1114" s="6">
        <v>169</v>
      </c>
      <c r="H1114" s="6">
        <v>816</v>
      </c>
      <c r="I1114" s="6">
        <v>153</v>
      </c>
      <c r="J1114" s="6">
        <v>754</v>
      </c>
      <c r="K1114" s="6">
        <v>157</v>
      </c>
      <c r="L1114" s="6">
        <v>761</v>
      </c>
      <c r="M1114" s="6" t="s">
        <v>115</v>
      </c>
      <c r="N1114" s="6" t="s">
        <v>21</v>
      </c>
      <c r="O1114" s="6">
        <v>21</v>
      </c>
    </row>
    <row r="1115" spans="1:15" x14ac:dyDescent="0.25">
      <c r="A1115" s="6" t="s">
        <v>0</v>
      </c>
      <c r="B1115" s="6" t="s">
        <v>13</v>
      </c>
      <c r="C1115" s="6" t="s">
        <v>195</v>
      </c>
      <c r="D1115" s="6" t="s">
        <v>196</v>
      </c>
      <c r="E1115" s="6" t="s">
        <v>97</v>
      </c>
      <c r="F1115" s="6" t="s">
        <v>132</v>
      </c>
      <c r="G1115" s="6">
        <v>20</v>
      </c>
      <c r="H1115" s="6">
        <v>64</v>
      </c>
      <c r="I1115" s="6">
        <v>14</v>
      </c>
      <c r="J1115" s="6">
        <v>52</v>
      </c>
      <c r="K1115" s="6">
        <v>14</v>
      </c>
      <c r="L1115" s="6">
        <v>52</v>
      </c>
      <c r="M1115" s="6" t="s">
        <v>115</v>
      </c>
      <c r="N1115" s="6" t="s">
        <v>23</v>
      </c>
      <c r="O1115" s="6">
        <v>2</v>
      </c>
    </row>
    <row r="1116" spans="1:15" x14ac:dyDescent="0.25">
      <c r="A1116" s="6" t="s">
        <v>0</v>
      </c>
      <c r="B1116" s="6" t="s">
        <v>4</v>
      </c>
      <c r="C1116" s="6" t="s">
        <v>696</v>
      </c>
      <c r="D1116" s="6" t="s">
        <v>697</v>
      </c>
      <c r="E1116" s="6" t="s">
        <v>97</v>
      </c>
      <c r="F1116" s="6" t="s">
        <v>125</v>
      </c>
      <c r="G1116" s="6">
        <v>43</v>
      </c>
      <c r="H1116" s="6">
        <v>247</v>
      </c>
      <c r="I1116" s="6">
        <v>41</v>
      </c>
      <c r="J1116" s="6">
        <v>232</v>
      </c>
      <c r="K1116" s="6">
        <v>41</v>
      </c>
      <c r="L1116" s="6">
        <v>9</v>
      </c>
      <c r="M1116" s="6" t="s">
        <v>115</v>
      </c>
      <c r="N1116" s="6" t="s">
        <v>23</v>
      </c>
      <c r="O1116" s="6">
        <v>0</v>
      </c>
    </row>
    <row r="1117" spans="1:15" x14ac:dyDescent="0.25">
      <c r="A1117" s="6" t="s">
        <v>0</v>
      </c>
      <c r="B1117" s="6" t="s">
        <v>13</v>
      </c>
      <c r="C1117" s="6" t="s">
        <v>195</v>
      </c>
      <c r="D1117" s="6" t="s">
        <v>196</v>
      </c>
      <c r="E1117" s="6" t="s">
        <v>97</v>
      </c>
      <c r="F1117" s="6" t="s">
        <v>132</v>
      </c>
      <c r="G1117" s="6">
        <v>20</v>
      </c>
      <c r="H1117" s="6">
        <v>64</v>
      </c>
      <c r="I1117" s="6">
        <v>14</v>
      </c>
      <c r="J1117" s="6">
        <v>52</v>
      </c>
      <c r="K1117" s="6">
        <v>14</v>
      </c>
      <c r="L1117" s="6">
        <v>52</v>
      </c>
      <c r="M1117" s="6" t="s">
        <v>115</v>
      </c>
      <c r="N1117" s="6" t="s">
        <v>22</v>
      </c>
      <c r="O1117" s="6">
        <v>0</v>
      </c>
    </row>
    <row r="1118" spans="1:15" x14ac:dyDescent="0.25">
      <c r="A1118" s="6" t="s">
        <v>0</v>
      </c>
      <c r="B1118" s="6" t="s">
        <v>13</v>
      </c>
      <c r="C1118" s="6" t="s">
        <v>243</v>
      </c>
      <c r="D1118" s="6" t="s">
        <v>244</v>
      </c>
      <c r="E1118" s="6" t="s">
        <v>97</v>
      </c>
      <c r="F1118" s="6" t="s">
        <v>98</v>
      </c>
      <c r="G1118" s="6">
        <v>67</v>
      </c>
      <c r="H1118" s="6">
        <v>350</v>
      </c>
      <c r="I1118" s="6">
        <v>67</v>
      </c>
      <c r="J1118" s="6">
        <v>350</v>
      </c>
      <c r="K1118" s="6">
        <v>67</v>
      </c>
      <c r="L1118" s="6">
        <v>350</v>
      </c>
      <c r="M1118" s="6" t="s">
        <v>115</v>
      </c>
      <c r="N1118" s="6" t="s">
        <v>22</v>
      </c>
      <c r="O1118" s="6">
        <v>3</v>
      </c>
    </row>
    <row r="1119" spans="1:15" x14ac:dyDescent="0.25">
      <c r="A1119" s="6" t="s">
        <v>0</v>
      </c>
      <c r="B1119" s="6" t="s">
        <v>13</v>
      </c>
      <c r="C1119" s="6" t="s">
        <v>245</v>
      </c>
      <c r="D1119" s="6" t="s">
        <v>246</v>
      </c>
      <c r="E1119" s="6" t="s">
        <v>97</v>
      </c>
      <c r="F1119" s="6" t="s">
        <v>98</v>
      </c>
      <c r="G1119" s="6">
        <v>25</v>
      </c>
      <c r="H1119" s="6">
        <v>133</v>
      </c>
      <c r="I1119" s="6">
        <v>22</v>
      </c>
      <c r="J1119" s="6">
        <v>95</v>
      </c>
      <c r="K1119" s="6">
        <v>25</v>
      </c>
      <c r="L1119" s="6">
        <v>134</v>
      </c>
      <c r="M1119" s="6" t="s">
        <v>115</v>
      </c>
      <c r="N1119" s="6" t="s">
        <v>22</v>
      </c>
      <c r="O1119" s="6">
        <v>0</v>
      </c>
    </row>
    <row r="1120" spans="1:15" x14ac:dyDescent="0.25">
      <c r="A1120" s="6" t="s">
        <v>0</v>
      </c>
      <c r="B1120" s="6" t="s">
        <v>13</v>
      </c>
      <c r="C1120" s="6" t="s">
        <v>181</v>
      </c>
      <c r="D1120" s="6" t="s">
        <v>182</v>
      </c>
      <c r="E1120" s="6" t="s">
        <v>97</v>
      </c>
      <c r="F1120" s="6" t="s">
        <v>98</v>
      </c>
      <c r="G1120" s="6">
        <v>16</v>
      </c>
      <c r="H1120" s="6">
        <v>58</v>
      </c>
      <c r="I1120" s="6">
        <v>10</v>
      </c>
      <c r="J1120" s="6">
        <v>45</v>
      </c>
      <c r="K1120" s="6">
        <v>16</v>
      </c>
      <c r="L1120" s="6">
        <v>58</v>
      </c>
      <c r="M1120" s="6" t="s">
        <v>115</v>
      </c>
      <c r="N1120" s="6" t="s">
        <v>23</v>
      </c>
      <c r="O1120" s="6">
        <v>1</v>
      </c>
    </row>
    <row r="1121" spans="1:15" x14ac:dyDescent="0.25">
      <c r="A1121" s="6" t="s">
        <v>0</v>
      </c>
      <c r="B1121" s="6" t="s">
        <v>13</v>
      </c>
      <c r="C1121" s="6" t="s">
        <v>239</v>
      </c>
      <c r="D1121" s="6" t="s">
        <v>240</v>
      </c>
      <c r="E1121" s="6" t="s">
        <v>97</v>
      </c>
      <c r="F1121" s="6" t="s">
        <v>98</v>
      </c>
      <c r="G1121" s="6">
        <v>15</v>
      </c>
      <c r="H1121" s="6">
        <v>74</v>
      </c>
      <c r="I1121" s="6">
        <v>12</v>
      </c>
      <c r="J1121" s="6">
        <v>60</v>
      </c>
      <c r="K1121" s="6">
        <v>16</v>
      </c>
      <c r="L1121" s="6">
        <v>74</v>
      </c>
      <c r="M1121" s="6" t="s">
        <v>115</v>
      </c>
      <c r="N1121" s="6" t="s">
        <v>22</v>
      </c>
      <c r="O1121" s="6">
        <v>2</v>
      </c>
    </row>
    <row r="1122" spans="1:15" x14ac:dyDescent="0.25">
      <c r="A1122" s="6" t="s">
        <v>0</v>
      </c>
      <c r="B1122" s="6" t="s">
        <v>9</v>
      </c>
      <c r="C1122" s="6" t="s">
        <v>759</v>
      </c>
      <c r="D1122" s="6" t="s">
        <v>760</v>
      </c>
      <c r="E1122" s="6" t="s">
        <v>97</v>
      </c>
      <c r="F1122" s="6" t="s">
        <v>125</v>
      </c>
      <c r="G1122" s="6">
        <v>319</v>
      </c>
      <c r="H1122" s="6">
        <v>1567</v>
      </c>
      <c r="I1122" s="6">
        <v>133</v>
      </c>
      <c r="J1122" s="6">
        <v>499</v>
      </c>
      <c r="K1122" s="6">
        <v>133</v>
      </c>
      <c r="L1122" s="6">
        <v>499</v>
      </c>
      <c r="M1122" s="6" t="s">
        <v>115</v>
      </c>
      <c r="N1122" s="6" t="s">
        <v>21</v>
      </c>
      <c r="O1122" s="6">
        <v>4</v>
      </c>
    </row>
    <row r="1123" spans="1:15" x14ac:dyDescent="0.25">
      <c r="A1123" s="6" t="s">
        <v>0</v>
      </c>
      <c r="B1123" s="6" t="s">
        <v>13</v>
      </c>
      <c r="C1123" s="6" t="s">
        <v>203</v>
      </c>
      <c r="D1123" s="6" t="s">
        <v>204</v>
      </c>
      <c r="E1123" s="6" t="s">
        <v>97</v>
      </c>
      <c r="F1123" s="6" t="s">
        <v>125</v>
      </c>
      <c r="G1123" s="6">
        <v>41</v>
      </c>
      <c r="H1123" s="6">
        <v>199</v>
      </c>
      <c r="I1123" s="6">
        <v>41</v>
      </c>
      <c r="J1123" s="6">
        <v>196</v>
      </c>
      <c r="K1123" s="6">
        <v>41</v>
      </c>
      <c r="L1123" s="6">
        <v>201</v>
      </c>
      <c r="M1123" s="6" t="s">
        <v>115</v>
      </c>
      <c r="N1123" s="6" t="s">
        <v>21</v>
      </c>
      <c r="O1123" s="6">
        <v>1</v>
      </c>
    </row>
    <row r="1124" spans="1:15" x14ac:dyDescent="0.25">
      <c r="A1124" s="6" t="s">
        <v>0</v>
      </c>
      <c r="B1124" s="6" t="s">
        <v>6</v>
      </c>
      <c r="C1124" s="6" t="s">
        <v>718</v>
      </c>
      <c r="D1124" s="6" t="s">
        <v>719</v>
      </c>
      <c r="E1124" s="6" t="s">
        <v>97</v>
      </c>
      <c r="F1124" s="6" t="s">
        <v>132</v>
      </c>
      <c r="G1124" s="6">
        <v>68</v>
      </c>
      <c r="H1124" s="6">
        <v>327</v>
      </c>
      <c r="I1124" s="6">
        <v>10</v>
      </c>
      <c r="J1124" s="6">
        <v>20</v>
      </c>
      <c r="K1124" s="6">
        <v>63</v>
      </c>
      <c r="L1124" s="6">
        <v>307</v>
      </c>
      <c r="M1124" s="6" t="s">
        <v>115</v>
      </c>
      <c r="N1124" s="6" t="s">
        <v>23</v>
      </c>
      <c r="O1124" s="6">
        <v>6</v>
      </c>
    </row>
    <row r="1125" spans="1:15" x14ac:dyDescent="0.25">
      <c r="A1125" s="6" t="s">
        <v>3</v>
      </c>
      <c r="B1125" s="6" t="s">
        <v>14</v>
      </c>
      <c r="C1125" s="6" t="s">
        <v>780</v>
      </c>
      <c r="D1125" s="6" t="s">
        <v>781</v>
      </c>
      <c r="E1125" s="6" t="s">
        <v>97</v>
      </c>
      <c r="F1125" s="6" t="s">
        <v>98</v>
      </c>
      <c r="G1125" s="6">
        <v>73</v>
      </c>
      <c r="H1125" s="6">
        <v>393</v>
      </c>
      <c r="I1125" s="6">
        <v>73</v>
      </c>
      <c r="J1125" s="6">
        <v>393</v>
      </c>
      <c r="K1125" s="6">
        <v>73</v>
      </c>
      <c r="L1125" s="6">
        <v>393</v>
      </c>
      <c r="M1125" s="6" t="s">
        <v>115</v>
      </c>
      <c r="N1125" s="6" t="s">
        <v>23</v>
      </c>
      <c r="O1125" s="6">
        <v>5</v>
      </c>
    </row>
    <row r="1126" spans="1:15" x14ac:dyDescent="0.25">
      <c r="A1126" s="6" t="s">
        <v>3</v>
      </c>
      <c r="B1126" s="6" t="s">
        <v>14</v>
      </c>
      <c r="C1126" s="6" t="s">
        <v>783</v>
      </c>
      <c r="D1126" s="6" t="s">
        <v>784</v>
      </c>
      <c r="E1126" s="6" t="s">
        <v>97</v>
      </c>
      <c r="F1126" s="6" t="s">
        <v>98</v>
      </c>
      <c r="G1126" s="6">
        <v>41</v>
      </c>
      <c r="H1126" s="6">
        <v>214</v>
      </c>
      <c r="I1126" s="6">
        <v>41</v>
      </c>
      <c r="J1126" s="6">
        <v>214</v>
      </c>
      <c r="K1126" s="6">
        <v>41</v>
      </c>
      <c r="L1126" s="6">
        <v>214</v>
      </c>
      <c r="M1126" s="6" t="s">
        <v>115</v>
      </c>
      <c r="N1126" s="6" t="s">
        <v>23</v>
      </c>
      <c r="O1126" s="6">
        <v>5</v>
      </c>
    </row>
    <row r="1127" spans="1:15" x14ac:dyDescent="0.25">
      <c r="A1127" s="6" t="s">
        <v>3</v>
      </c>
      <c r="B1127" s="6" t="s">
        <v>14</v>
      </c>
      <c r="C1127" s="6" t="s">
        <v>785</v>
      </c>
      <c r="D1127" s="6" t="s">
        <v>786</v>
      </c>
      <c r="E1127" s="6" t="s">
        <v>97</v>
      </c>
      <c r="F1127" s="6" t="s">
        <v>98</v>
      </c>
      <c r="G1127" s="6">
        <v>140</v>
      </c>
      <c r="H1127" s="6">
        <v>613</v>
      </c>
      <c r="I1127" s="6">
        <v>137</v>
      </c>
      <c r="J1127" s="6">
        <v>622</v>
      </c>
      <c r="K1127" s="6">
        <v>137</v>
      </c>
      <c r="L1127" s="6">
        <v>622</v>
      </c>
      <c r="M1127" s="6" t="s">
        <v>115</v>
      </c>
      <c r="N1127" s="6" t="s">
        <v>22</v>
      </c>
      <c r="O1127" s="6">
        <v>5</v>
      </c>
    </row>
    <row r="1128" spans="1:15" x14ac:dyDescent="0.25">
      <c r="A1128" s="6" t="s">
        <v>3</v>
      </c>
      <c r="B1128" s="6" t="s">
        <v>15</v>
      </c>
      <c r="C1128" s="6" t="s">
        <v>791</v>
      </c>
      <c r="D1128" s="6" t="s">
        <v>792</v>
      </c>
      <c r="E1128" s="6" t="s">
        <v>97</v>
      </c>
      <c r="F1128" s="6" t="s">
        <v>98</v>
      </c>
      <c r="G1128" s="6">
        <v>64</v>
      </c>
      <c r="H1128" s="6">
        <v>305</v>
      </c>
      <c r="I1128" s="6">
        <v>63</v>
      </c>
      <c r="J1128" s="6">
        <v>304</v>
      </c>
      <c r="K1128" s="6">
        <v>63</v>
      </c>
      <c r="L1128" s="6">
        <v>304</v>
      </c>
      <c r="M1128" s="6" t="s">
        <v>115</v>
      </c>
      <c r="N1128" s="6" t="s">
        <v>21</v>
      </c>
      <c r="O1128" s="6">
        <v>3</v>
      </c>
    </row>
    <row r="1129" spans="1:15" x14ac:dyDescent="0.25">
      <c r="A1129" s="6" t="s">
        <v>3</v>
      </c>
      <c r="B1129" s="6" t="s">
        <v>17</v>
      </c>
      <c r="C1129" s="6" t="s">
        <v>761</v>
      </c>
      <c r="D1129" s="6" t="s">
        <v>762</v>
      </c>
      <c r="E1129" s="6" t="s">
        <v>209</v>
      </c>
      <c r="F1129" s="6" t="s">
        <v>125</v>
      </c>
      <c r="G1129" s="6">
        <v>32</v>
      </c>
      <c r="H1129" s="6">
        <v>156</v>
      </c>
      <c r="I1129" s="6">
        <v>9</v>
      </c>
      <c r="J1129" s="6">
        <v>58</v>
      </c>
      <c r="K1129" s="6">
        <v>9</v>
      </c>
      <c r="L1129" s="6">
        <v>58</v>
      </c>
      <c r="M1129" s="6" t="s">
        <v>115</v>
      </c>
      <c r="N1129" s="6" t="s">
        <v>23</v>
      </c>
      <c r="O1129" s="6">
        <v>2</v>
      </c>
    </row>
    <row r="1130" spans="1:15" x14ac:dyDescent="0.25">
      <c r="A1130" s="6" t="s">
        <v>3</v>
      </c>
      <c r="B1130" s="6" t="s">
        <v>15</v>
      </c>
      <c r="C1130" s="6" t="s">
        <v>806</v>
      </c>
      <c r="D1130" s="6" t="s">
        <v>807</v>
      </c>
      <c r="E1130" s="6" t="s">
        <v>97</v>
      </c>
      <c r="F1130" s="6" t="s">
        <v>125</v>
      </c>
      <c r="G1130" s="6">
        <v>178</v>
      </c>
      <c r="H1130" s="6">
        <v>827</v>
      </c>
      <c r="I1130" s="6">
        <v>194</v>
      </c>
      <c r="J1130" s="6">
        <v>890</v>
      </c>
      <c r="K1130" s="6">
        <v>194</v>
      </c>
      <c r="L1130" s="6">
        <v>890</v>
      </c>
      <c r="M1130" s="6" t="s">
        <v>115</v>
      </c>
      <c r="N1130" s="6" t="s">
        <v>21</v>
      </c>
      <c r="O1130" s="6">
        <v>8</v>
      </c>
    </row>
    <row r="1131" spans="1:15" x14ac:dyDescent="0.25">
      <c r="A1131" s="6" t="s">
        <v>3</v>
      </c>
      <c r="B1131" s="6" t="s">
        <v>15</v>
      </c>
      <c r="C1131" s="6" t="s">
        <v>798</v>
      </c>
      <c r="D1131" s="6" t="s">
        <v>799</v>
      </c>
      <c r="E1131" s="6" t="s">
        <v>97</v>
      </c>
      <c r="F1131" s="6" t="s">
        <v>125</v>
      </c>
      <c r="G1131" s="6">
        <v>51</v>
      </c>
      <c r="H1131" s="6">
        <v>260</v>
      </c>
      <c r="I1131" s="6">
        <v>51</v>
      </c>
      <c r="J1131" s="6">
        <v>263</v>
      </c>
      <c r="K1131" s="6">
        <v>51</v>
      </c>
      <c r="L1131" s="6">
        <v>263</v>
      </c>
      <c r="M1131" s="6" t="s">
        <v>115</v>
      </c>
      <c r="N1131" s="6" t="s">
        <v>22</v>
      </c>
      <c r="O1131" s="6">
        <v>5</v>
      </c>
    </row>
    <row r="1132" spans="1:15" x14ac:dyDescent="0.25">
      <c r="A1132" s="6" t="s">
        <v>3</v>
      </c>
      <c r="B1132" s="6" t="s">
        <v>16</v>
      </c>
      <c r="C1132" s="6" t="s">
        <v>230</v>
      </c>
      <c r="D1132" s="6" t="s">
        <v>231</v>
      </c>
      <c r="E1132" s="6" t="s">
        <v>97</v>
      </c>
      <c r="F1132" s="6" t="s">
        <v>98</v>
      </c>
      <c r="G1132" s="6">
        <v>31</v>
      </c>
      <c r="H1132" s="6">
        <v>191</v>
      </c>
      <c r="I1132" s="6">
        <v>31</v>
      </c>
      <c r="J1132" s="6">
        <v>183</v>
      </c>
      <c r="K1132" s="6">
        <v>31</v>
      </c>
      <c r="L1132" s="6">
        <v>183</v>
      </c>
      <c r="M1132" s="6" t="s">
        <v>115</v>
      </c>
      <c r="N1132" s="6" t="s">
        <v>22</v>
      </c>
      <c r="O1132" s="6">
        <v>1</v>
      </c>
    </row>
    <row r="1133" spans="1:15" x14ac:dyDescent="0.25">
      <c r="A1133" s="6" t="s">
        <v>3</v>
      </c>
      <c r="B1133" s="6" t="s">
        <v>14</v>
      </c>
      <c r="C1133" s="6" t="s">
        <v>776</v>
      </c>
      <c r="D1133" s="6" t="s">
        <v>777</v>
      </c>
      <c r="E1133" s="6" t="s">
        <v>97</v>
      </c>
      <c r="F1133" s="6" t="s">
        <v>98</v>
      </c>
      <c r="G1133" s="6">
        <v>77</v>
      </c>
      <c r="H1133" s="6">
        <v>384</v>
      </c>
      <c r="I1133" s="6">
        <v>79</v>
      </c>
      <c r="J1133" s="6">
        <v>394</v>
      </c>
      <c r="K1133" s="6">
        <v>79</v>
      </c>
      <c r="L1133" s="6">
        <v>394</v>
      </c>
      <c r="M1133" s="6" t="s">
        <v>115</v>
      </c>
      <c r="N1133" s="6" t="s">
        <v>21</v>
      </c>
      <c r="O1133" s="6">
        <v>3</v>
      </c>
    </row>
    <row r="1134" spans="1:15" x14ac:dyDescent="0.25">
      <c r="A1134" s="6" t="s">
        <v>3</v>
      </c>
      <c r="B1134" s="6" t="s">
        <v>15</v>
      </c>
      <c r="C1134" s="6" t="s">
        <v>798</v>
      </c>
      <c r="D1134" s="6" t="s">
        <v>799</v>
      </c>
      <c r="E1134" s="6" t="s">
        <v>97</v>
      </c>
      <c r="F1134" s="6" t="s">
        <v>125</v>
      </c>
      <c r="G1134" s="6">
        <v>51</v>
      </c>
      <c r="H1134" s="6">
        <v>260</v>
      </c>
      <c r="I1134" s="6">
        <v>51</v>
      </c>
      <c r="J1134" s="6">
        <v>263</v>
      </c>
      <c r="K1134" s="6">
        <v>51</v>
      </c>
      <c r="L1134" s="6">
        <v>263</v>
      </c>
      <c r="M1134" s="6" t="s">
        <v>115</v>
      </c>
      <c r="N1134" s="6" t="s">
        <v>21</v>
      </c>
      <c r="O1134" s="6">
        <v>3</v>
      </c>
    </row>
    <row r="1135" spans="1:15" x14ac:dyDescent="0.25">
      <c r="A1135" s="6" t="s">
        <v>3</v>
      </c>
      <c r="B1135" s="6" t="s">
        <v>17</v>
      </c>
      <c r="C1135" s="6" t="s">
        <v>232</v>
      </c>
      <c r="D1135" s="6" t="s">
        <v>233</v>
      </c>
      <c r="E1135" s="6" t="s">
        <v>97</v>
      </c>
      <c r="F1135" s="6" t="s">
        <v>98</v>
      </c>
      <c r="G1135" s="6">
        <v>30</v>
      </c>
      <c r="H1135" s="6">
        <v>188</v>
      </c>
      <c r="I1135" s="6">
        <v>24</v>
      </c>
      <c r="J1135" s="6">
        <v>112</v>
      </c>
      <c r="K1135" s="6">
        <v>24</v>
      </c>
      <c r="L1135" s="6">
        <v>112</v>
      </c>
      <c r="M1135" s="6" t="s">
        <v>115</v>
      </c>
      <c r="N1135" s="6" t="s">
        <v>22</v>
      </c>
      <c r="O1135" s="6">
        <v>3</v>
      </c>
    </row>
    <row r="1136" spans="1:15" x14ac:dyDescent="0.25">
      <c r="A1136" s="6" t="s">
        <v>3</v>
      </c>
      <c r="B1136" s="6" t="s">
        <v>16</v>
      </c>
      <c r="C1136" s="6" t="s">
        <v>230</v>
      </c>
      <c r="D1136" s="6" t="s">
        <v>231</v>
      </c>
      <c r="E1136" s="6" t="s">
        <v>97</v>
      </c>
      <c r="F1136" s="6" t="s">
        <v>98</v>
      </c>
      <c r="G1136" s="6">
        <v>31</v>
      </c>
      <c r="H1136" s="6">
        <v>191</v>
      </c>
      <c r="I1136" s="6">
        <v>31</v>
      </c>
      <c r="J1136" s="6">
        <v>183</v>
      </c>
      <c r="K1136" s="6">
        <v>31</v>
      </c>
      <c r="L1136" s="6">
        <v>183</v>
      </c>
      <c r="M1136" s="6" t="s">
        <v>115</v>
      </c>
      <c r="N1136" s="6" t="s">
        <v>21</v>
      </c>
      <c r="O1136" s="6">
        <v>2</v>
      </c>
    </row>
    <row r="1137" spans="1:15" x14ac:dyDescent="0.25">
      <c r="A1137" s="6" t="s">
        <v>3</v>
      </c>
      <c r="B1137" s="6" t="s">
        <v>14</v>
      </c>
      <c r="C1137" s="6" t="s">
        <v>785</v>
      </c>
      <c r="D1137" s="6" t="s">
        <v>786</v>
      </c>
      <c r="E1137" s="6" t="s">
        <v>97</v>
      </c>
      <c r="F1137" s="6" t="s">
        <v>98</v>
      </c>
      <c r="G1137" s="6">
        <v>140</v>
      </c>
      <c r="H1137" s="6">
        <v>613</v>
      </c>
      <c r="I1137" s="6">
        <v>137</v>
      </c>
      <c r="J1137" s="6">
        <v>622</v>
      </c>
      <c r="K1137" s="6">
        <v>137</v>
      </c>
      <c r="L1137" s="6">
        <v>622</v>
      </c>
      <c r="M1137" s="6" t="s">
        <v>115</v>
      </c>
      <c r="N1137" s="6" t="s">
        <v>21</v>
      </c>
      <c r="O1137" s="6">
        <v>9</v>
      </c>
    </row>
    <row r="1138" spans="1:15" x14ac:dyDescent="0.25">
      <c r="A1138" s="6" t="s">
        <v>3</v>
      </c>
      <c r="B1138" s="6" t="s">
        <v>17</v>
      </c>
      <c r="C1138" s="6" t="s">
        <v>761</v>
      </c>
      <c r="D1138" s="6" t="s">
        <v>762</v>
      </c>
      <c r="E1138" s="6" t="s">
        <v>209</v>
      </c>
      <c r="F1138" s="6" t="s">
        <v>125</v>
      </c>
      <c r="G1138" s="6">
        <v>32</v>
      </c>
      <c r="H1138" s="6">
        <v>156</v>
      </c>
      <c r="I1138" s="6">
        <v>9</v>
      </c>
      <c r="J1138" s="6">
        <v>58</v>
      </c>
      <c r="K1138" s="6">
        <v>9</v>
      </c>
      <c r="L1138" s="6">
        <v>58</v>
      </c>
      <c r="M1138" s="6" t="s">
        <v>115</v>
      </c>
      <c r="N1138" s="6" t="s">
        <v>22</v>
      </c>
      <c r="O1138" s="6">
        <v>1</v>
      </c>
    </row>
    <row r="1139" spans="1:15" x14ac:dyDescent="0.25">
      <c r="A1139" s="6" t="s">
        <v>3</v>
      </c>
      <c r="B1139" s="6" t="s">
        <v>15</v>
      </c>
      <c r="C1139" s="6" t="s">
        <v>798</v>
      </c>
      <c r="D1139" s="6" t="s">
        <v>799</v>
      </c>
      <c r="E1139" s="6" t="s">
        <v>97</v>
      </c>
      <c r="F1139" s="6" t="s">
        <v>125</v>
      </c>
      <c r="G1139" s="6">
        <v>51</v>
      </c>
      <c r="H1139" s="6">
        <v>260</v>
      </c>
      <c r="I1139" s="6">
        <v>51</v>
      </c>
      <c r="J1139" s="6">
        <v>263</v>
      </c>
      <c r="K1139" s="6">
        <v>51</v>
      </c>
      <c r="L1139" s="6">
        <v>263</v>
      </c>
      <c r="M1139" s="6" t="s">
        <v>115</v>
      </c>
      <c r="N1139" s="6" t="s">
        <v>23</v>
      </c>
      <c r="O1139" s="6">
        <v>8</v>
      </c>
    </row>
    <row r="1140" spans="1:15" x14ac:dyDescent="0.25">
      <c r="A1140" s="6" t="s">
        <v>3</v>
      </c>
      <c r="B1140" s="6" t="s">
        <v>16</v>
      </c>
      <c r="C1140" s="6" t="s">
        <v>230</v>
      </c>
      <c r="D1140" s="6" t="s">
        <v>231</v>
      </c>
      <c r="E1140" s="6" t="s">
        <v>97</v>
      </c>
      <c r="F1140" s="6" t="s">
        <v>98</v>
      </c>
      <c r="G1140" s="6">
        <v>31</v>
      </c>
      <c r="H1140" s="6">
        <v>191</v>
      </c>
      <c r="I1140" s="6">
        <v>31</v>
      </c>
      <c r="J1140" s="6">
        <v>183</v>
      </c>
      <c r="K1140" s="6">
        <v>31</v>
      </c>
      <c r="L1140" s="6">
        <v>183</v>
      </c>
      <c r="M1140" s="6" t="s">
        <v>115</v>
      </c>
      <c r="N1140" s="6" t="s">
        <v>23</v>
      </c>
      <c r="O1140" s="6">
        <v>3</v>
      </c>
    </row>
    <row r="1141" spans="1:15" x14ac:dyDescent="0.25">
      <c r="A1141" s="6" t="s">
        <v>3</v>
      </c>
      <c r="B1141" s="6" t="s">
        <v>15</v>
      </c>
      <c r="C1141" s="6" t="s">
        <v>794</v>
      </c>
      <c r="D1141" s="6" t="s">
        <v>795</v>
      </c>
      <c r="E1141" s="6" t="s">
        <v>97</v>
      </c>
      <c r="F1141" s="6" t="s">
        <v>125</v>
      </c>
      <c r="G1141" s="6">
        <v>78</v>
      </c>
      <c r="H1141" s="6">
        <v>390</v>
      </c>
      <c r="I1141" s="6">
        <v>77</v>
      </c>
      <c r="J1141" s="6">
        <v>384</v>
      </c>
      <c r="K1141" s="6">
        <v>77</v>
      </c>
      <c r="L1141" s="6">
        <v>384</v>
      </c>
      <c r="M1141" s="6" t="s">
        <v>115</v>
      </c>
      <c r="N1141" s="6" t="s">
        <v>23</v>
      </c>
      <c r="O1141" s="6">
        <v>15</v>
      </c>
    </row>
    <row r="1142" spans="1:15" x14ac:dyDescent="0.25">
      <c r="A1142" s="6" t="s">
        <v>3</v>
      </c>
      <c r="B1142" s="6" t="s">
        <v>15</v>
      </c>
      <c r="C1142" s="6" t="s">
        <v>791</v>
      </c>
      <c r="D1142" s="6" t="s">
        <v>792</v>
      </c>
      <c r="E1142" s="6" t="s">
        <v>97</v>
      </c>
      <c r="F1142" s="6" t="s">
        <v>98</v>
      </c>
      <c r="G1142" s="6">
        <v>64</v>
      </c>
      <c r="H1142" s="6">
        <v>305</v>
      </c>
      <c r="I1142" s="6">
        <v>63</v>
      </c>
      <c r="J1142" s="6">
        <v>304</v>
      </c>
      <c r="K1142" s="6">
        <v>63</v>
      </c>
      <c r="L1142" s="6">
        <v>304</v>
      </c>
      <c r="M1142" s="6" t="s">
        <v>115</v>
      </c>
      <c r="N1142" s="6" t="s">
        <v>23</v>
      </c>
      <c r="O1142" s="6">
        <v>5</v>
      </c>
    </row>
    <row r="1143" spans="1:15" x14ac:dyDescent="0.25">
      <c r="A1143" s="6" t="s">
        <v>3</v>
      </c>
      <c r="B1143" s="6" t="s">
        <v>17</v>
      </c>
      <c r="C1143" s="6" t="s">
        <v>761</v>
      </c>
      <c r="D1143" s="6" t="s">
        <v>762</v>
      </c>
      <c r="E1143" s="6" t="s">
        <v>209</v>
      </c>
      <c r="F1143" s="6" t="s">
        <v>125</v>
      </c>
      <c r="G1143" s="6">
        <v>32</v>
      </c>
      <c r="H1143" s="6">
        <v>156</v>
      </c>
      <c r="I1143" s="6">
        <v>9</v>
      </c>
      <c r="J1143" s="6">
        <v>58</v>
      </c>
      <c r="K1143" s="6">
        <v>9</v>
      </c>
      <c r="L1143" s="6">
        <v>58</v>
      </c>
      <c r="M1143" s="6" t="s">
        <v>115</v>
      </c>
      <c r="N1143" s="6" t="s">
        <v>21</v>
      </c>
      <c r="O1143" s="6">
        <v>1</v>
      </c>
    </row>
    <row r="1144" spans="1:15" x14ac:dyDescent="0.25">
      <c r="A1144" s="6" t="s">
        <v>3</v>
      </c>
      <c r="B1144" s="6" t="s">
        <v>14</v>
      </c>
      <c r="C1144" s="6" t="s">
        <v>780</v>
      </c>
      <c r="D1144" s="6" t="s">
        <v>781</v>
      </c>
      <c r="E1144" s="6" t="s">
        <v>97</v>
      </c>
      <c r="F1144" s="6" t="s">
        <v>98</v>
      </c>
      <c r="G1144" s="6">
        <v>73</v>
      </c>
      <c r="H1144" s="6">
        <v>393</v>
      </c>
      <c r="I1144" s="6">
        <v>73</v>
      </c>
      <c r="J1144" s="6">
        <v>393</v>
      </c>
      <c r="K1144" s="6">
        <v>73</v>
      </c>
      <c r="L1144" s="6">
        <v>393</v>
      </c>
      <c r="M1144" s="6" t="s">
        <v>115</v>
      </c>
      <c r="N1144" s="6" t="s">
        <v>22</v>
      </c>
      <c r="O1144" s="6">
        <v>4</v>
      </c>
    </row>
    <row r="1145" spans="1:15" x14ac:dyDescent="0.25">
      <c r="A1145" s="6" t="s">
        <v>3</v>
      </c>
      <c r="B1145" s="6" t="s">
        <v>1084</v>
      </c>
      <c r="C1145" s="6" t="s">
        <v>1085</v>
      </c>
      <c r="D1145" s="6" t="s">
        <v>1086</v>
      </c>
      <c r="E1145" s="6" t="s">
        <v>97</v>
      </c>
      <c r="F1145" s="6" t="s">
        <v>125</v>
      </c>
      <c r="G1145" s="6">
        <v>44</v>
      </c>
      <c r="H1145" s="6">
        <v>273</v>
      </c>
      <c r="I1145" s="6">
        <v>40</v>
      </c>
      <c r="J1145" s="6">
        <v>208</v>
      </c>
      <c r="K1145" s="6">
        <v>40</v>
      </c>
      <c r="L1145" s="6">
        <v>208</v>
      </c>
      <c r="M1145" s="6" t="s">
        <v>115</v>
      </c>
      <c r="N1145" s="6" t="s">
        <v>21</v>
      </c>
      <c r="O1145" s="6">
        <v>4</v>
      </c>
    </row>
    <row r="1146" spans="1:15" x14ac:dyDescent="0.25">
      <c r="A1146" s="6" t="s">
        <v>3</v>
      </c>
      <c r="B1146" s="6" t="s">
        <v>15</v>
      </c>
      <c r="C1146" s="6" t="s">
        <v>234</v>
      </c>
      <c r="D1146" s="6" t="s">
        <v>1060</v>
      </c>
      <c r="E1146" s="6" t="s">
        <v>97</v>
      </c>
      <c r="F1146" s="6" t="s">
        <v>132</v>
      </c>
      <c r="G1146" s="6">
        <v>21</v>
      </c>
      <c r="H1146" s="6">
        <v>107</v>
      </c>
      <c r="I1146" s="6">
        <v>22</v>
      </c>
      <c r="J1146" s="6">
        <v>108</v>
      </c>
      <c r="K1146" s="6">
        <v>22</v>
      </c>
      <c r="L1146" s="6">
        <v>0</v>
      </c>
      <c r="M1146" s="6" t="s">
        <v>115</v>
      </c>
      <c r="N1146" s="6" t="s">
        <v>23</v>
      </c>
      <c r="O1146" s="6">
        <v>0</v>
      </c>
    </row>
    <row r="1147" spans="1:15" x14ac:dyDescent="0.25">
      <c r="A1147" s="6" t="s">
        <v>3</v>
      </c>
      <c r="B1147" s="6" t="s">
        <v>18</v>
      </c>
      <c r="C1147" s="6" t="s">
        <v>809</v>
      </c>
      <c r="D1147" s="6" t="s">
        <v>810</v>
      </c>
      <c r="E1147" s="6" t="s">
        <v>97</v>
      </c>
      <c r="F1147" s="6" t="s">
        <v>98</v>
      </c>
      <c r="G1147" s="6">
        <v>12</v>
      </c>
      <c r="H1147" s="6">
        <v>52</v>
      </c>
      <c r="I1147" s="6">
        <v>10</v>
      </c>
      <c r="J1147" s="6">
        <v>44</v>
      </c>
      <c r="K1147" s="6">
        <v>10</v>
      </c>
      <c r="L1147" s="6">
        <v>44</v>
      </c>
      <c r="M1147" s="6" t="s">
        <v>115</v>
      </c>
      <c r="N1147" s="6" t="s">
        <v>22</v>
      </c>
      <c r="O1147" s="6">
        <v>0</v>
      </c>
    </row>
    <row r="1148" spans="1:15" x14ac:dyDescent="0.25">
      <c r="A1148" s="6" t="s">
        <v>3</v>
      </c>
      <c r="B1148" s="6" t="s">
        <v>17</v>
      </c>
      <c r="C1148" s="6" t="s">
        <v>771</v>
      </c>
      <c r="D1148" s="6" t="s">
        <v>772</v>
      </c>
      <c r="E1148" s="6" t="s">
        <v>209</v>
      </c>
      <c r="F1148" s="6" t="s">
        <v>125</v>
      </c>
      <c r="G1148" s="6">
        <v>9</v>
      </c>
      <c r="H1148" s="6">
        <v>40</v>
      </c>
      <c r="I1148" s="6">
        <v>9</v>
      </c>
      <c r="J1148" s="6">
        <v>43</v>
      </c>
      <c r="K1148" s="6">
        <v>9</v>
      </c>
      <c r="L1148" s="6">
        <v>43</v>
      </c>
      <c r="M1148" s="6" t="s">
        <v>115</v>
      </c>
      <c r="N1148" s="6" t="s">
        <v>21</v>
      </c>
      <c r="O1148" s="6">
        <v>0</v>
      </c>
    </row>
    <row r="1149" spans="1:15" x14ac:dyDescent="0.25">
      <c r="A1149" s="6" t="s">
        <v>3</v>
      </c>
      <c r="B1149" s="6" t="s">
        <v>15</v>
      </c>
      <c r="C1149" s="6" t="s">
        <v>787</v>
      </c>
      <c r="D1149" s="6" t="s">
        <v>788</v>
      </c>
      <c r="E1149" s="6" t="s">
        <v>97</v>
      </c>
      <c r="F1149" s="6" t="s">
        <v>125</v>
      </c>
      <c r="G1149" s="6">
        <v>87</v>
      </c>
      <c r="H1149" s="6">
        <v>488</v>
      </c>
      <c r="I1149" s="6">
        <v>86</v>
      </c>
      <c r="J1149" s="6">
        <v>472</v>
      </c>
      <c r="K1149" s="6">
        <v>86</v>
      </c>
      <c r="L1149" s="6">
        <v>472</v>
      </c>
      <c r="M1149" s="6" t="s">
        <v>115</v>
      </c>
      <c r="N1149" s="6" t="s">
        <v>21</v>
      </c>
      <c r="O1149" s="6">
        <v>4</v>
      </c>
    </row>
    <row r="1150" spans="1:15" x14ac:dyDescent="0.25">
      <c r="A1150" s="6" t="s">
        <v>3</v>
      </c>
      <c r="B1150" s="6" t="s">
        <v>17</v>
      </c>
      <c r="C1150" s="6" t="s">
        <v>232</v>
      </c>
      <c r="D1150" s="6" t="s">
        <v>233</v>
      </c>
      <c r="E1150" s="6" t="s">
        <v>97</v>
      </c>
      <c r="F1150" s="6" t="s">
        <v>98</v>
      </c>
      <c r="G1150" s="6">
        <v>30</v>
      </c>
      <c r="H1150" s="6">
        <v>188</v>
      </c>
      <c r="I1150" s="6">
        <v>24</v>
      </c>
      <c r="J1150" s="6">
        <v>112</v>
      </c>
      <c r="K1150" s="6">
        <v>24</v>
      </c>
      <c r="L1150" s="6">
        <v>112</v>
      </c>
      <c r="M1150" s="6" t="s">
        <v>115</v>
      </c>
      <c r="N1150" s="6" t="s">
        <v>23</v>
      </c>
      <c r="O1150" s="6">
        <v>5</v>
      </c>
    </row>
    <row r="1151" spans="1:15" x14ac:dyDescent="0.25">
      <c r="A1151" s="6" t="s">
        <v>3</v>
      </c>
      <c r="B1151" s="6" t="s">
        <v>17</v>
      </c>
      <c r="C1151" s="6" t="s">
        <v>771</v>
      </c>
      <c r="D1151" s="6" t="s">
        <v>772</v>
      </c>
      <c r="E1151" s="6" t="s">
        <v>209</v>
      </c>
      <c r="F1151" s="6" t="s">
        <v>125</v>
      </c>
      <c r="G1151" s="6">
        <v>9</v>
      </c>
      <c r="H1151" s="6">
        <v>40</v>
      </c>
      <c r="I1151" s="6">
        <v>9</v>
      </c>
      <c r="J1151" s="6">
        <v>43</v>
      </c>
      <c r="K1151" s="6">
        <v>9</v>
      </c>
      <c r="L1151" s="6">
        <v>43</v>
      </c>
      <c r="M1151" s="6" t="s">
        <v>115</v>
      </c>
      <c r="N1151" s="6" t="s">
        <v>22</v>
      </c>
      <c r="O1151" s="6">
        <v>1</v>
      </c>
    </row>
    <row r="1152" spans="1:15" x14ac:dyDescent="0.25">
      <c r="A1152" s="6" t="s">
        <v>3</v>
      </c>
      <c r="B1152" s="6" t="s">
        <v>18</v>
      </c>
      <c r="C1152" s="6" t="s">
        <v>809</v>
      </c>
      <c r="D1152" s="6" t="s">
        <v>810</v>
      </c>
      <c r="E1152" s="6" t="s">
        <v>97</v>
      </c>
      <c r="F1152" s="6" t="s">
        <v>98</v>
      </c>
      <c r="G1152" s="6">
        <v>12</v>
      </c>
      <c r="H1152" s="6">
        <v>52</v>
      </c>
      <c r="I1152" s="6">
        <v>10</v>
      </c>
      <c r="J1152" s="6">
        <v>44</v>
      </c>
      <c r="K1152" s="6">
        <v>10</v>
      </c>
      <c r="L1152" s="6">
        <v>44</v>
      </c>
      <c r="M1152" s="6" t="s">
        <v>115</v>
      </c>
      <c r="N1152" s="6" t="s">
        <v>23</v>
      </c>
      <c r="O1152" s="6">
        <v>0</v>
      </c>
    </row>
    <row r="1153" spans="1:15" x14ac:dyDescent="0.25">
      <c r="A1153" s="6" t="s">
        <v>3</v>
      </c>
      <c r="B1153" s="6" t="s">
        <v>14</v>
      </c>
      <c r="C1153" s="6" t="s">
        <v>776</v>
      </c>
      <c r="D1153" s="6" t="s">
        <v>777</v>
      </c>
      <c r="E1153" s="6" t="s">
        <v>97</v>
      </c>
      <c r="F1153" s="6" t="s">
        <v>98</v>
      </c>
      <c r="G1153" s="6">
        <v>77</v>
      </c>
      <c r="H1153" s="6">
        <v>384</v>
      </c>
      <c r="I1153" s="6">
        <v>79</v>
      </c>
      <c r="J1153" s="6">
        <v>394</v>
      </c>
      <c r="K1153" s="6">
        <v>79</v>
      </c>
      <c r="L1153" s="6">
        <v>394</v>
      </c>
      <c r="M1153" s="6" t="s">
        <v>115</v>
      </c>
      <c r="N1153" s="6" t="s">
        <v>22</v>
      </c>
      <c r="O1153" s="6">
        <v>4</v>
      </c>
    </row>
    <row r="1154" spans="1:15" x14ac:dyDescent="0.25">
      <c r="A1154" s="6" t="s">
        <v>3</v>
      </c>
      <c r="B1154" s="6" t="s">
        <v>17</v>
      </c>
      <c r="C1154" s="6" t="s">
        <v>232</v>
      </c>
      <c r="D1154" s="6" t="s">
        <v>233</v>
      </c>
      <c r="E1154" s="6" t="s">
        <v>97</v>
      </c>
      <c r="F1154" s="6" t="s">
        <v>98</v>
      </c>
      <c r="G1154" s="6">
        <v>30</v>
      </c>
      <c r="H1154" s="6">
        <v>188</v>
      </c>
      <c r="I1154" s="6">
        <v>24</v>
      </c>
      <c r="J1154" s="6">
        <v>112</v>
      </c>
      <c r="K1154" s="6">
        <v>24</v>
      </c>
      <c r="L1154" s="6">
        <v>112</v>
      </c>
      <c r="M1154" s="6" t="s">
        <v>115</v>
      </c>
      <c r="N1154" s="6" t="s">
        <v>21</v>
      </c>
      <c r="O1154" s="6">
        <v>2</v>
      </c>
    </row>
    <row r="1155" spans="1:15" x14ac:dyDescent="0.25">
      <c r="A1155" s="6" t="s">
        <v>3</v>
      </c>
      <c r="B1155" s="6" t="s">
        <v>14</v>
      </c>
      <c r="C1155" s="6" t="s">
        <v>226</v>
      </c>
      <c r="D1155" s="6" t="s">
        <v>227</v>
      </c>
      <c r="E1155" s="6" t="s">
        <v>97</v>
      </c>
      <c r="F1155" s="6" t="s">
        <v>98</v>
      </c>
      <c r="G1155" s="6">
        <v>50</v>
      </c>
      <c r="H1155" s="6">
        <v>218</v>
      </c>
      <c r="I1155" s="6">
        <v>53</v>
      </c>
      <c r="J1155" s="6">
        <v>217</v>
      </c>
      <c r="K1155" s="6">
        <v>53</v>
      </c>
      <c r="L1155" s="6">
        <v>217</v>
      </c>
      <c r="M1155" s="6" t="s">
        <v>115</v>
      </c>
      <c r="N1155" s="6" t="s">
        <v>23</v>
      </c>
      <c r="O1155" s="6">
        <v>8</v>
      </c>
    </row>
    <row r="1156" spans="1:15" x14ac:dyDescent="0.25">
      <c r="A1156" s="6" t="s">
        <v>3</v>
      </c>
      <c r="B1156" s="6" t="s">
        <v>14</v>
      </c>
      <c r="C1156" s="6" t="s">
        <v>226</v>
      </c>
      <c r="D1156" s="6" t="s">
        <v>227</v>
      </c>
      <c r="E1156" s="6" t="s">
        <v>97</v>
      </c>
      <c r="F1156" s="6" t="s">
        <v>98</v>
      </c>
      <c r="G1156" s="6">
        <v>50</v>
      </c>
      <c r="H1156" s="6">
        <v>218</v>
      </c>
      <c r="I1156" s="6">
        <v>53</v>
      </c>
      <c r="J1156" s="6">
        <v>217</v>
      </c>
      <c r="K1156" s="6">
        <v>53</v>
      </c>
      <c r="L1156" s="6">
        <v>217</v>
      </c>
      <c r="M1156" s="6" t="s">
        <v>115</v>
      </c>
      <c r="N1156" s="6" t="s">
        <v>21</v>
      </c>
      <c r="O1156" s="6">
        <v>5</v>
      </c>
    </row>
    <row r="1157" spans="1:15" x14ac:dyDescent="0.25">
      <c r="A1157" s="6" t="s">
        <v>3</v>
      </c>
      <c r="B1157" s="6" t="s">
        <v>15</v>
      </c>
      <c r="C1157" s="6" t="s">
        <v>806</v>
      </c>
      <c r="D1157" s="6" t="s">
        <v>807</v>
      </c>
      <c r="E1157" s="6" t="s">
        <v>97</v>
      </c>
      <c r="F1157" s="6" t="s">
        <v>125</v>
      </c>
      <c r="G1157" s="6">
        <v>178</v>
      </c>
      <c r="H1157" s="6">
        <v>827</v>
      </c>
      <c r="I1157" s="6">
        <v>194</v>
      </c>
      <c r="J1157" s="6">
        <v>890</v>
      </c>
      <c r="K1157" s="6">
        <v>194</v>
      </c>
      <c r="L1157" s="6">
        <v>890</v>
      </c>
      <c r="M1157" s="6" t="s">
        <v>115</v>
      </c>
      <c r="N1157" s="6" t="s">
        <v>23</v>
      </c>
      <c r="O1157" s="6">
        <v>17</v>
      </c>
    </row>
    <row r="1158" spans="1:15" x14ac:dyDescent="0.25">
      <c r="A1158" s="6" t="s">
        <v>3</v>
      </c>
      <c r="B1158" s="6" t="s">
        <v>15</v>
      </c>
      <c r="C1158" s="6" t="s">
        <v>791</v>
      </c>
      <c r="D1158" s="6" t="s">
        <v>792</v>
      </c>
      <c r="E1158" s="6" t="s">
        <v>97</v>
      </c>
      <c r="F1158" s="6" t="s">
        <v>98</v>
      </c>
      <c r="G1158" s="6">
        <v>64</v>
      </c>
      <c r="H1158" s="6">
        <v>305</v>
      </c>
      <c r="I1158" s="6">
        <v>63</v>
      </c>
      <c r="J1158" s="6">
        <v>304</v>
      </c>
      <c r="K1158" s="6">
        <v>63</v>
      </c>
      <c r="L1158" s="6">
        <v>304</v>
      </c>
      <c r="M1158" s="6" t="s">
        <v>115</v>
      </c>
      <c r="N1158" s="6" t="s">
        <v>22</v>
      </c>
      <c r="O1158" s="6">
        <v>2</v>
      </c>
    </row>
    <row r="1159" spans="1:15" x14ac:dyDescent="0.25">
      <c r="A1159" s="6" t="s">
        <v>3</v>
      </c>
      <c r="B1159" s="6" t="s">
        <v>17</v>
      </c>
      <c r="C1159" s="6" t="s">
        <v>771</v>
      </c>
      <c r="D1159" s="6" t="s">
        <v>772</v>
      </c>
      <c r="E1159" s="6" t="s">
        <v>209</v>
      </c>
      <c r="F1159" s="6" t="s">
        <v>125</v>
      </c>
      <c r="G1159" s="6">
        <v>9</v>
      </c>
      <c r="H1159" s="6">
        <v>40</v>
      </c>
      <c r="I1159" s="6">
        <v>9</v>
      </c>
      <c r="J1159" s="6">
        <v>43</v>
      </c>
      <c r="K1159" s="6">
        <v>9</v>
      </c>
      <c r="L1159" s="6">
        <v>43</v>
      </c>
      <c r="M1159" s="6" t="s">
        <v>115</v>
      </c>
      <c r="N1159" s="6" t="s">
        <v>23</v>
      </c>
      <c r="O1159" s="6">
        <v>1</v>
      </c>
    </row>
    <row r="1160" spans="1:15" x14ac:dyDescent="0.25">
      <c r="A1160" s="6" t="s">
        <v>3</v>
      </c>
      <c r="B1160" s="6" t="s">
        <v>14</v>
      </c>
      <c r="C1160" s="6" t="s">
        <v>776</v>
      </c>
      <c r="D1160" s="6" t="s">
        <v>777</v>
      </c>
      <c r="E1160" s="6" t="s">
        <v>97</v>
      </c>
      <c r="F1160" s="6" t="s">
        <v>98</v>
      </c>
      <c r="G1160" s="6">
        <v>77</v>
      </c>
      <c r="H1160" s="6">
        <v>384</v>
      </c>
      <c r="I1160" s="6">
        <v>79</v>
      </c>
      <c r="J1160" s="6">
        <v>394</v>
      </c>
      <c r="K1160" s="6">
        <v>79</v>
      </c>
      <c r="L1160" s="6">
        <v>394</v>
      </c>
      <c r="M1160" s="6" t="s">
        <v>115</v>
      </c>
      <c r="N1160" s="6" t="s">
        <v>23</v>
      </c>
      <c r="O1160" s="6">
        <v>7</v>
      </c>
    </row>
    <row r="1161" spans="1:15" x14ac:dyDescent="0.25">
      <c r="A1161" s="6" t="s">
        <v>3</v>
      </c>
      <c r="B1161" s="6" t="s">
        <v>15</v>
      </c>
      <c r="C1161" s="6" t="s">
        <v>234</v>
      </c>
      <c r="D1161" s="6" t="s">
        <v>1060</v>
      </c>
      <c r="E1161" s="6" t="s">
        <v>97</v>
      </c>
      <c r="F1161" s="6" t="s">
        <v>132</v>
      </c>
      <c r="G1161" s="6">
        <v>21</v>
      </c>
      <c r="H1161" s="6">
        <v>107</v>
      </c>
      <c r="I1161" s="6">
        <v>22</v>
      </c>
      <c r="J1161" s="6">
        <v>108</v>
      </c>
      <c r="K1161" s="6">
        <v>22</v>
      </c>
      <c r="L1161" s="6">
        <v>0</v>
      </c>
      <c r="M1161" s="6" t="s">
        <v>115</v>
      </c>
      <c r="N1161" s="6" t="s">
        <v>21</v>
      </c>
      <c r="O1161" s="6">
        <v>0</v>
      </c>
    </row>
    <row r="1162" spans="1:15" x14ac:dyDescent="0.25">
      <c r="A1162" s="6" t="s">
        <v>3</v>
      </c>
      <c r="B1162" s="6" t="s">
        <v>15</v>
      </c>
      <c r="C1162" s="6" t="s">
        <v>787</v>
      </c>
      <c r="D1162" s="6" t="s">
        <v>788</v>
      </c>
      <c r="E1162" s="6" t="s">
        <v>97</v>
      </c>
      <c r="F1162" s="6" t="s">
        <v>125</v>
      </c>
      <c r="G1162" s="6">
        <v>87</v>
      </c>
      <c r="H1162" s="6">
        <v>488</v>
      </c>
      <c r="I1162" s="6">
        <v>86</v>
      </c>
      <c r="J1162" s="6">
        <v>472</v>
      </c>
      <c r="K1162" s="6">
        <v>86</v>
      </c>
      <c r="L1162" s="6">
        <v>472</v>
      </c>
      <c r="M1162" s="6" t="s">
        <v>115</v>
      </c>
      <c r="N1162" s="6" t="s">
        <v>23</v>
      </c>
      <c r="O1162" s="6">
        <v>7</v>
      </c>
    </row>
    <row r="1163" spans="1:15" x14ac:dyDescent="0.25">
      <c r="A1163" s="6" t="s">
        <v>3</v>
      </c>
      <c r="B1163" s="6" t="s">
        <v>14</v>
      </c>
      <c r="C1163" s="6" t="s">
        <v>226</v>
      </c>
      <c r="D1163" s="6" t="s">
        <v>227</v>
      </c>
      <c r="E1163" s="6" t="s">
        <v>97</v>
      </c>
      <c r="F1163" s="6" t="s">
        <v>98</v>
      </c>
      <c r="G1163" s="6">
        <v>50</v>
      </c>
      <c r="H1163" s="6">
        <v>218</v>
      </c>
      <c r="I1163" s="6">
        <v>53</v>
      </c>
      <c r="J1163" s="6">
        <v>217</v>
      </c>
      <c r="K1163" s="6">
        <v>53</v>
      </c>
      <c r="L1163" s="6">
        <v>217</v>
      </c>
      <c r="M1163" s="6" t="s">
        <v>115</v>
      </c>
      <c r="N1163" s="6" t="s">
        <v>22</v>
      </c>
      <c r="O1163" s="6">
        <v>3</v>
      </c>
    </row>
    <row r="1164" spans="1:15" x14ac:dyDescent="0.25">
      <c r="A1164" s="6" t="s">
        <v>3</v>
      </c>
      <c r="B1164" s="6" t="s">
        <v>15</v>
      </c>
      <c r="C1164" s="6" t="s">
        <v>806</v>
      </c>
      <c r="D1164" s="6" t="s">
        <v>807</v>
      </c>
      <c r="E1164" s="6" t="s">
        <v>97</v>
      </c>
      <c r="F1164" s="6" t="s">
        <v>125</v>
      </c>
      <c r="G1164" s="6">
        <v>178</v>
      </c>
      <c r="H1164" s="6">
        <v>827</v>
      </c>
      <c r="I1164" s="6">
        <v>194</v>
      </c>
      <c r="J1164" s="6">
        <v>890</v>
      </c>
      <c r="K1164" s="6">
        <v>194</v>
      </c>
      <c r="L1164" s="6">
        <v>890</v>
      </c>
      <c r="M1164" s="6" t="s">
        <v>115</v>
      </c>
      <c r="N1164" s="6" t="s">
        <v>22</v>
      </c>
      <c r="O1164" s="6">
        <v>8</v>
      </c>
    </row>
    <row r="1165" spans="1:15" x14ac:dyDescent="0.25">
      <c r="A1165" s="6" t="s">
        <v>3</v>
      </c>
      <c r="B1165" s="6" t="s">
        <v>18</v>
      </c>
      <c r="C1165" s="6" t="s">
        <v>809</v>
      </c>
      <c r="D1165" s="6" t="s">
        <v>810</v>
      </c>
      <c r="E1165" s="6" t="s">
        <v>97</v>
      </c>
      <c r="F1165" s="6" t="s">
        <v>98</v>
      </c>
      <c r="G1165" s="6">
        <v>12</v>
      </c>
      <c r="H1165" s="6">
        <v>52</v>
      </c>
      <c r="I1165" s="6">
        <v>10</v>
      </c>
      <c r="J1165" s="6">
        <v>44</v>
      </c>
      <c r="K1165" s="6">
        <v>10</v>
      </c>
      <c r="L1165" s="6">
        <v>44</v>
      </c>
      <c r="M1165" s="6" t="s">
        <v>115</v>
      </c>
      <c r="N1165" s="6" t="s">
        <v>21</v>
      </c>
      <c r="O1165" s="6">
        <v>0</v>
      </c>
    </row>
    <row r="1166" spans="1:15" x14ac:dyDescent="0.25">
      <c r="A1166" s="6" t="s">
        <v>3</v>
      </c>
      <c r="B1166" s="6" t="s">
        <v>14</v>
      </c>
      <c r="C1166" s="6" t="s">
        <v>785</v>
      </c>
      <c r="D1166" s="6" t="s">
        <v>786</v>
      </c>
      <c r="E1166" s="6" t="s">
        <v>97</v>
      </c>
      <c r="F1166" s="6" t="s">
        <v>98</v>
      </c>
      <c r="G1166" s="6">
        <v>140</v>
      </c>
      <c r="H1166" s="6">
        <v>613</v>
      </c>
      <c r="I1166" s="6">
        <v>137</v>
      </c>
      <c r="J1166" s="6">
        <v>622</v>
      </c>
      <c r="K1166" s="6">
        <v>137</v>
      </c>
      <c r="L1166" s="6">
        <v>622</v>
      </c>
      <c r="M1166" s="6" t="s">
        <v>115</v>
      </c>
      <c r="N1166" s="6" t="s">
        <v>23</v>
      </c>
      <c r="O1166" s="6">
        <v>14</v>
      </c>
    </row>
    <row r="1167" spans="1:15" x14ac:dyDescent="0.25">
      <c r="A1167" s="6" t="s">
        <v>3</v>
      </c>
      <c r="B1167" s="6" t="s">
        <v>15</v>
      </c>
      <c r="C1167" s="6" t="s">
        <v>234</v>
      </c>
      <c r="D1167" s="6" t="s">
        <v>1060</v>
      </c>
      <c r="E1167" s="6" t="s">
        <v>97</v>
      </c>
      <c r="F1167" s="6" t="s">
        <v>132</v>
      </c>
      <c r="G1167" s="6">
        <v>21</v>
      </c>
      <c r="H1167" s="6">
        <v>107</v>
      </c>
      <c r="I1167" s="6">
        <v>22</v>
      </c>
      <c r="J1167" s="6">
        <v>108</v>
      </c>
      <c r="K1167" s="6">
        <v>22</v>
      </c>
      <c r="L1167" s="6">
        <v>0</v>
      </c>
      <c r="M1167" s="6" t="s">
        <v>115</v>
      </c>
      <c r="N1167" s="6" t="s">
        <v>22</v>
      </c>
      <c r="O1167" s="6">
        <v>0</v>
      </c>
    </row>
    <row r="1168" spans="1:15" x14ac:dyDescent="0.25">
      <c r="A1168" s="6" t="s">
        <v>3</v>
      </c>
      <c r="B1168" s="6" t="s">
        <v>15</v>
      </c>
      <c r="C1168" s="6" t="s">
        <v>787</v>
      </c>
      <c r="D1168" s="6" t="s">
        <v>788</v>
      </c>
      <c r="E1168" s="6" t="s">
        <v>97</v>
      </c>
      <c r="F1168" s="6" t="s">
        <v>125</v>
      </c>
      <c r="G1168" s="6">
        <v>87</v>
      </c>
      <c r="H1168" s="6">
        <v>488</v>
      </c>
      <c r="I1168" s="6">
        <v>86</v>
      </c>
      <c r="J1168" s="6">
        <v>472</v>
      </c>
      <c r="K1168" s="6">
        <v>86</v>
      </c>
      <c r="L1168" s="6">
        <v>472</v>
      </c>
      <c r="M1168" s="6" t="s">
        <v>115</v>
      </c>
      <c r="N1168" s="6" t="s">
        <v>22</v>
      </c>
      <c r="O1168" s="6">
        <v>3</v>
      </c>
    </row>
    <row r="1169" spans="1:15" x14ac:dyDescent="0.25">
      <c r="A1169" s="6" t="s">
        <v>3</v>
      </c>
      <c r="B1169" s="6" t="s">
        <v>15</v>
      </c>
      <c r="C1169" s="6" t="s">
        <v>228</v>
      </c>
      <c r="D1169" s="6" t="s">
        <v>229</v>
      </c>
      <c r="E1169" s="6" t="s">
        <v>97</v>
      </c>
      <c r="F1169" s="6" t="s">
        <v>98</v>
      </c>
      <c r="G1169" s="6">
        <v>30</v>
      </c>
      <c r="H1169" s="6">
        <v>139</v>
      </c>
      <c r="I1169" s="6">
        <v>31</v>
      </c>
      <c r="J1169" s="6">
        <v>140</v>
      </c>
      <c r="K1169" s="6">
        <v>31</v>
      </c>
      <c r="L1169" s="6">
        <v>140</v>
      </c>
      <c r="M1169" s="6" t="s">
        <v>115</v>
      </c>
      <c r="N1169" s="6" t="s">
        <v>23</v>
      </c>
      <c r="O1169" s="6">
        <v>6</v>
      </c>
    </row>
    <row r="1170" spans="1:15" x14ac:dyDescent="0.25">
      <c r="A1170" s="6" t="s">
        <v>3</v>
      </c>
      <c r="B1170" s="6" t="s">
        <v>15</v>
      </c>
      <c r="C1170" s="6" t="s">
        <v>800</v>
      </c>
      <c r="D1170" s="6" t="s">
        <v>801</v>
      </c>
      <c r="E1170" s="6" t="s">
        <v>97</v>
      </c>
      <c r="F1170" s="6" t="s">
        <v>125</v>
      </c>
      <c r="G1170" s="6">
        <v>70</v>
      </c>
      <c r="H1170" s="6">
        <v>273</v>
      </c>
      <c r="I1170" s="6">
        <v>71</v>
      </c>
      <c r="J1170" s="6">
        <v>278</v>
      </c>
      <c r="K1170" s="6">
        <v>71</v>
      </c>
      <c r="L1170" s="6">
        <v>278</v>
      </c>
      <c r="M1170" s="6" t="s">
        <v>115</v>
      </c>
      <c r="N1170" s="6" t="s">
        <v>23</v>
      </c>
      <c r="O1170" s="6">
        <v>7</v>
      </c>
    </row>
    <row r="1171" spans="1:15" x14ac:dyDescent="0.25">
      <c r="A1171" s="6" t="s">
        <v>3</v>
      </c>
      <c r="B1171" s="6" t="s">
        <v>16</v>
      </c>
      <c r="C1171" s="6" t="s">
        <v>813</v>
      </c>
      <c r="D1171" s="6" t="s">
        <v>814</v>
      </c>
      <c r="E1171" s="6" t="s">
        <v>97</v>
      </c>
      <c r="F1171" s="6" t="s">
        <v>98</v>
      </c>
      <c r="G1171" s="6">
        <v>38</v>
      </c>
      <c r="H1171" s="6">
        <v>164</v>
      </c>
      <c r="I1171" s="6">
        <v>37</v>
      </c>
      <c r="J1171" s="6">
        <v>155</v>
      </c>
      <c r="K1171" s="6">
        <v>38</v>
      </c>
      <c r="L1171" s="6">
        <v>4</v>
      </c>
      <c r="M1171" s="6" t="s">
        <v>115</v>
      </c>
      <c r="N1171" s="6" t="s">
        <v>23</v>
      </c>
      <c r="O1171" s="6">
        <v>2</v>
      </c>
    </row>
    <row r="1172" spans="1:15" x14ac:dyDescent="0.25">
      <c r="A1172" s="6" t="s">
        <v>3</v>
      </c>
      <c r="B1172" s="6" t="s">
        <v>17</v>
      </c>
      <c r="C1172" s="6" t="s">
        <v>767</v>
      </c>
      <c r="D1172" s="6" t="s">
        <v>768</v>
      </c>
      <c r="E1172" s="6" t="s">
        <v>97</v>
      </c>
      <c r="F1172" s="6" t="s">
        <v>98</v>
      </c>
      <c r="G1172" s="6">
        <v>61</v>
      </c>
      <c r="H1172" s="6">
        <v>264</v>
      </c>
      <c r="I1172" s="6">
        <v>55</v>
      </c>
      <c r="J1172" s="6">
        <v>251</v>
      </c>
      <c r="K1172" s="6">
        <v>55</v>
      </c>
      <c r="L1172" s="6">
        <v>251</v>
      </c>
      <c r="M1172" s="6" t="s">
        <v>115</v>
      </c>
      <c r="N1172" s="6" t="s">
        <v>21</v>
      </c>
      <c r="O1172" s="6">
        <v>2</v>
      </c>
    </row>
    <row r="1173" spans="1:15" x14ac:dyDescent="0.25">
      <c r="A1173" s="6" t="s">
        <v>3</v>
      </c>
      <c r="B1173" s="6" t="s">
        <v>15</v>
      </c>
      <c r="C1173" s="6" t="s">
        <v>794</v>
      </c>
      <c r="D1173" s="6" t="s">
        <v>795</v>
      </c>
      <c r="E1173" s="6" t="s">
        <v>97</v>
      </c>
      <c r="F1173" s="6" t="s">
        <v>125</v>
      </c>
      <c r="G1173" s="6">
        <v>78</v>
      </c>
      <c r="H1173" s="6">
        <v>390</v>
      </c>
      <c r="I1173" s="6">
        <v>77</v>
      </c>
      <c r="J1173" s="6">
        <v>384</v>
      </c>
      <c r="K1173" s="6">
        <v>77</v>
      </c>
      <c r="L1173" s="6">
        <v>384</v>
      </c>
      <c r="M1173" s="6" t="s">
        <v>115</v>
      </c>
      <c r="N1173" s="6" t="s">
        <v>21</v>
      </c>
      <c r="O1173" s="6">
        <v>10</v>
      </c>
    </row>
    <row r="1174" spans="1:15" x14ac:dyDescent="0.25">
      <c r="A1174" s="6" t="s">
        <v>3</v>
      </c>
      <c r="B1174" s="6" t="s">
        <v>14</v>
      </c>
      <c r="C1174" s="6" t="s">
        <v>783</v>
      </c>
      <c r="D1174" s="6" t="s">
        <v>784</v>
      </c>
      <c r="E1174" s="6" t="s">
        <v>97</v>
      </c>
      <c r="F1174" s="6" t="s">
        <v>98</v>
      </c>
      <c r="G1174" s="6">
        <v>41</v>
      </c>
      <c r="H1174" s="6">
        <v>214</v>
      </c>
      <c r="I1174" s="6">
        <v>41</v>
      </c>
      <c r="J1174" s="6">
        <v>214</v>
      </c>
      <c r="K1174" s="6">
        <v>41</v>
      </c>
      <c r="L1174" s="6">
        <v>214</v>
      </c>
      <c r="M1174" s="6" t="s">
        <v>115</v>
      </c>
      <c r="N1174" s="6" t="s">
        <v>22</v>
      </c>
      <c r="O1174" s="6">
        <v>2</v>
      </c>
    </row>
    <row r="1175" spans="1:15" x14ac:dyDescent="0.25">
      <c r="A1175" s="6" t="s">
        <v>3</v>
      </c>
      <c r="B1175" s="6" t="s">
        <v>14</v>
      </c>
      <c r="C1175" s="6" t="s">
        <v>783</v>
      </c>
      <c r="D1175" s="6" t="s">
        <v>784</v>
      </c>
      <c r="E1175" s="6" t="s">
        <v>97</v>
      </c>
      <c r="F1175" s="6" t="s">
        <v>98</v>
      </c>
      <c r="G1175" s="6">
        <v>41</v>
      </c>
      <c r="H1175" s="6">
        <v>214</v>
      </c>
      <c r="I1175" s="6">
        <v>41</v>
      </c>
      <c r="J1175" s="6">
        <v>214</v>
      </c>
      <c r="K1175" s="6">
        <v>41</v>
      </c>
      <c r="L1175" s="6">
        <v>214</v>
      </c>
      <c r="M1175" s="6" t="s">
        <v>115</v>
      </c>
      <c r="N1175" s="6" t="s">
        <v>21</v>
      </c>
      <c r="O1175" s="6">
        <v>3</v>
      </c>
    </row>
    <row r="1176" spans="1:15" x14ac:dyDescent="0.25">
      <c r="A1176" s="6" t="s">
        <v>3</v>
      </c>
      <c r="B1176" s="6" t="s">
        <v>1084</v>
      </c>
      <c r="C1176" s="6" t="s">
        <v>1085</v>
      </c>
      <c r="D1176" s="6" t="s">
        <v>1086</v>
      </c>
      <c r="E1176" s="6" t="s">
        <v>97</v>
      </c>
      <c r="F1176" s="6" t="s">
        <v>125</v>
      </c>
      <c r="G1176" s="6">
        <v>44</v>
      </c>
      <c r="H1176" s="6">
        <v>273</v>
      </c>
      <c r="I1176" s="6">
        <v>40</v>
      </c>
      <c r="J1176" s="6">
        <v>208</v>
      </c>
      <c r="K1176" s="6">
        <v>40</v>
      </c>
      <c r="L1176" s="6">
        <v>208</v>
      </c>
      <c r="M1176" s="6" t="s">
        <v>115</v>
      </c>
      <c r="N1176" s="6" t="s">
        <v>22</v>
      </c>
      <c r="O1176" s="6">
        <v>5</v>
      </c>
    </row>
    <row r="1177" spans="1:15" x14ac:dyDescent="0.25">
      <c r="A1177" s="6" t="s">
        <v>3</v>
      </c>
      <c r="B1177" s="6" t="s">
        <v>15</v>
      </c>
      <c r="C1177" s="6" t="s">
        <v>228</v>
      </c>
      <c r="D1177" s="6" t="s">
        <v>229</v>
      </c>
      <c r="E1177" s="6" t="s">
        <v>97</v>
      </c>
      <c r="F1177" s="6" t="s">
        <v>98</v>
      </c>
      <c r="G1177" s="6">
        <v>30</v>
      </c>
      <c r="H1177" s="6">
        <v>139</v>
      </c>
      <c r="I1177" s="6">
        <v>31</v>
      </c>
      <c r="J1177" s="6">
        <v>140</v>
      </c>
      <c r="K1177" s="6">
        <v>31</v>
      </c>
      <c r="L1177" s="6">
        <v>140</v>
      </c>
      <c r="M1177" s="6" t="s">
        <v>115</v>
      </c>
      <c r="N1177" s="6" t="s">
        <v>22</v>
      </c>
      <c r="O1177" s="6">
        <v>1</v>
      </c>
    </row>
    <row r="1178" spans="1:15" x14ac:dyDescent="0.25">
      <c r="A1178" s="6" t="s">
        <v>3</v>
      </c>
      <c r="B1178" s="6" t="s">
        <v>17</v>
      </c>
      <c r="C1178" s="6" t="s">
        <v>767</v>
      </c>
      <c r="D1178" s="6" t="s">
        <v>768</v>
      </c>
      <c r="E1178" s="6" t="s">
        <v>97</v>
      </c>
      <c r="F1178" s="6" t="s">
        <v>98</v>
      </c>
      <c r="G1178" s="6">
        <v>61</v>
      </c>
      <c r="H1178" s="6">
        <v>264</v>
      </c>
      <c r="I1178" s="6">
        <v>55</v>
      </c>
      <c r="J1178" s="6">
        <v>251</v>
      </c>
      <c r="K1178" s="6">
        <v>55</v>
      </c>
      <c r="L1178" s="6">
        <v>251</v>
      </c>
      <c r="M1178" s="6" t="s">
        <v>115</v>
      </c>
      <c r="N1178" s="6" t="s">
        <v>23</v>
      </c>
      <c r="O1178" s="6">
        <v>3</v>
      </c>
    </row>
    <row r="1179" spans="1:15" x14ac:dyDescent="0.25">
      <c r="A1179" s="6" t="s">
        <v>3</v>
      </c>
      <c r="B1179" s="6" t="s">
        <v>15</v>
      </c>
      <c r="C1179" s="6" t="s">
        <v>228</v>
      </c>
      <c r="D1179" s="6" t="s">
        <v>229</v>
      </c>
      <c r="E1179" s="6" t="s">
        <v>97</v>
      </c>
      <c r="F1179" s="6" t="s">
        <v>98</v>
      </c>
      <c r="G1179" s="6">
        <v>30</v>
      </c>
      <c r="H1179" s="6">
        <v>139</v>
      </c>
      <c r="I1179" s="6">
        <v>31</v>
      </c>
      <c r="J1179" s="6">
        <v>140</v>
      </c>
      <c r="K1179" s="6">
        <v>31</v>
      </c>
      <c r="L1179" s="6">
        <v>140</v>
      </c>
      <c r="M1179" s="6" t="s">
        <v>115</v>
      </c>
      <c r="N1179" s="6" t="s">
        <v>21</v>
      </c>
      <c r="O1179" s="6">
        <v>5</v>
      </c>
    </row>
    <row r="1180" spans="1:15" x14ac:dyDescent="0.25">
      <c r="A1180" s="6" t="s">
        <v>3</v>
      </c>
      <c r="B1180" s="6" t="s">
        <v>16</v>
      </c>
      <c r="C1180" s="6" t="s">
        <v>813</v>
      </c>
      <c r="D1180" s="6" t="s">
        <v>814</v>
      </c>
      <c r="E1180" s="6" t="s">
        <v>97</v>
      </c>
      <c r="F1180" s="6" t="s">
        <v>98</v>
      </c>
      <c r="G1180" s="6">
        <v>38</v>
      </c>
      <c r="H1180" s="6">
        <v>164</v>
      </c>
      <c r="I1180" s="6">
        <v>37</v>
      </c>
      <c r="J1180" s="6">
        <v>155</v>
      </c>
      <c r="K1180" s="6">
        <v>38</v>
      </c>
      <c r="L1180" s="6">
        <v>4</v>
      </c>
      <c r="M1180" s="6" t="s">
        <v>115</v>
      </c>
      <c r="N1180" s="6" t="s">
        <v>21</v>
      </c>
      <c r="O1180" s="6">
        <v>2</v>
      </c>
    </row>
    <row r="1181" spans="1:15" x14ac:dyDescent="0.25">
      <c r="A1181" s="6" t="s">
        <v>3</v>
      </c>
      <c r="B1181" s="6" t="s">
        <v>14</v>
      </c>
      <c r="C1181" s="6" t="s">
        <v>780</v>
      </c>
      <c r="D1181" s="6" t="s">
        <v>781</v>
      </c>
      <c r="E1181" s="6" t="s">
        <v>97</v>
      </c>
      <c r="F1181" s="6" t="s">
        <v>98</v>
      </c>
      <c r="G1181" s="6">
        <v>73</v>
      </c>
      <c r="H1181" s="6">
        <v>393</v>
      </c>
      <c r="I1181" s="6">
        <v>73</v>
      </c>
      <c r="J1181" s="6">
        <v>393</v>
      </c>
      <c r="K1181" s="6">
        <v>73</v>
      </c>
      <c r="L1181" s="6">
        <v>393</v>
      </c>
      <c r="M1181" s="6" t="s">
        <v>115</v>
      </c>
      <c r="N1181" s="6" t="s">
        <v>21</v>
      </c>
      <c r="O1181" s="6">
        <v>1</v>
      </c>
    </row>
    <row r="1182" spans="1:15" x14ac:dyDescent="0.25">
      <c r="A1182" s="6" t="s">
        <v>0</v>
      </c>
      <c r="B1182" s="6" t="s">
        <v>937</v>
      </c>
      <c r="C1182" s="6" t="s">
        <v>1082</v>
      </c>
      <c r="D1182" s="6" t="s">
        <v>1083</v>
      </c>
      <c r="E1182" s="6" t="s">
        <v>97</v>
      </c>
      <c r="F1182" s="6" t="s">
        <v>98</v>
      </c>
      <c r="G1182" s="6">
        <v>91</v>
      </c>
      <c r="H1182" s="6">
        <v>400</v>
      </c>
      <c r="I1182" s="6">
        <v>60</v>
      </c>
      <c r="J1182" s="6">
        <v>228</v>
      </c>
      <c r="K1182" s="6">
        <v>74</v>
      </c>
      <c r="L1182" s="6">
        <v>228</v>
      </c>
      <c r="M1182" s="6" t="s">
        <v>115</v>
      </c>
      <c r="N1182" s="6" t="s">
        <v>23</v>
      </c>
      <c r="O1182" s="6">
        <v>5</v>
      </c>
    </row>
    <row r="1183" spans="1:15" x14ac:dyDescent="0.25">
      <c r="A1183" s="6" t="s">
        <v>3</v>
      </c>
      <c r="B1183" s="6" t="s">
        <v>16</v>
      </c>
      <c r="C1183" s="6" t="s">
        <v>813</v>
      </c>
      <c r="D1183" s="6" t="s">
        <v>814</v>
      </c>
      <c r="E1183" s="6" t="s">
        <v>97</v>
      </c>
      <c r="F1183" s="6" t="s">
        <v>98</v>
      </c>
      <c r="G1183" s="6">
        <v>38</v>
      </c>
      <c r="H1183" s="6">
        <v>164</v>
      </c>
      <c r="I1183" s="6">
        <v>37</v>
      </c>
      <c r="J1183" s="6">
        <v>155</v>
      </c>
      <c r="K1183" s="6">
        <v>38</v>
      </c>
      <c r="L1183" s="6">
        <v>4</v>
      </c>
      <c r="M1183" s="6" t="s">
        <v>115</v>
      </c>
      <c r="N1183" s="6" t="s">
        <v>22</v>
      </c>
      <c r="O1183" s="6">
        <v>0</v>
      </c>
    </row>
    <row r="1184" spans="1:15" x14ac:dyDescent="0.25">
      <c r="A1184" s="6" t="s">
        <v>3</v>
      </c>
      <c r="B1184" s="6" t="s">
        <v>15</v>
      </c>
      <c r="C1184" s="6" t="s">
        <v>794</v>
      </c>
      <c r="D1184" s="6" t="s">
        <v>795</v>
      </c>
      <c r="E1184" s="6" t="s">
        <v>97</v>
      </c>
      <c r="F1184" s="6" t="s">
        <v>125</v>
      </c>
      <c r="G1184" s="6">
        <v>78</v>
      </c>
      <c r="H1184" s="6">
        <v>390</v>
      </c>
      <c r="I1184" s="6">
        <v>77</v>
      </c>
      <c r="J1184" s="6">
        <v>384</v>
      </c>
      <c r="K1184" s="6">
        <v>77</v>
      </c>
      <c r="L1184" s="6">
        <v>384</v>
      </c>
      <c r="M1184" s="6" t="s">
        <v>115</v>
      </c>
      <c r="N1184" s="6" t="s">
        <v>22</v>
      </c>
      <c r="O1184" s="6">
        <v>5</v>
      </c>
    </row>
    <row r="1185" spans="1:15" x14ac:dyDescent="0.25">
      <c r="A1185" s="6" t="s">
        <v>3</v>
      </c>
      <c r="B1185" s="6" t="s">
        <v>15</v>
      </c>
      <c r="C1185" s="6" t="s">
        <v>800</v>
      </c>
      <c r="D1185" s="6" t="s">
        <v>801</v>
      </c>
      <c r="E1185" s="6" t="s">
        <v>97</v>
      </c>
      <c r="F1185" s="6" t="s">
        <v>125</v>
      </c>
      <c r="G1185" s="6">
        <v>70</v>
      </c>
      <c r="H1185" s="6">
        <v>273</v>
      </c>
      <c r="I1185" s="6">
        <v>71</v>
      </c>
      <c r="J1185" s="6">
        <v>278</v>
      </c>
      <c r="K1185" s="6">
        <v>71</v>
      </c>
      <c r="L1185" s="6">
        <v>278</v>
      </c>
      <c r="M1185" s="6" t="s">
        <v>115</v>
      </c>
      <c r="N1185" s="6" t="s">
        <v>22</v>
      </c>
      <c r="O1185" s="6">
        <v>3</v>
      </c>
    </row>
    <row r="1186" spans="1:15" x14ac:dyDescent="0.25">
      <c r="A1186" s="6" t="s">
        <v>0</v>
      </c>
      <c r="B1186" s="6" t="s">
        <v>937</v>
      </c>
      <c r="C1186" s="6" t="s">
        <v>1082</v>
      </c>
      <c r="D1186" s="6" t="s">
        <v>1083</v>
      </c>
      <c r="E1186" s="6" t="s">
        <v>97</v>
      </c>
      <c r="F1186" s="6" t="s">
        <v>98</v>
      </c>
      <c r="G1186" s="6">
        <v>91</v>
      </c>
      <c r="H1186" s="6">
        <v>400</v>
      </c>
      <c r="I1186" s="6">
        <v>60</v>
      </c>
      <c r="J1186" s="6">
        <v>228</v>
      </c>
      <c r="K1186" s="6">
        <v>74</v>
      </c>
      <c r="L1186" s="6">
        <v>228</v>
      </c>
      <c r="M1186" s="6" t="s">
        <v>115</v>
      </c>
      <c r="N1186" s="6" t="s">
        <v>22</v>
      </c>
      <c r="O1186" s="6">
        <v>1</v>
      </c>
    </row>
    <row r="1187" spans="1:15" x14ac:dyDescent="0.25">
      <c r="A1187" s="6" t="s">
        <v>3</v>
      </c>
      <c r="B1187" s="6" t="s">
        <v>15</v>
      </c>
      <c r="C1187" s="6" t="s">
        <v>800</v>
      </c>
      <c r="D1187" s="6" t="s">
        <v>801</v>
      </c>
      <c r="E1187" s="6" t="s">
        <v>97</v>
      </c>
      <c r="F1187" s="6" t="s">
        <v>125</v>
      </c>
      <c r="G1187" s="6">
        <v>70</v>
      </c>
      <c r="H1187" s="6">
        <v>273</v>
      </c>
      <c r="I1187" s="6">
        <v>71</v>
      </c>
      <c r="J1187" s="6">
        <v>278</v>
      </c>
      <c r="K1187" s="6">
        <v>71</v>
      </c>
      <c r="L1187" s="6">
        <v>278</v>
      </c>
      <c r="M1187" s="6" t="s">
        <v>115</v>
      </c>
      <c r="N1187" s="6" t="s">
        <v>21</v>
      </c>
      <c r="O1187" s="6">
        <v>4</v>
      </c>
    </row>
    <row r="1188" spans="1:15" x14ac:dyDescent="0.25">
      <c r="A1188" s="6" t="s">
        <v>3</v>
      </c>
      <c r="B1188" s="6" t="s">
        <v>1084</v>
      </c>
      <c r="C1188" s="6" t="s">
        <v>1085</v>
      </c>
      <c r="D1188" s="6" t="s">
        <v>1086</v>
      </c>
      <c r="E1188" s="6" t="s">
        <v>97</v>
      </c>
      <c r="F1188" s="6" t="s">
        <v>125</v>
      </c>
      <c r="G1188" s="6">
        <v>44</v>
      </c>
      <c r="H1188" s="6">
        <v>273</v>
      </c>
      <c r="I1188" s="6">
        <v>40</v>
      </c>
      <c r="J1188" s="6">
        <v>208</v>
      </c>
      <c r="K1188" s="6">
        <v>40</v>
      </c>
      <c r="L1188" s="6">
        <v>208</v>
      </c>
      <c r="M1188" s="6" t="s">
        <v>115</v>
      </c>
      <c r="N1188" s="6" t="s">
        <v>23</v>
      </c>
      <c r="O1188" s="6">
        <v>9</v>
      </c>
    </row>
    <row r="1189" spans="1:15" x14ac:dyDescent="0.25">
      <c r="A1189" s="6" t="s">
        <v>3</v>
      </c>
      <c r="B1189" s="6" t="s">
        <v>17</v>
      </c>
      <c r="C1189" s="6" t="s">
        <v>767</v>
      </c>
      <c r="D1189" s="6" t="s">
        <v>768</v>
      </c>
      <c r="E1189" s="6" t="s">
        <v>97</v>
      </c>
      <c r="F1189" s="6" t="s">
        <v>98</v>
      </c>
      <c r="G1189" s="6">
        <v>61</v>
      </c>
      <c r="H1189" s="6">
        <v>264</v>
      </c>
      <c r="I1189" s="6">
        <v>55</v>
      </c>
      <c r="J1189" s="6">
        <v>251</v>
      </c>
      <c r="K1189" s="6">
        <v>55</v>
      </c>
      <c r="L1189" s="6">
        <v>251</v>
      </c>
      <c r="M1189" s="6" t="s">
        <v>115</v>
      </c>
      <c r="N1189" s="6" t="s">
        <v>22</v>
      </c>
      <c r="O1189" s="6">
        <v>1</v>
      </c>
    </row>
    <row r="1190" spans="1:15" x14ac:dyDescent="0.25">
      <c r="A1190" s="6" t="s">
        <v>0</v>
      </c>
      <c r="B1190" s="6" t="s">
        <v>13</v>
      </c>
      <c r="C1190" s="6" t="s">
        <v>235</v>
      </c>
      <c r="D1190" s="6" t="s">
        <v>236</v>
      </c>
      <c r="E1190" s="6" t="s">
        <v>97</v>
      </c>
      <c r="F1190" s="6" t="s">
        <v>98</v>
      </c>
      <c r="G1190" s="6">
        <v>5</v>
      </c>
      <c r="H1190" s="6">
        <v>26</v>
      </c>
      <c r="I1190" s="6">
        <v>5</v>
      </c>
      <c r="J1190" s="6">
        <v>27</v>
      </c>
      <c r="K1190" s="6">
        <v>5</v>
      </c>
      <c r="L1190" s="6">
        <v>27</v>
      </c>
      <c r="M1190" s="6" t="s">
        <v>116</v>
      </c>
      <c r="N1190" s="6" t="s">
        <v>22</v>
      </c>
      <c r="O1190" s="6">
        <v>0</v>
      </c>
    </row>
    <row r="1191" spans="1:15" x14ac:dyDescent="0.25">
      <c r="A1191" s="6" t="s">
        <v>0</v>
      </c>
      <c r="B1191" s="6" t="s">
        <v>7</v>
      </c>
      <c r="C1191" s="6" t="s">
        <v>133</v>
      </c>
      <c r="D1191" s="6" t="s">
        <v>134</v>
      </c>
      <c r="E1191" s="6" t="s">
        <v>97</v>
      </c>
      <c r="F1191" s="6" t="s">
        <v>98</v>
      </c>
      <c r="G1191" s="6">
        <v>631</v>
      </c>
      <c r="H1191" s="6">
        <v>3758</v>
      </c>
      <c r="I1191" s="6">
        <v>613</v>
      </c>
      <c r="J1191" s="6">
        <v>3721</v>
      </c>
      <c r="K1191" s="6">
        <v>626</v>
      </c>
      <c r="L1191" s="6">
        <v>3786</v>
      </c>
      <c r="M1191" s="6" t="s">
        <v>116</v>
      </c>
      <c r="N1191" s="6" t="s">
        <v>21</v>
      </c>
      <c r="O1191" s="6">
        <v>48</v>
      </c>
    </row>
    <row r="1192" spans="1:15" x14ac:dyDescent="0.25">
      <c r="A1192" s="6" t="s">
        <v>0</v>
      </c>
      <c r="B1192" s="6" t="s">
        <v>5</v>
      </c>
      <c r="C1192" s="6" t="s">
        <v>255</v>
      </c>
      <c r="D1192" s="6" t="s">
        <v>256</v>
      </c>
      <c r="E1192" s="6" t="s">
        <v>97</v>
      </c>
      <c r="F1192" s="6" t="s">
        <v>98</v>
      </c>
      <c r="G1192" s="6">
        <v>89</v>
      </c>
      <c r="H1192" s="6">
        <v>478</v>
      </c>
      <c r="I1192" s="6">
        <v>78</v>
      </c>
      <c r="J1192" s="6">
        <v>415</v>
      </c>
      <c r="K1192" s="6">
        <v>89</v>
      </c>
      <c r="L1192" s="6">
        <v>465</v>
      </c>
      <c r="M1192" s="6" t="s">
        <v>116</v>
      </c>
      <c r="N1192" s="6" t="s">
        <v>21</v>
      </c>
      <c r="O1192" s="6">
        <v>7</v>
      </c>
    </row>
    <row r="1193" spans="1:15" x14ac:dyDescent="0.25">
      <c r="A1193" s="6" t="s">
        <v>0</v>
      </c>
      <c r="B1193" s="6" t="s">
        <v>5</v>
      </c>
      <c r="C1193" s="6" t="s">
        <v>169</v>
      </c>
      <c r="D1193" s="6" t="s">
        <v>170</v>
      </c>
      <c r="E1193" s="6" t="s">
        <v>97</v>
      </c>
      <c r="F1193" s="6" t="s">
        <v>98</v>
      </c>
      <c r="G1193" s="6">
        <v>65</v>
      </c>
      <c r="H1193" s="6">
        <v>315</v>
      </c>
      <c r="I1193" s="6">
        <v>31</v>
      </c>
      <c r="J1193" s="6">
        <v>171</v>
      </c>
      <c r="K1193" s="6">
        <v>65</v>
      </c>
      <c r="L1193" s="6">
        <v>323</v>
      </c>
      <c r="M1193" s="6" t="s">
        <v>116</v>
      </c>
      <c r="N1193" s="6" t="s">
        <v>23</v>
      </c>
      <c r="O1193" s="6">
        <v>6</v>
      </c>
    </row>
    <row r="1194" spans="1:15" x14ac:dyDescent="0.25">
      <c r="A1194" s="6" t="s">
        <v>0</v>
      </c>
      <c r="B1194" s="6" t="s">
        <v>10</v>
      </c>
      <c r="C1194" s="6" t="s">
        <v>139</v>
      </c>
      <c r="D1194" s="6" t="s">
        <v>140</v>
      </c>
      <c r="E1194" s="6" t="s">
        <v>97</v>
      </c>
      <c r="F1194" s="6" t="s">
        <v>98</v>
      </c>
      <c r="G1194" s="6">
        <v>80</v>
      </c>
      <c r="H1194" s="6">
        <v>278</v>
      </c>
      <c r="I1194" s="6">
        <v>50</v>
      </c>
      <c r="J1194" s="6">
        <v>200</v>
      </c>
      <c r="K1194" s="6">
        <v>83</v>
      </c>
      <c r="L1194" s="6">
        <v>293</v>
      </c>
      <c r="M1194" s="6" t="s">
        <v>116</v>
      </c>
      <c r="N1194" s="6" t="s">
        <v>22</v>
      </c>
      <c r="O1194" s="6">
        <v>2</v>
      </c>
    </row>
    <row r="1195" spans="1:15" x14ac:dyDescent="0.25">
      <c r="A1195" s="6" t="s">
        <v>0</v>
      </c>
      <c r="B1195" s="6" t="s">
        <v>8</v>
      </c>
      <c r="C1195" s="6" t="s">
        <v>224</v>
      </c>
      <c r="D1195" s="6" t="s">
        <v>225</v>
      </c>
      <c r="E1195" s="6" t="s">
        <v>209</v>
      </c>
      <c r="F1195" s="6" t="s">
        <v>125</v>
      </c>
      <c r="G1195" s="6">
        <v>412</v>
      </c>
      <c r="H1195" s="6">
        <v>1700</v>
      </c>
      <c r="I1195" s="6">
        <v>375</v>
      </c>
      <c r="J1195" s="6">
        <v>1598</v>
      </c>
      <c r="K1195" s="6">
        <v>375</v>
      </c>
      <c r="L1195" s="6">
        <v>1598</v>
      </c>
      <c r="M1195" s="6" t="s">
        <v>116</v>
      </c>
      <c r="N1195" s="6" t="s">
        <v>23</v>
      </c>
      <c r="O1195" s="6">
        <v>87</v>
      </c>
    </row>
    <row r="1196" spans="1:15" x14ac:dyDescent="0.25">
      <c r="A1196" s="6" t="s">
        <v>0</v>
      </c>
      <c r="B1196" s="6" t="s">
        <v>8</v>
      </c>
      <c r="C1196" s="6" t="s">
        <v>126</v>
      </c>
      <c r="D1196" s="6" t="s">
        <v>127</v>
      </c>
      <c r="E1196" s="6" t="s">
        <v>97</v>
      </c>
      <c r="F1196" s="6" t="s">
        <v>132</v>
      </c>
      <c r="G1196" s="6">
        <v>50</v>
      </c>
      <c r="H1196" s="6">
        <v>295</v>
      </c>
      <c r="I1196" s="6">
        <v>50</v>
      </c>
      <c r="J1196" s="6">
        <v>293</v>
      </c>
      <c r="K1196" s="6">
        <v>50</v>
      </c>
      <c r="L1196" s="6">
        <v>293</v>
      </c>
      <c r="M1196" s="6" t="s">
        <v>116</v>
      </c>
      <c r="N1196" s="6" t="s">
        <v>21</v>
      </c>
      <c r="O1196" s="6">
        <v>0</v>
      </c>
    </row>
    <row r="1197" spans="1:15" x14ac:dyDescent="0.25">
      <c r="A1197" s="6" t="s">
        <v>0</v>
      </c>
      <c r="B1197" s="6" t="s">
        <v>5</v>
      </c>
      <c r="C1197" s="6" t="s">
        <v>255</v>
      </c>
      <c r="D1197" s="6" t="s">
        <v>256</v>
      </c>
      <c r="E1197" s="6" t="s">
        <v>97</v>
      </c>
      <c r="F1197" s="6" t="s">
        <v>98</v>
      </c>
      <c r="G1197" s="6">
        <v>89</v>
      </c>
      <c r="H1197" s="6">
        <v>478</v>
      </c>
      <c r="I1197" s="6">
        <v>78</v>
      </c>
      <c r="J1197" s="6">
        <v>415</v>
      </c>
      <c r="K1197" s="6">
        <v>89</v>
      </c>
      <c r="L1197" s="6">
        <v>465</v>
      </c>
      <c r="M1197" s="6" t="s">
        <v>116</v>
      </c>
      <c r="N1197" s="6" t="s">
        <v>22</v>
      </c>
      <c r="O1197" s="6">
        <v>9</v>
      </c>
    </row>
    <row r="1198" spans="1:15" x14ac:dyDescent="0.25">
      <c r="A1198" s="6" t="s">
        <v>0</v>
      </c>
      <c r="B1198" s="6" t="s">
        <v>4</v>
      </c>
      <c r="C1198" s="6" t="s">
        <v>251</v>
      </c>
      <c r="D1198" s="6" t="s">
        <v>252</v>
      </c>
      <c r="E1198" s="6" t="s">
        <v>97</v>
      </c>
      <c r="F1198" s="6" t="s">
        <v>98</v>
      </c>
      <c r="G1198" s="6">
        <v>28</v>
      </c>
      <c r="H1198" s="6">
        <v>130</v>
      </c>
      <c r="I1198" s="6">
        <v>27</v>
      </c>
      <c r="J1198" s="6">
        <v>121</v>
      </c>
      <c r="K1198" s="6">
        <v>28</v>
      </c>
      <c r="L1198" s="6">
        <v>130</v>
      </c>
      <c r="M1198" s="6" t="s">
        <v>116</v>
      </c>
      <c r="N1198" s="6" t="s">
        <v>23</v>
      </c>
      <c r="O1198" s="6">
        <v>1</v>
      </c>
    </row>
    <row r="1199" spans="1:15" x14ac:dyDescent="0.25">
      <c r="A1199" s="6" t="s">
        <v>0</v>
      </c>
      <c r="B1199" s="6" t="s">
        <v>6</v>
      </c>
      <c r="C1199" s="6" t="s">
        <v>824</v>
      </c>
      <c r="D1199" s="6" t="s">
        <v>825</v>
      </c>
      <c r="E1199" s="6" t="s">
        <v>209</v>
      </c>
      <c r="F1199" s="6" t="s">
        <v>132</v>
      </c>
      <c r="G1199" s="6">
        <v>153</v>
      </c>
      <c r="H1199" s="6">
        <v>873</v>
      </c>
      <c r="I1199" s="6">
        <v>153</v>
      </c>
      <c r="J1199" s="6">
        <v>922</v>
      </c>
      <c r="K1199" s="6">
        <v>153</v>
      </c>
      <c r="L1199" s="6">
        <v>922</v>
      </c>
      <c r="M1199" s="6" t="s">
        <v>116</v>
      </c>
      <c r="N1199" s="6" t="s">
        <v>23</v>
      </c>
      <c r="O1199" s="6">
        <v>28</v>
      </c>
    </row>
    <row r="1200" spans="1:15" x14ac:dyDescent="0.25">
      <c r="A1200" s="6" t="s">
        <v>0</v>
      </c>
      <c r="B1200" s="6" t="s">
        <v>4</v>
      </c>
      <c r="C1200" s="6" t="s">
        <v>106</v>
      </c>
      <c r="D1200" s="6" t="s">
        <v>107</v>
      </c>
      <c r="E1200" s="6" t="s">
        <v>97</v>
      </c>
      <c r="F1200" s="6" t="s">
        <v>98</v>
      </c>
      <c r="G1200" s="6">
        <v>7</v>
      </c>
      <c r="H1200" s="6">
        <v>41</v>
      </c>
      <c r="I1200" s="6">
        <v>10</v>
      </c>
      <c r="J1200" s="6">
        <v>47</v>
      </c>
      <c r="K1200" s="6">
        <v>12</v>
      </c>
      <c r="L1200" s="6">
        <v>56</v>
      </c>
      <c r="M1200" s="6" t="s">
        <v>116</v>
      </c>
      <c r="N1200" s="6" t="s">
        <v>23</v>
      </c>
      <c r="O1200" s="6">
        <v>1</v>
      </c>
    </row>
    <row r="1201" spans="1:15" x14ac:dyDescent="0.25">
      <c r="A1201" s="6" t="s">
        <v>0</v>
      </c>
      <c r="B1201" s="6" t="s">
        <v>4</v>
      </c>
      <c r="C1201" s="6" t="s">
        <v>153</v>
      </c>
      <c r="D1201" s="6" t="s">
        <v>154</v>
      </c>
      <c r="E1201" s="6" t="s">
        <v>97</v>
      </c>
      <c r="F1201" s="6" t="s">
        <v>98</v>
      </c>
      <c r="G1201" s="6">
        <v>35</v>
      </c>
      <c r="H1201" s="6">
        <v>175</v>
      </c>
      <c r="I1201" s="6">
        <v>32</v>
      </c>
      <c r="J1201" s="6">
        <v>173</v>
      </c>
      <c r="K1201" s="6">
        <v>43</v>
      </c>
      <c r="L1201" s="6">
        <v>212</v>
      </c>
      <c r="M1201" s="6" t="s">
        <v>116</v>
      </c>
      <c r="N1201" s="6" t="s">
        <v>22</v>
      </c>
      <c r="O1201" s="6">
        <v>5</v>
      </c>
    </row>
    <row r="1202" spans="1:15" x14ac:dyDescent="0.25">
      <c r="A1202" s="6" t="s">
        <v>0</v>
      </c>
      <c r="B1202" s="6" t="s">
        <v>13</v>
      </c>
      <c r="C1202" s="6" t="s">
        <v>235</v>
      </c>
      <c r="D1202" s="6" t="s">
        <v>236</v>
      </c>
      <c r="E1202" s="6" t="s">
        <v>97</v>
      </c>
      <c r="F1202" s="6" t="s">
        <v>98</v>
      </c>
      <c r="G1202" s="6">
        <v>5</v>
      </c>
      <c r="H1202" s="6">
        <v>26</v>
      </c>
      <c r="I1202" s="6">
        <v>5</v>
      </c>
      <c r="J1202" s="6">
        <v>27</v>
      </c>
      <c r="K1202" s="6">
        <v>5</v>
      </c>
      <c r="L1202" s="6">
        <v>27</v>
      </c>
      <c r="M1202" s="6" t="s">
        <v>116</v>
      </c>
      <c r="N1202" s="6" t="s">
        <v>21</v>
      </c>
      <c r="O1202" s="6">
        <v>2</v>
      </c>
    </row>
    <row r="1203" spans="1:15" x14ac:dyDescent="0.25">
      <c r="A1203" s="6" t="s">
        <v>0</v>
      </c>
      <c r="B1203" s="6" t="s">
        <v>8</v>
      </c>
      <c r="C1203" s="6" t="s">
        <v>141</v>
      </c>
      <c r="D1203" s="6" t="s">
        <v>142</v>
      </c>
      <c r="E1203" s="6" t="s">
        <v>97</v>
      </c>
      <c r="F1203" s="6" t="s">
        <v>98</v>
      </c>
      <c r="G1203" s="6">
        <v>186</v>
      </c>
      <c r="H1203" s="6">
        <v>1002</v>
      </c>
      <c r="I1203" s="6">
        <v>183</v>
      </c>
      <c r="J1203" s="6">
        <v>971</v>
      </c>
      <c r="K1203" s="6">
        <v>188</v>
      </c>
      <c r="L1203" s="6">
        <v>1003</v>
      </c>
      <c r="M1203" s="6" t="s">
        <v>116</v>
      </c>
      <c r="N1203" s="6" t="s">
        <v>23</v>
      </c>
      <c r="O1203" s="6">
        <v>61</v>
      </c>
    </row>
    <row r="1204" spans="1:15" x14ac:dyDescent="0.25">
      <c r="A1204" s="6" t="s">
        <v>0</v>
      </c>
      <c r="B1204" s="6" t="s">
        <v>8</v>
      </c>
      <c r="C1204" s="6" t="s">
        <v>210</v>
      </c>
      <c r="D1204" s="6" t="s">
        <v>211</v>
      </c>
      <c r="E1204" s="6" t="s">
        <v>209</v>
      </c>
      <c r="F1204" s="6" t="s">
        <v>132</v>
      </c>
      <c r="G1204" s="6">
        <v>840</v>
      </c>
      <c r="H1204" s="6">
        <v>3249</v>
      </c>
      <c r="I1204" s="6">
        <v>667</v>
      </c>
      <c r="J1204" s="6">
        <v>3657</v>
      </c>
      <c r="K1204" s="6">
        <v>667</v>
      </c>
      <c r="L1204" s="6">
        <v>3657</v>
      </c>
      <c r="M1204" s="6" t="s">
        <v>116</v>
      </c>
      <c r="N1204" s="6" t="s">
        <v>22</v>
      </c>
      <c r="O1204" s="6">
        <v>23</v>
      </c>
    </row>
    <row r="1205" spans="1:15" x14ac:dyDescent="0.25">
      <c r="A1205" s="6" t="s">
        <v>0</v>
      </c>
      <c r="B1205" s="6" t="s">
        <v>5</v>
      </c>
      <c r="C1205" s="6" t="s">
        <v>255</v>
      </c>
      <c r="D1205" s="6" t="s">
        <v>256</v>
      </c>
      <c r="E1205" s="6" t="s">
        <v>97</v>
      </c>
      <c r="F1205" s="6" t="s">
        <v>98</v>
      </c>
      <c r="G1205" s="6">
        <v>89</v>
      </c>
      <c r="H1205" s="6">
        <v>478</v>
      </c>
      <c r="I1205" s="6">
        <v>78</v>
      </c>
      <c r="J1205" s="6">
        <v>415</v>
      </c>
      <c r="K1205" s="6">
        <v>89</v>
      </c>
      <c r="L1205" s="6">
        <v>465</v>
      </c>
      <c r="M1205" s="6" t="s">
        <v>116</v>
      </c>
      <c r="N1205" s="6" t="s">
        <v>23</v>
      </c>
      <c r="O1205" s="6">
        <v>16</v>
      </c>
    </row>
    <row r="1206" spans="1:15" x14ac:dyDescent="0.25">
      <c r="A1206" s="6" t="s">
        <v>0</v>
      </c>
      <c r="B1206" s="6" t="s">
        <v>4</v>
      </c>
      <c r="C1206" s="6" t="s">
        <v>104</v>
      </c>
      <c r="D1206" s="6" t="s">
        <v>105</v>
      </c>
      <c r="E1206" s="6" t="s">
        <v>97</v>
      </c>
      <c r="F1206" s="6" t="s">
        <v>98</v>
      </c>
      <c r="G1206" s="6">
        <v>32</v>
      </c>
      <c r="H1206" s="6">
        <v>146</v>
      </c>
      <c r="I1206" s="6">
        <v>28</v>
      </c>
      <c r="J1206" s="6">
        <v>131</v>
      </c>
      <c r="K1206" s="6">
        <v>32</v>
      </c>
      <c r="L1206" s="6">
        <v>148</v>
      </c>
      <c r="M1206" s="6" t="s">
        <v>116</v>
      </c>
      <c r="N1206" s="6" t="s">
        <v>22</v>
      </c>
      <c r="O1206" s="6">
        <v>2</v>
      </c>
    </row>
    <row r="1207" spans="1:15" x14ac:dyDescent="0.25">
      <c r="A1207" s="6" t="s">
        <v>0</v>
      </c>
      <c r="B1207" s="6" t="s">
        <v>12</v>
      </c>
      <c r="C1207" s="6" t="s">
        <v>723</v>
      </c>
      <c r="D1207" s="6" t="s">
        <v>724</v>
      </c>
      <c r="E1207" s="6" t="s">
        <v>97</v>
      </c>
      <c r="F1207" s="6" t="s">
        <v>98</v>
      </c>
      <c r="G1207" s="6">
        <v>12</v>
      </c>
      <c r="H1207" s="6">
        <v>61</v>
      </c>
      <c r="I1207" s="6">
        <v>12</v>
      </c>
      <c r="J1207" s="6">
        <v>62</v>
      </c>
      <c r="K1207" s="6">
        <v>12</v>
      </c>
      <c r="L1207" s="6">
        <v>61</v>
      </c>
      <c r="M1207" s="6" t="s">
        <v>116</v>
      </c>
      <c r="N1207" s="6" t="s">
        <v>23</v>
      </c>
      <c r="O1207" s="6">
        <v>2</v>
      </c>
    </row>
    <row r="1208" spans="1:15" x14ac:dyDescent="0.25">
      <c r="A1208" s="6" t="s">
        <v>0</v>
      </c>
      <c r="B1208" s="6" t="s">
        <v>6</v>
      </c>
      <c r="C1208" s="6" t="s">
        <v>824</v>
      </c>
      <c r="D1208" s="6" t="s">
        <v>825</v>
      </c>
      <c r="E1208" s="6" t="s">
        <v>209</v>
      </c>
      <c r="F1208" s="6" t="s">
        <v>132</v>
      </c>
      <c r="G1208" s="6">
        <v>153</v>
      </c>
      <c r="H1208" s="6">
        <v>873</v>
      </c>
      <c r="I1208" s="6">
        <v>153</v>
      </c>
      <c r="J1208" s="6">
        <v>922</v>
      </c>
      <c r="K1208" s="6">
        <v>153</v>
      </c>
      <c r="L1208" s="6">
        <v>922</v>
      </c>
      <c r="M1208" s="6" t="s">
        <v>116</v>
      </c>
      <c r="N1208" s="6" t="s">
        <v>22</v>
      </c>
      <c r="O1208" s="6">
        <v>15</v>
      </c>
    </row>
    <row r="1209" spans="1:15" x14ac:dyDescent="0.25">
      <c r="A1209" s="6" t="s">
        <v>0</v>
      </c>
      <c r="B1209" s="6" t="s">
        <v>5</v>
      </c>
      <c r="C1209" s="6" t="s">
        <v>183</v>
      </c>
      <c r="D1209" s="6" t="s">
        <v>184</v>
      </c>
      <c r="E1209" s="6" t="s">
        <v>97</v>
      </c>
      <c r="F1209" s="6" t="s">
        <v>125</v>
      </c>
      <c r="G1209" s="6">
        <v>45</v>
      </c>
      <c r="H1209" s="6">
        <v>193</v>
      </c>
      <c r="I1209" s="6">
        <v>48</v>
      </c>
      <c r="J1209" s="6">
        <v>196</v>
      </c>
      <c r="K1209" s="6">
        <v>48</v>
      </c>
      <c r="L1209" s="6">
        <v>196</v>
      </c>
      <c r="M1209" s="6" t="s">
        <v>116</v>
      </c>
      <c r="N1209" s="6" t="s">
        <v>22</v>
      </c>
      <c r="O1209" s="6">
        <v>2</v>
      </c>
    </row>
    <row r="1210" spans="1:15" x14ac:dyDescent="0.25">
      <c r="A1210" s="6" t="s">
        <v>0</v>
      </c>
      <c r="B1210" s="6" t="s">
        <v>5</v>
      </c>
      <c r="C1210" s="6" t="s">
        <v>261</v>
      </c>
      <c r="D1210" s="6" t="s">
        <v>262</v>
      </c>
      <c r="E1210" s="6" t="s">
        <v>97</v>
      </c>
      <c r="F1210" s="6" t="s">
        <v>98</v>
      </c>
      <c r="G1210" s="6">
        <v>42</v>
      </c>
      <c r="H1210" s="6">
        <v>175</v>
      </c>
      <c r="I1210" s="6">
        <v>27</v>
      </c>
      <c r="J1210" s="6">
        <v>131</v>
      </c>
      <c r="K1210" s="6">
        <v>42</v>
      </c>
      <c r="L1210" s="6">
        <v>175</v>
      </c>
      <c r="M1210" s="6" t="s">
        <v>116</v>
      </c>
      <c r="N1210" s="6" t="s">
        <v>22</v>
      </c>
      <c r="O1210" s="6">
        <v>1</v>
      </c>
    </row>
    <row r="1211" spans="1:15" x14ac:dyDescent="0.25">
      <c r="A1211" s="6" t="s">
        <v>0</v>
      </c>
      <c r="B1211" s="6" t="s">
        <v>4</v>
      </c>
      <c r="C1211" s="6" t="s">
        <v>692</v>
      </c>
      <c r="D1211" s="6" t="s">
        <v>693</v>
      </c>
      <c r="E1211" s="6" t="s">
        <v>97</v>
      </c>
      <c r="F1211" s="6" t="s">
        <v>125</v>
      </c>
      <c r="G1211" s="6">
        <v>69</v>
      </c>
      <c r="H1211" s="6">
        <v>325</v>
      </c>
      <c r="I1211" s="6">
        <v>65</v>
      </c>
      <c r="J1211" s="6">
        <v>325</v>
      </c>
      <c r="K1211" s="6">
        <v>71</v>
      </c>
      <c r="L1211" s="6">
        <v>322</v>
      </c>
      <c r="M1211" s="6" t="s">
        <v>116</v>
      </c>
      <c r="N1211" s="6" t="s">
        <v>21</v>
      </c>
      <c r="O1211" s="6">
        <v>3</v>
      </c>
    </row>
    <row r="1212" spans="1:15" x14ac:dyDescent="0.25">
      <c r="A1212" s="6" t="s">
        <v>0</v>
      </c>
      <c r="B1212" s="6" t="s">
        <v>13</v>
      </c>
      <c r="C1212" s="6" t="s">
        <v>725</v>
      </c>
      <c r="D1212" s="6" t="s">
        <v>726</v>
      </c>
      <c r="E1212" s="6" t="s">
        <v>97</v>
      </c>
      <c r="F1212" s="6" t="s">
        <v>125</v>
      </c>
      <c r="G1212" s="6">
        <v>57</v>
      </c>
      <c r="H1212" s="6">
        <v>284</v>
      </c>
      <c r="I1212" s="6">
        <v>54</v>
      </c>
      <c r="J1212" s="6">
        <v>262</v>
      </c>
      <c r="K1212" s="6">
        <v>54</v>
      </c>
      <c r="L1212" s="6">
        <v>262</v>
      </c>
      <c r="M1212" s="6" t="s">
        <v>116</v>
      </c>
      <c r="N1212" s="6" t="s">
        <v>22</v>
      </c>
      <c r="O1212" s="6">
        <v>7</v>
      </c>
    </row>
    <row r="1213" spans="1:15" x14ac:dyDescent="0.25">
      <c r="A1213" s="6" t="s">
        <v>0</v>
      </c>
      <c r="B1213" s="6" t="s">
        <v>4</v>
      </c>
      <c r="C1213" s="6" t="s">
        <v>692</v>
      </c>
      <c r="D1213" s="6" t="s">
        <v>693</v>
      </c>
      <c r="E1213" s="6" t="s">
        <v>97</v>
      </c>
      <c r="F1213" s="6" t="s">
        <v>125</v>
      </c>
      <c r="G1213" s="6">
        <v>69</v>
      </c>
      <c r="H1213" s="6">
        <v>325</v>
      </c>
      <c r="I1213" s="6">
        <v>65</v>
      </c>
      <c r="J1213" s="6">
        <v>325</v>
      </c>
      <c r="K1213" s="6">
        <v>71</v>
      </c>
      <c r="L1213" s="6">
        <v>322</v>
      </c>
      <c r="M1213" s="6" t="s">
        <v>116</v>
      </c>
      <c r="N1213" s="6" t="s">
        <v>22</v>
      </c>
      <c r="O1213" s="6">
        <v>1</v>
      </c>
    </row>
    <row r="1214" spans="1:15" x14ac:dyDescent="0.25">
      <c r="A1214" s="6" t="s">
        <v>0</v>
      </c>
      <c r="B1214" s="6" t="s">
        <v>4</v>
      </c>
      <c r="C1214" s="6" t="s">
        <v>145</v>
      </c>
      <c r="D1214" s="6" t="s">
        <v>146</v>
      </c>
      <c r="E1214" s="6" t="s">
        <v>97</v>
      </c>
      <c r="F1214" s="6" t="s">
        <v>98</v>
      </c>
      <c r="G1214" s="6">
        <v>93</v>
      </c>
      <c r="H1214" s="6">
        <v>446</v>
      </c>
      <c r="I1214" s="6">
        <v>91</v>
      </c>
      <c r="J1214" s="6">
        <v>482</v>
      </c>
      <c r="K1214" s="6">
        <v>100</v>
      </c>
      <c r="L1214" s="6">
        <v>523</v>
      </c>
      <c r="M1214" s="6" t="s">
        <v>116</v>
      </c>
      <c r="N1214" s="6" t="s">
        <v>22</v>
      </c>
      <c r="O1214" s="6">
        <v>6</v>
      </c>
    </row>
    <row r="1215" spans="1:15" x14ac:dyDescent="0.25">
      <c r="A1215" s="6" t="s">
        <v>0</v>
      </c>
      <c r="B1215" s="6" t="s">
        <v>5</v>
      </c>
      <c r="C1215" s="6" t="s">
        <v>273</v>
      </c>
      <c r="D1215" s="6" t="s">
        <v>274</v>
      </c>
      <c r="E1215" s="6" t="s">
        <v>97</v>
      </c>
      <c r="F1215" s="6" t="s">
        <v>98</v>
      </c>
      <c r="G1215" s="6">
        <v>85</v>
      </c>
      <c r="H1215" s="6">
        <v>367</v>
      </c>
      <c r="I1215" s="6">
        <v>80</v>
      </c>
      <c r="J1215" s="6">
        <v>337</v>
      </c>
      <c r="K1215" s="6">
        <v>85</v>
      </c>
      <c r="L1215" s="6">
        <v>367</v>
      </c>
      <c r="M1215" s="6" t="s">
        <v>116</v>
      </c>
      <c r="N1215" s="6" t="s">
        <v>23</v>
      </c>
      <c r="O1215" s="6">
        <v>7</v>
      </c>
    </row>
    <row r="1216" spans="1:15" x14ac:dyDescent="0.25">
      <c r="A1216" s="6" t="s">
        <v>0</v>
      </c>
      <c r="B1216" s="6" t="s">
        <v>9</v>
      </c>
      <c r="C1216" s="6" t="s">
        <v>137</v>
      </c>
      <c r="D1216" s="6" t="s">
        <v>138</v>
      </c>
      <c r="E1216" s="6" t="s">
        <v>97</v>
      </c>
      <c r="F1216" s="6" t="s">
        <v>98</v>
      </c>
      <c r="G1216" s="6">
        <v>135</v>
      </c>
      <c r="H1216" s="6">
        <v>672</v>
      </c>
      <c r="I1216" s="6">
        <v>156</v>
      </c>
      <c r="J1216" s="6">
        <v>704</v>
      </c>
      <c r="K1216" s="6">
        <v>156</v>
      </c>
      <c r="L1216" s="6">
        <v>704</v>
      </c>
      <c r="M1216" s="6" t="s">
        <v>116</v>
      </c>
      <c r="N1216" s="6" t="s">
        <v>22</v>
      </c>
      <c r="O1216" s="6">
        <v>13</v>
      </c>
    </row>
    <row r="1217" spans="1:15" x14ac:dyDescent="0.25">
      <c r="A1217" s="6" t="s">
        <v>0</v>
      </c>
      <c r="B1217" s="6" t="s">
        <v>5</v>
      </c>
      <c r="C1217" s="6" t="s">
        <v>269</v>
      </c>
      <c r="D1217" s="6" t="s">
        <v>270</v>
      </c>
      <c r="E1217" s="6" t="s">
        <v>97</v>
      </c>
      <c r="F1217" s="6" t="s">
        <v>98</v>
      </c>
      <c r="G1217" s="6">
        <v>31</v>
      </c>
      <c r="H1217" s="6">
        <v>170</v>
      </c>
      <c r="I1217" s="6">
        <v>25</v>
      </c>
      <c r="J1217" s="6">
        <v>125</v>
      </c>
      <c r="K1217" s="6">
        <v>31</v>
      </c>
      <c r="L1217" s="6">
        <v>170</v>
      </c>
      <c r="M1217" s="6" t="s">
        <v>116</v>
      </c>
      <c r="N1217" s="6" t="s">
        <v>23</v>
      </c>
      <c r="O1217" s="6">
        <v>2</v>
      </c>
    </row>
    <row r="1218" spans="1:15" x14ac:dyDescent="0.25">
      <c r="A1218" s="6" t="s">
        <v>0</v>
      </c>
      <c r="B1218" s="6" t="s">
        <v>5</v>
      </c>
      <c r="C1218" s="6" t="s">
        <v>169</v>
      </c>
      <c r="D1218" s="6" t="s">
        <v>170</v>
      </c>
      <c r="E1218" s="6" t="s">
        <v>97</v>
      </c>
      <c r="F1218" s="6" t="s">
        <v>98</v>
      </c>
      <c r="G1218" s="6">
        <v>65</v>
      </c>
      <c r="H1218" s="6">
        <v>315</v>
      </c>
      <c r="I1218" s="6">
        <v>31</v>
      </c>
      <c r="J1218" s="6">
        <v>171</v>
      </c>
      <c r="K1218" s="6">
        <v>65</v>
      </c>
      <c r="L1218" s="6">
        <v>323</v>
      </c>
      <c r="M1218" s="6" t="s">
        <v>116</v>
      </c>
      <c r="N1218" s="6" t="s">
        <v>22</v>
      </c>
      <c r="O1218" s="6">
        <v>2</v>
      </c>
    </row>
    <row r="1219" spans="1:15" x14ac:dyDescent="0.25">
      <c r="A1219" s="6" t="s">
        <v>0</v>
      </c>
      <c r="B1219" s="6" t="s">
        <v>9</v>
      </c>
      <c r="C1219" s="6" t="s">
        <v>212</v>
      </c>
      <c r="D1219" s="6" t="s">
        <v>213</v>
      </c>
      <c r="E1219" s="6" t="s">
        <v>209</v>
      </c>
      <c r="F1219" s="6" t="s">
        <v>125</v>
      </c>
      <c r="G1219" s="6">
        <v>174</v>
      </c>
      <c r="H1219" s="6">
        <v>1185</v>
      </c>
      <c r="I1219" s="6">
        <v>463</v>
      </c>
      <c r="J1219" s="6">
        <v>2123</v>
      </c>
      <c r="K1219" s="6">
        <v>463</v>
      </c>
      <c r="L1219" s="6">
        <v>2114</v>
      </c>
      <c r="M1219" s="6" t="s">
        <v>116</v>
      </c>
      <c r="N1219" s="6" t="s">
        <v>22</v>
      </c>
      <c r="O1219" s="6">
        <v>90</v>
      </c>
    </row>
    <row r="1220" spans="1:15" x14ac:dyDescent="0.25">
      <c r="A1220" s="6" t="s">
        <v>0</v>
      </c>
      <c r="B1220" s="6" t="s">
        <v>7</v>
      </c>
      <c r="C1220" s="6" t="s">
        <v>133</v>
      </c>
      <c r="D1220" s="6" t="s">
        <v>134</v>
      </c>
      <c r="E1220" s="6" t="s">
        <v>97</v>
      </c>
      <c r="F1220" s="6" t="s">
        <v>98</v>
      </c>
      <c r="G1220" s="6">
        <v>631</v>
      </c>
      <c r="H1220" s="6">
        <v>3758</v>
      </c>
      <c r="I1220" s="6">
        <v>613</v>
      </c>
      <c r="J1220" s="6">
        <v>3721</v>
      </c>
      <c r="K1220" s="6">
        <v>626</v>
      </c>
      <c r="L1220" s="6">
        <v>3786</v>
      </c>
      <c r="M1220" s="6" t="s">
        <v>116</v>
      </c>
      <c r="N1220" s="6" t="s">
        <v>23</v>
      </c>
      <c r="O1220" s="6">
        <v>99</v>
      </c>
    </row>
    <row r="1221" spans="1:15" x14ac:dyDescent="0.25">
      <c r="A1221" s="6" t="s">
        <v>0</v>
      </c>
      <c r="B1221" s="6" t="s">
        <v>9</v>
      </c>
      <c r="C1221" s="6" t="s">
        <v>1077</v>
      </c>
      <c r="D1221" s="6" t="s">
        <v>223</v>
      </c>
      <c r="E1221" s="6" t="s">
        <v>97</v>
      </c>
      <c r="F1221" s="6" t="s">
        <v>125</v>
      </c>
      <c r="G1221" s="6">
        <v>486</v>
      </c>
      <c r="H1221" s="6">
        <v>2371</v>
      </c>
      <c r="I1221" s="6">
        <v>488</v>
      </c>
      <c r="J1221" s="6">
        <v>2325</v>
      </c>
      <c r="K1221" s="6">
        <v>488</v>
      </c>
      <c r="L1221" s="6">
        <v>2325</v>
      </c>
      <c r="M1221" s="6" t="s">
        <v>116</v>
      </c>
      <c r="N1221" s="6" t="s">
        <v>21</v>
      </c>
      <c r="O1221" s="6">
        <v>26</v>
      </c>
    </row>
    <row r="1222" spans="1:15" x14ac:dyDescent="0.25">
      <c r="A1222" s="6" t="s">
        <v>0</v>
      </c>
      <c r="B1222" s="6" t="s">
        <v>8</v>
      </c>
      <c r="C1222" s="6" t="s">
        <v>123</v>
      </c>
      <c r="D1222" s="6" t="s">
        <v>124</v>
      </c>
      <c r="E1222" s="6" t="s">
        <v>97</v>
      </c>
      <c r="F1222" s="6" t="s">
        <v>98</v>
      </c>
      <c r="G1222" s="6">
        <v>30</v>
      </c>
      <c r="H1222" s="6">
        <v>175</v>
      </c>
      <c r="I1222" s="6">
        <v>18</v>
      </c>
      <c r="J1222" s="6">
        <v>120</v>
      </c>
      <c r="K1222" s="6">
        <v>29</v>
      </c>
      <c r="L1222" s="6">
        <v>182</v>
      </c>
      <c r="M1222" s="6" t="s">
        <v>116</v>
      </c>
      <c r="N1222" s="6" t="s">
        <v>22</v>
      </c>
      <c r="O1222" s="6">
        <v>1</v>
      </c>
    </row>
    <row r="1223" spans="1:15" x14ac:dyDescent="0.25">
      <c r="A1223" s="6" t="s">
        <v>0</v>
      </c>
      <c r="B1223" s="6" t="s">
        <v>13</v>
      </c>
      <c r="C1223" s="6" t="s">
        <v>193</v>
      </c>
      <c r="D1223" s="6" t="s">
        <v>194</v>
      </c>
      <c r="E1223" s="6" t="s">
        <v>97</v>
      </c>
      <c r="F1223" s="6" t="s">
        <v>125</v>
      </c>
      <c r="G1223" s="6">
        <v>21</v>
      </c>
      <c r="H1223" s="6">
        <v>93</v>
      </c>
      <c r="I1223" s="6">
        <v>20</v>
      </c>
      <c r="J1223" s="6">
        <v>78</v>
      </c>
      <c r="K1223" s="6">
        <v>20</v>
      </c>
      <c r="L1223" s="6">
        <v>80</v>
      </c>
      <c r="M1223" s="6" t="s">
        <v>116</v>
      </c>
      <c r="N1223" s="6" t="s">
        <v>21</v>
      </c>
      <c r="O1223" s="6">
        <v>0</v>
      </c>
    </row>
    <row r="1224" spans="1:15" x14ac:dyDescent="0.25">
      <c r="A1224" s="6" t="s">
        <v>0</v>
      </c>
      <c r="B1224" s="6" t="s">
        <v>4</v>
      </c>
      <c r="C1224" s="6" t="s">
        <v>832</v>
      </c>
      <c r="D1224" s="6" t="s">
        <v>833</v>
      </c>
      <c r="E1224" s="6" t="s">
        <v>97</v>
      </c>
      <c r="F1224" s="6" t="s">
        <v>98</v>
      </c>
      <c r="G1224" s="6">
        <v>68</v>
      </c>
      <c r="H1224" s="6">
        <v>340</v>
      </c>
      <c r="I1224" s="6">
        <v>61</v>
      </c>
      <c r="J1224" s="6">
        <v>315</v>
      </c>
      <c r="K1224" s="6">
        <v>68</v>
      </c>
      <c r="L1224" s="6">
        <v>340</v>
      </c>
      <c r="M1224" s="6" t="s">
        <v>116</v>
      </c>
      <c r="N1224" s="6" t="s">
        <v>23</v>
      </c>
      <c r="O1224" s="6">
        <v>6</v>
      </c>
    </row>
    <row r="1225" spans="1:15" x14ac:dyDescent="0.25">
      <c r="A1225" s="6" t="s">
        <v>0</v>
      </c>
      <c r="B1225" s="6" t="s">
        <v>8</v>
      </c>
      <c r="C1225" s="6" t="s">
        <v>739</v>
      </c>
      <c r="D1225" s="6" t="s">
        <v>740</v>
      </c>
      <c r="E1225" s="6" t="s">
        <v>209</v>
      </c>
      <c r="F1225" s="6" t="s">
        <v>125</v>
      </c>
      <c r="G1225" s="6">
        <v>115</v>
      </c>
      <c r="H1225" s="6">
        <v>602</v>
      </c>
      <c r="I1225" s="6">
        <v>115</v>
      </c>
      <c r="J1225" s="6">
        <v>594</v>
      </c>
      <c r="K1225" s="6">
        <v>115</v>
      </c>
      <c r="L1225" s="6">
        <v>88</v>
      </c>
      <c r="M1225" s="6" t="s">
        <v>116</v>
      </c>
      <c r="N1225" s="6" t="s">
        <v>23</v>
      </c>
      <c r="O1225" s="6">
        <v>0</v>
      </c>
    </row>
    <row r="1226" spans="1:15" x14ac:dyDescent="0.25">
      <c r="A1226" s="6" t="s">
        <v>0</v>
      </c>
      <c r="B1226" s="6" t="s">
        <v>7</v>
      </c>
      <c r="C1226" s="6" t="s">
        <v>727</v>
      </c>
      <c r="D1226" s="6" t="s">
        <v>728</v>
      </c>
      <c r="E1226" s="6" t="s">
        <v>97</v>
      </c>
      <c r="F1226" s="6" t="s">
        <v>98</v>
      </c>
      <c r="G1226" s="6">
        <v>116</v>
      </c>
      <c r="H1226" s="6">
        <v>659</v>
      </c>
      <c r="I1226" s="6">
        <v>116</v>
      </c>
      <c r="J1226" s="6">
        <v>659</v>
      </c>
      <c r="K1226" s="6">
        <v>116</v>
      </c>
      <c r="L1226" s="6">
        <v>659</v>
      </c>
      <c r="M1226" s="6" t="s">
        <v>116</v>
      </c>
      <c r="N1226" s="6" t="s">
        <v>22</v>
      </c>
      <c r="O1226" s="6">
        <v>0</v>
      </c>
    </row>
    <row r="1227" spans="1:15" x14ac:dyDescent="0.25">
      <c r="A1227" s="6" t="s">
        <v>0</v>
      </c>
      <c r="B1227" s="6" t="s">
        <v>5</v>
      </c>
      <c r="C1227" s="6" t="s">
        <v>273</v>
      </c>
      <c r="D1227" s="6" t="s">
        <v>274</v>
      </c>
      <c r="E1227" s="6" t="s">
        <v>97</v>
      </c>
      <c r="F1227" s="6" t="s">
        <v>98</v>
      </c>
      <c r="G1227" s="6">
        <v>85</v>
      </c>
      <c r="H1227" s="6">
        <v>367</v>
      </c>
      <c r="I1227" s="6">
        <v>80</v>
      </c>
      <c r="J1227" s="6">
        <v>337</v>
      </c>
      <c r="K1227" s="6">
        <v>85</v>
      </c>
      <c r="L1227" s="6">
        <v>367</v>
      </c>
      <c r="M1227" s="6" t="s">
        <v>116</v>
      </c>
      <c r="N1227" s="6" t="s">
        <v>22</v>
      </c>
      <c r="O1227" s="6">
        <v>1</v>
      </c>
    </row>
    <row r="1228" spans="1:15" x14ac:dyDescent="0.25">
      <c r="A1228" s="6" t="s">
        <v>0</v>
      </c>
      <c r="B1228" s="6" t="s">
        <v>7</v>
      </c>
      <c r="C1228" s="6" t="s">
        <v>727</v>
      </c>
      <c r="D1228" s="6" t="s">
        <v>728</v>
      </c>
      <c r="E1228" s="6" t="s">
        <v>97</v>
      </c>
      <c r="F1228" s="6" t="s">
        <v>98</v>
      </c>
      <c r="G1228" s="6">
        <v>116</v>
      </c>
      <c r="H1228" s="6">
        <v>659</v>
      </c>
      <c r="I1228" s="6">
        <v>116</v>
      </c>
      <c r="J1228" s="6">
        <v>659</v>
      </c>
      <c r="K1228" s="6">
        <v>116</v>
      </c>
      <c r="L1228" s="6">
        <v>659</v>
      </c>
      <c r="M1228" s="6" t="s">
        <v>116</v>
      </c>
      <c r="N1228" s="6" t="s">
        <v>21</v>
      </c>
      <c r="O1228" s="6">
        <v>0</v>
      </c>
    </row>
    <row r="1229" spans="1:15" x14ac:dyDescent="0.25">
      <c r="A1229" s="6" t="s">
        <v>0</v>
      </c>
      <c r="B1229" s="6" t="s">
        <v>7</v>
      </c>
      <c r="C1229" s="6" t="s">
        <v>727</v>
      </c>
      <c r="D1229" s="6" t="s">
        <v>728</v>
      </c>
      <c r="E1229" s="6" t="s">
        <v>97</v>
      </c>
      <c r="F1229" s="6" t="s">
        <v>98</v>
      </c>
      <c r="G1229" s="6">
        <v>116</v>
      </c>
      <c r="H1229" s="6">
        <v>659</v>
      </c>
      <c r="I1229" s="6">
        <v>116</v>
      </c>
      <c r="J1229" s="6">
        <v>659</v>
      </c>
      <c r="K1229" s="6">
        <v>116</v>
      </c>
      <c r="L1229" s="6">
        <v>659</v>
      </c>
      <c r="M1229" s="6" t="s">
        <v>116</v>
      </c>
      <c r="N1229" s="6" t="s">
        <v>23</v>
      </c>
      <c r="O1229" s="6">
        <v>0</v>
      </c>
    </row>
    <row r="1230" spans="1:15" x14ac:dyDescent="0.25">
      <c r="A1230" s="6" t="s">
        <v>0</v>
      </c>
      <c r="B1230" s="6" t="s">
        <v>10</v>
      </c>
      <c r="C1230" s="6" t="s">
        <v>139</v>
      </c>
      <c r="D1230" s="6" t="s">
        <v>140</v>
      </c>
      <c r="E1230" s="6" t="s">
        <v>97</v>
      </c>
      <c r="F1230" s="6" t="s">
        <v>98</v>
      </c>
      <c r="G1230" s="6">
        <v>80</v>
      </c>
      <c r="H1230" s="6">
        <v>278</v>
      </c>
      <c r="I1230" s="6">
        <v>50</v>
      </c>
      <c r="J1230" s="6">
        <v>200</v>
      </c>
      <c r="K1230" s="6">
        <v>83</v>
      </c>
      <c r="L1230" s="6">
        <v>293</v>
      </c>
      <c r="M1230" s="6" t="s">
        <v>116</v>
      </c>
      <c r="N1230" s="6" t="s">
        <v>21</v>
      </c>
      <c r="O1230" s="6">
        <v>2</v>
      </c>
    </row>
    <row r="1231" spans="1:15" x14ac:dyDescent="0.25">
      <c r="A1231" s="6" t="s">
        <v>0</v>
      </c>
      <c r="B1231" s="6" t="s">
        <v>5</v>
      </c>
      <c r="C1231" s="6" t="s">
        <v>183</v>
      </c>
      <c r="D1231" s="6" t="s">
        <v>184</v>
      </c>
      <c r="E1231" s="6" t="s">
        <v>97</v>
      </c>
      <c r="F1231" s="6" t="s">
        <v>125</v>
      </c>
      <c r="G1231" s="6">
        <v>45</v>
      </c>
      <c r="H1231" s="6">
        <v>193</v>
      </c>
      <c r="I1231" s="6">
        <v>48</v>
      </c>
      <c r="J1231" s="6">
        <v>196</v>
      </c>
      <c r="K1231" s="6">
        <v>48</v>
      </c>
      <c r="L1231" s="6">
        <v>196</v>
      </c>
      <c r="M1231" s="6" t="s">
        <v>116</v>
      </c>
      <c r="N1231" s="6" t="s">
        <v>21</v>
      </c>
      <c r="O1231" s="6">
        <v>2</v>
      </c>
    </row>
    <row r="1232" spans="1:15" x14ac:dyDescent="0.25">
      <c r="A1232" s="6" t="s">
        <v>0</v>
      </c>
      <c r="B1232" s="6" t="s">
        <v>4</v>
      </c>
      <c r="C1232" s="6" t="s">
        <v>145</v>
      </c>
      <c r="D1232" s="6" t="s">
        <v>146</v>
      </c>
      <c r="E1232" s="6" t="s">
        <v>97</v>
      </c>
      <c r="F1232" s="6" t="s">
        <v>98</v>
      </c>
      <c r="G1232" s="6">
        <v>93</v>
      </c>
      <c r="H1232" s="6">
        <v>446</v>
      </c>
      <c r="I1232" s="6">
        <v>91</v>
      </c>
      <c r="J1232" s="6">
        <v>482</v>
      </c>
      <c r="K1232" s="6">
        <v>100</v>
      </c>
      <c r="L1232" s="6">
        <v>523</v>
      </c>
      <c r="M1232" s="6" t="s">
        <v>116</v>
      </c>
      <c r="N1232" s="6" t="s">
        <v>21</v>
      </c>
      <c r="O1232" s="6">
        <v>5</v>
      </c>
    </row>
    <row r="1233" spans="1:15" x14ac:dyDescent="0.25">
      <c r="A1233" s="6" t="s">
        <v>0</v>
      </c>
      <c r="B1233" s="6" t="s">
        <v>5</v>
      </c>
      <c r="C1233" s="6" t="s">
        <v>261</v>
      </c>
      <c r="D1233" s="6" t="s">
        <v>262</v>
      </c>
      <c r="E1233" s="6" t="s">
        <v>97</v>
      </c>
      <c r="F1233" s="6" t="s">
        <v>98</v>
      </c>
      <c r="G1233" s="6">
        <v>42</v>
      </c>
      <c r="H1233" s="6">
        <v>175</v>
      </c>
      <c r="I1233" s="6">
        <v>27</v>
      </c>
      <c r="J1233" s="6">
        <v>131</v>
      </c>
      <c r="K1233" s="6">
        <v>42</v>
      </c>
      <c r="L1233" s="6">
        <v>175</v>
      </c>
      <c r="M1233" s="6" t="s">
        <v>116</v>
      </c>
      <c r="N1233" s="6" t="s">
        <v>21</v>
      </c>
      <c r="O1233" s="6">
        <v>1</v>
      </c>
    </row>
    <row r="1234" spans="1:15" x14ac:dyDescent="0.25">
      <c r="A1234" s="6" t="s">
        <v>0</v>
      </c>
      <c r="B1234" s="6" t="s">
        <v>7</v>
      </c>
      <c r="C1234" s="6" t="s">
        <v>133</v>
      </c>
      <c r="D1234" s="6" t="s">
        <v>134</v>
      </c>
      <c r="E1234" s="6" t="s">
        <v>97</v>
      </c>
      <c r="F1234" s="6" t="s">
        <v>98</v>
      </c>
      <c r="G1234" s="6">
        <v>631</v>
      </c>
      <c r="H1234" s="6">
        <v>3758</v>
      </c>
      <c r="I1234" s="6">
        <v>613</v>
      </c>
      <c r="J1234" s="6">
        <v>3721</v>
      </c>
      <c r="K1234" s="6">
        <v>626</v>
      </c>
      <c r="L1234" s="6">
        <v>3786</v>
      </c>
      <c r="M1234" s="6" t="s">
        <v>116</v>
      </c>
      <c r="N1234" s="6" t="s">
        <v>22</v>
      </c>
      <c r="O1234" s="6">
        <v>51</v>
      </c>
    </row>
    <row r="1235" spans="1:15" x14ac:dyDescent="0.25">
      <c r="A1235" s="6" t="s">
        <v>0</v>
      </c>
      <c r="B1235" s="6" t="s">
        <v>5</v>
      </c>
      <c r="C1235" s="6" t="s">
        <v>171</v>
      </c>
      <c r="D1235" s="6" t="s">
        <v>172</v>
      </c>
      <c r="E1235" s="6" t="s">
        <v>97</v>
      </c>
      <c r="F1235" s="6" t="s">
        <v>132</v>
      </c>
      <c r="G1235" s="6">
        <v>21</v>
      </c>
      <c r="H1235" s="6">
        <v>111</v>
      </c>
      <c r="I1235" s="6">
        <v>22</v>
      </c>
      <c r="J1235" s="6">
        <v>116</v>
      </c>
      <c r="K1235" s="6">
        <v>26</v>
      </c>
      <c r="L1235" s="6">
        <v>116</v>
      </c>
      <c r="M1235" s="6" t="s">
        <v>116</v>
      </c>
      <c r="N1235" s="6" t="s">
        <v>23</v>
      </c>
      <c r="O1235" s="6">
        <v>1</v>
      </c>
    </row>
    <row r="1236" spans="1:15" x14ac:dyDescent="0.25">
      <c r="A1236" s="6" t="s">
        <v>0</v>
      </c>
      <c r="B1236" s="6" t="s">
        <v>5</v>
      </c>
      <c r="C1236" s="6" t="s">
        <v>261</v>
      </c>
      <c r="D1236" s="6" t="s">
        <v>262</v>
      </c>
      <c r="E1236" s="6" t="s">
        <v>97</v>
      </c>
      <c r="F1236" s="6" t="s">
        <v>98</v>
      </c>
      <c r="G1236" s="6">
        <v>42</v>
      </c>
      <c r="H1236" s="6">
        <v>175</v>
      </c>
      <c r="I1236" s="6">
        <v>27</v>
      </c>
      <c r="J1236" s="6">
        <v>131</v>
      </c>
      <c r="K1236" s="6">
        <v>42</v>
      </c>
      <c r="L1236" s="6">
        <v>175</v>
      </c>
      <c r="M1236" s="6" t="s">
        <v>116</v>
      </c>
      <c r="N1236" s="6" t="s">
        <v>23</v>
      </c>
      <c r="O1236" s="6">
        <v>2</v>
      </c>
    </row>
    <row r="1237" spans="1:15" x14ac:dyDescent="0.25">
      <c r="A1237" s="6" t="s">
        <v>0</v>
      </c>
      <c r="B1237" s="6" t="s">
        <v>5</v>
      </c>
      <c r="C1237" s="6" t="s">
        <v>273</v>
      </c>
      <c r="D1237" s="6" t="s">
        <v>274</v>
      </c>
      <c r="E1237" s="6" t="s">
        <v>97</v>
      </c>
      <c r="F1237" s="6" t="s">
        <v>98</v>
      </c>
      <c r="G1237" s="6">
        <v>85</v>
      </c>
      <c r="H1237" s="6">
        <v>367</v>
      </c>
      <c r="I1237" s="6">
        <v>80</v>
      </c>
      <c r="J1237" s="6">
        <v>337</v>
      </c>
      <c r="K1237" s="6">
        <v>85</v>
      </c>
      <c r="L1237" s="6">
        <v>367</v>
      </c>
      <c r="M1237" s="6" t="s">
        <v>116</v>
      </c>
      <c r="N1237" s="6" t="s">
        <v>21</v>
      </c>
      <c r="O1237" s="6">
        <v>6</v>
      </c>
    </row>
    <row r="1238" spans="1:15" x14ac:dyDescent="0.25">
      <c r="A1238" s="6" t="s">
        <v>0</v>
      </c>
      <c r="B1238" s="6" t="s">
        <v>13</v>
      </c>
      <c r="C1238" s="6" t="s">
        <v>725</v>
      </c>
      <c r="D1238" s="6" t="s">
        <v>726</v>
      </c>
      <c r="E1238" s="6" t="s">
        <v>97</v>
      </c>
      <c r="F1238" s="6" t="s">
        <v>125</v>
      </c>
      <c r="G1238" s="6">
        <v>57</v>
      </c>
      <c r="H1238" s="6">
        <v>284</v>
      </c>
      <c r="I1238" s="6">
        <v>54</v>
      </c>
      <c r="J1238" s="6">
        <v>262</v>
      </c>
      <c r="K1238" s="6">
        <v>54</v>
      </c>
      <c r="L1238" s="6">
        <v>262</v>
      </c>
      <c r="M1238" s="6" t="s">
        <v>116</v>
      </c>
      <c r="N1238" s="6" t="s">
        <v>21</v>
      </c>
      <c r="O1238" s="6">
        <v>3</v>
      </c>
    </row>
    <row r="1239" spans="1:15" x14ac:dyDescent="0.25">
      <c r="A1239" s="6" t="s">
        <v>0</v>
      </c>
      <c r="B1239" s="6" t="s">
        <v>4</v>
      </c>
      <c r="C1239" s="6" t="s">
        <v>692</v>
      </c>
      <c r="D1239" s="6" t="s">
        <v>693</v>
      </c>
      <c r="E1239" s="6" t="s">
        <v>97</v>
      </c>
      <c r="F1239" s="6" t="s">
        <v>125</v>
      </c>
      <c r="G1239" s="6">
        <v>69</v>
      </c>
      <c r="H1239" s="6">
        <v>325</v>
      </c>
      <c r="I1239" s="6">
        <v>65</v>
      </c>
      <c r="J1239" s="6">
        <v>325</v>
      </c>
      <c r="K1239" s="6">
        <v>71</v>
      </c>
      <c r="L1239" s="6">
        <v>322</v>
      </c>
      <c r="M1239" s="6" t="s">
        <v>116</v>
      </c>
      <c r="N1239" s="6" t="s">
        <v>23</v>
      </c>
      <c r="O1239" s="6">
        <v>4</v>
      </c>
    </row>
    <row r="1240" spans="1:15" x14ac:dyDescent="0.25">
      <c r="A1240" s="6" t="s">
        <v>0</v>
      </c>
      <c r="B1240" s="6" t="s">
        <v>5</v>
      </c>
      <c r="C1240" s="6" t="s">
        <v>169</v>
      </c>
      <c r="D1240" s="6" t="s">
        <v>170</v>
      </c>
      <c r="E1240" s="6" t="s">
        <v>97</v>
      </c>
      <c r="F1240" s="6" t="s">
        <v>98</v>
      </c>
      <c r="G1240" s="6">
        <v>65</v>
      </c>
      <c r="H1240" s="6">
        <v>315</v>
      </c>
      <c r="I1240" s="6">
        <v>31</v>
      </c>
      <c r="J1240" s="6">
        <v>171</v>
      </c>
      <c r="K1240" s="6">
        <v>65</v>
      </c>
      <c r="L1240" s="6">
        <v>323</v>
      </c>
      <c r="M1240" s="6" t="s">
        <v>116</v>
      </c>
      <c r="N1240" s="6" t="s">
        <v>21</v>
      </c>
      <c r="O1240" s="6">
        <v>4</v>
      </c>
    </row>
    <row r="1241" spans="1:15" x14ac:dyDescent="0.25">
      <c r="A1241" s="6" t="s">
        <v>0</v>
      </c>
      <c r="B1241" s="6" t="s">
        <v>4</v>
      </c>
      <c r="C1241" s="6" t="s">
        <v>104</v>
      </c>
      <c r="D1241" s="6" t="s">
        <v>105</v>
      </c>
      <c r="E1241" s="6" t="s">
        <v>97</v>
      </c>
      <c r="F1241" s="6" t="s">
        <v>98</v>
      </c>
      <c r="G1241" s="6">
        <v>32</v>
      </c>
      <c r="H1241" s="6">
        <v>146</v>
      </c>
      <c r="I1241" s="6">
        <v>28</v>
      </c>
      <c r="J1241" s="6">
        <v>131</v>
      </c>
      <c r="K1241" s="6">
        <v>32</v>
      </c>
      <c r="L1241" s="6">
        <v>148</v>
      </c>
      <c r="M1241" s="6" t="s">
        <v>116</v>
      </c>
      <c r="N1241" s="6" t="s">
        <v>21</v>
      </c>
      <c r="O1241" s="6">
        <v>1</v>
      </c>
    </row>
    <row r="1242" spans="1:15" x14ac:dyDescent="0.25">
      <c r="A1242" s="6" t="s">
        <v>0</v>
      </c>
      <c r="B1242" s="6" t="s">
        <v>8</v>
      </c>
      <c r="C1242" s="6" t="s">
        <v>210</v>
      </c>
      <c r="D1242" s="6" t="s">
        <v>211</v>
      </c>
      <c r="E1242" s="6" t="s">
        <v>209</v>
      </c>
      <c r="F1242" s="6" t="s">
        <v>132</v>
      </c>
      <c r="G1242" s="6">
        <v>840</v>
      </c>
      <c r="H1242" s="6">
        <v>3249</v>
      </c>
      <c r="I1242" s="6">
        <v>667</v>
      </c>
      <c r="J1242" s="6">
        <v>3657</v>
      </c>
      <c r="K1242" s="6">
        <v>667</v>
      </c>
      <c r="L1242" s="6">
        <v>3657</v>
      </c>
      <c r="M1242" s="6" t="s">
        <v>116</v>
      </c>
      <c r="N1242" s="6" t="s">
        <v>21</v>
      </c>
      <c r="O1242" s="6">
        <v>30</v>
      </c>
    </row>
    <row r="1243" spans="1:15" x14ac:dyDescent="0.25">
      <c r="A1243" s="6" t="s">
        <v>0</v>
      </c>
      <c r="B1243" s="6" t="s">
        <v>9</v>
      </c>
      <c r="C1243" s="6" t="s">
        <v>137</v>
      </c>
      <c r="D1243" s="6" t="s">
        <v>138</v>
      </c>
      <c r="E1243" s="6" t="s">
        <v>97</v>
      </c>
      <c r="F1243" s="6" t="s">
        <v>98</v>
      </c>
      <c r="G1243" s="6">
        <v>135</v>
      </c>
      <c r="H1243" s="6">
        <v>672</v>
      </c>
      <c r="I1243" s="6">
        <v>156</v>
      </c>
      <c r="J1243" s="6">
        <v>704</v>
      </c>
      <c r="K1243" s="6">
        <v>156</v>
      </c>
      <c r="L1243" s="6">
        <v>704</v>
      </c>
      <c r="M1243" s="6" t="s">
        <v>116</v>
      </c>
      <c r="N1243" s="6" t="s">
        <v>23</v>
      </c>
      <c r="O1243" s="6">
        <v>24</v>
      </c>
    </row>
    <row r="1244" spans="1:15" x14ac:dyDescent="0.25">
      <c r="A1244" s="6" t="s">
        <v>0</v>
      </c>
      <c r="B1244" s="6" t="s">
        <v>8</v>
      </c>
      <c r="C1244" s="6" t="s">
        <v>123</v>
      </c>
      <c r="D1244" s="6" t="s">
        <v>124</v>
      </c>
      <c r="E1244" s="6" t="s">
        <v>97</v>
      </c>
      <c r="F1244" s="6" t="s">
        <v>98</v>
      </c>
      <c r="G1244" s="6">
        <v>30</v>
      </c>
      <c r="H1244" s="6">
        <v>175</v>
      </c>
      <c r="I1244" s="6">
        <v>18</v>
      </c>
      <c r="J1244" s="6">
        <v>120</v>
      </c>
      <c r="K1244" s="6">
        <v>29</v>
      </c>
      <c r="L1244" s="6">
        <v>182</v>
      </c>
      <c r="M1244" s="6" t="s">
        <v>116</v>
      </c>
      <c r="N1244" s="6" t="s">
        <v>21</v>
      </c>
      <c r="O1244" s="6">
        <v>4</v>
      </c>
    </row>
    <row r="1245" spans="1:15" x14ac:dyDescent="0.25">
      <c r="A1245" s="6" t="s">
        <v>0</v>
      </c>
      <c r="B1245" s="6" t="s">
        <v>4</v>
      </c>
      <c r="C1245" s="6" t="s">
        <v>153</v>
      </c>
      <c r="D1245" s="6" t="s">
        <v>154</v>
      </c>
      <c r="E1245" s="6" t="s">
        <v>97</v>
      </c>
      <c r="F1245" s="6" t="s">
        <v>98</v>
      </c>
      <c r="G1245" s="6">
        <v>35</v>
      </c>
      <c r="H1245" s="6">
        <v>175</v>
      </c>
      <c r="I1245" s="6">
        <v>32</v>
      </c>
      <c r="J1245" s="6">
        <v>173</v>
      </c>
      <c r="K1245" s="6">
        <v>43</v>
      </c>
      <c r="L1245" s="6">
        <v>212</v>
      </c>
      <c r="M1245" s="6" t="s">
        <v>116</v>
      </c>
      <c r="N1245" s="6" t="s">
        <v>21</v>
      </c>
      <c r="O1245" s="6">
        <v>2</v>
      </c>
    </row>
    <row r="1246" spans="1:15" x14ac:dyDescent="0.25">
      <c r="A1246" s="6" t="s">
        <v>0</v>
      </c>
      <c r="B1246" s="6" t="s">
        <v>13</v>
      </c>
      <c r="C1246" s="6" t="s">
        <v>235</v>
      </c>
      <c r="D1246" s="6" t="s">
        <v>236</v>
      </c>
      <c r="E1246" s="6" t="s">
        <v>97</v>
      </c>
      <c r="F1246" s="6" t="s">
        <v>98</v>
      </c>
      <c r="G1246" s="6">
        <v>5</v>
      </c>
      <c r="H1246" s="6">
        <v>26</v>
      </c>
      <c r="I1246" s="6">
        <v>5</v>
      </c>
      <c r="J1246" s="6">
        <v>27</v>
      </c>
      <c r="K1246" s="6">
        <v>5</v>
      </c>
      <c r="L1246" s="6">
        <v>27</v>
      </c>
      <c r="M1246" s="6" t="s">
        <v>116</v>
      </c>
      <c r="N1246" s="6" t="s">
        <v>23</v>
      </c>
      <c r="O1246" s="6">
        <v>2</v>
      </c>
    </row>
    <row r="1247" spans="1:15" x14ac:dyDescent="0.25">
      <c r="A1247" s="6" t="s">
        <v>0</v>
      </c>
      <c r="B1247" s="6" t="s">
        <v>8</v>
      </c>
      <c r="C1247" s="6" t="s">
        <v>123</v>
      </c>
      <c r="D1247" s="6" t="s">
        <v>124</v>
      </c>
      <c r="E1247" s="6" t="s">
        <v>97</v>
      </c>
      <c r="F1247" s="6" t="s">
        <v>98</v>
      </c>
      <c r="G1247" s="6">
        <v>30</v>
      </c>
      <c r="H1247" s="6">
        <v>175</v>
      </c>
      <c r="I1247" s="6">
        <v>18</v>
      </c>
      <c r="J1247" s="6">
        <v>120</v>
      </c>
      <c r="K1247" s="6">
        <v>29</v>
      </c>
      <c r="L1247" s="6">
        <v>182</v>
      </c>
      <c r="M1247" s="6" t="s">
        <v>116</v>
      </c>
      <c r="N1247" s="6" t="s">
        <v>23</v>
      </c>
      <c r="O1247" s="6">
        <v>5</v>
      </c>
    </row>
    <row r="1248" spans="1:15" x14ac:dyDescent="0.25">
      <c r="A1248" s="6" t="s">
        <v>0</v>
      </c>
      <c r="B1248" s="6" t="s">
        <v>8</v>
      </c>
      <c r="C1248" s="6" t="s">
        <v>141</v>
      </c>
      <c r="D1248" s="6" t="s">
        <v>142</v>
      </c>
      <c r="E1248" s="6" t="s">
        <v>97</v>
      </c>
      <c r="F1248" s="6" t="s">
        <v>98</v>
      </c>
      <c r="G1248" s="6">
        <v>186</v>
      </c>
      <c r="H1248" s="6">
        <v>1002</v>
      </c>
      <c r="I1248" s="6">
        <v>183</v>
      </c>
      <c r="J1248" s="6">
        <v>971</v>
      </c>
      <c r="K1248" s="6">
        <v>188</v>
      </c>
      <c r="L1248" s="6">
        <v>1003</v>
      </c>
      <c r="M1248" s="6" t="s">
        <v>116</v>
      </c>
      <c r="N1248" s="6" t="s">
        <v>21</v>
      </c>
      <c r="O1248" s="6">
        <v>34</v>
      </c>
    </row>
    <row r="1249" spans="1:15" x14ac:dyDescent="0.25">
      <c r="A1249" s="6" t="s">
        <v>0</v>
      </c>
      <c r="B1249" s="6" t="s">
        <v>5</v>
      </c>
      <c r="C1249" s="6" t="s">
        <v>259</v>
      </c>
      <c r="D1249" s="6" t="s">
        <v>260</v>
      </c>
      <c r="E1249" s="6" t="s">
        <v>97</v>
      </c>
      <c r="F1249" s="6" t="s">
        <v>98</v>
      </c>
      <c r="G1249" s="6">
        <v>94</v>
      </c>
      <c r="H1249" s="6">
        <v>341</v>
      </c>
      <c r="I1249" s="6">
        <v>65</v>
      </c>
      <c r="J1249" s="6">
        <v>240</v>
      </c>
      <c r="K1249" s="6">
        <v>95</v>
      </c>
      <c r="L1249" s="6">
        <v>343</v>
      </c>
      <c r="M1249" s="6" t="s">
        <v>116</v>
      </c>
      <c r="N1249" s="6" t="s">
        <v>23</v>
      </c>
      <c r="O1249" s="6">
        <v>10</v>
      </c>
    </row>
    <row r="1250" spans="1:15" x14ac:dyDescent="0.25">
      <c r="A1250" s="6" t="s">
        <v>0</v>
      </c>
      <c r="B1250" s="6" t="s">
        <v>5</v>
      </c>
      <c r="C1250" s="6" t="s">
        <v>819</v>
      </c>
      <c r="D1250" s="6" t="s">
        <v>820</v>
      </c>
      <c r="E1250" s="6" t="s">
        <v>97</v>
      </c>
      <c r="F1250" s="6" t="s">
        <v>125</v>
      </c>
      <c r="G1250" s="6">
        <v>172</v>
      </c>
      <c r="H1250" s="6">
        <v>838</v>
      </c>
      <c r="I1250" s="6">
        <v>181</v>
      </c>
      <c r="J1250" s="6">
        <v>910</v>
      </c>
      <c r="K1250" s="6">
        <v>181</v>
      </c>
      <c r="L1250" s="6">
        <v>910</v>
      </c>
      <c r="M1250" s="6" t="s">
        <v>116</v>
      </c>
      <c r="N1250" s="6" t="s">
        <v>22</v>
      </c>
      <c r="O1250" s="6">
        <v>9</v>
      </c>
    </row>
    <row r="1251" spans="1:15" x14ac:dyDescent="0.25">
      <c r="A1251" s="6" t="s">
        <v>0</v>
      </c>
      <c r="B1251" s="6" t="s">
        <v>5</v>
      </c>
      <c r="C1251" s="6" t="s">
        <v>259</v>
      </c>
      <c r="D1251" s="6" t="s">
        <v>260</v>
      </c>
      <c r="E1251" s="6" t="s">
        <v>97</v>
      </c>
      <c r="F1251" s="6" t="s">
        <v>98</v>
      </c>
      <c r="G1251" s="6">
        <v>94</v>
      </c>
      <c r="H1251" s="6">
        <v>341</v>
      </c>
      <c r="I1251" s="6">
        <v>65</v>
      </c>
      <c r="J1251" s="6">
        <v>240</v>
      </c>
      <c r="K1251" s="6">
        <v>95</v>
      </c>
      <c r="L1251" s="6">
        <v>343</v>
      </c>
      <c r="M1251" s="6" t="s">
        <v>116</v>
      </c>
      <c r="N1251" s="6" t="s">
        <v>22</v>
      </c>
      <c r="O1251" s="6">
        <v>3</v>
      </c>
    </row>
    <row r="1252" spans="1:15" x14ac:dyDescent="0.25">
      <c r="A1252" s="6" t="s">
        <v>0</v>
      </c>
      <c r="B1252" s="6" t="s">
        <v>4</v>
      </c>
      <c r="C1252" s="6" t="s">
        <v>106</v>
      </c>
      <c r="D1252" s="6" t="s">
        <v>107</v>
      </c>
      <c r="E1252" s="6" t="s">
        <v>97</v>
      </c>
      <c r="F1252" s="6" t="s">
        <v>98</v>
      </c>
      <c r="G1252" s="6">
        <v>7</v>
      </c>
      <c r="H1252" s="6">
        <v>41</v>
      </c>
      <c r="I1252" s="6">
        <v>10</v>
      </c>
      <c r="J1252" s="6">
        <v>47</v>
      </c>
      <c r="K1252" s="6">
        <v>12</v>
      </c>
      <c r="L1252" s="6">
        <v>56</v>
      </c>
      <c r="M1252" s="6" t="s">
        <v>116</v>
      </c>
      <c r="N1252" s="6" t="s">
        <v>22</v>
      </c>
      <c r="O1252" s="6">
        <v>1</v>
      </c>
    </row>
    <row r="1253" spans="1:15" x14ac:dyDescent="0.25">
      <c r="A1253" s="6" t="s">
        <v>0</v>
      </c>
      <c r="B1253" s="6" t="s">
        <v>11</v>
      </c>
      <c r="C1253" s="6" t="s">
        <v>189</v>
      </c>
      <c r="D1253" s="6" t="s">
        <v>190</v>
      </c>
      <c r="E1253" s="6" t="s">
        <v>97</v>
      </c>
      <c r="F1253" s="6" t="s">
        <v>132</v>
      </c>
      <c r="G1253" s="6">
        <v>12</v>
      </c>
      <c r="H1253" s="6">
        <v>47</v>
      </c>
      <c r="I1253" s="6">
        <v>15</v>
      </c>
      <c r="J1253" s="6">
        <v>69</v>
      </c>
      <c r="K1253" s="6">
        <v>15</v>
      </c>
      <c r="L1253" s="6">
        <v>69</v>
      </c>
      <c r="M1253" s="6" t="s">
        <v>116</v>
      </c>
      <c r="N1253" s="6" t="s">
        <v>21</v>
      </c>
      <c r="O1253" s="6">
        <v>1</v>
      </c>
    </row>
    <row r="1254" spans="1:15" x14ac:dyDescent="0.25">
      <c r="A1254" s="6" t="s">
        <v>0</v>
      </c>
      <c r="B1254" s="6" t="s">
        <v>5</v>
      </c>
      <c r="C1254" s="6" t="s">
        <v>269</v>
      </c>
      <c r="D1254" s="6" t="s">
        <v>270</v>
      </c>
      <c r="E1254" s="6" t="s">
        <v>97</v>
      </c>
      <c r="F1254" s="6" t="s">
        <v>98</v>
      </c>
      <c r="G1254" s="6">
        <v>31</v>
      </c>
      <c r="H1254" s="6">
        <v>170</v>
      </c>
      <c r="I1254" s="6">
        <v>25</v>
      </c>
      <c r="J1254" s="6">
        <v>125</v>
      </c>
      <c r="K1254" s="6">
        <v>31</v>
      </c>
      <c r="L1254" s="6">
        <v>170</v>
      </c>
      <c r="M1254" s="6" t="s">
        <v>116</v>
      </c>
      <c r="N1254" s="6" t="s">
        <v>22</v>
      </c>
      <c r="O1254" s="6">
        <v>1</v>
      </c>
    </row>
    <row r="1255" spans="1:15" x14ac:dyDescent="0.25">
      <c r="A1255" s="6" t="s">
        <v>0</v>
      </c>
      <c r="B1255" s="6" t="s">
        <v>5</v>
      </c>
      <c r="C1255" s="6" t="s">
        <v>185</v>
      </c>
      <c r="D1255" s="6" t="s">
        <v>186</v>
      </c>
      <c r="E1255" s="6" t="s">
        <v>97</v>
      </c>
      <c r="F1255" s="6" t="s">
        <v>125</v>
      </c>
      <c r="G1255" s="6">
        <v>429</v>
      </c>
      <c r="H1255" s="6">
        <v>2237</v>
      </c>
      <c r="I1255" s="6">
        <v>429</v>
      </c>
      <c r="J1255" s="6">
        <v>2221</v>
      </c>
      <c r="K1255" s="6">
        <v>429</v>
      </c>
      <c r="L1255" s="6">
        <v>2221</v>
      </c>
      <c r="M1255" s="6" t="s">
        <v>116</v>
      </c>
      <c r="N1255" s="6" t="s">
        <v>22</v>
      </c>
      <c r="O1255" s="6">
        <v>23</v>
      </c>
    </row>
    <row r="1256" spans="1:15" x14ac:dyDescent="0.25">
      <c r="A1256" s="6" t="s">
        <v>0</v>
      </c>
      <c r="B1256" s="6" t="s">
        <v>5</v>
      </c>
      <c r="C1256" s="6" t="s">
        <v>269</v>
      </c>
      <c r="D1256" s="6" t="s">
        <v>270</v>
      </c>
      <c r="E1256" s="6" t="s">
        <v>97</v>
      </c>
      <c r="F1256" s="6" t="s">
        <v>98</v>
      </c>
      <c r="G1256" s="6">
        <v>31</v>
      </c>
      <c r="H1256" s="6">
        <v>170</v>
      </c>
      <c r="I1256" s="6">
        <v>25</v>
      </c>
      <c r="J1256" s="6">
        <v>125</v>
      </c>
      <c r="K1256" s="6">
        <v>31</v>
      </c>
      <c r="L1256" s="6">
        <v>170</v>
      </c>
      <c r="M1256" s="6" t="s">
        <v>116</v>
      </c>
      <c r="N1256" s="6" t="s">
        <v>21</v>
      </c>
      <c r="O1256" s="6">
        <v>1</v>
      </c>
    </row>
    <row r="1257" spans="1:15" x14ac:dyDescent="0.25">
      <c r="A1257" s="6" t="s">
        <v>0</v>
      </c>
      <c r="B1257" s="6" t="s">
        <v>4</v>
      </c>
      <c r="C1257" s="6" t="s">
        <v>106</v>
      </c>
      <c r="D1257" s="6" t="s">
        <v>107</v>
      </c>
      <c r="E1257" s="6" t="s">
        <v>97</v>
      </c>
      <c r="F1257" s="6" t="s">
        <v>98</v>
      </c>
      <c r="G1257" s="6">
        <v>7</v>
      </c>
      <c r="H1257" s="6">
        <v>41</v>
      </c>
      <c r="I1257" s="6">
        <v>10</v>
      </c>
      <c r="J1257" s="6">
        <v>47</v>
      </c>
      <c r="K1257" s="6">
        <v>12</v>
      </c>
      <c r="L1257" s="6">
        <v>56</v>
      </c>
      <c r="M1257" s="6" t="s">
        <v>116</v>
      </c>
      <c r="N1257" s="6" t="s">
        <v>21</v>
      </c>
      <c r="O1257" s="6">
        <v>0</v>
      </c>
    </row>
    <row r="1258" spans="1:15" x14ac:dyDescent="0.25">
      <c r="A1258" s="6" t="s">
        <v>0</v>
      </c>
      <c r="B1258" s="6" t="s">
        <v>11</v>
      </c>
      <c r="C1258" s="6" t="s">
        <v>189</v>
      </c>
      <c r="D1258" s="6" t="s">
        <v>190</v>
      </c>
      <c r="E1258" s="6" t="s">
        <v>97</v>
      </c>
      <c r="F1258" s="6" t="s">
        <v>132</v>
      </c>
      <c r="G1258" s="6">
        <v>12</v>
      </c>
      <c r="H1258" s="6">
        <v>47</v>
      </c>
      <c r="I1258" s="6">
        <v>15</v>
      </c>
      <c r="J1258" s="6">
        <v>69</v>
      </c>
      <c r="K1258" s="6">
        <v>15</v>
      </c>
      <c r="L1258" s="6">
        <v>69</v>
      </c>
      <c r="M1258" s="6" t="s">
        <v>116</v>
      </c>
      <c r="N1258" s="6" t="s">
        <v>22</v>
      </c>
      <c r="O1258" s="6">
        <v>2</v>
      </c>
    </row>
    <row r="1259" spans="1:15" x14ac:dyDescent="0.25">
      <c r="A1259" s="6" t="s">
        <v>0</v>
      </c>
      <c r="B1259" s="6" t="s">
        <v>5</v>
      </c>
      <c r="C1259" s="6" t="s">
        <v>819</v>
      </c>
      <c r="D1259" s="6" t="s">
        <v>820</v>
      </c>
      <c r="E1259" s="6" t="s">
        <v>97</v>
      </c>
      <c r="F1259" s="6" t="s">
        <v>125</v>
      </c>
      <c r="G1259" s="6">
        <v>172</v>
      </c>
      <c r="H1259" s="6">
        <v>838</v>
      </c>
      <c r="I1259" s="6">
        <v>181</v>
      </c>
      <c r="J1259" s="6">
        <v>910</v>
      </c>
      <c r="K1259" s="6">
        <v>181</v>
      </c>
      <c r="L1259" s="6">
        <v>910</v>
      </c>
      <c r="M1259" s="6" t="s">
        <v>116</v>
      </c>
      <c r="N1259" s="6" t="s">
        <v>23</v>
      </c>
      <c r="O1259" s="6">
        <v>29</v>
      </c>
    </row>
    <row r="1260" spans="1:15" x14ac:dyDescent="0.25">
      <c r="A1260" s="6" t="s">
        <v>0</v>
      </c>
      <c r="B1260" s="6" t="s">
        <v>5</v>
      </c>
      <c r="C1260" s="6" t="s">
        <v>846</v>
      </c>
      <c r="D1260" s="6" t="s">
        <v>847</v>
      </c>
      <c r="E1260" s="6" t="s">
        <v>97</v>
      </c>
      <c r="F1260" s="6" t="s">
        <v>132</v>
      </c>
      <c r="G1260" s="6">
        <v>243</v>
      </c>
      <c r="H1260" s="6">
        <v>1307</v>
      </c>
      <c r="I1260" s="6">
        <v>227</v>
      </c>
      <c r="J1260" s="6">
        <v>1227</v>
      </c>
      <c r="K1260" s="6">
        <v>227</v>
      </c>
      <c r="L1260" s="6">
        <v>1227</v>
      </c>
      <c r="M1260" s="6" t="s">
        <v>116</v>
      </c>
      <c r="N1260" s="6" t="s">
        <v>23</v>
      </c>
      <c r="O1260" s="6">
        <v>13</v>
      </c>
    </row>
    <row r="1261" spans="1:15" x14ac:dyDescent="0.25">
      <c r="A1261" s="6" t="s">
        <v>0</v>
      </c>
      <c r="B1261" s="6" t="s">
        <v>4</v>
      </c>
      <c r="C1261" s="6" t="s">
        <v>155</v>
      </c>
      <c r="D1261" s="6" t="s">
        <v>156</v>
      </c>
      <c r="E1261" s="6" t="s">
        <v>97</v>
      </c>
      <c r="F1261" s="6" t="s">
        <v>98</v>
      </c>
      <c r="G1261" s="6">
        <v>97</v>
      </c>
      <c r="H1261" s="6">
        <v>382</v>
      </c>
      <c r="I1261" s="6">
        <v>95</v>
      </c>
      <c r="J1261" s="6">
        <v>386</v>
      </c>
      <c r="K1261" s="6">
        <v>95</v>
      </c>
      <c r="L1261" s="6">
        <v>386</v>
      </c>
      <c r="M1261" s="6" t="s">
        <v>116</v>
      </c>
      <c r="N1261" s="6" t="s">
        <v>23</v>
      </c>
      <c r="O1261" s="6">
        <v>10</v>
      </c>
    </row>
    <row r="1262" spans="1:15" x14ac:dyDescent="0.25">
      <c r="A1262" s="6" t="s">
        <v>0</v>
      </c>
      <c r="B1262" s="6" t="s">
        <v>8</v>
      </c>
      <c r="C1262" s="6" t="s">
        <v>128</v>
      </c>
      <c r="D1262" s="6" t="s">
        <v>129</v>
      </c>
      <c r="E1262" s="6" t="s">
        <v>97</v>
      </c>
      <c r="F1262" s="6" t="s">
        <v>125</v>
      </c>
      <c r="G1262" s="6">
        <v>46</v>
      </c>
      <c r="H1262" s="6">
        <v>272</v>
      </c>
      <c r="I1262" s="6">
        <v>45</v>
      </c>
      <c r="J1262" s="6">
        <v>257</v>
      </c>
      <c r="K1262" s="6">
        <v>45</v>
      </c>
      <c r="L1262" s="6">
        <v>269</v>
      </c>
      <c r="M1262" s="6" t="s">
        <v>116</v>
      </c>
      <c r="N1262" s="6" t="s">
        <v>22</v>
      </c>
      <c r="O1262" s="6">
        <v>0</v>
      </c>
    </row>
    <row r="1263" spans="1:15" x14ac:dyDescent="0.25">
      <c r="A1263" s="6" t="s">
        <v>0</v>
      </c>
      <c r="B1263" s="6" t="s">
        <v>11</v>
      </c>
      <c r="C1263" s="6" t="s">
        <v>189</v>
      </c>
      <c r="D1263" s="6" t="s">
        <v>190</v>
      </c>
      <c r="E1263" s="6" t="s">
        <v>97</v>
      </c>
      <c r="F1263" s="6" t="s">
        <v>132</v>
      </c>
      <c r="G1263" s="6">
        <v>12</v>
      </c>
      <c r="H1263" s="6">
        <v>47</v>
      </c>
      <c r="I1263" s="6">
        <v>15</v>
      </c>
      <c r="J1263" s="6">
        <v>69</v>
      </c>
      <c r="K1263" s="6">
        <v>15</v>
      </c>
      <c r="L1263" s="6">
        <v>69</v>
      </c>
      <c r="M1263" s="6" t="s">
        <v>116</v>
      </c>
      <c r="N1263" s="6" t="s">
        <v>23</v>
      </c>
      <c r="O1263" s="6">
        <v>3</v>
      </c>
    </row>
    <row r="1264" spans="1:15" x14ac:dyDescent="0.25">
      <c r="A1264" s="6" t="s">
        <v>0</v>
      </c>
      <c r="B1264" s="6" t="s">
        <v>4</v>
      </c>
      <c r="C1264" s="6" t="s">
        <v>251</v>
      </c>
      <c r="D1264" s="6" t="s">
        <v>252</v>
      </c>
      <c r="E1264" s="6" t="s">
        <v>97</v>
      </c>
      <c r="F1264" s="6" t="s">
        <v>98</v>
      </c>
      <c r="G1264" s="6">
        <v>28</v>
      </c>
      <c r="H1264" s="6">
        <v>130</v>
      </c>
      <c r="I1264" s="6">
        <v>27</v>
      </c>
      <c r="J1264" s="6">
        <v>121</v>
      </c>
      <c r="K1264" s="6">
        <v>28</v>
      </c>
      <c r="L1264" s="6">
        <v>130</v>
      </c>
      <c r="M1264" s="6" t="s">
        <v>116</v>
      </c>
      <c r="N1264" s="6" t="s">
        <v>22</v>
      </c>
      <c r="O1264" s="6">
        <v>1</v>
      </c>
    </row>
    <row r="1265" spans="1:15" x14ac:dyDescent="0.25">
      <c r="A1265" s="6" t="s">
        <v>0</v>
      </c>
      <c r="B1265" s="6" t="s">
        <v>8</v>
      </c>
      <c r="C1265" s="6" t="s">
        <v>218</v>
      </c>
      <c r="D1265" s="6" t="s">
        <v>219</v>
      </c>
      <c r="E1265" s="6" t="s">
        <v>97</v>
      </c>
      <c r="F1265" s="6" t="s">
        <v>98</v>
      </c>
      <c r="G1265" s="6">
        <v>70</v>
      </c>
      <c r="H1265" s="6">
        <v>609</v>
      </c>
      <c r="I1265" s="6">
        <v>124</v>
      </c>
      <c r="J1265" s="6">
        <v>644</v>
      </c>
      <c r="K1265" s="6">
        <v>124</v>
      </c>
      <c r="L1265" s="6">
        <v>644</v>
      </c>
      <c r="M1265" s="6" t="s">
        <v>116</v>
      </c>
      <c r="N1265" s="6" t="s">
        <v>21</v>
      </c>
      <c r="O1265" s="6">
        <v>2</v>
      </c>
    </row>
    <row r="1266" spans="1:15" x14ac:dyDescent="0.25">
      <c r="A1266" s="6" t="s">
        <v>0</v>
      </c>
      <c r="B1266" s="6" t="s">
        <v>5</v>
      </c>
      <c r="C1266" s="6" t="s">
        <v>259</v>
      </c>
      <c r="D1266" s="6" t="s">
        <v>260</v>
      </c>
      <c r="E1266" s="6" t="s">
        <v>97</v>
      </c>
      <c r="F1266" s="6" t="s">
        <v>98</v>
      </c>
      <c r="G1266" s="6">
        <v>94</v>
      </c>
      <c r="H1266" s="6">
        <v>341</v>
      </c>
      <c r="I1266" s="6">
        <v>65</v>
      </c>
      <c r="J1266" s="6">
        <v>240</v>
      </c>
      <c r="K1266" s="6">
        <v>95</v>
      </c>
      <c r="L1266" s="6">
        <v>343</v>
      </c>
      <c r="M1266" s="6" t="s">
        <v>116</v>
      </c>
      <c r="N1266" s="6" t="s">
        <v>21</v>
      </c>
      <c r="O1266" s="6">
        <v>7</v>
      </c>
    </row>
    <row r="1267" spans="1:15" x14ac:dyDescent="0.25">
      <c r="A1267" s="6" t="s">
        <v>0</v>
      </c>
      <c r="B1267" s="6" t="s">
        <v>8</v>
      </c>
      <c r="C1267" s="6" t="s">
        <v>218</v>
      </c>
      <c r="D1267" s="6" t="s">
        <v>219</v>
      </c>
      <c r="E1267" s="6" t="s">
        <v>97</v>
      </c>
      <c r="F1267" s="6" t="s">
        <v>98</v>
      </c>
      <c r="G1267" s="6">
        <v>70</v>
      </c>
      <c r="H1267" s="6">
        <v>609</v>
      </c>
      <c r="I1267" s="6">
        <v>124</v>
      </c>
      <c r="J1267" s="6">
        <v>644</v>
      </c>
      <c r="K1267" s="6">
        <v>124</v>
      </c>
      <c r="L1267" s="6">
        <v>644</v>
      </c>
      <c r="M1267" s="6" t="s">
        <v>116</v>
      </c>
      <c r="N1267" s="6" t="s">
        <v>23</v>
      </c>
      <c r="O1267" s="6">
        <v>5</v>
      </c>
    </row>
    <row r="1268" spans="1:15" x14ac:dyDescent="0.25">
      <c r="A1268" s="6" t="s">
        <v>0</v>
      </c>
      <c r="B1268" s="6" t="s">
        <v>8</v>
      </c>
      <c r="C1268" s="6" t="s">
        <v>224</v>
      </c>
      <c r="D1268" s="6" t="s">
        <v>225</v>
      </c>
      <c r="E1268" s="6" t="s">
        <v>209</v>
      </c>
      <c r="F1268" s="6" t="s">
        <v>125</v>
      </c>
      <c r="G1268" s="6">
        <v>412</v>
      </c>
      <c r="H1268" s="6">
        <v>1700</v>
      </c>
      <c r="I1268" s="6">
        <v>375</v>
      </c>
      <c r="J1268" s="6">
        <v>1598</v>
      </c>
      <c r="K1268" s="6">
        <v>375</v>
      </c>
      <c r="L1268" s="6">
        <v>1598</v>
      </c>
      <c r="M1268" s="6" t="s">
        <v>116</v>
      </c>
      <c r="N1268" s="6" t="s">
        <v>21</v>
      </c>
      <c r="O1268" s="6">
        <v>41</v>
      </c>
    </row>
    <row r="1269" spans="1:15" x14ac:dyDescent="0.25">
      <c r="A1269" s="6" t="s">
        <v>0</v>
      </c>
      <c r="B1269" s="6" t="s">
        <v>5</v>
      </c>
      <c r="C1269" s="6" t="s">
        <v>185</v>
      </c>
      <c r="D1269" s="6" t="s">
        <v>186</v>
      </c>
      <c r="E1269" s="6" t="s">
        <v>97</v>
      </c>
      <c r="F1269" s="6" t="s">
        <v>125</v>
      </c>
      <c r="G1269" s="6">
        <v>429</v>
      </c>
      <c r="H1269" s="6">
        <v>2237</v>
      </c>
      <c r="I1269" s="6">
        <v>429</v>
      </c>
      <c r="J1269" s="6">
        <v>2221</v>
      </c>
      <c r="K1269" s="6">
        <v>429</v>
      </c>
      <c r="L1269" s="6">
        <v>2221</v>
      </c>
      <c r="M1269" s="6" t="s">
        <v>116</v>
      </c>
      <c r="N1269" s="6" t="s">
        <v>23</v>
      </c>
      <c r="O1269" s="6">
        <v>49</v>
      </c>
    </row>
    <row r="1270" spans="1:15" x14ac:dyDescent="0.25">
      <c r="A1270" s="6" t="s">
        <v>0</v>
      </c>
      <c r="B1270" s="6" t="s">
        <v>4</v>
      </c>
      <c r="C1270" s="6" t="s">
        <v>155</v>
      </c>
      <c r="D1270" s="6" t="s">
        <v>156</v>
      </c>
      <c r="E1270" s="6" t="s">
        <v>97</v>
      </c>
      <c r="F1270" s="6" t="s">
        <v>98</v>
      </c>
      <c r="G1270" s="6">
        <v>97</v>
      </c>
      <c r="H1270" s="6">
        <v>382</v>
      </c>
      <c r="I1270" s="6">
        <v>95</v>
      </c>
      <c r="J1270" s="6">
        <v>386</v>
      </c>
      <c r="K1270" s="6">
        <v>95</v>
      </c>
      <c r="L1270" s="6">
        <v>386</v>
      </c>
      <c r="M1270" s="6" t="s">
        <v>116</v>
      </c>
      <c r="N1270" s="6" t="s">
        <v>21</v>
      </c>
      <c r="O1270" s="6">
        <v>4</v>
      </c>
    </row>
    <row r="1271" spans="1:15" x14ac:dyDescent="0.25">
      <c r="A1271" s="6" t="s">
        <v>0</v>
      </c>
      <c r="B1271" s="6" t="s">
        <v>11</v>
      </c>
      <c r="C1271" s="6" t="s">
        <v>187</v>
      </c>
      <c r="D1271" s="6" t="s">
        <v>188</v>
      </c>
      <c r="E1271" s="6" t="s">
        <v>97</v>
      </c>
      <c r="F1271" s="6" t="s">
        <v>132</v>
      </c>
      <c r="G1271" s="6">
        <v>18</v>
      </c>
      <c r="H1271" s="6">
        <v>78</v>
      </c>
      <c r="I1271" s="6">
        <v>18</v>
      </c>
      <c r="J1271" s="6">
        <v>79</v>
      </c>
      <c r="K1271" s="6">
        <v>18</v>
      </c>
      <c r="L1271" s="6">
        <v>77</v>
      </c>
      <c r="M1271" s="6" t="s">
        <v>116</v>
      </c>
      <c r="N1271" s="6" t="s">
        <v>21</v>
      </c>
      <c r="O1271" s="6">
        <v>0</v>
      </c>
    </row>
    <row r="1272" spans="1:15" x14ac:dyDescent="0.25">
      <c r="A1272" s="6" t="s">
        <v>0</v>
      </c>
      <c r="B1272" s="6" t="s">
        <v>5</v>
      </c>
      <c r="C1272" s="6" t="s">
        <v>257</v>
      </c>
      <c r="D1272" s="6" t="s">
        <v>258</v>
      </c>
      <c r="E1272" s="6" t="s">
        <v>97</v>
      </c>
      <c r="F1272" s="6" t="s">
        <v>98</v>
      </c>
      <c r="G1272" s="6">
        <v>128</v>
      </c>
      <c r="H1272" s="6">
        <v>725</v>
      </c>
      <c r="I1272" s="6">
        <v>100</v>
      </c>
      <c r="J1272" s="6">
        <v>608</v>
      </c>
      <c r="K1272" s="6">
        <v>128</v>
      </c>
      <c r="L1272" s="6">
        <v>746</v>
      </c>
      <c r="M1272" s="6" t="s">
        <v>116</v>
      </c>
      <c r="N1272" s="6" t="s">
        <v>23</v>
      </c>
      <c r="O1272" s="6">
        <v>32</v>
      </c>
    </row>
    <row r="1273" spans="1:15" x14ac:dyDescent="0.25">
      <c r="A1273" s="6" t="s">
        <v>0</v>
      </c>
      <c r="B1273" s="6" t="s">
        <v>4</v>
      </c>
      <c r="C1273" s="6" t="s">
        <v>155</v>
      </c>
      <c r="D1273" s="6" t="s">
        <v>156</v>
      </c>
      <c r="E1273" s="6" t="s">
        <v>97</v>
      </c>
      <c r="F1273" s="6" t="s">
        <v>98</v>
      </c>
      <c r="G1273" s="6">
        <v>97</v>
      </c>
      <c r="H1273" s="6">
        <v>382</v>
      </c>
      <c r="I1273" s="6">
        <v>95</v>
      </c>
      <c r="J1273" s="6">
        <v>386</v>
      </c>
      <c r="K1273" s="6">
        <v>95</v>
      </c>
      <c r="L1273" s="6">
        <v>386</v>
      </c>
      <c r="M1273" s="6" t="s">
        <v>116</v>
      </c>
      <c r="N1273" s="6" t="s">
        <v>22</v>
      </c>
      <c r="O1273" s="6">
        <v>6</v>
      </c>
    </row>
    <row r="1274" spans="1:15" x14ac:dyDescent="0.25">
      <c r="A1274" s="6" t="s">
        <v>0</v>
      </c>
      <c r="B1274" s="6" t="s">
        <v>11</v>
      </c>
      <c r="C1274" s="6" t="s">
        <v>187</v>
      </c>
      <c r="D1274" s="6" t="s">
        <v>188</v>
      </c>
      <c r="E1274" s="6" t="s">
        <v>97</v>
      </c>
      <c r="F1274" s="6" t="s">
        <v>132</v>
      </c>
      <c r="G1274" s="6">
        <v>18</v>
      </c>
      <c r="H1274" s="6">
        <v>78</v>
      </c>
      <c r="I1274" s="6">
        <v>18</v>
      </c>
      <c r="J1274" s="6">
        <v>79</v>
      </c>
      <c r="K1274" s="6">
        <v>18</v>
      </c>
      <c r="L1274" s="6">
        <v>77</v>
      </c>
      <c r="M1274" s="6" t="s">
        <v>116</v>
      </c>
      <c r="N1274" s="6" t="s">
        <v>22</v>
      </c>
      <c r="O1274" s="6">
        <v>2</v>
      </c>
    </row>
    <row r="1275" spans="1:15" x14ac:dyDescent="0.25">
      <c r="A1275" s="6" t="s">
        <v>0</v>
      </c>
      <c r="B1275" s="6" t="s">
        <v>5</v>
      </c>
      <c r="C1275" s="6" t="s">
        <v>185</v>
      </c>
      <c r="D1275" s="6" t="s">
        <v>186</v>
      </c>
      <c r="E1275" s="6" t="s">
        <v>97</v>
      </c>
      <c r="F1275" s="6" t="s">
        <v>125</v>
      </c>
      <c r="G1275" s="6">
        <v>429</v>
      </c>
      <c r="H1275" s="6">
        <v>2237</v>
      </c>
      <c r="I1275" s="6">
        <v>429</v>
      </c>
      <c r="J1275" s="6">
        <v>2221</v>
      </c>
      <c r="K1275" s="6">
        <v>429</v>
      </c>
      <c r="L1275" s="6">
        <v>2221</v>
      </c>
      <c r="M1275" s="6" t="s">
        <v>116</v>
      </c>
      <c r="N1275" s="6" t="s">
        <v>21</v>
      </c>
      <c r="O1275" s="6">
        <v>26</v>
      </c>
    </row>
    <row r="1276" spans="1:15" x14ac:dyDescent="0.25">
      <c r="A1276" s="6" t="s">
        <v>0</v>
      </c>
      <c r="B1276" s="6" t="s">
        <v>8</v>
      </c>
      <c r="C1276" s="6" t="s">
        <v>218</v>
      </c>
      <c r="D1276" s="6" t="s">
        <v>219</v>
      </c>
      <c r="E1276" s="6" t="s">
        <v>97</v>
      </c>
      <c r="F1276" s="6" t="s">
        <v>98</v>
      </c>
      <c r="G1276" s="6">
        <v>70</v>
      </c>
      <c r="H1276" s="6">
        <v>609</v>
      </c>
      <c r="I1276" s="6">
        <v>124</v>
      </c>
      <c r="J1276" s="6">
        <v>644</v>
      </c>
      <c r="K1276" s="6">
        <v>124</v>
      </c>
      <c r="L1276" s="6">
        <v>644</v>
      </c>
      <c r="M1276" s="6" t="s">
        <v>116</v>
      </c>
      <c r="N1276" s="6" t="s">
        <v>22</v>
      </c>
      <c r="O1276" s="6">
        <v>3</v>
      </c>
    </row>
    <row r="1277" spans="1:15" x14ac:dyDescent="0.25">
      <c r="A1277" s="6" t="s">
        <v>0</v>
      </c>
      <c r="B1277" s="6" t="s">
        <v>5</v>
      </c>
      <c r="C1277" s="6" t="s">
        <v>819</v>
      </c>
      <c r="D1277" s="6" t="s">
        <v>820</v>
      </c>
      <c r="E1277" s="6" t="s">
        <v>97</v>
      </c>
      <c r="F1277" s="6" t="s">
        <v>125</v>
      </c>
      <c r="G1277" s="6">
        <v>172</v>
      </c>
      <c r="H1277" s="6">
        <v>838</v>
      </c>
      <c r="I1277" s="6">
        <v>181</v>
      </c>
      <c r="J1277" s="6">
        <v>910</v>
      </c>
      <c r="K1277" s="6">
        <v>181</v>
      </c>
      <c r="L1277" s="6">
        <v>910</v>
      </c>
      <c r="M1277" s="6" t="s">
        <v>116</v>
      </c>
      <c r="N1277" s="6" t="s">
        <v>21</v>
      </c>
      <c r="O1277" s="6">
        <v>20</v>
      </c>
    </row>
    <row r="1278" spans="1:15" x14ac:dyDescent="0.25">
      <c r="A1278" s="6" t="s">
        <v>0</v>
      </c>
      <c r="B1278" s="6" t="s">
        <v>9</v>
      </c>
      <c r="C1278" s="6" t="s">
        <v>207</v>
      </c>
      <c r="D1278" s="6" t="s">
        <v>208</v>
      </c>
      <c r="E1278" s="6" t="s">
        <v>209</v>
      </c>
      <c r="F1278" s="6" t="s">
        <v>125</v>
      </c>
      <c r="G1278" s="6">
        <v>541</v>
      </c>
      <c r="H1278" s="6">
        <v>2607</v>
      </c>
      <c r="I1278" s="6">
        <v>545</v>
      </c>
      <c r="J1278" s="6">
        <v>2544</v>
      </c>
      <c r="K1278" s="6">
        <v>545</v>
      </c>
      <c r="L1278" s="6">
        <v>2545</v>
      </c>
      <c r="M1278" s="6" t="s">
        <v>116</v>
      </c>
      <c r="N1278" s="6" t="s">
        <v>23</v>
      </c>
      <c r="O1278" s="6">
        <v>78</v>
      </c>
    </row>
    <row r="1279" spans="1:15" x14ac:dyDescent="0.25">
      <c r="A1279" s="6" t="s">
        <v>0</v>
      </c>
      <c r="B1279" s="6" t="s">
        <v>5</v>
      </c>
      <c r="C1279" s="6" t="s">
        <v>257</v>
      </c>
      <c r="D1279" s="6" t="s">
        <v>258</v>
      </c>
      <c r="E1279" s="6" t="s">
        <v>97</v>
      </c>
      <c r="F1279" s="6" t="s">
        <v>98</v>
      </c>
      <c r="G1279" s="6">
        <v>128</v>
      </c>
      <c r="H1279" s="6">
        <v>725</v>
      </c>
      <c r="I1279" s="6">
        <v>100</v>
      </c>
      <c r="J1279" s="6">
        <v>608</v>
      </c>
      <c r="K1279" s="6">
        <v>128</v>
      </c>
      <c r="L1279" s="6">
        <v>746</v>
      </c>
      <c r="M1279" s="6" t="s">
        <v>116</v>
      </c>
      <c r="N1279" s="6" t="s">
        <v>21</v>
      </c>
      <c r="O1279" s="6">
        <v>13</v>
      </c>
    </row>
    <row r="1280" spans="1:15" x14ac:dyDescent="0.25">
      <c r="A1280" s="6" t="s">
        <v>0</v>
      </c>
      <c r="B1280" s="6" t="s">
        <v>9</v>
      </c>
      <c r="C1280" s="6" t="s">
        <v>207</v>
      </c>
      <c r="D1280" s="6" t="s">
        <v>208</v>
      </c>
      <c r="E1280" s="6" t="s">
        <v>209</v>
      </c>
      <c r="F1280" s="6" t="s">
        <v>125</v>
      </c>
      <c r="G1280" s="6">
        <v>541</v>
      </c>
      <c r="H1280" s="6">
        <v>2607</v>
      </c>
      <c r="I1280" s="6">
        <v>545</v>
      </c>
      <c r="J1280" s="6">
        <v>2544</v>
      </c>
      <c r="K1280" s="6">
        <v>545</v>
      </c>
      <c r="L1280" s="6">
        <v>2545</v>
      </c>
      <c r="M1280" s="6" t="s">
        <v>116</v>
      </c>
      <c r="N1280" s="6" t="s">
        <v>22</v>
      </c>
      <c r="O1280" s="6">
        <v>38</v>
      </c>
    </row>
    <row r="1281" spans="1:15" x14ac:dyDescent="0.25">
      <c r="A1281" s="6" t="s">
        <v>0</v>
      </c>
      <c r="B1281" s="6" t="s">
        <v>8</v>
      </c>
      <c r="C1281" s="6" t="s">
        <v>128</v>
      </c>
      <c r="D1281" s="6" t="s">
        <v>129</v>
      </c>
      <c r="E1281" s="6" t="s">
        <v>97</v>
      </c>
      <c r="F1281" s="6" t="s">
        <v>125</v>
      </c>
      <c r="G1281" s="6">
        <v>46</v>
      </c>
      <c r="H1281" s="6">
        <v>272</v>
      </c>
      <c r="I1281" s="6">
        <v>45</v>
      </c>
      <c r="J1281" s="6">
        <v>257</v>
      </c>
      <c r="K1281" s="6">
        <v>45</v>
      </c>
      <c r="L1281" s="6">
        <v>269</v>
      </c>
      <c r="M1281" s="6" t="s">
        <v>116</v>
      </c>
      <c r="N1281" s="6" t="s">
        <v>23</v>
      </c>
      <c r="O1281" s="6">
        <v>2</v>
      </c>
    </row>
    <row r="1282" spans="1:15" x14ac:dyDescent="0.25">
      <c r="A1282" s="6" t="s">
        <v>0</v>
      </c>
      <c r="B1282" s="6" t="s">
        <v>11</v>
      </c>
      <c r="C1282" s="6" t="s">
        <v>187</v>
      </c>
      <c r="D1282" s="6" t="s">
        <v>188</v>
      </c>
      <c r="E1282" s="6" t="s">
        <v>97</v>
      </c>
      <c r="F1282" s="6" t="s">
        <v>132</v>
      </c>
      <c r="G1282" s="6">
        <v>18</v>
      </c>
      <c r="H1282" s="6">
        <v>78</v>
      </c>
      <c r="I1282" s="6">
        <v>18</v>
      </c>
      <c r="J1282" s="6">
        <v>79</v>
      </c>
      <c r="K1282" s="6">
        <v>18</v>
      </c>
      <c r="L1282" s="6">
        <v>77</v>
      </c>
      <c r="M1282" s="6" t="s">
        <v>116</v>
      </c>
      <c r="N1282" s="6" t="s">
        <v>23</v>
      </c>
      <c r="O1282" s="6">
        <v>0</v>
      </c>
    </row>
    <row r="1283" spans="1:15" x14ac:dyDescent="0.25">
      <c r="A1283" s="6" t="s">
        <v>0</v>
      </c>
      <c r="B1283" s="6" t="s">
        <v>5</v>
      </c>
      <c r="C1283" s="6" t="s">
        <v>257</v>
      </c>
      <c r="D1283" s="6" t="s">
        <v>258</v>
      </c>
      <c r="E1283" s="6" t="s">
        <v>97</v>
      </c>
      <c r="F1283" s="6" t="s">
        <v>98</v>
      </c>
      <c r="G1283" s="6">
        <v>128</v>
      </c>
      <c r="H1283" s="6">
        <v>725</v>
      </c>
      <c r="I1283" s="6">
        <v>100</v>
      </c>
      <c r="J1283" s="6">
        <v>608</v>
      </c>
      <c r="K1283" s="6">
        <v>128</v>
      </c>
      <c r="L1283" s="6">
        <v>746</v>
      </c>
      <c r="M1283" s="6" t="s">
        <v>116</v>
      </c>
      <c r="N1283" s="6" t="s">
        <v>22</v>
      </c>
      <c r="O1283" s="6">
        <v>19</v>
      </c>
    </row>
    <row r="1284" spans="1:15" x14ac:dyDescent="0.25">
      <c r="A1284" s="6" t="s">
        <v>0</v>
      </c>
      <c r="B1284" s="6" t="s">
        <v>5</v>
      </c>
      <c r="C1284" s="6" t="s">
        <v>271</v>
      </c>
      <c r="D1284" s="6" t="s">
        <v>272</v>
      </c>
      <c r="E1284" s="6" t="s">
        <v>97</v>
      </c>
      <c r="F1284" s="6" t="s">
        <v>125</v>
      </c>
      <c r="G1284" s="6">
        <v>18</v>
      </c>
      <c r="H1284" s="6">
        <v>82</v>
      </c>
      <c r="I1284" s="6">
        <v>18</v>
      </c>
      <c r="J1284" s="6">
        <v>82</v>
      </c>
      <c r="K1284" s="6">
        <v>18</v>
      </c>
      <c r="L1284" s="6">
        <v>80</v>
      </c>
      <c r="M1284" s="6" t="s">
        <v>116</v>
      </c>
      <c r="N1284" s="6" t="s">
        <v>23</v>
      </c>
      <c r="O1284" s="6">
        <v>2</v>
      </c>
    </row>
    <row r="1285" spans="1:15" x14ac:dyDescent="0.25">
      <c r="A1285" s="6" t="s">
        <v>0</v>
      </c>
      <c r="B1285" s="6" t="s">
        <v>10</v>
      </c>
      <c r="C1285" s="6" t="s">
        <v>216</v>
      </c>
      <c r="D1285" s="6" t="s">
        <v>217</v>
      </c>
      <c r="E1285" s="6" t="s">
        <v>97</v>
      </c>
      <c r="F1285" s="6" t="s">
        <v>98</v>
      </c>
      <c r="G1285" s="6">
        <v>40</v>
      </c>
      <c r="H1285" s="6">
        <v>208</v>
      </c>
      <c r="I1285" s="6">
        <v>41</v>
      </c>
      <c r="J1285" s="6">
        <v>208</v>
      </c>
      <c r="K1285" s="6">
        <v>51</v>
      </c>
      <c r="L1285" s="6">
        <v>208</v>
      </c>
      <c r="M1285" s="6" t="s">
        <v>116</v>
      </c>
      <c r="N1285" s="6" t="s">
        <v>23</v>
      </c>
      <c r="O1285" s="6">
        <v>7</v>
      </c>
    </row>
    <row r="1286" spans="1:15" x14ac:dyDescent="0.25">
      <c r="A1286" s="6" t="s">
        <v>0</v>
      </c>
      <c r="B1286" s="6" t="s">
        <v>6</v>
      </c>
      <c r="C1286" s="6" t="s">
        <v>275</v>
      </c>
      <c r="D1286" s="6" t="s">
        <v>276</v>
      </c>
      <c r="E1286" s="6" t="s">
        <v>97</v>
      </c>
      <c r="F1286" s="6" t="s">
        <v>98</v>
      </c>
      <c r="G1286" s="6">
        <v>118</v>
      </c>
      <c r="H1286" s="6">
        <v>516</v>
      </c>
      <c r="I1286" s="6">
        <v>108</v>
      </c>
      <c r="J1286" s="6">
        <v>470</v>
      </c>
      <c r="K1286" s="6">
        <v>118</v>
      </c>
      <c r="L1286" s="6">
        <v>520</v>
      </c>
      <c r="M1286" s="6" t="s">
        <v>116</v>
      </c>
      <c r="N1286" s="6" t="s">
        <v>23</v>
      </c>
      <c r="O1286" s="6">
        <v>14</v>
      </c>
    </row>
    <row r="1287" spans="1:15" x14ac:dyDescent="0.25">
      <c r="A1287" s="6" t="s">
        <v>0</v>
      </c>
      <c r="B1287" s="6" t="s">
        <v>5</v>
      </c>
      <c r="C1287" s="6" t="s">
        <v>267</v>
      </c>
      <c r="D1287" s="6" t="s">
        <v>268</v>
      </c>
      <c r="E1287" s="6" t="s">
        <v>97</v>
      </c>
      <c r="F1287" s="6" t="s">
        <v>125</v>
      </c>
      <c r="G1287" s="6">
        <v>110</v>
      </c>
      <c r="H1287" s="6">
        <v>509</v>
      </c>
      <c r="I1287" s="6">
        <v>80</v>
      </c>
      <c r="J1287" s="6">
        <v>324</v>
      </c>
      <c r="K1287" s="6">
        <v>110</v>
      </c>
      <c r="L1287" s="6">
        <v>506</v>
      </c>
      <c r="M1287" s="6" t="s">
        <v>116</v>
      </c>
      <c r="N1287" s="6" t="s">
        <v>21</v>
      </c>
      <c r="O1287" s="6">
        <v>2</v>
      </c>
    </row>
    <row r="1288" spans="1:15" x14ac:dyDescent="0.25">
      <c r="A1288" s="6" t="s">
        <v>0</v>
      </c>
      <c r="B1288" s="6" t="s">
        <v>8</v>
      </c>
      <c r="C1288" s="6" t="s">
        <v>210</v>
      </c>
      <c r="D1288" s="6" t="s">
        <v>211</v>
      </c>
      <c r="E1288" s="6" t="s">
        <v>209</v>
      </c>
      <c r="F1288" s="6" t="s">
        <v>132</v>
      </c>
      <c r="G1288" s="6">
        <v>840</v>
      </c>
      <c r="H1288" s="6">
        <v>3249</v>
      </c>
      <c r="I1288" s="6">
        <v>667</v>
      </c>
      <c r="J1288" s="6">
        <v>3657</v>
      </c>
      <c r="K1288" s="6">
        <v>667</v>
      </c>
      <c r="L1288" s="6">
        <v>3657</v>
      </c>
      <c r="M1288" s="6" t="s">
        <v>116</v>
      </c>
      <c r="N1288" s="6" t="s">
        <v>23</v>
      </c>
      <c r="O1288" s="6">
        <v>53</v>
      </c>
    </row>
    <row r="1289" spans="1:15" x14ac:dyDescent="0.25">
      <c r="A1289" s="6" t="s">
        <v>0</v>
      </c>
      <c r="B1289" s="6" t="s">
        <v>8</v>
      </c>
      <c r="C1289" s="6" t="s">
        <v>141</v>
      </c>
      <c r="D1289" s="6" t="s">
        <v>142</v>
      </c>
      <c r="E1289" s="6" t="s">
        <v>97</v>
      </c>
      <c r="F1289" s="6" t="s">
        <v>98</v>
      </c>
      <c r="G1289" s="6">
        <v>186</v>
      </c>
      <c r="H1289" s="6">
        <v>1002</v>
      </c>
      <c r="I1289" s="6">
        <v>183</v>
      </c>
      <c r="J1289" s="6">
        <v>971</v>
      </c>
      <c r="K1289" s="6">
        <v>188</v>
      </c>
      <c r="L1289" s="6">
        <v>1003</v>
      </c>
      <c r="M1289" s="6" t="s">
        <v>116</v>
      </c>
      <c r="N1289" s="6" t="s">
        <v>22</v>
      </c>
      <c r="O1289" s="6">
        <v>27</v>
      </c>
    </row>
    <row r="1290" spans="1:15" x14ac:dyDescent="0.25">
      <c r="A1290" s="6" t="s">
        <v>0</v>
      </c>
      <c r="B1290" s="6" t="s">
        <v>8</v>
      </c>
      <c r="C1290" s="6" t="s">
        <v>126</v>
      </c>
      <c r="D1290" s="6" t="s">
        <v>127</v>
      </c>
      <c r="E1290" s="6" t="s">
        <v>97</v>
      </c>
      <c r="F1290" s="6" t="s">
        <v>132</v>
      </c>
      <c r="G1290" s="6">
        <v>50</v>
      </c>
      <c r="H1290" s="6">
        <v>295</v>
      </c>
      <c r="I1290" s="6">
        <v>50</v>
      </c>
      <c r="J1290" s="6">
        <v>293</v>
      </c>
      <c r="K1290" s="6">
        <v>50</v>
      </c>
      <c r="L1290" s="6">
        <v>293</v>
      </c>
      <c r="M1290" s="6" t="s">
        <v>116</v>
      </c>
      <c r="N1290" s="6" t="s">
        <v>23</v>
      </c>
      <c r="O1290" s="6">
        <v>0</v>
      </c>
    </row>
    <row r="1291" spans="1:15" x14ac:dyDescent="0.25">
      <c r="A1291" s="6" t="s">
        <v>0</v>
      </c>
      <c r="B1291" s="6" t="s">
        <v>5</v>
      </c>
      <c r="C1291" s="6" t="s">
        <v>183</v>
      </c>
      <c r="D1291" s="6" t="s">
        <v>184</v>
      </c>
      <c r="E1291" s="6" t="s">
        <v>97</v>
      </c>
      <c r="F1291" s="6" t="s">
        <v>125</v>
      </c>
      <c r="G1291" s="6">
        <v>45</v>
      </c>
      <c r="H1291" s="6">
        <v>193</v>
      </c>
      <c r="I1291" s="6">
        <v>48</v>
      </c>
      <c r="J1291" s="6">
        <v>196</v>
      </c>
      <c r="K1291" s="6">
        <v>48</v>
      </c>
      <c r="L1291" s="6">
        <v>196</v>
      </c>
      <c r="M1291" s="6" t="s">
        <v>116</v>
      </c>
      <c r="N1291" s="6" t="s">
        <v>23</v>
      </c>
      <c r="O1291" s="6">
        <v>4</v>
      </c>
    </row>
    <row r="1292" spans="1:15" x14ac:dyDescent="0.25">
      <c r="A1292" s="6" t="s">
        <v>0</v>
      </c>
      <c r="B1292" s="6" t="s">
        <v>10</v>
      </c>
      <c r="C1292" s="6" t="s">
        <v>216</v>
      </c>
      <c r="D1292" s="6" t="s">
        <v>217</v>
      </c>
      <c r="E1292" s="6" t="s">
        <v>97</v>
      </c>
      <c r="F1292" s="6" t="s">
        <v>98</v>
      </c>
      <c r="G1292" s="6">
        <v>40</v>
      </c>
      <c r="H1292" s="6">
        <v>208</v>
      </c>
      <c r="I1292" s="6">
        <v>41</v>
      </c>
      <c r="J1292" s="6">
        <v>208</v>
      </c>
      <c r="K1292" s="6">
        <v>51</v>
      </c>
      <c r="L1292" s="6">
        <v>208</v>
      </c>
      <c r="M1292" s="6" t="s">
        <v>116</v>
      </c>
      <c r="N1292" s="6" t="s">
        <v>21</v>
      </c>
      <c r="O1292" s="6">
        <v>5</v>
      </c>
    </row>
    <row r="1293" spans="1:15" x14ac:dyDescent="0.25">
      <c r="A1293" s="6" t="s">
        <v>0</v>
      </c>
      <c r="B1293" s="6" t="s">
        <v>5</v>
      </c>
      <c r="C1293" s="6" t="s">
        <v>267</v>
      </c>
      <c r="D1293" s="6" t="s">
        <v>268</v>
      </c>
      <c r="E1293" s="6" t="s">
        <v>97</v>
      </c>
      <c r="F1293" s="6" t="s">
        <v>125</v>
      </c>
      <c r="G1293" s="6">
        <v>110</v>
      </c>
      <c r="H1293" s="6">
        <v>509</v>
      </c>
      <c r="I1293" s="6">
        <v>80</v>
      </c>
      <c r="J1293" s="6">
        <v>324</v>
      </c>
      <c r="K1293" s="6">
        <v>110</v>
      </c>
      <c r="L1293" s="6">
        <v>506</v>
      </c>
      <c r="M1293" s="6" t="s">
        <v>116</v>
      </c>
      <c r="N1293" s="6" t="s">
        <v>22</v>
      </c>
      <c r="O1293" s="6">
        <v>3</v>
      </c>
    </row>
    <row r="1294" spans="1:15" x14ac:dyDescent="0.25">
      <c r="A1294" s="6" t="s">
        <v>0</v>
      </c>
      <c r="B1294" s="6" t="s">
        <v>6</v>
      </c>
      <c r="C1294" s="6" t="s">
        <v>824</v>
      </c>
      <c r="D1294" s="6" t="s">
        <v>825</v>
      </c>
      <c r="E1294" s="6" t="s">
        <v>209</v>
      </c>
      <c r="F1294" s="6" t="s">
        <v>132</v>
      </c>
      <c r="G1294" s="6">
        <v>153</v>
      </c>
      <c r="H1294" s="6">
        <v>873</v>
      </c>
      <c r="I1294" s="6">
        <v>153</v>
      </c>
      <c r="J1294" s="6">
        <v>922</v>
      </c>
      <c r="K1294" s="6">
        <v>153</v>
      </c>
      <c r="L1294" s="6">
        <v>922</v>
      </c>
      <c r="M1294" s="6" t="s">
        <v>116</v>
      </c>
      <c r="N1294" s="6" t="s">
        <v>21</v>
      </c>
      <c r="O1294" s="6">
        <v>13</v>
      </c>
    </row>
    <row r="1295" spans="1:15" x14ac:dyDescent="0.25">
      <c r="A1295" s="6" t="s">
        <v>0</v>
      </c>
      <c r="B1295" s="6" t="s">
        <v>5</v>
      </c>
      <c r="C1295" s="6" t="s">
        <v>846</v>
      </c>
      <c r="D1295" s="6" t="s">
        <v>847</v>
      </c>
      <c r="E1295" s="6" t="s">
        <v>97</v>
      </c>
      <c r="F1295" s="6" t="s">
        <v>132</v>
      </c>
      <c r="G1295" s="6">
        <v>243</v>
      </c>
      <c r="H1295" s="6">
        <v>1307</v>
      </c>
      <c r="I1295" s="6">
        <v>227</v>
      </c>
      <c r="J1295" s="6">
        <v>1227</v>
      </c>
      <c r="K1295" s="6">
        <v>227</v>
      </c>
      <c r="L1295" s="6">
        <v>1227</v>
      </c>
      <c r="M1295" s="6" t="s">
        <v>116</v>
      </c>
      <c r="N1295" s="6" t="s">
        <v>22</v>
      </c>
      <c r="O1295" s="6">
        <v>7</v>
      </c>
    </row>
    <row r="1296" spans="1:15" x14ac:dyDescent="0.25">
      <c r="A1296" s="6" t="s">
        <v>0</v>
      </c>
      <c r="B1296" s="6" t="s">
        <v>5</v>
      </c>
      <c r="C1296" s="6" t="s">
        <v>171</v>
      </c>
      <c r="D1296" s="6" t="s">
        <v>172</v>
      </c>
      <c r="E1296" s="6" t="s">
        <v>97</v>
      </c>
      <c r="F1296" s="6" t="s">
        <v>132</v>
      </c>
      <c r="G1296" s="6">
        <v>21</v>
      </c>
      <c r="H1296" s="6">
        <v>111</v>
      </c>
      <c r="I1296" s="6">
        <v>22</v>
      </c>
      <c r="J1296" s="6">
        <v>116</v>
      </c>
      <c r="K1296" s="6">
        <v>26</v>
      </c>
      <c r="L1296" s="6">
        <v>116</v>
      </c>
      <c r="M1296" s="6" t="s">
        <v>116</v>
      </c>
      <c r="N1296" s="6" t="s">
        <v>22</v>
      </c>
      <c r="O1296" s="6">
        <v>0</v>
      </c>
    </row>
    <row r="1297" spans="1:15" x14ac:dyDescent="0.25">
      <c r="A1297" s="6" t="s">
        <v>0</v>
      </c>
      <c r="B1297" s="6" t="s">
        <v>9</v>
      </c>
      <c r="C1297" s="6" t="s">
        <v>212</v>
      </c>
      <c r="D1297" s="6" t="s">
        <v>213</v>
      </c>
      <c r="E1297" s="6" t="s">
        <v>209</v>
      </c>
      <c r="F1297" s="6" t="s">
        <v>125</v>
      </c>
      <c r="G1297" s="6">
        <v>174</v>
      </c>
      <c r="H1297" s="6">
        <v>1185</v>
      </c>
      <c r="I1297" s="6">
        <v>463</v>
      </c>
      <c r="J1297" s="6">
        <v>2123</v>
      </c>
      <c r="K1297" s="6">
        <v>463</v>
      </c>
      <c r="L1297" s="6">
        <v>2114</v>
      </c>
      <c r="M1297" s="6" t="s">
        <v>116</v>
      </c>
      <c r="N1297" s="6" t="s">
        <v>23</v>
      </c>
      <c r="O1297" s="6">
        <v>182</v>
      </c>
    </row>
    <row r="1298" spans="1:15" x14ac:dyDescent="0.25">
      <c r="A1298" s="6" t="s">
        <v>0</v>
      </c>
      <c r="B1298" s="6" t="s">
        <v>8</v>
      </c>
      <c r="C1298" s="6" t="s">
        <v>126</v>
      </c>
      <c r="D1298" s="6" t="s">
        <v>127</v>
      </c>
      <c r="E1298" s="6" t="s">
        <v>97</v>
      </c>
      <c r="F1298" s="6" t="s">
        <v>132</v>
      </c>
      <c r="G1298" s="6">
        <v>50</v>
      </c>
      <c r="H1298" s="6">
        <v>295</v>
      </c>
      <c r="I1298" s="6">
        <v>50</v>
      </c>
      <c r="J1298" s="6">
        <v>293</v>
      </c>
      <c r="K1298" s="6">
        <v>50</v>
      </c>
      <c r="L1298" s="6">
        <v>293</v>
      </c>
      <c r="M1298" s="6" t="s">
        <v>116</v>
      </c>
      <c r="N1298" s="6" t="s">
        <v>22</v>
      </c>
      <c r="O1298" s="6">
        <v>0</v>
      </c>
    </row>
    <row r="1299" spans="1:15" x14ac:dyDescent="0.25">
      <c r="A1299" s="6" t="s">
        <v>0</v>
      </c>
      <c r="B1299" s="6" t="s">
        <v>12</v>
      </c>
      <c r="C1299" s="6" t="s">
        <v>723</v>
      </c>
      <c r="D1299" s="6" t="s">
        <v>724</v>
      </c>
      <c r="E1299" s="6" t="s">
        <v>97</v>
      </c>
      <c r="F1299" s="6" t="s">
        <v>98</v>
      </c>
      <c r="G1299" s="6">
        <v>12</v>
      </c>
      <c r="H1299" s="6">
        <v>61</v>
      </c>
      <c r="I1299" s="6">
        <v>12</v>
      </c>
      <c r="J1299" s="6">
        <v>62</v>
      </c>
      <c r="K1299" s="6">
        <v>12</v>
      </c>
      <c r="L1299" s="6">
        <v>61</v>
      </c>
      <c r="M1299" s="6" t="s">
        <v>116</v>
      </c>
      <c r="N1299" s="6" t="s">
        <v>22</v>
      </c>
      <c r="O1299" s="6">
        <v>1</v>
      </c>
    </row>
    <row r="1300" spans="1:15" x14ac:dyDescent="0.25">
      <c r="A1300" s="6" t="s">
        <v>0</v>
      </c>
      <c r="B1300" s="6" t="s">
        <v>10</v>
      </c>
      <c r="C1300" s="6" t="s">
        <v>139</v>
      </c>
      <c r="D1300" s="6" t="s">
        <v>140</v>
      </c>
      <c r="E1300" s="6" t="s">
        <v>97</v>
      </c>
      <c r="F1300" s="6" t="s">
        <v>98</v>
      </c>
      <c r="G1300" s="6">
        <v>80</v>
      </c>
      <c r="H1300" s="6">
        <v>278</v>
      </c>
      <c r="I1300" s="6">
        <v>50</v>
      </c>
      <c r="J1300" s="6">
        <v>200</v>
      </c>
      <c r="K1300" s="6">
        <v>83</v>
      </c>
      <c r="L1300" s="6">
        <v>293</v>
      </c>
      <c r="M1300" s="6" t="s">
        <v>116</v>
      </c>
      <c r="N1300" s="6" t="s">
        <v>23</v>
      </c>
      <c r="O1300" s="6">
        <v>4</v>
      </c>
    </row>
    <row r="1301" spans="1:15" x14ac:dyDescent="0.25">
      <c r="A1301" s="6" t="s">
        <v>0</v>
      </c>
      <c r="B1301" s="6" t="s">
        <v>12</v>
      </c>
      <c r="C1301" s="6" t="s">
        <v>723</v>
      </c>
      <c r="D1301" s="6" t="s">
        <v>724</v>
      </c>
      <c r="E1301" s="6" t="s">
        <v>97</v>
      </c>
      <c r="F1301" s="6" t="s">
        <v>98</v>
      </c>
      <c r="G1301" s="6">
        <v>12</v>
      </c>
      <c r="H1301" s="6">
        <v>61</v>
      </c>
      <c r="I1301" s="6">
        <v>12</v>
      </c>
      <c r="J1301" s="6">
        <v>62</v>
      </c>
      <c r="K1301" s="6">
        <v>12</v>
      </c>
      <c r="L1301" s="6">
        <v>61</v>
      </c>
      <c r="M1301" s="6" t="s">
        <v>116</v>
      </c>
      <c r="N1301" s="6" t="s">
        <v>21</v>
      </c>
      <c r="O1301" s="6">
        <v>1</v>
      </c>
    </row>
    <row r="1302" spans="1:15" x14ac:dyDescent="0.25">
      <c r="A1302" s="6" t="s">
        <v>0</v>
      </c>
      <c r="B1302" s="6" t="s">
        <v>5</v>
      </c>
      <c r="C1302" s="6" t="s">
        <v>267</v>
      </c>
      <c r="D1302" s="6" t="s">
        <v>268</v>
      </c>
      <c r="E1302" s="6" t="s">
        <v>97</v>
      </c>
      <c r="F1302" s="6" t="s">
        <v>125</v>
      </c>
      <c r="G1302" s="6">
        <v>110</v>
      </c>
      <c r="H1302" s="6">
        <v>509</v>
      </c>
      <c r="I1302" s="6">
        <v>80</v>
      </c>
      <c r="J1302" s="6">
        <v>324</v>
      </c>
      <c r="K1302" s="6">
        <v>110</v>
      </c>
      <c r="L1302" s="6">
        <v>506</v>
      </c>
      <c r="M1302" s="6" t="s">
        <v>116</v>
      </c>
      <c r="N1302" s="6" t="s">
        <v>23</v>
      </c>
      <c r="O1302" s="6">
        <v>5</v>
      </c>
    </row>
    <row r="1303" spans="1:15" x14ac:dyDescent="0.25">
      <c r="A1303" s="6" t="s">
        <v>0</v>
      </c>
      <c r="B1303" s="6" t="s">
        <v>4</v>
      </c>
      <c r="C1303" s="6" t="s">
        <v>153</v>
      </c>
      <c r="D1303" s="6" t="s">
        <v>154</v>
      </c>
      <c r="E1303" s="6" t="s">
        <v>97</v>
      </c>
      <c r="F1303" s="6" t="s">
        <v>98</v>
      </c>
      <c r="G1303" s="6">
        <v>35</v>
      </c>
      <c r="H1303" s="6">
        <v>175</v>
      </c>
      <c r="I1303" s="6">
        <v>32</v>
      </c>
      <c r="J1303" s="6">
        <v>173</v>
      </c>
      <c r="K1303" s="6">
        <v>43</v>
      </c>
      <c r="L1303" s="6">
        <v>212</v>
      </c>
      <c r="M1303" s="6" t="s">
        <v>116</v>
      </c>
      <c r="N1303" s="6" t="s">
        <v>23</v>
      </c>
      <c r="O1303" s="6">
        <v>7</v>
      </c>
    </row>
    <row r="1304" spans="1:15" x14ac:dyDescent="0.25">
      <c r="A1304" s="6" t="s">
        <v>0</v>
      </c>
      <c r="B1304" s="6" t="s">
        <v>6</v>
      </c>
      <c r="C1304" s="6" t="s">
        <v>275</v>
      </c>
      <c r="D1304" s="6" t="s">
        <v>276</v>
      </c>
      <c r="E1304" s="6" t="s">
        <v>97</v>
      </c>
      <c r="F1304" s="6" t="s">
        <v>98</v>
      </c>
      <c r="G1304" s="6">
        <v>118</v>
      </c>
      <c r="H1304" s="6">
        <v>516</v>
      </c>
      <c r="I1304" s="6">
        <v>108</v>
      </c>
      <c r="J1304" s="6">
        <v>470</v>
      </c>
      <c r="K1304" s="6">
        <v>118</v>
      </c>
      <c r="L1304" s="6">
        <v>520</v>
      </c>
      <c r="M1304" s="6" t="s">
        <v>116</v>
      </c>
      <c r="N1304" s="6" t="s">
        <v>21</v>
      </c>
      <c r="O1304" s="6">
        <v>10</v>
      </c>
    </row>
    <row r="1305" spans="1:15" x14ac:dyDescent="0.25">
      <c r="A1305" s="6" t="s">
        <v>0</v>
      </c>
      <c r="B1305" s="6" t="s">
        <v>5</v>
      </c>
      <c r="C1305" s="6" t="s">
        <v>271</v>
      </c>
      <c r="D1305" s="6" t="s">
        <v>272</v>
      </c>
      <c r="E1305" s="6" t="s">
        <v>97</v>
      </c>
      <c r="F1305" s="6" t="s">
        <v>125</v>
      </c>
      <c r="G1305" s="6">
        <v>18</v>
      </c>
      <c r="H1305" s="6">
        <v>82</v>
      </c>
      <c r="I1305" s="6">
        <v>18</v>
      </c>
      <c r="J1305" s="6">
        <v>82</v>
      </c>
      <c r="K1305" s="6">
        <v>18</v>
      </c>
      <c r="L1305" s="6">
        <v>80</v>
      </c>
      <c r="M1305" s="6" t="s">
        <v>116</v>
      </c>
      <c r="N1305" s="6" t="s">
        <v>21</v>
      </c>
      <c r="O1305" s="6">
        <v>2</v>
      </c>
    </row>
    <row r="1306" spans="1:15" x14ac:dyDescent="0.25">
      <c r="A1306" s="6" t="s">
        <v>0</v>
      </c>
      <c r="B1306" s="6" t="s">
        <v>11</v>
      </c>
      <c r="C1306" s="6" t="s">
        <v>191</v>
      </c>
      <c r="D1306" s="6" t="s">
        <v>192</v>
      </c>
      <c r="E1306" s="6" t="s">
        <v>97</v>
      </c>
      <c r="F1306" s="6" t="s">
        <v>98</v>
      </c>
      <c r="G1306" s="6">
        <v>14</v>
      </c>
      <c r="H1306" s="6">
        <v>44</v>
      </c>
      <c r="I1306" s="6">
        <v>14</v>
      </c>
      <c r="J1306" s="6">
        <v>44</v>
      </c>
      <c r="K1306" s="6">
        <v>14</v>
      </c>
      <c r="L1306" s="6">
        <v>44</v>
      </c>
      <c r="M1306" s="6" t="s">
        <v>116</v>
      </c>
      <c r="N1306" s="6" t="s">
        <v>21</v>
      </c>
      <c r="O1306" s="6">
        <v>2</v>
      </c>
    </row>
    <row r="1307" spans="1:15" x14ac:dyDescent="0.25">
      <c r="A1307" s="6" t="s">
        <v>0</v>
      </c>
      <c r="B1307" s="6" t="s">
        <v>9</v>
      </c>
      <c r="C1307" s="6" t="s">
        <v>207</v>
      </c>
      <c r="D1307" s="6" t="s">
        <v>208</v>
      </c>
      <c r="E1307" s="6" t="s">
        <v>209</v>
      </c>
      <c r="F1307" s="6" t="s">
        <v>125</v>
      </c>
      <c r="G1307" s="6">
        <v>541</v>
      </c>
      <c r="H1307" s="6">
        <v>2607</v>
      </c>
      <c r="I1307" s="6">
        <v>545</v>
      </c>
      <c r="J1307" s="6">
        <v>2544</v>
      </c>
      <c r="K1307" s="6">
        <v>545</v>
      </c>
      <c r="L1307" s="6">
        <v>2545</v>
      </c>
      <c r="M1307" s="6" t="s">
        <v>116</v>
      </c>
      <c r="N1307" s="6" t="s">
        <v>21</v>
      </c>
      <c r="O1307" s="6">
        <v>40</v>
      </c>
    </row>
    <row r="1308" spans="1:15" x14ac:dyDescent="0.25">
      <c r="A1308" s="6" t="s">
        <v>0</v>
      </c>
      <c r="B1308" s="6" t="s">
        <v>8</v>
      </c>
      <c r="C1308" s="6" t="s">
        <v>128</v>
      </c>
      <c r="D1308" s="6" t="s">
        <v>129</v>
      </c>
      <c r="E1308" s="6" t="s">
        <v>97</v>
      </c>
      <c r="F1308" s="6" t="s">
        <v>125</v>
      </c>
      <c r="G1308" s="6">
        <v>46</v>
      </c>
      <c r="H1308" s="6">
        <v>272</v>
      </c>
      <c r="I1308" s="6">
        <v>45</v>
      </c>
      <c r="J1308" s="6">
        <v>257</v>
      </c>
      <c r="K1308" s="6">
        <v>45</v>
      </c>
      <c r="L1308" s="6">
        <v>269</v>
      </c>
      <c r="M1308" s="6" t="s">
        <v>116</v>
      </c>
      <c r="N1308" s="6" t="s">
        <v>21</v>
      </c>
      <c r="O1308" s="6">
        <v>2</v>
      </c>
    </row>
    <row r="1309" spans="1:15" x14ac:dyDescent="0.25">
      <c r="A1309" s="6" t="s">
        <v>0</v>
      </c>
      <c r="B1309" s="6" t="s">
        <v>11</v>
      </c>
      <c r="C1309" s="6" t="s">
        <v>191</v>
      </c>
      <c r="D1309" s="6" t="s">
        <v>192</v>
      </c>
      <c r="E1309" s="6" t="s">
        <v>97</v>
      </c>
      <c r="F1309" s="6" t="s">
        <v>98</v>
      </c>
      <c r="G1309" s="6">
        <v>14</v>
      </c>
      <c r="H1309" s="6">
        <v>44</v>
      </c>
      <c r="I1309" s="6">
        <v>14</v>
      </c>
      <c r="J1309" s="6">
        <v>44</v>
      </c>
      <c r="K1309" s="6">
        <v>14</v>
      </c>
      <c r="L1309" s="6">
        <v>44</v>
      </c>
      <c r="M1309" s="6" t="s">
        <v>116</v>
      </c>
      <c r="N1309" s="6" t="s">
        <v>23</v>
      </c>
      <c r="O1309" s="6">
        <v>4</v>
      </c>
    </row>
    <row r="1310" spans="1:15" x14ac:dyDescent="0.25">
      <c r="A1310" s="6" t="s">
        <v>0</v>
      </c>
      <c r="B1310" s="6" t="s">
        <v>4</v>
      </c>
      <c r="C1310" s="6" t="s">
        <v>251</v>
      </c>
      <c r="D1310" s="6" t="s">
        <v>252</v>
      </c>
      <c r="E1310" s="6" t="s">
        <v>97</v>
      </c>
      <c r="F1310" s="6" t="s">
        <v>98</v>
      </c>
      <c r="G1310" s="6">
        <v>28</v>
      </c>
      <c r="H1310" s="6">
        <v>130</v>
      </c>
      <c r="I1310" s="6">
        <v>27</v>
      </c>
      <c r="J1310" s="6">
        <v>121</v>
      </c>
      <c r="K1310" s="6">
        <v>28</v>
      </c>
      <c r="L1310" s="6">
        <v>130</v>
      </c>
      <c r="M1310" s="6" t="s">
        <v>116</v>
      </c>
      <c r="N1310" s="6" t="s">
        <v>21</v>
      </c>
      <c r="O1310" s="6">
        <v>0</v>
      </c>
    </row>
    <row r="1311" spans="1:15" x14ac:dyDescent="0.25">
      <c r="A1311" s="6" t="s">
        <v>0</v>
      </c>
      <c r="B1311" s="6" t="s">
        <v>5</v>
      </c>
      <c r="C1311" s="6" t="s">
        <v>171</v>
      </c>
      <c r="D1311" s="6" t="s">
        <v>172</v>
      </c>
      <c r="E1311" s="6" t="s">
        <v>97</v>
      </c>
      <c r="F1311" s="6" t="s">
        <v>132</v>
      </c>
      <c r="G1311" s="6">
        <v>21</v>
      </c>
      <c r="H1311" s="6">
        <v>111</v>
      </c>
      <c r="I1311" s="6">
        <v>22</v>
      </c>
      <c r="J1311" s="6">
        <v>116</v>
      </c>
      <c r="K1311" s="6">
        <v>26</v>
      </c>
      <c r="L1311" s="6">
        <v>116</v>
      </c>
      <c r="M1311" s="6" t="s">
        <v>116</v>
      </c>
      <c r="N1311" s="6" t="s">
        <v>21</v>
      </c>
      <c r="O1311" s="6">
        <v>1</v>
      </c>
    </row>
    <row r="1312" spans="1:15" x14ac:dyDescent="0.25">
      <c r="A1312" s="6" t="s">
        <v>0</v>
      </c>
      <c r="B1312" s="6" t="s">
        <v>10</v>
      </c>
      <c r="C1312" s="6" t="s">
        <v>216</v>
      </c>
      <c r="D1312" s="6" t="s">
        <v>217</v>
      </c>
      <c r="E1312" s="6" t="s">
        <v>97</v>
      </c>
      <c r="F1312" s="6" t="s">
        <v>98</v>
      </c>
      <c r="G1312" s="6">
        <v>40</v>
      </c>
      <c r="H1312" s="6">
        <v>208</v>
      </c>
      <c r="I1312" s="6">
        <v>41</v>
      </c>
      <c r="J1312" s="6">
        <v>208</v>
      </c>
      <c r="K1312" s="6">
        <v>51</v>
      </c>
      <c r="L1312" s="6">
        <v>208</v>
      </c>
      <c r="M1312" s="6" t="s">
        <v>116</v>
      </c>
      <c r="N1312" s="6" t="s">
        <v>22</v>
      </c>
      <c r="O1312" s="6">
        <v>2</v>
      </c>
    </row>
    <row r="1313" spans="1:15" x14ac:dyDescent="0.25">
      <c r="A1313" s="6" t="s">
        <v>0</v>
      </c>
      <c r="B1313" s="6" t="s">
        <v>6</v>
      </c>
      <c r="C1313" s="6" t="s">
        <v>275</v>
      </c>
      <c r="D1313" s="6" t="s">
        <v>276</v>
      </c>
      <c r="E1313" s="6" t="s">
        <v>97</v>
      </c>
      <c r="F1313" s="6" t="s">
        <v>98</v>
      </c>
      <c r="G1313" s="6">
        <v>118</v>
      </c>
      <c r="H1313" s="6">
        <v>516</v>
      </c>
      <c r="I1313" s="6">
        <v>108</v>
      </c>
      <c r="J1313" s="6">
        <v>470</v>
      </c>
      <c r="K1313" s="6">
        <v>118</v>
      </c>
      <c r="L1313" s="6">
        <v>520</v>
      </c>
      <c r="M1313" s="6" t="s">
        <v>116</v>
      </c>
      <c r="N1313" s="6" t="s">
        <v>22</v>
      </c>
      <c r="O1313" s="6">
        <v>4</v>
      </c>
    </row>
    <row r="1314" spans="1:15" x14ac:dyDescent="0.25">
      <c r="A1314" s="6" t="s">
        <v>0</v>
      </c>
      <c r="B1314" s="6" t="s">
        <v>5</v>
      </c>
      <c r="C1314" s="6" t="s">
        <v>271</v>
      </c>
      <c r="D1314" s="6" t="s">
        <v>272</v>
      </c>
      <c r="E1314" s="6" t="s">
        <v>97</v>
      </c>
      <c r="F1314" s="6" t="s">
        <v>125</v>
      </c>
      <c r="G1314" s="6">
        <v>18</v>
      </c>
      <c r="H1314" s="6">
        <v>82</v>
      </c>
      <c r="I1314" s="6">
        <v>18</v>
      </c>
      <c r="J1314" s="6">
        <v>82</v>
      </c>
      <c r="K1314" s="6">
        <v>18</v>
      </c>
      <c r="L1314" s="6">
        <v>80</v>
      </c>
      <c r="M1314" s="6" t="s">
        <v>116</v>
      </c>
      <c r="N1314" s="6" t="s">
        <v>22</v>
      </c>
      <c r="O1314" s="6">
        <v>0</v>
      </c>
    </row>
    <row r="1315" spans="1:15" x14ac:dyDescent="0.25">
      <c r="A1315" s="6" t="s">
        <v>0</v>
      </c>
      <c r="B1315" s="6" t="s">
        <v>11</v>
      </c>
      <c r="C1315" s="6" t="s">
        <v>191</v>
      </c>
      <c r="D1315" s="6" t="s">
        <v>192</v>
      </c>
      <c r="E1315" s="6" t="s">
        <v>97</v>
      </c>
      <c r="F1315" s="6" t="s">
        <v>98</v>
      </c>
      <c r="G1315" s="6">
        <v>14</v>
      </c>
      <c r="H1315" s="6">
        <v>44</v>
      </c>
      <c r="I1315" s="6">
        <v>14</v>
      </c>
      <c r="J1315" s="6">
        <v>44</v>
      </c>
      <c r="K1315" s="6">
        <v>14</v>
      </c>
      <c r="L1315" s="6">
        <v>44</v>
      </c>
      <c r="M1315" s="6" t="s">
        <v>116</v>
      </c>
      <c r="N1315" s="6" t="s">
        <v>22</v>
      </c>
      <c r="O1315" s="6">
        <v>2</v>
      </c>
    </row>
    <row r="1316" spans="1:15" x14ac:dyDescent="0.25">
      <c r="A1316" s="6" t="s">
        <v>0</v>
      </c>
      <c r="B1316" s="6" t="s">
        <v>4</v>
      </c>
      <c r="C1316" s="6" t="s">
        <v>104</v>
      </c>
      <c r="D1316" s="6" t="s">
        <v>105</v>
      </c>
      <c r="E1316" s="6" t="s">
        <v>97</v>
      </c>
      <c r="F1316" s="6" t="s">
        <v>98</v>
      </c>
      <c r="G1316" s="6">
        <v>32</v>
      </c>
      <c r="H1316" s="6">
        <v>146</v>
      </c>
      <c r="I1316" s="6">
        <v>28</v>
      </c>
      <c r="J1316" s="6">
        <v>131</v>
      </c>
      <c r="K1316" s="6">
        <v>32</v>
      </c>
      <c r="L1316" s="6">
        <v>148</v>
      </c>
      <c r="M1316" s="6" t="s">
        <v>116</v>
      </c>
      <c r="N1316" s="6" t="s">
        <v>23</v>
      </c>
      <c r="O1316" s="6">
        <v>3</v>
      </c>
    </row>
    <row r="1317" spans="1:15" x14ac:dyDescent="0.25">
      <c r="A1317" s="6" t="s">
        <v>0</v>
      </c>
      <c r="B1317" s="6" t="s">
        <v>9</v>
      </c>
      <c r="C1317" s="6" t="s">
        <v>212</v>
      </c>
      <c r="D1317" s="6" t="s">
        <v>213</v>
      </c>
      <c r="E1317" s="6" t="s">
        <v>209</v>
      </c>
      <c r="F1317" s="6" t="s">
        <v>125</v>
      </c>
      <c r="G1317" s="6">
        <v>174</v>
      </c>
      <c r="H1317" s="6">
        <v>1185</v>
      </c>
      <c r="I1317" s="6">
        <v>463</v>
      </c>
      <c r="J1317" s="6">
        <v>2123</v>
      </c>
      <c r="K1317" s="6">
        <v>463</v>
      </c>
      <c r="L1317" s="6">
        <v>2114</v>
      </c>
      <c r="M1317" s="6" t="s">
        <v>116</v>
      </c>
      <c r="N1317" s="6" t="s">
        <v>21</v>
      </c>
      <c r="O1317" s="6">
        <v>92</v>
      </c>
    </row>
    <row r="1318" spans="1:15" x14ac:dyDescent="0.25">
      <c r="A1318" s="6" t="s">
        <v>0</v>
      </c>
      <c r="B1318" s="6" t="s">
        <v>8</v>
      </c>
      <c r="C1318" s="6" t="s">
        <v>224</v>
      </c>
      <c r="D1318" s="6" t="s">
        <v>225</v>
      </c>
      <c r="E1318" s="6" t="s">
        <v>209</v>
      </c>
      <c r="F1318" s="6" t="s">
        <v>125</v>
      </c>
      <c r="G1318" s="6">
        <v>412</v>
      </c>
      <c r="H1318" s="6">
        <v>1700</v>
      </c>
      <c r="I1318" s="6">
        <v>375</v>
      </c>
      <c r="J1318" s="6">
        <v>1598</v>
      </c>
      <c r="K1318" s="6">
        <v>375</v>
      </c>
      <c r="L1318" s="6">
        <v>1598</v>
      </c>
      <c r="M1318" s="6" t="s">
        <v>116</v>
      </c>
      <c r="N1318" s="6" t="s">
        <v>22</v>
      </c>
      <c r="O1318" s="6">
        <v>46</v>
      </c>
    </row>
    <row r="1319" spans="1:15" x14ac:dyDescent="0.25">
      <c r="A1319" s="6" t="s">
        <v>0</v>
      </c>
      <c r="B1319" s="6" t="s">
        <v>5</v>
      </c>
      <c r="C1319" s="6" t="s">
        <v>846</v>
      </c>
      <c r="D1319" s="6" t="s">
        <v>847</v>
      </c>
      <c r="E1319" s="6" t="s">
        <v>97</v>
      </c>
      <c r="F1319" s="6" t="s">
        <v>132</v>
      </c>
      <c r="G1319" s="6">
        <v>243</v>
      </c>
      <c r="H1319" s="6">
        <v>1307</v>
      </c>
      <c r="I1319" s="6">
        <v>227</v>
      </c>
      <c r="J1319" s="6">
        <v>1227</v>
      </c>
      <c r="K1319" s="6">
        <v>227</v>
      </c>
      <c r="L1319" s="6">
        <v>1227</v>
      </c>
      <c r="M1319" s="6" t="s">
        <v>116</v>
      </c>
      <c r="N1319" s="6" t="s">
        <v>21</v>
      </c>
      <c r="O1319" s="6">
        <v>6</v>
      </c>
    </row>
    <row r="1320" spans="1:15" x14ac:dyDescent="0.25">
      <c r="A1320" s="6" t="s">
        <v>0</v>
      </c>
      <c r="B1320" s="6" t="s">
        <v>4</v>
      </c>
      <c r="C1320" s="6" t="s">
        <v>688</v>
      </c>
      <c r="D1320" s="6" t="s">
        <v>689</v>
      </c>
      <c r="E1320" s="6" t="s">
        <v>97</v>
      </c>
      <c r="F1320" s="6" t="s">
        <v>98</v>
      </c>
      <c r="G1320" s="6">
        <v>107</v>
      </c>
      <c r="H1320" s="6">
        <v>501</v>
      </c>
      <c r="I1320" s="6">
        <v>107</v>
      </c>
      <c r="J1320" s="6">
        <v>503</v>
      </c>
      <c r="K1320" s="6">
        <v>107</v>
      </c>
      <c r="L1320" s="6">
        <v>497</v>
      </c>
      <c r="M1320" s="6" t="s">
        <v>116</v>
      </c>
      <c r="N1320" s="6" t="s">
        <v>21</v>
      </c>
      <c r="O1320" s="6">
        <v>7</v>
      </c>
    </row>
    <row r="1321" spans="1:15" x14ac:dyDescent="0.25">
      <c r="A1321" s="6" t="s">
        <v>0</v>
      </c>
      <c r="B1321" s="6" t="s">
        <v>4</v>
      </c>
      <c r="C1321" s="6" t="s">
        <v>263</v>
      </c>
      <c r="D1321" s="6" t="s">
        <v>264</v>
      </c>
      <c r="E1321" s="6" t="s">
        <v>97</v>
      </c>
      <c r="F1321" s="6" t="s">
        <v>125</v>
      </c>
      <c r="G1321" s="6">
        <v>22</v>
      </c>
      <c r="H1321" s="6">
        <v>101</v>
      </c>
      <c r="I1321" s="6">
        <v>18</v>
      </c>
      <c r="J1321" s="6">
        <v>91</v>
      </c>
      <c r="K1321" s="6">
        <v>22</v>
      </c>
      <c r="L1321" s="6">
        <v>103</v>
      </c>
      <c r="M1321" s="6" t="s">
        <v>116</v>
      </c>
      <c r="N1321" s="6" t="s">
        <v>23</v>
      </c>
      <c r="O1321" s="6">
        <v>4</v>
      </c>
    </row>
    <row r="1322" spans="1:15" x14ac:dyDescent="0.25">
      <c r="A1322" s="6" t="s">
        <v>0</v>
      </c>
      <c r="B1322" s="6" t="s">
        <v>8</v>
      </c>
      <c r="C1322" s="6" t="s">
        <v>752</v>
      </c>
      <c r="D1322" s="6" t="s">
        <v>753</v>
      </c>
      <c r="E1322" s="6" t="s">
        <v>97</v>
      </c>
      <c r="F1322" s="6" t="s">
        <v>98</v>
      </c>
      <c r="G1322" s="6">
        <v>25</v>
      </c>
      <c r="H1322" s="6">
        <v>92</v>
      </c>
      <c r="I1322" s="6">
        <v>24</v>
      </c>
      <c r="J1322" s="6">
        <v>89</v>
      </c>
      <c r="K1322" s="6">
        <v>24</v>
      </c>
      <c r="L1322" s="6">
        <v>89</v>
      </c>
      <c r="M1322" s="6" t="s">
        <v>116</v>
      </c>
      <c r="N1322" s="6" t="s">
        <v>22</v>
      </c>
      <c r="O1322" s="6">
        <v>1</v>
      </c>
    </row>
    <row r="1323" spans="1:15" x14ac:dyDescent="0.25">
      <c r="A1323" s="6" t="s">
        <v>0</v>
      </c>
      <c r="B1323" s="6" t="s">
        <v>7</v>
      </c>
      <c r="C1323" s="6" t="s">
        <v>730</v>
      </c>
      <c r="D1323" s="6" t="s">
        <v>731</v>
      </c>
      <c r="E1323" s="6" t="s">
        <v>97</v>
      </c>
      <c r="F1323" s="6" t="s">
        <v>98</v>
      </c>
      <c r="G1323" s="6">
        <v>23</v>
      </c>
      <c r="H1323" s="6">
        <v>83</v>
      </c>
      <c r="I1323" s="6">
        <v>23</v>
      </c>
      <c r="J1323" s="6">
        <v>85</v>
      </c>
      <c r="K1323" s="6">
        <v>23</v>
      </c>
      <c r="L1323" s="6">
        <v>78</v>
      </c>
      <c r="M1323" s="6" t="s">
        <v>116</v>
      </c>
      <c r="N1323" s="6" t="s">
        <v>23</v>
      </c>
      <c r="O1323" s="6">
        <v>2</v>
      </c>
    </row>
    <row r="1324" spans="1:15" x14ac:dyDescent="0.25">
      <c r="A1324" s="6" t="s">
        <v>0</v>
      </c>
      <c r="B1324" s="6" t="s">
        <v>5</v>
      </c>
      <c r="C1324" s="6" t="s">
        <v>701</v>
      </c>
      <c r="D1324" s="6" t="s">
        <v>702</v>
      </c>
      <c r="E1324" s="6" t="s">
        <v>209</v>
      </c>
      <c r="F1324" s="6" t="s">
        <v>125</v>
      </c>
      <c r="G1324" s="6">
        <v>155</v>
      </c>
      <c r="H1324" s="6">
        <v>664</v>
      </c>
      <c r="I1324" s="6">
        <v>156</v>
      </c>
      <c r="J1324" s="6">
        <v>641</v>
      </c>
      <c r="K1324" s="6">
        <v>273</v>
      </c>
      <c r="L1324" s="6">
        <v>0</v>
      </c>
      <c r="M1324" s="6" t="s">
        <v>116</v>
      </c>
      <c r="N1324" s="6" t="s">
        <v>22</v>
      </c>
      <c r="O1324" s="6">
        <v>0</v>
      </c>
    </row>
    <row r="1325" spans="1:15" x14ac:dyDescent="0.25">
      <c r="A1325" s="6" t="s">
        <v>0</v>
      </c>
      <c r="B1325" s="6" t="s">
        <v>5</v>
      </c>
      <c r="C1325" s="6" t="s">
        <v>709</v>
      </c>
      <c r="D1325" s="6" t="s">
        <v>710</v>
      </c>
      <c r="E1325" s="6" t="s">
        <v>209</v>
      </c>
      <c r="F1325" s="6" t="s">
        <v>132</v>
      </c>
      <c r="G1325" s="6">
        <v>610</v>
      </c>
      <c r="H1325" s="6">
        <v>2750</v>
      </c>
      <c r="I1325" s="6">
        <v>609</v>
      </c>
      <c r="J1325" s="6">
        <v>2630</v>
      </c>
      <c r="K1325" s="6">
        <v>609</v>
      </c>
      <c r="L1325" s="6">
        <v>2630</v>
      </c>
      <c r="M1325" s="6" t="s">
        <v>116</v>
      </c>
      <c r="N1325" s="6" t="s">
        <v>22</v>
      </c>
      <c r="O1325" s="6">
        <v>48</v>
      </c>
    </row>
    <row r="1326" spans="1:15" x14ac:dyDescent="0.25">
      <c r="A1326" s="6" t="s">
        <v>0</v>
      </c>
      <c r="B1326" s="6" t="s">
        <v>7</v>
      </c>
      <c r="C1326" s="6" t="s">
        <v>177</v>
      </c>
      <c r="D1326" s="6" t="s">
        <v>178</v>
      </c>
      <c r="E1326" s="6" t="s">
        <v>97</v>
      </c>
      <c r="F1326" s="6" t="s">
        <v>125</v>
      </c>
      <c r="G1326" s="6">
        <v>23</v>
      </c>
      <c r="H1326" s="6">
        <v>124</v>
      </c>
      <c r="I1326" s="6">
        <v>20</v>
      </c>
      <c r="J1326" s="6">
        <v>110</v>
      </c>
      <c r="K1326" s="6">
        <v>20</v>
      </c>
      <c r="L1326" s="6">
        <v>110</v>
      </c>
      <c r="M1326" s="6" t="s">
        <v>116</v>
      </c>
      <c r="N1326" s="6" t="s">
        <v>21</v>
      </c>
      <c r="O1326" s="6">
        <v>6</v>
      </c>
    </row>
    <row r="1327" spans="1:15" x14ac:dyDescent="0.25">
      <c r="A1327" s="6" t="s">
        <v>0</v>
      </c>
      <c r="B1327" s="6" t="s">
        <v>4</v>
      </c>
      <c r="C1327" s="6" t="s">
        <v>161</v>
      </c>
      <c r="D1327" s="6" t="s">
        <v>162</v>
      </c>
      <c r="E1327" s="6" t="s">
        <v>97</v>
      </c>
      <c r="F1327" s="6" t="s">
        <v>98</v>
      </c>
      <c r="G1327" s="6">
        <v>163</v>
      </c>
      <c r="H1327" s="6">
        <v>712</v>
      </c>
      <c r="I1327" s="6">
        <v>84</v>
      </c>
      <c r="J1327" s="6">
        <v>452</v>
      </c>
      <c r="K1327" s="6">
        <v>140</v>
      </c>
      <c r="L1327" s="6">
        <v>707</v>
      </c>
      <c r="M1327" s="6" t="s">
        <v>116</v>
      </c>
      <c r="N1327" s="6" t="s">
        <v>21</v>
      </c>
      <c r="O1327" s="6">
        <v>5</v>
      </c>
    </row>
    <row r="1328" spans="1:15" x14ac:dyDescent="0.25">
      <c r="A1328" s="6" t="s">
        <v>0</v>
      </c>
      <c r="B1328" s="6" t="s">
        <v>4</v>
      </c>
      <c r="C1328" s="6" t="s">
        <v>101</v>
      </c>
      <c r="D1328" s="6" t="s">
        <v>102</v>
      </c>
      <c r="E1328" s="6" t="s">
        <v>97</v>
      </c>
      <c r="F1328" s="6" t="s">
        <v>98</v>
      </c>
      <c r="G1328" s="6">
        <v>56</v>
      </c>
      <c r="H1328" s="6">
        <v>230</v>
      </c>
      <c r="I1328" s="6">
        <v>54</v>
      </c>
      <c r="J1328" s="6">
        <v>221</v>
      </c>
      <c r="K1328" s="6">
        <v>57</v>
      </c>
      <c r="L1328" s="6">
        <v>232</v>
      </c>
      <c r="M1328" s="6" t="s">
        <v>116</v>
      </c>
      <c r="N1328" s="6" t="s">
        <v>21</v>
      </c>
      <c r="O1328" s="6">
        <v>0</v>
      </c>
    </row>
    <row r="1329" spans="1:15" x14ac:dyDescent="0.25">
      <c r="A1329" s="6" t="s">
        <v>0</v>
      </c>
      <c r="B1329" s="6" t="s">
        <v>4</v>
      </c>
      <c r="C1329" s="6" t="s">
        <v>688</v>
      </c>
      <c r="D1329" s="6" t="s">
        <v>689</v>
      </c>
      <c r="E1329" s="6" t="s">
        <v>97</v>
      </c>
      <c r="F1329" s="6" t="s">
        <v>98</v>
      </c>
      <c r="G1329" s="6">
        <v>107</v>
      </c>
      <c r="H1329" s="6">
        <v>501</v>
      </c>
      <c r="I1329" s="6">
        <v>107</v>
      </c>
      <c r="J1329" s="6">
        <v>503</v>
      </c>
      <c r="K1329" s="6">
        <v>107</v>
      </c>
      <c r="L1329" s="6">
        <v>497</v>
      </c>
      <c r="M1329" s="6" t="s">
        <v>116</v>
      </c>
      <c r="N1329" s="6" t="s">
        <v>23</v>
      </c>
      <c r="O1329" s="6">
        <v>13</v>
      </c>
    </row>
    <row r="1330" spans="1:15" x14ac:dyDescent="0.25">
      <c r="A1330" s="6" t="s">
        <v>0</v>
      </c>
      <c r="B1330" s="6" t="s">
        <v>4</v>
      </c>
      <c r="C1330" s="6" t="s">
        <v>161</v>
      </c>
      <c r="D1330" s="6" t="s">
        <v>162</v>
      </c>
      <c r="E1330" s="6" t="s">
        <v>97</v>
      </c>
      <c r="F1330" s="6" t="s">
        <v>98</v>
      </c>
      <c r="G1330" s="6">
        <v>163</v>
      </c>
      <c r="H1330" s="6">
        <v>712</v>
      </c>
      <c r="I1330" s="6">
        <v>84</v>
      </c>
      <c r="J1330" s="6">
        <v>452</v>
      </c>
      <c r="K1330" s="6">
        <v>140</v>
      </c>
      <c r="L1330" s="6">
        <v>707</v>
      </c>
      <c r="M1330" s="6" t="s">
        <v>116</v>
      </c>
      <c r="N1330" s="6" t="s">
        <v>22</v>
      </c>
      <c r="O1330" s="6">
        <v>7</v>
      </c>
    </row>
    <row r="1331" spans="1:15" x14ac:dyDescent="0.25">
      <c r="A1331" s="6" t="s">
        <v>0</v>
      </c>
      <c r="B1331" s="6" t="s">
        <v>4</v>
      </c>
      <c r="C1331" s="6" t="s">
        <v>149</v>
      </c>
      <c r="D1331" s="6" t="s">
        <v>150</v>
      </c>
      <c r="E1331" s="6" t="s">
        <v>97</v>
      </c>
      <c r="F1331" s="6" t="s">
        <v>98</v>
      </c>
      <c r="G1331" s="6">
        <v>6</v>
      </c>
      <c r="H1331" s="6">
        <v>39</v>
      </c>
      <c r="I1331" s="6">
        <v>6</v>
      </c>
      <c r="J1331" s="6">
        <v>39</v>
      </c>
      <c r="K1331" s="6">
        <v>6</v>
      </c>
      <c r="L1331" s="6">
        <v>39</v>
      </c>
      <c r="M1331" s="6" t="s">
        <v>116</v>
      </c>
      <c r="N1331" s="6" t="s">
        <v>21</v>
      </c>
      <c r="O1331" s="6">
        <v>0</v>
      </c>
    </row>
    <row r="1332" spans="1:15" x14ac:dyDescent="0.25">
      <c r="A1332" s="6" t="s">
        <v>0</v>
      </c>
      <c r="B1332" s="6" t="s">
        <v>5</v>
      </c>
      <c r="C1332" s="6" t="s">
        <v>701</v>
      </c>
      <c r="D1332" s="6" t="s">
        <v>702</v>
      </c>
      <c r="E1332" s="6" t="s">
        <v>209</v>
      </c>
      <c r="F1332" s="6" t="s">
        <v>125</v>
      </c>
      <c r="G1332" s="6">
        <v>155</v>
      </c>
      <c r="H1332" s="6">
        <v>664</v>
      </c>
      <c r="I1332" s="6">
        <v>156</v>
      </c>
      <c r="J1332" s="6">
        <v>641</v>
      </c>
      <c r="K1332" s="6">
        <v>273</v>
      </c>
      <c r="L1332" s="6">
        <v>0</v>
      </c>
      <c r="M1332" s="6" t="s">
        <v>116</v>
      </c>
      <c r="N1332" s="6" t="s">
        <v>23</v>
      </c>
      <c r="O1332" s="6">
        <v>0</v>
      </c>
    </row>
    <row r="1333" spans="1:15" x14ac:dyDescent="0.25">
      <c r="A1333" s="6" t="s">
        <v>0</v>
      </c>
      <c r="B1333" s="6" t="s">
        <v>7</v>
      </c>
      <c r="C1333" s="6" t="s">
        <v>109</v>
      </c>
      <c r="D1333" s="6" t="s">
        <v>110</v>
      </c>
      <c r="E1333" s="6" t="s">
        <v>97</v>
      </c>
      <c r="F1333" s="6" t="s">
        <v>98</v>
      </c>
      <c r="G1333" s="6">
        <v>44</v>
      </c>
      <c r="H1333" s="6">
        <v>235</v>
      </c>
      <c r="I1333" s="6">
        <v>36</v>
      </c>
      <c r="J1333" s="6">
        <v>194</v>
      </c>
      <c r="K1333" s="6">
        <v>43</v>
      </c>
      <c r="L1333" s="6">
        <v>242</v>
      </c>
      <c r="M1333" s="6" t="s">
        <v>116</v>
      </c>
      <c r="N1333" s="6" t="s">
        <v>21</v>
      </c>
      <c r="O1333" s="6">
        <v>3</v>
      </c>
    </row>
    <row r="1334" spans="1:15" x14ac:dyDescent="0.25">
      <c r="A1334" s="6" t="s">
        <v>0</v>
      </c>
      <c r="B1334" s="6" t="s">
        <v>8</v>
      </c>
      <c r="C1334" s="6" t="s">
        <v>121</v>
      </c>
      <c r="D1334" s="6" t="s">
        <v>122</v>
      </c>
      <c r="E1334" s="6" t="s">
        <v>97</v>
      </c>
      <c r="F1334" s="6" t="s">
        <v>98</v>
      </c>
      <c r="G1334" s="6">
        <v>413</v>
      </c>
      <c r="H1334" s="6">
        <v>1835</v>
      </c>
      <c r="I1334" s="6">
        <v>407</v>
      </c>
      <c r="J1334" s="6">
        <v>1858</v>
      </c>
      <c r="K1334" s="6">
        <v>407</v>
      </c>
      <c r="L1334" s="6">
        <v>1858</v>
      </c>
      <c r="M1334" s="6" t="s">
        <v>116</v>
      </c>
      <c r="N1334" s="6" t="s">
        <v>23</v>
      </c>
      <c r="O1334" s="6">
        <v>119</v>
      </c>
    </row>
    <row r="1335" spans="1:15" x14ac:dyDescent="0.25">
      <c r="A1335" s="6" t="s">
        <v>0</v>
      </c>
      <c r="B1335" s="6" t="s">
        <v>4</v>
      </c>
      <c r="C1335" s="6" t="s">
        <v>167</v>
      </c>
      <c r="D1335" s="6" t="s">
        <v>168</v>
      </c>
      <c r="E1335" s="6" t="s">
        <v>97</v>
      </c>
      <c r="F1335" s="6" t="s">
        <v>98</v>
      </c>
      <c r="G1335" s="6">
        <v>190</v>
      </c>
      <c r="H1335" s="6">
        <v>1047</v>
      </c>
      <c r="I1335" s="6">
        <v>205</v>
      </c>
      <c r="J1335" s="6">
        <v>1072</v>
      </c>
      <c r="K1335" s="6"/>
      <c r="L1335" s="6">
        <v>1072</v>
      </c>
      <c r="M1335" s="6" t="s">
        <v>116</v>
      </c>
      <c r="N1335" s="6" t="s">
        <v>23</v>
      </c>
      <c r="O1335" s="6">
        <v>22</v>
      </c>
    </row>
    <row r="1336" spans="1:15" x14ac:dyDescent="0.25">
      <c r="A1336" s="6" t="s">
        <v>0</v>
      </c>
      <c r="B1336" s="6" t="s">
        <v>8</v>
      </c>
      <c r="C1336" s="6" t="s">
        <v>743</v>
      </c>
      <c r="D1336" s="6" t="s">
        <v>744</v>
      </c>
      <c r="E1336" s="6" t="s">
        <v>209</v>
      </c>
      <c r="F1336" s="6" t="s">
        <v>125</v>
      </c>
      <c r="G1336" s="6">
        <v>612</v>
      </c>
      <c r="H1336" s="6">
        <v>2944</v>
      </c>
      <c r="I1336" s="6">
        <v>608</v>
      </c>
      <c r="J1336" s="6">
        <v>2914</v>
      </c>
      <c r="K1336" s="6">
        <v>608</v>
      </c>
      <c r="L1336" s="6">
        <v>2944</v>
      </c>
      <c r="M1336" s="6" t="s">
        <v>116</v>
      </c>
      <c r="N1336" s="6" t="s">
        <v>23</v>
      </c>
      <c r="O1336" s="6">
        <v>83</v>
      </c>
    </row>
    <row r="1337" spans="1:15" x14ac:dyDescent="0.25">
      <c r="A1337" s="6" t="s">
        <v>0</v>
      </c>
      <c r="B1337" s="6" t="s">
        <v>8</v>
      </c>
      <c r="C1337" s="6" t="s">
        <v>752</v>
      </c>
      <c r="D1337" s="6" t="s">
        <v>753</v>
      </c>
      <c r="E1337" s="6" t="s">
        <v>97</v>
      </c>
      <c r="F1337" s="6" t="s">
        <v>98</v>
      </c>
      <c r="G1337" s="6">
        <v>25</v>
      </c>
      <c r="H1337" s="6">
        <v>92</v>
      </c>
      <c r="I1337" s="6">
        <v>24</v>
      </c>
      <c r="J1337" s="6">
        <v>89</v>
      </c>
      <c r="K1337" s="6">
        <v>24</v>
      </c>
      <c r="L1337" s="6">
        <v>89</v>
      </c>
      <c r="M1337" s="6" t="s">
        <v>116</v>
      </c>
      <c r="N1337" s="6" t="s">
        <v>23</v>
      </c>
      <c r="O1337" s="6">
        <v>1</v>
      </c>
    </row>
    <row r="1338" spans="1:15" x14ac:dyDescent="0.25">
      <c r="A1338" s="6" t="s">
        <v>0</v>
      </c>
      <c r="B1338" s="6" t="s">
        <v>5</v>
      </c>
      <c r="C1338" s="6" t="s">
        <v>840</v>
      </c>
      <c r="D1338" s="6" t="s">
        <v>841</v>
      </c>
      <c r="E1338" s="6" t="s">
        <v>209</v>
      </c>
      <c r="F1338" s="6" t="s">
        <v>125</v>
      </c>
      <c r="G1338" s="6">
        <v>640</v>
      </c>
      <c r="H1338" s="6">
        <v>2600</v>
      </c>
      <c r="I1338" s="6">
        <v>623</v>
      </c>
      <c r="J1338" s="6">
        <v>2635</v>
      </c>
      <c r="K1338" s="6">
        <v>623</v>
      </c>
      <c r="L1338" s="6">
        <v>2635</v>
      </c>
      <c r="M1338" s="6" t="s">
        <v>116</v>
      </c>
      <c r="N1338" s="6" t="s">
        <v>22</v>
      </c>
      <c r="O1338" s="6">
        <v>0</v>
      </c>
    </row>
    <row r="1339" spans="1:15" x14ac:dyDescent="0.25">
      <c r="A1339" s="6" t="s">
        <v>0</v>
      </c>
      <c r="B1339" s="6" t="s">
        <v>7</v>
      </c>
      <c r="C1339" s="6" t="s">
        <v>730</v>
      </c>
      <c r="D1339" s="6" t="s">
        <v>731</v>
      </c>
      <c r="E1339" s="6" t="s">
        <v>97</v>
      </c>
      <c r="F1339" s="6" t="s">
        <v>98</v>
      </c>
      <c r="G1339" s="6">
        <v>23</v>
      </c>
      <c r="H1339" s="6">
        <v>83</v>
      </c>
      <c r="I1339" s="6">
        <v>23</v>
      </c>
      <c r="J1339" s="6">
        <v>85</v>
      </c>
      <c r="K1339" s="6">
        <v>23</v>
      </c>
      <c r="L1339" s="6">
        <v>78</v>
      </c>
      <c r="M1339" s="6" t="s">
        <v>116</v>
      </c>
      <c r="N1339" s="6" t="s">
        <v>21</v>
      </c>
      <c r="O1339" s="6">
        <v>0</v>
      </c>
    </row>
    <row r="1340" spans="1:15" x14ac:dyDescent="0.25">
      <c r="A1340" s="6" t="s">
        <v>0</v>
      </c>
      <c r="B1340" s="6" t="s">
        <v>8</v>
      </c>
      <c r="C1340" s="6" t="s">
        <v>739</v>
      </c>
      <c r="D1340" s="6" t="s">
        <v>740</v>
      </c>
      <c r="E1340" s="6" t="s">
        <v>209</v>
      </c>
      <c r="F1340" s="6" t="s">
        <v>125</v>
      </c>
      <c r="G1340" s="6">
        <v>115</v>
      </c>
      <c r="H1340" s="6">
        <v>602</v>
      </c>
      <c r="I1340" s="6">
        <v>115</v>
      </c>
      <c r="J1340" s="6">
        <v>594</v>
      </c>
      <c r="K1340" s="6">
        <v>115</v>
      </c>
      <c r="L1340" s="6">
        <v>88</v>
      </c>
      <c r="M1340" s="6" t="s">
        <v>116</v>
      </c>
      <c r="N1340" s="6" t="s">
        <v>21</v>
      </c>
      <c r="O1340" s="6">
        <v>0</v>
      </c>
    </row>
    <row r="1341" spans="1:15" x14ac:dyDescent="0.25">
      <c r="A1341" s="6" t="s">
        <v>0</v>
      </c>
      <c r="B1341" s="6" t="s">
        <v>4</v>
      </c>
      <c r="C1341" s="6" t="s">
        <v>151</v>
      </c>
      <c r="D1341" s="6" t="s">
        <v>152</v>
      </c>
      <c r="E1341" s="6" t="s">
        <v>97</v>
      </c>
      <c r="F1341" s="6" t="s">
        <v>98</v>
      </c>
      <c r="G1341" s="6">
        <v>8</v>
      </c>
      <c r="H1341" s="6">
        <v>30</v>
      </c>
      <c r="I1341" s="6">
        <v>8</v>
      </c>
      <c r="J1341" s="6">
        <v>32</v>
      </c>
      <c r="K1341" s="6">
        <v>8</v>
      </c>
      <c r="L1341" s="6">
        <v>32</v>
      </c>
      <c r="M1341" s="6" t="s">
        <v>116</v>
      </c>
      <c r="N1341" s="6" t="s">
        <v>22</v>
      </c>
      <c r="O1341" s="6">
        <v>0</v>
      </c>
    </row>
    <row r="1342" spans="1:15" x14ac:dyDescent="0.25">
      <c r="A1342" s="6" t="s">
        <v>0</v>
      </c>
      <c r="B1342" s="6" t="s">
        <v>4</v>
      </c>
      <c r="C1342" s="6" t="s">
        <v>263</v>
      </c>
      <c r="D1342" s="6" t="s">
        <v>264</v>
      </c>
      <c r="E1342" s="6" t="s">
        <v>97</v>
      </c>
      <c r="F1342" s="6" t="s">
        <v>125</v>
      </c>
      <c r="G1342" s="6">
        <v>22</v>
      </c>
      <c r="H1342" s="6">
        <v>101</v>
      </c>
      <c r="I1342" s="6">
        <v>18</v>
      </c>
      <c r="J1342" s="6">
        <v>91</v>
      </c>
      <c r="K1342" s="6">
        <v>22</v>
      </c>
      <c r="L1342" s="6">
        <v>103</v>
      </c>
      <c r="M1342" s="6" t="s">
        <v>116</v>
      </c>
      <c r="N1342" s="6" t="s">
        <v>22</v>
      </c>
      <c r="O1342" s="6">
        <v>2</v>
      </c>
    </row>
    <row r="1343" spans="1:15" x14ac:dyDescent="0.25">
      <c r="A1343" s="6" t="s">
        <v>0</v>
      </c>
      <c r="B1343" s="6" t="s">
        <v>4</v>
      </c>
      <c r="C1343" s="6" t="s">
        <v>159</v>
      </c>
      <c r="D1343" s="6" t="s">
        <v>160</v>
      </c>
      <c r="E1343" s="6" t="s">
        <v>97</v>
      </c>
      <c r="F1343" s="6" t="s">
        <v>98</v>
      </c>
      <c r="G1343" s="6">
        <v>44</v>
      </c>
      <c r="H1343" s="6">
        <v>180</v>
      </c>
      <c r="I1343" s="6">
        <v>18</v>
      </c>
      <c r="J1343" s="6">
        <v>68</v>
      </c>
      <c r="K1343" s="6">
        <v>45</v>
      </c>
      <c r="L1343" s="6">
        <v>194</v>
      </c>
      <c r="M1343" s="6" t="s">
        <v>116</v>
      </c>
      <c r="N1343" s="6" t="s">
        <v>23</v>
      </c>
      <c r="O1343" s="6">
        <v>2</v>
      </c>
    </row>
    <row r="1344" spans="1:15" x14ac:dyDescent="0.25">
      <c r="A1344" s="6" t="s">
        <v>0</v>
      </c>
      <c r="B1344" s="6" t="s">
        <v>4</v>
      </c>
      <c r="C1344" s="6" t="s">
        <v>688</v>
      </c>
      <c r="D1344" s="6" t="s">
        <v>689</v>
      </c>
      <c r="E1344" s="6" t="s">
        <v>97</v>
      </c>
      <c r="F1344" s="6" t="s">
        <v>98</v>
      </c>
      <c r="G1344" s="6">
        <v>107</v>
      </c>
      <c r="H1344" s="6">
        <v>501</v>
      </c>
      <c r="I1344" s="6">
        <v>107</v>
      </c>
      <c r="J1344" s="6">
        <v>503</v>
      </c>
      <c r="K1344" s="6">
        <v>107</v>
      </c>
      <c r="L1344" s="6">
        <v>497</v>
      </c>
      <c r="M1344" s="6" t="s">
        <v>116</v>
      </c>
      <c r="N1344" s="6" t="s">
        <v>22</v>
      </c>
      <c r="O1344" s="6">
        <v>6</v>
      </c>
    </row>
    <row r="1345" spans="1:15" x14ac:dyDescent="0.25">
      <c r="A1345" s="6" t="s">
        <v>0</v>
      </c>
      <c r="B1345" s="6" t="s">
        <v>7</v>
      </c>
      <c r="C1345" s="6" t="s">
        <v>177</v>
      </c>
      <c r="D1345" s="6" t="s">
        <v>178</v>
      </c>
      <c r="E1345" s="6" t="s">
        <v>97</v>
      </c>
      <c r="F1345" s="6" t="s">
        <v>125</v>
      </c>
      <c r="G1345" s="6">
        <v>23</v>
      </c>
      <c r="H1345" s="6">
        <v>124</v>
      </c>
      <c r="I1345" s="6">
        <v>20</v>
      </c>
      <c r="J1345" s="6">
        <v>110</v>
      </c>
      <c r="K1345" s="6">
        <v>20</v>
      </c>
      <c r="L1345" s="6">
        <v>110</v>
      </c>
      <c r="M1345" s="6" t="s">
        <v>116</v>
      </c>
      <c r="N1345" s="6" t="s">
        <v>22</v>
      </c>
      <c r="O1345" s="6">
        <v>3</v>
      </c>
    </row>
    <row r="1346" spans="1:15" x14ac:dyDescent="0.25">
      <c r="A1346" s="6" t="s">
        <v>0</v>
      </c>
      <c r="B1346" s="6" t="s">
        <v>4</v>
      </c>
      <c r="C1346" s="6" t="s">
        <v>95</v>
      </c>
      <c r="D1346" s="6" t="s">
        <v>96</v>
      </c>
      <c r="E1346" s="6" t="s">
        <v>97</v>
      </c>
      <c r="F1346" s="6" t="s">
        <v>98</v>
      </c>
      <c r="G1346" s="6">
        <v>69</v>
      </c>
      <c r="H1346" s="6">
        <v>349</v>
      </c>
      <c r="I1346" s="6">
        <v>43</v>
      </c>
      <c r="J1346" s="6">
        <v>361</v>
      </c>
      <c r="K1346" s="6">
        <v>43</v>
      </c>
      <c r="L1346" s="6">
        <v>361</v>
      </c>
      <c r="M1346" s="6" t="s">
        <v>116</v>
      </c>
      <c r="N1346" s="6" t="s">
        <v>22</v>
      </c>
      <c r="O1346" s="6">
        <v>2</v>
      </c>
    </row>
    <row r="1347" spans="1:15" x14ac:dyDescent="0.25">
      <c r="A1347" s="6" t="s">
        <v>0</v>
      </c>
      <c r="B1347" s="6" t="s">
        <v>4</v>
      </c>
      <c r="C1347" s="6" t="s">
        <v>167</v>
      </c>
      <c r="D1347" s="6" t="s">
        <v>168</v>
      </c>
      <c r="E1347" s="6" t="s">
        <v>97</v>
      </c>
      <c r="F1347" s="6" t="s">
        <v>98</v>
      </c>
      <c r="G1347" s="6">
        <v>190</v>
      </c>
      <c r="H1347" s="6">
        <v>1047</v>
      </c>
      <c r="I1347" s="6">
        <v>205</v>
      </c>
      <c r="J1347" s="6">
        <v>1072</v>
      </c>
      <c r="K1347" s="6"/>
      <c r="L1347" s="6">
        <v>1072</v>
      </c>
      <c r="M1347" s="6" t="s">
        <v>116</v>
      </c>
      <c r="N1347" s="6" t="s">
        <v>21</v>
      </c>
      <c r="O1347" s="6">
        <v>14</v>
      </c>
    </row>
    <row r="1348" spans="1:15" x14ac:dyDescent="0.25">
      <c r="A1348" s="6" t="s">
        <v>0</v>
      </c>
      <c r="B1348" s="6" t="s">
        <v>7</v>
      </c>
      <c r="C1348" s="6" t="s">
        <v>730</v>
      </c>
      <c r="D1348" s="6" t="s">
        <v>731</v>
      </c>
      <c r="E1348" s="6" t="s">
        <v>97</v>
      </c>
      <c r="F1348" s="6" t="s">
        <v>98</v>
      </c>
      <c r="G1348" s="6">
        <v>23</v>
      </c>
      <c r="H1348" s="6">
        <v>83</v>
      </c>
      <c r="I1348" s="6">
        <v>23</v>
      </c>
      <c r="J1348" s="6">
        <v>85</v>
      </c>
      <c r="K1348" s="6">
        <v>23</v>
      </c>
      <c r="L1348" s="6">
        <v>78</v>
      </c>
      <c r="M1348" s="6" t="s">
        <v>116</v>
      </c>
      <c r="N1348" s="6" t="s">
        <v>22</v>
      </c>
      <c r="O1348" s="6">
        <v>2</v>
      </c>
    </row>
    <row r="1349" spans="1:15" x14ac:dyDescent="0.25">
      <c r="A1349" s="6" t="s">
        <v>0</v>
      </c>
      <c r="B1349" s="6" t="s">
        <v>4</v>
      </c>
      <c r="C1349" s="6" t="s">
        <v>147</v>
      </c>
      <c r="D1349" s="6" t="s">
        <v>148</v>
      </c>
      <c r="E1349" s="6" t="s">
        <v>97</v>
      </c>
      <c r="F1349" s="6" t="s">
        <v>98</v>
      </c>
      <c r="G1349" s="6">
        <v>87</v>
      </c>
      <c r="H1349" s="6">
        <v>461</v>
      </c>
      <c r="I1349" s="6">
        <v>90</v>
      </c>
      <c r="J1349" s="6">
        <v>489</v>
      </c>
      <c r="K1349" s="6">
        <v>90</v>
      </c>
      <c r="L1349" s="6">
        <v>489</v>
      </c>
      <c r="M1349" s="6" t="s">
        <v>116</v>
      </c>
      <c r="N1349" s="6" t="s">
        <v>23</v>
      </c>
      <c r="O1349" s="6">
        <v>8</v>
      </c>
    </row>
    <row r="1350" spans="1:15" x14ac:dyDescent="0.25">
      <c r="A1350" s="6" t="s">
        <v>0</v>
      </c>
      <c r="B1350" s="6" t="s">
        <v>5</v>
      </c>
      <c r="C1350" s="6" t="s">
        <v>709</v>
      </c>
      <c r="D1350" s="6" t="s">
        <v>710</v>
      </c>
      <c r="E1350" s="6" t="s">
        <v>209</v>
      </c>
      <c r="F1350" s="6" t="s">
        <v>132</v>
      </c>
      <c r="G1350" s="6">
        <v>610</v>
      </c>
      <c r="H1350" s="6">
        <v>2750</v>
      </c>
      <c r="I1350" s="6">
        <v>609</v>
      </c>
      <c r="J1350" s="6">
        <v>2630</v>
      </c>
      <c r="K1350" s="6">
        <v>609</v>
      </c>
      <c r="L1350" s="6">
        <v>2630</v>
      </c>
      <c r="M1350" s="6" t="s">
        <v>116</v>
      </c>
      <c r="N1350" s="6" t="s">
        <v>23</v>
      </c>
      <c r="O1350" s="6">
        <v>104</v>
      </c>
    </row>
    <row r="1351" spans="1:15" x14ac:dyDescent="0.25">
      <c r="A1351" s="6" t="s">
        <v>0</v>
      </c>
      <c r="B1351" s="6" t="s">
        <v>5</v>
      </c>
      <c r="C1351" s="6" t="s">
        <v>701</v>
      </c>
      <c r="D1351" s="6" t="s">
        <v>702</v>
      </c>
      <c r="E1351" s="6" t="s">
        <v>209</v>
      </c>
      <c r="F1351" s="6" t="s">
        <v>125</v>
      </c>
      <c r="G1351" s="6">
        <v>155</v>
      </c>
      <c r="H1351" s="6">
        <v>664</v>
      </c>
      <c r="I1351" s="6">
        <v>156</v>
      </c>
      <c r="J1351" s="6">
        <v>641</v>
      </c>
      <c r="K1351" s="6">
        <v>273</v>
      </c>
      <c r="L1351" s="6">
        <v>0</v>
      </c>
      <c r="M1351" s="6" t="s">
        <v>116</v>
      </c>
      <c r="N1351" s="6" t="s">
        <v>21</v>
      </c>
      <c r="O1351" s="6">
        <v>0</v>
      </c>
    </row>
    <row r="1352" spans="1:15" x14ac:dyDescent="0.25">
      <c r="A1352" s="6" t="s">
        <v>0</v>
      </c>
      <c r="B1352" s="6" t="s">
        <v>8</v>
      </c>
      <c r="C1352" s="6" t="s">
        <v>748</v>
      </c>
      <c r="D1352" s="6" t="s">
        <v>749</v>
      </c>
      <c r="E1352" s="6" t="s">
        <v>209</v>
      </c>
      <c r="F1352" s="6" t="s">
        <v>125</v>
      </c>
      <c r="G1352" s="6">
        <v>1694</v>
      </c>
      <c r="H1352" s="6">
        <v>8805</v>
      </c>
      <c r="I1352" s="6">
        <v>1693</v>
      </c>
      <c r="J1352" s="6">
        <v>8805</v>
      </c>
      <c r="K1352" s="6">
        <v>1693</v>
      </c>
      <c r="L1352" s="6">
        <v>9062</v>
      </c>
      <c r="M1352" s="6" t="s">
        <v>116</v>
      </c>
      <c r="N1352" s="6" t="s">
        <v>23</v>
      </c>
      <c r="O1352" s="6">
        <v>530</v>
      </c>
    </row>
    <row r="1353" spans="1:15" x14ac:dyDescent="0.25">
      <c r="A1353" s="6" t="s">
        <v>0</v>
      </c>
      <c r="B1353" s="6" t="s">
        <v>5</v>
      </c>
      <c r="C1353" s="6" t="s">
        <v>840</v>
      </c>
      <c r="D1353" s="6" t="s">
        <v>841</v>
      </c>
      <c r="E1353" s="6" t="s">
        <v>209</v>
      </c>
      <c r="F1353" s="6" t="s">
        <v>125</v>
      </c>
      <c r="G1353" s="6">
        <v>640</v>
      </c>
      <c r="H1353" s="6">
        <v>2600</v>
      </c>
      <c r="I1353" s="6">
        <v>623</v>
      </c>
      <c r="J1353" s="6">
        <v>2635</v>
      </c>
      <c r="K1353" s="6">
        <v>623</v>
      </c>
      <c r="L1353" s="6">
        <v>2635</v>
      </c>
      <c r="M1353" s="6" t="s">
        <v>116</v>
      </c>
      <c r="N1353" s="6" t="s">
        <v>23</v>
      </c>
      <c r="O1353" s="6">
        <v>0</v>
      </c>
    </row>
    <row r="1354" spans="1:15" x14ac:dyDescent="0.25">
      <c r="A1354" s="6" t="s">
        <v>0</v>
      </c>
      <c r="B1354" s="6" t="s">
        <v>7</v>
      </c>
      <c r="C1354" s="6" t="s">
        <v>735</v>
      </c>
      <c r="D1354" s="6" t="s">
        <v>736</v>
      </c>
      <c r="E1354" s="6" t="s">
        <v>97</v>
      </c>
      <c r="F1354" s="6" t="s">
        <v>98</v>
      </c>
      <c r="G1354" s="6">
        <v>14</v>
      </c>
      <c r="H1354" s="6">
        <v>74</v>
      </c>
      <c r="I1354" s="6">
        <v>14</v>
      </c>
      <c r="J1354" s="6">
        <v>68</v>
      </c>
      <c r="K1354" s="6">
        <v>14</v>
      </c>
      <c r="L1354" s="6">
        <v>68</v>
      </c>
      <c r="M1354" s="6" t="s">
        <v>116</v>
      </c>
      <c r="N1354" s="6" t="s">
        <v>22</v>
      </c>
      <c r="O1354" s="6">
        <v>0</v>
      </c>
    </row>
    <row r="1355" spans="1:15" x14ac:dyDescent="0.25">
      <c r="A1355" s="6" t="s">
        <v>0</v>
      </c>
      <c r="B1355" s="6" t="s">
        <v>5</v>
      </c>
      <c r="C1355" s="6" t="s">
        <v>716</v>
      </c>
      <c r="D1355" s="6" t="s">
        <v>717</v>
      </c>
      <c r="E1355" s="6" t="s">
        <v>209</v>
      </c>
      <c r="F1355" s="6" t="s">
        <v>98</v>
      </c>
      <c r="G1355" s="6">
        <v>1295</v>
      </c>
      <c r="H1355" s="6">
        <v>6509</v>
      </c>
      <c r="I1355" s="6"/>
      <c r="J1355" s="6">
        <v>6258</v>
      </c>
      <c r="K1355" s="6">
        <v>1351</v>
      </c>
      <c r="L1355" s="6">
        <v>6868</v>
      </c>
      <c r="M1355" s="6" t="s">
        <v>116</v>
      </c>
      <c r="N1355" s="6" t="s">
        <v>23</v>
      </c>
      <c r="O1355" s="6">
        <v>1009</v>
      </c>
    </row>
    <row r="1356" spans="1:15" x14ac:dyDescent="0.25">
      <c r="A1356" s="6" t="s">
        <v>0</v>
      </c>
      <c r="B1356" s="6" t="s">
        <v>4</v>
      </c>
      <c r="C1356" s="6" t="s">
        <v>165</v>
      </c>
      <c r="D1356" s="6" t="s">
        <v>166</v>
      </c>
      <c r="E1356" s="6" t="s">
        <v>97</v>
      </c>
      <c r="F1356" s="6" t="s">
        <v>98</v>
      </c>
      <c r="G1356" s="6">
        <v>72</v>
      </c>
      <c r="H1356" s="6">
        <v>333</v>
      </c>
      <c r="I1356" s="6">
        <v>72</v>
      </c>
      <c r="J1356" s="6">
        <v>332</v>
      </c>
      <c r="K1356" s="6">
        <v>72</v>
      </c>
      <c r="L1356" s="6">
        <v>332</v>
      </c>
      <c r="M1356" s="6" t="s">
        <v>116</v>
      </c>
      <c r="N1356" s="6" t="s">
        <v>23</v>
      </c>
      <c r="O1356" s="6">
        <v>2</v>
      </c>
    </row>
    <row r="1357" spans="1:15" x14ac:dyDescent="0.25">
      <c r="A1357" s="6" t="s">
        <v>0</v>
      </c>
      <c r="B1357" s="6" t="s">
        <v>4</v>
      </c>
      <c r="C1357" s="6" t="s">
        <v>163</v>
      </c>
      <c r="D1357" s="6" t="s">
        <v>164</v>
      </c>
      <c r="E1357" s="6" t="s">
        <v>97</v>
      </c>
      <c r="F1357" s="6" t="s">
        <v>98</v>
      </c>
      <c r="G1357" s="6">
        <v>107</v>
      </c>
      <c r="H1357" s="6">
        <v>584</v>
      </c>
      <c r="I1357" s="6">
        <v>30</v>
      </c>
      <c r="J1357" s="6">
        <v>174</v>
      </c>
      <c r="K1357" s="6">
        <v>108</v>
      </c>
      <c r="L1357" s="6">
        <v>605</v>
      </c>
      <c r="M1357" s="6" t="s">
        <v>116</v>
      </c>
      <c r="N1357" s="6" t="s">
        <v>22</v>
      </c>
      <c r="O1357" s="6">
        <v>1</v>
      </c>
    </row>
    <row r="1358" spans="1:15" x14ac:dyDescent="0.25">
      <c r="A1358" s="6" t="s">
        <v>0</v>
      </c>
      <c r="B1358" s="6" t="s">
        <v>5</v>
      </c>
      <c r="C1358" s="6" t="s">
        <v>834</v>
      </c>
      <c r="D1358" s="6" t="s">
        <v>835</v>
      </c>
      <c r="E1358" s="6" t="s">
        <v>209</v>
      </c>
      <c r="F1358" s="6" t="s">
        <v>125</v>
      </c>
      <c r="G1358" s="6">
        <v>169</v>
      </c>
      <c r="H1358" s="6">
        <v>1216</v>
      </c>
      <c r="I1358" s="6">
        <v>176</v>
      </c>
      <c r="J1358" s="6">
        <v>1216</v>
      </c>
      <c r="K1358" s="6">
        <v>176</v>
      </c>
      <c r="L1358" s="6">
        <v>1216</v>
      </c>
      <c r="M1358" s="6" t="s">
        <v>116</v>
      </c>
      <c r="N1358" s="6" t="s">
        <v>23</v>
      </c>
      <c r="O1358" s="6">
        <v>51</v>
      </c>
    </row>
    <row r="1359" spans="1:15" x14ac:dyDescent="0.25">
      <c r="A1359" s="6" t="s">
        <v>0</v>
      </c>
      <c r="B1359" s="6" t="s">
        <v>4</v>
      </c>
      <c r="C1359" s="6" t="s">
        <v>95</v>
      </c>
      <c r="D1359" s="6" t="s">
        <v>96</v>
      </c>
      <c r="E1359" s="6" t="s">
        <v>97</v>
      </c>
      <c r="F1359" s="6" t="s">
        <v>98</v>
      </c>
      <c r="G1359" s="6">
        <v>69</v>
      </c>
      <c r="H1359" s="6">
        <v>349</v>
      </c>
      <c r="I1359" s="6">
        <v>43</v>
      </c>
      <c r="J1359" s="6">
        <v>361</v>
      </c>
      <c r="K1359" s="6">
        <v>43</v>
      </c>
      <c r="L1359" s="6">
        <v>361</v>
      </c>
      <c r="M1359" s="6" t="s">
        <v>116</v>
      </c>
      <c r="N1359" s="6" t="s">
        <v>23</v>
      </c>
      <c r="O1359" s="6">
        <v>5</v>
      </c>
    </row>
    <row r="1360" spans="1:15" x14ac:dyDescent="0.25">
      <c r="A1360" s="6" t="s">
        <v>0</v>
      </c>
      <c r="B1360" s="6" t="s">
        <v>4</v>
      </c>
      <c r="C1360" s="6" t="s">
        <v>165</v>
      </c>
      <c r="D1360" s="6" t="s">
        <v>166</v>
      </c>
      <c r="E1360" s="6" t="s">
        <v>97</v>
      </c>
      <c r="F1360" s="6" t="s">
        <v>98</v>
      </c>
      <c r="G1360" s="6">
        <v>72</v>
      </c>
      <c r="H1360" s="6">
        <v>333</v>
      </c>
      <c r="I1360" s="6">
        <v>72</v>
      </c>
      <c r="J1360" s="6">
        <v>332</v>
      </c>
      <c r="K1360" s="6">
        <v>72</v>
      </c>
      <c r="L1360" s="6">
        <v>332</v>
      </c>
      <c r="M1360" s="6" t="s">
        <v>116</v>
      </c>
      <c r="N1360" s="6" t="s">
        <v>22</v>
      </c>
      <c r="O1360" s="6">
        <v>2</v>
      </c>
    </row>
    <row r="1361" spans="1:15" x14ac:dyDescent="0.25">
      <c r="A1361" s="6" t="s">
        <v>0</v>
      </c>
      <c r="B1361" s="6" t="s">
        <v>9</v>
      </c>
      <c r="C1361" s="6" t="s">
        <v>1077</v>
      </c>
      <c r="D1361" s="6" t="s">
        <v>223</v>
      </c>
      <c r="E1361" s="6" t="s">
        <v>97</v>
      </c>
      <c r="F1361" s="6" t="s">
        <v>125</v>
      </c>
      <c r="G1361" s="6">
        <v>486</v>
      </c>
      <c r="H1361" s="6">
        <v>2371</v>
      </c>
      <c r="I1361" s="6">
        <v>488</v>
      </c>
      <c r="J1361" s="6">
        <v>2325</v>
      </c>
      <c r="K1361" s="6">
        <v>488</v>
      </c>
      <c r="L1361" s="6">
        <v>2325</v>
      </c>
      <c r="M1361" s="6" t="s">
        <v>116</v>
      </c>
      <c r="N1361" s="6" t="s">
        <v>23</v>
      </c>
      <c r="O1361" s="6">
        <v>50</v>
      </c>
    </row>
    <row r="1362" spans="1:15" x14ac:dyDescent="0.25">
      <c r="A1362" s="6" t="s">
        <v>0</v>
      </c>
      <c r="B1362" s="6" t="s">
        <v>8</v>
      </c>
      <c r="C1362" s="6" t="s">
        <v>750</v>
      </c>
      <c r="D1362" s="6" t="s">
        <v>751</v>
      </c>
      <c r="E1362" s="6" t="s">
        <v>97</v>
      </c>
      <c r="F1362" s="6" t="s">
        <v>98</v>
      </c>
      <c r="G1362" s="6">
        <v>3</v>
      </c>
      <c r="H1362" s="6">
        <v>13</v>
      </c>
      <c r="I1362" s="6">
        <v>3</v>
      </c>
      <c r="J1362" s="6">
        <v>13</v>
      </c>
      <c r="K1362" s="6">
        <v>3</v>
      </c>
      <c r="L1362" s="6">
        <v>13</v>
      </c>
      <c r="M1362" s="6" t="s">
        <v>116</v>
      </c>
      <c r="N1362" s="6" t="s">
        <v>22</v>
      </c>
      <c r="O1362" s="6">
        <v>0</v>
      </c>
    </row>
    <row r="1363" spans="1:15" x14ac:dyDescent="0.25">
      <c r="A1363" s="6" t="s">
        <v>0</v>
      </c>
      <c r="B1363" s="6" t="s">
        <v>8</v>
      </c>
      <c r="C1363" s="6" t="s">
        <v>743</v>
      </c>
      <c r="D1363" s="6" t="s">
        <v>744</v>
      </c>
      <c r="E1363" s="6" t="s">
        <v>209</v>
      </c>
      <c r="F1363" s="6" t="s">
        <v>125</v>
      </c>
      <c r="G1363" s="6">
        <v>612</v>
      </c>
      <c r="H1363" s="6">
        <v>2944</v>
      </c>
      <c r="I1363" s="6">
        <v>608</v>
      </c>
      <c r="J1363" s="6">
        <v>2914</v>
      </c>
      <c r="K1363" s="6">
        <v>608</v>
      </c>
      <c r="L1363" s="6">
        <v>2944</v>
      </c>
      <c r="M1363" s="6" t="s">
        <v>116</v>
      </c>
      <c r="N1363" s="6" t="s">
        <v>21</v>
      </c>
      <c r="O1363" s="6">
        <v>40</v>
      </c>
    </row>
    <row r="1364" spans="1:15" x14ac:dyDescent="0.25">
      <c r="A1364" s="6" t="s">
        <v>0</v>
      </c>
      <c r="B1364" s="6" t="s">
        <v>7</v>
      </c>
      <c r="C1364" s="6" t="s">
        <v>735</v>
      </c>
      <c r="D1364" s="6" t="s">
        <v>736</v>
      </c>
      <c r="E1364" s="6" t="s">
        <v>97</v>
      </c>
      <c r="F1364" s="6" t="s">
        <v>98</v>
      </c>
      <c r="G1364" s="6">
        <v>14</v>
      </c>
      <c r="H1364" s="6">
        <v>74</v>
      </c>
      <c r="I1364" s="6">
        <v>14</v>
      </c>
      <c r="J1364" s="6">
        <v>68</v>
      </c>
      <c r="K1364" s="6">
        <v>14</v>
      </c>
      <c r="L1364" s="6">
        <v>68</v>
      </c>
      <c r="M1364" s="6" t="s">
        <v>116</v>
      </c>
      <c r="N1364" s="6" t="s">
        <v>21</v>
      </c>
      <c r="O1364" s="6">
        <v>1</v>
      </c>
    </row>
    <row r="1365" spans="1:15" x14ac:dyDescent="0.25">
      <c r="A1365" s="6" t="s">
        <v>0</v>
      </c>
      <c r="B1365" s="6" t="s">
        <v>5</v>
      </c>
      <c r="C1365" s="6" t="s">
        <v>716</v>
      </c>
      <c r="D1365" s="6" t="s">
        <v>717</v>
      </c>
      <c r="E1365" s="6" t="s">
        <v>209</v>
      </c>
      <c r="F1365" s="6" t="s">
        <v>98</v>
      </c>
      <c r="G1365" s="6">
        <v>1295</v>
      </c>
      <c r="H1365" s="6">
        <v>6509</v>
      </c>
      <c r="I1365" s="6"/>
      <c r="J1365" s="6">
        <v>6258</v>
      </c>
      <c r="K1365" s="6">
        <v>1351</v>
      </c>
      <c r="L1365" s="6">
        <v>6868</v>
      </c>
      <c r="M1365" s="6" t="s">
        <v>116</v>
      </c>
      <c r="N1365" s="6" t="s">
        <v>22</v>
      </c>
      <c r="O1365" s="6">
        <v>495</v>
      </c>
    </row>
    <row r="1366" spans="1:15" x14ac:dyDescent="0.25">
      <c r="A1366" s="6" t="s">
        <v>0</v>
      </c>
      <c r="B1366" s="6" t="s">
        <v>4</v>
      </c>
      <c r="C1366" s="6" t="s">
        <v>165</v>
      </c>
      <c r="D1366" s="6" t="s">
        <v>166</v>
      </c>
      <c r="E1366" s="6" t="s">
        <v>97</v>
      </c>
      <c r="F1366" s="6" t="s">
        <v>98</v>
      </c>
      <c r="G1366" s="6">
        <v>72</v>
      </c>
      <c r="H1366" s="6">
        <v>333</v>
      </c>
      <c r="I1366" s="6">
        <v>72</v>
      </c>
      <c r="J1366" s="6">
        <v>332</v>
      </c>
      <c r="K1366" s="6">
        <v>72</v>
      </c>
      <c r="L1366" s="6">
        <v>332</v>
      </c>
      <c r="M1366" s="6" t="s">
        <v>116</v>
      </c>
      <c r="N1366" s="6" t="s">
        <v>21</v>
      </c>
      <c r="O1366" s="6">
        <v>0</v>
      </c>
    </row>
    <row r="1367" spans="1:15" x14ac:dyDescent="0.25">
      <c r="A1367" s="6" t="s">
        <v>0</v>
      </c>
      <c r="B1367" s="6" t="s">
        <v>4</v>
      </c>
      <c r="C1367" s="6" t="s">
        <v>163</v>
      </c>
      <c r="D1367" s="6" t="s">
        <v>164</v>
      </c>
      <c r="E1367" s="6" t="s">
        <v>97</v>
      </c>
      <c r="F1367" s="6" t="s">
        <v>98</v>
      </c>
      <c r="G1367" s="6">
        <v>107</v>
      </c>
      <c r="H1367" s="6">
        <v>584</v>
      </c>
      <c r="I1367" s="6">
        <v>30</v>
      </c>
      <c r="J1367" s="6">
        <v>174</v>
      </c>
      <c r="K1367" s="6">
        <v>108</v>
      </c>
      <c r="L1367" s="6">
        <v>605</v>
      </c>
      <c r="M1367" s="6" t="s">
        <v>116</v>
      </c>
      <c r="N1367" s="6" t="s">
        <v>23</v>
      </c>
      <c r="O1367" s="6">
        <v>4</v>
      </c>
    </row>
    <row r="1368" spans="1:15" x14ac:dyDescent="0.25">
      <c r="A1368" s="6" t="s">
        <v>0</v>
      </c>
      <c r="B1368" s="6" t="s">
        <v>4</v>
      </c>
      <c r="C1368" s="6" t="s">
        <v>149</v>
      </c>
      <c r="D1368" s="6" t="s">
        <v>150</v>
      </c>
      <c r="E1368" s="6" t="s">
        <v>97</v>
      </c>
      <c r="F1368" s="6" t="s">
        <v>98</v>
      </c>
      <c r="G1368" s="6">
        <v>6</v>
      </c>
      <c r="H1368" s="6">
        <v>39</v>
      </c>
      <c r="I1368" s="6">
        <v>6</v>
      </c>
      <c r="J1368" s="6">
        <v>39</v>
      </c>
      <c r="K1368" s="6">
        <v>6</v>
      </c>
      <c r="L1368" s="6">
        <v>39</v>
      </c>
      <c r="M1368" s="6" t="s">
        <v>116</v>
      </c>
      <c r="N1368" s="6" t="s">
        <v>23</v>
      </c>
      <c r="O1368" s="6">
        <v>0</v>
      </c>
    </row>
    <row r="1369" spans="1:15" x14ac:dyDescent="0.25">
      <c r="A1369" s="6" t="s">
        <v>0</v>
      </c>
      <c r="B1369" s="6" t="s">
        <v>9</v>
      </c>
      <c r="C1369" s="6" t="s">
        <v>756</v>
      </c>
      <c r="D1369" s="6" t="s">
        <v>757</v>
      </c>
      <c r="E1369" s="6" t="s">
        <v>97</v>
      </c>
      <c r="F1369" s="6" t="s">
        <v>125</v>
      </c>
      <c r="G1369" s="6">
        <v>115</v>
      </c>
      <c r="H1369" s="6">
        <v>532</v>
      </c>
      <c r="I1369" s="6">
        <v>115</v>
      </c>
      <c r="J1369" s="6">
        <v>537</v>
      </c>
      <c r="K1369" s="6">
        <v>115</v>
      </c>
      <c r="L1369" s="6">
        <v>537</v>
      </c>
      <c r="M1369" s="6" t="s">
        <v>116</v>
      </c>
      <c r="N1369" s="6" t="s">
        <v>21</v>
      </c>
      <c r="O1369" s="6">
        <v>7</v>
      </c>
    </row>
    <row r="1370" spans="1:15" x14ac:dyDescent="0.25">
      <c r="A1370" s="6" t="s">
        <v>0</v>
      </c>
      <c r="B1370" s="6" t="s">
        <v>5</v>
      </c>
      <c r="C1370" s="6" t="s">
        <v>716</v>
      </c>
      <c r="D1370" s="6" t="s">
        <v>717</v>
      </c>
      <c r="E1370" s="6" t="s">
        <v>209</v>
      </c>
      <c r="F1370" s="6" t="s">
        <v>98</v>
      </c>
      <c r="G1370" s="6">
        <v>1295</v>
      </c>
      <c r="H1370" s="6">
        <v>6509</v>
      </c>
      <c r="I1370" s="6"/>
      <c r="J1370" s="6">
        <v>6258</v>
      </c>
      <c r="K1370" s="6">
        <v>1351</v>
      </c>
      <c r="L1370" s="6">
        <v>6868</v>
      </c>
      <c r="M1370" s="6" t="s">
        <v>116</v>
      </c>
      <c r="N1370" s="6" t="s">
        <v>21</v>
      </c>
      <c r="O1370" s="6">
        <v>514</v>
      </c>
    </row>
    <row r="1371" spans="1:15" x14ac:dyDescent="0.25">
      <c r="A1371" s="6" t="s">
        <v>0</v>
      </c>
      <c r="B1371" s="6" t="s">
        <v>5</v>
      </c>
      <c r="C1371" s="6" t="s">
        <v>709</v>
      </c>
      <c r="D1371" s="6" t="s">
        <v>710</v>
      </c>
      <c r="E1371" s="6" t="s">
        <v>209</v>
      </c>
      <c r="F1371" s="6" t="s">
        <v>132</v>
      </c>
      <c r="G1371" s="6">
        <v>610</v>
      </c>
      <c r="H1371" s="6">
        <v>2750</v>
      </c>
      <c r="I1371" s="6">
        <v>609</v>
      </c>
      <c r="J1371" s="6">
        <v>2630</v>
      </c>
      <c r="K1371" s="6">
        <v>609</v>
      </c>
      <c r="L1371" s="6">
        <v>2630</v>
      </c>
      <c r="M1371" s="6" t="s">
        <v>116</v>
      </c>
      <c r="N1371" s="6" t="s">
        <v>21</v>
      </c>
      <c r="O1371" s="6">
        <v>56</v>
      </c>
    </row>
    <row r="1372" spans="1:15" x14ac:dyDescent="0.25">
      <c r="A1372" s="6" t="s">
        <v>0</v>
      </c>
      <c r="B1372" s="6" t="s">
        <v>4</v>
      </c>
      <c r="C1372" s="6" t="s">
        <v>263</v>
      </c>
      <c r="D1372" s="6" t="s">
        <v>264</v>
      </c>
      <c r="E1372" s="6" t="s">
        <v>97</v>
      </c>
      <c r="F1372" s="6" t="s">
        <v>125</v>
      </c>
      <c r="G1372" s="6">
        <v>22</v>
      </c>
      <c r="H1372" s="6">
        <v>101</v>
      </c>
      <c r="I1372" s="6">
        <v>18</v>
      </c>
      <c r="J1372" s="6">
        <v>91</v>
      </c>
      <c r="K1372" s="6">
        <v>22</v>
      </c>
      <c r="L1372" s="6">
        <v>103</v>
      </c>
      <c r="M1372" s="6" t="s">
        <v>116</v>
      </c>
      <c r="N1372" s="6" t="s">
        <v>21</v>
      </c>
      <c r="O1372" s="6">
        <v>2</v>
      </c>
    </row>
    <row r="1373" spans="1:15" x14ac:dyDescent="0.25">
      <c r="A1373" s="6" t="s">
        <v>0</v>
      </c>
      <c r="B1373" s="6" t="s">
        <v>5</v>
      </c>
      <c r="C1373" s="6" t="s">
        <v>834</v>
      </c>
      <c r="D1373" s="6" t="s">
        <v>835</v>
      </c>
      <c r="E1373" s="6" t="s">
        <v>209</v>
      </c>
      <c r="F1373" s="6" t="s">
        <v>125</v>
      </c>
      <c r="G1373" s="6">
        <v>169</v>
      </c>
      <c r="H1373" s="6">
        <v>1216</v>
      </c>
      <c r="I1373" s="6">
        <v>176</v>
      </c>
      <c r="J1373" s="6">
        <v>1216</v>
      </c>
      <c r="K1373" s="6">
        <v>176</v>
      </c>
      <c r="L1373" s="6">
        <v>1216</v>
      </c>
      <c r="M1373" s="6" t="s">
        <v>116</v>
      </c>
      <c r="N1373" s="6" t="s">
        <v>21</v>
      </c>
      <c r="O1373" s="6">
        <v>22</v>
      </c>
    </row>
    <row r="1374" spans="1:15" x14ac:dyDescent="0.25">
      <c r="A1374" s="6" t="s">
        <v>0</v>
      </c>
      <c r="B1374" s="6" t="s">
        <v>4</v>
      </c>
      <c r="C1374" s="6" t="s">
        <v>161</v>
      </c>
      <c r="D1374" s="6" t="s">
        <v>162</v>
      </c>
      <c r="E1374" s="6" t="s">
        <v>97</v>
      </c>
      <c r="F1374" s="6" t="s">
        <v>98</v>
      </c>
      <c r="G1374" s="6">
        <v>163</v>
      </c>
      <c r="H1374" s="6">
        <v>712</v>
      </c>
      <c r="I1374" s="6">
        <v>84</v>
      </c>
      <c r="J1374" s="6">
        <v>452</v>
      </c>
      <c r="K1374" s="6">
        <v>140</v>
      </c>
      <c r="L1374" s="6">
        <v>707</v>
      </c>
      <c r="M1374" s="6" t="s">
        <v>116</v>
      </c>
      <c r="N1374" s="6" t="s">
        <v>23</v>
      </c>
      <c r="O1374" s="6">
        <v>12</v>
      </c>
    </row>
    <row r="1375" spans="1:15" x14ac:dyDescent="0.25">
      <c r="A1375" s="6" t="s">
        <v>0</v>
      </c>
      <c r="B1375" s="6" t="s">
        <v>4</v>
      </c>
      <c r="C1375" s="6" t="s">
        <v>167</v>
      </c>
      <c r="D1375" s="6" t="s">
        <v>168</v>
      </c>
      <c r="E1375" s="6" t="s">
        <v>97</v>
      </c>
      <c r="F1375" s="6" t="s">
        <v>98</v>
      </c>
      <c r="G1375" s="6">
        <v>190</v>
      </c>
      <c r="H1375" s="6">
        <v>1047</v>
      </c>
      <c r="I1375" s="6">
        <v>205</v>
      </c>
      <c r="J1375" s="6">
        <v>1072</v>
      </c>
      <c r="K1375" s="6"/>
      <c r="L1375" s="6">
        <v>1072</v>
      </c>
      <c r="M1375" s="6" t="s">
        <v>116</v>
      </c>
      <c r="N1375" s="6" t="s">
        <v>22</v>
      </c>
      <c r="O1375" s="6">
        <v>8</v>
      </c>
    </row>
    <row r="1376" spans="1:15" x14ac:dyDescent="0.25">
      <c r="A1376" s="6" t="s">
        <v>0</v>
      </c>
      <c r="B1376" s="6" t="s">
        <v>4</v>
      </c>
      <c r="C1376" s="6" t="s">
        <v>151</v>
      </c>
      <c r="D1376" s="6" t="s">
        <v>152</v>
      </c>
      <c r="E1376" s="6" t="s">
        <v>97</v>
      </c>
      <c r="F1376" s="6" t="s">
        <v>98</v>
      </c>
      <c r="G1376" s="6">
        <v>8</v>
      </c>
      <c r="H1376" s="6">
        <v>30</v>
      </c>
      <c r="I1376" s="6">
        <v>8</v>
      </c>
      <c r="J1376" s="6">
        <v>32</v>
      </c>
      <c r="K1376" s="6">
        <v>8</v>
      </c>
      <c r="L1376" s="6">
        <v>32</v>
      </c>
      <c r="M1376" s="6" t="s">
        <v>116</v>
      </c>
      <c r="N1376" s="6" t="s">
        <v>21</v>
      </c>
      <c r="O1376" s="6">
        <v>0</v>
      </c>
    </row>
    <row r="1377" spans="1:15" x14ac:dyDescent="0.25">
      <c r="A1377" s="6" t="s">
        <v>0</v>
      </c>
      <c r="B1377" s="6" t="s">
        <v>7</v>
      </c>
      <c r="C1377" s="6" t="s">
        <v>109</v>
      </c>
      <c r="D1377" s="6" t="s">
        <v>110</v>
      </c>
      <c r="E1377" s="6" t="s">
        <v>97</v>
      </c>
      <c r="F1377" s="6" t="s">
        <v>98</v>
      </c>
      <c r="G1377" s="6">
        <v>44</v>
      </c>
      <c r="H1377" s="6">
        <v>235</v>
      </c>
      <c r="I1377" s="6">
        <v>36</v>
      </c>
      <c r="J1377" s="6">
        <v>194</v>
      </c>
      <c r="K1377" s="6">
        <v>43</v>
      </c>
      <c r="L1377" s="6">
        <v>242</v>
      </c>
      <c r="M1377" s="6" t="s">
        <v>116</v>
      </c>
      <c r="N1377" s="6" t="s">
        <v>22</v>
      </c>
      <c r="O1377" s="6">
        <v>3</v>
      </c>
    </row>
    <row r="1378" spans="1:15" x14ac:dyDescent="0.25">
      <c r="A1378" s="6" t="s">
        <v>0</v>
      </c>
      <c r="B1378" s="6" t="s">
        <v>7</v>
      </c>
      <c r="C1378" s="6" t="s">
        <v>109</v>
      </c>
      <c r="D1378" s="6" t="s">
        <v>110</v>
      </c>
      <c r="E1378" s="6" t="s">
        <v>97</v>
      </c>
      <c r="F1378" s="6" t="s">
        <v>98</v>
      </c>
      <c r="G1378" s="6">
        <v>44</v>
      </c>
      <c r="H1378" s="6">
        <v>235</v>
      </c>
      <c r="I1378" s="6">
        <v>36</v>
      </c>
      <c r="J1378" s="6">
        <v>194</v>
      </c>
      <c r="K1378" s="6">
        <v>43</v>
      </c>
      <c r="L1378" s="6">
        <v>242</v>
      </c>
      <c r="M1378" s="6" t="s">
        <v>116</v>
      </c>
      <c r="N1378" s="6" t="s">
        <v>23</v>
      </c>
      <c r="O1378" s="6">
        <v>6</v>
      </c>
    </row>
    <row r="1379" spans="1:15" x14ac:dyDescent="0.25">
      <c r="A1379" s="6" t="s">
        <v>0</v>
      </c>
      <c r="B1379" s="6" t="s">
        <v>4</v>
      </c>
      <c r="C1379" s="6" t="s">
        <v>832</v>
      </c>
      <c r="D1379" s="6" t="s">
        <v>833</v>
      </c>
      <c r="E1379" s="6" t="s">
        <v>97</v>
      </c>
      <c r="F1379" s="6" t="s">
        <v>98</v>
      </c>
      <c r="G1379" s="6">
        <v>68</v>
      </c>
      <c r="H1379" s="6">
        <v>340</v>
      </c>
      <c r="I1379" s="6">
        <v>61</v>
      </c>
      <c r="J1379" s="6">
        <v>315</v>
      </c>
      <c r="K1379" s="6">
        <v>68</v>
      </c>
      <c r="L1379" s="6">
        <v>340</v>
      </c>
      <c r="M1379" s="6" t="s">
        <v>116</v>
      </c>
      <c r="N1379" s="6" t="s">
        <v>22</v>
      </c>
      <c r="O1379" s="6">
        <v>3</v>
      </c>
    </row>
    <row r="1380" spans="1:15" x14ac:dyDescent="0.25">
      <c r="A1380" s="6" t="s">
        <v>0</v>
      </c>
      <c r="B1380" s="6" t="s">
        <v>8</v>
      </c>
      <c r="C1380" s="6" t="s">
        <v>750</v>
      </c>
      <c r="D1380" s="6" t="s">
        <v>751</v>
      </c>
      <c r="E1380" s="6" t="s">
        <v>97</v>
      </c>
      <c r="F1380" s="6" t="s">
        <v>98</v>
      </c>
      <c r="G1380" s="6">
        <v>3</v>
      </c>
      <c r="H1380" s="6">
        <v>13</v>
      </c>
      <c r="I1380" s="6">
        <v>3</v>
      </c>
      <c r="J1380" s="6">
        <v>13</v>
      </c>
      <c r="K1380" s="6">
        <v>3</v>
      </c>
      <c r="L1380" s="6">
        <v>13</v>
      </c>
      <c r="M1380" s="6" t="s">
        <v>116</v>
      </c>
      <c r="N1380" s="6" t="s">
        <v>21</v>
      </c>
      <c r="O1380" s="6">
        <v>0</v>
      </c>
    </row>
    <row r="1381" spans="1:15" x14ac:dyDescent="0.25">
      <c r="A1381" s="6" t="s">
        <v>0</v>
      </c>
      <c r="B1381" s="6" t="s">
        <v>13</v>
      </c>
      <c r="C1381" s="6" t="s">
        <v>725</v>
      </c>
      <c r="D1381" s="6" t="s">
        <v>726</v>
      </c>
      <c r="E1381" s="6" t="s">
        <v>97</v>
      </c>
      <c r="F1381" s="6" t="s">
        <v>125</v>
      </c>
      <c r="G1381" s="6">
        <v>57</v>
      </c>
      <c r="H1381" s="6">
        <v>284</v>
      </c>
      <c r="I1381" s="6">
        <v>54</v>
      </c>
      <c r="J1381" s="6">
        <v>262</v>
      </c>
      <c r="K1381" s="6">
        <v>54</v>
      </c>
      <c r="L1381" s="6">
        <v>262</v>
      </c>
      <c r="M1381" s="6" t="s">
        <v>116</v>
      </c>
      <c r="N1381" s="6" t="s">
        <v>23</v>
      </c>
      <c r="O1381" s="6">
        <v>10</v>
      </c>
    </row>
    <row r="1382" spans="1:15" x14ac:dyDescent="0.25">
      <c r="A1382" s="6" t="s">
        <v>0</v>
      </c>
      <c r="B1382" s="6" t="s">
        <v>5</v>
      </c>
      <c r="C1382" s="6" t="s">
        <v>834</v>
      </c>
      <c r="D1382" s="6" t="s">
        <v>835</v>
      </c>
      <c r="E1382" s="6" t="s">
        <v>209</v>
      </c>
      <c r="F1382" s="6" t="s">
        <v>125</v>
      </c>
      <c r="G1382" s="6">
        <v>169</v>
      </c>
      <c r="H1382" s="6">
        <v>1216</v>
      </c>
      <c r="I1382" s="6">
        <v>176</v>
      </c>
      <c r="J1382" s="6">
        <v>1216</v>
      </c>
      <c r="K1382" s="6">
        <v>176</v>
      </c>
      <c r="L1382" s="6">
        <v>1216</v>
      </c>
      <c r="M1382" s="6" t="s">
        <v>116</v>
      </c>
      <c r="N1382" s="6" t="s">
        <v>22</v>
      </c>
      <c r="O1382" s="6">
        <v>29</v>
      </c>
    </row>
    <row r="1383" spans="1:15" x14ac:dyDescent="0.25">
      <c r="A1383" s="6" t="s">
        <v>0</v>
      </c>
      <c r="B1383" s="6" t="s">
        <v>7</v>
      </c>
      <c r="C1383" s="6" t="s">
        <v>735</v>
      </c>
      <c r="D1383" s="6" t="s">
        <v>736</v>
      </c>
      <c r="E1383" s="6" t="s">
        <v>97</v>
      </c>
      <c r="F1383" s="6" t="s">
        <v>98</v>
      </c>
      <c r="G1383" s="6">
        <v>14</v>
      </c>
      <c r="H1383" s="6">
        <v>74</v>
      </c>
      <c r="I1383" s="6">
        <v>14</v>
      </c>
      <c r="J1383" s="6">
        <v>68</v>
      </c>
      <c r="K1383" s="6">
        <v>14</v>
      </c>
      <c r="L1383" s="6">
        <v>68</v>
      </c>
      <c r="M1383" s="6" t="s">
        <v>116</v>
      </c>
      <c r="N1383" s="6" t="s">
        <v>23</v>
      </c>
      <c r="O1383" s="6">
        <v>1</v>
      </c>
    </row>
    <row r="1384" spans="1:15" x14ac:dyDescent="0.25">
      <c r="A1384" s="6" t="s">
        <v>0</v>
      </c>
      <c r="B1384" s="6" t="s">
        <v>4</v>
      </c>
      <c r="C1384" s="6" t="s">
        <v>163</v>
      </c>
      <c r="D1384" s="6" t="s">
        <v>164</v>
      </c>
      <c r="E1384" s="6" t="s">
        <v>97</v>
      </c>
      <c r="F1384" s="6" t="s">
        <v>98</v>
      </c>
      <c r="G1384" s="6">
        <v>107</v>
      </c>
      <c r="H1384" s="6">
        <v>584</v>
      </c>
      <c r="I1384" s="6">
        <v>30</v>
      </c>
      <c r="J1384" s="6">
        <v>174</v>
      </c>
      <c r="K1384" s="6">
        <v>108</v>
      </c>
      <c r="L1384" s="6">
        <v>605</v>
      </c>
      <c r="M1384" s="6" t="s">
        <v>116</v>
      </c>
      <c r="N1384" s="6" t="s">
        <v>21</v>
      </c>
      <c r="O1384" s="6">
        <v>3</v>
      </c>
    </row>
    <row r="1385" spans="1:15" x14ac:dyDescent="0.25">
      <c r="A1385" s="6" t="s">
        <v>0</v>
      </c>
      <c r="B1385" s="6" t="s">
        <v>8</v>
      </c>
      <c r="C1385" s="6" t="s">
        <v>750</v>
      </c>
      <c r="D1385" s="6" t="s">
        <v>751</v>
      </c>
      <c r="E1385" s="6" t="s">
        <v>97</v>
      </c>
      <c r="F1385" s="6" t="s">
        <v>98</v>
      </c>
      <c r="G1385" s="6">
        <v>3</v>
      </c>
      <c r="H1385" s="6">
        <v>13</v>
      </c>
      <c r="I1385" s="6">
        <v>3</v>
      </c>
      <c r="J1385" s="6">
        <v>13</v>
      </c>
      <c r="K1385" s="6">
        <v>3</v>
      </c>
      <c r="L1385" s="6">
        <v>13</v>
      </c>
      <c r="M1385" s="6" t="s">
        <v>116</v>
      </c>
      <c r="N1385" s="6" t="s">
        <v>23</v>
      </c>
      <c r="O1385" s="6">
        <v>0</v>
      </c>
    </row>
    <row r="1386" spans="1:15" x14ac:dyDescent="0.25">
      <c r="A1386" s="6" t="s">
        <v>0</v>
      </c>
      <c r="B1386" s="6" t="s">
        <v>4</v>
      </c>
      <c r="C1386" s="6" t="s">
        <v>149</v>
      </c>
      <c r="D1386" s="6" t="s">
        <v>150</v>
      </c>
      <c r="E1386" s="6" t="s">
        <v>97</v>
      </c>
      <c r="F1386" s="6" t="s">
        <v>98</v>
      </c>
      <c r="G1386" s="6">
        <v>6</v>
      </c>
      <c r="H1386" s="6">
        <v>39</v>
      </c>
      <c r="I1386" s="6">
        <v>6</v>
      </c>
      <c r="J1386" s="6">
        <v>39</v>
      </c>
      <c r="K1386" s="6">
        <v>6</v>
      </c>
      <c r="L1386" s="6">
        <v>39</v>
      </c>
      <c r="M1386" s="6" t="s">
        <v>116</v>
      </c>
      <c r="N1386" s="6" t="s">
        <v>22</v>
      </c>
      <c r="O1386" s="6">
        <v>0</v>
      </c>
    </row>
    <row r="1387" spans="1:15" x14ac:dyDescent="0.25">
      <c r="A1387" s="6" t="s">
        <v>0</v>
      </c>
      <c r="B1387" s="6" t="s">
        <v>8</v>
      </c>
      <c r="C1387" s="6" t="s">
        <v>752</v>
      </c>
      <c r="D1387" s="6" t="s">
        <v>753</v>
      </c>
      <c r="E1387" s="6" t="s">
        <v>97</v>
      </c>
      <c r="F1387" s="6" t="s">
        <v>98</v>
      </c>
      <c r="G1387" s="6">
        <v>25</v>
      </c>
      <c r="H1387" s="6">
        <v>92</v>
      </c>
      <c r="I1387" s="6">
        <v>24</v>
      </c>
      <c r="J1387" s="6">
        <v>89</v>
      </c>
      <c r="K1387" s="6">
        <v>24</v>
      </c>
      <c r="L1387" s="6">
        <v>89</v>
      </c>
      <c r="M1387" s="6" t="s">
        <v>116</v>
      </c>
      <c r="N1387" s="6" t="s">
        <v>21</v>
      </c>
      <c r="O1387" s="6">
        <v>0</v>
      </c>
    </row>
    <row r="1388" spans="1:15" x14ac:dyDescent="0.25">
      <c r="A1388" s="6" t="s">
        <v>0</v>
      </c>
      <c r="B1388" s="6" t="s">
        <v>8</v>
      </c>
      <c r="C1388" s="6" t="s">
        <v>743</v>
      </c>
      <c r="D1388" s="6" t="s">
        <v>744</v>
      </c>
      <c r="E1388" s="6" t="s">
        <v>209</v>
      </c>
      <c r="F1388" s="6" t="s">
        <v>125</v>
      </c>
      <c r="G1388" s="6">
        <v>612</v>
      </c>
      <c r="H1388" s="6">
        <v>2944</v>
      </c>
      <c r="I1388" s="6">
        <v>608</v>
      </c>
      <c r="J1388" s="6">
        <v>2914</v>
      </c>
      <c r="K1388" s="6">
        <v>608</v>
      </c>
      <c r="L1388" s="6">
        <v>2944</v>
      </c>
      <c r="M1388" s="6" t="s">
        <v>116</v>
      </c>
      <c r="N1388" s="6" t="s">
        <v>22</v>
      </c>
      <c r="O1388" s="6">
        <v>43</v>
      </c>
    </row>
    <row r="1389" spans="1:15" x14ac:dyDescent="0.25">
      <c r="A1389" s="6" t="s">
        <v>0</v>
      </c>
      <c r="B1389" s="6" t="s">
        <v>13</v>
      </c>
      <c r="C1389" s="6" t="s">
        <v>237</v>
      </c>
      <c r="D1389" s="6" t="s">
        <v>238</v>
      </c>
      <c r="E1389" s="6" t="s">
        <v>97</v>
      </c>
      <c r="F1389" s="6" t="s">
        <v>98</v>
      </c>
      <c r="G1389" s="6">
        <v>6</v>
      </c>
      <c r="H1389" s="6">
        <v>30</v>
      </c>
      <c r="I1389" s="6">
        <v>6</v>
      </c>
      <c r="J1389" s="6">
        <v>30</v>
      </c>
      <c r="K1389" s="6">
        <v>6</v>
      </c>
      <c r="L1389" s="6">
        <v>30</v>
      </c>
      <c r="M1389" s="6" t="s">
        <v>116</v>
      </c>
      <c r="N1389" s="6" t="s">
        <v>21</v>
      </c>
      <c r="O1389" s="6">
        <v>0</v>
      </c>
    </row>
    <row r="1390" spans="1:15" x14ac:dyDescent="0.25">
      <c r="A1390" s="6" t="s">
        <v>0</v>
      </c>
      <c r="B1390" s="6" t="s">
        <v>4</v>
      </c>
      <c r="C1390" s="6" t="s">
        <v>832</v>
      </c>
      <c r="D1390" s="6" t="s">
        <v>833</v>
      </c>
      <c r="E1390" s="6" t="s">
        <v>97</v>
      </c>
      <c r="F1390" s="6" t="s">
        <v>98</v>
      </c>
      <c r="G1390" s="6">
        <v>68</v>
      </c>
      <c r="H1390" s="6">
        <v>340</v>
      </c>
      <c r="I1390" s="6">
        <v>61</v>
      </c>
      <c r="J1390" s="6">
        <v>315</v>
      </c>
      <c r="K1390" s="6">
        <v>68</v>
      </c>
      <c r="L1390" s="6">
        <v>340</v>
      </c>
      <c r="M1390" s="6" t="s">
        <v>116</v>
      </c>
      <c r="N1390" s="6" t="s">
        <v>21</v>
      </c>
      <c r="O1390" s="6">
        <v>3</v>
      </c>
    </row>
    <row r="1391" spans="1:15" x14ac:dyDescent="0.25">
      <c r="A1391" s="6" t="s">
        <v>0</v>
      </c>
      <c r="B1391" s="6" t="s">
        <v>4</v>
      </c>
      <c r="C1391" s="6" t="s">
        <v>253</v>
      </c>
      <c r="D1391" s="6" t="s">
        <v>254</v>
      </c>
      <c r="E1391" s="6" t="s">
        <v>97</v>
      </c>
      <c r="F1391" s="6" t="s">
        <v>98</v>
      </c>
      <c r="G1391" s="6">
        <v>6</v>
      </c>
      <c r="H1391" s="6">
        <v>36</v>
      </c>
      <c r="I1391" s="6">
        <v>6</v>
      </c>
      <c r="J1391" s="6">
        <v>36</v>
      </c>
      <c r="K1391" s="6">
        <v>6</v>
      </c>
      <c r="L1391" s="6">
        <v>36</v>
      </c>
      <c r="M1391" s="6" t="s">
        <v>116</v>
      </c>
      <c r="N1391" s="6" t="s">
        <v>22</v>
      </c>
      <c r="O1391" s="6">
        <v>0</v>
      </c>
    </row>
    <row r="1392" spans="1:15" x14ac:dyDescent="0.25">
      <c r="A1392" s="6" t="s">
        <v>0</v>
      </c>
      <c r="B1392" s="6" t="s">
        <v>4</v>
      </c>
      <c r="C1392" s="6" t="s">
        <v>157</v>
      </c>
      <c r="D1392" s="6" t="s">
        <v>158</v>
      </c>
      <c r="E1392" s="6" t="s">
        <v>97</v>
      </c>
      <c r="F1392" s="6" t="s">
        <v>98</v>
      </c>
      <c r="G1392" s="6">
        <v>6</v>
      </c>
      <c r="H1392" s="6">
        <v>28</v>
      </c>
      <c r="I1392" s="6">
        <v>6</v>
      </c>
      <c r="J1392" s="6">
        <v>30</v>
      </c>
      <c r="K1392" s="6">
        <v>6</v>
      </c>
      <c r="L1392" s="6">
        <v>30</v>
      </c>
      <c r="M1392" s="6" t="s">
        <v>116</v>
      </c>
      <c r="N1392" s="6" t="s">
        <v>22</v>
      </c>
      <c r="O1392" s="6">
        <v>0</v>
      </c>
    </row>
    <row r="1393" spans="1:15" x14ac:dyDescent="0.25">
      <c r="A1393" s="6" t="s">
        <v>0</v>
      </c>
      <c r="B1393" s="6" t="s">
        <v>13</v>
      </c>
      <c r="C1393" s="6" t="s">
        <v>237</v>
      </c>
      <c r="D1393" s="6" t="s">
        <v>238</v>
      </c>
      <c r="E1393" s="6" t="s">
        <v>97</v>
      </c>
      <c r="F1393" s="6" t="s">
        <v>98</v>
      </c>
      <c r="G1393" s="6">
        <v>6</v>
      </c>
      <c r="H1393" s="6">
        <v>30</v>
      </c>
      <c r="I1393" s="6">
        <v>6</v>
      </c>
      <c r="J1393" s="6">
        <v>30</v>
      </c>
      <c r="K1393" s="6">
        <v>6</v>
      </c>
      <c r="L1393" s="6">
        <v>30</v>
      </c>
      <c r="M1393" s="6" t="s">
        <v>116</v>
      </c>
      <c r="N1393" s="6" t="s">
        <v>23</v>
      </c>
      <c r="O1393" s="6">
        <v>0</v>
      </c>
    </row>
    <row r="1394" spans="1:15" x14ac:dyDescent="0.25">
      <c r="A1394" s="6" t="s">
        <v>0</v>
      </c>
      <c r="B1394" s="6" t="s">
        <v>13</v>
      </c>
      <c r="C1394" s="6" t="s">
        <v>193</v>
      </c>
      <c r="D1394" s="6" t="s">
        <v>194</v>
      </c>
      <c r="E1394" s="6" t="s">
        <v>97</v>
      </c>
      <c r="F1394" s="6" t="s">
        <v>125</v>
      </c>
      <c r="G1394" s="6">
        <v>21</v>
      </c>
      <c r="H1394" s="6">
        <v>93</v>
      </c>
      <c r="I1394" s="6">
        <v>20</v>
      </c>
      <c r="J1394" s="6">
        <v>78</v>
      </c>
      <c r="K1394" s="6">
        <v>20</v>
      </c>
      <c r="L1394" s="6">
        <v>80</v>
      </c>
      <c r="M1394" s="6" t="s">
        <v>116</v>
      </c>
      <c r="N1394" s="6" t="s">
        <v>23</v>
      </c>
      <c r="O1394" s="6">
        <v>1</v>
      </c>
    </row>
    <row r="1395" spans="1:15" x14ac:dyDescent="0.25">
      <c r="A1395" s="6" t="s">
        <v>0</v>
      </c>
      <c r="B1395" s="6" t="s">
        <v>4</v>
      </c>
      <c r="C1395" s="6" t="s">
        <v>265</v>
      </c>
      <c r="D1395" s="6" t="s">
        <v>266</v>
      </c>
      <c r="E1395" s="6" t="s">
        <v>97</v>
      </c>
      <c r="F1395" s="6" t="s">
        <v>125</v>
      </c>
      <c r="G1395" s="6">
        <v>14</v>
      </c>
      <c r="H1395" s="6">
        <v>73</v>
      </c>
      <c r="I1395" s="6">
        <v>12</v>
      </c>
      <c r="J1395" s="6">
        <v>61</v>
      </c>
      <c r="K1395" s="6">
        <v>14</v>
      </c>
      <c r="L1395" s="6">
        <v>72</v>
      </c>
      <c r="M1395" s="6" t="s">
        <v>116</v>
      </c>
      <c r="N1395" s="6" t="s">
        <v>23</v>
      </c>
      <c r="O1395" s="6">
        <v>3</v>
      </c>
    </row>
    <row r="1396" spans="1:15" x14ac:dyDescent="0.25">
      <c r="A1396" s="6" t="s">
        <v>0</v>
      </c>
      <c r="B1396" s="6" t="s">
        <v>4</v>
      </c>
      <c r="C1396" s="6" t="s">
        <v>157</v>
      </c>
      <c r="D1396" s="6" t="s">
        <v>158</v>
      </c>
      <c r="E1396" s="6" t="s">
        <v>97</v>
      </c>
      <c r="F1396" s="6" t="s">
        <v>98</v>
      </c>
      <c r="G1396" s="6">
        <v>6</v>
      </c>
      <c r="H1396" s="6">
        <v>28</v>
      </c>
      <c r="I1396" s="6">
        <v>6</v>
      </c>
      <c r="J1396" s="6">
        <v>30</v>
      </c>
      <c r="K1396" s="6">
        <v>6</v>
      </c>
      <c r="L1396" s="6">
        <v>30</v>
      </c>
      <c r="M1396" s="6" t="s">
        <v>116</v>
      </c>
      <c r="N1396" s="6" t="s">
        <v>23</v>
      </c>
      <c r="O1396" s="6">
        <v>0</v>
      </c>
    </row>
    <row r="1397" spans="1:15" x14ac:dyDescent="0.25">
      <c r="A1397" s="6" t="s">
        <v>0</v>
      </c>
      <c r="B1397" s="6" t="s">
        <v>7</v>
      </c>
      <c r="C1397" s="6" t="s">
        <v>214</v>
      </c>
      <c r="D1397" s="6" t="s">
        <v>215</v>
      </c>
      <c r="E1397" s="6" t="s">
        <v>97</v>
      </c>
      <c r="F1397" s="6" t="s">
        <v>98</v>
      </c>
      <c r="G1397" s="6">
        <v>301</v>
      </c>
      <c r="H1397" s="6">
        <v>1404</v>
      </c>
      <c r="I1397" s="6">
        <v>274</v>
      </c>
      <c r="J1397" s="6">
        <v>1347</v>
      </c>
      <c r="K1397" s="6">
        <v>274</v>
      </c>
      <c r="L1397" s="6">
        <v>1347</v>
      </c>
      <c r="M1397" s="6" t="s">
        <v>116</v>
      </c>
      <c r="N1397" s="6" t="s">
        <v>22</v>
      </c>
      <c r="O1397" s="6">
        <v>25</v>
      </c>
    </row>
    <row r="1398" spans="1:15" x14ac:dyDescent="0.25">
      <c r="A1398" s="6" t="s">
        <v>0</v>
      </c>
      <c r="B1398" s="6" t="s">
        <v>8</v>
      </c>
      <c r="C1398" s="6" t="s">
        <v>828</v>
      </c>
      <c r="D1398" s="6" t="s">
        <v>829</v>
      </c>
      <c r="E1398" s="6" t="s">
        <v>97</v>
      </c>
      <c r="F1398" s="6" t="s">
        <v>98</v>
      </c>
      <c r="G1398" s="6">
        <v>265</v>
      </c>
      <c r="H1398" s="6">
        <v>1084</v>
      </c>
      <c r="I1398" s="6">
        <v>260</v>
      </c>
      <c r="J1398" s="6">
        <v>1140</v>
      </c>
      <c r="K1398" s="6">
        <v>260</v>
      </c>
      <c r="L1398" s="6">
        <v>1140</v>
      </c>
      <c r="M1398" s="6" t="s">
        <v>116</v>
      </c>
      <c r="N1398" s="6" t="s">
        <v>22</v>
      </c>
      <c r="O1398" s="6">
        <v>23</v>
      </c>
    </row>
    <row r="1399" spans="1:15" x14ac:dyDescent="0.25">
      <c r="A1399" s="6" t="s">
        <v>0</v>
      </c>
      <c r="B1399" s="6" t="s">
        <v>8</v>
      </c>
      <c r="C1399" s="6" t="s">
        <v>121</v>
      </c>
      <c r="D1399" s="6" t="s">
        <v>122</v>
      </c>
      <c r="E1399" s="6" t="s">
        <v>97</v>
      </c>
      <c r="F1399" s="6" t="s">
        <v>98</v>
      </c>
      <c r="G1399" s="6">
        <v>413</v>
      </c>
      <c r="H1399" s="6">
        <v>1835</v>
      </c>
      <c r="I1399" s="6">
        <v>407</v>
      </c>
      <c r="J1399" s="6">
        <v>1858</v>
      </c>
      <c r="K1399" s="6">
        <v>407</v>
      </c>
      <c r="L1399" s="6">
        <v>1858</v>
      </c>
      <c r="M1399" s="6" t="s">
        <v>116</v>
      </c>
      <c r="N1399" s="6" t="s">
        <v>21</v>
      </c>
      <c r="O1399" s="6">
        <v>67</v>
      </c>
    </row>
    <row r="1400" spans="1:15" x14ac:dyDescent="0.25">
      <c r="A1400" s="6" t="s">
        <v>0</v>
      </c>
      <c r="B1400" s="6" t="s">
        <v>13</v>
      </c>
      <c r="C1400" s="6" t="s">
        <v>237</v>
      </c>
      <c r="D1400" s="6" t="s">
        <v>238</v>
      </c>
      <c r="E1400" s="6" t="s">
        <v>97</v>
      </c>
      <c r="F1400" s="6" t="s">
        <v>98</v>
      </c>
      <c r="G1400" s="6">
        <v>6</v>
      </c>
      <c r="H1400" s="6">
        <v>30</v>
      </c>
      <c r="I1400" s="6">
        <v>6</v>
      </c>
      <c r="J1400" s="6">
        <v>30</v>
      </c>
      <c r="K1400" s="6">
        <v>6</v>
      </c>
      <c r="L1400" s="6">
        <v>30</v>
      </c>
      <c r="M1400" s="6" t="s">
        <v>116</v>
      </c>
      <c r="N1400" s="6" t="s">
        <v>22</v>
      </c>
      <c r="O1400" s="6">
        <v>0</v>
      </c>
    </row>
    <row r="1401" spans="1:15" x14ac:dyDescent="0.25">
      <c r="A1401" s="6" t="s">
        <v>0</v>
      </c>
      <c r="B1401" s="6" t="s">
        <v>4</v>
      </c>
      <c r="C1401" s="6" t="s">
        <v>253</v>
      </c>
      <c r="D1401" s="6" t="s">
        <v>254</v>
      </c>
      <c r="E1401" s="6" t="s">
        <v>97</v>
      </c>
      <c r="F1401" s="6" t="s">
        <v>98</v>
      </c>
      <c r="G1401" s="6">
        <v>6</v>
      </c>
      <c r="H1401" s="6">
        <v>36</v>
      </c>
      <c r="I1401" s="6">
        <v>6</v>
      </c>
      <c r="J1401" s="6">
        <v>36</v>
      </c>
      <c r="K1401" s="6">
        <v>6</v>
      </c>
      <c r="L1401" s="6">
        <v>36</v>
      </c>
      <c r="M1401" s="6" t="s">
        <v>116</v>
      </c>
      <c r="N1401" s="6" t="s">
        <v>21</v>
      </c>
      <c r="O1401" s="6">
        <v>0</v>
      </c>
    </row>
    <row r="1402" spans="1:15" x14ac:dyDescent="0.25">
      <c r="A1402" s="6" t="s">
        <v>0</v>
      </c>
      <c r="B1402" s="6" t="s">
        <v>5</v>
      </c>
      <c r="C1402" s="6" t="s">
        <v>837</v>
      </c>
      <c r="D1402" s="6" t="s">
        <v>838</v>
      </c>
      <c r="E1402" s="6" t="s">
        <v>209</v>
      </c>
      <c r="F1402" s="6" t="s">
        <v>125</v>
      </c>
      <c r="G1402" s="6">
        <v>184</v>
      </c>
      <c r="H1402" s="6">
        <v>768</v>
      </c>
      <c r="I1402" s="6">
        <v>175</v>
      </c>
      <c r="J1402" s="6">
        <v>828</v>
      </c>
      <c r="K1402" s="6">
        <v>175</v>
      </c>
      <c r="L1402" s="6">
        <v>828</v>
      </c>
      <c r="M1402" s="6" t="s">
        <v>116</v>
      </c>
      <c r="N1402" s="6" t="s">
        <v>21</v>
      </c>
      <c r="O1402" s="6">
        <v>34</v>
      </c>
    </row>
    <row r="1403" spans="1:15" x14ac:dyDescent="0.25">
      <c r="A1403" s="6" t="s">
        <v>0</v>
      </c>
      <c r="B1403" s="6" t="s">
        <v>8</v>
      </c>
      <c r="C1403" s="6" t="s">
        <v>748</v>
      </c>
      <c r="D1403" s="6" t="s">
        <v>749</v>
      </c>
      <c r="E1403" s="6" t="s">
        <v>209</v>
      </c>
      <c r="F1403" s="6" t="s">
        <v>125</v>
      </c>
      <c r="G1403" s="6">
        <v>1694</v>
      </c>
      <c r="H1403" s="6">
        <v>8805</v>
      </c>
      <c r="I1403" s="6">
        <v>1693</v>
      </c>
      <c r="J1403" s="6">
        <v>8805</v>
      </c>
      <c r="K1403" s="6">
        <v>1693</v>
      </c>
      <c r="L1403" s="6">
        <v>9062</v>
      </c>
      <c r="M1403" s="6" t="s">
        <v>116</v>
      </c>
      <c r="N1403" s="6" t="s">
        <v>21</v>
      </c>
      <c r="O1403" s="6">
        <v>276</v>
      </c>
    </row>
    <row r="1404" spans="1:15" x14ac:dyDescent="0.25">
      <c r="A1404" s="6" t="s">
        <v>0</v>
      </c>
      <c r="B1404" s="6" t="s">
        <v>8</v>
      </c>
      <c r="C1404" s="6" t="s">
        <v>121</v>
      </c>
      <c r="D1404" s="6" t="s">
        <v>122</v>
      </c>
      <c r="E1404" s="6" t="s">
        <v>97</v>
      </c>
      <c r="F1404" s="6" t="s">
        <v>98</v>
      </c>
      <c r="G1404" s="6">
        <v>413</v>
      </c>
      <c r="H1404" s="6">
        <v>1835</v>
      </c>
      <c r="I1404" s="6">
        <v>407</v>
      </c>
      <c r="J1404" s="6">
        <v>1858</v>
      </c>
      <c r="K1404" s="6">
        <v>407</v>
      </c>
      <c r="L1404" s="6">
        <v>1858</v>
      </c>
      <c r="M1404" s="6" t="s">
        <v>116</v>
      </c>
      <c r="N1404" s="6" t="s">
        <v>22</v>
      </c>
      <c r="O1404" s="6">
        <v>52</v>
      </c>
    </row>
    <row r="1405" spans="1:15" x14ac:dyDescent="0.25">
      <c r="A1405" s="6" t="s">
        <v>0</v>
      </c>
      <c r="B1405" s="6" t="s">
        <v>4</v>
      </c>
      <c r="C1405" s="6" t="s">
        <v>95</v>
      </c>
      <c r="D1405" s="6" t="s">
        <v>96</v>
      </c>
      <c r="E1405" s="6" t="s">
        <v>97</v>
      </c>
      <c r="F1405" s="6" t="s">
        <v>98</v>
      </c>
      <c r="G1405" s="6">
        <v>69</v>
      </c>
      <c r="H1405" s="6">
        <v>349</v>
      </c>
      <c r="I1405" s="6">
        <v>43</v>
      </c>
      <c r="J1405" s="6">
        <v>361</v>
      </c>
      <c r="K1405" s="6">
        <v>43</v>
      </c>
      <c r="L1405" s="6">
        <v>361</v>
      </c>
      <c r="M1405" s="6" t="s">
        <v>116</v>
      </c>
      <c r="N1405" s="6" t="s">
        <v>21</v>
      </c>
      <c r="O1405" s="6">
        <v>3</v>
      </c>
    </row>
    <row r="1406" spans="1:15" x14ac:dyDescent="0.25">
      <c r="A1406" s="6" t="s">
        <v>0</v>
      </c>
      <c r="B1406" s="6" t="s">
        <v>8</v>
      </c>
      <c r="C1406" s="6" t="s">
        <v>748</v>
      </c>
      <c r="D1406" s="6" t="s">
        <v>749</v>
      </c>
      <c r="E1406" s="6" t="s">
        <v>209</v>
      </c>
      <c r="F1406" s="6" t="s">
        <v>125</v>
      </c>
      <c r="G1406" s="6">
        <v>1694</v>
      </c>
      <c r="H1406" s="6">
        <v>8805</v>
      </c>
      <c r="I1406" s="6">
        <v>1693</v>
      </c>
      <c r="J1406" s="6">
        <v>8805</v>
      </c>
      <c r="K1406" s="6">
        <v>1693</v>
      </c>
      <c r="L1406" s="6">
        <v>9062</v>
      </c>
      <c r="M1406" s="6" t="s">
        <v>116</v>
      </c>
      <c r="N1406" s="6" t="s">
        <v>22</v>
      </c>
      <c r="O1406" s="6">
        <v>254</v>
      </c>
    </row>
    <row r="1407" spans="1:15" x14ac:dyDescent="0.25">
      <c r="A1407" s="6" t="s">
        <v>0</v>
      </c>
      <c r="B1407" s="6" t="s">
        <v>7</v>
      </c>
      <c r="C1407" s="6" t="s">
        <v>733</v>
      </c>
      <c r="D1407" s="6" t="s">
        <v>734</v>
      </c>
      <c r="E1407" s="6" t="s">
        <v>97</v>
      </c>
      <c r="F1407" s="6" t="s">
        <v>98</v>
      </c>
      <c r="G1407" s="6">
        <v>27</v>
      </c>
      <c r="H1407" s="6">
        <v>111</v>
      </c>
      <c r="I1407" s="6">
        <v>25</v>
      </c>
      <c r="J1407" s="6">
        <v>104</v>
      </c>
      <c r="K1407" s="6">
        <v>25</v>
      </c>
      <c r="L1407" s="6">
        <v>104</v>
      </c>
      <c r="M1407" s="6" t="s">
        <v>116</v>
      </c>
      <c r="N1407" s="6" t="s">
        <v>21</v>
      </c>
      <c r="O1407" s="6">
        <v>2</v>
      </c>
    </row>
    <row r="1408" spans="1:15" x14ac:dyDescent="0.25">
      <c r="A1408" s="6" t="s">
        <v>0</v>
      </c>
      <c r="B1408" s="6" t="s">
        <v>4</v>
      </c>
      <c r="C1408" s="6" t="s">
        <v>147</v>
      </c>
      <c r="D1408" s="6" t="s">
        <v>148</v>
      </c>
      <c r="E1408" s="6" t="s">
        <v>97</v>
      </c>
      <c r="F1408" s="6" t="s">
        <v>98</v>
      </c>
      <c r="G1408" s="6">
        <v>87</v>
      </c>
      <c r="H1408" s="6">
        <v>461</v>
      </c>
      <c r="I1408" s="6">
        <v>90</v>
      </c>
      <c r="J1408" s="6">
        <v>489</v>
      </c>
      <c r="K1408" s="6">
        <v>90</v>
      </c>
      <c r="L1408" s="6">
        <v>489</v>
      </c>
      <c r="M1408" s="6" t="s">
        <v>116</v>
      </c>
      <c r="N1408" s="6" t="s">
        <v>21</v>
      </c>
      <c r="O1408" s="6">
        <v>4</v>
      </c>
    </row>
    <row r="1409" spans="1:15" x14ac:dyDescent="0.25">
      <c r="A1409" s="6" t="s">
        <v>0</v>
      </c>
      <c r="B1409" s="6" t="s">
        <v>8</v>
      </c>
      <c r="C1409" s="6" t="s">
        <v>739</v>
      </c>
      <c r="D1409" s="6" t="s">
        <v>740</v>
      </c>
      <c r="E1409" s="6" t="s">
        <v>209</v>
      </c>
      <c r="F1409" s="6" t="s">
        <v>125</v>
      </c>
      <c r="G1409" s="6">
        <v>115</v>
      </c>
      <c r="H1409" s="6">
        <v>602</v>
      </c>
      <c r="I1409" s="6">
        <v>115</v>
      </c>
      <c r="J1409" s="6">
        <v>594</v>
      </c>
      <c r="K1409" s="6">
        <v>115</v>
      </c>
      <c r="L1409" s="6">
        <v>88</v>
      </c>
      <c r="M1409" s="6" t="s">
        <v>116</v>
      </c>
      <c r="N1409" s="6" t="s">
        <v>22</v>
      </c>
      <c r="O1409" s="6">
        <v>0</v>
      </c>
    </row>
    <row r="1410" spans="1:15" x14ac:dyDescent="0.25">
      <c r="A1410" s="6" t="s">
        <v>0</v>
      </c>
      <c r="B1410" s="6" t="s">
        <v>9</v>
      </c>
      <c r="C1410" s="6" t="s">
        <v>756</v>
      </c>
      <c r="D1410" s="6" t="s">
        <v>757</v>
      </c>
      <c r="E1410" s="6" t="s">
        <v>97</v>
      </c>
      <c r="F1410" s="6" t="s">
        <v>125</v>
      </c>
      <c r="G1410" s="6">
        <v>115</v>
      </c>
      <c r="H1410" s="6">
        <v>532</v>
      </c>
      <c r="I1410" s="6">
        <v>115</v>
      </c>
      <c r="J1410" s="6">
        <v>537</v>
      </c>
      <c r="K1410" s="6">
        <v>115</v>
      </c>
      <c r="L1410" s="6">
        <v>537</v>
      </c>
      <c r="M1410" s="6" t="s">
        <v>116</v>
      </c>
      <c r="N1410" s="6" t="s">
        <v>22</v>
      </c>
      <c r="O1410" s="6">
        <v>8</v>
      </c>
    </row>
    <row r="1411" spans="1:15" x14ac:dyDescent="0.25">
      <c r="A1411" s="6" t="s">
        <v>0</v>
      </c>
      <c r="B1411" s="6" t="s">
        <v>8</v>
      </c>
      <c r="C1411" s="6" t="s">
        <v>828</v>
      </c>
      <c r="D1411" s="6" t="s">
        <v>829</v>
      </c>
      <c r="E1411" s="6" t="s">
        <v>97</v>
      </c>
      <c r="F1411" s="6" t="s">
        <v>98</v>
      </c>
      <c r="G1411" s="6">
        <v>265</v>
      </c>
      <c r="H1411" s="6">
        <v>1084</v>
      </c>
      <c r="I1411" s="6">
        <v>260</v>
      </c>
      <c r="J1411" s="6">
        <v>1140</v>
      </c>
      <c r="K1411" s="6">
        <v>260</v>
      </c>
      <c r="L1411" s="6">
        <v>1140</v>
      </c>
      <c r="M1411" s="6" t="s">
        <v>116</v>
      </c>
      <c r="N1411" s="6" t="s">
        <v>23</v>
      </c>
      <c r="O1411" s="6">
        <v>48</v>
      </c>
    </row>
    <row r="1412" spans="1:15" x14ac:dyDescent="0.25">
      <c r="A1412" s="6" t="s">
        <v>0</v>
      </c>
      <c r="B1412" s="6" t="s">
        <v>5</v>
      </c>
      <c r="C1412" s="6" t="s">
        <v>837</v>
      </c>
      <c r="D1412" s="6" t="s">
        <v>838</v>
      </c>
      <c r="E1412" s="6" t="s">
        <v>209</v>
      </c>
      <c r="F1412" s="6" t="s">
        <v>125</v>
      </c>
      <c r="G1412" s="6">
        <v>184</v>
      </c>
      <c r="H1412" s="6">
        <v>768</v>
      </c>
      <c r="I1412" s="6">
        <v>175</v>
      </c>
      <c r="J1412" s="6">
        <v>828</v>
      </c>
      <c r="K1412" s="6">
        <v>175</v>
      </c>
      <c r="L1412" s="6">
        <v>828</v>
      </c>
      <c r="M1412" s="6" t="s">
        <v>116</v>
      </c>
      <c r="N1412" s="6" t="s">
        <v>23</v>
      </c>
      <c r="O1412" s="6">
        <v>62</v>
      </c>
    </row>
    <row r="1413" spans="1:15" x14ac:dyDescent="0.25">
      <c r="A1413" s="6" t="s">
        <v>0</v>
      </c>
      <c r="B1413" s="6" t="s">
        <v>4</v>
      </c>
      <c r="C1413" s="6" t="s">
        <v>151</v>
      </c>
      <c r="D1413" s="6" t="s">
        <v>152</v>
      </c>
      <c r="E1413" s="6" t="s">
        <v>97</v>
      </c>
      <c r="F1413" s="6" t="s">
        <v>98</v>
      </c>
      <c r="G1413" s="6">
        <v>8</v>
      </c>
      <c r="H1413" s="6">
        <v>30</v>
      </c>
      <c r="I1413" s="6">
        <v>8</v>
      </c>
      <c r="J1413" s="6">
        <v>32</v>
      </c>
      <c r="K1413" s="6">
        <v>8</v>
      </c>
      <c r="L1413" s="6">
        <v>32</v>
      </c>
      <c r="M1413" s="6" t="s">
        <v>116</v>
      </c>
      <c r="N1413" s="6" t="s">
        <v>23</v>
      </c>
      <c r="O1413" s="6">
        <v>0</v>
      </c>
    </row>
    <row r="1414" spans="1:15" x14ac:dyDescent="0.25">
      <c r="A1414" s="6" t="s">
        <v>0</v>
      </c>
      <c r="B1414" s="6" t="s">
        <v>7</v>
      </c>
      <c r="C1414" s="6" t="s">
        <v>214</v>
      </c>
      <c r="D1414" s="6" t="s">
        <v>215</v>
      </c>
      <c r="E1414" s="6" t="s">
        <v>97</v>
      </c>
      <c r="F1414" s="6" t="s">
        <v>98</v>
      </c>
      <c r="G1414" s="6">
        <v>301</v>
      </c>
      <c r="H1414" s="6">
        <v>1404</v>
      </c>
      <c r="I1414" s="6">
        <v>274</v>
      </c>
      <c r="J1414" s="6">
        <v>1347</v>
      </c>
      <c r="K1414" s="6">
        <v>274</v>
      </c>
      <c r="L1414" s="6">
        <v>1347</v>
      </c>
      <c r="M1414" s="6" t="s">
        <v>116</v>
      </c>
      <c r="N1414" s="6" t="s">
        <v>21</v>
      </c>
      <c r="O1414" s="6">
        <v>30</v>
      </c>
    </row>
    <row r="1415" spans="1:15" x14ac:dyDescent="0.25">
      <c r="A1415" s="6" t="s">
        <v>0</v>
      </c>
      <c r="B1415" s="6" t="s">
        <v>4</v>
      </c>
      <c r="C1415" s="6" t="s">
        <v>253</v>
      </c>
      <c r="D1415" s="6" t="s">
        <v>254</v>
      </c>
      <c r="E1415" s="6" t="s">
        <v>97</v>
      </c>
      <c r="F1415" s="6" t="s">
        <v>98</v>
      </c>
      <c r="G1415" s="6">
        <v>6</v>
      </c>
      <c r="H1415" s="6">
        <v>36</v>
      </c>
      <c r="I1415" s="6">
        <v>6</v>
      </c>
      <c r="J1415" s="6">
        <v>36</v>
      </c>
      <c r="K1415" s="6">
        <v>6</v>
      </c>
      <c r="L1415" s="6">
        <v>36</v>
      </c>
      <c r="M1415" s="6" t="s">
        <v>116</v>
      </c>
      <c r="N1415" s="6" t="s">
        <v>23</v>
      </c>
      <c r="O1415" s="6">
        <v>0</v>
      </c>
    </row>
    <row r="1416" spans="1:15" x14ac:dyDescent="0.25">
      <c r="A1416" s="6" t="s">
        <v>0</v>
      </c>
      <c r="B1416" s="6" t="s">
        <v>7</v>
      </c>
      <c r="C1416" s="6" t="s">
        <v>177</v>
      </c>
      <c r="D1416" s="6" t="s">
        <v>178</v>
      </c>
      <c r="E1416" s="6" t="s">
        <v>97</v>
      </c>
      <c r="F1416" s="6" t="s">
        <v>125</v>
      </c>
      <c r="G1416" s="6">
        <v>23</v>
      </c>
      <c r="H1416" s="6">
        <v>124</v>
      </c>
      <c r="I1416" s="6">
        <v>20</v>
      </c>
      <c r="J1416" s="6">
        <v>110</v>
      </c>
      <c r="K1416" s="6">
        <v>20</v>
      </c>
      <c r="L1416" s="6">
        <v>110</v>
      </c>
      <c r="M1416" s="6" t="s">
        <v>116</v>
      </c>
      <c r="N1416" s="6" t="s">
        <v>23</v>
      </c>
      <c r="O1416" s="6">
        <v>9</v>
      </c>
    </row>
    <row r="1417" spans="1:15" x14ac:dyDescent="0.25">
      <c r="A1417" s="6" t="s">
        <v>0</v>
      </c>
      <c r="B1417" s="6" t="s">
        <v>4</v>
      </c>
      <c r="C1417" s="6" t="s">
        <v>157</v>
      </c>
      <c r="D1417" s="6" t="s">
        <v>158</v>
      </c>
      <c r="E1417" s="6" t="s">
        <v>97</v>
      </c>
      <c r="F1417" s="6" t="s">
        <v>98</v>
      </c>
      <c r="G1417" s="6">
        <v>6</v>
      </c>
      <c r="H1417" s="6">
        <v>28</v>
      </c>
      <c r="I1417" s="6">
        <v>6</v>
      </c>
      <c r="J1417" s="6">
        <v>30</v>
      </c>
      <c r="K1417" s="6">
        <v>6</v>
      </c>
      <c r="L1417" s="6">
        <v>30</v>
      </c>
      <c r="M1417" s="6" t="s">
        <v>116</v>
      </c>
      <c r="N1417" s="6" t="s">
        <v>21</v>
      </c>
      <c r="O1417" s="6">
        <v>0</v>
      </c>
    </row>
    <row r="1418" spans="1:15" x14ac:dyDescent="0.25">
      <c r="A1418" s="6" t="s">
        <v>0</v>
      </c>
      <c r="B1418" s="6" t="s">
        <v>7</v>
      </c>
      <c r="C1418" s="6" t="s">
        <v>214</v>
      </c>
      <c r="D1418" s="6" t="s">
        <v>215</v>
      </c>
      <c r="E1418" s="6" t="s">
        <v>97</v>
      </c>
      <c r="F1418" s="6" t="s">
        <v>98</v>
      </c>
      <c r="G1418" s="6">
        <v>301</v>
      </c>
      <c r="H1418" s="6">
        <v>1404</v>
      </c>
      <c r="I1418" s="6">
        <v>274</v>
      </c>
      <c r="J1418" s="6">
        <v>1347</v>
      </c>
      <c r="K1418" s="6">
        <v>274</v>
      </c>
      <c r="L1418" s="6">
        <v>1347</v>
      </c>
      <c r="M1418" s="6" t="s">
        <v>116</v>
      </c>
      <c r="N1418" s="6" t="s">
        <v>23</v>
      </c>
      <c r="O1418" s="6">
        <v>55</v>
      </c>
    </row>
    <row r="1419" spans="1:15" x14ac:dyDescent="0.25">
      <c r="A1419" s="6" t="s">
        <v>0</v>
      </c>
      <c r="B1419" s="6" t="s">
        <v>7</v>
      </c>
      <c r="C1419" s="6" t="s">
        <v>733</v>
      </c>
      <c r="D1419" s="6" t="s">
        <v>734</v>
      </c>
      <c r="E1419" s="6" t="s">
        <v>97</v>
      </c>
      <c r="F1419" s="6" t="s">
        <v>98</v>
      </c>
      <c r="G1419" s="6">
        <v>27</v>
      </c>
      <c r="H1419" s="6">
        <v>111</v>
      </c>
      <c r="I1419" s="6">
        <v>25</v>
      </c>
      <c r="J1419" s="6">
        <v>104</v>
      </c>
      <c r="K1419" s="6">
        <v>25</v>
      </c>
      <c r="L1419" s="6">
        <v>104</v>
      </c>
      <c r="M1419" s="6" t="s">
        <v>116</v>
      </c>
      <c r="N1419" s="6" t="s">
        <v>23</v>
      </c>
      <c r="O1419" s="6">
        <v>2</v>
      </c>
    </row>
    <row r="1420" spans="1:15" x14ac:dyDescent="0.25">
      <c r="A1420" s="6" t="s">
        <v>0</v>
      </c>
      <c r="B1420" s="6" t="s">
        <v>9</v>
      </c>
      <c r="C1420" s="6" t="s">
        <v>137</v>
      </c>
      <c r="D1420" s="6" t="s">
        <v>138</v>
      </c>
      <c r="E1420" s="6" t="s">
        <v>97</v>
      </c>
      <c r="F1420" s="6" t="s">
        <v>98</v>
      </c>
      <c r="G1420" s="6">
        <v>135</v>
      </c>
      <c r="H1420" s="6">
        <v>672</v>
      </c>
      <c r="I1420" s="6">
        <v>156</v>
      </c>
      <c r="J1420" s="6">
        <v>704</v>
      </c>
      <c r="K1420" s="6">
        <v>156</v>
      </c>
      <c r="L1420" s="6">
        <v>704</v>
      </c>
      <c r="M1420" s="6" t="s">
        <v>116</v>
      </c>
      <c r="N1420" s="6" t="s">
        <v>21</v>
      </c>
      <c r="O1420" s="6">
        <v>11</v>
      </c>
    </row>
    <row r="1421" spans="1:15" x14ac:dyDescent="0.25">
      <c r="A1421" s="6" t="s">
        <v>0</v>
      </c>
      <c r="B1421" s="6" t="s">
        <v>4</v>
      </c>
      <c r="C1421" s="6" t="s">
        <v>265</v>
      </c>
      <c r="D1421" s="6" t="s">
        <v>266</v>
      </c>
      <c r="E1421" s="6" t="s">
        <v>97</v>
      </c>
      <c r="F1421" s="6" t="s">
        <v>125</v>
      </c>
      <c r="G1421" s="6">
        <v>14</v>
      </c>
      <c r="H1421" s="6">
        <v>73</v>
      </c>
      <c r="I1421" s="6">
        <v>12</v>
      </c>
      <c r="J1421" s="6">
        <v>61</v>
      </c>
      <c r="K1421" s="6">
        <v>14</v>
      </c>
      <c r="L1421" s="6">
        <v>72</v>
      </c>
      <c r="M1421" s="6" t="s">
        <v>116</v>
      </c>
      <c r="N1421" s="6" t="s">
        <v>22</v>
      </c>
      <c r="O1421" s="6">
        <v>1</v>
      </c>
    </row>
    <row r="1422" spans="1:15" x14ac:dyDescent="0.25">
      <c r="A1422" s="6" t="s">
        <v>0</v>
      </c>
      <c r="B1422" s="6" t="s">
        <v>4</v>
      </c>
      <c r="C1422" s="6" t="s">
        <v>145</v>
      </c>
      <c r="D1422" s="6" t="s">
        <v>146</v>
      </c>
      <c r="E1422" s="6" t="s">
        <v>97</v>
      </c>
      <c r="F1422" s="6" t="s">
        <v>98</v>
      </c>
      <c r="G1422" s="6">
        <v>93</v>
      </c>
      <c r="H1422" s="6">
        <v>446</v>
      </c>
      <c r="I1422" s="6">
        <v>91</v>
      </c>
      <c r="J1422" s="6">
        <v>482</v>
      </c>
      <c r="K1422" s="6">
        <v>100</v>
      </c>
      <c r="L1422" s="6">
        <v>523</v>
      </c>
      <c r="M1422" s="6" t="s">
        <v>116</v>
      </c>
      <c r="N1422" s="6" t="s">
        <v>23</v>
      </c>
      <c r="O1422" s="6">
        <v>11</v>
      </c>
    </row>
    <row r="1423" spans="1:15" x14ac:dyDescent="0.25">
      <c r="A1423" s="6" t="s">
        <v>0</v>
      </c>
      <c r="B1423" s="6" t="s">
        <v>4</v>
      </c>
      <c r="C1423" s="6" t="s">
        <v>265</v>
      </c>
      <c r="D1423" s="6" t="s">
        <v>266</v>
      </c>
      <c r="E1423" s="6" t="s">
        <v>97</v>
      </c>
      <c r="F1423" s="6" t="s">
        <v>125</v>
      </c>
      <c r="G1423" s="6">
        <v>14</v>
      </c>
      <c r="H1423" s="6">
        <v>73</v>
      </c>
      <c r="I1423" s="6">
        <v>12</v>
      </c>
      <c r="J1423" s="6">
        <v>61</v>
      </c>
      <c r="K1423" s="6">
        <v>14</v>
      </c>
      <c r="L1423" s="6">
        <v>72</v>
      </c>
      <c r="M1423" s="6" t="s">
        <v>116</v>
      </c>
      <c r="N1423" s="6" t="s">
        <v>21</v>
      </c>
      <c r="O1423" s="6">
        <v>2</v>
      </c>
    </row>
    <row r="1424" spans="1:15" x14ac:dyDescent="0.25">
      <c r="A1424" s="6" t="s">
        <v>0</v>
      </c>
      <c r="B1424" s="6" t="s">
        <v>4</v>
      </c>
      <c r="C1424" s="6" t="s">
        <v>159</v>
      </c>
      <c r="D1424" s="6" t="s">
        <v>160</v>
      </c>
      <c r="E1424" s="6" t="s">
        <v>97</v>
      </c>
      <c r="F1424" s="6" t="s">
        <v>98</v>
      </c>
      <c r="G1424" s="6">
        <v>44</v>
      </c>
      <c r="H1424" s="6">
        <v>180</v>
      </c>
      <c r="I1424" s="6">
        <v>18</v>
      </c>
      <c r="J1424" s="6">
        <v>68</v>
      </c>
      <c r="K1424" s="6">
        <v>45</v>
      </c>
      <c r="L1424" s="6">
        <v>194</v>
      </c>
      <c r="M1424" s="6" t="s">
        <v>116</v>
      </c>
      <c r="N1424" s="6" t="s">
        <v>22</v>
      </c>
      <c r="O1424" s="6">
        <v>0</v>
      </c>
    </row>
    <row r="1425" spans="1:15" x14ac:dyDescent="0.25">
      <c r="A1425" s="6" t="s">
        <v>0</v>
      </c>
      <c r="B1425" s="6" t="s">
        <v>4</v>
      </c>
      <c r="C1425" s="6" t="s">
        <v>101</v>
      </c>
      <c r="D1425" s="6" t="s">
        <v>102</v>
      </c>
      <c r="E1425" s="6" t="s">
        <v>97</v>
      </c>
      <c r="F1425" s="6" t="s">
        <v>98</v>
      </c>
      <c r="G1425" s="6">
        <v>56</v>
      </c>
      <c r="H1425" s="6">
        <v>230</v>
      </c>
      <c r="I1425" s="6">
        <v>54</v>
      </c>
      <c r="J1425" s="6">
        <v>221</v>
      </c>
      <c r="K1425" s="6">
        <v>57</v>
      </c>
      <c r="L1425" s="6">
        <v>232</v>
      </c>
      <c r="M1425" s="6" t="s">
        <v>116</v>
      </c>
      <c r="N1425" s="6" t="s">
        <v>23</v>
      </c>
      <c r="O1425" s="6">
        <v>1</v>
      </c>
    </row>
    <row r="1426" spans="1:15" x14ac:dyDescent="0.25">
      <c r="A1426" s="6" t="s">
        <v>0</v>
      </c>
      <c r="B1426" s="6" t="s">
        <v>4</v>
      </c>
      <c r="C1426" s="6" t="s">
        <v>159</v>
      </c>
      <c r="D1426" s="6" t="s">
        <v>160</v>
      </c>
      <c r="E1426" s="6" t="s">
        <v>97</v>
      </c>
      <c r="F1426" s="6" t="s">
        <v>98</v>
      </c>
      <c r="G1426" s="6">
        <v>44</v>
      </c>
      <c r="H1426" s="6">
        <v>180</v>
      </c>
      <c r="I1426" s="6">
        <v>18</v>
      </c>
      <c r="J1426" s="6">
        <v>68</v>
      </c>
      <c r="K1426" s="6">
        <v>45</v>
      </c>
      <c r="L1426" s="6">
        <v>194</v>
      </c>
      <c r="M1426" s="6" t="s">
        <v>116</v>
      </c>
      <c r="N1426" s="6" t="s">
        <v>21</v>
      </c>
      <c r="O1426" s="6">
        <v>2</v>
      </c>
    </row>
    <row r="1427" spans="1:15" x14ac:dyDescent="0.25">
      <c r="A1427" s="6" t="s">
        <v>0</v>
      </c>
      <c r="B1427" s="6" t="s">
        <v>4</v>
      </c>
      <c r="C1427" s="6" t="s">
        <v>147</v>
      </c>
      <c r="D1427" s="6" t="s">
        <v>148</v>
      </c>
      <c r="E1427" s="6" t="s">
        <v>97</v>
      </c>
      <c r="F1427" s="6" t="s">
        <v>98</v>
      </c>
      <c r="G1427" s="6">
        <v>87</v>
      </c>
      <c r="H1427" s="6">
        <v>461</v>
      </c>
      <c r="I1427" s="6">
        <v>90</v>
      </c>
      <c r="J1427" s="6">
        <v>489</v>
      </c>
      <c r="K1427" s="6">
        <v>90</v>
      </c>
      <c r="L1427" s="6">
        <v>489</v>
      </c>
      <c r="M1427" s="6" t="s">
        <v>116</v>
      </c>
      <c r="N1427" s="6" t="s">
        <v>22</v>
      </c>
      <c r="O1427" s="6">
        <v>4</v>
      </c>
    </row>
    <row r="1428" spans="1:15" x14ac:dyDescent="0.25">
      <c r="A1428" s="6" t="s">
        <v>0</v>
      </c>
      <c r="B1428" s="6" t="s">
        <v>5</v>
      </c>
      <c r="C1428" s="6" t="s">
        <v>837</v>
      </c>
      <c r="D1428" s="6" t="s">
        <v>838</v>
      </c>
      <c r="E1428" s="6" t="s">
        <v>209</v>
      </c>
      <c r="F1428" s="6" t="s">
        <v>125</v>
      </c>
      <c r="G1428" s="6">
        <v>184</v>
      </c>
      <c r="H1428" s="6">
        <v>768</v>
      </c>
      <c r="I1428" s="6">
        <v>175</v>
      </c>
      <c r="J1428" s="6">
        <v>828</v>
      </c>
      <c r="K1428" s="6">
        <v>175</v>
      </c>
      <c r="L1428" s="6">
        <v>828</v>
      </c>
      <c r="M1428" s="6" t="s">
        <v>116</v>
      </c>
      <c r="N1428" s="6" t="s">
        <v>22</v>
      </c>
      <c r="O1428" s="6">
        <v>28</v>
      </c>
    </row>
    <row r="1429" spans="1:15" x14ac:dyDescent="0.25">
      <c r="A1429" s="6" t="s">
        <v>0</v>
      </c>
      <c r="B1429" s="6" t="s">
        <v>5</v>
      </c>
      <c r="C1429" s="6" t="s">
        <v>840</v>
      </c>
      <c r="D1429" s="6" t="s">
        <v>841</v>
      </c>
      <c r="E1429" s="6" t="s">
        <v>209</v>
      </c>
      <c r="F1429" s="6" t="s">
        <v>125</v>
      </c>
      <c r="G1429" s="6">
        <v>640</v>
      </c>
      <c r="H1429" s="6">
        <v>2600</v>
      </c>
      <c r="I1429" s="6">
        <v>623</v>
      </c>
      <c r="J1429" s="6">
        <v>2635</v>
      </c>
      <c r="K1429" s="6">
        <v>623</v>
      </c>
      <c r="L1429" s="6">
        <v>2635</v>
      </c>
      <c r="M1429" s="6" t="s">
        <v>116</v>
      </c>
      <c r="N1429" s="6" t="s">
        <v>21</v>
      </c>
      <c r="O1429" s="6">
        <v>0</v>
      </c>
    </row>
    <row r="1430" spans="1:15" x14ac:dyDescent="0.25">
      <c r="A1430" s="6" t="s">
        <v>0</v>
      </c>
      <c r="B1430" s="6" t="s">
        <v>7</v>
      </c>
      <c r="C1430" s="6" t="s">
        <v>733</v>
      </c>
      <c r="D1430" s="6" t="s">
        <v>734</v>
      </c>
      <c r="E1430" s="6" t="s">
        <v>97</v>
      </c>
      <c r="F1430" s="6" t="s">
        <v>98</v>
      </c>
      <c r="G1430" s="6">
        <v>27</v>
      </c>
      <c r="H1430" s="6">
        <v>111</v>
      </c>
      <c r="I1430" s="6">
        <v>25</v>
      </c>
      <c r="J1430" s="6">
        <v>104</v>
      </c>
      <c r="K1430" s="6">
        <v>25</v>
      </c>
      <c r="L1430" s="6">
        <v>104</v>
      </c>
      <c r="M1430" s="6" t="s">
        <v>116</v>
      </c>
      <c r="N1430" s="6" t="s">
        <v>22</v>
      </c>
      <c r="O1430" s="6">
        <v>0</v>
      </c>
    </row>
    <row r="1431" spans="1:15" x14ac:dyDescent="0.25">
      <c r="A1431" s="6" t="s">
        <v>0</v>
      </c>
      <c r="B1431" s="6" t="s">
        <v>13</v>
      </c>
      <c r="C1431" s="6" t="s">
        <v>193</v>
      </c>
      <c r="D1431" s="6" t="s">
        <v>194</v>
      </c>
      <c r="E1431" s="6" t="s">
        <v>97</v>
      </c>
      <c r="F1431" s="6" t="s">
        <v>125</v>
      </c>
      <c r="G1431" s="6">
        <v>21</v>
      </c>
      <c r="H1431" s="6">
        <v>93</v>
      </c>
      <c r="I1431" s="6">
        <v>20</v>
      </c>
      <c r="J1431" s="6">
        <v>78</v>
      </c>
      <c r="K1431" s="6">
        <v>20</v>
      </c>
      <c r="L1431" s="6">
        <v>80</v>
      </c>
      <c r="M1431" s="6" t="s">
        <v>116</v>
      </c>
      <c r="N1431" s="6" t="s">
        <v>22</v>
      </c>
      <c r="O1431" s="6">
        <v>1</v>
      </c>
    </row>
    <row r="1432" spans="1:15" x14ac:dyDescent="0.25">
      <c r="A1432" s="6" t="s">
        <v>0</v>
      </c>
      <c r="B1432" s="6" t="s">
        <v>4</v>
      </c>
      <c r="C1432" s="6" t="s">
        <v>101</v>
      </c>
      <c r="D1432" s="6" t="s">
        <v>102</v>
      </c>
      <c r="E1432" s="6" t="s">
        <v>97</v>
      </c>
      <c r="F1432" s="6" t="s">
        <v>98</v>
      </c>
      <c r="G1432" s="6">
        <v>56</v>
      </c>
      <c r="H1432" s="6">
        <v>230</v>
      </c>
      <c r="I1432" s="6">
        <v>54</v>
      </c>
      <c r="J1432" s="6">
        <v>221</v>
      </c>
      <c r="K1432" s="6">
        <v>57</v>
      </c>
      <c r="L1432" s="6">
        <v>232</v>
      </c>
      <c r="M1432" s="6" t="s">
        <v>116</v>
      </c>
      <c r="N1432" s="6" t="s">
        <v>22</v>
      </c>
      <c r="O1432" s="6">
        <v>1</v>
      </c>
    </row>
    <row r="1433" spans="1:15" x14ac:dyDescent="0.25">
      <c r="A1433" s="6" t="s">
        <v>0</v>
      </c>
      <c r="B1433" s="6" t="s">
        <v>9</v>
      </c>
      <c r="C1433" s="6" t="s">
        <v>1077</v>
      </c>
      <c r="D1433" s="6" t="s">
        <v>223</v>
      </c>
      <c r="E1433" s="6" t="s">
        <v>97</v>
      </c>
      <c r="F1433" s="6" t="s">
        <v>125</v>
      </c>
      <c r="G1433" s="6">
        <v>486</v>
      </c>
      <c r="H1433" s="6">
        <v>2371</v>
      </c>
      <c r="I1433" s="6">
        <v>488</v>
      </c>
      <c r="J1433" s="6">
        <v>2325</v>
      </c>
      <c r="K1433" s="6">
        <v>488</v>
      </c>
      <c r="L1433" s="6">
        <v>2325</v>
      </c>
      <c r="M1433" s="6" t="s">
        <v>116</v>
      </c>
      <c r="N1433" s="6" t="s">
        <v>22</v>
      </c>
      <c r="O1433" s="6">
        <v>24</v>
      </c>
    </row>
    <row r="1434" spans="1:15" x14ac:dyDescent="0.25">
      <c r="A1434" s="6" t="s">
        <v>0</v>
      </c>
      <c r="B1434" s="6" t="s">
        <v>8</v>
      </c>
      <c r="C1434" s="6" t="s">
        <v>828</v>
      </c>
      <c r="D1434" s="6" t="s">
        <v>829</v>
      </c>
      <c r="E1434" s="6" t="s">
        <v>97</v>
      </c>
      <c r="F1434" s="6" t="s">
        <v>98</v>
      </c>
      <c r="G1434" s="6">
        <v>265</v>
      </c>
      <c r="H1434" s="6">
        <v>1084</v>
      </c>
      <c r="I1434" s="6">
        <v>260</v>
      </c>
      <c r="J1434" s="6">
        <v>1140</v>
      </c>
      <c r="K1434" s="6">
        <v>260</v>
      </c>
      <c r="L1434" s="6">
        <v>1140</v>
      </c>
      <c r="M1434" s="6" t="s">
        <v>116</v>
      </c>
      <c r="N1434" s="6" t="s">
        <v>21</v>
      </c>
      <c r="O1434" s="6">
        <v>25</v>
      </c>
    </row>
    <row r="1435" spans="1:15" x14ac:dyDescent="0.25">
      <c r="A1435" s="6" t="s">
        <v>0</v>
      </c>
      <c r="B1435" s="6" t="s">
        <v>13</v>
      </c>
      <c r="C1435" s="6" t="s">
        <v>175</v>
      </c>
      <c r="D1435" s="6" t="s">
        <v>176</v>
      </c>
      <c r="E1435" s="6" t="s">
        <v>97</v>
      </c>
      <c r="F1435" s="6" t="s">
        <v>125</v>
      </c>
      <c r="G1435" s="6">
        <v>35</v>
      </c>
      <c r="H1435" s="6">
        <v>215</v>
      </c>
      <c r="I1435" s="6">
        <v>35</v>
      </c>
      <c r="J1435" s="6">
        <v>211</v>
      </c>
      <c r="K1435" s="6">
        <v>35</v>
      </c>
      <c r="L1435" s="6">
        <v>212</v>
      </c>
      <c r="M1435" s="6" t="s">
        <v>116</v>
      </c>
      <c r="N1435" s="6" t="s">
        <v>21</v>
      </c>
      <c r="O1435" s="6">
        <v>8</v>
      </c>
    </row>
    <row r="1436" spans="1:15" x14ac:dyDescent="0.25">
      <c r="A1436" s="6" t="s">
        <v>3</v>
      </c>
      <c r="B1436" s="6" t="s">
        <v>18</v>
      </c>
      <c r="C1436" s="6" t="s">
        <v>809</v>
      </c>
      <c r="D1436" s="6" t="s">
        <v>810</v>
      </c>
      <c r="E1436" s="6" t="s">
        <v>97</v>
      </c>
      <c r="F1436" s="6" t="s">
        <v>98</v>
      </c>
      <c r="G1436" s="6">
        <v>12</v>
      </c>
      <c r="H1436" s="6">
        <v>52</v>
      </c>
      <c r="I1436" s="6">
        <v>10</v>
      </c>
      <c r="J1436" s="6">
        <v>44</v>
      </c>
      <c r="K1436" s="6">
        <v>10</v>
      </c>
      <c r="L1436" s="6">
        <v>44</v>
      </c>
      <c r="M1436" s="6" t="s">
        <v>116</v>
      </c>
      <c r="N1436" s="6" t="s">
        <v>22</v>
      </c>
      <c r="O1436" s="6">
        <v>0</v>
      </c>
    </row>
    <row r="1437" spans="1:15" x14ac:dyDescent="0.25">
      <c r="A1437" s="6" t="s">
        <v>3</v>
      </c>
      <c r="B1437" s="6" t="s">
        <v>14</v>
      </c>
      <c r="C1437" s="6" t="s">
        <v>783</v>
      </c>
      <c r="D1437" s="6" t="s">
        <v>784</v>
      </c>
      <c r="E1437" s="6" t="s">
        <v>97</v>
      </c>
      <c r="F1437" s="6" t="s">
        <v>98</v>
      </c>
      <c r="G1437" s="6">
        <v>41</v>
      </c>
      <c r="H1437" s="6">
        <v>214</v>
      </c>
      <c r="I1437" s="6">
        <v>41</v>
      </c>
      <c r="J1437" s="6">
        <v>214</v>
      </c>
      <c r="K1437" s="6">
        <v>41</v>
      </c>
      <c r="L1437" s="6">
        <v>214</v>
      </c>
      <c r="M1437" s="6" t="s">
        <v>116</v>
      </c>
      <c r="N1437" s="6" t="s">
        <v>21</v>
      </c>
      <c r="O1437" s="6">
        <v>3</v>
      </c>
    </row>
    <row r="1438" spans="1:15" x14ac:dyDescent="0.25">
      <c r="A1438" s="6" t="s">
        <v>3</v>
      </c>
      <c r="B1438" s="6" t="s">
        <v>14</v>
      </c>
      <c r="C1438" s="6" t="s">
        <v>785</v>
      </c>
      <c r="D1438" s="6" t="s">
        <v>786</v>
      </c>
      <c r="E1438" s="6" t="s">
        <v>97</v>
      </c>
      <c r="F1438" s="6" t="s">
        <v>98</v>
      </c>
      <c r="G1438" s="6">
        <v>140</v>
      </c>
      <c r="H1438" s="6">
        <v>613</v>
      </c>
      <c r="I1438" s="6">
        <v>137</v>
      </c>
      <c r="J1438" s="6">
        <v>622</v>
      </c>
      <c r="K1438" s="6">
        <v>137</v>
      </c>
      <c r="L1438" s="6">
        <v>622</v>
      </c>
      <c r="M1438" s="6" t="s">
        <v>116</v>
      </c>
      <c r="N1438" s="6" t="s">
        <v>23</v>
      </c>
      <c r="O1438" s="6">
        <v>15</v>
      </c>
    </row>
    <row r="1439" spans="1:15" x14ac:dyDescent="0.25">
      <c r="A1439" s="6" t="s">
        <v>0</v>
      </c>
      <c r="B1439" s="6" t="s">
        <v>4</v>
      </c>
      <c r="C1439" s="6" t="s">
        <v>696</v>
      </c>
      <c r="D1439" s="6" t="s">
        <v>697</v>
      </c>
      <c r="E1439" s="6" t="s">
        <v>97</v>
      </c>
      <c r="F1439" s="6" t="s">
        <v>125</v>
      </c>
      <c r="G1439" s="6">
        <v>43</v>
      </c>
      <c r="H1439" s="6">
        <v>247</v>
      </c>
      <c r="I1439" s="6">
        <v>41</v>
      </c>
      <c r="J1439" s="6">
        <v>232</v>
      </c>
      <c r="K1439" s="6">
        <v>41</v>
      </c>
      <c r="L1439" s="6">
        <v>9</v>
      </c>
      <c r="M1439" s="6" t="s">
        <v>116</v>
      </c>
      <c r="N1439" s="6" t="s">
        <v>23</v>
      </c>
      <c r="O1439" s="6">
        <v>0</v>
      </c>
    </row>
    <row r="1440" spans="1:15" x14ac:dyDescent="0.25">
      <c r="A1440" s="6" t="s">
        <v>0</v>
      </c>
      <c r="B1440" s="6" t="s">
        <v>13</v>
      </c>
      <c r="C1440" s="6" t="s">
        <v>199</v>
      </c>
      <c r="D1440" s="6" t="s">
        <v>200</v>
      </c>
      <c r="E1440" s="6" t="s">
        <v>97</v>
      </c>
      <c r="F1440" s="6" t="s">
        <v>125</v>
      </c>
      <c r="G1440" s="6">
        <v>77</v>
      </c>
      <c r="H1440" s="6">
        <v>380</v>
      </c>
      <c r="I1440" s="6">
        <v>76</v>
      </c>
      <c r="J1440" s="6">
        <v>342</v>
      </c>
      <c r="K1440" s="6">
        <v>76</v>
      </c>
      <c r="L1440" s="6">
        <v>344</v>
      </c>
      <c r="M1440" s="6" t="s">
        <v>116</v>
      </c>
      <c r="N1440" s="6" t="s">
        <v>21</v>
      </c>
      <c r="O1440" s="6">
        <v>4</v>
      </c>
    </row>
    <row r="1441" spans="1:15" x14ac:dyDescent="0.25">
      <c r="A1441" s="6" t="s">
        <v>0</v>
      </c>
      <c r="B1441" s="6" t="s">
        <v>6</v>
      </c>
      <c r="C1441" s="6" t="s">
        <v>721</v>
      </c>
      <c r="D1441" s="6" t="s">
        <v>722</v>
      </c>
      <c r="E1441" s="6" t="s">
        <v>97</v>
      </c>
      <c r="F1441" s="6" t="s">
        <v>125</v>
      </c>
      <c r="G1441" s="6">
        <v>30</v>
      </c>
      <c r="H1441" s="6">
        <v>181</v>
      </c>
      <c r="I1441" s="6">
        <v>30</v>
      </c>
      <c r="J1441" s="6">
        <v>181</v>
      </c>
      <c r="K1441" s="6">
        <v>30</v>
      </c>
      <c r="L1441" s="6">
        <v>181</v>
      </c>
      <c r="M1441" s="6" t="s">
        <v>116</v>
      </c>
      <c r="N1441" s="6" t="s">
        <v>23</v>
      </c>
      <c r="O1441" s="6">
        <v>4</v>
      </c>
    </row>
    <row r="1442" spans="1:15" x14ac:dyDescent="0.25">
      <c r="A1442" s="6" t="s">
        <v>3</v>
      </c>
      <c r="B1442" s="6" t="s">
        <v>14</v>
      </c>
      <c r="C1442" s="6" t="s">
        <v>776</v>
      </c>
      <c r="D1442" s="6" t="s">
        <v>777</v>
      </c>
      <c r="E1442" s="6" t="s">
        <v>97</v>
      </c>
      <c r="F1442" s="6" t="s">
        <v>98</v>
      </c>
      <c r="G1442" s="6">
        <v>77</v>
      </c>
      <c r="H1442" s="6">
        <v>384</v>
      </c>
      <c r="I1442" s="6">
        <v>79</v>
      </c>
      <c r="J1442" s="6">
        <v>394</v>
      </c>
      <c r="K1442" s="6">
        <v>79</v>
      </c>
      <c r="L1442" s="6">
        <v>394</v>
      </c>
      <c r="M1442" s="6" t="s">
        <v>116</v>
      </c>
      <c r="N1442" s="6" t="s">
        <v>23</v>
      </c>
      <c r="O1442" s="6">
        <v>7</v>
      </c>
    </row>
    <row r="1443" spans="1:15" x14ac:dyDescent="0.25">
      <c r="A1443" s="6" t="s">
        <v>3</v>
      </c>
      <c r="B1443" s="6" t="s">
        <v>17</v>
      </c>
      <c r="C1443" s="6" t="s">
        <v>771</v>
      </c>
      <c r="D1443" s="6" t="s">
        <v>772</v>
      </c>
      <c r="E1443" s="6" t="s">
        <v>209</v>
      </c>
      <c r="F1443" s="6" t="s">
        <v>125</v>
      </c>
      <c r="G1443" s="6">
        <v>9</v>
      </c>
      <c r="H1443" s="6">
        <v>40</v>
      </c>
      <c r="I1443" s="6">
        <v>9</v>
      </c>
      <c r="J1443" s="6">
        <v>43</v>
      </c>
      <c r="K1443" s="6">
        <v>9</v>
      </c>
      <c r="L1443" s="6">
        <v>43</v>
      </c>
      <c r="M1443" s="6" t="s">
        <v>116</v>
      </c>
      <c r="N1443" s="6" t="s">
        <v>23</v>
      </c>
      <c r="O1443" s="6">
        <v>0</v>
      </c>
    </row>
    <row r="1444" spans="1:15" x14ac:dyDescent="0.25">
      <c r="A1444" s="6" t="s">
        <v>3</v>
      </c>
      <c r="B1444" s="6" t="s">
        <v>18</v>
      </c>
      <c r="C1444" s="6" t="s">
        <v>809</v>
      </c>
      <c r="D1444" s="6" t="s">
        <v>810</v>
      </c>
      <c r="E1444" s="6" t="s">
        <v>97</v>
      </c>
      <c r="F1444" s="6" t="s">
        <v>98</v>
      </c>
      <c r="G1444" s="6">
        <v>12</v>
      </c>
      <c r="H1444" s="6">
        <v>52</v>
      </c>
      <c r="I1444" s="6">
        <v>10</v>
      </c>
      <c r="J1444" s="6">
        <v>44</v>
      </c>
      <c r="K1444" s="6">
        <v>10</v>
      </c>
      <c r="L1444" s="6">
        <v>44</v>
      </c>
      <c r="M1444" s="6" t="s">
        <v>116</v>
      </c>
      <c r="N1444" s="6" t="s">
        <v>21</v>
      </c>
      <c r="O1444" s="6">
        <v>0</v>
      </c>
    </row>
    <row r="1445" spans="1:15" x14ac:dyDescent="0.25">
      <c r="A1445" s="6" t="s">
        <v>0</v>
      </c>
      <c r="B1445" s="6" t="s">
        <v>7</v>
      </c>
      <c r="C1445" s="6" t="s">
        <v>130</v>
      </c>
      <c r="D1445" s="6" t="s">
        <v>131</v>
      </c>
      <c r="E1445" s="6" t="s">
        <v>97</v>
      </c>
      <c r="F1445" s="6" t="s">
        <v>125</v>
      </c>
      <c r="G1445" s="6">
        <v>169</v>
      </c>
      <c r="H1445" s="6">
        <v>816</v>
      </c>
      <c r="I1445" s="6">
        <v>153</v>
      </c>
      <c r="J1445" s="6">
        <v>754</v>
      </c>
      <c r="K1445" s="6">
        <v>157</v>
      </c>
      <c r="L1445" s="6">
        <v>761</v>
      </c>
      <c r="M1445" s="6" t="s">
        <v>116</v>
      </c>
      <c r="N1445" s="6" t="s">
        <v>23</v>
      </c>
      <c r="O1445" s="6">
        <v>41</v>
      </c>
    </row>
    <row r="1446" spans="1:15" x14ac:dyDescent="0.25">
      <c r="A1446" s="6" t="s">
        <v>3</v>
      </c>
      <c r="B1446" s="6" t="s">
        <v>15</v>
      </c>
      <c r="C1446" s="6" t="s">
        <v>800</v>
      </c>
      <c r="D1446" s="6" t="s">
        <v>801</v>
      </c>
      <c r="E1446" s="6" t="s">
        <v>97</v>
      </c>
      <c r="F1446" s="6" t="s">
        <v>125</v>
      </c>
      <c r="G1446" s="6">
        <v>70</v>
      </c>
      <c r="H1446" s="6">
        <v>273</v>
      </c>
      <c r="I1446" s="6">
        <v>71</v>
      </c>
      <c r="J1446" s="6">
        <v>278</v>
      </c>
      <c r="K1446" s="6">
        <v>71</v>
      </c>
      <c r="L1446" s="6">
        <v>278</v>
      </c>
      <c r="M1446" s="6" t="s">
        <v>116</v>
      </c>
      <c r="N1446" s="6" t="s">
        <v>23</v>
      </c>
      <c r="O1446" s="6">
        <v>12</v>
      </c>
    </row>
    <row r="1447" spans="1:15" x14ac:dyDescent="0.25">
      <c r="A1447" s="6" t="s">
        <v>3</v>
      </c>
      <c r="B1447" s="6" t="s">
        <v>14</v>
      </c>
      <c r="C1447" s="6" t="s">
        <v>776</v>
      </c>
      <c r="D1447" s="6" t="s">
        <v>777</v>
      </c>
      <c r="E1447" s="6" t="s">
        <v>97</v>
      </c>
      <c r="F1447" s="6" t="s">
        <v>98</v>
      </c>
      <c r="G1447" s="6">
        <v>77</v>
      </c>
      <c r="H1447" s="6">
        <v>384</v>
      </c>
      <c r="I1447" s="6">
        <v>79</v>
      </c>
      <c r="J1447" s="6">
        <v>394</v>
      </c>
      <c r="K1447" s="6">
        <v>79</v>
      </c>
      <c r="L1447" s="6">
        <v>394</v>
      </c>
      <c r="M1447" s="6" t="s">
        <v>116</v>
      </c>
      <c r="N1447" s="6" t="s">
        <v>21</v>
      </c>
      <c r="O1447" s="6">
        <v>2</v>
      </c>
    </row>
    <row r="1448" spans="1:15" x14ac:dyDescent="0.25">
      <c r="A1448" s="6" t="s">
        <v>0</v>
      </c>
      <c r="B1448" s="6" t="s">
        <v>13</v>
      </c>
      <c r="C1448" s="6" t="s">
        <v>175</v>
      </c>
      <c r="D1448" s="6" t="s">
        <v>176</v>
      </c>
      <c r="E1448" s="6" t="s">
        <v>97</v>
      </c>
      <c r="F1448" s="6" t="s">
        <v>125</v>
      </c>
      <c r="G1448" s="6">
        <v>35</v>
      </c>
      <c r="H1448" s="6">
        <v>215</v>
      </c>
      <c r="I1448" s="6">
        <v>35</v>
      </c>
      <c r="J1448" s="6">
        <v>211</v>
      </c>
      <c r="K1448" s="6">
        <v>35</v>
      </c>
      <c r="L1448" s="6">
        <v>212</v>
      </c>
      <c r="M1448" s="6" t="s">
        <v>116</v>
      </c>
      <c r="N1448" s="6" t="s">
        <v>22</v>
      </c>
      <c r="O1448" s="6">
        <v>4</v>
      </c>
    </row>
    <row r="1449" spans="1:15" x14ac:dyDescent="0.25">
      <c r="A1449" s="6" t="s">
        <v>0</v>
      </c>
      <c r="B1449" s="6" t="s">
        <v>6</v>
      </c>
      <c r="C1449" s="6" t="s">
        <v>718</v>
      </c>
      <c r="D1449" s="6" t="s">
        <v>719</v>
      </c>
      <c r="E1449" s="6" t="s">
        <v>97</v>
      </c>
      <c r="F1449" s="6" t="s">
        <v>132</v>
      </c>
      <c r="G1449" s="6">
        <v>68</v>
      </c>
      <c r="H1449" s="6">
        <v>327</v>
      </c>
      <c r="I1449" s="6">
        <v>10</v>
      </c>
      <c r="J1449" s="6">
        <v>20</v>
      </c>
      <c r="K1449" s="6">
        <v>63</v>
      </c>
      <c r="L1449" s="6">
        <v>307</v>
      </c>
      <c r="M1449" s="6" t="s">
        <v>116</v>
      </c>
      <c r="N1449" s="6" t="s">
        <v>23</v>
      </c>
      <c r="O1449" s="6">
        <v>6</v>
      </c>
    </row>
    <row r="1450" spans="1:15" x14ac:dyDescent="0.25">
      <c r="A1450" s="6" t="s">
        <v>3</v>
      </c>
      <c r="B1450" s="6" t="s">
        <v>18</v>
      </c>
      <c r="C1450" s="6" t="s">
        <v>809</v>
      </c>
      <c r="D1450" s="6" t="s">
        <v>810</v>
      </c>
      <c r="E1450" s="6" t="s">
        <v>97</v>
      </c>
      <c r="F1450" s="6" t="s">
        <v>98</v>
      </c>
      <c r="G1450" s="6">
        <v>12</v>
      </c>
      <c r="H1450" s="6">
        <v>52</v>
      </c>
      <c r="I1450" s="6">
        <v>10</v>
      </c>
      <c r="J1450" s="6">
        <v>44</v>
      </c>
      <c r="K1450" s="6">
        <v>10</v>
      </c>
      <c r="L1450" s="6">
        <v>44</v>
      </c>
      <c r="M1450" s="6" t="s">
        <v>116</v>
      </c>
      <c r="N1450" s="6" t="s">
        <v>23</v>
      </c>
      <c r="O1450" s="6">
        <v>0</v>
      </c>
    </row>
    <row r="1451" spans="1:15" x14ac:dyDescent="0.25">
      <c r="A1451" s="6" t="s">
        <v>3</v>
      </c>
      <c r="B1451" s="6" t="s">
        <v>17</v>
      </c>
      <c r="C1451" s="6" t="s">
        <v>767</v>
      </c>
      <c r="D1451" s="6" t="s">
        <v>768</v>
      </c>
      <c r="E1451" s="6" t="s">
        <v>97</v>
      </c>
      <c r="F1451" s="6" t="s">
        <v>98</v>
      </c>
      <c r="G1451" s="6">
        <v>61</v>
      </c>
      <c r="H1451" s="6">
        <v>264</v>
      </c>
      <c r="I1451" s="6">
        <v>55</v>
      </c>
      <c r="J1451" s="6">
        <v>251</v>
      </c>
      <c r="K1451" s="6">
        <v>55</v>
      </c>
      <c r="L1451" s="6">
        <v>251</v>
      </c>
      <c r="M1451" s="6" t="s">
        <v>116</v>
      </c>
      <c r="N1451" s="6" t="s">
        <v>23</v>
      </c>
      <c r="O1451" s="6">
        <v>8</v>
      </c>
    </row>
    <row r="1452" spans="1:15" x14ac:dyDescent="0.25">
      <c r="A1452" s="6" t="s">
        <v>0</v>
      </c>
      <c r="B1452" s="6" t="s">
        <v>4</v>
      </c>
      <c r="C1452" s="6" t="s">
        <v>696</v>
      </c>
      <c r="D1452" s="6" t="s">
        <v>697</v>
      </c>
      <c r="E1452" s="6" t="s">
        <v>97</v>
      </c>
      <c r="F1452" s="6" t="s">
        <v>125</v>
      </c>
      <c r="G1452" s="6">
        <v>43</v>
      </c>
      <c r="H1452" s="6">
        <v>247</v>
      </c>
      <c r="I1452" s="6">
        <v>41</v>
      </c>
      <c r="J1452" s="6">
        <v>232</v>
      </c>
      <c r="K1452" s="6">
        <v>41</v>
      </c>
      <c r="L1452" s="6">
        <v>9</v>
      </c>
      <c r="M1452" s="6" t="s">
        <v>116</v>
      </c>
      <c r="N1452" s="6" t="s">
        <v>21</v>
      </c>
      <c r="O1452" s="6">
        <v>0</v>
      </c>
    </row>
    <row r="1453" spans="1:15" x14ac:dyDescent="0.25">
      <c r="A1453" s="6" t="s">
        <v>0</v>
      </c>
      <c r="B1453" s="6" t="s">
        <v>7</v>
      </c>
      <c r="C1453" s="6" t="s">
        <v>130</v>
      </c>
      <c r="D1453" s="6" t="s">
        <v>131</v>
      </c>
      <c r="E1453" s="6" t="s">
        <v>97</v>
      </c>
      <c r="F1453" s="6" t="s">
        <v>125</v>
      </c>
      <c r="G1453" s="6">
        <v>169</v>
      </c>
      <c r="H1453" s="6">
        <v>816</v>
      </c>
      <c r="I1453" s="6">
        <v>153</v>
      </c>
      <c r="J1453" s="6">
        <v>754</v>
      </c>
      <c r="K1453" s="6">
        <v>157</v>
      </c>
      <c r="L1453" s="6">
        <v>761</v>
      </c>
      <c r="M1453" s="6" t="s">
        <v>116</v>
      </c>
      <c r="N1453" s="6" t="s">
        <v>21</v>
      </c>
      <c r="O1453" s="6">
        <v>23</v>
      </c>
    </row>
    <row r="1454" spans="1:15" x14ac:dyDescent="0.25">
      <c r="A1454" s="6" t="s">
        <v>0</v>
      </c>
      <c r="B1454" s="6" t="s">
        <v>13</v>
      </c>
      <c r="C1454" s="6" t="s">
        <v>199</v>
      </c>
      <c r="D1454" s="6" t="s">
        <v>200</v>
      </c>
      <c r="E1454" s="6" t="s">
        <v>97</v>
      </c>
      <c r="F1454" s="6" t="s">
        <v>125</v>
      </c>
      <c r="G1454" s="6">
        <v>77</v>
      </c>
      <c r="H1454" s="6">
        <v>380</v>
      </c>
      <c r="I1454" s="6">
        <v>76</v>
      </c>
      <c r="J1454" s="6">
        <v>342</v>
      </c>
      <c r="K1454" s="6">
        <v>76</v>
      </c>
      <c r="L1454" s="6">
        <v>344</v>
      </c>
      <c r="M1454" s="6" t="s">
        <v>116</v>
      </c>
      <c r="N1454" s="6" t="s">
        <v>23</v>
      </c>
      <c r="O1454" s="6">
        <v>7</v>
      </c>
    </row>
    <row r="1455" spans="1:15" x14ac:dyDescent="0.25">
      <c r="A1455" s="6" t="s">
        <v>0</v>
      </c>
      <c r="B1455" s="6" t="s">
        <v>9</v>
      </c>
      <c r="C1455" s="6" t="s">
        <v>1078</v>
      </c>
      <c r="D1455" s="6" t="s">
        <v>1079</v>
      </c>
      <c r="E1455" s="6" t="s">
        <v>97</v>
      </c>
      <c r="F1455" s="6" t="s">
        <v>125</v>
      </c>
      <c r="G1455" s="6">
        <v>115</v>
      </c>
      <c r="H1455" s="6">
        <v>502</v>
      </c>
      <c r="I1455" s="6">
        <v>123</v>
      </c>
      <c r="J1455" s="6">
        <v>555</v>
      </c>
      <c r="K1455" s="6">
        <v>123</v>
      </c>
      <c r="L1455" s="6">
        <v>555</v>
      </c>
      <c r="M1455" s="6" t="s">
        <v>116</v>
      </c>
      <c r="N1455" s="6" t="s">
        <v>21</v>
      </c>
      <c r="O1455" s="6">
        <v>9</v>
      </c>
    </row>
    <row r="1456" spans="1:15" x14ac:dyDescent="0.25">
      <c r="A1456" s="6" t="s">
        <v>3</v>
      </c>
      <c r="B1456" s="6" t="s">
        <v>16</v>
      </c>
      <c r="C1456" s="6" t="s">
        <v>813</v>
      </c>
      <c r="D1456" s="6" t="s">
        <v>814</v>
      </c>
      <c r="E1456" s="6" t="s">
        <v>97</v>
      </c>
      <c r="F1456" s="6" t="s">
        <v>98</v>
      </c>
      <c r="G1456" s="6">
        <v>38</v>
      </c>
      <c r="H1456" s="6">
        <v>164</v>
      </c>
      <c r="I1456" s="6">
        <v>37</v>
      </c>
      <c r="J1456" s="6">
        <v>155</v>
      </c>
      <c r="K1456" s="6">
        <v>38</v>
      </c>
      <c r="L1456" s="6">
        <v>4</v>
      </c>
      <c r="M1456" s="6" t="s">
        <v>116</v>
      </c>
      <c r="N1456" s="6" t="s">
        <v>21</v>
      </c>
      <c r="O1456" s="6">
        <v>1</v>
      </c>
    </row>
    <row r="1457" spans="1:15" x14ac:dyDescent="0.25">
      <c r="A1457" s="6" t="s">
        <v>0</v>
      </c>
      <c r="B1457" s="6" t="s">
        <v>13</v>
      </c>
      <c r="C1457" s="6" t="s">
        <v>199</v>
      </c>
      <c r="D1457" s="6" t="s">
        <v>200</v>
      </c>
      <c r="E1457" s="6" t="s">
        <v>97</v>
      </c>
      <c r="F1457" s="6" t="s">
        <v>125</v>
      </c>
      <c r="G1457" s="6">
        <v>77</v>
      </c>
      <c r="H1457" s="6">
        <v>380</v>
      </c>
      <c r="I1457" s="6">
        <v>76</v>
      </c>
      <c r="J1457" s="6">
        <v>342</v>
      </c>
      <c r="K1457" s="6">
        <v>76</v>
      </c>
      <c r="L1457" s="6">
        <v>344</v>
      </c>
      <c r="M1457" s="6" t="s">
        <v>116</v>
      </c>
      <c r="N1457" s="6" t="s">
        <v>22</v>
      </c>
      <c r="O1457" s="6">
        <v>3</v>
      </c>
    </row>
    <row r="1458" spans="1:15" x14ac:dyDescent="0.25">
      <c r="A1458" s="6" t="s">
        <v>3</v>
      </c>
      <c r="B1458" s="6" t="s">
        <v>17</v>
      </c>
      <c r="C1458" s="6" t="s">
        <v>771</v>
      </c>
      <c r="D1458" s="6" t="s">
        <v>772</v>
      </c>
      <c r="E1458" s="6" t="s">
        <v>209</v>
      </c>
      <c r="F1458" s="6" t="s">
        <v>125</v>
      </c>
      <c r="G1458" s="6">
        <v>9</v>
      </c>
      <c r="H1458" s="6">
        <v>40</v>
      </c>
      <c r="I1458" s="6">
        <v>9</v>
      </c>
      <c r="J1458" s="6">
        <v>43</v>
      </c>
      <c r="K1458" s="6">
        <v>9</v>
      </c>
      <c r="L1458" s="6">
        <v>43</v>
      </c>
      <c r="M1458" s="6" t="s">
        <v>116</v>
      </c>
      <c r="N1458" s="6" t="s">
        <v>22</v>
      </c>
      <c r="O1458" s="6">
        <v>0</v>
      </c>
    </row>
    <row r="1459" spans="1:15" x14ac:dyDescent="0.25">
      <c r="A1459" s="6" t="s">
        <v>0</v>
      </c>
      <c r="B1459" s="6" t="s">
        <v>9</v>
      </c>
      <c r="C1459" s="6" t="s">
        <v>135</v>
      </c>
      <c r="D1459" s="6" t="s">
        <v>136</v>
      </c>
      <c r="E1459" s="6" t="s">
        <v>97</v>
      </c>
      <c r="F1459" s="6" t="s">
        <v>125</v>
      </c>
      <c r="G1459" s="6">
        <v>207</v>
      </c>
      <c r="H1459" s="6">
        <v>1141</v>
      </c>
      <c r="I1459" s="6">
        <v>352</v>
      </c>
      <c r="J1459" s="6">
        <v>1386</v>
      </c>
      <c r="K1459" s="6">
        <v>352</v>
      </c>
      <c r="L1459" s="6">
        <v>1386</v>
      </c>
      <c r="M1459" s="6" t="s">
        <v>116</v>
      </c>
      <c r="N1459" s="6" t="s">
        <v>21</v>
      </c>
      <c r="O1459" s="6">
        <v>12</v>
      </c>
    </row>
    <row r="1460" spans="1:15" x14ac:dyDescent="0.25">
      <c r="A1460" s="6" t="s">
        <v>3</v>
      </c>
      <c r="B1460" s="6" t="s">
        <v>14</v>
      </c>
      <c r="C1460" s="6" t="s">
        <v>776</v>
      </c>
      <c r="D1460" s="6" t="s">
        <v>777</v>
      </c>
      <c r="E1460" s="6" t="s">
        <v>97</v>
      </c>
      <c r="F1460" s="6" t="s">
        <v>98</v>
      </c>
      <c r="G1460" s="6">
        <v>77</v>
      </c>
      <c r="H1460" s="6">
        <v>384</v>
      </c>
      <c r="I1460" s="6">
        <v>79</v>
      </c>
      <c r="J1460" s="6">
        <v>394</v>
      </c>
      <c r="K1460" s="6">
        <v>79</v>
      </c>
      <c r="L1460" s="6">
        <v>394</v>
      </c>
      <c r="M1460" s="6" t="s">
        <v>116</v>
      </c>
      <c r="N1460" s="6" t="s">
        <v>22</v>
      </c>
      <c r="O1460" s="6">
        <v>5</v>
      </c>
    </row>
    <row r="1461" spans="1:15" x14ac:dyDescent="0.25">
      <c r="A1461" s="6" t="s">
        <v>0</v>
      </c>
      <c r="B1461" s="6" t="s">
        <v>7</v>
      </c>
      <c r="C1461" s="6" t="s">
        <v>130</v>
      </c>
      <c r="D1461" s="6" t="s">
        <v>131</v>
      </c>
      <c r="E1461" s="6" t="s">
        <v>97</v>
      </c>
      <c r="F1461" s="6" t="s">
        <v>125</v>
      </c>
      <c r="G1461" s="6">
        <v>169</v>
      </c>
      <c r="H1461" s="6">
        <v>816</v>
      </c>
      <c r="I1461" s="6">
        <v>153</v>
      </c>
      <c r="J1461" s="6">
        <v>754</v>
      </c>
      <c r="K1461" s="6">
        <v>157</v>
      </c>
      <c r="L1461" s="6">
        <v>761</v>
      </c>
      <c r="M1461" s="6" t="s">
        <v>116</v>
      </c>
      <c r="N1461" s="6" t="s">
        <v>22</v>
      </c>
      <c r="O1461" s="6">
        <v>18</v>
      </c>
    </row>
    <row r="1462" spans="1:15" x14ac:dyDescent="0.25">
      <c r="A1462" s="6" t="s">
        <v>3</v>
      </c>
      <c r="B1462" s="6" t="s">
        <v>17</v>
      </c>
      <c r="C1462" s="6" t="s">
        <v>232</v>
      </c>
      <c r="D1462" s="6" t="s">
        <v>233</v>
      </c>
      <c r="E1462" s="6" t="s">
        <v>97</v>
      </c>
      <c r="F1462" s="6" t="s">
        <v>98</v>
      </c>
      <c r="G1462" s="6">
        <v>30</v>
      </c>
      <c r="H1462" s="6">
        <v>188</v>
      </c>
      <c r="I1462" s="6">
        <v>24</v>
      </c>
      <c r="J1462" s="6">
        <v>112</v>
      </c>
      <c r="K1462" s="6">
        <v>24</v>
      </c>
      <c r="L1462" s="6">
        <v>112</v>
      </c>
      <c r="M1462" s="6" t="s">
        <v>116</v>
      </c>
      <c r="N1462" s="6" t="s">
        <v>21</v>
      </c>
      <c r="O1462" s="6">
        <v>2</v>
      </c>
    </row>
    <row r="1463" spans="1:15" x14ac:dyDescent="0.25">
      <c r="A1463" s="6" t="s">
        <v>0</v>
      </c>
      <c r="B1463" s="6" t="s">
        <v>4</v>
      </c>
      <c r="C1463" s="6" t="s">
        <v>696</v>
      </c>
      <c r="D1463" s="6" t="s">
        <v>697</v>
      </c>
      <c r="E1463" s="6" t="s">
        <v>97</v>
      </c>
      <c r="F1463" s="6" t="s">
        <v>125</v>
      </c>
      <c r="G1463" s="6">
        <v>43</v>
      </c>
      <c r="H1463" s="6">
        <v>247</v>
      </c>
      <c r="I1463" s="6">
        <v>41</v>
      </c>
      <c r="J1463" s="6">
        <v>232</v>
      </c>
      <c r="K1463" s="6">
        <v>41</v>
      </c>
      <c r="L1463" s="6">
        <v>9</v>
      </c>
      <c r="M1463" s="6" t="s">
        <v>116</v>
      </c>
      <c r="N1463" s="6" t="s">
        <v>22</v>
      </c>
      <c r="O1463" s="6">
        <v>0</v>
      </c>
    </row>
    <row r="1464" spans="1:15" x14ac:dyDescent="0.25">
      <c r="A1464" s="6" t="s">
        <v>3</v>
      </c>
      <c r="B1464" s="6" t="s">
        <v>16</v>
      </c>
      <c r="C1464" s="6" t="s">
        <v>813</v>
      </c>
      <c r="D1464" s="6" t="s">
        <v>814</v>
      </c>
      <c r="E1464" s="6" t="s">
        <v>97</v>
      </c>
      <c r="F1464" s="6" t="s">
        <v>98</v>
      </c>
      <c r="G1464" s="6">
        <v>38</v>
      </c>
      <c r="H1464" s="6">
        <v>164</v>
      </c>
      <c r="I1464" s="6">
        <v>37</v>
      </c>
      <c r="J1464" s="6">
        <v>155</v>
      </c>
      <c r="K1464" s="6">
        <v>38</v>
      </c>
      <c r="L1464" s="6">
        <v>4</v>
      </c>
      <c r="M1464" s="6" t="s">
        <v>116</v>
      </c>
      <c r="N1464" s="6" t="s">
        <v>22</v>
      </c>
      <c r="O1464" s="6">
        <v>2</v>
      </c>
    </row>
    <row r="1465" spans="1:15" x14ac:dyDescent="0.25">
      <c r="A1465" s="6" t="s">
        <v>0</v>
      </c>
      <c r="B1465" s="6" t="s">
        <v>13</v>
      </c>
      <c r="C1465" s="6" t="s">
        <v>175</v>
      </c>
      <c r="D1465" s="6" t="s">
        <v>176</v>
      </c>
      <c r="E1465" s="6" t="s">
        <v>97</v>
      </c>
      <c r="F1465" s="6" t="s">
        <v>125</v>
      </c>
      <c r="G1465" s="6">
        <v>35</v>
      </c>
      <c r="H1465" s="6">
        <v>215</v>
      </c>
      <c r="I1465" s="6">
        <v>35</v>
      </c>
      <c r="J1465" s="6">
        <v>211</v>
      </c>
      <c r="K1465" s="6">
        <v>35</v>
      </c>
      <c r="L1465" s="6">
        <v>212</v>
      </c>
      <c r="M1465" s="6" t="s">
        <v>116</v>
      </c>
      <c r="N1465" s="6" t="s">
        <v>23</v>
      </c>
      <c r="O1465" s="6">
        <v>12</v>
      </c>
    </row>
    <row r="1466" spans="1:15" x14ac:dyDescent="0.25">
      <c r="A1466" s="6" t="s">
        <v>0</v>
      </c>
      <c r="B1466" s="6" t="s">
        <v>6</v>
      </c>
      <c r="C1466" s="6" t="s">
        <v>718</v>
      </c>
      <c r="D1466" s="6" t="s">
        <v>719</v>
      </c>
      <c r="E1466" s="6" t="s">
        <v>97</v>
      </c>
      <c r="F1466" s="6" t="s">
        <v>132</v>
      </c>
      <c r="G1466" s="6">
        <v>68</v>
      </c>
      <c r="H1466" s="6">
        <v>327</v>
      </c>
      <c r="I1466" s="6">
        <v>10</v>
      </c>
      <c r="J1466" s="6">
        <v>20</v>
      </c>
      <c r="K1466" s="6">
        <v>63</v>
      </c>
      <c r="L1466" s="6">
        <v>307</v>
      </c>
      <c r="M1466" s="6" t="s">
        <v>116</v>
      </c>
      <c r="N1466" s="6" t="s">
        <v>22</v>
      </c>
      <c r="O1466" s="6">
        <v>2</v>
      </c>
    </row>
    <row r="1467" spans="1:15" x14ac:dyDescent="0.25">
      <c r="A1467" s="6" t="s">
        <v>0</v>
      </c>
      <c r="B1467" s="6" t="s">
        <v>9</v>
      </c>
      <c r="C1467" s="6" t="s">
        <v>1078</v>
      </c>
      <c r="D1467" s="6" t="s">
        <v>1079</v>
      </c>
      <c r="E1467" s="6" t="s">
        <v>97</v>
      </c>
      <c r="F1467" s="6" t="s">
        <v>125</v>
      </c>
      <c r="G1467" s="6">
        <v>115</v>
      </c>
      <c r="H1467" s="6">
        <v>502</v>
      </c>
      <c r="I1467" s="6">
        <v>123</v>
      </c>
      <c r="J1467" s="6">
        <v>555</v>
      </c>
      <c r="K1467" s="6">
        <v>123</v>
      </c>
      <c r="L1467" s="6">
        <v>555</v>
      </c>
      <c r="M1467" s="6" t="s">
        <v>116</v>
      </c>
      <c r="N1467" s="6" t="s">
        <v>22</v>
      </c>
      <c r="O1467" s="6">
        <v>7</v>
      </c>
    </row>
    <row r="1468" spans="1:15" x14ac:dyDescent="0.25">
      <c r="A1468" s="6" t="s">
        <v>0</v>
      </c>
      <c r="B1468" s="6" t="s">
        <v>9</v>
      </c>
      <c r="C1468" s="6" t="s">
        <v>220</v>
      </c>
      <c r="D1468" s="6" t="s">
        <v>221</v>
      </c>
      <c r="E1468" s="6" t="s">
        <v>97</v>
      </c>
      <c r="F1468" s="6" t="s">
        <v>125</v>
      </c>
      <c r="G1468" s="6">
        <v>121</v>
      </c>
      <c r="H1468" s="6">
        <v>596</v>
      </c>
      <c r="I1468" s="6">
        <v>129</v>
      </c>
      <c r="J1468" s="6">
        <v>575</v>
      </c>
      <c r="K1468" s="6">
        <v>129</v>
      </c>
      <c r="L1468" s="6">
        <v>575</v>
      </c>
      <c r="M1468" s="6" t="s">
        <v>116</v>
      </c>
      <c r="N1468" s="6" t="s">
        <v>22</v>
      </c>
      <c r="O1468" s="6">
        <v>10</v>
      </c>
    </row>
    <row r="1469" spans="1:15" x14ac:dyDescent="0.25">
      <c r="A1469" s="6" t="s">
        <v>0</v>
      </c>
      <c r="B1469" s="6" t="s">
        <v>6</v>
      </c>
      <c r="C1469" s="6" t="s">
        <v>721</v>
      </c>
      <c r="D1469" s="6" t="s">
        <v>722</v>
      </c>
      <c r="E1469" s="6" t="s">
        <v>97</v>
      </c>
      <c r="F1469" s="6" t="s">
        <v>125</v>
      </c>
      <c r="G1469" s="6">
        <v>30</v>
      </c>
      <c r="H1469" s="6">
        <v>181</v>
      </c>
      <c r="I1469" s="6">
        <v>30</v>
      </c>
      <c r="J1469" s="6">
        <v>181</v>
      </c>
      <c r="K1469" s="6">
        <v>30</v>
      </c>
      <c r="L1469" s="6">
        <v>181</v>
      </c>
      <c r="M1469" s="6" t="s">
        <v>116</v>
      </c>
      <c r="N1469" s="6" t="s">
        <v>22</v>
      </c>
      <c r="O1469" s="6">
        <v>1</v>
      </c>
    </row>
    <row r="1470" spans="1:15" x14ac:dyDescent="0.25">
      <c r="A1470" s="6" t="s">
        <v>3</v>
      </c>
      <c r="B1470" s="6" t="s">
        <v>17</v>
      </c>
      <c r="C1470" s="6" t="s">
        <v>761</v>
      </c>
      <c r="D1470" s="6" t="s">
        <v>762</v>
      </c>
      <c r="E1470" s="6" t="s">
        <v>209</v>
      </c>
      <c r="F1470" s="6" t="s">
        <v>125</v>
      </c>
      <c r="G1470" s="6">
        <v>32</v>
      </c>
      <c r="H1470" s="6">
        <v>156</v>
      </c>
      <c r="I1470" s="6">
        <v>9</v>
      </c>
      <c r="J1470" s="6">
        <v>58</v>
      </c>
      <c r="K1470" s="6">
        <v>9</v>
      </c>
      <c r="L1470" s="6">
        <v>58</v>
      </c>
      <c r="M1470" s="6" t="s">
        <v>116</v>
      </c>
      <c r="N1470" s="6" t="s">
        <v>22</v>
      </c>
      <c r="O1470" s="6">
        <v>1</v>
      </c>
    </row>
    <row r="1471" spans="1:15" x14ac:dyDescent="0.25">
      <c r="A1471" s="6" t="s">
        <v>3</v>
      </c>
      <c r="B1471" s="6" t="s">
        <v>14</v>
      </c>
      <c r="C1471" s="6" t="s">
        <v>785</v>
      </c>
      <c r="D1471" s="6" t="s">
        <v>786</v>
      </c>
      <c r="E1471" s="6" t="s">
        <v>97</v>
      </c>
      <c r="F1471" s="6" t="s">
        <v>98</v>
      </c>
      <c r="G1471" s="6">
        <v>140</v>
      </c>
      <c r="H1471" s="6">
        <v>613</v>
      </c>
      <c r="I1471" s="6">
        <v>137</v>
      </c>
      <c r="J1471" s="6">
        <v>622</v>
      </c>
      <c r="K1471" s="6">
        <v>137</v>
      </c>
      <c r="L1471" s="6">
        <v>622</v>
      </c>
      <c r="M1471" s="6" t="s">
        <v>116</v>
      </c>
      <c r="N1471" s="6" t="s">
        <v>21</v>
      </c>
      <c r="O1471" s="6">
        <v>10</v>
      </c>
    </row>
    <row r="1472" spans="1:15" x14ac:dyDescent="0.25">
      <c r="A1472" s="6" t="s">
        <v>0</v>
      </c>
      <c r="B1472" s="6" t="s">
        <v>13</v>
      </c>
      <c r="C1472" s="6" t="s">
        <v>239</v>
      </c>
      <c r="D1472" s="6" t="s">
        <v>240</v>
      </c>
      <c r="E1472" s="6" t="s">
        <v>97</v>
      </c>
      <c r="F1472" s="6" t="s">
        <v>98</v>
      </c>
      <c r="G1472" s="6">
        <v>15</v>
      </c>
      <c r="H1472" s="6">
        <v>74</v>
      </c>
      <c r="I1472" s="6">
        <v>12</v>
      </c>
      <c r="J1472" s="6">
        <v>60</v>
      </c>
      <c r="K1472" s="6">
        <v>16</v>
      </c>
      <c r="L1472" s="6">
        <v>74</v>
      </c>
      <c r="M1472" s="6" t="s">
        <v>116</v>
      </c>
      <c r="N1472" s="6" t="s">
        <v>23</v>
      </c>
      <c r="O1472" s="6">
        <v>4</v>
      </c>
    </row>
    <row r="1473" spans="1:15" x14ac:dyDescent="0.25">
      <c r="A1473" s="6" t="s">
        <v>3</v>
      </c>
      <c r="B1473" s="6" t="s">
        <v>17</v>
      </c>
      <c r="C1473" s="6" t="s">
        <v>767</v>
      </c>
      <c r="D1473" s="6" t="s">
        <v>768</v>
      </c>
      <c r="E1473" s="6" t="s">
        <v>97</v>
      </c>
      <c r="F1473" s="6" t="s">
        <v>98</v>
      </c>
      <c r="G1473" s="6">
        <v>61</v>
      </c>
      <c r="H1473" s="6">
        <v>264</v>
      </c>
      <c r="I1473" s="6">
        <v>55</v>
      </c>
      <c r="J1473" s="6">
        <v>251</v>
      </c>
      <c r="K1473" s="6">
        <v>55</v>
      </c>
      <c r="L1473" s="6">
        <v>251</v>
      </c>
      <c r="M1473" s="6" t="s">
        <v>116</v>
      </c>
      <c r="N1473" s="6" t="s">
        <v>21</v>
      </c>
      <c r="O1473" s="6">
        <v>4</v>
      </c>
    </row>
    <row r="1474" spans="1:15" x14ac:dyDescent="0.25">
      <c r="A1474" s="6" t="s">
        <v>0</v>
      </c>
      <c r="B1474" s="6" t="s">
        <v>13</v>
      </c>
      <c r="C1474" s="6" t="s">
        <v>243</v>
      </c>
      <c r="D1474" s="6" t="s">
        <v>244</v>
      </c>
      <c r="E1474" s="6" t="s">
        <v>97</v>
      </c>
      <c r="F1474" s="6" t="s">
        <v>98</v>
      </c>
      <c r="G1474" s="6">
        <v>67</v>
      </c>
      <c r="H1474" s="6">
        <v>350</v>
      </c>
      <c r="I1474" s="6">
        <v>67</v>
      </c>
      <c r="J1474" s="6">
        <v>350</v>
      </c>
      <c r="K1474" s="6">
        <v>67</v>
      </c>
      <c r="L1474" s="6">
        <v>350</v>
      </c>
      <c r="M1474" s="6" t="s">
        <v>116</v>
      </c>
      <c r="N1474" s="6" t="s">
        <v>21</v>
      </c>
      <c r="O1474" s="6">
        <v>4</v>
      </c>
    </row>
    <row r="1475" spans="1:15" x14ac:dyDescent="0.25">
      <c r="A1475" s="6" t="s">
        <v>0</v>
      </c>
      <c r="B1475" s="6" t="s">
        <v>6</v>
      </c>
      <c r="C1475" s="6" t="s">
        <v>277</v>
      </c>
      <c r="D1475" s="6" t="s">
        <v>278</v>
      </c>
      <c r="E1475" s="6" t="s">
        <v>97</v>
      </c>
      <c r="F1475" s="6" t="s">
        <v>98</v>
      </c>
      <c r="G1475" s="6">
        <v>139</v>
      </c>
      <c r="H1475" s="6">
        <v>640</v>
      </c>
      <c r="I1475" s="6">
        <v>127</v>
      </c>
      <c r="J1475" s="6">
        <v>578</v>
      </c>
      <c r="K1475" s="6">
        <v>146</v>
      </c>
      <c r="L1475" s="6">
        <v>640</v>
      </c>
      <c r="M1475" s="6" t="s">
        <v>116</v>
      </c>
      <c r="N1475" s="6" t="s">
        <v>21</v>
      </c>
      <c r="O1475" s="6">
        <v>23</v>
      </c>
    </row>
    <row r="1476" spans="1:15" x14ac:dyDescent="0.25">
      <c r="A1476" s="6" t="s">
        <v>0</v>
      </c>
      <c r="B1476" s="6" t="s">
        <v>13</v>
      </c>
      <c r="C1476" s="6" t="s">
        <v>241</v>
      </c>
      <c r="D1476" s="6" t="s">
        <v>242</v>
      </c>
      <c r="E1476" s="6" t="s">
        <v>97</v>
      </c>
      <c r="F1476" s="6" t="s">
        <v>98</v>
      </c>
      <c r="G1476" s="6">
        <v>65</v>
      </c>
      <c r="H1476" s="6">
        <v>347</v>
      </c>
      <c r="I1476" s="6">
        <v>65</v>
      </c>
      <c r="J1476" s="6">
        <v>347</v>
      </c>
      <c r="K1476" s="6">
        <v>65</v>
      </c>
      <c r="L1476" s="6">
        <v>347</v>
      </c>
      <c r="M1476" s="6" t="s">
        <v>116</v>
      </c>
      <c r="N1476" s="6" t="s">
        <v>23</v>
      </c>
      <c r="O1476" s="6">
        <v>13</v>
      </c>
    </row>
    <row r="1477" spans="1:15" x14ac:dyDescent="0.25">
      <c r="A1477" s="6" t="s">
        <v>3</v>
      </c>
      <c r="B1477" s="6" t="s">
        <v>14</v>
      </c>
      <c r="C1477" s="6" t="s">
        <v>783</v>
      </c>
      <c r="D1477" s="6" t="s">
        <v>784</v>
      </c>
      <c r="E1477" s="6" t="s">
        <v>97</v>
      </c>
      <c r="F1477" s="6" t="s">
        <v>98</v>
      </c>
      <c r="G1477" s="6">
        <v>41</v>
      </c>
      <c r="H1477" s="6">
        <v>214</v>
      </c>
      <c r="I1477" s="6">
        <v>41</v>
      </c>
      <c r="J1477" s="6">
        <v>214</v>
      </c>
      <c r="K1477" s="6">
        <v>41</v>
      </c>
      <c r="L1477" s="6">
        <v>214</v>
      </c>
      <c r="M1477" s="6" t="s">
        <v>116</v>
      </c>
      <c r="N1477" s="6" t="s">
        <v>22</v>
      </c>
      <c r="O1477" s="6">
        <v>2</v>
      </c>
    </row>
    <row r="1478" spans="1:15" x14ac:dyDescent="0.25">
      <c r="A1478" s="6" t="s">
        <v>0</v>
      </c>
      <c r="B1478" s="6" t="s">
        <v>6</v>
      </c>
      <c r="C1478" s="6" t="s">
        <v>277</v>
      </c>
      <c r="D1478" s="6" t="s">
        <v>278</v>
      </c>
      <c r="E1478" s="6" t="s">
        <v>97</v>
      </c>
      <c r="F1478" s="6" t="s">
        <v>98</v>
      </c>
      <c r="G1478" s="6">
        <v>139</v>
      </c>
      <c r="H1478" s="6">
        <v>640</v>
      </c>
      <c r="I1478" s="6">
        <v>127</v>
      </c>
      <c r="J1478" s="6">
        <v>578</v>
      </c>
      <c r="K1478" s="6">
        <v>146</v>
      </c>
      <c r="L1478" s="6">
        <v>640</v>
      </c>
      <c r="M1478" s="6" t="s">
        <v>116</v>
      </c>
      <c r="N1478" s="6" t="s">
        <v>23</v>
      </c>
      <c r="O1478" s="6">
        <v>54</v>
      </c>
    </row>
    <row r="1479" spans="1:15" x14ac:dyDescent="0.25">
      <c r="A1479" s="6" t="s">
        <v>0</v>
      </c>
      <c r="B1479" s="6" t="s">
        <v>7</v>
      </c>
      <c r="C1479" s="6" t="s">
        <v>143</v>
      </c>
      <c r="D1479" s="6" t="s">
        <v>144</v>
      </c>
      <c r="E1479" s="6" t="s">
        <v>97</v>
      </c>
      <c r="F1479" s="6" t="s">
        <v>132</v>
      </c>
      <c r="G1479" s="6">
        <v>12</v>
      </c>
      <c r="H1479" s="6">
        <v>51</v>
      </c>
      <c r="I1479" s="6">
        <v>4</v>
      </c>
      <c r="J1479" s="6">
        <v>20</v>
      </c>
      <c r="K1479" s="6">
        <v>12</v>
      </c>
      <c r="L1479" s="6">
        <v>52</v>
      </c>
      <c r="M1479" s="6" t="s">
        <v>116</v>
      </c>
      <c r="N1479" s="6" t="s">
        <v>23</v>
      </c>
      <c r="O1479" s="6">
        <v>2</v>
      </c>
    </row>
    <row r="1480" spans="1:15" x14ac:dyDescent="0.25">
      <c r="A1480" s="6" t="s">
        <v>3</v>
      </c>
      <c r="B1480" s="6" t="s">
        <v>15</v>
      </c>
      <c r="C1480" s="6" t="s">
        <v>798</v>
      </c>
      <c r="D1480" s="6" t="s">
        <v>799</v>
      </c>
      <c r="E1480" s="6" t="s">
        <v>97</v>
      </c>
      <c r="F1480" s="6" t="s">
        <v>125</v>
      </c>
      <c r="G1480" s="6">
        <v>51</v>
      </c>
      <c r="H1480" s="6">
        <v>260</v>
      </c>
      <c r="I1480" s="6">
        <v>51</v>
      </c>
      <c r="J1480" s="6">
        <v>263</v>
      </c>
      <c r="K1480" s="6">
        <v>51</v>
      </c>
      <c r="L1480" s="6">
        <v>263</v>
      </c>
      <c r="M1480" s="6" t="s">
        <v>116</v>
      </c>
      <c r="N1480" s="6" t="s">
        <v>23</v>
      </c>
      <c r="O1480" s="6">
        <v>7</v>
      </c>
    </row>
    <row r="1481" spans="1:15" x14ac:dyDescent="0.25">
      <c r="A1481" s="6" t="s">
        <v>3</v>
      </c>
      <c r="B1481" s="6" t="s">
        <v>17</v>
      </c>
      <c r="C1481" s="6" t="s">
        <v>761</v>
      </c>
      <c r="D1481" s="6" t="s">
        <v>762</v>
      </c>
      <c r="E1481" s="6" t="s">
        <v>209</v>
      </c>
      <c r="F1481" s="6" t="s">
        <v>125</v>
      </c>
      <c r="G1481" s="6">
        <v>32</v>
      </c>
      <c r="H1481" s="6">
        <v>156</v>
      </c>
      <c r="I1481" s="6">
        <v>9</v>
      </c>
      <c r="J1481" s="6">
        <v>58</v>
      </c>
      <c r="K1481" s="6">
        <v>9</v>
      </c>
      <c r="L1481" s="6">
        <v>58</v>
      </c>
      <c r="M1481" s="6" t="s">
        <v>116</v>
      </c>
      <c r="N1481" s="6" t="s">
        <v>21</v>
      </c>
      <c r="O1481" s="6">
        <v>2</v>
      </c>
    </row>
    <row r="1482" spans="1:15" x14ac:dyDescent="0.25">
      <c r="A1482" s="6" t="s">
        <v>3</v>
      </c>
      <c r="B1482" s="6" t="s">
        <v>16</v>
      </c>
      <c r="C1482" s="6" t="s">
        <v>813</v>
      </c>
      <c r="D1482" s="6" t="s">
        <v>814</v>
      </c>
      <c r="E1482" s="6" t="s">
        <v>97</v>
      </c>
      <c r="F1482" s="6" t="s">
        <v>98</v>
      </c>
      <c r="G1482" s="6">
        <v>38</v>
      </c>
      <c r="H1482" s="6">
        <v>164</v>
      </c>
      <c r="I1482" s="6">
        <v>37</v>
      </c>
      <c r="J1482" s="6">
        <v>155</v>
      </c>
      <c r="K1482" s="6">
        <v>38</v>
      </c>
      <c r="L1482" s="6">
        <v>4</v>
      </c>
      <c r="M1482" s="6" t="s">
        <v>116</v>
      </c>
      <c r="N1482" s="6" t="s">
        <v>23</v>
      </c>
      <c r="O1482" s="6">
        <v>3</v>
      </c>
    </row>
    <row r="1483" spans="1:15" x14ac:dyDescent="0.25">
      <c r="A1483" s="6" t="s">
        <v>3</v>
      </c>
      <c r="B1483" s="6" t="s">
        <v>15</v>
      </c>
      <c r="C1483" s="6" t="s">
        <v>800</v>
      </c>
      <c r="D1483" s="6" t="s">
        <v>801</v>
      </c>
      <c r="E1483" s="6" t="s">
        <v>97</v>
      </c>
      <c r="F1483" s="6" t="s">
        <v>125</v>
      </c>
      <c r="G1483" s="6">
        <v>70</v>
      </c>
      <c r="H1483" s="6">
        <v>273</v>
      </c>
      <c r="I1483" s="6">
        <v>71</v>
      </c>
      <c r="J1483" s="6">
        <v>278</v>
      </c>
      <c r="K1483" s="6">
        <v>71</v>
      </c>
      <c r="L1483" s="6">
        <v>278</v>
      </c>
      <c r="M1483" s="6" t="s">
        <v>116</v>
      </c>
      <c r="N1483" s="6" t="s">
        <v>21</v>
      </c>
      <c r="O1483" s="6">
        <v>5</v>
      </c>
    </row>
    <row r="1484" spans="1:15" x14ac:dyDescent="0.25">
      <c r="A1484" s="6" t="s">
        <v>3</v>
      </c>
      <c r="B1484" s="6" t="s">
        <v>14</v>
      </c>
      <c r="C1484" s="6" t="s">
        <v>783</v>
      </c>
      <c r="D1484" s="6" t="s">
        <v>784</v>
      </c>
      <c r="E1484" s="6" t="s">
        <v>97</v>
      </c>
      <c r="F1484" s="6" t="s">
        <v>98</v>
      </c>
      <c r="G1484" s="6">
        <v>41</v>
      </c>
      <c r="H1484" s="6">
        <v>214</v>
      </c>
      <c r="I1484" s="6">
        <v>41</v>
      </c>
      <c r="J1484" s="6">
        <v>214</v>
      </c>
      <c r="K1484" s="6">
        <v>41</v>
      </c>
      <c r="L1484" s="6">
        <v>214</v>
      </c>
      <c r="M1484" s="6" t="s">
        <v>116</v>
      </c>
      <c r="N1484" s="6" t="s">
        <v>23</v>
      </c>
      <c r="O1484" s="6">
        <v>5</v>
      </c>
    </row>
    <row r="1485" spans="1:15" x14ac:dyDescent="0.25">
      <c r="A1485" s="6" t="s">
        <v>0</v>
      </c>
      <c r="B1485" s="6" t="s">
        <v>13</v>
      </c>
      <c r="C1485" s="6" t="s">
        <v>173</v>
      </c>
      <c r="D1485" s="6" t="s">
        <v>174</v>
      </c>
      <c r="E1485" s="6" t="s">
        <v>97</v>
      </c>
      <c r="F1485" s="6" t="s">
        <v>125</v>
      </c>
      <c r="G1485" s="6">
        <v>74</v>
      </c>
      <c r="H1485" s="6">
        <v>404</v>
      </c>
      <c r="I1485" s="6">
        <v>60</v>
      </c>
      <c r="J1485" s="6">
        <v>330</v>
      </c>
      <c r="K1485" s="6">
        <v>74</v>
      </c>
      <c r="L1485" s="6">
        <v>369</v>
      </c>
      <c r="M1485" s="6" t="s">
        <v>116</v>
      </c>
      <c r="N1485" s="6" t="s">
        <v>21</v>
      </c>
      <c r="O1485" s="6">
        <v>1</v>
      </c>
    </row>
    <row r="1486" spans="1:15" x14ac:dyDescent="0.25">
      <c r="A1486" s="6" t="s">
        <v>3</v>
      </c>
      <c r="B1486" s="6" t="s">
        <v>16</v>
      </c>
      <c r="C1486" s="6" t="s">
        <v>230</v>
      </c>
      <c r="D1486" s="6" t="s">
        <v>231</v>
      </c>
      <c r="E1486" s="6" t="s">
        <v>97</v>
      </c>
      <c r="F1486" s="6" t="s">
        <v>98</v>
      </c>
      <c r="G1486" s="6">
        <v>31</v>
      </c>
      <c r="H1486" s="6">
        <v>191</v>
      </c>
      <c r="I1486" s="6">
        <v>31</v>
      </c>
      <c r="J1486" s="6">
        <v>183</v>
      </c>
      <c r="K1486" s="6">
        <v>31</v>
      </c>
      <c r="L1486" s="6">
        <v>183</v>
      </c>
      <c r="M1486" s="6" t="s">
        <v>116</v>
      </c>
      <c r="N1486" s="6" t="s">
        <v>23</v>
      </c>
      <c r="O1486" s="6">
        <v>7</v>
      </c>
    </row>
    <row r="1487" spans="1:15" x14ac:dyDescent="0.25">
      <c r="A1487" s="6" t="s">
        <v>0</v>
      </c>
      <c r="B1487" s="6" t="s">
        <v>6</v>
      </c>
      <c r="C1487" s="6" t="s">
        <v>277</v>
      </c>
      <c r="D1487" s="6" t="s">
        <v>278</v>
      </c>
      <c r="E1487" s="6" t="s">
        <v>97</v>
      </c>
      <c r="F1487" s="6" t="s">
        <v>98</v>
      </c>
      <c r="G1487" s="6">
        <v>139</v>
      </c>
      <c r="H1487" s="6">
        <v>640</v>
      </c>
      <c r="I1487" s="6">
        <v>127</v>
      </c>
      <c r="J1487" s="6">
        <v>578</v>
      </c>
      <c r="K1487" s="6">
        <v>146</v>
      </c>
      <c r="L1487" s="6">
        <v>640</v>
      </c>
      <c r="M1487" s="6" t="s">
        <v>116</v>
      </c>
      <c r="N1487" s="6" t="s">
        <v>22</v>
      </c>
      <c r="O1487" s="6">
        <v>31</v>
      </c>
    </row>
    <row r="1488" spans="1:15" x14ac:dyDescent="0.25">
      <c r="A1488" s="6" t="s">
        <v>0</v>
      </c>
      <c r="B1488" s="6" t="s">
        <v>9</v>
      </c>
      <c r="C1488" s="6" t="s">
        <v>220</v>
      </c>
      <c r="D1488" s="6" t="s">
        <v>221</v>
      </c>
      <c r="E1488" s="6" t="s">
        <v>97</v>
      </c>
      <c r="F1488" s="6" t="s">
        <v>125</v>
      </c>
      <c r="G1488" s="6">
        <v>121</v>
      </c>
      <c r="H1488" s="6">
        <v>596</v>
      </c>
      <c r="I1488" s="6">
        <v>129</v>
      </c>
      <c r="J1488" s="6">
        <v>575</v>
      </c>
      <c r="K1488" s="6">
        <v>129</v>
      </c>
      <c r="L1488" s="6">
        <v>575</v>
      </c>
      <c r="M1488" s="6" t="s">
        <v>116</v>
      </c>
      <c r="N1488" s="6" t="s">
        <v>21</v>
      </c>
      <c r="O1488" s="6">
        <v>6</v>
      </c>
    </row>
    <row r="1489" spans="1:15" x14ac:dyDescent="0.25">
      <c r="A1489" s="6" t="s">
        <v>0</v>
      </c>
      <c r="B1489" s="6" t="s">
        <v>13</v>
      </c>
      <c r="C1489" s="6" t="s">
        <v>173</v>
      </c>
      <c r="D1489" s="6" t="s">
        <v>174</v>
      </c>
      <c r="E1489" s="6" t="s">
        <v>97</v>
      </c>
      <c r="F1489" s="6" t="s">
        <v>125</v>
      </c>
      <c r="G1489" s="6">
        <v>74</v>
      </c>
      <c r="H1489" s="6">
        <v>404</v>
      </c>
      <c r="I1489" s="6">
        <v>60</v>
      </c>
      <c r="J1489" s="6">
        <v>330</v>
      </c>
      <c r="K1489" s="6">
        <v>74</v>
      </c>
      <c r="L1489" s="6">
        <v>369</v>
      </c>
      <c r="M1489" s="6" t="s">
        <v>116</v>
      </c>
      <c r="N1489" s="6" t="s">
        <v>22</v>
      </c>
      <c r="O1489" s="6">
        <v>4</v>
      </c>
    </row>
    <row r="1490" spans="1:15" x14ac:dyDescent="0.25">
      <c r="A1490" s="6" t="s">
        <v>3</v>
      </c>
      <c r="B1490" s="6" t="s">
        <v>17</v>
      </c>
      <c r="C1490" s="6" t="s">
        <v>761</v>
      </c>
      <c r="D1490" s="6" t="s">
        <v>762</v>
      </c>
      <c r="E1490" s="6" t="s">
        <v>209</v>
      </c>
      <c r="F1490" s="6" t="s">
        <v>125</v>
      </c>
      <c r="G1490" s="6">
        <v>32</v>
      </c>
      <c r="H1490" s="6">
        <v>156</v>
      </c>
      <c r="I1490" s="6">
        <v>9</v>
      </c>
      <c r="J1490" s="6">
        <v>58</v>
      </c>
      <c r="K1490" s="6">
        <v>9</v>
      </c>
      <c r="L1490" s="6">
        <v>58</v>
      </c>
      <c r="M1490" s="6" t="s">
        <v>116</v>
      </c>
      <c r="N1490" s="6" t="s">
        <v>23</v>
      </c>
      <c r="O1490" s="6">
        <v>3</v>
      </c>
    </row>
    <row r="1491" spans="1:15" x14ac:dyDescent="0.25">
      <c r="A1491" s="6" t="s">
        <v>0</v>
      </c>
      <c r="B1491" s="6" t="s">
        <v>7</v>
      </c>
      <c r="C1491" s="6" t="s">
        <v>143</v>
      </c>
      <c r="D1491" s="6" t="s">
        <v>144</v>
      </c>
      <c r="E1491" s="6" t="s">
        <v>97</v>
      </c>
      <c r="F1491" s="6" t="s">
        <v>132</v>
      </c>
      <c r="G1491" s="6">
        <v>12</v>
      </c>
      <c r="H1491" s="6">
        <v>51</v>
      </c>
      <c r="I1491" s="6">
        <v>4</v>
      </c>
      <c r="J1491" s="6">
        <v>20</v>
      </c>
      <c r="K1491" s="6">
        <v>12</v>
      </c>
      <c r="L1491" s="6">
        <v>52</v>
      </c>
      <c r="M1491" s="6" t="s">
        <v>116</v>
      </c>
      <c r="N1491" s="6" t="s">
        <v>21</v>
      </c>
      <c r="O1491" s="6">
        <v>1</v>
      </c>
    </row>
    <row r="1492" spans="1:15" x14ac:dyDescent="0.25">
      <c r="A1492" s="6" t="s">
        <v>0</v>
      </c>
      <c r="B1492" s="6" t="s">
        <v>13</v>
      </c>
      <c r="C1492" s="6" t="s">
        <v>239</v>
      </c>
      <c r="D1492" s="6" t="s">
        <v>240</v>
      </c>
      <c r="E1492" s="6" t="s">
        <v>97</v>
      </c>
      <c r="F1492" s="6" t="s">
        <v>98</v>
      </c>
      <c r="G1492" s="6">
        <v>15</v>
      </c>
      <c r="H1492" s="6">
        <v>74</v>
      </c>
      <c r="I1492" s="6">
        <v>12</v>
      </c>
      <c r="J1492" s="6">
        <v>60</v>
      </c>
      <c r="K1492" s="6">
        <v>16</v>
      </c>
      <c r="L1492" s="6">
        <v>74</v>
      </c>
      <c r="M1492" s="6" t="s">
        <v>116</v>
      </c>
      <c r="N1492" s="6" t="s">
        <v>21</v>
      </c>
      <c r="O1492" s="6">
        <v>2</v>
      </c>
    </row>
    <row r="1493" spans="1:15" x14ac:dyDescent="0.25">
      <c r="A1493" s="6" t="s">
        <v>0</v>
      </c>
      <c r="B1493" s="6" t="s">
        <v>13</v>
      </c>
      <c r="C1493" s="6" t="s">
        <v>243</v>
      </c>
      <c r="D1493" s="6" t="s">
        <v>244</v>
      </c>
      <c r="E1493" s="6" t="s">
        <v>97</v>
      </c>
      <c r="F1493" s="6" t="s">
        <v>98</v>
      </c>
      <c r="G1493" s="6">
        <v>67</v>
      </c>
      <c r="H1493" s="6">
        <v>350</v>
      </c>
      <c r="I1493" s="6">
        <v>67</v>
      </c>
      <c r="J1493" s="6">
        <v>350</v>
      </c>
      <c r="K1493" s="6">
        <v>67</v>
      </c>
      <c r="L1493" s="6">
        <v>350</v>
      </c>
      <c r="M1493" s="6" t="s">
        <v>116</v>
      </c>
      <c r="N1493" s="6" t="s">
        <v>23</v>
      </c>
      <c r="O1493" s="6">
        <v>8</v>
      </c>
    </row>
    <row r="1494" spans="1:15" x14ac:dyDescent="0.25">
      <c r="A1494" s="6" t="s">
        <v>0</v>
      </c>
      <c r="B1494" s="6" t="s">
        <v>9</v>
      </c>
      <c r="C1494" s="6" t="s">
        <v>220</v>
      </c>
      <c r="D1494" s="6" t="s">
        <v>221</v>
      </c>
      <c r="E1494" s="6" t="s">
        <v>97</v>
      </c>
      <c r="F1494" s="6" t="s">
        <v>125</v>
      </c>
      <c r="G1494" s="6">
        <v>121</v>
      </c>
      <c r="H1494" s="6">
        <v>596</v>
      </c>
      <c r="I1494" s="6">
        <v>129</v>
      </c>
      <c r="J1494" s="6">
        <v>575</v>
      </c>
      <c r="K1494" s="6">
        <v>129</v>
      </c>
      <c r="L1494" s="6">
        <v>575</v>
      </c>
      <c r="M1494" s="6" t="s">
        <v>116</v>
      </c>
      <c r="N1494" s="6" t="s">
        <v>23</v>
      </c>
      <c r="O1494" s="6">
        <v>16</v>
      </c>
    </row>
    <row r="1495" spans="1:15" x14ac:dyDescent="0.25">
      <c r="A1495" s="6" t="s">
        <v>3</v>
      </c>
      <c r="B1495" s="6" t="s">
        <v>17</v>
      </c>
      <c r="C1495" s="6" t="s">
        <v>767</v>
      </c>
      <c r="D1495" s="6" t="s">
        <v>768</v>
      </c>
      <c r="E1495" s="6" t="s">
        <v>97</v>
      </c>
      <c r="F1495" s="6" t="s">
        <v>98</v>
      </c>
      <c r="G1495" s="6">
        <v>61</v>
      </c>
      <c r="H1495" s="6">
        <v>264</v>
      </c>
      <c r="I1495" s="6">
        <v>55</v>
      </c>
      <c r="J1495" s="6">
        <v>251</v>
      </c>
      <c r="K1495" s="6">
        <v>55</v>
      </c>
      <c r="L1495" s="6">
        <v>251</v>
      </c>
      <c r="M1495" s="6" t="s">
        <v>116</v>
      </c>
      <c r="N1495" s="6" t="s">
        <v>22</v>
      </c>
      <c r="O1495" s="6">
        <v>4</v>
      </c>
    </row>
    <row r="1496" spans="1:15" x14ac:dyDescent="0.25">
      <c r="A1496" s="6" t="s">
        <v>0</v>
      </c>
      <c r="B1496" s="6" t="s">
        <v>13</v>
      </c>
      <c r="C1496" s="6" t="s">
        <v>241</v>
      </c>
      <c r="D1496" s="6" t="s">
        <v>242</v>
      </c>
      <c r="E1496" s="6" t="s">
        <v>97</v>
      </c>
      <c r="F1496" s="6" t="s">
        <v>98</v>
      </c>
      <c r="G1496" s="6">
        <v>65</v>
      </c>
      <c r="H1496" s="6">
        <v>347</v>
      </c>
      <c r="I1496" s="6">
        <v>65</v>
      </c>
      <c r="J1496" s="6">
        <v>347</v>
      </c>
      <c r="K1496" s="6">
        <v>65</v>
      </c>
      <c r="L1496" s="6">
        <v>347</v>
      </c>
      <c r="M1496" s="6" t="s">
        <v>116</v>
      </c>
      <c r="N1496" s="6" t="s">
        <v>22</v>
      </c>
      <c r="O1496" s="6">
        <v>7</v>
      </c>
    </row>
    <row r="1497" spans="1:15" x14ac:dyDescent="0.25">
      <c r="A1497" s="6" t="s">
        <v>0</v>
      </c>
      <c r="B1497" s="6" t="s">
        <v>13</v>
      </c>
      <c r="C1497" s="6" t="s">
        <v>241</v>
      </c>
      <c r="D1497" s="6" t="s">
        <v>242</v>
      </c>
      <c r="E1497" s="6" t="s">
        <v>97</v>
      </c>
      <c r="F1497" s="6" t="s">
        <v>98</v>
      </c>
      <c r="G1497" s="6">
        <v>65</v>
      </c>
      <c r="H1497" s="6">
        <v>347</v>
      </c>
      <c r="I1497" s="6">
        <v>65</v>
      </c>
      <c r="J1497" s="6">
        <v>347</v>
      </c>
      <c r="K1497" s="6">
        <v>65</v>
      </c>
      <c r="L1497" s="6">
        <v>347</v>
      </c>
      <c r="M1497" s="6" t="s">
        <v>116</v>
      </c>
      <c r="N1497" s="6" t="s">
        <v>21</v>
      </c>
      <c r="O1497" s="6">
        <v>6</v>
      </c>
    </row>
    <row r="1498" spans="1:15" x14ac:dyDescent="0.25">
      <c r="A1498" s="6" t="s">
        <v>3</v>
      </c>
      <c r="B1498" s="6" t="s">
        <v>15</v>
      </c>
      <c r="C1498" s="6" t="s">
        <v>798</v>
      </c>
      <c r="D1498" s="6" t="s">
        <v>799</v>
      </c>
      <c r="E1498" s="6" t="s">
        <v>97</v>
      </c>
      <c r="F1498" s="6" t="s">
        <v>125</v>
      </c>
      <c r="G1498" s="6">
        <v>51</v>
      </c>
      <c r="H1498" s="6">
        <v>260</v>
      </c>
      <c r="I1498" s="6">
        <v>51</v>
      </c>
      <c r="J1498" s="6">
        <v>263</v>
      </c>
      <c r="K1498" s="6">
        <v>51</v>
      </c>
      <c r="L1498" s="6">
        <v>263</v>
      </c>
      <c r="M1498" s="6" t="s">
        <v>116</v>
      </c>
      <c r="N1498" s="6" t="s">
        <v>21</v>
      </c>
      <c r="O1498" s="6">
        <v>6</v>
      </c>
    </row>
    <row r="1499" spans="1:15" x14ac:dyDescent="0.25">
      <c r="A1499" s="6" t="s">
        <v>0</v>
      </c>
      <c r="B1499" s="6" t="s">
        <v>9</v>
      </c>
      <c r="C1499" s="6" t="s">
        <v>135</v>
      </c>
      <c r="D1499" s="6" t="s">
        <v>136</v>
      </c>
      <c r="E1499" s="6" t="s">
        <v>97</v>
      </c>
      <c r="F1499" s="6" t="s">
        <v>125</v>
      </c>
      <c r="G1499" s="6">
        <v>207</v>
      </c>
      <c r="H1499" s="6">
        <v>1141</v>
      </c>
      <c r="I1499" s="6">
        <v>352</v>
      </c>
      <c r="J1499" s="6">
        <v>1386</v>
      </c>
      <c r="K1499" s="6">
        <v>352</v>
      </c>
      <c r="L1499" s="6">
        <v>1386</v>
      </c>
      <c r="M1499" s="6" t="s">
        <v>116</v>
      </c>
      <c r="N1499" s="6" t="s">
        <v>23</v>
      </c>
      <c r="O1499" s="6">
        <v>21</v>
      </c>
    </row>
    <row r="1500" spans="1:15" x14ac:dyDescent="0.25">
      <c r="A1500" s="6" t="s">
        <v>3</v>
      </c>
      <c r="B1500" s="6" t="s">
        <v>16</v>
      </c>
      <c r="C1500" s="6" t="s">
        <v>230</v>
      </c>
      <c r="D1500" s="6" t="s">
        <v>231</v>
      </c>
      <c r="E1500" s="6" t="s">
        <v>97</v>
      </c>
      <c r="F1500" s="6" t="s">
        <v>98</v>
      </c>
      <c r="G1500" s="6">
        <v>31</v>
      </c>
      <c r="H1500" s="6">
        <v>191</v>
      </c>
      <c r="I1500" s="6">
        <v>31</v>
      </c>
      <c r="J1500" s="6">
        <v>183</v>
      </c>
      <c r="K1500" s="6">
        <v>31</v>
      </c>
      <c r="L1500" s="6">
        <v>183</v>
      </c>
      <c r="M1500" s="6" t="s">
        <v>116</v>
      </c>
      <c r="N1500" s="6" t="s">
        <v>21</v>
      </c>
      <c r="O1500" s="6">
        <v>4</v>
      </c>
    </row>
    <row r="1501" spans="1:15" x14ac:dyDescent="0.25">
      <c r="A1501" s="6" t="s">
        <v>0</v>
      </c>
      <c r="B1501" s="6" t="s">
        <v>9</v>
      </c>
      <c r="C1501" s="6" t="s">
        <v>135</v>
      </c>
      <c r="D1501" s="6" t="s">
        <v>136</v>
      </c>
      <c r="E1501" s="6" t="s">
        <v>97</v>
      </c>
      <c r="F1501" s="6" t="s">
        <v>125</v>
      </c>
      <c r="G1501" s="6">
        <v>207</v>
      </c>
      <c r="H1501" s="6">
        <v>1141</v>
      </c>
      <c r="I1501" s="6">
        <v>352</v>
      </c>
      <c r="J1501" s="6">
        <v>1386</v>
      </c>
      <c r="K1501" s="6">
        <v>352</v>
      </c>
      <c r="L1501" s="6">
        <v>1386</v>
      </c>
      <c r="M1501" s="6" t="s">
        <v>116</v>
      </c>
      <c r="N1501" s="6" t="s">
        <v>22</v>
      </c>
      <c r="O1501" s="6">
        <v>9</v>
      </c>
    </row>
    <row r="1502" spans="1:15" x14ac:dyDescent="0.25">
      <c r="A1502" s="6" t="s">
        <v>0</v>
      </c>
      <c r="B1502" s="6" t="s">
        <v>7</v>
      </c>
      <c r="C1502" s="6" t="s">
        <v>143</v>
      </c>
      <c r="D1502" s="6" t="s">
        <v>144</v>
      </c>
      <c r="E1502" s="6" t="s">
        <v>97</v>
      </c>
      <c r="F1502" s="6" t="s">
        <v>132</v>
      </c>
      <c r="G1502" s="6">
        <v>12</v>
      </c>
      <c r="H1502" s="6">
        <v>51</v>
      </c>
      <c r="I1502" s="6">
        <v>4</v>
      </c>
      <c r="J1502" s="6">
        <v>20</v>
      </c>
      <c r="K1502" s="6">
        <v>12</v>
      </c>
      <c r="L1502" s="6">
        <v>52</v>
      </c>
      <c r="M1502" s="6" t="s">
        <v>116</v>
      </c>
      <c r="N1502" s="6" t="s">
        <v>22</v>
      </c>
      <c r="O1502" s="6">
        <v>1</v>
      </c>
    </row>
    <row r="1503" spans="1:15" x14ac:dyDescent="0.25">
      <c r="A1503" s="6" t="s">
        <v>3</v>
      </c>
      <c r="B1503" s="6" t="s">
        <v>14</v>
      </c>
      <c r="C1503" s="6" t="s">
        <v>785</v>
      </c>
      <c r="D1503" s="6" t="s">
        <v>786</v>
      </c>
      <c r="E1503" s="6" t="s">
        <v>97</v>
      </c>
      <c r="F1503" s="6" t="s">
        <v>98</v>
      </c>
      <c r="G1503" s="6">
        <v>140</v>
      </c>
      <c r="H1503" s="6">
        <v>613</v>
      </c>
      <c r="I1503" s="6">
        <v>137</v>
      </c>
      <c r="J1503" s="6">
        <v>622</v>
      </c>
      <c r="K1503" s="6">
        <v>137</v>
      </c>
      <c r="L1503" s="6">
        <v>622</v>
      </c>
      <c r="M1503" s="6" t="s">
        <v>116</v>
      </c>
      <c r="N1503" s="6" t="s">
        <v>22</v>
      </c>
      <c r="O1503" s="6">
        <v>5</v>
      </c>
    </row>
    <row r="1504" spans="1:15" x14ac:dyDescent="0.25">
      <c r="A1504" s="6" t="s">
        <v>0</v>
      </c>
      <c r="B1504" s="6" t="s">
        <v>6</v>
      </c>
      <c r="C1504" s="6" t="s">
        <v>718</v>
      </c>
      <c r="D1504" s="6" t="s">
        <v>719</v>
      </c>
      <c r="E1504" s="6" t="s">
        <v>97</v>
      </c>
      <c r="F1504" s="6" t="s">
        <v>132</v>
      </c>
      <c r="G1504" s="6">
        <v>68</v>
      </c>
      <c r="H1504" s="6">
        <v>327</v>
      </c>
      <c r="I1504" s="6">
        <v>10</v>
      </c>
      <c r="J1504" s="6">
        <v>20</v>
      </c>
      <c r="K1504" s="6">
        <v>63</v>
      </c>
      <c r="L1504" s="6">
        <v>307</v>
      </c>
      <c r="M1504" s="6" t="s">
        <v>116</v>
      </c>
      <c r="N1504" s="6" t="s">
        <v>21</v>
      </c>
      <c r="O1504" s="6">
        <v>4</v>
      </c>
    </row>
    <row r="1505" spans="1:15" x14ac:dyDescent="0.25">
      <c r="A1505" s="6" t="s">
        <v>3</v>
      </c>
      <c r="B1505" s="6" t="s">
        <v>15</v>
      </c>
      <c r="C1505" s="6" t="s">
        <v>800</v>
      </c>
      <c r="D1505" s="6" t="s">
        <v>801</v>
      </c>
      <c r="E1505" s="6" t="s">
        <v>97</v>
      </c>
      <c r="F1505" s="6" t="s">
        <v>125</v>
      </c>
      <c r="G1505" s="6">
        <v>70</v>
      </c>
      <c r="H1505" s="6">
        <v>273</v>
      </c>
      <c r="I1505" s="6">
        <v>71</v>
      </c>
      <c r="J1505" s="6">
        <v>278</v>
      </c>
      <c r="K1505" s="6">
        <v>71</v>
      </c>
      <c r="L1505" s="6">
        <v>278</v>
      </c>
      <c r="M1505" s="6" t="s">
        <v>116</v>
      </c>
      <c r="N1505" s="6" t="s">
        <v>22</v>
      </c>
      <c r="O1505" s="6">
        <v>7</v>
      </c>
    </row>
    <row r="1506" spans="1:15" x14ac:dyDescent="0.25">
      <c r="A1506" s="6" t="s">
        <v>0</v>
      </c>
      <c r="B1506" s="6" t="s">
        <v>6</v>
      </c>
      <c r="C1506" s="6" t="s">
        <v>721</v>
      </c>
      <c r="D1506" s="6" t="s">
        <v>722</v>
      </c>
      <c r="E1506" s="6" t="s">
        <v>97</v>
      </c>
      <c r="F1506" s="6" t="s">
        <v>125</v>
      </c>
      <c r="G1506" s="6">
        <v>30</v>
      </c>
      <c r="H1506" s="6">
        <v>181</v>
      </c>
      <c r="I1506" s="6">
        <v>30</v>
      </c>
      <c r="J1506" s="6">
        <v>181</v>
      </c>
      <c r="K1506" s="6">
        <v>30</v>
      </c>
      <c r="L1506" s="6">
        <v>181</v>
      </c>
      <c r="M1506" s="6" t="s">
        <v>116</v>
      </c>
      <c r="N1506" s="6" t="s">
        <v>21</v>
      </c>
      <c r="O1506" s="6">
        <v>3</v>
      </c>
    </row>
    <row r="1507" spans="1:15" x14ac:dyDescent="0.25">
      <c r="A1507" s="6" t="s">
        <v>0</v>
      </c>
      <c r="B1507" s="6" t="s">
        <v>13</v>
      </c>
      <c r="C1507" s="6" t="s">
        <v>239</v>
      </c>
      <c r="D1507" s="6" t="s">
        <v>240</v>
      </c>
      <c r="E1507" s="6" t="s">
        <v>97</v>
      </c>
      <c r="F1507" s="6" t="s">
        <v>98</v>
      </c>
      <c r="G1507" s="6">
        <v>15</v>
      </c>
      <c r="H1507" s="6">
        <v>74</v>
      </c>
      <c r="I1507" s="6">
        <v>12</v>
      </c>
      <c r="J1507" s="6">
        <v>60</v>
      </c>
      <c r="K1507" s="6">
        <v>16</v>
      </c>
      <c r="L1507" s="6">
        <v>74</v>
      </c>
      <c r="M1507" s="6" t="s">
        <v>116</v>
      </c>
      <c r="N1507" s="6" t="s">
        <v>22</v>
      </c>
      <c r="O1507" s="6">
        <v>0</v>
      </c>
    </row>
    <row r="1508" spans="1:15" x14ac:dyDescent="0.25">
      <c r="A1508" s="6" t="s">
        <v>0</v>
      </c>
      <c r="B1508" s="6" t="s">
        <v>13</v>
      </c>
      <c r="C1508" s="6" t="s">
        <v>243</v>
      </c>
      <c r="D1508" s="6" t="s">
        <v>244</v>
      </c>
      <c r="E1508" s="6" t="s">
        <v>97</v>
      </c>
      <c r="F1508" s="6" t="s">
        <v>98</v>
      </c>
      <c r="G1508" s="6">
        <v>67</v>
      </c>
      <c r="H1508" s="6">
        <v>350</v>
      </c>
      <c r="I1508" s="6">
        <v>67</v>
      </c>
      <c r="J1508" s="6">
        <v>350</v>
      </c>
      <c r="K1508" s="6">
        <v>67</v>
      </c>
      <c r="L1508" s="6">
        <v>350</v>
      </c>
      <c r="M1508" s="6" t="s">
        <v>116</v>
      </c>
      <c r="N1508" s="6" t="s">
        <v>22</v>
      </c>
      <c r="O1508" s="6">
        <v>4</v>
      </c>
    </row>
    <row r="1509" spans="1:15" x14ac:dyDescent="0.25">
      <c r="A1509" s="6" t="s">
        <v>3</v>
      </c>
      <c r="B1509" s="6" t="s">
        <v>15</v>
      </c>
      <c r="C1509" s="6" t="s">
        <v>798</v>
      </c>
      <c r="D1509" s="6" t="s">
        <v>799</v>
      </c>
      <c r="E1509" s="6" t="s">
        <v>97</v>
      </c>
      <c r="F1509" s="6" t="s">
        <v>125</v>
      </c>
      <c r="G1509" s="6">
        <v>51</v>
      </c>
      <c r="H1509" s="6">
        <v>260</v>
      </c>
      <c r="I1509" s="6">
        <v>51</v>
      </c>
      <c r="J1509" s="6">
        <v>263</v>
      </c>
      <c r="K1509" s="6">
        <v>51</v>
      </c>
      <c r="L1509" s="6">
        <v>263</v>
      </c>
      <c r="M1509" s="6" t="s">
        <v>116</v>
      </c>
      <c r="N1509" s="6" t="s">
        <v>22</v>
      </c>
      <c r="O1509" s="6">
        <v>1</v>
      </c>
    </row>
    <row r="1510" spans="1:15" x14ac:dyDescent="0.25">
      <c r="A1510" s="6" t="s">
        <v>3</v>
      </c>
      <c r="B1510" s="6" t="s">
        <v>16</v>
      </c>
      <c r="C1510" s="6" t="s">
        <v>230</v>
      </c>
      <c r="D1510" s="6" t="s">
        <v>231</v>
      </c>
      <c r="E1510" s="6" t="s">
        <v>97</v>
      </c>
      <c r="F1510" s="6" t="s">
        <v>98</v>
      </c>
      <c r="G1510" s="6">
        <v>31</v>
      </c>
      <c r="H1510" s="6">
        <v>191</v>
      </c>
      <c r="I1510" s="6">
        <v>31</v>
      </c>
      <c r="J1510" s="6">
        <v>183</v>
      </c>
      <c r="K1510" s="6">
        <v>31</v>
      </c>
      <c r="L1510" s="6">
        <v>183</v>
      </c>
      <c r="M1510" s="6" t="s">
        <v>116</v>
      </c>
      <c r="N1510" s="6" t="s">
        <v>22</v>
      </c>
      <c r="O1510" s="6">
        <v>3</v>
      </c>
    </row>
    <row r="1511" spans="1:15" x14ac:dyDescent="0.25">
      <c r="A1511" s="6" t="s">
        <v>0</v>
      </c>
      <c r="B1511" s="6" t="s">
        <v>13</v>
      </c>
      <c r="C1511" s="6" t="s">
        <v>173</v>
      </c>
      <c r="D1511" s="6" t="s">
        <v>174</v>
      </c>
      <c r="E1511" s="6" t="s">
        <v>97</v>
      </c>
      <c r="F1511" s="6" t="s">
        <v>125</v>
      </c>
      <c r="G1511" s="6">
        <v>74</v>
      </c>
      <c r="H1511" s="6">
        <v>404</v>
      </c>
      <c r="I1511" s="6">
        <v>60</v>
      </c>
      <c r="J1511" s="6">
        <v>330</v>
      </c>
      <c r="K1511" s="6">
        <v>74</v>
      </c>
      <c r="L1511" s="6">
        <v>369</v>
      </c>
      <c r="M1511" s="6" t="s">
        <v>116</v>
      </c>
      <c r="N1511" s="6" t="s">
        <v>23</v>
      </c>
      <c r="O1511" s="6">
        <v>5</v>
      </c>
    </row>
    <row r="1512" spans="1:15" x14ac:dyDescent="0.25">
      <c r="A1512" s="6" t="s">
        <v>0</v>
      </c>
      <c r="B1512" s="6" t="s">
        <v>9</v>
      </c>
      <c r="C1512" s="6" t="s">
        <v>759</v>
      </c>
      <c r="D1512" s="6" t="s">
        <v>760</v>
      </c>
      <c r="E1512" s="6" t="s">
        <v>97</v>
      </c>
      <c r="F1512" s="6" t="s">
        <v>125</v>
      </c>
      <c r="G1512" s="6">
        <v>319</v>
      </c>
      <c r="H1512" s="6">
        <v>1567</v>
      </c>
      <c r="I1512" s="6">
        <v>133</v>
      </c>
      <c r="J1512" s="6">
        <v>499</v>
      </c>
      <c r="K1512" s="6">
        <v>133</v>
      </c>
      <c r="L1512" s="6">
        <v>499</v>
      </c>
      <c r="M1512" s="6" t="s">
        <v>116</v>
      </c>
      <c r="N1512" s="6" t="s">
        <v>21</v>
      </c>
      <c r="O1512" s="6">
        <v>6</v>
      </c>
    </row>
    <row r="1513" spans="1:15" x14ac:dyDescent="0.25">
      <c r="A1513" s="6" t="s">
        <v>0</v>
      </c>
      <c r="B1513" s="6" t="s">
        <v>13</v>
      </c>
      <c r="C1513" s="6" t="s">
        <v>195</v>
      </c>
      <c r="D1513" s="6" t="s">
        <v>196</v>
      </c>
      <c r="E1513" s="6" t="s">
        <v>97</v>
      </c>
      <c r="F1513" s="6" t="s">
        <v>132</v>
      </c>
      <c r="G1513" s="6">
        <v>20</v>
      </c>
      <c r="H1513" s="6">
        <v>64</v>
      </c>
      <c r="I1513" s="6">
        <v>14</v>
      </c>
      <c r="J1513" s="6">
        <v>52</v>
      </c>
      <c r="K1513" s="6">
        <v>14</v>
      </c>
      <c r="L1513" s="6">
        <v>52</v>
      </c>
      <c r="M1513" s="6" t="s">
        <v>116</v>
      </c>
      <c r="N1513" s="6" t="s">
        <v>22</v>
      </c>
      <c r="O1513" s="6">
        <v>1</v>
      </c>
    </row>
    <row r="1514" spans="1:15" x14ac:dyDescent="0.25">
      <c r="A1514" s="6" t="s">
        <v>0</v>
      </c>
      <c r="B1514" s="6" t="s">
        <v>13</v>
      </c>
      <c r="C1514" s="6" t="s">
        <v>247</v>
      </c>
      <c r="D1514" s="6" t="s">
        <v>248</v>
      </c>
      <c r="E1514" s="6" t="s">
        <v>97</v>
      </c>
      <c r="F1514" s="6" t="s">
        <v>98</v>
      </c>
      <c r="G1514" s="6">
        <v>10</v>
      </c>
      <c r="H1514" s="6">
        <v>39</v>
      </c>
      <c r="I1514" s="6">
        <v>7</v>
      </c>
      <c r="J1514" s="6">
        <v>25</v>
      </c>
      <c r="K1514" s="6">
        <v>10</v>
      </c>
      <c r="L1514" s="6">
        <v>39</v>
      </c>
      <c r="M1514" s="6" t="s">
        <v>116</v>
      </c>
      <c r="N1514" s="6" t="s">
        <v>22</v>
      </c>
      <c r="O1514" s="6">
        <v>0</v>
      </c>
    </row>
    <row r="1515" spans="1:15" x14ac:dyDescent="0.25">
      <c r="A1515" s="6" t="s">
        <v>0</v>
      </c>
      <c r="B1515" s="6" t="s">
        <v>12</v>
      </c>
      <c r="C1515" s="6" t="s">
        <v>197</v>
      </c>
      <c r="D1515" s="6" t="s">
        <v>198</v>
      </c>
      <c r="E1515" s="6" t="s">
        <v>97</v>
      </c>
      <c r="F1515" s="6" t="s">
        <v>125</v>
      </c>
      <c r="G1515" s="6">
        <v>20</v>
      </c>
      <c r="H1515" s="6">
        <v>106</v>
      </c>
      <c r="I1515" s="6">
        <v>13</v>
      </c>
      <c r="J1515" s="6">
        <v>94</v>
      </c>
      <c r="K1515" s="6">
        <v>18</v>
      </c>
      <c r="L1515" s="6">
        <v>94</v>
      </c>
      <c r="M1515" s="6" t="s">
        <v>116</v>
      </c>
      <c r="N1515" s="6" t="s">
        <v>22</v>
      </c>
      <c r="O1515" s="6">
        <v>0</v>
      </c>
    </row>
    <row r="1516" spans="1:15" x14ac:dyDescent="0.25">
      <c r="A1516" s="6" t="s">
        <v>3</v>
      </c>
      <c r="B1516" s="6" t="s">
        <v>1084</v>
      </c>
      <c r="C1516" s="6" t="s">
        <v>1085</v>
      </c>
      <c r="D1516" s="6" t="s">
        <v>1086</v>
      </c>
      <c r="E1516" s="6" t="s">
        <v>97</v>
      </c>
      <c r="F1516" s="6" t="s">
        <v>125</v>
      </c>
      <c r="G1516" s="6">
        <v>44</v>
      </c>
      <c r="H1516" s="6">
        <v>273</v>
      </c>
      <c r="I1516" s="6">
        <v>40</v>
      </c>
      <c r="J1516" s="6">
        <v>208</v>
      </c>
      <c r="K1516" s="6">
        <v>40</v>
      </c>
      <c r="L1516" s="6">
        <v>208</v>
      </c>
      <c r="M1516" s="6" t="s">
        <v>116</v>
      </c>
      <c r="N1516" s="6" t="s">
        <v>22</v>
      </c>
      <c r="O1516" s="6">
        <v>5</v>
      </c>
    </row>
    <row r="1517" spans="1:15" x14ac:dyDescent="0.25">
      <c r="A1517" s="6" t="s">
        <v>3</v>
      </c>
      <c r="B1517" s="6" t="s">
        <v>15</v>
      </c>
      <c r="C1517" s="6" t="s">
        <v>791</v>
      </c>
      <c r="D1517" s="6" t="s">
        <v>792</v>
      </c>
      <c r="E1517" s="6" t="s">
        <v>97</v>
      </c>
      <c r="F1517" s="6" t="s">
        <v>98</v>
      </c>
      <c r="G1517" s="6">
        <v>64</v>
      </c>
      <c r="H1517" s="6">
        <v>305</v>
      </c>
      <c r="I1517" s="6">
        <v>63</v>
      </c>
      <c r="J1517" s="6">
        <v>304</v>
      </c>
      <c r="K1517" s="6">
        <v>63</v>
      </c>
      <c r="L1517" s="6">
        <v>304</v>
      </c>
      <c r="M1517" s="6" t="s">
        <v>116</v>
      </c>
      <c r="N1517" s="6" t="s">
        <v>21</v>
      </c>
      <c r="O1517" s="6">
        <v>1</v>
      </c>
    </row>
    <row r="1518" spans="1:15" x14ac:dyDescent="0.25">
      <c r="A1518" s="6" t="s">
        <v>3</v>
      </c>
      <c r="B1518" s="6" t="s">
        <v>15</v>
      </c>
      <c r="C1518" s="6" t="s">
        <v>806</v>
      </c>
      <c r="D1518" s="6" t="s">
        <v>807</v>
      </c>
      <c r="E1518" s="6" t="s">
        <v>97</v>
      </c>
      <c r="F1518" s="6" t="s">
        <v>125</v>
      </c>
      <c r="G1518" s="6">
        <v>178</v>
      </c>
      <c r="H1518" s="6">
        <v>827</v>
      </c>
      <c r="I1518" s="6">
        <v>194</v>
      </c>
      <c r="J1518" s="6">
        <v>890</v>
      </c>
      <c r="K1518" s="6">
        <v>194</v>
      </c>
      <c r="L1518" s="6">
        <v>890</v>
      </c>
      <c r="M1518" s="6" t="s">
        <v>116</v>
      </c>
      <c r="N1518" s="6" t="s">
        <v>21</v>
      </c>
      <c r="O1518" s="6">
        <v>8</v>
      </c>
    </row>
    <row r="1519" spans="1:15" x14ac:dyDescent="0.25">
      <c r="A1519" s="6" t="s">
        <v>3</v>
      </c>
      <c r="B1519" s="6" t="s">
        <v>15</v>
      </c>
      <c r="C1519" s="6" t="s">
        <v>234</v>
      </c>
      <c r="D1519" s="6" t="s">
        <v>1060</v>
      </c>
      <c r="E1519" s="6" t="s">
        <v>97</v>
      </c>
      <c r="F1519" s="6" t="s">
        <v>132</v>
      </c>
      <c r="G1519" s="6">
        <v>21</v>
      </c>
      <c r="H1519" s="6">
        <v>107</v>
      </c>
      <c r="I1519" s="6">
        <v>22</v>
      </c>
      <c r="J1519" s="6">
        <v>108</v>
      </c>
      <c r="K1519" s="6">
        <v>22</v>
      </c>
      <c r="L1519" s="6">
        <v>0</v>
      </c>
      <c r="M1519" s="6" t="s">
        <v>116</v>
      </c>
      <c r="N1519" s="6" t="s">
        <v>22</v>
      </c>
      <c r="O1519" s="6">
        <v>0</v>
      </c>
    </row>
    <row r="1520" spans="1:15" x14ac:dyDescent="0.25">
      <c r="A1520" s="6" t="s">
        <v>0</v>
      </c>
      <c r="B1520" s="6" t="s">
        <v>13</v>
      </c>
      <c r="C1520" s="6" t="s">
        <v>179</v>
      </c>
      <c r="D1520" s="6" t="s">
        <v>180</v>
      </c>
      <c r="E1520" s="6" t="s">
        <v>97</v>
      </c>
      <c r="F1520" s="6" t="s">
        <v>125</v>
      </c>
      <c r="G1520" s="6">
        <v>13</v>
      </c>
      <c r="H1520" s="6">
        <v>70</v>
      </c>
      <c r="I1520" s="6">
        <v>8</v>
      </c>
      <c r="J1520" s="6">
        <v>49</v>
      </c>
      <c r="K1520" s="6">
        <v>12</v>
      </c>
      <c r="L1520" s="6">
        <v>70</v>
      </c>
      <c r="M1520" s="6" t="s">
        <v>116</v>
      </c>
      <c r="N1520" s="6" t="s">
        <v>22</v>
      </c>
      <c r="O1520" s="6">
        <v>2</v>
      </c>
    </row>
    <row r="1521" spans="1:15" x14ac:dyDescent="0.25">
      <c r="A1521" s="6" t="s">
        <v>0</v>
      </c>
      <c r="B1521" s="6" t="s">
        <v>13</v>
      </c>
      <c r="C1521" s="6" t="s">
        <v>179</v>
      </c>
      <c r="D1521" s="6" t="s">
        <v>180</v>
      </c>
      <c r="E1521" s="6" t="s">
        <v>97</v>
      </c>
      <c r="F1521" s="6" t="s">
        <v>125</v>
      </c>
      <c r="G1521" s="6">
        <v>13</v>
      </c>
      <c r="H1521" s="6">
        <v>70</v>
      </c>
      <c r="I1521" s="6">
        <v>8</v>
      </c>
      <c r="J1521" s="6">
        <v>49</v>
      </c>
      <c r="K1521" s="6">
        <v>12</v>
      </c>
      <c r="L1521" s="6">
        <v>70</v>
      </c>
      <c r="M1521" s="6" t="s">
        <v>116</v>
      </c>
      <c r="N1521" s="6" t="s">
        <v>23</v>
      </c>
      <c r="O1521" s="6">
        <v>6</v>
      </c>
    </row>
    <row r="1522" spans="1:15" x14ac:dyDescent="0.25">
      <c r="A1522" s="6" t="s">
        <v>3</v>
      </c>
      <c r="B1522" s="6" t="s">
        <v>15</v>
      </c>
      <c r="C1522" s="6" t="s">
        <v>794</v>
      </c>
      <c r="D1522" s="6" t="s">
        <v>795</v>
      </c>
      <c r="E1522" s="6" t="s">
        <v>97</v>
      </c>
      <c r="F1522" s="6" t="s">
        <v>125</v>
      </c>
      <c r="G1522" s="6">
        <v>78</v>
      </c>
      <c r="H1522" s="6">
        <v>390</v>
      </c>
      <c r="I1522" s="6">
        <v>77</v>
      </c>
      <c r="J1522" s="6">
        <v>384</v>
      </c>
      <c r="K1522" s="6">
        <v>77</v>
      </c>
      <c r="L1522" s="6">
        <v>384</v>
      </c>
      <c r="M1522" s="6" t="s">
        <v>116</v>
      </c>
      <c r="N1522" s="6" t="s">
        <v>21</v>
      </c>
      <c r="O1522" s="6">
        <v>13</v>
      </c>
    </row>
    <row r="1523" spans="1:15" x14ac:dyDescent="0.25">
      <c r="A1523" s="6" t="s">
        <v>0</v>
      </c>
      <c r="B1523" s="6" t="s">
        <v>13</v>
      </c>
      <c r="C1523" s="6" t="s">
        <v>179</v>
      </c>
      <c r="D1523" s="6" t="s">
        <v>180</v>
      </c>
      <c r="E1523" s="6" t="s">
        <v>97</v>
      </c>
      <c r="F1523" s="6" t="s">
        <v>125</v>
      </c>
      <c r="G1523" s="6">
        <v>13</v>
      </c>
      <c r="H1523" s="6">
        <v>70</v>
      </c>
      <c r="I1523" s="6">
        <v>8</v>
      </c>
      <c r="J1523" s="6">
        <v>49</v>
      </c>
      <c r="K1523" s="6">
        <v>12</v>
      </c>
      <c r="L1523" s="6">
        <v>70</v>
      </c>
      <c r="M1523" s="6" t="s">
        <v>116</v>
      </c>
      <c r="N1523" s="6" t="s">
        <v>21</v>
      </c>
      <c r="O1523" s="6">
        <v>4</v>
      </c>
    </row>
    <row r="1524" spans="1:15" x14ac:dyDescent="0.25">
      <c r="A1524" s="6" t="s">
        <v>3</v>
      </c>
      <c r="B1524" s="6" t="s">
        <v>14</v>
      </c>
      <c r="C1524" s="6" t="s">
        <v>226</v>
      </c>
      <c r="D1524" s="6" t="s">
        <v>227</v>
      </c>
      <c r="E1524" s="6" t="s">
        <v>97</v>
      </c>
      <c r="F1524" s="6" t="s">
        <v>98</v>
      </c>
      <c r="G1524" s="6">
        <v>50</v>
      </c>
      <c r="H1524" s="6">
        <v>218</v>
      </c>
      <c r="I1524" s="6">
        <v>53</v>
      </c>
      <c r="J1524" s="6">
        <v>217</v>
      </c>
      <c r="K1524" s="6">
        <v>53</v>
      </c>
      <c r="L1524" s="6">
        <v>217</v>
      </c>
      <c r="M1524" s="6" t="s">
        <v>116</v>
      </c>
      <c r="N1524" s="6" t="s">
        <v>21</v>
      </c>
      <c r="O1524" s="6">
        <v>5</v>
      </c>
    </row>
    <row r="1525" spans="1:15" x14ac:dyDescent="0.25">
      <c r="A1525" s="6" t="s">
        <v>0</v>
      </c>
      <c r="B1525" s="6" t="s">
        <v>13</v>
      </c>
      <c r="C1525" s="6" t="s">
        <v>1080</v>
      </c>
      <c r="D1525" s="6" t="s">
        <v>1081</v>
      </c>
      <c r="E1525" s="6" t="s">
        <v>97</v>
      </c>
      <c r="F1525" s="6" t="s">
        <v>125</v>
      </c>
      <c r="G1525" s="6">
        <v>54</v>
      </c>
      <c r="H1525" s="6">
        <v>242</v>
      </c>
      <c r="I1525" s="6">
        <v>50</v>
      </c>
      <c r="J1525" s="6">
        <v>219</v>
      </c>
      <c r="K1525" s="6">
        <v>50</v>
      </c>
      <c r="L1525" s="6">
        <v>227</v>
      </c>
      <c r="M1525" s="6" t="s">
        <v>116</v>
      </c>
      <c r="N1525" s="6" t="s">
        <v>23</v>
      </c>
      <c r="O1525" s="6">
        <v>6</v>
      </c>
    </row>
    <row r="1526" spans="1:15" x14ac:dyDescent="0.25">
      <c r="A1526" s="6" t="s">
        <v>3</v>
      </c>
      <c r="B1526" s="6" t="s">
        <v>1084</v>
      </c>
      <c r="C1526" s="6" t="s">
        <v>1085</v>
      </c>
      <c r="D1526" s="6" t="s">
        <v>1086</v>
      </c>
      <c r="E1526" s="6" t="s">
        <v>97</v>
      </c>
      <c r="F1526" s="6" t="s">
        <v>125</v>
      </c>
      <c r="G1526" s="6">
        <v>44</v>
      </c>
      <c r="H1526" s="6">
        <v>273</v>
      </c>
      <c r="I1526" s="6">
        <v>40</v>
      </c>
      <c r="J1526" s="6">
        <v>208</v>
      </c>
      <c r="K1526" s="6">
        <v>40</v>
      </c>
      <c r="L1526" s="6">
        <v>208</v>
      </c>
      <c r="M1526" s="6" t="s">
        <v>116</v>
      </c>
      <c r="N1526" s="6" t="s">
        <v>21</v>
      </c>
      <c r="O1526" s="6">
        <v>6</v>
      </c>
    </row>
    <row r="1527" spans="1:15" x14ac:dyDescent="0.25">
      <c r="A1527" s="6" t="s">
        <v>0</v>
      </c>
      <c r="B1527" s="6" t="s">
        <v>12</v>
      </c>
      <c r="C1527" s="6" t="s">
        <v>197</v>
      </c>
      <c r="D1527" s="6" t="s">
        <v>198</v>
      </c>
      <c r="E1527" s="6" t="s">
        <v>97</v>
      </c>
      <c r="F1527" s="6" t="s">
        <v>125</v>
      </c>
      <c r="G1527" s="6">
        <v>20</v>
      </c>
      <c r="H1527" s="6">
        <v>106</v>
      </c>
      <c r="I1527" s="6">
        <v>13</v>
      </c>
      <c r="J1527" s="6">
        <v>94</v>
      </c>
      <c r="K1527" s="6">
        <v>18</v>
      </c>
      <c r="L1527" s="6">
        <v>94</v>
      </c>
      <c r="M1527" s="6" t="s">
        <v>116</v>
      </c>
      <c r="N1527" s="6" t="s">
        <v>23</v>
      </c>
      <c r="O1527" s="6">
        <v>1</v>
      </c>
    </row>
    <row r="1528" spans="1:15" x14ac:dyDescent="0.25">
      <c r="A1528" s="6" t="s">
        <v>3</v>
      </c>
      <c r="B1528" s="6" t="s">
        <v>15</v>
      </c>
      <c r="C1528" s="6" t="s">
        <v>791</v>
      </c>
      <c r="D1528" s="6" t="s">
        <v>792</v>
      </c>
      <c r="E1528" s="6" t="s">
        <v>97</v>
      </c>
      <c r="F1528" s="6" t="s">
        <v>98</v>
      </c>
      <c r="G1528" s="6">
        <v>64</v>
      </c>
      <c r="H1528" s="6">
        <v>305</v>
      </c>
      <c r="I1528" s="6">
        <v>63</v>
      </c>
      <c r="J1528" s="6">
        <v>304</v>
      </c>
      <c r="K1528" s="6">
        <v>63</v>
      </c>
      <c r="L1528" s="6">
        <v>304</v>
      </c>
      <c r="M1528" s="6" t="s">
        <v>116</v>
      </c>
      <c r="N1528" s="6" t="s">
        <v>22</v>
      </c>
      <c r="O1528" s="6">
        <v>3</v>
      </c>
    </row>
    <row r="1529" spans="1:15" x14ac:dyDescent="0.25">
      <c r="A1529" s="6" t="s">
        <v>0</v>
      </c>
      <c r="B1529" s="6" t="s">
        <v>13</v>
      </c>
      <c r="C1529" s="6" t="s">
        <v>203</v>
      </c>
      <c r="D1529" s="6" t="s">
        <v>204</v>
      </c>
      <c r="E1529" s="6" t="s">
        <v>97</v>
      </c>
      <c r="F1529" s="6" t="s">
        <v>125</v>
      </c>
      <c r="G1529" s="6">
        <v>41</v>
      </c>
      <c r="H1529" s="6">
        <v>199</v>
      </c>
      <c r="I1529" s="6">
        <v>41</v>
      </c>
      <c r="J1529" s="6">
        <v>196</v>
      </c>
      <c r="K1529" s="6">
        <v>41</v>
      </c>
      <c r="L1529" s="6">
        <v>201</v>
      </c>
      <c r="M1529" s="6" t="s">
        <v>116</v>
      </c>
      <c r="N1529" s="6" t="s">
        <v>23</v>
      </c>
      <c r="O1529" s="6">
        <v>4</v>
      </c>
    </row>
    <row r="1530" spans="1:15" x14ac:dyDescent="0.25">
      <c r="A1530" s="6" t="s">
        <v>0</v>
      </c>
      <c r="B1530" s="6" t="s">
        <v>13</v>
      </c>
      <c r="C1530" s="6" t="s">
        <v>195</v>
      </c>
      <c r="D1530" s="6" t="s">
        <v>196</v>
      </c>
      <c r="E1530" s="6" t="s">
        <v>97</v>
      </c>
      <c r="F1530" s="6" t="s">
        <v>132</v>
      </c>
      <c r="G1530" s="6">
        <v>20</v>
      </c>
      <c r="H1530" s="6">
        <v>64</v>
      </c>
      <c r="I1530" s="6">
        <v>14</v>
      </c>
      <c r="J1530" s="6">
        <v>52</v>
      </c>
      <c r="K1530" s="6">
        <v>14</v>
      </c>
      <c r="L1530" s="6">
        <v>52</v>
      </c>
      <c r="M1530" s="6" t="s">
        <v>116</v>
      </c>
      <c r="N1530" s="6" t="s">
        <v>21</v>
      </c>
      <c r="O1530" s="6">
        <v>1</v>
      </c>
    </row>
    <row r="1531" spans="1:15" x14ac:dyDescent="0.25">
      <c r="A1531" s="6" t="s">
        <v>3</v>
      </c>
      <c r="B1531" s="6" t="s">
        <v>15</v>
      </c>
      <c r="C1531" s="6" t="s">
        <v>787</v>
      </c>
      <c r="D1531" s="6" t="s">
        <v>788</v>
      </c>
      <c r="E1531" s="6" t="s">
        <v>97</v>
      </c>
      <c r="F1531" s="6" t="s">
        <v>125</v>
      </c>
      <c r="G1531" s="6">
        <v>87</v>
      </c>
      <c r="H1531" s="6">
        <v>488</v>
      </c>
      <c r="I1531" s="6">
        <v>86</v>
      </c>
      <c r="J1531" s="6">
        <v>472</v>
      </c>
      <c r="K1531" s="6">
        <v>86</v>
      </c>
      <c r="L1531" s="6">
        <v>472</v>
      </c>
      <c r="M1531" s="6" t="s">
        <v>116</v>
      </c>
      <c r="N1531" s="6" t="s">
        <v>23</v>
      </c>
      <c r="O1531" s="6">
        <v>16</v>
      </c>
    </row>
    <row r="1532" spans="1:15" x14ac:dyDescent="0.25">
      <c r="A1532" s="6" t="s">
        <v>0</v>
      </c>
      <c r="B1532" s="6" t="s">
        <v>9</v>
      </c>
      <c r="C1532" s="6" t="s">
        <v>1078</v>
      </c>
      <c r="D1532" s="6" t="s">
        <v>1079</v>
      </c>
      <c r="E1532" s="6" t="s">
        <v>97</v>
      </c>
      <c r="F1532" s="6" t="s">
        <v>125</v>
      </c>
      <c r="G1532" s="6">
        <v>115</v>
      </c>
      <c r="H1532" s="6">
        <v>502</v>
      </c>
      <c r="I1532" s="6">
        <v>123</v>
      </c>
      <c r="J1532" s="6">
        <v>555</v>
      </c>
      <c r="K1532" s="6">
        <v>123</v>
      </c>
      <c r="L1532" s="6">
        <v>555</v>
      </c>
      <c r="M1532" s="6" t="s">
        <v>116</v>
      </c>
      <c r="N1532" s="6" t="s">
        <v>23</v>
      </c>
      <c r="O1532" s="6">
        <v>16</v>
      </c>
    </row>
    <row r="1533" spans="1:15" x14ac:dyDescent="0.25">
      <c r="A1533" s="6" t="s">
        <v>0</v>
      </c>
      <c r="B1533" s="6" t="s">
        <v>13</v>
      </c>
      <c r="C1533" s="6" t="s">
        <v>247</v>
      </c>
      <c r="D1533" s="6" t="s">
        <v>248</v>
      </c>
      <c r="E1533" s="6" t="s">
        <v>97</v>
      </c>
      <c r="F1533" s="6" t="s">
        <v>98</v>
      </c>
      <c r="G1533" s="6">
        <v>10</v>
      </c>
      <c r="H1533" s="6">
        <v>39</v>
      </c>
      <c r="I1533" s="6">
        <v>7</v>
      </c>
      <c r="J1533" s="6">
        <v>25</v>
      </c>
      <c r="K1533" s="6">
        <v>10</v>
      </c>
      <c r="L1533" s="6">
        <v>39</v>
      </c>
      <c r="M1533" s="6" t="s">
        <v>116</v>
      </c>
      <c r="N1533" s="6" t="s">
        <v>23</v>
      </c>
      <c r="O1533" s="6">
        <v>1</v>
      </c>
    </row>
    <row r="1534" spans="1:15" x14ac:dyDescent="0.25">
      <c r="A1534" s="6" t="s">
        <v>3</v>
      </c>
      <c r="B1534" s="6" t="s">
        <v>15</v>
      </c>
      <c r="C1534" s="6" t="s">
        <v>791</v>
      </c>
      <c r="D1534" s="6" t="s">
        <v>792</v>
      </c>
      <c r="E1534" s="6" t="s">
        <v>97</v>
      </c>
      <c r="F1534" s="6" t="s">
        <v>98</v>
      </c>
      <c r="G1534" s="6">
        <v>64</v>
      </c>
      <c r="H1534" s="6">
        <v>305</v>
      </c>
      <c r="I1534" s="6">
        <v>63</v>
      </c>
      <c r="J1534" s="6">
        <v>304</v>
      </c>
      <c r="K1534" s="6">
        <v>63</v>
      </c>
      <c r="L1534" s="6">
        <v>304</v>
      </c>
      <c r="M1534" s="6" t="s">
        <v>116</v>
      </c>
      <c r="N1534" s="6" t="s">
        <v>23</v>
      </c>
      <c r="O1534" s="6">
        <v>4</v>
      </c>
    </row>
    <row r="1535" spans="1:15" x14ac:dyDescent="0.25">
      <c r="A1535" s="6" t="s">
        <v>0</v>
      </c>
      <c r="B1535" s="6" t="s">
        <v>13</v>
      </c>
      <c r="C1535" s="6" t="s">
        <v>249</v>
      </c>
      <c r="D1535" s="6" t="s">
        <v>250</v>
      </c>
      <c r="E1535" s="6" t="s">
        <v>97</v>
      </c>
      <c r="F1535" s="6" t="s">
        <v>98</v>
      </c>
      <c r="G1535" s="6">
        <v>14</v>
      </c>
      <c r="H1535" s="6">
        <v>83</v>
      </c>
      <c r="I1535" s="6">
        <v>8</v>
      </c>
      <c r="J1535" s="6">
        <v>35</v>
      </c>
      <c r="K1535" s="6">
        <v>13</v>
      </c>
      <c r="L1535" s="6">
        <v>82</v>
      </c>
      <c r="M1535" s="6" t="s">
        <v>116</v>
      </c>
      <c r="N1535" s="6" t="s">
        <v>22</v>
      </c>
      <c r="O1535" s="6">
        <v>1</v>
      </c>
    </row>
    <row r="1536" spans="1:15" x14ac:dyDescent="0.25">
      <c r="A1536" s="6" t="s">
        <v>0</v>
      </c>
      <c r="B1536" s="6" t="s">
        <v>13</v>
      </c>
      <c r="C1536" s="6" t="s">
        <v>1080</v>
      </c>
      <c r="D1536" s="6" t="s">
        <v>1081</v>
      </c>
      <c r="E1536" s="6" t="s">
        <v>97</v>
      </c>
      <c r="F1536" s="6" t="s">
        <v>125</v>
      </c>
      <c r="G1536" s="6">
        <v>54</v>
      </c>
      <c r="H1536" s="6">
        <v>242</v>
      </c>
      <c r="I1536" s="6">
        <v>50</v>
      </c>
      <c r="J1536" s="6">
        <v>219</v>
      </c>
      <c r="K1536" s="6">
        <v>50</v>
      </c>
      <c r="L1536" s="6">
        <v>227</v>
      </c>
      <c r="M1536" s="6" t="s">
        <v>116</v>
      </c>
      <c r="N1536" s="6" t="s">
        <v>21</v>
      </c>
      <c r="O1536" s="6">
        <v>3</v>
      </c>
    </row>
    <row r="1537" spans="1:15" x14ac:dyDescent="0.25">
      <c r="A1537" s="6" t="s">
        <v>0</v>
      </c>
      <c r="B1537" s="6" t="s">
        <v>13</v>
      </c>
      <c r="C1537" s="6" t="s">
        <v>195</v>
      </c>
      <c r="D1537" s="6" t="s">
        <v>196</v>
      </c>
      <c r="E1537" s="6" t="s">
        <v>97</v>
      </c>
      <c r="F1537" s="6" t="s">
        <v>132</v>
      </c>
      <c r="G1537" s="6">
        <v>20</v>
      </c>
      <c r="H1537" s="6">
        <v>64</v>
      </c>
      <c r="I1537" s="6">
        <v>14</v>
      </c>
      <c r="J1537" s="6">
        <v>52</v>
      </c>
      <c r="K1537" s="6">
        <v>14</v>
      </c>
      <c r="L1537" s="6">
        <v>52</v>
      </c>
      <c r="M1537" s="6" t="s">
        <v>116</v>
      </c>
      <c r="N1537" s="6" t="s">
        <v>23</v>
      </c>
      <c r="O1537" s="6">
        <v>2</v>
      </c>
    </row>
    <row r="1538" spans="1:15" x14ac:dyDescent="0.25">
      <c r="A1538" s="6" t="s">
        <v>3</v>
      </c>
      <c r="B1538" s="6" t="s">
        <v>14</v>
      </c>
      <c r="C1538" s="6" t="s">
        <v>780</v>
      </c>
      <c r="D1538" s="6" t="s">
        <v>781</v>
      </c>
      <c r="E1538" s="6" t="s">
        <v>97</v>
      </c>
      <c r="F1538" s="6" t="s">
        <v>98</v>
      </c>
      <c r="G1538" s="6">
        <v>73</v>
      </c>
      <c r="H1538" s="6">
        <v>393</v>
      </c>
      <c r="I1538" s="6">
        <v>73</v>
      </c>
      <c r="J1538" s="6">
        <v>393</v>
      </c>
      <c r="K1538" s="6">
        <v>73</v>
      </c>
      <c r="L1538" s="6">
        <v>393</v>
      </c>
      <c r="M1538" s="6" t="s">
        <v>116</v>
      </c>
      <c r="N1538" s="6" t="s">
        <v>22</v>
      </c>
      <c r="O1538" s="6">
        <v>6</v>
      </c>
    </row>
    <row r="1539" spans="1:15" x14ac:dyDescent="0.25">
      <c r="A1539" s="6" t="s">
        <v>0</v>
      </c>
      <c r="B1539" s="6" t="s">
        <v>13</v>
      </c>
      <c r="C1539" s="6" t="s">
        <v>201</v>
      </c>
      <c r="D1539" s="6" t="s">
        <v>202</v>
      </c>
      <c r="E1539" s="6" t="s">
        <v>97</v>
      </c>
      <c r="F1539" s="6" t="s">
        <v>132</v>
      </c>
      <c r="G1539" s="6">
        <v>8</v>
      </c>
      <c r="H1539" s="6">
        <v>40</v>
      </c>
      <c r="I1539" s="6">
        <v>8</v>
      </c>
      <c r="J1539" s="6">
        <v>28</v>
      </c>
      <c r="K1539" s="6">
        <v>8</v>
      </c>
      <c r="L1539" s="6">
        <v>40</v>
      </c>
      <c r="M1539" s="6" t="s">
        <v>116</v>
      </c>
      <c r="N1539" s="6" t="s">
        <v>21</v>
      </c>
      <c r="O1539" s="6">
        <v>2</v>
      </c>
    </row>
    <row r="1540" spans="1:15" x14ac:dyDescent="0.25">
      <c r="A1540" s="6" t="s">
        <v>0</v>
      </c>
      <c r="B1540" s="6" t="s">
        <v>13</v>
      </c>
      <c r="C1540" s="6" t="s">
        <v>249</v>
      </c>
      <c r="D1540" s="6" t="s">
        <v>250</v>
      </c>
      <c r="E1540" s="6" t="s">
        <v>97</v>
      </c>
      <c r="F1540" s="6" t="s">
        <v>98</v>
      </c>
      <c r="G1540" s="6">
        <v>14</v>
      </c>
      <c r="H1540" s="6">
        <v>83</v>
      </c>
      <c r="I1540" s="6">
        <v>8</v>
      </c>
      <c r="J1540" s="6">
        <v>35</v>
      </c>
      <c r="K1540" s="6">
        <v>13</v>
      </c>
      <c r="L1540" s="6">
        <v>82</v>
      </c>
      <c r="M1540" s="6" t="s">
        <v>116</v>
      </c>
      <c r="N1540" s="6" t="s">
        <v>23</v>
      </c>
      <c r="O1540" s="6">
        <v>1</v>
      </c>
    </row>
    <row r="1541" spans="1:15" x14ac:dyDescent="0.25">
      <c r="A1541" s="6" t="s">
        <v>3</v>
      </c>
      <c r="B1541" s="6" t="s">
        <v>15</v>
      </c>
      <c r="C1541" s="6" t="s">
        <v>794</v>
      </c>
      <c r="D1541" s="6" t="s">
        <v>795</v>
      </c>
      <c r="E1541" s="6" t="s">
        <v>97</v>
      </c>
      <c r="F1541" s="6" t="s">
        <v>125</v>
      </c>
      <c r="G1541" s="6">
        <v>78</v>
      </c>
      <c r="H1541" s="6">
        <v>390</v>
      </c>
      <c r="I1541" s="6">
        <v>77</v>
      </c>
      <c r="J1541" s="6">
        <v>384</v>
      </c>
      <c r="K1541" s="6">
        <v>77</v>
      </c>
      <c r="L1541" s="6">
        <v>384</v>
      </c>
      <c r="M1541" s="6" t="s">
        <v>116</v>
      </c>
      <c r="N1541" s="6" t="s">
        <v>22</v>
      </c>
      <c r="O1541" s="6">
        <v>18</v>
      </c>
    </row>
    <row r="1542" spans="1:15" x14ac:dyDescent="0.25">
      <c r="A1542" s="6" t="s">
        <v>3</v>
      </c>
      <c r="B1542" s="6" t="s">
        <v>15</v>
      </c>
      <c r="C1542" s="6" t="s">
        <v>228</v>
      </c>
      <c r="D1542" s="6" t="s">
        <v>229</v>
      </c>
      <c r="E1542" s="6" t="s">
        <v>97</v>
      </c>
      <c r="F1542" s="6" t="s">
        <v>98</v>
      </c>
      <c r="G1542" s="6">
        <v>30</v>
      </c>
      <c r="H1542" s="6">
        <v>139</v>
      </c>
      <c r="I1542" s="6">
        <v>31</v>
      </c>
      <c r="J1542" s="6">
        <v>140</v>
      </c>
      <c r="K1542" s="6">
        <v>31</v>
      </c>
      <c r="L1542" s="6">
        <v>140</v>
      </c>
      <c r="M1542" s="6" t="s">
        <v>116</v>
      </c>
      <c r="N1542" s="6" t="s">
        <v>21</v>
      </c>
      <c r="O1542" s="6">
        <v>1</v>
      </c>
    </row>
    <row r="1543" spans="1:15" x14ac:dyDescent="0.25">
      <c r="A1543" s="6" t="s">
        <v>0</v>
      </c>
      <c r="B1543" s="6" t="s">
        <v>9</v>
      </c>
      <c r="C1543" s="6" t="s">
        <v>759</v>
      </c>
      <c r="D1543" s="6" t="s">
        <v>760</v>
      </c>
      <c r="E1543" s="6" t="s">
        <v>97</v>
      </c>
      <c r="F1543" s="6" t="s">
        <v>125</v>
      </c>
      <c r="G1543" s="6">
        <v>319</v>
      </c>
      <c r="H1543" s="6">
        <v>1567</v>
      </c>
      <c r="I1543" s="6">
        <v>133</v>
      </c>
      <c r="J1543" s="6">
        <v>499</v>
      </c>
      <c r="K1543" s="6">
        <v>133</v>
      </c>
      <c r="L1543" s="6">
        <v>499</v>
      </c>
      <c r="M1543" s="6" t="s">
        <v>116</v>
      </c>
      <c r="N1543" s="6" t="s">
        <v>23</v>
      </c>
      <c r="O1543" s="6">
        <v>11</v>
      </c>
    </row>
    <row r="1544" spans="1:15" x14ac:dyDescent="0.25">
      <c r="A1544" s="6" t="s">
        <v>0</v>
      </c>
      <c r="B1544" s="6" t="s">
        <v>9</v>
      </c>
      <c r="C1544" s="6" t="s">
        <v>759</v>
      </c>
      <c r="D1544" s="6" t="s">
        <v>760</v>
      </c>
      <c r="E1544" s="6" t="s">
        <v>97</v>
      </c>
      <c r="F1544" s="6" t="s">
        <v>125</v>
      </c>
      <c r="G1544" s="6">
        <v>319</v>
      </c>
      <c r="H1544" s="6">
        <v>1567</v>
      </c>
      <c r="I1544" s="6">
        <v>133</v>
      </c>
      <c r="J1544" s="6">
        <v>499</v>
      </c>
      <c r="K1544" s="6">
        <v>133</v>
      </c>
      <c r="L1544" s="6">
        <v>499</v>
      </c>
      <c r="M1544" s="6" t="s">
        <v>116</v>
      </c>
      <c r="N1544" s="6" t="s">
        <v>22</v>
      </c>
      <c r="O1544" s="6">
        <v>5</v>
      </c>
    </row>
    <row r="1545" spans="1:15" x14ac:dyDescent="0.25">
      <c r="A1545" s="6" t="s">
        <v>3</v>
      </c>
      <c r="B1545" s="6" t="s">
        <v>15</v>
      </c>
      <c r="C1545" s="6" t="s">
        <v>794</v>
      </c>
      <c r="D1545" s="6" t="s">
        <v>795</v>
      </c>
      <c r="E1545" s="6" t="s">
        <v>97</v>
      </c>
      <c r="F1545" s="6" t="s">
        <v>125</v>
      </c>
      <c r="G1545" s="6">
        <v>78</v>
      </c>
      <c r="H1545" s="6">
        <v>390</v>
      </c>
      <c r="I1545" s="6">
        <v>77</v>
      </c>
      <c r="J1545" s="6">
        <v>384</v>
      </c>
      <c r="K1545" s="6">
        <v>77</v>
      </c>
      <c r="L1545" s="6">
        <v>384</v>
      </c>
      <c r="M1545" s="6" t="s">
        <v>116</v>
      </c>
      <c r="N1545" s="6" t="s">
        <v>23</v>
      </c>
      <c r="O1545" s="6">
        <v>21</v>
      </c>
    </row>
    <row r="1546" spans="1:15" x14ac:dyDescent="0.25">
      <c r="A1546" s="6" t="s">
        <v>3</v>
      </c>
      <c r="B1546" s="6" t="s">
        <v>15</v>
      </c>
      <c r="C1546" s="6" t="s">
        <v>234</v>
      </c>
      <c r="D1546" s="6" t="s">
        <v>1060</v>
      </c>
      <c r="E1546" s="6" t="s">
        <v>97</v>
      </c>
      <c r="F1546" s="6" t="s">
        <v>132</v>
      </c>
      <c r="G1546" s="6">
        <v>21</v>
      </c>
      <c r="H1546" s="6">
        <v>107</v>
      </c>
      <c r="I1546" s="6">
        <v>22</v>
      </c>
      <c r="J1546" s="6">
        <v>108</v>
      </c>
      <c r="K1546" s="6">
        <v>22</v>
      </c>
      <c r="L1546" s="6">
        <v>0</v>
      </c>
      <c r="M1546" s="6" t="s">
        <v>116</v>
      </c>
      <c r="N1546" s="6" t="s">
        <v>23</v>
      </c>
      <c r="O1546" s="6">
        <v>0</v>
      </c>
    </row>
    <row r="1547" spans="1:15" x14ac:dyDescent="0.25">
      <c r="A1547" s="6" t="s">
        <v>0</v>
      </c>
      <c r="B1547" s="6" t="s">
        <v>12</v>
      </c>
      <c r="C1547" s="6" t="s">
        <v>197</v>
      </c>
      <c r="D1547" s="6" t="s">
        <v>198</v>
      </c>
      <c r="E1547" s="6" t="s">
        <v>97</v>
      </c>
      <c r="F1547" s="6" t="s">
        <v>125</v>
      </c>
      <c r="G1547" s="6">
        <v>20</v>
      </c>
      <c r="H1547" s="6">
        <v>106</v>
      </c>
      <c r="I1547" s="6">
        <v>13</v>
      </c>
      <c r="J1547" s="6">
        <v>94</v>
      </c>
      <c r="K1547" s="6">
        <v>18</v>
      </c>
      <c r="L1547" s="6">
        <v>94</v>
      </c>
      <c r="M1547" s="6" t="s">
        <v>116</v>
      </c>
      <c r="N1547" s="6" t="s">
        <v>21</v>
      </c>
      <c r="O1547" s="6">
        <v>1</v>
      </c>
    </row>
    <row r="1548" spans="1:15" x14ac:dyDescent="0.25">
      <c r="A1548" s="6" t="s">
        <v>3</v>
      </c>
      <c r="B1548" s="6" t="s">
        <v>14</v>
      </c>
      <c r="C1548" s="6" t="s">
        <v>780</v>
      </c>
      <c r="D1548" s="6" t="s">
        <v>781</v>
      </c>
      <c r="E1548" s="6" t="s">
        <v>97</v>
      </c>
      <c r="F1548" s="6" t="s">
        <v>98</v>
      </c>
      <c r="G1548" s="6">
        <v>73</v>
      </c>
      <c r="H1548" s="6">
        <v>393</v>
      </c>
      <c r="I1548" s="6">
        <v>73</v>
      </c>
      <c r="J1548" s="6">
        <v>393</v>
      </c>
      <c r="K1548" s="6">
        <v>73</v>
      </c>
      <c r="L1548" s="6">
        <v>393</v>
      </c>
      <c r="M1548" s="6" t="s">
        <v>116</v>
      </c>
      <c r="N1548" s="6" t="s">
        <v>23</v>
      </c>
      <c r="O1548" s="6">
        <v>18</v>
      </c>
    </row>
    <row r="1549" spans="1:15" x14ac:dyDescent="0.25">
      <c r="A1549" s="6" t="s">
        <v>3</v>
      </c>
      <c r="B1549" s="6" t="s">
        <v>17</v>
      </c>
      <c r="C1549" s="6" t="s">
        <v>232</v>
      </c>
      <c r="D1549" s="6" t="s">
        <v>233</v>
      </c>
      <c r="E1549" s="6" t="s">
        <v>97</v>
      </c>
      <c r="F1549" s="6" t="s">
        <v>98</v>
      </c>
      <c r="G1549" s="6">
        <v>30</v>
      </c>
      <c r="H1549" s="6">
        <v>188</v>
      </c>
      <c r="I1549" s="6">
        <v>24</v>
      </c>
      <c r="J1549" s="6">
        <v>112</v>
      </c>
      <c r="K1549" s="6">
        <v>24</v>
      </c>
      <c r="L1549" s="6">
        <v>112</v>
      </c>
      <c r="M1549" s="6" t="s">
        <v>116</v>
      </c>
      <c r="N1549" s="6" t="s">
        <v>22</v>
      </c>
      <c r="O1549" s="6">
        <v>4</v>
      </c>
    </row>
    <row r="1550" spans="1:15" x14ac:dyDescent="0.25">
      <c r="A1550" s="6" t="s">
        <v>3</v>
      </c>
      <c r="B1550" s="6" t="s">
        <v>14</v>
      </c>
      <c r="C1550" s="6" t="s">
        <v>780</v>
      </c>
      <c r="D1550" s="6" t="s">
        <v>781</v>
      </c>
      <c r="E1550" s="6" t="s">
        <v>97</v>
      </c>
      <c r="F1550" s="6" t="s">
        <v>98</v>
      </c>
      <c r="G1550" s="6">
        <v>73</v>
      </c>
      <c r="H1550" s="6">
        <v>393</v>
      </c>
      <c r="I1550" s="6">
        <v>73</v>
      </c>
      <c r="J1550" s="6">
        <v>393</v>
      </c>
      <c r="K1550" s="6">
        <v>73</v>
      </c>
      <c r="L1550" s="6">
        <v>393</v>
      </c>
      <c r="M1550" s="6" t="s">
        <v>116</v>
      </c>
      <c r="N1550" s="6" t="s">
        <v>21</v>
      </c>
      <c r="O1550" s="6">
        <v>12</v>
      </c>
    </row>
    <row r="1551" spans="1:15" x14ac:dyDescent="0.25">
      <c r="A1551" s="6" t="s">
        <v>0</v>
      </c>
      <c r="B1551" s="6" t="s">
        <v>13</v>
      </c>
      <c r="C1551" s="6" t="s">
        <v>1080</v>
      </c>
      <c r="D1551" s="6" t="s">
        <v>1081</v>
      </c>
      <c r="E1551" s="6" t="s">
        <v>97</v>
      </c>
      <c r="F1551" s="6" t="s">
        <v>125</v>
      </c>
      <c r="G1551" s="6">
        <v>54</v>
      </c>
      <c r="H1551" s="6">
        <v>242</v>
      </c>
      <c r="I1551" s="6">
        <v>50</v>
      </c>
      <c r="J1551" s="6">
        <v>219</v>
      </c>
      <c r="K1551" s="6">
        <v>50</v>
      </c>
      <c r="L1551" s="6">
        <v>227</v>
      </c>
      <c r="M1551" s="6" t="s">
        <v>116</v>
      </c>
      <c r="N1551" s="6" t="s">
        <v>22</v>
      </c>
      <c r="O1551" s="6">
        <v>3</v>
      </c>
    </row>
    <row r="1552" spans="1:15" x14ac:dyDescent="0.25">
      <c r="A1552" s="6" t="s">
        <v>0</v>
      </c>
      <c r="B1552" s="6" t="s">
        <v>13</v>
      </c>
      <c r="C1552" s="6" t="s">
        <v>249</v>
      </c>
      <c r="D1552" s="6" t="s">
        <v>250</v>
      </c>
      <c r="E1552" s="6" t="s">
        <v>97</v>
      </c>
      <c r="F1552" s="6" t="s">
        <v>98</v>
      </c>
      <c r="G1552" s="6">
        <v>14</v>
      </c>
      <c r="H1552" s="6">
        <v>83</v>
      </c>
      <c r="I1552" s="6">
        <v>8</v>
      </c>
      <c r="J1552" s="6">
        <v>35</v>
      </c>
      <c r="K1552" s="6">
        <v>13</v>
      </c>
      <c r="L1552" s="6">
        <v>82</v>
      </c>
      <c r="M1552" s="6" t="s">
        <v>116</v>
      </c>
      <c r="N1552" s="6" t="s">
        <v>21</v>
      </c>
      <c r="O1552" s="6">
        <v>0</v>
      </c>
    </row>
    <row r="1553" spans="1:15" x14ac:dyDescent="0.25">
      <c r="A1553" s="6" t="s">
        <v>0</v>
      </c>
      <c r="B1553" s="6" t="s">
        <v>13</v>
      </c>
      <c r="C1553" s="6" t="s">
        <v>247</v>
      </c>
      <c r="D1553" s="6" t="s">
        <v>248</v>
      </c>
      <c r="E1553" s="6" t="s">
        <v>97</v>
      </c>
      <c r="F1553" s="6" t="s">
        <v>98</v>
      </c>
      <c r="G1553" s="6">
        <v>10</v>
      </c>
      <c r="H1553" s="6">
        <v>39</v>
      </c>
      <c r="I1553" s="6">
        <v>7</v>
      </c>
      <c r="J1553" s="6">
        <v>25</v>
      </c>
      <c r="K1553" s="6">
        <v>10</v>
      </c>
      <c r="L1553" s="6">
        <v>39</v>
      </c>
      <c r="M1553" s="6" t="s">
        <v>116</v>
      </c>
      <c r="N1553" s="6" t="s">
        <v>21</v>
      </c>
      <c r="O1553" s="6">
        <v>1</v>
      </c>
    </row>
    <row r="1554" spans="1:15" x14ac:dyDescent="0.25">
      <c r="A1554" s="6" t="s">
        <v>0</v>
      </c>
      <c r="B1554" s="6" t="s">
        <v>13</v>
      </c>
      <c r="C1554" s="6" t="s">
        <v>201</v>
      </c>
      <c r="D1554" s="6" t="s">
        <v>202</v>
      </c>
      <c r="E1554" s="6" t="s">
        <v>97</v>
      </c>
      <c r="F1554" s="6" t="s">
        <v>132</v>
      </c>
      <c r="G1554" s="6">
        <v>8</v>
      </c>
      <c r="H1554" s="6">
        <v>40</v>
      </c>
      <c r="I1554" s="6">
        <v>8</v>
      </c>
      <c r="J1554" s="6">
        <v>28</v>
      </c>
      <c r="K1554" s="6">
        <v>8</v>
      </c>
      <c r="L1554" s="6">
        <v>40</v>
      </c>
      <c r="M1554" s="6" t="s">
        <v>116</v>
      </c>
      <c r="N1554" s="6" t="s">
        <v>22</v>
      </c>
      <c r="O1554" s="6">
        <v>0</v>
      </c>
    </row>
    <row r="1555" spans="1:15" x14ac:dyDescent="0.25">
      <c r="A1555" s="6" t="s">
        <v>3</v>
      </c>
      <c r="B1555" s="6" t="s">
        <v>15</v>
      </c>
      <c r="C1555" s="6" t="s">
        <v>228</v>
      </c>
      <c r="D1555" s="6" t="s">
        <v>229</v>
      </c>
      <c r="E1555" s="6" t="s">
        <v>97</v>
      </c>
      <c r="F1555" s="6" t="s">
        <v>98</v>
      </c>
      <c r="G1555" s="6">
        <v>30</v>
      </c>
      <c r="H1555" s="6">
        <v>139</v>
      </c>
      <c r="I1555" s="6">
        <v>31</v>
      </c>
      <c r="J1555" s="6">
        <v>140</v>
      </c>
      <c r="K1555" s="6">
        <v>31</v>
      </c>
      <c r="L1555" s="6">
        <v>140</v>
      </c>
      <c r="M1555" s="6" t="s">
        <v>116</v>
      </c>
      <c r="N1555" s="6" t="s">
        <v>23</v>
      </c>
      <c r="O1555" s="6">
        <v>2</v>
      </c>
    </row>
    <row r="1556" spans="1:15" x14ac:dyDescent="0.25">
      <c r="A1556" s="6" t="s">
        <v>3</v>
      </c>
      <c r="B1556" s="6" t="s">
        <v>15</v>
      </c>
      <c r="C1556" s="6" t="s">
        <v>787</v>
      </c>
      <c r="D1556" s="6" t="s">
        <v>788</v>
      </c>
      <c r="E1556" s="6" t="s">
        <v>97</v>
      </c>
      <c r="F1556" s="6" t="s">
        <v>125</v>
      </c>
      <c r="G1556" s="6">
        <v>87</v>
      </c>
      <c r="H1556" s="6">
        <v>488</v>
      </c>
      <c r="I1556" s="6">
        <v>86</v>
      </c>
      <c r="J1556" s="6">
        <v>472</v>
      </c>
      <c r="K1556" s="6">
        <v>86</v>
      </c>
      <c r="L1556" s="6">
        <v>472</v>
      </c>
      <c r="M1556" s="6" t="s">
        <v>116</v>
      </c>
      <c r="N1556" s="6" t="s">
        <v>22</v>
      </c>
      <c r="O1556" s="6">
        <v>7</v>
      </c>
    </row>
    <row r="1557" spans="1:15" x14ac:dyDescent="0.25">
      <c r="A1557" s="6" t="s">
        <v>3</v>
      </c>
      <c r="B1557" s="6" t="s">
        <v>14</v>
      </c>
      <c r="C1557" s="6" t="s">
        <v>226</v>
      </c>
      <c r="D1557" s="6" t="s">
        <v>227</v>
      </c>
      <c r="E1557" s="6" t="s">
        <v>97</v>
      </c>
      <c r="F1557" s="6" t="s">
        <v>98</v>
      </c>
      <c r="G1557" s="6">
        <v>50</v>
      </c>
      <c r="H1557" s="6">
        <v>218</v>
      </c>
      <c r="I1557" s="6">
        <v>53</v>
      </c>
      <c r="J1557" s="6">
        <v>217</v>
      </c>
      <c r="K1557" s="6">
        <v>53</v>
      </c>
      <c r="L1557" s="6">
        <v>217</v>
      </c>
      <c r="M1557" s="6" t="s">
        <v>116</v>
      </c>
      <c r="N1557" s="6" t="s">
        <v>23</v>
      </c>
      <c r="O1557" s="6">
        <v>8</v>
      </c>
    </row>
    <row r="1558" spans="1:15" x14ac:dyDescent="0.25">
      <c r="A1558" s="6" t="s">
        <v>0</v>
      </c>
      <c r="B1558" s="6" t="s">
        <v>5</v>
      </c>
      <c r="C1558" s="6" t="s">
        <v>713</v>
      </c>
      <c r="D1558" s="6" t="s">
        <v>714</v>
      </c>
      <c r="E1558" s="6" t="s">
        <v>209</v>
      </c>
      <c r="F1558" s="6" t="s">
        <v>125</v>
      </c>
      <c r="G1558" s="6">
        <v>110</v>
      </c>
      <c r="H1558" s="6">
        <v>643</v>
      </c>
      <c r="I1558" s="6">
        <v>106</v>
      </c>
      <c r="J1558" s="6"/>
      <c r="K1558" s="6">
        <v>124</v>
      </c>
      <c r="L1558" s="6">
        <v>0</v>
      </c>
      <c r="M1558" s="6" t="s">
        <v>116</v>
      </c>
      <c r="N1558" s="6" t="s">
        <v>22</v>
      </c>
      <c r="O1558" s="6">
        <v>0</v>
      </c>
    </row>
    <row r="1559" spans="1:15" x14ac:dyDescent="0.25">
      <c r="A1559" s="6" t="s">
        <v>0</v>
      </c>
      <c r="B1559" s="6" t="s">
        <v>13</v>
      </c>
      <c r="C1559" s="6" t="s">
        <v>245</v>
      </c>
      <c r="D1559" s="6" t="s">
        <v>246</v>
      </c>
      <c r="E1559" s="6" t="s">
        <v>97</v>
      </c>
      <c r="F1559" s="6" t="s">
        <v>98</v>
      </c>
      <c r="G1559" s="6">
        <v>25</v>
      </c>
      <c r="H1559" s="6">
        <v>133</v>
      </c>
      <c r="I1559" s="6">
        <v>22</v>
      </c>
      <c r="J1559" s="6">
        <v>95</v>
      </c>
      <c r="K1559" s="6">
        <v>25</v>
      </c>
      <c r="L1559" s="6">
        <v>134</v>
      </c>
      <c r="M1559" s="6" t="s">
        <v>116</v>
      </c>
      <c r="N1559" s="6" t="s">
        <v>22</v>
      </c>
      <c r="O1559" s="6">
        <v>0</v>
      </c>
    </row>
    <row r="1560" spans="1:15" x14ac:dyDescent="0.25">
      <c r="A1560" s="6" t="s">
        <v>3</v>
      </c>
      <c r="B1560" s="6" t="s">
        <v>1084</v>
      </c>
      <c r="C1560" s="6" t="s">
        <v>1085</v>
      </c>
      <c r="D1560" s="6" t="s">
        <v>1086</v>
      </c>
      <c r="E1560" s="6" t="s">
        <v>97</v>
      </c>
      <c r="F1560" s="6" t="s">
        <v>125</v>
      </c>
      <c r="G1560" s="6">
        <v>44</v>
      </c>
      <c r="H1560" s="6">
        <v>273</v>
      </c>
      <c r="I1560" s="6">
        <v>40</v>
      </c>
      <c r="J1560" s="6">
        <v>208</v>
      </c>
      <c r="K1560" s="6">
        <v>40</v>
      </c>
      <c r="L1560" s="6">
        <v>208</v>
      </c>
      <c r="M1560" s="6" t="s">
        <v>116</v>
      </c>
      <c r="N1560" s="6" t="s">
        <v>23</v>
      </c>
      <c r="O1560" s="6">
        <v>11</v>
      </c>
    </row>
    <row r="1561" spans="1:15" x14ac:dyDescent="0.25">
      <c r="A1561" s="6" t="s">
        <v>3</v>
      </c>
      <c r="B1561" s="6" t="s">
        <v>15</v>
      </c>
      <c r="C1561" s="6" t="s">
        <v>806</v>
      </c>
      <c r="D1561" s="6" t="s">
        <v>807</v>
      </c>
      <c r="E1561" s="6" t="s">
        <v>97</v>
      </c>
      <c r="F1561" s="6" t="s">
        <v>125</v>
      </c>
      <c r="G1561" s="6">
        <v>178</v>
      </c>
      <c r="H1561" s="6">
        <v>827</v>
      </c>
      <c r="I1561" s="6">
        <v>194</v>
      </c>
      <c r="J1561" s="6">
        <v>890</v>
      </c>
      <c r="K1561" s="6">
        <v>194</v>
      </c>
      <c r="L1561" s="6">
        <v>890</v>
      </c>
      <c r="M1561" s="6" t="s">
        <v>116</v>
      </c>
      <c r="N1561" s="6" t="s">
        <v>23</v>
      </c>
      <c r="O1561" s="6">
        <v>21</v>
      </c>
    </row>
    <row r="1562" spans="1:15" x14ac:dyDescent="0.25">
      <c r="A1562" s="6" t="s">
        <v>0</v>
      </c>
      <c r="B1562" s="6" t="s">
        <v>13</v>
      </c>
      <c r="C1562" s="6" t="s">
        <v>181</v>
      </c>
      <c r="D1562" s="6" t="s">
        <v>182</v>
      </c>
      <c r="E1562" s="6" t="s">
        <v>97</v>
      </c>
      <c r="F1562" s="6" t="s">
        <v>98</v>
      </c>
      <c r="G1562" s="6">
        <v>16</v>
      </c>
      <c r="H1562" s="6">
        <v>58</v>
      </c>
      <c r="I1562" s="6">
        <v>10</v>
      </c>
      <c r="J1562" s="6">
        <v>45</v>
      </c>
      <c r="K1562" s="6">
        <v>16</v>
      </c>
      <c r="L1562" s="6">
        <v>58</v>
      </c>
      <c r="M1562" s="6" t="s">
        <v>116</v>
      </c>
      <c r="N1562" s="6" t="s">
        <v>22</v>
      </c>
      <c r="O1562" s="6">
        <v>1</v>
      </c>
    </row>
    <row r="1563" spans="1:15" x14ac:dyDescent="0.25">
      <c r="A1563" s="6" t="s">
        <v>0</v>
      </c>
      <c r="B1563" s="6" t="s">
        <v>937</v>
      </c>
      <c r="C1563" s="6" t="s">
        <v>1082</v>
      </c>
      <c r="D1563" s="6" t="s">
        <v>1083</v>
      </c>
      <c r="E1563" s="6" t="s">
        <v>97</v>
      </c>
      <c r="F1563" s="6" t="s">
        <v>98</v>
      </c>
      <c r="G1563" s="6">
        <v>91</v>
      </c>
      <c r="H1563" s="6">
        <v>400</v>
      </c>
      <c r="I1563" s="6">
        <v>60</v>
      </c>
      <c r="J1563" s="6">
        <v>228</v>
      </c>
      <c r="K1563" s="6">
        <v>74</v>
      </c>
      <c r="L1563" s="6">
        <v>228</v>
      </c>
      <c r="M1563" s="6" t="s">
        <v>116</v>
      </c>
      <c r="N1563" s="6" t="s">
        <v>21</v>
      </c>
      <c r="O1563" s="6">
        <v>7</v>
      </c>
    </row>
    <row r="1564" spans="1:15" x14ac:dyDescent="0.25">
      <c r="A1564" s="6" t="s">
        <v>0</v>
      </c>
      <c r="B1564" s="6" t="s">
        <v>13</v>
      </c>
      <c r="C1564" s="6" t="s">
        <v>203</v>
      </c>
      <c r="D1564" s="6" t="s">
        <v>204</v>
      </c>
      <c r="E1564" s="6" t="s">
        <v>97</v>
      </c>
      <c r="F1564" s="6" t="s">
        <v>125</v>
      </c>
      <c r="G1564" s="6">
        <v>41</v>
      </c>
      <c r="H1564" s="6">
        <v>199</v>
      </c>
      <c r="I1564" s="6">
        <v>41</v>
      </c>
      <c r="J1564" s="6">
        <v>196</v>
      </c>
      <c r="K1564" s="6">
        <v>41</v>
      </c>
      <c r="L1564" s="6">
        <v>201</v>
      </c>
      <c r="M1564" s="6" t="s">
        <v>116</v>
      </c>
      <c r="N1564" s="6" t="s">
        <v>22</v>
      </c>
      <c r="O1564" s="6">
        <v>1</v>
      </c>
    </row>
    <row r="1565" spans="1:15" x14ac:dyDescent="0.25">
      <c r="A1565" s="6" t="s">
        <v>3</v>
      </c>
      <c r="B1565" s="6" t="s">
        <v>17</v>
      </c>
      <c r="C1565" s="6" t="s">
        <v>232</v>
      </c>
      <c r="D1565" s="6" t="s">
        <v>233</v>
      </c>
      <c r="E1565" s="6" t="s">
        <v>97</v>
      </c>
      <c r="F1565" s="6" t="s">
        <v>98</v>
      </c>
      <c r="G1565" s="6">
        <v>30</v>
      </c>
      <c r="H1565" s="6">
        <v>188</v>
      </c>
      <c r="I1565" s="6">
        <v>24</v>
      </c>
      <c r="J1565" s="6">
        <v>112</v>
      </c>
      <c r="K1565" s="6">
        <v>24</v>
      </c>
      <c r="L1565" s="6">
        <v>112</v>
      </c>
      <c r="M1565" s="6" t="s">
        <v>116</v>
      </c>
      <c r="N1565" s="6" t="s">
        <v>23</v>
      </c>
      <c r="O1565" s="6">
        <v>6</v>
      </c>
    </row>
    <row r="1566" spans="1:15" x14ac:dyDescent="0.25">
      <c r="A1566" s="6" t="s">
        <v>3</v>
      </c>
      <c r="B1566" s="6" t="s">
        <v>15</v>
      </c>
      <c r="C1566" s="6" t="s">
        <v>787</v>
      </c>
      <c r="D1566" s="6" t="s">
        <v>788</v>
      </c>
      <c r="E1566" s="6" t="s">
        <v>97</v>
      </c>
      <c r="F1566" s="6" t="s">
        <v>125</v>
      </c>
      <c r="G1566" s="6">
        <v>87</v>
      </c>
      <c r="H1566" s="6">
        <v>488</v>
      </c>
      <c r="I1566" s="6">
        <v>86</v>
      </c>
      <c r="J1566" s="6">
        <v>472</v>
      </c>
      <c r="K1566" s="6">
        <v>86</v>
      </c>
      <c r="L1566" s="6">
        <v>472</v>
      </c>
      <c r="M1566" s="6" t="s">
        <v>116</v>
      </c>
      <c r="N1566" s="6" t="s">
        <v>21</v>
      </c>
      <c r="O1566" s="6">
        <v>9</v>
      </c>
    </row>
    <row r="1567" spans="1:15" x14ac:dyDescent="0.25">
      <c r="A1567" s="6" t="s">
        <v>0</v>
      </c>
      <c r="B1567" s="6" t="s">
        <v>13</v>
      </c>
      <c r="C1567" s="6" t="s">
        <v>203</v>
      </c>
      <c r="D1567" s="6" t="s">
        <v>204</v>
      </c>
      <c r="E1567" s="6" t="s">
        <v>97</v>
      </c>
      <c r="F1567" s="6" t="s">
        <v>125</v>
      </c>
      <c r="G1567" s="6">
        <v>41</v>
      </c>
      <c r="H1567" s="6">
        <v>199</v>
      </c>
      <c r="I1567" s="6">
        <v>41</v>
      </c>
      <c r="J1567" s="6">
        <v>196</v>
      </c>
      <c r="K1567" s="6">
        <v>41</v>
      </c>
      <c r="L1567" s="6">
        <v>201</v>
      </c>
      <c r="M1567" s="6" t="s">
        <v>116</v>
      </c>
      <c r="N1567" s="6" t="s">
        <v>21</v>
      </c>
      <c r="O1567" s="6">
        <v>3</v>
      </c>
    </row>
    <row r="1568" spans="1:15" x14ac:dyDescent="0.25">
      <c r="A1568" s="6" t="s">
        <v>0</v>
      </c>
      <c r="B1568" s="6" t="s">
        <v>5</v>
      </c>
      <c r="C1568" s="6" t="s">
        <v>713</v>
      </c>
      <c r="D1568" s="6" t="s">
        <v>714</v>
      </c>
      <c r="E1568" s="6" t="s">
        <v>209</v>
      </c>
      <c r="F1568" s="6" t="s">
        <v>125</v>
      </c>
      <c r="G1568" s="6">
        <v>110</v>
      </c>
      <c r="H1568" s="6">
        <v>643</v>
      </c>
      <c r="I1568" s="6">
        <v>106</v>
      </c>
      <c r="J1568" s="6"/>
      <c r="K1568" s="6">
        <v>124</v>
      </c>
      <c r="L1568" s="6">
        <v>0</v>
      </c>
      <c r="M1568" s="6" t="s">
        <v>116</v>
      </c>
      <c r="N1568" s="6" t="s">
        <v>23</v>
      </c>
      <c r="O1568" s="6">
        <v>0</v>
      </c>
    </row>
    <row r="1569" spans="1:15" x14ac:dyDescent="0.25">
      <c r="A1569" s="6" t="s">
        <v>0</v>
      </c>
      <c r="B1569" s="6" t="s">
        <v>13</v>
      </c>
      <c r="C1569" s="6" t="s">
        <v>181</v>
      </c>
      <c r="D1569" s="6" t="s">
        <v>182</v>
      </c>
      <c r="E1569" s="6" t="s">
        <v>97</v>
      </c>
      <c r="F1569" s="6" t="s">
        <v>98</v>
      </c>
      <c r="G1569" s="6">
        <v>16</v>
      </c>
      <c r="H1569" s="6">
        <v>58</v>
      </c>
      <c r="I1569" s="6">
        <v>10</v>
      </c>
      <c r="J1569" s="6">
        <v>45</v>
      </c>
      <c r="K1569" s="6">
        <v>16</v>
      </c>
      <c r="L1569" s="6">
        <v>58</v>
      </c>
      <c r="M1569" s="6" t="s">
        <v>116</v>
      </c>
      <c r="N1569" s="6" t="s">
        <v>23</v>
      </c>
      <c r="O1569" s="6">
        <v>1</v>
      </c>
    </row>
    <row r="1570" spans="1:15" x14ac:dyDescent="0.25">
      <c r="A1570" s="6" t="s">
        <v>0</v>
      </c>
      <c r="B1570" s="6" t="s">
        <v>13</v>
      </c>
      <c r="C1570" s="6" t="s">
        <v>245</v>
      </c>
      <c r="D1570" s="6" t="s">
        <v>246</v>
      </c>
      <c r="E1570" s="6" t="s">
        <v>97</v>
      </c>
      <c r="F1570" s="6" t="s">
        <v>98</v>
      </c>
      <c r="G1570" s="6">
        <v>25</v>
      </c>
      <c r="H1570" s="6">
        <v>133</v>
      </c>
      <c r="I1570" s="6">
        <v>22</v>
      </c>
      <c r="J1570" s="6">
        <v>95</v>
      </c>
      <c r="K1570" s="6">
        <v>25</v>
      </c>
      <c r="L1570" s="6">
        <v>134</v>
      </c>
      <c r="M1570" s="6" t="s">
        <v>116</v>
      </c>
      <c r="N1570" s="6" t="s">
        <v>21</v>
      </c>
      <c r="O1570" s="6">
        <v>5</v>
      </c>
    </row>
    <row r="1571" spans="1:15" x14ac:dyDescent="0.25">
      <c r="A1571" s="6" t="s">
        <v>0</v>
      </c>
      <c r="B1571" s="6" t="s">
        <v>937</v>
      </c>
      <c r="C1571" s="6" t="s">
        <v>1082</v>
      </c>
      <c r="D1571" s="6" t="s">
        <v>1083</v>
      </c>
      <c r="E1571" s="6" t="s">
        <v>97</v>
      </c>
      <c r="F1571" s="6" t="s">
        <v>98</v>
      </c>
      <c r="G1571" s="6">
        <v>91</v>
      </c>
      <c r="H1571" s="6">
        <v>400</v>
      </c>
      <c r="I1571" s="6">
        <v>60</v>
      </c>
      <c r="J1571" s="6">
        <v>228</v>
      </c>
      <c r="K1571" s="6">
        <v>74</v>
      </c>
      <c r="L1571" s="6">
        <v>228</v>
      </c>
      <c r="M1571" s="6" t="s">
        <v>116</v>
      </c>
      <c r="N1571" s="6" t="s">
        <v>22</v>
      </c>
      <c r="O1571" s="6">
        <v>4</v>
      </c>
    </row>
    <row r="1572" spans="1:15" x14ac:dyDescent="0.25">
      <c r="A1572" s="6" t="s">
        <v>3</v>
      </c>
      <c r="B1572" s="6" t="s">
        <v>17</v>
      </c>
      <c r="C1572" s="6" t="s">
        <v>771</v>
      </c>
      <c r="D1572" s="6" t="s">
        <v>772</v>
      </c>
      <c r="E1572" s="6" t="s">
        <v>209</v>
      </c>
      <c r="F1572" s="6" t="s">
        <v>125</v>
      </c>
      <c r="G1572" s="6">
        <v>9</v>
      </c>
      <c r="H1572" s="6">
        <v>40</v>
      </c>
      <c r="I1572" s="6">
        <v>9</v>
      </c>
      <c r="J1572" s="6">
        <v>43</v>
      </c>
      <c r="K1572" s="6">
        <v>9</v>
      </c>
      <c r="L1572" s="6">
        <v>43</v>
      </c>
      <c r="M1572" s="6" t="s">
        <v>116</v>
      </c>
      <c r="N1572" s="6" t="s">
        <v>21</v>
      </c>
      <c r="O1572" s="6">
        <v>0</v>
      </c>
    </row>
    <row r="1573" spans="1:15" x14ac:dyDescent="0.25">
      <c r="A1573" s="6" t="s">
        <v>0</v>
      </c>
      <c r="B1573" s="6" t="s">
        <v>13</v>
      </c>
      <c r="C1573" s="6" t="s">
        <v>205</v>
      </c>
      <c r="D1573" s="6" t="s">
        <v>206</v>
      </c>
      <c r="E1573" s="6" t="s">
        <v>97</v>
      </c>
      <c r="F1573" s="6" t="s">
        <v>125</v>
      </c>
      <c r="G1573" s="6">
        <v>116</v>
      </c>
      <c r="H1573" s="6">
        <v>530</v>
      </c>
      <c r="I1573" s="6">
        <v>105</v>
      </c>
      <c r="J1573" s="6">
        <v>464</v>
      </c>
      <c r="K1573" s="6">
        <v>105</v>
      </c>
      <c r="L1573" s="6">
        <v>492</v>
      </c>
      <c r="M1573" s="6" t="s">
        <v>116</v>
      </c>
      <c r="N1573" s="6" t="s">
        <v>21</v>
      </c>
      <c r="O1573" s="6">
        <v>8</v>
      </c>
    </row>
    <row r="1574" spans="1:15" x14ac:dyDescent="0.25">
      <c r="A1574" s="6" t="s">
        <v>0</v>
      </c>
      <c r="B1574" s="6" t="s">
        <v>13</v>
      </c>
      <c r="C1574" s="6" t="s">
        <v>245</v>
      </c>
      <c r="D1574" s="6" t="s">
        <v>246</v>
      </c>
      <c r="E1574" s="6" t="s">
        <v>97</v>
      </c>
      <c r="F1574" s="6" t="s">
        <v>98</v>
      </c>
      <c r="G1574" s="6">
        <v>25</v>
      </c>
      <c r="H1574" s="6">
        <v>133</v>
      </c>
      <c r="I1574" s="6">
        <v>22</v>
      </c>
      <c r="J1574" s="6">
        <v>95</v>
      </c>
      <c r="K1574" s="6">
        <v>25</v>
      </c>
      <c r="L1574" s="6">
        <v>134</v>
      </c>
      <c r="M1574" s="6" t="s">
        <v>116</v>
      </c>
      <c r="N1574" s="6" t="s">
        <v>23</v>
      </c>
      <c r="O1574" s="6">
        <v>5</v>
      </c>
    </row>
    <row r="1575" spans="1:15" x14ac:dyDescent="0.25">
      <c r="A1575" s="6" t="s">
        <v>3</v>
      </c>
      <c r="B1575" s="6" t="s">
        <v>14</v>
      </c>
      <c r="C1575" s="6" t="s">
        <v>226</v>
      </c>
      <c r="D1575" s="6" t="s">
        <v>227</v>
      </c>
      <c r="E1575" s="6" t="s">
        <v>97</v>
      </c>
      <c r="F1575" s="6" t="s">
        <v>98</v>
      </c>
      <c r="G1575" s="6">
        <v>50</v>
      </c>
      <c r="H1575" s="6">
        <v>218</v>
      </c>
      <c r="I1575" s="6">
        <v>53</v>
      </c>
      <c r="J1575" s="6">
        <v>217</v>
      </c>
      <c r="K1575" s="6">
        <v>53</v>
      </c>
      <c r="L1575" s="6">
        <v>217</v>
      </c>
      <c r="M1575" s="6" t="s">
        <v>116</v>
      </c>
      <c r="N1575" s="6" t="s">
        <v>22</v>
      </c>
      <c r="O1575" s="6">
        <v>3</v>
      </c>
    </row>
    <row r="1576" spans="1:15" x14ac:dyDescent="0.25">
      <c r="A1576" s="6" t="s">
        <v>0</v>
      </c>
      <c r="B1576" s="6" t="s">
        <v>13</v>
      </c>
      <c r="C1576" s="6" t="s">
        <v>205</v>
      </c>
      <c r="D1576" s="6" t="s">
        <v>206</v>
      </c>
      <c r="E1576" s="6" t="s">
        <v>97</v>
      </c>
      <c r="F1576" s="6" t="s">
        <v>125</v>
      </c>
      <c r="G1576" s="6">
        <v>116</v>
      </c>
      <c r="H1576" s="6">
        <v>530</v>
      </c>
      <c r="I1576" s="6">
        <v>105</v>
      </c>
      <c r="J1576" s="6">
        <v>464</v>
      </c>
      <c r="K1576" s="6">
        <v>105</v>
      </c>
      <c r="L1576" s="6">
        <v>492</v>
      </c>
      <c r="M1576" s="6" t="s">
        <v>116</v>
      </c>
      <c r="N1576" s="6" t="s">
        <v>22</v>
      </c>
      <c r="O1576" s="6">
        <v>5</v>
      </c>
    </row>
    <row r="1577" spans="1:15" x14ac:dyDescent="0.25">
      <c r="A1577" s="6" t="s">
        <v>0</v>
      </c>
      <c r="B1577" s="6" t="s">
        <v>13</v>
      </c>
      <c r="C1577" s="6" t="s">
        <v>205</v>
      </c>
      <c r="D1577" s="6" t="s">
        <v>206</v>
      </c>
      <c r="E1577" s="6" t="s">
        <v>97</v>
      </c>
      <c r="F1577" s="6" t="s">
        <v>125</v>
      </c>
      <c r="G1577" s="6">
        <v>116</v>
      </c>
      <c r="H1577" s="6">
        <v>530</v>
      </c>
      <c r="I1577" s="6">
        <v>105</v>
      </c>
      <c r="J1577" s="6">
        <v>464</v>
      </c>
      <c r="K1577" s="6">
        <v>105</v>
      </c>
      <c r="L1577" s="6">
        <v>492</v>
      </c>
      <c r="M1577" s="6" t="s">
        <v>116</v>
      </c>
      <c r="N1577" s="6" t="s">
        <v>23</v>
      </c>
      <c r="O1577" s="6">
        <v>13</v>
      </c>
    </row>
    <row r="1578" spans="1:15" x14ac:dyDescent="0.25">
      <c r="A1578" s="6" t="s">
        <v>0</v>
      </c>
      <c r="B1578" s="6" t="s">
        <v>13</v>
      </c>
      <c r="C1578" s="6" t="s">
        <v>201</v>
      </c>
      <c r="D1578" s="6" t="s">
        <v>202</v>
      </c>
      <c r="E1578" s="6" t="s">
        <v>97</v>
      </c>
      <c r="F1578" s="6" t="s">
        <v>132</v>
      </c>
      <c r="G1578" s="6">
        <v>8</v>
      </c>
      <c r="H1578" s="6">
        <v>40</v>
      </c>
      <c r="I1578" s="6">
        <v>8</v>
      </c>
      <c r="J1578" s="6">
        <v>28</v>
      </c>
      <c r="K1578" s="6">
        <v>8</v>
      </c>
      <c r="L1578" s="6">
        <v>40</v>
      </c>
      <c r="M1578" s="6" t="s">
        <v>116</v>
      </c>
      <c r="N1578" s="6" t="s">
        <v>23</v>
      </c>
      <c r="O1578" s="6">
        <v>2</v>
      </c>
    </row>
    <row r="1579" spans="1:15" x14ac:dyDescent="0.25">
      <c r="A1579" s="6" t="s">
        <v>3</v>
      </c>
      <c r="B1579" s="6" t="s">
        <v>15</v>
      </c>
      <c r="C1579" s="6" t="s">
        <v>806</v>
      </c>
      <c r="D1579" s="6" t="s">
        <v>807</v>
      </c>
      <c r="E1579" s="6" t="s">
        <v>97</v>
      </c>
      <c r="F1579" s="6" t="s">
        <v>125</v>
      </c>
      <c r="G1579" s="6">
        <v>178</v>
      </c>
      <c r="H1579" s="6">
        <v>827</v>
      </c>
      <c r="I1579" s="6">
        <v>194</v>
      </c>
      <c r="J1579" s="6">
        <v>890</v>
      </c>
      <c r="K1579" s="6">
        <v>194</v>
      </c>
      <c r="L1579" s="6">
        <v>890</v>
      </c>
      <c r="M1579" s="6" t="s">
        <v>116</v>
      </c>
      <c r="N1579" s="6" t="s">
        <v>22</v>
      </c>
      <c r="O1579" s="6">
        <v>13</v>
      </c>
    </row>
    <row r="1580" spans="1:15" x14ac:dyDescent="0.25">
      <c r="A1580" s="6" t="s">
        <v>0</v>
      </c>
      <c r="B1580" s="6" t="s">
        <v>9</v>
      </c>
      <c r="C1580" s="6" t="s">
        <v>756</v>
      </c>
      <c r="D1580" s="6" t="s">
        <v>757</v>
      </c>
      <c r="E1580" s="6" t="s">
        <v>97</v>
      </c>
      <c r="F1580" s="6" t="s">
        <v>125</v>
      </c>
      <c r="G1580" s="6">
        <v>115</v>
      </c>
      <c r="H1580" s="6">
        <v>532</v>
      </c>
      <c r="I1580" s="6">
        <v>115</v>
      </c>
      <c r="J1580" s="6">
        <v>537</v>
      </c>
      <c r="K1580" s="6">
        <v>115</v>
      </c>
      <c r="L1580" s="6">
        <v>537</v>
      </c>
      <c r="M1580" s="6" t="s">
        <v>116</v>
      </c>
      <c r="N1580" s="6" t="s">
        <v>23</v>
      </c>
      <c r="O1580" s="6">
        <v>15</v>
      </c>
    </row>
    <row r="1581" spans="1:15" x14ac:dyDescent="0.25">
      <c r="A1581" s="6" t="s">
        <v>0</v>
      </c>
      <c r="B1581" s="6" t="s">
        <v>13</v>
      </c>
      <c r="C1581" s="6" t="s">
        <v>181</v>
      </c>
      <c r="D1581" s="6" t="s">
        <v>182</v>
      </c>
      <c r="E1581" s="6" t="s">
        <v>97</v>
      </c>
      <c r="F1581" s="6" t="s">
        <v>98</v>
      </c>
      <c r="G1581" s="6">
        <v>16</v>
      </c>
      <c r="H1581" s="6">
        <v>58</v>
      </c>
      <c r="I1581" s="6">
        <v>10</v>
      </c>
      <c r="J1581" s="6">
        <v>45</v>
      </c>
      <c r="K1581" s="6">
        <v>16</v>
      </c>
      <c r="L1581" s="6">
        <v>58</v>
      </c>
      <c r="M1581" s="6" t="s">
        <v>116</v>
      </c>
      <c r="N1581" s="6" t="s">
        <v>21</v>
      </c>
      <c r="O1581" s="6">
        <v>0</v>
      </c>
    </row>
    <row r="1582" spans="1:15" x14ac:dyDescent="0.25">
      <c r="A1582" s="6" t="s">
        <v>0</v>
      </c>
      <c r="B1582" s="6" t="s">
        <v>937</v>
      </c>
      <c r="C1582" s="6" t="s">
        <v>1082</v>
      </c>
      <c r="D1582" s="6" t="s">
        <v>1083</v>
      </c>
      <c r="E1582" s="6" t="s">
        <v>97</v>
      </c>
      <c r="F1582" s="6" t="s">
        <v>98</v>
      </c>
      <c r="G1582" s="6">
        <v>91</v>
      </c>
      <c r="H1582" s="6">
        <v>400</v>
      </c>
      <c r="I1582" s="6">
        <v>60</v>
      </c>
      <c r="J1582" s="6">
        <v>228</v>
      </c>
      <c r="K1582" s="6">
        <v>74</v>
      </c>
      <c r="L1582" s="6">
        <v>228</v>
      </c>
      <c r="M1582" s="6" t="s">
        <v>116</v>
      </c>
      <c r="N1582" s="6" t="s">
        <v>23</v>
      </c>
      <c r="O1582" s="6">
        <v>11</v>
      </c>
    </row>
    <row r="1583" spans="1:15" x14ac:dyDescent="0.25">
      <c r="A1583" s="6" t="s">
        <v>3</v>
      </c>
      <c r="B1583" s="6" t="s">
        <v>15</v>
      </c>
      <c r="C1583" s="6" t="s">
        <v>234</v>
      </c>
      <c r="D1583" s="6" t="s">
        <v>1060</v>
      </c>
      <c r="E1583" s="6" t="s">
        <v>97</v>
      </c>
      <c r="F1583" s="6" t="s">
        <v>132</v>
      </c>
      <c r="G1583" s="6">
        <v>21</v>
      </c>
      <c r="H1583" s="6">
        <v>107</v>
      </c>
      <c r="I1583" s="6">
        <v>22</v>
      </c>
      <c r="J1583" s="6">
        <v>108</v>
      </c>
      <c r="K1583" s="6">
        <v>22</v>
      </c>
      <c r="L1583" s="6">
        <v>0</v>
      </c>
      <c r="M1583" s="6" t="s">
        <v>116</v>
      </c>
      <c r="N1583" s="6" t="s">
        <v>21</v>
      </c>
      <c r="O1583" s="6">
        <v>0</v>
      </c>
    </row>
    <row r="1584" spans="1:15" x14ac:dyDescent="0.25">
      <c r="A1584" s="6" t="s">
        <v>0</v>
      </c>
      <c r="B1584" s="6" t="s">
        <v>5</v>
      </c>
      <c r="C1584" s="6" t="s">
        <v>713</v>
      </c>
      <c r="D1584" s="6" t="s">
        <v>714</v>
      </c>
      <c r="E1584" s="6" t="s">
        <v>209</v>
      </c>
      <c r="F1584" s="6" t="s">
        <v>125</v>
      </c>
      <c r="G1584" s="6">
        <v>110</v>
      </c>
      <c r="H1584" s="6">
        <v>643</v>
      </c>
      <c r="I1584" s="6">
        <v>106</v>
      </c>
      <c r="J1584" s="6"/>
      <c r="K1584" s="6">
        <v>124</v>
      </c>
      <c r="L1584" s="6">
        <v>0</v>
      </c>
      <c r="M1584" s="6" t="s">
        <v>116</v>
      </c>
      <c r="N1584" s="6" t="s">
        <v>21</v>
      </c>
      <c r="O1584" s="6">
        <v>0</v>
      </c>
    </row>
    <row r="1585" spans="1:15" x14ac:dyDescent="0.25">
      <c r="A1585" s="6" t="s">
        <v>3</v>
      </c>
      <c r="B1585" s="6" t="s">
        <v>15</v>
      </c>
      <c r="C1585" s="6" t="s">
        <v>228</v>
      </c>
      <c r="D1585" s="6" t="s">
        <v>229</v>
      </c>
      <c r="E1585" s="6" t="s">
        <v>97</v>
      </c>
      <c r="F1585" s="6" t="s">
        <v>98</v>
      </c>
      <c r="G1585" s="6">
        <v>30</v>
      </c>
      <c r="H1585" s="6">
        <v>139</v>
      </c>
      <c r="I1585" s="6">
        <v>31</v>
      </c>
      <c r="J1585" s="6">
        <v>140</v>
      </c>
      <c r="K1585" s="6">
        <v>31</v>
      </c>
      <c r="L1585" s="6">
        <v>140</v>
      </c>
      <c r="M1585" s="6" t="s">
        <v>116</v>
      </c>
      <c r="N1585" s="6" t="s">
        <v>22</v>
      </c>
      <c r="O1585" s="6">
        <v>1</v>
      </c>
    </row>
    <row r="1586" spans="1:15" x14ac:dyDescent="0.25">
      <c r="A1586" s="6" t="s">
        <v>0</v>
      </c>
      <c r="B1586" s="6" t="s">
        <v>4</v>
      </c>
      <c r="C1586" s="6" t="s">
        <v>163</v>
      </c>
      <c r="D1586" s="6" t="s">
        <v>164</v>
      </c>
      <c r="E1586" s="6" t="s">
        <v>97</v>
      </c>
      <c r="F1586" s="6" t="s">
        <v>98</v>
      </c>
      <c r="G1586" s="6">
        <v>107</v>
      </c>
      <c r="H1586" s="6">
        <v>584</v>
      </c>
      <c r="I1586" s="6">
        <v>30</v>
      </c>
      <c r="J1586" s="6">
        <v>174</v>
      </c>
      <c r="K1586" s="6">
        <v>108</v>
      </c>
      <c r="L1586" s="6">
        <v>605</v>
      </c>
      <c r="M1586" s="6" t="s">
        <v>117</v>
      </c>
      <c r="N1586" s="6" t="s">
        <v>23</v>
      </c>
      <c r="O1586" s="6">
        <v>22</v>
      </c>
    </row>
    <row r="1587" spans="1:15" x14ac:dyDescent="0.25">
      <c r="A1587" s="6" t="s">
        <v>0</v>
      </c>
      <c r="B1587" s="6" t="s">
        <v>11</v>
      </c>
      <c r="C1587" s="6" t="s">
        <v>187</v>
      </c>
      <c r="D1587" s="6" t="s">
        <v>188</v>
      </c>
      <c r="E1587" s="6" t="s">
        <v>97</v>
      </c>
      <c r="F1587" s="6" t="s">
        <v>132</v>
      </c>
      <c r="G1587" s="6">
        <v>18</v>
      </c>
      <c r="H1587" s="6">
        <v>78</v>
      </c>
      <c r="I1587" s="6">
        <v>18</v>
      </c>
      <c r="J1587" s="6">
        <v>79</v>
      </c>
      <c r="K1587" s="6">
        <v>18</v>
      </c>
      <c r="L1587" s="6">
        <v>77</v>
      </c>
      <c r="M1587" s="6" t="s">
        <v>117</v>
      </c>
      <c r="N1587" s="6" t="s">
        <v>22</v>
      </c>
      <c r="O1587" s="6">
        <v>6</v>
      </c>
    </row>
    <row r="1588" spans="1:15" x14ac:dyDescent="0.25">
      <c r="A1588" s="6" t="s">
        <v>0</v>
      </c>
      <c r="B1588" s="6" t="s">
        <v>5</v>
      </c>
      <c r="C1588" s="6" t="s">
        <v>273</v>
      </c>
      <c r="D1588" s="6" t="s">
        <v>274</v>
      </c>
      <c r="E1588" s="6" t="s">
        <v>97</v>
      </c>
      <c r="F1588" s="6" t="s">
        <v>98</v>
      </c>
      <c r="G1588" s="6">
        <v>85</v>
      </c>
      <c r="H1588" s="6">
        <v>367</v>
      </c>
      <c r="I1588" s="6">
        <v>80</v>
      </c>
      <c r="J1588" s="6">
        <v>337</v>
      </c>
      <c r="K1588" s="6">
        <v>85</v>
      </c>
      <c r="L1588" s="6">
        <v>367</v>
      </c>
      <c r="M1588" s="6" t="s">
        <v>117</v>
      </c>
      <c r="N1588" s="6" t="s">
        <v>22</v>
      </c>
      <c r="O1588" s="6">
        <v>14</v>
      </c>
    </row>
    <row r="1589" spans="1:15" x14ac:dyDescent="0.25">
      <c r="A1589" s="6" t="s">
        <v>0</v>
      </c>
      <c r="B1589" s="6" t="s">
        <v>5</v>
      </c>
      <c r="C1589" s="6" t="s">
        <v>837</v>
      </c>
      <c r="D1589" s="6" t="s">
        <v>838</v>
      </c>
      <c r="E1589" s="6" t="s">
        <v>209</v>
      </c>
      <c r="F1589" s="6" t="s">
        <v>125</v>
      </c>
      <c r="G1589" s="6">
        <v>184</v>
      </c>
      <c r="H1589" s="6">
        <v>768</v>
      </c>
      <c r="I1589" s="6">
        <v>175</v>
      </c>
      <c r="J1589" s="6">
        <v>828</v>
      </c>
      <c r="K1589" s="6">
        <v>175</v>
      </c>
      <c r="L1589" s="6">
        <v>828</v>
      </c>
      <c r="M1589" s="6" t="s">
        <v>117</v>
      </c>
      <c r="N1589" s="6" t="s">
        <v>23</v>
      </c>
      <c r="O1589" s="6">
        <v>36</v>
      </c>
    </row>
    <row r="1590" spans="1:15" x14ac:dyDescent="0.25">
      <c r="A1590" s="6" t="s">
        <v>0</v>
      </c>
      <c r="B1590" s="6" t="s">
        <v>8</v>
      </c>
      <c r="C1590" s="6" t="s">
        <v>748</v>
      </c>
      <c r="D1590" s="6" t="s">
        <v>749</v>
      </c>
      <c r="E1590" s="6" t="s">
        <v>209</v>
      </c>
      <c r="F1590" s="6" t="s">
        <v>125</v>
      </c>
      <c r="G1590" s="6">
        <v>1694</v>
      </c>
      <c r="H1590" s="6">
        <v>8805</v>
      </c>
      <c r="I1590" s="6">
        <v>1693</v>
      </c>
      <c r="J1590" s="6">
        <v>8805</v>
      </c>
      <c r="K1590" s="6">
        <v>1693</v>
      </c>
      <c r="L1590" s="6">
        <v>9062</v>
      </c>
      <c r="M1590" s="6" t="s">
        <v>117</v>
      </c>
      <c r="N1590" s="6" t="s">
        <v>21</v>
      </c>
      <c r="O1590" s="6">
        <v>284</v>
      </c>
    </row>
    <row r="1591" spans="1:15" x14ac:dyDescent="0.25">
      <c r="A1591" s="6" t="s">
        <v>0</v>
      </c>
      <c r="B1591" s="6" t="s">
        <v>4</v>
      </c>
      <c r="C1591" s="6" t="s">
        <v>157</v>
      </c>
      <c r="D1591" s="6" t="s">
        <v>158</v>
      </c>
      <c r="E1591" s="6" t="s">
        <v>97</v>
      </c>
      <c r="F1591" s="6" t="s">
        <v>98</v>
      </c>
      <c r="G1591" s="6">
        <v>6</v>
      </c>
      <c r="H1591" s="6">
        <v>28</v>
      </c>
      <c r="I1591" s="6">
        <v>6</v>
      </c>
      <c r="J1591" s="6">
        <v>30</v>
      </c>
      <c r="K1591" s="6">
        <v>6</v>
      </c>
      <c r="L1591" s="6">
        <v>30</v>
      </c>
      <c r="M1591" s="6" t="s">
        <v>117</v>
      </c>
      <c r="N1591" s="6" t="s">
        <v>21</v>
      </c>
      <c r="O1591" s="6">
        <v>1</v>
      </c>
    </row>
    <row r="1592" spans="1:15" x14ac:dyDescent="0.25">
      <c r="A1592" s="6" t="s">
        <v>0</v>
      </c>
      <c r="B1592" s="6" t="s">
        <v>5</v>
      </c>
      <c r="C1592" s="6" t="s">
        <v>716</v>
      </c>
      <c r="D1592" s="6" t="s">
        <v>717</v>
      </c>
      <c r="E1592" s="6" t="s">
        <v>209</v>
      </c>
      <c r="F1592" s="6" t="s">
        <v>98</v>
      </c>
      <c r="G1592" s="6">
        <v>1295</v>
      </c>
      <c r="H1592" s="6">
        <v>6509</v>
      </c>
      <c r="I1592" s="6"/>
      <c r="J1592" s="6">
        <v>6258</v>
      </c>
      <c r="K1592" s="6">
        <v>1351</v>
      </c>
      <c r="L1592" s="6">
        <v>6868</v>
      </c>
      <c r="M1592" s="6" t="s">
        <v>117</v>
      </c>
      <c r="N1592" s="6" t="s">
        <v>22</v>
      </c>
      <c r="O1592" s="6">
        <v>481</v>
      </c>
    </row>
    <row r="1593" spans="1:15" x14ac:dyDescent="0.25">
      <c r="A1593" s="6" t="s">
        <v>0</v>
      </c>
      <c r="B1593" s="6" t="s">
        <v>4</v>
      </c>
      <c r="C1593" s="6" t="s">
        <v>151</v>
      </c>
      <c r="D1593" s="6" t="s">
        <v>152</v>
      </c>
      <c r="E1593" s="6" t="s">
        <v>97</v>
      </c>
      <c r="F1593" s="6" t="s">
        <v>98</v>
      </c>
      <c r="G1593" s="6">
        <v>8</v>
      </c>
      <c r="H1593" s="6">
        <v>30</v>
      </c>
      <c r="I1593" s="6">
        <v>8</v>
      </c>
      <c r="J1593" s="6">
        <v>32</v>
      </c>
      <c r="K1593" s="6">
        <v>8</v>
      </c>
      <c r="L1593" s="6">
        <v>32</v>
      </c>
      <c r="M1593" s="6" t="s">
        <v>117</v>
      </c>
      <c r="N1593" s="6" t="s">
        <v>23</v>
      </c>
      <c r="O1593" s="6">
        <v>3</v>
      </c>
    </row>
    <row r="1594" spans="1:15" x14ac:dyDescent="0.25">
      <c r="A1594" s="6" t="s">
        <v>0</v>
      </c>
      <c r="B1594" s="6" t="s">
        <v>8</v>
      </c>
      <c r="C1594" s="6" t="s">
        <v>123</v>
      </c>
      <c r="D1594" s="6" t="s">
        <v>124</v>
      </c>
      <c r="E1594" s="6" t="s">
        <v>97</v>
      </c>
      <c r="F1594" s="6" t="s">
        <v>98</v>
      </c>
      <c r="G1594" s="6">
        <v>30</v>
      </c>
      <c r="H1594" s="6">
        <v>175</v>
      </c>
      <c r="I1594" s="6">
        <v>18</v>
      </c>
      <c r="J1594" s="6">
        <v>120</v>
      </c>
      <c r="K1594" s="6">
        <v>29</v>
      </c>
      <c r="L1594" s="6">
        <v>182</v>
      </c>
      <c r="M1594" s="6" t="s">
        <v>117</v>
      </c>
      <c r="N1594" s="6" t="s">
        <v>22</v>
      </c>
      <c r="O1594" s="6">
        <v>3</v>
      </c>
    </row>
    <row r="1595" spans="1:15" x14ac:dyDescent="0.25">
      <c r="A1595" s="6" t="s">
        <v>0</v>
      </c>
      <c r="B1595" s="6" t="s">
        <v>4</v>
      </c>
      <c r="C1595" s="6" t="s">
        <v>153</v>
      </c>
      <c r="D1595" s="6" t="s">
        <v>154</v>
      </c>
      <c r="E1595" s="6" t="s">
        <v>97</v>
      </c>
      <c r="F1595" s="6" t="s">
        <v>98</v>
      </c>
      <c r="G1595" s="6">
        <v>35</v>
      </c>
      <c r="H1595" s="6">
        <v>175</v>
      </c>
      <c r="I1595" s="6">
        <v>32</v>
      </c>
      <c r="J1595" s="6">
        <v>173</v>
      </c>
      <c r="K1595" s="6">
        <v>43</v>
      </c>
      <c r="L1595" s="6">
        <v>212</v>
      </c>
      <c r="M1595" s="6" t="s">
        <v>117</v>
      </c>
      <c r="N1595" s="6" t="s">
        <v>21</v>
      </c>
      <c r="O1595" s="6">
        <v>1</v>
      </c>
    </row>
    <row r="1596" spans="1:15" x14ac:dyDescent="0.25">
      <c r="A1596" s="6" t="s">
        <v>0</v>
      </c>
      <c r="B1596" s="6" t="s">
        <v>4</v>
      </c>
      <c r="C1596" s="6" t="s">
        <v>157</v>
      </c>
      <c r="D1596" s="6" t="s">
        <v>158</v>
      </c>
      <c r="E1596" s="6" t="s">
        <v>97</v>
      </c>
      <c r="F1596" s="6" t="s">
        <v>98</v>
      </c>
      <c r="G1596" s="6">
        <v>6</v>
      </c>
      <c r="H1596" s="6">
        <v>28</v>
      </c>
      <c r="I1596" s="6">
        <v>6</v>
      </c>
      <c r="J1596" s="6">
        <v>30</v>
      </c>
      <c r="K1596" s="6">
        <v>6</v>
      </c>
      <c r="L1596" s="6">
        <v>30</v>
      </c>
      <c r="M1596" s="6" t="s">
        <v>117</v>
      </c>
      <c r="N1596" s="6" t="s">
        <v>22</v>
      </c>
      <c r="O1596" s="6">
        <v>0</v>
      </c>
    </row>
    <row r="1597" spans="1:15" x14ac:dyDescent="0.25">
      <c r="A1597" s="6" t="s">
        <v>0</v>
      </c>
      <c r="B1597" s="6" t="s">
        <v>5</v>
      </c>
      <c r="C1597" s="6" t="s">
        <v>716</v>
      </c>
      <c r="D1597" s="6" t="s">
        <v>717</v>
      </c>
      <c r="E1597" s="6" t="s">
        <v>209</v>
      </c>
      <c r="F1597" s="6" t="s">
        <v>98</v>
      </c>
      <c r="G1597" s="6">
        <v>1295</v>
      </c>
      <c r="H1597" s="6">
        <v>6509</v>
      </c>
      <c r="I1597" s="6"/>
      <c r="J1597" s="6">
        <v>6258</v>
      </c>
      <c r="K1597" s="6">
        <v>1351</v>
      </c>
      <c r="L1597" s="6">
        <v>6868</v>
      </c>
      <c r="M1597" s="6" t="s">
        <v>117</v>
      </c>
      <c r="N1597" s="6" t="s">
        <v>23</v>
      </c>
      <c r="O1597" s="6">
        <v>996</v>
      </c>
    </row>
    <row r="1598" spans="1:15" x14ac:dyDescent="0.25">
      <c r="A1598" s="6" t="s">
        <v>0</v>
      </c>
      <c r="B1598" s="6" t="s">
        <v>5</v>
      </c>
      <c r="C1598" s="6" t="s">
        <v>273</v>
      </c>
      <c r="D1598" s="6" t="s">
        <v>274</v>
      </c>
      <c r="E1598" s="6" t="s">
        <v>97</v>
      </c>
      <c r="F1598" s="6" t="s">
        <v>98</v>
      </c>
      <c r="G1598" s="6">
        <v>85</v>
      </c>
      <c r="H1598" s="6">
        <v>367</v>
      </c>
      <c r="I1598" s="6">
        <v>80</v>
      </c>
      <c r="J1598" s="6">
        <v>337</v>
      </c>
      <c r="K1598" s="6">
        <v>85</v>
      </c>
      <c r="L1598" s="6">
        <v>367</v>
      </c>
      <c r="M1598" s="6" t="s">
        <v>117</v>
      </c>
      <c r="N1598" s="6" t="s">
        <v>21</v>
      </c>
      <c r="O1598" s="6">
        <v>8</v>
      </c>
    </row>
    <row r="1599" spans="1:15" x14ac:dyDescent="0.25">
      <c r="A1599" s="6" t="s">
        <v>0</v>
      </c>
      <c r="B1599" s="6" t="s">
        <v>5</v>
      </c>
      <c r="C1599" s="6" t="s">
        <v>257</v>
      </c>
      <c r="D1599" s="6" t="s">
        <v>258</v>
      </c>
      <c r="E1599" s="6" t="s">
        <v>97</v>
      </c>
      <c r="F1599" s="6" t="s">
        <v>98</v>
      </c>
      <c r="G1599" s="6">
        <v>128</v>
      </c>
      <c r="H1599" s="6">
        <v>725</v>
      </c>
      <c r="I1599" s="6">
        <v>100</v>
      </c>
      <c r="J1599" s="6">
        <v>608</v>
      </c>
      <c r="K1599" s="6">
        <v>128</v>
      </c>
      <c r="L1599" s="6">
        <v>746</v>
      </c>
      <c r="M1599" s="6" t="s">
        <v>117</v>
      </c>
      <c r="N1599" s="6" t="s">
        <v>22</v>
      </c>
      <c r="O1599" s="6">
        <v>33</v>
      </c>
    </row>
    <row r="1600" spans="1:15" x14ac:dyDescent="0.25">
      <c r="A1600" s="6" t="s">
        <v>0</v>
      </c>
      <c r="B1600" s="6" t="s">
        <v>11</v>
      </c>
      <c r="C1600" s="6" t="s">
        <v>187</v>
      </c>
      <c r="D1600" s="6" t="s">
        <v>188</v>
      </c>
      <c r="E1600" s="6" t="s">
        <v>97</v>
      </c>
      <c r="F1600" s="6" t="s">
        <v>132</v>
      </c>
      <c r="G1600" s="6">
        <v>18</v>
      </c>
      <c r="H1600" s="6">
        <v>78</v>
      </c>
      <c r="I1600" s="6">
        <v>18</v>
      </c>
      <c r="J1600" s="6">
        <v>79</v>
      </c>
      <c r="K1600" s="6">
        <v>18</v>
      </c>
      <c r="L1600" s="6">
        <v>77</v>
      </c>
      <c r="M1600" s="6" t="s">
        <v>117</v>
      </c>
      <c r="N1600" s="6" t="s">
        <v>21</v>
      </c>
      <c r="O1600" s="6">
        <v>4</v>
      </c>
    </row>
    <row r="1601" spans="1:15" x14ac:dyDescent="0.25">
      <c r="A1601" s="6" t="s">
        <v>0</v>
      </c>
      <c r="B1601" s="6" t="s">
        <v>4</v>
      </c>
      <c r="C1601" s="6" t="s">
        <v>155</v>
      </c>
      <c r="D1601" s="6" t="s">
        <v>156</v>
      </c>
      <c r="E1601" s="6" t="s">
        <v>97</v>
      </c>
      <c r="F1601" s="6" t="s">
        <v>98</v>
      </c>
      <c r="G1601" s="6">
        <v>97</v>
      </c>
      <c r="H1601" s="6">
        <v>382</v>
      </c>
      <c r="I1601" s="6">
        <v>95</v>
      </c>
      <c r="J1601" s="6">
        <v>386</v>
      </c>
      <c r="K1601" s="6">
        <v>95</v>
      </c>
      <c r="L1601" s="6">
        <v>386</v>
      </c>
      <c r="M1601" s="6" t="s">
        <v>117</v>
      </c>
      <c r="N1601" s="6" t="s">
        <v>21</v>
      </c>
      <c r="O1601" s="6">
        <v>10</v>
      </c>
    </row>
    <row r="1602" spans="1:15" x14ac:dyDescent="0.25">
      <c r="A1602" s="6" t="s">
        <v>0</v>
      </c>
      <c r="B1602" s="6" t="s">
        <v>5</v>
      </c>
      <c r="C1602" s="6" t="s">
        <v>257</v>
      </c>
      <c r="D1602" s="6" t="s">
        <v>258</v>
      </c>
      <c r="E1602" s="6" t="s">
        <v>97</v>
      </c>
      <c r="F1602" s="6" t="s">
        <v>98</v>
      </c>
      <c r="G1602" s="6">
        <v>128</v>
      </c>
      <c r="H1602" s="6">
        <v>725</v>
      </c>
      <c r="I1602" s="6">
        <v>100</v>
      </c>
      <c r="J1602" s="6">
        <v>608</v>
      </c>
      <c r="K1602" s="6">
        <v>128</v>
      </c>
      <c r="L1602" s="6">
        <v>746</v>
      </c>
      <c r="M1602" s="6" t="s">
        <v>117</v>
      </c>
      <c r="N1602" s="6" t="s">
        <v>23</v>
      </c>
      <c r="O1602" s="6">
        <v>68</v>
      </c>
    </row>
    <row r="1603" spans="1:15" x14ac:dyDescent="0.25">
      <c r="A1603" s="6" t="s">
        <v>0</v>
      </c>
      <c r="B1603" s="6" t="s">
        <v>4</v>
      </c>
      <c r="C1603" s="6" t="s">
        <v>163</v>
      </c>
      <c r="D1603" s="6" t="s">
        <v>164</v>
      </c>
      <c r="E1603" s="6" t="s">
        <v>97</v>
      </c>
      <c r="F1603" s="6" t="s">
        <v>98</v>
      </c>
      <c r="G1603" s="6">
        <v>107</v>
      </c>
      <c r="H1603" s="6">
        <v>584</v>
      </c>
      <c r="I1603" s="6">
        <v>30</v>
      </c>
      <c r="J1603" s="6">
        <v>174</v>
      </c>
      <c r="K1603" s="6">
        <v>108</v>
      </c>
      <c r="L1603" s="6">
        <v>605</v>
      </c>
      <c r="M1603" s="6" t="s">
        <v>117</v>
      </c>
      <c r="N1603" s="6" t="s">
        <v>22</v>
      </c>
      <c r="O1603" s="6">
        <v>9</v>
      </c>
    </row>
    <row r="1604" spans="1:15" x14ac:dyDescent="0.25">
      <c r="A1604" s="6" t="s">
        <v>0</v>
      </c>
      <c r="B1604" s="6" t="s">
        <v>4</v>
      </c>
      <c r="C1604" s="6" t="s">
        <v>163</v>
      </c>
      <c r="D1604" s="6" t="s">
        <v>164</v>
      </c>
      <c r="E1604" s="6" t="s">
        <v>97</v>
      </c>
      <c r="F1604" s="6" t="s">
        <v>98</v>
      </c>
      <c r="G1604" s="6">
        <v>107</v>
      </c>
      <c r="H1604" s="6">
        <v>584</v>
      </c>
      <c r="I1604" s="6">
        <v>30</v>
      </c>
      <c r="J1604" s="6">
        <v>174</v>
      </c>
      <c r="K1604" s="6">
        <v>108</v>
      </c>
      <c r="L1604" s="6">
        <v>605</v>
      </c>
      <c r="M1604" s="6" t="s">
        <v>117</v>
      </c>
      <c r="N1604" s="6" t="s">
        <v>21</v>
      </c>
      <c r="O1604" s="6">
        <v>13</v>
      </c>
    </row>
    <row r="1605" spans="1:15" x14ac:dyDescent="0.25">
      <c r="A1605" s="6" t="s">
        <v>0</v>
      </c>
      <c r="B1605" s="6" t="s">
        <v>5</v>
      </c>
      <c r="C1605" s="6" t="s">
        <v>837</v>
      </c>
      <c r="D1605" s="6" t="s">
        <v>838</v>
      </c>
      <c r="E1605" s="6" t="s">
        <v>209</v>
      </c>
      <c r="F1605" s="6" t="s">
        <v>125</v>
      </c>
      <c r="G1605" s="6">
        <v>184</v>
      </c>
      <c r="H1605" s="6">
        <v>768</v>
      </c>
      <c r="I1605" s="6">
        <v>175</v>
      </c>
      <c r="J1605" s="6">
        <v>828</v>
      </c>
      <c r="K1605" s="6">
        <v>175</v>
      </c>
      <c r="L1605" s="6">
        <v>828</v>
      </c>
      <c r="M1605" s="6" t="s">
        <v>117</v>
      </c>
      <c r="N1605" s="6" t="s">
        <v>21</v>
      </c>
      <c r="O1605" s="6">
        <v>19</v>
      </c>
    </row>
    <row r="1606" spans="1:15" x14ac:dyDescent="0.25">
      <c r="A1606" s="6" t="s">
        <v>0</v>
      </c>
      <c r="B1606" s="6" t="s">
        <v>4</v>
      </c>
      <c r="C1606" s="6" t="s">
        <v>153</v>
      </c>
      <c r="D1606" s="6" t="s">
        <v>154</v>
      </c>
      <c r="E1606" s="6" t="s">
        <v>97</v>
      </c>
      <c r="F1606" s="6" t="s">
        <v>98</v>
      </c>
      <c r="G1606" s="6">
        <v>35</v>
      </c>
      <c r="H1606" s="6">
        <v>175</v>
      </c>
      <c r="I1606" s="6">
        <v>32</v>
      </c>
      <c r="J1606" s="6">
        <v>173</v>
      </c>
      <c r="K1606" s="6">
        <v>43</v>
      </c>
      <c r="L1606" s="6">
        <v>212</v>
      </c>
      <c r="M1606" s="6" t="s">
        <v>117</v>
      </c>
      <c r="N1606" s="6" t="s">
        <v>23</v>
      </c>
      <c r="O1606" s="6">
        <v>8</v>
      </c>
    </row>
    <row r="1607" spans="1:15" x14ac:dyDescent="0.25">
      <c r="A1607" s="6" t="s">
        <v>0</v>
      </c>
      <c r="B1607" s="6" t="s">
        <v>8</v>
      </c>
      <c r="C1607" s="6" t="s">
        <v>128</v>
      </c>
      <c r="D1607" s="6" t="s">
        <v>129</v>
      </c>
      <c r="E1607" s="6" t="s">
        <v>97</v>
      </c>
      <c r="F1607" s="6" t="s">
        <v>125</v>
      </c>
      <c r="G1607" s="6">
        <v>46</v>
      </c>
      <c r="H1607" s="6">
        <v>272</v>
      </c>
      <c r="I1607" s="6">
        <v>45</v>
      </c>
      <c r="J1607" s="6">
        <v>257</v>
      </c>
      <c r="K1607" s="6">
        <v>45</v>
      </c>
      <c r="L1607" s="6">
        <v>269</v>
      </c>
      <c r="M1607" s="6" t="s">
        <v>117</v>
      </c>
      <c r="N1607" s="6" t="s">
        <v>21</v>
      </c>
      <c r="O1607" s="6">
        <v>10</v>
      </c>
    </row>
    <row r="1608" spans="1:15" x14ac:dyDescent="0.25">
      <c r="A1608" s="6" t="s">
        <v>0</v>
      </c>
      <c r="B1608" s="6" t="s">
        <v>8</v>
      </c>
      <c r="C1608" s="6" t="s">
        <v>748</v>
      </c>
      <c r="D1608" s="6" t="s">
        <v>749</v>
      </c>
      <c r="E1608" s="6" t="s">
        <v>209</v>
      </c>
      <c r="F1608" s="6" t="s">
        <v>125</v>
      </c>
      <c r="G1608" s="6">
        <v>1694</v>
      </c>
      <c r="H1608" s="6">
        <v>8805</v>
      </c>
      <c r="I1608" s="6">
        <v>1693</v>
      </c>
      <c r="J1608" s="6">
        <v>8805</v>
      </c>
      <c r="K1608" s="6">
        <v>1693</v>
      </c>
      <c r="L1608" s="6">
        <v>9062</v>
      </c>
      <c r="M1608" s="6" t="s">
        <v>117</v>
      </c>
      <c r="N1608" s="6" t="s">
        <v>23</v>
      </c>
      <c r="O1608" s="6">
        <v>530</v>
      </c>
    </row>
    <row r="1609" spans="1:15" x14ac:dyDescent="0.25">
      <c r="A1609" s="6" t="s">
        <v>0</v>
      </c>
      <c r="B1609" s="6" t="s">
        <v>5</v>
      </c>
      <c r="C1609" s="6" t="s">
        <v>271</v>
      </c>
      <c r="D1609" s="6" t="s">
        <v>272</v>
      </c>
      <c r="E1609" s="6" t="s">
        <v>97</v>
      </c>
      <c r="F1609" s="6" t="s">
        <v>125</v>
      </c>
      <c r="G1609" s="6">
        <v>18</v>
      </c>
      <c r="H1609" s="6">
        <v>82</v>
      </c>
      <c r="I1609" s="6">
        <v>18</v>
      </c>
      <c r="J1609" s="6">
        <v>82</v>
      </c>
      <c r="K1609" s="6">
        <v>18</v>
      </c>
      <c r="L1609" s="6">
        <v>80</v>
      </c>
      <c r="M1609" s="6" t="s">
        <v>117</v>
      </c>
      <c r="N1609" s="6" t="s">
        <v>21</v>
      </c>
      <c r="O1609" s="6">
        <v>4</v>
      </c>
    </row>
    <row r="1610" spans="1:15" x14ac:dyDescent="0.25">
      <c r="A1610" s="6" t="s">
        <v>0</v>
      </c>
      <c r="B1610" s="6" t="s">
        <v>5</v>
      </c>
      <c r="C1610" s="6" t="s">
        <v>709</v>
      </c>
      <c r="D1610" s="6" t="s">
        <v>710</v>
      </c>
      <c r="E1610" s="6" t="s">
        <v>209</v>
      </c>
      <c r="F1610" s="6" t="s">
        <v>132</v>
      </c>
      <c r="G1610" s="6">
        <v>610</v>
      </c>
      <c r="H1610" s="6">
        <v>2750</v>
      </c>
      <c r="I1610" s="6">
        <v>609</v>
      </c>
      <c r="J1610" s="6">
        <v>2630</v>
      </c>
      <c r="K1610" s="6">
        <v>609</v>
      </c>
      <c r="L1610" s="6">
        <v>2630</v>
      </c>
      <c r="M1610" s="6" t="s">
        <v>117</v>
      </c>
      <c r="N1610" s="6" t="s">
        <v>23</v>
      </c>
      <c r="O1610" s="6">
        <v>138</v>
      </c>
    </row>
    <row r="1611" spans="1:15" x14ac:dyDescent="0.25">
      <c r="A1611" s="6" t="s">
        <v>0</v>
      </c>
      <c r="B1611" s="6" t="s">
        <v>5</v>
      </c>
      <c r="C1611" s="6" t="s">
        <v>257</v>
      </c>
      <c r="D1611" s="6" t="s">
        <v>258</v>
      </c>
      <c r="E1611" s="6" t="s">
        <v>97</v>
      </c>
      <c r="F1611" s="6" t="s">
        <v>98</v>
      </c>
      <c r="G1611" s="6">
        <v>128</v>
      </c>
      <c r="H1611" s="6">
        <v>725</v>
      </c>
      <c r="I1611" s="6">
        <v>100</v>
      </c>
      <c r="J1611" s="6">
        <v>608</v>
      </c>
      <c r="K1611" s="6">
        <v>128</v>
      </c>
      <c r="L1611" s="6">
        <v>746</v>
      </c>
      <c r="M1611" s="6" t="s">
        <v>117</v>
      </c>
      <c r="N1611" s="6" t="s">
        <v>21</v>
      </c>
      <c r="O1611" s="6">
        <v>35</v>
      </c>
    </row>
    <row r="1612" spans="1:15" x14ac:dyDescent="0.25">
      <c r="A1612" s="6" t="s">
        <v>0</v>
      </c>
      <c r="B1612" s="6" t="s">
        <v>5</v>
      </c>
      <c r="C1612" s="6" t="s">
        <v>709</v>
      </c>
      <c r="D1612" s="6" t="s">
        <v>710</v>
      </c>
      <c r="E1612" s="6" t="s">
        <v>209</v>
      </c>
      <c r="F1612" s="6" t="s">
        <v>132</v>
      </c>
      <c r="G1612" s="6">
        <v>610</v>
      </c>
      <c r="H1612" s="6">
        <v>2750</v>
      </c>
      <c r="I1612" s="6">
        <v>609</v>
      </c>
      <c r="J1612" s="6">
        <v>2630</v>
      </c>
      <c r="K1612" s="6">
        <v>609</v>
      </c>
      <c r="L1612" s="6">
        <v>2630</v>
      </c>
      <c r="M1612" s="6" t="s">
        <v>117</v>
      </c>
      <c r="N1612" s="6" t="s">
        <v>21</v>
      </c>
      <c r="O1612" s="6">
        <v>70</v>
      </c>
    </row>
    <row r="1613" spans="1:15" x14ac:dyDescent="0.25">
      <c r="A1613" s="6" t="s">
        <v>0</v>
      </c>
      <c r="B1613" s="6" t="s">
        <v>4</v>
      </c>
      <c r="C1613" s="6" t="s">
        <v>159</v>
      </c>
      <c r="D1613" s="6" t="s">
        <v>160</v>
      </c>
      <c r="E1613" s="6" t="s">
        <v>97</v>
      </c>
      <c r="F1613" s="6" t="s">
        <v>98</v>
      </c>
      <c r="G1613" s="6">
        <v>44</v>
      </c>
      <c r="H1613" s="6">
        <v>180</v>
      </c>
      <c r="I1613" s="6">
        <v>18</v>
      </c>
      <c r="J1613" s="6">
        <v>68</v>
      </c>
      <c r="K1613" s="6">
        <v>45</v>
      </c>
      <c r="L1613" s="6">
        <v>194</v>
      </c>
      <c r="M1613" s="6" t="s">
        <v>117</v>
      </c>
      <c r="N1613" s="6" t="s">
        <v>21</v>
      </c>
      <c r="O1613" s="6">
        <v>2</v>
      </c>
    </row>
    <row r="1614" spans="1:15" x14ac:dyDescent="0.25">
      <c r="A1614" s="6" t="s">
        <v>0</v>
      </c>
      <c r="B1614" s="6" t="s">
        <v>5</v>
      </c>
      <c r="C1614" s="6" t="s">
        <v>261</v>
      </c>
      <c r="D1614" s="6" t="s">
        <v>262</v>
      </c>
      <c r="E1614" s="6" t="s">
        <v>97</v>
      </c>
      <c r="F1614" s="6" t="s">
        <v>98</v>
      </c>
      <c r="G1614" s="6">
        <v>42</v>
      </c>
      <c r="H1614" s="6">
        <v>175</v>
      </c>
      <c r="I1614" s="6">
        <v>27</v>
      </c>
      <c r="J1614" s="6">
        <v>131</v>
      </c>
      <c r="K1614" s="6">
        <v>42</v>
      </c>
      <c r="L1614" s="6">
        <v>175</v>
      </c>
      <c r="M1614" s="6" t="s">
        <v>117</v>
      </c>
      <c r="N1614" s="6" t="s">
        <v>21</v>
      </c>
      <c r="O1614" s="6">
        <v>4</v>
      </c>
    </row>
    <row r="1615" spans="1:15" x14ac:dyDescent="0.25">
      <c r="A1615" s="6" t="s">
        <v>0</v>
      </c>
      <c r="B1615" s="6" t="s">
        <v>8</v>
      </c>
      <c r="C1615" s="6" t="s">
        <v>126</v>
      </c>
      <c r="D1615" s="6" t="s">
        <v>127</v>
      </c>
      <c r="E1615" s="6" t="s">
        <v>97</v>
      </c>
      <c r="F1615" s="6" t="s">
        <v>132</v>
      </c>
      <c r="G1615" s="6">
        <v>50</v>
      </c>
      <c r="H1615" s="6">
        <v>295</v>
      </c>
      <c r="I1615" s="6">
        <v>50</v>
      </c>
      <c r="J1615" s="6">
        <v>293</v>
      </c>
      <c r="K1615" s="6">
        <v>50</v>
      </c>
      <c r="L1615" s="6">
        <v>293</v>
      </c>
      <c r="M1615" s="6" t="s">
        <v>117</v>
      </c>
      <c r="N1615" s="6" t="s">
        <v>22</v>
      </c>
      <c r="O1615" s="6">
        <v>1</v>
      </c>
    </row>
    <row r="1616" spans="1:15" x14ac:dyDescent="0.25">
      <c r="A1616" s="6" t="s">
        <v>0</v>
      </c>
      <c r="B1616" s="6" t="s">
        <v>8</v>
      </c>
      <c r="C1616" s="6" t="s">
        <v>126</v>
      </c>
      <c r="D1616" s="6" t="s">
        <v>127</v>
      </c>
      <c r="E1616" s="6" t="s">
        <v>97</v>
      </c>
      <c r="F1616" s="6" t="s">
        <v>132</v>
      </c>
      <c r="G1616" s="6">
        <v>50</v>
      </c>
      <c r="H1616" s="6">
        <v>295</v>
      </c>
      <c r="I1616" s="6">
        <v>50</v>
      </c>
      <c r="J1616" s="6">
        <v>293</v>
      </c>
      <c r="K1616" s="6">
        <v>50</v>
      </c>
      <c r="L1616" s="6">
        <v>293</v>
      </c>
      <c r="M1616" s="6" t="s">
        <v>117</v>
      </c>
      <c r="N1616" s="6" t="s">
        <v>23</v>
      </c>
      <c r="O1616" s="6">
        <v>4</v>
      </c>
    </row>
    <row r="1617" spans="1:15" x14ac:dyDescent="0.25">
      <c r="A1617" s="6" t="s">
        <v>0</v>
      </c>
      <c r="B1617" s="6" t="s">
        <v>4</v>
      </c>
      <c r="C1617" s="6" t="s">
        <v>159</v>
      </c>
      <c r="D1617" s="6" t="s">
        <v>160</v>
      </c>
      <c r="E1617" s="6" t="s">
        <v>97</v>
      </c>
      <c r="F1617" s="6" t="s">
        <v>98</v>
      </c>
      <c r="G1617" s="6">
        <v>44</v>
      </c>
      <c r="H1617" s="6">
        <v>180</v>
      </c>
      <c r="I1617" s="6">
        <v>18</v>
      </c>
      <c r="J1617" s="6">
        <v>68</v>
      </c>
      <c r="K1617" s="6">
        <v>45</v>
      </c>
      <c r="L1617" s="6">
        <v>194</v>
      </c>
      <c r="M1617" s="6" t="s">
        <v>117</v>
      </c>
      <c r="N1617" s="6" t="s">
        <v>23</v>
      </c>
      <c r="O1617" s="6">
        <v>3</v>
      </c>
    </row>
    <row r="1618" spans="1:15" x14ac:dyDescent="0.25">
      <c r="A1618" s="6" t="s">
        <v>0</v>
      </c>
      <c r="B1618" s="6" t="s">
        <v>4</v>
      </c>
      <c r="C1618" s="6" t="s">
        <v>153</v>
      </c>
      <c r="D1618" s="6" t="s">
        <v>154</v>
      </c>
      <c r="E1618" s="6" t="s">
        <v>97</v>
      </c>
      <c r="F1618" s="6" t="s">
        <v>98</v>
      </c>
      <c r="G1618" s="6">
        <v>35</v>
      </c>
      <c r="H1618" s="6">
        <v>175</v>
      </c>
      <c r="I1618" s="6">
        <v>32</v>
      </c>
      <c r="J1618" s="6">
        <v>173</v>
      </c>
      <c r="K1618" s="6">
        <v>43</v>
      </c>
      <c r="L1618" s="6">
        <v>212</v>
      </c>
      <c r="M1618" s="6" t="s">
        <v>117</v>
      </c>
      <c r="N1618" s="6" t="s">
        <v>22</v>
      </c>
      <c r="O1618" s="6">
        <v>7</v>
      </c>
    </row>
    <row r="1619" spans="1:15" x14ac:dyDescent="0.25">
      <c r="A1619" s="6" t="s">
        <v>0</v>
      </c>
      <c r="B1619" s="6" t="s">
        <v>5</v>
      </c>
      <c r="C1619" s="6" t="s">
        <v>271</v>
      </c>
      <c r="D1619" s="6" t="s">
        <v>272</v>
      </c>
      <c r="E1619" s="6" t="s">
        <v>97</v>
      </c>
      <c r="F1619" s="6" t="s">
        <v>125</v>
      </c>
      <c r="G1619" s="6">
        <v>18</v>
      </c>
      <c r="H1619" s="6">
        <v>82</v>
      </c>
      <c r="I1619" s="6">
        <v>18</v>
      </c>
      <c r="J1619" s="6">
        <v>82</v>
      </c>
      <c r="K1619" s="6">
        <v>18</v>
      </c>
      <c r="L1619" s="6">
        <v>80</v>
      </c>
      <c r="M1619" s="6" t="s">
        <v>117</v>
      </c>
      <c r="N1619" s="6" t="s">
        <v>23</v>
      </c>
      <c r="O1619" s="6">
        <v>6</v>
      </c>
    </row>
    <row r="1620" spans="1:15" x14ac:dyDescent="0.25">
      <c r="A1620" s="6" t="s">
        <v>0</v>
      </c>
      <c r="B1620" s="6" t="s">
        <v>4</v>
      </c>
      <c r="C1620" s="6" t="s">
        <v>151</v>
      </c>
      <c r="D1620" s="6" t="s">
        <v>152</v>
      </c>
      <c r="E1620" s="6" t="s">
        <v>97</v>
      </c>
      <c r="F1620" s="6" t="s">
        <v>98</v>
      </c>
      <c r="G1620" s="6">
        <v>8</v>
      </c>
      <c r="H1620" s="6">
        <v>30</v>
      </c>
      <c r="I1620" s="6">
        <v>8</v>
      </c>
      <c r="J1620" s="6">
        <v>32</v>
      </c>
      <c r="K1620" s="6">
        <v>8</v>
      </c>
      <c r="L1620" s="6">
        <v>32</v>
      </c>
      <c r="M1620" s="6" t="s">
        <v>117</v>
      </c>
      <c r="N1620" s="6" t="s">
        <v>22</v>
      </c>
      <c r="O1620" s="6">
        <v>2</v>
      </c>
    </row>
    <row r="1621" spans="1:15" x14ac:dyDescent="0.25">
      <c r="A1621" s="6" t="s">
        <v>0</v>
      </c>
      <c r="B1621" s="6" t="s">
        <v>4</v>
      </c>
      <c r="C1621" s="6" t="s">
        <v>159</v>
      </c>
      <c r="D1621" s="6" t="s">
        <v>160</v>
      </c>
      <c r="E1621" s="6" t="s">
        <v>97</v>
      </c>
      <c r="F1621" s="6" t="s">
        <v>98</v>
      </c>
      <c r="G1621" s="6">
        <v>44</v>
      </c>
      <c r="H1621" s="6">
        <v>180</v>
      </c>
      <c r="I1621" s="6">
        <v>18</v>
      </c>
      <c r="J1621" s="6">
        <v>68</v>
      </c>
      <c r="K1621" s="6">
        <v>45</v>
      </c>
      <c r="L1621" s="6">
        <v>194</v>
      </c>
      <c r="M1621" s="6" t="s">
        <v>117</v>
      </c>
      <c r="N1621" s="6" t="s">
        <v>22</v>
      </c>
      <c r="O1621" s="6">
        <v>1</v>
      </c>
    </row>
    <row r="1622" spans="1:15" x14ac:dyDescent="0.25">
      <c r="A1622" s="6" t="s">
        <v>0</v>
      </c>
      <c r="B1622" s="6" t="s">
        <v>5</v>
      </c>
      <c r="C1622" s="6" t="s">
        <v>271</v>
      </c>
      <c r="D1622" s="6" t="s">
        <v>272</v>
      </c>
      <c r="E1622" s="6" t="s">
        <v>97</v>
      </c>
      <c r="F1622" s="6" t="s">
        <v>125</v>
      </c>
      <c r="G1622" s="6">
        <v>18</v>
      </c>
      <c r="H1622" s="6">
        <v>82</v>
      </c>
      <c r="I1622" s="6">
        <v>18</v>
      </c>
      <c r="J1622" s="6">
        <v>82</v>
      </c>
      <c r="K1622" s="6">
        <v>18</v>
      </c>
      <c r="L1622" s="6">
        <v>80</v>
      </c>
      <c r="M1622" s="6" t="s">
        <v>117</v>
      </c>
      <c r="N1622" s="6" t="s">
        <v>22</v>
      </c>
      <c r="O1622" s="6">
        <v>2</v>
      </c>
    </row>
    <row r="1623" spans="1:15" x14ac:dyDescent="0.25">
      <c r="A1623" s="6" t="s">
        <v>0</v>
      </c>
      <c r="B1623" s="6" t="s">
        <v>5</v>
      </c>
      <c r="C1623" s="6" t="s">
        <v>259</v>
      </c>
      <c r="D1623" s="6" t="s">
        <v>260</v>
      </c>
      <c r="E1623" s="6" t="s">
        <v>97</v>
      </c>
      <c r="F1623" s="6" t="s">
        <v>98</v>
      </c>
      <c r="G1623" s="6">
        <v>94</v>
      </c>
      <c r="H1623" s="6">
        <v>341</v>
      </c>
      <c r="I1623" s="6">
        <v>65</v>
      </c>
      <c r="J1623" s="6">
        <v>240</v>
      </c>
      <c r="K1623" s="6">
        <v>95</v>
      </c>
      <c r="L1623" s="6">
        <v>343</v>
      </c>
      <c r="M1623" s="6" t="s">
        <v>117</v>
      </c>
      <c r="N1623" s="6" t="s">
        <v>22</v>
      </c>
      <c r="O1623" s="6">
        <v>11</v>
      </c>
    </row>
    <row r="1624" spans="1:15" x14ac:dyDescent="0.25">
      <c r="A1624" s="6" t="s">
        <v>0</v>
      </c>
      <c r="B1624" s="6" t="s">
        <v>5</v>
      </c>
      <c r="C1624" s="6" t="s">
        <v>259</v>
      </c>
      <c r="D1624" s="6" t="s">
        <v>260</v>
      </c>
      <c r="E1624" s="6" t="s">
        <v>97</v>
      </c>
      <c r="F1624" s="6" t="s">
        <v>98</v>
      </c>
      <c r="G1624" s="6">
        <v>94</v>
      </c>
      <c r="H1624" s="6">
        <v>341</v>
      </c>
      <c r="I1624" s="6">
        <v>65</v>
      </c>
      <c r="J1624" s="6">
        <v>240</v>
      </c>
      <c r="K1624" s="6">
        <v>95</v>
      </c>
      <c r="L1624" s="6">
        <v>343</v>
      </c>
      <c r="M1624" s="6" t="s">
        <v>117</v>
      </c>
      <c r="N1624" s="6" t="s">
        <v>21</v>
      </c>
      <c r="O1624" s="6">
        <v>8</v>
      </c>
    </row>
    <row r="1625" spans="1:15" x14ac:dyDescent="0.25">
      <c r="A1625" s="6" t="s">
        <v>0</v>
      </c>
      <c r="B1625" s="6" t="s">
        <v>5</v>
      </c>
      <c r="C1625" s="6" t="s">
        <v>261</v>
      </c>
      <c r="D1625" s="6" t="s">
        <v>262</v>
      </c>
      <c r="E1625" s="6" t="s">
        <v>97</v>
      </c>
      <c r="F1625" s="6" t="s">
        <v>98</v>
      </c>
      <c r="G1625" s="6">
        <v>42</v>
      </c>
      <c r="H1625" s="6">
        <v>175</v>
      </c>
      <c r="I1625" s="6">
        <v>27</v>
      </c>
      <c r="J1625" s="6">
        <v>131</v>
      </c>
      <c r="K1625" s="6">
        <v>42</v>
      </c>
      <c r="L1625" s="6">
        <v>175</v>
      </c>
      <c r="M1625" s="6" t="s">
        <v>117</v>
      </c>
      <c r="N1625" s="6" t="s">
        <v>23</v>
      </c>
      <c r="O1625" s="6">
        <v>8</v>
      </c>
    </row>
    <row r="1626" spans="1:15" x14ac:dyDescent="0.25">
      <c r="A1626" s="6" t="s">
        <v>0</v>
      </c>
      <c r="B1626" s="6" t="s">
        <v>4</v>
      </c>
      <c r="C1626" s="6" t="s">
        <v>161</v>
      </c>
      <c r="D1626" s="6" t="s">
        <v>162</v>
      </c>
      <c r="E1626" s="6" t="s">
        <v>97</v>
      </c>
      <c r="F1626" s="6" t="s">
        <v>98</v>
      </c>
      <c r="G1626" s="6">
        <v>163</v>
      </c>
      <c r="H1626" s="6">
        <v>712</v>
      </c>
      <c r="I1626" s="6">
        <v>84</v>
      </c>
      <c r="J1626" s="6">
        <v>452</v>
      </c>
      <c r="K1626" s="6">
        <v>140</v>
      </c>
      <c r="L1626" s="6">
        <v>707</v>
      </c>
      <c r="M1626" s="6" t="s">
        <v>117</v>
      </c>
      <c r="N1626" s="6" t="s">
        <v>23</v>
      </c>
      <c r="O1626" s="6">
        <v>23</v>
      </c>
    </row>
    <row r="1627" spans="1:15" x14ac:dyDescent="0.25">
      <c r="A1627" s="6" t="s">
        <v>0</v>
      </c>
      <c r="B1627" s="6" t="s">
        <v>8</v>
      </c>
      <c r="C1627" s="6" t="s">
        <v>128</v>
      </c>
      <c r="D1627" s="6" t="s">
        <v>129</v>
      </c>
      <c r="E1627" s="6" t="s">
        <v>97</v>
      </c>
      <c r="F1627" s="6" t="s">
        <v>125</v>
      </c>
      <c r="G1627" s="6">
        <v>46</v>
      </c>
      <c r="H1627" s="6">
        <v>272</v>
      </c>
      <c r="I1627" s="6">
        <v>45</v>
      </c>
      <c r="J1627" s="6">
        <v>257</v>
      </c>
      <c r="K1627" s="6">
        <v>45</v>
      </c>
      <c r="L1627" s="6">
        <v>269</v>
      </c>
      <c r="M1627" s="6" t="s">
        <v>117</v>
      </c>
      <c r="N1627" s="6" t="s">
        <v>23</v>
      </c>
      <c r="O1627" s="6">
        <v>14</v>
      </c>
    </row>
    <row r="1628" spans="1:15" x14ac:dyDescent="0.25">
      <c r="A1628" s="6" t="s">
        <v>0</v>
      </c>
      <c r="B1628" s="6" t="s">
        <v>9</v>
      </c>
      <c r="C1628" s="6" t="s">
        <v>207</v>
      </c>
      <c r="D1628" s="6" t="s">
        <v>208</v>
      </c>
      <c r="E1628" s="6" t="s">
        <v>209</v>
      </c>
      <c r="F1628" s="6" t="s">
        <v>125</v>
      </c>
      <c r="G1628" s="6">
        <v>541</v>
      </c>
      <c r="H1628" s="6">
        <v>2607</v>
      </c>
      <c r="I1628" s="6">
        <v>545</v>
      </c>
      <c r="J1628" s="6">
        <v>2544</v>
      </c>
      <c r="K1628" s="6">
        <v>545</v>
      </c>
      <c r="L1628" s="6">
        <v>2545</v>
      </c>
      <c r="M1628" s="6" t="s">
        <v>117</v>
      </c>
      <c r="N1628" s="6" t="s">
        <v>23</v>
      </c>
      <c r="O1628" s="6">
        <v>84</v>
      </c>
    </row>
    <row r="1629" spans="1:15" x14ac:dyDescent="0.25">
      <c r="A1629" s="6" t="s">
        <v>0</v>
      </c>
      <c r="B1629" s="6" t="s">
        <v>4</v>
      </c>
      <c r="C1629" s="6" t="s">
        <v>151</v>
      </c>
      <c r="D1629" s="6" t="s">
        <v>152</v>
      </c>
      <c r="E1629" s="6" t="s">
        <v>97</v>
      </c>
      <c r="F1629" s="6" t="s">
        <v>98</v>
      </c>
      <c r="G1629" s="6">
        <v>8</v>
      </c>
      <c r="H1629" s="6">
        <v>30</v>
      </c>
      <c r="I1629" s="6">
        <v>8</v>
      </c>
      <c r="J1629" s="6">
        <v>32</v>
      </c>
      <c r="K1629" s="6">
        <v>8</v>
      </c>
      <c r="L1629" s="6">
        <v>32</v>
      </c>
      <c r="M1629" s="6" t="s">
        <v>117</v>
      </c>
      <c r="N1629" s="6" t="s">
        <v>21</v>
      </c>
      <c r="O1629" s="6">
        <v>0</v>
      </c>
    </row>
    <row r="1630" spans="1:15" x14ac:dyDescent="0.25">
      <c r="A1630" s="6" t="s">
        <v>0</v>
      </c>
      <c r="B1630" s="6" t="s">
        <v>4</v>
      </c>
      <c r="C1630" s="6" t="s">
        <v>161</v>
      </c>
      <c r="D1630" s="6" t="s">
        <v>162</v>
      </c>
      <c r="E1630" s="6" t="s">
        <v>97</v>
      </c>
      <c r="F1630" s="6" t="s">
        <v>98</v>
      </c>
      <c r="G1630" s="6">
        <v>163</v>
      </c>
      <c r="H1630" s="6">
        <v>712</v>
      </c>
      <c r="I1630" s="6">
        <v>84</v>
      </c>
      <c r="J1630" s="6">
        <v>452</v>
      </c>
      <c r="K1630" s="6">
        <v>140</v>
      </c>
      <c r="L1630" s="6">
        <v>707</v>
      </c>
      <c r="M1630" s="6" t="s">
        <v>117</v>
      </c>
      <c r="N1630" s="6" t="s">
        <v>22</v>
      </c>
      <c r="O1630" s="6">
        <v>11</v>
      </c>
    </row>
    <row r="1631" spans="1:15" x14ac:dyDescent="0.25">
      <c r="A1631" s="6" t="s">
        <v>0</v>
      </c>
      <c r="B1631" s="6" t="s">
        <v>4</v>
      </c>
      <c r="C1631" s="6" t="s">
        <v>161</v>
      </c>
      <c r="D1631" s="6" t="s">
        <v>162</v>
      </c>
      <c r="E1631" s="6" t="s">
        <v>97</v>
      </c>
      <c r="F1631" s="6" t="s">
        <v>98</v>
      </c>
      <c r="G1631" s="6">
        <v>163</v>
      </c>
      <c r="H1631" s="6">
        <v>712</v>
      </c>
      <c r="I1631" s="6">
        <v>84</v>
      </c>
      <c r="J1631" s="6">
        <v>452</v>
      </c>
      <c r="K1631" s="6">
        <v>140</v>
      </c>
      <c r="L1631" s="6">
        <v>707</v>
      </c>
      <c r="M1631" s="6" t="s">
        <v>117</v>
      </c>
      <c r="N1631" s="6" t="s">
        <v>21</v>
      </c>
      <c r="O1631" s="6">
        <v>12</v>
      </c>
    </row>
    <row r="1632" spans="1:15" x14ac:dyDescent="0.25">
      <c r="A1632" s="6" t="s">
        <v>0</v>
      </c>
      <c r="B1632" s="6" t="s">
        <v>8</v>
      </c>
      <c r="C1632" s="6" t="s">
        <v>126</v>
      </c>
      <c r="D1632" s="6" t="s">
        <v>127</v>
      </c>
      <c r="E1632" s="6" t="s">
        <v>97</v>
      </c>
      <c r="F1632" s="6" t="s">
        <v>132</v>
      </c>
      <c r="G1632" s="6">
        <v>50</v>
      </c>
      <c r="H1632" s="6">
        <v>295</v>
      </c>
      <c r="I1632" s="6">
        <v>50</v>
      </c>
      <c r="J1632" s="6">
        <v>293</v>
      </c>
      <c r="K1632" s="6">
        <v>50</v>
      </c>
      <c r="L1632" s="6">
        <v>293</v>
      </c>
      <c r="M1632" s="6" t="s">
        <v>117</v>
      </c>
      <c r="N1632" s="6" t="s">
        <v>21</v>
      </c>
      <c r="O1632" s="6">
        <v>3</v>
      </c>
    </row>
    <row r="1633" spans="1:15" x14ac:dyDescent="0.25">
      <c r="A1633" s="6" t="s">
        <v>0</v>
      </c>
      <c r="B1633" s="6" t="s">
        <v>5</v>
      </c>
      <c r="C1633" s="6" t="s">
        <v>259</v>
      </c>
      <c r="D1633" s="6" t="s">
        <v>260</v>
      </c>
      <c r="E1633" s="6" t="s">
        <v>97</v>
      </c>
      <c r="F1633" s="6" t="s">
        <v>98</v>
      </c>
      <c r="G1633" s="6">
        <v>94</v>
      </c>
      <c r="H1633" s="6">
        <v>341</v>
      </c>
      <c r="I1633" s="6">
        <v>65</v>
      </c>
      <c r="J1633" s="6">
        <v>240</v>
      </c>
      <c r="K1633" s="6">
        <v>95</v>
      </c>
      <c r="L1633" s="6">
        <v>343</v>
      </c>
      <c r="M1633" s="6" t="s">
        <v>117</v>
      </c>
      <c r="N1633" s="6" t="s">
        <v>23</v>
      </c>
      <c r="O1633" s="6">
        <v>19</v>
      </c>
    </row>
    <row r="1634" spans="1:15" x14ac:dyDescent="0.25">
      <c r="A1634" s="6" t="s">
        <v>0</v>
      </c>
      <c r="B1634" s="6" t="s">
        <v>8</v>
      </c>
      <c r="C1634" s="6" t="s">
        <v>128</v>
      </c>
      <c r="D1634" s="6" t="s">
        <v>129</v>
      </c>
      <c r="E1634" s="6" t="s">
        <v>97</v>
      </c>
      <c r="F1634" s="6" t="s">
        <v>125</v>
      </c>
      <c r="G1634" s="6">
        <v>46</v>
      </c>
      <c r="H1634" s="6">
        <v>272</v>
      </c>
      <c r="I1634" s="6">
        <v>45</v>
      </c>
      <c r="J1634" s="6">
        <v>257</v>
      </c>
      <c r="K1634" s="6">
        <v>45</v>
      </c>
      <c r="L1634" s="6">
        <v>269</v>
      </c>
      <c r="M1634" s="6" t="s">
        <v>117</v>
      </c>
      <c r="N1634" s="6" t="s">
        <v>22</v>
      </c>
      <c r="O1634" s="6">
        <v>4</v>
      </c>
    </row>
    <row r="1635" spans="1:15" x14ac:dyDescent="0.25">
      <c r="A1635" s="6" t="s">
        <v>0</v>
      </c>
      <c r="B1635" s="6" t="s">
        <v>9</v>
      </c>
      <c r="C1635" s="6" t="s">
        <v>212</v>
      </c>
      <c r="D1635" s="6" t="s">
        <v>213</v>
      </c>
      <c r="E1635" s="6" t="s">
        <v>209</v>
      </c>
      <c r="F1635" s="6" t="s">
        <v>125</v>
      </c>
      <c r="G1635" s="6">
        <v>174</v>
      </c>
      <c r="H1635" s="6">
        <v>1185</v>
      </c>
      <c r="I1635" s="6">
        <v>463</v>
      </c>
      <c r="J1635" s="6">
        <v>2123</v>
      </c>
      <c r="K1635" s="6">
        <v>463</v>
      </c>
      <c r="L1635" s="6">
        <v>2114</v>
      </c>
      <c r="M1635" s="6" t="s">
        <v>117</v>
      </c>
      <c r="N1635" s="6" t="s">
        <v>21</v>
      </c>
      <c r="O1635" s="6">
        <v>90</v>
      </c>
    </row>
    <row r="1636" spans="1:15" x14ac:dyDescent="0.25">
      <c r="A1636" s="6" t="s">
        <v>0</v>
      </c>
      <c r="B1636" s="6" t="s">
        <v>5</v>
      </c>
      <c r="C1636" s="6" t="s">
        <v>709</v>
      </c>
      <c r="D1636" s="6" t="s">
        <v>710</v>
      </c>
      <c r="E1636" s="6" t="s">
        <v>209</v>
      </c>
      <c r="F1636" s="6" t="s">
        <v>132</v>
      </c>
      <c r="G1636" s="6">
        <v>610</v>
      </c>
      <c r="H1636" s="6">
        <v>2750</v>
      </c>
      <c r="I1636" s="6">
        <v>609</v>
      </c>
      <c r="J1636" s="6">
        <v>2630</v>
      </c>
      <c r="K1636" s="6">
        <v>609</v>
      </c>
      <c r="L1636" s="6">
        <v>2630</v>
      </c>
      <c r="M1636" s="6" t="s">
        <v>117</v>
      </c>
      <c r="N1636" s="6" t="s">
        <v>22</v>
      </c>
      <c r="O1636" s="6">
        <v>68</v>
      </c>
    </row>
    <row r="1637" spans="1:15" x14ac:dyDescent="0.25">
      <c r="A1637" s="6" t="s">
        <v>0</v>
      </c>
      <c r="B1637" s="6" t="s">
        <v>4</v>
      </c>
      <c r="C1637" s="6" t="s">
        <v>157</v>
      </c>
      <c r="D1637" s="6" t="s">
        <v>158</v>
      </c>
      <c r="E1637" s="6" t="s">
        <v>97</v>
      </c>
      <c r="F1637" s="6" t="s">
        <v>98</v>
      </c>
      <c r="G1637" s="6">
        <v>6</v>
      </c>
      <c r="H1637" s="6">
        <v>28</v>
      </c>
      <c r="I1637" s="6">
        <v>6</v>
      </c>
      <c r="J1637" s="6">
        <v>30</v>
      </c>
      <c r="K1637" s="6">
        <v>6</v>
      </c>
      <c r="L1637" s="6">
        <v>30</v>
      </c>
      <c r="M1637" s="6" t="s">
        <v>117</v>
      </c>
      <c r="N1637" s="6" t="s">
        <v>23</v>
      </c>
      <c r="O1637" s="6">
        <v>1</v>
      </c>
    </row>
    <row r="1638" spans="1:15" x14ac:dyDescent="0.25">
      <c r="A1638" s="6" t="s">
        <v>0</v>
      </c>
      <c r="B1638" s="6" t="s">
        <v>8</v>
      </c>
      <c r="C1638" s="6" t="s">
        <v>748</v>
      </c>
      <c r="D1638" s="6" t="s">
        <v>749</v>
      </c>
      <c r="E1638" s="6" t="s">
        <v>209</v>
      </c>
      <c r="F1638" s="6" t="s">
        <v>125</v>
      </c>
      <c r="G1638" s="6">
        <v>1694</v>
      </c>
      <c r="H1638" s="6">
        <v>8805</v>
      </c>
      <c r="I1638" s="6">
        <v>1693</v>
      </c>
      <c r="J1638" s="6">
        <v>8805</v>
      </c>
      <c r="K1638" s="6">
        <v>1693</v>
      </c>
      <c r="L1638" s="6">
        <v>9062</v>
      </c>
      <c r="M1638" s="6" t="s">
        <v>117</v>
      </c>
      <c r="N1638" s="6" t="s">
        <v>22</v>
      </c>
      <c r="O1638" s="6">
        <v>246</v>
      </c>
    </row>
    <row r="1639" spans="1:15" x14ac:dyDescent="0.25">
      <c r="A1639" s="6" t="s">
        <v>0</v>
      </c>
      <c r="B1639" s="6" t="s">
        <v>5</v>
      </c>
      <c r="C1639" s="6" t="s">
        <v>837</v>
      </c>
      <c r="D1639" s="6" t="s">
        <v>838</v>
      </c>
      <c r="E1639" s="6" t="s">
        <v>209</v>
      </c>
      <c r="F1639" s="6" t="s">
        <v>125</v>
      </c>
      <c r="G1639" s="6">
        <v>184</v>
      </c>
      <c r="H1639" s="6">
        <v>768</v>
      </c>
      <c r="I1639" s="6">
        <v>175</v>
      </c>
      <c r="J1639" s="6">
        <v>828</v>
      </c>
      <c r="K1639" s="6">
        <v>175</v>
      </c>
      <c r="L1639" s="6">
        <v>828</v>
      </c>
      <c r="M1639" s="6" t="s">
        <v>117</v>
      </c>
      <c r="N1639" s="6" t="s">
        <v>22</v>
      </c>
      <c r="O1639" s="6">
        <v>17</v>
      </c>
    </row>
    <row r="1640" spans="1:15" x14ac:dyDescent="0.25">
      <c r="A1640" s="6" t="s">
        <v>0</v>
      </c>
      <c r="B1640" s="6" t="s">
        <v>8</v>
      </c>
      <c r="C1640" s="6" t="s">
        <v>123</v>
      </c>
      <c r="D1640" s="6" t="s">
        <v>124</v>
      </c>
      <c r="E1640" s="6" t="s">
        <v>97</v>
      </c>
      <c r="F1640" s="6" t="s">
        <v>98</v>
      </c>
      <c r="G1640" s="6">
        <v>30</v>
      </c>
      <c r="H1640" s="6">
        <v>175</v>
      </c>
      <c r="I1640" s="6">
        <v>18</v>
      </c>
      <c r="J1640" s="6">
        <v>120</v>
      </c>
      <c r="K1640" s="6">
        <v>29</v>
      </c>
      <c r="L1640" s="6">
        <v>182</v>
      </c>
      <c r="M1640" s="6" t="s">
        <v>117</v>
      </c>
      <c r="N1640" s="6" t="s">
        <v>23</v>
      </c>
      <c r="O1640" s="6">
        <v>5</v>
      </c>
    </row>
    <row r="1641" spans="1:15" x14ac:dyDescent="0.25">
      <c r="A1641" s="6" t="s">
        <v>0</v>
      </c>
      <c r="B1641" s="6" t="s">
        <v>5</v>
      </c>
      <c r="C1641" s="6" t="s">
        <v>261</v>
      </c>
      <c r="D1641" s="6" t="s">
        <v>262</v>
      </c>
      <c r="E1641" s="6" t="s">
        <v>97</v>
      </c>
      <c r="F1641" s="6" t="s">
        <v>98</v>
      </c>
      <c r="G1641" s="6">
        <v>42</v>
      </c>
      <c r="H1641" s="6">
        <v>175</v>
      </c>
      <c r="I1641" s="6">
        <v>27</v>
      </c>
      <c r="J1641" s="6">
        <v>131</v>
      </c>
      <c r="K1641" s="6">
        <v>42</v>
      </c>
      <c r="L1641" s="6">
        <v>175</v>
      </c>
      <c r="M1641" s="6" t="s">
        <v>117</v>
      </c>
      <c r="N1641" s="6" t="s">
        <v>22</v>
      </c>
      <c r="O1641" s="6">
        <v>4</v>
      </c>
    </row>
    <row r="1642" spans="1:15" x14ac:dyDescent="0.25">
      <c r="A1642" s="6" t="s">
        <v>0</v>
      </c>
      <c r="B1642" s="6" t="s">
        <v>5</v>
      </c>
      <c r="C1642" s="6" t="s">
        <v>840</v>
      </c>
      <c r="D1642" s="6" t="s">
        <v>841</v>
      </c>
      <c r="E1642" s="6" t="s">
        <v>209</v>
      </c>
      <c r="F1642" s="6" t="s">
        <v>125</v>
      </c>
      <c r="G1642" s="6">
        <v>640</v>
      </c>
      <c r="H1642" s="6">
        <v>2600</v>
      </c>
      <c r="I1642" s="6">
        <v>623</v>
      </c>
      <c r="J1642" s="6">
        <v>2635</v>
      </c>
      <c r="K1642" s="6">
        <v>623</v>
      </c>
      <c r="L1642" s="6">
        <v>2635</v>
      </c>
      <c r="M1642" s="6" t="s">
        <v>117</v>
      </c>
      <c r="N1642" s="6" t="s">
        <v>21</v>
      </c>
      <c r="O1642" s="6">
        <v>55</v>
      </c>
    </row>
    <row r="1643" spans="1:15" x14ac:dyDescent="0.25">
      <c r="A1643" s="6" t="s">
        <v>0</v>
      </c>
      <c r="B1643" s="6" t="s">
        <v>4</v>
      </c>
      <c r="C1643" s="6" t="s">
        <v>263</v>
      </c>
      <c r="D1643" s="6" t="s">
        <v>264</v>
      </c>
      <c r="E1643" s="6" t="s">
        <v>97</v>
      </c>
      <c r="F1643" s="6" t="s">
        <v>125</v>
      </c>
      <c r="G1643" s="6">
        <v>22</v>
      </c>
      <c r="H1643" s="6">
        <v>101</v>
      </c>
      <c r="I1643" s="6">
        <v>18</v>
      </c>
      <c r="J1643" s="6">
        <v>91</v>
      </c>
      <c r="K1643" s="6">
        <v>22</v>
      </c>
      <c r="L1643" s="6">
        <v>103</v>
      </c>
      <c r="M1643" s="6" t="s">
        <v>117</v>
      </c>
      <c r="N1643" s="6" t="s">
        <v>21</v>
      </c>
      <c r="O1643" s="6">
        <v>8</v>
      </c>
    </row>
    <row r="1644" spans="1:15" x14ac:dyDescent="0.25">
      <c r="A1644" s="6" t="s">
        <v>0</v>
      </c>
      <c r="B1644" s="6" t="s">
        <v>5</v>
      </c>
      <c r="C1644" s="6" t="s">
        <v>169</v>
      </c>
      <c r="D1644" s="6" t="s">
        <v>170</v>
      </c>
      <c r="E1644" s="6" t="s">
        <v>97</v>
      </c>
      <c r="F1644" s="6" t="s">
        <v>98</v>
      </c>
      <c r="G1644" s="6">
        <v>65</v>
      </c>
      <c r="H1644" s="6">
        <v>315</v>
      </c>
      <c r="I1644" s="6">
        <v>31</v>
      </c>
      <c r="J1644" s="6">
        <v>171</v>
      </c>
      <c r="K1644" s="6">
        <v>65</v>
      </c>
      <c r="L1644" s="6">
        <v>323</v>
      </c>
      <c r="M1644" s="6" t="s">
        <v>117</v>
      </c>
      <c r="N1644" s="6" t="s">
        <v>22</v>
      </c>
      <c r="O1644" s="6">
        <v>5</v>
      </c>
    </row>
    <row r="1645" spans="1:15" x14ac:dyDescent="0.25">
      <c r="A1645" s="6" t="s">
        <v>0</v>
      </c>
      <c r="B1645" s="6" t="s">
        <v>13</v>
      </c>
      <c r="C1645" s="6" t="s">
        <v>237</v>
      </c>
      <c r="D1645" s="6" t="s">
        <v>238</v>
      </c>
      <c r="E1645" s="6" t="s">
        <v>97</v>
      </c>
      <c r="F1645" s="6" t="s">
        <v>98</v>
      </c>
      <c r="G1645" s="6">
        <v>6</v>
      </c>
      <c r="H1645" s="6">
        <v>30</v>
      </c>
      <c r="I1645" s="6">
        <v>6</v>
      </c>
      <c r="J1645" s="6">
        <v>30</v>
      </c>
      <c r="K1645" s="6">
        <v>6</v>
      </c>
      <c r="L1645" s="6">
        <v>30</v>
      </c>
      <c r="M1645" s="6" t="s">
        <v>117</v>
      </c>
      <c r="N1645" s="6" t="s">
        <v>23</v>
      </c>
      <c r="O1645" s="6">
        <v>1</v>
      </c>
    </row>
    <row r="1646" spans="1:15" x14ac:dyDescent="0.25">
      <c r="A1646" s="6" t="s">
        <v>0</v>
      </c>
      <c r="B1646" s="6" t="s">
        <v>4</v>
      </c>
      <c r="C1646" s="6" t="s">
        <v>265</v>
      </c>
      <c r="D1646" s="6" t="s">
        <v>266</v>
      </c>
      <c r="E1646" s="6" t="s">
        <v>97</v>
      </c>
      <c r="F1646" s="6" t="s">
        <v>125</v>
      </c>
      <c r="G1646" s="6">
        <v>14</v>
      </c>
      <c r="H1646" s="6">
        <v>73</v>
      </c>
      <c r="I1646" s="6">
        <v>12</v>
      </c>
      <c r="J1646" s="6">
        <v>61</v>
      </c>
      <c r="K1646" s="6">
        <v>14</v>
      </c>
      <c r="L1646" s="6">
        <v>72</v>
      </c>
      <c r="M1646" s="6" t="s">
        <v>117</v>
      </c>
      <c r="N1646" s="6" t="s">
        <v>22</v>
      </c>
      <c r="O1646" s="6">
        <v>4</v>
      </c>
    </row>
    <row r="1647" spans="1:15" x14ac:dyDescent="0.25">
      <c r="A1647" s="6" t="s">
        <v>0</v>
      </c>
      <c r="B1647" s="6" t="s">
        <v>8</v>
      </c>
      <c r="C1647" s="6" t="s">
        <v>210</v>
      </c>
      <c r="D1647" s="6" t="s">
        <v>211</v>
      </c>
      <c r="E1647" s="6" t="s">
        <v>209</v>
      </c>
      <c r="F1647" s="6" t="s">
        <v>132</v>
      </c>
      <c r="G1647" s="6">
        <v>840</v>
      </c>
      <c r="H1647" s="6">
        <v>3249</v>
      </c>
      <c r="I1647" s="6">
        <v>667</v>
      </c>
      <c r="J1647" s="6">
        <v>3657</v>
      </c>
      <c r="K1647" s="6">
        <v>667</v>
      </c>
      <c r="L1647" s="6">
        <v>3657</v>
      </c>
      <c r="M1647" s="6" t="s">
        <v>117</v>
      </c>
      <c r="N1647" s="6" t="s">
        <v>21</v>
      </c>
      <c r="O1647" s="6">
        <v>60</v>
      </c>
    </row>
    <row r="1648" spans="1:15" x14ac:dyDescent="0.25">
      <c r="A1648" s="6" t="s">
        <v>0</v>
      </c>
      <c r="B1648" s="6" t="s">
        <v>13</v>
      </c>
      <c r="C1648" s="6" t="s">
        <v>235</v>
      </c>
      <c r="D1648" s="6" t="s">
        <v>236</v>
      </c>
      <c r="E1648" s="6" t="s">
        <v>97</v>
      </c>
      <c r="F1648" s="6" t="s">
        <v>98</v>
      </c>
      <c r="G1648" s="6">
        <v>5</v>
      </c>
      <c r="H1648" s="6">
        <v>26</v>
      </c>
      <c r="I1648" s="6">
        <v>5</v>
      </c>
      <c r="J1648" s="6">
        <v>27</v>
      </c>
      <c r="K1648" s="6">
        <v>5</v>
      </c>
      <c r="L1648" s="6">
        <v>27</v>
      </c>
      <c r="M1648" s="6" t="s">
        <v>117</v>
      </c>
      <c r="N1648" s="6" t="s">
        <v>23</v>
      </c>
      <c r="O1648" s="6">
        <v>2</v>
      </c>
    </row>
    <row r="1649" spans="1:15" x14ac:dyDescent="0.25">
      <c r="A1649" s="6" t="s">
        <v>0</v>
      </c>
      <c r="B1649" s="6" t="s">
        <v>5</v>
      </c>
      <c r="C1649" s="6" t="s">
        <v>169</v>
      </c>
      <c r="D1649" s="6" t="s">
        <v>170</v>
      </c>
      <c r="E1649" s="6" t="s">
        <v>97</v>
      </c>
      <c r="F1649" s="6" t="s">
        <v>98</v>
      </c>
      <c r="G1649" s="6">
        <v>65</v>
      </c>
      <c r="H1649" s="6">
        <v>315</v>
      </c>
      <c r="I1649" s="6">
        <v>31</v>
      </c>
      <c r="J1649" s="6">
        <v>171</v>
      </c>
      <c r="K1649" s="6">
        <v>65</v>
      </c>
      <c r="L1649" s="6">
        <v>323</v>
      </c>
      <c r="M1649" s="6" t="s">
        <v>117</v>
      </c>
      <c r="N1649" s="6" t="s">
        <v>23</v>
      </c>
      <c r="O1649" s="6">
        <v>11</v>
      </c>
    </row>
    <row r="1650" spans="1:15" x14ac:dyDescent="0.25">
      <c r="A1650" s="6" t="s">
        <v>0</v>
      </c>
      <c r="B1650" s="6" t="s">
        <v>8</v>
      </c>
      <c r="C1650" s="6" t="s">
        <v>739</v>
      </c>
      <c r="D1650" s="6" t="s">
        <v>740</v>
      </c>
      <c r="E1650" s="6" t="s">
        <v>209</v>
      </c>
      <c r="F1650" s="6" t="s">
        <v>125</v>
      </c>
      <c r="G1650" s="6">
        <v>115</v>
      </c>
      <c r="H1650" s="6">
        <v>602</v>
      </c>
      <c r="I1650" s="6">
        <v>115</v>
      </c>
      <c r="J1650" s="6">
        <v>594</v>
      </c>
      <c r="K1650" s="6">
        <v>115</v>
      </c>
      <c r="L1650" s="6">
        <v>88</v>
      </c>
      <c r="M1650" s="6" t="s">
        <v>117</v>
      </c>
      <c r="N1650" s="6" t="s">
        <v>21</v>
      </c>
      <c r="O1650" s="6">
        <v>0</v>
      </c>
    </row>
    <row r="1651" spans="1:15" x14ac:dyDescent="0.25">
      <c r="A1651" s="6" t="s">
        <v>0</v>
      </c>
      <c r="B1651" s="6" t="s">
        <v>13</v>
      </c>
      <c r="C1651" s="6" t="s">
        <v>235</v>
      </c>
      <c r="D1651" s="6" t="s">
        <v>236</v>
      </c>
      <c r="E1651" s="6" t="s">
        <v>97</v>
      </c>
      <c r="F1651" s="6" t="s">
        <v>98</v>
      </c>
      <c r="G1651" s="6">
        <v>5</v>
      </c>
      <c r="H1651" s="6">
        <v>26</v>
      </c>
      <c r="I1651" s="6">
        <v>5</v>
      </c>
      <c r="J1651" s="6">
        <v>27</v>
      </c>
      <c r="K1651" s="6">
        <v>5</v>
      </c>
      <c r="L1651" s="6">
        <v>27</v>
      </c>
      <c r="M1651" s="6" t="s">
        <v>117</v>
      </c>
      <c r="N1651" s="6" t="s">
        <v>22</v>
      </c>
      <c r="O1651" s="6">
        <v>1</v>
      </c>
    </row>
    <row r="1652" spans="1:15" x14ac:dyDescent="0.25">
      <c r="A1652" s="6" t="s">
        <v>0</v>
      </c>
      <c r="B1652" s="6" t="s">
        <v>4</v>
      </c>
      <c r="C1652" s="6" t="s">
        <v>265</v>
      </c>
      <c r="D1652" s="6" t="s">
        <v>266</v>
      </c>
      <c r="E1652" s="6" t="s">
        <v>97</v>
      </c>
      <c r="F1652" s="6" t="s">
        <v>125</v>
      </c>
      <c r="G1652" s="6">
        <v>14</v>
      </c>
      <c r="H1652" s="6">
        <v>73</v>
      </c>
      <c r="I1652" s="6">
        <v>12</v>
      </c>
      <c r="J1652" s="6">
        <v>61</v>
      </c>
      <c r="K1652" s="6">
        <v>14</v>
      </c>
      <c r="L1652" s="6">
        <v>72</v>
      </c>
      <c r="M1652" s="6" t="s">
        <v>117</v>
      </c>
      <c r="N1652" s="6" t="s">
        <v>21</v>
      </c>
      <c r="O1652" s="6">
        <v>2</v>
      </c>
    </row>
    <row r="1653" spans="1:15" x14ac:dyDescent="0.25">
      <c r="A1653" s="6" t="s">
        <v>0</v>
      </c>
      <c r="B1653" s="6" t="s">
        <v>4</v>
      </c>
      <c r="C1653" s="6" t="s">
        <v>265</v>
      </c>
      <c r="D1653" s="6" t="s">
        <v>266</v>
      </c>
      <c r="E1653" s="6" t="s">
        <v>97</v>
      </c>
      <c r="F1653" s="6" t="s">
        <v>125</v>
      </c>
      <c r="G1653" s="6">
        <v>14</v>
      </c>
      <c r="H1653" s="6">
        <v>73</v>
      </c>
      <c r="I1653" s="6">
        <v>12</v>
      </c>
      <c r="J1653" s="6">
        <v>61</v>
      </c>
      <c r="K1653" s="6">
        <v>14</v>
      </c>
      <c r="L1653" s="6">
        <v>72</v>
      </c>
      <c r="M1653" s="6" t="s">
        <v>117</v>
      </c>
      <c r="N1653" s="6" t="s">
        <v>23</v>
      </c>
      <c r="O1653" s="6">
        <v>6</v>
      </c>
    </row>
    <row r="1654" spans="1:15" x14ac:dyDescent="0.25">
      <c r="A1654" s="6" t="s">
        <v>0</v>
      </c>
      <c r="B1654" s="6" t="s">
        <v>13</v>
      </c>
      <c r="C1654" s="6" t="s">
        <v>235</v>
      </c>
      <c r="D1654" s="6" t="s">
        <v>236</v>
      </c>
      <c r="E1654" s="6" t="s">
        <v>97</v>
      </c>
      <c r="F1654" s="6" t="s">
        <v>98</v>
      </c>
      <c r="G1654" s="6">
        <v>5</v>
      </c>
      <c r="H1654" s="6">
        <v>26</v>
      </c>
      <c r="I1654" s="6">
        <v>5</v>
      </c>
      <c r="J1654" s="6">
        <v>27</v>
      </c>
      <c r="K1654" s="6">
        <v>5</v>
      </c>
      <c r="L1654" s="6">
        <v>27</v>
      </c>
      <c r="M1654" s="6" t="s">
        <v>117</v>
      </c>
      <c r="N1654" s="6" t="s">
        <v>21</v>
      </c>
      <c r="O1654" s="6">
        <v>1</v>
      </c>
    </row>
    <row r="1655" spans="1:15" x14ac:dyDescent="0.25">
      <c r="A1655" s="6" t="s">
        <v>0</v>
      </c>
      <c r="B1655" s="6" t="s">
        <v>13</v>
      </c>
      <c r="C1655" s="6" t="s">
        <v>237</v>
      </c>
      <c r="D1655" s="6" t="s">
        <v>238</v>
      </c>
      <c r="E1655" s="6" t="s">
        <v>97</v>
      </c>
      <c r="F1655" s="6" t="s">
        <v>98</v>
      </c>
      <c r="G1655" s="6">
        <v>6</v>
      </c>
      <c r="H1655" s="6">
        <v>30</v>
      </c>
      <c r="I1655" s="6">
        <v>6</v>
      </c>
      <c r="J1655" s="6">
        <v>30</v>
      </c>
      <c r="K1655" s="6">
        <v>6</v>
      </c>
      <c r="L1655" s="6">
        <v>30</v>
      </c>
      <c r="M1655" s="6" t="s">
        <v>117</v>
      </c>
      <c r="N1655" s="6" t="s">
        <v>22</v>
      </c>
      <c r="O1655" s="6">
        <v>0</v>
      </c>
    </row>
    <row r="1656" spans="1:15" x14ac:dyDescent="0.25">
      <c r="A1656" s="6" t="s">
        <v>0</v>
      </c>
      <c r="B1656" s="6" t="s">
        <v>4</v>
      </c>
      <c r="C1656" s="6" t="s">
        <v>147</v>
      </c>
      <c r="D1656" s="6" t="s">
        <v>148</v>
      </c>
      <c r="E1656" s="6" t="s">
        <v>97</v>
      </c>
      <c r="F1656" s="6" t="s">
        <v>98</v>
      </c>
      <c r="G1656" s="6">
        <v>87</v>
      </c>
      <c r="H1656" s="6">
        <v>461</v>
      </c>
      <c r="I1656" s="6">
        <v>90</v>
      </c>
      <c r="J1656" s="6">
        <v>489</v>
      </c>
      <c r="K1656" s="6">
        <v>90</v>
      </c>
      <c r="L1656" s="6">
        <v>489</v>
      </c>
      <c r="M1656" s="6" t="s">
        <v>117</v>
      </c>
      <c r="N1656" s="6" t="s">
        <v>22</v>
      </c>
      <c r="O1656" s="6">
        <v>16</v>
      </c>
    </row>
    <row r="1657" spans="1:15" x14ac:dyDescent="0.25">
      <c r="A1657" s="6" t="s">
        <v>0</v>
      </c>
      <c r="B1657" s="6" t="s">
        <v>5</v>
      </c>
      <c r="C1657" s="6" t="s">
        <v>255</v>
      </c>
      <c r="D1657" s="6" t="s">
        <v>256</v>
      </c>
      <c r="E1657" s="6" t="s">
        <v>97</v>
      </c>
      <c r="F1657" s="6" t="s">
        <v>98</v>
      </c>
      <c r="G1657" s="6">
        <v>89</v>
      </c>
      <c r="H1657" s="6">
        <v>478</v>
      </c>
      <c r="I1657" s="6">
        <v>78</v>
      </c>
      <c r="J1657" s="6">
        <v>415</v>
      </c>
      <c r="K1657" s="6">
        <v>89</v>
      </c>
      <c r="L1657" s="6">
        <v>465</v>
      </c>
      <c r="M1657" s="6" t="s">
        <v>117</v>
      </c>
      <c r="N1657" s="6" t="s">
        <v>22</v>
      </c>
      <c r="O1657" s="6">
        <v>4</v>
      </c>
    </row>
    <row r="1658" spans="1:15" x14ac:dyDescent="0.25">
      <c r="A1658" s="6" t="s">
        <v>0</v>
      </c>
      <c r="B1658" s="6" t="s">
        <v>4</v>
      </c>
      <c r="C1658" s="6" t="s">
        <v>251</v>
      </c>
      <c r="D1658" s="6" t="s">
        <v>252</v>
      </c>
      <c r="E1658" s="6" t="s">
        <v>97</v>
      </c>
      <c r="F1658" s="6" t="s">
        <v>98</v>
      </c>
      <c r="G1658" s="6">
        <v>28</v>
      </c>
      <c r="H1658" s="6">
        <v>130</v>
      </c>
      <c r="I1658" s="6">
        <v>27</v>
      </c>
      <c r="J1658" s="6">
        <v>121</v>
      </c>
      <c r="K1658" s="6">
        <v>28</v>
      </c>
      <c r="L1658" s="6">
        <v>130</v>
      </c>
      <c r="M1658" s="6" t="s">
        <v>117</v>
      </c>
      <c r="N1658" s="6" t="s">
        <v>23</v>
      </c>
      <c r="O1658" s="6">
        <v>6</v>
      </c>
    </row>
    <row r="1659" spans="1:15" x14ac:dyDescent="0.25">
      <c r="A1659" s="6" t="s">
        <v>0</v>
      </c>
      <c r="B1659" s="6" t="s">
        <v>4</v>
      </c>
      <c r="C1659" s="6" t="s">
        <v>263</v>
      </c>
      <c r="D1659" s="6" t="s">
        <v>264</v>
      </c>
      <c r="E1659" s="6" t="s">
        <v>97</v>
      </c>
      <c r="F1659" s="6" t="s">
        <v>125</v>
      </c>
      <c r="G1659" s="6">
        <v>22</v>
      </c>
      <c r="H1659" s="6">
        <v>101</v>
      </c>
      <c r="I1659" s="6">
        <v>18</v>
      </c>
      <c r="J1659" s="6">
        <v>91</v>
      </c>
      <c r="K1659" s="6">
        <v>22</v>
      </c>
      <c r="L1659" s="6">
        <v>103</v>
      </c>
      <c r="M1659" s="6" t="s">
        <v>117</v>
      </c>
      <c r="N1659" s="6" t="s">
        <v>23</v>
      </c>
      <c r="O1659" s="6">
        <v>9</v>
      </c>
    </row>
    <row r="1660" spans="1:15" x14ac:dyDescent="0.25">
      <c r="A1660" s="6" t="s">
        <v>0</v>
      </c>
      <c r="B1660" s="6" t="s">
        <v>5</v>
      </c>
      <c r="C1660" s="6" t="s">
        <v>840</v>
      </c>
      <c r="D1660" s="6" t="s">
        <v>841</v>
      </c>
      <c r="E1660" s="6" t="s">
        <v>209</v>
      </c>
      <c r="F1660" s="6" t="s">
        <v>125</v>
      </c>
      <c r="G1660" s="6">
        <v>640</v>
      </c>
      <c r="H1660" s="6">
        <v>2600</v>
      </c>
      <c r="I1660" s="6">
        <v>623</v>
      </c>
      <c r="J1660" s="6">
        <v>2635</v>
      </c>
      <c r="K1660" s="6">
        <v>623</v>
      </c>
      <c r="L1660" s="6">
        <v>2635</v>
      </c>
      <c r="M1660" s="6" t="s">
        <v>117</v>
      </c>
      <c r="N1660" s="6" t="s">
        <v>22</v>
      </c>
      <c r="O1660" s="6">
        <v>67</v>
      </c>
    </row>
    <row r="1661" spans="1:15" x14ac:dyDescent="0.25">
      <c r="A1661" s="6" t="s">
        <v>0</v>
      </c>
      <c r="B1661" s="6" t="s">
        <v>4</v>
      </c>
      <c r="C1661" s="6" t="s">
        <v>263</v>
      </c>
      <c r="D1661" s="6" t="s">
        <v>264</v>
      </c>
      <c r="E1661" s="6" t="s">
        <v>97</v>
      </c>
      <c r="F1661" s="6" t="s">
        <v>125</v>
      </c>
      <c r="G1661" s="6">
        <v>22</v>
      </c>
      <c r="H1661" s="6">
        <v>101</v>
      </c>
      <c r="I1661" s="6">
        <v>18</v>
      </c>
      <c r="J1661" s="6">
        <v>91</v>
      </c>
      <c r="K1661" s="6">
        <v>22</v>
      </c>
      <c r="L1661" s="6">
        <v>103</v>
      </c>
      <c r="M1661" s="6" t="s">
        <v>117</v>
      </c>
      <c r="N1661" s="6" t="s">
        <v>22</v>
      </c>
      <c r="O1661" s="6">
        <v>1</v>
      </c>
    </row>
    <row r="1662" spans="1:15" x14ac:dyDescent="0.25">
      <c r="A1662" s="6" t="s">
        <v>0</v>
      </c>
      <c r="B1662" s="6" t="s">
        <v>5</v>
      </c>
      <c r="C1662" s="6" t="s">
        <v>255</v>
      </c>
      <c r="D1662" s="6" t="s">
        <v>256</v>
      </c>
      <c r="E1662" s="6" t="s">
        <v>97</v>
      </c>
      <c r="F1662" s="6" t="s">
        <v>98</v>
      </c>
      <c r="G1662" s="6">
        <v>89</v>
      </c>
      <c r="H1662" s="6">
        <v>478</v>
      </c>
      <c r="I1662" s="6">
        <v>78</v>
      </c>
      <c r="J1662" s="6">
        <v>415</v>
      </c>
      <c r="K1662" s="6">
        <v>89</v>
      </c>
      <c r="L1662" s="6">
        <v>465</v>
      </c>
      <c r="M1662" s="6" t="s">
        <v>117</v>
      </c>
      <c r="N1662" s="6" t="s">
        <v>23</v>
      </c>
      <c r="O1662" s="6">
        <v>13</v>
      </c>
    </row>
    <row r="1663" spans="1:15" x14ac:dyDescent="0.25">
      <c r="A1663" s="6" t="s">
        <v>0</v>
      </c>
      <c r="B1663" s="6" t="s">
        <v>8</v>
      </c>
      <c r="C1663" s="6" t="s">
        <v>210</v>
      </c>
      <c r="D1663" s="6" t="s">
        <v>211</v>
      </c>
      <c r="E1663" s="6" t="s">
        <v>209</v>
      </c>
      <c r="F1663" s="6" t="s">
        <v>132</v>
      </c>
      <c r="G1663" s="6">
        <v>840</v>
      </c>
      <c r="H1663" s="6">
        <v>3249</v>
      </c>
      <c r="I1663" s="6">
        <v>667</v>
      </c>
      <c r="J1663" s="6">
        <v>3657</v>
      </c>
      <c r="K1663" s="6">
        <v>667</v>
      </c>
      <c r="L1663" s="6">
        <v>3657</v>
      </c>
      <c r="M1663" s="6" t="s">
        <v>117</v>
      </c>
      <c r="N1663" s="6" t="s">
        <v>22</v>
      </c>
      <c r="O1663" s="6">
        <v>40</v>
      </c>
    </row>
    <row r="1664" spans="1:15" x14ac:dyDescent="0.25">
      <c r="A1664" s="6" t="s">
        <v>0</v>
      </c>
      <c r="B1664" s="6" t="s">
        <v>12</v>
      </c>
      <c r="C1664" s="6" t="s">
        <v>723</v>
      </c>
      <c r="D1664" s="6" t="s">
        <v>724</v>
      </c>
      <c r="E1664" s="6" t="s">
        <v>97</v>
      </c>
      <c r="F1664" s="6" t="s">
        <v>98</v>
      </c>
      <c r="G1664" s="6">
        <v>12</v>
      </c>
      <c r="H1664" s="6">
        <v>61</v>
      </c>
      <c r="I1664" s="6">
        <v>12</v>
      </c>
      <c r="J1664" s="6">
        <v>62</v>
      </c>
      <c r="K1664" s="6">
        <v>12</v>
      </c>
      <c r="L1664" s="6">
        <v>61</v>
      </c>
      <c r="M1664" s="6" t="s">
        <v>117</v>
      </c>
      <c r="N1664" s="6" t="s">
        <v>23</v>
      </c>
      <c r="O1664" s="6">
        <v>4</v>
      </c>
    </row>
    <row r="1665" spans="1:15" x14ac:dyDescent="0.25">
      <c r="A1665" s="6" t="s">
        <v>0</v>
      </c>
      <c r="B1665" s="6" t="s">
        <v>5</v>
      </c>
      <c r="C1665" s="6" t="s">
        <v>846</v>
      </c>
      <c r="D1665" s="6" t="s">
        <v>847</v>
      </c>
      <c r="E1665" s="6" t="s">
        <v>97</v>
      </c>
      <c r="F1665" s="6" t="s">
        <v>132</v>
      </c>
      <c r="G1665" s="6">
        <v>243</v>
      </c>
      <c r="H1665" s="6">
        <v>1307</v>
      </c>
      <c r="I1665" s="6">
        <v>227</v>
      </c>
      <c r="J1665" s="6">
        <v>1227</v>
      </c>
      <c r="K1665" s="6">
        <v>227</v>
      </c>
      <c r="L1665" s="6">
        <v>1227</v>
      </c>
      <c r="M1665" s="6" t="s">
        <v>117</v>
      </c>
      <c r="N1665" s="6" t="s">
        <v>22</v>
      </c>
      <c r="O1665" s="6">
        <v>37</v>
      </c>
    </row>
    <row r="1666" spans="1:15" x14ac:dyDescent="0.25">
      <c r="A1666" s="6" t="s">
        <v>0</v>
      </c>
      <c r="B1666" s="6" t="s">
        <v>5</v>
      </c>
      <c r="C1666" s="6" t="s">
        <v>255</v>
      </c>
      <c r="D1666" s="6" t="s">
        <v>256</v>
      </c>
      <c r="E1666" s="6" t="s">
        <v>97</v>
      </c>
      <c r="F1666" s="6" t="s">
        <v>98</v>
      </c>
      <c r="G1666" s="6">
        <v>89</v>
      </c>
      <c r="H1666" s="6">
        <v>478</v>
      </c>
      <c r="I1666" s="6">
        <v>78</v>
      </c>
      <c r="J1666" s="6">
        <v>415</v>
      </c>
      <c r="K1666" s="6">
        <v>89</v>
      </c>
      <c r="L1666" s="6">
        <v>465</v>
      </c>
      <c r="M1666" s="6" t="s">
        <v>117</v>
      </c>
      <c r="N1666" s="6" t="s">
        <v>21</v>
      </c>
      <c r="O1666" s="6">
        <v>9</v>
      </c>
    </row>
    <row r="1667" spans="1:15" x14ac:dyDescent="0.25">
      <c r="A1667" s="6" t="s">
        <v>0</v>
      </c>
      <c r="B1667" s="6" t="s">
        <v>9</v>
      </c>
      <c r="C1667" s="6" t="s">
        <v>212</v>
      </c>
      <c r="D1667" s="6" t="s">
        <v>213</v>
      </c>
      <c r="E1667" s="6" t="s">
        <v>209</v>
      </c>
      <c r="F1667" s="6" t="s">
        <v>125</v>
      </c>
      <c r="G1667" s="6">
        <v>174</v>
      </c>
      <c r="H1667" s="6">
        <v>1185</v>
      </c>
      <c r="I1667" s="6">
        <v>463</v>
      </c>
      <c r="J1667" s="6">
        <v>2123</v>
      </c>
      <c r="K1667" s="6">
        <v>463</v>
      </c>
      <c r="L1667" s="6">
        <v>2114</v>
      </c>
      <c r="M1667" s="6" t="s">
        <v>117</v>
      </c>
      <c r="N1667" s="6" t="s">
        <v>22</v>
      </c>
      <c r="O1667" s="6">
        <v>60</v>
      </c>
    </row>
    <row r="1668" spans="1:15" x14ac:dyDescent="0.25">
      <c r="A1668" s="6" t="s">
        <v>0</v>
      </c>
      <c r="B1668" s="6" t="s">
        <v>4</v>
      </c>
      <c r="C1668" s="6" t="s">
        <v>832</v>
      </c>
      <c r="D1668" s="6" t="s">
        <v>833</v>
      </c>
      <c r="E1668" s="6" t="s">
        <v>97</v>
      </c>
      <c r="F1668" s="6" t="s">
        <v>98</v>
      </c>
      <c r="G1668" s="6">
        <v>68</v>
      </c>
      <c r="H1668" s="6">
        <v>340</v>
      </c>
      <c r="I1668" s="6">
        <v>61</v>
      </c>
      <c r="J1668" s="6">
        <v>315</v>
      </c>
      <c r="K1668" s="6">
        <v>68</v>
      </c>
      <c r="L1668" s="6">
        <v>340</v>
      </c>
      <c r="M1668" s="6" t="s">
        <v>117</v>
      </c>
      <c r="N1668" s="6" t="s">
        <v>22</v>
      </c>
      <c r="O1668" s="6">
        <v>13</v>
      </c>
    </row>
    <row r="1669" spans="1:15" x14ac:dyDescent="0.25">
      <c r="A1669" s="6" t="s">
        <v>0</v>
      </c>
      <c r="B1669" s="6" t="s">
        <v>13</v>
      </c>
      <c r="C1669" s="6" t="s">
        <v>193</v>
      </c>
      <c r="D1669" s="6" t="s">
        <v>194</v>
      </c>
      <c r="E1669" s="6" t="s">
        <v>97</v>
      </c>
      <c r="F1669" s="6" t="s">
        <v>125</v>
      </c>
      <c r="G1669" s="6">
        <v>21</v>
      </c>
      <c r="H1669" s="6">
        <v>93</v>
      </c>
      <c r="I1669" s="6">
        <v>20</v>
      </c>
      <c r="J1669" s="6">
        <v>78</v>
      </c>
      <c r="K1669" s="6">
        <v>20</v>
      </c>
      <c r="L1669" s="6">
        <v>80</v>
      </c>
      <c r="M1669" s="6" t="s">
        <v>117</v>
      </c>
      <c r="N1669" s="6" t="s">
        <v>22</v>
      </c>
      <c r="O1669" s="6">
        <v>2</v>
      </c>
    </row>
    <row r="1670" spans="1:15" x14ac:dyDescent="0.25">
      <c r="A1670" s="6" t="s">
        <v>0</v>
      </c>
      <c r="B1670" s="6" t="s">
        <v>8</v>
      </c>
      <c r="C1670" s="6" t="s">
        <v>739</v>
      </c>
      <c r="D1670" s="6" t="s">
        <v>740</v>
      </c>
      <c r="E1670" s="6" t="s">
        <v>209</v>
      </c>
      <c r="F1670" s="6" t="s">
        <v>125</v>
      </c>
      <c r="G1670" s="6">
        <v>115</v>
      </c>
      <c r="H1670" s="6">
        <v>602</v>
      </c>
      <c r="I1670" s="6">
        <v>115</v>
      </c>
      <c r="J1670" s="6">
        <v>594</v>
      </c>
      <c r="K1670" s="6">
        <v>115</v>
      </c>
      <c r="L1670" s="6">
        <v>88</v>
      </c>
      <c r="M1670" s="6" t="s">
        <v>117</v>
      </c>
      <c r="N1670" s="6" t="s">
        <v>23</v>
      </c>
      <c r="O1670" s="6">
        <v>0</v>
      </c>
    </row>
    <row r="1671" spans="1:15" x14ac:dyDescent="0.25">
      <c r="A1671" s="6" t="s">
        <v>0</v>
      </c>
      <c r="B1671" s="6" t="s">
        <v>13</v>
      </c>
      <c r="C1671" s="6" t="s">
        <v>193</v>
      </c>
      <c r="D1671" s="6" t="s">
        <v>194</v>
      </c>
      <c r="E1671" s="6" t="s">
        <v>97</v>
      </c>
      <c r="F1671" s="6" t="s">
        <v>125</v>
      </c>
      <c r="G1671" s="6">
        <v>21</v>
      </c>
      <c r="H1671" s="6">
        <v>93</v>
      </c>
      <c r="I1671" s="6">
        <v>20</v>
      </c>
      <c r="J1671" s="6">
        <v>78</v>
      </c>
      <c r="K1671" s="6">
        <v>20</v>
      </c>
      <c r="L1671" s="6">
        <v>80</v>
      </c>
      <c r="M1671" s="6" t="s">
        <v>117</v>
      </c>
      <c r="N1671" s="6" t="s">
        <v>21</v>
      </c>
      <c r="O1671" s="6">
        <v>3</v>
      </c>
    </row>
    <row r="1672" spans="1:15" x14ac:dyDescent="0.25">
      <c r="A1672" s="6" t="s">
        <v>0</v>
      </c>
      <c r="B1672" s="6" t="s">
        <v>4</v>
      </c>
      <c r="C1672" s="6" t="s">
        <v>832</v>
      </c>
      <c r="D1672" s="6" t="s">
        <v>833</v>
      </c>
      <c r="E1672" s="6" t="s">
        <v>97</v>
      </c>
      <c r="F1672" s="6" t="s">
        <v>98</v>
      </c>
      <c r="G1672" s="6">
        <v>68</v>
      </c>
      <c r="H1672" s="6">
        <v>340</v>
      </c>
      <c r="I1672" s="6">
        <v>61</v>
      </c>
      <c r="J1672" s="6">
        <v>315</v>
      </c>
      <c r="K1672" s="6">
        <v>68</v>
      </c>
      <c r="L1672" s="6">
        <v>340</v>
      </c>
      <c r="M1672" s="6" t="s">
        <v>117</v>
      </c>
      <c r="N1672" s="6" t="s">
        <v>23</v>
      </c>
      <c r="O1672" s="6">
        <v>23</v>
      </c>
    </row>
    <row r="1673" spans="1:15" x14ac:dyDescent="0.25">
      <c r="A1673" s="6" t="s">
        <v>0</v>
      </c>
      <c r="B1673" s="6" t="s">
        <v>4</v>
      </c>
      <c r="C1673" s="6" t="s">
        <v>145</v>
      </c>
      <c r="D1673" s="6" t="s">
        <v>146</v>
      </c>
      <c r="E1673" s="6" t="s">
        <v>97</v>
      </c>
      <c r="F1673" s="6" t="s">
        <v>98</v>
      </c>
      <c r="G1673" s="6">
        <v>93</v>
      </c>
      <c r="H1673" s="6">
        <v>446</v>
      </c>
      <c r="I1673" s="6">
        <v>91</v>
      </c>
      <c r="J1673" s="6">
        <v>482</v>
      </c>
      <c r="K1673" s="6">
        <v>100</v>
      </c>
      <c r="L1673" s="6">
        <v>523</v>
      </c>
      <c r="M1673" s="6" t="s">
        <v>117</v>
      </c>
      <c r="N1673" s="6" t="s">
        <v>23</v>
      </c>
      <c r="O1673" s="6">
        <v>30</v>
      </c>
    </row>
    <row r="1674" spans="1:15" x14ac:dyDescent="0.25">
      <c r="A1674" s="6" t="s">
        <v>0</v>
      </c>
      <c r="B1674" s="6" t="s">
        <v>4</v>
      </c>
      <c r="C1674" s="6" t="s">
        <v>832</v>
      </c>
      <c r="D1674" s="6" t="s">
        <v>833</v>
      </c>
      <c r="E1674" s="6" t="s">
        <v>97</v>
      </c>
      <c r="F1674" s="6" t="s">
        <v>98</v>
      </c>
      <c r="G1674" s="6">
        <v>68</v>
      </c>
      <c r="H1674" s="6">
        <v>340</v>
      </c>
      <c r="I1674" s="6">
        <v>61</v>
      </c>
      <c r="J1674" s="6">
        <v>315</v>
      </c>
      <c r="K1674" s="6">
        <v>68</v>
      </c>
      <c r="L1674" s="6">
        <v>340</v>
      </c>
      <c r="M1674" s="6" t="s">
        <v>117</v>
      </c>
      <c r="N1674" s="6" t="s">
        <v>21</v>
      </c>
      <c r="O1674" s="6">
        <v>10</v>
      </c>
    </row>
    <row r="1675" spans="1:15" x14ac:dyDescent="0.25">
      <c r="A1675" s="6" t="s">
        <v>0</v>
      </c>
      <c r="B1675" s="6" t="s">
        <v>4</v>
      </c>
      <c r="C1675" s="6" t="s">
        <v>692</v>
      </c>
      <c r="D1675" s="6" t="s">
        <v>693</v>
      </c>
      <c r="E1675" s="6" t="s">
        <v>97</v>
      </c>
      <c r="F1675" s="6" t="s">
        <v>125</v>
      </c>
      <c r="G1675" s="6">
        <v>69</v>
      </c>
      <c r="H1675" s="6">
        <v>325</v>
      </c>
      <c r="I1675" s="6">
        <v>65</v>
      </c>
      <c r="J1675" s="6">
        <v>325</v>
      </c>
      <c r="K1675" s="6">
        <v>71</v>
      </c>
      <c r="L1675" s="6">
        <v>322</v>
      </c>
      <c r="M1675" s="6" t="s">
        <v>117</v>
      </c>
      <c r="N1675" s="6" t="s">
        <v>21</v>
      </c>
      <c r="O1675" s="6">
        <v>8</v>
      </c>
    </row>
    <row r="1676" spans="1:15" x14ac:dyDescent="0.25">
      <c r="A1676" s="6" t="s">
        <v>0</v>
      </c>
      <c r="B1676" s="6" t="s">
        <v>4</v>
      </c>
      <c r="C1676" s="6" t="s">
        <v>145</v>
      </c>
      <c r="D1676" s="6" t="s">
        <v>146</v>
      </c>
      <c r="E1676" s="6" t="s">
        <v>97</v>
      </c>
      <c r="F1676" s="6" t="s">
        <v>98</v>
      </c>
      <c r="G1676" s="6">
        <v>93</v>
      </c>
      <c r="H1676" s="6">
        <v>446</v>
      </c>
      <c r="I1676" s="6">
        <v>91</v>
      </c>
      <c r="J1676" s="6">
        <v>482</v>
      </c>
      <c r="K1676" s="6">
        <v>100</v>
      </c>
      <c r="L1676" s="6">
        <v>523</v>
      </c>
      <c r="M1676" s="6" t="s">
        <v>117</v>
      </c>
      <c r="N1676" s="6" t="s">
        <v>22</v>
      </c>
      <c r="O1676" s="6">
        <v>12</v>
      </c>
    </row>
    <row r="1677" spans="1:15" x14ac:dyDescent="0.25">
      <c r="A1677" s="6" t="s">
        <v>0</v>
      </c>
      <c r="B1677" s="6" t="s">
        <v>13</v>
      </c>
      <c r="C1677" s="6" t="s">
        <v>725</v>
      </c>
      <c r="D1677" s="6" t="s">
        <v>726</v>
      </c>
      <c r="E1677" s="6" t="s">
        <v>97</v>
      </c>
      <c r="F1677" s="6" t="s">
        <v>125</v>
      </c>
      <c r="G1677" s="6">
        <v>57</v>
      </c>
      <c r="H1677" s="6">
        <v>284</v>
      </c>
      <c r="I1677" s="6">
        <v>54</v>
      </c>
      <c r="J1677" s="6">
        <v>262</v>
      </c>
      <c r="K1677" s="6">
        <v>54</v>
      </c>
      <c r="L1677" s="6">
        <v>262</v>
      </c>
      <c r="M1677" s="6" t="s">
        <v>117</v>
      </c>
      <c r="N1677" s="6" t="s">
        <v>23</v>
      </c>
      <c r="O1677" s="6">
        <v>9</v>
      </c>
    </row>
    <row r="1678" spans="1:15" x14ac:dyDescent="0.25">
      <c r="A1678" s="6" t="s">
        <v>0</v>
      </c>
      <c r="B1678" s="6" t="s">
        <v>4</v>
      </c>
      <c r="C1678" s="6" t="s">
        <v>145</v>
      </c>
      <c r="D1678" s="6" t="s">
        <v>146</v>
      </c>
      <c r="E1678" s="6" t="s">
        <v>97</v>
      </c>
      <c r="F1678" s="6" t="s">
        <v>98</v>
      </c>
      <c r="G1678" s="6">
        <v>93</v>
      </c>
      <c r="H1678" s="6">
        <v>446</v>
      </c>
      <c r="I1678" s="6">
        <v>91</v>
      </c>
      <c r="J1678" s="6">
        <v>482</v>
      </c>
      <c r="K1678" s="6">
        <v>100</v>
      </c>
      <c r="L1678" s="6">
        <v>523</v>
      </c>
      <c r="M1678" s="6" t="s">
        <v>117</v>
      </c>
      <c r="N1678" s="6" t="s">
        <v>21</v>
      </c>
      <c r="O1678" s="6">
        <v>18</v>
      </c>
    </row>
    <row r="1679" spans="1:15" x14ac:dyDescent="0.25">
      <c r="A1679" s="6" t="s">
        <v>0</v>
      </c>
      <c r="B1679" s="6" t="s">
        <v>4</v>
      </c>
      <c r="C1679" s="6" t="s">
        <v>253</v>
      </c>
      <c r="D1679" s="6" t="s">
        <v>254</v>
      </c>
      <c r="E1679" s="6" t="s">
        <v>97</v>
      </c>
      <c r="F1679" s="6" t="s">
        <v>98</v>
      </c>
      <c r="G1679" s="6">
        <v>6</v>
      </c>
      <c r="H1679" s="6">
        <v>36</v>
      </c>
      <c r="I1679" s="6">
        <v>6</v>
      </c>
      <c r="J1679" s="6">
        <v>36</v>
      </c>
      <c r="K1679" s="6">
        <v>6</v>
      </c>
      <c r="L1679" s="6">
        <v>36</v>
      </c>
      <c r="M1679" s="6" t="s">
        <v>117</v>
      </c>
      <c r="N1679" s="6" t="s">
        <v>23</v>
      </c>
      <c r="O1679" s="6">
        <v>1</v>
      </c>
    </row>
    <row r="1680" spans="1:15" x14ac:dyDescent="0.25">
      <c r="A1680" s="6" t="s">
        <v>0</v>
      </c>
      <c r="B1680" s="6" t="s">
        <v>5</v>
      </c>
      <c r="C1680" s="6" t="s">
        <v>171</v>
      </c>
      <c r="D1680" s="6" t="s">
        <v>172</v>
      </c>
      <c r="E1680" s="6" t="s">
        <v>97</v>
      </c>
      <c r="F1680" s="6" t="s">
        <v>132</v>
      </c>
      <c r="G1680" s="6">
        <v>21</v>
      </c>
      <c r="H1680" s="6">
        <v>111</v>
      </c>
      <c r="I1680" s="6">
        <v>22</v>
      </c>
      <c r="J1680" s="6">
        <v>116</v>
      </c>
      <c r="K1680" s="6">
        <v>26</v>
      </c>
      <c r="L1680" s="6">
        <v>116</v>
      </c>
      <c r="M1680" s="6" t="s">
        <v>117</v>
      </c>
      <c r="N1680" s="6" t="s">
        <v>21</v>
      </c>
      <c r="O1680" s="6">
        <v>1</v>
      </c>
    </row>
    <row r="1681" spans="1:15" x14ac:dyDescent="0.25">
      <c r="A1681" s="6" t="s">
        <v>0</v>
      </c>
      <c r="B1681" s="6" t="s">
        <v>8</v>
      </c>
      <c r="C1681" s="6" t="s">
        <v>739</v>
      </c>
      <c r="D1681" s="6" t="s">
        <v>740</v>
      </c>
      <c r="E1681" s="6" t="s">
        <v>209</v>
      </c>
      <c r="F1681" s="6" t="s">
        <v>125</v>
      </c>
      <c r="G1681" s="6">
        <v>115</v>
      </c>
      <c r="H1681" s="6">
        <v>602</v>
      </c>
      <c r="I1681" s="6">
        <v>115</v>
      </c>
      <c r="J1681" s="6">
        <v>594</v>
      </c>
      <c r="K1681" s="6">
        <v>115</v>
      </c>
      <c r="L1681" s="6">
        <v>88</v>
      </c>
      <c r="M1681" s="6" t="s">
        <v>117</v>
      </c>
      <c r="N1681" s="6" t="s">
        <v>22</v>
      </c>
      <c r="O1681" s="6">
        <v>0</v>
      </c>
    </row>
    <row r="1682" spans="1:15" x14ac:dyDescent="0.25">
      <c r="A1682" s="6" t="s">
        <v>0</v>
      </c>
      <c r="B1682" s="6" t="s">
        <v>4</v>
      </c>
      <c r="C1682" s="6" t="s">
        <v>692</v>
      </c>
      <c r="D1682" s="6" t="s">
        <v>693</v>
      </c>
      <c r="E1682" s="6" t="s">
        <v>97</v>
      </c>
      <c r="F1682" s="6" t="s">
        <v>125</v>
      </c>
      <c r="G1682" s="6">
        <v>69</v>
      </c>
      <c r="H1682" s="6">
        <v>325</v>
      </c>
      <c r="I1682" s="6">
        <v>65</v>
      </c>
      <c r="J1682" s="6">
        <v>325</v>
      </c>
      <c r="K1682" s="6">
        <v>71</v>
      </c>
      <c r="L1682" s="6">
        <v>322</v>
      </c>
      <c r="M1682" s="6" t="s">
        <v>117</v>
      </c>
      <c r="N1682" s="6" t="s">
        <v>22</v>
      </c>
      <c r="O1682" s="6">
        <v>10</v>
      </c>
    </row>
    <row r="1683" spans="1:15" x14ac:dyDescent="0.25">
      <c r="A1683" s="6" t="s">
        <v>0</v>
      </c>
      <c r="B1683" s="6" t="s">
        <v>13</v>
      </c>
      <c r="C1683" s="6" t="s">
        <v>725</v>
      </c>
      <c r="D1683" s="6" t="s">
        <v>726</v>
      </c>
      <c r="E1683" s="6" t="s">
        <v>97</v>
      </c>
      <c r="F1683" s="6" t="s">
        <v>125</v>
      </c>
      <c r="G1683" s="6">
        <v>57</v>
      </c>
      <c r="H1683" s="6">
        <v>284</v>
      </c>
      <c r="I1683" s="6">
        <v>54</v>
      </c>
      <c r="J1683" s="6">
        <v>262</v>
      </c>
      <c r="K1683" s="6">
        <v>54</v>
      </c>
      <c r="L1683" s="6">
        <v>262</v>
      </c>
      <c r="M1683" s="6" t="s">
        <v>117</v>
      </c>
      <c r="N1683" s="6" t="s">
        <v>22</v>
      </c>
      <c r="O1683" s="6">
        <v>1</v>
      </c>
    </row>
    <row r="1684" spans="1:15" x14ac:dyDescent="0.25">
      <c r="A1684" s="6" t="s">
        <v>0</v>
      </c>
      <c r="B1684" s="6" t="s">
        <v>4</v>
      </c>
      <c r="C1684" s="6" t="s">
        <v>253</v>
      </c>
      <c r="D1684" s="6" t="s">
        <v>254</v>
      </c>
      <c r="E1684" s="6" t="s">
        <v>97</v>
      </c>
      <c r="F1684" s="6" t="s">
        <v>98</v>
      </c>
      <c r="G1684" s="6">
        <v>6</v>
      </c>
      <c r="H1684" s="6">
        <v>36</v>
      </c>
      <c r="I1684" s="6">
        <v>6</v>
      </c>
      <c r="J1684" s="6">
        <v>36</v>
      </c>
      <c r="K1684" s="6">
        <v>6</v>
      </c>
      <c r="L1684" s="6">
        <v>36</v>
      </c>
      <c r="M1684" s="6" t="s">
        <v>117</v>
      </c>
      <c r="N1684" s="6" t="s">
        <v>22</v>
      </c>
      <c r="O1684" s="6">
        <v>0</v>
      </c>
    </row>
    <row r="1685" spans="1:15" x14ac:dyDescent="0.25">
      <c r="A1685" s="6" t="s">
        <v>0</v>
      </c>
      <c r="B1685" s="6" t="s">
        <v>13</v>
      </c>
      <c r="C1685" s="6" t="s">
        <v>237</v>
      </c>
      <c r="D1685" s="6" t="s">
        <v>238</v>
      </c>
      <c r="E1685" s="6" t="s">
        <v>97</v>
      </c>
      <c r="F1685" s="6" t="s">
        <v>98</v>
      </c>
      <c r="G1685" s="6">
        <v>6</v>
      </c>
      <c r="H1685" s="6">
        <v>30</v>
      </c>
      <c r="I1685" s="6">
        <v>6</v>
      </c>
      <c r="J1685" s="6">
        <v>30</v>
      </c>
      <c r="K1685" s="6">
        <v>6</v>
      </c>
      <c r="L1685" s="6">
        <v>30</v>
      </c>
      <c r="M1685" s="6" t="s">
        <v>117</v>
      </c>
      <c r="N1685" s="6" t="s">
        <v>21</v>
      </c>
      <c r="O1685" s="6">
        <v>1</v>
      </c>
    </row>
    <row r="1686" spans="1:15" x14ac:dyDescent="0.25">
      <c r="A1686" s="6" t="s">
        <v>0</v>
      </c>
      <c r="B1686" s="6" t="s">
        <v>4</v>
      </c>
      <c r="C1686" s="6" t="s">
        <v>692</v>
      </c>
      <c r="D1686" s="6" t="s">
        <v>693</v>
      </c>
      <c r="E1686" s="6" t="s">
        <v>97</v>
      </c>
      <c r="F1686" s="6" t="s">
        <v>125</v>
      </c>
      <c r="G1686" s="6">
        <v>69</v>
      </c>
      <c r="H1686" s="6">
        <v>325</v>
      </c>
      <c r="I1686" s="6">
        <v>65</v>
      </c>
      <c r="J1686" s="6">
        <v>325</v>
      </c>
      <c r="K1686" s="6">
        <v>71</v>
      </c>
      <c r="L1686" s="6">
        <v>322</v>
      </c>
      <c r="M1686" s="6" t="s">
        <v>117</v>
      </c>
      <c r="N1686" s="6" t="s">
        <v>23</v>
      </c>
      <c r="O1686" s="6">
        <v>18</v>
      </c>
    </row>
    <row r="1687" spans="1:15" x14ac:dyDescent="0.25">
      <c r="A1687" s="6" t="s">
        <v>0</v>
      </c>
      <c r="B1687" s="6" t="s">
        <v>4</v>
      </c>
      <c r="C1687" s="6" t="s">
        <v>147</v>
      </c>
      <c r="D1687" s="6" t="s">
        <v>148</v>
      </c>
      <c r="E1687" s="6" t="s">
        <v>97</v>
      </c>
      <c r="F1687" s="6" t="s">
        <v>98</v>
      </c>
      <c r="G1687" s="6">
        <v>87</v>
      </c>
      <c r="H1687" s="6">
        <v>461</v>
      </c>
      <c r="I1687" s="6">
        <v>90</v>
      </c>
      <c r="J1687" s="6">
        <v>489</v>
      </c>
      <c r="K1687" s="6">
        <v>90</v>
      </c>
      <c r="L1687" s="6">
        <v>489</v>
      </c>
      <c r="M1687" s="6" t="s">
        <v>117</v>
      </c>
      <c r="N1687" s="6" t="s">
        <v>21</v>
      </c>
      <c r="O1687" s="6">
        <v>12</v>
      </c>
    </row>
    <row r="1688" spans="1:15" x14ac:dyDescent="0.25">
      <c r="A1688" s="6" t="s">
        <v>0</v>
      </c>
      <c r="B1688" s="6" t="s">
        <v>4</v>
      </c>
      <c r="C1688" s="6" t="s">
        <v>253</v>
      </c>
      <c r="D1688" s="6" t="s">
        <v>254</v>
      </c>
      <c r="E1688" s="6" t="s">
        <v>97</v>
      </c>
      <c r="F1688" s="6" t="s">
        <v>98</v>
      </c>
      <c r="G1688" s="6">
        <v>6</v>
      </c>
      <c r="H1688" s="6">
        <v>36</v>
      </c>
      <c r="I1688" s="6">
        <v>6</v>
      </c>
      <c r="J1688" s="6">
        <v>36</v>
      </c>
      <c r="K1688" s="6">
        <v>6</v>
      </c>
      <c r="L1688" s="6">
        <v>36</v>
      </c>
      <c r="M1688" s="6" t="s">
        <v>117</v>
      </c>
      <c r="N1688" s="6" t="s">
        <v>21</v>
      </c>
      <c r="O1688" s="6">
        <v>1</v>
      </c>
    </row>
    <row r="1689" spans="1:15" x14ac:dyDescent="0.25">
      <c r="A1689" s="6" t="s">
        <v>0</v>
      </c>
      <c r="B1689" s="6" t="s">
        <v>13</v>
      </c>
      <c r="C1689" s="6" t="s">
        <v>725</v>
      </c>
      <c r="D1689" s="6" t="s">
        <v>726</v>
      </c>
      <c r="E1689" s="6" t="s">
        <v>97</v>
      </c>
      <c r="F1689" s="6" t="s">
        <v>125</v>
      </c>
      <c r="G1689" s="6">
        <v>57</v>
      </c>
      <c r="H1689" s="6">
        <v>284</v>
      </c>
      <c r="I1689" s="6">
        <v>54</v>
      </c>
      <c r="J1689" s="6">
        <v>262</v>
      </c>
      <c r="K1689" s="6">
        <v>54</v>
      </c>
      <c r="L1689" s="6">
        <v>262</v>
      </c>
      <c r="M1689" s="6" t="s">
        <v>117</v>
      </c>
      <c r="N1689" s="6" t="s">
        <v>21</v>
      </c>
      <c r="O1689" s="6">
        <v>8</v>
      </c>
    </row>
    <row r="1690" spans="1:15" x14ac:dyDescent="0.25">
      <c r="A1690" s="6" t="s">
        <v>0</v>
      </c>
      <c r="B1690" s="6" t="s">
        <v>5</v>
      </c>
      <c r="C1690" s="6" t="s">
        <v>169</v>
      </c>
      <c r="D1690" s="6" t="s">
        <v>170</v>
      </c>
      <c r="E1690" s="6" t="s">
        <v>97</v>
      </c>
      <c r="F1690" s="6" t="s">
        <v>98</v>
      </c>
      <c r="G1690" s="6">
        <v>65</v>
      </c>
      <c r="H1690" s="6">
        <v>315</v>
      </c>
      <c r="I1690" s="6">
        <v>31</v>
      </c>
      <c r="J1690" s="6">
        <v>171</v>
      </c>
      <c r="K1690" s="6">
        <v>65</v>
      </c>
      <c r="L1690" s="6">
        <v>323</v>
      </c>
      <c r="M1690" s="6" t="s">
        <v>117</v>
      </c>
      <c r="N1690" s="6" t="s">
        <v>21</v>
      </c>
      <c r="O1690" s="6">
        <v>6</v>
      </c>
    </row>
    <row r="1691" spans="1:15" x14ac:dyDescent="0.25">
      <c r="A1691" s="6" t="s">
        <v>0</v>
      </c>
      <c r="B1691" s="6" t="s">
        <v>13</v>
      </c>
      <c r="C1691" s="6" t="s">
        <v>193</v>
      </c>
      <c r="D1691" s="6" t="s">
        <v>194</v>
      </c>
      <c r="E1691" s="6" t="s">
        <v>97</v>
      </c>
      <c r="F1691" s="6" t="s">
        <v>125</v>
      </c>
      <c r="G1691" s="6">
        <v>21</v>
      </c>
      <c r="H1691" s="6">
        <v>93</v>
      </c>
      <c r="I1691" s="6">
        <v>20</v>
      </c>
      <c r="J1691" s="6">
        <v>78</v>
      </c>
      <c r="K1691" s="6">
        <v>20</v>
      </c>
      <c r="L1691" s="6">
        <v>80</v>
      </c>
      <c r="M1691" s="6" t="s">
        <v>117</v>
      </c>
      <c r="N1691" s="6" t="s">
        <v>23</v>
      </c>
      <c r="O1691" s="6">
        <v>5</v>
      </c>
    </row>
    <row r="1692" spans="1:15" x14ac:dyDescent="0.25">
      <c r="A1692" s="6" t="s">
        <v>0</v>
      </c>
      <c r="B1692" s="6" t="s">
        <v>5</v>
      </c>
      <c r="C1692" s="6" t="s">
        <v>269</v>
      </c>
      <c r="D1692" s="6" t="s">
        <v>270</v>
      </c>
      <c r="E1692" s="6" t="s">
        <v>97</v>
      </c>
      <c r="F1692" s="6" t="s">
        <v>98</v>
      </c>
      <c r="G1692" s="6">
        <v>31</v>
      </c>
      <c r="H1692" s="6">
        <v>170</v>
      </c>
      <c r="I1692" s="6">
        <v>25</v>
      </c>
      <c r="J1692" s="6">
        <v>125</v>
      </c>
      <c r="K1692" s="6">
        <v>31</v>
      </c>
      <c r="L1692" s="6">
        <v>170</v>
      </c>
      <c r="M1692" s="6" t="s">
        <v>117</v>
      </c>
      <c r="N1692" s="6" t="s">
        <v>21</v>
      </c>
      <c r="O1692" s="6">
        <v>2</v>
      </c>
    </row>
    <row r="1693" spans="1:15" x14ac:dyDescent="0.25">
      <c r="A1693" s="6" t="s">
        <v>0</v>
      </c>
      <c r="B1693" s="6" t="s">
        <v>5</v>
      </c>
      <c r="C1693" s="6" t="s">
        <v>840</v>
      </c>
      <c r="D1693" s="6" t="s">
        <v>841</v>
      </c>
      <c r="E1693" s="6" t="s">
        <v>209</v>
      </c>
      <c r="F1693" s="6" t="s">
        <v>125</v>
      </c>
      <c r="G1693" s="6">
        <v>640</v>
      </c>
      <c r="H1693" s="6">
        <v>2600</v>
      </c>
      <c r="I1693" s="6">
        <v>623</v>
      </c>
      <c r="J1693" s="6">
        <v>2635</v>
      </c>
      <c r="K1693" s="6">
        <v>623</v>
      </c>
      <c r="L1693" s="6">
        <v>2635</v>
      </c>
      <c r="M1693" s="6" t="s">
        <v>117</v>
      </c>
      <c r="N1693" s="6" t="s">
        <v>23</v>
      </c>
      <c r="O1693" s="6">
        <v>122</v>
      </c>
    </row>
    <row r="1694" spans="1:15" x14ac:dyDescent="0.25">
      <c r="A1694" s="6" t="s">
        <v>0</v>
      </c>
      <c r="B1694" s="6" t="s">
        <v>8</v>
      </c>
      <c r="C1694" s="6" t="s">
        <v>743</v>
      </c>
      <c r="D1694" s="6" t="s">
        <v>744</v>
      </c>
      <c r="E1694" s="6" t="s">
        <v>209</v>
      </c>
      <c r="F1694" s="6" t="s">
        <v>125</v>
      </c>
      <c r="G1694" s="6">
        <v>612</v>
      </c>
      <c r="H1694" s="6">
        <v>2944</v>
      </c>
      <c r="I1694" s="6">
        <v>608</v>
      </c>
      <c r="J1694" s="6">
        <v>2914</v>
      </c>
      <c r="K1694" s="6">
        <v>608</v>
      </c>
      <c r="L1694" s="6">
        <v>2944</v>
      </c>
      <c r="M1694" s="6" t="s">
        <v>117</v>
      </c>
      <c r="N1694" s="6" t="s">
        <v>22</v>
      </c>
      <c r="O1694" s="6">
        <v>42</v>
      </c>
    </row>
    <row r="1695" spans="1:15" x14ac:dyDescent="0.25">
      <c r="A1695" s="6" t="s">
        <v>0</v>
      </c>
      <c r="B1695" s="6" t="s">
        <v>4</v>
      </c>
      <c r="C1695" s="6" t="s">
        <v>167</v>
      </c>
      <c r="D1695" s="6" t="s">
        <v>168</v>
      </c>
      <c r="E1695" s="6" t="s">
        <v>97</v>
      </c>
      <c r="F1695" s="6" t="s">
        <v>98</v>
      </c>
      <c r="G1695" s="6">
        <v>190</v>
      </c>
      <c r="H1695" s="6">
        <v>1047</v>
      </c>
      <c r="I1695" s="6">
        <v>205</v>
      </c>
      <c r="J1695" s="6">
        <v>1072</v>
      </c>
      <c r="K1695" s="6"/>
      <c r="L1695" s="6">
        <v>1072</v>
      </c>
      <c r="M1695" s="6" t="s">
        <v>117</v>
      </c>
      <c r="N1695" s="6" t="s">
        <v>21</v>
      </c>
      <c r="O1695" s="6">
        <v>14</v>
      </c>
    </row>
    <row r="1696" spans="1:15" x14ac:dyDescent="0.25">
      <c r="A1696" s="6" t="s">
        <v>0</v>
      </c>
      <c r="B1696" s="6" t="s">
        <v>11</v>
      </c>
      <c r="C1696" s="6" t="s">
        <v>189</v>
      </c>
      <c r="D1696" s="6" t="s">
        <v>190</v>
      </c>
      <c r="E1696" s="6" t="s">
        <v>97</v>
      </c>
      <c r="F1696" s="6" t="s">
        <v>132</v>
      </c>
      <c r="G1696" s="6">
        <v>12</v>
      </c>
      <c r="H1696" s="6">
        <v>47</v>
      </c>
      <c r="I1696" s="6">
        <v>15</v>
      </c>
      <c r="J1696" s="6">
        <v>69</v>
      </c>
      <c r="K1696" s="6">
        <v>15</v>
      </c>
      <c r="L1696" s="6">
        <v>69</v>
      </c>
      <c r="M1696" s="6" t="s">
        <v>117</v>
      </c>
      <c r="N1696" s="6" t="s">
        <v>23</v>
      </c>
      <c r="O1696" s="6">
        <v>6</v>
      </c>
    </row>
    <row r="1697" spans="1:15" x14ac:dyDescent="0.25">
      <c r="A1697" s="6" t="s">
        <v>0</v>
      </c>
      <c r="B1697" s="6" t="s">
        <v>5</v>
      </c>
      <c r="C1697" s="6" t="s">
        <v>834</v>
      </c>
      <c r="D1697" s="6" t="s">
        <v>835</v>
      </c>
      <c r="E1697" s="6" t="s">
        <v>209</v>
      </c>
      <c r="F1697" s="6" t="s">
        <v>125</v>
      </c>
      <c r="G1697" s="6">
        <v>169</v>
      </c>
      <c r="H1697" s="6">
        <v>1216</v>
      </c>
      <c r="I1697" s="6">
        <v>176</v>
      </c>
      <c r="J1697" s="6">
        <v>1216</v>
      </c>
      <c r="K1697" s="6">
        <v>176</v>
      </c>
      <c r="L1697" s="6">
        <v>1216</v>
      </c>
      <c r="M1697" s="6" t="s">
        <v>117</v>
      </c>
      <c r="N1697" s="6" t="s">
        <v>22</v>
      </c>
      <c r="O1697" s="6">
        <v>34</v>
      </c>
    </row>
    <row r="1698" spans="1:15" x14ac:dyDescent="0.25">
      <c r="A1698" s="6" t="s">
        <v>0</v>
      </c>
      <c r="B1698" s="6" t="s">
        <v>4</v>
      </c>
      <c r="C1698" s="6" t="s">
        <v>155</v>
      </c>
      <c r="D1698" s="6" t="s">
        <v>156</v>
      </c>
      <c r="E1698" s="6" t="s">
        <v>97</v>
      </c>
      <c r="F1698" s="6" t="s">
        <v>98</v>
      </c>
      <c r="G1698" s="6">
        <v>97</v>
      </c>
      <c r="H1698" s="6">
        <v>382</v>
      </c>
      <c r="I1698" s="6">
        <v>95</v>
      </c>
      <c r="J1698" s="6">
        <v>386</v>
      </c>
      <c r="K1698" s="6">
        <v>95</v>
      </c>
      <c r="L1698" s="6">
        <v>386</v>
      </c>
      <c r="M1698" s="6" t="s">
        <v>117</v>
      </c>
      <c r="N1698" s="6" t="s">
        <v>23</v>
      </c>
      <c r="O1698" s="6">
        <v>20</v>
      </c>
    </row>
    <row r="1699" spans="1:15" x14ac:dyDescent="0.25">
      <c r="A1699" s="6" t="s">
        <v>0</v>
      </c>
      <c r="B1699" s="6" t="s">
        <v>4</v>
      </c>
      <c r="C1699" s="6" t="s">
        <v>165</v>
      </c>
      <c r="D1699" s="6" t="s">
        <v>166</v>
      </c>
      <c r="E1699" s="6" t="s">
        <v>97</v>
      </c>
      <c r="F1699" s="6" t="s">
        <v>98</v>
      </c>
      <c r="G1699" s="6">
        <v>72</v>
      </c>
      <c r="H1699" s="6">
        <v>333</v>
      </c>
      <c r="I1699" s="6">
        <v>72</v>
      </c>
      <c r="J1699" s="6">
        <v>332</v>
      </c>
      <c r="K1699" s="6">
        <v>72</v>
      </c>
      <c r="L1699" s="6">
        <v>332</v>
      </c>
      <c r="M1699" s="6" t="s">
        <v>117</v>
      </c>
      <c r="N1699" s="6" t="s">
        <v>23</v>
      </c>
      <c r="O1699" s="6">
        <v>12</v>
      </c>
    </row>
    <row r="1700" spans="1:15" x14ac:dyDescent="0.25">
      <c r="A1700" s="6" t="s">
        <v>0</v>
      </c>
      <c r="B1700" s="6" t="s">
        <v>5</v>
      </c>
      <c r="C1700" s="6" t="s">
        <v>846</v>
      </c>
      <c r="D1700" s="6" t="s">
        <v>847</v>
      </c>
      <c r="E1700" s="6" t="s">
        <v>97</v>
      </c>
      <c r="F1700" s="6" t="s">
        <v>132</v>
      </c>
      <c r="G1700" s="6">
        <v>243</v>
      </c>
      <c r="H1700" s="6">
        <v>1307</v>
      </c>
      <c r="I1700" s="6">
        <v>227</v>
      </c>
      <c r="J1700" s="6">
        <v>1227</v>
      </c>
      <c r="K1700" s="6">
        <v>227</v>
      </c>
      <c r="L1700" s="6">
        <v>1227</v>
      </c>
      <c r="M1700" s="6" t="s">
        <v>117</v>
      </c>
      <c r="N1700" s="6" t="s">
        <v>23</v>
      </c>
      <c r="O1700" s="6">
        <v>68</v>
      </c>
    </row>
    <row r="1701" spans="1:15" x14ac:dyDescent="0.25">
      <c r="A1701" s="6" t="s">
        <v>0</v>
      </c>
      <c r="B1701" s="6" t="s">
        <v>9</v>
      </c>
      <c r="C1701" s="6" t="s">
        <v>207</v>
      </c>
      <c r="D1701" s="6" t="s">
        <v>208</v>
      </c>
      <c r="E1701" s="6" t="s">
        <v>209</v>
      </c>
      <c r="F1701" s="6" t="s">
        <v>125</v>
      </c>
      <c r="G1701" s="6">
        <v>541</v>
      </c>
      <c r="H1701" s="6">
        <v>2607</v>
      </c>
      <c r="I1701" s="6">
        <v>545</v>
      </c>
      <c r="J1701" s="6">
        <v>2544</v>
      </c>
      <c r="K1701" s="6">
        <v>545</v>
      </c>
      <c r="L1701" s="6">
        <v>2545</v>
      </c>
      <c r="M1701" s="6" t="s">
        <v>117</v>
      </c>
      <c r="N1701" s="6" t="s">
        <v>21</v>
      </c>
      <c r="O1701" s="6">
        <v>42</v>
      </c>
    </row>
    <row r="1702" spans="1:15" x14ac:dyDescent="0.25">
      <c r="A1702" s="6" t="s">
        <v>0</v>
      </c>
      <c r="B1702" s="6" t="s">
        <v>11</v>
      </c>
      <c r="C1702" s="6" t="s">
        <v>189</v>
      </c>
      <c r="D1702" s="6" t="s">
        <v>190</v>
      </c>
      <c r="E1702" s="6" t="s">
        <v>97</v>
      </c>
      <c r="F1702" s="6" t="s">
        <v>132</v>
      </c>
      <c r="G1702" s="6">
        <v>12</v>
      </c>
      <c r="H1702" s="6">
        <v>47</v>
      </c>
      <c r="I1702" s="6">
        <v>15</v>
      </c>
      <c r="J1702" s="6">
        <v>69</v>
      </c>
      <c r="K1702" s="6">
        <v>15</v>
      </c>
      <c r="L1702" s="6">
        <v>69</v>
      </c>
      <c r="M1702" s="6" t="s">
        <v>117</v>
      </c>
      <c r="N1702" s="6" t="s">
        <v>22</v>
      </c>
      <c r="O1702" s="6">
        <v>4</v>
      </c>
    </row>
    <row r="1703" spans="1:15" x14ac:dyDescent="0.25">
      <c r="A1703" s="6" t="s">
        <v>0</v>
      </c>
      <c r="B1703" s="6" t="s">
        <v>5</v>
      </c>
      <c r="C1703" s="6" t="s">
        <v>846</v>
      </c>
      <c r="D1703" s="6" t="s">
        <v>847</v>
      </c>
      <c r="E1703" s="6" t="s">
        <v>97</v>
      </c>
      <c r="F1703" s="6" t="s">
        <v>132</v>
      </c>
      <c r="G1703" s="6">
        <v>243</v>
      </c>
      <c r="H1703" s="6">
        <v>1307</v>
      </c>
      <c r="I1703" s="6">
        <v>227</v>
      </c>
      <c r="J1703" s="6">
        <v>1227</v>
      </c>
      <c r="K1703" s="6">
        <v>227</v>
      </c>
      <c r="L1703" s="6">
        <v>1227</v>
      </c>
      <c r="M1703" s="6" t="s">
        <v>117</v>
      </c>
      <c r="N1703" s="6" t="s">
        <v>21</v>
      </c>
      <c r="O1703" s="6">
        <v>31</v>
      </c>
    </row>
    <row r="1704" spans="1:15" x14ac:dyDescent="0.25">
      <c r="A1704" s="6" t="s">
        <v>0</v>
      </c>
      <c r="B1704" s="6" t="s">
        <v>5</v>
      </c>
      <c r="C1704" s="6" t="s">
        <v>834</v>
      </c>
      <c r="D1704" s="6" t="s">
        <v>835</v>
      </c>
      <c r="E1704" s="6" t="s">
        <v>209</v>
      </c>
      <c r="F1704" s="6" t="s">
        <v>125</v>
      </c>
      <c r="G1704" s="6">
        <v>169</v>
      </c>
      <c r="H1704" s="6">
        <v>1216</v>
      </c>
      <c r="I1704" s="6">
        <v>176</v>
      </c>
      <c r="J1704" s="6">
        <v>1216</v>
      </c>
      <c r="K1704" s="6">
        <v>176</v>
      </c>
      <c r="L1704" s="6">
        <v>1216</v>
      </c>
      <c r="M1704" s="6" t="s">
        <v>117</v>
      </c>
      <c r="N1704" s="6" t="s">
        <v>23</v>
      </c>
      <c r="O1704" s="6">
        <v>65</v>
      </c>
    </row>
    <row r="1705" spans="1:15" x14ac:dyDescent="0.25">
      <c r="A1705" s="6" t="s">
        <v>0</v>
      </c>
      <c r="B1705" s="6" t="s">
        <v>4</v>
      </c>
      <c r="C1705" s="6" t="s">
        <v>167</v>
      </c>
      <c r="D1705" s="6" t="s">
        <v>168</v>
      </c>
      <c r="E1705" s="6" t="s">
        <v>97</v>
      </c>
      <c r="F1705" s="6" t="s">
        <v>98</v>
      </c>
      <c r="G1705" s="6">
        <v>190</v>
      </c>
      <c r="H1705" s="6">
        <v>1047</v>
      </c>
      <c r="I1705" s="6">
        <v>205</v>
      </c>
      <c r="J1705" s="6">
        <v>1072</v>
      </c>
      <c r="K1705" s="6"/>
      <c r="L1705" s="6">
        <v>1072</v>
      </c>
      <c r="M1705" s="6" t="s">
        <v>117</v>
      </c>
      <c r="N1705" s="6" t="s">
        <v>22</v>
      </c>
      <c r="O1705" s="6">
        <v>10</v>
      </c>
    </row>
    <row r="1706" spans="1:15" x14ac:dyDescent="0.25">
      <c r="A1706" s="6" t="s">
        <v>0</v>
      </c>
      <c r="B1706" s="6" t="s">
        <v>11</v>
      </c>
      <c r="C1706" s="6" t="s">
        <v>189</v>
      </c>
      <c r="D1706" s="6" t="s">
        <v>190</v>
      </c>
      <c r="E1706" s="6" t="s">
        <v>97</v>
      </c>
      <c r="F1706" s="6" t="s">
        <v>132</v>
      </c>
      <c r="G1706" s="6">
        <v>12</v>
      </c>
      <c r="H1706" s="6">
        <v>47</v>
      </c>
      <c r="I1706" s="6">
        <v>15</v>
      </c>
      <c r="J1706" s="6">
        <v>69</v>
      </c>
      <c r="K1706" s="6">
        <v>15</v>
      </c>
      <c r="L1706" s="6">
        <v>69</v>
      </c>
      <c r="M1706" s="6" t="s">
        <v>117</v>
      </c>
      <c r="N1706" s="6" t="s">
        <v>21</v>
      </c>
      <c r="O1706" s="6">
        <v>2</v>
      </c>
    </row>
    <row r="1707" spans="1:15" x14ac:dyDescent="0.25">
      <c r="A1707" s="6" t="s">
        <v>0</v>
      </c>
      <c r="B1707" s="6" t="s">
        <v>4</v>
      </c>
      <c r="C1707" s="6" t="s">
        <v>165</v>
      </c>
      <c r="D1707" s="6" t="s">
        <v>166</v>
      </c>
      <c r="E1707" s="6" t="s">
        <v>97</v>
      </c>
      <c r="F1707" s="6" t="s">
        <v>98</v>
      </c>
      <c r="G1707" s="6">
        <v>72</v>
      </c>
      <c r="H1707" s="6">
        <v>333</v>
      </c>
      <c r="I1707" s="6">
        <v>72</v>
      </c>
      <c r="J1707" s="6">
        <v>332</v>
      </c>
      <c r="K1707" s="6">
        <v>72</v>
      </c>
      <c r="L1707" s="6">
        <v>332</v>
      </c>
      <c r="M1707" s="6" t="s">
        <v>117</v>
      </c>
      <c r="N1707" s="6" t="s">
        <v>22</v>
      </c>
      <c r="O1707" s="6">
        <v>6</v>
      </c>
    </row>
    <row r="1708" spans="1:15" x14ac:dyDescent="0.25">
      <c r="A1708" s="6" t="s">
        <v>0</v>
      </c>
      <c r="B1708" s="6" t="s">
        <v>5</v>
      </c>
      <c r="C1708" s="6" t="s">
        <v>269</v>
      </c>
      <c r="D1708" s="6" t="s">
        <v>270</v>
      </c>
      <c r="E1708" s="6" t="s">
        <v>97</v>
      </c>
      <c r="F1708" s="6" t="s">
        <v>98</v>
      </c>
      <c r="G1708" s="6">
        <v>31</v>
      </c>
      <c r="H1708" s="6">
        <v>170</v>
      </c>
      <c r="I1708" s="6">
        <v>25</v>
      </c>
      <c r="J1708" s="6">
        <v>125</v>
      </c>
      <c r="K1708" s="6">
        <v>31</v>
      </c>
      <c r="L1708" s="6">
        <v>170</v>
      </c>
      <c r="M1708" s="6" t="s">
        <v>117</v>
      </c>
      <c r="N1708" s="6" t="s">
        <v>22</v>
      </c>
      <c r="O1708" s="6">
        <v>5</v>
      </c>
    </row>
    <row r="1709" spans="1:15" x14ac:dyDescent="0.25">
      <c r="A1709" s="6" t="s">
        <v>0</v>
      </c>
      <c r="B1709" s="6" t="s">
        <v>4</v>
      </c>
      <c r="C1709" s="6" t="s">
        <v>155</v>
      </c>
      <c r="D1709" s="6" t="s">
        <v>156</v>
      </c>
      <c r="E1709" s="6" t="s">
        <v>97</v>
      </c>
      <c r="F1709" s="6" t="s">
        <v>98</v>
      </c>
      <c r="G1709" s="6">
        <v>97</v>
      </c>
      <c r="H1709" s="6">
        <v>382</v>
      </c>
      <c r="I1709" s="6">
        <v>95</v>
      </c>
      <c r="J1709" s="6">
        <v>386</v>
      </c>
      <c r="K1709" s="6">
        <v>95</v>
      </c>
      <c r="L1709" s="6">
        <v>386</v>
      </c>
      <c r="M1709" s="6" t="s">
        <v>117</v>
      </c>
      <c r="N1709" s="6" t="s">
        <v>22</v>
      </c>
      <c r="O1709" s="6">
        <v>10</v>
      </c>
    </row>
    <row r="1710" spans="1:15" x14ac:dyDescent="0.25">
      <c r="A1710" s="6" t="s">
        <v>0</v>
      </c>
      <c r="B1710" s="6" t="s">
        <v>5</v>
      </c>
      <c r="C1710" s="6" t="s">
        <v>269</v>
      </c>
      <c r="D1710" s="6" t="s">
        <v>270</v>
      </c>
      <c r="E1710" s="6" t="s">
        <v>97</v>
      </c>
      <c r="F1710" s="6" t="s">
        <v>98</v>
      </c>
      <c r="G1710" s="6">
        <v>31</v>
      </c>
      <c r="H1710" s="6">
        <v>170</v>
      </c>
      <c r="I1710" s="6">
        <v>25</v>
      </c>
      <c r="J1710" s="6">
        <v>125</v>
      </c>
      <c r="K1710" s="6">
        <v>31</v>
      </c>
      <c r="L1710" s="6">
        <v>170</v>
      </c>
      <c r="M1710" s="6" t="s">
        <v>117</v>
      </c>
      <c r="N1710" s="6" t="s">
        <v>23</v>
      </c>
      <c r="O1710" s="6">
        <v>7</v>
      </c>
    </row>
    <row r="1711" spans="1:15" x14ac:dyDescent="0.25">
      <c r="A1711" s="6" t="s">
        <v>0</v>
      </c>
      <c r="B1711" s="6" t="s">
        <v>4</v>
      </c>
      <c r="C1711" s="6" t="s">
        <v>165</v>
      </c>
      <c r="D1711" s="6" t="s">
        <v>166</v>
      </c>
      <c r="E1711" s="6" t="s">
        <v>97</v>
      </c>
      <c r="F1711" s="6" t="s">
        <v>98</v>
      </c>
      <c r="G1711" s="6">
        <v>72</v>
      </c>
      <c r="H1711" s="6">
        <v>333</v>
      </c>
      <c r="I1711" s="6">
        <v>72</v>
      </c>
      <c r="J1711" s="6">
        <v>332</v>
      </c>
      <c r="K1711" s="6">
        <v>72</v>
      </c>
      <c r="L1711" s="6">
        <v>332</v>
      </c>
      <c r="M1711" s="6" t="s">
        <v>117</v>
      </c>
      <c r="N1711" s="6" t="s">
        <v>21</v>
      </c>
      <c r="O1711" s="6">
        <v>6</v>
      </c>
    </row>
    <row r="1712" spans="1:15" x14ac:dyDescent="0.25">
      <c r="A1712" s="6" t="s">
        <v>0</v>
      </c>
      <c r="B1712" s="6" t="s">
        <v>11</v>
      </c>
      <c r="C1712" s="6" t="s">
        <v>187</v>
      </c>
      <c r="D1712" s="6" t="s">
        <v>188</v>
      </c>
      <c r="E1712" s="6" t="s">
        <v>97</v>
      </c>
      <c r="F1712" s="6" t="s">
        <v>132</v>
      </c>
      <c r="G1712" s="6">
        <v>18</v>
      </c>
      <c r="H1712" s="6">
        <v>78</v>
      </c>
      <c r="I1712" s="6">
        <v>18</v>
      </c>
      <c r="J1712" s="6">
        <v>79</v>
      </c>
      <c r="K1712" s="6">
        <v>18</v>
      </c>
      <c r="L1712" s="6">
        <v>77</v>
      </c>
      <c r="M1712" s="6" t="s">
        <v>117</v>
      </c>
      <c r="N1712" s="6" t="s">
        <v>23</v>
      </c>
      <c r="O1712" s="6">
        <v>10</v>
      </c>
    </row>
    <row r="1713" spans="1:15" x14ac:dyDescent="0.25">
      <c r="A1713" s="6" t="s">
        <v>0</v>
      </c>
      <c r="B1713" s="6" t="s">
        <v>5</v>
      </c>
      <c r="C1713" s="6" t="s">
        <v>716</v>
      </c>
      <c r="D1713" s="6" t="s">
        <v>717</v>
      </c>
      <c r="E1713" s="6" t="s">
        <v>209</v>
      </c>
      <c r="F1713" s="6" t="s">
        <v>98</v>
      </c>
      <c r="G1713" s="6">
        <v>1295</v>
      </c>
      <c r="H1713" s="6">
        <v>6509</v>
      </c>
      <c r="I1713" s="6"/>
      <c r="J1713" s="6">
        <v>6258</v>
      </c>
      <c r="K1713" s="6">
        <v>1351</v>
      </c>
      <c r="L1713" s="6">
        <v>6868</v>
      </c>
      <c r="M1713" s="6" t="s">
        <v>117</v>
      </c>
      <c r="N1713" s="6" t="s">
        <v>21</v>
      </c>
      <c r="O1713" s="6">
        <v>516</v>
      </c>
    </row>
    <row r="1714" spans="1:15" x14ac:dyDescent="0.25">
      <c r="A1714" s="6" t="s">
        <v>0</v>
      </c>
      <c r="B1714" s="6" t="s">
        <v>8</v>
      </c>
      <c r="C1714" s="6" t="s">
        <v>743</v>
      </c>
      <c r="D1714" s="6" t="s">
        <v>744</v>
      </c>
      <c r="E1714" s="6" t="s">
        <v>209</v>
      </c>
      <c r="F1714" s="6" t="s">
        <v>125</v>
      </c>
      <c r="G1714" s="6">
        <v>612</v>
      </c>
      <c r="H1714" s="6">
        <v>2944</v>
      </c>
      <c r="I1714" s="6">
        <v>608</v>
      </c>
      <c r="J1714" s="6">
        <v>2914</v>
      </c>
      <c r="K1714" s="6">
        <v>608</v>
      </c>
      <c r="L1714" s="6">
        <v>2944</v>
      </c>
      <c r="M1714" s="6" t="s">
        <v>117</v>
      </c>
      <c r="N1714" s="6" t="s">
        <v>21</v>
      </c>
      <c r="O1714" s="6">
        <v>44</v>
      </c>
    </row>
    <row r="1715" spans="1:15" x14ac:dyDescent="0.25">
      <c r="A1715" s="6" t="s">
        <v>0</v>
      </c>
      <c r="B1715" s="6" t="s">
        <v>9</v>
      </c>
      <c r="C1715" s="6" t="s">
        <v>207</v>
      </c>
      <c r="D1715" s="6" t="s">
        <v>208</v>
      </c>
      <c r="E1715" s="6" t="s">
        <v>209</v>
      </c>
      <c r="F1715" s="6" t="s">
        <v>125</v>
      </c>
      <c r="G1715" s="6">
        <v>541</v>
      </c>
      <c r="H1715" s="6">
        <v>2607</v>
      </c>
      <c r="I1715" s="6">
        <v>545</v>
      </c>
      <c r="J1715" s="6">
        <v>2544</v>
      </c>
      <c r="K1715" s="6">
        <v>545</v>
      </c>
      <c r="L1715" s="6">
        <v>2545</v>
      </c>
      <c r="M1715" s="6" t="s">
        <v>117</v>
      </c>
      <c r="N1715" s="6" t="s">
        <v>22</v>
      </c>
      <c r="O1715" s="6">
        <v>42</v>
      </c>
    </row>
    <row r="1716" spans="1:15" x14ac:dyDescent="0.25">
      <c r="A1716" s="6" t="s">
        <v>0</v>
      </c>
      <c r="B1716" s="6" t="s">
        <v>4</v>
      </c>
      <c r="C1716" s="6" t="s">
        <v>149</v>
      </c>
      <c r="D1716" s="6" t="s">
        <v>150</v>
      </c>
      <c r="E1716" s="6" t="s">
        <v>97</v>
      </c>
      <c r="F1716" s="6" t="s">
        <v>98</v>
      </c>
      <c r="G1716" s="6">
        <v>6</v>
      </c>
      <c r="H1716" s="6">
        <v>39</v>
      </c>
      <c r="I1716" s="6">
        <v>6</v>
      </c>
      <c r="J1716" s="6">
        <v>39</v>
      </c>
      <c r="K1716" s="6">
        <v>6</v>
      </c>
      <c r="L1716" s="6">
        <v>39</v>
      </c>
      <c r="M1716" s="6" t="s">
        <v>117</v>
      </c>
      <c r="N1716" s="6" t="s">
        <v>22</v>
      </c>
      <c r="O1716" s="6">
        <v>0</v>
      </c>
    </row>
    <row r="1717" spans="1:15" x14ac:dyDescent="0.25">
      <c r="A1717" s="6" t="s">
        <v>0</v>
      </c>
      <c r="B1717" s="6" t="s">
        <v>5</v>
      </c>
      <c r="C1717" s="6" t="s">
        <v>267</v>
      </c>
      <c r="D1717" s="6" t="s">
        <v>268</v>
      </c>
      <c r="E1717" s="6" t="s">
        <v>97</v>
      </c>
      <c r="F1717" s="6" t="s">
        <v>125</v>
      </c>
      <c r="G1717" s="6">
        <v>110</v>
      </c>
      <c r="H1717" s="6">
        <v>509</v>
      </c>
      <c r="I1717" s="6">
        <v>80</v>
      </c>
      <c r="J1717" s="6">
        <v>324</v>
      </c>
      <c r="K1717" s="6">
        <v>110</v>
      </c>
      <c r="L1717" s="6">
        <v>506</v>
      </c>
      <c r="M1717" s="6" t="s">
        <v>117</v>
      </c>
      <c r="N1717" s="6" t="s">
        <v>21</v>
      </c>
      <c r="O1717" s="6">
        <v>8</v>
      </c>
    </row>
    <row r="1718" spans="1:15" x14ac:dyDescent="0.25">
      <c r="A1718" s="6" t="s">
        <v>0</v>
      </c>
      <c r="B1718" s="6" t="s">
        <v>12</v>
      </c>
      <c r="C1718" s="6" t="s">
        <v>723</v>
      </c>
      <c r="D1718" s="6" t="s">
        <v>724</v>
      </c>
      <c r="E1718" s="6" t="s">
        <v>97</v>
      </c>
      <c r="F1718" s="6" t="s">
        <v>98</v>
      </c>
      <c r="G1718" s="6">
        <v>12</v>
      </c>
      <c r="H1718" s="6">
        <v>61</v>
      </c>
      <c r="I1718" s="6">
        <v>12</v>
      </c>
      <c r="J1718" s="6">
        <v>62</v>
      </c>
      <c r="K1718" s="6">
        <v>12</v>
      </c>
      <c r="L1718" s="6">
        <v>61</v>
      </c>
      <c r="M1718" s="6" t="s">
        <v>117</v>
      </c>
      <c r="N1718" s="6" t="s">
        <v>22</v>
      </c>
      <c r="O1718" s="6">
        <v>2</v>
      </c>
    </row>
    <row r="1719" spans="1:15" x14ac:dyDescent="0.25">
      <c r="A1719" s="6" t="s">
        <v>0</v>
      </c>
      <c r="B1719" s="6" t="s">
        <v>4</v>
      </c>
      <c r="C1719" s="6" t="s">
        <v>147</v>
      </c>
      <c r="D1719" s="6" t="s">
        <v>148</v>
      </c>
      <c r="E1719" s="6" t="s">
        <v>97</v>
      </c>
      <c r="F1719" s="6" t="s">
        <v>98</v>
      </c>
      <c r="G1719" s="6">
        <v>87</v>
      </c>
      <c r="H1719" s="6">
        <v>461</v>
      </c>
      <c r="I1719" s="6">
        <v>90</v>
      </c>
      <c r="J1719" s="6">
        <v>489</v>
      </c>
      <c r="K1719" s="6">
        <v>90</v>
      </c>
      <c r="L1719" s="6">
        <v>489</v>
      </c>
      <c r="M1719" s="6" t="s">
        <v>117</v>
      </c>
      <c r="N1719" s="6" t="s">
        <v>23</v>
      </c>
      <c r="O1719" s="6">
        <v>28</v>
      </c>
    </row>
    <row r="1720" spans="1:15" x14ac:dyDescent="0.25">
      <c r="A1720" s="6" t="s">
        <v>0</v>
      </c>
      <c r="B1720" s="6" t="s">
        <v>5</v>
      </c>
      <c r="C1720" s="6" t="s">
        <v>171</v>
      </c>
      <c r="D1720" s="6" t="s">
        <v>172</v>
      </c>
      <c r="E1720" s="6" t="s">
        <v>97</v>
      </c>
      <c r="F1720" s="6" t="s">
        <v>132</v>
      </c>
      <c r="G1720" s="6">
        <v>21</v>
      </c>
      <c r="H1720" s="6">
        <v>111</v>
      </c>
      <c r="I1720" s="6">
        <v>22</v>
      </c>
      <c r="J1720" s="6">
        <v>116</v>
      </c>
      <c r="K1720" s="6">
        <v>26</v>
      </c>
      <c r="L1720" s="6">
        <v>116</v>
      </c>
      <c r="M1720" s="6" t="s">
        <v>117</v>
      </c>
      <c r="N1720" s="6" t="s">
        <v>22</v>
      </c>
      <c r="O1720" s="6">
        <v>4</v>
      </c>
    </row>
    <row r="1721" spans="1:15" x14ac:dyDescent="0.25">
      <c r="A1721" s="6" t="s">
        <v>0</v>
      </c>
      <c r="B1721" s="6" t="s">
        <v>4</v>
      </c>
      <c r="C1721" s="6" t="s">
        <v>251</v>
      </c>
      <c r="D1721" s="6" t="s">
        <v>252</v>
      </c>
      <c r="E1721" s="6" t="s">
        <v>97</v>
      </c>
      <c r="F1721" s="6" t="s">
        <v>98</v>
      </c>
      <c r="G1721" s="6">
        <v>28</v>
      </c>
      <c r="H1721" s="6">
        <v>130</v>
      </c>
      <c r="I1721" s="6">
        <v>27</v>
      </c>
      <c r="J1721" s="6">
        <v>121</v>
      </c>
      <c r="K1721" s="6">
        <v>28</v>
      </c>
      <c r="L1721" s="6">
        <v>130</v>
      </c>
      <c r="M1721" s="6" t="s">
        <v>117</v>
      </c>
      <c r="N1721" s="6" t="s">
        <v>22</v>
      </c>
      <c r="O1721" s="6">
        <v>5</v>
      </c>
    </row>
    <row r="1722" spans="1:15" x14ac:dyDescent="0.25">
      <c r="A1722" s="6" t="s">
        <v>0</v>
      </c>
      <c r="B1722" s="6" t="s">
        <v>4</v>
      </c>
      <c r="C1722" s="6" t="s">
        <v>688</v>
      </c>
      <c r="D1722" s="6" t="s">
        <v>689</v>
      </c>
      <c r="E1722" s="6" t="s">
        <v>97</v>
      </c>
      <c r="F1722" s="6" t="s">
        <v>98</v>
      </c>
      <c r="G1722" s="6">
        <v>107</v>
      </c>
      <c r="H1722" s="6">
        <v>501</v>
      </c>
      <c r="I1722" s="6">
        <v>107</v>
      </c>
      <c r="J1722" s="6">
        <v>503</v>
      </c>
      <c r="K1722" s="6">
        <v>107</v>
      </c>
      <c r="L1722" s="6">
        <v>497</v>
      </c>
      <c r="M1722" s="6" t="s">
        <v>117</v>
      </c>
      <c r="N1722" s="6" t="s">
        <v>23</v>
      </c>
      <c r="O1722" s="6">
        <v>33</v>
      </c>
    </row>
    <row r="1723" spans="1:15" x14ac:dyDescent="0.25">
      <c r="A1723" s="6" t="s">
        <v>0</v>
      </c>
      <c r="B1723" s="6" t="s">
        <v>12</v>
      </c>
      <c r="C1723" s="6" t="s">
        <v>723</v>
      </c>
      <c r="D1723" s="6" t="s">
        <v>724</v>
      </c>
      <c r="E1723" s="6" t="s">
        <v>97</v>
      </c>
      <c r="F1723" s="6" t="s">
        <v>98</v>
      </c>
      <c r="G1723" s="6">
        <v>12</v>
      </c>
      <c r="H1723" s="6">
        <v>61</v>
      </c>
      <c r="I1723" s="6">
        <v>12</v>
      </c>
      <c r="J1723" s="6">
        <v>62</v>
      </c>
      <c r="K1723" s="6">
        <v>12</v>
      </c>
      <c r="L1723" s="6">
        <v>61</v>
      </c>
      <c r="M1723" s="6" t="s">
        <v>117</v>
      </c>
      <c r="N1723" s="6" t="s">
        <v>21</v>
      </c>
      <c r="O1723" s="6">
        <v>2</v>
      </c>
    </row>
    <row r="1724" spans="1:15" x14ac:dyDescent="0.25">
      <c r="A1724" s="6" t="s">
        <v>0</v>
      </c>
      <c r="B1724" s="6" t="s">
        <v>5</v>
      </c>
      <c r="C1724" s="6" t="s">
        <v>701</v>
      </c>
      <c r="D1724" s="6" t="s">
        <v>702</v>
      </c>
      <c r="E1724" s="6" t="s">
        <v>209</v>
      </c>
      <c r="F1724" s="6" t="s">
        <v>125</v>
      </c>
      <c r="G1724" s="6">
        <v>155</v>
      </c>
      <c r="H1724" s="6">
        <v>664</v>
      </c>
      <c r="I1724" s="6">
        <v>156</v>
      </c>
      <c r="J1724" s="6">
        <v>641</v>
      </c>
      <c r="K1724" s="6">
        <v>273</v>
      </c>
      <c r="L1724" s="6">
        <v>0</v>
      </c>
      <c r="M1724" s="6" t="s">
        <v>117</v>
      </c>
      <c r="N1724" s="6" t="s">
        <v>21</v>
      </c>
      <c r="O1724" s="6">
        <v>0</v>
      </c>
    </row>
    <row r="1725" spans="1:15" x14ac:dyDescent="0.25">
      <c r="A1725" s="6" t="s">
        <v>0</v>
      </c>
      <c r="B1725" s="6" t="s">
        <v>5</v>
      </c>
      <c r="C1725" s="6" t="s">
        <v>171</v>
      </c>
      <c r="D1725" s="6" t="s">
        <v>172</v>
      </c>
      <c r="E1725" s="6" t="s">
        <v>97</v>
      </c>
      <c r="F1725" s="6" t="s">
        <v>132</v>
      </c>
      <c r="G1725" s="6">
        <v>21</v>
      </c>
      <c r="H1725" s="6">
        <v>111</v>
      </c>
      <c r="I1725" s="6">
        <v>22</v>
      </c>
      <c r="J1725" s="6">
        <v>116</v>
      </c>
      <c r="K1725" s="6">
        <v>26</v>
      </c>
      <c r="L1725" s="6">
        <v>116</v>
      </c>
      <c r="M1725" s="6" t="s">
        <v>117</v>
      </c>
      <c r="N1725" s="6" t="s">
        <v>23</v>
      </c>
      <c r="O1725" s="6">
        <v>5</v>
      </c>
    </row>
    <row r="1726" spans="1:15" x14ac:dyDescent="0.25">
      <c r="A1726" s="6" t="s">
        <v>0</v>
      </c>
      <c r="B1726" s="6" t="s">
        <v>8</v>
      </c>
      <c r="C1726" s="6" t="s">
        <v>743</v>
      </c>
      <c r="D1726" s="6" t="s">
        <v>744</v>
      </c>
      <c r="E1726" s="6" t="s">
        <v>209</v>
      </c>
      <c r="F1726" s="6" t="s">
        <v>125</v>
      </c>
      <c r="G1726" s="6">
        <v>612</v>
      </c>
      <c r="H1726" s="6">
        <v>2944</v>
      </c>
      <c r="I1726" s="6">
        <v>608</v>
      </c>
      <c r="J1726" s="6">
        <v>2914</v>
      </c>
      <c r="K1726" s="6">
        <v>608</v>
      </c>
      <c r="L1726" s="6">
        <v>2944</v>
      </c>
      <c r="M1726" s="6" t="s">
        <v>117</v>
      </c>
      <c r="N1726" s="6" t="s">
        <v>23</v>
      </c>
      <c r="O1726" s="6">
        <v>86</v>
      </c>
    </row>
    <row r="1727" spans="1:15" x14ac:dyDescent="0.25">
      <c r="A1727" s="6" t="s">
        <v>0</v>
      </c>
      <c r="B1727" s="6" t="s">
        <v>4</v>
      </c>
      <c r="C1727" s="6" t="s">
        <v>688</v>
      </c>
      <c r="D1727" s="6" t="s">
        <v>689</v>
      </c>
      <c r="E1727" s="6" t="s">
        <v>97</v>
      </c>
      <c r="F1727" s="6" t="s">
        <v>98</v>
      </c>
      <c r="G1727" s="6">
        <v>107</v>
      </c>
      <c r="H1727" s="6">
        <v>501</v>
      </c>
      <c r="I1727" s="6">
        <v>107</v>
      </c>
      <c r="J1727" s="6">
        <v>503</v>
      </c>
      <c r="K1727" s="6">
        <v>107</v>
      </c>
      <c r="L1727" s="6">
        <v>497</v>
      </c>
      <c r="M1727" s="6" t="s">
        <v>117</v>
      </c>
      <c r="N1727" s="6" t="s">
        <v>22</v>
      </c>
      <c r="O1727" s="6">
        <v>16</v>
      </c>
    </row>
    <row r="1728" spans="1:15" x14ac:dyDescent="0.25">
      <c r="A1728" s="6" t="s">
        <v>0</v>
      </c>
      <c r="B1728" s="6" t="s">
        <v>5</v>
      </c>
      <c r="C1728" s="6" t="s">
        <v>834</v>
      </c>
      <c r="D1728" s="6" t="s">
        <v>835</v>
      </c>
      <c r="E1728" s="6" t="s">
        <v>209</v>
      </c>
      <c r="F1728" s="6" t="s">
        <v>125</v>
      </c>
      <c r="G1728" s="6">
        <v>169</v>
      </c>
      <c r="H1728" s="6">
        <v>1216</v>
      </c>
      <c r="I1728" s="6">
        <v>176</v>
      </c>
      <c r="J1728" s="6">
        <v>1216</v>
      </c>
      <c r="K1728" s="6">
        <v>176</v>
      </c>
      <c r="L1728" s="6">
        <v>1216</v>
      </c>
      <c r="M1728" s="6" t="s">
        <v>117</v>
      </c>
      <c r="N1728" s="6" t="s">
        <v>21</v>
      </c>
      <c r="O1728" s="6">
        <v>31</v>
      </c>
    </row>
    <row r="1729" spans="1:15" x14ac:dyDescent="0.25">
      <c r="A1729" s="6" t="s">
        <v>0</v>
      </c>
      <c r="B1729" s="6" t="s">
        <v>5</v>
      </c>
      <c r="C1729" s="6" t="s">
        <v>701</v>
      </c>
      <c r="D1729" s="6" t="s">
        <v>702</v>
      </c>
      <c r="E1729" s="6" t="s">
        <v>209</v>
      </c>
      <c r="F1729" s="6" t="s">
        <v>125</v>
      </c>
      <c r="G1729" s="6">
        <v>155</v>
      </c>
      <c r="H1729" s="6">
        <v>664</v>
      </c>
      <c r="I1729" s="6">
        <v>156</v>
      </c>
      <c r="J1729" s="6">
        <v>641</v>
      </c>
      <c r="K1729" s="6">
        <v>273</v>
      </c>
      <c r="L1729" s="6">
        <v>0</v>
      </c>
      <c r="M1729" s="6" t="s">
        <v>117</v>
      </c>
      <c r="N1729" s="6" t="s">
        <v>22</v>
      </c>
      <c r="O1729" s="6">
        <v>0</v>
      </c>
    </row>
    <row r="1730" spans="1:15" x14ac:dyDescent="0.25">
      <c r="A1730" s="6" t="s">
        <v>0</v>
      </c>
      <c r="B1730" s="6" t="s">
        <v>4</v>
      </c>
      <c r="C1730" s="6" t="s">
        <v>149</v>
      </c>
      <c r="D1730" s="6" t="s">
        <v>150</v>
      </c>
      <c r="E1730" s="6" t="s">
        <v>97</v>
      </c>
      <c r="F1730" s="6" t="s">
        <v>98</v>
      </c>
      <c r="G1730" s="6">
        <v>6</v>
      </c>
      <c r="H1730" s="6">
        <v>39</v>
      </c>
      <c r="I1730" s="6">
        <v>6</v>
      </c>
      <c r="J1730" s="6">
        <v>39</v>
      </c>
      <c r="K1730" s="6">
        <v>6</v>
      </c>
      <c r="L1730" s="6">
        <v>39</v>
      </c>
      <c r="M1730" s="6" t="s">
        <v>117</v>
      </c>
      <c r="N1730" s="6" t="s">
        <v>23</v>
      </c>
      <c r="O1730" s="6">
        <v>0</v>
      </c>
    </row>
    <row r="1731" spans="1:15" x14ac:dyDescent="0.25">
      <c r="A1731" s="6" t="s">
        <v>0</v>
      </c>
      <c r="B1731" s="6" t="s">
        <v>11</v>
      </c>
      <c r="C1731" s="6" t="s">
        <v>191</v>
      </c>
      <c r="D1731" s="6" t="s">
        <v>192</v>
      </c>
      <c r="E1731" s="6" t="s">
        <v>97</v>
      </c>
      <c r="F1731" s="6" t="s">
        <v>98</v>
      </c>
      <c r="G1731" s="6">
        <v>14</v>
      </c>
      <c r="H1731" s="6">
        <v>44</v>
      </c>
      <c r="I1731" s="6">
        <v>14</v>
      </c>
      <c r="J1731" s="6">
        <v>44</v>
      </c>
      <c r="K1731" s="6">
        <v>14</v>
      </c>
      <c r="L1731" s="6">
        <v>44</v>
      </c>
      <c r="M1731" s="6" t="s">
        <v>117</v>
      </c>
      <c r="N1731" s="6" t="s">
        <v>23</v>
      </c>
      <c r="O1731" s="6">
        <v>5</v>
      </c>
    </row>
    <row r="1732" spans="1:15" x14ac:dyDescent="0.25">
      <c r="A1732" s="6" t="s">
        <v>0</v>
      </c>
      <c r="B1732" s="6" t="s">
        <v>4</v>
      </c>
      <c r="C1732" s="6" t="s">
        <v>688</v>
      </c>
      <c r="D1732" s="6" t="s">
        <v>689</v>
      </c>
      <c r="E1732" s="6" t="s">
        <v>97</v>
      </c>
      <c r="F1732" s="6" t="s">
        <v>98</v>
      </c>
      <c r="G1732" s="6">
        <v>107</v>
      </c>
      <c r="H1732" s="6">
        <v>501</v>
      </c>
      <c r="I1732" s="6">
        <v>107</v>
      </c>
      <c r="J1732" s="6">
        <v>503</v>
      </c>
      <c r="K1732" s="6">
        <v>107</v>
      </c>
      <c r="L1732" s="6">
        <v>497</v>
      </c>
      <c r="M1732" s="6" t="s">
        <v>117</v>
      </c>
      <c r="N1732" s="6" t="s">
        <v>21</v>
      </c>
      <c r="O1732" s="6">
        <v>17</v>
      </c>
    </row>
    <row r="1733" spans="1:15" x14ac:dyDescent="0.25">
      <c r="A1733" s="6" t="s">
        <v>0</v>
      </c>
      <c r="B1733" s="6" t="s">
        <v>5</v>
      </c>
      <c r="C1733" s="6" t="s">
        <v>267</v>
      </c>
      <c r="D1733" s="6" t="s">
        <v>268</v>
      </c>
      <c r="E1733" s="6" t="s">
        <v>97</v>
      </c>
      <c r="F1733" s="6" t="s">
        <v>125</v>
      </c>
      <c r="G1733" s="6">
        <v>110</v>
      </c>
      <c r="H1733" s="6">
        <v>509</v>
      </c>
      <c r="I1733" s="6">
        <v>80</v>
      </c>
      <c r="J1733" s="6">
        <v>324</v>
      </c>
      <c r="K1733" s="6">
        <v>110</v>
      </c>
      <c r="L1733" s="6">
        <v>506</v>
      </c>
      <c r="M1733" s="6" t="s">
        <v>117</v>
      </c>
      <c r="N1733" s="6" t="s">
        <v>22</v>
      </c>
      <c r="O1733" s="6">
        <v>10</v>
      </c>
    </row>
    <row r="1734" spans="1:15" x14ac:dyDescent="0.25">
      <c r="A1734" s="6" t="s">
        <v>0</v>
      </c>
      <c r="B1734" s="6" t="s">
        <v>4</v>
      </c>
      <c r="C1734" s="6" t="s">
        <v>251</v>
      </c>
      <c r="D1734" s="6" t="s">
        <v>252</v>
      </c>
      <c r="E1734" s="6" t="s">
        <v>97</v>
      </c>
      <c r="F1734" s="6" t="s">
        <v>98</v>
      </c>
      <c r="G1734" s="6">
        <v>28</v>
      </c>
      <c r="H1734" s="6">
        <v>130</v>
      </c>
      <c r="I1734" s="6">
        <v>27</v>
      </c>
      <c r="J1734" s="6">
        <v>121</v>
      </c>
      <c r="K1734" s="6">
        <v>28</v>
      </c>
      <c r="L1734" s="6">
        <v>130</v>
      </c>
      <c r="M1734" s="6" t="s">
        <v>117</v>
      </c>
      <c r="N1734" s="6" t="s">
        <v>21</v>
      </c>
      <c r="O1734" s="6">
        <v>1</v>
      </c>
    </row>
    <row r="1735" spans="1:15" x14ac:dyDescent="0.25">
      <c r="A1735" s="6" t="s">
        <v>0</v>
      </c>
      <c r="B1735" s="6" t="s">
        <v>11</v>
      </c>
      <c r="C1735" s="6" t="s">
        <v>191</v>
      </c>
      <c r="D1735" s="6" t="s">
        <v>192</v>
      </c>
      <c r="E1735" s="6" t="s">
        <v>97</v>
      </c>
      <c r="F1735" s="6" t="s">
        <v>98</v>
      </c>
      <c r="G1735" s="6">
        <v>14</v>
      </c>
      <c r="H1735" s="6">
        <v>44</v>
      </c>
      <c r="I1735" s="6">
        <v>14</v>
      </c>
      <c r="J1735" s="6">
        <v>44</v>
      </c>
      <c r="K1735" s="6">
        <v>14</v>
      </c>
      <c r="L1735" s="6">
        <v>44</v>
      </c>
      <c r="M1735" s="6" t="s">
        <v>117</v>
      </c>
      <c r="N1735" s="6" t="s">
        <v>22</v>
      </c>
      <c r="O1735" s="6">
        <v>4</v>
      </c>
    </row>
    <row r="1736" spans="1:15" x14ac:dyDescent="0.25">
      <c r="A1736" s="6" t="s">
        <v>0</v>
      </c>
      <c r="B1736" s="6" t="s">
        <v>5</v>
      </c>
      <c r="C1736" s="6" t="s">
        <v>701</v>
      </c>
      <c r="D1736" s="6" t="s">
        <v>702</v>
      </c>
      <c r="E1736" s="6" t="s">
        <v>209</v>
      </c>
      <c r="F1736" s="6" t="s">
        <v>125</v>
      </c>
      <c r="G1736" s="6">
        <v>155</v>
      </c>
      <c r="H1736" s="6">
        <v>664</v>
      </c>
      <c r="I1736" s="6">
        <v>156</v>
      </c>
      <c r="J1736" s="6">
        <v>641</v>
      </c>
      <c r="K1736" s="6">
        <v>273</v>
      </c>
      <c r="L1736" s="6">
        <v>0</v>
      </c>
      <c r="M1736" s="6" t="s">
        <v>117</v>
      </c>
      <c r="N1736" s="6" t="s">
        <v>23</v>
      </c>
      <c r="O1736" s="6">
        <v>0</v>
      </c>
    </row>
    <row r="1737" spans="1:15" x14ac:dyDescent="0.25">
      <c r="A1737" s="6" t="s">
        <v>0</v>
      </c>
      <c r="B1737" s="6" t="s">
        <v>4</v>
      </c>
      <c r="C1737" s="6" t="s">
        <v>149</v>
      </c>
      <c r="D1737" s="6" t="s">
        <v>150</v>
      </c>
      <c r="E1737" s="6" t="s">
        <v>97</v>
      </c>
      <c r="F1737" s="6" t="s">
        <v>98</v>
      </c>
      <c r="G1737" s="6">
        <v>6</v>
      </c>
      <c r="H1737" s="6">
        <v>39</v>
      </c>
      <c r="I1737" s="6">
        <v>6</v>
      </c>
      <c r="J1737" s="6">
        <v>39</v>
      </c>
      <c r="K1737" s="6">
        <v>6</v>
      </c>
      <c r="L1737" s="6">
        <v>39</v>
      </c>
      <c r="M1737" s="6" t="s">
        <v>117</v>
      </c>
      <c r="N1737" s="6" t="s">
        <v>21</v>
      </c>
      <c r="O1737" s="6">
        <v>0</v>
      </c>
    </row>
    <row r="1738" spans="1:15" x14ac:dyDescent="0.25">
      <c r="A1738" s="6" t="s">
        <v>0</v>
      </c>
      <c r="B1738" s="6" t="s">
        <v>4</v>
      </c>
      <c r="C1738" s="6" t="s">
        <v>167</v>
      </c>
      <c r="D1738" s="6" t="s">
        <v>168</v>
      </c>
      <c r="E1738" s="6" t="s">
        <v>97</v>
      </c>
      <c r="F1738" s="6" t="s">
        <v>98</v>
      </c>
      <c r="G1738" s="6">
        <v>190</v>
      </c>
      <c r="H1738" s="6">
        <v>1047</v>
      </c>
      <c r="I1738" s="6">
        <v>205</v>
      </c>
      <c r="J1738" s="6">
        <v>1072</v>
      </c>
      <c r="K1738" s="6"/>
      <c r="L1738" s="6">
        <v>1072</v>
      </c>
      <c r="M1738" s="6" t="s">
        <v>117</v>
      </c>
      <c r="N1738" s="6" t="s">
        <v>23</v>
      </c>
      <c r="O1738" s="6">
        <v>24</v>
      </c>
    </row>
    <row r="1739" spans="1:15" x14ac:dyDescent="0.25">
      <c r="A1739" s="6" t="s">
        <v>0</v>
      </c>
      <c r="B1739" s="6" t="s">
        <v>5</v>
      </c>
      <c r="C1739" s="6" t="s">
        <v>267</v>
      </c>
      <c r="D1739" s="6" t="s">
        <v>268</v>
      </c>
      <c r="E1739" s="6" t="s">
        <v>97</v>
      </c>
      <c r="F1739" s="6" t="s">
        <v>125</v>
      </c>
      <c r="G1739" s="6">
        <v>110</v>
      </c>
      <c r="H1739" s="6">
        <v>509</v>
      </c>
      <c r="I1739" s="6">
        <v>80</v>
      </c>
      <c r="J1739" s="6">
        <v>324</v>
      </c>
      <c r="K1739" s="6">
        <v>110</v>
      </c>
      <c r="L1739" s="6">
        <v>506</v>
      </c>
      <c r="M1739" s="6" t="s">
        <v>117</v>
      </c>
      <c r="N1739" s="6" t="s">
        <v>23</v>
      </c>
      <c r="O1739" s="6">
        <v>18</v>
      </c>
    </row>
    <row r="1740" spans="1:15" x14ac:dyDescent="0.25">
      <c r="A1740" s="6" t="s">
        <v>0</v>
      </c>
      <c r="B1740" s="6" t="s">
        <v>11</v>
      </c>
      <c r="C1740" s="6" t="s">
        <v>191</v>
      </c>
      <c r="D1740" s="6" t="s">
        <v>192</v>
      </c>
      <c r="E1740" s="6" t="s">
        <v>97</v>
      </c>
      <c r="F1740" s="6" t="s">
        <v>98</v>
      </c>
      <c r="G1740" s="6">
        <v>14</v>
      </c>
      <c r="H1740" s="6">
        <v>44</v>
      </c>
      <c r="I1740" s="6">
        <v>14</v>
      </c>
      <c r="J1740" s="6">
        <v>44</v>
      </c>
      <c r="K1740" s="6">
        <v>14</v>
      </c>
      <c r="L1740" s="6">
        <v>44</v>
      </c>
      <c r="M1740" s="6" t="s">
        <v>117</v>
      </c>
      <c r="N1740" s="6" t="s">
        <v>21</v>
      </c>
      <c r="O1740" s="6">
        <v>1</v>
      </c>
    </row>
    <row r="1741" spans="1:15" x14ac:dyDescent="0.25">
      <c r="A1741" s="6" t="s">
        <v>0</v>
      </c>
      <c r="B1741" s="6" t="s">
        <v>8</v>
      </c>
      <c r="C1741" s="6" t="s">
        <v>210</v>
      </c>
      <c r="D1741" s="6" t="s">
        <v>211</v>
      </c>
      <c r="E1741" s="6" t="s">
        <v>209</v>
      </c>
      <c r="F1741" s="6" t="s">
        <v>132</v>
      </c>
      <c r="G1741" s="6">
        <v>840</v>
      </c>
      <c r="H1741" s="6">
        <v>3249</v>
      </c>
      <c r="I1741" s="6">
        <v>667</v>
      </c>
      <c r="J1741" s="6">
        <v>3657</v>
      </c>
      <c r="K1741" s="6">
        <v>667</v>
      </c>
      <c r="L1741" s="6">
        <v>3657</v>
      </c>
      <c r="M1741" s="6" t="s">
        <v>117</v>
      </c>
      <c r="N1741" s="6" t="s">
        <v>23</v>
      </c>
      <c r="O1741" s="6">
        <v>100</v>
      </c>
    </row>
    <row r="1742" spans="1:15" x14ac:dyDescent="0.25">
      <c r="A1742" s="6" t="s">
        <v>0</v>
      </c>
      <c r="B1742" s="6" t="s">
        <v>7</v>
      </c>
      <c r="C1742" s="6" t="s">
        <v>109</v>
      </c>
      <c r="D1742" s="6" t="s">
        <v>110</v>
      </c>
      <c r="E1742" s="6" t="s">
        <v>97</v>
      </c>
      <c r="F1742" s="6" t="s">
        <v>98</v>
      </c>
      <c r="G1742" s="6">
        <v>44</v>
      </c>
      <c r="H1742" s="6">
        <v>235</v>
      </c>
      <c r="I1742" s="6">
        <v>36</v>
      </c>
      <c r="J1742" s="6">
        <v>194</v>
      </c>
      <c r="K1742" s="6">
        <v>43</v>
      </c>
      <c r="L1742" s="6">
        <v>242</v>
      </c>
      <c r="M1742" s="6" t="s">
        <v>117</v>
      </c>
      <c r="N1742" s="6" t="s">
        <v>23</v>
      </c>
      <c r="O1742" s="6">
        <v>14</v>
      </c>
    </row>
    <row r="1743" spans="1:15" x14ac:dyDescent="0.25">
      <c r="A1743" s="6" t="s">
        <v>0</v>
      </c>
      <c r="B1743" s="6" t="s">
        <v>7</v>
      </c>
      <c r="C1743" s="6" t="s">
        <v>133</v>
      </c>
      <c r="D1743" s="6" t="s">
        <v>134</v>
      </c>
      <c r="E1743" s="6" t="s">
        <v>97</v>
      </c>
      <c r="F1743" s="6" t="s">
        <v>98</v>
      </c>
      <c r="G1743" s="6">
        <v>631</v>
      </c>
      <c r="H1743" s="6">
        <v>3758</v>
      </c>
      <c r="I1743" s="6">
        <v>613</v>
      </c>
      <c r="J1743" s="6">
        <v>3721</v>
      </c>
      <c r="K1743" s="6">
        <v>626</v>
      </c>
      <c r="L1743" s="6">
        <v>3786</v>
      </c>
      <c r="M1743" s="6" t="s">
        <v>117</v>
      </c>
      <c r="N1743" s="6" t="s">
        <v>23</v>
      </c>
      <c r="O1743" s="6">
        <v>209</v>
      </c>
    </row>
    <row r="1744" spans="1:15" x14ac:dyDescent="0.25">
      <c r="A1744" s="6" t="s">
        <v>0</v>
      </c>
      <c r="B1744" s="6" t="s">
        <v>8</v>
      </c>
      <c r="C1744" s="6" t="s">
        <v>141</v>
      </c>
      <c r="D1744" s="6" t="s">
        <v>142</v>
      </c>
      <c r="E1744" s="6" t="s">
        <v>97</v>
      </c>
      <c r="F1744" s="6" t="s">
        <v>98</v>
      </c>
      <c r="G1744" s="6">
        <v>186</v>
      </c>
      <c r="H1744" s="6">
        <v>1002</v>
      </c>
      <c r="I1744" s="6">
        <v>183</v>
      </c>
      <c r="J1744" s="6">
        <v>971</v>
      </c>
      <c r="K1744" s="6">
        <v>188</v>
      </c>
      <c r="L1744" s="6">
        <v>1003</v>
      </c>
      <c r="M1744" s="6" t="s">
        <v>117</v>
      </c>
      <c r="N1744" s="6" t="s">
        <v>21</v>
      </c>
      <c r="O1744" s="6">
        <v>91</v>
      </c>
    </row>
    <row r="1745" spans="1:15" x14ac:dyDescent="0.25">
      <c r="A1745" s="6" t="s">
        <v>0</v>
      </c>
      <c r="B1745" s="6" t="s">
        <v>8</v>
      </c>
      <c r="C1745" s="6" t="s">
        <v>752</v>
      </c>
      <c r="D1745" s="6" t="s">
        <v>753</v>
      </c>
      <c r="E1745" s="6" t="s">
        <v>97</v>
      </c>
      <c r="F1745" s="6" t="s">
        <v>98</v>
      </c>
      <c r="G1745" s="6">
        <v>25</v>
      </c>
      <c r="H1745" s="6">
        <v>92</v>
      </c>
      <c r="I1745" s="6">
        <v>24</v>
      </c>
      <c r="J1745" s="6">
        <v>89</v>
      </c>
      <c r="K1745" s="6">
        <v>24</v>
      </c>
      <c r="L1745" s="6">
        <v>89</v>
      </c>
      <c r="M1745" s="6" t="s">
        <v>117</v>
      </c>
      <c r="N1745" s="6" t="s">
        <v>21</v>
      </c>
      <c r="O1745" s="6">
        <v>3</v>
      </c>
    </row>
    <row r="1746" spans="1:15" x14ac:dyDescent="0.25">
      <c r="A1746" s="6" t="s">
        <v>0</v>
      </c>
      <c r="B1746" s="6" t="s">
        <v>7</v>
      </c>
      <c r="C1746" s="6" t="s">
        <v>109</v>
      </c>
      <c r="D1746" s="6" t="s">
        <v>110</v>
      </c>
      <c r="E1746" s="6" t="s">
        <v>97</v>
      </c>
      <c r="F1746" s="6" t="s">
        <v>98</v>
      </c>
      <c r="G1746" s="6">
        <v>44</v>
      </c>
      <c r="H1746" s="6">
        <v>235</v>
      </c>
      <c r="I1746" s="6">
        <v>36</v>
      </c>
      <c r="J1746" s="6">
        <v>194</v>
      </c>
      <c r="K1746" s="6">
        <v>43</v>
      </c>
      <c r="L1746" s="6">
        <v>242</v>
      </c>
      <c r="M1746" s="6" t="s">
        <v>117</v>
      </c>
      <c r="N1746" s="6" t="s">
        <v>21</v>
      </c>
      <c r="O1746" s="6">
        <v>4</v>
      </c>
    </row>
    <row r="1747" spans="1:15" x14ac:dyDescent="0.25">
      <c r="A1747" s="6" t="s">
        <v>0</v>
      </c>
      <c r="B1747" s="6" t="s">
        <v>9</v>
      </c>
      <c r="C1747" s="6" t="s">
        <v>137</v>
      </c>
      <c r="D1747" s="6" t="s">
        <v>138</v>
      </c>
      <c r="E1747" s="6" t="s">
        <v>97</v>
      </c>
      <c r="F1747" s="6" t="s">
        <v>98</v>
      </c>
      <c r="G1747" s="6">
        <v>135</v>
      </c>
      <c r="H1747" s="6">
        <v>672</v>
      </c>
      <c r="I1747" s="6">
        <v>156</v>
      </c>
      <c r="J1747" s="6">
        <v>704</v>
      </c>
      <c r="K1747" s="6">
        <v>156</v>
      </c>
      <c r="L1747" s="6">
        <v>704</v>
      </c>
      <c r="M1747" s="6" t="s">
        <v>117</v>
      </c>
      <c r="N1747" s="6" t="s">
        <v>23</v>
      </c>
      <c r="O1747" s="6">
        <v>28</v>
      </c>
    </row>
    <row r="1748" spans="1:15" x14ac:dyDescent="0.25">
      <c r="A1748" s="6" t="s">
        <v>0</v>
      </c>
      <c r="B1748" s="6" t="s">
        <v>4</v>
      </c>
      <c r="C1748" s="6" t="s">
        <v>104</v>
      </c>
      <c r="D1748" s="6" t="s">
        <v>105</v>
      </c>
      <c r="E1748" s="6" t="s">
        <v>97</v>
      </c>
      <c r="F1748" s="6" t="s">
        <v>98</v>
      </c>
      <c r="G1748" s="6">
        <v>32</v>
      </c>
      <c r="H1748" s="6">
        <v>146</v>
      </c>
      <c r="I1748" s="6">
        <v>28</v>
      </c>
      <c r="J1748" s="6">
        <v>131</v>
      </c>
      <c r="K1748" s="6">
        <v>32</v>
      </c>
      <c r="L1748" s="6">
        <v>148</v>
      </c>
      <c r="M1748" s="6" t="s">
        <v>117</v>
      </c>
      <c r="N1748" s="6" t="s">
        <v>21</v>
      </c>
      <c r="O1748" s="6">
        <v>4</v>
      </c>
    </row>
    <row r="1749" spans="1:15" x14ac:dyDescent="0.25">
      <c r="A1749" s="6" t="s">
        <v>0</v>
      </c>
      <c r="B1749" s="6" t="s">
        <v>9</v>
      </c>
      <c r="C1749" s="6" t="s">
        <v>1077</v>
      </c>
      <c r="D1749" s="6" t="s">
        <v>223</v>
      </c>
      <c r="E1749" s="6" t="s">
        <v>97</v>
      </c>
      <c r="F1749" s="6" t="s">
        <v>125</v>
      </c>
      <c r="G1749" s="6">
        <v>486</v>
      </c>
      <c r="H1749" s="6">
        <v>2371</v>
      </c>
      <c r="I1749" s="6">
        <v>488</v>
      </c>
      <c r="J1749" s="6">
        <v>2325</v>
      </c>
      <c r="K1749" s="6">
        <v>488</v>
      </c>
      <c r="L1749" s="6">
        <v>2325</v>
      </c>
      <c r="M1749" s="6" t="s">
        <v>117</v>
      </c>
      <c r="N1749" s="6" t="s">
        <v>23</v>
      </c>
      <c r="O1749" s="6">
        <v>119</v>
      </c>
    </row>
    <row r="1750" spans="1:15" x14ac:dyDescent="0.25">
      <c r="A1750" s="6" t="s">
        <v>0</v>
      </c>
      <c r="B1750" s="6" t="s">
        <v>8</v>
      </c>
      <c r="C1750" s="6" t="s">
        <v>224</v>
      </c>
      <c r="D1750" s="6" t="s">
        <v>225</v>
      </c>
      <c r="E1750" s="6" t="s">
        <v>209</v>
      </c>
      <c r="F1750" s="6" t="s">
        <v>125</v>
      </c>
      <c r="G1750" s="6">
        <v>412</v>
      </c>
      <c r="H1750" s="6">
        <v>1700</v>
      </c>
      <c r="I1750" s="6">
        <v>375</v>
      </c>
      <c r="J1750" s="6">
        <v>1598</v>
      </c>
      <c r="K1750" s="6">
        <v>375</v>
      </c>
      <c r="L1750" s="6">
        <v>1598</v>
      </c>
      <c r="M1750" s="6" t="s">
        <v>117</v>
      </c>
      <c r="N1750" s="6" t="s">
        <v>21</v>
      </c>
      <c r="O1750" s="6">
        <v>54</v>
      </c>
    </row>
    <row r="1751" spans="1:15" x14ac:dyDescent="0.25">
      <c r="A1751" s="6" t="s">
        <v>0</v>
      </c>
      <c r="B1751" s="6" t="s">
        <v>7</v>
      </c>
      <c r="C1751" s="6" t="s">
        <v>133</v>
      </c>
      <c r="D1751" s="6" t="s">
        <v>134</v>
      </c>
      <c r="E1751" s="6" t="s">
        <v>97</v>
      </c>
      <c r="F1751" s="6" t="s">
        <v>98</v>
      </c>
      <c r="G1751" s="6">
        <v>631</v>
      </c>
      <c r="H1751" s="6">
        <v>3758</v>
      </c>
      <c r="I1751" s="6">
        <v>613</v>
      </c>
      <c r="J1751" s="6">
        <v>3721</v>
      </c>
      <c r="K1751" s="6">
        <v>626</v>
      </c>
      <c r="L1751" s="6">
        <v>3786</v>
      </c>
      <c r="M1751" s="6" t="s">
        <v>117</v>
      </c>
      <c r="N1751" s="6" t="s">
        <v>22</v>
      </c>
      <c r="O1751" s="6">
        <v>111</v>
      </c>
    </row>
    <row r="1752" spans="1:15" x14ac:dyDescent="0.25">
      <c r="A1752" s="6" t="s">
        <v>0</v>
      </c>
      <c r="B1752" s="6" t="s">
        <v>7</v>
      </c>
      <c r="C1752" s="6" t="s">
        <v>109</v>
      </c>
      <c r="D1752" s="6" t="s">
        <v>110</v>
      </c>
      <c r="E1752" s="6" t="s">
        <v>97</v>
      </c>
      <c r="F1752" s="6" t="s">
        <v>98</v>
      </c>
      <c r="G1752" s="6">
        <v>44</v>
      </c>
      <c r="H1752" s="6">
        <v>235</v>
      </c>
      <c r="I1752" s="6">
        <v>36</v>
      </c>
      <c r="J1752" s="6">
        <v>194</v>
      </c>
      <c r="K1752" s="6">
        <v>43</v>
      </c>
      <c r="L1752" s="6">
        <v>242</v>
      </c>
      <c r="M1752" s="6" t="s">
        <v>117</v>
      </c>
      <c r="N1752" s="6" t="s">
        <v>22</v>
      </c>
      <c r="O1752" s="6">
        <v>3</v>
      </c>
    </row>
    <row r="1753" spans="1:15" x14ac:dyDescent="0.25">
      <c r="A1753" s="6" t="s">
        <v>0</v>
      </c>
      <c r="B1753" s="6" t="s">
        <v>8</v>
      </c>
      <c r="C1753" s="6" t="s">
        <v>750</v>
      </c>
      <c r="D1753" s="6" t="s">
        <v>751</v>
      </c>
      <c r="E1753" s="6" t="s">
        <v>97</v>
      </c>
      <c r="F1753" s="6" t="s">
        <v>98</v>
      </c>
      <c r="G1753" s="6">
        <v>3</v>
      </c>
      <c r="H1753" s="6">
        <v>13</v>
      </c>
      <c r="I1753" s="6">
        <v>3</v>
      </c>
      <c r="J1753" s="6">
        <v>13</v>
      </c>
      <c r="K1753" s="6">
        <v>3</v>
      </c>
      <c r="L1753" s="6">
        <v>13</v>
      </c>
      <c r="M1753" s="6" t="s">
        <v>117</v>
      </c>
      <c r="N1753" s="6" t="s">
        <v>23</v>
      </c>
      <c r="O1753" s="6">
        <v>0</v>
      </c>
    </row>
    <row r="1754" spans="1:15" x14ac:dyDescent="0.25">
      <c r="A1754" s="6" t="s">
        <v>0</v>
      </c>
      <c r="B1754" s="6" t="s">
        <v>10</v>
      </c>
      <c r="C1754" s="6" t="s">
        <v>139</v>
      </c>
      <c r="D1754" s="6" t="s">
        <v>140</v>
      </c>
      <c r="E1754" s="6" t="s">
        <v>97</v>
      </c>
      <c r="F1754" s="6" t="s">
        <v>98</v>
      </c>
      <c r="G1754" s="6">
        <v>80</v>
      </c>
      <c r="H1754" s="6">
        <v>278</v>
      </c>
      <c r="I1754" s="6">
        <v>50</v>
      </c>
      <c r="J1754" s="6">
        <v>200</v>
      </c>
      <c r="K1754" s="6">
        <v>83</v>
      </c>
      <c r="L1754" s="6">
        <v>293</v>
      </c>
      <c r="M1754" s="6" t="s">
        <v>117</v>
      </c>
      <c r="N1754" s="6" t="s">
        <v>22</v>
      </c>
      <c r="O1754" s="6">
        <v>6</v>
      </c>
    </row>
    <row r="1755" spans="1:15" x14ac:dyDescent="0.25">
      <c r="A1755" s="6" t="s">
        <v>0</v>
      </c>
      <c r="B1755" s="6" t="s">
        <v>8</v>
      </c>
      <c r="C1755" s="6" t="s">
        <v>828</v>
      </c>
      <c r="D1755" s="6" t="s">
        <v>829</v>
      </c>
      <c r="E1755" s="6" t="s">
        <v>97</v>
      </c>
      <c r="F1755" s="6" t="s">
        <v>98</v>
      </c>
      <c r="G1755" s="6">
        <v>265</v>
      </c>
      <c r="H1755" s="6">
        <v>1084</v>
      </c>
      <c r="I1755" s="6">
        <v>260</v>
      </c>
      <c r="J1755" s="6">
        <v>1140</v>
      </c>
      <c r="K1755" s="6">
        <v>260</v>
      </c>
      <c r="L1755" s="6">
        <v>1140</v>
      </c>
      <c r="M1755" s="6" t="s">
        <v>117</v>
      </c>
      <c r="N1755" s="6" t="s">
        <v>23</v>
      </c>
      <c r="O1755" s="6">
        <v>54</v>
      </c>
    </row>
    <row r="1756" spans="1:15" x14ac:dyDescent="0.25">
      <c r="A1756" s="6" t="s">
        <v>0</v>
      </c>
      <c r="B1756" s="6" t="s">
        <v>7</v>
      </c>
      <c r="C1756" s="6" t="s">
        <v>730</v>
      </c>
      <c r="D1756" s="6" t="s">
        <v>731</v>
      </c>
      <c r="E1756" s="6" t="s">
        <v>97</v>
      </c>
      <c r="F1756" s="6" t="s">
        <v>98</v>
      </c>
      <c r="G1756" s="6">
        <v>23</v>
      </c>
      <c r="H1756" s="6">
        <v>83</v>
      </c>
      <c r="I1756" s="6">
        <v>23</v>
      </c>
      <c r="J1756" s="6">
        <v>85</v>
      </c>
      <c r="K1756" s="6">
        <v>23</v>
      </c>
      <c r="L1756" s="6">
        <v>78</v>
      </c>
      <c r="M1756" s="6" t="s">
        <v>117</v>
      </c>
      <c r="N1756" s="6" t="s">
        <v>23</v>
      </c>
      <c r="O1756" s="6">
        <v>4</v>
      </c>
    </row>
    <row r="1757" spans="1:15" x14ac:dyDescent="0.25">
      <c r="A1757" s="6" t="s">
        <v>0</v>
      </c>
      <c r="B1757" s="6" t="s">
        <v>9</v>
      </c>
      <c r="C1757" s="6" t="s">
        <v>1077</v>
      </c>
      <c r="D1757" s="6" t="s">
        <v>223</v>
      </c>
      <c r="E1757" s="6" t="s">
        <v>97</v>
      </c>
      <c r="F1757" s="6" t="s">
        <v>125</v>
      </c>
      <c r="G1757" s="6">
        <v>486</v>
      </c>
      <c r="H1757" s="6">
        <v>2371</v>
      </c>
      <c r="I1757" s="6">
        <v>488</v>
      </c>
      <c r="J1757" s="6">
        <v>2325</v>
      </c>
      <c r="K1757" s="6">
        <v>488</v>
      </c>
      <c r="L1757" s="6">
        <v>2325</v>
      </c>
      <c r="M1757" s="6" t="s">
        <v>117</v>
      </c>
      <c r="N1757" s="6" t="s">
        <v>22</v>
      </c>
      <c r="O1757" s="6">
        <v>64</v>
      </c>
    </row>
    <row r="1758" spans="1:15" x14ac:dyDescent="0.25">
      <c r="A1758" s="6" t="s">
        <v>0</v>
      </c>
      <c r="B1758" s="6" t="s">
        <v>10</v>
      </c>
      <c r="C1758" s="6" t="s">
        <v>139</v>
      </c>
      <c r="D1758" s="6" t="s">
        <v>140</v>
      </c>
      <c r="E1758" s="6" t="s">
        <v>97</v>
      </c>
      <c r="F1758" s="6" t="s">
        <v>98</v>
      </c>
      <c r="G1758" s="6">
        <v>80</v>
      </c>
      <c r="H1758" s="6">
        <v>278</v>
      </c>
      <c r="I1758" s="6">
        <v>50</v>
      </c>
      <c r="J1758" s="6">
        <v>200</v>
      </c>
      <c r="K1758" s="6">
        <v>83</v>
      </c>
      <c r="L1758" s="6">
        <v>293</v>
      </c>
      <c r="M1758" s="6" t="s">
        <v>117</v>
      </c>
      <c r="N1758" s="6" t="s">
        <v>21</v>
      </c>
      <c r="O1758" s="6">
        <v>12</v>
      </c>
    </row>
    <row r="1759" spans="1:15" x14ac:dyDescent="0.25">
      <c r="A1759" s="6" t="s">
        <v>0</v>
      </c>
      <c r="B1759" s="6" t="s">
        <v>5</v>
      </c>
      <c r="C1759" s="6" t="s">
        <v>183</v>
      </c>
      <c r="D1759" s="6" t="s">
        <v>184</v>
      </c>
      <c r="E1759" s="6" t="s">
        <v>97</v>
      </c>
      <c r="F1759" s="6" t="s">
        <v>125</v>
      </c>
      <c r="G1759" s="6">
        <v>45</v>
      </c>
      <c r="H1759" s="6">
        <v>193</v>
      </c>
      <c r="I1759" s="6">
        <v>48</v>
      </c>
      <c r="J1759" s="6">
        <v>196</v>
      </c>
      <c r="K1759" s="6">
        <v>48</v>
      </c>
      <c r="L1759" s="6">
        <v>196</v>
      </c>
      <c r="M1759" s="6" t="s">
        <v>117</v>
      </c>
      <c r="N1759" s="6" t="s">
        <v>23</v>
      </c>
      <c r="O1759" s="6">
        <v>6</v>
      </c>
    </row>
    <row r="1760" spans="1:15" x14ac:dyDescent="0.25">
      <c r="A1760" s="6" t="s">
        <v>0</v>
      </c>
      <c r="B1760" s="6" t="s">
        <v>8</v>
      </c>
      <c r="C1760" s="6" t="s">
        <v>141</v>
      </c>
      <c r="D1760" s="6" t="s">
        <v>142</v>
      </c>
      <c r="E1760" s="6" t="s">
        <v>97</v>
      </c>
      <c r="F1760" s="6" t="s">
        <v>98</v>
      </c>
      <c r="G1760" s="6">
        <v>186</v>
      </c>
      <c r="H1760" s="6">
        <v>1002</v>
      </c>
      <c r="I1760" s="6">
        <v>183</v>
      </c>
      <c r="J1760" s="6">
        <v>971</v>
      </c>
      <c r="K1760" s="6">
        <v>188</v>
      </c>
      <c r="L1760" s="6">
        <v>1003</v>
      </c>
      <c r="M1760" s="6" t="s">
        <v>117</v>
      </c>
      <c r="N1760" s="6" t="s">
        <v>22</v>
      </c>
      <c r="O1760" s="6">
        <v>88</v>
      </c>
    </row>
    <row r="1761" spans="1:15" x14ac:dyDescent="0.25">
      <c r="A1761" s="6" t="s">
        <v>0</v>
      </c>
      <c r="B1761" s="6" t="s">
        <v>8</v>
      </c>
      <c r="C1761" s="6" t="s">
        <v>750</v>
      </c>
      <c r="D1761" s="6" t="s">
        <v>751</v>
      </c>
      <c r="E1761" s="6" t="s">
        <v>97</v>
      </c>
      <c r="F1761" s="6" t="s">
        <v>98</v>
      </c>
      <c r="G1761" s="6">
        <v>3</v>
      </c>
      <c r="H1761" s="6">
        <v>13</v>
      </c>
      <c r="I1761" s="6">
        <v>3</v>
      </c>
      <c r="J1761" s="6">
        <v>13</v>
      </c>
      <c r="K1761" s="6">
        <v>3</v>
      </c>
      <c r="L1761" s="6">
        <v>13</v>
      </c>
      <c r="M1761" s="6" t="s">
        <v>117</v>
      </c>
      <c r="N1761" s="6" t="s">
        <v>22</v>
      </c>
      <c r="O1761" s="6">
        <v>0</v>
      </c>
    </row>
    <row r="1762" spans="1:15" x14ac:dyDescent="0.25">
      <c r="A1762" s="6" t="s">
        <v>0</v>
      </c>
      <c r="B1762" s="6" t="s">
        <v>7</v>
      </c>
      <c r="C1762" s="6" t="s">
        <v>735</v>
      </c>
      <c r="D1762" s="6" t="s">
        <v>736</v>
      </c>
      <c r="E1762" s="6" t="s">
        <v>97</v>
      </c>
      <c r="F1762" s="6" t="s">
        <v>98</v>
      </c>
      <c r="G1762" s="6">
        <v>14</v>
      </c>
      <c r="H1762" s="6">
        <v>74</v>
      </c>
      <c r="I1762" s="6">
        <v>14</v>
      </c>
      <c r="J1762" s="6">
        <v>68</v>
      </c>
      <c r="K1762" s="6">
        <v>14</v>
      </c>
      <c r="L1762" s="6">
        <v>68</v>
      </c>
      <c r="M1762" s="6" t="s">
        <v>117</v>
      </c>
      <c r="N1762" s="6" t="s">
        <v>21</v>
      </c>
      <c r="O1762" s="6">
        <v>1</v>
      </c>
    </row>
    <row r="1763" spans="1:15" x14ac:dyDescent="0.25">
      <c r="A1763" s="6" t="s">
        <v>0</v>
      </c>
      <c r="B1763" s="6" t="s">
        <v>8</v>
      </c>
      <c r="C1763" s="6" t="s">
        <v>224</v>
      </c>
      <c r="D1763" s="6" t="s">
        <v>225</v>
      </c>
      <c r="E1763" s="6" t="s">
        <v>209</v>
      </c>
      <c r="F1763" s="6" t="s">
        <v>125</v>
      </c>
      <c r="G1763" s="6">
        <v>412</v>
      </c>
      <c r="H1763" s="6">
        <v>1700</v>
      </c>
      <c r="I1763" s="6">
        <v>375</v>
      </c>
      <c r="J1763" s="6">
        <v>1598</v>
      </c>
      <c r="K1763" s="6">
        <v>375</v>
      </c>
      <c r="L1763" s="6">
        <v>1598</v>
      </c>
      <c r="M1763" s="6" t="s">
        <v>117</v>
      </c>
      <c r="N1763" s="6" t="s">
        <v>23</v>
      </c>
      <c r="O1763" s="6">
        <v>107</v>
      </c>
    </row>
    <row r="1764" spans="1:15" x14ac:dyDescent="0.25">
      <c r="A1764" s="6" t="s">
        <v>0</v>
      </c>
      <c r="B1764" s="6" t="s">
        <v>9</v>
      </c>
      <c r="C1764" s="6" t="s">
        <v>212</v>
      </c>
      <c r="D1764" s="6" t="s">
        <v>213</v>
      </c>
      <c r="E1764" s="6" t="s">
        <v>209</v>
      </c>
      <c r="F1764" s="6" t="s">
        <v>125</v>
      </c>
      <c r="G1764" s="6">
        <v>174</v>
      </c>
      <c r="H1764" s="6">
        <v>1185</v>
      </c>
      <c r="I1764" s="6">
        <v>463</v>
      </c>
      <c r="J1764" s="6">
        <v>2123</v>
      </c>
      <c r="K1764" s="6">
        <v>463</v>
      </c>
      <c r="L1764" s="6">
        <v>2114</v>
      </c>
      <c r="M1764" s="6" t="s">
        <v>117</v>
      </c>
      <c r="N1764" s="6" t="s">
        <v>23</v>
      </c>
      <c r="O1764" s="6">
        <v>150</v>
      </c>
    </row>
    <row r="1765" spans="1:15" x14ac:dyDescent="0.25">
      <c r="A1765" s="6" t="s">
        <v>0</v>
      </c>
      <c r="B1765" s="6" t="s">
        <v>8</v>
      </c>
      <c r="C1765" s="6" t="s">
        <v>750</v>
      </c>
      <c r="D1765" s="6" t="s">
        <v>751</v>
      </c>
      <c r="E1765" s="6" t="s">
        <v>97</v>
      </c>
      <c r="F1765" s="6" t="s">
        <v>98</v>
      </c>
      <c r="G1765" s="6">
        <v>3</v>
      </c>
      <c r="H1765" s="6">
        <v>13</v>
      </c>
      <c r="I1765" s="6">
        <v>3</v>
      </c>
      <c r="J1765" s="6">
        <v>13</v>
      </c>
      <c r="K1765" s="6">
        <v>3</v>
      </c>
      <c r="L1765" s="6">
        <v>13</v>
      </c>
      <c r="M1765" s="6" t="s">
        <v>117</v>
      </c>
      <c r="N1765" s="6" t="s">
        <v>21</v>
      </c>
      <c r="O1765" s="6">
        <v>0</v>
      </c>
    </row>
    <row r="1766" spans="1:15" x14ac:dyDescent="0.25">
      <c r="A1766" s="6" t="s">
        <v>0</v>
      </c>
      <c r="B1766" s="6" t="s">
        <v>7</v>
      </c>
      <c r="C1766" s="6" t="s">
        <v>735</v>
      </c>
      <c r="D1766" s="6" t="s">
        <v>736</v>
      </c>
      <c r="E1766" s="6" t="s">
        <v>97</v>
      </c>
      <c r="F1766" s="6" t="s">
        <v>98</v>
      </c>
      <c r="G1766" s="6">
        <v>14</v>
      </c>
      <c r="H1766" s="6">
        <v>74</v>
      </c>
      <c r="I1766" s="6">
        <v>14</v>
      </c>
      <c r="J1766" s="6">
        <v>68</v>
      </c>
      <c r="K1766" s="6">
        <v>14</v>
      </c>
      <c r="L1766" s="6">
        <v>68</v>
      </c>
      <c r="M1766" s="6" t="s">
        <v>117</v>
      </c>
      <c r="N1766" s="6" t="s">
        <v>22</v>
      </c>
      <c r="O1766" s="6">
        <v>2</v>
      </c>
    </row>
    <row r="1767" spans="1:15" x14ac:dyDescent="0.25">
      <c r="A1767" s="6" t="s">
        <v>0</v>
      </c>
      <c r="B1767" s="6" t="s">
        <v>5</v>
      </c>
      <c r="C1767" s="6" t="s">
        <v>819</v>
      </c>
      <c r="D1767" s="6" t="s">
        <v>820</v>
      </c>
      <c r="E1767" s="6" t="s">
        <v>97</v>
      </c>
      <c r="F1767" s="6" t="s">
        <v>125</v>
      </c>
      <c r="G1767" s="6">
        <v>172</v>
      </c>
      <c r="H1767" s="6">
        <v>838</v>
      </c>
      <c r="I1767" s="6">
        <v>181</v>
      </c>
      <c r="J1767" s="6">
        <v>910</v>
      </c>
      <c r="K1767" s="6">
        <v>181</v>
      </c>
      <c r="L1767" s="6">
        <v>910</v>
      </c>
      <c r="M1767" s="6" t="s">
        <v>117</v>
      </c>
      <c r="N1767" s="6" t="s">
        <v>23</v>
      </c>
      <c r="O1767" s="6">
        <v>42</v>
      </c>
    </row>
    <row r="1768" spans="1:15" x14ac:dyDescent="0.25">
      <c r="A1768" s="6" t="s">
        <v>0</v>
      </c>
      <c r="B1768" s="6" t="s">
        <v>6</v>
      </c>
      <c r="C1768" s="6" t="s">
        <v>824</v>
      </c>
      <c r="D1768" s="6" t="s">
        <v>825</v>
      </c>
      <c r="E1768" s="6" t="s">
        <v>209</v>
      </c>
      <c r="F1768" s="6" t="s">
        <v>132</v>
      </c>
      <c r="G1768" s="6">
        <v>153</v>
      </c>
      <c r="H1768" s="6">
        <v>873</v>
      </c>
      <c r="I1768" s="6">
        <v>153</v>
      </c>
      <c r="J1768" s="6">
        <v>922</v>
      </c>
      <c r="K1768" s="6">
        <v>153</v>
      </c>
      <c r="L1768" s="6">
        <v>922</v>
      </c>
      <c r="M1768" s="6" t="s">
        <v>117</v>
      </c>
      <c r="N1768" s="6" t="s">
        <v>23</v>
      </c>
      <c r="O1768" s="6">
        <v>61</v>
      </c>
    </row>
    <row r="1769" spans="1:15" x14ac:dyDescent="0.25">
      <c r="A1769" s="6" t="s">
        <v>0</v>
      </c>
      <c r="B1769" s="6" t="s">
        <v>4</v>
      </c>
      <c r="C1769" s="6" t="s">
        <v>95</v>
      </c>
      <c r="D1769" s="6" t="s">
        <v>96</v>
      </c>
      <c r="E1769" s="6" t="s">
        <v>97</v>
      </c>
      <c r="F1769" s="6" t="s">
        <v>98</v>
      </c>
      <c r="G1769" s="6">
        <v>69</v>
      </c>
      <c r="H1769" s="6">
        <v>349</v>
      </c>
      <c r="I1769" s="6">
        <v>43</v>
      </c>
      <c r="J1769" s="6">
        <v>361</v>
      </c>
      <c r="K1769" s="6">
        <v>43</v>
      </c>
      <c r="L1769" s="6">
        <v>361</v>
      </c>
      <c r="M1769" s="6" t="s">
        <v>117</v>
      </c>
      <c r="N1769" s="6" t="s">
        <v>23</v>
      </c>
      <c r="O1769" s="6">
        <v>27</v>
      </c>
    </row>
    <row r="1770" spans="1:15" x14ac:dyDescent="0.25">
      <c r="A1770" s="6" t="s">
        <v>0</v>
      </c>
      <c r="B1770" s="6" t="s">
        <v>7</v>
      </c>
      <c r="C1770" s="6" t="s">
        <v>727</v>
      </c>
      <c r="D1770" s="6" t="s">
        <v>728</v>
      </c>
      <c r="E1770" s="6" t="s">
        <v>97</v>
      </c>
      <c r="F1770" s="6" t="s">
        <v>98</v>
      </c>
      <c r="G1770" s="6">
        <v>116</v>
      </c>
      <c r="H1770" s="6">
        <v>659</v>
      </c>
      <c r="I1770" s="6">
        <v>116</v>
      </c>
      <c r="J1770" s="6">
        <v>659</v>
      </c>
      <c r="K1770" s="6">
        <v>116</v>
      </c>
      <c r="L1770" s="6">
        <v>659</v>
      </c>
      <c r="M1770" s="6" t="s">
        <v>117</v>
      </c>
      <c r="N1770" s="6" t="s">
        <v>21</v>
      </c>
      <c r="O1770" s="6">
        <v>25</v>
      </c>
    </row>
    <row r="1771" spans="1:15" x14ac:dyDescent="0.25">
      <c r="A1771" s="6" t="s">
        <v>0</v>
      </c>
      <c r="B1771" s="6" t="s">
        <v>7</v>
      </c>
      <c r="C1771" s="6" t="s">
        <v>214</v>
      </c>
      <c r="D1771" s="6" t="s">
        <v>215</v>
      </c>
      <c r="E1771" s="6" t="s">
        <v>97</v>
      </c>
      <c r="F1771" s="6" t="s">
        <v>98</v>
      </c>
      <c r="G1771" s="6">
        <v>301</v>
      </c>
      <c r="H1771" s="6">
        <v>1404</v>
      </c>
      <c r="I1771" s="6">
        <v>274</v>
      </c>
      <c r="J1771" s="6">
        <v>1347</v>
      </c>
      <c r="K1771" s="6">
        <v>274</v>
      </c>
      <c r="L1771" s="6">
        <v>1347</v>
      </c>
      <c r="M1771" s="6" t="s">
        <v>117</v>
      </c>
      <c r="N1771" s="6" t="s">
        <v>21</v>
      </c>
      <c r="O1771" s="6">
        <v>10</v>
      </c>
    </row>
    <row r="1772" spans="1:15" x14ac:dyDescent="0.25">
      <c r="A1772" s="6" t="s">
        <v>0</v>
      </c>
      <c r="B1772" s="6" t="s">
        <v>8</v>
      </c>
      <c r="C1772" s="6" t="s">
        <v>828</v>
      </c>
      <c r="D1772" s="6" t="s">
        <v>829</v>
      </c>
      <c r="E1772" s="6" t="s">
        <v>97</v>
      </c>
      <c r="F1772" s="6" t="s">
        <v>98</v>
      </c>
      <c r="G1772" s="6">
        <v>265</v>
      </c>
      <c r="H1772" s="6">
        <v>1084</v>
      </c>
      <c r="I1772" s="6">
        <v>260</v>
      </c>
      <c r="J1772" s="6">
        <v>1140</v>
      </c>
      <c r="K1772" s="6">
        <v>260</v>
      </c>
      <c r="L1772" s="6">
        <v>1140</v>
      </c>
      <c r="M1772" s="6" t="s">
        <v>117</v>
      </c>
      <c r="N1772" s="6" t="s">
        <v>22</v>
      </c>
      <c r="O1772" s="6">
        <v>20</v>
      </c>
    </row>
    <row r="1773" spans="1:15" x14ac:dyDescent="0.25">
      <c r="A1773" s="6" t="s">
        <v>0</v>
      </c>
      <c r="B1773" s="6" t="s">
        <v>8</v>
      </c>
      <c r="C1773" s="6" t="s">
        <v>218</v>
      </c>
      <c r="D1773" s="6" t="s">
        <v>219</v>
      </c>
      <c r="E1773" s="6" t="s">
        <v>97</v>
      </c>
      <c r="F1773" s="6" t="s">
        <v>98</v>
      </c>
      <c r="G1773" s="6">
        <v>70</v>
      </c>
      <c r="H1773" s="6">
        <v>609</v>
      </c>
      <c r="I1773" s="6">
        <v>124</v>
      </c>
      <c r="J1773" s="6">
        <v>644</v>
      </c>
      <c r="K1773" s="6">
        <v>124</v>
      </c>
      <c r="L1773" s="6">
        <v>644</v>
      </c>
      <c r="M1773" s="6" t="s">
        <v>117</v>
      </c>
      <c r="N1773" s="6" t="s">
        <v>22</v>
      </c>
      <c r="O1773" s="6">
        <v>13</v>
      </c>
    </row>
    <row r="1774" spans="1:15" x14ac:dyDescent="0.25">
      <c r="A1774" s="6" t="s">
        <v>0</v>
      </c>
      <c r="B1774" s="6" t="s">
        <v>7</v>
      </c>
      <c r="C1774" s="6" t="s">
        <v>214</v>
      </c>
      <c r="D1774" s="6" t="s">
        <v>215</v>
      </c>
      <c r="E1774" s="6" t="s">
        <v>97</v>
      </c>
      <c r="F1774" s="6" t="s">
        <v>98</v>
      </c>
      <c r="G1774" s="6">
        <v>301</v>
      </c>
      <c r="H1774" s="6">
        <v>1404</v>
      </c>
      <c r="I1774" s="6">
        <v>274</v>
      </c>
      <c r="J1774" s="6">
        <v>1347</v>
      </c>
      <c r="K1774" s="6">
        <v>274</v>
      </c>
      <c r="L1774" s="6">
        <v>1347</v>
      </c>
      <c r="M1774" s="6" t="s">
        <v>117</v>
      </c>
      <c r="N1774" s="6" t="s">
        <v>22</v>
      </c>
      <c r="O1774" s="6">
        <v>15</v>
      </c>
    </row>
    <row r="1775" spans="1:15" x14ac:dyDescent="0.25">
      <c r="A1775" s="6" t="s">
        <v>0</v>
      </c>
      <c r="B1775" s="6" t="s">
        <v>7</v>
      </c>
      <c r="C1775" s="6" t="s">
        <v>727</v>
      </c>
      <c r="D1775" s="6" t="s">
        <v>728</v>
      </c>
      <c r="E1775" s="6" t="s">
        <v>97</v>
      </c>
      <c r="F1775" s="6" t="s">
        <v>98</v>
      </c>
      <c r="G1775" s="6">
        <v>116</v>
      </c>
      <c r="H1775" s="6">
        <v>659</v>
      </c>
      <c r="I1775" s="6">
        <v>116</v>
      </c>
      <c r="J1775" s="6">
        <v>659</v>
      </c>
      <c r="K1775" s="6">
        <v>116</v>
      </c>
      <c r="L1775" s="6">
        <v>659</v>
      </c>
      <c r="M1775" s="6" t="s">
        <v>117</v>
      </c>
      <c r="N1775" s="6" t="s">
        <v>23</v>
      </c>
      <c r="O1775" s="6">
        <v>66</v>
      </c>
    </row>
    <row r="1776" spans="1:15" x14ac:dyDescent="0.25">
      <c r="A1776" s="6" t="s">
        <v>0</v>
      </c>
      <c r="B1776" s="6" t="s">
        <v>9</v>
      </c>
      <c r="C1776" s="6" t="s">
        <v>1077</v>
      </c>
      <c r="D1776" s="6" t="s">
        <v>223</v>
      </c>
      <c r="E1776" s="6" t="s">
        <v>97</v>
      </c>
      <c r="F1776" s="6" t="s">
        <v>125</v>
      </c>
      <c r="G1776" s="6">
        <v>486</v>
      </c>
      <c r="H1776" s="6">
        <v>2371</v>
      </c>
      <c r="I1776" s="6">
        <v>488</v>
      </c>
      <c r="J1776" s="6">
        <v>2325</v>
      </c>
      <c r="K1776" s="6">
        <v>488</v>
      </c>
      <c r="L1776" s="6">
        <v>2325</v>
      </c>
      <c r="M1776" s="6" t="s">
        <v>117</v>
      </c>
      <c r="N1776" s="6" t="s">
        <v>21</v>
      </c>
      <c r="O1776" s="6">
        <v>55</v>
      </c>
    </row>
    <row r="1777" spans="1:15" x14ac:dyDescent="0.25">
      <c r="A1777" s="6" t="s">
        <v>0</v>
      </c>
      <c r="B1777" s="6" t="s">
        <v>4</v>
      </c>
      <c r="C1777" s="6" t="s">
        <v>101</v>
      </c>
      <c r="D1777" s="6" t="s">
        <v>102</v>
      </c>
      <c r="E1777" s="6" t="s">
        <v>97</v>
      </c>
      <c r="F1777" s="6" t="s">
        <v>98</v>
      </c>
      <c r="G1777" s="6">
        <v>56</v>
      </c>
      <c r="H1777" s="6">
        <v>230</v>
      </c>
      <c r="I1777" s="6">
        <v>54</v>
      </c>
      <c r="J1777" s="6">
        <v>221</v>
      </c>
      <c r="K1777" s="6">
        <v>57</v>
      </c>
      <c r="L1777" s="6">
        <v>232</v>
      </c>
      <c r="M1777" s="6" t="s">
        <v>117</v>
      </c>
      <c r="N1777" s="6" t="s">
        <v>22</v>
      </c>
      <c r="O1777" s="6">
        <v>6</v>
      </c>
    </row>
    <row r="1778" spans="1:15" x14ac:dyDescent="0.25">
      <c r="A1778" s="6" t="s">
        <v>0</v>
      </c>
      <c r="B1778" s="6" t="s">
        <v>5</v>
      </c>
      <c r="C1778" s="6" t="s">
        <v>185</v>
      </c>
      <c r="D1778" s="6" t="s">
        <v>186</v>
      </c>
      <c r="E1778" s="6" t="s">
        <v>97</v>
      </c>
      <c r="F1778" s="6" t="s">
        <v>125</v>
      </c>
      <c r="G1778" s="6">
        <v>429</v>
      </c>
      <c r="H1778" s="6">
        <v>2237</v>
      </c>
      <c r="I1778" s="6">
        <v>429</v>
      </c>
      <c r="J1778" s="6">
        <v>2221</v>
      </c>
      <c r="K1778" s="6">
        <v>429</v>
      </c>
      <c r="L1778" s="6">
        <v>2221</v>
      </c>
      <c r="M1778" s="6" t="s">
        <v>117</v>
      </c>
      <c r="N1778" s="6" t="s">
        <v>23</v>
      </c>
      <c r="O1778" s="6">
        <v>115</v>
      </c>
    </row>
    <row r="1779" spans="1:15" x14ac:dyDescent="0.25">
      <c r="A1779" s="6" t="s">
        <v>0</v>
      </c>
      <c r="B1779" s="6" t="s">
        <v>8</v>
      </c>
      <c r="C1779" s="6" t="s">
        <v>218</v>
      </c>
      <c r="D1779" s="6" t="s">
        <v>219</v>
      </c>
      <c r="E1779" s="6" t="s">
        <v>97</v>
      </c>
      <c r="F1779" s="6" t="s">
        <v>98</v>
      </c>
      <c r="G1779" s="6">
        <v>70</v>
      </c>
      <c r="H1779" s="6">
        <v>609</v>
      </c>
      <c r="I1779" s="6">
        <v>124</v>
      </c>
      <c r="J1779" s="6">
        <v>644</v>
      </c>
      <c r="K1779" s="6">
        <v>124</v>
      </c>
      <c r="L1779" s="6">
        <v>644</v>
      </c>
      <c r="M1779" s="6" t="s">
        <v>117</v>
      </c>
      <c r="N1779" s="6" t="s">
        <v>23</v>
      </c>
      <c r="O1779" s="6">
        <v>21</v>
      </c>
    </row>
    <row r="1780" spans="1:15" x14ac:dyDescent="0.25">
      <c r="A1780" s="6" t="s">
        <v>0</v>
      </c>
      <c r="B1780" s="6" t="s">
        <v>4</v>
      </c>
      <c r="C1780" s="6" t="s">
        <v>101</v>
      </c>
      <c r="D1780" s="6" t="s">
        <v>102</v>
      </c>
      <c r="E1780" s="6" t="s">
        <v>97</v>
      </c>
      <c r="F1780" s="6" t="s">
        <v>98</v>
      </c>
      <c r="G1780" s="6">
        <v>56</v>
      </c>
      <c r="H1780" s="6">
        <v>230</v>
      </c>
      <c r="I1780" s="6">
        <v>54</v>
      </c>
      <c r="J1780" s="6">
        <v>221</v>
      </c>
      <c r="K1780" s="6">
        <v>57</v>
      </c>
      <c r="L1780" s="6">
        <v>232</v>
      </c>
      <c r="M1780" s="6" t="s">
        <v>117</v>
      </c>
      <c r="N1780" s="6" t="s">
        <v>23</v>
      </c>
      <c r="O1780" s="6">
        <v>12</v>
      </c>
    </row>
    <row r="1781" spans="1:15" x14ac:dyDescent="0.25">
      <c r="A1781" s="6" t="s">
        <v>0</v>
      </c>
      <c r="B1781" s="6" t="s">
        <v>8</v>
      </c>
      <c r="C1781" s="6" t="s">
        <v>828</v>
      </c>
      <c r="D1781" s="6" t="s">
        <v>829</v>
      </c>
      <c r="E1781" s="6" t="s">
        <v>97</v>
      </c>
      <c r="F1781" s="6" t="s">
        <v>98</v>
      </c>
      <c r="G1781" s="6">
        <v>265</v>
      </c>
      <c r="H1781" s="6">
        <v>1084</v>
      </c>
      <c r="I1781" s="6">
        <v>260</v>
      </c>
      <c r="J1781" s="6">
        <v>1140</v>
      </c>
      <c r="K1781" s="6">
        <v>260</v>
      </c>
      <c r="L1781" s="6">
        <v>1140</v>
      </c>
      <c r="M1781" s="6" t="s">
        <v>117</v>
      </c>
      <c r="N1781" s="6" t="s">
        <v>21</v>
      </c>
      <c r="O1781" s="6">
        <v>34</v>
      </c>
    </row>
    <row r="1782" spans="1:15" x14ac:dyDescent="0.25">
      <c r="A1782" s="6" t="s">
        <v>0</v>
      </c>
      <c r="B1782" s="6" t="s">
        <v>7</v>
      </c>
      <c r="C1782" s="6" t="s">
        <v>214</v>
      </c>
      <c r="D1782" s="6" t="s">
        <v>215</v>
      </c>
      <c r="E1782" s="6" t="s">
        <v>97</v>
      </c>
      <c r="F1782" s="6" t="s">
        <v>98</v>
      </c>
      <c r="G1782" s="6">
        <v>301</v>
      </c>
      <c r="H1782" s="6">
        <v>1404</v>
      </c>
      <c r="I1782" s="6">
        <v>274</v>
      </c>
      <c r="J1782" s="6">
        <v>1347</v>
      </c>
      <c r="K1782" s="6">
        <v>274</v>
      </c>
      <c r="L1782" s="6">
        <v>1347</v>
      </c>
      <c r="M1782" s="6" t="s">
        <v>117</v>
      </c>
      <c r="N1782" s="6" t="s">
        <v>23</v>
      </c>
      <c r="O1782" s="6">
        <v>25</v>
      </c>
    </row>
    <row r="1783" spans="1:15" x14ac:dyDescent="0.25">
      <c r="A1783" s="6" t="s">
        <v>0</v>
      </c>
      <c r="B1783" s="6" t="s">
        <v>4</v>
      </c>
      <c r="C1783" s="6" t="s">
        <v>101</v>
      </c>
      <c r="D1783" s="6" t="s">
        <v>102</v>
      </c>
      <c r="E1783" s="6" t="s">
        <v>97</v>
      </c>
      <c r="F1783" s="6" t="s">
        <v>98</v>
      </c>
      <c r="G1783" s="6">
        <v>56</v>
      </c>
      <c r="H1783" s="6">
        <v>230</v>
      </c>
      <c r="I1783" s="6">
        <v>54</v>
      </c>
      <c r="J1783" s="6">
        <v>221</v>
      </c>
      <c r="K1783" s="6">
        <v>57</v>
      </c>
      <c r="L1783" s="6">
        <v>232</v>
      </c>
      <c r="M1783" s="6" t="s">
        <v>117</v>
      </c>
      <c r="N1783" s="6" t="s">
        <v>21</v>
      </c>
      <c r="O1783" s="6">
        <v>6</v>
      </c>
    </row>
    <row r="1784" spans="1:15" x14ac:dyDescent="0.25">
      <c r="A1784" s="6" t="s">
        <v>0</v>
      </c>
      <c r="B1784" s="6" t="s">
        <v>7</v>
      </c>
      <c r="C1784" s="6" t="s">
        <v>727</v>
      </c>
      <c r="D1784" s="6" t="s">
        <v>728</v>
      </c>
      <c r="E1784" s="6" t="s">
        <v>97</v>
      </c>
      <c r="F1784" s="6" t="s">
        <v>98</v>
      </c>
      <c r="G1784" s="6">
        <v>116</v>
      </c>
      <c r="H1784" s="6">
        <v>659</v>
      </c>
      <c r="I1784" s="6">
        <v>116</v>
      </c>
      <c r="J1784" s="6">
        <v>659</v>
      </c>
      <c r="K1784" s="6">
        <v>116</v>
      </c>
      <c r="L1784" s="6">
        <v>659</v>
      </c>
      <c r="M1784" s="6" t="s">
        <v>117</v>
      </c>
      <c r="N1784" s="6" t="s">
        <v>22</v>
      </c>
      <c r="O1784" s="6">
        <v>41</v>
      </c>
    </row>
    <row r="1785" spans="1:15" x14ac:dyDescent="0.25">
      <c r="A1785" s="6" t="s">
        <v>0</v>
      </c>
      <c r="B1785" s="6" t="s">
        <v>5</v>
      </c>
      <c r="C1785" s="6" t="s">
        <v>819</v>
      </c>
      <c r="D1785" s="6" t="s">
        <v>820</v>
      </c>
      <c r="E1785" s="6" t="s">
        <v>97</v>
      </c>
      <c r="F1785" s="6" t="s">
        <v>125</v>
      </c>
      <c r="G1785" s="6">
        <v>172</v>
      </c>
      <c r="H1785" s="6">
        <v>838</v>
      </c>
      <c r="I1785" s="6">
        <v>181</v>
      </c>
      <c r="J1785" s="6">
        <v>910</v>
      </c>
      <c r="K1785" s="6">
        <v>181</v>
      </c>
      <c r="L1785" s="6">
        <v>910</v>
      </c>
      <c r="M1785" s="6" t="s">
        <v>117</v>
      </c>
      <c r="N1785" s="6" t="s">
        <v>22</v>
      </c>
      <c r="O1785" s="6">
        <v>14</v>
      </c>
    </row>
    <row r="1786" spans="1:15" x14ac:dyDescent="0.25">
      <c r="A1786" s="6" t="s">
        <v>0</v>
      </c>
      <c r="B1786" s="6" t="s">
        <v>9</v>
      </c>
      <c r="C1786" s="6" t="s">
        <v>137</v>
      </c>
      <c r="D1786" s="6" t="s">
        <v>138</v>
      </c>
      <c r="E1786" s="6" t="s">
        <v>97</v>
      </c>
      <c r="F1786" s="6" t="s">
        <v>98</v>
      </c>
      <c r="G1786" s="6">
        <v>135</v>
      </c>
      <c r="H1786" s="6">
        <v>672</v>
      </c>
      <c r="I1786" s="6">
        <v>156</v>
      </c>
      <c r="J1786" s="6">
        <v>704</v>
      </c>
      <c r="K1786" s="6">
        <v>156</v>
      </c>
      <c r="L1786" s="6">
        <v>704</v>
      </c>
      <c r="M1786" s="6" t="s">
        <v>117</v>
      </c>
      <c r="N1786" s="6" t="s">
        <v>21</v>
      </c>
      <c r="O1786" s="6">
        <v>14</v>
      </c>
    </row>
    <row r="1787" spans="1:15" x14ac:dyDescent="0.25">
      <c r="A1787" s="6" t="s">
        <v>0</v>
      </c>
      <c r="B1787" s="6" t="s">
        <v>7</v>
      </c>
      <c r="C1787" s="6" t="s">
        <v>730</v>
      </c>
      <c r="D1787" s="6" t="s">
        <v>731</v>
      </c>
      <c r="E1787" s="6" t="s">
        <v>97</v>
      </c>
      <c r="F1787" s="6" t="s">
        <v>98</v>
      </c>
      <c r="G1787" s="6">
        <v>23</v>
      </c>
      <c r="H1787" s="6">
        <v>83</v>
      </c>
      <c r="I1787" s="6">
        <v>23</v>
      </c>
      <c r="J1787" s="6">
        <v>85</v>
      </c>
      <c r="K1787" s="6">
        <v>23</v>
      </c>
      <c r="L1787" s="6">
        <v>78</v>
      </c>
      <c r="M1787" s="6" t="s">
        <v>117</v>
      </c>
      <c r="N1787" s="6" t="s">
        <v>21</v>
      </c>
      <c r="O1787" s="6">
        <v>2</v>
      </c>
    </row>
    <row r="1788" spans="1:15" x14ac:dyDescent="0.25">
      <c r="A1788" s="6" t="s">
        <v>0</v>
      </c>
      <c r="B1788" s="6" t="s">
        <v>5</v>
      </c>
      <c r="C1788" s="6" t="s">
        <v>185</v>
      </c>
      <c r="D1788" s="6" t="s">
        <v>186</v>
      </c>
      <c r="E1788" s="6" t="s">
        <v>97</v>
      </c>
      <c r="F1788" s="6" t="s">
        <v>125</v>
      </c>
      <c r="G1788" s="6">
        <v>429</v>
      </c>
      <c r="H1788" s="6">
        <v>2237</v>
      </c>
      <c r="I1788" s="6">
        <v>429</v>
      </c>
      <c r="J1788" s="6">
        <v>2221</v>
      </c>
      <c r="K1788" s="6">
        <v>429</v>
      </c>
      <c r="L1788" s="6">
        <v>2221</v>
      </c>
      <c r="M1788" s="6" t="s">
        <v>117</v>
      </c>
      <c r="N1788" s="6" t="s">
        <v>22</v>
      </c>
      <c r="O1788" s="6">
        <v>56</v>
      </c>
    </row>
    <row r="1789" spans="1:15" x14ac:dyDescent="0.25">
      <c r="A1789" s="6" t="s">
        <v>0</v>
      </c>
      <c r="B1789" s="6" t="s">
        <v>4</v>
      </c>
      <c r="C1789" s="6" t="s">
        <v>106</v>
      </c>
      <c r="D1789" s="6" t="s">
        <v>107</v>
      </c>
      <c r="E1789" s="6" t="s">
        <v>97</v>
      </c>
      <c r="F1789" s="6" t="s">
        <v>98</v>
      </c>
      <c r="G1789" s="6">
        <v>7</v>
      </c>
      <c r="H1789" s="6">
        <v>41</v>
      </c>
      <c r="I1789" s="6">
        <v>10</v>
      </c>
      <c r="J1789" s="6">
        <v>47</v>
      </c>
      <c r="K1789" s="6">
        <v>12</v>
      </c>
      <c r="L1789" s="6">
        <v>56</v>
      </c>
      <c r="M1789" s="6" t="s">
        <v>117</v>
      </c>
      <c r="N1789" s="6" t="s">
        <v>21</v>
      </c>
      <c r="O1789" s="6">
        <v>2</v>
      </c>
    </row>
    <row r="1790" spans="1:15" x14ac:dyDescent="0.25">
      <c r="A1790" s="6" t="s">
        <v>0</v>
      </c>
      <c r="B1790" s="6" t="s">
        <v>8</v>
      </c>
      <c r="C1790" s="6" t="s">
        <v>752</v>
      </c>
      <c r="D1790" s="6" t="s">
        <v>753</v>
      </c>
      <c r="E1790" s="6" t="s">
        <v>97</v>
      </c>
      <c r="F1790" s="6" t="s">
        <v>98</v>
      </c>
      <c r="G1790" s="6">
        <v>25</v>
      </c>
      <c r="H1790" s="6">
        <v>92</v>
      </c>
      <c r="I1790" s="6">
        <v>24</v>
      </c>
      <c r="J1790" s="6">
        <v>89</v>
      </c>
      <c r="K1790" s="6">
        <v>24</v>
      </c>
      <c r="L1790" s="6">
        <v>89</v>
      </c>
      <c r="M1790" s="6" t="s">
        <v>117</v>
      </c>
      <c r="N1790" s="6" t="s">
        <v>23</v>
      </c>
      <c r="O1790" s="6">
        <v>8</v>
      </c>
    </row>
    <row r="1791" spans="1:15" x14ac:dyDescent="0.25">
      <c r="A1791" s="6" t="s">
        <v>0</v>
      </c>
      <c r="B1791" s="6" t="s">
        <v>4</v>
      </c>
      <c r="C1791" s="6" t="s">
        <v>106</v>
      </c>
      <c r="D1791" s="6" t="s">
        <v>107</v>
      </c>
      <c r="E1791" s="6" t="s">
        <v>97</v>
      </c>
      <c r="F1791" s="6" t="s">
        <v>98</v>
      </c>
      <c r="G1791" s="6">
        <v>7</v>
      </c>
      <c r="H1791" s="6">
        <v>41</v>
      </c>
      <c r="I1791" s="6">
        <v>10</v>
      </c>
      <c r="J1791" s="6">
        <v>47</v>
      </c>
      <c r="K1791" s="6">
        <v>12</v>
      </c>
      <c r="L1791" s="6">
        <v>56</v>
      </c>
      <c r="M1791" s="6" t="s">
        <v>117</v>
      </c>
      <c r="N1791" s="6" t="s">
        <v>22</v>
      </c>
      <c r="O1791" s="6">
        <v>2</v>
      </c>
    </row>
    <row r="1792" spans="1:15" x14ac:dyDescent="0.25">
      <c r="A1792" s="6" t="s">
        <v>0</v>
      </c>
      <c r="B1792" s="6" t="s">
        <v>7</v>
      </c>
      <c r="C1792" s="6" t="s">
        <v>730</v>
      </c>
      <c r="D1792" s="6" t="s">
        <v>731</v>
      </c>
      <c r="E1792" s="6" t="s">
        <v>97</v>
      </c>
      <c r="F1792" s="6" t="s">
        <v>98</v>
      </c>
      <c r="G1792" s="6">
        <v>23</v>
      </c>
      <c r="H1792" s="6">
        <v>83</v>
      </c>
      <c r="I1792" s="6">
        <v>23</v>
      </c>
      <c r="J1792" s="6">
        <v>85</v>
      </c>
      <c r="K1792" s="6">
        <v>23</v>
      </c>
      <c r="L1792" s="6">
        <v>78</v>
      </c>
      <c r="M1792" s="6" t="s">
        <v>117</v>
      </c>
      <c r="N1792" s="6" t="s">
        <v>22</v>
      </c>
      <c r="O1792" s="6">
        <v>2</v>
      </c>
    </row>
    <row r="1793" spans="1:15" x14ac:dyDescent="0.25">
      <c r="A1793" s="6" t="s">
        <v>0</v>
      </c>
      <c r="B1793" s="6" t="s">
        <v>9</v>
      </c>
      <c r="C1793" s="6" t="s">
        <v>137</v>
      </c>
      <c r="D1793" s="6" t="s">
        <v>138</v>
      </c>
      <c r="E1793" s="6" t="s">
        <v>97</v>
      </c>
      <c r="F1793" s="6" t="s">
        <v>98</v>
      </c>
      <c r="G1793" s="6">
        <v>135</v>
      </c>
      <c r="H1793" s="6">
        <v>672</v>
      </c>
      <c r="I1793" s="6">
        <v>156</v>
      </c>
      <c r="J1793" s="6">
        <v>704</v>
      </c>
      <c r="K1793" s="6">
        <v>156</v>
      </c>
      <c r="L1793" s="6">
        <v>704</v>
      </c>
      <c r="M1793" s="6" t="s">
        <v>117</v>
      </c>
      <c r="N1793" s="6" t="s">
        <v>22</v>
      </c>
      <c r="O1793" s="6">
        <v>14</v>
      </c>
    </row>
    <row r="1794" spans="1:15" x14ac:dyDescent="0.25">
      <c r="A1794" s="6" t="s">
        <v>0</v>
      </c>
      <c r="B1794" s="6" t="s">
        <v>8</v>
      </c>
      <c r="C1794" s="6" t="s">
        <v>218</v>
      </c>
      <c r="D1794" s="6" t="s">
        <v>219</v>
      </c>
      <c r="E1794" s="6" t="s">
        <v>97</v>
      </c>
      <c r="F1794" s="6" t="s">
        <v>98</v>
      </c>
      <c r="G1794" s="6">
        <v>70</v>
      </c>
      <c r="H1794" s="6">
        <v>609</v>
      </c>
      <c r="I1794" s="6">
        <v>124</v>
      </c>
      <c r="J1794" s="6">
        <v>644</v>
      </c>
      <c r="K1794" s="6">
        <v>124</v>
      </c>
      <c r="L1794" s="6">
        <v>644</v>
      </c>
      <c r="M1794" s="6" t="s">
        <v>117</v>
      </c>
      <c r="N1794" s="6" t="s">
        <v>21</v>
      </c>
      <c r="O1794" s="6">
        <v>8</v>
      </c>
    </row>
    <row r="1795" spans="1:15" x14ac:dyDescent="0.25">
      <c r="A1795" s="6" t="s">
        <v>0</v>
      </c>
      <c r="B1795" s="6" t="s">
        <v>8</v>
      </c>
      <c r="C1795" s="6" t="s">
        <v>752</v>
      </c>
      <c r="D1795" s="6" t="s">
        <v>753</v>
      </c>
      <c r="E1795" s="6" t="s">
        <v>97</v>
      </c>
      <c r="F1795" s="6" t="s">
        <v>98</v>
      </c>
      <c r="G1795" s="6">
        <v>25</v>
      </c>
      <c r="H1795" s="6">
        <v>92</v>
      </c>
      <c r="I1795" s="6">
        <v>24</v>
      </c>
      <c r="J1795" s="6">
        <v>89</v>
      </c>
      <c r="K1795" s="6">
        <v>24</v>
      </c>
      <c r="L1795" s="6">
        <v>89</v>
      </c>
      <c r="M1795" s="6" t="s">
        <v>117</v>
      </c>
      <c r="N1795" s="6" t="s">
        <v>22</v>
      </c>
      <c r="O1795" s="6">
        <v>5</v>
      </c>
    </row>
    <row r="1796" spans="1:15" x14ac:dyDescent="0.25">
      <c r="A1796" s="6" t="s">
        <v>0</v>
      </c>
      <c r="B1796" s="6" t="s">
        <v>5</v>
      </c>
      <c r="C1796" s="6" t="s">
        <v>185</v>
      </c>
      <c r="D1796" s="6" t="s">
        <v>186</v>
      </c>
      <c r="E1796" s="6" t="s">
        <v>97</v>
      </c>
      <c r="F1796" s="6" t="s">
        <v>125</v>
      </c>
      <c r="G1796" s="6">
        <v>429</v>
      </c>
      <c r="H1796" s="6">
        <v>2237</v>
      </c>
      <c r="I1796" s="6">
        <v>429</v>
      </c>
      <c r="J1796" s="6">
        <v>2221</v>
      </c>
      <c r="K1796" s="6">
        <v>429</v>
      </c>
      <c r="L1796" s="6">
        <v>2221</v>
      </c>
      <c r="M1796" s="6" t="s">
        <v>117</v>
      </c>
      <c r="N1796" s="6" t="s">
        <v>21</v>
      </c>
      <c r="O1796" s="6">
        <v>59</v>
      </c>
    </row>
    <row r="1797" spans="1:15" x14ac:dyDescent="0.25">
      <c r="A1797" s="6" t="s">
        <v>0</v>
      </c>
      <c r="B1797" s="6" t="s">
        <v>7</v>
      </c>
      <c r="C1797" s="6" t="s">
        <v>133</v>
      </c>
      <c r="D1797" s="6" t="s">
        <v>134</v>
      </c>
      <c r="E1797" s="6" t="s">
        <v>97</v>
      </c>
      <c r="F1797" s="6" t="s">
        <v>98</v>
      </c>
      <c r="G1797" s="6">
        <v>631</v>
      </c>
      <c r="H1797" s="6">
        <v>3758</v>
      </c>
      <c r="I1797" s="6">
        <v>613</v>
      </c>
      <c r="J1797" s="6">
        <v>3721</v>
      </c>
      <c r="K1797" s="6">
        <v>626</v>
      </c>
      <c r="L1797" s="6">
        <v>3786</v>
      </c>
      <c r="M1797" s="6" t="s">
        <v>117</v>
      </c>
      <c r="N1797" s="6" t="s">
        <v>21</v>
      </c>
      <c r="O1797" s="6">
        <v>98</v>
      </c>
    </row>
    <row r="1798" spans="1:15" x14ac:dyDescent="0.25">
      <c r="A1798" s="6" t="s">
        <v>0</v>
      </c>
      <c r="B1798" s="6" t="s">
        <v>5</v>
      </c>
      <c r="C1798" s="6" t="s">
        <v>819</v>
      </c>
      <c r="D1798" s="6" t="s">
        <v>820</v>
      </c>
      <c r="E1798" s="6" t="s">
        <v>97</v>
      </c>
      <c r="F1798" s="6" t="s">
        <v>125</v>
      </c>
      <c r="G1798" s="6">
        <v>172</v>
      </c>
      <c r="H1798" s="6">
        <v>838</v>
      </c>
      <c r="I1798" s="6">
        <v>181</v>
      </c>
      <c r="J1798" s="6">
        <v>910</v>
      </c>
      <c r="K1798" s="6">
        <v>181</v>
      </c>
      <c r="L1798" s="6">
        <v>910</v>
      </c>
      <c r="M1798" s="6" t="s">
        <v>117</v>
      </c>
      <c r="N1798" s="6" t="s">
        <v>21</v>
      </c>
      <c r="O1798" s="6">
        <v>28</v>
      </c>
    </row>
    <row r="1799" spans="1:15" x14ac:dyDescent="0.25">
      <c r="A1799" s="6" t="s">
        <v>0</v>
      </c>
      <c r="B1799" s="6" t="s">
        <v>10</v>
      </c>
      <c r="C1799" s="6" t="s">
        <v>216</v>
      </c>
      <c r="D1799" s="6" t="s">
        <v>217</v>
      </c>
      <c r="E1799" s="6" t="s">
        <v>97</v>
      </c>
      <c r="F1799" s="6" t="s">
        <v>98</v>
      </c>
      <c r="G1799" s="6">
        <v>40</v>
      </c>
      <c r="H1799" s="6">
        <v>208</v>
      </c>
      <c r="I1799" s="6">
        <v>41</v>
      </c>
      <c r="J1799" s="6">
        <v>208</v>
      </c>
      <c r="K1799" s="6">
        <v>51</v>
      </c>
      <c r="L1799" s="6">
        <v>208</v>
      </c>
      <c r="M1799" s="6" t="s">
        <v>117</v>
      </c>
      <c r="N1799" s="6" t="s">
        <v>21</v>
      </c>
      <c r="O1799" s="6">
        <v>0</v>
      </c>
    </row>
    <row r="1800" spans="1:15" x14ac:dyDescent="0.25">
      <c r="A1800" s="6" t="s">
        <v>0</v>
      </c>
      <c r="B1800" s="6" t="s">
        <v>4</v>
      </c>
      <c r="C1800" s="6" t="s">
        <v>104</v>
      </c>
      <c r="D1800" s="6" t="s">
        <v>105</v>
      </c>
      <c r="E1800" s="6" t="s">
        <v>97</v>
      </c>
      <c r="F1800" s="6" t="s">
        <v>98</v>
      </c>
      <c r="G1800" s="6">
        <v>32</v>
      </c>
      <c r="H1800" s="6">
        <v>146</v>
      </c>
      <c r="I1800" s="6">
        <v>28</v>
      </c>
      <c r="J1800" s="6">
        <v>131</v>
      </c>
      <c r="K1800" s="6">
        <v>32</v>
      </c>
      <c r="L1800" s="6">
        <v>148</v>
      </c>
      <c r="M1800" s="6" t="s">
        <v>117</v>
      </c>
      <c r="N1800" s="6" t="s">
        <v>22</v>
      </c>
      <c r="O1800" s="6">
        <v>3</v>
      </c>
    </row>
    <row r="1801" spans="1:15" x14ac:dyDescent="0.25">
      <c r="A1801" s="6" t="s">
        <v>0</v>
      </c>
      <c r="B1801" s="6" t="s">
        <v>7</v>
      </c>
      <c r="C1801" s="6" t="s">
        <v>733</v>
      </c>
      <c r="D1801" s="6" t="s">
        <v>734</v>
      </c>
      <c r="E1801" s="6" t="s">
        <v>97</v>
      </c>
      <c r="F1801" s="6" t="s">
        <v>98</v>
      </c>
      <c r="G1801" s="6">
        <v>27</v>
      </c>
      <c r="H1801" s="6">
        <v>111</v>
      </c>
      <c r="I1801" s="6">
        <v>25</v>
      </c>
      <c r="J1801" s="6">
        <v>104</v>
      </c>
      <c r="K1801" s="6">
        <v>25</v>
      </c>
      <c r="L1801" s="6">
        <v>104</v>
      </c>
      <c r="M1801" s="6" t="s">
        <v>117</v>
      </c>
      <c r="N1801" s="6" t="s">
        <v>21</v>
      </c>
      <c r="O1801" s="6">
        <v>3</v>
      </c>
    </row>
    <row r="1802" spans="1:15" x14ac:dyDescent="0.25">
      <c r="A1802" s="6" t="s">
        <v>0</v>
      </c>
      <c r="B1802" s="6" t="s">
        <v>9</v>
      </c>
      <c r="C1802" s="6" t="s">
        <v>756</v>
      </c>
      <c r="D1802" s="6" t="s">
        <v>757</v>
      </c>
      <c r="E1802" s="6" t="s">
        <v>97</v>
      </c>
      <c r="F1802" s="6" t="s">
        <v>125</v>
      </c>
      <c r="G1802" s="6">
        <v>115</v>
      </c>
      <c r="H1802" s="6">
        <v>532</v>
      </c>
      <c r="I1802" s="6">
        <v>115</v>
      </c>
      <c r="J1802" s="6">
        <v>537</v>
      </c>
      <c r="K1802" s="6">
        <v>115</v>
      </c>
      <c r="L1802" s="6">
        <v>537</v>
      </c>
      <c r="M1802" s="6" t="s">
        <v>117</v>
      </c>
      <c r="N1802" s="6" t="s">
        <v>21</v>
      </c>
      <c r="O1802" s="6">
        <v>14</v>
      </c>
    </row>
    <row r="1803" spans="1:15" x14ac:dyDescent="0.25">
      <c r="A1803" s="6" t="s">
        <v>0</v>
      </c>
      <c r="B1803" s="6" t="s">
        <v>10</v>
      </c>
      <c r="C1803" s="6" t="s">
        <v>139</v>
      </c>
      <c r="D1803" s="6" t="s">
        <v>140</v>
      </c>
      <c r="E1803" s="6" t="s">
        <v>97</v>
      </c>
      <c r="F1803" s="6" t="s">
        <v>98</v>
      </c>
      <c r="G1803" s="6">
        <v>80</v>
      </c>
      <c r="H1803" s="6">
        <v>278</v>
      </c>
      <c r="I1803" s="6">
        <v>50</v>
      </c>
      <c r="J1803" s="6">
        <v>200</v>
      </c>
      <c r="K1803" s="6">
        <v>83</v>
      </c>
      <c r="L1803" s="6">
        <v>293</v>
      </c>
      <c r="M1803" s="6" t="s">
        <v>117</v>
      </c>
      <c r="N1803" s="6" t="s">
        <v>23</v>
      </c>
      <c r="O1803" s="6">
        <v>18</v>
      </c>
    </row>
    <row r="1804" spans="1:15" x14ac:dyDescent="0.25">
      <c r="A1804" s="6" t="s">
        <v>0</v>
      </c>
      <c r="B1804" s="6" t="s">
        <v>7</v>
      </c>
      <c r="C1804" s="6" t="s">
        <v>733</v>
      </c>
      <c r="D1804" s="6" t="s">
        <v>734</v>
      </c>
      <c r="E1804" s="6" t="s">
        <v>97</v>
      </c>
      <c r="F1804" s="6" t="s">
        <v>98</v>
      </c>
      <c r="G1804" s="6">
        <v>27</v>
      </c>
      <c r="H1804" s="6">
        <v>111</v>
      </c>
      <c r="I1804" s="6">
        <v>25</v>
      </c>
      <c r="J1804" s="6">
        <v>104</v>
      </c>
      <c r="K1804" s="6">
        <v>25</v>
      </c>
      <c r="L1804" s="6">
        <v>104</v>
      </c>
      <c r="M1804" s="6" t="s">
        <v>117</v>
      </c>
      <c r="N1804" s="6" t="s">
        <v>23</v>
      </c>
      <c r="O1804" s="6">
        <v>3</v>
      </c>
    </row>
    <row r="1805" spans="1:15" x14ac:dyDescent="0.25">
      <c r="A1805" s="6" t="s">
        <v>0</v>
      </c>
      <c r="B1805" s="6" t="s">
        <v>6</v>
      </c>
      <c r="C1805" s="6" t="s">
        <v>824</v>
      </c>
      <c r="D1805" s="6" t="s">
        <v>825</v>
      </c>
      <c r="E1805" s="6" t="s">
        <v>209</v>
      </c>
      <c r="F1805" s="6" t="s">
        <v>132</v>
      </c>
      <c r="G1805" s="6">
        <v>153</v>
      </c>
      <c r="H1805" s="6">
        <v>873</v>
      </c>
      <c r="I1805" s="6">
        <v>153</v>
      </c>
      <c r="J1805" s="6">
        <v>922</v>
      </c>
      <c r="K1805" s="6">
        <v>153</v>
      </c>
      <c r="L1805" s="6">
        <v>922</v>
      </c>
      <c r="M1805" s="6" t="s">
        <v>117</v>
      </c>
      <c r="N1805" s="6" t="s">
        <v>21</v>
      </c>
      <c r="O1805" s="6">
        <v>33</v>
      </c>
    </row>
    <row r="1806" spans="1:15" x14ac:dyDescent="0.25">
      <c r="A1806" s="6" t="s">
        <v>0</v>
      </c>
      <c r="B1806" s="6" t="s">
        <v>7</v>
      </c>
      <c r="C1806" s="6" t="s">
        <v>177</v>
      </c>
      <c r="D1806" s="6" t="s">
        <v>178</v>
      </c>
      <c r="E1806" s="6" t="s">
        <v>97</v>
      </c>
      <c r="F1806" s="6" t="s">
        <v>125</v>
      </c>
      <c r="G1806" s="6">
        <v>23</v>
      </c>
      <c r="H1806" s="6">
        <v>124</v>
      </c>
      <c r="I1806" s="6">
        <v>20</v>
      </c>
      <c r="J1806" s="6">
        <v>110</v>
      </c>
      <c r="K1806" s="6">
        <v>20</v>
      </c>
      <c r="L1806" s="6">
        <v>110</v>
      </c>
      <c r="M1806" s="6" t="s">
        <v>117</v>
      </c>
      <c r="N1806" s="6" t="s">
        <v>21</v>
      </c>
      <c r="O1806" s="6">
        <v>0</v>
      </c>
    </row>
    <row r="1807" spans="1:15" x14ac:dyDescent="0.25">
      <c r="A1807" s="6" t="s">
        <v>0</v>
      </c>
      <c r="B1807" s="6" t="s">
        <v>9</v>
      </c>
      <c r="C1807" s="6" t="s">
        <v>756</v>
      </c>
      <c r="D1807" s="6" t="s">
        <v>757</v>
      </c>
      <c r="E1807" s="6" t="s">
        <v>97</v>
      </c>
      <c r="F1807" s="6" t="s">
        <v>125</v>
      </c>
      <c r="G1807" s="6">
        <v>115</v>
      </c>
      <c r="H1807" s="6">
        <v>532</v>
      </c>
      <c r="I1807" s="6">
        <v>115</v>
      </c>
      <c r="J1807" s="6">
        <v>537</v>
      </c>
      <c r="K1807" s="6">
        <v>115</v>
      </c>
      <c r="L1807" s="6">
        <v>537</v>
      </c>
      <c r="M1807" s="6" t="s">
        <v>117</v>
      </c>
      <c r="N1807" s="6" t="s">
        <v>22</v>
      </c>
      <c r="O1807" s="6">
        <v>19</v>
      </c>
    </row>
    <row r="1808" spans="1:15" x14ac:dyDescent="0.25">
      <c r="A1808" s="6" t="s">
        <v>0</v>
      </c>
      <c r="B1808" s="6" t="s">
        <v>7</v>
      </c>
      <c r="C1808" s="6" t="s">
        <v>177</v>
      </c>
      <c r="D1808" s="6" t="s">
        <v>178</v>
      </c>
      <c r="E1808" s="6" t="s">
        <v>97</v>
      </c>
      <c r="F1808" s="6" t="s">
        <v>125</v>
      </c>
      <c r="G1808" s="6">
        <v>23</v>
      </c>
      <c r="H1808" s="6">
        <v>124</v>
      </c>
      <c r="I1808" s="6">
        <v>20</v>
      </c>
      <c r="J1808" s="6">
        <v>110</v>
      </c>
      <c r="K1808" s="6">
        <v>20</v>
      </c>
      <c r="L1808" s="6">
        <v>110</v>
      </c>
      <c r="M1808" s="6" t="s">
        <v>117</v>
      </c>
      <c r="N1808" s="6" t="s">
        <v>22</v>
      </c>
      <c r="O1808" s="6">
        <v>6</v>
      </c>
    </row>
    <row r="1809" spans="1:15" x14ac:dyDescent="0.25">
      <c r="A1809" s="6" t="s">
        <v>0</v>
      </c>
      <c r="B1809" s="6" t="s">
        <v>4</v>
      </c>
      <c r="C1809" s="6" t="s">
        <v>106</v>
      </c>
      <c r="D1809" s="6" t="s">
        <v>107</v>
      </c>
      <c r="E1809" s="6" t="s">
        <v>97</v>
      </c>
      <c r="F1809" s="6" t="s">
        <v>98</v>
      </c>
      <c r="G1809" s="6">
        <v>7</v>
      </c>
      <c r="H1809" s="6">
        <v>41</v>
      </c>
      <c r="I1809" s="6">
        <v>10</v>
      </c>
      <c r="J1809" s="6">
        <v>47</v>
      </c>
      <c r="K1809" s="6">
        <v>12</v>
      </c>
      <c r="L1809" s="6">
        <v>56</v>
      </c>
      <c r="M1809" s="6" t="s">
        <v>117</v>
      </c>
      <c r="N1809" s="6" t="s">
        <v>23</v>
      </c>
      <c r="O1809" s="6">
        <v>4</v>
      </c>
    </row>
    <row r="1810" spans="1:15" x14ac:dyDescent="0.25">
      <c r="A1810" s="6" t="s">
        <v>0</v>
      </c>
      <c r="B1810" s="6" t="s">
        <v>8</v>
      </c>
      <c r="C1810" s="6" t="s">
        <v>224</v>
      </c>
      <c r="D1810" s="6" t="s">
        <v>225</v>
      </c>
      <c r="E1810" s="6" t="s">
        <v>209</v>
      </c>
      <c r="F1810" s="6" t="s">
        <v>125</v>
      </c>
      <c r="G1810" s="6">
        <v>412</v>
      </c>
      <c r="H1810" s="6">
        <v>1700</v>
      </c>
      <c r="I1810" s="6">
        <v>375</v>
      </c>
      <c r="J1810" s="6">
        <v>1598</v>
      </c>
      <c r="K1810" s="6">
        <v>375</v>
      </c>
      <c r="L1810" s="6">
        <v>1598</v>
      </c>
      <c r="M1810" s="6" t="s">
        <v>117</v>
      </c>
      <c r="N1810" s="6" t="s">
        <v>22</v>
      </c>
      <c r="O1810" s="6">
        <v>53</v>
      </c>
    </row>
    <row r="1811" spans="1:15" x14ac:dyDescent="0.25">
      <c r="A1811" s="6" t="s">
        <v>0</v>
      </c>
      <c r="B1811" s="6" t="s">
        <v>8</v>
      </c>
      <c r="C1811" s="6" t="s">
        <v>123</v>
      </c>
      <c r="D1811" s="6" t="s">
        <v>124</v>
      </c>
      <c r="E1811" s="6" t="s">
        <v>97</v>
      </c>
      <c r="F1811" s="6" t="s">
        <v>98</v>
      </c>
      <c r="G1811" s="6">
        <v>30</v>
      </c>
      <c r="H1811" s="6">
        <v>175</v>
      </c>
      <c r="I1811" s="6">
        <v>18</v>
      </c>
      <c r="J1811" s="6">
        <v>120</v>
      </c>
      <c r="K1811" s="6">
        <v>29</v>
      </c>
      <c r="L1811" s="6">
        <v>182</v>
      </c>
      <c r="M1811" s="6" t="s">
        <v>117</v>
      </c>
      <c r="N1811" s="6" t="s">
        <v>21</v>
      </c>
      <c r="O1811" s="6">
        <v>2</v>
      </c>
    </row>
    <row r="1812" spans="1:15" x14ac:dyDescent="0.25">
      <c r="A1812" s="6" t="s">
        <v>0</v>
      </c>
      <c r="B1812" s="6" t="s">
        <v>5</v>
      </c>
      <c r="C1812" s="6" t="s">
        <v>273</v>
      </c>
      <c r="D1812" s="6" t="s">
        <v>274</v>
      </c>
      <c r="E1812" s="6" t="s">
        <v>97</v>
      </c>
      <c r="F1812" s="6" t="s">
        <v>98</v>
      </c>
      <c r="G1812" s="6">
        <v>85</v>
      </c>
      <c r="H1812" s="6">
        <v>367</v>
      </c>
      <c r="I1812" s="6">
        <v>80</v>
      </c>
      <c r="J1812" s="6">
        <v>337</v>
      </c>
      <c r="K1812" s="6">
        <v>85</v>
      </c>
      <c r="L1812" s="6">
        <v>367</v>
      </c>
      <c r="M1812" s="6" t="s">
        <v>117</v>
      </c>
      <c r="N1812" s="6" t="s">
        <v>23</v>
      </c>
      <c r="O1812" s="6">
        <v>22</v>
      </c>
    </row>
    <row r="1813" spans="1:15" x14ac:dyDescent="0.25">
      <c r="A1813" s="6" t="s">
        <v>0</v>
      </c>
      <c r="B1813" s="6" t="s">
        <v>8</v>
      </c>
      <c r="C1813" s="6" t="s">
        <v>121</v>
      </c>
      <c r="D1813" s="6" t="s">
        <v>122</v>
      </c>
      <c r="E1813" s="6" t="s">
        <v>97</v>
      </c>
      <c r="F1813" s="6" t="s">
        <v>98</v>
      </c>
      <c r="G1813" s="6">
        <v>413</v>
      </c>
      <c r="H1813" s="6">
        <v>1835</v>
      </c>
      <c r="I1813" s="6">
        <v>407</v>
      </c>
      <c r="J1813" s="6">
        <v>1858</v>
      </c>
      <c r="K1813" s="6">
        <v>407</v>
      </c>
      <c r="L1813" s="6">
        <v>1858</v>
      </c>
      <c r="M1813" s="6" t="s">
        <v>117</v>
      </c>
      <c r="N1813" s="6" t="s">
        <v>22</v>
      </c>
      <c r="O1813" s="6">
        <v>54</v>
      </c>
    </row>
    <row r="1814" spans="1:15" x14ac:dyDescent="0.25">
      <c r="A1814" s="6" t="s">
        <v>0</v>
      </c>
      <c r="B1814" s="6" t="s">
        <v>4</v>
      </c>
      <c r="C1814" s="6" t="s">
        <v>104</v>
      </c>
      <c r="D1814" s="6" t="s">
        <v>105</v>
      </c>
      <c r="E1814" s="6" t="s">
        <v>97</v>
      </c>
      <c r="F1814" s="6" t="s">
        <v>98</v>
      </c>
      <c r="G1814" s="6">
        <v>32</v>
      </c>
      <c r="H1814" s="6">
        <v>146</v>
      </c>
      <c r="I1814" s="6">
        <v>28</v>
      </c>
      <c r="J1814" s="6">
        <v>131</v>
      </c>
      <c r="K1814" s="6">
        <v>32</v>
      </c>
      <c r="L1814" s="6">
        <v>148</v>
      </c>
      <c r="M1814" s="6" t="s">
        <v>117</v>
      </c>
      <c r="N1814" s="6" t="s">
        <v>23</v>
      </c>
      <c r="O1814" s="6">
        <v>7</v>
      </c>
    </row>
    <row r="1815" spans="1:15" x14ac:dyDescent="0.25">
      <c r="A1815" s="6" t="s">
        <v>0</v>
      </c>
      <c r="B1815" s="6" t="s">
        <v>5</v>
      </c>
      <c r="C1815" s="6" t="s">
        <v>183</v>
      </c>
      <c r="D1815" s="6" t="s">
        <v>184</v>
      </c>
      <c r="E1815" s="6" t="s">
        <v>97</v>
      </c>
      <c r="F1815" s="6" t="s">
        <v>125</v>
      </c>
      <c r="G1815" s="6">
        <v>45</v>
      </c>
      <c r="H1815" s="6">
        <v>193</v>
      </c>
      <c r="I1815" s="6">
        <v>48</v>
      </c>
      <c r="J1815" s="6">
        <v>196</v>
      </c>
      <c r="K1815" s="6">
        <v>48</v>
      </c>
      <c r="L1815" s="6">
        <v>196</v>
      </c>
      <c r="M1815" s="6" t="s">
        <v>117</v>
      </c>
      <c r="N1815" s="6" t="s">
        <v>21</v>
      </c>
      <c r="O1815" s="6">
        <v>1</v>
      </c>
    </row>
    <row r="1816" spans="1:15" x14ac:dyDescent="0.25">
      <c r="A1816" s="6" t="s">
        <v>0</v>
      </c>
      <c r="B1816" s="6" t="s">
        <v>4</v>
      </c>
      <c r="C1816" s="6" t="s">
        <v>95</v>
      </c>
      <c r="D1816" s="6" t="s">
        <v>96</v>
      </c>
      <c r="E1816" s="6" t="s">
        <v>97</v>
      </c>
      <c r="F1816" s="6" t="s">
        <v>98</v>
      </c>
      <c r="G1816" s="6">
        <v>69</v>
      </c>
      <c r="H1816" s="6">
        <v>349</v>
      </c>
      <c r="I1816" s="6">
        <v>43</v>
      </c>
      <c r="J1816" s="6">
        <v>361</v>
      </c>
      <c r="K1816" s="6">
        <v>43</v>
      </c>
      <c r="L1816" s="6">
        <v>361</v>
      </c>
      <c r="M1816" s="6" t="s">
        <v>117</v>
      </c>
      <c r="N1816" s="6" t="s">
        <v>21</v>
      </c>
      <c r="O1816" s="6">
        <v>8</v>
      </c>
    </row>
    <row r="1817" spans="1:15" x14ac:dyDescent="0.25">
      <c r="A1817" s="6" t="s">
        <v>0</v>
      </c>
      <c r="B1817" s="6" t="s">
        <v>6</v>
      </c>
      <c r="C1817" s="6" t="s">
        <v>275</v>
      </c>
      <c r="D1817" s="6" t="s">
        <v>276</v>
      </c>
      <c r="E1817" s="6" t="s">
        <v>97</v>
      </c>
      <c r="F1817" s="6" t="s">
        <v>98</v>
      </c>
      <c r="G1817" s="6">
        <v>118</v>
      </c>
      <c r="H1817" s="6">
        <v>516</v>
      </c>
      <c r="I1817" s="6">
        <v>108</v>
      </c>
      <c r="J1817" s="6">
        <v>470</v>
      </c>
      <c r="K1817" s="6">
        <v>118</v>
      </c>
      <c r="L1817" s="6">
        <v>520</v>
      </c>
      <c r="M1817" s="6" t="s">
        <v>117</v>
      </c>
      <c r="N1817" s="6" t="s">
        <v>21</v>
      </c>
      <c r="O1817" s="6">
        <v>10</v>
      </c>
    </row>
    <row r="1818" spans="1:15" x14ac:dyDescent="0.25">
      <c r="A1818" s="6" t="s">
        <v>0</v>
      </c>
      <c r="B1818" s="6" t="s">
        <v>7</v>
      </c>
      <c r="C1818" s="6" t="s">
        <v>733</v>
      </c>
      <c r="D1818" s="6" t="s">
        <v>734</v>
      </c>
      <c r="E1818" s="6" t="s">
        <v>97</v>
      </c>
      <c r="F1818" s="6" t="s">
        <v>98</v>
      </c>
      <c r="G1818" s="6">
        <v>27</v>
      </c>
      <c r="H1818" s="6">
        <v>111</v>
      </c>
      <c r="I1818" s="6">
        <v>25</v>
      </c>
      <c r="J1818" s="6">
        <v>104</v>
      </c>
      <c r="K1818" s="6">
        <v>25</v>
      </c>
      <c r="L1818" s="6">
        <v>104</v>
      </c>
      <c r="M1818" s="6" t="s">
        <v>117</v>
      </c>
      <c r="N1818" s="6" t="s">
        <v>22</v>
      </c>
      <c r="O1818" s="6">
        <v>0</v>
      </c>
    </row>
    <row r="1819" spans="1:15" x14ac:dyDescent="0.25">
      <c r="A1819" s="6" t="s">
        <v>0</v>
      </c>
      <c r="B1819" s="6" t="s">
        <v>8</v>
      </c>
      <c r="C1819" s="6" t="s">
        <v>121</v>
      </c>
      <c r="D1819" s="6" t="s">
        <v>122</v>
      </c>
      <c r="E1819" s="6" t="s">
        <v>97</v>
      </c>
      <c r="F1819" s="6" t="s">
        <v>98</v>
      </c>
      <c r="G1819" s="6">
        <v>413</v>
      </c>
      <c r="H1819" s="6">
        <v>1835</v>
      </c>
      <c r="I1819" s="6">
        <v>407</v>
      </c>
      <c r="J1819" s="6">
        <v>1858</v>
      </c>
      <c r="K1819" s="6">
        <v>407</v>
      </c>
      <c r="L1819" s="6">
        <v>1858</v>
      </c>
      <c r="M1819" s="6" t="s">
        <v>117</v>
      </c>
      <c r="N1819" s="6" t="s">
        <v>21</v>
      </c>
      <c r="O1819" s="6">
        <v>59</v>
      </c>
    </row>
    <row r="1820" spans="1:15" x14ac:dyDescent="0.25">
      <c r="A1820" s="6" t="s">
        <v>0</v>
      </c>
      <c r="B1820" s="6" t="s">
        <v>7</v>
      </c>
      <c r="C1820" s="6" t="s">
        <v>177</v>
      </c>
      <c r="D1820" s="6" t="s">
        <v>178</v>
      </c>
      <c r="E1820" s="6" t="s">
        <v>97</v>
      </c>
      <c r="F1820" s="6" t="s">
        <v>125</v>
      </c>
      <c r="G1820" s="6">
        <v>23</v>
      </c>
      <c r="H1820" s="6">
        <v>124</v>
      </c>
      <c r="I1820" s="6">
        <v>20</v>
      </c>
      <c r="J1820" s="6">
        <v>110</v>
      </c>
      <c r="K1820" s="6">
        <v>20</v>
      </c>
      <c r="L1820" s="6">
        <v>110</v>
      </c>
      <c r="M1820" s="6" t="s">
        <v>117</v>
      </c>
      <c r="N1820" s="6" t="s">
        <v>23</v>
      </c>
      <c r="O1820" s="6">
        <v>6</v>
      </c>
    </row>
    <row r="1821" spans="1:15" x14ac:dyDescent="0.25">
      <c r="A1821" s="6" t="s">
        <v>0</v>
      </c>
      <c r="B1821" s="6" t="s">
        <v>6</v>
      </c>
      <c r="C1821" s="6" t="s">
        <v>275</v>
      </c>
      <c r="D1821" s="6" t="s">
        <v>276</v>
      </c>
      <c r="E1821" s="6" t="s">
        <v>97</v>
      </c>
      <c r="F1821" s="6" t="s">
        <v>98</v>
      </c>
      <c r="G1821" s="6">
        <v>118</v>
      </c>
      <c r="H1821" s="6">
        <v>516</v>
      </c>
      <c r="I1821" s="6">
        <v>108</v>
      </c>
      <c r="J1821" s="6">
        <v>470</v>
      </c>
      <c r="K1821" s="6">
        <v>118</v>
      </c>
      <c r="L1821" s="6">
        <v>520</v>
      </c>
      <c r="M1821" s="6" t="s">
        <v>117</v>
      </c>
      <c r="N1821" s="6" t="s">
        <v>23</v>
      </c>
      <c r="O1821" s="6">
        <v>20</v>
      </c>
    </row>
    <row r="1822" spans="1:15" x14ac:dyDescent="0.25">
      <c r="A1822" s="6" t="s">
        <v>0</v>
      </c>
      <c r="B1822" s="6" t="s">
        <v>7</v>
      </c>
      <c r="C1822" s="6" t="s">
        <v>735</v>
      </c>
      <c r="D1822" s="6" t="s">
        <v>736</v>
      </c>
      <c r="E1822" s="6" t="s">
        <v>97</v>
      </c>
      <c r="F1822" s="6" t="s">
        <v>98</v>
      </c>
      <c r="G1822" s="6">
        <v>14</v>
      </c>
      <c r="H1822" s="6">
        <v>74</v>
      </c>
      <c r="I1822" s="6">
        <v>14</v>
      </c>
      <c r="J1822" s="6">
        <v>68</v>
      </c>
      <c r="K1822" s="6">
        <v>14</v>
      </c>
      <c r="L1822" s="6">
        <v>68</v>
      </c>
      <c r="M1822" s="6" t="s">
        <v>117</v>
      </c>
      <c r="N1822" s="6" t="s">
        <v>23</v>
      </c>
      <c r="O1822" s="6">
        <v>3</v>
      </c>
    </row>
    <row r="1823" spans="1:15" x14ac:dyDescent="0.25">
      <c r="A1823" s="6" t="s">
        <v>0</v>
      </c>
      <c r="B1823" s="6" t="s">
        <v>8</v>
      </c>
      <c r="C1823" s="6" t="s">
        <v>141</v>
      </c>
      <c r="D1823" s="6" t="s">
        <v>142</v>
      </c>
      <c r="E1823" s="6" t="s">
        <v>97</v>
      </c>
      <c r="F1823" s="6" t="s">
        <v>98</v>
      </c>
      <c r="G1823" s="6">
        <v>186</v>
      </c>
      <c r="H1823" s="6">
        <v>1002</v>
      </c>
      <c r="I1823" s="6">
        <v>183</v>
      </c>
      <c r="J1823" s="6">
        <v>971</v>
      </c>
      <c r="K1823" s="6">
        <v>188</v>
      </c>
      <c r="L1823" s="6">
        <v>1003</v>
      </c>
      <c r="M1823" s="6" t="s">
        <v>117</v>
      </c>
      <c r="N1823" s="6" t="s">
        <v>23</v>
      </c>
      <c r="O1823" s="6">
        <v>179</v>
      </c>
    </row>
    <row r="1824" spans="1:15" x14ac:dyDescent="0.25">
      <c r="A1824" s="6" t="s">
        <v>0</v>
      </c>
      <c r="B1824" s="6" t="s">
        <v>10</v>
      </c>
      <c r="C1824" s="6" t="s">
        <v>216</v>
      </c>
      <c r="D1824" s="6" t="s">
        <v>217</v>
      </c>
      <c r="E1824" s="6" t="s">
        <v>97</v>
      </c>
      <c r="F1824" s="6" t="s">
        <v>98</v>
      </c>
      <c r="G1824" s="6">
        <v>40</v>
      </c>
      <c r="H1824" s="6">
        <v>208</v>
      </c>
      <c r="I1824" s="6">
        <v>41</v>
      </c>
      <c r="J1824" s="6">
        <v>208</v>
      </c>
      <c r="K1824" s="6">
        <v>51</v>
      </c>
      <c r="L1824" s="6">
        <v>208</v>
      </c>
      <c r="M1824" s="6" t="s">
        <v>117</v>
      </c>
      <c r="N1824" s="6" t="s">
        <v>22</v>
      </c>
      <c r="O1824" s="6">
        <v>3</v>
      </c>
    </row>
    <row r="1825" spans="1:15" x14ac:dyDescent="0.25">
      <c r="A1825" s="6" t="s">
        <v>0</v>
      </c>
      <c r="B1825" s="6" t="s">
        <v>8</v>
      </c>
      <c r="C1825" s="6" t="s">
        <v>121</v>
      </c>
      <c r="D1825" s="6" t="s">
        <v>122</v>
      </c>
      <c r="E1825" s="6" t="s">
        <v>97</v>
      </c>
      <c r="F1825" s="6" t="s">
        <v>98</v>
      </c>
      <c r="G1825" s="6">
        <v>413</v>
      </c>
      <c r="H1825" s="6">
        <v>1835</v>
      </c>
      <c r="I1825" s="6">
        <v>407</v>
      </c>
      <c r="J1825" s="6">
        <v>1858</v>
      </c>
      <c r="K1825" s="6">
        <v>407</v>
      </c>
      <c r="L1825" s="6">
        <v>1858</v>
      </c>
      <c r="M1825" s="6" t="s">
        <v>117</v>
      </c>
      <c r="N1825" s="6" t="s">
        <v>23</v>
      </c>
      <c r="O1825" s="6">
        <v>113</v>
      </c>
    </row>
    <row r="1826" spans="1:15" x14ac:dyDescent="0.25">
      <c r="A1826" s="6" t="s">
        <v>0</v>
      </c>
      <c r="B1826" s="6" t="s">
        <v>6</v>
      </c>
      <c r="C1826" s="6" t="s">
        <v>275</v>
      </c>
      <c r="D1826" s="6" t="s">
        <v>276</v>
      </c>
      <c r="E1826" s="6" t="s">
        <v>97</v>
      </c>
      <c r="F1826" s="6" t="s">
        <v>98</v>
      </c>
      <c r="G1826" s="6">
        <v>118</v>
      </c>
      <c r="H1826" s="6">
        <v>516</v>
      </c>
      <c r="I1826" s="6">
        <v>108</v>
      </c>
      <c r="J1826" s="6">
        <v>470</v>
      </c>
      <c r="K1826" s="6">
        <v>118</v>
      </c>
      <c r="L1826" s="6">
        <v>520</v>
      </c>
      <c r="M1826" s="6" t="s">
        <v>117</v>
      </c>
      <c r="N1826" s="6" t="s">
        <v>22</v>
      </c>
      <c r="O1826" s="6">
        <v>10</v>
      </c>
    </row>
    <row r="1827" spans="1:15" x14ac:dyDescent="0.25">
      <c r="A1827" s="6" t="s">
        <v>0</v>
      </c>
      <c r="B1827" s="6" t="s">
        <v>4</v>
      </c>
      <c r="C1827" s="6" t="s">
        <v>95</v>
      </c>
      <c r="D1827" s="6" t="s">
        <v>96</v>
      </c>
      <c r="E1827" s="6" t="s">
        <v>97</v>
      </c>
      <c r="F1827" s="6" t="s">
        <v>98</v>
      </c>
      <c r="G1827" s="6">
        <v>69</v>
      </c>
      <c r="H1827" s="6">
        <v>349</v>
      </c>
      <c r="I1827" s="6">
        <v>43</v>
      </c>
      <c r="J1827" s="6">
        <v>361</v>
      </c>
      <c r="K1827" s="6">
        <v>43</v>
      </c>
      <c r="L1827" s="6">
        <v>361</v>
      </c>
      <c r="M1827" s="6" t="s">
        <v>117</v>
      </c>
      <c r="N1827" s="6" t="s">
        <v>22</v>
      </c>
      <c r="O1827" s="6">
        <v>19</v>
      </c>
    </row>
    <row r="1828" spans="1:15" x14ac:dyDescent="0.25">
      <c r="A1828" s="6" t="s">
        <v>0</v>
      </c>
      <c r="B1828" s="6" t="s">
        <v>6</v>
      </c>
      <c r="C1828" s="6" t="s">
        <v>824</v>
      </c>
      <c r="D1828" s="6" t="s">
        <v>825</v>
      </c>
      <c r="E1828" s="6" t="s">
        <v>209</v>
      </c>
      <c r="F1828" s="6" t="s">
        <v>132</v>
      </c>
      <c r="G1828" s="6">
        <v>153</v>
      </c>
      <c r="H1828" s="6">
        <v>873</v>
      </c>
      <c r="I1828" s="6">
        <v>153</v>
      </c>
      <c r="J1828" s="6">
        <v>922</v>
      </c>
      <c r="K1828" s="6">
        <v>153</v>
      </c>
      <c r="L1828" s="6">
        <v>922</v>
      </c>
      <c r="M1828" s="6" t="s">
        <v>117</v>
      </c>
      <c r="N1828" s="6" t="s">
        <v>22</v>
      </c>
      <c r="O1828" s="6">
        <v>28</v>
      </c>
    </row>
    <row r="1829" spans="1:15" x14ac:dyDescent="0.25">
      <c r="A1829" s="6" t="s">
        <v>0</v>
      </c>
      <c r="B1829" s="6" t="s">
        <v>5</v>
      </c>
      <c r="C1829" s="6" t="s">
        <v>183</v>
      </c>
      <c r="D1829" s="6" t="s">
        <v>184</v>
      </c>
      <c r="E1829" s="6" t="s">
        <v>97</v>
      </c>
      <c r="F1829" s="6" t="s">
        <v>125</v>
      </c>
      <c r="G1829" s="6">
        <v>45</v>
      </c>
      <c r="H1829" s="6">
        <v>193</v>
      </c>
      <c r="I1829" s="6">
        <v>48</v>
      </c>
      <c r="J1829" s="6">
        <v>196</v>
      </c>
      <c r="K1829" s="6">
        <v>48</v>
      </c>
      <c r="L1829" s="6">
        <v>196</v>
      </c>
      <c r="M1829" s="6" t="s">
        <v>117</v>
      </c>
      <c r="N1829" s="6" t="s">
        <v>22</v>
      </c>
      <c r="O1829" s="6">
        <v>5</v>
      </c>
    </row>
    <row r="1830" spans="1:15" x14ac:dyDescent="0.25">
      <c r="A1830" s="6" t="s">
        <v>0</v>
      </c>
      <c r="B1830" s="6" t="s">
        <v>10</v>
      </c>
      <c r="C1830" s="6" t="s">
        <v>216</v>
      </c>
      <c r="D1830" s="6" t="s">
        <v>217</v>
      </c>
      <c r="E1830" s="6" t="s">
        <v>97</v>
      </c>
      <c r="F1830" s="6" t="s">
        <v>98</v>
      </c>
      <c r="G1830" s="6">
        <v>40</v>
      </c>
      <c r="H1830" s="6">
        <v>208</v>
      </c>
      <c r="I1830" s="6">
        <v>41</v>
      </c>
      <c r="J1830" s="6">
        <v>208</v>
      </c>
      <c r="K1830" s="6">
        <v>51</v>
      </c>
      <c r="L1830" s="6">
        <v>208</v>
      </c>
      <c r="M1830" s="6" t="s">
        <v>117</v>
      </c>
      <c r="N1830" s="6" t="s">
        <v>23</v>
      </c>
      <c r="O1830" s="6">
        <v>3</v>
      </c>
    </row>
    <row r="1831" spans="1:15" x14ac:dyDescent="0.25">
      <c r="A1831" s="6" t="s">
        <v>0</v>
      </c>
      <c r="B1831" s="6" t="s">
        <v>13</v>
      </c>
      <c r="C1831" s="6" t="s">
        <v>201</v>
      </c>
      <c r="D1831" s="6" t="s">
        <v>202</v>
      </c>
      <c r="E1831" s="6" t="s">
        <v>97</v>
      </c>
      <c r="F1831" s="6" t="s">
        <v>132</v>
      </c>
      <c r="G1831" s="6">
        <v>8</v>
      </c>
      <c r="H1831" s="6">
        <v>40</v>
      </c>
      <c r="I1831" s="6">
        <v>8</v>
      </c>
      <c r="J1831" s="6">
        <v>28</v>
      </c>
      <c r="K1831" s="6">
        <v>8</v>
      </c>
      <c r="L1831" s="6">
        <v>40</v>
      </c>
      <c r="M1831" s="6" t="s">
        <v>117</v>
      </c>
      <c r="N1831" s="6" t="s">
        <v>23</v>
      </c>
      <c r="O1831" s="6">
        <v>0</v>
      </c>
    </row>
    <row r="1832" spans="1:15" x14ac:dyDescent="0.25">
      <c r="A1832" s="6" t="s">
        <v>0</v>
      </c>
      <c r="B1832" s="6" t="s">
        <v>13</v>
      </c>
      <c r="C1832" s="6" t="s">
        <v>203</v>
      </c>
      <c r="D1832" s="6" t="s">
        <v>204</v>
      </c>
      <c r="E1832" s="6" t="s">
        <v>97</v>
      </c>
      <c r="F1832" s="6" t="s">
        <v>125</v>
      </c>
      <c r="G1832" s="6">
        <v>41</v>
      </c>
      <c r="H1832" s="6">
        <v>199</v>
      </c>
      <c r="I1832" s="6">
        <v>41</v>
      </c>
      <c r="J1832" s="6">
        <v>196</v>
      </c>
      <c r="K1832" s="6">
        <v>41</v>
      </c>
      <c r="L1832" s="6">
        <v>201</v>
      </c>
      <c r="M1832" s="6" t="s">
        <v>117</v>
      </c>
      <c r="N1832" s="6" t="s">
        <v>21</v>
      </c>
      <c r="O1832" s="6">
        <v>7</v>
      </c>
    </row>
    <row r="1833" spans="1:15" x14ac:dyDescent="0.25">
      <c r="A1833" s="6" t="s">
        <v>0</v>
      </c>
      <c r="B1833" s="6" t="s">
        <v>6</v>
      </c>
      <c r="C1833" s="6" t="s">
        <v>718</v>
      </c>
      <c r="D1833" s="6" t="s">
        <v>719</v>
      </c>
      <c r="E1833" s="6" t="s">
        <v>97</v>
      </c>
      <c r="F1833" s="6" t="s">
        <v>132</v>
      </c>
      <c r="G1833" s="6">
        <v>68</v>
      </c>
      <c r="H1833" s="6">
        <v>327</v>
      </c>
      <c r="I1833" s="6">
        <v>10</v>
      </c>
      <c r="J1833" s="6">
        <v>20</v>
      </c>
      <c r="K1833" s="6">
        <v>63</v>
      </c>
      <c r="L1833" s="6">
        <v>307</v>
      </c>
      <c r="M1833" s="6" t="s">
        <v>117</v>
      </c>
      <c r="N1833" s="6" t="s">
        <v>23</v>
      </c>
      <c r="O1833" s="6">
        <v>15</v>
      </c>
    </row>
    <row r="1834" spans="1:15" x14ac:dyDescent="0.25">
      <c r="A1834" s="6" t="s">
        <v>0</v>
      </c>
      <c r="B1834" s="6" t="s">
        <v>13</v>
      </c>
      <c r="C1834" s="6" t="s">
        <v>203</v>
      </c>
      <c r="D1834" s="6" t="s">
        <v>204</v>
      </c>
      <c r="E1834" s="6" t="s">
        <v>97</v>
      </c>
      <c r="F1834" s="6" t="s">
        <v>125</v>
      </c>
      <c r="G1834" s="6">
        <v>41</v>
      </c>
      <c r="H1834" s="6">
        <v>199</v>
      </c>
      <c r="I1834" s="6">
        <v>41</v>
      </c>
      <c r="J1834" s="6">
        <v>196</v>
      </c>
      <c r="K1834" s="6">
        <v>41</v>
      </c>
      <c r="L1834" s="6">
        <v>201</v>
      </c>
      <c r="M1834" s="6" t="s">
        <v>117</v>
      </c>
      <c r="N1834" s="6" t="s">
        <v>23</v>
      </c>
      <c r="O1834" s="6">
        <v>15</v>
      </c>
    </row>
    <row r="1835" spans="1:15" x14ac:dyDescent="0.25">
      <c r="A1835" s="6" t="s">
        <v>3</v>
      </c>
      <c r="B1835" s="6" t="s">
        <v>16</v>
      </c>
      <c r="C1835" s="6" t="s">
        <v>813</v>
      </c>
      <c r="D1835" s="6" t="s">
        <v>814</v>
      </c>
      <c r="E1835" s="6" t="s">
        <v>97</v>
      </c>
      <c r="F1835" s="6" t="s">
        <v>98</v>
      </c>
      <c r="G1835" s="6">
        <v>38</v>
      </c>
      <c r="H1835" s="6">
        <v>164</v>
      </c>
      <c r="I1835" s="6">
        <v>37</v>
      </c>
      <c r="J1835" s="6">
        <v>155</v>
      </c>
      <c r="K1835" s="6">
        <v>38</v>
      </c>
      <c r="L1835" s="6">
        <v>4</v>
      </c>
      <c r="M1835" s="6" t="s">
        <v>117</v>
      </c>
      <c r="N1835" s="6" t="s">
        <v>23</v>
      </c>
      <c r="O1835" s="6">
        <v>8</v>
      </c>
    </row>
    <row r="1836" spans="1:15" x14ac:dyDescent="0.25">
      <c r="A1836" s="6" t="s">
        <v>3</v>
      </c>
      <c r="B1836" s="6" t="s">
        <v>15</v>
      </c>
      <c r="C1836" s="6" t="s">
        <v>791</v>
      </c>
      <c r="D1836" s="6" t="s">
        <v>792</v>
      </c>
      <c r="E1836" s="6" t="s">
        <v>97</v>
      </c>
      <c r="F1836" s="6" t="s">
        <v>98</v>
      </c>
      <c r="G1836" s="6">
        <v>64</v>
      </c>
      <c r="H1836" s="6">
        <v>305</v>
      </c>
      <c r="I1836" s="6">
        <v>63</v>
      </c>
      <c r="J1836" s="6">
        <v>304</v>
      </c>
      <c r="K1836" s="6">
        <v>63</v>
      </c>
      <c r="L1836" s="6">
        <v>304</v>
      </c>
      <c r="M1836" s="6" t="s">
        <v>117</v>
      </c>
      <c r="N1836" s="6" t="s">
        <v>23</v>
      </c>
      <c r="O1836" s="6">
        <v>27</v>
      </c>
    </row>
    <row r="1837" spans="1:15" x14ac:dyDescent="0.25">
      <c r="A1837" s="6" t="s">
        <v>0</v>
      </c>
      <c r="B1837" s="6" t="s">
        <v>13</v>
      </c>
      <c r="C1837" s="6" t="s">
        <v>241</v>
      </c>
      <c r="D1837" s="6" t="s">
        <v>242</v>
      </c>
      <c r="E1837" s="6" t="s">
        <v>97</v>
      </c>
      <c r="F1837" s="6" t="s">
        <v>98</v>
      </c>
      <c r="G1837" s="6">
        <v>65</v>
      </c>
      <c r="H1837" s="6">
        <v>347</v>
      </c>
      <c r="I1837" s="6">
        <v>65</v>
      </c>
      <c r="J1837" s="6">
        <v>347</v>
      </c>
      <c r="K1837" s="6">
        <v>65</v>
      </c>
      <c r="L1837" s="6">
        <v>347</v>
      </c>
      <c r="M1837" s="6" t="s">
        <v>117</v>
      </c>
      <c r="N1837" s="6" t="s">
        <v>22</v>
      </c>
      <c r="O1837" s="6">
        <v>10</v>
      </c>
    </row>
    <row r="1838" spans="1:15" x14ac:dyDescent="0.25">
      <c r="A1838" s="6" t="s">
        <v>0</v>
      </c>
      <c r="B1838" s="6" t="s">
        <v>13</v>
      </c>
      <c r="C1838" s="6" t="s">
        <v>175</v>
      </c>
      <c r="D1838" s="6" t="s">
        <v>176</v>
      </c>
      <c r="E1838" s="6" t="s">
        <v>97</v>
      </c>
      <c r="F1838" s="6" t="s">
        <v>125</v>
      </c>
      <c r="G1838" s="6">
        <v>35</v>
      </c>
      <c r="H1838" s="6">
        <v>215</v>
      </c>
      <c r="I1838" s="6">
        <v>35</v>
      </c>
      <c r="J1838" s="6">
        <v>211</v>
      </c>
      <c r="K1838" s="6">
        <v>35</v>
      </c>
      <c r="L1838" s="6">
        <v>212</v>
      </c>
      <c r="M1838" s="6" t="s">
        <v>117</v>
      </c>
      <c r="N1838" s="6" t="s">
        <v>22</v>
      </c>
      <c r="O1838" s="6">
        <v>5</v>
      </c>
    </row>
    <row r="1839" spans="1:15" x14ac:dyDescent="0.25">
      <c r="A1839" s="6" t="s">
        <v>3</v>
      </c>
      <c r="B1839" s="6" t="s">
        <v>16</v>
      </c>
      <c r="C1839" s="6" t="s">
        <v>813</v>
      </c>
      <c r="D1839" s="6" t="s">
        <v>814</v>
      </c>
      <c r="E1839" s="6" t="s">
        <v>97</v>
      </c>
      <c r="F1839" s="6" t="s">
        <v>98</v>
      </c>
      <c r="G1839" s="6">
        <v>38</v>
      </c>
      <c r="H1839" s="6">
        <v>164</v>
      </c>
      <c r="I1839" s="6">
        <v>37</v>
      </c>
      <c r="J1839" s="6">
        <v>155</v>
      </c>
      <c r="K1839" s="6">
        <v>38</v>
      </c>
      <c r="L1839" s="6">
        <v>4</v>
      </c>
      <c r="M1839" s="6" t="s">
        <v>117</v>
      </c>
      <c r="N1839" s="6" t="s">
        <v>22</v>
      </c>
      <c r="O1839" s="6">
        <v>4</v>
      </c>
    </row>
    <row r="1840" spans="1:15" x14ac:dyDescent="0.25">
      <c r="A1840" s="6" t="s">
        <v>3</v>
      </c>
      <c r="B1840" s="6" t="s">
        <v>16</v>
      </c>
      <c r="C1840" s="6" t="s">
        <v>230</v>
      </c>
      <c r="D1840" s="6" t="s">
        <v>231</v>
      </c>
      <c r="E1840" s="6" t="s">
        <v>97</v>
      </c>
      <c r="F1840" s="6" t="s">
        <v>98</v>
      </c>
      <c r="G1840" s="6">
        <v>31</v>
      </c>
      <c r="H1840" s="6">
        <v>191</v>
      </c>
      <c r="I1840" s="6">
        <v>31</v>
      </c>
      <c r="J1840" s="6">
        <v>183</v>
      </c>
      <c r="K1840" s="6">
        <v>31</v>
      </c>
      <c r="L1840" s="6">
        <v>183</v>
      </c>
      <c r="M1840" s="6" t="s">
        <v>117</v>
      </c>
      <c r="N1840" s="6" t="s">
        <v>23</v>
      </c>
      <c r="O1840" s="6">
        <v>8</v>
      </c>
    </row>
    <row r="1841" spans="1:15" x14ac:dyDescent="0.25">
      <c r="A1841" s="6" t="s">
        <v>3</v>
      </c>
      <c r="B1841" s="6" t="s">
        <v>15</v>
      </c>
      <c r="C1841" s="6" t="s">
        <v>794</v>
      </c>
      <c r="D1841" s="6" t="s">
        <v>795</v>
      </c>
      <c r="E1841" s="6" t="s">
        <v>97</v>
      </c>
      <c r="F1841" s="6" t="s">
        <v>125</v>
      </c>
      <c r="G1841" s="6">
        <v>78</v>
      </c>
      <c r="H1841" s="6">
        <v>390</v>
      </c>
      <c r="I1841" s="6">
        <v>77</v>
      </c>
      <c r="J1841" s="6">
        <v>384</v>
      </c>
      <c r="K1841" s="6">
        <v>77</v>
      </c>
      <c r="L1841" s="6">
        <v>384</v>
      </c>
      <c r="M1841" s="6" t="s">
        <v>117</v>
      </c>
      <c r="N1841" s="6" t="s">
        <v>22</v>
      </c>
      <c r="O1841" s="6">
        <v>12</v>
      </c>
    </row>
    <row r="1842" spans="1:15" x14ac:dyDescent="0.25">
      <c r="A1842" s="6" t="s">
        <v>0</v>
      </c>
      <c r="B1842" s="6" t="s">
        <v>13</v>
      </c>
      <c r="C1842" s="6" t="s">
        <v>201</v>
      </c>
      <c r="D1842" s="6" t="s">
        <v>202</v>
      </c>
      <c r="E1842" s="6" t="s">
        <v>97</v>
      </c>
      <c r="F1842" s="6" t="s">
        <v>132</v>
      </c>
      <c r="G1842" s="6">
        <v>8</v>
      </c>
      <c r="H1842" s="6">
        <v>40</v>
      </c>
      <c r="I1842" s="6">
        <v>8</v>
      </c>
      <c r="J1842" s="6">
        <v>28</v>
      </c>
      <c r="K1842" s="6">
        <v>8</v>
      </c>
      <c r="L1842" s="6">
        <v>40</v>
      </c>
      <c r="M1842" s="6" t="s">
        <v>117</v>
      </c>
      <c r="N1842" s="6" t="s">
        <v>22</v>
      </c>
      <c r="O1842" s="6">
        <v>0</v>
      </c>
    </row>
    <row r="1843" spans="1:15" x14ac:dyDescent="0.25">
      <c r="A1843" s="6" t="s">
        <v>3</v>
      </c>
      <c r="B1843" s="6" t="s">
        <v>17</v>
      </c>
      <c r="C1843" s="6" t="s">
        <v>767</v>
      </c>
      <c r="D1843" s="6" t="s">
        <v>768</v>
      </c>
      <c r="E1843" s="6" t="s">
        <v>97</v>
      </c>
      <c r="F1843" s="6" t="s">
        <v>98</v>
      </c>
      <c r="G1843" s="6">
        <v>61</v>
      </c>
      <c r="H1843" s="6">
        <v>264</v>
      </c>
      <c r="I1843" s="6">
        <v>55</v>
      </c>
      <c r="J1843" s="6">
        <v>251</v>
      </c>
      <c r="K1843" s="6">
        <v>55</v>
      </c>
      <c r="L1843" s="6">
        <v>251</v>
      </c>
      <c r="M1843" s="6" t="s">
        <v>117</v>
      </c>
      <c r="N1843" s="6" t="s">
        <v>21</v>
      </c>
      <c r="O1843" s="6">
        <v>7</v>
      </c>
    </row>
    <row r="1844" spans="1:15" x14ac:dyDescent="0.25">
      <c r="A1844" s="6" t="s">
        <v>0</v>
      </c>
      <c r="B1844" s="6" t="s">
        <v>13</v>
      </c>
      <c r="C1844" s="6" t="s">
        <v>175</v>
      </c>
      <c r="D1844" s="6" t="s">
        <v>176</v>
      </c>
      <c r="E1844" s="6" t="s">
        <v>97</v>
      </c>
      <c r="F1844" s="6" t="s">
        <v>125</v>
      </c>
      <c r="G1844" s="6">
        <v>35</v>
      </c>
      <c r="H1844" s="6">
        <v>215</v>
      </c>
      <c r="I1844" s="6">
        <v>35</v>
      </c>
      <c r="J1844" s="6">
        <v>211</v>
      </c>
      <c r="K1844" s="6">
        <v>35</v>
      </c>
      <c r="L1844" s="6">
        <v>212</v>
      </c>
      <c r="M1844" s="6" t="s">
        <v>117</v>
      </c>
      <c r="N1844" s="6" t="s">
        <v>23</v>
      </c>
      <c r="O1844" s="6">
        <v>11</v>
      </c>
    </row>
    <row r="1845" spans="1:15" x14ac:dyDescent="0.25">
      <c r="A1845" s="6" t="s">
        <v>0</v>
      </c>
      <c r="B1845" s="6" t="s">
        <v>13</v>
      </c>
      <c r="C1845" s="6" t="s">
        <v>249</v>
      </c>
      <c r="D1845" s="6" t="s">
        <v>250</v>
      </c>
      <c r="E1845" s="6" t="s">
        <v>97</v>
      </c>
      <c r="F1845" s="6" t="s">
        <v>98</v>
      </c>
      <c r="G1845" s="6">
        <v>14</v>
      </c>
      <c r="H1845" s="6">
        <v>83</v>
      </c>
      <c r="I1845" s="6">
        <v>8</v>
      </c>
      <c r="J1845" s="6">
        <v>35</v>
      </c>
      <c r="K1845" s="6">
        <v>13</v>
      </c>
      <c r="L1845" s="6">
        <v>82</v>
      </c>
      <c r="M1845" s="6" t="s">
        <v>117</v>
      </c>
      <c r="N1845" s="6" t="s">
        <v>21</v>
      </c>
      <c r="O1845" s="6">
        <v>3</v>
      </c>
    </row>
    <row r="1846" spans="1:15" x14ac:dyDescent="0.25">
      <c r="A1846" s="6" t="s">
        <v>3</v>
      </c>
      <c r="B1846" s="6" t="s">
        <v>15</v>
      </c>
      <c r="C1846" s="6" t="s">
        <v>794</v>
      </c>
      <c r="D1846" s="6" t="s">
        <v>795</v>
      </c>
      <c r="E1846" s="6" t="s">
        <v>97</v>
      </c>
      <c r="F1846" s="6" t="s">
        <v>125</v>
      </c>
      <c r="G1846" s="6">
        <v>78</v>
      </c>
      <c r="H1846" s="6">
        <v>390</v>
      </c>
      <c r="I1846" s="6">
        <v>77</v>
      </c>
      <c r="J1846" s="6">
        <v>384</v>
      </c>
      <c r="K1846" s="6">
        <v>77</v>
      </c>
      <c r="L1846" s="6">
        <v>384</v>
      </c>
      <c r="M1846" s="6" t="s">
        <v>117</v>
      </c>
      <c r="N1846" s="6" t="s">
        <v>21</v>
      </c>
      <c r="O1846" s="6">
        <v>17</v>
      </c>
    </row>
    <row r="1847" spans="1:15" x14ac:dyDescent="0.25">
      <c r="A1847" s="6" t="s">
        <v>0</v>
      </c>
      <c r="B1847" s="6" t="s">
        <v>6</v>
      </c>
      <c r="C1847" s="6" t="s">
        <v>277</v>
      </c>
      <c r="D1847" s="6" t="s">
        <v>278</v>
      </c>
      <c r="E1847" s="6" t="s">
        <v>97</v>
      </c>
      <c r="F1847" s="6" t="s">
        <v>98</v>
      </c>
      <c r="G1847" s="6">
        <v>139</v>
      </c>
      <c r="H1847" s="6">
        <v>640</v>
      </c>
      <c r="I1847" s="6">
        <v>127</v>
      </c>
      <c r="J1847" s="6">
        <v>578</v>
      </c>
      <c r="K1847" s="6">
        <v>146</v>
      </c>
      <c r="L1847" s="6">
        <v>640</v>
      </c>
      <c r="M1847" s="6" t="s">
        <v>117</v>
      </c>
      <c r="N1847" s="6" t="s">
        <v>23</v>
      </c>
      <c r="O1847" s="6">
        <v>84</v>
      </c>
    </row>
    <row r="1848" spans="1:15" x14ac:dyDescent="0.25">
      <c r="A1848" s="6" t="s">
        <v>0</v>
      </c>
      <c r="B1848" s="6" t="s">
        <v>6</v>
      </c>
      <c r="C1848" s="6" t="s">
        <v>718</v>
      </c>
      <c r="D1848" s="6" t="s">
        <v>719</v>
      </c>
      <c r="E1848" s="6" t="s">
        <v>97</v>
      </c>
      <c r="F1848" s="6" t="s">
        <v>132</v>
      </c>
      <c r="G1848" s="6">
        <v>68</v>
      </c>
      <c r="H1848" s="6">
        <v>327</v>
      </c>
      <c r="I1848" s="6">
        <v>10</v>
      </c>
      <c r="J1848" s="6">
        <v>20</v>
      </c>
      <c r="K1848" s="6">
        <v>63</v>
      </c>
      <c r="L1848" s="6">
        <v>307</v>
      </c>
      <c r="M1848" s="6" t="s">
        <v>117</v>
      </c>
      <c r="N1848" s="6" t="s">
        <v>21</v>
      </c>
      <c r="O1848" s="6">
        <v>12</v>
      </c>
    </row>
    <row r="1849" spans="1:15" x14ac:dyDescent="0.25">
      <c r="A1849" s="6" t="s">
        <v>3</v>
      </c>
      <c r="B1849" s="6" t="s">
        <v>17</v>
      </c>
      <c r="C1849" s="6" t="s">
        <v>767</v>
      </c>
      <c r="D1849" s="6" t="s">
        <v>768</v>
      </c>
      <c r="E1849" s="6" t="s">
        <v>97</v>
      </c>
      <c r="F1849" s="6" t="s">
        <v>98</v>
      </c>
      <c r="G1849" s="6">
        <v>61</v>
      </c>
      <c r="H1849" s="6">
        <v>264</v>
      </c>
      <c r="I1849" s="6">
        <v>55</v>
      </c>
      <c r="J1849" s="6">
        <v>251</v>
      </c>
      <c r="K1849" s="6">
        <v>55</v>
      </c>
      <c r="L1849" s="6">
        <v>251</v>
      </c>
      <c r="M1849" s="6" t="s">
        <v>117</v>
      </c>
      <c r="N1849" s="6" t="s">
        <v>22</v>
      </c>
      <c r="O1849" s="6">
        <v>11</v>
      </c>
    </row>
    <row r="1850" spans="1:15" x14ac:dyDescent="0.25">
      <c r="A1850" s="6" t="s">
        <v>0</v>
      </c>
      <c r="B1850" s="6" t="s">
        <v>13</v>
      </c>
      <c r="C1850" s="6" t="s">
        <v>203</v>
      </c>
      <c r="D1850" s="6" t="s">
        <v>204</v>
      </c>
      <c r="E1850" s="6" t="s">
        <v>97</v>
      </c>
      <c r="F1850" s="6" t="s">
        <v>125</v>
      </c>
      <c r="G1850" s="6">
        <v>41</v>
      </c>
      <c r="H1850" s="6">
        <v>199</v>
      </c>
      <c r="I1850" s="6">
        <v>41</v>
      </c>
      <c r="J1850" s="6">
        <v>196</v>
      </c>
      <c r="K1850" s="6">
        <v>41</v>
      </c>
      <c r="L1850" s="6">
        <v>201</v>
      </c>
      <c r="M1850" s="6" t="s">
        <v>117</v>
      </c>
      <c r="N1850" s="6" t="s">
        <v>22</v>
      </c>
      <c r="O1850" s="6">
        <v>8</v>
      </c>
    </row>
    <row r="1851" spans="1:15" x14ac:dyDescent="0.25">
      <c r="A1851" s="6" t="s">
        <v>0</v>
      </c>
      <c r="B1851" s="6" t="s">
        <v>6</v>
      </c>
      <c r="C1851" s="6" t="s">
        <v>718</v>
      </c>
      <c r="D1851" s="6" t="s">
        <v>719</v>
      </c>
      <c r="E1851" s="6" t="s">
        <v>97</v>
      </c>
      <c r="F1851" s="6" t="s">
        <v>132</v>
      </c>
      <c r="G1851" s="6">
        <v>68</v>
      </c>
      <c r="H1851" s="6">
        <v>327</v>
      </c>
      <c r="I1851" s="6">
        <v>10</v>
      </c>
      <c r="J1851" s="6">
        <v>20</v>
      </c>
      <c r="K1851" s="6">
        <v>63</v>
      </c>
      <c r="L1851" s="6">
        <v>307</v>
      </c>
      <c r="M1851" s="6" t="s">
        <v>117</v>
      </c>
      <c r="N1851" s="6" t="s">
        <v>22</v>
      </c>
      <c r="O1851" s="6">
        <v>3</v>
      </c>
    </row>
    <row r="1852" spans="1:15" x14ac:dyDescent="0.25">
      <c r="A1852" s="6" t="s">
        <v>3</v>
      </c>
      <c r="B1852" s="6" t="s">
        <v>15</v>
      </c>
      <c r="C1852" s="6" t="s">
        <v>228</v>
      </c>
      <c r="D1852" s="6" t="s">
        <v>229</v>
      </c>
      <c r="E1852" s="6" t="s">
        <v>97</v>
      </c>
      <c r="F1852" s="6" t="s">
        <v>98</v>
      </c>
      <c r="G1852" s="6">
        <v>30</v>
      </c>
      <c r="H1852" s="6">
        <v>139</v>
      </c>
      <c r="I1852" s="6">
        <v>31</v>
      </c>
      <c r="J1852" s="6">
        <v>140</v>
      </c>
      <c r="K1852" s="6">
        <v>31</v>
      </c>
      <c r="L1852" s="6">
        <v>140</v>
      </c>
      <c r="M1852" s="6" t="s">
        <v>117</v>
      </c>
      <c r="N1852" s="6" t="s">
        <v>23</v>
      </c>
      <c r="O1852" s="6">
        <v>14</v>
      </c>
    </row>
    <row r="1853" spans="1:15" x14ac:dyDescent="0.25">
      <c r="A1853" s="6" t="s">
        <v>3</v>
      </c>
      <c r="B1853" s="6" t="s">
        <v>15</v>
      </c>
      <c r="C1853" s="6" t="s">
        <v>228</v>
      </c>
      <c r="D1853" s="6" t="s">
        <v>229</v>
      </c>
      <c r="E1853" s="6" t="s">
        <v>97</v>
      </c>
      <c r="F1853" s="6" t="s">
        <v>98</v>
      </c>
      <c r="G1853" s="6">
        <v>30</v>
      </c>
      <c r="H1853" s="6">
        <v>139</v>
      </c>
      <c r="I1853" s="6">
        <v>31</v>
      </c>
      <c r="J1853" s="6">
        <v>140</v>
      </c>
      <c r="K1853" s="6">
        <v>31</v>
      </c>
      <c r="L1853" s="6">
        <v>140</v>
      </c>
      <c r="M1853" s="6" t="s">
        <v>117</v>
      </c>
      <c r="N1853" s="6" t="s">
        <v>22</v>
      </c>
      <c r="O1853" s="6">
        <v>7</v>
      </c>
    </row>
    <row r="1854" spans="1:15" x14ac:dyDescent="0.25">
      <c r="A1854" s="6" t="s">
        <v>0</v>
      </c>
      <c r="B1854" s="6" t="s">
        <v>13</v>
      </c>
      <c r="C1854" s="6" t="s">
        <v>241</v>
      </c>
      <c r="D1854" s="6" t="s">
        <v>242</v>
      </c>
      <c r="E1854" s="6" t="s">
        <v>97</v>
      </c>
      <c r="F1854" s="6" t="s">
        <v>98</v>
      </c>
      <c r="G1854" s="6">
        <v>65</v>
      </c>
      <c r="H1854" s="6">
        <v>347</v>
      </c>
      <c r="I1854" s="6">
        <v>65</v>
      </c>
      <c r="J1854" s="6">
        <v>347</v>
      </c>
      <c r="K1854" s="6">
        <v>65</v>
      </c>
      <c r="L1854" s="6">
        <v>347</v>
      </c>
      <c r="M1854" s="6" t="s">
        <v>117</v>
      </c>
      <c r="N1854" s="6" t="s">
        <v>21</v>
      </c>
      <c r="O1854" s="6">
        <v>12</v>
      </c>
    </row>
    <row r="1855" spans="1:15" x14ac:dyDescent="0.25">
      <c r="A1855" s="6" t="s">
        <v>3</v>
      </c>
      <c r="B1855" s="6" t="s">
        <v>15</v>
      </c>
      <c r="C1855" s="6" t="s">
        <v>228</v>
      </c>
      <c r="D1855" s="6" t="s">
        <v>229</v>
      </c>
      <c r="E1855" s="6" t="s">
        <v>97</v>
      </c>
      <c r="F1855" s="6" t="s">
        <v>98</v>
      </c>
      <c r="G1855" s="6">
        <v>30</v>
      </c>
      <c r="H1855" s="6">
        <v>139</v>
      </c>
      <c r="I1855" s="6">
        <v>31</v>
      </c>
      <c r="J1855" s="6">
        <v>140</v>
      </c>
      <c r="K1855" s="6">
        <v>31</v>
      </c>
      <c r="L1855" s="6">
        <v>140</v>
      </c>
      <c r="M1855" s="6" t="s">
        <v>117</v>
      </c>
      <c r="N1855" s="6" t="s">
        <v>21</v>
      </c>
      <c r="O1855" s="6">
        <v>7</v>
      </c>
    </row>
    <row r="1856" spans="1:15" x14ac:dyDescent="0.25">
      <c r="A1856" s="6" t="s">
        <v>3</v>
      </c>
      <c r="B1856" s="6" t="s">
        <v>16</v>
      </c>
      <c r="C1856" s="6" t="s">
        <v>813</v>
      </c>
      <c r="D1856" s="6" t="s">
        <v>814</v>
      </c>
      <c r="E1856" s="6" t="s">
        <v>97</v>
      </c>
      <c r="F1856" s="6" t="s">
        <v>98</v>
      </c>
      <c r="G1856" s="6">
        <v>38</v>
      </c>
      <c r="H1856" s="6">
        <v>164</v>
      </c>
      <c r="I1856" s="6">
        <v>37</v>
      </c>
      <c r="J1856" s="6">
        <v>155</v>
      </c>
      <c r="K1856" s="6">
        <v>38</v>
      </c>
      <c r="L1856" s="6">
        <v>4</v>
      </c>
      <c r="M1856" s="6" t="s">
        <v>117</v>
      </c>
      <c r="N1856" s="6" t="s">
        <v>21</v>
      </c>
      <c r="O1856" s="6">
        <v>4</v>
      </c>
    </row>
    <row r="1857" spans="1:15" x14ac:dyDescent="0.25">
      <c r="A1857" s="6" t="s">
        <v>0</v>
      </c>
      <c r="B1857" s="6" t="s">
        <v>7</v>
      </c>
      <c r="C1857" s="6" t="s">
        <v>130</v>
      </c>
      <c r="D1857" s="6" t="s">
        <v>131</v>
      </c>
      <c r="E1857" s="6" t="s">
        <v>97</v>
      </c>
      <c r="F1857" s="6" t="s">
        <v>125</v>
      </c>
      <c r="G1857" s="6">
        <v>169</v>
      </c>
      <c r="H1857" s="6">
        <v>816</v>
      </c>
      <c r="I1857" s="6">
        <v>153</v>
      </c>
      <c r="J1857" s="6">
        <v>754</v>
      </c>
      <c r="K1857" s="6">
        <v>157</v>
      </c>
      <c r="L1857" s="6">
        <v>761</v>
      </c>
      <c r="M1857" s="6" t="s">
        <v>117</v>
      </c>
      <c r="N1857" s="6" t="s">
        <v>22</v>
      </c>
      <c r="O1857" s="6">
        <v>19</v>
      </c>
    </row>
    <row r="1858" spans="1:15" x14ac:dyDescent="0.25">
      <c r="A1858" s="6" t="s">
        <v>3</v>
      </c>
      <c r="B1858" s="6" t="s">
        <v>17</v>
      </c>
      <c r="C1858" s="6" t="s">
        <v>761</v>
      </c>
      <c r="D1858" s="6" t="s">
        <v>762</v>
      </c>
      <c r="E1858" s="6" t="s">
        <v>209</v>
      </c>
      <c r="F1858" s="6" t="s">
        <v>125</v>
      </c>
      <c r="G1858" s="6">
        <v>32</v>
      </c>
      <c r="H1858" s="6">
        <v>156</v>
      </c>
      <c r="I1858" s="6">
        <v>9</v>
      </c>
      <c r="J1858" s="6">
        <v>58</v>
      </c>
      <c r="K1858" s="6">
        <v>9</v>
      </c>
      <c r="L1858" s="6">
        <v>58</v>
      </c>
      <c r="M1858" s="6" t="s">
        <v>117</v>
      </c>
      <c r="N1858" s="6" t="s">
        <v>22</v>
      </c>
      <c r="O1858" s="6">
        <v>0</v>
      </c>
    </row>
    <row r="1859" spans="1:15" x14ac:dyDescent="0.25">
      <c r="A1859" s="6" t="s">
        <v>0</v>
      </c>
      <c r="B1859" s="6" t="s">
        <v>13</v>
      </c>
      <c r="C1859" s="6" t="s">
        <v>179</v>
      </c>
      <c r="D1859" s="6" t="s">
        <v>180</v>
      </c>
      <c r="E1859" s="6" t="s">
        <v>97</v>
      </c>
      <c r="F1859" s="6" t="s">
        <v>125</v>
      </c>
      <c r="G1859" s="6">
        <v>13</v>
      </c>
      <c r="H1859" s="6">
        <v>70</v>
      </c>
      <c r="I1859" s="6">
        <v>8</v>
      </c>
      <c r="J1859" s="6">
        <v>49</v>
      </c>
      <c r="K1859" s="6">
        <v>12</v>
      </c>
      <c r="L1859" s="6">
        <v>70</v>
      </c>
      <c r="M1859" s="6" t="s">
        <v>117</v>
      </c>
      <c r="N1859" s="6" t="s">
        <v>23</v>
      </c>
      <c r="O1859" s="6">
        <v>3</v>
      </c>
    </row>
    <row r="1860" spans="1:15" x14ac:dyDescent="0.25">
      <c r="A1860" s="6" t="s">
        <v>3</v>
      </c>
      <c r="B1860" s="6" t="s">
        <v>18</v>
      </c>
      <c r="C1860" s="6" t="s">
        <v>809</v>
      </c>
      <c r="D1860" s="6" t="s">
        <v>810</v>
      </c>
      <c r="E1860" s="6" t="s">
        <v>97</v>
      </c>
      <c r="F1860" s="6" t="s">
        <v>98</v>
      </c>
      <c r="G1860" s="6">
        <v>12</v>
      </c>
      <c r="H1860" s="6">
        <v>52</v>
      </c>
      <c r="I1860" s="6">
        <v>10</v>
      </c>
      <c r="J1860" s="6">
        <v>44</v>
      </c>
      <c r="K1860" s="6">
        <v>10</v>
      </c>
      <c r="L1860" s="6">
        <v>44</v>
      </c>
      <c r="M1860" s="6" t="s">
        <v>117</v>
      </c>
      <c r="N1860" s="6" t="s">
        <v>21</v>
      </c>
      <c r="O1860" s="6">
        <v>0</v>
      </c>
    </row>
    <row r="1861" spans="1:15" x14ac:dyDescent="0.25">
      <c r="A1861" s="6" t="s">
        <v>3</v>
      </c>
      <c r="B1861" s="6" t="s">
        <v>17</v>
      </c>
      <c r="C1861" s="6" t="s">
        <v>771</v>
      </c>
      <c r="D1861" s="6" t="s">
        <v>772</v>
      </c>
      <c r="E1861" s="6" t="s">
        <v>209</v>
      </c>
      <c r="F1861" s="6" t="s">
        <v>125</v>
      </c>
      <c r="G1861" s="6">
        <v>9</v>
      </c>
      <c r="H1861" s="6">
        <v>40</v>
      </c>
      <c r="I1861" s="6">
        <v>9</v>
      </c>
      <c r="J1861" s="6">
        <v>43</v>
      </c>
      <c r="K1861" s="6">
        <v>9</v>
      </c>
      <c r="L1861" s="6">
        <v>43</v>
      </c>
      <c r="M1861" s="6" t="s">
        <v>117</v>
      </c>
      <c r="N1861" s="6" t="s">
        <v>23</v>
      </c>
      <c r="O1861" s="6">
        <v>1</v>
      </c>
    </row>
    <row r="1862" spans="1:15" x14ac:dyDescent="0.25">
      <c r="A1862" s="6" t="s">
        <v>3</v>
      </c>
      <c r="B1862" s="6" t="s">
        <v>15</v>
      </c>
      <c r="C1862" s="6" t="s">
        <v>806</v>
      </c>
      <c r="D1862" s="6" t="s">
        <v>807</v>
      </c>
      <c r="E1862" s="6" t="s">
        <v>97</v>
      </c>
      <c r="F1862" s="6" t="s">
        <v>125</v>
      </c>
      <c r="G1862" s="6">
        <v>178</v>
      </c>
      <c r="H1862" s="6">
        <v>827</v>
      </c>
      <c r="I1862" s="6">
        <v>194</v>
      </c>
      <c r="J1862" s="6">
        <v>890</v>
      </c>
      <c r="K1862" s="6">
        <v>194</v>
      </c>
      <c r="L1862" s="6">
        <v>890</v>
      </c>
      <c r="M1862" s="6" t="s">
        <v>117</v>
      </c>
      <c r="N1862" s="6" t="s">
        <v>22</v>
      </c>
      <c r="O1862" s="6">
        <v>24</v>
      </c>
    </row>
    <row r="1863" spans="1:15" x14ac:dyDescent="0.25">
      <c r="A1863" s="6" t="s">
        <v>0</v>
      </c>
      <c r="B1863" s="6" t="s">
        <v>13</v>
      </c>
      <c r="C1863" s="6" t="s">
        <v>245</v>
      </c>
      <c r="D1863" s="6" t="s">
        <v>246</v>
      </c>
      <c r="E1863" s="6" t="s">
        <v>97</v>
      </c>
      <c r="F1863" s="6" t="s">
        <v>98</v>
      </c>
      <c r="G1863" s="6">
        <v>25</v>
      </c>
      <c r="H1863" s="6">
        <v>133</v>
      </c>
      <c r="I1863" s="6">
        <v>22</v>
      </c>
      <c r="J1863" s="6">
        <v>95</v>
      </c>
      <c r="K1863" s="6">
        <v>25</v>
      </c>
      <c r="L1863" s="6">
        <v>134</v>
      </c>
      <c r="M1863" s="6" t="s">
        <v>117</v>
      </c>
      <c r="N1863" s="6" t="s">
        <v>23</v>
      </c>
      <c r="O1863" s="6">
        <v>7</v>
      </c>
    </row>
    <row r="1864" spans="1:15" x14ac:dyDescent="0.25">
      <c r="A1864" s="6" t="s">
        <v>0</v>
      </c>
      <c r="B1864" s="6" t="s">
        <v>13</v>
      </c>
      <c r="C1864" s="6" t="s">
        <v>199</v>
      </c>
      <c r="D1864" s="6" t="s">
        <v>200</v>
      </c>
      <c r="E1864" s="6" t="s">
        <v>97</v>
      </c>
      <c r="F1864" s="6" t="s">
        <v>125</v>
      </c>
      <c r="G1864" s="6">
        <v>77</v>
      </c>
      <c r="H1864" s="6">
        <v>380</v>
      </c>
      <c r="I1864" s="6">
        <v>76</v>
      </c>
      <c r="J1864" s="6">
        <v>342</v>
      </c>
      <c r="K1864" s="6">
        <v>76</v>
      </c>
      <c r="L1864" s="6">
        <v>344</v>
      </c>
      <c r="M1864" s="6" t="s">
        <v>117</v>
      </c>
      <c r="N1864" s="6" t="s">
        <v>21</v>
      </c>
      <c r="O1864" s="6">
        <v>6</v>
      </c>
    </row>
    <row r="1865" spans="1:15" x14ac:dyDescent="0.25">
      <c r="A1865" s="6" t="s">
        <v>0</v>
      </c>
      <c r="B1865" s="6" t="s">
        <v>7</v>
      </c>
      <c r="C1865" s="6" t="s">
        <v>130</v>
      </c>
      <c r="D1865" s="6" t="s">
        <v>131</v>
      </c>
      <c r="E1865" s="6" t="s">
        <v>97</v>
      </c>
      <c r="F1865" s="6" t="s">
        <v>125</v>
      </c>
      <c r="G1865" s="6">
        <v>169</v>
      </c>
      <c r="H1865" s="6">
        <v>816</v>
      </c>
      <c r="I1865" s="6">
        <v>153</v>
      </c>
      <c r="J1865" s="6">
        <v>754</v>
      </c>
      <c r="K1865" s="6">
        <v>157</v>
      </c>
      <c r="L1865" s="6">
        <v>761</v>
      </c>
      <c r="M1865" s="6" t="s">
        <v>117</v>
      </c>
      <c r="N1865" s="6" t="s">
        <v>23</v>
      </c>
      <c r="O1865" s="6">
        <v>37</v>
      </c>
    </row>
    <row r="1866" spans="1:15" x14ac:dyDescent="0.25">
      <c r="A1866" s="6" t="s">
        <v>0</v>
      </c>
      <c r="B1866" s="6" t="s">
        <v>13</v>
      </c>
      <c r="C1866" s="6" t="s">
        <v>181</v>
      </c>
      <c r="D1866" s="6" t="s">
        <v>182</v>
      </c>
      <c r="E1866" s="6" t="s">
        <v>97</v>
      </c>
      <c r="F1866" s="6" t="s">
        <v>98</v>
      </c>
      <c r="G1866" s="6">
        <v>16</v>
      </c>
      <c r="H1866" s="6">
        <v>58</v>
      </c>
      <c r="I1866" s="6">
        <v>10</v>
      </c>
      <c r="J1866" s="6">
        <v>45</v>
      </c>
      <c r="K1866" s="6">
        <v>16</v>
      </c>
      <c r="L1866" s="6">
        <v>58</v>
      </c>
      <c r="M1866" s="6" t="s">
        <v>117</v>
      </c>
      <c r="N1866" s="6" t="s">
        <v>21</v>
      </c>
      <c r="O1866" s="6">
        <v>1</v>
      </c>
    </row>
    <row r="1867" spans="1:15" x14ac:dyDescent="0.25">
      <c r="A1867" s="6" t="s">
        <v>3</v>
      </c>
      <c r="B1867" s="6" t="s">
        <v>15</v>
      </c>
      <c r="C1867" s="6" t="s">
        <v>787</v>
      </c>
      <c r="D1867" s="6" t="s">
        <v>788</v>
      </c>
      <c r="E1867" s="6" t="s">
        <v>97</v>
      </c>
      <c r="F1867" s="6" t="s">
        <v>125</v>
      </c>
      <c r="G1867" s="6">
        <v>87</v>
      </c>
      <c r="H1867" s="6">
        <v>488</v>
      </c>
      <c r="I1867" s="6">
        <v>86</v>
      </c>
      <c r="J1867" s="6">
        <v>472</v>
      </c>
      <c r="K1867" s="6">
        <v>86</v>
      </c>
      <c r="L1867" s="6">
        <v>472</v>
      </c>
      <c r="M1867" s="6" t="s">
        <v>117</v>
      </c>
      <c r="N1867" s="6" t="s">
        <v>22</v>
      </c>
      <c r="O1867" s="6">
        <v>35</v>
      </c>
    </row>
    <row r="1868" spans="1:15" x14ac:dyDescent="0.25">
      <c r="A1868" s="6" t="s">
        <v>3</v>
      </c>
      <c r="B1868" s="6" t="s">
        <v>15</v>
      </c>
      <c r="C1868" s="6" t="s">
        <v>787</v>
      </c>
      <c r="D1868" s="6" t="s">
        <v>788</v>
      </c>
      <c r="E1868" s="6" t="s">
        <v>97</v>
      </c>
      <c r="F1868" s="6" t="s">
        <v>125</v>
      </c>
      <c r="G1868" s="6">
        <v>87</v>
      </c>
      <c r="H1868" s="6">
        <v>488</v>
      </c>
      <c r="I1868" s="6">
        <v>86</v>
      </c>
      <c r="J1868" s="6">
        <v>472</v>
      </c>
      <c r="K1868" s="6">
        <v>86</v>
      </c>
      <c r="L1868" s="6">
        <v>472</v>
      </c>
      <c r="M1868" s="6" t="s">
        <v>117</v>
      </c>
      <c r="N1868" s="6" t="s">
        <v>23</v>
      </c>
      <c r="O1868" s="6">
        <v>74</v>
      </c>
    </row>
    <row r="1869" spans="1:15" x14ac:dyDescent="0.25">
      <c r="A1869" s="6" t="s">
        <v>0</v>
      </c>
      <c r="B1869" s="6" t="s">
        <v>13</v>
      </c>
      <c r="C1869" s="6" t="s">
        <v>199</v>
      </c>
      <c r="D1869" s="6" t="s">
        <v>200</v>
      </c>
      <c r="E1869" s="6" t="s">
        <v>97</v>
      </c>
      <c r="F1869" s="6" t="s">
        <v>125</v>
      </c>
      <c r="G1869" s="6">
        <v>77</v>
      </c>
      <c r="H1869" s="6">
        <v>380</v>
      </c>
      <c r="I1869" s="6">
        <v>76</v>
      </c>
      <c r="J1869" s="6">
        <v>342</v>
      </c>
      <c r="K1869" s="6">
        <v>76</v>
      </c>
      <c r="L1869" s="6">
        <v>344</v>
      </c>
      <c r="M1869" s="6" t="s">
        <v>117</v>
      </c>
      <c r="N1869" s="6" t="s">
        <v>22</v>
      </c>
      <c r="O1869" s="6">
        <v>10</v>
      </c>
    </row>
    <row r="1870" spans="1:15" x14ac:dyDescent="0.25">
      <c r="A1870" s="6" t="s">
        <v>0</v>
      </c>
      <c r="B1870" s="6" t="s">
        <v>13</v>
      </c>
      <c r="C1870" s="6" t="s">
        <v>243</v>
      </c>
      <c r="D1870" s="6" t="s">
        <v>244</v>
      </c>
      <c r="E1870" s="6" t="s">
        <v>97</v>
      </c>
      <c r="F1870" s="6" t="s">
        <v>98</v>
      </c>
      <c r="G1870" s="6">
        <v>67</v>
      </c>
      <c r="H1870" s="6">
        <v>350</v>
      </c>
      <c r="I1870" s="6">
        <v>67</v>
      </c>
      <c r="J1870" s="6">
        <v>350</v>
      </c>
      <c r="K1870" s="6">
        <v>67</v>
      </c>
      <c r="L1870" s="6">
        <v>350</v>
      </c>
      <c r="M1870" s="6" t="s">
        <v>117</v>
      </c>
      <c r="N1870" s="6" t="s">
        <v>23</v>
      </c>
      <c r="O1870" s="6">
        <v>19</v>
      </c>
    </row>
    <row r="1871" spans="1:15" x14ac:dyDescent="0.25">
      <c r="A1871" s="6" t="s">
        <v>0</v>
      </c>
      <c r="B1871" s="6" t="s">
        <v>13</v>
      </c>
      <c r="C1871" s="6" t="s">
        <v>245</v>
      </c>
      <c r="D1871" s="6" t="s">
        <v>246</v>
      </c>
      <c r="E1871" s="6" t="s">
        <v>97</v>
      </c>
      <c r="F1871" s="6" t="s">
        <v>98</v>
      </c>
      <c r="G1871" s="6">
        <v>25</v>
      </c>
      <c r="H1871" s="6">
        <v>133</v>
      </c>
      <c r="I1871" s="6">
        <v>22</v>
      </c>
      <c r="J1871" s="6">
        <v>95</v>
      </c>
      <c r="K1871" s="6">
        <v>25</v>
      </c>
      <c r="L1871" s="6">
        <v>134</v>
      </c>
      <c r="M1871" s="6" t="s">
        <v>117</v>
      </c>
      <c r="N1871" s="6" t="s">
        <v>22</v>
      </c>
      <c r="O1871" s="6">
        <v>2</v>
      </c>
    </row>
    <row r="1872" spans="1:15" x14ac:dyDescent="0.25">
      <c r="A1872" s="6" t="s">
        <v>3</v>
      </c>
      <c r="B1872" s="6" t="s">
        <v>17</v>
      </c>
      <c r="C1872" s="6" t="s">
        <v>771</v>
      </c>
      <c r="D1872" s="6" t="s">
        <v>772</v>
      </c>
      <c r="E1872" s="6" t="s">
        <v>209</v>
      </c>
      <c r="F1872" s="6" t="s">
        <v>125</v>
      </c>
      <c r="G1872" s="6">
        <v>9</v>
      </c>
      <c r="H1872" s="6">
        <v>40</v>
      </c>
      <c r="I1872" s="6">
        <v>9</v>
      </c>
      <c r="J1872" s="6">
        <v>43</v>
      </c>
      <c r="K1872" s="6">
        <v>9</v>
      </c>
      <c r="L1872" s="6">
        <v>43</v>
      </c>
      <c r="M1872" s="6" t="s">
        <v>117</v>
      </c>
      <c r="N1872" s="6" t="s">
        <v>22</v>
      </c>
      <c r="O1872" s="6">
        <v>0</v>
      </c>
    </row>
    <row r="1873" spans="1:15" x14ac:dyDescent="0.25">
      <c r="A1873" s="6" t="s">
        <v>0</v>
      </c>
      <c r="B1873" s="6" t="s">
        <v>13</v>
      </c>
      <c r="C1873" s="6" t="s">
        <v>181</v>
      </c>
      <c r="D1873" s="6" t="s">
        <v>182</v>
      </c>
      <c r="E1873" s="6" t="s">
        <v>97</v>
      </c>
      <c r="F1873" s="6" t="s">
        <v>98</v>
      </c>
      <c r="G1873" s="6">
        <v>16</v>
      </c>
      <c r="H1873" s="6">
        <v>58</v>
      </c>
      <c r="I1873" s="6">
        <v>10</v>
      </c>
      <c r="J1873" s="6">
        <v>45</v>
      </c>
      <c r="K1873" s="6">
        <v>16</v>
      </c>
      <c r="L1873" s="6">
        <v>58</v>
      </c>
      <c r="M1873" s="6" t="s">
        <v>117</v>
      </c>
      <c r="N1873" s="6" t="s">
        <v>22</v>
      </c>
      <c r="O1873" s="6">
        <v>3</v>
      </c>
    </row>
    <row r="1874" spans="1:15" x14ac:dyDescent="0.25">
      <c r="A1874" s="6" t="s">
        <v>3</v>
      </c>
      <c r="B1874" s="6" t="s">
        <v>15</v>
      </c>
      <c r="C1874" s="6" t="s">
        <v>806</v>
      </c>
      <c r="D1874" s="6" t="s">
        <v>807</v>
      </c>
      <c r="E1874" s="6" t="s">
        <v>97</v>
      </c>
      <c r="F1874" s="6" t="s">
        <v>125</v>
      </c>
      <c r="G1874" s="6">
        <v>178</v>
      </c>
      <c r="H1874" s="6">
        <v>827</v>
      </c>
      <c r="I1874" s="6">
        <v>194</v>
      </c>
      <c r="J1874" s="6">
        <v>890</v>
      </c>
      <c r="K1874" s="6">
        <v>194</v>
      </c>
      <c r="L1874" s="6">
        <v>890</v>
      </c>
      <c r="M1874" s="6" t="s">
        <v>117</v>
      </c>
      <c r="N1874" s="6" t="s">
        <v>23</v>
      </c>
      <c r="O1874" s="6">
        <v>62</v>
      </c>
    </row>
    <row r="1875" spans="1:15" x14ac:dyDescent="0.25">
      <c r="A1875" s="6" t="s">
        <v>3</v>
      </c>
      <c r="B1875" s="6" t="s">
        <v>15</v>
      </c>
      <c r="C1875" s="6" t="s">
        <v>787</v>
      </c>
      <c r="D1875" s="6" t="s">
        <v>788</v>
      </c>
      <c r="E1875" s="6" t="s">
        <v>97</v>
      </c>
      <c r="F1875" s="6" t="s">
        <v>125</v>
      </c>
      <c r="G1875" s="6">
        <v>87</v>
      </c>
      <c r="H1875" s="6">
        <v>488</v>
      </c>
      <c r="I1875" s="6">
        <v>86</v>
      </c>
      <c r="J1875" s="6">
        <v>472</v>
      </c>
      <c r="K1875" s="6">
        <v>86</v>
      </c>
      <c r="L1875" s="6">
        <v>472</v>
      </c>
      <c r="M1875" s="6" t="s">
        <v>117</v>
      </c>
      <c r="N1875" s="6" t="s">
        <v>21</v>
      </c>
      <c r="O1875" s="6">
        <v>39</v>
      </c>
    </row>
    <row r="1876" spans="1:15" x14ac:dyDescent="0.25">
      <c r="A1876" s="6" t="s">
        <v>0</v>
      </c>
      <c r="B1876" s="6" t="s">
        <v>13</v>
      </c>
      <c r="C1876" s="6" t="s">
        <v>199</v>
      </c>
      <c r="D1876" s="6" t="s">
        <v>200</v>
      </c>
      <c r="E1876" s="6" t="s">
        <v>97</v>
      </c>
      <c r="F1876" s="6" t="s">
        <v>125</v>
      </c>
      <c r="G1876" s="6">
        <v>77</v>
      </c>
      <c r="H1876" s="6">
        <v>380</v>
      </c>
      <c r="I1876" s="6">
        <v>76</v>
      </c>
      <c r="J1876" s="6">
        <v>342</v>
      </c>
      <c r="K1876" s="6">
        <v>76</v>
      </c>
      <c r="L1876" s="6">
        <v>344</v>
      </c>
      <c r="M1876" s="6" t="s">
        <v>117</v>
      </c>
      <c r="N1876" s="6" t="s">
        <v>23</v>
      </c>
      <c r="O1876" s="6">
        <v>16</v>
      </c>
    </row>
    <row r="1877" spans="1:15" x14ac:dyDescent="0.25">
      <c r="A1877" s="6" t="s">
        <v>0</v>
      </c>
      <c r="B1877" s="6" t="s">
        <v>7</v>
      </c>
      <c r="C1877" s="6" t="s">
        <v>130</v>
      </c>
      <c r="D1877" s="6" t="s">
        <v>131</v>
      </c>
      <c r="E1877" s="6" t="s">
        <v>97</v>
      </c>
      <c r="F1877" s="6" t="s">
        <v>125</v>
      </c>
      <c r="G1877" s="6">
        <v>169</v>
      </c>
      <c r="H1877" s="6">
        <v>816</v>
      </c>
      <c r="I1877" s="6">
        <v>153</v>
      </c>
      <c r="J1877" s="6">
        <v>754</v>
      </c>
      <c r="K1877" s="6">
        <v>157</v>
      </c>
      <c r="L1877" s="6">
        <v>761</v>
      </c>
      <c r="M1877" s="6" t="s">
        <v>117</v>
      </c>
      <c r="N1877" s="6" t="s">
        <v>21</v>
      </c>
      <c r="O1877" s="6">
        <v>18</v>
      </c>
    </row>
    <row r="1878" spans="1:15" x14ac:dyDescent="0.25">
      <c r="A1878" s="6" t="s">
        <v>0</v>
      </c>
      <c r="B1878" s="6" t="s">
        <v>13</v>
      </c>
      <c r="C1878" s="6" t="s">
        <v>245</v>
      </c>
      <c r="D1878" s="6" t="s">
        <v>246</v>
      </c>
      <c r="E1878" s="6" t="s">
        <v>97</v>
      </c>
      <c r="F1878" s="6" t="s">
        <v>98</v>
      </c>
      <c r="G1878" s="6">
        <v>25</v>
      </c>
      <c r="H1878" s="6">
        <v>133</v>
      </c>
      <c r="I1878" s="6">
        <v>22</v>
      </c>
      <c r="J1878" s="6">
        <v>95</v>
      </c>
      <c r="K1878" s="6">
        <v>25</v>
      </c>
      <c r="L1878" s="6">
        <v>134</v>
      </c>
      <c r="M1878" s="6" t="s">
        <v>117</v>
      </c>
      <c r="N1878" s="6" t="s">
        <v>21</v>
      </c>
      <c r="O1878" s="6">
        <v>5</v>
      </c>
    </row>
    <row r="1879" spans="1:15" x14ac:dyDescent="0.25">
      <c r="A1879" s="6" t="s">
        <v>0</v>
      </c>
      <c r="B1879" s="6" t="s">
        <v>13</v>
      </c>
      <c r="C1879" s="6" t="s">
        <v>181</v>
      </c>
      <c r="D1879" s="6" t="s">
        <v>182</v>
      </c>
      <c r="E1879" s="6" t="s">
        <v>97</v>
      </c>
      <c r="F1879" s="6" t="s">
        <v>98</v>
      </c>
      <c r="G1879" s="6">
        <v>16</v>
      </c>
      <c r="H1879" s="6">
        <v>58</v>
      </c>
      <c r="I1879" s="6">
        <v>10</v>
      </c>
      <c r="J1879" s="6">
        <v>45</v>
      </c>
      <c r="K1879" s="6">
        <v>16</v>
      </c>
      <c r="L1879" s="6">
        <v>58</v>
      </c>
      <c r="M1879" s="6" t="s">
        <v>117</v>
      </c>
      <c r="N1879" s="6" t="s">
        <v>23</v>
      </c>
      <c r="O1879" s="6">
        <v>4</v>
      </c>
    </row>
    <row r="1880" spans="1:15" x14ac:dyDescent="0.25">
      <c r="A1880" s="6" t="s">
        <v>3</v>
      </c>
      <c r="B1880" s="6" t="s">
        <v>18</v>
      </c>
      <c r="C1880" s="6" t="s">
        <v>809</v>
      </c>
      <c r="D1880" s="6" t="s">
        <v>810</v>
      </c>
      <c r="E1880" s="6" t="s">
        <v>97</v>
      </c>
      <c r="F1880" s="6" t="s">
        <v>98</v>
      </c>
      <c r="G1880" s="6">
        <v>12</v>
      </c>
      <c r="H1880" s="6">
        <v>52</v>
      </c>
      <c r="I1880" s="6">
        <v>10</v>
      </c>
      <c r="J1880" s="6">
        <v>44</v>
      </c>
      <c r="K1880" s="6">
        <v>10</v>
      </c>
      <c r="L1880" s="6">
        <v>44</v>
      </c>
      <c r="M1880" s="6" t="s">
        <v>117</v>
      </c>
      <c r="N1880" s="6" t="s">
        <v>23</v>
      </c>
      <c r="O1880" s="6">
        <v>0</v>
      </c>
    </row>
    <row r="1881" spans="1:15" x14ac:dyDescent="0.25">
      <c r="A1881" s="6" t="s">
        <v>3</v>
      </c>
      <c r="B1881" s="6" t="s">
        <v>18</v>
      </c>
      <c r="C1881" s="6" t="s">
        <v>809</v>
      </c>
      <c r="D1881" s="6" t="s">
        <v>810</v>
      </c>
      <c r="E1881" s="6" t="s">
        <v>97</v>
      </c>
      <c r="F1881" s="6" t="s">
        <v>98</v>
      </c>
      <c r="G1881" s="6">
        <v>12</v>
      </c>
      <c r="H1881" s="6">
        <v>52</v>
      </c>
      <c r="I1881" s="6">
        <v>10</v>
      </c>
      <c r="J1881" s="6">
        <v>44</v>
      </c>
      <c r="K1881" s="6">
        <v>10</v>
      </c>
      <c r="L1881" s="6">
        <v>44</v>
      </c>
      <c r="M1881" s="6" t="s">
        <v>117</v>
      </c>
      <c r="N1881" s="6" t="s">
        <v>22</v>
      </c>
      <c r="O1881" s="6">
        <v>0</v>
      </c>
    </row>
    <row r="1882" spans="1:15" x14ac:dyDescent="0.25">
      <c r="A1882" s="6" t="s">
        <v>3</v>
      </c>
      <c r="B1882" s="6" t="s">
        <v>15</v>
      </c>
      <c r="C1882" s="6" t="s">
        <v>794</v>
      </c>
      <c r="D1882" s="6" t="s">
        <v>795</v>
      </c>
      <c r="E1882" s="6" t="s">
        <v>97</v>
      </c>
      <c r="F1882" s="6" t="s">
        <v>125</v>
      </c>
      <c r="G1882" s="6">
        <v>78</v>
      </c>
      <c r="H1882" s="6">
        <v>390</v>
      </c>
      <c r="I1882" s="6">
        <v>77</v>
      </c>
      <c r="J1882" s="6">
        <v>384</v>
      </c>
      <c r="K1882" s="6">
        <v>77</v>
      </c>
      <c r="L1882" s="6">
        <v>384</v>
      </c>
      <c r="M1882" s="6" t="s">
        <v>117</v>
      </c>
      <c r="N1882" s="6" t="s">
        <v>23</v>
      </c>
      <c r="O1882" s="6">
        <v>29</v>
      </c>
    </row>
    <row r="1883" spans="1:15" x14ac:dyDescent="0.25">
      <c r="A1883" s="6" t="s">
        <v>0</v>
      </c>
      <c r="B1883" s="6" t="s">
        <v>13</v>
      </c>
      <c r="C1883" s="6" t="s">
        <v>249</v>
      </c>
      <c r="D1883" s="6" t="s">
        <v>250</v>
      </c>
      <c r="E1883" s="6" t="s">
        <v>97</v>
      </c>
      <c r="F1883" s="6" t="s">
        <v>98</v>
      </c>
      <c r="G1883" s="6">
        <v>14</v>
      </c>
      <c r="H1883" s="6">
        <v>83</v>
      </c>
      <c r="I1883" s="6">
        <v>8</v>
      </c>
      <c r="J1883" s="6">
        <v>35</v>
      </c>
      <c r="K1883" s="6">
        <v>13</v>
      </c>
      <c r="L1883" s="6">
        <v>82</v>
      </c>
      <c r="M1883" s="6" t="s">
        <v>117</v>
      </c>
      <c r="N1883" s="6" t="s">
        <v>22</v>
      </c>
      <c r="O1883" s="6">
        <v>1</v>
      </c>
    </row>
    <row r="1884" spans="1:15" x14ac:dyDescent="0.25">
      <c r="A1884" s="6" t="s">
        <v>3</v>
      </c>
      <c r="B1884" s="6" t="s">
        <v>17</v>
      </c>
      <c r="C1884" s="6" t="s">
        <v>761</v>
      </c>
      <c r="D1884" s="6" t="s">
        <v>762</v>
      </c>
      <c r="E1884" s="6" t="s">
        <v>209</v>
      </c>
      <c r="F1884" s="6" t="s">
        <v>125</v>
      </c>
      <c r="G1884" s="6">
        <v>32</v>
      </c>
      <c r="H1884" s="6">
        <v>156</v>
      </c>
      <c r="I1884" s="6">
        <v>9</v>
      </c>
      <c r="J1884" s="6">
        <v>58</v>
      </c>
      <c r="K1884" s="6">
        <v>9</v>
      </c>
      <c r="L1884" s="6">
        <v>58</v>
      </c>
      <c r="M1884" s="6" t="s">
        <v>117</v>
      </c>
      <c r="N1884" s="6" t="s">
        <v>21</v>
      </c>
      <c r="O1884" s="6">
        <v>2</v>
      </c>
    </row>
    <row r="1885" spans="1:15" x14ac:dyDescent="0.25">
      <c r="A1885" s="6" t="s">
        <v>0</v>
      </c>
      <c r="B1885" s="6" t="s">
        <v>13</v>
      </c>
      <c r="C1885" s="6" t="s">
        <v>201</v>
      </c>
      <c r="D1885" s="6" t="s">
        <v>202</v>
      </c>
      <c r="E1885" s="6" t="s">
        <v>97</v>
      </c>
      <c r="F1885" s="6" t="s">
        <v>132</v>
      </c>
      <c r="G1885" s="6">
        <v>8</v>
      </c>
      <c r="H1885" s="6">
        <v>40</v>
      </c>
      <c r="I1885" s="6">
        <v>8</v>
      </c>
      <c r="J1885" s="6">
        <v>28</v>
      </c>
      <c r="K1885" s="6">
        <v>8</v>
      </c>
      <c r="L1885" s="6">
        <v>40</v>
      </c>
      <c r="M1885" s="6" t="s">
        <v>117</v>
      </c>
      <c r="N1885" s="6" t="s">
        <v>21</v>
      </c>
      <c r="O1885" s="6">
        <v>0</v>
      </c>
    </row>
    <row r="1886" spans="1:15" x14ac:dyDescent="0.25">
      <c r="A1886" s="6" t="s">
        <v>0</v>
      </c>
      <c r="B1886" s="6" t="s">
        <v>13</v>
      </c>
      <c r="C1886" s="6" t="s">
        <v>241</v>
      </c>
      <c r="D1886" s="6" t="s">
        <v>242</v>
      </c>
      <c r="E1886" s="6" t="s">
        <v>97</v>
      </c>
      <c r="F1886" s="6" t="s">
        <v>98</v>
      </c>
      <c r="G1886" s="6">
        <v>65</v>
      </c>
      <c r="H1886" s="6">
        <v>347</v>
      </c>
      <c r="I1886" s="6">
        <v>65</v>
      </c>
      <c r="J1886" s="6">
        <v>347</v>
      </c>
      <c r="K1886" s="6">
        <v>65</v>
      </c>
      <c r="L1886" s="6">
        <v>347</v>
      </c>
      <c r="M1886" s="6" t="s">
        <v>117</v>
      </c>
      <c r="N1886" s="6" t="s">
        <v>23</v>
      </c>
      <c r="O1886" s="6">
        <v>22</v>
      </c>
    </row>
    <row r="1887" spans="1:15" x14ac:dyDescent="0.25">
      <c r="A1887" s="6" t="s">
        <v>0</v>
      </c>
      <c r="B1887" s="6" t="s">
        <v>13</v>
      </c>
      <c r="C1887" s="6" t="s">
        <v>249</v>
      </c>
      <c r="D1887" s="6" t="s">
        <v>250</v>
      </c>
      <c r="E1887" s="6" t="s">
        <v>97</v>
      </c>
      <c r="F1887" s="6" t="s">
        <v>98</v>
      </c>
      <c r="G1887" s="6">
        <v>14</v>
      </c>
      <c r="H1887" s="6">
        <v>83</v>
      </c>
      <c r="I1887" s="6">
        <v>8</v>
      </c>
      <c r="J1887" s="6">
        <v>35</v>
      </c>
      <c r="K1887" s="6">
        <v>13</v>
      </c>
      <c r="L1887" s="6">
        <v>82</v>
      </c>
      <c r="M1887" s="6" t="s">
        <v>117</v>
      </c>
      <c r="N1887" s="6" t="s">
        <v>23</v>
      </c>
      <c r="O1887" s="6">
        <v>4</v>
      </c>
    </row>
    <row r="1888" spans="1:15" x14ac:dyDescent="0.25">
      <c r="A1888" s="6" t="s">
        <v>0</v>
      </c>
      <c r="B1888" s="6" t="s">
        <v>6</v>
      </c>
      <c r="C1888" s="6" t="s">
        <v>277</v>
      </c>
      <c r="D1888" s="6" t="s">
        <v>278</v>
      </c>
      <c r="E1888" s="6" t="s">
        <v>97</v>
      </c>
      <c r="F1888" s="6" t="s">
        <v>98</v>
      </c>
      <c r="G1888" s="6">
        <v>139</v>
      </c>
      <c r="H1888" s="6">
        <v>640</v>
      </c>
      <c r="I1888" s="6">
        <v>127</v>
      </c>
      <c r="J1888" s="6">
        <v>578</v>
      </c>
      <c r="K1888" s="6">
        <v>146</v>
      </c>
      <c r="L1888" s="6">
        <v>640</v>
      </c>
      <c r="M1888" s="6" t="s">
        <v>117</v>
      </c>
      <c r="N1888" s="6" t="s">
        <v>21</v>
      </c>
      <c r="O1888" s="6">
        <v>47</v>
      </c>
    </row>
    <row r="1889" spans="1:15" x14ac:dyDescent="0.25">
      <c r="A1889" s="6" t="s">
        <v>0</v>
      </c>
      <c r="B1889" s="6" t="s">
        <v>13</v>
      </c>
      <c r="C1889" s="6" t="s">
        <v>247</v>
      </c>
      <c r="D1889" s="6" t="s">
        <v>248</v>
      </c>
      <c r="E1889" s="6" t="s">
        <v>97</v>
      </c>
      <c r="F1889" s="6" t="s">
        <v>98</v>
      </c>
      <c r="G1889" s="6">
        <v>10</v>
      </c>
      <c r="H1889" s="6">
        <v>39</v>
      </c>
      <c r="I1889" s="6">
        <v>7</v>
      </c>
      <c r="J1889" s="6">
        <v>25</v>
      </c>
      <c r="K1889" s="6">
        <v>10</v>
      </c>
      <c r="L1889" s="6">
        <v>39</v>
      </c>
      <c r="M1889" s="6" t="s">
        <v>117</v>
      </c>
      <c r="N1889" s="6" t="s">
        <v>23</v>
      </c>
      <c r="O1889" s="6">
        <v>2</v>
      </c>
    </row>
    <row r="1890" spans="1:15" x14ac:dyDescent="0.25">
      <c r="A1890" s="6" t="s">
        <v>3</v>
      </c>
      <c r="B1890" s="6" t="s">
        <v>15</v>
      </c>
      <c r="C1890" s="6" t="s">
        <v>791</v>
      </c>
      <c r="D1890" s="6" t="s">
        <v>792</v>
      </c>
      <c r="E1890" s="6" t="s">
        <v>97</v>
      </c>
      <c r="F1890" s="6" t="s">
        <v>98</v>
      </c>
      <c r="G1890" s="6">
        <v>64</v>
      </c>
      <c r="H1890" s="6">
        <v>305</v>
      </c>
      <c r="I1890" s="6">
        <v>63</v>
      </c>
      <c r="J1890" s="6">
        <v>304</v>
      </c>
      <c r="K1890" s="6">
        <v>63</v>
      </c>
      <c r="L1890" s="6">
        <v>304</v>
      </c>
      <c r="M1890" s="6" t="s">
        <v>117</v>
      </c>
      <c r="N1890" s="6" t="s">
        <v>22</v>
      </c>
      <c r="O1890" s="6">
        <v>16</v>
      </c>
    </row>
    <row r="1891" spans="1:15" x14ac:dyDescent="0.25">
      <c r="A1891" s="6" t="s">
        <v>0</v>
      </c>
      <c r="B1891" s="6" t="s">
        <v>13</v>
      </c>
      <c r="C1891" s="6" t="s">
        <v>243</v>
      </c>
      <c r="D1891" s="6" t="s">
        <v>244</v>
      </c>
      <c r="E1891" s="6" t="s">
        <v>97</v>
      </c>
      <c r="F1891" s="6" t="s">
        <v>98</v>
      </c>
      <c r="G1891" s="6">
        <v>67</v>
      </c>
      <c r="H1891" s="6">
        <v>350</v>
      </c>
      <c r="I1891" s="6">
        <v>67</v>
      </c>
      <c r="J1891" s="6">
        <v>350</v>
      </c>
      <c r="K1891" s="6">
        <v>67</v>
      </c>
      <c r="L1891" s="6">
        <v>350</v>
      </c>
      <c r="M1891" s="6" t="s">
        <v>117</v>
      </c>
      <c r="N1891" s="6" t="s">
        <v>21</v>
      </c>
      <c r="O1891" s="6">
        <v>9</v>
      </c>
    </row>
    <row r="1892" spans="1:15" x14ac:dyDescent="0.25">
      <c r="A1892" s="6" t="s">
        <v>3</v>
      </c>
      <c r="B1892" s="6" t="s">
        <v>17</v>
      </c>
      <c r="C1892" s="6" t="s">
        <v>771</v>
      </c>
      <c r="D1892" s="6" t="s">
        <v>772</v>
      </c>
      <c r="E1892" s="6" t="s">
        <v>209</v>
      </c>
      <c r="F1892" s="6" t="s">
        <v>125</v>
      </c>
      <c r="G1892" s="6">
        <v>9</v>
      </c>
      <c r="H1892" s="6">
        <v>40</v>
      </c>
      <c r="I1892" s="6">
        <v>9</v>
      </c>
      <c r="J1892" s="6">
        <v>43</v>
      </c>
      <c r="K1892" s="6">
        <v>9</v>
      </c>
      <c r="L1892" s="6">
        <v>43</v>
      </c>
      <c r="M1892" s="6" t="s">
        <v>117</v>
      </c>
      <c r="N1892" s="6" t="s">
        <v>21</v>
      </c>
      <c r="O1892" s="6">
        <v>1</v>
      </c>
    </row>
    <row r="1893" spans="1:15" x14ac:dyDescent="0.25">
      <c r="A1893" s="6" t="s">
        <v>0</v>
      </c>
      <c r="B1893" s="6" t="s">
        <v>7</v>
      </c>
      <c r="C1893" s="6" t="s">
        <v>143</v>
      </c>
      <c r="D1893" s="6" t="s">
        <v>144</v>
      </c>
      <c r="E1893" s="6" t="s">
        <v>97</v>
      </c>
      <c r="F1893" s="6" t="s">
        <v>132</v>
      </c>
      <c r="G1893" s="6">
        <v>12</v>
      </c>
      <c r="H1893" s="6">
        <v>51</v>
      </c>
      <c r="I1893" s="6">
        <v>4</v>
      </c>
      <c r="J1893" s="6">
        <v>20</v>
      </c>
      <c r="K1893" s="6">
        <v>12</v>
      </c>
      <c r="L1893" s="6">
        <v>52</v>
      </c>
      <c r="M1893" s="6" t="s">
        <v>117</v>
      </c>
      <c r="N1893" s="6" t="s">
        <v>21</v>
      </c>
      <c r="O1893" s="6">
        <v>3</v>
      </c>
    </row>
    <row r="1894" spans="1:15" x14ac:dyDescent="0.25">
      <c r="A1894" s="6" t="s">
        <v>0</v>
      </c>
      <c r="B1894" s="6" t="s">
        <v>7</v>
      </c>
      <c r="C1894" s="6" t="s">
        <v>143</v>
      </c>
      <c r="D1894" s="6" t="s">
        <v>144</v>
      </c>
      <c r="E1894" s="6" t="s">
        <v>97</v>
      </c>
      <c r="F1894" s="6" t="s">
        <v>132</v>
      </c>
      <c r="G1894" s="6">
        <v>12</v>
      </c>
      <c r="H1894" s="6">
        <v>51</v>
      </c>
      <c r="I1894" s="6">
        <v>4</v>
      </c>
      <c r="J1894" s="6">
        <v>20</v>
      </c>
      <c r="K1894" s="6">
        <v>12</v>
      </c>
      <c r="L1894" s="6">
        <v>52</v>
      </c>
      <c r="M1894" s="6" t="s">
        <v>117</v>
      </c>
      <c r="N1894" s="6" t="s">
        <v>23</v>
      </c>
      <c r="O1894" s="6">
        <v>3</v>
      </c>
    </row>
    <row r="1895" spans="1:15" x14ac:dyDescent="0.25">
      <c r="A1895" s="6" t="s">
        <v>0</v>
      </c>
      <c r="B1895" s="6" t="s">
        <v>6</v>
      </c>
      <c r="C1895" s="6" t="s">
        <v>277</v>
      </c>
      <c r="D1895" s="6" t="s">
        <v>278</v>
      </c>
      <c r="E1895" s="6" t="s">
        <v>97</v>
      </c>
      <c r="F1895" s="6" t="s">
        <v>98</v>
      </c>
      <c r="G1895" s="6">
        <v>139</v>
      </c>
      <c r="H1895" s="6">
        <v>640</v>
      </c>
      <c r="I1895" s="6">
        <v>127</v>
      </c>
      <c r="J1895" s="6">
        <v>578</v>
      </c>
      <c r="K1895" s="6">
        <v>146</v>
      </c>
      <c r="L1895" s="6">
        <v>640</v>
      </c>
      <c r="M1895" s="6" t="s">
        <v>117</v>
      </c>
      <c r="N1895" s="6" t="s">
        <v>22</v>
      </c>
      <c r="O1895" s="6">
        <v>37</v>
      </c>
    </row>
    <row r="1896" spans="1:15" x14ac:dyDescent="0.25">
      <c r="A1896" s="6" t="s">
        <v>0</v>
      </c>
      <c r="B1896" s="6" t="s">
        <v>13</v>
      </c>
      <c r="C1896" s="6" t="s">
        <v>179</v>
      </c>
      <c r="D1896" s="6" t="s">
        <v>180</v>
      </c>
      <c r="E1896" s="6" t="s">
        <v>97</v>
      </c>
      <c r="F1896" s="6" t="s">
        <v>125</v>
      </c>
      <c r="G1896" s="6">
        <v>13</v>
      </c>
      <c r="H1896" s="6">
        <v>70</v>
      </c>
      <c r="I1896" s="6">
        <v>8</v>
      </c>
      <c r="J1896" s="6">
        <v>49</v>
      </c>
      <c r="K1896" s="6">
        <v>12</v>
      </c>
      <c r="L1896" s="6">
        <v>70</v>
      </c>
      <c r="M1896" s="6" t="s">
        <v>117</v>
      </c>
      <c r="N1896" s="6" t="s">
        <v>21</v>
      </c>
      <c r="O1896" s="6">
        <v>2</v>
      </c>
    </row>
    <row r="1897" spans="1:15" x14ac:dyDescent="0.25">
      <c r="A1897" s="6" t="s">
        <v>0</v>
      </c>
      <c r="B1897" s="6" t="s">
        <v>13</v>
      </c>
      <c r="C1897" s="6" t="s">
        <v>247</v>
      </c>
      <c r="D1897" s="6" t="s">
        <v>248</v>
      </c>
      <c r="E1897" s="6" t="s">
        <v>97</v>
      </c>
      <c r="F1897" s="6" t="s">
        <v>98</v>
      </c>
      <c r="G1897" s="6">
        <v>10</v>
      </c>
      <c r="H1897" s="6">
        <v>39</v>
      </c>
      <c r="I1897" s="6">
        <v>7</v>
      </c>
      <c r="J1897" s="6">
        <v>25</v>
      </c>
      <c r="K1897" s="6">
        <v>10</v>
      </c>
      <c r="L1897" s="6">
        <v>39</v>
      </c>
      <c r="M1897" s="6" t="s">
        <v>117</v>
      </c>
      <c r="N1897" s="6" t="s">
        <v>22</v>
      </c>
      <c r="O1897" s="6">
        <v>1</v>
      </c>
    </row>
    <row r="1898" spans="1:15" x14ac:dyDescent="0.25">
      <c r="A1898" s="6" t="s">
        <v>0</v>
      </c>
      <c r="B1898" s="6" t="s">
        <v>13</v>
      </c>
      <c r="C1898" s="6" t="s">
        <v>243</v>
      </c>
      <c r="D1898" s="6" t="s">
        <v>244</v>
      </c>
      <c r="E1898" s="6" t="s">
        <v>97</v>
      </c>
      <c r="F1898" s="6" t="s">
        <v>98</v>
      </c>
      <c r="G1898" s="6">
        <v>67</v>
      </c>
      <c r="H1898" s="6">
        <v>350</v>
      </c>
      <c r="I1898" s="6">
        <v>67</v>
      </c>
      <c r="J1898" s="6">
        <v>350</v>
      </c>
      <c r="K1898" s="6">
        <v>67</v>
      </c>
      <c r="L1898" s="6">
        <v>350</v>
      </c>
      <c r="M1898" s="6" t="s">
        <v>117</v>
      </c>
      <c r="N1898" s="6" t="s">
        <v>22</v>
      </c>
      <c r="O1898" s="6">
        <v>10</v>
      </c>
    </row>
    <row r="1899" spans="1:15" x14ac:dyDescent="0.25">
      <c r="A1899" s="6" t="s">
        <v>3</v>
      </c>
      <c r="B1899" s="6" t="s">
        <v>15</v>
      </c>
      <c r="C1899" s="6" t="s">
        <v>791</v>
      </c>
      <c r="D1899" s="6" t="s">
        <v>792</v>
      </c>
      <c r="E1899" s="6" t="s">
        <v>97</v>
      </c>
      <c r="F1899" s="6" t="s">
        <v>98</v>
      </c>
      <c r="G1899" s="6">
        <v>64</v>
      </c>
      <c r="H1899" s="6">
        <v>305</v>
      </c>
      <c r="I1899" s="6">
        <v>63</v>
      </c>
      <c r="J1899" s="6">
        <v>304</v>
      </c>
      <c r="K1899" s="6">
        <v>63</v>
      </c>
      <c r="L1899" s="6">
        <v>304</v>
      </c>
      <c r="M1899" s="6" t="s">
        <v>117</v>
      </c>
      <c r="N1899" s="6" t="s">
        <v>21</v>
      </c>
      <c r="O1899" s="6">
        <v>11</v>
      </c>
    </row>
    <row r="1900" spans="1:15" x14ac:dyDescent="0.25">
      <c r="A1900" s="6" t="s">
        <v>0</v>
      </c>
      <c r="B1900" s="6" t="s">
        <v>7</v>
      </c>
      <c r="C1900" s="6" t="s">
        <v>143</v>
      </c>
      <c r="D1900" s="6" t="s">
        <v>144</v>
      </c>
      <c r="E1900" s="6" t="s">
        <v>97</v>
      </c>
      <c r="F1900" s="6" t="s">
        <v>132</v>
      </c>
      <c r="G1900" s="6">
        <v>12</v>
      </c>
      <c r="H1900" s="6">
        <v>51</v>
      </c>
      <c r="I1900" s="6">
        <v>4</v>
      </c>
      <c r="J1900" s="6">
        <v>20</v>
      </c>
      <c r="K1900" s="6">
        <v>12</v>
      </c>
      <c r="L1900" s="6">
        <v>52</v>
      </c>
      <c r="M1900" s="6" t="s">
        <v>117</v>
      </c>
      <c r="N1900" s="6" t="s">
        <v>22</v>
      </c>
      <c r="O1900" s="6">
        <v>0</v>
      </c>
    </row>
    <row r="1901" spans="1:15" x14ac:dyDescent="0.25">
      <c r="A1901" s="6" t="s">
        <v>0</v>
      </c>
      <c r="B1901" s="6" t="s">
        <v>13</v>
      </c>
      <c r="C1901" s="6" t="s">
        <v>179</v>
      </c>
      <c r="D1901" s="6" t="s">
        <v>180</v>
      </c>
      <c r="E1901" s="6" t="s">
        <v>97</v>
      </c>
      <c r="F1901" s="6" t="s">
        <v>125</v>
      </c>
      <c r="G1901" s="6">
        <v>13</v>
      </c>
      <c r="H1901" s="6">
        <v>70</v>
      </c>
      <c r="I1901" s="6">
        <v>8</v>
      </c>
      <c r="J1901" s="6">
        <v>49</v>
      </c>
      <c r="K1901" s="6">
        <v>12</v>
      </c>
      <c r="L1901" s="6">
        <v>70</v>
      </c>
      <c r="M1901" s="6" t="s">
        <v>117</v>
      </c>
      <c r="N1901" s="6" t="s">
        <v>22</v>
      </c>
      <c r="O1901" s="6">
        <v>1</v>
      </c>
    </row>
    <row r="1902" spans="1:15" x14ac:dyDescent="0.25">
      <c r="A1902" s="6" t="s">
        <v>3</v>
      </c>
      <c r="B1902" s="6" t="s">
        <v>17</v>
      </c>
      <c r="C1902" s="6" t="s">
        <v>761</v>
      </c>
      <c r="D1902" s="6" t="s">
        <v>762</v>
      </c>
      <c r="E1902" s="6" t="s">
        <v>209</v>
      </c>
      <c r="F1902" s="6" t="s">
        <v>125</v>
      </c>
      <c r="G1902" s="6">
        <v>32</v>
      </c>
      <c r="H1902" s="6">
        <v>156</v>
      </c>
      <c r="I1902" s="6">
        <v>9</v>
      </c>
      <c r="J1902" s="6">
        <v>58</v>
      </c>
      <c r="K1902" s="6">
        <v>9</v>
      </c>
      <c r="L1902" s="6">
        <v>58</v>
      </c>
      <c r="M1902" s="6" t="s">
        <v>117</v>
      </c>
      <c r="N1902" s="6" t="s">
        <v>23</v>
      </c>
      <c r="O1902" s="6">
        <v>2</v>
      </c>
    </row>
    <row r="1903" spans="1:15" x14ac:dyDescent="0.25">
      <c r="A1903" s="6" t="s">
        <v>3</v>
      </c>
      <c r="B1903" s="6" t="s">
        <v>16</v>
      </c>
      <c r="C1903" s="6" t="s">
        <v>230</v>
      </c>
      <c r="D1903" s="6" t="s">
        <v>231</v>
      </c>
      <c r="E1903" s="6" t="s">
        <v>97</v>
      </c>
      <c r="F1903" s="6" t="s">
        <v>98</v>
      </c>
      <c r="G1903" s="6">
        <v>31</v>
      </c>
      <c r="H1903" s="6">
        <v>191</v>
      </c>
      <c r="I1903" s="6">
        <v>31</v>
      </c>
      <c r="J1903" s="6">
        <v>183</v>
      </c>
      <c r="K1903" s="6">
        <v>31</v>
      </c>
      <c r="L1903" s="6">
        <v>183</v>
      </c>
      <c r="M1903" s="6" t="s">
        <v>117</v>
      </c>
      <c r="N1903" s="6" t="s">
        <v>21</v>
      </c>
      <c r="O1903" s="6">
        <v>3</v>
      </c>
    </row>
    <row r="1904" spans="1:15" x14ac:dyDescent="0.25">
      <c r="A1904" s="6" t="s">
        <v>3</v>
      </c>
      <c r="B1904" s="6" t="s">
        <v>15</v>
      </c>
      <c r="C1904" s="6" t="s">
        <v>806</v>
      </c>
      <c r="D1904" s="6" t="s">
        <v>807</v>
      </c>
      <c r="E1904" s="6" t="s">
        <v>97</v>
      </c>
      <c r="F1904" s="6" t="s">
        <v>125</v>
      </c>
      <c r="G1904" s="6">
        <v>178</v>
      </c>
      <c r="H1904" s="6">
        <v>827</v>
      </c>
      <c r="I1904" s="6">
        <v>194</v>
      </c>
      <c r="J1904" s="6">
        <v>890</v>
      </c>
      <c r="K1904" s="6">
        <v>194</v>
      </c>
      <c r="L1904" s="6">
        <v>890</v>
      </c>
      <c r="M1904" s="6" t="s">
        <v>117</v>
      </c>
      <c r="N1904" s="6" t="s">
        <v>21</v>
      </c>
      <c r="O1904" s="6">
        <v>38</v>
      </c>
    </row>
    <row r="1905" spans="1:15" x14ac:dyDescent="0.25">
      <c r="A1905" s="6" t="s">
        <v>0</v>
      </c>
      <c r="B1905" s="6" t="s">
        <v>13</v>
      </c>
      <c r="C1905" s="6" t="s">
        <v>247</v>
      </c>
      <c r="D1905" s="6" t="s">
        <v>248</v>
      </c>
      <c r="E1905" s="6" t="s">
        <v>97</v>
      </c>
      <c r="F1905" s="6" t="s">
        <v>98</v>
      </c>
      <c r="G1905" s="6">
        <v>10</v>
      </c>
      <c r="H1905" s="6">
        <v>39</v>
      </c>
      <c r="I1905" s="6">
        <v>7</v>
      </c>
      <c r="J1905" s="6">
        <v>25</v>
      </c>
      <c r="K1905" s="6">
        <v>10</v>
      </c>
      <c r="L1905" s="6">
        <v>39</v>
      </c>
      <c r="M1905" s="6" t="s">
        <v>117</v>
      </c>
      <c r="N1905" s="6" t="s">
        <v>21</v>
      </c>
      <c r="O1905" s="6">
        <v>1</v>
      </c>
    </row>
    <row r="1906" spans="1:15" x14ac:dyDescent="0.25">
      <c r="A1906" s="6" t="s">
        <v>3</v>
      </c>
      <c r="B1906" s="6" t="s">
        <v>16</v>
      </c>
      <c r="C1906" s="6" t="s">
        <v>230</v>
      </c>
      <c r="D1906" s="6" t="s">
        <v>231</v>
      </c>
      <c r="E1906" s="6" t="s">
        <v>97</v>
      </c>
      <c r="F1906" s="6" t="s">
        <v>98</v>
      </c>
      <c r="G1906" s="6">
        <v>31</v>
      </c>
      <c r="H1906" s="6">
        <v>191</v>
      </c>
      <c r="I1906" s="6">
        <v>31</v>
      </c>
      <c r="J1906" s="6">
        <v>183</v>
      </c>
      <c r="K1906" s="6">
        <v>31</v>
      </c>
      <c r="L1906" s="6">
        <v>183</v>
      </c>
      <c r="M1906" s="6" t="s">
        <v>117</v>
      </c>
      <c r="N1906" s="6" t="s">
        <v>22</v>
      </c>
      <c r="O1906" s="6">
        <v>5</v>
      </c>
    </row>
    <row r="1907" spans="1:15" x14ac:dyDescent="0.25">
      <c r="A1907" s="6" t="s">
        <v>0</v>
      </c>
      <c r="B1907" s="6" t="s">
        <v>9</v>
      </c>
      <c r="C1907" s="6" t="s">
        <v>220</v>
      </c>
      <c r="D1907" s="6" t="s">
        <v>221</v>
      </c>
      <c r="E1907" s="6" t="s">
        <v>97</v>
      </c>
      <c r="F1907" s="6" t="s">
        <v>125</v>
      </c>
      <c r="G1907" s="6">
        <v>121</v>
      </c>
      <c r="H1907" s="6">
        <v>596</v>
      </c>
      <c r="I1907" s="6">
        <v>129</v>
      </c>
      <c r="J1907" s="6">
        <v>575</v>
      </c>
      <c r="K1907" s="6">
        <v>129</v>
      </c>
      <c r="L1907" s="6">
        <v>575</v>
      </c>
      <c r="M1907" s="6" t="s">
        <v>117</v>
      </c>
      <c r="N1907" s="6" t="s">
        <v>23</v>
      </c>
      <c r="O1907" s="6">
        <v>31</v>
      </c>
    </row>
    <row r="1908" spans="1:15" x14ac:dyDescent="0.25">
      <c r="A1908" s="6" t="s">
        <v>3</v>
      </c>
      <c r="B1908" s="6" t="s">
        <v>14</v>
      </c>
      <c r="C1908" s="6" t="s">
        <v>785</v>
      </c>
      <c r="D1908" s="6" t="s">
        <v>786</v>
      </c>
      <c r="E1908" s="6" t="s">
        <v>97</v>
      </c>
      <c r="F1908" s="6" t="s">
        <v>98</v>
      </c>
      <c r="G1908" s="6">
        <v>140</v>
      </c>
      <c r="H1908" s="6">
        <v>613</v>
      </c>
      <c r="I1908" s="6">
        <v>137</v>
      </c>
      <c r="J1908" s="6">
        <v>622</v>
      </c>
      <c r="K1908" s="6">
        <v>137</v>
      </c>
      <c r="L1908" s="6">
        <v>622</v>
      </c>
      <c r="M1908" s="6" t="s">
        <v>117</v>
      </c>
      <c r="N1908" s="6" t="s">
        <v>22</v>
      </c>
      <c r="O1908" s="6">
        <v>17</v>
      </c>
    </row>
    <row r="1909" spans="1:15" x14ac:dyDescent="0.25">
      <c r="A1909" s="6" t="s">
        <v>0</v>
      </c>
      <c r="B1909" s="6" t="s">
        <v>12</v>
      </c>
      <c r="C1909" s="6" t="s">
        <v>197</v>
      </c>
      <c r="D1909" s="6" t="s">
        <v>198</v>
      </c>
      <c r="E1909" s="6" t="s">
        <v>97</v>
      </c>
      <c r="F1909" s="6" t="s">
        <v>125</v>
      </c>
      <c r="G1909" s="6">
        <v>20</v>
      </c>
      <c r="H1909" s="6">
        <v>106</v>
      </c>
      <c r="I1909" s="6">
        <v>13</v>
      </c>
      <c r="J1909" s="6">
        <v>94</v>
      </c>
      <c r="K1909" s="6">
        <v>18</v>
      </c>
      <c r="L1909" s="6">
        <v>94</v>
      </c>
      <c r="M1909" s="6" t="s">
        <v>117</v>
      </c>
      <c r="N1909" s="6" t="s">
        <v>23</v>
      </c>
      <c r="O1909" s="6">
        <v>2</v>
      </c>
    </row>
    <row r="1910" spans="1:15" x14ac:dyDescent="0.25">
      <c r="A1910" s="6" t="s">
        <v>3</v>
      </c>
      <c r="B1910" s="6" t="s">
        <v>14</v>
      </c>
      <c r="C1910" s="6" t="s">
        <v>226</v>
      </c>
      <c r="D1910" s="6" t="s">
        <v>227</v>
      </c>
      <c r="E1910" s="6" t="s">
        <v>97</v>
      </c>
      <c r="F1910" s="6" t="s">
        <v>98</v>
      </c>
      <c r="G1910" s="6">
        <v>50</v>
      </c>
      <c r="H1910" s="6">
        <v>218</v>
      </c>
      <c r="I1910" s="6">
        <v>53</v>
      </c>
      <c r="J1910" s="6">
        <v>217</v>
      </c>
      <c r="K1910" s="6">
        <v>53</v>
      </c>
      <c r="L1910" s="6">
        <v>217</v>
      </c>
      <c r="M1910" s="6" t="s">
        <v>117</v>
      </c>
      <c r="N1910" s="6" t="s">
        <v>21</v>
      </c>
      <c r="O1910" s="6">
        <v>5</v>
      </c>
    </row>
    <row r="1911" spans="1:15" x14ac:dyDescent="0.25">
      <c r="A1911" s="6" t="s">
        <v>0</v>
      </c>
      <c r="B1911" s="6" t="s">
        <v>6</v>
      </c>
      <c r="C1911" s="6" t="s">
        <v>721</v>
      </c>
      <c r="D1911" s="6" t="s">
        <v>722</v>
      </c>
      <c r="E1911" s="6" t="s">
        <v>97</v>
      </c>
      <c r="F1911" s="6" t="s">
        <v>125</v>
      </c>
      <c r="G1911" s="6">
        <v>30</v>
      </c>
      <c r="H1911" s="6">
        <v>181</v>
      </c>
      <c r="I1911" s="6">
        <v>30</v>
      </c>
      <c r="J1911" s="6">
        <v>181</v>
      </c>
      <c r="K1911" s="6">
        <v>30</v>
      </c>
      <c r="L1911" s="6">
        <v>181</v>
      </c>
      <c r="M1911" s="6" t="s">
        <v>117</v>
      </c>
      <c r="N1911" s="6" t="s">
        <v>21</v>
      </c>
      <c r="O1911" s="6">
        <v>8</v>
      </c>
    </row>
    <row r="1912" spans="1:15" x14ac:dyDescent="0.25">
      <c r="A1912" s="6" t="s">
        <v>0</v>
      </c>
      <c r="B1912" s="6" t="s">
        <v>13</v>
      </c>
      <c r="C1912" s="6" t="s">
        <v>239</v>
      </c>
      <c r="D1912" s="6" t="s">
        <v>240</v>
      </c>
      <c r="E1912" s="6" t="s">
        <v>97</v>
      </c>
      <c r="F1912" s="6" t="s">
        <v>98</v>
      </c>
      <c r="G1912" s="6">
        <v>15</v>
      </c>
      <c r="H1912" s="6">
        <v>74</v>
      </c>
      <c r="I1912" s="6">
        <v>12</v>
      </c>
      <c r="J1912" s="6">
        <v>60</v>
      </c>
      <c r="K1912" s="6">
        <v>16</v>
      </c>
      <c r="L1912" s="6">
        <v>74</v>
      </c>
      <c r="M1912" s="6" t="s">
        <v>117</v>
      </c>
      <c r="N1912" s="6" t="s">
        <v>22</v>
      </c>
      <c r="O1912" s="6">
        <v>0</v>
      </c>
    </row>
    <row r="1913" spans="1:15" x14ac:dyDescent="0.25">
      <c r="A1913" s="6" t="s">
        <v>0</v>
      </c>
      <c r="B1913" s="6" t="s">
        <v>9</v>
      </c>
      <c r="C1913" s="6" t="s">
        <v>759</v>
      </c>
      <c r="D1913" s="6" t="s">
        <v>760</v>
      </c>
      <c r="E1913" s="6" t="s">
        <v>97</v>
      </c>
      <c r="F1913" s="6" t="s">
        <v>125</v>
      </c>
      <c r="G1913" s="6">
        <v>319</v>
      </c>
      <c r="H1913" s="6">
        <v>1567</v>
      </c>
      <c r="I1913" s="6">
        <v>133</v>
      </c>
      <c r="J1913" s="6">
        <v>499</v>
      </c>
      <c r="K1913" s="6">
        <v>133</v>
      </c>
      <c r="L1913" s="6">
        <v>499</v>
      </c>
      <c r="M1913" s="6" t="s">
        <v>117</v>
      </c>
      <c r="N1913" s="6" t="s">
        <v>21</v>
      </c>
      <c r="O1913" s="6">
        <v>11</v>
      </c>
    </row>
    <row r="1914" spans="1:15" x14ac:dyDescent="0.25">
      <c r="A1914" s="6" t="s">
        <v>3</v>
      </c>
      <c r="B1914" s="6" t="s">
        <v>15</v>
      </c>
      <c r="C1914" s="6" t="s">
        <v>798</v>
      </c>
      <c r="D1914" s="6" t="s">
        <v>799</v>
      </c>
      <c r="E1914" s="6" t="s">
        <v>97</v>
      </c>
      <c r="F1914" s="6" t="s">
        <v>125</v>
      </c>
      <c r="G1914" s="6">
        <v>51</v>
      </c>
      <c r="H1914" s="6">
        <v>260</v>
      </c>
      <c r="I1914" s="6">
        <v>51</v>
      </c>
      <c r="J1914" s="6">
        <v>263</v>
      </c>
      <c r="K1914" s="6">
        <v>51</v>
      </c>
      <c r="L1914" s="6">
        <v>263</v>
      </c>
      <c r="M1914" s="6" t="s">
        <v>117</v>
      </c>
      <c r="N1914" s="6" t="s">
        <v>22</v>
      </c>
      <c r="O1914" s="6">
        <v>13</v>
      </c>
    </row>
    <row r="1915" spans="1:15" x14ac:dyDescent="0.25">
      <c r="A1915" s="6" t="s">
        <v>3</v>
      </c>
      <c r="B1915" s="6" t="s">
        <v>15</v>
      </c>
      <c r="C1915" s="6" t="s">
        <v>234</v>
      </c>
      <c r="D1915" s="6" t="s">
        <v>1060</v>
      </c>
      <c r="E1915" s="6" t="s">
        <v>97</v>
      </c>
      <c r="F1915" s="6" t="s">
        <v>132</v>
      </c>
      <c r="G1915" s="6">
        <v>21</v>
      </c>
      <c r="H1915" s="6">
        <v>107</v>
      </c>
      <c r="I1915" s="6">
        <v>22</v>
      </c>
      <c r="J1915" s="6">
        <v>108</v>
      </c>
      <c r="K1915" s="6">
        <v>22</v>
      </c>
      <c r="L1915" s="6">
        <v>0</v>
      </c>
      <c r="M1915" s="6" t="s">
        <v>117</v>
      </c>
      <c r="N1915" s="6" t="s">
        <v>22</v>
      </c>
      <c r="O1915" s="6">
        <v>0</v>
      </c>
    </row>
    <row r="1916" spans="1:15" x14ac:dyDescent="0.25">
      <c r="A1916" s="6" t="s">
        <v>0</v>
      </c>
      <c r="B1916" s="6" t="s">
        <v>12</v>
      </c>
      <c r="C1916" s="6" t="s">
        <v>197</v>
      </c>
      <c r="D1916" s="6" t="s">
        <v>198</v>
      </c>
      <c r="E1916" s="6" t="s">
        <v>97</v>
      </c>
      <c r="F1916" s="6" t="s">
        <v>125</v>
      </c>
      <c r="G1916" s="6">
        <v>20</v>
      </c>
      <c r="H1916" s="6">
        <v>106</v>
      </c>
      <c r="I1916" s="6">
        <v>13</v>
      </c>
      <c r="J1916" s="6">
        <v>94</v>
      </c>
      <c r="K1916" s="6">
        <v>18</v>
      </c>
      <c r="L1916" s="6">
        <v>94</v>
      </c>
      <c r="M1916" s="6" t="s">
        <v>117</v>
      </c>
      <c r="N1916" s="6" t="s">
        <v>22</v>
      </c>
      <c r="O1916" s="6">
        <v>1</v>
      </c>
    </row>
    <row r="1917" spans="1:15" x14ac:dyDescent="0.25">
      <c r="A1917" s="6" t="s">
        <v>0</v>
      </c>
      <c r="B1917" s="6" t="s">
        <v>13</v>
      </c>
      <c r="C1917" s="6" t="s">
        <v>195</v>
      </c>
      <c r="D1917" s="6" t="s">
        <v>196</v>
      </c>
      <c r="E1917" s="6" t="s">
        <v>97</v>
      </c>
      <c r="F1917" s="6" t="s">
        <v>132</v>
      </c>
      <c r="G1917" s="6">
        <v>20</v>
      </c>
      <c r="H1917" s="6">
        <v>64</v>
      </c>
      <c r="I1917" s="6">
        <v>14</v>
      </c>
      <c r="J1917" s="6">
        <v>52</v>
      </c>
      <c r="K1917" s="6">
        <v>14</v>
      </c>
      <c r="L1917" s="6">
        <v>52</v>
      </c>
      <c r="M1917" s="6" t="s">
        <v>117</v>
      </c>
      <c r="N1917" s="6" t="s">
        <v>23</v>
      </c>
      <c r="O1917" s="6">
        <v>2</v>
      </c>
    </row>
    <row r="1918" spans="1:15" x14ac:dyDescent="0.25">
      <c r="A1918" s="6" t="s">
        <v>3</v>
      </c>
      <c r="B1918" s="6" t="s">
        <v>17</v>
      </c>
      <c r="C1918" s="6" t="s">
        <v>767</v>
      </c>
      <c r="D1918" s="6" t="s">
        <v>768</v>
      </c>
      <c r="E1918" s="6" t="s">
        <v>97</v>
      </c>
      <c r="F1918" s="6" t="s">
        <v>98</v>
      </c>
      <c r="G1918" s="6">
        <v>61</v>
      </c>
      <c r="H1918" s="6">
        <v>264</v>
      </c>
      <c r="I1918" s="6">
        <v>55</v>
      </c>
      <c r="J1918" s="6">
        <v>251</v>
      </c>
      <c r="K1918" s="6">
        <v>55</v>
      </c>
      <c r="L1918" s="6">
        <v>251</v>
      </c>
      <c r="M1918" s="6" t="s">
        <v>117</v>
      </c>
      <c r="N1918" s="6" t="s">
        <v>23</v>
      </c>
      <c r="O1918" s="6">
        <v>18</v>
      </c>
    </row>
    <row r="1919" spans="1:15" x14ac:dyDescent="0.25">
      <c r="A1919" s="6" t="s">
        <v>0</v>
      </c>
      <c r="B1919" s="6" t="s">
        <v>6</v>
      </c>
      <c r="C1919" s="6" t="s">
        <v>721</v>
      </c>
      <c r="D1919" s="6" t="s">
        <v>722</v>
      </c>
      <c r="E1919" s="6" t="s">
        <v>97</v>
      </c>
      <c r="F1919" s="6" t="s">
        <v>125</v>
      </c>
      <c r="G1919" s="6">
        <v>30</v>
      </c>
      <c r="H1919" s="6">
        <v>181</v>
      </c>
      <c r="I1919" s="6">
        <v>30</v>
      </c>
      <c r="J1919" s="6">
        <v>181</v>
      </c>
      <c r="K1919" s="6">
        <v>30</v>
      </c>
      <c r="L1919" s="6">
        <v>181</v>
      </c>
      <c r="M1919" s="6" t="s">
        <v>117</v>
      </c>
      <c r="N1919" s="6" t="s">
        <v>22</v>
      </c>
      <c r="O1919" s="6">
        <v>7</v>
      </c>
    </row>
    <row r="1920" spans="1:15" x14ac:dyDescent="0.25">
      <c r="A1920" s="6" t="s">
        <v>3</v>
      </c>
      <c r="B1920" s="6" t="s">
        <v>14</v>
      </c>
      <c r="C1920" s="6" t="s">
        <v>776</v>
      </c>
      <c r="D1920" s="6" t="s">
        <v>777</v>
      </c>
      <c r="E1920" s="6" t="s">
        <v>97</v>
      </c>
      <c r="F1920" s="6" t="s">
        <v>98</v>
      </c>
      <c r="G1920" s="6">
        <v>77</v>
      </c>
      <c r="H1920" s="6">
        <v>384</v>
      </c>
      <c r="I1920" s="6">
        <v>79</v>
      </c>
      <c r="J1920" s="6">
        <v>394</v>
      </c>
      <c r="K1920" s="6">
        <v>79</v>
      </c>
      <c r="L1920" s="6">
        <v>394</v>
      </c>
      <c r="M1920" s="6" t="s">
        <v>117</v>
      </c>
      <c r="N1920" s="6" t="s">
        <v>21</v>
      </c>
      <c r="O1920" s="6">
        <v>13</v>
      </c>
    </row>
    <row r="1921" spans="1:15" x14ac:dyDescent="0.25">
      <c r="A1921" s="6" t="s">
        <v>3</v>
      </c>
      <c r="B1921" s="6" t="s">
        <v>14</v>
      </c>
      <c r="C1921" s="6" t="s">
        <v>780</v>
      </c>
      <c r="D1921" s="6" t="s">
        <v>781</v>
      </c>
      <c r="E1921" s="6" t="s">
        <v>97</v>
      </c>
      <c r="F1921" s="6" t="s">
        <v>98</v>
      </c>
      <c r="G1921" s="6">
        <v>73</v>
      </c>
      <c r="H1921" s="6">
        <v>393</v>
      </c>
      <c r="I1921" s="6">
        <v>73</v>
      </c>
      <c r="J1921" s="6">
        <v>393</v>
      </c>
      <c r="K1921" s="6">
        <v>73</v>
      </c>
      <c r="L1921" s="6">
        <v>393</v>
      </c>
      <c r="M1921" s="6" t="s">
        <v>117</v>
      </c>
      <c r="N1921" s="6" t="s">
        <v>23</v>
      </c>
      <c r="O1921" s="6">
        <v>17</v>
      </c>
    </row>
    <row r="1922" spans="1:15" x14ac:dyDescent="0.25">
      <c r="A1922" s="6" t="s">
        <v>0</v>
      </c>
      <c r="B1922" s="6" t="s">
        <v>9</v>
      </c>
      <c r="C1922" s="6" t="s">
        <v>759</v>
      </c>
      <c r="D1922" s="6" t="s">
        <v>760</v>
      </c>
      <c r="E1922" s="6" t="s">
        <v>97</v>
      </c>
      <c r="F1922" s="6" t="s">
        <v>125</v>
      </c>
      <c r="G1922" s="6">
        <v>319</v>
      </c>
      <c r="H1922" s="6">
        <v>1567</v>
      </c>
      <c r="I1922" s="6">
        <v>133</v>
      </c>
      <c r="J1922" s="6">
        <v>499</v>
      </c>
      <c r="K1922" s="6">
        <v>133</v>
      </c>
      <c r="L1922" s="6">
        <v>499</v>
      </c>
      <c r="M1922" s="6" t="s">
        <v>117</v>
      </c>
      <c r="N1922" s="6" t="s">
        <v>22</v>
      </c>
      <c r="O1922" s="6">
        <v>12</v>
      </c>
    </row>
    <row r="1923" spans="1:15" x14ac:dyDescent="0.25">
      <c r="A1923" s="6" t="s">
        <v>0</v>
      </c>
      <c r="B1923" s="6" t="s">
        <v>12</v>
      </c>
      <c r="C1923" s="6" t="s">
        <v>197</v>
      </c>
      <c r="D1923" s="6" t="s">
        <v>198</v>
      </c>
      <c r="E1923" s="6" t="s">
        <v>97</v>
      </c>
      <c r="F1923" s="6" t="s">
        <v>125</v>
      </c>
      <c r="G1923" s="6">
        <v>20</v>
      </c>
      <c r="H1923" s="6">
        <v>106</v>
      </c>
      <c r="I1923" s="6">
        <v>13</v>
      </c>
      <c r="J1923" s="6">
        <v>94</v>
      </c>
      <c r="K1923" s="6">
        <v>18</v>
      </c>
      <c r="L1923" s="6">
        <v>94</v>
      </c>
      <c r="M1923" s="6" t="s">
        <v>117</v>
      </c>
      <c r="N1923" s="6" t="s">
        <v>21</v>
      </c>
      <c r="O1923" s="6">
        <v>1</v>
      </c>
    </row>
    <row r="1924" spans="1:15" x14ac:dyDescent="0.25">
      <c r="A1924" s="6" t="s">
        <v>3</v>
      </c>
      <c r="B1924" s="6" t="s">
        <v>15</v>
      </c>
      <c r="C1924" s="6" t="s">
        <v>234</v>
      </c>
      <c r="D1924" s="6" t="s">
        <v>1060</v>
      </c>
      <c r="E1924" s="6" t="s">
        <v>97</v>
      </c>
      <c r="F1924" s="6" t="s">
        <v>132</v>
      </c>
      <c r="G1924" s="6">
        <v>21</v>
      </c>
      <c r="H1924" s="6">
        <v>107</v>
      </c>
      <c r="I1924" s="6">
        <v>22</v>
      </c>
      <c r="J1924" s="6">
        <v>108</v>
      </c>
      <c r="K1924" s="6">
        <v>22</v>
      </c>
      <c r="L1924" s="6">
        <v>0</v>
      </c>
      <c r="M1924" s="6" t="s">
        <v>117</v>
      </c>
      <c r="N1924" s="6" t="s">
        <v>23</v>
      </c>
      <c r="O1924" s="6">
        <v>0</v>
      </c>
    </row>
    <row r="1925" spans="1:15" x14ac:dyDescent="0.25">
      <c r="A1925" s="6" t="s">
        <v>0</v>
      </c>
      <c r="B1925" s="6" t="s">
        <v>9</v>
      </c>
      <c r="C1925" s="6" t="s">
        <v>759</v>
      </c>
      <c r="D1925" s="6" t="s">
        <v>760</v>
      </c>
      <c r="E1925" s="6" t="s">
        <v>97</v>
      </c>
      <c r="F1925" s="6" t="s">
        <v>125</v>
      </c>
      <c r="G1925" s="6">
        <v>319</v>
      </c>
      <c r="H1925" s="6">
        <v>1567</v>
      </c>
      <c r="I1925" s="6">
        <v>133</v>
      </c>
      <c r="J1925" s="6">
        <v>499</v>
      </c>
      <c r="K1925" s="6">
        <v>133</v>
      </c>
      <c r="L1925" s="6">
        <v>499</v>
      </c>
      <c r="M1925" s="6" t="s">
        <v>117</v>
      </c>
      <c r="N1925" s="6" t="s">
        <v>23</v>
      </c>
      <c r="O1925" s="6">
        <v>23</v>
      </c>
    </row>
    <row r="1926" spans="1:15" x14ac:dyDescent="0.25">
      <c r="A1926" s="6" t="s">
        <v>0</v>
      </c>
      <c r="B1926" s="6" t="s">
        <v>9</v>
      </c>
      <c r="C1926" s="6" t="s">
        <v>220</v>
      </c>
      <c r="D1926" s="6" t="s">
        <v>221</v>
      </c>
      <c r="E1926" s="6" t="s">
        <v>97</v>
      </c>
      <c r="F1926" s="6" t="s">
        <v>125</v>
      </c>
      <c r="G1926" s="6">
        <v>121</v>
      </c>
      <c r="H1926" s="6">
        <v>596</v>
      </c>
      <c r="I1926" s="6">
        <v>129</v>
      </c>
      <c r="J1926" s="6">
        <v>575</v>
      </c>
      <c r="K1926" s="6">
        <v>129</v>
      </c>
      <c r="L1926" s="6">
        <v>575</v>
      </c>
      <c r="M1926" s="6" t="s">
        <v>117</v>
      </c>
      <c r="N1926" s="6" t="s">
        <v>22</v>
      </c>
      <c r="O1926" s="6">
        <v>14</v>
      </c>
    </row>
    <row r="1927" spans="1:15" x14ac:dyDescent="0.25">
      <c r="A1927" s="6" t="s">
        <v>3</v>
      </c>
      <c r="B1927" s="6" t="s">
        <v>15</v>
      </c>
      <c r="C1927" s="6" t="s">
        <v>798</v>
      </c>
      <c r="D1927" s="6" t="s">
        <v>799</v>
      </c>
      <c r="E1927" s="6" t="s">
        <v>97</v>
      </c>
      <c r="F1927" s="6" t="s">
        <v>125</v>
      </c>
      <c r="G1927" s="6">
        <v>51</v>
      </c>
      <c r="H1927" s="6">
        <v>260</v>
      </c>
      <c r="I1927" s="6">
        <v>51</v>
      </c>
      <c r="J1927" s="6">
        <v>263</v>
      </c>
      <c r="K1927" s="6">
        <v>51</v>
      </c>
      <c r="L1927" s="6">
        <v>263</v>
      </c>
      <c r="M1927" s="6" t="s">
        <v>117</v>
      </c>
      <c r="N1927" s="6" t="s">
        <v>23</v>
      </c>
      <c r="O1927" s="6">
        <v>21</v>
      </c>
    </row>
    <row r="1928" spans="1:15" x14ac:dyDescent="0.25">
      <c r="A1928" s="6" t="s">
        <v>3</v>
      </c>
      <c r="B1928" s="6" t="s">
        <v>14</v>
      </c>
      <c r="C1928" s="6" t="s">
        <v>783</v>
      </c>
      <c r="D1928" s="6" t="s">
        <v>784</v>
      </c>
      <c r="E1928" s="6" t="s">
        <v>97</v>
      </c>
      <c r="F1928" s="6" t="s">
        <v>98</v>
      </c>
      <c r="G1928" s="6">
        <v>41</v>
      </c>
      <c r="H1928" s="6">
        <v>214</v>
      </c>
      <c r="I1928" s="6">
        <v>41</v>
      </c>
      <c r="J1928" s="6">
        <v>214</v>
      </c>
      <c r="K1928" s="6">
        <v>41</v>
      </c>
      <c r="L1928" s="6">
        <v>214</v>
      </c>
      <c r="M1928" s="6" t="s">
        <v>117</v>
      </c>
      <c r="N1928" s="6" t="s">
        <v>23</v>
      </c>
      <c r="O1928" s="6">
        <v>16</v>
      </c>
    </row>
    <row r="1929" spans="1:15" x14ac:dyDescent="0.25">
      <c r="A1929" s="6" t="s">
        <v>0</v>
      </c>
      <c r="B1929" s="6" t="s">
        <v>13</v>
      </c>
      <c r="C1929" s="6" t="s">
        <v>173</v>
      </c>
      <c r="D1929" s="6" t="s">
        <v>174</v>
      </c>
      <c r="E1929" s="6" t="s">
        <v>97</v>
      </c>
      <c r="F1929" s="6" t="s">
        <v>125</v>
      </c>
      <c r="G1929" s="6">
        <v>74</v>
      </c>
      <c r="H1929" s="6">
        <v>404</v>
      </c>
      <c r="I1929" s="6">
        <v>60</v>
      </c>
      <c r="J1929" s="6">
        <v>330</v>
      </c>
      <c r="K1929" s="6">
        <v>74</v>
      </c>
      <c r="L1929" s="6">
        <v>369</v>
      </c>
      <c r="M1929" s="6" t="s">
        <v>117</v>
      </c>
      <c r="N1929" s="6" t="s">
        <v>21</v>
      </c>
      <c r="O1929" s="6">
        <v>10</v>
      </c>
    </row>
    <row r="1930" spans="1:15" x14ac:dyDescent="0.25">
      <c r="A1930" s="6" t="s">
        <v>3</v>
      </c>
      <c r="B1930" s="6" t="s">
        <v>14</v>
      </c>
      <c r="C1930" s="6" t="s">
        <v>785</v>
      </c>
      <c r="D1930" s="6" t="s">
        <v>786</v>
      </c>
      <c r="E1930" s="6" t="s">
        <v>97</v>
      </c>
      <c r="F1930" s="6" t="s">
        <v>98</v>
      </c>
      <c r="G1930" s="6">
        <v>140</v>
      </c>
      <c r="H1930" s="6">
        <v>613</v>
      </c>
      <c r="I1930" s="6">
        <v>137</v>
      </c>
      <c r="J1930" s="6">
        <v>622</v>
      </c>
      <c r="K1930" s="6">
        <v>137</v>
      </c>
      <c r="L1930" s="6">
        <v>622</v>
      </c>
      <c r="M1930" s="6" t="s">
        <v>117</v>
      </c>
      <c r="N1930" s="6" t="s">
        <v>21</v>
      </c>
      <c r="O1930" s="6">
        <v>13</v>
      </c>
    </row>
    <row r="1931" spans="1:15" x14ac:dyDescent="0.25">
      <c r="A1931" s="6" t="s">
        <v>3</v>
      </c>
      <c r="B1931" s="6" t="s">
        <v>17</v>
      </c>
      <c r="C1931" s="6" t="s">
        <v>232</v>
      </c>
      <c r="D1931" s="6" t="s">
        <v>233</v>
      </c>
      <c r="E1931" s="6" t="s">
        <v>97</v>
      </c>
      <c r="F1931" s="6" t="s">
        <v>98</v>
      </c>
      <c r="G1931" s="6">
        <v>30</v>
      </c>
      <c r="H1931" s="6">
        <v>188</v>
      </c>
      <c r="I1931" s="6">
        <v>24</v>
      </c>
      <c r="J1931" s="6">
        <v>112</v>
      </c>
      <c r="K1931" s="6">
        <v>24</v>
      </c>
      <c r="L1931" s="6">
        <v>112</v>
      </c>
      <c r="M1931" s="6" t="s">
        <v>117</v>
      </c>
      <c r="N1931" s="6" t="s">
        <v>23</v>
      </c>
      <c r="O1931" s="6">
        <v>5</v>
      </c>
    </row>
    <row r="1932" spans="1:15" x14ac:dyDescent="0.25">
      <c r="A1932" s="6" t="s">
        <v>0</v>
      </c>
      <c r="B1932" s="6" t="s">
        <v>4</v>
      </c>
      <c r="C1932" s="6" t="s">
        <v>696</v>
      </c>
      <c r="D1932" s="6" t="s">
        <v>697</v>
      </c>
      <c r="E1932" s="6" t="s">
        <v>97</v>
      </c>
      <c r="F1932" s="6" t="s">
        <v>125</v>
      </c>
      <c r="G1932" s="6">
        <v>43</v>
      </c>
      <c r="H1932" s="6">
        <v>247</v>
      </c>
      <c r="I1932" s="6">
        <v>41</v>
      </c>
      <c r="J1932" s="6">
        <v>232</v>
      </c>
      <c r="K1932" s="6">
        <v>41</v>
      </c>
      <c r="L1932" s="6">
        <v>9</v>
      </c>
      <c r="M1932" s="6" t="s">
        <v>117</v>
      </c>
      <c r="N1932" s="6" t="s">
        <v>21</v>
      </c>
      <c r="O1932" s="6">
        <v>0</v>
      </c>
    </row>
    <row r="1933" spans="1:15" x14ac:dyDescent="0.25">
      <c r="A1933" s="6" t="s">
        <v>3</v>
      </c>
      <c r="B1933" s="6" t="s">
        <v>17</v>
      </c>
      <c r="C1933" s="6" t="s">
        <v>232</v>
      </c>
      <c r="D1933" s="6" t="s">
        <v>233</v>
      </c>
      <c r="E1933" s="6" t="s">
        <v>97</v>
      </c>
      <c r="F1933" s="6" t="s">
        <v>98</v>
      </c>
      <c r="G1933" s="6">
        <v>30</v>
      </c>
      <c r="H1933" s="6">
        <v>188</v>
      </c>
      <c r="I1933" s="6">
        <v>24</v>
      </c>
      <c r="J1933" s="6">
        <v>112</v>
      </c>
      <c r="K1933" s="6">
        <v>24</v>
      </c>
      <c r="L1933" s="6">
        <v>112</v>
      </c>
      <c r="M1933" s="6" t="s">
        <v>117</v>
      </c>
      <c r="N1933" s="6" t="s">
        <v>22</v>
      </c>
      <c r="O1933" s="6">
        <v>4</v>
      </c>
    </row>
    <row r="1934" spans="1:15" x14ac:dyDescent="0.25">
      <c r="A1934" s="6" t="s">
        <v>0</v>
      </c>
      <c r="B1934" s="6" t="s">
        <v>9</v>
      </c>
      <c r="C1934" s="6" t="s">
        <v>1078</v>
      </c>
      <c r="D1934" s="6" t="s">
        <v>1079</v>
      </c>
      <c r="E1934" s="6" t="s">
        <v>97</v>
      </c>
      <c r="F1934" s="6" t="s">
        <v>125</v>
      </c>
      <c r="G1934" s="6">
        <v>115</v>
      </c>
      <c r="H1934" s="6">
        <v>502</v>
      </c>
      <c r="I1934" s="6">
        <v>123</v>
      </c>
      <c r="J1934" s="6">
        <v>555</v>
      </c>
      <c r="K1934" s="6">
        <v>123</v>
      </c>
      <c r="L1934" s="6">
        <v>555</v>
      </c>
      <c r="M1934" s="6" t="s">
        <v>117</v>
      </c>
      <c r="N1934" s="6" t="s">
        <v>23</v>
      </c>
      <c r="O1934" s="6">
        <v>27</v>
      </c>
    </row>
    <row r="1935" spans="1:15" x14ac:dyDescent="0.25">
      <c r="A1935" s="6" t="s">
        <v>0</v>
      </c>
      <c r="B1935" s="6" t="s">
        <v>9</v>
      </c>
      <c r="C1935" s="6" t="s">
        <v>1078</v>
      </c>
      <c r="D1935" s="6" t="s">
        <v>1079</v>
      </c>
      <c r="E1935" s="6" t="s">
        <v>97</v>
      </c>
      <c r="F1935" s="6" t="s">
        <v>125</v>
      </c>
      <c r="G1935" s="6">
        <v>115</v>
      </c>
      <c r="H1935" s="6">
        <v>502</v>
      </c>
      <c r="I1935" s="6">
        <v>123</v>
      </c>
      <c r="J1935" s="6">
        <v>555</v>
      </c>
      <c r="K1935" s="6">
        <v>123</v>
      </c>
      <c r="L1935" s="6">
        <v>555</v>
      </c>
      <c r="M1935" s="6" t="s">
        <v>117</v>
      </c>
      <c r="N1935" s="6" t="s">
        <v>22</v>
      </c>
      <c r="O1935" s="6">
        <v>12</v>
      </c>
    </row>
    <row r="1936" spans="1:15" x14ac:dyDescent="0.25">
      <c r="A1936" s="6" t="s">
        <v>3</v>
      </c>
      <c r="B1936" s="6" t="s">
        <v>14</v>
      </c>
      <c r="C1936" s="6" t="s">
        <v>776</v>
      </c>
      <c r="D1936" s="6" t="s">
        <v>777</v>
      </c>
      <c r="E1936" s="6" t="s">
        <v>97</v>
      </c>
      <c r="F1936" s="6" t="s">
        <v>98</v>
      </c>
      <c r="G1936" s="6">
        <v>77</v>
      </c>
      <c r="H1936" s="6">
        <v>384</v>
      </c>
      <c r="I1936" s="6">
        <v>79</v>
      </c>
      <c r="J1936" s="6">
        <v>394</v>
      </c>
      <c r="K1936" s="6">
        <v>79</v>
      </c>
      <c r="L1936" s="6">
        <v>394</v>
      </c>
      <c r="M1936" s="6" t="s">
        <v>117</v>
      </c>
      <c r="N1936" s="6" t="s">
        <v>22</v>
      </c>
      <c r="O1936" s="6">
        <v>13</v>
      </c>
    </row>
    <row r="1937" spans="1:15" x14ac:dyDescent="0.25">
      <c r="A1937" s="6" t="s">
        <v>0</v>
      </c>
      <c r="B1937" s="6" t="s">
        <v>5</v>
      </c>
      <c r="C1937" s="6" t="s">
        <v>713</v>
      </c>
      <c r="D1937" s="6" t="s">
        <v>714</v>
      </c>
      <c r="E1937" s="6" t="s">
        <v>209</v>
      </c>
      <c r="F1937" s="6" t="s">
        <v>125</v>
      </c>
      <c r="G1937" s="6">
        <v>110</v>
      </c>
      <c r="H1937" s="6">
        <v>643</v>
      </c>
      <c r="I1937" s="6">
        <v>106</v>
      </c>
      <c r="J1937" s="6"/>
      <c r="K1937" s="6">
        <v>124</v>
      </c>
      <c r="L1937" s="6">
        <v>0</v>
      </c>
      <c r="M1937" s="6" t="s">
        <v>117</v>
      </c>
      <c r="N1937" s="6" t="s">
        <v>23</v>
      </c>
      <c r="O1937" s="6">
        <v>0</v>
      </c>
    </row>
    <row r="1938" spans="1:15" x14ac:dyDescent="0.25">
      <c r="A1938" s="6" t="s">
        <v>3</v>
      </c>
      <c r="B1938" s="6" t="s">
        <v>17</v>
      </c>
      <c r="C1938" s="6" t="s">
        <v>232</v>
      </c>
      <c r="D1938" s="6" t="s">
        <v>233</v>
      </c>
      <c r="E1938" s="6" t="s">
        <v>97</v>
      </c>
      <c r="F1938" s="6" t="s">
        <v>98</v>
      </c>
      <c r="G1938" s="6">
        <v>30</v>
      </c>
      <c r="H1938" s="6">
        <v>188</v>
      </c>
      <c r="I1938" s="6">
        <v>24</v>
      </c>
      <c r="J1938" s="6">
        <v>112</v>
      </c>
      <c r="K1938" s="6">
        <v>24</v>
      </c>
      <c r="L1938" s="6">
        <v>112</v>
      </c>
      <c r="M1938" s="6" t="s">
        <v>117</v>
      </c>
      <c r="N1938" s="6" t="s">
        <v>21</v>
      </c>
      <c r="O1938" s="6">
        <v>1</v>
      </c>
    </row>
    <row r="1939" spans="1:15" x14ac:dyDescent="0.25">
      <c r="A1939" s="6" t="s">
        <v>0</v>
      </c>
      <c r="B1939" s="6" t="s">
        <v>9</v>
      </c>
      <c r="C1939" s="6" t="s">
        <v>1078</v>
      </c>
      <c r="D1939" s="6" t="s">
        <v>1079</v>
      </c>
      <c r="E1939" s="6" t="s">
        <v>97</v>
      </c>
      <c r="F1939" s="6" t="s">
        <v>125</v>
      </c>
      <c r="G1939" s="6">
        <v>115</v>
      </c>
      <c r="H1939" s="6">
        <v>502</v>
      </c>
      <c r="I1939" s="6">
        <v>123</v>
      </c>
      <c r="J1939" s="6">
        <v>555</v>
      </c>
      <c r="K1939" s="6">
        <v>123</v>
      </c>
      <c r="L1939" s="6">
        <v>555</v>
      </c>
      <c r="M1939" s="6" t="s">
        <v>117</v>
      </c>
      <c r="N1939" s="6" t="s">
        <v>21</v>
      </c>
      <c r="O1939" s="6">
        <v>15</v>
      </c>
    </row>
    <row r="1940" spans="1:15" x14ac:dyDescent="0.25">
      <c r="A1940" s="6" t="s">
        <v>0</v>
      </c>
      <c r="B1940" s="6" t="s">
        <v>4</v>
      </c>
      <c r="C1940" s="6" t="s">
        <v>696</v>
      </c>
      <c r="D1940" s="6" t="s">
        <v>697</v>
      </c>
      <c r="E1940" s="6" t="s">
        <v>97</v>
      </c>
      <c r="F1940" s="6" t="s">
        <v>125</v>
      </c>
      <c r="G1940" s="6">
        <v>43</v>
      </c>
      <c r="H1940" s="6">
        <v>247</v>
      </c>
      <c r="I1940" s="6">
        <v>41</v>
      </c>
      <c r="J1940" s="6">
        <v>232</v>
      </c>
      <c r="K1940" s="6">
        <v>41</v>
      </c>
      <c r="L1940" s="6">
        <v>9</v>
      </c>
      <c r="M1940" s="6" t="s">
        <v>117</v>
      </c>
      <c r="N1940" s="6" t="s">
        <v>22</v>
      </c>
      <c r="O1940" s="6">
        <v>0</v>
      </c>
    </row>
    <row r="1941" spans="1:15" x14ac:dyDescent="0.25">
      <c r="A1941" s="6" t="s">
        <v>3</v>
      </c>
      <c r="B1941" s="6" t="s">
        <v>14</v>
      </c>
      <c r="C1941" s="6" t="s">
        <v>226</v>
      </c>
      <c r="D1941" s="6" t="s">
        <v>227</v>
      </c>
      <c r="E1941" s="6" t="s">
        <v>97</v>
      </c>
      <c r="F1941" s="6" t="s">
        <v>98</v>
      </c>
      <c r="G1941" s="6">
        <v>50</v>
      </c>
      <c r="H1941" s="6">
        <v>218</v>
      </c>
      <c r="I1941" s="6">
        <v>53</v>
      </c>
      <c r="J1941" s="6">
        <v>217</v>
      </c>
      <c r="K1941" s="6">
        <v>53</v>
      </c>
      <c r="L1941" s="6">
        <v>217</v>
      </c>
      <c r="M1941" s="6" t="s">
        <v>117</v>
      </c>
      <c r="N1941" s="6" t="s">
        <v>23</v>
      </c>
      <c r="O1941" s="6">
        <v>10</v>
      </c>
    </row>
    <row r="1942" spans="1:15" x14ac:dyDescent="0.25">
      <c r="A1942" s="6" t="s">
        <v>3</v>
      </c>
      <c r="B1942" s="6" t="s">
        <v>15</v>
      </c>
      <c r="C1942" s="6" t="s">
        <v>798</v>
      </c>
      <c r="D1942" s="6" t="s">
        <v>799</v>
      </c>
      <c r="E1942" s="6" t="s">
        <v>97</v>
      </c>
      <c r="F1942" s="6" t="s">
        <v>125</v>
      </c>
      <c r="G1942" s="6">
        <v>51</v>
      </c>
      <c r="H1942" s="6">
        <v>260</v>
      </c>
      <c r="I1942" s="6">
        <v>51</v>
      </c>
      <c r="J1942" s="6">
        <v>263</v>
      </c>
      <c r="K1942" s="6">
        <v>51</v>
      </c>
      <c r="L1942" s="6">
        <v>263</v>
      </c>
      <c r="M1942" s="6" t="s">
        <v>117</v>
      </c>
      <c r="N1942" s="6" t="s">
        <v>21</v>
      </c>
      <c r="O1942" s="6">
        <v>8</v>
      </c>
    </row>
    <row r="1943" spans="1:15" x14ac:dyDescent="0.25">
      <c r="A1943" s="6" t="s">
        <v>0</v>
      </c>
      <c r="B1943" s="6" t="s">
        <v>5</v>
      </c>
      <c r="C1943" s="6" t="s">
        <v>713</v>
      </c>
      <c r="D1943" s="6" t="s">
        <v>714</v>
      </c>
      <c r="E1943" s="6" t="s">
        <v>209</v>
      </c>
      <c r="F1943" s="6" t="s">
        <v>125</v>
      </c>
      <c r="G1943" s="6">
        <v>110</v>
      </c>
      <c r="H1943" s="6">
        <v>643</v>
      </c>
      <c r="I1943" s="6">
        <v>106</v>
      </c>
      <c r="J1943" s="6"/>
      <c r="K1943" s="6">
        <v>124</v>
      </c>
      <c r="L1943" s="6">
        <v>0</v>
      </c>
      <c r="M1943" s="6" t="s">
        <v>117</v>
      </c>
      <c r="N1943" s="6" t="s">
        <v>22</v>
      </c>
      <c r="O1943" s="6">
        <v>0</v>
      </c>
    </row>
    <row r="1944" spans="1:15" x14ac:dyDescent="0.25">
      <c r="A1944" s="6" t="s">
        <v>0</v>
      </c>
      <c r="B1944" s="6" t="s">
        <v>13</v>
      </c>
      <c r="C1944" s="6" t="s">
        <v>239</v>
      </c>
      <c r="D1944" s="6" t="s">
        <v>240</v>
      </c>
      <c r="E1944" s="6" t="s">
        <v>97</v>
      </c>
      <c r="F1944" s="6" t="s">
        <v>98</v>
      </c>
      <c r="G1944" s="6">
        <v>15</v>
      </c>
      <c r="H1944" s="6">
        <v>74</v>
      </c>
      <c r="I1944" s="6">
        <v>12</v>
      </c>
      <c r="J1944" s="6">
        <v>60</v>
      </c>
      <c r="K1944" s="6">
        <v>16</v>
      </c>
      <c r="L1944" s="6">
        <v>74</v>
      </c>
      <c r="M1944" s="6" t="s">
        <v>117</v>
      </c>
      <c r="N1944" s="6" t="s">
        <v>21</v>
      </c>
      <c r="O1944" s="6">
        <v>1</v>
      </c>
    </row>
    <row r="1945" spans="1:15" x14ac:dyDescent="0.25">
      <c r="A1945" s="6" t="s">
        <v>3</v>
      </c>
      <c r="B1945" s="6" t="s">
        <v>14</v>
      </c>
      <c r="C1945" s="6" t="s">
        <v>785</v>
      </c>
      <c r="D1945" s="6" t="s">
        <v>786</v>
      </c>
      <c r="E1945" s="6" t="s">
        <v>97</v>
      </c>
      <c r="F1945" s="6" t="s">
        <v>98</v>
      </c>
      <c r="G1945" s="6">
        <v>140</v>
      </c>
      <c r="H1945" s="6">
        <v>613</v>
      </c>
      <c r="I1945" s="6">
        <v>137</v>
      </c>
      <c r="J1945" s="6">
        <v>622</v>
      </c>
      <c r="K1945" s="6">
        <v>137</v>
      </c>
      <c r="L1945" s="6">
        <v>622</v>
      </c>
      <c r="M1945" s="6" t="s">
        <v>117</v>
      </c>
      <c r="N1945" s="6" t="s">
        <v>23</v>
      </c>
      <c r="O1945" s="6">
        <v>30</v>
      </c>
    </row>
    <row r="1946" spans="1:15" x14ac:dyDescent="0.25">
      <c r="A1946" s="6" t="s">
        <v>0</v>
      </c>
      <c r="B1946" s="6" t="s">
        <v>6</v>
      </c>
      <c r="C1946" s="6" t="s">
        <v>721</v>
      </c>
      <c r="D1946" s="6" t="s">
        <v>722</v>
      </c>
      <c r="E1946" s="6" t="s">
        <v>97</v>
      </c>
      <c r="F1946" s="6" t="s">
        <v>125</v>
      </c>
      <c r="G1946" s="6">
        <v>30</v>
      </c>
      <c r="H1946" s="6">
        <v>181</v>
      </c>
      <c r="I1946" s="6">
        <v>30</v>
      </c>
      <c r="J1946" s="6">
        <v>181</v>
      </c>
      <c r="K1946" s="6">
        <v>30</v>
      </c>
      <c r="L1946" s="6">
        <v>181</v>
      </c>
      <c r="M1946" s="6" t="s">
        <v>117</v>
      </c>
      <c r="N1946" s="6" t="s">
        <v>23</v>
      </c>
      <c r="O1946" s="6">
        <v>15</v>
      </c>
    </row>
    <row r="1947" spans="1:15" x14ac:dyDescent="0.25">
      <c r="A1947" s="6" t="s">
        <v>3</v>
      </c>
      <c r="B1947" s="6" t="s">
        <v>14</v>
      </c>
      <c r="C1947" s="6" t="s">
        <v>776</v>
      </c>
      <c r="D1947" s="6" t="s">
        <v>777</v>
      </c>
      <c r="E1947" s="6" t="s">
        <v>97</v>
      </c>
      <c r="F1947" s="6" t="s">
        <v>98</v>
      </c>
      <c r="G1947" s="6">
        <v>77</v>
      </c>
      <c r="H1947" s="6">
        <v>384</v>
      </c>
      <c r="I1947" s="6">
        <v>79</v>
      </c>
      <c r="J1947" s="6">
        <v>394</v>
      </c>
      <c r="K1947" s="6">
        <v>79</v>
      </c>
      <c r="L1947" s="6">
        <v>394</v>
      </c>
      <c r="M1947" s="6" t="s">
        <v>117</v>
      </c>
      <c r="N1947" s="6" t="s">
        <v>23</v>
      </c>
      <c r="O1947" s="6">
        <v>26</v>
      </c>
    </row>
    <row r="1948" spans="1:15" x14ac:dyDescent="0.25">
      <c r="A1948" s="6" t="s">
        <v>0</v>
      </c>
      <c r="B1948" s="6" t="s">
        <v>13</v>
      </c>
      <c r="C1948" s="6" t="s">
        <v>205</v>
      </c>
      <c r="D1948" s="6" t="s">
        <v>206</v>
      </c>
      <c r="E1948" s="6" t="s">
        <v>97</v>
      </c>
      <c r="F1948" s="6" t="s">
        <v>125</v>
      </c>
      <c r="G1948" s="6">
        <v>116</v>
      </c>
      <c r="H1948" s="6">
        <v>530</v>
      </c>
      <c r="I1948" s="6">
        <v>105</v>
      </c>
      <c r="J1948" s="6">
        <v>464</v>
      </c>
      <c r="K1948" s="6">
        <v>105</v>
      </c>
      <c r="L1948" s="6">
        <v>492</v>
      </c>
      <c r="M1948" s="6" t="s">
        <v>117</v>
      </c>
      <c r="N1948" s="6" t="s">
        <v>22</v>
      </c>
      <c r="O1948" s="6">
        <v>10</v>
      </c>
    </row>
    <row r="1949" spans="1:15" x14ac:dyDescent="0.25">
      <c r="A1949" s="6" t="s">
        <v>0</v>
      </c>
      <c r="B1949" s="6" t="s">
        <v>4</v>
      </c>
      <c r="C1949" s="6" t="s">
        <v>696</v>
      </c>
      <c r="D1949" s="6" t="s">
        <v>697</v>
      </c>
      <c r="E1949" s="6" t="s">
        <v>97</v>
      </c>
      <c r="F1949" s="6" t="s">
        <v>125</v>
      </c>
      <c r="G1949" s="6">
        <v>43</v>
      </c>
      <c r="H1949" s="6">
        <v>247</v>
      </c>
      <c r="I1949" s="6">
        <v>41</v>
      </c>
      <c r="J1949" s="6">
        <v>232</v>
      </c>
      <c r="K1949" s="6">
        <v>41</v>
      </c>
      <c r="L1949" s="6">
        <v>9</v>
      </c>
      <c r="M1949" s="6" t="s">
        <v>117</v>
      </c>
      <c r="N1949" s="6" t="s">
        <v>23</v>
      </c>
      <c r="O1949" s="6">
        <v>0</v>
      </c>
    </row>
    <row r="1950" spans="1:15" x14ac:dyDescent="0.25">
      <c r="A1950" s="6" t="s">
        <v>0</v>
      </c>
      <c r="B1950" s="6" t="s">
        <v>5</v>
      </c>
      <c r="C1950" s="6" t="s">
        <v>713</v>
      </c>
      <c r="D1950" s="6" t="s">
        <v>714</v>
      </c>
      <c r="E1950" s="6" t="s">
        <v>209</v>
      </c>
      <c r="F1950" s="6" t="s">
        <v>125</v>
      </c>
      <c r="G1950" s="6">
        <v>110</v>
      </c>
      <c r="H1950" s="6">
        <v>643</v>
      </c>
      <c r="I1950" s="6">
        <v>106</v>
      </c>
      <c r="J1950" s="6"/>
      <c r="K1950" s="6">
        <v>124</v>
      </c>
      <c r="L1950" s="6">
        <v>0</v>
      </c>
      <c r="M1950" s="6" t="s">
        <v>117</v>
      </c>
      <c r="N1950" s="6" t="s">
        <v>21</v>
      </c>
      <c r="O1950" s="6">
        <v>0</v>
      </c>
    </row>
    <row r="1951" spans="1:15" x14ac:dyDescent="0.25">
      <c r="A1951" s="6" t="s">
        <v>3</v>
      </c>
      <c r="B1951" s="6" t="s">
        <v>14</v>
      </c>
      <c r="C1951" s="6" t="s">
        <v>226</v>
      </c>
      <c r="D1951" s="6" t="s">
        <v>227</v>
      </c>
      <c r="E1951" s="6" t="s">
        <v>97</v>
      </c>
      <c r="F1951" s="6" t="s">
        <v>98</v>
      </c>
      <c r="G1951" s="6">
        <v>50</v>
      </c>
      <c r="H1951" s="6">
        <v>218</v>
      </c>
      <c r="I1951" s="6">
        <v>53</v>
      </c>
      <c r="J1951" s="6">
        <v>217</v>
      </c>
      <c r="K1951" s="6">
        <v>53</v>
      </c>
      <c r="L1951" s="6">
        <v>217</v>
      </c>
      <c r="M1951" s="6" t="s">
        <v>117</v>
      </c>
      <c r="N1951" s="6" t="s">
        <v>22</v>
      </c>
      <c r="O1951" s="6">
        <v>5</v>
      </c>
    </row>
    <row r="1952" spans="1:15" x14ac:dyDescent="0.25">
      <c r="A1952" s="6" t="s">
        <v>3</v>
      </c>
      <c r="B1952" s="6" t="s">
        <v>15</v>
      </c>
      <c r="C1952" s="6" t="s">
        <v>234</v>
      </c>
      <c r="D1952" s="6" t="s">
        <v>1060</v>
      </c>
      <c r="E1952" s="6" t="s">
        <v>97</v>
      </c>
      <c r="F1952" s="6" t="s">
        <v>132</v>
      </c>
      <c r="G1952" s="6">
        <v>21</v>
      </c>
      <c r="H1952" s="6">
        <v>107</v>
      </c>
      <c r="I1952" s="6">
        <v>22</v>
      </c>
      <c r="J1952" s="6">
        <v>108</v>
      </c>
      <c r="K1952" s="6">
        <v>22</v>
      </c>
      <c r="L1952" s="6">
        <v>0</v>
      </c>
      <c r="M1952" s="6" t="s">
        <v>117</v>
      </c>
      <c r="N1952" s="6" t="s">
        <v>21</v>
      </c>
      <c r="O1952" s="6">
        <v>0</v>
      </c>
    </row>
    <row r="1953" spans="1:15" x14ac:dyDescent="0.25">
      <c r="A1953" s="6" t="s">
        <v>0</v>
      </c>
      <c r="B1953" s="6" t="s">
        <v>13</v>
      </c>
      <c r="C1953" s="6" t="s">
        <v>205</v>
      </c>
      <c r="D1953" s="6" t="s">
        <v>206</v>
      </c>
      <c r="E1953" s="6" t="s">
        <v>97</v>
      </c>
      <c r="F1953" s="6" t="s">
        <v>125</v>
      </c>
      <c r="G1953" s="6">
        <v>116</v>
      </c>
      <c r="H1953" s="6">
        <v>530</v>
      </c>
      <c r="I1953" s="6">
        <v>105</v>
      </c>
      <c r="J1953" s="6">
        <v>464</v>
      </c>
      <c r="K1953" s="6">
        <v>105</v>
      </c>
      <c r="L1953" s="6">
        <v>492</v>
      </c>
      <c r="M1953" s="6" t="s">
        <v>117</v>
      </c>
      <c r="N1953" s="6" t="s">
        <v>23</v>
      </c>
      <c r="O1953" s="6">
        <v>28</v>
      </c>
    </row>
    <row r="1954" spans="1:15" x14ac:dyDescent="0.25">
      <c r="A1954" s="6" t="s">
        <v>0</v>
      </c>
      <c r="B1954" s="6" t="s">
        <v>13</v>
      </c>
      <c r="C1954" s="6" t="s">
        <v>239</v>
      </c>
      <c r="D1954" s="6" t="s">
        <v>240</v>
      </c>
      <c r="E1954" s="6" t="s">
        <v>97</v>
      </c>
      <c r="F1954" s="6" t="s">
        <v>98</v>
      </c>
      <c r="G1954" s="6">
        <v>15</v>
      </c>
      <c r="H1954" s="6">
        <v>74</v>
      </c>
      <c r="I1954" s="6">
        <v>12</v>
      </c>
      <c r="J1954" s="6">
        <v>60</v>
      </c>
      <c r="K1954" s="6">
        <v>16</v>
      </c>
      <c r="L1954" s="6">
        <v>74</v>
      </c>
      <c r="M1954" s="6" t="s">
        <v>117</v>
      </c>
      <c r="N1954" s="6" t="s">
        <v>23</v>
      </c>
      <c r="O1954" s="6">
        <v>1</v>
      </c>
    </row>
    <row r="1955" spans="1:15" x14ac:dyDescent="0.25">
      <c r="A1955" s="6" t="s">
        <v>0</v>
      </c>
      <c r="B1955" s="6" t="s">
        <v>13</v>
      </c>
      <c r="C1955" s="6" t="s">
        <v>205</v>
      </c>
      <c r="D1955" s="6" t="s">
        <v>206</v>
      </c>
      <c r="E1955" s="6" t="s">
        <v>97</v>
      </c>
      <c r="F1955" s="6" t="s">
        <v>125</v>
      </c>
      <c r="G1955" s="6">
        <v>116</v>
      </c>
      <c r="H1955" s="6">
        <v>530</v>
      </c>
      <c r="I1955" s="6">
        <v>105</v>
      </c>
      <c r="J1955" s="6">
        <v>464</v>
      </c>
      <c r="K1955" s="6">
        <v>105</v>
      </c>
      <c r="L1955" s="6">
        <v>492</v>
      </c>
      <c r="M1955" s="6" t="s">
        <v>117</v>
      </c>
      <c r="N1955" s="6" t="s">
        <v>21</v>
      </c>
      <c r="O1955" s="6">
        <v>18</v>
      </c>
    </row>
    <row r="1956" spans="1:15" x14ac:dyDescent="0.25">
      <c r="A1956" s="6" t="s">
        <v>3</v>
      </c>
      <c r="B1956" s="6" t="s">
        <v>15</v>
      </c>
      <c r="C1956" s="6" t="s">
        <v>800</v>
      </c>
      <c r="D1956" s="6" t="s">
        <v>801</v>
      </c>
      <c r="E1956" s="6" t="s">
        <v>97</v>
      </c>
      <c r="F1956" s="6" t="s">
        <v>125</v>
      </c>
      <c r="G1956" s="6">
        <v>70</v>
      </c>
      <c r="H1956" s="6">
        <v>273</v>
      </c>
      <c r="I1956" s="6">
        <v>71</v>
      </c>
      <c r="J1956" s="6">
        <v>278</v>
      </c>
      <c r="K1956" s="6">
        <v>71</v>
      </c>
      <c r="L1956" s="6">
        <v>278</v>
      </c>
      <c r="M1956" s="6" t="s">
        <v>117</v>
      </c>
      <c r="N1956" s="6" t="s">
        <v>22</v>
      </c>
      <c r="O1956" s="6">
        <v>10</v>
      </c>
    </row>
    <row r="1957" spans="1:15" x14ac:dyDescent="0.25">
      <c r="A1957" s="6" t="s">
        <v>0</v>
      </c>
      <c r="B1957" s="6" t="s">
        <v>9</v>
      </c>
      <c r="C1957" s="6" t="s">
        <v>135</v>
      </c>
      <c r="D1957" s="6" t="s">
        <v>136</v>
      </c>
      <c r="E1957" s="6" t="s">
        <v>97</v>
      </c>
      <c r="F1957" s="6" t="s">
        <v>125</v>
      </c>
      <c r="G1957" s="6">
        <v>207</v>
      </c>
      <c r="H1957" s="6">
        <v>1141</v>
      </c>
      <c r="I1957" s="6">
        <v>352</v>
      </c>
      <c r="J1957" s="6">
        <v>1386</v>
      </c>
      <c r="K1957" s="6">
        <v>352</v>
      </c>
      <c r="L1957" s="6">
        <v>1386</v>
      </c>
      <c r="M1957" s="6" t="s">
        <v>117</v>
      </c>
      <c r="N1957" s="6" t="s">
        <v>23</v>
      </c>
      <c r="O1957" s="6">
        <v>39</v>
      </c>
    </row>
    <row r="1958" spans="1:15" x14ac:dyDescent="0.25">
      <c r="A1958" s="6" t="s">
        <v>0</v>
      </c>
      <c r="B1958" s="6" t="s">
        <v>13</v>
      </c>
      <c r="C1958" s="6" t="s">
        <v>195</v>
      </c>
      <c r="D1958" s="6" t="s">
        <v>196</v>
      </c>
      <c r="E1958" s="6" t="s">
        <v>97</v>
      </c>
      <c r="F1958" s="6" t="s">
        <v>132</v>
      </c>
      <c r="G1958" s="6">
        <v>20</v>
      </c>
      <c r="H1958" s="6">
        <v>64</v>
      </c>
      <c r="I1958" s="6">
        <v>14</v>
      </c>
      <c r="J1958" s="6">
        <v>52</v>
      </c>
      <c r="K1958" s="6">
        <v>14</v>
      </c>
      <c r="L1958" s="6">
        <v>52</v>
      </c>
      <c r="M1958" s="6" t="s">
        <v>117</v>
      </c>
      <c r="N1958" s="6" t="s">
        <v>21</v>
      </c>
      <c r="O1958" s="6">
        <v>0</v>
      </c>
    </row>
    <row r="1959" spans="1:15" x14ac:dyDescent="0.25">
      <c r="A1959" s="6" t="s">
        <v>0</v>
      </c>
      <c r="B1959" s="6" t="s">
        <v>9</v>
      </c>
      <c r="C1959" s="6" t="s">
        <v>135</v>
      </c>
      <c r="D1959" s="6" t="s">
        <v>136</v>
      </c>
      <c r="E1959" s="6" t="s">
        <v>97</v>
      </c>
      <c r="F1959" s="6" t="s">
        <v>125</v>
      </c>
      <c r="G1959" s="6">
        <v>207</v>
      </c>
      <c r="H1959" s="6">
        <v>1141</v>
      </c>
      <c r="I1959" s="6">
        <v>352</v>
      </c>
      <c r="J1959" s="6">
        <v>1386</v>
      </c>
      <c r="K1959" s="6">
        <v>352</v>
      </c>
      <c r="L1959" s="6">
        <v>1386</v>
      </c>
      <c r="M1959" s="6" t="s">
        <v>117</v>
      </c>
      <c r="N1959" s="6" t="s">
        <v>21</v>
      </c>
      <c r="O1959" s="6">
        <v>19</v>
      </c>
    </row>
    <row r="1960" spans="1:15" x14ac:dyDescent="0.25">
      <c r="A1960" s="6" t="s">
        <v>0</v>
      </c>
      <c r="B1960" s="6" t="s">
        <v>13</v>
      </c>
      <c r="C1960" s="6" t="s">
        <v>1080</v>
      </c>
      <c r="D1960" s="6" t="s">
        <v>1081</v>
      </c>
      <c r="E1960" s="6" t="s">
        <v>97</v>
      </c>
      <c r="F1960" s="6" t="s">
        <v>125</v>
      </c>
      <c r="G1960" s="6">
        <v>54</v>
      </c>
      <c r="H1960" s="6">
        <v>242</v>
      </c>
      <c r="I1960" s="6">
        <v>50</v>
      </c>
      <c r="J1960" s="6">
        <v>219</v>
      </c>
      <c r="K1960" s="6">
        <v>50</v>
      </c>
      <c r="L1960" s="6">
        <v>227</v>
      </c>
      <c r="M1960" s="6" t="s">
        <v>117</v>
      </c>
      <c r="N1960" s="6" t="s">
        <v>23</v>
      </c>
      <c r="O1960" s="6">
        <v>16</v>
      </c>
    </row>
    <row r="1961" spans="1:15" x14ac:dyDescent="0.25">
      <c r="A1961" s="6" t="s">
        <v>0</v>
      </c>
      <c r="B1961" s="6" t="s">
        <v>13</v>
      </c>
      <c r="C1961" s="6" t="s">
        <v>1080</v>
      </c>
      <c r="D1961" s="6" t="s">
        <v>1081</v>
      </c>
      <c r="E1961" s="6" t="s">
        <v>97</v>
      </c>
      <c r="F1961" s="6" t="s">
        <v>125</v>
      </c>
      <c r="G1961" s="6">
        <v>54</v>
      </c>
      <c r="H1961" s="6">
        <v>242</v>
      </c>
      <c r="I1961" s="6">
        <v>50</v>
      </c>
      <c r="J1961" s="6">
        <v>219</v>
      </c>
      <c r="K1961" s="6">
        <v>50</v>
      </c>
      <c r="L1961" s="6">
        <v>227</v>
      </c>
      <c r="M1961" s="6" t="s">
        <v>117</v>
      </c>
      <c r="N1961" s="6" t="s">
        <v>22</v>
      </c>
      <c r="O1961" s="6">
        <v>7</v>
      </c>
    </row>
    <row r="1962" spans="1:15" x14ac:dyDescent="0.25">
      <c r="A1962" s="6" t="s">
        <v>0</v>
      </c>
      <c r="B1962" s="6" t="s">
        <v>9</v>
      </c>
      <c r="C1962" s="6" t="s">
        <v>756</v>
      </c>
      <c r="D1962" s="6" t="s">
        <v>757</v>
      </c>
      <c r="E1962" s="6" t="s">
        <v>97</v>
      </c>
      <c r="F1962" s="6" t="s">
        <v>125</v>
      </c>
      <c r="G1962" s="6">
        <v>115</v>
      </c>
      <c r="H1962" s="6">
        <v>532</v>
      </c>
      <c r="I1962" s="6">
        <v>115</v>
      </c>
      <c r="J1962" s="6">
        <v>537</v>
      </c>
      <c r="K1962" s="6">
        <v>115</v>
      </c>
      <c r="L1962" s="6">
        <v>537</v>
      </c>
      <c r="M1962" s="6" t="s">
        <v>117</v>
      </c>
      <c r="N1962" s="6" t="s">
        <v>23</v>
      </c>
      <c r="O1962" s="6">
        <v>33</v>
      </c>
    </row>
    <row r="1963" spans="1:15" x14ac:dyDescent="0.25">
      <c r="A1963" s="6" t="s">
        <v>3</v>
      </c>
      <c r="B1963" s="6" t="s">
        <v>15</v>
      </c>
      <c r="C1963" s="6" t="s">
        <v>800</v>
      </c>
      <c r="D1963" s="6" t="s">
        <v>801</v>
      </c>
      <c r="E1963" s="6" t="s">
        <v>97</v>
      </c>
      <c r="F1963" s="6" t="s">
        <v>125</v>
      </c>
      <c r="G1963" s="6">
        <v>70</v>
      </c>
      <c r="H1963" s="6">
        <v>273</v>
      </c>
      <c r="I1963" s="6">
        <v>71</v>
      </c>
      <c r="J1963" s="6">
        <v>278</v>
      </c>
      <c r="K1963" s="6">
        <v>71</v>
      </c>
      <c r="L1963" s="6">
        <v>278</v>
      </c>
      <c r="M1963" s="6" t="s">
        <v>117</v>
      </c>
      <c r="N1963" s="6" t="s">
        <v>23</v>
      </c>
      <c r="O1963" s="6">
        <v>21</v>
      </c>
    </row>
    <row r="1964" spans="1:15" x14ac:dyDescent="0.25">
      <c r="A1964" s="6" t="s">
        <v>0</v>
      </c>
      <c r="B1964" s="6" t="s">
        <v>13</v>
      </c>
      <c r="C1964" s="6" t="s">
        <v>195</v>
      </c>
      <c r="D1964" s="6" t="s">
        <v>196</v>
      </c>
      <c r="E1964" s="6" t="s">
        <v>97</v>
      </c>
      <c r="F1964" s="6" t="s">
        <v>132</v>
      </c>
      <c r="G1964" s="6">
        <v>20</v>
      </c>
      <c r="H1964" s="6">
        <v>64</v>
      </c>
      <c r="I1964" s="6">
        <v>14</v>
      </c>
      <c r="J1964" s="6">
        <v>52</v>
      </c>
      <c r="K1964" s="6">
        <v>14</v>
      </c>
      <c r="L1964" s="6">
        <v>52</v>
      </c>
      <c r="M1964" s="6" t="s">
        <v>117</v>
      </c>
      <c r="N1964" s="6" t="s">
        <v>22</v>
      </c>
      <c r="O1964" s="6">
        <v>2</v>
      </c>
    </row>
    <row r="1965" spans="1:15" x14ac:dyDescent="0.25">
      <c r="A1965" s="6" t="s">
        <v>0</v>
      </c>
      <c r="B1965" s="6" t="s">
        <v>937</v>
      </c>
      <c r="C1965" s="6" t="s">
        <v>1082</v>
      </c>
      <c r="D1965" s="6" t="s">
        <v>1083</v>
      </c>
      <c r="E1965" s="6" t="s">
        <v>97</v>
      </c>
      <c r="F1965" s="6" t="s">
        <v>98</v>
      </c>
      <c r="G1965" s="6">
        <v>91</v>
      </c>
      <c r="H1965" s="6">
        <v>400</v>
      </c>
      <c r="I1965" s="6">
        <v>60</v>
      </c>
      <c r="J1965" s="6">
        <v>228</v>
      </c>
      <c r="K1965" s="6">
        <v>74</v>
      </c>
      <c r="L1965" s="6">
        <v>228</v>
      </c>
      <c r="M1965" s="6" t="s">
        <v>117</v>
      </c>
      <c r="N1965" s="6" t="s">
        <v>21</v>
      </c>
      <c r="O1965" s="6">
        <v>6</v>
      </c>
    </row>
    <row r="1966" spans="1:15" x14ac:dyDescent="0.25">
      <c r="A1966" s="6" t="s">
        <v>0</v>
      </c>
      <c r="B1966" s="6" t="s">
        <v>13</v>
      </c>
      <c r="C1966" s="6" t="s">
        <v>173</v>
      </c>
      <c r="D1966" s="6" t="s">
        <v>174</v>
      </c>
      <c r="E1966" s="6" t="s">
        <v>97</v>
      </c>
      <c r="F1966" s="6" t="s">
        <v>125</v>
      </c>
      <c r="G1966" s="6">
        <v>74</v>
      </c>
      <c r="H1966" s="6">
        <v>404</v>
      </c>
      <c r="I1966" s="6">
        <v>60</v>
      </c>
      <c r="J1966" s="6">
        <v>330</v>
      </c>
      <c r="K1966" s="6">
        <v>74</v>
      </c>
      <c r="L1966" s="6">
        <v>369</v>
      </c>
      <c r="M1966" s="6" t="s">
        <v>117</v>
      </c>
      <c r="N1966" s="6" t="s">
        <v>23</v>
      </c>
      <c r="O1966" s="6">
        <v>21</v>
      </c>
    </row>
    <row r="1967" spans="1:15" x14ac:dyDescent="0.25">
      <c r="A1967" s="6" t="s">
        <v>3</v>
      </c>
      <c r="B1967" s="6" t="s">
        <v>1084</v>
      </c>
      <c r="C1967" s="6" t="s">
        <v>1085</v>
      </c>
      <c r="D1967" s="6" t="s">
        <v>1086</v>
      </c>
      <c r="E1967" s="6" t="s">
        <v>97</v>
      </c>
      <c r="F1967" s="6" t="s">
        <v>125</v>
      </c>
      <c r="G1967" s="6">
        <v>44</v>
      </c>
      <c r="H1967" s="6">
        <v>273</v>
      </c>
      <c r="I1967" s="6">
        <v>40</v>
      </c>
      <c r="J1967" s="6">
        <v>208</v>
      </c>
      <c r="K1967" s="6">
        <v>40</v>
      </c>
      <c r="L1967" s="6">
        <v>208</v>
      </c>
      <c r="M1967" s="6" t="s">
        <v>117</v>
      </c>
      <c r="N1967" s="6" t="s">
        <v>22</v>
      </c>
      <c r="O1967" s="6">
        <v>1</v>
      </c>
    </row>
    <row r="1968" spans="1:15" x14ac:dyDescent="0.25">
      <c r="A1968" s="6" t="s">
        <v>0</v>
      </c>
      <c r="B1968" s="6" t="s">
        <v>13</v>
      </c>
      <c r="C1968" s="6" t="s">
        <v>175</v>
      </c>
      <c r="D1968" s="6" t="s">
        <v>176</v>
      </c>
      <c r="E1968" s="6" t="s">
        <v>97</v>
      </c>
      <c r="F1968" s="6" t="s">
        <v>125</v>
      </c>
      <c r="G1968" s="6">
        <v>35</v>
      </c>
      <c r="H1968" s="6">
        <v>215</v>
      </c>
      <c r="I1968" s="6">
        <v>35</v>
      </c>
      <c r="J1968" s="6">
        <v>211</v>
      </c>
      <c r="K1968" s="6">
        <v>35</v>
      </c>
      <c r="L1968" s="6">
        <v>212</v>
      </c>
      <c r="M1968" s="6" t="s">
        <v>117</v>
      </c>
      <c r="N1968" s="6" t="s">
        <v>21</v>
      </c>
      <c r="O1968" s="6">
        <v>9</v>
      </c>
    </row>
    <row r="1969" spans="1:15" x14ac:dyDescent="0.25">
      <c r="A1969" s="6" t="s">
        <v>3</v>
      </c>
      <c r="B1969" s="6" t="s">
        <v>14</v>
      </c>
      <c r="C1969" s="6" t="s">
        <v>780</v>
      </c>
      <c r="D1969" s="6" t="s">
        <v>781</v>
      </c>
      <c r="E1969" s="6" t="s">
        <v>97</v>
      </c>
      <c r="F1969" s="6" t="s">
        <v>98</v>
      </c>
      <c r="G1969" s="6">
        <v>73</v>
      </c>
      <c r="H1969" s="6">
        <v>393</v>
      </c>
      <c r="I1969" s="6">
        <v>73</v>
      </c>
      <c r="J1969" s="6">
        <v>393</v>
      </c>
      <c r="K1969" s="6">
        <v>73</v>
      </c>
      <c r="L1969" s="6">
        <v>393</v>
      </c>
      <c r="M1969" s="6" t="s">
        <v>117</v>
      </c>
      <c r="N1969" s="6" t="s">
        <v>22</v>
      </c>
      <c r="O1969" s="6">
        <v>8</v>
      </c>
    </row>
    <row r="1970" spans="1:15" x14ac:dyDescent="0.25">
      <c r="A1970" s="6" t="s">
        <v>3</v>
      </c>
      <c r="B1970" s="6" t="s">
        <v>14</v>
      </c>
      <c r="C1970" s="6" t="s">
        <v>783</v>
      </c>
      <c r="D1970" s="6" t="s">
        <v>784</v>
      </c>
      <c r="E1970" s="6" t="s">
        <v>97</v>
      </c>
      <c r="F1970" s="6" t="s">
        <v>98</v>
      </c>
      <c r="G1970" s="6">
        <v>41</v>
      </c>
      <c r="H1970" s="6">
        <v>214</v>
      </c>
      <c r="I1970" s="6">
        <v>41</v>
      </c>
      <c r="J1970" s="6">
        <v>214</v>
      </c>
      <c r="K1970" s="6">
        <v>41</v>
      </c>
      <c r="L1970" s="6">
        <v>214</v>
      </c>
      <c r="M1970" s="6" t="s">
        <v>117</v>
      </c>
      <c r="N1970" s="6" t="s">
        <v>21</v>
      </c>
      <c r="O1970" s="6">
        <v>7</v>
      </c>
    </row>
    <row r="1971" spans="1:15" x14ac:dyDescent="0.25">
      <c r="A1971" s="6" t="s">
        <v>0</v>
      </c>
      <c r="B1971" s="6" t="s">
        <v>9</v>
      </c>
      <c r="C1971" s="6" t="s">
        <v>135</v>
      </c>
      <c r="D1971" s="6" t="s">
        <v>136</v>
      </c>
      <c r="E1971" s="6" t="s">
        <v>97</v>
      </c>
      <c r="F1971" s="6" t="s">
        <v>125</v>
      </c>
      <c r="G1971" s="6">
        <v>207</v>
      </c>
      <c r="H1971" s="6">
        <v>1141</v>
      </c>
      <c r="I1971" s="6">
        <v>352</v>
      </c>
      <c r="J1971" s="6">
        <v>1386</v>
      </c>
      <c r="K1971" s="6">
        <v>352</v>
      </c>
      <c r="L1971" s="6">
        <v>1386</v>
      </c>
      <c r="M1971" s="6" t="s">
        <v>117</v>
      </c>
      <c r="N1971" s="6" t="s">
        <v>22</v>
      </c>
      <c r="O1971" s="6">
        <v>20</v>
      </c>
    </row>
    <row r="1972" spans="1:15" x14ac:dyDescent="0.25">
      <c r="A1972" s="6" t="s">
        <v>0</v>
      </c>
      <c r="B1972" s="6" t="s">
        <v>937</v>
      </c>
      <c r="C1972" s="6" t="s">
        <v>1082</v>
      </c>
      <c r="D1972" s="6" t="s">
        <v>1083</v>
      </c>
      <c r="E1972" s="6" t="s">
        <v>97</v>
      </c>
      <c r="F1972" s="6" t="s">
        <v>98</v>
      </c>
      <c r="G1972" s="6">
        <v>91</v>
      </c>
      <c r="H1972" s="6">
        <v>400</v>
      </c>
      <c r="I1972" s="6">
        <v>60</v>
      </c>
      <c r="J1972" s="6">
        <v>228</v>
      </c>
      <c r="K1972" s="6">
        <v>74</v>
      </c>
      <c r="L1972" s="6">
        <v>228</v>
      </c>
      <c r="M1972" s="6" t="s">
        <v>117</v>
      </c>
      <c r="N1972" s="6" t="s">
        <v>23</v>
      </c>
      <c r="O1972" s="6">
        <v>15</v>
      </c>
    </row>
    <row r="1973" spans="1:15" x14ac:dyDescent="0.25">
      <c r="A1973" s="6" t="s">
        <v>3</v>
      </c>
      <c r="B1973" s="6" t="s">
        <v>14</v>
      </c>
      <c r="C1973" s="6" t="s">
        <v>783</v>
      </c>
      <c r="D1973" s="6" t="s">
        <v>784</v>
      </c>
      <c r="E1973" s="6" t="s">
        <v>97</v>
      </c>
      <c r="F1973" s="6" t="s">
        <v>98</v>
      </c>
      <c r="G1973" s="6">
        <v>41</v>
      </c>
      <c r="H1973" s="6">
        <v>214</v>
      </c>
      <c r="I1973" s="6">
        <v>41</v>
      </c>
      <c r="J1973" s="6">
        <v>214</v>
      </c>
      <c r="K1973" s="6">
        <v>41</v>
      </c>
      <c r="L1973" s="6">
        <v>214</v>
      </c>
      <c r="M1973" s="6" t="s">
        <v>117</v>
      </c>
      <c r="N1973" s="6" t="s">
        <v>22</v>
      </c>
      <c r="O1973" s="6">
        <v>9</v>
      </c>
    </row>
    <row r="1974" spans="1:15" x14ac:dyDescent="0.25">
      <c r="A1974" s="6" t="s">
        <v>3</v>
      </c>
      <c r="B1974" s="6" t="s">
        <v>1084</v>
      </c>
      <c r="C1974" s="6" t="s">
        <v>1085</v>
      </c>
      <c r="D1974" s="6" t="s">
        <v>1086</v>
      </c>
      <c r="E1974" s="6" t="s">
        <v>97</v>
      </c>
      <c r="F1974" s="6" t="s">
        <v>125</v>
      </c>
      <c r="G1974" s="6">
        <v>44</v>
      </c>
      <c r="H1974" s="6">
        <v>273</v>
      </c>
      <c r="I1974" s="6">
        <v>40</v>
      </c>
      <c r="J1974" s="6">
        <v>208</v>
      </c>
      <c r="K1974" s="6">
        <v>40</v>
      </c>
      <c r="L1974" s="6">
        <v>208</v>
      </c>
      <c r="M1974" s="6" t="s">
        <v>117</v>
      </c>
      <c r="N1974" s="6" t="s">
        <v>23</v>
      </c>
      <c r="O1974" s="6">
        <v>3</v>
      </c>
    </row>
    <row r="1975" spans="1:15" x14ac:dyDescent="0.25">
      <c r="A1975" s="6" t="s">
        <v>3</v>
      </c>
      <c r="B1975" s="6" t="s">
        <v>15</v>
      </c>
      <c r="C1975" s="6" t="s">
        <v>800</v>
      </c>
      <c r="D1975" s="6" t="s">
        <v>801</v>
      </c>
      <c r="E1975" s="6" t="s">
        <v>97</v>
      </c>
      <c r="F1975" s="6" t="s">
        <v>125</v>
      </c>
      <c r="G1975" s="6">
        <v>70</v>
      </c>
      <c r="H1975" s="6">
        <v>273</v>
      </c>
      <c r="I1975" s="6">
        <v>71</v>
      </c>
      <c r="J1975" s="6">
        <v>278</v>
      </c>
      <c r="K1975" s="6">
        <v>71</v>
      </c>
      <c r="L1975" s="6">
        <v>278</v>
      </c>
      <c r="M1975" s="6" t="s">
        <v>117</v>
      </c>
      <c r="N1975" s="6" t="s">
        <v>21</v>
      </c>
      <c r="O1975" s="6">
        <v>11</v>
      </c>
    </row>
    <row r="1976" spans="1:15" x14ac:dyDescent="0.25">
      <c r="A1976" s="6" t="s">
        <v>3</v>
      </c>
      <c r="B1976" s="6" t="s">
        <v>14</v>
      </c>
      <c r="C1976" s="6" t="s">
        <v>780</v>
      </c>
      <c r="D1976" s="6" t="s">
        <v>781</v>
      </c>
      <c r="E1976" s="6" t="s">
        <v>97</v>
      </c>
      <c r="F1976" s="6" t="s">
        <v>98</v>
      </c>
      <c r="G1976" s="6">
        <v>73</v>
      </c>
      <c r="H1976" s="6">
        <v>393</v>
      </c>
      <c r="I1976" s="6">
        <v>73</v>
      </c>
      <c r="J1976" s="6">
        <v>393</v>
      </c>
      <c r="K1976" s="6">
        <v>73</v>
      </c>
      <c r="L1976" s="6">
        <v>393</v>
      </c>
      <c r="M1976" s="6" t="s">
        <v>117</v>
      </c>
      <c r="N1976" s="6" t="s">
        <v>21</v>
      </c>
      <c r="O1976" s="6">
        <v>9</v>
      </c>
    </row>
    <row r="1977" spans="1:15" x14ac:dyDescent="0.25">
      <c r="A1977" s="6" t="s">
        <v>3</v>
      </c>
      <c r="B1977" s="6" t="s">
        <v>1084</v>
      </c>
      <c r="C1977" s="6" t="s">
        <v>1085</v>
      </c>
      <c r="D1977" s="6" t="s">
        <v>1086</v>
      </c>
      <c r="E1977" s="6" t="s">
        <v>97</v>
      </c>
      <c r="F1977" s="6" t="s">
        <v>125</v>
      </c>
      <c r="G1977" s="6">
        <v>44</v>
      </c>
      <c r="H1977" s="6">
        <v>273</v>
      </c>
      <c r="I1977" s="6">
        <v>40</v>
      </c>
      <c r="J1977" s="6">
        <v>208</v>
      </c>
      <c r="K1977" s="6">
        <v>40</v>
      </c>
      <c r="L1977" s="6">
        <v>208</v>
      </c>
      <c r="M1977" s="6" t="s">
        <v>117</v>
      </c>
      <c r="N1977" s="6" t="s">
        <v>21</v>
      </c>
      <c r="O1977" s="6">
        <v>2</v>
      </c>
    </row>
    <row r="1978" spans="1:15" x14ac:dyDescent="0.25">
      <c r="A1978" s="6" t="s">
        <v>0</v>
      </c>
      <c r="B1978" s="6" t="s">
        <v>13</v>
      </c>
      <c r="C1978" s="6" t="s">
        <v>1080</v>
      </c>
      <c r="D1978" s="6" t="s">
        <v>1081</v>
      </c>
      <c r="E1978" s="6" t="s">
        <v>97</v>
      </c>
      <c r="F1978" s="6" t="s">
        <v>125</v>
      </c>
      <c r="G1978" s="6">
        <v>54</v>
      </c>
      <c r="H1978" s="6">
        <v>242</v>
      </c>
      <c r="I1978" s="6">
        <v>50</v>
      </c>
      <c r="J1978" s="6">
        <v>219</v>
      </c>
      <c r="K1978" s="6">
        <v>50</v>
      </c>
      <c r="L1978" s="6">
        <v>227</v>
      </c>
      <c r="M1978" s="6" t="s">
        <v>117</v>
      </c>
      <c r="N1978" s="6" t="s">
        <v>21</v>
      </c>
      <c r="O1978" s="6">
        <v>9</v>
      </c>
    </row>
    <row r="1979" spans="1:15" x14ac:dyDescent="0.25">
      <c r="A1979" s="6" t="s">
        <v>0</v>
      </c>
      <c r="B1979" s="6" t="s">
        <v>9</v>
      </c>
      <c r="C1979" s="6" t="s">
        <v>220</v>
      </c>
      <c r="D1979" s="6" t="s">
        <v>221</v>
      </c>
      <c r="E1979" s="6" t="s">
        <v>97</v>
      </c>
      <c r="F1979" s="6" t="s">
        <v>125</v>
      </c>
      <c r="G1979" s="6">
        <v>121</v>
      </c>
      <c r="H1979" s="6">
        <v>596</v>
      </c>
      <c r="I1979" s="6">
        <v>129</v>
      </c>
      <c r="J1979" s="6">
        <v>575</v>
      </c>
      <c r="K1979" s="6">
        <v>129</v>
      </c>
      <c r="L1979" s="6">
        <v>575</v>
      </c>
      <c r="M1979" s="6" t="s">
        <v>117</v>
      </c>
      <c r="N1979" s="6" t="s">
        <v>21</v>
      </c>
      <c r="O1979" s="6">
        <v>17</v>
      </c>
    </row>
    <row r="1980" spans="1:15" x14ac:dyDescent="0.25">
      <c r="A1980" s="6" t="s">
        <v>0</v>
      </c>
      <c r="B1980" s="6" t="s">
        <v>13</v>
      </c>
      <c r="C1980" s="6" t="s">
        <v>173</v>
      </c>
      <c r="D1980" s="6" t="s">
        <v>174</v>
      </c>
      <c r="E1980" s="6" t="s">
        <v>97</v>
      </c>
      <c r="F1980" s="6" t="s">
        <v>125</v>
      </c>
      <c r="G1980" s="6">
        <v>74</v>
      </c>
      <c r="H1980" s="6">
        <v>404</v>
      </c>
      <c r="I1980" s="6">
        <v>60</v>
      </c>
      <c r="J1980" s="6">
        <v>330</v>
      </c>
      <c r="K1980" s="6">
        <v>74</v>
      </c>
      <c r="L1980" s="6">
        <v>369</v>
      </c>
      <c r="M1980" s="6" t="s">
        <v>117</v>
      </c>
      <c r="N1980" s="6" t="s">
        <v>22</v>
      </c>
      <c r="O1980" s="6">
        <v>11</v>
      </c>
    </row>
    <row r="1981" spans="1:15" x14ac:dyDescent="0.25">
      <c r="A1981" s="6" t="s">
        <v>0</v>
      </c>
      <c r="B1981" s="6" t="s">
        <v>937</v>
      </c>
      <c r="C1981" s="6" t="s">
        <v>1082</v>
      </c>
      <c r="D1981" s="6" t="s">
        <v>1083</v>
      </c>
      <c r="E1981" s="6" t="s">
        <v>97</v>
      </c>
      <c r="F1981" s="6" t="s">
        <v>98</v>
      </c>
      <c r="G1981" s="6">
        <v>91</v>
      </c>
      <c r="H1981" s="6">
        <v>400</v>
      </c>
      <c r="I1981" s="6">
        <v>60</v>
      </c>
      <c r="J1981" s="6">
        <v>228</v>
      </c>
      <c r="K1981" s="6">
        <v>74</v>
      </c>
      <c r="L1981" s="6">
        <v>228</v>
      </c>
      <c r="M1981" s="6" t="s">
        <v>117</v>
      </c>
      <c r="N1981" s="6" t="s">
        <v>22</v>
      </c>
      <c r="O1981" s="6">
        <v>9</v>
      </c>
    </row>
    <row r="1982" spans="1:15" x14ac:dyDescent="0.25">
      <c r="A1982" s="6" t="s">
        <v>0</v>
      </c>
      <c r="B1982" s="6" t="s">
        <v>8</v>
      </c>
      <c r="C1982" s="6" t="s">
        <v>210</v>
      </c>
      <c r="D1982" s="6" t="s">
        <v>211</v>
      </c>
      <c r="E1982" s="6" t="s">
        <v>209</v>
      </c>
      <c r="F1982" s="6" t="s">
        <v>132</v>
      </c>
      <c r="G1982" s="6">
        <v>840</v>
      </c>
      <c r="H1982" s="6">
        <v>3249</v>
      </c>
      <c r="I1982" s="6">
        <v>667</v>
      </c>
      <c r="J1982" s="6">
        <v>3657</v>
      </c>
      <c r="K1982" s="6">
        <v>667</v>
      </c>
      <c r="L1982" s="6">
        <v>3657</v>
      </c>
      <c r="M1982" s="6" t="s">
        <v>118</v>
      </c>
      <c r="N1982" s="6" t="s">
        <v>23</v>
      </c>
      <c r="O1982" s="6">
        <v>287</v>
      </c>
    </row>
    <row r="1983" spans="1:15" x14ac:dyDescent="0.25">
      <c r="A1983" s="6" t="s">
        <v>0</v>
      </c>
      <c r="B1983" s="6" t="s">
        <v>13</v>
      </c>
      <c r="C1983" s="6" t="s">
        <v>193</v>
      </c>
      <c r="D1983" s="6" t="s">
        <v>194</v>
      </c>
      <c r="E1983" s="6" t="s">
        <v>97</v>
      </c>
      <c r="F1983" s="6" t="s">
        <v>125</v>
      </c>
      <c r="G1983" s="6">
        <v>21</v>
      </c>
      <c r="H1983" s="6">
        <v>93</v>
      </c>
      <c r="I1983" s="6">
        <v>20</v>
      </c>
      <c r="J1983" s="6">
        <v>78</v>
      </c>
      <c r="K1983" s="6">
        <v>20</v>
      </c>
      <c r="L1983" s="6">
        <v>80</v>
      </c>
      <c r="M1983" s="6" t="s">
        <v>118</v>
      </c>
      <c r="N1983" s="6" t="s">
        <v>21</v>
      </c>
      <c r="O1983" s="6">
        <v>8</v>
      </c>
    </row>
    <row r="1984" spans="1:15" x14ac:dyDescent="0.25">
      <c r="A1984" s="6" t="s">
        <v>0</v>
      </c>
      <c r="B1984" s="6" t="s">
        <v>8</v>
      </c>
      <c r="C1984" s="6" t="s">
        <v>739</v>
      </c>
      <c r="D1984" s="6" t="s">
        <v>740</v>
      </c>
      <c r="E1984" s="6" t="s">
        <v>209</v>
      </c>
      <c r="F1984" s="6" t="s">
        <v>125</v>
      </c>
      <c r="G1984" s="6">
        <v>115</v>
      </c>
      <c r="H1984" s="6">
        <v>602</v>
      </c>
      <c r="I1984" s="6">
        <v>115</v>
      </c>
      <c r="J1984" s="6">
        <v>594</v>
      </c>
      <c r="K1984" s="6">
        <v>115</v>
      </c>
      <c r="L1984" s="6">
        <v>88</v>
      </c>
      <c r="M1984" s="6" t="s">
        <v>118</v>
      </c>
      <c r="N1984" s="6" t="s">
        <v>23</v>
      </c>
      <c r="O1984" s="6">
        <v>0</v>
      </c>
    </row>
    <row r="1985" spans="1:15" x14ac:dyDescent="0.25">
      <c r="A1985" s="6" t="s">
        <v>0</v>
      </c>
      <c r="B1985" s="6" t="s">
        <v>9</v>
      </c>
      <c r="C1985" s="6" t="s">
        <v>137</v>
      </c>
      <c r="D1985" s="6" t="s">
        <v>138</v>
      </c>
      <c r="E1985" s="6" t="s">
        <v>97</v>
      </c>
      <c r="F1985" s="6" t="s">
        <v>98</v>
      </c>
      <c r="G1985" s="6">
        <v>135</v>
      </c>
      <c r="H1985" s="6">
        <v>672</v>
      </c>
      <c r="I1985" s="6">
        <v>156</v>
      </c>
      <c r="J1985" s="6">
        <v>704</v>
      </c>
      <c r="K1985" s="6">
        <v>156</v>
      </c>
      <c r="L1985" s="6">
        <v>704</v>
      </c>
      <c r="M1985" s="6" t="s">
        <v>118</v>
      </c>
      <c r="N1985" s="6" t="s">
        <v>21</v>
      </c>
      <c r="O1985" s="6">
        <v>53</v>
      </c>
    </row>
    <row r="1986" spans="1:15" x14ac:dyDescent="0.25">
      <c r="A1986" s="6" t="s">
        <v>0</v>
      </c>
      <c r="B1986" s="6" t="s">
        <v>4</v>
      </c>
      <c r="C1986" s="6" t="s">
        <v>832</v>
      </c>
      <c r="D1986" s="6" t="s">
        <v>833</v>
      </c>
      <c r="E1986" s="6" t="s">
        <v>97</v>
      </c>
      <c r="F1986" s="6" t="s">
        <v>98</v>
      </c>
      <c r="G1986" s="6">
        <v>68</v>
      </c>
      <c r="H1986" s="6">
        <v>340</v>
      </c>
      <c r="I1986" s="6">
        <v>61</v>
      </c>
      <c r="J1986" s="6">
        <v>315</v>
      </c>
      <c r="K1986" s="6">
        <v>68</v>
      </c>
      <c r="L1986" s="6">
        <v>340</v>
      </c>
      <c r="M1986" s="6" t="s">
        <v>118</v>
      </c>
      <c r="N1986" s="6" t="s">
        <v>23</v>
      </c>
      <c r="O1986" s="6">
        <v>20</v>
      </c>
    </row>
    <row r="1987" spans="1:15" x14ac:dyDescent="0.25">
      <c r="A1987" s="6" t="s">
        <v>0</v>
      </c>
      <c r="B1987" s="6" t="s">
        <v>11</v>
      </c>
      <c r="C1987" s="6" t="s">
        <v>191</v>
      </c>
      <c r="D1987" s="6" t="s">
        <v>192</v>
      </c>
      <c r="E1987" s="6" t="s">
        <v>97</v>
      </c>
      <c r="F1987" s="6" t="s">
        <v>98</v>
      </c>
      <c r="G1987" s="6">
        <v>14</v>
      </c>
      <c r="H1987" s="6">
        <v>44</v>
      </c>
      <c r="I1987" s="6">
        <v>14</v>
      </c>
      <c r="J1987" s="6">
        <v>44</v>
      </c>
      <c r="K1987" s="6">
        <v>14</v>
      </c>
      <c r="L1987" s="6">
        <v>44</v>
      </c>
      <c r="M1987" s="6" t="s">
        <v>118</v>
      </c>
      <c r="N1987" s="6" t="s">
        <v>23</v>
      </c>
      <c r="O1987" s="6">
        <v>9</v>
      </c>
    </row>
    <row r="1988" spans="1:15" x14ac:dyDescent="0.25">
      <c r="A1988" s="6" t="s">
        <v>0</v>
      </c>
      <c r="B1988" s="6" t="s">
        <v>4</v>
      </c>
      <c r="C1988" s="6" t="s">
        <v>692</v>
      </c>
      <c r="D1988" s="6" t="s">
        <v>693</v>
      </c>
      <c r="E1988" s="6" t="s">
        <v>97</v>
      </c>
      <c r="F1988" s="6" t="s">
        <v>125</v>
      </c>
      <c r="G1988" s="6">
        <v>69</v>
      </c>
      <c r="H1988" s="6">
        <v>325</v>
      </c>
      <c r="I1988" s="6">
        <v>65</v>
      </c>
      <c r="J1988" s="6">
        <v>325</v>
      </c>
      <c r="K1988" s="6">
        <v>71</v>
      </c>
      <c r="L1988" s="6">
        <v>322</v>
      </c>
      <c r="M1988" s="6" t="s">
        <v>118</v>
      </c>
      <c r="N1988" s="6" t="s">
        <v>21</v>
      </c>
      <c r="O1988" s="6">
        <v>14</v>
      </c>
    </row>
    <row r="1989" spans="1:15" x14ac:dyDescent="0.25">
      <c r="A1989" s="6" t="s">
        <v>0</v>
      </c>
      <c r="B1989" s="6" t="s">
        <v>5</v>
      </c>
      <c r="C1989" s="6" t="s">
        <v>267</v>
      </c>
      <c r="D1989" s="6" t="s">
        <v>268</v>
      </c>
      <c r="E1989" s="6" t="s">
        <v>97</v>
      </c>
      <c r="F1989" s="6" t="s">
        <v>125</v>
      </c>
      <c r="G1989" s="6">
        <v>110</v>
      </c>
      <c r="H1989" s="6">
        <v>509</v>
      </c>
      <c r="I1989" s="6">
        <v>80</v>
      </c>
      <c r="J1989" s="6">
        <v>324</v>
      </c>
      <c r="K1989" s="6">
        <v>110</v>
      </c>
      <c r="L1989" s="6">
        <v>506</v>
      </c>
      <c r="M1989" s="6" t="s">
        <v>118</v>
      </c>
      <c r="N1989" s="6" t="s">
        <v>21</v>
      </c>
      <c r="O1989" s="6">
        <v>10</v>
      </c>
    </row>
    <row r="1990" spans="1:15" x14ac:dyDescent="0.25">
      <c r="A1990" s="6" t="s">
        <v>0</v>
      </c>
      <c r="B1990" s="6" t="s">
        <v>4</v>
      </c>
      <c r="C1990" s="6" t="s">
        <v>832</v>
      </c>
      <c r="D1990" s="6" t="s">
        <v>833</v>
      </c>
      <c r="E1990" s="6" t="s">
        <v>97</v>
      </c>
      <c r="F1990" s="6" t="s">
        <v>98</v>
      </c>
      <c r="G1990" s="6">
        <v>68</v>
      </c>
      <c r="H1990" s="6">
        <v>340</v>
      </c>
      <c r="I1990" s="6">
        <v>61</v>
      </c>
      <c r="J1990" s="6">
        <v>315</v>
      </c>
      <c r="K1990" s="6">
        <v>68</v>
      </c>
      <c r="L1990" s="6">
        <v>340</v>
      </c>
      <c r="M1990" s="6" t="s">
        <v>118</v>
      </c>
      <c r="N1990" s="6" t="s">
        <v>21</v>
      </c>
      <c r="O1990" s="6">
        <v>10</v>
      </c>
    </row>
    <row r="1991" spans="1:15" x14ac:dyDescent="0.25">
      <c r="A1991" s="6" t="s">
        <v>0</v>
      </c>
      <c r="B1991" s="6" t="s">
        <v>10</v>
      </c>
      <c r="C1991" s="6" t="s">
        <v>216</v>
      </c>
      <c r="D1991" s="6" t="s">
        <v>217</v>
      </c>
      <c r="E1991" s="6" t="s">
        <v>97</v>
      </c>
      <c r="F1991" s="6" t="s">
        <v>98</v>
      </c>
      <c r="G1991" s="6">
        <v>40</v>
      </c>
      <c r="H1991" s="6">
        <v>208</v>
      </c>
      <c r="I1991" s="6">
        <v>41</v>
      </c>
      <c r="J1991" s="6">
        <v>208</v>
      </c>
      <c r="K1991" s="6">
        <v>51</v>
      </c>
      <c r="L1991" s="6">
        <v>208</v>
      </c>
      <c r="M1991" s="6" t="s">
        <v>118</v>
      </c>
      <c r="N1991" s="6" t="s">
        <v>22</v>
      </c>
      <c r="O1991" s="6">
        <v>13</v>
      </c>
    </row>
    <row r="1992" spans="1:15" x14ac:dyDescent="0.25">
      <c r="A1992" s="6" t="s">
        <v>0</v>
      </c>
      <c r="B1992" s="6" t="s">
        <v>8</v>
      </c>
      <c r="C1992" s="6" t="s">
        <v>739</v>
      </c>
      <c r="D1992" s="6" t="s">
        <v>740</v>
      </c>
      <c r="E1992" s="6" t="s">
        <v>209</v>
      </c>
      <c r="F1992" s="6" t="s">
        <v>125</v>
      </c>
      <c r="G1992" s="6">
        <v>115</v>
      </c>
      <c r="H1992" s="6">
        <v>602</v>
      </c>
      <c r="I1992" s="6">
        <v>115</v>
      </c>
      <c r="J1992" s="6">
        <v>594</v>
      </c>
      <c r="K1992" s="6">
        <v>115</v>
      </c>
      <c r="L1992" s="6">
        <v>88</v>
      </c>
      <c r="M1992" s="6" t="s">
        <v>118</v>
      </c>
      <c r="N1992" s="6" t="s">
        <v>22</v>
      </c>
      <c r="O1992" s="6">
        <v>0</v>
      </c>
    </row>
    <row r="1993" spans="1:15" x14ac:dyDescent="0.25">
      <c r="A1993" s="6" t="s">
        <v>0</v>
      </c>
      <c r="B1993" s="6" t="s">
        <v>8</v>
      </c>
      <c r="C1993" s="6" t="s">
        <v>828</v>
      </c>
      <c r="D1993" s="6" t="s">
        <v>829</v>
      </c>
      <c r="E1993" s="6" t="s">
        <v>97</v>
      </c>
      <c r="F1993" s="6" t="s">
        <v>98</v>
      </c>
      <c r="G1993" s="6">
        <v>265</v>
      </c>
      <c r="H1993" s="6">
        <v>1084</v>
      </c>
      <c r="I1993" s="6">
        <v>260</v>
      </c>
      <c r="J1993" s="6">
        <v>1140</v>
      </c>
      <c r="K1993" s="6">
        <v>260</v>
      </c>
      <c r="L1993" s="6">
        <v>1140</v>
      </c>
      <c r="M1993" s="6" t="s">
        <v>118</v>
      </c>
      <c r="N1993" s="6" t="s">
        <v>23</v>
      </c>
      <c r="O1993" s="6">
        <v>206</v>
      </c>
    </row>
    <row r="1994" spans="1:15" x14ac:dyDescent="0.25">
      <c r="A1994" s="6" t="s">
        <v>0</v>
      </c>
      <c r="B1994" s="6" t="s">
        <v>9</v>
      </c>
      <c r="C1994" s="6" t="s">
        <v>1077</v>
      </c>
      <c r="D1994" s="6" t="s">
        <v>223</v>
      </c>
      <c r="E1994" s="6" t="s">
        <v>97</v>
      </c>
      <c r="F1994" s="6" t="s">
        <v>125</v>
      </c>
      <c r="G1994" s="6">
        <v>486</v>
      </c>
      <c r="H1994" s="6">
        <v>2371</v>
      </c>
      <c r="I1994" s="6">
        <v>488</v>
      </c>
      <c r="J1994" s="6">
        <v>2325</v>
      </c>
      <c r="K1994" s="6">
        <v>488</v>
      </c>
      <c r="L1994" s="6">
        <v>2325</v>
      </c>
      <c r="M1994" s="6" t="s">
        <v>118</v>
      </c>
      <c r="N1994" s="6" t="s">
        <v>21</v>
      </c>
      <c r="O1994" s="6">
        <v>210</v>
      </c>
    </row>
    <row r="1995" spans="1:15" x14ac:dyDescent="0.25">
      <c r="A1995" s="6" t="s">
        <v>0</v>
      </c>
      <c r="B1995" s="6" t="s">
        <v>4</v>
      </c>
      <c r="C1995" s="6" t="s">
        <v>253</v>
      </c>
      <c r="D1995" s="6" t="s">
        <v>254</v>
      </c>
      <c r="E1995" s="6" t="s">
        <v>97</v>
      </c>
      <c r="F1995" s="6" t="s">
        <v>98</v>
      </c>
      <c r="G1995" s="6">
        <v>6</v>
      </c>
      <c r="H1995" s="6">
        <v>36</v>
      </c>
      <c r="I1995" s="6">
        <v>6</v>
      </c>
      <c r="J1995" s="6">
        <v>36</v>
      </c>
      <c r="K1995" s="6">
        <v>6</v>
      </c>
      <c r="L1995" s="6">
        <v>36</v>
      </c>
      <c r="M1995" s="6" t="s">
        <v>118</v>
      </c>
      <c r="N1995" s="6" t="s">
        <v>23</v>
      </c>
      <c r="O1995" s="6">
        <v>6</v>
      </c>
    </row>
    <row r="1996" spans="1:15" x14ac:dyDescent="0.25">
      <c r="A1996" s="6" t="s">
        <v>0</v>
      </c>
      <c r="B1996" s="6" t="s">
        <v>13</v>
      </c>
      <c r="C1996" s="6" t="s">
        <v>193</v>
      </c>
      <c r="D1996" s="6" t="s">
        <v>194</v>
      </c>
      <c r="E1996" s="6" t="s">
        <v>97</v>
      </c>
      <c r="F1996" s="6" t="s">
        <v>125</v>
      </c>
      <c r="G1996" s="6">
        <v>21</v>
      </c>
      <c r="H1996" s="6">
        <v>93</v>
      </c>
      <c r="I1996" s="6">
        <v>20</v>
      </c>
      <c r="J1996" s="6">
        <v>78</v>
      </c>
      <c r="K1996" s="6">
        <v>20</v>
      </c>
      <c r="L1996" s="6">
        <v>80</v>
      </c>
      <c r="M1996" s="6" t="s">
        <v>118</v>
      </c>
      <c r="N1996" s="6" t="s">
        <v>23</v>
      </c>
      <c r="O1996" s="6">
        <v>17</v>
      </c>
    </row>
    <row r="1997" spans="1:15" x14ac:dyDescent="0.25">
      <c r="A1997" s="6" t="s">
        <v>0</v>
      </c>
      <c r="B1997" s="6" t="s">
        <v>7</v>
      </c>
      <c r="C1997" s="6" t="s">
        <v>727</v>
      </c>
      <c r="D1997" s="6" t="s">
        <v>728</v>
      </c>
      <c r="E1997" s="6" t="s">
        <v>97</v>
      </c>
      <c r="F1997" s="6" t="s">
        <v>98</v>
      </c>
      <c r="G1997" s="6">
        <v>116</v>
      </c>
      <c r="H1997" s="6">
        <v>659</v>
      </c>
      <c r="I1997" s="6">
        <v>116</v>
      </c>
      <c r="J1997" s="6">
        <v>659</v>
      </c>
      <c r="K1997" s="6">
        <v>116</v>
      </c>
      <c r="L1997" s="6">
        <v>659</v>
      </c>
      <c r="M1997" s="6" t="s">
        <v>118</v>
      </c>
      <c r="N1997" s="6" t="s">
        <v>23</v>
      </c>
      <c r="O1997" s="6">
        <v>0</v>
      </c>
    </row>
    <row r="1998" spans="1:15" x14ac:dyDescent="0.25">
      <c r="A1998" s="6" t="s">
        <v>0</v>
      </c>
      <c r="B1998" s="6" t="s">
        <v>13</v>
      </c>
      <c r="C1998" s="6" t="s">
        <v>193</v>
      </c>
      <c r="D1998" s="6" t="s">
        <v>194</v>
      </c>
      <c r="E1998" s="6" t="s">
        <v>97</v>
      </c>
      <c r="F1998" s="6" t="s">
        <v>125</v>
      </c>
      <c r="G1998" s="6">
        <v>21</v>
      </c>
      <c r="H1998" s="6">
        <v>93</v>
      </c>
      <c r="I1998" s="6">
        <v>20</v>
      </c>
      <c r="J1998" s="6">
        <v>78</v>
      </c>
      <c r="K1998" s="6">
        <v>20</v>
      </c>
      <c r="L1998" s="6">
        <v>80</v>
      </c>
      <c r="M1998" s="6" t="s">
        <v>118</v>
      </c>
      <c r="N1998" s="6" t="s">
        <v>22</v>
      </c>
      <c r="O1998" s="6">
        <v>9</v>
      </c>
    </row>
    <row r="1999" spans="1:15" x14ac:dyDescent="0.25">
      <c r="A1999" s="6" t="s">
        <v>0</v>
      </c>
      <c r="B1999" s="6" t="s">
        <v>4</v>
      </c>
      <c r="C1999" s="6" t="s">
        <v>145</v>
      </c>
      <c r="D1999" s="6" t="s">
        <v>146</v>
      </c>
      <c r="E1999" s="6" t="s">
        <v>97</v>
      </c>
      <c r="F1999" s="6" t="s">
        <v>98</v>
      </c>
      <c r="G1999" s="6">
        <v>93</v>
      </c>
      <c r="H1999" s="6">
        <v>446</v>
      </c>
      <c r="I1999" s="6">
        <v>91</v>
      </c>
      <c r="J1999" s="6">
        <v>482</v>
      </c>
      <c r="K1999" s="6">
        <v>100</v>
      </c>
      <c r="L1999" s="6">
        <v>523</v>
      </c>
      <c r="M1999" s="6" t="s">
        <v>118</v>
      </c>
      <c r="N1999" s="6" t="s">
        <v>23</v>
      </c>
      <c r="O1999" s="6">
        <v>85</v>
      </c>
    </row>
    <row r="2000" spans="1:15" x14ac:dyDescent="0.25">
      <c r="A2000" s="6" t="s">
        <v>0</v>
      </c>
      <c r="B2000" s="6" t="s">
        <v>10</v>
      </c>
      <c r="C2000" s="6" t="s">
        <v>216</v>
      </c>
      <c r="D2000" s="6" t="s">
        <v>217</v>
      </c>
      <c r="E2000" s="6" t="s">
        <v>97</v>
      </c>
      <c r="F2000" s="6" t="s">
        <v>98</v>
      </c>
      <c r="G2000" s="6">
        <v>40</v>
      </c>
      <c r="H2000" s="6">
        <v>208</v>
      </c>
      <c r="I2000" s="6">
        <v>41</v>
      </c>
      <c r="J2000" s="6">
        <v>208</v>
      </c>
      <c r="K2000" s="6">
        <v>51</v>
      </c>
      <c r="L2000" s="6">
        <v>208</v>
      </c>
      <c r="M2000" s="6" t="s">
        <v>118</v>
      </c>
      <c r="N2000" s="6" t="s">
        <v>21</v>
      </c>
      <c r="O2000" s="6">
        <v>12</v>
      </c>
    </row>
    <row r="2001" spans="1:15" x14ac:dyDescent="0.25">
      <c r="A2001" s="6" t="s">
        <v>0</v>
      </c>
      <c r="B2001" s="6" t="s">
        <v>11</v>
      </c>
      <c r="C2001" s="6" t="s">
        <v>191</v>
      </c>
      <c r="D2001" s="6" t="s">
        <v>192</v>
      </c>
      <c r="E2001" s="6" t="s">
        <v>97</v>
      </c>
      <c r="F2001" s="6" t="s">
        <v>98</v>
      </c>
      <c r="G2001" s="6">
        <v>14</v>
      </c>
      <c r="H2001" s="6">
        <v>44</v>
      </c>
      <c r="I2001" s="6">
        <v>14</v>
      </c>
      <c r="J2001" s="6">
        <v>44</v>
      </c>
      <c r="K2001" s="6">
        <v>14</v>
      </c>
      <c r="L2001" s="6">
        <v>44</v>
      </c>
      <c r="M2001" s="6" t="s">
        <v>118</v>
      </c>
      <c r="N2001" s="6" t="s">
        <v>22</v>
      </c>
      <c r="O2001" s="6">
        <v>5</v>
      </c>
    </row>
    <row r="2002" spans="1:15" x14ac:dyDescent="0.25">
      <c r="A2002" s="6" t="s">
        <v>0</v>
      </c>
      <c r="B2002" s="6" t="s">
        <v>4</v>
      </c>
      <c r="C2002" s="6" t="s">
        <v>251</v>
      </c>
      <c r="D2002" s="6" t="s">
        <v>252</v>
      </c>
      <c r="E2002" s="6" t="s">
        <v>97</v>
      </c>
      <c r="F2002" s="6" t="s">
        <v>98</v>
      </c>
      <c r="G2002" s="6">
        <v>28</v>
      </c>
      <c r="H2002" s="6">
        <v>130</v>
      </c>
      <c r="I2002" s="6">
        <v>27</v>
      </c>
      <c r="J2002" s="6">
        <v>121</v>
      </c>
      <c r="K2002" s="6">
        <v>28</v>
      </c>
      <c r="L2002" s="6">
        <v>130</v>
      </c>
      <c r="M2002" s="6" t="s">
        <v>118</v>
      </c>
      <c r="N2002" s="6" t="s">
        <v>21</v>
      </c>
      <c r="O2002" s="6">
        <v>11</v>
      </c>
    </row>
    <row r="2003" spans="1:15" x14ac:dyDescent="0.25">
      <c r="A2003" s="6" t="s">
        <v>0</v>
      </c>
      <c r="B2003" s="6" t="s">
        <v>5</v>
      </c>
      <c r="C2003" s="6" t="s">
        <v>267</v>
      </c>
      <c r="D2003" s="6" t="s">
        <v>268</v>
      </c>
      <c r="E2003" s="6" t="s">
        <v>97</v>
      </c>
      <c r="F2003" s="6" t="s">
        <v>125</v>
      </c>
      <c r="G2003" s="6">
        <v>110</v>
      </c>
      <c r="H2003" s="6">
        <v>509</v>
      </c>
      <c r="I2003" s="6">
        <v>80</v>
      </c>
      <c r="J2003" s="6">
        <v>324</v>
      </c>
      <c r="K2003" s="6">
        <v>110</v>
      </c>
      <c r="L2003" s="6">
        <v>506</v>
      </c>
      <c r="M2003" s="6" t="s">
        <v>118</v>
      </c>
      <c r="N2003" s="6" t="s">
        <v>22</v>
      </c>
      <c r="O2003" s="6">
        <v>15</v>
      </c>
    </row>
    <row r="2004" spans="1:15" x14ac:dyDescent="0.25">
      <c r="A2004" s="6" t="s">
        <v>0</v>
      </c>
      <c r="B2004" s="6" t="s">
        <v>4</v>
      </c>
      <c r="C2004" s="6" t="s">
        <v>145</v>
      </c>
      <c r="D2004" s="6" t="s">
        <v>146</v>
      </c>
      <c r="E2004" s="6" t="s">
        <v>97</v>
      </c>
      <c r="F2004" s="6" t="s">
        <v>98</v>
      </c>
      <c r="G2004" s="6">
        <v>93</v>
      </c>
      <c r="H2004" s="6">
        <v>446</v>
      </c>
      <c r="I2004" s="6">
        <v>91</v>
      </c>
      <c r="J2004" s="6">
        <v>482</v>
      </c>
      <c r="K2004" s="6">
        <v>100</v>
      </c>
      <c r="L2004" s="6">
        <v>523</v>
      </c>
      <c r="M2004" s="6" t="s">
        <v>118</v>
      </c>
      <c r="N2004" s="6" t="s">
        <v>22</v>
      </c>
      <c r="O2004" s="6">
        <v>45</v>
      </c>
    </row>
    <row r="2005" spans="1:15" x14ac:dyDescent="0.25">
      <c r="A2005" s="6" t="s">
        <v>0</v>
      </c>
      <c r="B2005" s="6" t="s">
        <v>4</v>
      </c>
      <c r="C2005" s="6" t="s">
        <v>101</v>
      </c>
      <c r="D2005" s="6" t="s">
        <v>102</v>
      </c>
      <c r="E2005" s="6" t="s">
        <v>97</v>
      </c>
      <c r="F2005" s="6" t="s">
        <v>98</v>
      </c>
      <c r="G2005" s="6">
        <v>56</v>
      </c>
      <c r="H2005" s="6">
        <v>230</v>
      </c>
      <c r="I2005" s="6">
        <v>54</v>
      </c>
      <c r="J2005" s="6">
        <v>221</v>
      </c>
      <c r="K2005" s="6">
        <v>57</v>
      </c>
      <c r="L2005" s="6">
        <v>232</v>
      </c>
      <c r="M2005" s="6" t="s">
        <v>118</v>
      </c>
      <c r="N2005" s="6" t="s">
        <v>23</v>
      </c>
      <c r="O2005" s="6">
        <v>44</v>
      </c>
    </row>
    <row r="2006" spans="1:15" x14ac:dyDescent="0.25">
      <c r="A2006" s="6" t="s">
        <v>0</v>
      </c>
      <c r="B2006" s="6" t="s">
        <v>7</v>
      </c>
      <c r="C2006" s="6" t="s">
        <v>727</v>
      </c>
      <c r="D2006" s="6" t="s">
        <v>728</v>
      </c>
      <c r="E2006" s="6" t="s">
        <v>97</v>
      </c>
      <c r="F2006" s="6" t="s">
        <v>98</v>
      </c>
      <c r="G2006" s="6">
        <v>116</v>
      </c>
      <c r="H2006" s="6">
        <v>659</v>
      </c>
      <c r="I2006" s="6">
        <v>116</v>
      </c>
      <c r="J2006" s="6">
        <v>659</v>
      </c>
      <c r="K2006" s="6">
        <v>116</v>
      </c>
      <c r="L2006" s="6">
        <v>659</v>
      </c>
      <c r="M2006" s="6" t="s">
        <v>118</v>
      </c>
      <c r="N2006" s="6" t="s">
        <v>22</v>
      </c>
      <c r="O2006" s="6">
        <v>0</v>
      </c>
    </row>
    <row r="2007" spans="1:15" x14ac:dyDescent="0.25">
      <c r="A2007" s="6" t="s">
        <v>0</v>
      </c>
      <c r="B2007" s="6" t="s">
        <v>4</v>
      </c>
      <c r="C2007" s="6" t="s">
        <v>832</v>
      </c>
      <c r="D2007" s="6" t="s">
        <v>833</v>
      </c>
      <c r="E2007" s="6" t="s">
        <v>97</v>
      </c>
      <c r="F2007" s="6" t="s">
        <v>98</v>
      </c>
      <c r="G2007" s="6">
        <v>68</v>
      </c>
      <c r="H2007" s="6">
        <v>340</v>
      </c>
      <c r="I2007" s="6">
        <v>61</v>
      </c>
      <c r="J2007" s="6">
        <v>315</v>
      </c>
      <c r="K2007" s="6">
        <v>68</v>
      </c>
      <c r="L2007" s="6">
        <v>340</v>
      </c>
      <c r="M2007" s="6" t="s">
        <v>118</v>
      </c>
      <c r="N2007" s="6" t="s">
        <v>22</v>
      </c>
      <c r="O2007" s="6">
        <v>10</v>
      </c>
    </row>
    <row r="2008" spans="1:15" x14ac:dyDescent="0.25">
      <c r="A2008" s="6" t="s">
        <v>0</v>
      </c>
      <c r="B2008" s="6" t="s">
        <v>6</v>
      </c>
      <c r="C2008" s="6" t="s">
        <v>275</v>
      </c>
      <c r="D2008" s="6" t="s">
        <v>276</v>
      </c>
      <c r="E2008" s="6" t="s">
        <v>97</v>
      </c>
      <c r="F2008" s="6" t="s">
        <v>98</v>
      </c>
      <c r="G2008" s="6">
        <v>118</v>
      </c>
      <c r="H2008" s="6">
        <v>516</v>
      </c>
      <c r="I2008" s="6">
        <v>108</v>
      </c>
      <c r="J2008" s="6">
        <v>470</v>
      </c>
      <c r="K2008" s="6">
        <v>118</v>
      </c>
      <c r="L2008" s="6">
        <v>520</v>
      </c>
      <c r="M2008" s="6" t="s">
        <v>118</v>
      </c>
      <c r="N2008" s="6" t="s">
        <v>22</v>
      </c>
      <c r="O2008" s="6">
        <v>38</v>
      </c>
    </row>
    <row r="2009" spans="1:15" x14ac:dyDescent="0.25">
      <c r="A2009" s="6" t="s">
        <v>0</v>
      </c>
      <c r="B2009" s="6" t="s">
        <v>4</v>
      </c>
      <c r="C2009" s="6" t="s">
        <v>251</v>
      </c>
      <c r="D2009" s="6" t="s">
        <v>252</v>
      </c>
      <c r="E2009" s="6" t="s">
        <v>97</v>
      </c>
      <c r="F2009" s="6" t="s">
        <v>98</v>
      </c>
      <c r="G2009" s="6">
        <v>28</v>
      </c>
      <c r="H2009" s="6">
        <v>130</v>
      </c>
      <c r="I2009" s="6">
        <v>27</v>
      </c>
      <c r="J2009" s="6">
        <v>121</v>
      </c>
      <c r="K2009" s="6">
        <v>28</v>
      </c>
      <c r="L2009" s="6">
        <v>130</v>
      </c>
      <c r="M2009" s="6" t="s">
        <v>118</v>
      </c>
      <c r="N2009" s="6" t="s">
        <v>23</v>
      </c>
      <c r="O2009" s="6">
        <v>23</v>
      </c>
    </row>
    <row r="2010" spans="1:15" x14ac:dyDescent="0.25">
      <c r="A2010" s="6" t="s">
        <v>0</v>
      </c>
      <c r="B2010" s="6" t="s">
        <v>8</v>
      </c>
      <c r="C2010" s="6" t="s">
        <v>224</v>
      </c>
      <c r="D2010" s="6" t="s">
        <v>225</v>
      </c>
      <c r="E2010" s="6" t="s">
        <v>209</v>
      </c>
      <c r="F2010" s="6" t="s">
        <v>125</v>
      </c>
      <c r="G2010" s="6">
        <v>412</v>
      </c>
      <c r="H2010" s="6">
        <v>1700</v>
      </c>
      <c r="I2010" s="6">
        <v>375</v>
      </c>
      <c r="J2010" s="6">
        <v>1598</v>
      </c>
      <c r="K2010" s="6">
        <v>375</v>
      </c>
      <c r="L2010" s="6">
        <v>1598</v>
      </c>
      <c r="M2010" s="6" t="s">
        <v>118</v>
      </c>
      <c r="N2010" s="6" t="s">
        <v>22</v>
      </c>
      <c r="O2010" s="6">
        <v>79</v>
      </c>
    </row>
    <row r="2011" spans="1:15" x14ac:dyDescent="0.25">
      <c r="A2011" s="6" t="s">
        <v>0</v>
      </c>
      <c r="B2011" s="6" t="s">
        <v>5</v>
      </c>
      <c r="C2011" s="6" t="s">
        <v>169</v>
      </c>
      <c r="D2011" s="6" t="s">
        <v>170</v>
      </c>
      <c r="E2011" s="6" t="s">
        <v>97</v>
      </c>
      <c r="F2011" s="6" t="s">
        <v>98</v>
      </c>
      <c r="G2011" s="6">
        <v>65</v>
      </c>
      <c r="H2011" s="6">
        <v>315</v>
      </c>
      <c r="I2011" s="6">
        <v>31</v>
      </c>
      <c r="J2011" s="6">
        <v>171</v>
      </c>
      <c r="K2011" s="6">
        <v>65</v>
      </c>
      <c r="L2011" s="6">
        <v>323</v>
      </c>
      <c r="M2011" s="6" t="s">
        <v>118</v>
      </c>
      <c r="N2011" s="6" t="s">
        <v>22</v>
      </c>
      <c r="O2011" s="6">
        <v>29</v>
      </c>
    </row>
    <row r="2012" spans="1:15" x14ac:dyDescent="0.25">
      <c r="A2012" s="6" t="s">
        <v>0</v>
      </c>
      <c r="B2012" s="6" t="s">
        <v>13</v>
      </c>
      <c r="C2012" s="6" t="s">
        <v>235</v>
      </c>
      <c r="D2012" s="6" t="s">
        <v>236</v>
      </c>
      <c r="E2012" s="6" t="s">
        <v>97</v>
      </c>
      <c r="F2012" s="6" t="s">
        <v>98</v>
      </c>
      <c r="G2012" s="6">
        <v>5</v>
      </c>
      <c r="H2012" s="6">
        <v>26</v>
      </c>
      <c r="I2012" s="6">
        <v>5</v>
      </c>
      <c r="J2012" s="6">
        <v>27</v>
      </c>
      <c r="K2012" s="6">
        <v>5</v>
      </c>
      <c r="L2012" s="6">
        <v>27</v>
      </c>
      <c r="M2012" s="6" t="s">
        <v>118</v>
      </c>
      <c r="N2012" s="6" t="s">
        <v>23</v>
      </c>
      <c r="O2012" s="6">
        <v>7</v>
      </c>
    </row>
    <row r="2013" spans="1:15" x14ac:dyDescent="0.25">
      <c r="A2013" s="6" t="s">
        <v>0</v>
      </c>
      <c r="B2013" s="6" t="s">
        <v>8</v>
      </c>
      <c r="C2013" s="6" t="s">
        <v>210</v>
      </c>
      <c r="D2013" s="6" t="s">
        <v>211</v>
      </c>
      <c r="E2013" s="6" t="s">
        <v>209</v>
      </c>
      <c r="F2013" s="6" t="s">
        <v>132</v>
      </c>
      <c r="G2013" s="6">
        <v>840</v>
      </c>
      <c r="H2013" s="6">
        <v>3249</v>
      </c>
      <c r="I2013" s="6">
        <v>667</v>
      </c>
      <c r="J2013" s="6">
        <v>3657</v>
      </c>
      <c r="K2013" s="6">
        <v>667</v>
      </c>
      <c r="L2013" s="6">
        <v>3657</v>
      </c>
      <c r="M2013" s="6" t="s">
        <v>118</v>
      </c>
      <c r="N2013" s="6" t="s">
        <v>21</v>
      </c>
      <c r="O2013" s="6">
        <v>134</v>
      </c>
    </row>
    <row r="2014" spans="1:15" x14ac:dyDescent="0.25">
      <c r="A2014" s="6" t="s">
        <v>0</v>
      </c>
      <c r="B2014" s="6" t="s">
        <v>7</v>
      </c>
      <c r="C2014" s="6" t="s">
        <v>133</v>
      </c>
      <c r="D2014" s="6" t="s">
        <v>134</v>
      </c>
      <c r="E2014" s="6" t="s">
        <v>97</v>
      </c>
      <c r="F2014" s="6" t="s">
        <v>98</v>
      </c>
      <c r="G2014" s="6">
        <v>631</v>
      </c>
      <c r="H2014" s="6">
        <v>3758</v>
      </c>
      <c r="I2014" s="6">
        <v>613</v>
      </c>
      <c r="J2014" s="6">
        <v>3721</v>
      </c>
      <c r="K2014" s="6">
        <v>626</v>
      </c>
      <c r="L2014" s="6">
        <v>3786</v>
      </c>
      <c r="M2014" s="6" t="s">
        <v>118</v>
      </c>
      <c r="N2014" s="6" t="s">
        <v>21</v>
      </c>
      <c r="O2014" s="6">
        <v>301</v>
      </c>
    </row>
    <row r="2015" spans="1:15" x14ac:dyDescent="0.25">
      <c r="A2015" s="6" t="s">
        <v>0</v>
      </c>
      <c r="B2015" s="6" t="s">
        <v>4</v>
      </c>
      <c r="C2015" s="6" t="s">
        <v>104</v>
      </c>
      <c r="D2015" s="6" t="s">
        <v>105</v>
      </c>
      <c r="E2015" s="6" t="s">
        <v>97</v>
      </c>
      <c r="F2015" s="6" t="s">
        <v>98</v>
      </c>
      <c r="G2015" s="6">
        <v>32</v>
      </c>
      <c r="H2015" s="6">
        <v>146</v>
      </c>
      <c r="I2015" s="6">
        <v>28</v>
      </c>
      <c r="J2015" s="6">
        <v>131</v>
      </c>
      <c r="K2015" s="6">
        <v>32</v>
      </c>
      <c r="L2015" s="6">
        <v>148</v>
      </c>
      <c r="M2015" s="6" t="s">
        <v>118</v>
      </c>
      <c r="N2015" s="6" t="s">
        <v>22</v>
      </c>
      <c r="O2015" s="6">
        <v>14</v>
      </c>
    </row>
    <row r="2016" spans="1:15" x14ac:dyDescent="0.25">
      <c r="A2016" s="6" t="s">
        <v>0</v>
      </c>
      <c r="B2016" s="6" t="s">
        <v>13</v>
      </c>
      <c r="C2016" s="6" t="s">
        <v>235</v>
      </c>
      <c r="D2016" s="6" t="s">
        <v>236</v>
      </c>
      <c r="E2016" s="6" t="s">
        <v>97</v>
      </c>
      <c r="F2016" s="6" t="s">
        <v>98</v>
      </c>
      <c r="G2016" s="6">
        <v>5</v>
      </c>
      <c r="H2016" s="6">
        <v>26</v>
      </c>
      <c r="I2016" s="6">
        <v>5</v>
      </c>
      <c r="J2016" s="6">
        <v>27</v>
      </c>
      <c r="K2016" s="6">
        <v>5</v>
      </c>
      <c r="L2016" s="6">
        <v>27</v>
      </c>
      <c r="M2016" s="6" t="s">
        <v>118</v>
      </c>
      <c r="N2016" s="6" t="s">
        <v>22</v>
      </c>
      <c r="O2016" s="6">
        <v>5</v>
      </c>
    </row>
    <row r="2017" spans="1:15" x14ac:dyDescent="0.25">
      <c r="A2017" s="6" t="s">
        <v>0</v>
      </c>
      <c r="B2017" s="6" t="s">
        <v>10</v>
      </c>
      <c r="C2017" s="6" t="s">
        <v>139</v>
      </c>
      <c r="D2017" s="6" t="s">
        <v>140</v>
      </c>
      <c r="E2017" s="6" t="s">
        <v>97</v>
      </c>
      <c r="F2017" s="6" t="s">
        <v>98</v>
      </c>
      <c r="G2017" s="6">
        <v>80</v>
      </c>
      <c r="H2017" s="6">
        <v>278</v>
      </c>
      <c r="I2017" s="6">
        <v>50</v>
      </c>
      <c r="J2017" s="6">
        <v>200</v>
      </c>
      <c r="K2017" s="6">
        <v>83</v>
      </c>
      <c r="L2017" s="6">
        <v>293</v>
      </c>
      <c r="M2017" s="6" t="s">
        <v>118</v>
      </c>
      <c r="N2017" s="6" t="s">
        <v>21</v>
      </c>
      <c r="O2017" s="6">
        <v>25</v>
      </c>
    </row>
    <row r="2018" spans="1:15" x14ac:dyDescent="0.25">
      <c r="A2018" s="6" t="s">
        <v>0</v>
      </c>
      <c r="B2018" s="6" t="s">
        <v>4</v>
      </c>
      <c r="C2018" s="6" t="s">
        <v>145</v>
      </c>
      <c r="D2018" s="6" t="s">
        <v>146</v>
      </c>
      <c r="E2018" s="6" t="s">
        <v>97</v>
      </c>
      <c r="F2018" s="6" t="s">
        <v>98</v>
      </c>
      <c r="G2018" s="6">
        <v>93</v>
      </c>
      <c r="H2018" s="6">
        <v>446</v>
      </c>
      <c r="I2018" s="6">
        <v>91</v>
      </c>
      <c r="J2018" s="6">
        <v>482</v>
      </c>
      <c r="K2018" s="6">
        <v>100</v>
      </c>
      <c r="L2018" s="6">
        <v>523</v>
      </c>
      <c r="M2018" s="6" t="s">
        <v>118</v>
      </c>
      <c r="N2018" s="6" t="s">
        <v>21</v>
      </c>
      <c r="O2018" s="6">
        <v>40</v>
      </c>
    </row>
    <row r="2019" spans="1:15" x14ac:dyDescent="0.25">
      <c r="A2019" s="6" t="s">
        <v>0</v>
      </c>
      <c r="B2019" s="6" t="s">
        <v>5</v>
      </c>
      <c r="C2019" s="6" t="s">
        <v>255</v>
      </c>
      <c r="D2019" s="6" t="s">
        <v>256</v>
      </c>
      <c r="E2019" s="6" t="s">
        <v>97</v>
      </c>
      <c r="F2019" s="6" t="s">
        <v>98</v>
      </c>
      <c r="G2019" s="6">
        <v>89</v>
      </c>
      <c r="H2019" s="6">
        <v>478</v>
      </c>
      <c r="I2019" s="6">
        <v>78</v>
      </c>
      <c r="J2019" s="6">
        <v>415</v>
      </c>
      <c r="K2019" s="6">
        <v>89</v>
      </c>
      <c r="L2019" s="6">
        <v>465</v>
      </c>
      <c r="M2019" s="6" t="s">
        <v>118</v>
      </c>
      <c r="N2019" s="6" t="s">
        <v>21</v>
      </c>
      <c r="O2019" s="6">
        <v>29</v>
      </c>
    </row>
    <row r="2020" spans="1:15" x14ac:dyDescent="0.25">
      <c r="A2020" s="6" t="s">
        <v>0</v>
      </c>
      <c r="B2020" s="6" t="s">
        <v>5</v>
      </c>
      <c r="C2020" s="6" t="s">
        <v>171</v>
      </c>
      <c r="D2020" s="6" t="s">
        <v>172</v>
      </c>
      <c r="E2020" s="6" t="s">
        <v>97</v>
      </c>
      <c r="F2020" s="6" t="s">
        <v>132</v>
      </c>
      <c r="G2020" s="6">
        <v>21</v>
      </c>
      <c r="H2020" s="6">
        <v>111</v>
      </c>
      <c r="I2020" s="6">
        <v>22</v>
      </c>
      <c r="J2020" s="6">
        <v>116</v>
      </c>
      <c r="K2020" s="6">
        <v>26</v>
      </c>
      <c r="L2020" s="6">
        <v>116</v>
      </c>
      <c r="M2020" s="6" t="s">
        <v>118</v>
      </c>
      <c r="N2020" s="6" t="s">
        <v>21</v>
      </c>
      <c r="O2020" s="6">
        <v>13</v>
      </c>
    </row>
    <row r="2021" spans="1:15" x14ac:dyDescent="0.25">
      <c r="A2021" s="6" t="s">
        <v>0</v>
      </c>
      <c r="B2021" s="6" t="s">
        <v>13</v>
      </c>
      <c r="C2021" s="6" t="s">
        <v>235</v>
      </c>
      <c r="D2021" s="6" t="s">
        <v>236</v>
      </c>
      <c r="E2021" s="6" t="s">
        <v>97</v>
      </c>
      <c r="F2021" s="6" t="s">
        <v>98</v>
      </c>
      <c r="G2021" s="6">
        <v>5</v>
      </c>
      <c r="H2021" s="6">
        <v>26</v>
      </c>
      <c r="I2021" s="6">
        <v>5</v>
      </c>
      <c r="J2021" s="6">
        <v>27</v>
      </c>
      <c r="K2021" s="6">
        <v>5</v>
      </c>
      <c r="L2021" s="6">
        <v>27</v>
      </c>
      <c r="M2021" s="6" t="s">
        <v>118</v>
      </c>
      <c r="N2021" s="6" t="s">
        <v>21</v>
      </c>
      <c r="O2021" s="6">
        <v>2</v>
      </c>
    </row>
    <row r="2022" spans="1:15" x14ac:dyDescent="0.25">
      <c r="A2022" s="6" t="s">
        <v>0</v>
      </c>
      <c r="B2022" s="6" t="s">
        <v>6</v>
      </c>
      <c r="C2022" s="6" t="s">
        <v>824</v>
      </c>
      <c r="D2022" s="6" t="s">
        <v>825</v>
      </c>
      <c r="E2022" s="6" t="s">
        <v>209</v>
      </c>
      <c r="F2022" s="6" t="s">
        <v>132</v>
      </c>
      <c r="G2022" s="6">
        <v>153</v>
      </c>
      <c r="H2022" s="6">
        <v>873</v>
      </c>
      <c r="I2022" s="6">
        <v>153</v>
      </c>
      <c r="J2022" s="6">
        <v>922</v>
      </c>
      <c r="K2022" s="6">
        <v>153</v>
      </c>
      <c r="L2022" s="6">
        <v>922</v>
      </c>
      <c r="M2022" s="6" t="s">
        <v>118</v>
      </c>
      <c r="N2022" s="6" t="s">
        <v>22</v>
      </c>
      <c r="O2022" s="6">
        <v>106</v>
      </c>
    </row>
    <row r="2023" spans="1:15" x14ac:dyDescent="0.25">
      <c r="A2023" s="6" t="s">
        <v>0</v>
      </c>
      <c r="B2023" s="6" t="s">
        <v>5</v>
      </c>
      <c r="C2023" s="6" t="s">
        <v>255</v>
      </c>
      <c r="D2023" s="6" t="s">
        <v>256</v>
      </c>
      <c r="E2023" s="6" t="s">
        <v>97</v>
      </c>
      <c r="F2023" s="6" t="s">
        <v>98</v>
      </c>
      <c r="G2023" s="6">
        <v>89</v>
      </c>
      <c r="H2023" s="6">
        <v>478</v>
      </c>
      <c r="I2023" s="6">
        <v>78</v>
      </c>
      <c r="J2023" s="6">
        <v>415</v>
      </c>
      <c r="K2023" s="6">
        <v>89</v>
      </c>
      <c r="L2023" s="6">
        <v>465</v>
      </c>
      <c r="M2023" s="6" t="s">
        <v>118</v>
      </c>
      <c r="N2023" s="6" t="s">
        <v>22</v>
      </c>
      <c r="O2023" s="6">
        <v>41</v>
      </c>
    </row>
    <row r="2024" spans="1:15" x14ac:dyDescent="0.25">
      <c r="A2024" s="6" t="s">
        <v>0</v>
      </c>
      <c r="B2024" s="6" t="s">
        <v>12</v>
      </c>
      <c r="C2024" s="6" t="s">
        <v>723</v>
      </c>
      <c r="D2024" s="6" t="s">
        <v>724</v>
      </c>
      <c r="E2024" s="6" t="s">
        <v>97</v>
      </c>
      <c r="F2024" s="6" t="s">
        <v>98</v>
      </c>
      <c r="G2024" s="6">
        <v>12</v>
      </c>
      <c r="H2024" s="6">
        <v>61</v>
      </c>
      <c r="I2024" s="6">
        <v>12</v>
      </c>
      <c r="J2024" s="6">
        <v>62</v>
      </c>
      <c r="K2024" s="6">
        <v>12</v>
      </c>
      <c r="L2024" s="6">
        <v>61</v>
      </c>
      <c r="M2024" s="6" t="s">
        <v>118</v>
      </c>
      <c r="N2024" s="6" t="s">
        <v>23</v>
      </c>
      <c r="O2024" s="6">
        <v>8</v>
      </c>
    </row>
    <row r="2025" spans="1:15" x14ac:dyDescent="0.25">
      <c r="A2025" s="6" t="s">
        <v>0</v>
      </c>
      <c r="B2025" s="6" t="s">
        <v>8</v>
      </c>
      <c r="C2025" s="6" t="s">
        <v>210</v>
      </c>
      <c r="D2025" s="6" t="s">
        <v>211</v>
      </c>
      <c r="E2025" s="6" t="s">
        <v>209</v>
      </c>
      <c r="F2025" s="6" t="s">
        <v>132</v>
      </c>
      <c r="G2025" s="6">
        <v>840</v>
      </c>
      <c r="H2025" s="6">
        <v>3249</v>
      </c>
      <c r="I2025" s="6">
        <v>667</v>
      </c>
      <c r="J2025" s="6">
        <v>3657</v>
      </c>
      <c r="K2025" s="6">
        <v>667</v>
      </c>
      <c r="L2025" s="6">
        <v>3657</v>
      </c>
      <c r="M2025" s="6" t="s">
        <v>118</v>
      </c>
      <c r="N2025" s="6" t="s">
        <v>22</v>
      </c>
      <c r="O2025" s="6">
        <v>153</v>
      </c>
    </row>
    <row r="2026" spans="1:15" x14ac:dyDescent="0.25">
      <c r="A2026" s="6" t="s">
        <v>0</v>
      </c>
      <c r="B2026" s="6" t="s">
        <v>6</v>
      </c>
      <c r="C2026" s="6" t="s">
        <v>824</v>
      </c>
      <c r="D2026" s="6" t="s">
        <v>825</v>
      </c>
      <c r="E2026" s="6" t="s">
        <v>209</v>
      </c>
      <c r="F2026" s="6" t="s">
        <v>132</v>
      </c>
      <c r="G2026" s="6">
        <v>153</v>
      </c>
      <c r="H2026" s="6">
        <v>873</v>
      </c>
      <c r="I2026" s="6">
        <v>153</v>
      </c>
      <c r="J2026" s="6">
        <v>922</v>
      </c>
      <c r="K2026" s="6">
        <v>153</v>
      </c>
      <c r="L2026" s="6">
        <v>922</v>
      </c>
      <c r="M2026" s="6" t="s">
        <v>118</v>
      </c>
      <c r="N2026" s="6" t="s">
        <v>23</v>
      </c>
      <c r="O2026" s="6">
        <v>194</v>
      </c>
    </row>
    <row r="2027" spans="1:15" x14ac:dyDescent="0.25">
      <c r="A2027" s="6" t="s">
        <v>0</v>
      </c>
      <c r="B2027" s="6" t="s">
        <v>5</v>
      </c>
      <c r="C2027" s="6" t="s">
        <v>255</v>
      </c>
      <c r="D2027" s="6" t="s">
        <v>256</v>
      </c>
      <c r="E2027" s="6" t="s">
        <v>97</v>
      </c>
      <c r="F2027" s="6" t="s">
        <v>98</v>
      </c>
      <c r="G2027" s="6">
        <v>89</v>
      </c>
      <c r="H2027" s="6">
        <v>478</v>
      </c>
      <c r="I2027" s="6">
        <v>78</v>
      </c>
      <c r="J2027" s="6">
        <v>415</v>
      </c>
      <c r="K2027" s="6">
        <v>89</v>
      </c>
      <c r="L2027" s="6">
        <v>465</v>
      </c>
      <c r="M2027" s="6" t="s">
        <v>118</v>
      </c>
      <c r="N2027" s="6" t="s">
        <v>23</v>
      </c>
      <c r="O2027" s="6">
        <v>70</v>
      </c>
    </row>
    <row r="2028" spans="1:15" x14ac:dyDescent="0.25">
      <c r="A2028" s="6" t="s">
        <v>0</v>
      </c>
      <c r="B2028" s="6" t="s">
        <v>10</v>
      </c>
      <c r="C2028" s="6" t="s">
        <v>139</v>
      </c>
      <c r="D2028" s="6" t="s">
        <v>140</v>
      </c>
      <c r="E2028" s="6" t="s">
        <v>97</v>
      </c>
      <c r="F2028" s="6" t="s">
        <v>98</v>
      </c>
      <c r="G2028" s="6">
        <v>80</v>
      </c>
      <c r="H2028" s="6">
        <v>278</v>
      </c>
      <c r="I2028" s="6">
        <v>50</v>
      </c>
      <c r="J2028" s="6">
        <v>200</v>
      </c>
      <c r="K2028" s="6">
        <v>83</v>
      </c>
      <c r="L2028" s="6">
        <v>293</v>
      </c>
      <c r="M2028" s="6" t="s">
        <v>118</v>
      </c>
      <c r="N2028" s="6" t="s">
        <v>22</v>
      </c>
      <c r="O2028" s="6">
        <v>27</v>
      </c>
    </row>
    <row r="2029" spans="1:15" x14ac:dyDescent="0.25">
      <c r="A2029" s="6" t="s">
        <v>0</v>
      </c>
      <c r="B2029" s="6" t="s">
        <v>8</v>
      </c>
      <c r="C2029" s="6" t="s">
        <v>224</v>
      </c>
      <c r="D2029" s="6" t="s">
        <v>225</v>
      </c>
      <c r="E2029" s="6" t="s">
        <v>209</v>
      </c>
      <c r="F2029" s="6" t="s">
        <v>125</v>
      </c>
      <c r="G2029" s="6">
        <v>412</v>
      </c>
      <c r="H2029" s="6">
        <v>1700</v>
      </c>
      <c r="I2029" s="6">
        <v>375</v>
      </c>
      <c r="J2029" s="6">
        <v>1598</v>
      </c>
      <c r="K2029" s="6">
        <v>375</v>
      </c>
      <c r="L2029" s="6">
        <v>1598</v>
      </c>
      <c r="M2029" s="6" t="s">
        <v>118</v>
      </c>
      <c r="N2029" s="6" t="s">
        <v>23</v>
      </c>
      <c r="O2029" s="6">
        <v>165</v>
      </c>
    </row>
    <row r="2030" spans="1:15" x14ac:dyDescent="0.25">
      <c r="A2030" s="6" t="s">
        <v>0</v>
      </c>
      <c r="B2030" s="6" t="s">
        <v>6</v>
      </c>
      <c r="C2030" s="6" t="s">
        <v>824</v>
      </c>
      <c r="D2030" s="6" t="s">
        <v>825</v>
      </c>
      <c r="E2030" s="6" t="s">
        <v>209</v>
      </c>
      <c r="F2030" s="6" t="s">
        <v>132</v>
      </c>
      <c r="G2030" s="6">
        <v>153</v>
      </c>
      <c r="H2030" s="6">
        <v>873</v>
      </c>
      <c r="I2030" s="6">
        <v>153</v>
      </c>
      <c r="J2030" s="6">
        <v>922</v>
      </c>
      <c r="K2030" s="6">
        <v>153</v>
      </c>
      <c r="L2030" s="6">
        <v>922</v>
      </c>
      <c r="M2030" s="6" t="s">
        <v>118</v>
      </c>
      <c r="N2030" s="6" t="s">
        <v>21</v>
      </c>
      <c r="O2030" s="6">
        <v>88</v>
      </c>
    </row>
    <row r="2031" spans="1:15" x14ac:dyDescent="0.25">
      <c r="A2031" s="6" t="s">
        <v>0</v>
      </c>
      <c r="B2031" s="6" t="s">
        <v>9</v>
      </c>
      <c r="C2031" s="6" t="s">
        <v>212</v>
      </c>
      <c r="D2031" s="6" t="s">
        <v>213</v>
      </c>
      <c r="E2031" s="6" t="s">
        <v>209</v>
      </c>
      <c r="F2031" s="6" t="s">
        <v>125</v>
      </c>
      <c r="G2031" s="6">
        <v>174</v>
      </c>
      <c r="H2031" s="6">
        <v>1185</v>
      </c>
      <c r="I2031" s="6">
        <v>463</v>
      </c>
      <c r="J2031" s="6">
        <v>2123</v>
      </c>
      <c r="K2031" s="6">
        <v>463</v>
      </c>
      <c r="L2031" s="6">
        <v>2114</v>
      </c>
      <c r="M2031" s="6" t="s">
        <v>118</v>
      </c>
      <c r="N2031" s="6" t="s">
        <v>22</v>
      </c>
      <c r="O2031" s="6">
        <v>120</v>
      </c>
    </row>
    <row r="2032" spans="1:15" x14ac:dyDescent="0.25">
      <c r="A2032" s="6" t="s">
        <v>0</v>
      </c>
      <c r="B2032" s="6" t="s">
        <v>9</v>
      </c>
      <c r="C2032" s="6" t="s">
        <v>137</v>
      </c>
      <c r="D2032" s="6" t="s">
        <v>138</v>
      </c>
      <c r="E2032" s="6" t="s">
        <v>97</v>
      </c>
      <c r="F2032" s="6" t="s">
        <v>98</v>
      </c>
      <c r="G2032" s="6">
        <v>135</v>
      </c>
      <c r="H2032" s="6">
        <v>672</v>
      </c>
      <c r="I2032" s="6">
        <v>156</v>
      </c>
      <c r="J2032" s="6">
        <v>704</v>
      </c>
      <c r="K2032" s="6">
        <v>156</v>
      </c>
      <c r="L2032" s="6">
        <v>704</v>
      </c>
      <c r="M2032" s="6" t="s">
        <v>118</v>
      </c>
      <c r="N2032" s="6" t="s">
        <v>22</v>
      </c>
      <c r="O2032" s="6">
        <v>65</v>
      </c>
    </row>
    <row r="2033" spans="1:15" x14ac:dyDescent="0.25">
      <c r="A2033" s="6" t="s">
        <v>0</v>
      </c>
      <c r="B2033" s="6" t="s">
        <v>4</v>
      </c>
      <c r="C2033" s="6" t="s">
        <v>692</v>
      </c>
      <c r="D2033" s="6" t="s">
        <v>693</v>
      </c>
      <c r="E2033" s="6" t="s">
        <v>97</v>
      </c>
      <c r="F2033" s="6" t="s">
        <v>125</v>
      </c>
      <c r="G2033" s="6">
        <v>69</v>
      </c>
      <c r="H2033" s="6">
        <v>325</v>
      </c>
      <c r="I2033" s="6">
        <v>65</v>
      </c>
      <c r="J2033" s="6">
        <v>325</v>
      </c>
      <c r="K2033" s="6">
        <v>71</v>
      </c>
      <c r="L2033" s="6">
        <v>322</v>
      </c>
      <c r="M2033" s="6" t="s">
        <v>118</v>
      </c>
      <c r="N2033" s="6" t="s">
        <v>22</v>
      </c>
      <c r="O2033" s="6">
        <v>24</v>
      </c>
    </row>
    <row r="2034" spans="1:15" x14ac:dyDescent="0.25">
      <c r="A2034" s="6" t="s">
        <v>0</v>
      </c>
      <c r="B2034" s="6" t="s">
        <v>13</v>
      </c>
      <c r="C2034" s="6" t="s">
        <v>725</v>
      </c>
      <c r="D2034" s="6" t="s">
        <v>726</v>
      </c>
      <c r="E2034" s="6" t="s">
        <v>97</v>
      </c>
      <c r="F2034" s="6" t="s">
        <v>125</v>
      </c>
      <c r="G2034" s="6">
        <v>57</v>
      </c>
      <c r="H2034" s="6">
        <v>284</v>
      </c>
      <c r="I2034" s="6">
        <v>54</v>
      </c>
      <c r="J2034" s="6">
        <v>262</v>
      </c>
      <c r="K2034" s="6">
        <v>54</v>
      </c>
      <c r="L2034" s="6">
        <v>262</v>
      </c>
      <c r="M2034" s="6" t="s">
        <v>118</v>
      </c>
      <c r="N2034" s="6" t="s">
        <v>22</v>
      </c>
      <c r="O2034" s="6">
        <v>11</v>
      </c>
    </row>
    <row r="2035" spans="1:15" x14ac:dyDescent="0.25">
      <c r="A2035" s="6" t="s">
        <v>0</v>
      </c>
      <c r="B2035" s="6" t="s">
        <v>6</v>
      </c>
      <c r="C2035" s="6" t="s">
        <v>275</v>
      </c>
      <c r="D2035" s="6" t="s">
        <v>276</v>
      </c>
      <c r="E2035" s="6" t="s">
        <v>97</v>
      </c>
      <c r="F2035" s="6" t="s">
        <v>98</v>
      </c>
      <c r="G2035" s="6">
        <v>118</v>
      </c>
      <c r="H2035" s="6">
        <v>516</v>
      </c>
      <c r="I2035" s="6">
        <v>108</v>
      </c>
      <c r="J2035" s="6">
        <v>470</v>
      </c>
      <c r="K2035" s="6">
        <v>118</v>
      </c>
      <c r="L2035" s="6">
        <v>520</v>
      </c>
      <c r="M2035" s="6" t="s">
        <v>118</v>
      </c>
      <c r="N2035" s="6" t="s">
        <v>23</v>
      </c>
      <c r="O2035" s="6">
        <v>73</v>
      </c>
    </row>
    <row r="2036" spans="1:15" x14ac:dyDescent="0.25">
      <c r="A2036" s="6" t="s">
        <v>0</v>
      </c>
      <c r="B2036" s="6" t="s">
        <v>5</v>
      </c>
      <c r="C2036" s="6" t="s">
        <v>169</v>
      </c>
      <c r="D2036" s="6" t="s">
        <v>170</v>
      </c>
      <c r="E2036" s="6" t="s">
        <v>97</v>
      </c>
      <c r="F2036" s="6" t="s">
        <v>98</v>
      </c>
      <c r="G2036" s="6">
        <v>65</v>
      </c>
      <c r="H2036" s="6">
        <v>315</v>
      </c>
      <c r="I2036" s="6">
        <v>31</v>
      </c>
      <c r="J2036" s="6">
        <v>171</v>
      </c>
      <c r="K2036" s="6">
        <v>65</v>
      </c>
      <c r="L2036" s="6">
        <v>323</v>
      </c>
      <c r="M2036" s="6" t="s">
        <v>118</v>
      </c>
      <c r="N2036" s="6" t="s">
        <v>23</v>
      </c>
      <c r="O2036" s="6">
        <v>43</v>
      </c>
    </row>
    <row r="2037" spans="1:15" x14ac:dyDescent="0.25">
      <c r="A2037" s="6" t="s">
        <v>0</v>
      </c>
      <c r="B2037" s="6" t="s">
        <v>5</v>
      </c>
      <c r="C2037" s="6" t="s">
        <v>171</v>
      </c>
      <c r="D2037" s="6" t="s">
        <v>172</v>
      </c>
      <c r="E2037" s="6" t="s">
        <v>97</v>
      </c>
      <c r="F2037" s="6" t="s">
        <v>132</v>
      </c>
      <c r="G2037" s="6">
        <v>21</v>
      </c>
      <c r="H2037" s="6">
        <v>111</v>
      </c>
      <c r="I2037" s="6">
        <v>22</v>
      </c>
      <c r="J2037" s="6">
        <v>116</v>
      </c>
      <c r="K2037" s="6">
        <v>26</v>
      </c>
      <c r="L2037" s="6">
        <v>116</v>
      </c>
      <c r="M2037" s="6" t="s">
        <v>118</v>
      </c>
      <c r="N2037" s="6" t="s">
        <v>23</v>
      </c>
      <c r="O2037" s="6">
        <v>25</v>
      </c>
    </row>
    <row r="2038" spans="1:15" x14ac:dyDescent="0.25">
      <c r="A2038" s="6" t="s">
        <v>0</v>
      </c>
      <c r="B2038" s="6" t="s">
        <v>7</v>
      </c>
      <c r="C2038" s="6" t="s">
        <v>133</v>
      </c>
      <c r="D2038" s="6" t="s">
        <v>134</v>
      </c>
      <c r="E2038" s="6" t="s">
        <v>97</v>
      </c>
      <c r="F2038" s="6" t="s">
        <v>98</v>
      </c>
      <c r="G2038" s="6">
        <v>631</v>
      </c>
      <c r="H2038" s="6">
        <v>3758</v>
      </c>
      <c r="I2038" s="6">
        <v>613</v>
      </c>
      <c r="J2038" s="6">
        <v>3721</v>
      </c>
      <c r="K2038" s="6">
        <v>626</v>
      </c>
      <c r="L2038" s="6">
        <v>3786</v>
      </c>
      <c r="M2038" s="6" t="s">
        <v>118</v>
      </c>
      <c r="N2038" s="6" t="s">
        <v>23</v>
      </c>
      <c r="O2038" s="6">
        <v>603</v>
      </c>
    </row>
    <row r="2039" spans="1:15" x14ac:dyDescent="0.25">
      <c r="A2039" s="6" t="s">
        <v>0</v>
      </c>
      <c r="B2039" s="6" t="s">
        <v>4</v>
      </c>
      <c r="C2039" s="6" t="s">
        <v>104</v>
      </c>
      <c r="D2039" s="6" t="s">
        <v>105</v>
      </c>
      <c r="E2039" s="6" t="s">
        <v>97</v>
      </c>
      <c r="F2039" s="6" t="s">
        <v>98</v>
      </c>
      <c r="G2039" s="6">
        <v>32</v>
      </c>
      <c r="H2039" s="6">
        <v>146</v>
      </c>
      <c r="I2039" s="6">
        <v>28</v>
      </c>
      <c r="J2039" s="6">
        <v>131</v>
      </c>
      <c r="K2039" s="6">
        <v>32</v>
      </c>
      <c r="L2039" s="6">
        <v>148</v>
      </c>
      <c r="M2039" s="6" t="s">
        <v>118</v>
      </c>
      <c r="N2039" s="6" t="s">
        <v>21</v>
      </c>
      <c r="O2039" s="6">
        <v>18</v>
      </c>
    </row>
    <row r="2040" spans="1:15" x14ac:dyDescent="0.25">
      <c r="A2040" s="6" t="s">
        <v>0</v>
      </c>
      <c r="B2040" s="6" t="s">
        <v>4</v>
      </c>
      <c r="C2040" s="6" t="s">
        <v>692</v>
      </c>
      <c r="D2040" s="6" t="s">
        <v>693</v>
      </c>
      <c r="E2040" s="6" t="s">
        <v>97</v>
      </c>
      <c r="F2040" s="6" t="s">
        <v>125</v>
      </c>
      <c r="G2040" s="6">
        <v>69</v>
      </c>
      <c r="H2040" s="6">
        <v>325</v>
      </c>
      <c r="I2040" s="6">
        <v>65</v>
      </c>
      <c r="J2040" s="6">
        <v>325</v>
      </c>
      <c r="K2040" s="6">
        <v>71</v>
      </c>
      <c r="L2040" s="6">
        <v>322</v>
      </c>
      <c r="M2040" s="6" t="s">
        <v>118</v>
      </c>
      <c r="N2040" s="6" t="s">
        <v>23</v>
      </c>
      <c r="O2040" s="6">
        <v>38</v>
      </c>
    </row>
    <row r="2041" spans="1:15" x14ac:dyDescent="0.25">
      <c r="A2041" s="6" t="s">
        <v>0</v>
      </c>
      <c r="B2041" s="6" t="s">
        <v>13</v>
      </c>
      <c r="C2041" s="6" t="s">
        <v>725</v>
      </c>
      <c r="D2041" s="6" t="s">
        <v>726</v>
      </c>
      <c r="E2041" s="6" t="s">
        <v>97</v>
      </c>
      <c r="F2041" s="6" t="s">
        <v>125</v>
      </c>
      <c r="G2041" s="6">
        <v>57</v>
      </c>
      <c r="H2041" s="6">
        <v>284</v>
      </c>
      <c r="I2041" s="6">
        <v>54</v>
      </c>
      <c r="J2041" s="6">
        <v>262</v>
      </c>
      <c r="K2041" s="6">
        <v>54</v>
      </c>
      <c r="L2041" s="6">
        <v>262</v>
      </c>
      <c r="M2041" s="6" t="s">
        <v>118</v>
      </c>
      <c r="N2041" s="6" t="s">
        <v>23</v>
      </c>
      <c r="O2041" s="6">
        <v>20</v>
      </c>
    </row>
    <row r="2042" spans="1:15" x14ac:dyDescent="0.25">
      <c r="A2042" s="6" t="s">
        <v>0</v>
      </c>
      <c r="B2042" s="6" t="s">
        <v>4</v>
      </c>
      <c r="C2042" s="6" t="s">
        <v>251</v>
      </c>
      <c r="D2042" s="6" t="s">
        <v>252</v>
      </c>
      <c r="E2042" s="6" t="s">
        <v>97</v>
      </c>
      <c r="F2042" s="6" t="s">
        <v>98</v>
      </c>
      <c r="G2042" s="6">
        <v>28</v>
      </c>
      <c r="H2042" s="6">
        <v>130</v>
      </c>
      <c r="I2042" s="6">
        <v>27</v>
      </c>
      <c r="J2042" s="6">
        <v>121</v>
      </c>
      <c r="K2042" s="6">
        <v>28</v>
      </c>
      <c r="L2042" s="6">
        <v>130</v>
      </c>
      <c r="M2042" s="6" t="s">
        <v>118</v>
      </c>
      <c r="N2042" s="6" t="s">
        <v>22</v>
      </c>
      <c r="O2042" s="6">
        <v>12</v>
      </c>
    </row>
    <row r="2043" spans="1:15" x14ac:dyDescent="0.25">
      <c r="A2043" s="6" t="s">
        <v>0</v>
      </c>
      <c r="B2043" s="6" t="s">
        <v>13</v>
      </c>
      <c r="C2043" s="6" t="s">
        <v>725</v>
      </c>
      <c r="D2043" s="6" t="s">
        <v>726</v>
      </c>
      <c r="E2043" s="6" t="s">
        <v>97</v>
      </c>
      <c r="F2043" s="6" t="s">
        <v>125</v>
      </c>
      <c r="G2043" s="6">
        <v>57</v>
      </c>
      <c r="H2043" s="6">
        <v>284</v>
      </c>
      <c r="I2043" s="6">
        <v>54</v>
      </c>
      <c r="J2043" s="6">
        <v>262</v>
      </c>
      <c r="K2043" s="6">
        <v>54</v>
      </c>
      <c r="L2043" s="6">
        <v>262</v>
      </c>
      <c r="M2043" s="6" t="s">
        <v>118</v>
      </c>
      <c r="N2043" s="6" t="s">
        <v>21</v>
      </c>
      <c r="O2043" s="6">
        <v>9</v>
      </c>
    </row>
    <row r="2044" spans="1:15" x14ac:dyDescent="0.25">
      <c r="A2044" s="6" t="s">
        <v>0</v>
      </c>
      <c r="B2044" s="6" t="s">
        <v>9</v>
      </c>
      <c r="C2044" s="6" t="s">
        <v>137</v>
      </c>
      <c r="D2044" s="6" t="s">
        <v>138</v>
      </c>
      <c r="E2044" s="6" t="s">
        <v>97</v>
      </c>
      <c r="F2044" s="6" t="s">
        <v>98</v>
      </c>
      <c r="G2044" s="6">
        <v>135</v>
      </c>
      <c r="H2044" s="6">
        <v>672</v>
      </c>
      <c r="I2044" s="6">
        <v>156</v>
      </c>
      <c r="J2044" s="6">
        <v>704</v>
      </c>
      <c r="K2044" s="6">
        <v>156</v>
      </c>
      <c r="L2044" s="6">
        <v>704</v>
      </c>
      <c r="M2044" s="6" t="s">
        <v>118</v>
      </c>
      <c r="N2044" s="6" t="s">
        <v>23</v>
      </c>
      <c r="O2044" s="6">
        <v>118</v>
      </c>
    </row>
    <row r="2045" spans="1:15" x14ac:dyDescent="0.25">
      <c r="A2045" s="6" t="s">
        <v>0</v>
      </c>
      <c r="B2045" s="6" t="s">
        <v>5</v>
      </c>
      <c r="C2045" s="6" t="s">
        <v>171</v>
      </c>
      <c r="D2045" s="6" t="s">
        <v>172</v>
      </c>
      <c r="E2045" s="6" t="s">
        <v>97</v>
      </c>
      <c r="F2045" s="6" t="s">
        <v>132</v>
      </c>
      <c r="G2045" s="6">
        <v>21</v>
      </c>
      <c r="H2045" s="6">
        <v>111</v>
      </c>
      <c r="I2045" s="6">
        <v>22</v>
      </c>
      <c r="J2045" s="6">
        <v>116</v>
      </c>
      <c r="K2045" s="6">
        <v>26</v>
      </c>
      <c r="L2045" s="6">
        <v>116</v>
      </c>
      <c r="M2045" s="6" t="s">
        <v>118</v>
      </c>
      <c r="N2045" s="6" t="s">
        <v>22</v>
      </c>
      <c r="O2045" s="6">
        <v>12</v>
      </c>
    </row>
    <row r="2046" spans="1:15" x14ac:dyDescent="0.25">
      <c r="A2046" s="6" t="s">
        <v>0</v>
      </c>
      <c r="B2046" s="6" t="s">
        <v>5</v>
      </c>
      <c r="C2046" s="6" t="s">
        <v>169</v>
      </c>
      <c r="D2046" s="6" t="s">
        <v>170</v>
      </c>
      <c r="E2046" s="6" t="s">
        <v>97</v>
      </c>
      <c r="F2046" s="6" t="s">
        <v>98</v>
      </c>
      <c r="G2046" s="6">
        <v>65</v>
      </c>
      <c r="H2046" s="6">
        <v>315</v>
      </c>
      <c r="I2046" s="6">
        <v>31</v>
      </c>
      <c r="J2046" s="6">
        <v>171</v>
      </c>
      <c r="K2046" s="6">
        <v>65</v>
      </c>
      <c r="L2046" s="6">
        <v>323</v>
      </c>
      <c r="M2046" s="6" t="s">
        <v>118</v>
      </c>
      <c r="N2046" s="6" t="s">
        <v>21</v>
      </c>
      <c r="O2046" s="6">
        <v>14</v>
      </c>
    </row>
    <row r="2047" spans="1:15" x14ac:dyDescent="0.25">
      <c r="A2047" s="6" t="s">
        <v>0</v>
      </c>
      <c r="B2047" s="6" t="s">
        <v>10</v>
      </c>
      <c r="C2047" s="6" t="s">
        <v>139</v>
      </c>
      <c r="D2047" s="6" t="s">
        <v>140</v>
      </c>
      <c r="E2047" s="6" t="s">
        <v>97</v>
      </c>
      <c r="F2047" s="6" t="s">
        <v>98</v>
      </c>
      <c r="G2047" s="6">
        <v>80</v>
      </c>
      <c r="H2047" s="6">
        <v>278</v>
      </c>
      <c r="I2047" s="6">
        <v>50</v>
      </c>
      <c r="J2047" s="6">
        <v>200</v>
      </c>
      <c r="K2047" s="6">
        <v>83</v>
      </c>
      <c r="L2047" s="6">
        <v>293</v>
      </c>
      <c r="M2047" s="6" t="s">
        <v>118</v>
      </c>
      <c r="N2047" s="6" t="s">
        <v>23</v>
      </c>
      <c r="O2047" s="6">
        <v>52</v>
      </c>
    </row>
    <row r="2048" spans="1:15" x14ac:dyDescent="0.25">
      <c r="A2048" s="6" t="s">
        <v>0</v>
      </c>
      <c r="B2048" s="6" t="s">
        <v>7</v>
      </c>
      <c r="C2048" s="6" t="s">
        <v>133</v>
      </c>
      <c r="D2048" s="6" t="s">
        <v>134</v>
      </c>
      <c r="E2048" s="6" t="s">
        <v>97</v>
      </c>
      <c r="F2048" s="6" t="s">
        <v>98</v>
      </c>
      <c r="G2048" s="6">
        <v>631</v>
      </c>
      <c r="H2048" s="6">
        <v>3758</v>
      </c>
      <c r="I2048" s="6">
        <v>613</v>
      </c>
      <c r="J2048" s="6">
        <v>3721</v>
      </c>
      <c r="K2048" s="6">
        <v>626</v>
      </c>
      <c r="L2048" s="6">
        <v>3786</v>
      </c>
      <c r="M2048" s="6" t="s">
        <v>118</v>
      </c>
      <c r="N2048" s="6" t="s">
        <v>22</v>
      </c>
      <c r="O2048" s="6">
        <v>302</v>
      </c>
    </row>
    <row r="2049" spans="1:15" x14ac:dyDescent="0.25">
      <c r="A2049" s="6" t="s">
        <v>0</v>
      </c>
      <c r="B2049" s="6" t="s">
        <v>12</v>
      </c>
      <c r="C2049" s="6" t="s">
        <v>723</v>
      </c>
      <c r="D2049" s="6" t="s">
        <v>724</v>
      </c>
      <c r="E2049" s="6" t="s">
        <v>97</v>
      </c>
      <c r="F2049" s="6" t="s">
        <v>98</v>
      </c>
      <c r="G2049" s="6">
        <v>12</v>
      </c>
      <c r="H2049" s="6">
        <v>61</v>
      </c>
      <c r="I2049" s="6">
        <v>12</v>
      </c>
      <c r="J2049" s="6">
        <v>62</v>
      </c>
      <c r="K2049" s="6">
        <v>12</v>
      </c>
      <c r="L2049" s="6">
        <v>61</v>
      </c>
      <c r="M2049" s="6" t="s">
        <v>118</v>
      </c>
      <c r="N2049" s="6" t="s">
        <v>22</v>
      </c>
      <c r="O2049" s="6">
        <v>3</v>
      </c>
    </row>
    <row r="2050" spans="1:15" x14ac:dyDescent="0.25">
      <c r="A2050" s="6" t="s">
        <v>0</v>
      </c>
      <c r="B2050" s="6" t="s">
        <v>12</v>
      </c>
      <c r="C2050" s="6" t="s">
        <v>723</v>
      </c>
      <c r="D2050" s="6" t="s">
        <v>724</v>
      </c>
      <c r="E2050" s="6" t="s">
        <v>97</v>
      </c>
      <c r="F2050" s="6" t="s">
        <v>98</v>
      </c>
      <c r="G2050" s="6">
        <v>12</v>
      </c>
      <c r="H2050" s="6">
        <v>61</v>
      </c>
      <c r="I2050" s="6">
        <v>12</v>
      </c>
      <c r="J2050" s="6">
        <v>62</v>
      </c>
      <c r="K2050" s="6">
        <v>12</v>
      </c>
      <c r="L2050" s="6">
        <v>61</v>
      </c>
      <c r="M2050" s="6" t="s">
        <v>118</v>
      </c>
      <c r="N2050" s="6" t="s">
        <v>21</v>
      </c>
      <c r="O2050" s="6">
        <v>5</v>
      </c>
    </row>
    <row r="2051" spans="1:15" x14ac:dyDescent="0.25">
      <c r="A2051" s="6" t="s">
        <v>0</v>
      </c>
      <c r="B2051" s="6" t="s">
        <v>4</v>
      </c>
      <c r="C2051" s="6" t="s">
        <v>163</v>
      </c>
      <c r="D2051" s="6" t="s">
        <v>164</v>
      </c>
      <c r="E2051" s="6" t="s">
        <v>97</v>
      </c>
      <c r="F2051" s="6" t="s">
        <v>98</v>
      </c>
      <c r="G2051" s="6">
        <v>107</v>
      </c>
      <c r="H2051" s="6">
        <v>584</v>
      </c>
      <c r="I2051" s="6">
        <v>30</v>
      </c>
      <c r="J2051" s="6">
        <v>174</v>
      </c>
      <c r="K2051" s="6">
        <v>108</v>
      </c>
      <c r="L2051" s="6">
        <v>605</v>
      </c>
      <c r="M2051" s="6" t="s">
        <v>118</v>
      </c>
      <c r="N2051" s="6" t="s">
        <v>22</v>
      </c>
      <c r="O2051" s="6">
        <v>37</v>
      </c>
    </row>
    <row r="2052" spans="1:15" x14ac:dyDescent="0.25">
      <c r="A2052" s="6" t="s">
        <v>0</v>
      </c>
      <c r="B2052" s="6" t="s">
        <v>4</v>
      </c>
      <c r="C2052" s="6" t="s">
        <v>147</v>
      </c>
      <c r="D2052" s="6" t="s">
        <v>148</v>
      </c>
      <c r="E2052" s="6" t="s">
        <v>97</v>
      </c>
      <c r="F2052" s="6" t="s">
        <v>98</v>
      </c>
      <c r="G2052" s="6">
        <v>87</v>
      </c>
      <c r="H2052" s="6">
        <v>461</v>
      </c>
      <c r="I2052" s="6">
        <v>90</v>
      </c>
      <c r="J2052" s="6">
        <v>489</v>
      </c>
      <c r="K2052" s="6">
        <v>90</v>
      </c>
      <c r="L2052" s="6">
        <v>489</v>
      </c>
      <c r="M2052" s="6" t="s">
        <v>118</v>
      </c>
      <c r="N2052" s="6" t="s">
        <v>22</v>
      </c>
      <c r="O2052" s="6">
        <v>36</v>
      </c>
    </row>
    <row r="2053" spans="1:15" x14ac:dyDescent="0.25">
      <c r="A2053" s="6" t="s">
        <v>0</v>
      </c>
      <c r="B2053" s="6" t="s">
        <v>9</v>
      </c>
      <c r="C2053" s="6" t="s">
        <v>756</v>
      </c>
      <c r="D2053" s="6" t="s">
        <v>757</v>
      </c>
      <c r="E2053" s="6" t="s">
        <v>97</v>
      </c>
      <c r="F2053" s="6" t="s">
        <v>125</v>
      </c>
      <c r="G2053" s="6">
        <v>115</v>
      </c>
      <c r="H2053" s="6">
        <v>532</v>
      </c>
      <c r="I2053" s="6">
        <v>115</v>
      </c>
      <c r="J2053" s="6">
        <v>537</v>
      </c>
      <c r="K2053" s="6">
        <v>115</v>
      </c>
      <c r="L2053" s="6">
        <v>537</v>
      </c>
      <c r="M2053" s="6" t="s">
        <v>118</v>
      </c>
      <c r="N2053" s="6" t="s">
        <v>21</v>
      </c>
      <c r="O2053" s="6">
        <v>71</v>
      </c>
    </row>
    <row r="2054" spans="1:15" x14ac:dyDescent="0.25">
      <c r="A2054" s="6" t="s">
        <v>0</v>
      </c>
      <c r="B2054" s="6" t="s">
        <v>4</v>
      </c>
      <c r="C2054" s="6" t="s">
        <v>161</v>
      </c>
      <c r="D2054" s="6" t="s">
        <v>162</v>
      </c>
      <c r="E2054" s="6" t="s">
        <v>97</v>
      </c>
      <c r="F2054" s="6" t="s">
        <v>98</v>
      </c>
      <c r="G2054" s="6">
        <v>163</v>
      </c>
      <c r="H2054" s="6">
        <v>712</v>
      </c>
      <c r="I2054" s="6">
        <v>84</v>
      </c>
      <c r="J2054" s="6">
        <v>452</v>
      </c>
      <c r="K2054" s="6">
        <v>140</v>
      </c>
      <c r="L2054" s="6">
        <v>707</v>
      </c>
      <c r="M2054" s="6" t="s">
        <v>118</v>
      </c>
      <c r="N2054" s="6" t="s">
        <v>22</v>
      </c>
      <c r="O2054" s="6">
        <v>65</v>
      </c>
    </row>
    <row r="2055" spans="1:15" x14ac:dyDescent="0.25">
      <c r="A2055" s="6" t="s">
        <v>0</v>
      </c>
      <c r="B2055" s="6" t="s">
        <v>4</v>
      </c>
      <c r="C2055" s="6" t="s">
        <v>151</v>
      </c>
      <c r="D2055" s="6" t="s">
        <v>152</v>
      </c>
      <c r="E2055" s="6" t="s">
        <v>97</v>
      </c>
      <c r="F2055" s="6" t="s">
        <v>98</v>
      </c>
      <c r="G2055" s="6">
        <v>8</v>
      </c>
      <c r="H2055" s="6">
        <v>30</v>
      </c>
      <c r="I2055" s="6">
        <v>8</v>
      </c>
      <c r="J2055" s="6">
        <v>32</v>
      </c>
      <c r="K2055" s="6">
        <v>8</v>
      </c>
      <c r="L2055" s="6">
        <v>32</v>
      </c>
      <c r="M2055" s="6" t="s">
        <v>118</v>
      </c>
      <c r="N2055" s="6" t="s">
        <v>21</v>
      </c>
      <c r="O2055" s="6">
        <v>1</v>
      </c>
    </row>
    <row r="2056" spans="1:15" x14ac:dyDescent="0.25">
      <c r="A2056" s="6" t="s">
        <v>0</v>
      </c>
      <c r="B2056" s="6" t="s">
        <v>5</v>
      </c>
      <c r="C2056" s="6" t="s">
        <v>709</v>
      </c>
      <c r="D2056" s="6" t="s">
        <v>710</v>
      </c>
      <c r="E2056" s="6" t="s">
        <v>209</v>
      </c>
      <c r="F2056" s="6" t="s">
        <v>132</v>
      </c>
      <c r="G2056" s="6">
        <v>610</v>
      </c>
      <c r="H2056" s="6">
        <v>2750</v>
      </c>
      <c r="I2056" s="6">
        <v>609</v>
      </c>
      <c r="J2056" s="6">
        <v>2630</v>
      </c>
      <c r="K2056" s="6">
        <v>609</v>
      </c>
      <c r="L2056" s="6">
        <v>2630</v>
      </c>
      <c r="M2056" s="6" t="s">
        <v>118</v>
      </c>
      <c r="N2056" s="6" t="s">
        <v>21</v>
      </c>
      <c r="O2056" s="6">
        <v>167</v>
      </c>
    </row>
    <row r="2057" spans="1:15" x14ac:dyDescent="0.25">
      <c r="A2057" s="6" t="s">
        <v>0</v>
      </c>
      <c r="B2057" s="6" t="s">
        <v>8</v>
      </c>
      <c r="C2057" s="6" t="s">
        <v>121</v>
      </c>
      <c r="D2057" s="6" t="s">
        <v>122</v>
      </c>
      <c r="E2057" s="6" t="s">
        <v>97</v>
      </c>
      <c r="F2057" s="6" t="s">
        <v>98</v>
      </c>
      <c r="G2057" s="6">
        <v>413</v>
      </c>
      <c r="H2057" s="6">
        <v>1835</v>
      </c>
      <c r="I2057" s="6">
        <v>407</v>
      </c>
      <c r="J2057" s="6">
        <v>1858</v>
      </c>
      <c r="K2057" s="6">
        <v>407</v>
      </c>
      <c r="L2057" s="6">
        <v>1858</v>
      </c>
      <c r="M2057" s="6" t="s">
        <v>118</v>
      </c>
      <c r="N2057" s="6" t="s">
        <v>23</v>
      </c>
      <c r="O2057" s="6">
        <v>270</v>
      </c>
    </row>
    <row r="2058" spans="1:15" x14ac:dyDescent="0.25">
      <c r="A2058" s="6" t="s">
        <v>0</v>
      </c>
      <c r="B2058" s="6" t="s">
        <v>4</v>
      </c>
      <c r="C2058" s="6" t="s">
        <v>161</v>
      </c>
      <c r="D2058" s="6" t="s">
        <v>162</v>
      </c>
      <c r="E2058" s="6" t="s">
        <v>97</v>
      </c>
      <c r="F2058" s="6" t="s">
        <v>98</v>
      </c>
      <c r="G2058" s="6">
        <v>163</v>
      </c>
      <c r="H2058" s="6">
        <v>712</v>
      </c>
      <c r="I2058" s="6">
        <v>84</v>
      </c>
      <c r="J2058" s="6">
        <v>452</v>
      </c>
      <c r="K2058" s="6">
        <v>140</v>
      </c>
      <c r="L2058" s="6">
        <v>707</v>
      </c>
      <c r="M2058" s="6" t="s">
        <v>118</v>
      </c>
      <c r="N2058" s="6" t="s">
        <v>23</v>
      </c>
      <c r="O2058" s="6">
        <v>122</v>
      </c>
    </row>
    <row r="2059" spans="1:15" x14ac:dyDescent="0.25">
      <c r="A2059" s="6" t="s">
        <v>0</v>
      </c>
      <c r="B2059" s="6" t="s">
        <v>7</v>
      </c>
      <c r="C2059" s="6" t="s">
        <v>735</v>
      </c>
      <c r="D2059" s="6" t="s">
        <v>736</v>
      </c>
      <c r="E2059" s="6" t="s">
        <v>97</v>
      </c>
      <c r="F2059" s="6" t="s">
        <v>98</v>
      </c>
      <c r="G2059" s="6">
        <v>14</v>
      </c>
      <c r="H2059" s="6">
        <v>74</v>
      </c>
      <c r="I2059" s="6">
        <v>14</v>
      </c>
      <c r="J2059" s="6">
        <v>68</v>
      </c>
      <c r="K2059" s="6">
        <v>14</v>
      </c>
      <c r="L2059" s="6">
        <v>68</v>
      </c>
      <c r="M2059" s="6" t="s">
        <v>118</v>
      </c>
      <c r="N2059" s="6" t="s">
        <v>23</v>
      </c>
      <c r="O2059" s="6">
        <v>9</v>
      </c>
    </row>
    <row r="2060" spans="1:15" x14ac:dyDescent="0.25">
      <c r="A2060" s="6" t="s">
        <v>0</v>
      </c>
      <c r="B2060" s="6" t="s">
        <v>4</v>
      </c>
      <c r="C2060" s="6" t="s">
        <v>163</v>
      </c>
      <c r="D2060" s="6" t="s">
        <v>164</v>
      </c>
      <c r="E2060" s="6" t="s">
        <v>97</v>
      </c>
      <c r="F2060" s="6" t="s">
        <v>98</v>
      </c>
      <c r="G2060" s="6">
        <v>107</v>
      </c>
      <c r="H2060" s="6">
        <v>584</v>
      </c>
      <c r="I2060" s="6">
        <v>30</v>
      </c>
      <c r="J2060" s="6">
        <v>174</v>
      </c>
      <c r="K2060" s="6">
        <v>108</v>
      </c>
      <c r="L2060" s="6">
        <v>605</v>
      </c>
      <c r="M2060" s="6" t="s">
        <v>118</v>
      </c>
      <c r="N2060" s="6" t="s">
        <v>21</v>
      </c>
      <c r="O2060" s="6">
        <v>36</v>
      </c>
    </row>
    <row r="2061" spans="1:15" x14ac:dyDescent="0.25">
      <c r="A2061" s="6" t="s">
        <v>0</v>
      </c>
      <c r="B2061" s="6" t="s">
        <v>4</v>
      </c>
      <c r="C2061" s="6" t="s">
        <v>95</v>
      </c>
      <c r="D2061" s="6" t="s">
        <v>96</v>
      </c>
      <c r="E2061" s="6" t="s">
        <v>97</v>
      </c>
      <c r="F2061" s="6" t="s">
        <v>98</v>
      </c>
      <c r="G2061" s="6">
        <v>69</v>
      </c>
      <c r="H2061" s="6">
        <v>349</v>
      </c>
      <c r="I2061" s="6">
        <v>43</v>
      </c>
      <c r="J2061" s="6">
        <v>361</v>
      </c>
      <c r="K2061" s="6">
        <v>43</v>
      </c>
      <c r="L2061" s="6">
        <v>361</v>
      </c>
      <c r="M2061" s="6" t="s">
        <v>118</v>
      </c>
      <c r="N2061" s="6" t="s">
        <v>22</v>
      </c>
      <c r="O2061" s="6">
        <v>43</v>
      </c>
    </row>
    <row r="2062" spans="1:15" x14ac:dyDescent="0.25">
      <c r="A2062" s="6" t="s">
        <v>0</v>
      </c>
      <c r="B2062" s="6" t="s">
        <v>5</v>
      </c>
      <c r="C2062" s="6" t="s">
        <v>709</v>
      </c>
      <c r="D2062" s="6" t="s">
        <v>710</v>
      </c>
      <c r="E2062" s="6" t="s">
        <v>209</v>
      </c>
      <c r="F2062" s="6" t="s">
        <v>132</v>
      </c>
      <c r="G2062" s="6">
        <v>610</v>
      </c>
      <c r="H2062" s="6">
        <v>2750</v>
      </c>
      <c r="I2062" s="6">
        <v>609</v>
      </c>
      <c r="J2062" s="6">
        <v>2630</v>
      </c>
      <c r="K2062" s="6">
        <v>609</v>
      </c>
      <c r="L2062" s="6">
        <v>2630</v>
      </c>
      <c r="M2062" s="6" t="s">
        <v>118</v>
      </c>
      <c r="N2062" s="6" t="s">
        <v>22</v>
      </c>
      <c r="O2062" s="6">
        <v>184</v>
      </c>
    </row>
    <row r="2063" spans="1:15" x14ac:dyDescent="0.25">
      <c r="A2063" s="6" t="s">
        <v>0</v>
      </c>
      <c r="B2063" s="6" t="s">
        <v>7</v>
      </c>
      <c r="C2063" s="6" t="s">
        <v>735</v>
      </c>
      <c r="D2063" s="6" t="s">
        <v>736</v>
      </c>
      <c r="E2063" s="6" t="s">
        <v>97</v>
      </c>
      <c r="F2063" s="6" t="s">
        <v>98</v>
      </c>
      <c r="G2063" s="6">
        <v>14</v>
      </c>
      <c r="H2063" s="6">
        <v>74</v>
      </c>
      <c r="I2063" s="6">
        <v>14</v>
      </c>
      <c r="J2063" s="6">
        <v>68</v>
      </c>
      <c r="K2063" s="6">
        <v>14</v>
      </c>
      <c r="L2063" s="6">
        <v>68</v>
      </c>
      <c r="M2063" s="6" t="s">
        <v>118</v>
      </c>
      <c r="N2063" s="6" t="s">
        <v>22</v>
      </c>
      <c r="O2063" s="6">
        <v>4</v>
      </c>
    </row>
    <row r="2064" spans="1:15" x14ac:dyDescent="0.25">
      <c r="A2064" s="6" t="s">
        <v>0</v>
      </c>
      <c r="B2064" s="6" t="s">
        <v>8</v>
      </c>
      <c r="C2064" s="6" t="s">
        <v>748</v>
      </c>
      <c r="D2064" s="6" t="s">
        <v>749</v>
      </c>
      <c r="E2064" s="6" t="s">
        <v>209</v>
      </c>
      <c r="F2064" s="6" t="s">
        <v>125</v>
      </c>
      <c r="G2064" s="6">
        <v>1694</v>
      </c>
      <c r="H2064" s="6">
        <v>8805</v>
      </c>
      <c r="I2064" s="6">
        <v>1693</v>
      </c>
      <c r="J2064" s="6">
        <v>8805</v>
      </c>
      <c r="K2064" s="6">
        <v>1693</v>
      </c>
      <c r="L2064" s="6">
        <v>9062</v>
      </c>
      <c r="M2064" s="6" t="s">
        <v>118</v>
      </c>
      <c r="N2064" s="6" t="s">
        <v>23</v>
      </c>
      <c r="O2064" s="6">
        <v>1358</v>
      </c>
    </row>
    <row r="2065" spans="1:15" x14ac:dyDescent="0.25">
      <c r="A2065" s="6" t="s">
        <v>0</v>
      </c>
      <c r="B2065" s="6" t="s">
        <v>4</v>
      </c>
      <c r="C2065" s="6" t="s">
        <v>149</v>
      </c>
      <c r="D2065" s="6" t="s">
        <v>150</v>
      </c>
      <c r="E2065" s="6" t="s">
        <v>97</v>
      </c>
      <c r="F2065" s="6" t="s">
        <v>98</v>
      </c>
      <c r="G2065" s="6">
        <v>6</v>
      </c>
      <c r="H2065" s="6">
        <v>39</v>
      </c>
      <c r="I2065" s="6">
        <v>6</v>
      </c>
      <c r="J2065" s="6">
        <v>39</v>
      </c>
      <c r="K2065" s="6">
        <v>6</v>
      </c>
      <c r="L2065" s="6">
        <v>39</v>
      </c>
      <c r="M2065" s="6" t="s">
        <v>118</v>
      </c>
      <c r="N2065" s="6" t="s">
        <v>23</v>
      </c>
      <c r="O2065" s="6">
        <v>4</v>
      </c>
    </row>
    <row r="2066" spans="1:15" x14ac:dyDescent="0.25">
      <c r="A2066" s="6" t="s">
        <v>0</v>
      </c>
      <c r="B2066" s="6" t="s">
        <v>5</v>
      </c>
      <c r="C2066" s="6" t="s">
        <v>716</v>
      </c>
      <c r="D2066" s="6" t="s">
        <v>717</v>
      </c>
      <c r="E2066" s="6" t="s">
        <v>209</v>
      </c>
      <c r="F2066" s="6" t="s">
        <v>98</v>
      </c>
      <c r="G2066" s="6">
        <v>1295</v>
      </c>
      <c r="H2066" s="6">
        <v>6509</v>
      </c>
      <c r="I2066" s="6"/>
      <c r="J2066" s="6">
        <v>6258</v>
      </c>
      <c r="K2066" s="6">
        <v>1351</v>
      </c>
      <c r="L2066" s="6">
        <v>6868</v>
      </c>
      <c r="M2066" s="6" t="s">
        <v>118</v>
      </c>
      <c r="N2066" s="6" t="s">
        <v>22</v>
      </c>
      <c r="O2066" s="6">
        <v>916</v>
      </c>
    </row>
    <row r="2067" spans="1:15" x14ac:dyDescent="0.25">
      <c r="A2067" s="6" t="s">
        <v>0</v>
      </c>
      <c r="B2067" s="6" t="s">
        <v>8</v>
      </c>
      <c r="C2067" s="6" t="s">
        <v>750</v>
      </c>
      <c r="D2067" s="6" t="s">
        <v>751</v>
      </c>
      <c r="E2067" s="6" t="s">
        <v>97</v>
      </c>
      <c r="F2067" s="6" t="s">
        <v>98</v>
      </c>
      <c r="G2067" s="6">
        <v>3</v>
      </c>
      <c r="H2067" s="6">
        <v>13</v>
      </c>
      <c r="I2067" s="6">
        <v>3</v>
      </c>
      <c r="J2067" s="6">
        <v>13</v>
      </c>
      <c r="K2067" s="6">
        <v>3</v>
      </c>
      <c r="L2067" s="6">
        <v>13</v>
      </c>
      <c r="M2067" s="6" t="s">
        <v>118</v>
      </c>
      <c r="N2067" s="6" t="s">
        <v>21</v>
      </c>
      <c r="O2067" s="6">
        <v>1</v>
      </c>
    </row>
    <row r="2068" spans="1:15" x14ac:dyDescent="0.25">
      <c r="A2068" s="6" t="s">
        <v>0</v>
      </c>
      <c r="B2068" s="6" t="s">
        <v>4</v>
      </c>
      <c r="C2068" s="6" t="s">
        <v>163</v>
      </c>
      <c r="D2068" s="6" t="s">
        <v>164</v>
      </c>
      <c r="E2068" s="6" t="s">
        <v>97</v>
      </c>
      <c r="F2068" s="6" t="s">
        <v>98</v>
      </c>
      <c r="G2068" s="6">
        <v>107</v>
      </c>
      <c r="H2068" s="6">
        <v>584</v>
      </c>
      <c r="I2068" s="6">
        <v>30</v>
      </c>
      <c r="J2068" s="6">
        <v>174</v>
      </c>
      <c r="K2068" s="6">
        <v>108</v>
      </c>
      <c r="L2068" s="6">
        <v>605</v>
      </c>
      <c r="M2068" s="6" t="s">
        <v>118</v>
      </c>
      <c r="N2068" s="6" t="s">
        <v>23</v>
      </c>
      <c r="O2068" s="6">
        <v>73</v>
      </c>
    </row>
    <row r="2069" spans="1:15" x14ac:dyDescent="0.25">
      <c r="A2069" s="6" t="s">
        <v>0</v>
      </c>
      <c r="B2069" s="6" t="s">
        <v>8</v>
      </c>
      <c r="C2069" s="6" t="s">
        <v>743</v>
      </c>
      <c r="D2069" s="6" t="s">
        <v>744</v>
      </c>
      <c r="E2069" s="6" t="s">
        <v>209</v>
      </c>
      <c r="F2069" s="6" t="s">
        <v>125</v>
      </c>
      <c r="G2069" s="6">
        <v>612</v>
      </c>
      <c r="H2069" s="6">
        <v>2944</v>
      </c>
      <c r="I2069" s="6">
        <v>608</v>
      </c>
      <c r="J2069" s="6">
        <v>2914</v>
      </c>
      <c r="K2069" s="6">
        <v>608</v>
      </c>
      <c r="L2069" s="6">
        <v>2944</v>
      </c>
      <c r="M2069" s="6" t="s">
        <v>118</v>
      </c>
      <c r="N2069" s="6" t="s">
        <v>21</v>
      </c>
      <c r="O2069" s="6">
        <v>183</v>
      </c>
    </row>
    <row r="2070" spans="1:15" x14ac:dyDescent="0.25">
      <c r="A2070" s="6" t="s">
        <v>0</v>
      </c>
      <c r="B2070" s="6" t="s">
        <v>5</v>
      </c>
      <c r="C2070" s="6" t="s">
        <v>716</v>
      </c>
      <c r="D2070" s="6" t="s">
        <v>717</v>
      </c>
      <c r="E2070" s="6" t="s">
        <v>209</v>
      </c>
      <c r="F2070" s="6" t="s">
        <v>98</v>
      </c>
      <c r="G2070" s="6">
        <v>1295</v>
      </c>
      <c r="H2070" s="6">
        <v>6509</v>
      </c>
      <c r="I2070" s="6"/>
      <c r="J2070" s="6">
        <v>6258</v>
      </c>
      <c r="K2070" s="6">
        <v>1351</v>
      </c>
      <c r="L2070" s="6">
        <v>6868</v>
      </c>
      <c r="M2070" s="6" t="s">
        <v>118</v>
      </c>
      <c r="N2070" s="6" t="s">
        <v>21</v>
      </c>
      <c r="O2070" s="6">
        <v>1133</v>
      </c>
    </row>
    <row r="2071" spans="1:15" x14ac:dyDescent="0.25">
      <c r="A2071" s="6" t="s">
        <v>0</v>
      </c>
      <c r="B2071" s="6" t="s">
        <v>7</v>
      </c>
      <c r="C2071" s="6" t="s">
        <v>735</v>
      </c>
      <c r="D2071" s="6" t="s">
        <v>736</v>
      </c>
      <c r="E2071" s="6" t="s">
        <v>97</v>
      </c>
      <c r="F2071" s="6" t="s">
        <v>98</v>
      </c>
      <c r="G2071" s="6">
        <v>14</v>
      </c>
      <c r="H2071" s="6">
        <v>74</v>
      </c>
      <c r="I2071" s="6">
        <v>14</v>
      </c>
      <c r="J2071" s="6">
        <v>68</v>
      </c>
      <c r="K2071" s="6">
        <v>14</v>
      </c>
      <c r="L2071" s="6">
        <v>68</v>
      </c>
      <c r="M2071" s="6" t="s">
        <v>118</v>
      </c>
      <c r="N2071" s="6" t="s">
        <v>21</v>
      </c>
      <c r="O2071" s="6">
        <v>5</v>
      </c>
    </row>
    <row r="2072" spans="1:15" x14ac:dyDescent="0.25">
      <c r="A2072" s="6" t="s">
        <v>0</v>
      </c>
      <c r="B2072" s="6" t="s">
        <v>4</v>
      </c>
      <c r="C2072" s="6" t="s">
        <v>165</v>
      </c>
      <c r="D2072" s="6" t="s">
        <v>166</v>
      </c>
      <c r="E2072" s="6" t="s">
        <v>97</v>
      </c>
      <c r="F2072" s="6" t="s">
        <v>98</v>
      </c>
      <c r="G2072" s="6">
        <v>72</v>
      </c>
      <c r="H2072" s="6">
        <v>333</v>
      </c>
      <c r="I2072" s="6">
        <v>72</v>
      </c>
      <c r="J2072" s="6">
        <v>332</v>
      </c>
      <c r="K2072" s="6">
        <v>72</v>
      </c>
      <c r="L2072" s="6">
        <v>332</v>
      </c>
      <c r="M2072" s="6" t="s">
        <v>118</v>
      </c>
      <c r="N2072" s="6" t="s">
        <v>21</v>
      </c>
      <c r="O2072" s="6">
        <v>23</v>
      </c>
    </row>
    <row r="2073" spans="1:15" x14ac:dyDescent="0.25">
      <c r="A2073" s="6" t="s">
        <v>0</v>
      </c>
      <c r="B2073" s="6" t="s">
        <v>8</v>
      </c>
      <c r="C2073" s="6" t="s">
        <v>750</v>
      </c>
      <c r="D2073" s="6" t="s">
        <v>751</v>
      </c>
      <c r="E2073" s="6" t="s">
        <v>97</v>
      </c>
      <c r="F2073" s="6" t="s">
        <v>98</v>
      </c>
      <c r="G2073" s="6">
        <v>3</v>
      </c>
      <c r="H2073" s="6">
        <v>13</v>
      </c>
      <c r="I2073" s="6">
        <v>3</v>
      </c>
      <c r="J2073" s="6">
        <v>13</v>
      </c>
      <c r="K2073" s="6">
        <v>3</v>
      </c>
      <c r="L2073" s="6">
        <v>13</v>
      </c>
      <c r="M2073" s="6" t="s">
        <v>118</v>
      </c>
      <c r="N2073" s="6" t="s">
        <v>22</v>
      </c>
      <c r="O2073" s="6">
        <v>2</v>
      </c>
    </row>
    <row r="2074" spans="1:15" x14ac:dyDescent="0.25">
      <c r="A2074" s="6" t="s">
        <v>0</v>
      </c>
      <c r="B2074" s="6" t="s">
        <v>4</v>
      </c>
      <c r="C2074" s="6" t="s">
        <v>165</v>
      </c>
      <c r="D2074" s="6" t="s">
        <v>166</v>
      </c>
      <c r="E2074" s="6" t="s">
        <v>97</v>
      </c>
      <c r="F2074" s="6" t="s">
        <v>98</v>
      </c>
      <c r="G2074" s="6">
        <v>72</v>
      </c>
      <c r="H2074" s="6">
        <v>333</v>
      </c>
      <c r="I2074" s="6">
        <v>72</v>
      </c>
      <c r="J2074" s="6">
        <v>332</v>
      </c>
      <c r="K2074" s="6">
        <v>72</v>
      </c>
      <c r="L2074" s="6">
        <v>332</v>
      </c>
      <c r="M2074" s="6" t="s">
        <v>118</v>
      </c>
      <c r="N2074" s="6" t="s">
        <v>22</v>
      </c>
      <c r="O2074" s="6">
        <v>29</v>
      </c>
    </row>
    <row r="2075" spans="1:15" x14ac:dyDescent="0.25">
      <c r="A2075" s="6" t="s">
        <v>0</v>
      </c>
      <c r="B2075" s="6" t="s">
        <v>5</v>
      </c>
      <c r="C2075" s="6" t="s">
        <v>834</v>
      </c>
      <c r="D2075" s="6" t="s">
        <v>835</v>
      </c>
      <c r="E2075" s="6" t="s">
        <v>209</v>
      </c>
      <c r="F2075" s="6" t="s">
        <v>125</v>
      </c>
      <c r="G2075" s="6">
        <v>169</v>
      </c>
      <c r="H2075" s="6">
        <v>1216</v>
      </c>
      <c r="I2075" s="6">
        <v>176</v>
      </c>
      <c r="J2075" s="6">
        <v>1216</v>
      </c>
      <c r="K2075" s="6">
        <v>176</v>
      </c>
      <c r="L2075" s="6">
        <v>1216</v>
      </c>
      <c r="M2075" s="6" t="s">
        <v>118</v>
      </c>
      <c r="N2075" s="6" t="s">
        <v>23</v>
      </c>
      <c r="O2075" s="6">
        <v>164</v>
      </c>
    </row>
    <row r="2076" spans="1:15" x14ac:dyDescent="0.25">
      <c r="A2076" s="6" t="s">
        <v>0</v>
      </c>
      <c r="B2076" s="6" t="s">
        <v>5</v>
      </c>
      <c r="C2076" s="6" t="s">
        <v>716</v>
      </c>
      <c r="D2076" s="6" t="s">
        <v>717</v>
      </c>
      <c r="E2076" s="6" t="s">
        <v>209</v>
      </c>
      <c r="F2076" s="6" t="s">
        <v>98</v>
      </c>
      <c r="G2076" s="6">
        <v>1295</v>
      </c>
      <c r="H2076" s="6">
        <v>6509</v>
      </c>
      <c r="I2076" s="6"/>
      <c r="J2076" s="6">
        <v>6258</v>
      </c>
      <c r="K2076" s="6">
        <v>1351</v>
      </c>
      <c r="L2076" s="6">
        <v>6868</v>
      </c>
      <c r="M2076" s="6" t="s">
        <v>118</v>
      </c>
      <c r="N2076" s="6" t="s">
        <v>23</v>
      </c>
      <c r="O2076" s="6">
        <v>2049</v>
      </c>
    </row>
    <row r="2077" spans="1:15" x14ac:dyDescent="0.25">
      <c r="A2077" s="6" t="s">
        <v>0</v>
      </c>
      <c r="B2077" s="6" t="s">
        <v>5</v>
      </c>
      <c r="C2077" s="6" t="s">
        <v>837</v>
      </c>
      <c r="D2077" s="6" t="s">
        <v>838</v>
      </c>
      <c r="E2077" s="6" t="s">
        <v>209</v>
      </c>
      <c r="F2077" s="6" t="s">
        <v>125</v>
      </c>
      <c r="G2077" s="6">
        <v>184</v>
      </c>
      <c r="H2077" s="6">
        <v>768</v>
      </c>
      <c r="I2077" s="6">
        <v>175</v>
      </c>
      <c r="J2077" s="6">
        <v>828</v>
      </c>
      <c r="K2077" s="6">
        <v>175</v>
      </c>
      <c r="L2077" s="6">
        <v>828</v>
      </c>
      <c r="M2077" s="6" t="s">
        <v>118</v>
      </c>
      <c r="N2077" s="6" t="s">
        <v>22</v>
      </c>
      <c r="O2077" s="6">
        <v>63</v>
      </c>
    </row>
    <row r="2078" spans="1:15" x14ac:dyDescent="0.25">
      <c r="A2078" s="6" t="s">
        <v>0</v>
      </c>
      <c r="B2078" s="6" t="s">
        <v>8</v>
      </c>
      <c r="C2078" s="6" t="s">
        <v>748</v>
      </c>
      <c r="D2078" s="6" t="s">
        <v>749</v>
      </c>
      <c r="E2078" s="6" t="s">
        <v>209</v>
      </c>
      <c r="F2078" s="6" t="s">
        <v>125</v>
      </c>
      <c r="G2078" s="6">
        <v>1694</v>
      </c>
      <c r="H2078" s="6">
        <v>8805</v>
      </c>
      <c r="I2078" s="6">
        <v>1693</v>
      </c>
      <c r="J2078" s="6">
        <v>8805</v>
      </c>
      <c r="K2078" s="6">
        <v>1693</v>
      </c>
      <c r="L2078" s="6">
        <v>9062</v>
      </c>
      <c r="M2078" s="6" t="s">
        <v>118</v>
      </c>
      <c r="N2078" s="6" t="s">
        <v>21</v>
      </c>
      <c r="O2078" s="6">
        <v>723</v>
      </c>
    </row>
    <row r="2079" spans="1:15" x14ac:dyDescent="0.25">
      <c r="A2079" s="6" t="s">
        <v>0</v>
      </c>
      <c r="B2079" s="6" t="s">
        <v>7</v>
      </c>
      <c r="C2079" s="6" t="s">
        <v>733</v>
      </c>
      <c r="D2079" s="6" t="s">
        <v>734</v>
      </c>
      <c r="E2079" s="6" t="s">
        <v>97</v>
      </c>
      <c r="F2079" s="6" t="s">
        <v>98</v>
      </c>
      <c r="G2079" s="6">
        <v>27</v>
      </c>
      <c r="H2079" s="6">
        <v>111</v>
      </c>
      <c r="I2079" s="6">
        <v>25</v>
      </c>
      <c r="J2079" s="6">
        <v>104</v>
      </c>
      <c r="K2079" s="6">
        <v>25</v>
      </c>
      <c r="L2079" s="6">
        <v>104</v>
      </c>
      <c r="M2079" s="6" t="s">
        <v>118</v>
      </c>
      <c r="N2079" s="6" t="s">
        <v>22</v>
      </c>
      <c r="O2079" s="6">
        <v>17</v>
      </c>
    </row>
    <row r="2080" spans="1:15" x14ac:dyDescent="0.25">
      <c r="A2080" s="6" t="s">
        <v>0</v>
      </c>
      <c r="B2080" s="6" t="s">
        <v>4</v>
      </c>
      <c r="C2080" s="6" t="s">
        <v>157</v>
      </c>
      <c r="D2080" s="6" t="s">
        <v>158</v>
      </c>
      <c r="E2080" s="6" t="s">
        <v>97</v>
      </c>
      <c r="F2080" s="6" t="s">
        <v>98</v>
      </c>
      <c r="G2080" s="6">
        <v>6</v>
      </c>
      <c r="H2080" s="6">
        <v>28</v>
      </c>
      <c r="I2080" s="6">
        <v>6</v>
      </c>
      <c r="J2080" s="6">
        <v>30</v>
      </c>
      <c r="K2080" s="6">
        <v>6</v>
      </c>
      <c r="L2080" s="6">
        <v>30</v>
      </c>
      <c r="M2080" s="6" t="s">
        <v>118</v>
      </c>
      <c r="N2080" s="6" t="s">
        <v>21</v>
      </c>
      <c r="O2080" s="6">
        <v>4</v>
      </c>
    </row>
    <row r="2081" spans="1:15" x14ac:dyDescent="0.25">
      <c r="A2081" s="6" t="s">
        <v>0</v>
      </c>
      <c r="B2081" s="6" t="s">
        <v>9</v>
      </c>
      <c r="C2081" s="6" t="s">
        <v>756</v>
      </c>
      <c r="D2081" s="6" t="s">
        <v>757</v>
      </c>
      <c r="E2081" s="6" t="s">
        <v>97</v>
      </c>
      <c r="F2081" s="6" t="s">
        <v>125</v>
      </c>
      <c r="G2081" s="6">
        <v>115</v>
      </c>
      <c r="H2081" s="6">
        <v>532</v>
      </c>
      <c r="I2081" s="6">
        <v>115</v>
      </c>
      <c r="J2081" s="6">
        <v>537</v>
      </c>
      <c r="K2081" s="6">
        <v>115</v>
      </c>
      <c r="L2081" s="6">
        <v>537</v>
      </c>
      <c r="M2081" s="6" t="s">
        <v>118</v>
      </c>
      <c r="N2081" s="6" t="s">
        <v>22</v>
      </c>
      <c r="O2081" s="6">
        <v>69</v>
      </c>
    </row>
    <row r="2082" spans="1:15" x14ac:dyDescent="0.25">
      <c r="A2082" s="6" t="s">
        <v>0</v>
      </c>
      <c r="B2082" s="6" t="s">
        <v>4</v>
      </c>
      <c r="C2082" s="6" t="s">
        <v>151</v>
      </c>
      <c r="D2082" s="6" t="s">
        <v>152</v>
      </c>
      <c r="E2082" s="6" t="s">
        <v>97</v>
      </c>
      <c r="F2082" s="6" t="s">
        <v>98</v>
      </c>
      <c r="G2082" s="6">
        <v>8</v>
      </c>
      <c r="H2082" s="6">
        <v>30</v>
      </c>
      <c r="I2082" s="6">
        <v>8</v>
      </c>
      <c r="J2082" s="6">
        <v>32</v>
      </c>
      <c r="K2082" s="6">
        <v>8</v>
      </c>
      <c r="L2082" s="6">
        <v>32</v>
      </c>
      <c r="M2082" s="6" t="s">
        <v>118</v>
      </c>
      <c r="N2082" s="6" t="s">
        <v>23</v>
      </c>
      <c r="O2082" s="6">
        <v>5</v>
      </c>
    </row>
    <row r="2083" spans="1:15" x14ac:dyDescent="0.25">
      <c r="A2083" s="6" t="s">
        <v>0</v>
      </c>
      <c r="B2083" s="6" t="s">
        <v>7</v>
      </c>
      <c r="C2083" s="6" t="s">
        <v>733</v>
      </c>
      <c r="D2083" s="6" t="s">
        <v>734</v>
      </c>
      <c r="E2083" s="6" t="s">
        <v>97</v>
      </c>
      <c r="F2083" s="6" t="s">
        <v>98</v>
      </c>
      <c r="G2083" s="6">
        <v>27</v>
      </c>
      <c r="H2083" s="6">
        <v>111</v>
      </c>
      <c r="I2083" s="6">
        <v>25</v>
      </c>
      <c r="J2083" s="6">
        <v>104</v>
      </c>
      <c r="K2083" s="6">
        <v>25</v>
      </c>
      <c r="L2083" s="6">
        <v>104</v>
      </c>
      <c r="M2083" s="6" t="s">
        <v>118</v>
      </c>
      <c r="N2083" s="6" t="s">
        <v>23</v>
      </c>
      <c r="O2083" s="6">
        <v>26</v>
      </c>
    </row>
    <row r="2084" spans="1:15" x14ac:dyDescent="0.25">
      <c r="A2084" s="6" t="s">
        <v>0</v>
      </c>
      <c r="B2084" s="6" t="s">
        <v>4</v>
      </c>
      <c r="C2084" s="6" t="s">
        <v>157</v>
      </c>
      <c r="D2084" s="6" t="s">
        <v>158</v>
      </c>
      <c r="E2084" s="6" t="s">
        <v>97</v>
      </c>
      <c r="F2084" s="6" t="s">
        <v>98</v>
      </c>
      <c r="G2084" s="6">
        <v>6</v>
      </c>
      <c r="H2084" s="6">
        <v>28</v>
      </c>
      <c r="I2084" s="6">
        <v>6</v>
      </c>
      <c r="J2084" s="6">
        <v>30</v>
      </c>
      <c r="K2084" s="6">
        <v>6</v>
      </c>
      <c r="L2084" s="6">
        <v>30</v>
      </c>
      <c r="M2084" s="6" t="s">
        <v>118</v>
      </c>
      <c r="N2084" s="6" t="s">
        <v>22</v>
      </c>
      <c r="O2084" s="6">
        <v>2</v>
      </c>
    </row>
    <row r="2085" spans="1:15" x14ac:dyDescent="0.25">
      <c r="A2085" s="6" t="s">
        <v>0</v>
      </c>
      <c r="B2085" s="6" t="s">
        <v>5</v>
      </c>
      <c r="C2085" s="6" t="s">
        <v>837</v>
      </c>
      <c r="D2085" s="6" t="s">
        <v>838</v>
      </c>
      <c r="E2085" s="6" t="s">
        <v>209</v>
      </c>
      <c r="F2085" s="6" t="s">
        <v>125</v>
      </c>
      <c r="G2085" s="6">
        <v>184</v>
      </c>
      <c r="H2085" s="6">
        <v>768</v>
      </c>
      <c r="I2085" s="6">
        <v>175</v>
      </c>
      <c r="J2085" s="6">
        <v>828</v>
      </c>
      <c r="K2085" s="6">
        <v>175</v>
      </c>
      <c r="L2085" s="6">
        <v>828</v>
      </c>
      <c r="M2085" s="6" t="s">
        <v>118</v>
      </c>
      <c r="N2085" s="6" t="s">
        <v>23</v>
      </c>
      <c r="O2085" s="6">
        <v>123</v>
      </c>
    </row>
    <row r="2086" spans="1:15" x14ac:dyDescent="0.25">
      <c r="A2086" s="6" t="s">
        <v>0</v>
      </c>
      <c r="B2086" s="6" t="s">
        <v>7</v>
      </c>
      <c r="C2086" s="6" t="s">
        <v>733</v>
      </c>
      <c r="D2086" s="6" t="s">
        <v>734</v>
      </c>
      <c r="E2086" s="6" t="s">
        <v>97</v>
      </c>
      <c r="F2086" s="6" t="s">
        <v>98</v>
      </c>
      <c r="G2086" s="6">
        <v>27</v>
      </c>
      <c r="H2086" s="6">
        <v>111</v>
      </c>
      <c r="I2086" s="6">
        <v>25</v>
      </c>
      <c r="J2086" s="6">
        <v>104</v>
      </c>
      <c r="K2086" s="6">
        <v>25</v>
      </c>
      <c r="L2086" s="6">
        <v>104</v>
      </c>
      <c r="M2086" s="6" t="s">
        <v>118</v>
      </c>
      <c r="N2086" s="6" t="s">
        <v>21</v>
      </c>
      <c r="O2086" s="6">
        <v>9</v>
      </c>
    </row>
    <row r="2087" spans="1:15" x14ac:dyDescent="0.25">
      <c r="A2087" s="6" t="s">
        <v>0</v>
      </c>
      <c r="B2087" s="6" t="s">
        <v>4</v>
      </c>
      <c r="C2087" s="6" t="s">
        <v>95</v>
      </c>
      <c r="D2087" s="6" t="s">
        <v>96</v>
      </c>
      <c r="E2087" s="6" t="s">
        <v>97</v>
      </c>
      <c r="F2087" s="6" t="s">
        <v>98</v>
      </c>
      <c r="G2087" s="6">
        <v>69</v>
      </c>
      <c r="H2087" s="6">
        <v>349</v>
      </c>
      <c r="I2087" s="6">
        <v>43</v>
      </c>
      <c r="J2087" s="6">
        <v>361</v>
      </c>
      <c r="K2087" s="6">
        <v>43</v>
      </c>
      <c r="L2087" s="6">
        <v>361</v>
      </c>
      <c r="M2087" s="6" t="s">
        <v>118</v>
      </c>
      <c r="N2087" s="6" t="s">
        <v>21</v>
      </c>
      <c r="O2087" s="6">
        <v>31</v>
      </c>
    </row>
    <row r="2088" spans="1:15" x14ac:dyDescent="0.25">
      <c r="A2088" s="6" t="s">
        <v>0</v>
      </c>
      <c r="B2088" s="6" t="s">
        <v>7</v>
      </c>
      <c r="C2088" s="6" t="s">
        <v>177</v>
      </c>
      <c r="D2088" s="6" t="s">
        <v>178</v>
      </c>
      <c r="E2088" s="6" t="s">
        <v>97</v>
      </c>
      <c r="F2088" s="6" t="s">
        <v>125</v>
      </c>
      <c r="G2088" s="6">
        <v>23</v>
      </c>
      <c r="H2088" s="6">
        <v>124</v>
      </c>
      <c r="I2088" s="6">
        <v>20</v>
      </c>
      <c r="J2088" s="6">
        <v>110</v>
      </c>
      <c r="K2088" s="6">
        <v>20</v>
      </c>
      <c r="L2088" s="6">
        <v>110</v>
      </c>
      <c r="M2088" s="6" t="s">
        <v>118</v>
      </c>
      <c r="N2088" s="6" t="s">
        <v>21</v>
      </c>
      <c r="O2088" s="6">
        <v>9</v>
      </c>
    </row>
    <row r="2089" spans="1:15" x14ac:dyDescent="0.25">
      <c r="A2089" s="6" t="s">
        <v>0</v>
      </c>
      <c r="B2089" s="6" t="s">
        <v>8</v>
      </c>
      <c r="C2089" s="6" t="s">
        <v>748</v>
      </c>
      <c r="D2089" s="6" t="s">
        <v>749</v>
      </c>
      <c r="E2089" s="6" t="s">
        <v>209</v>
      </c>
      <c r="F2089" s="6" t="s">
        <v>125</v>
      </c>
      <c r="G2089" s="6">
        <v>1694</v>
      </c>
      <c r="H2089" s="6">
        <v>8805</v>
      </c>
      <c r="I2089" s="6">
        <v>1693</v>
      </c>
      <c r="J2089" s="6">
        <v>8805</v>
      </c>
      <c r="K2089" s="6">
        <v>1693</v>
      </c>
      <c r="L2089" s="6">
        <v>9062</v>
      </c>
      <c r="M2089" s="6" t="s">
        <v>118</v>
      </c>
      <c r="N2089" s="6" t="s">
        <v>22</v>
      </c>
      <c r="O2089" s="6">
        <v>635</v>
      </c>
    </row>
    <row r="2090" spans="1:15" x14ac:dyDescent="0.25">
      <c r="A2090" s="6" t="s">
        <v>0</v>
      </c>
      <c r="B2090" s="6" t="s">
        <v>4</v>
      </c>
      <c r="C2090" s="6" t="s">
        <v>165</v>
      </c>
      <c r="D2090" s="6" t="s">
        <v>166</v>
      </c>
      <c r="E2090" s="6" t="s">
        <v>97</v>
      </c>
      <c r="F2090" s="6" t="s">
        <v>98</v>
      </c>
      <c r="G2090" s="6">
        <v>72</v>
      </c>
      <c r="H2090" s="6">
        <v>333</v>
      </c>
      <c r="I2090" s="6">
        <v>72</v>
      </c>
      <c r="J2090" s="6">
        <v>332</v>
      </c>
      <c r="K2090" s="6">
        <v>72</v>
      </c>
      <c r="L2090" s="6">
        <v>332</v>
      </c>
      <c r="M2090" s="6" t="s">
        <v>118</v>
      </c>
      <c r="N2090" s="6" t="s">
        <v>23</v>
      </c>
      <c r="O2090" s="6">
        <v>52</v>
      </c>
    </row>
    <row r="2091" spans="1:15" x14ac:dyDescent="0.25">
      <c r="A2091" s="6" t="s">
        <v>0</v>
      </c>
      <c r="B2091" s="6" t="s">
        <v>7</v>
      </c>
      <c r="C2091" s="6" t="s">
        <v>177</v>
      </c>
      <c r="D2091" s="6" t="s">
        <v>178</v>
      </c>
      <c r="E2091" s="6" t="s">
        <v>97</v>
      </c>
      <c r="F2091" s="6" t="s">
        <v>125</v>
      </c>
      <c r="G2091" s="6">
        <v>23</v>
      </c>
      <c r="H2091" s="6">
        <v>124</v>
      </c>
      <c r="I2091" s="6">
        <v>20</v>
      </c>
      <c r="J2091" s="6">
        <v>110</v>
      </c>
      <c r="K2091" s="6">
        <v>20</v>
      </c>
      <c r="L2091" s="6">
        <v>110</v>
      </c>
      <c r="M2091" s="6" t="s">
        <v>118</v>
      </c>
      <c r="N2091" s="6" t="s">
        <v>23</v>
      </c>
      <c r="O2091" s="6">
        <v>14</v>
      </c>
    </row>
    <row r="2092" spans="1:15" x14ac:dyDescent="0.25">
      <c r="A2092" s="6" t="s">
        <v>0</v>
      </c>
      <c r="B2092" s="6" t="s">
        <v>8</v>
      </c>
      <c r="C2092" s="6" t="s">
        <v>121</v>
      </c>
      <c r="D2092" s="6" t="s">
        <v>122</v>
      </c>
      <c r="E2092" s="6" t="s">
        <v>97</v>
      </c>
      <c r="F2092" s="6" t="s">
        <v>98</v>
      </c>
      <c r="G2092" s="6">
        <v>413</v>
      </c>
      <c r="H2092" s="6">
        <v>1835</v>
      </c>
      <c r="I2092" s="6">
        <v>407</v>
      </c>
      <c r="J2092" s="6">
        <v>1858</v>
      </c>
      <c r="K2092" s="6">
        <v>407</v>
      </c>
      <c r="L2092" s="6">
        <v>1858</v>
      </c>
      <c r="M2092" s="6" t="s">
        <v>118</v>
      </c>
      <c r="N2092" s="6" t="s">
        <v>21</v>
      </c>
      <c r="O2092" s="6">
        <v>120</v>
      </c>
    </row>
    <row r="2093" spans="1:15" x14ac:dyDescent="0.25">
      <c r="A2093" s="6" t="s">
        <v>0</v>
      </c>
      <c r="B2093" s="6" t="s">
        <v>4</v>
      </c>
      <c r="C2093" s="6" t="s">
        <v>159</v>
      </c>
      <c r="D2093" s="6" t="s">
        <v>160</v>
      </c>
      <c r="E2093" s="6" t="s">
        <v>97</v>
      </c>
      <c r="F2093" s="6" t="s">
        <v>98</v>
      </c>
      <c r="G2093" s="6">
        <v>44</v>
      </c>
      <c r="H2093" s="6">
        <v>180</v>
      </c>
      <c r="I2093" s="6">
        <v>18</v>
      </c>
      <c r="J2093" s="6">
        <v>68</v>
      </c>
      <c r="K2093" s="6">
        <v>45</v>
      </c>
      <c r="L2093" s="6">
        <v>194</v>
      </c>
      <c r="M2093" s="6" t="s">
        <v>118</v>
      </c>
      <c r="N2093" s="6" t="s">
        <v>21</v>
      </c>
      <c r="O2093" s="6">
        <v>14</v>
      </c>
    </row>
    <row r="2094" spans="1:15" x14ac:dyDescent="0.25">
      <c r="A2094" s="6" t="s">
        <v>0</v>
      </c>
      <c r="B2094" s="6" t="s">
        <v>5</v>
      </c>
      <c r="C2094" s="6" t="s">
        <v>837</v>
      </c>
      <c r="D2094" s="6" t="s">
        <v>838</v>
      </c>
      <c r="E2094" s="6" t="s">
        <v>209</v>
      </c>
      <c r="F2094" s="6" t="s">
        <v>125</v>
      </c>
      <c r="G2094" s="6">
        <v>184</v>
      </c>
      <c r="H2094" s="6">
        <v>768</v>
      </c>
      <c r="I2094" s="6">
        <v>175</v>
      </c>
      <c r="J2094" s="6">
        <v>828</v>
      </c>
      <c r="K2094" s="6">
        <v>175</v>
      </c>
      <c r="L2094" s="6">
        <v>828</v>
      </c>
      <c r="M2094" s="6" t="s">
        <v>118</v>
      </c>
      <c r="N2094" s="6" t="s">
        <v>21</v>
      </c>
      <c r="O2094" s="6">
        <v>60</v>
      </c>
    </row>
    <row r="2095" spans="1:15" x14ac:dyDescent="0.25">
      <c r="A2095" s="6" t="s">
        <v>0</v>
      </c>
      <c r="B2095" s="6" t="s">
        <v>4</v>
      </c>
      <c r="C2095" s="6" t="s">
        <v>159</v>
      </c>
      <c r="D2095" s="6" t="s">
        <v>160</v>
      </c>
      <c r="E2095" s="6" t="s">
        <v>97</v>
      </c>
      <c r="F2095" s="6" t="s">
        <v>98</v>
      </c>
      <c r="G2095" s="6">
        <v>44</v>
      </c>
      <c r="H2095" s="6">
        <v>180</v>
      </c>
      <c r="I2095" s="6">
        <v>18</v>
      </c>
      <c r="J2095" s="6">
        <v>68</v>
      </c>
      <c r="K2095" s="6">
        <v>45</v>
      </c>
      <c r="L2095" s="6">
        <v>194</v>
      </c>
      <c r="M2095" s="6" t="s">
        <v>118</v>
      </c>
      <c r="N2095" s="6" t="s">
        <v>22</v>
      </c>
      <c r="O2095" s="6">
        <v>18</v>
      </c>
    </row>
    <row r="2096" spans="1:15" x14ac:dyDescent="0.25">
      <c r="A2096" s="6" t="s">
        <v>0</v>
      </c>
      <c r="B2096" s="6" t="s">
        <v>4</v>
      </c>
      <c r="C2096" s="6" t="s">
        <v>151</v>
      </c>
      <c r="D2096" s="6" t="s">
        <v>152</v>
      </c>
      <c r="E2096" s="6" t="s">
        <v>97</v>
      </c>
      <c r="F2096" s="6" t="s">
        <v>98</v>
      </c>
      <c r="G2096" s="6">
        <v>8</v>
      </c>
      <c r="H2096" s="6">
        <v>30</v>
      </c>
      <c r="I2096" s="6">
        <v>8</v>
      </c>
      <c r="J2096" s="6">
        <v>32</v>
      </c>
      <c r="K2096" s="6">
        <v>8</v>
      </c>
      <c r="L2096" s="6">
        <v>32</v>
      </c>
      <c r="M2096" s="6" t="s">
        <v>118</v>
      </c>
      <c r="N2096" s="6" t="s">
        <v>22</v>
      </c>
      <c r="O2096" s="6">
        <v>4</v>
      </c>
    </row>
    <row r="2097" spans="1:15" x14ac:dyDescent="0.25">
      <c r="A2097" s="6" t="s">
        <v>0</v>
      </c>
      <c r="B2097" s="6" t="s">
        <v>7</v>
      </c>
      <c r="C2097" s="6" t="s">
        <v>177</v>
      </c>
      <c r="D2097" s="6" t="s">
        <v>178</v>
      </c>
      <c r="E2097" s="6" t="s">
        <v>97</v>
      </c>
      <c r="F2097" s="6" t="s">
        <v>125</v>
      </c>
      <c r="G2097" s="6">
        <v>23</v>
      </c>
      <c r="H2097" s="6">
        <v>124</v>
      </c>
      <c r="I2097" s="6">
        <v>20</v>
      </c>
      <c r="J2097" s="6">
        <v>110</v>
      </c>
      <c r="K2097" s="6">
        <v>20</v>
      </c>
      <c r="L2097" s="6">
        <v>110</v>
      </c>
      <c r="M2097" s="6" t="s">
        <v>118</v>
      </c>
      <c r="N2097" s="6" t="s">
        <v>22</v>
      </c>
      <c r="O2097" s="6">
        <v>5</v>
      </c>
    </row>
    <row r="2098" spans="1:15" x14ac:dyDescent="0.25">
      <c r="A2098" s="6" t="s">
        <v>0</v>
      </c>
      <c r="B2098" s="6" t="s">
        <v>4</v>
      </c>
      <c r="C2098" s="6" t="s">
        <v>159</v>
      </c>
      <c r="D2098" s="6" t="s">
        <v>160</v>
      </c>
      <c r="E2098" s="6" t="s">
        <v>97</v>
      </c>
      <c r="F2098" s="6" t="s">
        <v>98</v>
      </c>
      <c r="G2098" s="6">
        <v>44</v>
      </c>
      <c r="H2098" s="6">
        <v>180</v>
      </c>
      <c r="I2098" s="6">
        <v>18</v>
      </c>
      <c r="J2098" s="6">
        <v>68</v>
      </c>
      <c r="K2098" s="6">
        <v>45</v>
      </c>
      <c r="L2098" s="6">
        <v>194</v>
      </c>
      <c r="M2098" s="6" t="s">
        <v>118</v>
      </c>
      <c r="N2098" s="6" t="s">
        <v>23</v>
      </c>
      <c r="O2098" s="6">
        <v>32</v>
      </c>
    </row>
    <row r="2099" spans="1:15" x14ac:dyDescent="0.25">
      <c r="A2099" s="6" t="s">
        <v>0</v>
      </c>
      <c r="B2099" s="6" t="s">
        <v>5</v>
      </c>
      <c r="C2099" s="6" t="s">
        <v>709</v>
      </c>
      <c r="D2099" s="6" t="s">
        <v>710</v>
      </c>
      <c r="E2099" s="6" t="s">
        <v>209</v>
      </c>
      <c r="F2099" s="6" t="s">
        <v>132</v>
      </c>
      <c r="G2099" s="6">
        <v>610</v>
      </c>
      <c r="H2099" s="6">
        <v>2750</v>
      </c>
      <c r="I2099" s="6">
        <v>609</v>
      </c>
      <c r="J2099" s="6">
        <v>2630</v>
      </c>
      <c r="K2099" s="6">
        <v>609</v>
      </c>
      <c r="L2099" s="6">
        <v>2630</v>
      </c>
      <c r="M2099" s="6" t="s">
        <v>118</v>
      </c>
      <c r="N2099" s="6" t="s">
        <v>23</v>
      </c>
      <c r="O2099" s="6">
        <v>351</v>
      </c>
    </row>
    <row r="2100" spans="1:15" x14ac:dyDescent="0.25">
      <c r="A2100" s="6" t="s">
        <v>0</v>
      </c>
      <c r="B2100" s="6" t="s">
        <v>8</v>
      </c>
      <c r="C2100" s="6" t="s">
        <v>121</v>
      </c>
      <c r="D2100" s="6" t="s">
        <v>122</v>
      </c>
      <c r="E2100" s="6" t="s">
        <v>97</v>
      </c>
      <c r="F2100" s="6" t="s">
        <v>98</v>
      </c>
      <c r="G2100" s="6">
        <v>413</v>
      </c>
      <c r="H2100" s="6">
        <v>1835</v>
      </c>
      <c r="I2100" s="6">
        <v>407</v>
      </c>
      <c r="J2100" s="6">
        <v>1858</v>
      </c>
      <c r="K2100" s="6">
        <v>407</v>
      </c>
      <c r="L2100" s="6">
        <v>1858</v>
      </c>
      <c r="M2100" s="6" t="s">
        <v>118</v>
      </c>
      <c r="N2100" s="6" t="s">
        <v>22</v>
      </c>
      <c r="O2100" s="6">
        <v>150</v>
      </c>
    </row>
    <row r="2101" spans="1:15" x14ac:dyDescent="0.25">
      <c r="A2101" s="6" t="s">
        <v>0</v>
      </c>
      <c r="B2101" s="6" t="s">
        <v>4</v>
      </c>
      <c r="C2101" s="6" t="s">
        <v>161</v>
      </c>
      <c r="D2101" s="6" t="s">
        <v>162</v>
      </c>
      <c r="E2101" s="6" t="s">
        <v>97</v>
      </c>
      <c r="F2101" s="6" t="s">
        <v>98</v>
      </c>
      <c r="G2101" s="6">
        <v>163</v>
      </c>
      <c r="H2101" s="6">
        <v>712</v>
      </c>
      <c r="I2101" s="6">
        <v>84</v>
      </c>
      <c r="J2101" s="6">
        <v>452</v>
      </c>
      <c r="K2101" s="6">
        <v>140</v>
      </c>
      <c r="L2101" s="6">
        <v>707</v>
      </c>
      <c r="M2101" s="6" t="s">
        <v>118</v>
      </c>
      <c r="N2101" s="6" t="s">
        <v>21</v>
      </c>
      <c r="O2101" s="6">
        <v>57</v>
      </c>
    </row>
    <row r="2102" spans="1:15" x14ac:dyDescent="0.25">
      <c r="A2102" s="6" t="s">
        <v>0</v>
      </c>
      <c r="B2102" s="6" t="s">
        <v>4</v>
      </c>
      <c r="C2102" s="6" t="s">
        <v>157</v>
      </c>
      <c r="D2102" s="6" t="s">
        <v>158</v>
      </c>
      <c r="E2102" s="6" t="s">
        <v>97</v>
      </c>
      <c r="F2102" s="6" t="s">
        <v>98</v>
      </c>
      <c r="G2102" s="6">
        <v>6</v>
      </c>
      <c r="H2102" s="6">
        <v>28</v>
      </c>
      <c r="I2102" s="6">
        <v>6</v>
      </c>
      <c r="J2102" s="6">
        <v>30</v>
      </c>
      <c r="K2102" s="6">
        <v>6</v>
      </c>
      <c r="L2102" s="6">
        <v>30</v>
      </c>
      <c r="M2102" s="6" t="s">
        <v>118</v>
      </c>
      <c r="N2102" s="6" t="s">
        <v>23</v>
      </c>
      <c r="O2102" s="6">
        <v>6</v>
      </c>
    </row>
    <row r="2103" spans="1:15" x14ac:dyDescent="0.25">
      <c r="A2103" s="6" t="s">
        <v>0</v>
      </c>
      <c r="B2103" s="6" t="s">
        <v>8</v>
      </c>
      <c r="C2103" s="6" t="s">
        <v>739</v>
      </c>
      <c r="D2103" s="6" t="s">
        <v>740</v>
      </c>
      <c r="E2103" s="6" t="s">
        <v>209</v>
      </c>
      <c r="F2103" s="6" t="s">
        <v>125</v>
      </c>
      <c r="G2103" s="6">
        <v>115</v>
      </c>
      <c r="H2103" s="6">
        <v>602</v>
      </c>
      <c r="I2103" s="6">
        <v>115</v>
      </c>
      <c r="J2103" s="6">
        <v>594</v>
      </c>
      <c r="K2103" s="6">
        <v>115</v>
      </c>
      <c r="L2103" s="6">
        <v>88</v>
      </c>
      <c r="M2103" s="6" t="s">
        <v>118</v>
      </c>
      <c r="N2103" s="6" t="s">
        <v>21</v>
      </c>
      <c r="O2103" s="6">
        <v>0</v>
      </c>
    </row>
    <row r="2104" spans="1:15" x14ac:dyDescent="0.25">
      <c r="A2104" s="6" t="s">
        <v>0</v>
      </c>
      <c r="B2104" s="6" t="s">
        <v>5</v>
      </c>
      <c r="C2104" s="6" t="s">
        <v>840</v>
      </c>
      <c r="D2104" s="6" t="s">
        <v>841</v>
      </c>
      <c r="E2104" s="6" t="s">
        <v>209</v>
      </c>
      <c r="F2104" s="6" t="s">
        <v>125</v>
      </c>
      <c r="G2104" s="6">
        <v>640</v>
      </c>
      <c r="H2104" s="6">
        <v>2600</v>
      </c>
      <c r="I2104" s="6">
        <v>623</v>
      </c>
      <c r="J2104" s="6">
        <v>2635</v>
      </c>
      <c r="K2104" s="6">
        <v>623</v>
      </c>
      <c r="L2104" s="6">
        <v>2635</v>
      </c>
      <c r="M2104" s="6" t="s">
        <v>118</v>
      </c>
      <c r="N2104" s="6" t="s">
        <v>23</v>
      </c>
      <c r="O2104" s="6">
        <v>420</v>
      </c>
    </row>
    <row r="2105" spans="1:15" x14ac:dyDescent="0.25">
      <c r="A2105" s="6" t="s">
        <v>0</v>
      </c>
      <c r="B2105" s="6" t="s">
        <v>8</v>
      </c>
      <c r="C2105" s="6" t="s">
        <v>752</v>
      </c>
      <c r="D2105" s="6" t="s">
        <v>753</v>
      </c>
      <c r="E2105" s="6" t="s">
        <v>97</v>
      </c>
      <c r="F2105" s="6" t="s">
        <v>98</v>
      </c>
      <c r="G2105" s="6">
        <v>25</v>
      </c>
      <c r="H2105" s="6">
        <v>92</v>
      </c>
      <c r="I2105" s="6">
        <v>24</v>
      </c>
      <c r="J2105" s="6">
        <v>89</v>
      </c>
      <c r="K2105" s="6">
        <v>24</v>
      </c>
      <c r="L2105" s="6">
        <v>89</v>
      </c>
      <c r="M2105" s="6" t="s">
        <v>118</v>
      </c>
      <c r="N2105" s="6" t="s">
        <v>23</v>
      </c>
      <c r="O2105" s="6">
        <v>11</v>
      </c>
    </row>
    <row r="2106" spans="1:15" x14ac:dyDescent="0.25">
      <c r="A2106" s="6" t="s">
        <v>0</v>
      </c>
      <c r="B2106" s="6" t="s">
        <v>4</v>
      </c>
      <c r="C2106" s="6" t="s">
        <v>263</v>
      </c>
      <c r="D2106" s="6" t="s">
        <v>264</v>
      </c>
      <c r="E2106" s="6" t="s">
        <v>97</v>
      </c>
      <c r="F2106" s="6" t="s">
        <v>125</v>
      </c>
      <c r="G2106" s="6">
        <v>22</v>
      </c>
      <c r="H2106" s="6">
        <v>101</v>
      </c>
      <c r="I2106" s="6">
        <v>18</v>
      </c>
      <c r="J2106" s="6">
        <v>91</v>
      </c>
      <c r="K2106" s="6">
        <v>22</v>
      </c>
      <c r="L2106" s="6">
        <v>103</v>
      </c>
      <c r="M2106" s="6" t="s">
        <v>118</v>
      </c>
      <c r="N2106" s="6" t="s">
        <v>22</v>
      </c>
      <c r="O2106" s="6">
        <v>4</v>
      </c>
    </row>
    <row r="2107" spans="1:15" x14ac:dyDescent="0.25">
      <c r="A2107" s="6" t="s">
        <v>0</v>
      </c>
      <c r="B2107" s="6" t="s">
        <v>7</v>
      </c>
      <c r="C2107" s="6" t="s">
        <v>730</v>
      </c>
      <c r="D2107" s="6" t="s">
        <v>731</v>
      </c>
      <c r="E2107" s="6" t="s">
        <v>97</v>
      </c>
      <c r="F2107" s="6" t="s">
        <v>98</v>
      </c>
      <c r="G2107" s="6">
        <v>23</v>
      </c>
      <c r="H2107" s="6">
        <v>83</v>
      </c>
      <c r="I2107" s="6">
        <v>23</v>
      </c>
      <c r="J2107" s="6">
        <v>85</v>
      </c>
      <c r="K2107" s="6">
        <v>23</v>
      </c>
      <c r="L2107" s="6">
        <v>78</v>
      </c>
      <c r="M2107" s="6" t="s">
        <v>118</v>
      </c>
      <c r="N2107" s="6" t="s">
        <v>21</v>
      </c>
      <c r="O2107" s="6">
        <v>6</v>
      </c>
    </row>
    <row r="2108" spans="1:15" x14ac:dyDescent="0.25">
      <c r="A2108" s="6" t="s">
        <v>0</v>
      </c>
      <c r="B2108" s="6" t="s">
        <v>5</v>
      </c>
      <c r="C2108" s="6" t="s">
        <v>840</v>
      </c>
      <c r="D2108" s="6" t="s">
        <v>841</v>
      </c>
      <c r="E2108" s="6" t="s">
        <v>209</v>
      </c>
      <c r="F2108" s="6" t="s">
        <v>125</v>
      </c>
      <c r="G2108" s="6">
        <v>640</v>
      </c>
      <c r="H2108" s="6">
        <v>2600</v>
      </c>
      <c r="I2108" s="6">
        <v>623</v>
      </c>
      <c r="J2108" s="6">
        <v>2635</v>
      </c>
      <c r="K2108" s="6">
        <v>623</v>
      </c>
      <c r="L2108" s="6">
        <v>2635</v>
      </c>
      <c r="M2108" s="6" t="s">
        <v>118</v>
      </c>
      <c r="N2108" s="6" t="s">
        <v>22</v>
      </c>
      <c r="O2108" s="6">
        <v>215</v>
      </c>
    </row>
    <row r="2109" spans="1:15" x14ac:dyDescent="0.25">
      <c r="A2109" s="6" t="s">
        <v>0</v>
      </c>
      <c r="B2109" s="6" t="s">
        <v>9</v>
      </c>
      <c r="C2109" s="6" t="s">
        <v>1077</v>
      </c>
      <c r="D2109" s="6" t="s">
        <v>223</v>
      </c>
      <c r="E2109" s="6" t="s">
        <v>97</v>
      </c>
      <c r="F2109" s="6" t="s">
        <v>125</v>
      </c>
      <c r="G2109" s="6">
        <v>486</v>
      </c>
      <c r="H2109" s="6">
        <v>2371</v>
      </c>
      <c r="I2109" s="6">
        <v>488</v>
      </c>
      <c r="J2109" s="6">
        <v>2325</v>
      </c>
      <c r="K2109" s="6">
        <v>488</v>
      </c>
      <c r="L2109" s="6">
        <v>2325</v>
      </c>
      <c r="M2109" s="6" t="s">
        <v>118</v>
      </c>
      <c r="N2109" s="6" t="s">
        <v>22</v>
      </c>
      <c r="O2109" s="6">
        <v>253</v>
      </c>
    </row>
    <row r="2110" spans="1:15" x14ac:dyDescent="0.25">
      <c r="A2110" s="6" t="s">
        <v>0</v>
      </c>
      <c r="B2110" s="6" t="s">
        <v>4</v>
      </c>
      <c r="C2110" s="6" t="s">
        <v>263</v>
      </c>
      <c r="D2110" s="6" t="s">
        <v>264</v>
      </c>
      <c r="E2110" s="6" t="s">
        <v>97</v>
      </c>
      <c r="F2110" s="6" t="s">
        <v>125</v>
      </c>
      <c r="G2110" s="6">
        <v>22</v>
      </c>
      <c r="H2110" s="6">
        <v>101</v>
      </c>
      <c r="I2110" s="6">
        <v>18</v>
      </c>
      <c r="J2110" s="6">
        <v>91</v>
      </c>
      <c r="K2110" s="6">
        <v>22</v>
      </c>
      <c r="L2110" s="6">
        <v>103</v>
      </c>
      <c r="M2110" s="6" t="s">
        <v>118</v>
      </c>
      <c r="N2110" s="6" t="s">
        <v>23</v>
      </c>
      <c r="O2110" s="6">
        <v>13</v>
      </c>
    </row>
    <row r="2111" spans="1:15" x14ac:dyDescent="0.25">
      <c r="A2111" s="6" t="s">
        <v>0</v>
      </c>
      <c r="B2111" s="6" t="s">
        <v>5</v>
      </c>
      <c r="C2111" s="6" t="s">
        <v>267</v>
      </c>
      <c r="D2111" s="6" t="s">
        <v>268</v>
      </c>
      <c r="E2111" s="6" t="s">
        <v>97</v>
      </c>
      <c r="F2111" s="6" t="s">
        <v>125</v>
      </c>
      <c r="G2111" s="6">
        <v>110</v>
      </c>
      <c r="H2111" s="6">
        <v>509</v>
      </c>
      <c r="I2111" s="6">
        <v>80</v>
      </c>
      <c r="J2111" s="6">
        <v>324</v>
      </c>
      <c r="K2111" s="6">
        <v>110</v>
      </c>
      <c r="L2111" s="6">
        <v>506</v>
      </c>
      <c r="M2111" s="6" t="s">
        <v>118</v>
      </c>
      <c r="N2111" s="6" t="s">
        <v>23</v>
      </c>
      <c r="O2111" s="6">
        <v>25</v>
      </c>
    </row>
    <row r="2112" spans="1:15" x14ac:dyDescent="0.25">
      <c r="A2112" s="6" t="s">
        <v>0</v>
      </c>
      <c r="B2112" s="6" t="s">
        <v>5</v>
      </c>
      <c r="C2112" s="6" t="s">
        <v>840</v>
      </c>
      <c r="D2112" s="6" t="s">
        <v>841</v>
      </c>
      <c r="E2112" s="6" t="s">
        <v>209</v>
      </c>
      <c r="F2112" s="6" t="s">
        <v>125</v>
      </c>
      <c r="G2112" s="6">
        <v>640</v>
      </c>
      <c r="H2112" s="6">
        <v>2600</v>
      </c>
      <c r="I2112" s="6">
        <v>623</v>
      </c>
      <c r="J2112" s="6">
        <v>2635</v>
      </c>
      <c r="K2112" s="6">
        <v>623</v>
      </c>
      <c r="L2112" s="6">
        <v>2635</v>
      </c>
      <c r="M2112" s="6" t="s">
        <v>118</v>
      </c>
      <c r="N2112" s="6" t="s">
        <v>21</v>
      </c>
      <c r="O2112" s="6">
        <v>205</v>
      </c>
    </row>
    <row r="2113" spans="1:15" x14ac:dyDescent="0.25">
      <c r="A2113" s="6" t="s">
        <v>0</v>
      </c>
      <c r="B2113" s="6" t="s">
        <v>7</v>
      </c>
      <c r="C2113" s="6" t="s">
        <v>214</v>
      </c>
      <c r="D2113" s="6" t="s">
        <v>215</v>
      </c>
      <c r="E2113" s="6" t="s">
        <v>97</v>
      </c>
      <c r="F2113" s="6" t="s">
        <v>98</v>
      </c>
      <c r="G2113" s="6">
        <v>301</v>
      </c>
      <c r="H2113" s="6">
        <v>1404</v>
      </c>
      <c r="I2113" s="6">
        <v>274</v>
      </c>
      <c r="J2113" s="6">
        <v>1347</v>
      </c>
      <c r="K2113" s="6">
        <v>274</v>
      </c>
      <c r="L2113" s="6">
        <v>1347</v>
      </c>
      <c r="M2113" s="6" t="s">
        <v>118</v>
      </c>
      <c r="N2113" s="6" t="s">
        <v>23</v>
      </c>
      <c r="O2113" s="6">
        <v>75</v>
      </c>
    </row>
    <row r="2114" spans="1:15" x14ac:dyDescent="0.25">
      <c r="A2114" s="6" t="s">
        <v>0</v>
      </c>
      <c r="B2114" s="6" t="s">
        <v>4</v>
      </c>
      <c r="C2114" s="6" t="s">
        <v>149</v>
      </c>
      <c r="D2114" s="6" t="s">
        <v>150</v>
      </c>
      <c r="E2114" s="6" t="s">
        <v>97</v>
      </c>
      <c r="F2114" s="6" t="s">
        <v>98</v>
      </c>
      <c r="G2114" s="6">
        <v>6</v>
      </c>
      <c r="H2114" s="6">
        <v>39</v>
      </c>
      <c r="I2114" s="6">
        <v>6</v>
      </c>
      <c r="J2114" s="6">
        <v>39</v>
      </c>
      <c r="K2114" s="6">
        <v>6</v>
      </c>
      <c r="L2114" s="6">
        <v>39</v>
      </c>
      <c r="M2114" s="6" t="s">
        <v>118</v>
      </c>
      <c r="N2114" s="6" t="s">
        <v>22</v>
      </c>
      <c r="O2114" s="6">
        <v>3</v>
      </c>
    </row>
    <row r="2115" spans="1:15" x14ac:dyDescent="0.25">
      <c r="A2115" s="6" t="s">
        <v>0</v>
      </c>
      <c r="B2115" s="6" t="s">
        <v>8</v>
      </c>
      <c r="C2115" s="6" t="s">
        <v>828</v>
      </c>
      <c r="D2115" s="6" t="s">
        <v>829</v>
      </c>
      <c r="E2115" s="6" t="s">
        <v>97</v>
      </c>
      <c r="F2115" s="6" t="s">
        <v>98</v>
      </c>
      <c r="G2115" s="6">
        <v>265</v>
      </c>
      <c r="H2115" s="6">
        <v>1084</v>
      </c>
      <c r="I2115" s="6">
        <v>260</v>
      </c>
      <c r="J2115" s="6">
        <v>1140</v>
      </c>
      <c r="K2115" s="6">
        <v>260</v>
      </c>
      <c r="L2115" s="6">
        <v>1140</v>
      </c>
      <c r="M2115" s="6" t="s">
        <v>118</v>
      </c>
      <c r="N2115" s="6" t="s">
        <v>21</v>
      </c>
      <c r="O2115" s="6">
        <v>125</v>
      </c>
    </row>
    <row r="2116" spans="1:15" x14ac:dyDescent="0.25">
      <c r="A2116" s="6" t="s">
        <v>0</v>
      </c>
      <c r="B2116" s="6" t="s">
        <v>4</v>
      </c>
      <c r="C2116" s="6" t="s">
        <v>147</v>
      </c>
      <c r="D2116" s="6" t="s">
        <v>148</v>
      </c>
      <c r="E2116" s="6" t="s">
        <v>97</v>
      </c>
      <c r="F2116" s="6" t="s">
        <v>98</v>
      </c>
      <c r="G2116" s="6">
        <v>87</v>
      </c>
      <c r="H2116" s="6">
        <v>461</v>
      </c>
      <c r="I2116" s="6">
        <v>90</v>
      </c>
      <c r="J2116" s="6">
        <v>489</v>
      </c>
      <c r="K2116" s="6">
        <v>90</v>
      </c>
      <c r="L2116" s="6">
        <v>489</v>
      </c>
      <c r="M2116" s="6" t="s">
        <v>118</v>
      </c>
      <c r="N2116" s="6" t="s">
        <v>23</v>
      </c>
      <c r="O2116" s="6">
        <v>65</v>
      </c>
    </row>
    <row r="2117" spans="1:15" x14ac:dyDescent="0.25">
      <c r="A2117" s="6" t="s">
        <v>0</v>
      </c>
      <c r="B2117" s="6" t="s">
        <v>4</v>
      </c>
      <c r="C2117" s="6" t="s">
        <v>101</v>
      </c>
      <c r="D2117" s="6" t="s">
        <v>102</v>
      </c>
      <c r="E2117" s="6" t="s">
        <v>97</v>
      </c>
      <c r="F2117" s="6" t="s">
        <v>98</v>
      </c>
      <c r="G2117" s="6">
        <v>56</v>
      </c>
      <c r="H2117" s="6">
        <v>230</v>
      </c>
      <c r="I2117" s="6">
        <v>54</v>
      </c>
      <c r="J2117" s="6">
        <v>221</v>
      </c>
      <c r="K2117" s="6">
        <v>57</v>
      </c>
      <c r="L2117" s="6">
        <v>232</v>
      </c>
      <c r="M2117" s="6" t="s">
        <v>118</v>
      </c>
      <c r="N2117" s="6" t="s">
        <v>22</v>
      </c>
      <c r="O2117" s="6">
        <v>18</v>
      </c>
    </row>
    <row r="2118" spans="1:15" x14ac:dyDescent="0.25">
      <c r="A2118" s="6" t="s">
        <v>0</v>
      </c>
      <c r="B2118" s="6" t="s">
        <v>4</v>
      </c>
      <c r="C2118" s="6" t="s">
        <v>265</v>
      </c>
      <c r="D2118" s="6" t="s">
        <v>266</v>
      </c>
      <c r="E2118" s="6" t="s">
        <v>97</v>
      </c>
      <c r="F2118" s="6" t="s">
        <v>125</v>
      </c>
      <c r="G2118" s="6">
        <v>14</v>
      </c>
      <c r="H2118" s="6">
        <v>73</v>
      </c>
      <c r="I2118" s="6">
        <v>12</v>
      </c>
      <c r="J2118" s="6">
        <v>61</v>
      </c>
      <c r="K2118" s="6">
        <v>14</v>
      </c>
      <c r="L2118" s="6">
        <v>72</v>
      </c>
      <c r="M2118" s="6" t="s">
        <v>118</v>
      </c>
      <c r="N2118" s="6" t="s">
        <v>22</v>
      </c>
      <c r="O2118" s="6">
        <v>2</v>
      </c>
    </row>
    <row r="2119" spans="1:15" x14ac:dyDescent="0.25">
      <c r="A2119" s="6" t="s">
        <v>0</v>
      </c>
      <c r="B2119" s="6" t="s">
        <v>13</v>
      </c>
      <c r="C2119" s="6" t="s">
        <v>237</v>
      </c>
      <c r="D2119" s="6" t="s">
        <v>238</v>
      </c>
      <c r="E2119" s="6" t="s">
        <v>97</v>
      </c>
      <c r="F2119" s="6" t="s">
        <v>98</v>
      </c>
      <c r="G2119" s="6">
        <v>6</v>
      </c>
      <c r="H2119" s="6">
        <v>30</v>
      </c>
      <c r="I2119" s="6">
        <v>6</v>
      </c>
      <c r="J2119" s="6">
        <v>30</v>
      </c>
      <c r="K2119" s="6">
        <v>6</v>
      </c>
      <c r="L2119" s="6">
        <v>30</v>
      </c>
      <c r="M2119" s="6" t="s">
        <v>118</v>
      </c>
      <c r="N2119" s="6" t="s">
        <v>23</v>
      </c>
      <c r="O2119" s="6">
        <v>7</v>
      </c>
    </row>
    <row r="2120" spans="1:15" x14ac:dyDescent="0.25">
      <c r="A2120" s="6" t="s">
        <v>0</v>
      </c>
      <c r="B2120" s="6" t="s">
        <v>7</v>
      </c>
      <c r="C2120" s="6" t="s">
        <v>214</v>
      </c>
      <c r="D2120" s="6" t="s">
        <v>215</v>
      </c>
      <c r="E2120" s="6" t="s">
        <v>97</v>
      </c>
      <c r="F2120" s="6" t="s">
        <v>98</v>
      </c>
      <c r="G2120" s="6">
        <v>301</v>
      </c>
      <c r="H2120" s="6">
        <v>1404</v>
      </c>
      <c r="I2120" s="6">
        <v>274</v>
      </c>
      <c r="J2120" s="6">
        <v>1347</v>
      </c>
      <c r="K2120" s="6">
        <v>274</v>
      </c>
      <c r="L2120" s="6">
        <v>1347</v>
      </c>
      <c r="M2120" s="6" t="s">
        <v>118</v>
      </c>
      <c r="N2120" s="6" t="s">
        <v>22</v>
      </c>
      <c r="O2120" s="6">
        <v>35</v>
      </c>
    </row>
    <row r="2121" spans="1:15" x14ac:dyDescent="0.25">
      <c r="A2121" s="6" t="s">
        <v>0</v>
      </c>
      <c r="B2121" s="6" t="s">
        <v>4</v>
      </c>
      <c r="C2121" s="6" t="s">
        <v>265</v>
      </c>
      <c r="D2121" s="6" t="s">
        <v>266</v>
      </c>
      <c r="E2121" s="6" t="s">
        <v>97</v>
      </c>
      <c r="F2121" s="6" t="s">
        <v>125</v>
      </c>
      <c r="G2121" s="6">
        <v>14</v>
      </c>
      <c r="H2121" s="6">
        <v>73</v>
      </c>
      <c r="I2121" s="6">
        <v>12</v>
      </c>
      <c r="J2121" s="6">
        <v>61</v>
      </c>
      <c r="K2121" s="6">
        <v>14</v>
      </c>
      <c r="L2121" s="6">
        <v>72</v>
      </c>
      <c r="M2121" s="6" t="s">
        <v>118</v>
      </c>
      <c r="N2121" s="6" t="s">
        <v>23</v>
      </c>
      <c r="O2121" s="6">
        <v>12</v>
      </c>
    </row>
    <row r="2122" spans="1:15" x14ac:dyDescent="0.25">
      <c r="A2122" s="6" t="s">
        <v>0</v>
      </c>
      <c r="B2122" s="6" t="s">
        <v>4</v>
      </c>
      <c r="C2122" s="6" t="s">
        <v>147</v>
      </c>
      <c r="D2122" s="6" t="s">
        <v>148</v>
      </c>
      <c r="E2122" s="6" t="s">
        <v>97</v>
      </c>
      <c r="F2122" s="6" t="s">
        <v>98</v>
      </c>
      <c r="G2122" s="6">
        <v>87</v>
      </c>
      <c r="H2122" s="6">
        <v>461</v>
      </c>
      <c r="I2122" s="6">
        <v>90</v>
      </c>
      <c r="J2122" s="6">
        <v>489</v>
      </c>
      <c r="K2122" s="6">
        <v>90</v>
      </c>
      <c r="L2122" s="6">
        <v>489</v>
      </c>
      <c r="M2122" s="6" t="s">
        <v>118</v>
      </c>
      <c r="N2122" s="6" t="s">
        <v>21</v>
      </c>
      <c r="O2122" s="6">
        <v>29</v>
      </c>
    </row>
    <row r="2123" spans="1:15" x14ac:dyDescent="0.25">
      <c r="A2123" s="6" t="s">
        <v>0</v>
      </c>
      <c r="B2123" s="6" t="s">
        <v>13</v>
      </c>
      <c r="C2123" s="6" t="s">
        <v>237</v>
      </c>
      <c r="D2123" s="6" t="s">
        <v>238</v>
      </c>
      <c r="E2123" s="6" t="s">
        <v>97</v>
      </c>
      <c r="F2123" s="6" t="s">
        <v>98</v>
      </c>
      <c r="G2123" s="6">
        <v>6</v>
      </c>
      <c r="H2123" s="6">
        <v>30</v>
      </c>
      <c r="I2123" s="6">
        <v>6</v>
      </c>
      <c r="J2123" s="6">
        <v>30</v>
      </c>
      <c r="K2123" s="6">
        <v>6</v>
      </c>
      <c r="L2123" s="6">
        <v>30</v>
      </c>
      <c r="M2123" s="6" t="s">
        <v>118</v>
      </c>
      <c r="N2123" s="6" t="s">
        <v>22</v>
      </c>
      <c r="O2123" s="6">
        <v>3</v>
      </c>
    </row>
    <row r="2124" spans="1:15" x14ac:dyDescent="0.25">
      <c r="A2124" s="6" t="s">
        <v>0</v>
      </c>
      <c r="B2124" s="6" t="s">
        <v>8</v>
      </c>
      <c r="C2124" s="6" t="s">
        <v>828</v>
      </c>
      <c r="D2124" s="6" t="s">
        <v>829</v>
      </c>
      <c r="E2124" s="6" t="s">
        <v>97</v>
      </c>
      <c r="F2124" s="6" t="s">
        <v>98</v>
      </c>
      <c r="G2124" s="6">
        <v>265</v>
      </c>
      <c r="H2124" s="6">
        <v>1084</v>
      </c>
      <c r="I2124" s="6">
        <v>260</v>
      </c>
      <c r="J2124" s="6">
        <v>1140</v>
      </c>
      <c r="K2124" s="6">
        <v>260</v>
      </c>
      <c r="L2124" s="6">
        <v>1140</v>
      </c>
      <c r="M2124" s="6" t="s">
        <v>118</v>
      </c>
      <c r="N2124" s="6" t="s">
        <v>22</v>
      </c>
      <c r="O2124" s="6">
        <v>81</v>
      </c>
    </row>
    <row r="2125" spans="1:15" x14ac:dyDescent="0.25">
      <c r="A2125" s="6" t="s">
        <v>0</v>
      </c>
      <c r="B2125" s="6" t="s">
        <v>4</v>
      </c>
      <c r="C2125" s="6" t="s">
        <v>253</v>
      </c>
      <c r="D2125" s="6" t="s">
        <v>254</v>
      </c>
      <c r="E2125" s="6" t="s">
        <v>97</v>
      </c>
      <c r="F2125" s="6" t="s">
        <v>98</v>
      </c>
      <c r="G2125" s="6">
        <v>6</v>
      </c>
      <c r="H2125" s="6">
        <v>36</v>
      </c>
      <c r="I2125" s="6">
        <v>6</v>
      </c>
      <c r="J2125" s="6">
        <v>36</v>
      </c>
      <c r="K2125" s="6">
        <v>6</v>
      </c>
      <c r="L2125" s="6">
        <v>36</v>
      </c>
      <c r="M2125" s="6" t="s">
        <v>118</v>
      </c>
      <c r="N2125" s="6" t="s">
        <v>21</v>
      </c>
      <c r="O2125" s="6">
        <v>4</v>
      </c>
    </row>
    <row r="2126" spans="1:15" x14ac:dyDescent="0.25">
      <c r="A2126" s="6" t="s">
        <v>0</v>
      </c>
      <c r="B2126" s="6" t="s">
        <v>7</v>
      </c>
      <c r="C2126" s="6" t="s">
        <v>214</v>
      </c>
      <c r="D2126" s="6" t="s">
        <v>215</v>
      </c>
      <c r="E2126" s="6" t="s">
        <v>97</v>
      </c>
      <c r="F2126" s="6" t="s">
        <v>98</v>
      </c>
      <c r="G2126" s="6">
        <v>301</v>
      </c>
      <c r="H2126" s="6">
        <v>1404</v>
      </c>
      <c r="I2126" s="6">
        <v>274</v>
      </c>
      <c r="J2126" s="6">
        <v>1347</v>
      </c>
      <c r="K2126" s="6">
        <v>274</v>
      </c>
      <c r="L2126" s="6">
        <v>1347</v>
      </c>
      <c r="M2126" s="6" t="s">
        <v>118</v>
      </c>
      <c r="N2126" s="6" t="s">
        <v>21</v>
      </c>
      <c r="O2126" s="6">
        <v>40</v>
      </c>
    </row>
    <row r="2127" spans="1:15" x14ac:dyDescent="0.25">
      <c r="A2127" s="6" t="s">
        <v>0</v>
      </c>
      <c r="B2127" s="6" t="s">
        <v>13</v>
      </c>
      <c r="C2127" s="6" t="s">
        <v>237</v>
      </c>
      <c r="D2127" s="6" t="s">
        <v>238</v>
      </c>
      <c r="E2127" s="6" t="s">
        <v>97</v>
      </c>
      <c r="F2127" s="6" t="s">
        <v>98</v>
      </c>
      <c r="G2127" s="6">
        <v>6</v>
      </c>
      <c r="H2127" s="6">
        <v>30</v>
      </c>
      <c r="I2127" s="6">
        <v>6</v>
      </c>
      <c r="J2127" s="6">
        <v>30</v>
      </c>
      <c r="K2127" s="6">
        <v>6</v>
      </c>
      <c r="L2127" s="6">
        <v>30</v>
      </c>
      <c r="M2127" s="6" t="s">
        <v>118</v>
      </c>
      <c r="N2127" s="6" t="s">
        <v>21</v>
      </c>
      <c r="O2127" s="6">
        <v>4</v>
      </c>
    </row>
    <row r="2128" spans="1:15" x14ac:dyDescent="0.25">
      <c r="A2128" s="6" t="s">
        <v>0</v>
      </c>
      <c r="B2128" s="6" t="s">
        <v>4</v>
      </c>
      <c r="C2128" s="6" t="s">
        <v>265</v>
      </c>
      <c r="D2128" s="6" t="s">
        <v>266</v>
      </c>
      <c r="E2128" s="6" t="s">
        <v>97</v>
      </c>
      <c r="F2128" s="6" t="s">
        <v>125</v>
      </c>
      <c r="G2128" s="6">
        <v>14</v>
      </c>
      <c r="H2128" s="6">
        <v>73</v>
      </c>
      <c r="I2128" s="6">
        <v>12</v>
      </c>
      <c r="J2128" s="6">
        <v>61</v>
      </c>
      <c r="K2128" s="6">
        <v>14</v>
      </c>
      <c r="L2128" s="6">
        <v>72</v>
      </c>
      <c r="M2128" s="6" t="s">
        <v>118</v>
      </c>
      <c r="N2128" s="6" t="s">
        <v>21</v>
      </c>
      <c r="O2128" s="6">
        <v>10</v>
      </c>
    </row>
    <row r="2129" spans="1:15" x14ac:dyDescent="0.25">
      <c r="A2129" s="6" t="s">
        <v>0</v>
      </c>
      <c r="B2129" s="6" t="s">
        <v>5</v>
      </c>
      <c r="C2129" s="6" t="s">
        <v>701</v>
      </c>
      <c r="D2129" s="6" t="s">
        <v>702</v>
      </c>
      <c r="E2129" s="6" t="s">
        <v>209</v>
      </c>
      <c r="F2129" s="6" t="s">
        <v>125</v>
      </c>
      <c r="G2129" s="6">
        <v>155</v>
      </c>
      <c r="H2129" s="6">
        <v>664</v>
      </c>
      <c r="I2129" s="6">
        <v>156</v>
      </c>
      <c r="J2129" s="6">
        <v>641</v>
      </c>
      <c r="K2129" s="6">
        <v>273</v>
      </c>
      <c r="L2129" s="6">
        <v>0</v>
      </c>
      <c r="M2129" s="6" t="s">
        <v>118</v>
      </c>
      <c r="N2129" s="6" t="s">
        <v>23</v>
      </c>
      <c r="O2129" s="6">
        <v>0</v>
      </c>
    </row>
    <row r="2130" spans="1:15" x14ac:dyDescent="0.25">
      <c r="A2130" s="6" t="s">
        <v>0</v>
      </c>
      <c r="B2130" s="6" t="s">
        <v>4</v>
      </c>
      <c r="C2130" s="6" t="s">
        <v>253</v>
      </c>
      <c r="D2130" s="6" t="s">
        <v>254</v>
      </c>
      <c r="E2130" s="6" t="s">
        <v>97</v>
      </c>
      <c r="F2130" s="6" t="s">
        <v>98</v>
      </c>
      <c r="G2130" s="6">
        <v>6</v>
      </c>
      <c r="H2130" s="6">
        <v>36</v>
      </c>
      <c r="I2130" s="6">
        <v>6</v>
      </c>
      <c r="J2130" s="6">
        <v>36</v>
      </c>
      <c r="K2130" s="6">
        <v>6</v>
      </c>
      <c r="L2130" s="6">
        <v>36</v>
      </c>
      <c r="M2130" s="6" t="s">
        <v>118</v>
      </c>
      <c r="N2130" s="6" t="s">
        <v>22</v>
      </c>
      <c r="O2130" s="6">
        <v>2</v>
      </c>
    </row>
    <row r="2131" spans="1:15" x14ac:dyDescent="0.25">
      <c r="A2131" s="6" t="s">
        <v>0</v>
      </c>
      <c r="B2131" s="6" t="s">
        <v>4</v>
      </c>
      <c r="C2131" s="6" t="s">
        <v>95</v>
      </c>
      <c r="D2131" s="6" t="s">
        <v>96</v>
      </c>
      <c r="E2131" s="6" t="s">
        <v>97</v>
      </c>
      <c r="F2131" s="6" t="s">
        <v>98</v>
      </c>
      <c r="G2131" s="6">
        <v>69</v>
      </c>
      <c r="H2131" s="6">
        <v>349</v>
      </c>
      <c r="I2131" s="6">
        <v>43</v>
      </c>
      <c r="J2131" s="6">
        <v>361</v>
      </c>
      <c r="K2131" s="6">
        <v>43</v>
      </c>
      <c r="L2131" s="6">
        <v>361</v>
      </c>
      <c r="M2131" s="6" t="s">
        <v>118</v>
      </c>
      <c r="N2131" s="6" t="s">
        <v>23</v>
      </c>
      <c r="O2131" s="6">
        <v>74</v>
      </c>
    </row>
    <row r="2132" spans="1:15" x14ac:dyDescent="0.25">
      <c r="A2132" s="6" t="s">
        <v>0</v>
      </c>
      <c r="B2132" s="6" t="s">
        <v>5</v>
      </c>
      <c r="C2132" s="6" t="s">
        <v>834</v>
      </c>
      <c r="D2132" s="6" t="s">
        <v>835</v>
      </c>
      <c r="E2132" s="6" t="s">
        <v>209</v>
      </c>
      <c r="F2132" s="6" t="s">
        <v>125</v>
      </c>
      <c r="G2132" s="6">
        <v>169</v>
      </c>
      <c r="H2132" s="6">
        <v>1216</v>
      </c>
      <c r="I2132" s="6">
        <v>176</v>
      </c>
      <c r="J2132" s="6">
        <v>1216</v>
      </c>
      <c r="K2132" s="6">
        <v>176</v>
      </c>
      <c r="L2132" s="6">
        <v>1216</v>
      </c>
      <c r="M2132" s="6" t="s">
        <v>118</v>
      </c>
      <c r="N2132" s="6" t="s">
        <v>22</v>
      </c>
      <c r="O2132" s="6">
        <v>83</v>
      </c>
    </row>
    <row r="2133" spans="1:15" x14ac:dyDescent="0.25">
      <c r="A2133" s="6" t="s">
        <v>0</v>
      </c>
      <c r="B2133" s="6" t="s">
        <v>8</v>
      </c>
      <c r="C2133" s="6" t="s">
        <v>750</v>
      </c>
      <c r="D2133" s="6" t="s">
        <v>751</v>
      </c>
      <c r="E2133" s="6" t="s">
        <v>97</v>
      </c>
      <c r="F2133" s="6" t="s">
        <v>98</v>
      </c>
      <c r="G2133" s="6">
        <v>3</v>
      </c>
      <c r="H2133" s="6">
        <v>13</v>
      </c>
      <c r="I2133" s="6">
        <v>3</v>
      </c>
      <c r="J2133" s="6">
        <v>13</v>
      </c>
      <c r="K2133" s="6">
        <v>3</v>
      </c>
      <c r="L2133" s="6">
        <v>13</v>
      </c>
      <c r="M2133" s="6" t="s">
        <v>118</v>
      </c>
      <c r="N2133" s="6" t="s">
        <v>23</v>
      </c>
      <c r="O2133" s="6">
        <v>3</v>
      </c>
    </row>
    <row r="2134" spans="1:15" x14ac:dyDescent="0.25">
      <c r="A2134" s="6" t="s">
        <v>0</v>
      </c>
      <c r="B2134" s="6" t="s">
        <v>4</v>
      </c>
      <c r="C2134" s="6" t="s">
        <v>167</v>
      </c>
      <c r="D2134" s="6" t="s">
        <v>168</v>
      </c>
      <c r="E2134" s="6" t="s">
        <v>97</v>
      </c>
      <c r="F2134" s="6" t="s">
        <v>98</v>
      </c>
      <c r="G2134" s="6">
        <v>190</v>
      </c>
      <c r="H2134" s="6">
        <v>1047</v>
      </c>
      <c r="I2134" s="6">
        <v>205</v>
      </c>
      <c r="J2134" s="6">
        <v>1072</v>
      </c>
      <c r="K2134" s="6"/>
      <c r="L2134" s="6">
        <v>1072</v>
      </c>
      <c r="M2134" s="6" t="s">
        <v>118</v>
      </c>
      <c r="N2134" s="6" t="s">
        <v>21</v>
      </c>
      <c r="O2134" s="6">
        <v>112</v>
      </c>
    </row>
    <row r="2135" spans="1:15" x14ac:dyDescent="0.25">
      <c r="A2135" s="6" t="s">
        <v>0</v>
      </c>
      <c r="B2135" s="6" t="s">
        <v>7</v>
      </c>
      <c r="C2135" s="6" t="s">
        <v>109</v>
      </c>
      <c r="D2135" s="6" t="s">
        <v>110</v>
      </c>
      <c r="E2135" s="6" t="s">
        <v>97</v>
      </c>
      <c r="F2135" s="6" t="s">
        <v>98</v>
      </c>
      <c r="G2135" s="6">
        <v>44</v>
      </c>
      <c r="H2135" s="6">
        <v>235</v>
      </c>
      <c r="I2135" s="6">
        <v>36</v>
      </c>
      <c r="J2135" s="6">
        <v>194</v>
      </c>
      <c r="K2135" s="6">
        <v>43</v>
      </c>
      <c r="L2135" s="6">
        <v>242</v>
      </c>
      <c r="M2135" s="6" t="s">
        <v>118</v>
      </c>
      <c r="N2135" s="6" t="s">
        <v>22</v>
      </c>
      <c r="O2135" s="6">
        <v>18</v>
      </c>
    </row>
    <row r="2136" spans="1:15" x14ac:dyDescent="0.25">
      <c r="A2136" s="6" t="s">
        <v>0</v>
      </c>
      <c r="B2136" s="6" t="s">
        <v>8</v>
      </c>
      <c r="C2136" s="6" t="s">
        <v>743</v>
      </c>
      <c r="D2136" s="6" t="s">
        <v>744</v>
      </c>
      <c r="E2136" s="6" t="s">
        <v>209</v>
      </c>
      <c r="F2136" s="6" t="s">
        <v>125</v>
      </c>
      <c r="G2136" s="6">
        <v>612</v>
      </c>
      <c r="H2136" s="6">
        <v>2944</v>
      </c>
      <c r="I2136" s="6">
        <v>608</v>
      </c>
      <c r="J2136" s="6">
        <v>2914</v>
      </c>
      <c r="K2136" s="6">
        <v>608</v>
      </c>
      <c r="L2136" s="6">
        <v>2944</v>
      </c>
      <c r="M2136" s="6" t="s">
        <v>118</v>
      </c>
      <c r="N2136" s="6" t="s">
        <v>22</v>
      </c>
      <c r="O2136" s="6">
        <v>206</v>
      </c>
    </row>
    <row r="2137" spans="1:15" x14ac:dyDescent="0.25">
      <c r="A2137" s="6" t="s">
        <v>0</v>
      </c>
      <c r="B2137" s="6" t="s">
        <v>5</v>
      </c>
      <c r="C2137" s="6" t="s">
        <v>834</v>
      </c>
      <c r="D2137" s="6" t="s">
        <v>835</v>
      </c>
      <c r="E2137" s="6" t="s">
        <v>209</v>
      </c>
      <c r="F2137" s="6" t="s">
        <v>125</v>
      </c>
      <c r="G2137" s="6">
        <v>169</v>
      </c>
      <c r="H2137" s="6">
        <v>1216</v>
      </c>
      <c r="I2137" s="6">
        <v>176</v>
      </c>
      <c r="J2137" s="6">
        <v>1216</v>
      </c>
      <c r="K2137" s="6">
        <v>176</v>
      </c>
      <c r="L2137" s="6">
        <v>1216</v>
      </c>
      <c r="M2137" s="6" t="s">
        <v>118</v>
      </c>
      <c r="N2137" s="6" t="s">
        <v>21</v>
      </c>
      <c r="O2137" s="6">
        <v>81</v>
      </c>
    </row>
    <row r="2138" spans="1:15" x14ac:dyDescent="0.25">
      <c r="A2138" s="6" t="s">
        <v>0</v>
      </c>
      <c r="B2138" s="6" t="s">
        <v>4</v>
      </c>
      <c r="C2138" s="6" t="s">
        <v>167</v>
      </c>
      <c r="D2138" s="6" t="s">
        <v>168</v>
      </c>
      <c r="E2138" s="6" t="s">
        <v>97</v>
      </c>
      <c r="F2138" s="6" t="s">
        <v>98</v>
      </c>
      <c r="G2138" s="6">
        <v>190</v>
      </c>
      <c r="H2138" s="6">
        <v>1047</v>
      </c>
      <c r="I2138" s="6">
        <v>205</v>
      </c>
      <c r="J2138" s="6">
        <v>1072</v>
      </c>
      <c r="K2138" s="6"/>
      <c r="L2138" s="6">
        <v>1072</v>
      </c>
      <c r="M2138" s="6" t="s">
        <v>118</v>
      </c>
      <c r="N2138" s="6" t="s">
        <v>22</v>
      </c>
      <c r="O2138" s="6">
        <v>96</v>
      </c>
    </row>
    <row r="2139" spans="1:15" x14ac:dyDescent="0.25">
      <c r="A2139" s="6" t="s">
        <v>0</v>
      </c>
      <c r="B2139" s="6" t="s">
        <v>9</v>
      </c>
      <c r="C2139" s="6" t="s">
        <v>1077</v>
      </c>
      <c r="D2139" s="6" t="s">
        <v>223</v>
      </c>
      <c r="E2139" s="6" t="s">
        <v>97</v>
      </c>
      <c r="F2139" s="6" t="s">
        <v>125</v>
      </c>
      <c r="G2139" s="6">
        <v>486</v>
      </c>
      <c r="H2139" s="6">
        <v>2371</v>
      </c>
      <c r="I2139" s="6">
        <v>488</v>
      </c>
      <c r="J2139" s="6">
        <v>2325</v>
      </c>
      <c r="K2139" s="6">
        <v>488</v>
      </c>
      <c r="L2139" s="6">
        <v>2325</v>
      </c>
      <c r="M2139" s="6" t="s">
        <v>118</v>
      </c>
      <c r="N2139" s="6" t="s">
        <v>23</v>
      </c>
      <c r="O2139" s="6">
        <v>463</v>
      </c>
    </row>
    <row r="2140" spans="1:15" x14ac:dyDescent="0.25">
      <c r="A2140" s="6" t="s">
        <v>0</v>
      </c>
      <c r="B2140" s="6" t="s">
        <v>4</v>
      </c>
      <c r="C2140" s="6" t="s">
        <v>167</v>
      </c>
      <c r="D2140" s="6" t="s">
        <v>168</v>
      </c>
      <c r="E2140" s="6" t="s">
        <v>97</v>
      </c>
      <c r="F2140" s="6" t="s">
        <v>98</v>
      </c>
      <c r="G2140" s="6">
        <v>190</v>
      </c>
      <c r="H2140" s="6">
        <v>1047</v>
      </c>
      <c r="I2140" s="6">
        <v>205</v>
      </c>
      <c r="J2140" s="6">
        <v>1072</v>
      </c>
      <c r="K2140" s="6"/>
      <c r="L2140" s="6">
        <v>1072</v>
      </c>
      <c r="M2140" s="6" t="s">
        <v>118</v>
      </c>
      <c r="N2140" s="6" t="s">
        <v>23</v>
      </c>
      <c r="O2140" s="6">
        <v>208</v>
      </c>
    </row>
    <row r="2141" spans="1:15" x14ac:dyDescent="0.25">
      <c r="A2141" s="6" t="s">
        <v>0</v>
      </c>
      <c r="B2141" s="6" t="s">
        <v>4</v>
      </c>
      <c r="C2141" s="6" t="s">
        <v>263</v>
      </c>
      <c r="D2141" s="6" t="s">
        <v>264</v>
      </c>
      <c r="E2141" s="6" t="s">
        <v>97</v>
      </c>
      <c r="F2141" s="6" t="s">
        <v>125</v>
      </c>
      <c r="G2141" s="6">
        <v>22</v>
      </c>
      <c r="H2141" s="6">
        <v>101</v>
      </c>
      <c r="I2141" s="6">
        <v>18</v>
      </c>
      <c r="J2141" s="6">
        <v>91</v>
      </c>
      <c r="K2141" s="6">
        <v>22</v>
      </c>
      <c r="L2141" s="6">
        <v>103</v>
      </c>
      <c r="M2141" s="6" t="s">
        <v>118</v>
      </c>
      <c r="N2141" s="6" t="s">
        <v>21</v>
      </c>
      <c r="O2141" s="6">
        <v>9</v>
      </c>
    </row>
    <row r="2142" spans="1:15" x14ac:dyDescent="0.25">
      <c r="A2142" s="6" t="s">
        <v>0</v>
      </c>
      <c r="B2142" s="6" t="s">
        <v>7</v>
      </c>
      <c r="C2142" s="6" t="s">
        <v>109</v>
      </c>
      <c r="D2142" s="6" t="s">
        <v>110</v>
      </c>
      <c r="E2142" s="6" t="s">
        <v>97</v>
      </c>
      <c r="F2142" s="6" t="s">
        <v>98</v>
      </c>
      <c r="G2142" s="6">
        <v>44</v>
      </c>
      <c r="H2142" s="6">
        <v>235</v>
      </c>
      <c r="I2142" s="6">
        <v>36</v>
      </c>
      <c r="J2142" s="6">
        <v>194</v>
      </c>
      <c r="K2142" s="6">
        <v>43</v>
      </c>
      <c r="L2142" s="6">
        <v>242</v>
      </c>
      <c r="M2142" s="6" t="s">
        <v>118</v>
      </c>
      <c r="N2142" s="6" t="s">
        <v>21</v>
      </c>
      <c r="O2142" s="6">
        <v>18</v>
      </c>
    </row>
    <row r="2143" spans="1:15" x14ac:dyDescent="0.25">
      <c r="A2143" s="6" t="s">
        <v>0</v>
      </c>
      <c r="B2143" s="6" t="s">
        <v>7</v>
      </c>
      <c r="C2143" s="6" t="s">
        <v>730</v>
      </c>
      <c r="D2143" s="6" t="s">
        <v>731</v>
      </c>
      <c r="E2143" s="6" t="s">
        <v>97</v>
      </c>
      <c r="F2143" s="6" t="s">
        <v>98</v>
      </c>
      <c r="G2143" s="6">
        <v>23</v>
      </c>
      <c r="H2143" s="6">
        <v>83</v>
      </c>
      <c r="I2143" s="6">
        <v>23</v>
      </c>
      <c r="J2143" s="6">
        <v>85</v>
      </c>
      <c r="K2143" s="6">
        <v>23</v>
      </c>
      <c r="L2143" s="6">
        <v>78</v>
      </c>
      <c r="M2143" s="6" t="s">
        <v>118</v>
      </c>
      <c r="N2143" s="6" t="s">
        <v>22</v>
      </c>
      <c r="O2143" s="6">
        <v>7</v>
      </c>
    </row>
    <row r="2144" spans="1:15" x14ac:dyDescent="0.25">
      <c r="A2144" s="6" t="s">
        <v>0</v>
      </c>
      <c r="B2144" s="6" t="s">
        <v>8</v>
      </c>
      <c r="C2144" s="6" t="s">
        <v>752</v>
      </c>
      <c r="D2144" s="6" t="s">
        <v>753</v>
      </c>
      <c r="E2144" s="6" t="s">
        <v>97</v>
      </c>
      <c r="F2144" s="6" t="s">
        <v>98</v>
      </c>
      <c r="G2144" s="6">
        <v>25</v>
      </c>
      <c r="H2144" s="6">
        <v>92</v>
      </c>
      <c r="I2144" s="6">
        <v>24</v>
      </c>
      <c r="J2144" s="6">
        <v>89</v>
      </c>
      <c r="K2144" s="6">
        <v>24</v>
      </c>
      <c r="L2144" s="6">
        <v>89</v>
      </c>
      <c r="M2144" s="6" t="s">
        <v>118</v>
      </c>
      <c r="N2144" s="6" t="s">
        <v>21</v>
      </c>
      <c r="O2144" s="6">
        <v>2</v>
      </c>
    </row>
    <row r="2145" spans="1:15" x14ac:dyDescent="0.25">
      <c r="A2145" s="6" t="s">
        <v>0</v>
      </c>
      <c r="B2145" s="6" t="s">
        <v>4</v>
      </c>
      <c r="C2145" s="6" t="s">
        <v>688</v>
      </c>
      <c r="D2145" s="6" t="s">
        <v>689</v>
      </c>
      <c r="E2145" s="6" t="s">
        <v>97</v>
      </c>
      <c r="F2145" s="6" t="s">
        <v>98</v>
      </c>
      <c r="G2145" s="6">
        <v>107</v>
      </c>
      <c r="H2145" s="6">
        <v>501</v>
      </c>
      <c r="I2145" s="6">
        <v>107</v>
      </c>
      <c r="J2145" s="6">
        <v>503</v>
      </c>
      <c r="K2145" s="6">
        <v>107</v>
      </c>
      <c r="L2145" s="6">
        <v>497</v>
      </c>
      <c r="M2145" s="6" t="s">
        <v>118</v>
      </c>
      <c r="N2145" s="6" t="s">
        <v>21</v>
      </c>
      <c r="O2145" s="6">
        <v>54</v>
      </c>
    </row>
    <row r="2146" spans="1:15" x14ac:dyDescent="0.25">
      <c r="A2146" s="6" t="s">
        <v>0</v>
      </c>
      <c r="B2146" s="6" t="s">
        <v>5</v>
      </c>
      <c r="C2146" s="6" t="s">
        <v>701</v>
      </c>
      <c r="D2146" s="6" t="s">
        <v>702</v>
      </c>
      <c r="E2146" s="6" t="s">
        <v>209</v>
      </c>
      <c r="F2146" s="6" t="s">
        <v>125</v>
      </c>
      <c r="G2146" s="6">
        <v>155</v>
      </c>
      <c r="H2146" s="6">
        <v>664</v>
      </c>
      <c r="I2146" s="6">
        <v>156</v>
      </c>
      <c r="J2146" s="6">
        <v>641</v>
      </c>
      <c r="K2146" s="6">
        <v>273</v>
      </c>
      <c r="L2146" s="6">
        <v>0</v>
      </c>
      <c r="M2146" s="6" t="s">
        <v>118</v>
      </c>
      <c r="N2146" s="6" t="s">
        <v>22</v>
      </c>
      <c r="O2146" s="6">
        <v>0</v>
      </c>
    </row>
    <row r="2147" spans="1:15" x14ac:dyDescent="0.25">
      <c r="A2147" s="6" t="s">
        <v>0</v>
      </c>
      <c r="B2147" s="6" t="s">
        <v>7</v>
      </c>
      <c r="C2147" s="6" t="s">
        <v>730</v>
      </c>
      <c r="D2147" s="6" t="s">
        <v>731</v>
      </c>
      <c r="E2147" s="6" t="s">
        <v>97</v>
      </c>
      <c r="F2147" s="6" t="s">
        <v>98</v>
      </c>
      <c r="G2147" s="6">
        <v>23</v>
      </c>
      <c r="H2147" s="6">
        <v>83</v>
      </c>
      <c r="I2147" s="6">
        <v>23</v>
      </c>
      <c r="J2147" s="6">
        <v>85</v>
      </c>
      <c r="K2147" s="6">
        <v>23</v>
      </c>
      <c r="L2147" s="6">
        <v>78</v>
      </c>
      <c r="M2147" s="6" t="s">
        <v>118</v>
      </c>
      <c r="N2147" s="6" t="s">
        <v>23</v>
      </c>
      <c r="O2147" s="6">
        <v>13</v>
      </c>
    </row>
    <row r="2148" spans="1:15" x14ac:dyDescent="0.25">
      <c r="A2148" s="6" t="s">
        <v>0</v>
      </c>
      <c r="B2148" s="6" t="s">
        <v>8</v>
      </c>
      <c r="C2148" s="6" t="s">
        <v>752</v>
      </c>
      <c r="D2148" s="6" t="s">
        <v>753</v>
      </c>
      <c r="E2148" s="6" t="s">
        <v>97</v>
      </c>
      <c r="F2148" s="6" t="s">
        <v>98</v>
      </c>
      <c r="G2148" s="6">
        <v>25</v>
      </c>
      <c r="H2148" s="6">
        <v>92</v>
      </c>
      <c r="I2148" s="6">
        <v>24</v>
      </c>
      <c r="J2148" s="6">
        <v>89</v>
      </c>
      <c r="K2148" s="6">
        <v>24</v>
      </c>
      <c r="L2148" s="6">
        <v>89</v>
      </c>
      <c r="M2148" s="6" t="s">
        <v>118</v>
      </c>
      <c r="N2148" s="6" t="s">
        <v>22</v>
      </c>
      <c r="O2148" s="6">
        <v>9</v>
      </c>
    </row>
    <row r="2149" spans="1:15" x14ac:dyDescent="0.25">
      <c r="A2149" s="6" t="s">
        <v>0</v>
      </c>
      <c r="B2149" s="6" t="s">
        <v>4</v>
      </c>
      <c r="C2149" s="6" t="s">
        <v>688</v>
      </c>
      <c r="D2149" s="6" t="s">
        <v>689</v>
      </c>
      <c r="E2149" s="6" t="s">
        <v>97</v>
      </c>
      <c r="F2149" s="6" t="s">
        <v>98</v>
      </c>
      <c r="G2149" s="6">
        <v>107</v>
      </c>
      <c r="H2149" s="6">
        <v>501</v>
      </c>
      <c r="I2149" s="6">
        <v>107</v>
      </c>
      <c r="J2149" s="6">
        <v>503</v>
      </c>
      <c r="K2149" s="6">
        <v>107</v>
      </c>
      <c r="L2149" s="6">
        <v>497</v>
      </c>
      <c r="M2149" s="6" t="s">
        <v>118</v>
      </c>
      <c r="N2149" s="6" t="s">
        <v>22</v>
      </c>
      <c r="O2149" s="6">
        <v>38</v>
      </c>
    </row>
    <row r="2150" spans="1:15" x14ac:dyDescent="0.25">
      <c r="A2150" s="6" t="s">
        <v>0</v>
      </c>
      <c r="B2150" s="6" t="s">
        <v>8</v>
      </c>
      <c r="C2150" s="6" t="s">
        <v>743</v>
      </c>
      <c r="D2150" s="6" t="s">
        <v>744</v>
      </c>
      <c r="E2150" s="6" t="s">
        <v>209</v>
      </c>
      <c r="F2150" s="6" t="s">
        <v>125</v>
      </c>
      <c r="G2150" s="6">
        <v>612</v>
      </c>
      <c r="H2150" s="6">
        <v>2944</v>
      </c>
      <c r="I2150" s="6">
        <v>608</v>
      </c>
      <c r="J2150" s="6">
        <v>2914</v>
      </c>
      <c r="K2150" s="6">
        <v>608</v>
      </c>
      <c r="L2150" s="6">
        <v>2944</v>
      </c>
      <c r="M2150" s="6" t="s">
        <v>118</v>
      </c>
      <c r="N2150" s="6" t="s">
        <v>23</v>
      </c>
      <c r="O2150" s="6">
        <v>389</v>
      </c>
    </row>
    <row r="2151" spans="1:15" x14ac:dyDescent="0.25">
      <c r="A2151" s="6" t="s">
        <v>0</v>
      </c>
      <c r="B2151" s="6" t="s">
        <v>5</v>
      </c>
      <c r="C2151" s="6" t="s">
        <v>701</v>
      </c>
      <c r="D2151" s="6" t="s">
        <v>702</v>
      </c>
      <c r="E2151" s="6" t="s">
        <v>209</v>
      </c>
      <c r="F2151" s="6" t="s">
        <v>125</v>
      </c>
      <c r="G2151" s="6">
        <v>155</v>
      </c>
      <c r="H2151" s="6">
        <v>664</v>
      </c>
      <c r="I2151" s="6">
        <v>156</v>
      </c>
      <c r="J2151" s="6">
        <v>641</v>
      </c>
      <c r="K2151" s="6">
        <v>273</v>
      </c>
      <c r="L2151" s="6">
        <v>0</v>
      </c>
      <c r="M2151" s="6" t="s">
        <v>118</v>
      </c>
      <c r="N2151" s="6" t="s">
        <v>21</v>
      </c>
      <c r="O2151" s="6">
        <v>0</v>
      </c>
    </row>
    <row r="2152" spans="1:15" x14ac:dyDescent="0.25">
      <c r="A2152" s="6" t="s">
        <v>0</v>
      </c>
      <c r="B2152" s="6" t="s">
        <v>4</v>
      </c>
      <c r="C2152" s="6" t="s">
        <v>101</v>
      </c>
      <c r="D2152" s="6" t="s">
        <v>102</v>
      </c>
      <c r="E2152" s="6" t="s">
        <v>97</v>
      </c>
      <c r="F2152" s="6" t="s">
        <v>98</v>
      </c>
      <c r="G2152" s="6">
        <v>56</v>
      </c>
      <c r="H2152" s="6">
        <v>230</v>
      </c>
      <c r="I2152" s="6">
        <v>54</v>
      </c>
      <c r="J2152" s="6">
        <v>221</v>
      </c>
      <c r="K2152" s="6">
        <v>57</v>
      </c>
      <c r="L2152" s="6">
        <v>232</v>
      </c>
      <c r="M2152" s="6" t="s">
        <v>118</v>
      </c>
      <c r="N2152" s="6" t="s">
        <v>21</v>
      </c>
      <c r="O2152" s="6">
        <v>26</v>
      </c>
    </row>
    <row r="2153" spans="1:15" x14ac:dyDescent="0.25">
      <c r="A2153" s="6" t="s">
        <v>0</v>
      </c>
      <c r="B2153" s="6" t="s">
        <v>4</v>
      </c>
      <c r="C2153" s="6" t="s">
        <v>688</v>
      </c>
      <c r="D2153" s="6" t="s">
        <v>689</v>
      </c>
      <c r="E2153" s="6" t="s">
        <v>97</v>
      </c>
      <c r="F2153" s="6" t="s">
        <v>98</v>
      </c>
      <c r="G2153" s="6">
        <v>107</v>
      </c>
      <c r="H2153" s="6">
        <v>501</v>
      </c>
      <c r="I2153" s="6">
        <v>107</v>
      </c>
      <c r="J2153" s="6">
        <v>503</v>
      </c>
      <c r="K2153" s="6">
        <v>107</v>
      </c>
      <c r="L2153" s="6">
        <v>497</v>
      </c>
      <c r="M2153" s="6" t="s">
        <v>118</v>
      </c>
      <c r="N2153" s="6" t="s">
        <v>23</v>
      </c>
      <c r="O2153" s="6">
        <v>92</v>
      </c>
    </row>
    <row r="2154" spans="1:15" x14ac:dyDescent="0.25">
      <c r="A2154" s="6" t="s">
        <v>0</v>
      </c>
      <c r="B2154" s="6" t="s">
        <v>7</v>
      </c>
      <c r="C2154" s="6" t="s">
        <v>109</v>
      </c>
      <c r="D2154" s="6" t="s">
        <v>110</v>
      </c>
      <c r="E2154" s="6" t="s">
        <v>97</v>
      </c>
      <c r="F2154" s="6" t="s">
        <v>98</v>
      </c>
      <c r="G2154" s="6">
        <v>44</v>
      </c>
      <c r="H2154" s="6">
        <v>235</v>
      </c>
      <c r="I2154" s="6">
        <v>36</v>
      </c>
      <c r="J2154" s="6">
        <v>194</v>
      </c>
      <c r="K2154" s="6">
        <v>43</v>
      </c>
      <c r="L2154" s="6">
        <v>242</v>
      </c>
      <c r="M2154" s="6" t="s">
        <v>118</v>
      </c>
      <c r="N2154" s="6" t="s">
        <v>23</v>
      </c>
      <c r="O2154" s="6">
        <v>36</v>
      </c>
    </row>
    <row r="2155" spans="1:15" x14ac:dyDescent="0.25">
      <c r="A2155" s="6" t="s">
        <v>0</v>
      </c>
      <c r="B2155" s="6" t="s">
        <v>4</v>
      </c>
      <c r="C2155" s="6" t="s">
        <v>149</v>
      </c>
      <c r="D2155" s="6" t="s">
        <v>150</v>
      </c>
      <c r="E2155" s="6" t="s">
        <v>97</v>
      </c>
      <c r="F2155" s="6" t="s">
        <v>98</v>
      </c>
      <c r="G2155" s="6">
        <v>6</v>
      </c>
      <c r="H2155" s="6">
        <v>39</v>
      </c>
      <c r="I2155" s="6">
        <v>6</v>
      </c>
      <c r="J2155" s="6">
        <v>39</v>
      </c>
      <c r="K2155" s="6">
        <v>6</v>
      </c>
      <c r="L2155" s="6">
        <v>39</v>
      </c>
      <c r="M2155" s="6" t="s">
        <v>118</v>
      </c>
      <c r="N2155" s="6" t="s">
        <v>21</v>
      </c>
      <c r="O2155" s="6">
        <v>0</v>
      </c>
    </row>
    <row r="2156" spans="1:15" x14ac:dyDescent="0.25">
      <c r="A2156" s="6" t="s">
        <v>0</v>
      </c>
      <c r="B2156" s="6" t="s">
        <v>5</v>
      </c>
      <c r="C2156" s="6" t="s">
        <v>269</v>
      </c>
      <c r="D2156" s="6" t="s">
        <v>270</v>
      </c>
      <c r="E2156" s="6" t="s">
        <v>97</v>
      </c>
      <c r="F2156" s="6" t="s">
        <v>98</v>
      </c>
      <c r="G2156" s="6">
        <v>31</v>
      </c>
      <c r="H2156" s="6">
        <v>170</v>
      </c>
      <c r="I2156" s="6">
        <v>25</v>
      </c>
      <c r="J2156" s="6">
        <v>125</v>
      </c>
      <c r="K2156" s="6">
        <v>31</v>
      </c>
      <c r="L2156" s="6">
        <v>170</v>
      </c>
      <c r="M2156" s="6" t="s">
        <v>118</v>
      </c>
      <c r="N2156" s="6" t="s">
        <v>22</v>
      </c>
      <c r="O2156" s="6">
        <v>11</v>
      </c>
    </row>
    <row r="2157" spans="1:15" x14ac:dyDescent="0.25">
      <c r="A2157" s="6" t="s">
        <v>0</v>
      </c>
      <c r="B2157" s="6" t="s">
        <v>11</v>
      </c>
      <c r="C2157" s="6" t="s">
        <v>187</v>
      </c>
      <c r="D2157" s="6" t="s">
        <v>188</v>
      </c>
      <c r="E2157" s="6" t="s">
        <v>97</v>
      </c>
      <c r="F2157" s="6" t="s">
        <v>132</v>
      </c>
      <c r="G2157" s="6">
        <v>18</v>
      </c>
      <c r="H2157" s="6">
        <v>78</v>
      </c>
      <c r="I2157" s="6">
        <v>18</v>
      </c>
      <c r="J2157" s="6">
        <v>79</v>
      </c>
      <c r="K2157" s="6">
        <v>18</v>
      </c>
      <c r="L2157" s="6">
        <v>77</v>
      </c>
      <c r="M2157" s="6" t="s">
        <v>118</v>
      </c>
      <c r="N2157" s="6" t="s">
        <v>22</v>
      </c>
      <c r="O2157" s="6">
        <v>10</v>
      </c>
    </row>
    <row r="2158" spans="1:15" x14ac:dyDescent="0.25">
      <c r="A2158" s="6" t="s">
        <v>0</v>
      </c>
      <c r="B2158" s="6" t="s">
        <v>9</v>
      </c>
      <c r="C2158" s="6" t="s">
        <v>207</v>
      </c>
      <c r="D2158" s="6" t="s">
        <v>208</v>
      </c>
      <c r="E2158" s="6" t="s">
        <v>209</v>
      </c>
      <c r="F2158" s="6" t="s">
        <v>125</v>
      </c>
      <c r="G2158" s="6">
        <v>541</v>
      </c>
      <c r="H2158" s="6">
        <v>2607</v>
      </c>
      <c r="I2158" s="6">
        <v>545</v>
      </c>
      <c r="J2158" s="6">
        <v>2544</v>
      </c>
      <c r="K2158" s="6">
        <v>545</v>
      </c>
      <c r="L2158" s="6">
        <v>2545</v>
      </c>
      <c r="M2158" s="6" t="s">
        <v>118</v>
      </c>
      <c r="N2158" s="6" t="s">
        <v>22</v>
      </c>
      <c r="O2158" s="6">
        <v>176</v>
      </c>
    </row>
    <row r="2159" spans="1:15" x14ac:dyDescent="0.25">
      <c r="A2159" s="6" t="s">
        <v>0</v>
      </c>
      <c r="B2159" s="6" t="s">
        <v>8</v>
      </c>
      <c r="C2159" s="6" t="s">
        <v>141</v>
      </c>
      <c r="D2159" s="6" t="s">
        <v>142</v>
      </c>
      <c r="E2159" s="6" t="s">
        <v>97</v>
      </c>
      <c r="F2159" s="6" t="s">
        <v>98</v>
      </c>
      <c r="G2159" s="6">
        <v>186</v>
      </c>
      <c r="H2159" s="6">
        <v>1002</v>
      </c>
      <c r="I2159" s="6">
        <v>183</v>
      </c>
      <c r="J2159" s="6">
        <v>971</v>
      </c>
      <c r="K2159" s="6">
        <v>188</v>
      </c>
      <c r="L2159" s="6">
        <v>1003</v>
      </c>
      <c r="M2159" s="6" t="s">
        <v>118</v>
      </c>
      <c r="N2159" s="6" t="s">
        <v>23</v>
      </c>
      <c r="O2159" s="6">
        <v>119</v>
      </c>
    </row>
    <row r="2160" spans="1:15" x14ac:dyDescent="0.25">
      <c r="A2160" s="6" t="s">
        <v>0</v>
      </c>
      <c r="B2160" s="6" t="s">
        <v>5</v>
      </c>
      <c r="C2160" s="6" t="s">
        <v>257</v>
      </c>
      <c r="D2160" s="6" t="s">
        <v>258</v>
      </c>
      <c r="E2160" s="6" t="s">
        <v>97</v>
      </c>
      <c r="F2160" s="6" t="s">
        <v>98</v>
      </c>
      <c r="G2160" s="6">
        <v>128</v>
      </c>
      <c r="H2160" s="6">
        <v>725</v>
      </c>
      <c r="I2160" s="6">
        <v>100</v>
      </c>
      <c r="J2160" s="6">
        <v>608</v>
      </c>
      <c r="K2160" s="6">
        <v>128</v>
      </c>
      <c r="L2160" s="6">
        <v>746</v>
      </c>
      <c r="M2160" s="6" t="s">
        <v>118</v>
      </c>
      <c r="N2160" s="6" t="s">
        <v>21</v>
      </c>
      <c r="O2160" s="6">
        <v>40</v>
      </c>
    </row>
    <row r="2161" spans="1:15" x14ac:dyDescent="0.25">
      <c r="A2161" s="6" t="s">
        <v>0</v>
      </c>
      <c r="B2161" s="6" t="s">
        <v>5</v>
      </c>
      <c r="C2161" s="6" t="s">
        <v>819</v>
      </c>
      <c r="D2161" s="6" t="s">
        <v>820</v>
      </c>
      <c r="E2161" s="6" t="s">
        <v>97</v>
      </c>
      <c r="F2161" s="6" t="s">
        <v>125</v>
      </c>
      <c r="G2161" s="6">
        <v>172</v>
      </c>
      <c r="H2161" s="6">
        <v>838</v>
      </c>
      <c r="I2161" s="6">
        <v>181</v>
      </c>
      <c r="J2161" s="6">
        <v>910</v>
      </c>
      <c r="K2161" s="6">
        <v>181</v>
      </c>
      <c r="L2161" s="6">
        <v>910</v>
      </c>
      <c r="M2161" s="6" t="s">
        <v>118</v>
      </c>
      <c r="N2161" s="6" t="s">
        <v>21</v>
      </c>
      <c r="O2161" s="6">
        <v>52</v>
      </c>
    </row>
    <row r="2162" spans="1:15" x14ac:dyDescent="0.25">
      <c r="A2162" s="6" t="s">
        <v>0</v>
      </c>
      <c r="B2162" s="6" t="s">
        <v>4</v>
      </c>
      <c r="C2162" s="6" t="s">
        <v>106</v>
      </c>
      <c r="D2162" s="6" t="s">
        <v>107</v>
      </c>
      <c r="E2162" s="6" t="s">
        <v>97</v>
      </c>
      <c r="F2162" s="6" t="s">
        <v>98</v>
      </c>
      <c r="G2162" s="6">
        <v>7</v>
      </c>
      <c r="H2162" s="6">
        <v>41</v>
      </c>
      <c r="I2162" s="6">
        <v>10</v>
      </c>
      <c r="J2162" s="6">
        <v>47</v>
      </c>
      <c r="K2162" s="6">
        <v>12</v>
      </c>
      <c r="L2162" s="6">
        <v>56</v>
      </c>
      <c r="M2162" s="6" t="s">
        <v>118</v>
      </c>
      <c r="N2162" s="6" t="s">
        <v>21</v>
      </c>
      <c r="O2162" s="6">
        <v>4</v>
      </c>
    </row>
    <row r="2163" spans="1:15" x14ac:dyDescent="0.25">
      <c r="A2163" s="6" t="s">
        <v>0</v>
      </c>
      <c r="B2163" s="6" t="s">
        <v>9</v>
      </c>
      <c r="C2163" s="6" t="s">
        <v>212</v>
      </c>
      <c r="D2163" s="6" t="s">
        <v>213</v>
      </c>
      <c r="E2163" s="6" t="s">
        <v>209</v>
      </c>
      <c r="F2163" s="6" t="s">
        <v>125</v>
      </c>
      <c r="G2163" s="6">
        <v>174</v>
      </c>
      <c r="H2163" s="6">
        <v>1185</v>
      </c>
      <c r="I2163" s="6">
        <v>463</v>
      </c>
      <c r="J2163" s="6">
        <v>2123</v>
      </c>
      <c r="K2163" s="6">
        <v>463</v>
      </c>
      <c r="L2163" s="6">
        <v>2114</v>
      </c>
      <c r="M2163" s="6" t="s">
        <v>118</v>
      </c>
      <c r="N2163" s="6" t="s">
        <v>21</v>
      </c>
      <c r="O2163" s="6">
        <v>133</v>
      </c>
    </row>
    <row r="2164" spans="1:15" x14ac:dyDescent="0.25">
      <c r="A2164" s="6" t="s">
        <v>0</v>
      </c>
      <c r="B2164" s="6" t="s">
        <v>8</v>
      </c>
      <c r="C2164" s="6" t="s">
        <v>126</v>
      </c>
      <c r="D2164" s="6" t="s">
        <v>127</v>
      </c>
      <c r="E2164" s="6" t="s">
        <v>97</v>
      </c>
      <c r="F2164" s="6" t="s">
        <v>132</v>
      </c>
      <c r="G2164" s="6">
        <v>50</v>
      </c>
      <c r="H2164" s="6">
        <v>295</v>
      </c>
      <c r="I2164" s="6">
        <v>50</v>
      </c>
      <c r="J2164" s="6">
        <v>293</v>
      </c>
      <c r="K2164" s="6">
        <v>50</v>
      </c>
      <c r="L2164" s="6">
        <v>293</v>
      </c>
      <c r="M2164" s="6" t="s">
        <v>118</v>
      </c>
      <c r="N2164" s="6" t="s">
        <v>21</v>
      </c>
      <c r="O2164" s="6">
        <v>28</v>
      </c>
    </row>
    <row r="2165" spans="1:15" x14ac:dyDescent="0.25">
      <c r="A2165" s="6" t="s">
        <v>0</v>
      </c>
      <c r="B2165" s="6" t="s">
        <v>5</v>
      </c>
      <c r="C2165" s="6" t="s">
        <v>269</v>
      </c>
      <c r="D2165" s="6" t="s">
        <v>270</v>
      </c>
      <c r="E2165" s="6" t="s">
        <v>97</v>
      </c>
      <c r="F2165" s="6" t="s">
        <v>98</v>
      </c>
      <c r="G2165" s="6">
        <v>31</v>
      </c>
      <c r="H2165" s="6">
        <v>170</v>
      </c>
      <c r="I2165" s="6">
        <v>25</v>
      </c>
      <c r="J2165" s="6">
        <v>125</v>
      </c>
      <c r="K2165" s="6">
        <v>31</v>
      </c>
      <c r="L2165" s="6">
        <v>170</v>
      </c>
      <c r="M2165" s="6" t="s">
        <v>118</v>
      </c>
      <c r="N2165" s="6" t="s">
        <v>23</v>
      </c>
      <c r="O2165" s="6">
        <v>18</v>
      </c>
    </row>
    <row r="2166" spans="1:15" x14ac:dyDescent="0.25">
      <c r="A2166" s="6" t="s">
        <v>0</v>
      </c>
      <c r="B2166" s="6" t="s">
        <v>8</v>
      </c>
      <c r="C2166" s="6" t="s">
        <v>218</v>
      </c>
      <c r="D2166" s="6" t="s">
        <v>219</v>
      </c>
      <c r="E2166" s="6" t="s">
        <v>97</v>
      </c>
      <c r="F2166" s="6" t="s">
        <v>98</v>
      </c>
      <c r="G2166" s="6">
        <v>70</v>
      </c>
      <c r="H2166" s="6">
        <v>609</v>
      </c>
      <c r="I2166" s="6">
        <v>124</v>
      </c>
      <c r="J2166" s="6">
        <v>644</v>
      </c>
      <c r="K2166" s="6">
        <v>124</v>
      </c>
      <c r="L2166" s="6">
        <v>644</v>
      </c>
      <c r="M2166" s="6" t="s">
        <v>118</v>
      </c>
      <c r="N2166" s="6" t="s">
        <v>21</v>
      </c>
      <c r="O2166" s="6">
        <v>38</v>
      </c>
    </row>
    <row r="2167" spans="1:15" x14ac:dyDescent="0.25">
      <c r="A2167" s="6" t="s">
        <v>0</v>
      </c>
      <c r="B2167" s="6" t="s">
        <v>5</v>
      </c>
      <c r="C2167" s="6" t="s">
        <v>261</v>
      </c>
      <c r="D2167" s="6" t="s">
        <v>262</v>
      </c>
      <c r="E2167" s="6" t="s">
        <v>97</v>
      </c>
      <c r="F2167" s="6" t="s">
        <v>98</v>
      </c>
      <c r="G2167" s="6">
        <v>42</v>
      </c>
      <c r="H2167" s="6">
        <v>175</v>
      </c>
      <c r="I2167" s="6">
        <v>27</v>
      </c>
      <c r="J2167" s="6">
        <v>131</v>
      </c>
      <c r="K2167" s="6">
        <v>42</v>
      </c>
      <c r="L2167" s="6">
        <v>175</v>
      </c>
      <c r="M2167" s="6" t="s">
        <v>118</v>
      </c>
      <c r="N2167" s="6" t="s">
        <v>22</v>
      </c>
      <c r="O2167" s="6">
        <v>13</v>
      </c>
    </row>
    <row r="2168" spans="1:15" x14ac:dyDescent="0.25">
      <c r="A2168" s="6" t="s">
        <v>0</v>
      </c>
      <c r="B2168" s="6" t="s">
        <v>4</v>
      </c>
      <c r="C2168" s="6" t="s">
        <v>155</v>
      </c>
      <c r="D2168" s="6" t="s">
        <v>156</v>
      </c>
      <c r="E2168" s="6" t="s">
        <v>97</v>
      </c>
      <c r="F2168" s="6" t="s">
        <v>98</v>
      </c>
      <c r="G2168" s="6">
        <v>97</v>
      </c>
      <c r="H2168" s="6">
        <v>382</v>
      </c>
      <c r="I2168" s="6">
        <v>95</v>
      </c>
      <c r="J2168" s="6">
        <v>386</v>
      </c>
      <c r="K2168" s="6">
        <v>95</v>
      </c>
      <c r="L2168" s="6">
        <v>386</v>
      </c>
      <c r="M2168" s="6" t="s">
        <v>118</v>
      </c>
      <c r="N2168" s="6" t="s">
        <v>22</v>
      </c>
      <c r="O2168" s="6">
        <v>50</v>
      </c>
    </row>
    <row r="2169" spans="1:15" x14ac:dyDescent="0.25">
      <c r="A2169" s="6" t="s">
        <v>0</v>
      </c>
      <c r="B2169" s="6" t="s">
        <v>4</v>
      </c>
      <c r="C2169" s="6" t="s">
        <v>155</v>
      </c>
      <c r="D2169" s="6" t="s">
        <v>156</v>
      </c>
      <c r="E2169" s="6" t="s">
        <v>97</v>
      </c>
      <c r="F2169" s="6" t="s">
        <v>98</v>
      </c>
      <c r="G2169" s="6">
        <v>97</v>
      </c>
      <c r="H2169" s="6">
        <v>382</v>
      </c>
      <c r="I2169" s="6">
        <v>95</v>
      </c>
      <c r="J2169" s="6">
        <v>386</v>
      </c>
      <c r="K2169" s="6">
        <v>95</v>
      </c>
      <c r="L2169" s="6">
        <v>386</v>
      </c>
      <c r="M2169" s="6" t="s">
        <v>118</v>
      </c>
      <c r="N2169" s="6" t="s">
        <v>23</v>
      </c>
      <c r="O2169" s="6">
        <v>83</v>
      </c>
    </row>
    <row r="2170" spans="1:15" x14ac:dyDescent="0.25">
      <c r="A2170" s="6" t="s">
        <v>0</v>
      </c>
      <c r="B2170" s="6" t="s">
        <v>5</v>
      </c>
      <c r="C2170" s="6" t="s">
        <v>819</v>
      </c>
      <c r="D2170" s="6" t="s">
        <v>820</v>
      </c>
      <c r="E2170" s="6" t="s">
        <v>97</v>
      </c>
      <c r="F2170" s="6" t="s">
        <v>125</v>
      </c>
      <c r="G2170" s="6">
        <v>172</v>
      </c>
      <c r="H2170" s="6">
        <v>838</v>
      </c>
      <c r="I2170" s="6">
        <v>181</v>
      </c>
      <c r="J2170" s="6">
        <v>910</v>
      </c>
      <c r="K2170" s="6">
        <v>181</v>
      </c>
      <c r="L2170" s="6">
        <v>910</v>
      </c>
      <c r="M2170" s="6" t="s">
        <v>118</v>
      </c>
      <c r="N2170" s="6" t="s">
        <v>22</v>
      </c>
      <c r="O2170" s="6">
        <v>83</v>
      </c>
    </row>
    <row r="2171" spans="1:15" x14ac:dyDescent="0.25">
      <c r="A2171" s="6" t="s">
        <v>0</v>
      </c>
      <c r="B2171" s="6" t="s">
        <v>5</v>
      </c>
      <c r="C2171" s="6" t="s">
        <v>257</v>
      </c>
      <c r="D2171" s="6" t="s">
        <v>258</v>
      </c>
      <c r="E2171" s="6" t="s">
        <v>97</v>
      </c>
      <c r="F2171" s="6" t="s">
        <v>98</v>
      </c>
      <c r="G2171" s="6">
        <v>128</v>
      </c>
      <c r="H2171" s="6">
        <v>725</v>
      </c>
      <c r="I2171" s="6">
        <v>100</v>
      </c>
      <c r="J2171" s="6">
        <v>608</v>
      </c>
      <c r="K2171" s="6">
        <v>128</v>
      </c>
      <c r="L2171" s="6">
        <v>746</v>
      </c>
      <c r="M2171" s="6" t="s">
        <v>118</v>
      </c>
      <c r="N2171" s="6" t="s">
        <v>22</v>
      </c>
      <c r="O2171" s="6">
        <v>34</v>
      </c>
    </row>
    <row r="2172" spans="1:15" x14ac:dyDescent="0.25">
      <c r="A2172" s="6" t="s">
        <v>0</v>
      </c>
      <c r="B2172" s="6" t="s">
        <v>11</v>
      </c>
      <c r="C2172" s="6" t="s">
        <v>189</v>
      </c>
      <c r="D2172" s="6" t="s">
        <v>190</v>
      </c>
      <c r="E2172" s="6" t="s">
        <v>97</v>
      </c>
      <c r="F2172" s="6" t="s">
        <v>132</v>
      </c>
      <c r="G2172" s="6">
        <v>12</v>
      </c>
      <c r="H2172" s="6">
        <v>47</v>
      </c>
      <c r="I2172" s="6">
        <v>15</v>
      </c>
      <c r="J2172" s="6">
        <v>69</v>
      </c>
      <c r="K2172" s="6">
        <v>15</v>
      </c>
      <c r="L2172" s="6">
        <v>69</v>
      </c>
      <c r="M2172" s="6" t="s">
        <v>118</v>
      </c>
      <c r="N2172" s="6" t="s">
        <v>21</v>
      </c>
      <c r="O2172" s="6">
        <v>7</v>
      </c>
    </row>
    <row r="2173" spans="1:15" x14ac:dyDescent="0.25">
      <c r="A2173" s="6" t="s">
        <v>0</v>
      </c>
      <c r="B2173" s="6" t="s">
        <v>5</v>
      </c>
      <c r="C2173" s="6" t="s">
        <v>261</v>
      </c>
      <c r="D2173" s="6" t="s">
        <v>262</v>
      </c>
      <c r="E2173" s="6" t="s">
        <v>97</v>
      </c>
      <c r="F2173" s="6" t="s">
        <v>98</v>
      </c>
      <c r="G2173" s="6">
        <v>42</v>
      </c>
      <c r="H2173" s="6">
        <v>175</v>
      </c>
      <c r="I2173" s="6">
        <v>27</v>
      </c>
      <c r="J2173" s="6">
        <v>131</v>
      </c>
      <c r="K2173" s="6">
        <v>42</v>
      </c>
      <c r="L2173" s="6">
        <v>175</v>
      </c>
      <c r="M2173" s="6" t="s">
        <v>118</v>
      </c>
      <c r="N2173" s="6" t="s">
        <v>23</v>
      </c>
      <c r="O2173" s="6">
        <v>26</v>
      </c>
    </row>
    <row r="2174" spans="1:15" x14ac:dyDescent="0.25">
      <c r="A2174" s="6" t="s">
        <v>0</v>
      </c>
      <c r="B2174" s="6" t="s">
        <v>5</v>
      </c>
      <c r="C2174" s="6" t="s">
        <v>269</v>
      </c>
      <c r="D2174" s="6" t="s">
        <v>270</v>
      </c>
      <c r="E2174" s="6" t="s">
        <v>97</v>
      </c>
      <c r="F2174" s="6" t="s">
        <v>98</v>
      </c>
      <c r="G2174" s="6">
        <v>31</v>
      </c>
      <c r="H2174" s="6">
        <v>170</v>
      </c>
      <c r="I2174" s="6">
        <v>25</v>
      </c>
      <c r="J2174" s="6">
        <v>125</v>
      </c>
      <c r="K2174" s="6">
        <v>31</v>
      </c>
      <c r="L2174" s="6">
        <v>170</v>
      </c>
      <c r="M2174" s="6" t="s">
        <v>118</v>
      </c>
      <c r="N2174" s="6" t="s">
        <v>21</v>
      </c>
      <c r="O2174" s="6">
        <v>7</v>
      </c>
    </row>
    <row r="2175" spans="1:15" x14ac:dyDescent="0.25">
      <c r="A2175" s="6" t="s">
        <v>0</v>
      </c>
      <c r="B2175" s="6" t="s">
        <v>8</v>
      </c>
      <c r="C2175" s="6" t="s">
        <v>224</v>
      </c>
      <c r="D2175" s="6" t="s">
        <v>225</v>
      </c>
      <c r="E2175" s="6" t="s">
        <v>209</v>
      </c>
      <c r="F2175" s="6" t="s">
        <v>125</v>
      </c>
      <c r="G2175" s="6">
        <v>412</v>
      </c>
      <c r="H2175" s="6">
        <v>1700</v>
      </c>
      <c r="I2175" s="6">
        <v>375</v>
      </c>
      <c r="J2175" s="6">
        <v>1598</v>
      </c>
      <c r="K2175" s="6">
        <v>375</v>
      </c>
      <c r="L2175" s="6">
        <v>1598</v>
      </c>
      <c r="M2175" s="6" t="s">
        <v>118</v>
      </c>
      <c r="N2175" s="6" t="s">
        <v>21</v>
      </c>
      <c r="O2175" s="6">
        <v>86</v>
      </c>
    </row>
    <row r="2176" spans="1:15" x14ac:dyDescent="0.25">
      <c r="A2176" s="6" t="s">
        <v>0</v>
      </c>
      <c r="B2176" s="6" t="s">
        <v>11</v>
      </c>
      <c r="C2176" s="6" t="s">
        <v>189</v>
      </c>
      <c r="D2176" s="6" t="s">
        <v>190</v>
      </c>
      <c r="E2176" s="6" t="s">
        <v>97</v>
      </c>
      <c r="F2176" s="6" t="s">
        <v>132</v>
      </c>
      <c r="G2176" s="6">
        <v>12</v>
      </c>
      <c r="H2176" s="6">
        <v>47</v>
      </c>
      <c r="I2176" s="6">
        <v>15</v>
      </c>
      <c r="J2176" s="6">
        <v>69</v>
      </c>
      <c r="K2176" s="6">
        <v>15</v>
      </c>
      <c r="L2176" s="6">
        <v>69</v>
      </c>
      <c r="M2176" s="6" t="s">
        <v>118</v>
      </c>
      <c r="N2176" s="6" t="s">
        <v>22</v>
      </c>
      <c r="O2176" s="6">
        <v>11</v>
      </c>
    </row>
    <row r="2177" spans="1:15" x14ac:dyDescent="0.25">
      <c r="A2177" s="6" t="s">
        <v>0</v>
      </c>
      <c r="B2177" s="6" t="s">
        <v>9</v>
      </c>
      <c r="C2177" s="6" t="s">
        <v>207</v>
      </c>
      <c r="D2177" s="6" t="s">
        <v>208</v>
      </c>
      <c r="E2177" s="6" t="s">
        <v>209</v>
      </c>
      <c r="F2177" s="6" t="s">
        <v>125</v>
      </c>
      <c r="G2177" s="6">
        <v>541</v>
      </c>
      <c r="H2177" s="6">
        <v>2607</v>
      </c>
      <c r="I2177" s="6">
        <v>545</v>
      </c>
      <c r="J2177" s="6">
        <v>2544</v>
      </c>
      <c r="K2177" s="6">
        <v>545</v>
      </c>
      <c r="L2177" s="6">
        <v>2545</v>
      </c>
      <c r="M2177" s="6" t="s">
        <v>118</v>
      </c>
      <c r="N2177" s="6" t="s">
        <v>21</v>
      </c>
      <c r="O2177" s="6">
        <v>210</v>
      </c>
    </row>
    <row r="2178" spans="1:15" x14ac:dyDescent="0.25">
      <c r="A2178" s="6" t="s">
        <v>0</v>
      </c>
      <c r="B2178" s="6" t="s">
        <v>5</v>
      </c>
      <c r="C2178" s="6" t="s">
        <v>846</v>
      </c>
      <c r="D2178" s="6" t="s">
        <v>847</v>
      </c>
      <c r="E2178" s="6" t="s">
        <v>97</v>
      </c>
      <c r="F2178" s="6" t="s">
        <v>132</v>
      </c>
      <c r="G2178" s="6">
        <v>243</v>
      </c>
      <c r="H2178" s="6">
        <v>1307</v>
      </c>
      <c r="I2178" s="6">
        <v>227</v>
      </c>
      <c r="J2178" s="6">
        <v>1227</v>
      </c>
      <c r="K2178" s="6">
        <v>227</v>
      </c>
      <c r="L2178" s="6">
        <v>1227</v>
      </c>
      <c r="M2178" s="6" t="s">
        <v>118</v>
      </c>
      <c r="N2178" s="6" t="s">
        <v>23</v>
      </c>
      <c r="O2178" s="6">
        <v>97</v>
      </c>
    </row>
    <row r="2179" spans="1:15" x14ac:dyDescent="0.25">
      <c r="A2179" s="6" t="s">
        <v>0</v>
      </c>
      <c r="B2179" s="6" t="s">
        <v>5</v>
      </c>
      <c r="C2179" s="6" t="s">
        <v>819</v>
      </c>
      <c r="D2179" s="6" t="s">
        <v>820</v>
      </c>
      <c r="E2179" s="6" t="s">
        <v>97</v>
      </c>
      <c r="F2179" s="6" t="s">
        <v>125</v>
      </c>
      <c r="G2179" s="6">
        <v>172</v>
      </c>
      <c r="H2179" s="6">
        <v>838</v>
      </c>
      <c r="I2179" s="6">
        <v>181</v>
      </c>
      <c r="J2179" s="6">
        <v>910</v>
      </c>
      <c r="K2179" s="6">
        <v>181</v>
      </c>
      <c r="L2179" s="6">
        <v>910</v>
      </c>
      <c r="M2179" s="6" t="s">
        <v>118</v>
      </c>
      <c r="N2179" s="6" t="s">
        <v>23</v>
      </c>
      <c r="O2179" s="6">
        <v>135</v>
      </c>
    </row>
    <row r="2180" spans="1:15" x14ac:dyDescent="0.25">
      <c r="A2180" s="6" t="s">
        <v>0</v>
      </c>
      <c r="B2180" s="6" t="s">
        <v>4</v>
      </c>
      <c r="C2180" s="6" t="s">
        <v>153</v>
      </c>
      <c r="D2180" s="6" t="s">
        <v>154</v>
      </c>
      <c r="E2180" s="6" t="s">
        <v>97</v>
      </c>
      <c r="F2180" s="6" t="s">
        <v>98</v>
      </c>
      <c r="G2180" s="6">
        <v>35</v>
      </c>
      <c r="H2180" s="6">
        <v>175</v>
      </c>
      <c r="I2180" s="6">
        <v>32</v>
      </c>
      <c r="J2180" s="6">
        <v>173</v>
      </c>
      <c r="K2180" s="6">
        <v>43</v>
      </c>
      <c r="L2180" s="6">
        <v>212</v>
      </c>
      <c r="M2180" s="6" t="s">
        <v>118</v>
      </c>
      <c r="N2180" s="6" t="s">
        <v>21</v>
      </c>
      <c r="O2180" s="6">
        <v>16</v>
      </c>
    </row>
    <row r="2181" spans="1:15" x14ac:dyDescent="0.25">
      <c r="A2181" s="6" t="s">
        <v>0</v>
      </c>
      <c r="B2181" s="6" t="s">
        <v>8</v>
      </c>
      <c r="C2181" s="6" t="s">
        <v>123</v>
      </c>
      <c r="D2181" s="6" t="s">
        <v>124</v>
      </c>
      <c r="E2181" s="6" t="s">
        <v>97</v>
      </c>
      <c r="F2181" s="6" t="s">
        <v>98</v>
      </c>
      <c r="G2181" s="6">
        <v>30</v>
      </c>
      <c r="H2181" s="6">
        <v>175</v>
      </c>
      <c r="I2181" s="6">
        <v>18</v>
      </c>
      <c r="J2181" s="6">
        <v>120</v>
      </c>
      <c r="K2181" s="6">
        <v>29</v>
      </c>
      <c r="L2181" s="6">
        <v>182</v>
      </c>
      <c r="M2181" s="6" t="s">
        <v>118</v>
      </c>
      <c r="N2181" s="6" t="s">
        <v>23</v>
      </c>
      <c r="O2181" s="6">
        <v>33</v>
      </c>
    </row>
    <row r="2182" spans="1:15" x14ac:dyDescent="0.25">
      <c r="A2182" s="6" t="s">
        <v>0</v>
      </c>
      <c r="B2182" s="6" t="s">
        <v>4</v>
      </c>
      <c r="C2182" s="6" t="s">
        <v>106</v>
      </c>
      <c r="D2182" s="6" t="s">
        <v>107</v>
      </c>
      <c r="E2182" s="6" t="s">
        <v>97</v>
      </c>
      <c r="F2182" s="6" t="s">
        <v>98</v>
      </c>
      <c r="G2182" s="6">
        <v>7</v>
      </c>
      <c r="H2182" s="6">
        <v>41</v>
      </c>
      <c r="I2182" s="6">
        <v>10</v>
      </c>
      <c r="J2182" s="6">
        <v>47</v>
      </c>
      <c r="K2182" s="6">
        <v>12</v>
      </c>
      <c r="L2182" s="6">
        <v>56</v>
      </c>
      <c r="M2182" s="6" t="s">
        <v>118</v>
      </c>
      <c r="N2182" s="6" t="s">
        <v>23</v>
      </c>
      <c r="O2182" s="6">
        <v>8</v>
      </c>
    </row>
    <row r="2183" spans="1:15" x14ac:dyDescent="0.25">
      <c r="A2183" s="6" t="s">
        <v>0</v>
      </c>
      <c r="B2183" s="6" t="s">
        <v>10</v>
      </c>
      <c r="C2183" s="6" t="s">
        <v>216</v>
      </c>
      <c r="D2183" s="6" t="s">
        <v>217</v>
      </c>
      <c r="E2183" s="6" t="s">
        <v>97</v>
      </c>
      <c r="F2183" s="6" t="s">
        <v>98</v>
      </c>
      <c r="G2183" s="6">
        <v>40</v>
      </c>
      <c r="H2183" s="6">
        <v>208</v>
      </c>
      <c r="I2183" s="6">
        <v>41</v>
      </c>
      <c r="J2183" s="6">
        <v>208</v>
      </c>
      <c r="K2183" s="6">
        <v>51</v>
      </c>
      <c r="L2183" s="6">
        <v>208</v>
      </c>
      <c r="M2183" s="6" t="s">
        <v>118</v>
      </c>
      <c r="N2183" s="6" t="s">
        <v>23</v>
      </c>
      <c r="O2183" s="6">
        <v>25</v>
      </c>
    </row>
    <row r="2184" spans="1:15" x14ac:dyDescent="0.25">
      <c r="A2184" s="6" t="s">
        <v>0</v>
      </c>
      <c r="B2184" s="6" t="s">
        <v>11</v>
      </c>
      <c r="C2184" s="6" t="s">
        <v>189</v>
      </c>
      <c r="D2184" s="6" t="s">
        <v>190</v>
      </c>
      <c r="E2184" s="6" t="s">
        <v>97</v>
      </c>
      <c r="F2184" s="6" t="s">
        <v>132</v>
      </c>
      <c r="G2184" s="6">
        <v>12</v>
      </c>
      <c r="H2184" s="6">
        <v>47</v>
      </c>
      <c r="I2184" s="6">
        <v>15</v>
      </c>
      <c r="J2184" s="6">
        <v>69</v>
      </c>
      <c r="K2184" s="6">
        <v>15</v>
      </c>
      <c r="L2184" s="6">
        <v>69</v>
      </c>
      <c r="M2184" s="6" t="s">
        <v>118</v>
      </c>
      <c r="N2184" s="6" t="s">
        <v>23</v>
      </c>
      <c r="O2184" s="6">
        <v>18</v>
      </c>
    </row>
    <row r="2185" spans="1:15" x14ac:dyDescent="0.25">
      <c r="A2185" s="6" t="s">
        <v>0</v>
      </c>
      <c r="B2185" s="6" t="s">
        <v>5</v>
      </c>
      <c r="C2185" s="6" t="s">
        <v>183</v>
      </c>
      <c r="D2185" s="6" t="s">
        <v>184</v>
      </c>
      <c r="E2185" s="6" t="s">
        <v>97</v>
      </c>
      <c r="F2185" s="6" t="s">
        <v>125</v>
      </c>
      <c r="G2185" s="6">
        <v>45</v>
      </c>
      <c r="H2185" s="6">
        <v>193</v>
      </c>
      <c r="I2185" s="6">
        <v>48</v>
      </c>
      <c r="J2185" s="6">
        <v>196</v>
      </c>
      <c r="K2185" s="6">
        <v>48</v>
      </c>
      <c r="L2185" s="6">
        <v>196</v>
      </c>
      <c r="M2185" s="6" t="s">
        <v>118</v>
      </c>
      <c r="N2185" s="6" t="s">
        <v>21</v>
      </c>
      <c r="O2185" s="6">
        <v>11</v>
      </c>
    </row>
    <row r="2186" spans="1:15" x14ac:dyDescent="0.25">
      <c r="A2186" s="6" t="s">
        <v>0</v>
      </c>
      <c r="B2186" s="6" t="s">
        <v>8</v>
      </c>
      <c r="C2186" s="6" t="s">
        <v>128</v>
      </c>
      <c r="D2186" s="6" t="s">
        <v>129</v>
      </c>
      <c r="E2186" s="6" t="s">
        <v>97</v>
      </c>
      <c r="F2186" s="6" t="s">
        <v>125</v>
      </c>
      <c r="G2186" s="6">
        <v>46</v>
      </c>
      <c r="H2186" s="6">
        <v>272</v>
      </c>
      <c r="I2186" s="6">
        <v>45</v>
      </c>
      <c r="J2186" s="6">
        <v>257</v>
      </c>
      <c r="K2186" s="6">
        <v>45</v>
      </c>
      <c r="L2186" s="6">
        <v>269</v>
      </c>
      <c r="M2186" s="6" t="s">
        <v>118</v>
      </c>
      <c r="N2186" s="6" t="s">
        <v>23</v>
      </c>
      <c r="O2186" s="6">
        <v>45</v>
      </c>
    </row>
    <row r="2187" spans="1:15" x14ac:dyDescent="0.25">
      <c r="A2187" s="6" t="s">
        <v>0</v>
      </c>
      <c r="B2187" s="6" t="s">
        <v>5</v>
      </c>
      <c r="C2187" s="6" t="s">
        <v>271</v>
      </c>
      <c r="D2187" s="6" t="s">
        <v>272</v>
      </c>
      <c r="E2187" s="6" t="s">
        <v>97</v>
      </c>
      <c r="F2187" s="6" t="s">
        <v>125</v>
      </c>
      <c r="G2187" s="6">
        <v>18</v>
      </c>
      <c r="H2187" s="6">
        <v>82</v>
      </c>
      <c r="I2187" s="6">
        <v>18</v>
      </c>
      <c r="J2187" s="6">
        <v>82</v>
      </c>
      <c r="K2187" s="6">
        <v>18</v>
      </c>
      <c r="L2187" s="6">
        <v>80</v>
      </c>
      <c r="M2187" s="6" t="s">
        <v>118</v>
      </c>
      <c r="N2187" s="6" t="s">
        <v>21</v>
      </c>
      <c r="O2187" s="6">
        <v>9</v>
      </c>
    </row>
    <row r="2188" spans="1:15" x14ac:dyDescent="0.25">
      <c r="A2188" s="6" t="s">
        <v>0</v>
      </c>
      <c r="B2188" s="6" t="s">
        <v>8</v>
      </c>
      <c r="C2188" s="6" t="s">
        <v>128</v>
      </c>
      <c r="D2188" s="6" t="s">
        <v>129</v>
      </c>
      <c r="E2188" s="6" t="s">
        <v>97</v>
      </c>
      <c r="F2188" s="6" t="s">
        <v>125</v>
      </c>
      <c r="G2188" s="6">
        <v>46</v>
      </c>
      <c r="H2188" s="6">
        <v>272</v>
      </c>
      <c r="I2188" s="6">
        <v>45</v>
      </c>
      <c r="J2188" s="6">
        <v>257</v>
      </c>
      <c r="K2188" s="6">
        <v>45</v>
      </c>
      <c r="L2188" s="6">
        <v>269</v>
      </c>
      <c r="M2188" s="6" t="s">
        <v>118</v>
      </c>
      <c r="N2188" s="6" t="s">
        <v>21</v>
      </c>
      <c r="O2188" s="6">
        <v>25</v>
      </c>
    </row>
    <row r="2189" spans="1:15" x14ac:dyDescent="0.25">
      <c r="A2189" s="6" t="s">
        <v>0</v>
      </c>
      <c r="B2189" s="6" t="s">
        <v>8</v>
      </c>
      <c r="C2189" s="6" t="s">
        <v>141</v>
      </c>
      <c r="D2189" s="6" t="s">
        <v>142</v>
      </c>
      <c r="E2189" s="6" t="s">
        <v>97</v>
      </c>
      <c r="F2189" s="6" t="s">
        <v>98</v>
      </c>
      <c r="G2189" s="6">
        <v>186</v>
      </c>
      <c r="H2189" s="6">
        <v>1002</v>
      </c>
      <c r="I2189" s="6">
        <v>183</v>
      </c>
      <c r="J2189" s="6">
        <v>971</v>
      </c>
      <c r="K2189" s="6">
        <v>188</v>
      </c>
      <c r="L2189" s="6">
        <v>1003</v>
      </c>
      <c r="M2189" s="6" t="s">
        <v>118</v>
      </c>
      <c r="N2189" s="6" t="s">
        <v>21</v>
      </c>
      <c r="O2189" s="6">
        <v>55</v>
      </c>
    </row>
    <row r="2190" spans="1:15" x14ac:dyDescent="0.25">
      <c r="A2190" s="6" t="s">
        <v>0</v>
      </c>
      <c r="B2190" s="6" t="s">
        <v>4</v>
      </c>
      <c r="C2190" s="6" t="s">
        <v>153</v>
      </c>
      <c r="D2190" s="6" t="s">
        <v>154</v>
      </c>
      <c r="E2190" s="6" t="s">
        <v>97</v>
      </c>
      <c r="F2190" s="6" t="s">
        <v>98</v>
      </c>
      <c r="G2190" s="6">
        <v>35</v>
      </c>
      <c r="H2190" s="6">
        <v>175</v>
      </c>
      <c r="I2190" s="6">
        <v>32</v>
      </c>
      <c r="J2190" s="6">
        <v>173</v>
      </c>
      <c r="K2190" s="6">
        <v>43</v>
      </c>
      <c r="L2190" s="6">
        <v>212</v>
      </c>
      <c r="M2190" s="6" t="s">
        <v>118</v>
      </c>
      <c r="N2190" s="6" t="s">
        <v>23</v>
      </c>
      <c r="O2190" s="6">
        <v>30</v>
      </c>
    </row>
    <row r="2191" spans="1:15" x14ac:dyDescent="0.25">
      <c r="A2191" s="6" t="s">
        <v>0</v>
      </c>
      <c r="B2191" s="6" t="s">
        <v>5</v>
      </c>
      <c r="C2191" s="6" t="s">
        <v>259</v>
      </c>
      <c r="D2191" s="6" t="s">
        <v>260</v>
      </c>
      <c r="E2191" s="6" t="s">
        <v>97</v>
      </c>
      <c r="F2191" s="6" t="s">
        <v>98</v>
      </c>
      <c r="G2191" s="6">
        <v>94</v>
      </c>
      <c r="H2191" s="6">
        <v>341</v>
      </c>
      <c r="I2191" s="6">
        <v>65</v>
      </c>
      <c r="J2191" s="6">
        <v>240</v>
      </c>
      <c r="K2191" s="6">
        <v>95</v>
      </c>
      <c r="L2191" s="6">
        <v>343</v>
      </c>
      <c r="M2191" s="6" t="s">
        <v>118</v>
      </c>
      <c r="N2191" s="6" t="s">
        <v>23</v>
      </c>
      <c r="O2191" s="6">
        <v>57</v>
      </c>
    </row>
    <row r="2192" spans="1:15" x14ac:dyDescent="0.25">
      <c r="A2192" s="6" t="s">
        <v>0</v>
      </c>
      <c r="B2192" s="6" t="s">
        <v>5</v>
      </c>
      <c r="C2192" s="6" t="s">
        <v>185</v>
      </c>
      <c r="D2192" s="6" t="s">
        <v>186</v>
      </c>
      <c r="E2192" s="6" t="s">
        <v>97</v>
      </c>
      <c r="F2192" s="6" t="s">
        <v>125</v>
      </c>
      <c r="G2192" s="6">
        <v>429</v>
      </c>
      <c r="H2192" s="6">
        <v>2237</v>
      </c>
      <c r="I2192" s="6">
        <v>429</v>
      </c>
      <c r="J2192" s="6">
        <v>2221</v>
      </c>
      <c r="K2192" s="6">
        <v>429</v>
      </c>
      <c r="L2192" s="6">
        <v>2221</v>
      </c>
      <c r="M2192" s="6" t="s">
        <v>118</v>
      </c>
      <c r="N2192" s="6" t="s">
        <v>21</v>
      </c>
      <c r="O2192" s="6">
        <v>144</v>
      </c>
    </row>
    <row r="2193" spans="1:15" x14ac:dyDescent="0.25">
      <c r="A2193" s="6" t="s">
        <v>0</v>
      </c>
      <c r="B2193" s="6" t="s">
        <v>4</v>
      </c>
      <c r="C2193" s="6" t="s">
        <v>106</v>
      </c>
      <c r="D2193" s="6" t="s">
        <v>107</v>
      </c>
      <c r="E2193" s="6" t="s">
        <v>97</v>
      </c>
      <c r="F2193" s="6" t="s">
        <v>98</v>
      </c>
      <c r="G2193" s="6">
        <v>7</v>
      </c>
      <c r="H2193" s="6">
        <v>41</v>
      </c>
      <c r="I2193" s="6">
        <v>10</v>
      </c>
      <c r="J2193" s="6">
        <v>47</v>
      </c>
      <c r="K2193" s="6">
        <v>12</v>
      </c>
      <c r="L2193" s="6">
        <v>56</v>
      </c>
      <c r="M2193" s="6" t="s">
        <v>118</v>
      </c>
      <c r="N2193" s="6" t="s">
        <v>22</v>
      </c>
      <c r="O2193" s="6">
        <v>4</v>
      </c>
    </row>
    <row r="2194" spans="1:15" x14ac:dyDescent="0.25">
      <c r="A2194" s="6" t="s">
        <v>0</v>
      </c>
      <c r="B2194" s="6" t="s">
        <v>9</v>
      </c>
      <c r="C2194" s="6" t="s">
        <v>212</v>
      </c>
      <c r="D2194" s="6" t="s">
        <v>213</v>
      </c>
      <c r="E2194" s="6" t="s">
        <v>209</v>
      </c>
      <c r="F2194" s="6" t="s">
        <v>125</v>
      </c>
      <c r="G2194" s="6">
        <v>174</v>
      </c>
      <c r="H2194" s="6">
        <v>1185</v>
      </c>
      <c r="I2194" s="6">
        <v>463</v>
      </c>
      <c r="J2194" s="6">
        <v>2123</v>
      </c>
      <c r="K2194" s="6">
        <v>463</v>
      </c>
      <c r="L2194" s="6">
        <v>2114</v>
      </c>
      <c r="M2194" s="6" t="s">
        <v>118</v>
      </c>
      <c r="N2194" s="6" t="s">
        <v>23</v>
      </c>
      <c r="O2194" s="6">
        <v>253</v>
      </c>
    </row>
    <row r="2195" spans="1:15" x14ac:dyDescent="0.25">
      <c r="A2195" s="6" t="s">
        <v>0</v>
      </c>
      <c r="B2195" s="6" t="s">
        <v>8</v>
      </c>
      <c r="C2195" s="6" t="s">
        <v>128</v>
      </c>
      <c r="D2195" s="6" t="s">
        <v>129</v>
      </c>
      <c r="E2195" s="6" t="s">
        <v>97</v>
      </c>
      <c r="F2195" s="6" t="s">
        <v>125</v>
      </c>
      <c r="G2195" s="6">
        <v>46</v>
      </c>
      <c r="H2195" s="6">
        <v>272</v>
      </c>
      <c r="I2195" s="6">
        <v>45</v>
      </c>
      <c r="J2195" s="6">
        <v>257</v>
      </c>
      <c r="K2195" s="6">
        <v>45</v>
      </c>
      <c r="L2195" s="6">
        <v>269</v>
      </c>
      <c r="M2195" s="6" t="s">
        <v>118</v>
      </c>
      <c r="N2195" s="6" t="s">
        <v>22</v>
      </c>
      <c r="O2195" s="6">
        <v>20</v>
      </c>
    </row>
    <row r="2196" spans="1:15" x14ac:dyDescent="0.25">
      <c r="A2196" s="6" t="s">
        <v>0</v>
      </c>
      <c r="B2196" s="6" t="s">
        <v>5</v>
      </c>
      <c r="C2196" s="6" t="s">
        <v>271</v>
      </c>
      <c r="D2196" s="6" t="s">
        <v>272</v>
      </c>
      <c r="E2196" s="6" t="s">
        <v>97</v>
      </c>
      <c r="F2196" s="6" t="s">
        <v>125</v>
      </c>
      <c r="G2196" s="6">
        <v>18</v>
      </c>
      <c r="H2196" s="6">
        <v>82</v>
      </c>
      <c r="I2196" s="6">
        <v>18</v>
      </c>
      <c r="J2196" s="6">
        <v>82</v>
      </c>
      <c r="K2196" s="6">
        <v>18</v>
      </c>
      <c r="L2196" s="6">
        <v>80</v>
      </c>
      <c r="M2196" s="6" t="s">
        <v>118</v>
      </c>
      <c r="N2196" s="6" t="s">
        <v>22</v>
      </c>
      <c r="O2196" s="6">
        <v>6</v>
      </c>
    </row>
    <row r="2197" spans="1:15" x14ac:dyDescent="0.25">
      <c r="A2197" s="6" t="s">
        <v>0</v>
      </c>
      <c r="B2197" s="6" t="s">
        <v>5</v>
      </c>
      <c r="C2197" s="6" t="s">
        <v>183</v>
      </c>
      <c r="D2197" s="6" t="s">
        <v>184</v>
      </c>
      <c r="E2197" s="6" t="s">
        <v>97</v>
      </c>
      <c r="F2197" s="6" t="s">
        <v>125</v>
      </c>
      <c r="G2197" s="6">
        <v>45</v>
      </c>
      <c r="H2197" s="6">
        <v>193</v>
      </c>
      <c r="I2197" s="6">
        <v>48</v>
      </c>
      <c r="J2197" s="6">
        <v>196</v>
      </c>
      <c r="K2197" s="6">
        <v>48</v>
      </c>
      <c r="L2197" s="6">
        <v>196</v>
      </c>
      <c r="M2197" s="6" t="s">
        <v>118</v>
      </c>
      <c r="N2197" s="6" t="s">
        <v>23</v>
      </c>
      <c r="O2197" s="6">
        <v>29</v>
      </c>
    </row>
    <row r="2198" spans="1:15" x14ac:dyDescent="0.25">
      <c r="A2198" s="6" t="s">
        <v>0</v>
      </c>
      <c r="B2198" s="6" t="s">
        <v>5</v>
      </c>
      <c r="C2198" s="6" t="s">
        <v>259</v>
      </c>
      <c r="D2198" s="6" t="s">
        <v>260</v>
      </c>
      <c r="E2198" s="6" t="s">
        <v>97</v>
      </c>
      <c r="F2198" s="6" t="s">
        <v>98</v>
      </c>
      <c r="G2198" s="6">
        <v>94</v>
      </c>
      <c r="H2198" s="6">
        <v>341</v>
      </c>
      <c r="I2198" s="6">
        <v>65</v>
      </c>
      <c r="J2198" s="6">
        <v>240</v>
      </c>
      <c r="K2198" s="6">
        <v>95</v>
      </c>
      <c r="L2198" s="6">
        <v>343</v>
      </c>
      <c r="M2198" s="6" t="s">
        <v>118</v>
      </c>
      <c r="N2198" s="6" t="s">
        <v>22</v>
      </c>
      <c r="O2198" s="6">
        <v>26</v>
      </c>
    </row>
    <row r="2199" spans="1:15" x14ac:dyDescent="0.25">
      <c r="A2199" s="6" t="s">
        <v>0</v>
      </c>
      <c r="B2199" s="6" t="s">
        <v>9</v>
      </c>
      <c r="C2199" s="6" t="s">
        <v>207</v>
      </c>
      <c r="D2199" s="6" t="s">
        <v>208</v>
      </c>
      <c r="E2199" s="6" t="s">
        <v>209</v>
      </c>
      <c r="F2199" s="6" t="s">
        <v>125</v>
      </c>
      <c r="G2199" s="6">
        <v>541</v>
      </c>
      <c r="H2199" s="6">
        <v>2607</v>
      </c>
      <c r="I2199" s="6">
        <v>545</v>
      </c>
      <c r="J2199" s="6">
        <v>2544</v>
      </c>
      <c r="K2199" s="6">
        <v>545</v>
      </c>
      <c r="L2199" s="6">
        <v>2545</v>
      </c>
      <c r="M2199" s="6" t="s">
        <v>118</v>
      </c>
      <c r="N2199" s="6" t="s">
        <v>23</v>
      </c>
      <c r="O2199" s="6">
        <v>386</v>
      </c>
    </row>
    <row r="2200" spans="1:15" x14ac:dyDescent="0.25">
      <c r="A2200" s="6" t="s">
        <v>0</v>
      </c>
      <c r="B2200" s="6" t="s">
        <v>8</v>
      </c>
      <c r="C2200" s="6" t="s">
        <v>218</v>
      </c>
      <c r="D2200" s="6" t="s">
        <v>219</v>
      </c>
      <c r="E2200" s="6" t="s">
        <v>97</v>
      </c>
      <c r="F2200" s="6" t="s">
        <v>98</v>
      </c>
      <c r="G2200" s="6">
        <v>70</v>
      </c>
      <c r="H2200" s="6">
        <v>609</v>
      </c>
      <c r="I2200" s="6">
        <v>124</v>
      </c>
      <c r="J2200" s="6">
        <v>644</v>
      </c>
      <c r="K2200" s="6">
        <v>124</v>
      </c>
      <c r="L2200" s="6">
        <v>644</v>
      </c>
      <c r="M2200" s="6" t="s">
        <v>118</v>
      </c>
      <c r="N2200" s="6" t="s">
        <v>22</v>
      </c>
      <c r="O2200" s="6">
        <v>35</v>
      </c>
    </row>
    <row r="2201" spans="1:15" x14ac:dyDescent="0.25">
      <c r="A2201" s="6" t="s">
        <v>0</v>
      </c>
      <c r="B2201" s="6" t="s">
        <v>4</v>
      </c>
      <c r="C2201" s="6" t="s">
        <v>155</v>
      </c>
      <c r="D2201" s="6" t="s">
        <v>156</v>
      </c>
      <c r="E2201" s="6" t="s">
        <v>97</v>
      </c>
      <c r="F2201" s="6" t="s">
        <v>98</v>
      </c>
      <c r="G2201" s="6">
        <v>97</v>
      </c>
      <c r="H2201" s="6">
        <v>382</v>
      </c>
      <c r="I2201" s="6">
        <v>95</v>
      </c>
      <c r="J2201" s="6">
        <v>386</v>
      </c>
      <c r="K2201" s="6">
        <v>95</v>
      </c>
      <c r="L2201" s="6">
        <v>386</v>
      </c>
      <c r="M2201" s="6" t="s">
        <v>118</v>
      </c>
      <c r="N2201" s="6" t="s">
        <v>21</v>
      </c>
      <c r="O2201" s="6">
        <v>33</v>
      </c>
    </row>
    <row r="2202" spans="1:15" x14ac:dyDescent="0.25">
      <c r="A2202" s="6" t="s">
        <v>0</v>
      </c>
      <c r="B2202" s="6" t="s">
        <v>11</v>
      </c>
      <c r="C2202" s="6" t="s">
        <v>187</v>
      </c>
      <c r="D2202" s="6" t="s">
        <v>188</v>
      </c>
      <c r="E2202" s="6" t="s">
        <v>97</v>
      </c>
      <c r="F2202" s="6" t="s">
        <v>132</v>
      </c>
      <c r="G2202" s="6">
        <v>18</v>
      </c>
      <c r="H2202" s="6">
        <v>78</v>
      </c>
      <c r="I2202" s="6">
        <v>18</v>
      </c>
      <c r="J2202" s="6">
        <v>79</v>
      </c>
      <c r="K2202" s="6">
        <v>18</v>
      </c>
      <c r="L2202" s="6">
        <v>77</v>
      </c>
      <c r="M2202" s="6" t="s">
        <v>118</v>
      </c>
      <c r="N2202" s="6" t="s">
        <v>23</v>
      </c>
      <c r="O2202" s="6">
        <v>17</v>
      </c>
    </row>
    <row r="2203" spans="1:15" x14ac:dyDescent="0.25">
      <c r="A2203" s="6" t="s">
        <v>0</v>
      </c>
      <c r="B2203" s="6" t="s">
        <v>5</v>
      </c>
      <c r="C2203" s="6" t="s">
        <v>183</v>
      </c>
      <c r="D2203" s="6" t="s">
        <v>184</v>
      </c>
      <c r="E2203" s="6" t="s">
        <v>97</v>
      </c>
      <c r="F2203" s="6" t="s">
        <v>125</v>
      </c>
      <c r="G2203" s="6">
        <v>45</v>
      </c>
      <c r="H2203" s="6">
        <v>193</v>
      </c>
      <c r="I2203" s="6">
        <v>48</v>
      </c>
      <c r="J2203" s="6">
        <v>196</v>
      </c>
      <c r="K2203" s="6">
        <v>48</v>
      </c>
      <c r="L2203" s="6">
        <v>196</v>
      </c>
      <c r="M2203" s="6" t="s">
        <v>118</v>
      </c>
      <c r="N2203" s="6" t="s">
        <v>22</v>
      </c>
      <c r="O2203" s="6">
        <v>18</v>
      </c>
    </row>
    <row r="2204" spans="1:15" x14ac:dyDescent="0.25">
      <c r="A2204" s="6" t="s">
        <v>0</v>
      </c>
      <c r="B2204" s="6" t="s">
        <v>8</v>
      </c>
      <c r="C2204" s="6" t="s">
        <v>126</v>
      </c>
      <c r="D2204" s="6" t="s">
        <v>127</v>
      </c>
      <c r="E2204" s="6" t="s">
        <v>97</v>
      </c>
      <c r="F2204" s="6" t="s">
        <v>132</v>
      </c>
      <c r="G2204" s="6">
        <v>50</v>
      </c>
      <c r="H2204" s="6">
        <v>295</v>
      </c>
      <c r="I2204" s="6">
        <v>50</v>
      </c>
      <c r="J2204" s="6">
        <v>293</v>
      </c>
      <c r="K2204" s="6">
        <v>50</v>
      </c>
      <c r="L2204" s="6">
        <v>293</v>
      </c>
      <c r="M2204" s="6" t="s">
        <v>118</v>
      </c>
      <c r="N2204" s="6" t="s">
        <v>22</v>
      </c>
      <c r="O2204" s="6">
        <v>23</v>
      </c>
    </row>
    <row r="2205" spans="1:15" x14ac:dyDescent="0.25">
      <c r="A2205" s="6" t="s">
        <v>0</v>
      </c>
      <c r="B2205" s="6" t="s">
        <v>4</v>
      </c>
      <c r="C2205" s="6" t="s">
        <v>153</v>
      </c>
      <c r="D2205" s="6" t="s">
        <v>154</v>
      </c>
      <c r="E2205" s="6" t="s">
        <v>97</v>
      </c>
      <c r="F2205" s="6" t="s">
        <v>98</v>
      </c>
      <c r="G2205" s="6">
        <v>35</v>
      </c>
      <c r="H2205" s="6">
        <v>175</v>
      </c>
      <c r="I2205" s="6">
        <v>32</v>
      </c>
      <c r="J2205" s="6">
        <v>173</v>
      </c>
      <c r="K2205" s="6">
        <v>43</v>
      </c>
      <c r="L2205" s="6">
        <v>212</v>
      </c>
      <c r="M2205" s="6" t="s">
        <v>118</v>
      </c>
      <c r="N2205" s="6" t="s">
        <v>22</v>
      </c>
      <c r="O2205" s="6">
        <v>14</v>
      </c>
    </row>
    <row r="2206" spans="1:15" x14ac:dyDescent="0.25">
      <c r="A2206" s="6" t="s">
        <v>0</v>
      </c>
      <c r="B2206" s="6" t="s">
        <v>11</v>
      </c>
      <c r="C2206" s="6" t="s">
        <v>187</v>
      </c>
      <c r="D2206" s="6" t="s">
        <v>188</v>
      </c>
      <c r="E2206" s="6" t="s">
        <v>97</v>
      </c>
      <c r="F2206" s="6" t="s">
        <v>132</v>
      </c>
      <c r="G2206" s="6">
        <v>18</v>
      </c>
      <c r="H2206" s="6">
        <v>78</v>
      </c>
      <c r="I2206" s="6">
        <v>18</v>
      </c>
      <c r="J2206" s="6">
        <v>79</v>
      </c>
      <c r="K2206" s="6">
        <v>18</v>
      </c>
      <c r="L2206" s="6">
        <v>77</v>
      </c>
      <c r="M2206" s="6" t="s">
        <v>118</v>
      </c>
      <c r="N2206" s="6" t="s">
        <v>21</v>
      </c>
      <c r="O2206" s="6">
        <v>7</v>
      </c>
    </row>
    <row r="2207" spans="1:15" x14ac:dyDescent="0.25">
      <c r="A2207" s="6" t="s">
        <v>0</v>
      </c>
      <c r="B2207" s="6" t="s">
        <v>8</v>
      </c>
      <c r="C2207" s="6" t="s">
        <v>126</v>
      </c>
      <c r="D2207" s="6" t="s">
        <v>127</v>
      </c>
      <c r="E2207" s="6" t="s">
        <v>97</v>
      </c>
      <c r="F2207" s="6" t="s">
        <v>132</v>
      </c>
      <c r="G2207" s="6">
        <v>50</v>
      </c>
      <c r="H2207" s="6">
        <v>295</v>
      </c>
      <c r="I2207" s="6">
        <v>50</v>
      </c>
      <c r="J2207" s="6">
        <v>293</v>
      </c>
      <c r="K2207" s="6">
        <v>50</v>
      </c>
      <c r="L2207" s="6">
        <v>293</v>
      </c>
      <c r="M2207" s="6" t="s">
        <v>118</v>
      </c>
      <c r="N2207" s="6" t="s">
        <v>23</v>
      </c>
      <c r="O2207" s="6">
        <v>51</v>
      </c>
    </row>
    <row r="2208" spans="1:15" x14ac:dyDescent="0.25">
      <c r="A2208" s="6" t="s">
        <v>0</v>
      </c>
      <c r="B2208" s="6" t="s">
        <v>5</v>
      </c>
      <c r="C2208" s="6" t="s">
        <v>271</v>
      </c>
      <c r="D2208" s="6" t="s">
        <v>272</v>
      </c>
      <c r="E2208" s="6" t="s">
        <v>97</v>
      </c>
      <c r="F2208" s="6" t="s">
        <v>125</v>
      </c>
      <c r="G2208" s="6">
        <v>18</v>
      </c>
      <c r="H2208" s="6">
        <v>82</v>
      </c>
      <c r="I2208" s="6">
        <v>18</v>
      </c>
      <c r="J2208" s="6">
        <v>82</v>
      </c>
      <c r="K2208" s="6">
        <v>18</v>
      </c>
      <c r="L2208" s="6">
        <v>80</v>
      </c>
      <c r="M2208" s="6" t="s">
        <v>118</v>
      </c>
      <c r="N2208" s="6" t="s">
        <v>23</v>
      </c>
      <c r="O2208" s="6">
        <v>15</v>
      </c>
    </row>
    <row r="2209" spans="1:15" x14ac:dyDescent="0.25">
      <c r="A2209" s="6" t="s">
        <v>0</v>
      </c>
      <c r="B2209" s="6" t="s">
        <v>5</v>
      </c>
      <c r="C2209" s="6" t="s">
        <v>185</v>
      </c>
      <c r="D2209" s="6" t="s">
        <v>186</v>
      </c>
      <c r="E2209" s="6" t="s">
        <v>97</v>
      </c>
      <c r="F2209" s="6" t="s">
        <v>125</v>
      </c>
      <c r="G2209" s="6">
        <v>429</v>
      </c>
      <c r="H2209" s="6">
        <v>2237</v>
      </c>
      <c r="I2209" s="6">
        <v>429</v>
      </c>
      <c r="J2209" s="6">
        <v>2221</v>
      </c>
      <c r="K2209" s="6">
        <v>429</v>
      </c>
      <c r="L2209" s="6">
        <v>2221</v>
      </c>
      <c r="M2209" s="6" t="s">
        <v>118</v>
      </c>
      <c r="N2209" s="6" t="s">
        <v>22</v>
      </c>
      <c r="O2209" s="6">
        <v>129</v>
      </c>
    </row>
    <row r="2210" spans="1:15" x14ac:dyDescent="0.25">
      <c r="A2210" s="6" t="s">
        <v>0</v>
      </c>
      <c r="B2210" s="6" t="s">
        <v>5</v>
      </c>
      <c r="C2210" s="6" t="s">
        <v>185</v>
      </c>
      <c r="D2210" s="6" t="s">
        <v>186</v>
      </c>
      <c r="E2210" s="6" t="s">
        <v>97</v>
      </c>
      <c r="F2210" s="6" t="s">
        <v>125</v>
      </c>
      <c r="G2210" s="6">
        <v>429</v>
      </c>
      <c r="H2210" s="6">
        <v>2237</v>
      </c>
      <c r="I2210" s="6">
        <v>429</v>
      </c>
      <c r="J2210" s="6">
        <v>2221</v>
      </c>
      <c r="K2210" s="6">
        <v>429</v>
      </c>
      <c r="L2210" s="6">
        <v>2221</v>
      </c>
      <c r="M2210" s="6" t="s">
        <v>118</v>
      </c>
      <c r="N2210" s="6" t="s">
        <v>23</v>
      </c>
      <c r="O2210" s="6">
        <v>273</v>
      </c>
    </row>
    <row r="2211" spans="1:15" x14ac:dyDescent="0.25">
      <c r="A2211" s="6" t="s">
        <v>0</v>
      </c>
      <c r="B2211" s="6" t="s">
        <v>8</v>
      </c>
      <c r="C2211" s="6" t="s">
        <v>218</v>
      </c>
      <c r="D2211" s="6" t="s">
        <v>219</v>
      </c>
      <c r="E2211" s="6" t="s">
        <v>97</v>
      </c>
      <c r="F2211" s="6" t="s">
        <v>98</v>
      </c>
      <c r="G2211" s="6">
        <v>70</v>
      </c>
      <c r="H2211" s="6">
        <v>609</v>
      </c>
      <c r="I2211" s="6">
        <v>124</v>
      </c>
      <c r="J2211" s="6">
        <v>644</v>
      </c>
      <c r="K2211" s="6">
        <v>124</v>
      </c>
      <c r="L2211" s="6">
        <v>644</v>
      </c>
      <c r="M2211" s="6" t="s">
        <v>118</v>
      </c>
      <c r="N2211" s="6" t="s">
        <v>23</v>
      </c>
      <c r="O2211" s="6">
        <v>73</v>
      </c>
    </row>
    <row r="2212" spans="1:15" x14ac:dyDescent="0.25">
      <c r="A2212" s="6" t="s">
        <v>0</v>
      </c>
      <c r="B2212" s="6" t="s">
        <v>5</v>
      </c>
      <c r="C2212" s="6" t="s">
        <v>259</v>
      </c>
      <c r="D2212" s="6" t="s">
        <v>260</v>
      </c>
      <c r="E2212" s="6" t="s">
        <v>97</v>
      </c>
      <c r="F2212" s="6" t="s">
        <v>98</v>
      </c>
      <c r="G2212" s="6">
        <v>94</v>
      </c>
      <c r="H2212" s="6">
        <v>341</v>
      </c>
      <c r="I2212" s="6">
        <v>65</v>
      </c>
      <c r="J2212" s="6">
        <v>240</v>
      </c>
      <c r="K2212" s="6">
        <v>95</v>
      </c>
      <c r="L2212" s="6">
        <v>343</v>
      </c>
      <c r="M2212" s="6" t="s">
        <v>118</v>
      </c>
      <c r="N2212" s="6" t="s">
        <v>21</v>
      </c>
      <c r="O2212" s="6">
        <v>31</v>
      </c>
    </row>
    <row r="2213" spans="1:15" x14ac:dyDescent="0.25">
      <c r="A2213" s="6" t="s">
        <v>0</v>
      </c>
      <c r="B2213" s="6" t="s">
        <v>8</v>
      </c>
      <c r="C2213" s="6" t="s">
        <v>141</v>
      </c>
      <c r="D2213" s="6" t="s">
        <v>142</v>
      </c>
      <c r="E2213" s="6" t="s">
        <v>97</v>
      </c>
      <c r="F2213" s="6" t="s">
        <v>98</v>
      </c>
      <c r="G2213" s="6">
        <v>186</v>
      </c>
      <c r="H2213" s="6">
        <v>1002</v>
      </c>
      <c r="I2213" s="6">
        <v>183</v>
      </c>
      <c r="J2213" s="6">
        <v>971</v>
      </c>
      <c r="K2213" s="6">
        <v>188</v>
      </c>
      <c r="L2213" s="6">
        <v>1003</v>
      </c>
      <c r="M2213" s="6" t="s">
        <v>118</v>
      </c>
      <c r="N2213" s="6" t="s">
        <v>22</v>
      </c>
      <c r="O2213" s="6">
        <v>64</v>
      </c>
    </row>
    <row r="2214" spans="1:15" x14ac:dyDescent="0.25">
      <c r="A2214" s="6" t="s">
        <v>0</v>
      </c>
      <c r="B2214" s="6" t="s">
        <v>7</v>
      </c>
      <c r="C2214" s="6" t="s">
        <v>727</v>
      </c>
      <c r="D2214" s="6" t="s">
        <v>728</v>
      </c>
      <c r="E2214" s="6" t="s">
        <v>97</v>
      </c>
      <c r="F2214" s="6" t="s">
        <v>98</v>
      </c>
      <c r="G2214" s="6">
        <v>116</v>
      </c>
      <c r="H2214" s="6">
        <v>659</v>
      </c>
      <c r="I2214" s="6">
        <v>116</v>
      </c>
      <c r="J2214" s="6">
        <v>659</v>
      </c>
      <c r="K2214" s="6">
        <v>116</v>
      </c>
      <c r="L2214" s="6">
        <v>659</v>
      </c>
      <c r="M2214" s="6" t="s">
        <v>118</v>
      </c>
      <c r="N2214" s="6" t="s">
        <v>21</v>
      </c>
      <c r="O2214" s="6">
        <v>0</v>
      </c>
    </row>
    <row r="2215" spans="1:15" x14ac:dyDescent="0.25">
      <c r="A2215" s="6" t="s">
        <v>0</v>
      </c>
      <c r="B2215" s="6" t="s">
        <v>5</v>
      </c>
      <c r="C2215" s="6" t="s">
        <v>261</v>
      </c>
      <c r="D2215" s="6" t="s">
        <v>262</v>
      </c>
      <c r="E2215" s="6" t="s">
        <v>97</v>
      </c>
      <c r="F2215" s="6" t="s">
        <v>98</v>
      </c>
      <c r="G2215" s="6">
        <v>42</v>
      </c>
      <c r="H2215" s="6">
        <v>175</v>
      </c>
      <c r="I2215" s="6">
        <v>27</v>
      </c>
      <c r="J2215" s="6">
        <v>131</v>
      </c>
      <c r="K2215" s="6">
        <v>42</v>
      </c>
      <c r="L2215" s="6">
        <v>175</v>
      </c>
      <c r="M2215" s="6" t="s">
        <v>118</v>
      </c>
      <c r="N2215" s="6" t="s">
        <v>21</v>
      </c>
      <c r="O2215" s="6">
        <v>13</v>
      </c>
    </row>
    <row r="2216" spans="1:15" x14ac:dyDescent="0.25">
      <c r="A2216" s="6" t="s">
        <v>0</v>
      </c>
      <c r="B2216" s="6" t="s">
        <v>5</v>
      </c>
      <c r="C2216" s="6" t="s">
        <v>257</v>
      </c>
      <c r="D2216" s="6" t="s">
        <v>258</v>
      </c>
      <c r="E2216" s="6" t="s">
        <v>97</v>
      </c>
      <c r="F2216" s="6" t="s">
        <v>98</v>
      </c>
      <c r="G2216" s="6">
        <v>128</v>
      </c>
      <c r="H2216" s="6">
        <v>725</v>
      </c>
      <c r="I2216" s="6">
        <v>100</v>
      </c>
      <c r="J2216" s="6">
        <v>608</v>
      </c>
      <c r="K2216" s="6">
        <v>128</v>
      </c>
      <c r="L2216" s="6">
        <v>746</v>
      </c>
      <c r="M2216" s="6" t="s">
        <v>118</v>
      </c>
      <c r="N2216" s="6" t="s">
        <v>23</v>
      </c>
      <c r="O2216" s="6">
        <v>74</v>
      </c>
    </row>
    <row r="2217" spans="1:15" x14ac:dyDescent="0.25">
      <c r="A2217" s="6" t="s">
        <v>0</v>
      </c>
      <c r="B2217" s="6" t="s">
        <v>4</v>
      </c>
      <c r="C2217" s="6" t="s">
        <v>104</v>
      </c>
      <c r="D2217" s="6" t="s">
        <v>105</v>
      </c>
      <c r="E2217" s="6" t="s">
        <v>97</v>
      </c>
      <c r="F2217" s="6" t="s">
        <v>98</v>
      </c>
      <c r="G2217" s="6">
        <v>32</v>
      </c>
      <c r="H2217" s="6">
        <v>146</v>
      </c>
      <c r="I2217" s="6">
        <v>28</v>
      </c>
      <c r="J2217" s="6">
        <v>131</v>
      </c>
      <c r="K2217" s="6">
        <v>32</v>
      </c>
      <c r="L2217" s="6">
        <v>148</v>
      </c>
      <c r="M2217" s="6" t="s">
        <v>118</v>
      </c>
      <c r="N2217" s="6" t="s">
        <v>23</v>
      </c>
      <c r="O2217" s="6">
        <v>32</v>
      </c>
    </row>
    <row r="2218" spans="1:15" x14ac:dyDescent="0.25">
      <c r="A2218" s="6" t="s">
        <v>0</v>
      </c>
      <c r="B2218" s="6" t="s">
        <v>8</v>
      </c>
      <c r="C2218" s="6" t="s">
        <v>123</v>
      </c>
      <c r="D2218" s="6" t="s">
        <v>124</v>
      </c>
      <c r="E2218" s="6" t="s">
        <v>97</v>
      </c>
      <c r="F2218" s="6" t="s">
        <v>98</v>
      </c>
      <c r="G2218" s="6">
        <v>30</v>
      </c>
      <c r="H2218" s="6">
        <v>175</v>
      </c>
      <c r="I2218" s="6">
        <v>18</v>
      </c>
      <c r="J2218" s="6">
        <v>120</v>
      </c>
      <c r="K2218" s="6">
        <v>29</v>
      </c>
      <c r="L2218" s="6">
        <v>182</v>
      </c>
      <c r="M2218" s="6" t="s">
        <v>118</v>
      </c>
      <c r="N2218" s="6" t="s">
        <v>22</v>
      </c>
      <c r="O2218" s="6">
        <v>13</v>
      </c>
    </row>
    <row r="2219" spans="1:15" x14ac:dyDescent="0.25">
      <c r="A2219" s="6" t="s">
        <v>0</v>
      </c>
      <c r="B2219" s="6" t="s">
        <v>8</v>
      </c>
      <c r="C2219" s="6" t="s">
        <v>123</v>
      </c>
      <c r="D2219" s="6" t="s">
        <v>124</v>
      </c>
      <c r="E2219" s="6" t="s">
        <v>97</v>
      </c>
      <c r="F2219" s="6" t="s">
        <v>98</v>
      </c>
      <c r="G2219" s="6">
        <v>30</v>
      </c>
      <c r="H2219" s="6">
        <v>175</v>
      </c>
      <c r="I2219" s="6">
        <v>18</v>
      </c>
      <c r="J2219" s="6">
        <v>120</v>
      </c>
      <c r="K2219" s="6">
        <v>29</v>
      </c>
      <c r="L2219" s="6">
        <v>182</v>
      </c>
      <c r="M2219" s="6" t="s">
        <v>118</v>
      </c>
      <c r="N2219" s="6" t="s">
        <v>21</v>
      </c>
      <c r="O2219" s="6">
        <v>20</v>
      </c>
    </row>
    <row r="2220" spans="1:15" x14ac:dyDescent="0.25">
      <c r="A2220" s="6" t="s">
        <v>0</v>
      </c>
      <c r="B2220" s="6" t="s">
        <v>5</v>
      </c>
      <c r="C2220" s="6" t="s">
        <v>273</v>
      </c>
      <c r="D2220" s="6" t="s">
        <v>274</v>
      </c>
      <c r="E2220" s="6" t="s">
        <v>97</v>
      </c>
      <c r="F2220" s="6" t="s">
        <v>98</v>
      </c>
      <c r="G2220" s="6">
        <v>85</v>
      </c>
      <c r="H2220" s="6">
        <v>367</v>
      </c>
      <c r="I2220" s="6">
        <v>80</v>
      </c>
      <c r="J2220" s="6">
        <v>337</v>
      </c>
      <c r="K2220" s="6">
        <v>85</v>
      </c>
      <c r="L2220" s="6">
        <v>367</v>
      </c>
      <c r="M2220" s="6" t="s">
        <v>118</v>
      </c>
      <c r="N2220" s="6" t="s">
        <v>21</v>
      </c>
      <c r="O2220" s="6">
        <v>33</v>
      </c>
    </row>
    <row r="2221" spans="1:15" x14ac:dyDescent="0.25">
      <c r="A2221" s="6" t="s">
        <v>0</v>
      </c>
      <c r="B2221" s="6" t="s">
        <v>5</v>
      </c>
      <c r="C2221" s="6" t="s">
        <v>273</v>
      </c>
      <c r="D2221" s="6" t="s">
        <v>274</v>
      </c>
      <c r="E2221" s="6" t="s">
        <v>97</v>
      </c>
      <c r="F2221" s="6" t="s">
        <v>98</v>
      </c>
      <c r="G2221" s="6">
        <v>85</v>
      </c>
      <c r="H2221" s="6">
        <v>367</v>
      </c>
      <c r="I2221" s="6">
        <v>80</v>
      </c>
      <c r="J2221" s="6">
        <v>337</v>
      </c>
      <c r="K2221" s="6">
        <v>85</v>
      </c>
      <c r="L2221" s="6">
        <v>367</v>
      </c>
      <c r="M2221" s="6" t="s">
        <v>118</v>
      </c>
      <c r="N2221" s="6" t="s">
        <v>23</v>
      </c>
      <c r="O2221" s="6">
        <v>72</v>
      </c>
    </row>
    <row r="2222" spans="1:15" x14ac:dyDescent="0.25">
      <c r="A2222" s="6" t="s">
        <v>0</v>
      </c>
      <c r="B2222" s="6" t="s">
        <v>6</v>
      </c>
      <c r="C2222" s="6" t="s">
        <v>275</v>
      </c>
      <c r="D2222" s="6" t="s">
        <v>276</v>
      </c>
      <c r="E2222" s="6" t="s">
        <v>97</v>
      </c>
      <c r="F2222" s="6" t="s">
        <v>98</v>
      </c>
      <c r="G2222" s="6">
        <v>118</v>
      </c>
      <c r="H2222" s="6">
        <v>516</v>
      </c>
      <c r="I2222" s="6">
        <v>108</v>
      </c>
      <c r="J2222" s="6">
        <v>470</v>
      </c>
      <c r="K2222" s="6">
        <v>118</v>
      </c>
      <c r="L2222" s="6">
        <v>520</v>
      </c>
      <c r="M2222" s="6" t="s">
        <v>118</v>
      </c>
      <c r="N2222" s="6" t="s">
        <v>21</v>
      </c>
      <c r="O2222" s="6">
        <v>35</v>
      </c>
    </row>
    <row r="2223" spans="1:15" x14ac:dyDescent="0.25">
      <c r="A2223" s="6" t="s">
        <v>0</v>
      </c>
      <c r="B2223" s="6" t="s">
        <v>5</v>
      </c>
      <c r="C2223" s="6" t="s">
        <v>273</v>
      </c>
      <c r="D2223" s="6" t="s">
        <v>274</v>
      </c>
      <c r="E2223" s="6" t="s">
        <v>97</v>
      </c>
      <c r="F2223" s="6" t="s">
        <v>98</v>
      </c>
      <c r="G2223" s="6">
        <v>85</v>
      </c>
      <c r="H2223" s="6">
        <v>367</v>
      </c>
      <c r="I2223" s="6">
        <v>80</v>
      </c>
      <c r="J2223" s="6">
        <v>337</v>
      </c>
      <c r="K2223" s="6">
        <v>85</v>
      </c>
      <c r="L2223" s="6">
        <v>367</v>
      </c>
      <c r="M2223" s="6" t="s">
        <v>118</v>
      </c>
      <c r="N2223" s="6" t="s">
        <v>22</v>
      </c>
      <c r="O2223" s="6">
        <v>39</v>
      </c>
    </row>
    <row r="2224" spans="1:15" x14ac:dyDescent="0.25">
      <c r="A2224" s="6" t="s">
        <v>0</v>
      </c>
      <c r="B2224" s="6" t="s">
        <v>5</v>
      </c>
      <c r="C2224" s="6" t="s">
        <v>846</v>
      </c>
      <c r="D2224" s="6" t="s">
        <v>847</v>
      </c>
      <c r="E2224" s="6" t="s">
        <v>97</v>
      </c>
      <c r="F2224" s="6" t="s">
        <v>132</v>
      </c>
      <c r="G2224" s="6">
        <v>243</v>
      </c>
      <c r="H2224" s="6">
        <v>1307</v>
      </c>
      <c r="I2224" s="6">
        <v>227</v>
      </c>
      <c r="J2224" s="6">
        <v>1227</v>
      </c>
      <c r="K2224" s="6">
        <v>227</v>
      </c>
      <c r="L2224" s="6">
        <v>1227</v>
      </c>
      <c r="M2224" s="6" t="s">
        <v>118</v>
      </c>
      <c r="N2224" s="6" t="s">
        <v>22</v>
      </c>
      <c r="O2224" s="6">
        <v>40</v>
      </c>
    </row>
    <row r="2225" spans="1:15" x14ac:dyDescent="0.25">
      <c r="A2225" s="6" t="s">
        <v>0</v>
      </c>
      <c r="B2225" s="6" t="s">
        <v>5</v>
      </c>
      <c r="C2225" s="6" t="s">
        <v>846</v>
      </c>
      <c r="D2225" s="6" t="s">
        <v>847</v>
      </c>
      <c r="E2225" s="6" t="s">
        <v>97</v>
      </c>
      <c r="F2225" s="6" t="s">
        <v>132</v>
      </c>
      <c r="G2225" s="6">
        <v>243</v>
      </c>
      <c r="H2225" s="6">
        <v>1307</v>
      </c>
      <c r="I2225" s="6">
        <v>227</v>
      </c>
      <c r="J2225" s="6">
        <v>1227</v>
      </c>
      <c r="K2225" s="6">
        <v>227</v>
      </c>
      <c r="L2225" s="6">
        <v>1227</v>
      </c>
      <c r="M2225" s="6" t="s">
        <v>118</v>
      </c>
      <c r="N2225" s="6" t="s">
        <v>21</v>
      </c>
      <c r="O2225" s="6">
        <v>57</v>
      </c>
    </row>
    <row r="2226" spans="1:15" x14ac:dyDescent="0.25">
      <c r="A2226" s="6" t="s">
        <v>0</v>
      </c>
      <c r="B2226" s="6" t="s">
        <v>11</v>
      </c>
      <c r="C2226" s="6" t="s">
        <v>191</v>
      </c>
      <c r="D2226" s="6" t="s">
        <v>192</v>
      </c>
      <c r="E2226" s="6" t="s">
        <v>97</v>
      </c>
      <c r="F2226" s="6" t="s">
        <v>98</v>
      </c>
      <c r="G2226" s="6">
        <v>14</v>
      </c>
      <c r="H2226" s="6">
        <v>44</v>
      </c>
      <c r="I2226" s="6">
        <v>14</v>
      </c>
      <c r="J2226" s="6">
        <v>44</v>
      </c>
      <c r="K2226" s="6">
        <v>14</v>
      </c>
      <c r="L2226" s="6">
        <v>44</v>
      </c>
      <c r="M2226" s="6" t="s">
        <v>118</v>
      </c>
      <c r="N2226" s="6" t="s">
        <v>21</v>
      </c>
      <c r="O2226" s="6">
        <v>4</v>
      </c>
    </row>
    <row r="2227" spans="1:15" x14ac:dyDescent="0.25">
      <c r="A2227" s="6" t="s">
        <v>0</v>
      </c>
      <c r="B2227" s="6" t="s">
        <v>13</v>
      </c>
      <c r="C2227" s="6" t="s">
        <v>203</v>
      </c>
      <c r="D2227" s="6" t="s">
        <v>204</v>
      </c>
      <c r="E2227" s="6" t="s">
        <v>97</v>
      </c>
      <c r="F2227" s="6" t="s">
        <v>125</v>
      </c>
      <c r="G2227" s="6">
        <v>41</v>
      </c>
      <c r="H2227" s="6">
        <v>199</v>
      </c>
      <c r="I2227" s="6">
        <v>41</v>
      </c>
      <c r="J2227" s="6">
        <v>196</v>
      </c>
      <c r="K2227" s="6">
        <v>41</v>
      </c>
      <c r="L2227" s="6">
        <v>201</v>
      </c>
      <c r="M2227" s="6" t="s">
        <v>118</v>
      </c>
      <c r="N2227" s="6" t="s">
        <v>21</v>
      </c>
      <c r="O2227" s="6">
        <v>21</v>
      </c>
    </row>
    <row r="2228" spans="1:15" x14ac:dyDescent="0.25">
      <c r="A2228" s="6" t="s">
        <v>0</v>
      </c>
      <c r="B2228" s="6" t="s">
        <v>937</v>
      </c>
      <c r="C2228" s="6" t="s">
        <v>1082</v>
      </c>
      <c r="D2228" s="6" t="s">
        <v>1083</v>
      </c>
      <c r="E2228" s="6" t="s">
        <v>97</v>
      </c>
      <c r="F2228" s="6" t="s">
        <v>98</v>
      </c>
      <c r="G2228" s="6">
        <v>91</v>
      </c>
      <c r="H2228" s="6">
        <v>400</v>
      </c>
      <c r="I2228" s="6">
        <v>60</v>
      </c>
      <c r="J2228" s="6">
        <v>228</v>
      </c>
      <c r="K2228" s="6">
        <v>74</v>
      </c>
      <c r="L2228" s="6">
        <v>228</v>
      </c>
      <c r="M2228" s="6" t="s">
        <v>118</v>
      </c>
      <c r="N2228" s="6" t="s">
        <v>22</v>
      </c>
      <c r="O2228" s="6">
        <v>23</v>
      </c>
    </row>
    <row r="2229" spans="1:15" x14ac:dyDescent="0.25">
      <c r="A2229" s="6" t="s">
        <v>0</v>
      </c>
      <c r="B2229" s="6" t="s">
        <v>13</v>
      </c>
      <c r="C2229" s="6" t="s">
        <v>245</v>
      </c>
      <c r="D2229" s="6" t="s">
        <v>246</v>
      </c>
      <c r="E2229" s="6" t="s">
        <v>97</v>
      </c>
      <c r="F2229" s="6" t="s">
        <v>98</v>
      </c>
      <c r="G2229" s="6">
        <v>25</v>
      </c>
      <c r="H2229" s="6">
        <v>133</v>
      </c>
      <c r="I2229" s="6">
        <v>22</v>
      </c>
      <c r="J2229" s="6">
        <v>95</v>
      </c>
      <c r="K2229" s="6">
        <v>25</v>
      </c>
      <c r="L2229" s="6">
        <v>134</v>
      </c>
      <c r="M2229" s="6" t="s">
        <v>118</v>
      </c>
      <c r="N2229" s="6" t="s">
        <v>22</v>
      </c>
      <c r="O2229" s="6">
        <v>8</v>
      </c>
    </row>
    <row r="2230" spans="1:15" x14ac:dyDescent="0.25">
      <c r="A2230" s="6" t="s">
        <v>0</v>
      </c>
      <c r="B2230" s="6" t="s">
        <v>5</v>
      </c>
      <c r="C2230" s="6" t="s">
        <v>713</v>
      </c>
      <c r="D2230" s="6" t="s">
        <v>714</v>
      </c>
      <c r="E2230" s="6" t="s">
        <v>209</v>
      </c>
      <c r="F2230" s="6" t="s">
        <v>125</v>
      </c>
      <c r="G2230" s="6">
        <v>110</v>
      </c>
      <c r="H2230" s="6">
        <v>643</v>
      </c>
      <c r="I2230" s="6">
        <v>106</v>
      </c>
      <c r="J2230" s="6"/>
      <c r="K2230" s="6">
        <v>124</v>
      </c>
      <c r="L2230" s="6">
        <v>0</v>
      </c>
      <c r="M2230" s="6" t="s">
        <v>118</v>
      </c>
      <c r="N2230" s="6" t="s">
        <v>21</v>
      </c>
      <c r="O2230" s="6">
        <v>0</v>
      </c>
    </row>
    <row r="2231" spans="1:15" x14ac:dyDescent="0.25">
      <c r="A2231" s="6" t="s">
        <v>0</v>
      </c>
      <c r="B2231" s="6" t="s">
        <v>13</v>
      </c>
      <c r="C2231" s="6" t="s">
        <v>201</v>
      </c>
      <c r="D2231" s="6" t="s">
        <v>202</v>
      </c>
      <c r="E2231" s="6" t="s">
        <v>97</v>
      </c>
      <c r="F2231" s="6" t="s">
        <v>132</v>
      </c>
      <c r="G2231" s="6">
        <v>8</v>
      </c>
      <c r="H2231" s="6">
        <v>40</v>
      </c>
      <c r="I2231" s="6">
        <v>8</v>
      </c>
      <c r="J2231" s="6">
        <v>28</v>
      </c>
      <c r="K2231" s="6">
        <v>8</v>
      </c>
      <c r="L2231" s="6">
        <v>40</v>
      </c>
      <c r="M2231" s="6" t="s">
        <v>118</v>
      </c>
      <c r="N2231" s="6" t="s">
        <v>23</v>
      </c>
      <c r="O2231" s="6">
        <v>6</v>
      </c>
    </row>
    <row r="2232" spans="1:15" x14ac:dyDescent="0.25">
      <c r="A2232" s="6" t="s">
        <v>3</v>
      </c>
      <c r="B2232" s="6" t="s">
        <v>14</v>
      </c>
      <c r="C2232" s="6" t="s">
        <v>226</v>
      </c>
      <c r="D2232" s="6" t="s">
        <v>227</v>
      </c>
      <c r="E2232" s="6" t="s">
        <v>97</v>
      </c>
      <c r="F2232" s="6" t="s">
        <v>98</v>
      </c>
      <c r="G2232" s="6">
        <v>50</v>
      </c>
      <c r="H2232" s="6">
        <v>218</v>
      </c>
      <c r="I2232" s="6">
        <v>53</v>
      </c>
      <c r="J2232" s="6">
        <v>217</v>
      </c>
      <c r="K2232" s="6">
        <v>53</v>
      </c>
      <c r="L2232" s="6">
        <v>217</v>
      </c>
      <c r="M2232" s="6" t="s">
        <v>118</v>
      </c>
      <c r="N2232" s="6" t="s">
        <v>22</v>
      </c>
      <c r="O2232" s="6">
        <v>40</v>
      </c>
    </row>
    <row r="2233" spans="1:15" x14ac:dyDescent="0.25">
      <c r="A2233" s="6" t="s">
        <v>0</v>
      </c>
      <c r="B2233" s="6" t="s">
        <v>13</v>
      </c>
      <c r="C2233" s="6" t="s">
        <v>205</v>
      </c>
      <c r="D2233" s="6" t="s">
        <v>206</v>
      </c>
      <c r="E2233" s="6" t="s">
        <v>97</v>
      </c>
      <c r="F2233" s="6" t="s">
        <v>125</v>
      </c>
      <c r="G2233" s="6">
        <v>116</v>
      </c>
      <c r="H2233" s="6">
        <v>530</v>
      </c>
      <c r="I2233" s="6">
        <v>105</v>
      </c>
      <c r="J2233" s="6">
        <v>464</v>
      </c>
      <c r="K2233" s="6">
        <v>105</v>
      </c>
      <c r="L2233" s="6">
        <v>492</v>
      </c>
      <c r="M2233" s="6" t="s">
        <v>118</v>
      </c>
      <c r="N2233" s="6" t="s">
        <v>22</v>
      </c>
      <c r="O2233" s="6">
        <v>42</v>
      </c>
    </row>
    <row r="2234" spans="1:15" x14ac:dyDescent="0.25">
      <c r="A2234" s="6" t="s">
        <v>0</v>
      </c>
      <c r="B2234" s="6" t="s">
        <v>13</v>
      </c>
      <c r="C2234" s="6" t="s">
        <v>181</v>
      </c>
      <c r="D2234" s="6" t="s">
        <v>182</v>
      </c>
      <c r="E2234" s="6" t="s">
        <v>97</v>
      </c>
      <c r="F2234" s="6" t="s">
        <v>98</v>
      </c>
      <c r="G2234" s="6">
        <v>16</v>
      </c>
      <c r="H2234" s="6">
        <v>58</v>
      </c>
      <c r="I2234" s="6">
        <v>10</v>
      </c>
      <c r="J2234" s="6">
        <v>45</v>
      </c>
      <c r="K2234" s="6">
        <v>16</v>
      </c>
      <c r="L2234" s="6">
        <v>58</v>
      </c>
      <c r="M2234" s="6" t="s">
        <v>118</v>
      </c>
      <c r="N2234" s="6" t="s">
        <v>21</v>
      </c>
      <c r="O2234" s="6">
        <v>6</v>
      </c>
    </row>
    <row r="2235" spans="1:15" x14ac:dyDescent="0.25">
      <c r="A2235" s="6" t="s">
        <v>0</v>
      </c>
      <c r="B2235" s="6" t="s">
        <v>6</v>
      </c>
      <c r="C2235" s="6" t="s">
        <v>718</v>
      </c>
      <c r="D2235" s="6" t="s">
        <v>719</v>
      </c>
      <c r="E2235" s="6" t="s">
        <v>97</v>
      </c>
      <c r="F2235" s="6" t="s">
        <v>132</v>
      </c>
      <c r="G2235" s="6">
        <v>68</v>
      </c>
      <c r="H2235" s="6">
        <v>327</v>
      </c>
      <c r="I2235" s="6">
        <v>10</v>
      </c>
      <c r="J2235" s="6">
        <v>20</v>
      </c>
      <c r="K2235" s="6">
        <v>63</v>
      </c>
      <c r="L2235" s="6">
        <v>307</v>
      </c>
      <c r="M2235" s="6" t="s">
        <v>118</v>
      </c>
      <c r="N2235" s="6" t="s">
        <v>23</v>
      </c>
      <c r="O2235" s="6">
        <v>62</v>
      </c>
    </row>
    <row r="2236" spans="1:15" x14ac:dyDescent="0.25">
      <c r="A2236" s="6" t="s">
        <v>0</v>
      </c>
      <c r="B2236" s="6" t="s">
        <v>13</v>
      </c>
      <c r="C2236" s="6" t="s">
        <v>1080</v>
      </c>
      <c r="D2236" s="6" t="s">
        <v>1081</v>
      </c>
      <c r="E2236" s="6" t="s">
        <v>97</v>
      </c>
      <c r="F2236" s="6" t="s">
        <v>125</v>
      </c>
      <c r="G2236" s="6">
        <v>54</v>
      </c>
      <c r="H2236" s="6">
        <v>242</v>
      </c>
      <c r="I2236" s="6">
        <v>50</v>
      </c>
      <c r="J2236" s="6">
        <v>219</v>
      </c>
      <c r="K2236" s="6">
        <v>50</v>
      </c>
      <c r="L2236" s="6">
        <v>227</v>
      </c>
      <c r="M2236" s="6" t="s">
        <v>118</v>
      </c>
      <c r="N2236" s="6" t="s">
        <v>23</v>
      </c>
      <c r="O2236" s="6">
        <v>35</v>
      </c>
    </row>
    <row r="2237" spans="1:15" x14ac:dyDescent="0.25">
      <c r="A2237" s="6" t="s">
        <v>3</v>
      </c>
      <c r="B2237" s="6" t="s">
        <v>15</v>
      </c>
      <c r="C2237" s="6" t="s">
        <v>806</v>
      </c>
      <c r="D2237" s="6" t="s">
        <v>807</v>
      </c>
      <c r="E2237" s="6" t="s">
        <v>97</v>
      </c>
      <c r="F2237" s="6" t="s">
        <v>125</v>
      </c>
      <c r="G2237" s="6">
        <v>178</v>
      </c>
      <c r="H2237" s="6">
        <v>827</v>
      </c>
      <c r="I2237" s="6">
        <v>194</v>
      </c>
      <c r="J2237" s="6">
        <v>890</v>
      </c>
      <c r="K2237" s="6">
        <v>194</v>
      </c>
      <c r="L2237" s="6">
        <v>890</v>
      </c>
      <c r="M2237" s="6" t="s">
        <v>118</v>
      </c>
      <c r="N2237" s="6" t="s">
        <v>22</v>
      </c>
      <c r="O2237" s="6">
        <v>70</v>
      </c>
    </row>
    <row r="2238" spans="1:15" x14ac:dyDescent="0.25">
      <c r="A2238" s="6" t="s">
        <v>3</v>
      </c>
      <c r="B2238" s="6" t="s">
        <v>17</v>
      </c>
      <c r="C2238" s="6" t="s">
        <v>771</v>
      </c>
      <c r="D2238" s="6" t="s">
        <v>772</v>
      </c>
      <c r="E2238" s="6" t="s">
        <v>209</v>
      </c>
      <c r="F2238" s="6" t="s">
        <v>125</v>
      </c>
      <c r="G2238" s="6">
        <v>9</v>
      </c>
      <c r="H2238" s="6">
        <v>40</v>
      </c>
      <c r="I2238" s="6">
        <v>9</v>
      </c>
      <c r="J2238" s="6">
        <v>43</v>
      </c>
      <c r="K2238" s="6">
        <v>9</v>
      </c>
      <c r="L2238" s="6">
        <v>43</v>
      </c>
      <c r="M2238" s="6" t="s">
        <v>118</v>
      </c>
      <c r="N2238" s="6" t="s">
        <v>21</v>
      </c>
      <c r="O2238" s="6">
        <v>8</v>
      </c>
    </row>
    <row r="2239" spans="1:15" x14ac:dyDescent="0.25">
      <c r="A2239" s="6" t="s">
        <v>3</v>
      </c>
      <c r="B2239" s="6" t="s">
        <v>15</v>
      </c>
      <c r="C2239" s="6" t="s">
        <v>787</v>
      </c>
      <c r="D2239" s="6" t="s">
        <v>788</v>
      </c>
      <c r="E2239" s="6" t="s">
        <v>97</v>
      </c>
      <c r="F2239" s="6" t="s">
        <v>125</v>
      </c>
      <c r="G2239" s="6">
        <v>87</v>
      </c>
      <c r="H2239" s="6">
        <v>488</v>
      </c>
      <c r="I2239" s="6">
        <v>86</v>
      </c>
      <c r="J2239" s="6">
        <v>472</v>
      </c>
      <c r="K2239" s="6">
        <v>86</v>
      </c>
      <c r="L2239" s="6">
        <v>472</v>
      </c>
      <c r="M2239" s="6" t="s">
        <v>118</v>
      </c>
      <c r="N2239" s="6" t="s">
        <v>22</v>
      </c>
      <c r="O2239" s="6">
        <v>13</v>
      </c>
    </row>
    <row r="2240" spans="1:15" x14ac:dyDescent="0.25">
      <c r="A2240" s="6" t="s">
        <v>3</v>
      </c>
      <c r="B2240" s="6" t="s">
        <v>1084</v>
      </c>
      <c r="C2240" s="6" t="s">
        <v>1085</v>
      </c>
      <c r="D2240" s="6" t="s">
        <v>1086</v>
      </c>
      <c r="E2240" s="6" t="s">
        <v>97</v>
      </c>
      <c r="F2240" s="6" t="s">
        <v>125</v>
      </c>
      <c r="G2240" s="6">
        <v>44</v>
      </c>
      <c r="H2240" s="6">
        <v>273</v>
      </c>
      <c r="I2240" s="6">
        <v>40</v>
      </c>
      <c r="J2240" s="6">
        <v>208</v>
      </c>
      <c r="K2240" s="6">
        <v>40</v>
      </c>
      <c r="L2240" s="6">
        <v>208</v>
      </c>
      <c r="M2240" s="6" t="s">
        <v>118</v>
      </c>
      <c r="N2240" s="6" t="s">
        <v>22</v>
      </c>
      <c r="O2240" s="6">
        <v>19</v>
      </c>
    </row>
    <row r="2241" spans="1:15" x14ac:dyDescent="0.25">
      <c r="A2241" s="6" t="s">
        <v>3</v>
      </c>
      <c r="B2241" s="6" t="s">
        <v>15</v>
      </c>
      <c r="C2241" s="6" t="s">
        <v>228</v>
      </c>
      <c r="D2241" s="6" t="s">
        <v>229</v>
      </c>
      <c r="E2241" s="6" t="s">
        <v>97</v>
      </c>
      <c r="F2241" s="6" t="s">
        <v>98</v>
      </c>
      <c r="G2241" s="6">
        <v>30</v>
      </c>
      <c r="H2241" s="6">
        <v>139</v>
      </c>
      <c r="I2241" s="6">
        <v>31</v>
      </c>
      <c r="J2241" s="6">
        <v>140</v>
      </c>
      <c r="K2241" s="6">
        <v>31</v>
      </c>
      <c r="L2241" s="6">
        <v>140</v>
      </c>
      <c r="M2241" s="6" t="s">
        <v>118</v>
      </c>
      <c r="N2241" s="6" t="s">
        <v>22</v>
      </c>
      <c r="O2241" s="6">
        <v>17</v>
      </c>
    </row>
    <row r="2242" spans="1:15" x14ac:dyDescent="0.25">
      <c r="A2242" s="6" t="s">
        <v>0</v>
      </c>
      <c r="B2242" s="6" t="s">
        <v>937</v>
      </c>
      <c r="C2242" s="6" t="s">
        <v>1082</v>
      </c>
      <c r="D2242" s="6" t="s">
        <v>1083</v>
      </c>
      <c r="E2242" s="6" t="s">
        <v>97</v>
      </c>
      <c r="F2242" s="6" t="s">
        <v>98</v>
      </c>
      <c r="G2242" s="6">
        <v>91</v>
      </c>
      <c r="H2242" s="6">
        <v>400</v>
      </c>
      <c r="I2242" s="6">
        <v>60</v>
      </c>
      <c r="J2242" s="6">
        <v>228</v>
      </c>
      <c r="K2242" s="6">
        <v>74</v>
      </c>
      <c r="L2242" s="6">
        <v>228</v>
      </c>
      <c r="M2242" s="6" t="s">
        <v>118</v>
      </c>
      <c r="N2242" s="6" t="s">
        <v>21</v>
      </c>
      <c r="O2242" s="6">
        <v>12</v>
      </c>
    </row>
    <row r="2243" spans="1:15" x14ac:dyDescent="0.25">
      <c r="A2243" s="6" t="s">
        <v>3</v>
      </c>
      <c r="B2243" s="6" t="s">
        <v>15</v>
      </c>
      <c r="C2243" s="6" t="s">
        <v>787</v>
      </c>
      <c r="D2243" s="6" t="s">
        <v>788</v>
      </c>
      <c r="E2243" s="6" t="s">
        <v>97</v>
      </c>
      <c r="F2243" s="6" t="s">
        <v>125</v>
      </c>
      <c r="G2243" s="6">
        <v>87</v>
      </c>
      <c r="H2243" s="6">
        <v>488</v>
      </c>
      <c r="I2243" s="6">
        <v>86</v>
      </c>
      <c r="J2243" s="6">
        <v>472</v>
      </c>
      <c r="K2243" s="6">
        <v>86</v>
      </c>
      <c r="L2243" s="6">
        <v>472</v>
      </c>
      <c r="M2243" s="6" t="s">
        <v>118</v>
      </c>
      <c r="N2243" s="6" t="s">
        <v>21</v>
      </c>
      <c r="O2243" s="6">
        <v>23</v>
      </c>
    </row>
    <row r="2244" spans="1:15" x14ac:dyDescent="0.25">
      <c r="A2244" s="6" t="s">
        <v>0</v>
      </c>
      <c r="B2244" s="6" t="s">
        <v>13</v>
      </c>
      <c r="C2244" s="6" t="s">
        <v>245</v>
      </c>
      <c r="D2244" s="6" t="s">
        <v>246</v>
      </c>
      <c r="E2244" s="6" t="s">
        <v>97</v>
      </c>
      <c r="F2244" s="6" t="s">
        <v>98</v>
      </c>
      <c r="G2244" s="6">
        <v>25</v>
      </c>
      <c r="H2244" s="6">
        <v>133</v>
      </c>
      <c r="I2244" s="6">
        <v>22</v>
      </c>
      <c r="J2244" s="6">
        <v>95</v>
      </c>
      <c r="K2244" s="6">
        <v>25</v>
      </c>
      <c r="L2244" s="6">
        <v>134</v>
      </c>
      <c r="M2244" s="6" t="s">
        <v>118</v>
      </c>
      <c r="N2244" s="6" t="s">
        <v>21</v>
      </c>
      <c r="O2244" s="6">
        <v>12</v>
      </c>
    </row>
    <row r="2245" spans="1:15" x14ac:dyDescent="0.25">
      <c r="A2245" s="6" t="s">
        <v>3</v>
      </c>
      <c r="B2245" s="6" t="s">
        <v>15</v>
      </c>
      <c r="C2245" s="6" t="s">
        <v>806</v>
      </c>
      <c r="D2245" s="6" t="s">
        <v>807</v>
      </c>
      <c r="E2245" s="6" t="s">
        <v>97</v>
      </c>
      <c r="F2245" s="6" t="s">
        <v>125</v>
      </c>
      <c r="G2245" s="6">
        <v>178</v>
      </c>
      <c r="H2245" s="6">
        <v>827</v>
      </c>
      <c r="I2245" s="6">
        <v>194</v>
      </c>
      <c r="J2245" s="6">
        <v>890</v>
      </c>
      <c r="K2245" s="6">
        <v>194</v>
      </c>
      <c r="L2245" s="6">
        <v>890</v>
      </c>
      <c r="M2245" s="6" t="s">
        <v>118</v>
      </c>
      <c r="N2245" s="6" t="s">
        <v>23</v>
      </c>
      <c r="O2245" s="6">
        <v>131</v>
      </c>
    </row>
    <row r="2246" spans="1:15" x14ac:dyDescent="0.25">
      <c r="A2246" s="6" t="s">
        <v>3</v>
      </c>
      <c r="B2246" s="6" t="s">
        <v>14</v>
      </c>
      <c r="C2246" s="6" t="s">
        <v>226</v>
      </c>
      <c r="D2246" s="6" t="s">
        <v>227</v>
      </c>
      <c r="E2246" s="6" t="s">
        <v>97</v>
      </c>
      <c r="F2246" s="6" t="s">
        <v>98</v>
      </c>
      <c r="G2246" s="6">
        <v>50</v>
      </c>
      <c r="H2246" s="6">
        <v>218</v>
      </c>
      <c r="I2246" s="6">
        <v>53</v>
      </c>
      <c r="J2246" s="6">
        <v>217</v>
      </c>
      <c r="K2246" s="6">
        <v>53</v>
      </c>
      <c r="L2246" s="6">
        <v>217</v>
      </c>
      <c r="M2246" s="6" t="s">
        <v>118</v>
      </c>
      <c r="N2246" s="6" t="s">
        <v>23</v>
      </c>
      <c r="O2246" s="6">
        <v>65</v>
      </c>
    </row>
    <row r="2247" spans="1:15" x14ac:dyDescent="0.25">
      <c r="A2247" s="6" t="s">
        <v>0</v>
      </c>
      <c r="B2247" s="6" t="s">
        <v>13</v>
      </c>
      <c r="C2247" s="6" t="s">
        <v>181</v>
      </c>
      <c r="D2247" s="6" t="s">
        <v>182</v>
      </c>
      <c r="E2247" s="6" t="s">
        <v>97</v>
      </c>
      <c r="F2247" s="6" t="s">
        <v>98</v>
      </c>
      <c r="G2247" s="6">
        <v>16</v>
      </c>
      <c r="H2247" s="6">
        <v>58</v>
      </c>
      <c r="I2247" s="6">
        <v>10</v>
      </c>
      <c r="J2247" s="6">
        <v>45</v>
      </c>
      <c r="K2247" s="6">
        <v>16</v>
      </c>
      <c r="L2247" s="6">
        <v>58</v>
      </c>
      <c r="M2247" s="6" t="s">
        <v>118</v>
      </c>
      <c r="N2247" s="6" t="s">
        <v>22</v>
      </c>
      <c r="O2247" s="6">
        <v>1</v>
      </c>
    </row>
    <row r="2248" spans="1:15" x14ac:dyDescent="0.25">
      <c r="A2248" s="6" t="s">
        <v>3</v>
      </c>
      <c r="B2248" s="6" t="s">
        <v>1084</v>
      </c>
      <c r="C2248" s="6" t="s">
        <v>1085</v>
      </c>
      <c r="D2248" s="6" t="s">
        <v>1086</v>
      </c>
      <c r="E2248" s="6" t="s">
        <v>97</v>
      </c>
      <c r="F2248" s="6" t="s">
        <v>125</v>
      </c>
      <c r="G2248" s="6">
        <v>44</v>
      </c>
      <c r="H2248" s="6">
        <v>273</v>
      </c>
      <c r="I2248" s="6">
        <v>40</v>
      </c>
      <c r="J2248" s="6">
        <v>208</v>
      </c>
      <c r="K2248" s="6">
        <v>40</v>
      </c>
      <c r="L2248" s="6">
        <v>208</v>
      </c>
      <c r="M2248" s="6" t="s">
        <v>118</v>
      </c>
      <c r="N2248" s="6" t="s">
        <v>23</v>
      </c>
      <c r="O2248" s="6">
        <v>36</v>
      </c>
    </row>
    <row r="2249" spans="1:15" x14ac:dyDescent="0.25">
      <c r="A2249" s="6" t="s">
        <v>0</v>
      </c>
      <c r="B2249" s="6" t="s">
        <v>13</v>
      </c>
      <c r="C2249" s="6" t="s">
        <v>203</v>
      </c>
      <c r="D2249" s="6" t="s">
        <v>204</v>
      </c>
      <c r="E2249" s="6" t="s">
        <v>97</v>
      </c>
      <c r="F2249" s="6" t="s">
        <v>125</v>
      </c>
      <c r="G2249" s="6">
        <v>41</v>
      </c>
      <c r="H2249" s="6">
        <v>199</v>
      </c>
      <c r="I2249" s="6">
        <v>41</v>
      </c>
      <c r="J2249" s="6">
        <v>196</v>
      </c>
      <c r="K2249" s="6">
        <v>41</v>
      </c>
      <c r="L2249" s="6">
        <v>201</v>
      </c>
      <c r="M2249" s="6" t="s">
        <v>118</v>
      </c>
      <c r="N2249" s="6" t="s">
        <v>22</v>
      </c>
      <c r="O2249" s="6">
        <v>15</v>
      </c>
    </row>
    <row r="2250" spans="1:15" x14ac:dyDescent="0.25">
      <c r="A2250" s="6" t="s">
        <v>0</v>
      </c>
      <c r="B2250" s="6" t="s">
        <v>9</v>
      </c>
      <c r="C2250" s="6" t="s">
        <v>756</v>
      </c>
      <c r="D2250" s="6" t="s">
        <v>757</v>
      </c>
      <c r="E2250" s="6" t="s">
        <v>97</v>
      </c>
      <c r="F2250" s="6" t="s">
        <v>125</v>
      </c>
      <c r="G2250" s="6">
        <v>115</v>
      </c>
      <c r="H2250" s="6">
        <v>532</v>
      </c>
      <c r="I2250" s="6">
        <v>115</v>
      </c>
      <c r="J2250" s="6">
        <v>537</v>
      </c>
      <c r="K2250" s="6">
        <v>115</v>
      </c>
      <c r="L2250" s="6">
        <v>537</v>
      </c>
      <c r="M2250" s="6" t="s">
        <v>118</v>
      </c>
      <c r="N2250" s="6" t="s">
        <v>23</v>
      </c>
      <c r="O2250" s="6">
        <v>140</v>
      </c>
    </row>
    <row r="2251" spans="1:15" x14ac:dyDescent="0.25">
      <c r="A2251" s="6" t="s">
        <v>0</v>
      </c>
      <c r="B2251" s="6" t="s">
        <v>13</v>
      </c>
      <c r="C2251" s="6" t="s">
        <v>205</v>
      </c>
      <c r="D2251" s="6" t="s">
        <v>206</v>
      </c>
      <c r="E2251" s="6" t="s">
        <v>97</v>
      </c>
      <c r="F2251" s="6" t="s">
        <v>125</v>
      </c>
      <c r="G2251" s="6">
        <v>116</v>
      </c>
      <c r="H2251" s="6">
        <v>530</v>
      </c>
      <c r="I2251" s="6">
        <v>105</v>
      </c>
      <c r="J2251" s="6">
        <v>464</v>
      </c>
      <c r="K2251" s="6">
        <v>105</v>
      </c>
      <c r="L2251" s="6">
        <v>492</v>
      </c>
      <c r="M2251" s="6" t="s">
        <v>118</v>
      </c>
      <c r="N2251" s="6" t="s">
        <v>21</v>
      </c>
      <c r="O2251" s="6">
        <v>40</v>
      </c>
    </row>
    <row r="2252" spans="1:15" x14ac:dyDescent="0.25">
      <c r="A2252" s="6" t="s">
        <v>0</v>
      </c>
      <c r="B2252" s="6" t="s">
        <v>5</v>
      </c>
      <c r="C2252" s="6" t="s">
        <v>713</v>
      </c>
      <c r="D2252" s="6" t="s">
        <v>714</v>
      </c>
      <c r="E2252" s="6" t="s">
        <v>209</v>
      </c>
      <c r="F2252" s="6" t="s">
        <v>125</v>
      </c>
      <c r="G2252" s="6">
        <v>110</v>
      </c>
      <c r="H2252" s="6">
        <v>643</v>
      </c>
      <c r="I2252" s="6">
        <v>106</v>
      </c>
      <c r="J2252" s="6"/>
      <c r="K2252" s="6">
        <v>124</v>
      </c>
      <c r="L2252" s="6">
        <v>0</v>
      </c>
      <c r="M2252" s="6" t="s">
        <v>118</v>
      </c>
      <c r="N2252" s="6" t="s">
        <v>23</v>
      </c>
      <c r="O2252" s="6">
        <v>0</v>
      </c>
    </row>
    <row r="2253" spans="1:15" x14ac:dyDescent="0.25">
      <c r="A2253" s="6" t="s">
        <v>3</v>
      </c>
      <c r="B2253" s="6" t="s">
        <v>15</v>
      </c>
      <c r="C2253" s="6" t="s">
        <v>228</v>
      </c>
      <c r="D2253" s="6" t="s">
        <v>229</v>
      </c>
      <c r="E2253" s="6" t="s">
        <v>97</v>
      </c>
      <c r="F2253" s="6" t="s">
        <v>98</v>
      </c>
      <c r="G2253" s="6">
        <v>30</v>
      </c>
      <c r="H2253" s="6">
        <v>139</v>
      </c>
      <c r="I2253" s="6">
        <v>31</v>
      </c>
      <c r="J2253" s="6">
        <v>140</v>
      </c>
      <c r="K2253" s="6">
        <v>31</v>
      </c>
      <c r="L2253" s="6">
        <v>140</v>
      </c>
      <c r="M2253" s="6" t="s">
        <v>118</v>
      </c>
      <c r="N2253" s="6" t="s">
        <v>23</v>
      </c>
      <c r="O2253" s="6">
        <v>39</v>
      </c>
    </row>
    <row r="2254" spans="1:15" x14ac:dyDescent="0.25">
      <c r="A2254" s="6" t="s">
        <v>3</v>
      </c>
      <c r="B2254" s="6" t="s">
        <v>17</v>
      </c>
      <c r="C2254" s="6" t="s">
        <v>232</v>
      </c>
      <c r="D2254" s="6" t="s">
        <v>233</v>
      </c>
      <c r="E2254" s="6" t="s">
        <v>97</v>
      </c>
      <c r="F2254" s="6" t="s">
        <v>98</v>
      </c>
      <c r="G2254" s="6">
        <v>30</v>
      </c>
      <c r="H2254" s="6">
        <v>188</v>
      </c>
      <c r="I2254" s="6">
        <v>24</v>
      </c>
      <c r="J2254" s="6">
        <v>112</v>
      </c>
      <c r="K2254" s="6">
        <v>24</v>
      </c>
      <c r="L2254" s="6">
        <v>112</v>
      </c>
      <c r="M2254" s="6" t="s">
        <v>118</v>
      </c>
      <c r="N2254" s="6" t="s">
        <v>23</v>
      </c>
      <c r="O2254" s="6">
        <v>21</v>
      </c>
    </row>
    <row r="2255" spans="1:15" x14ac:dyDescent="0.25">
      <c r="A2255" s="6" t="s">
        <v>0</v>
      </c>
      <c r="B2255" s="6" t="s">
        <v>13</v>
      </c>
      <c r="C2255" s="6" t="s">
        <v>181</v>
      </c>
      <c r="D2255" s="6" t="s">
        <v>182</v>
      </c>
      <c r="E2255" s="6" t="s">
        <v>97</v>
      </c>
      <c r="F2255" s="6" t="s">
        <v>98</v>
      </c>
      <c r="G2255" s="6">
        <v>16</v>
      </c>
      <c r="H2255" s="6">
        <v>58</v>
      </c>
      <c r="I2255" s="6">
        <v>10</v>
      </c>
      <c r="J2255" s="6">
        <v>45</v>
      </c>
      <c r="K2255" s="6">
        <v>16</v>
      </c>
      <c r="L2255" s="6">
        <v>58</v>
      </c>
      <c r="M2255" s="6" t="s">
        <v>118</v>
      </c>
      <c r="N2255" s="6" t="s">
        <v>23</v>
      </c>
      <c r="O2255" s="6">
        <v>7</v>
      </c>
    </row>
    <row r="2256" spans="1:15" x14ac:dyDescent="0.25">
      <c r="A2256" s="6" t="s">
        <v>0</v>
      </c>
      <c r="B2256" s="6" t="s">
        <v>5</v>
      </c>
      <c r="C2256" s="6" t="s">
        <v>713</v>
      </c>
      <c r="D2256" s="6" t="s">
        <v>714</v>
      </c>
      <c r="E2256" s="6" t="s">
        <v>209</v>
      </c>
      <c r="F2256" s="6" t="s">
        <v>125</v>
      </c>
      <c r="G2256" s="6">
        <v>110</v>
      </c>
      <c r="H2256" s="6">
        <v>643</v>
      </c>
      <c r="I2256" s="6">
        <v>106</v>
      </c>
      <c r="J2256" s="6"/>
      <c r="K2256" s="6">
        <v>124</v>
      </c>
      <c r="L2256" s="6">
        <v>0</v>
      </c>
      <c r="M2256" s="6" t="s">
        <v>118</v>
      </c>
      <c r="N2256" s="6" t="s">
        <v>22</v>
      </c>
      <c r="O2256" s="6">
        <v>0</v>
      </c>
    </row>
    <row r="2257" spans="1:15" x14ac:dyDescent="0.25">
      <c r="A2257" s="6" t="s">
        <v>0</v>
      </c>
      <c r="B2257" s="6" t="s">
        <v>9</v>
      </c>
      <c r="C2257" s="6" t="s">
        <v>1078</v>
      </c>
      <c r="D2257" s="6" t="s">
        <v>1079</v>
      </c>
      <c r="E2257" s="6" t="s">
        <v>97</v>
      </c>
      <c r="F2257" s="6" t="s">
        <v>125</v>
      </c>
      <c r="G2257" s="6">
        <v>115</v>
      </c>
      <c r="H2257" s="6">
        <v>502</v>
      </c>
      <c r="I2257" s="6">
        <v>123</v>
      </c>
      <c r="J2257" s="6">
        <v>555</v>
      </c>
      <c r="K2257" s="6">
        <v>123</v>
      </c>
      <c r="L2257" s="6">
        <v>555</v>
      </c>
      <c r="M2257" s="6" t="s">
        <v>118</v>
      </c>
      <c r="N2257" s="6" t="s">
        <v>23</v>
      </c>
      <c r="O2257" s="6">
        <v>108</v>
      </c>
    </row>
    <row r="2258" spans="1:15" x14ac:dyDescent="0.25">
      <c r="A2258" s="6" t="s">
        <v>3</v>
      </c>
      <c r="B2258" s="6" t="s">
        <v>17</v>
      </c>
      <c r="C2258" s="6" t="s">
        <v>232</v>
      </c>
      <c r="D2258" s="6" t="s">
        <v>233</v>
      </c>
      <c r="E2258" s="6" t="s">
        <v>97</v>
      </c>
      <c r="F2258" s="6" t="s">
        <v>98</v>
      </c>
      <c r="G2258" s="6">
        <v>30</v>
      </c>
      <c r="H2258" s="6">
        <v>188</v>
      </c>
      <c r="I2258" s="6">
        <v>24</v>
      </c>
      <c r="J2258" s="6">
        <v>112</v>
      </c>
      <c r="K2258" s="6">
        <v>24</v>
      </c>
      <c r="L2258" s="6">
        <v>112</v>
      </c>
      <c r="M2258" s="6" t="s">
        <v>118</v>
      </c>
      <c r="N2258" s="6" t="s">
        <v>22</v>
      </c>
      <c r="O2258" s="6">
        <v>8</v>
      </c>
    </row>
    <row r="2259" spans="1:15" x14ac:dyDescent="0.25">
      <c r="A2259" s="6" t="s">
        <v>0</v>
      </c>
      <c r="B2259" s="6" t="s">
        <v>13</v>
      </c>
      <c r="C2259" s="6" t="s">
        <v>249</v>
      </c>
      <c r="D2259" s="6" t="s">
        <v>250</v>
      </c>
      <c r="E2259" s="6" t="s">
        <v>97</v>
      </c>
      <c r="F2259" s="6" t="s">
        <v>98</v>
      </c>
      <c r="G2259" s="6">
        <v>14</v>
      </c>
      <c r="H2259" s="6">
        <v>83</v>
      </c>
      <c r="I2259" s="6">
        <v>8</v>
      </c>
      <c r="J2259" s="6">
        <v>35</v>
      </c>
      <c r="K2259" s="6">
        <v>13</v>
      </c>
      <c r="L2259" s="6">
        <v>82</v>
      </c>
      <c r="M2259" s="6" t="s">
        <v>118</v>
      </c>
      <c r="N2259" s="6" t="s">
        <v>23</v>
      </c>
      <c r="O2259" s="6">
        <v>9</v>
      </c>
    </row>
    <row r="2260" spans="1:15" x14ac:dyDescent="0.25">
      <c r="A2260" s="6" t="s">
        <v>0</v>
      </c>
      <c r="B2260" s="6" t="s">
        <v>13</v>
      </c>
      <c r="C2260" s="6" t="s">
        <v>179</v>
      </c>
      <c r="D2260" s="6" t="s">
        <v>180</v>
      </c>
      <c r="E2260" s="6" t="s">
        <v>97</v>
      </c>
      <c r="F2260" s="6" t="s">
        <v>125</v>
      </c>
      <c r="G2260" s="6">
        <v>13</v>
      </c>
      <c r="H2260" s="6">
        <v>70</v>
      </c>
      <c r="I2260" s="6">
        <v>8</v>
      </c>
      <c r="J2260" s="6">
        <v>49</v>
      </c>
      <c r="K2260" s="6">
        <v>12</v>
      </c>
      <c r="L2260" s="6">
        <v>70</v>
      </c>
      <c r="M2260" s="6" t="s">
        <v>118</v>
      </c>
      <c r="N2260" s="6" t="s">
        <v>23</v>
      </c>
      <c r="O2260" s="6">
        <v>12</v>
      </c>
    </row>
    <row r="2261" spans="1:15" x14ac:dyDescent="0.25">
      <c r="A2261" s="6" t="s">
        <v>3</v>
      </c>
      <c r="B2261" s="6" t="s">
        <v>14</v>
      </c>
      <c r="C2261" s="6" t="s">
        <v>780</v>
      </c>
      <c r="D2261" s="6" t="s">
        <v>781</v>
      </c>
      <c r="E2261" s="6" t="s">
        <v>97</v>
      </c>
      <c r="F2261" s="6" t="s">
        <v>98</v>
      </c>
      <c r="G2261" s="6">
        <v>73</v>
      </c>
      <c r="H2261" s="6">
        <v>393</v>
      </c>
      <c r="I2261" s="6">
        <v>73</v>
      </c>
      <c r="J2261" s="6">
        <v>393</v>
      </c>
      <c r="K2261" s="6">
        <v>73</v>
      </c>
      <c r="L2261" s="6">
        <v>393</v>
      </c>
      <c r="M2261" s="6" t="s">
        <v>118</v>
      </c>
      <c r="N2261" s="6" t="s">
        <v>21</v>
      </c>
      <c r="O2261" s="6">
        <v>40</v>
      </c>
    </row>
    <row r="2262" spans="1:15" x14ac:dyDescent="0.25">
      <c r="A2262" s="6" t="s">
        <v>0</v>
      </c>
      <c r="B2262" s="6" t="s">
        <v>13</v>
      </c>
      <c r="C2262" s="6" t="s">
        <v>195</v>
      </c>
      <c r="D2262" s="6" t="s">
        <v>196</v>
      </c>
      <c r="E2262" s="6" t="s">
        <v>97</v>
      </c>
      <c r="F2262" s="6" t="s">
        <v>132</v>
      </c>
      <c r="G2262" s="6">
        <v>20</v>
      </c>
      <c r="H2262" s="6">
        <v>64</v>
      </c>
      <c r="I2262" s="6">
        <v>14</v>
      </c>
      <c r="J2262" s="6">
        <v>52</v>
      </c>
      <c r="K2262" s="6">
        <v>14</v>
      </c>
      <c r="L2262" s="6">
        <v>52</v>
      </c>
      <c r="M2262" s="6" t="s">
        <v>118</v>
      </c>
      <c r="N2262" s="6" t="s">
        <v>22</v>
      </c>
      <c r="O2262" s="6">
        <v>8</v>
      </c>
    </row>
    <row r="2263" spans="1:15" x14ac:dyDescent="0.25">
      <c r="A2263" s="6" t="s">
        <v>3</v>
      </c>
      <c r="B2263" s="6" t="s">
        <v>15</v>
      </c>
      <c r="C2263" s="6" t="s">
        <v>794</v>
      </c>
      <c r="D2263" s="6" t="s">
        <v>795</v>
      </c>
      <c r="E2263" s="6" t="s">
        <v>97</v>
      </c>
      <c r="F2263" s="6" t="s">
        <v>125</v>
      </c>
      <c r="G2263" s="6">
        <v>78</v>
      </c>
      <c r="H2263" s="6">
        <v>390</v>
      </c>
      <c r="I2263" s="6">
        <v>77</v>
      </c>
      <c r="J2263" s="6">
        <v>384</v>
      </c>
      <c r="K2263" s="6">
        <v>77</v>
      </c>
      <c r="L2263" s="6">
        <v>384</v>
      </c>
      <c r="M2263" s="6" t="s">
        <v>118</v>
      </c>
      <c r="N2263" s="6" t="s">
        <v>23</v>
      </c>
      <c r="O2263" s="6">
        <v>36</v>
      </c>
    </row>
    <row r="2264" spans="1:15" x14ac:dyDescent="0.25">
      <c r="A2264" s="6" t="s">
        <v>0</v>
      </c>
      <c r="B2264" s="6" t="s">
        <v>9</v>
      </c>
      <c r="C2264" s="6" t="s">
        <v>759</v>
      </c>
      <c r="D2264" s="6" t="s">
        <v>760</v>
      </c>
      <c r="E2264" s="6" t="s">
        <v>97</v>
      </c>
      <c r="F2264" s="6" t="s">
        <v>125</v>
      </c>
      <c r="G2264" s="6">
        <v>319</v>
      </c>
      <c r="H2264" s="6">
        <v>1567</v>
      </c>
      <c r="I2264" s="6">
        <v>133</v>
      </c>
      <c r="J2264" s="6">
        <v>499</v>
      </c>
      <c r="K2264" s="6">
        <v>133</v>
      </c>
      <c r="L2264" s="6">
        <v>499</v>
      </c>
      <c r="M2264" s="6" t="s">
        <v>118</v>
      </c>
      <c r="N2264" s="6" t="s">
        <v>22</v>
      </c>
      <c r="O2264" s="6">
        <v>36</v>
      </c>
    </row>
    <row r="2265" spans="1:15" x14ac:dyDescent="0.25">
      <c r="A2265" s="6" t="s">
        <v>0</v>
      </c>
      <c r="B2265" s="6" t="s">
        <v>12</v>
      </c>
      <c r="C2265" s="6" t="s">
        <v>197</v>
      </c>
      <c r="D2265" s="6" t="s">
        <v>198</v>
      </c>
      <c r="E2265" s="6" t="s">
        <v>97</v>
      </c>
      <c r="F2265" s="6" t="s">
        <v>125</v>
      </c>
      <c r="G2265" s="6">
        <v>20</v>
      </c>
      <c r="H2265" s="6">
        <v>106</v>
      </c>
      <c r="I2265" s="6">
        <v>13</v>
      </c>
      <c r="J2265" s="6">
        <v>94</v>
      </c>
      <c r="K2265" s="6">
        <v>18</v>
      </c>
      <c r="L2265" s="6">
        <v>94</v>
      </c>
      <c r="M2265" s="6" t="s">
        <v>118</v>
      </c>
      <c r="N2265" s="6" t="s">
        <v>21</v>
      </c>
      <c r="O2265" s="6">
        <v>8</v>
      </c>
    </row>
    <row r="2266" spans="1:15" x14ac:dyDescent="0.25">
      <c r="A2266" s="6" t="s">
        <v>3</v>
      </c>
      <c r="B2266" s="6" t="s">
        <v>1084</v>
      </c>
      <c r="C2266" s="6" t="s">
        <v>1085</v>
      </c>
      <c r="D2266" s="6" t="s">
        <v>1086</v>
      </c>
      <c r="E2266" s="6" t="s">
        <v>97</v>
      </c>
      <c r="F2266" s="6" t="s">
        <v>125</v>
      </c>
      <c r="G2266" s="6">
        <v>44</v>
      </c>
      <c r="H2266" s="6">
        <v>273</v>
      </c>
      <c r="I2266" s="6">
        <v>40</v>
      </c>
      <c r="J2266" s="6">
        <v>208</v>
      </c>
      <c r="K2266" s="6">
        <v>40</v>
      </c>
      <c r="L2266" s="6">
        <v>208</v>
      </c>
      <c r="M2266" s="6" t="s">
        <v>118</v>
      </c>
      <c r="N2266" s="6" t="s">
        <v>21</v>
      </c>
      <c r="O2266" s="6">
        <v>17</v>
      </c>
    </row>
    <row r="2267" spans="1:15" x14ac:dyDescent="0.25">
      <c r="A2267" s="6" t="s">
        <v>3</v>
      </c>
      <c r="B2267" s="6" t="s">
        <v>15</v>
      </c>
      <c r="C2267" s="6" t="s">
        <v>234</v>
      </c>
      <c r="D2267" s="6" t="s">
        <v>1060</v>
      </c>
      <c r="E2267" s="6" t="s">
        <v>97</v>
      </c>
      <c r="F2267" s="6" t="s">
        <v>132</v>
      </c>
      <c r="G2267" s="6">
        <v>21</v>
      </c>
      <c r="H2267" s="6">
        <v>107</v>
      </c>
      <c r="I2267" s="6">
        <v>22</v>
      </c>
      <c r="J2267" s="6">
        <v>108</v>
      </c>
      <c r="K2267" s="6">
        <v>22</v>
      </c>
      <c r="L2267" s="6">
        <v>0</v>
      </c>
      <c r="M2267" s="6" t="s">
        <v>118</v>
      </c>
      <c r="N2267" s="6" t="s">
        <v>23</v>
      </c>
      <c r="O2267" s="6">
        <v>0</v>
      </c>
    </row>
    <row r="2268" spans="1:15" x14ac:dyDescent="0.25">
      <c r="A2268" s="6" t="s">
        <v>0</v>
      </c>
      <c r="B2268" s="6" t="s">
        <v>13</v>
      </c>
      <c r="C2268" s="6" t="s">
        <v>249</v>
      </c>
      <c r="D2268" s="6" t="s">
        <v>250</v>
      </c>
      <c r="E2268" s="6" t="s">
        <v>97</v>
      </c>
      <c r="F2268" s="6" t="s">
        <v>98</v>
      </c>
      <c r="G2268" s="6">
        <v>14</v>
      </c>
      <c r="H2268" s="6">
        <v>83</v>
      </c>
      <c r="I2268" s="6">
        <v>8</v>
      </c>
      <c r="J2268" s="6">
        <v>35</v>
      </c>
      <c r="K2268" s="6">
        <v>13</v>
      </c>
      <c r="L2268" s="6">
        <v>82</v>
      </c>
      <c r="M2268" s="6" t="s">
        <v>118</v>
      </c>
      <c r="N2268" s="6" t="s">
        <v>21</v>
      </c>
      <c r="O2268" s="6">
        <v>5</v>
      </c>
    </row>
    <row r="2269" spans="1:15" x14ac:dyDescent="0.25">
      <c r="A2269" s="6" t="s">
        <v>0</v>
      </c>
      <c r="B2269" s="6" t="s">
        <v>13</v>
      </c>
      <c r="C2269" s="6" t="s">
        <v>247</v>
      </c>
      <c r="D2269" s="6" t="s">
        <v>248</v>
      </c>
      <c r="E2269" s="6" t="s">
        <v>97</v>
      </c>
      <c r="F2269" s="6" t="s">
        <v>98</v>
      </c>
      <c r="G2269" s="6">
        <v>10</v>
      </c>
      <c r="H2269" s="6">
        <v>39</v>
      </c>
      <c r="I2269" s="6">
        <v>7</v>
      </c>
      <c r="J2269" s="6">
        <v>25</v>
      </c>
      <c r="K2269" s="6">
        <v>10</v>
      </c>
      <c r="L2269" s="6">
        <v>39</v>
      </c>
      <c r="M2269" s="6" t="s">
        <v>118</v>
      </c>
      <c r="N2269" s="6" t="s">
        <v>23</v>
      </c>
      <c r="O2269" s="6">
        <v>7</v>
      </c>
    </row>
    <row r="2270" spans="1:15" x14ac:dyDescent="0.25">
      <c r="A2270" s="6" t="s">
        <v>0</v>
      </c>
      <c r="B2270" s="6" t="s">
        <v>13</v>
      </c>
      <c r="C2270" s="6" t="s">
        <v>247</v>
      </c>
      <c r="D2270" s="6" t="s">
        <v>248</v>
      </c>
      <c r="E2270" s="6" t="s">
        <v>97</v>
      </c>
      <c r="F2270" s="6" t="s">
        <v>98</v>
      </c>
      <c r="G2270" s="6">
        <v>10</v>
      </c>
      <c r="H2270" s="6">
        <v>39</v>
      </c>
      <c r="I2270" s="6">
        <v>7</v>
      </c>
      <c r="J2270" s="6">
        <v>25</v>
      </c>
      <c r="K2270" s="6">
        <v>10</v>
      </c>
      <c r="L2270" s="6">
        <v>39</v>
      </c>
      <c r="M2270" s="6" t="s">
        <v>118</v>
      </c>
      <c r="N2270" s="6" t="s">
        <v>22</v>
      </c>
      <c r="O2270" s="6">
        <v>1</v>
      </c>
    </row>
    <row r="2271" spans="1:15" x14ac:dyDescent="0.25">
      <c r="A2271" s="6" t="s">
        <v>0</v>
      </c>
      <c r="B2271" s="6" t="s">
        <v>9</v>
      </c>
      <c r="C2271" s="6" t="s">
        <v>759</v>
      </c>
      <c r="D2271" s="6" t="s">
        <v>760</v>
      </c>
      <c r="E2271" s="6" t="s">
        <v>97</v>
      </c>
      <c r="F2271" s="6" t="s">
        <v>125</v>
      </c>
      <c r="G2271" s="6">
        <v>319</v>
      </c>
      <c r="H2271" s="6">
        <v>1567</v>
      </c>
      <c r="I2271" s="6">
        <v>133</v>
      </c>
      <c r="J2271" s="6">
        <v>499</v>
      </c>
      <c r="K2271" s="6">
        <v>133</v>
      </c>
      <c r="L2271" s="6">
        <v>499</v>
      </c>
      <c r="M2271" s="6" t="s">
        <v>118</v>
      </c>
      <c r="N2271" s="6" t="s">
        <v>23</v>
      </c>
      <c r="O2271" s="6">
        <v>72</v>
      </c>
    </row>
    <row r="2272" spans="1:15" x14ac:dyDescent="0.25">
      <c r="A2272" s="6" t="s">
        <v>0</v>
      </c>
      <c r="B2272" s="6" t="s">
        <v>13</v>
      </c>
      <c r="C2272" s="6" t="s">
        <v>1080</v>
      </c>
      <c r="D2272" s="6" t="s">
        <v>1081</v>
      </c>
      <c r="E2272" s="6" t="s">
        <v>97</v>
      </c>
      <c r="F2272" s="6" t="s">
        <v>125</v>
      </c>
      <c r="G2272" s="6">
        <v>54</v>
      </c>
      <c r="H2272" s="6">
        <v>242</v>
      </c>
      <c r="I2272" s="6">
        <v>50</v>
      </c>
      <c r="J2272" s="6">
        <v>219</v>
      </c>
      <c r="K2272" s="6">
        <v>50</v>
      </c>
      <c r="L2272" s="6">
        <v>227</v>
      </c>
      <c r="M2272" s="6" t="s">
        <v>118</v>
      </c>
      <c r="N2272" s="6" t="s">
        <v>21</v>
      </c>
      <c r="O2272" s="6">
        <v>18</v>
      </c>
    </row>
    <row r="2273" spans="1:15" x14ac:dyDescent="0.25">
      <c r="A2273" s="6" t="s">
        <v>3</v>
      </c>
      <c r="B2273" s="6" t="s">
        <v>15</v>
      </c>
      <c r="C2273" s="6" t="s">
        <v>791</v>
      </c>
      <c r="D2273" s="6" t="s">
        <v>792</v>
      </c>
      <c r="E2273" s="6" t="s">
        <v>97</v>
      </c>
      <c r="F2273" s="6" t="s">
        <v>98</v>
      </c>
      <c r="G2273" s="6">
        <v>64</v>
      </c>
      <c r="H2273" s="6">
        <v>305</v>
      </c>
      <c r="I2273" s="6">
        <v>63</v>
      </c>
      <c r="J2273" s="6">
        <v>304</v>
      </c>
      <c r="K2273" s="6">
        <v>63</v>
      </c>
      <c r="L2273" s="6">
        <v>304</v>
      </c>
      <c r="M2273" s="6" t="s">
        <v>118</v>
      </c>
      <c r="N2273" s="6" t="s">
        <v>22</v>
      </c>
      <c r="O2273" s="6">
        <v>45</v>
      </c>
    </row>
    <row r="2274" spans="1:15" x14ac:dyDescent="0.25">
      <c r="A2274" s="6" t="s">
        <v>3</v>
      </c>
      <c r="B2274" s="6" t="s">
        <v>15</v>
      </c>
      <c r="C2274" s="6" t="s">
        <v>794</v>
      </c>
      <c r="D2274" s="6" t="s">
        <v>795</v>
      </c>
      <c r="E2274" s="6" t="s">
        <v>97</v>
      </c>
      <c r="F2274" s="6" t="s">
        <v>125</v>
      </c>
      <c r="G2274" s="6">
        <v>78</v>
      </c>
      <c r="H2274" s="6">
        <v>390</v>
      </c>
      <c r="I2274" s="6">
        <v>77</v>
      </c>
      <c r="J2274" s="6">
        <v>384</v>
      </c>
      <c r="K2274" s="6">
        <v>77</v>
      </c>
      <c r="L2274" s="6">
        <v>384</v>
      </c>
      <c r="M2274" s="6" t="s">
        <v>118</v>
      </c>
      <c r="N2274" s="6" t="s">
        <v>22</v>
      </c>
      <c r="O2274" s="6">
        <v>15</v>
      </c>
    </row>
    <row r="2275" spans="1:15" x14ac:dyDescent="0.25">
      <c r="A2275" s="6" t="s">
        <v>0</v>
      </c>
      <c r="B2275" s="6" t="s">
        <v>13</v>
      </c>
      <c r="C2275" s="6" t="s">
        <v>195</v>
      </c>
      <c r="D2275" s="6" t="s">
        <v>196</v>
      </c>
      <c r="E2275" s="6" t="s">
        <v>97</v>
      </c>
      <c r="F2275" s="6" t="s">
        <v>132</v>
      </c>
      <c r="G2275" s="6">
        <v>20</v>
      </c>
      <c r="H2275" s="6">
        <v>64</v>
      </c>
      <c r="I2275" s="6">
        <v>14</v>
      </c>
      <c r="J2275" s="6">
        <v>52</v>
      </c>
      <c r="K2275" s="6">
        <v>14</v>
      </c>
      <c r="L2275" s="6">
        <v>52</v>
      </c>
      <c r="M2275" s="6" t="s">
        <v>118</v>
      </c>
      <c r="N2275" s="6" t="s">
        <v>23</v>
      </c>
      <c r="O2275" s="6">
        <v>13</v>
      </c>
    </row>
    <row r="2276" spans="1:15" x14ac:dyDescent="0.25">
      <c r="A2276" s="6" t="s">
        <v>3</v>
      </c>
      <c r="B2276" s="6" t="s">
        <v>14</v>
      </c>
      <c r="C2276" s="6" t="s">
        <v>780</v>
      </c>
      <c r="D2276" s="6" t="s">
        <v>781</v>
      </c>
      <c r="E2276" s="6" t="s">
        <v>97</v>
      </c>
      <c r="F2276" s="6" t="s">
        <v>98</v>
      </c>
      <c r="G2276" s="6">
        <v>73</v>
      </c>
      <c r="H2276" s="6">
        <v>393</v>
      </c>
      <c r="I2276" s="6">
        <v>73</v>
      </c>
      <c r="J2276" s="6">
        <v>393</v>
      </c>
      <c r="K2276" s="6">
        <v>73</v>
      </c>
      <c r="L2276" s="6">
        <v>393</v>
      </c>
      <c r="M2276" s="6" t="s">
        <v>118</v>
      </c>
      <c r="N2276" s="6" t="s">
        <v>22</v>
      </c>
      <c r="O2276" s="6">
        <v>42</v>
      </c>
    </row>
    <row r="2277" spans="1:15" x14ac:dyDescent="0.25">
      <c r="A2277" s="6" t="s">
        <v>0</v>
      </c>
      <c r="B2277" s="6" t="s">
        <v>13</v>
      </c>
      <c r="C2277" s="6" t="s">
        <v>201</v>
      </c>
      <c r="D2277" s="6" t="s">
        <v>202</v>
      </c>
      <c r="E2277" s="6" t="s">
        <v>97</v>
      </c>
      <c r="F2277" s="6" t="s">
        <v>132</v>
      </c>
      <c r="G2277" s="6">
        <v>8</v>
      </c>
      <c r="H2277" s="6">
        <v>40</v>
      </c>
      <c r="I2277" s="6">
        <v>8</v>
      </c>
      <c r="J2277" s="6">
        <v>28</v>
      </c>
      <c r="K2277" s="6">
        <v>8</v>
      </c>
      <c r="L2277" s="6">
        <v>40</v>
      </c>
      <c r="M2277" s="6" t="s">
        <v>118</v>
      </c>
      <c r="N2277" s="6" t="s">
        <v>21</v>
      </c>
      <c r="O2277" s="6">
        <v>3</v>
      </c>
    </row>
    <row r="2278" spans="1:15" x14ac:dyDescent="0.25">
      <c r="A2278" s="6" t="s">
        <v>0</v>
      </c>
      <c r="B2278" s="6" t="s">
        <v>13</v>
      </c>
      <c r="C2278" s="6" t="s">
        <v>249</v>
      </c>
      <c r="D2278" s="6" t="s">
        <v>250</v>
      </c>
      <c r="E2278" s="6" t="s">
        <v>97</v>
      </c>
      <c r="F2278" s="6" t="s">
        <v>98</v>
      </c>
      <c r="G2278" s="6">
        <v>14</v>
      </c>
      <c r="H2278" s="6">
        <v>83</v>
      </c>
      <c r="I2278" s="6">
        <v>8</v>
      </c>
      <c r="J2278" s="6">
        <v>35</v>
      </c>
      <c r="K2278" s="6">
        <v>13</v>
      </c>
      <c r="L2278" s="6">
        <v>82</v>
      </c>
      <c r="M2278" s="6" t="s">
        <v>118</v>
      </c>
      <c r="N2278" s="6" t="s">
        <v>22</v>
      </c>
      <c r="O2278" s="6">
        <v>4</v>
      </c>
    </row>
    <row r="2279" spans="1:15" x14ac:dyDescent="0.25">
      <c r="A2279" s="6" t="s">
        <v>3</v>
      </c>
      <c r="B2279" s="6" t="s">
        <v>15</v>
      </c>
      <c r="C2279" s="6" t="s">
        <v>791</v>
      </c>
      <c r="D2279" s="6" t="s">
        <v>792</v>
      </c>
      <c r="E2279" s="6" t="s">
        <v>97</v>
      </c>
      <c r="F2279" s="6" t="s">
        <v>98</v>
      </c>
      <c r="G2279" s="6">
        <v>64</v>
      </c>
      <c r="H2279" s="6">
        <v>305</v>
      </c>
      <c r="I2279" s="6">
        <v>63</v>
      </c>
      <c r="J2279" s="6">
        <v>304</v>
      </c>
      <c r="K2279" s="6">
        <v>63</v>
      </c>
      <c r="L2279" s="6">
        <v>304</v>
      </c>
      <c r="M2279" s="6" t="s">
        <v>118</v>
      </c>
      <c r="N2279" s="6" t="s">
        <v>23</v>
      </c>
      <c r="O2279" s="6">
        <v>89</v>
      </c>
    </row>
    <row r="2280" spans="1:15" x14ac:dyDescent="0.25">
      <c r="A2280" s="6" t="s">
        <v>0</v>
      </c>
      <c r="B2280" s="6" t="s">
        <v>13</v>
      </c>
      <c r="C2280" s="6" t="s">
        <v>247</v>
      </c>
      <c r="D2280" s="6" t="s">
        <v>248</v>
      </c>
      <c r="E2280" s="6" t="s">
        <v>97</v>
      </c>
      <c r="F2280" s="6" t="s">
        <v>98</v>
      </c>
      <c r="G2280" s="6">
        <v>10</v>
      </c>
      <c r="H2280" s="6">
        <v>39</v>
      </c>
      <c r="I2280" s="6">
        <v>7</v>
      </c>
      <c r="J2280" s="6">
        <v>25</v>
      </c>
      <c r="K2280" s="6">
        <v>10</v>
      </c>
      <c r="L2280" s="6">
        <v>39</v>
      </c>
      <c r="M2280" s="6" t="s">
        <v>118</v>
      </c>
      <c r="N2280" s="6" t="s">
        <v>21</v>
      </c>
      <c r="O2280" s="6">
        <v>6</v>
      </c>
    </row>
    <row r="2281" spans="1:15" x14ac:dyDescent="0.25">
      <c r="A2281" s="6" t="s">
        <v>0</v>
      </c>
      <c r="B2281" s="6" t="s">
        <v>13</v>
      </c>
      <c r="C2281" s="6" t="s">
        <v>203</v>
      </c>
      <c r="D2281" s="6" t="s">
        <v>204</v>
      </c>
      <c r="E2281" s="6" t="s">
        <v>97</v>
      </c>
      <c r="F2281" s="6" t="s">
        <v>125</v>
      </c>
      <c r="G2281" s="6">
        <v>41</v>
      </c>
      <c r="H2281" s="6">
        <v>199</v>
      </c>
      <c r="I2281" s="6">
        <v>41</v>
      </c>
      <c r="J2281" s="6">
        <v>196</v>
      </c>
      <c r="K2281" s="6">
        <v>41</v>
      </c>
      <c r="L2281" s="6">
        <v>201</v>
      </c>
      <c r="M2281" s="6" t="s">
        <v>118</v>
      </c>
      <c r="N2281" s="6" t="s">
        <v>23</v>
      </c>
      <c r="O2281" s="6">
        <v>36</v>
      </c>
    </row>
    <row r="2282" spans="1:15" x14ac:dyDescent="0.25">
      <c r="A2282" s="6" t="s">
        <v>3</v>
      </c>
      <c r="B2282" s="6" t="s">
        <v>15</v>
      </c>
      <c r="C2282" s="6" t="s">
        <v>234</v>
      </c>
      <c r="D2282" s="6" t="s">
        <v>1060</v>
      </c>
      <c r="E2282" s="6" t="s">
        <v>97</v>
      </c>
      <c r="F2282" s="6" t="s">
        <v>132</v>
      </c>
      <c r="G2282" s="6">
        <v>21</v>
      </c>
      <c r="H2282" s="6">
        <v>107</v>
      </c>
      <c r="I2282" s="6">
        <v>22</v>
      </c>
      <c r="J2282" s="6">
        <v>108</v>
      </c>
      <c r="K2282" s="6">
        <v>22</v>
      </c>
      <c r="L2282" s="6">
        <v>0</v>
      </c>
      <c r="M2282" s="6" t="s">
        <v>118</v>
      </c>
      <c r="N2282" s="6" t="s">
        <v>21</v>
      </c>
      <c r="O2282" s="6">
        <v>0</v>
      </c>
    </row>
    <row r="2283" spans="1:15" x14ac:dyDescent="0.25">
      <c r="A2283" s="6" t="s">
        <v>0</v>
      </c>
      <c r="B2283" s="6" t="s">
        <v>937</v>
      </c>
      <c r="C2283" s="6" t="s">
        <v>1082</v>
      </c>
      <c r="D2283" s="6" t="s">
        <v>1083</v>
      </c>
      <c r="E2283" s="6" t="s">
        <v>97</v>
      </c>
      <c r="F2283" s="6" t="s">
        <v>98</v>
      </c>
      <c r="G2283" s="6">
        <v>91</v>
      </c>
      <c r="H2283" s="6">
        <v>400</v>
      </c>
      <c r="I2283" s="6">
        <v>60</v>
      </c>
      <c r="J2283" s="6">
        <v>228</v>
      </c>
      <c r="K2283" s="6">
        <v>74</v>
      </c>
      <c r="L2283" s="6">
        <v>228</v>
      </c>
      <c r="M2283" s="6" t="s">
        <v>118</v>
      </c>
      <c r="N2283" s="6" t="s">
        <v>23</v>
      </c>
      <c r="O2283" s="6">
        <v>35</v>
      </c>
    </row>
    <row r="2284" spans="1:15" x14ac:dyDescent="0.25">
      <c r="A2284" s="6" t="s">
        <v>0</v>
      </c>
      <c r="B2284" s="6" t="s">
        <v>13</v>
      </c>
      <c r="C2284" s="6" t="s">
        <v>179</v>
      </c>
      <c r="D2284" s="6" t="s">
        <v>180</v>
      </c>
      <c r="E2284" s="6" t="s">
        <v>97</v>
      </c>
      <c r="F2284" s="6" t="s">
        <v>125</v>
      </c>
      <c r="G2284" s="6">
        <v>13</v>
      </c>
      <c r="H2284" s="6">
        <v>70</v>
      </c>
      <c r="I2284" s="6">
        <v>8</v>
      </c>
      <c r="J2284" s="6">
        <v>49</v>
      </c>
      <c r="K2284" s="6">
        <v>12</v>
      </c>
      <c r="L2284" s="6">
        <v>70</v>
      </c>
      <c r="M2284" s="6" t="s">
        <v>118</v>
      </c>
      <c r="N2284" s="6" t="s">
        <v>21</v>
      </c>
      <c r="O2284" s="6">
        <v>5</v>
      </c>
    </row>
    <row r="2285" spans="1:15" x14ac:dyDescent="0.25">
      <c r="A2285" s="6" t="s">
        <v>0</v>
      </c>
      <c r="B2285" s="6" t="s">
        <v>13</v>
      </c>
      <c r="C2285" s="6" t="s">
        <v>205</v>
      </c>
      <c r="D2285" s="6" t="s">
        <v>206</v>
      </c>
      <c r="E2285" s="6" t="s">
        <v>97</v>
      </c>
      <c r="F2285" s="6" t="s">
        <v>125</v>
      </c>
      <c r="G2285" s="6">
        <v>116</v>
      </c>
      <c r="H2285" s="6">
        <v>530</v>
      </c>
      <c r="I2285" s="6">
        <v>105</v>
      </c>
      <c r="J2285" s="6">
        <v>464</v>
      </c>
      <c r="K2285" s="6">
        <v>105</v>
      </c>
      <c r="L2285" s="6">
        <v>492</v>
      </c>
      <c r="M2285" s="6" t="s">
        <v>118</v>
      </c>
      <c r="N2285" s="6" t="s">
        <v>23</v>
      </c>
      <c r="O2285" s="6">
        <v>82</v>
      </c>
    </row>
    <row r="2286" spans="1:15" x14ac:dyDescent="0.25">
      <c r="A2286" s="6" t="s">
        <v>0</v>
      </c>
      <c r="B2286" s="6" t="s">
        <v>12</v>
      </c>
      <c r="C2286" s="6" t="s">
        <v>197</v>
      </c>
      <c r="D2286" s="6" t="s">
        <v>198</v>
      </c>
      <c r="E2286" s="6" t="s">
        <v>97</v>
      </c>
      <c r="F2286" s="6" t="s">
        <v>125</v>
      </c>
      <c r="G2286" s="6">
        <v>20</v>
      </c>
      <c r="H2286" s="6">
        <v>106</v>
      </c>
      <c r="I2286" s="6">
        <v>13</v>
      </c>
      <c r="J2286" s="6">
        <v>94</v>
      </c>
      <c r="K2286" s="6">
        <v>18</v>
      </c>
      <c r="L2286" s="6">
        <v>94</v>
      </c>
      <c r="M2286" s="6" t="s">
        <v>118</v>
      </c>
      <c r="N2286" s="6" t="s">
        <v>23</v>
      </c>
      <c r="O2286" s="6">
        <v>24</v>
      </c>
    </row>
    <row r="2287" spans="1:15" x14ac:dyDescent="0.25">
      <c r="A2287" s="6" t="s">
        <v>3</v>
      </c>
      <c r="B2287" s="6" t="s">
        <v>15</v>
      </c>
      <c r="C2287" s="6" t="s">
        <v>787</v>
      </c>
      <c r="D2287" s="6" t="s">
        <v>788</v>
      </c>
      <c r="E2287" s="6" t="s">
        <v>97</v>
      </c>
      <c r="F2287" s="6" t="s">
        <v>125</v>
      </c>
      <c r="G2287" s="6">
        <v>87</v>
      </c>
      <c r="H2287" s="6">
        <v>488</v>
      </c>
      <c r="I2287" s="6">
        <v>86</v>
      </c>
      <c r="J2287" s="6">
        <v>472</v>
      </c>
      <c r="K2287" s="6">
        <v>86</v>
      </c>
      <c r="L2287" s="6">
        <v>472</v>
      </c>
      <c r="M2287" s="6" t="s">
        <v>118</v>
      </c>
      <c r="N2287" s="6" t="s">
        <v>23</v>
      </c>
      <c r="O2287" s="6">
        <v>36</v>
      </c>
    </row>
    <row r="2288" spans="1:15" x14ac:dyDescent="0.25">
      <c r="A2288" s="6" t="s">
        <v>0</v>
      </c>
      <c r="B2288" s="6" t="s">
        <v>13</v>
      </c>
      <c r="C2288" s="6" t="s">
        <v>195</v>
      </c>
      <c r="D2288" s="6" t="s">
        <v>196</v>
      </c>
      <c r="E2288" s="6" t="s">
        <v>97</v>
      </c>
      <c r="F2288" s="6" t="s">
        <v>132</v>
      </c>
      <c r="G2288" s="6">
        <v>20</v>
      </c>
      <c r="H2288" s="6">
        <v>64</v>
      </c>
      <c r="I2288" s="6">
        <v>14</v>
      </c>
      <c r="J2288" s="6">
        <v>52</v>
      </c>
      <c r="K2288" s="6">
        <v>14</v>
      </c>
      <c r="L2288" s="6">
        <v>52</v>
      </c>
      <c r="M2288" s="6" t="s">
        <v>118</v>
      </c>
      <c r="N2288" s="6" t="s">
        <v>21</v>
      </c>
      <c r="O2288" s="6">
        <v>5</v>
      </c>
    </row>
    <row r="2289" spans="1:15" x14ac:dyDescent="0.25">
      <c r="A2289" s="6" t="s">
        <v>0</v>
      </c>
      <c r="B2289" s="6" t="s">
        <v>13</v>
      </c>
      <c r="C2289" s="6" t="s">
        <v>201</v>
      </c>
      <c r="D2289" s="6" t="s">
        <v>202</v>
      </c>
      <c r="E2289" s="6" t="s">
        <v>97</v>
      </c>
      <c r="F2289" s="6" t="s">
        <v>132</v>
      </c>
      <c r="G2289" s="6">
        <v>8</v>
      </c>
      <c r="H2289" s="6">
        <v>40</v>
      </c>
      <c r="I2289" s="6">
        <v>8</v>
      </c>
      <c r="J2289" s="6">
        <v>28</v>
      </c>
      <c r="K2289" s="6">
        <v>8</v>
      </c>
      <c r="L2289" s="6">
        <v>40</v>
      </c>
      <c r="M2289" s="6" t="s">
        <v>118</v>
      </c>
      <c r="N2289" s="6" t="s">
        <v>22</v>
      </c>
      <c r="O2289" s="6">
        <v>3</v>
      </c>
    </row>
    <row r="2290" spans="1:15" x14ac:dyDescent="0.25">
      <c r="A2290" s="6" t="s">
        <v>3</v>
      </c>
      <c r="B2290" s="6" t="s">
        <v>14</v>
      </c>
      <c r="C2290" s="6" t="s">
        <v>226</v>
      </c>
      <c r="D2290" s="6" t="s">
        <v>227</v>
      </c>
      <c r="E2290" s="6" t="s">
        <v>97</v>
      </c>
      <c r="F2290" s="6" t="s">
        <v>98</v>
      </c>
      <c r="G2290" s="6">
        <v>50</v>
      </c>
      <c r="H2290" s="6">
        <v>218</v>
      </c>
      <c r="I2290" s="6">
        <v>53</v>
      </c>
      <c r="J2290" s="6">
        <v>217</v>
      </c>
      <c r="K2290" s="6">
        <v>53</v>
      </c>
      <c r="L2290" s="6">
        <v>217</v>
      </c>
      <c r="M2290" s="6" t="s">
        <v>118</v>
      </c>
      <c r="N2290" s="6" t="s">
        <v>21</v>
      </c>
      <c r="O2290" s="6">
        <v>25</v>
      </c>
    </row>
    <row r="2291" spans="1:15" x14ac:dyDescent="0.25">
      <c r="A2291" s="6" t="s">
        <v>0</v>
      </c>
      <c r="B2291" s="6" t="s">
        <v>13</v>
      </c>
      <c r="C2291" s="6" t="s">
        <v>245</v>
      </c>
      <c r="D2291" s="6" t="s">
        <v>246</v>
      </c>
      <c r="E2291" s="6" t="s">
        <v>97</v>
      </c>
      <c r="F2291" s="6" t="s">
        <v>98</v>
      </c>
      <c r="G2291" s="6">
        <v>25</v>
      </c>
      <c r="H2291" s="6">
        <v>133</v>
      </c>
      <c r="I2291" s="6">
        <v>22</v>
      </c>
      <c r="J2291" s="6">
        <v>95</v>
      </c>
      <c r="K2291" s="6">
        <v>25</v>
      </c>
      <c r="L2291" s="6">
        <v>134</v>
      </c>
      <c r="M2291" s="6" t="s">
        <v>118</v>
      </c>
      <c r="N2291" s="6" t="s">
        <v>23</v>
      </c>
      <c r="O2291" s="6">
        <v>20</v>
      </c>
    </row>
    <row r="2292" spans="1:15" x14ac:dyDescent="0.25">
      <c r="A2292" s="6" t="s">
        <v>3</v>
      </c>
      <c r="B2292" s="6" t="s">
        <v>15</v>
      </c>
      <c r="C2292" s="6" t="s">
        <v>806</v>
      </c>
      <c r="D2292" s="6" t="s">
        <v>807</v>
      </c>
      <c r="E2292" s="6" t="s">
        <v>97</v>
      </c>
      <c r="F2292" s="6" t="s">
        <v>125</v>
      </c>
      <c r="G2292" s="6">
        <v>178</v>
      </c>
      <c r="H2292" s="6">
        <v>827</v>
      </c>
      <c r="I2292" s="6">
        <v>194</v>
      </c>
      <c r="J2292" s="6">
        <v>890</v>
      </c>
      <c r="K2292" s="6">
        <v>194</v>
      </c>
      <c r="L2292" s="6">
        <v>890</v>
      </c>
      <c r="M2292" s="6" t="s">
        <v>118</v>
      </c>
      <c r="N2292" s="6" t="s">
        <v>21</v>
      </c>
      <c r="O2292" s="6">
        <v>61</v>
      </c>
    </row>
    <row r="2293" spans="1:15" x14ac:dyDescent="0.25">
      <c r="A2293" s="6" t="s">
        <v>0</v>
      </c>
      <c r="B2293" s="6" t="s">
        <v>13</v>
      </c>
      <c r="C2293" s="6" t="s">
        <v>179</v>
      </c>
      <c r="D2293" s="6" t="s">
        <v>180</v>
      </c>
      <c r="E2293" s="6" t="s">
        <v>97</v>
      </c>
      <c r="F2293" s="6" t="s">
        <v>125</v>
      </c>
      <c r="G2293" s="6">
        <v>13</v>
      </c>
      <c r="H2293" s="6">
        <v>70</v>
      </c>
      <c r="I2293" s="6">
        <v>8</v>
      </c>
      <c r="J2293" s="6">
        <v>49</v>
      </c>
      <c r="K2293" s="6">
        <v>12</v>
      </c>
      <c r="L2293" s="6">
        <v>70</v>
      </c>
      <c r="M2293" s="6" t="s">
        <v>118</v>
      </c>
      <c r="N2293" s="6" t="s">
        <v>22</v>
      </c>
      <c r="O2293" s="6">
        <v>7</v>
      </c>
    </row>
    <row r="2294" spans="1:15" x14ac:dyDescent="0.25">
      <c r="A2294" s="6" t="s">
        <v>0</v>
      </c>
      <c r="B2294" s="6" t="s">
        <v>9</v>
      </c>
      <c r="C2294" s="6" t="s">
        <v>759</v>
      </c>
      <c r="D2294" s="6" t="s">
        <v>760</v>
      </c>
      <c r="E2294" s="6" t="s">
        <v>97</v>
      </c>
      <c r="F2294" s="6" t="s">
        <v>125</v>
      </c>
      <c r="G2294" s="6">
        <v>319</v>
      </c>
      <c r="H2294" s="6">
        <v>1567</v>
      </c>
      <c r="I2294" s="6">
        <v>133</v>
      </c>
      <c r="J2294" s="6">
        <v>499</v>
      </c>
      <c r="K2294" s="6">
        <v>133</v>
      </c>
      <c r="L2294" s="6">
        <v>499</v>
      </c>
      <c r="M2294" s="6" t="s">
        <v>118</v>
      </c>
      <c r="N2294" s="6" t="s">
        <v>21</v>
      </c>
      <c r="O2294" s="6">
        <v>36</v>
      </c>
    </row>
    <row r="2295" spans="1:15" x14ac:dyDescent="0.25">
      <c r="A2295" s="6" t="s">
        <v>0</v>
      </c>
      <c r="B2295" s="6" t="s">
        <v>13</v>
      </c>
      <c r="C2295" s="6" t="s">
        <v>1080</v>
      </c>
      <c r="D2295" s="6" t="s">
        <v>1081</v>
      </c>
      <c r="E2295" s="6" t="s">
        <v>97</v>
      </c>
      <c r="F2295" s="6" t="s">
        <v>125</v>
      </c>
      <c r="G2295" s="6">
        <v>54</v>
      </c>
      <c r="H2295" s="6">
        <v>242</v>
      </c>
      <c r="I2295" s="6">
        <v>50</v>
      </c>
      <c r="J2295" s="6">
        <v>219</v>
      </c>
      <c r="K2295" s="6">
        <v>50</v>
      </c>
      <c r="L2295" s="6">
        <v>227</v>
      </c>
      <c r="M2295" s="6" t="s">
        <v>118</v>
      </c>
      <c r="N2295" s="6" t="s">
        <v>22</v>
      </c>
      <c r="O2295" s="6">
        <v>17</v>
      </c>
    </row>
    <row r="2296" spans="1:15" x14ac:dyDescent="0.25">
      <c r="A2296" s="6" t="s">
        <v>0</v>
      </c>
      <c r="B2296" s="6" t="s">
        <v>12</v>
      </c>
      <c r="C2296" s="6" t="s">
        <v>197</v>
      </c>
      <c r="D2296" s="6" t="s">
        <v>198</v>
      </c>
      <c r="E2296" s="6" t="s">
        <v>97</v>
      </c>
      <c r="F2296" s="6" t="s">
        <v>125</v>
      </c>
      <c r="G2296" s="6">
        <v>20</v>
      </c>
      <c r="H2296" s="6">
        <v>106</v>
      </c>
      <c r="I2296" s="6">
        <v>13</v>
      </c>
      <c r="J2296" s="6">
        <v>94</v>
      </c>
      <c r="K2296" s="6">
        <v>18</v>
      </c>
      <c r="L2296" s="6">
        <v>94</v>
      </c>
      <c r="M2296" s="6" t="s">
        <v>118</v>
      </c>
      <c r="N2296" s="6" t="s">
        <v>22</v>
      </c>
      <c r="O2296" s="6">
        <v>16</v>
      </c>
    </row>
    <row r="2297" spans="1:15" x14ac:dyDescent="0.25">
      <c r="A2297" s="6" t="s">
        <v>3</v>
      </c>
      <c r="B2297" s="6" t="s">
        <v>15</v>
      </c>
      <c r="C2297" s="6" t="s">
        <v>791</v>
      </c>
      <c r="D2297" s="6" t="s">
        <v>792</v>
      </c>
      <c r="E2297" s="6" t="s">
        <v>97</v>
      </c>
      <c r="F2297" s="6" t="s">
        <v>98</v>
      </c>
      <c r="G2297" s="6">
        <v>64</v>
      </c>
      <c r="H2297" s="6">
        <v>305</v>
      </c>
      <c r="I2297" s="6">
        <v>63</v>
      </c>
      <c r="J2297" s="6">
        <v>304</v>
      </c>
      <c r="K2297" s="6">
        <v>63</v>
      </c>
      <c r="L2297" s="6">
        <v>304</v>
      </c>
      <c r="M2297" s="6" t="s">
        <v>118</v>
      </c>
      <c r="N2297" s="6" t="s">
        <v>21</v>
      </c>
      <c r="O2297" s="6">
        <v>44</v>
      </c>
    </row>
    <row r="2298" spans="1:15" x14ac:dyDescent="0.25">
      <c r="A2298" s="6" t="s">
        <v>3</v>
      </c>
      <c r="B2298" s="6" t="s">
        <v>15</v>
      </c>
      <c r="C2298" s="6" t="s">
        <v>234</v>
      </c>
      <c r="D2298" s="6" t="s">
        <v>1060</v>
      </c>
      <c r="E2298" s="6" t="s">
        <v>97</v>
      </c>
      <c r="F2298" s="6" t="s">
        <v>132</v>
      </c>
      <c r="G2298" s="6">
        <v>21</v>
      </c>
      <c r="H2298" s="6">
        <v>107</v>
      </c>
      <c r="I2298" s="6">
        <v>22</v>
      </c>
      <c r="J2298" s="6">
        <v>108</v>
      </c>
      <c r="K2298" s="6">
        <v>22</v>
      </c>
      <c r="L2298" s="6">
        <v>0</v>
      </c>
      <c r="M2298" s="6" t="s">
        <v>118</v>
      </c>
      <c r="N2298" s="6" t="s">
        <v>22</v>
      </c>
      <c r="O2298" s="6">
        <v>0</v>
      </c>
    </row>
    <row r="2299" spans="1:15" x14ac:dyDescent="0.25">
      <c r="A2299" s="6" t="s">
        <v>3</v>
      </c>
      <c r="B2299" s="6" t="s">
        <v>14</v>
      </c>
      <c r="C2299" s="6" t="s">
        <v>780</v>
      </c>
      <c r="D2299" s="6" t="s">
        <v>781</v>
      </c>
      <c r="E2299" s="6" t="s">
        <v>97</v>
      </c>
      <c r="F2299" s="6" t="s">
        <v>98</v>
      </c>
      <c r="G2299" s="6">
        <v>73</v>
      </c>
      <c r="H2299" s="6">
        <v>393</v>
      </c>
      <c r="I2299" s="6">
        <v>73</v>
      </c>
      <c r="J2299" s="6">
        <v>393</v>
      </c>
      <c r="K2299" s="6">
        <v>73</v>
      </c>
      <c r="L2299" s="6">
        <v>393</v>
      </c>
      <c r="M2299" s="6" t="s">
        <v>118</v>
      </c>
      <c r="N2299" s="6" t="s">
        <v>23</v>
      </c>
      <c r="O2299" s="6">
        <v>82</v>
      </c>
    </row>
    <row r="2300" spans="1:15" x14ac:dyDescent="0.25">
      <c r="A2300" s="6" t="s">
        <v>3</v>
      </c>
      <c r="B2300" s="6" t="s">
        <v>15</v>
      </c>
      <c r="C2300" s="6" t="s">
        <v>794</v>
      </c>
      <c r="D2300" s="6" t="s">
        <v>795</v>
      </c>
      <c r="E2300" s="6" t="s">
        <v>97</v>
      </c>
      <c r="F2300" s="6" t="s">
        <v>125</v>
      </c>
      <c r="G2300" s="6">
        <v>78</v>
      </c>
      <c r="H2300" s="6">
        <v>390</v>
      </c>
      <c r="I2300" s="6">
        <v>77</v>
      </c>
      <c r="J2300" s="6">
        <v>384</v>
      </c>
      <c r="K2300" s="6">
        <v>77</v>
      </c>
      <c r="L2300" s="6">
        <v>384</v>
      </c>
      <c r="M2300" s="6" t="s">
        <v>118</v>
      </c>
      <c r="N2300" s="6" t="s">
        <v>21</v>
      </c>
      <c r="O2300" s="6">
        <v>21</v>
      </c>
    </row>
    <row r="2301" spans="1:15" x14ac:dyDescent="0.25">
      <c r="A2301" s="6" t="s">
        <v>3</v>
      </c>
      <c r="B2301" s="6" t="s">
        <v>14</v>
      </c>
      <c r="C2301" s="6" t="s">
        <v>776</v>
      </c>
      <c r="D2301" s="6" t="s">
        <v>777</v>
      </c>
      <c r="E2301" s="6" t="s">
        <v>97</v>
      </c>
      <c r="F2301" s="6" t="s">
        <v>98</v>
      </c>
      <c r="G2301" s="6">
        <v>77</v>
      </c>
      <c r="H2301" s="6">
        <v>384</v>
      </c>
      <c r="I2301" s="6">
        <v>79</v>
      </c>
      <c r="J2301" s="6">
        <v>394</v>
      </c>
      <c r="K2301" s="6">
        <v>79</v>
      </c>
      <c r="L2301" s="6">
        <v>394</v>
      </c>
      <c r="M2301" s="6" t="s">
        <v>118</v>
      </c>
      <c r="N2301" s="6" t="s">
        <v>21</v>
      </c>
      <c r="O2301" s="6">
        <v>28</v>
      </c>
    </row>
    <row r="2302" spans="1:15" x14ac:dyDescent="0.25">
      <c r="A2302" s="6" t="s">
        <v>0</v>
      </c>
      <c r="B2302" s="6" t="s">
        <v>9</v>
      </c>
      <c r="C2302" s="6" t="s">
        <v>220</v>
      </c>
      <c r="D2302" s="6" t="s">
        <v>221</v>
      </c>
      <c r="E2302" s="6" t="s">
        <v>97</v>
      </c>
      <c r="F2302" s="6" t="s">
        <v>125</v>
      </c>
      <c r="G2302" s="6">
        <v>121</v>
      </c>
      <c r="H2302" s="6">
        <v>596</v>
      </c>
      <c r="I2302" s="6">
        <v>129</v>
      </c>
      <c r="J2302" s="6">
        <v>575</v>
      </c>
      <c r="K2302" s="6">
        <v>129</v>
      </c>
      <c r="L2302" s="6">
        <v>575</v>
      </c>
      <c r="M2302" s="6" t="s">
        <v>118</v>
      </c>
      <c r="N2302" s="6" t="s">
        <v>21</v>
      </c>
      <c r="O2302" s="6">
        <v>28</v>
      </c>
    </row>
    <row r="2303" spans="1:15" x14ac:dyDescent="0.25">
      <c r="A2303" s="6" t="s">
        <v>0</v>
      </c>
      <c r="B2303" s="6" t="s">
        <v>6</v>
      </c>
      <c r="C2303" s="6" t="s">
        <v>277</v>
      </c>
      <c r="D2303" s="6" t="s">
        <v>278</v>
      </c>
      <c r="E2303" s="6" t="s">
        <v>97</v>
      </c>
      <c r="F2303" s="6" t="s">
        <v>98</v>
      </c>
      <c r="G2303" s="6">
        <v>139</v>
      </c>
      <c r="H2303" s="6">
        <v>640</v>
      </c>
      <c r="I2303" s="6">
        <v>127</v>
      </c>
      <c r="J2303" s="6">
        <v>578</v>
      </c>
      <c r="K2303" s="6">
        <v>146</v>
      </c>
      <c r="L2303" s="6">
        <v>640</v>
      </c>
      <c r="M2303" s="6" t="s">
        <v>118</v>
      </c>
      <c r="N2303" s="6" t="s">
        <v>22</v>
      </c>
      <c r="O2303" s="6">
        <v>30</v>
      </c>
    </row>
    <row r="2304" spans="1:15" x14ac:dyDescent="0.25">
      <c r="A2304" s="6" t="s">
        <v>0</v>
      </c>
      <c r="B2304" s="6" t="s">
        <v>13</v>
      </c>
      <c r="C2304" s="6" t="s">
        <v>173</v>
      </c>
      <c r="D2304" s="6" t="s">
        <v>174</v>
      </c>
      <c r="E2304" s="6" t="s">
        <v>97</v>
      </c>
      <c r="F2304" s="6" t="s">
        <v>125</v>
      </c>
      <c r="G2304" s="6">
        <v>74</v>
      </c>
      <c r="H2304" s="6">
        <v>404</v>
      </c>
      <c r="I2304" s="6">
        <v>60</v>
      </c>
      <c r="J2304" s="6">
        <v>330</v>
      </c>
      <c r="K2304" s="6">
        <v>74</v>
      </c>
      <c r="L2304" s="6">
        <v>369</v>
      </c>
      <c r="M2304" s="6" t="s">
        <v>118</v>
      </c>
      <c r="N2304" s="6" t="s">
        <v>21</v>
      </c>
      <c r="O2304" s="6">
        <v>25</v>
      </c>
    </row>
    <row r="2305" spans="1:15" x14ac:dyDescent="0.25">
      <c r="A2305" s="6" t="s">
        <v>3</v>
      </c>
      <c r="B2305" s="6" t="s">
        <v>15</v>
      </c>
      <c r="C2305" s="6" t="s">
        <v>798</v>
      </c>
      <c r="D2305" s="6" t="s">
        <v>799</v>
      </c>
      <c r="E2305" s="6" t="s">
        <v>97</v>
      </c>
      <c r="F2305" s="6" t="s">
        <v>125</v>
      </c>
      <c r="G2305" s="6">
        <v>51</v>
      </c>
      <c r="H2305" s="6">
        <v>260</v>
      </c>
      <c r="I2305" s="6">
        <v>51</v>
      </c>
      <c r="J2305" s="6">
        <v>263</v>
      </c>
      <c r="K2305" s="6">
        <v>51</v>
      </c>
      <c r="L2305" s="6">
        <v>263</v>
      </c>
      <c r="M2305" s="6" t="s">
        <v>118</v>
      </c>
      <c r="N2305" s="6" t="s">
        <v>23</v>
      </c>
      <c r="O2305" s="6">
        <v>68</v>
      </c>
    </row>
    <row r="2306" spans="1:15" x14ac:dyDescent="0.25">
      <c r="A2306" s="6" t="s">
        <v>3</v>
      </c>
      <c r="B2306" s="6" t="s">
        <v>17</v>
      </c>
      <c r="C2306" s="6" t="s">
        <v>761</v>
      </c>
      <c r="D2306" s="6" t="s">
        <v>762</v>
      </c>
      <c r="E2306" s="6" t="s">
        <v>209</v>
      </c>
      <c r="F2306" s="6" t="s">
        <v>125</v>
      </c>
      <c r="G2306" s="6">
        <v>32</v>
      </c>
      <c r="H2306" s="6">
        <v>156</v>
      </c>
      <c r="I2306" s="6">
        <v>9</v>
      </c>
      <c r="J2306" s="6">
        <v>58</v>
      </c>
      <c r="K2306" s="6">
        <v>9</v>
      </c>
      <c r="L2306" s="6">
        <v>58</v>
      </c>
      <c r="M2306" s="6" t="s">
        <v>118</v>
      </c>
      <c r="N2306" s="6" t="s">
        <v>21</v>
      </c>
      <c r="O2306" s="6">
        <v>9</v>
      </c>
    </row>
    <row r="2307" spans="1:15" x14ac:dyDescent="0.25">
      <c r="A2307" s="6" t="s">
        <v>0</v>
      </c>
      <c r="B2307" s="6" t="s">
        <v>9</v>
      </c>
      <c r="C2307" s="6" t="s">
        <v>220</v>
      </c>
      <c r="D2307" s="6" t="s">
        <v>221</v>
      </c>
      <c r="E2307" s="6" t="s">
        <v>97</v>
      </c>
      <c r="F2307" s="6" t="s">
        <v>125</v>
      </c>
      <c r="G2307" s="6">
        <v>121</v>
      </c>
      <c r="H2307" s="6">
        <v>596</v>
      </c>
      <c r="I2307" s="6">
        <v>129</v>
      </c>
      <c r="J2307" s="6">
        <v>575</v>
      </c>
      <c r="K2307" s="6">
        <v>129</v>
      </c>
      <c r="L2307" s="6">
        <v>575</v>
      </c>
      <c r="M2307" s="6" t="s">
        <v>118</v>
      </c>
      <c r="N2307" s="6" t="s">
        <v>22</v>
      </c>
      <c r="O2307" s="6">
        <v>40</v>
      </c>
    </row>
    <row r="2308" spans="1:15" x14ac:dyDescent="0.25">
      <c r="A2308" s="6" t="s">
        <v>0</v>
      </c>
      <c r="B2308" s="6" t="s">
        <v>13</v>
      </c>
      <c r="C2308" s="6" t="s">
        <v>241</v>
      </c>
      <c r="D2308" s="6" t="s">
        <v>242</v>
      </c>
      <c r="E2308" s="6" t="s">
        <v>97</v>
      </c>
      <c r="F2308" s="6" t="s">
        <v>98</v>
      </c>
      <c r="G2308" s="6">
        <v>65</v>
      </c>
      <c r="H2308" s="6">
        <v>347</v>
      </c>
      <c r="I2308" s="6">
        <v>65</v>
      </c>
      <c r="J2308" s="6">
        <v>347</v>
      </c>
      <c r="K2308" s="6">
        <v>65</v>
      </c>
      <c r="L2308" s="6">
        <v>347</v>
      </c>
      <c r="M2308" s="6" t="s">
        <v>118</v>
      </c>
      <c r="N2308" s="6" t="s">
        <v>23</v>
      </c>
      <c r="O2308" s="6">
        <v>28</v>
      </c>
    </row>
    <row r="2309" spans="1:15" x14ac:dyDescent="0.25">
      <c r="A2309" s="6" t="s">
        <v>3</v>
      </c>
      <c r="B2309" s="6" t="s">
        <v>14</v>
      </c>
      <c r="C2309" s="6" t="s">
        <v>783</v>
      </c>
      <c r="D2309" s="6" t="s">
        <v>784</v>
      </c>
      <c r="E2309" s="6" t="s">
        <v>97</v>
      </c>
      <c r="F2309" s="6" t="s">
        <v>98</v>
      </c>
      <c r="G2309" s="6">
        <v>41</v>
      </c>
      <c r="H2309" s="6">
        <v>214</v>
      </c>
      <c r="I2309" s="6">
        <v>41</v>
      </c>
      <c r="J2309" s="6">
        <v>214</v>
      </c>
      <c r="K2309" s="6">
        <v>41</v>
      </c>
      <c r="L2309" s="6">
        <v>214</v>
      </c>
      <c r="M2309" s="6" t="s">
        <v>118</v>
      </c>
      <c r="N2309" s="6" t="s">
        <v>23</v>
      </c>
      <c r="O2309" s="6">
        <v>33</v>
      </c>
    </row>
    <row r="2310" spans="1:15" x14ac:dyDescent="0.25">
      <c r="A2310" s="6" t="s">
        <v>0</v>
      </c>
      <c r="B2310" s="6" t="s">
        <v>6</v>
      </c>
      <c r="C2310" s="6" t="s">
        <v>277</v>
      </c>
      <c r="D2310" s="6" t="s">
        <v>278</v>
      </c>
      <c r="E2310" s="6" t="s">
        <v>97</v>
      </c>
      <c r="F2310" s="6" t="s">
        <v>98</v>
      </c>
      <c r="G2310" s="6">
        <v>139</v>
      </c>
      <c r="H2310" s="6">
        <v>640</v>
      </c>
      <c r="I2310" s="6">
        <v>127</v>
      </c>
      <c r="J2310" s="6">
        <v>578</v>
      </c>
      <c r="K2310" s="6">
        <v>146</v>
      </c>
      <c r="L2310" s="6">
        <v>640</v>
      </c>
      <c r="M2310" s="6" t="s">
        <v>118</v>
      </c>
      <c r="N2310" s="6" t="s">
        <v>21</v>
      </c>
      <c r="O2310" s="6">
        <v>29</v>
      </c>
    </row>
    <row r="2311" spans="1:15" x14ac:dyDescent="0.25">
      <c r="A2311" s="6" t="s">
        <v>3</v>
      </c>
      <c r="B2311" s="6" t="s">
        <v>16</v>
      </c>
      <c r="C2311" s="6" t="s">
        <v>230</v>
      </c>
      <c r="D2311" s="6" t="s">
        <v>231</v>
      </c>
      <c r="E2311" s="6" t="s">
        <v>97</v>
      </c>
      <c r="F2311" s="6" t="s">
        <v>98</v>
      </c>
      <c r="G2311" s="6">
        <v>31</v>
      </c>
      <c r="H2311" s="6">
        <v>191</v>
      </c>
      <c r="I2311" s="6">
        <v>31</v>
      </c>
      <c r="J2311" s="6">
        <v>183</v>
      </c>
      <c r="K2311" s="6">
        <v>31</v>
      </c>
      <c r="L2311" s="6">
        <v>183</v>
      </c>
      <c r="M2311" s="6" t="s">
        <v>118</v>
      </c>
      <c r="N2311" s="6" t="s">
        <v>22</v>
      </c>
      <c r="O2311" s="6">
        <v>17</v>
      </c>
    </row>
    <row r="2312" spans="1:15" x14ac:dyDescent="0.25">
      <c r="A2312" s="6" t="s">
        <v>0</v>
      </c>
      <c r="B2312" s="6" t="s">
        <v>13</v>
      </c>
      <c r="C2312" s="6" t="s">
        <v>239</v>
      </c>
      <c r="D2312" s="6" t="s">
        <v>240</v>
      </c>
      <c r="E2312" s="6" t="s">
        <v>97</v>
      </c>
      <c r="F2312" s="6" t="s">
        <v>98</v>
      </c>
      <c r="G2312" s="6">
        <v>15</v>
      </c>
      <c r="H2312" s="6">
        <v>74</v>
      </c>
      <c r="I2312" s="6">
        <v>12</v>
      </c>
      <c r="J2312" s="6">
        <v>60</v>
      </c>
      <c r="K2312" s="6">
        <v>16</v>
      </c>
      <c r="L2312" s="6">
        <v>74</v>
      </c>
      <c r="M2312" s="6" t="s">
        <v>118</v>
      </c>
      <c r="N2312" s="6" t="s">
        <v>21</v>
      </c>
      <c r="O2312" s="6">
        <v>1</v>
      </c>
    </row>
    <row r="2313" spans="1:15" x14ac:dyDescent="0.25">
      <c r="A2313" s="6" t="s">
        <v>0</v>
      </c>
      <c r="B2313" s="6" t="s">
        <v>13</v>
      </c>
      <c r="C2313" s="6" t="s">
        <v>239</v>
      </c>
      <c r="D2313" s="6" t="s">
        <v>240</v>
      </c>
      <c r="E2313" s="6" t="s">
        <v>97</v>
      </c>
      <c r="F2313" s="6" t="s">
        <v>98</v>
      </c>
      <c r="G2313" s="6">
        <v>15</v>
      </c>
      <c r="H2313" s="6">
        <v>74</v>
      </c>
      <c r="I2313" s="6">
        <v>12</v>
      </c>
      <c r="J2313" s="6">
        <v>60</v>
      </c>
      <c r="K2313" s="6">
        <v>16</v>
      </c>
      <c r="L2313" s="6">
        <v>74</v>
      </c>
      <c r="M2313" s="6" t="s">
        <v>118</v>
      </c>
      <c r="N2313" s="6" t="s">
        <v>23</v>
      </c>
      <c r="O2313" s="6">
        <v>8</v>
      </c>
    </row>
    <row r="2314" spans="1:15" x14ac:dyDescent="0.25">
      <c r="A2314" s="6" t="s">
        <v>3</v>
      </c>
      <c r="B2314" s="6" t="s">
        <v>16</v>
      </c>
      <c r="C2314" s="6" t="s">
        <v>813</v>
      </c>
      <c r="D2314" s="6" t="s">
        <v>814</v>
      </c>
      <c r="E2314" s="6" t="s">
        <v>97</v>
      </c>
      <c r="F2314" s="6" t="s">
        <v>98</v>
      </c>
      <c r="G2314" s="6">
        <v>38</v>
      </c>
      <c r="H2314" s="6">
        <v>164</v>
      </c>
      <c r="I2314" s="6">
        <v>37</v>
      </c>
      <c r="J2314" s="6">
        <v>155</v>
      </c>
      <c r="K2314" s="6">
        <v>38</v>
      </c>
      <c r="L2314" s="6">
        <v>4</v>
      </c>
      <c r="M2314" s="6" t="s">
        <v>118</v>
      </c>
      <c r="N2314" s="6" t="s">
        <v>23</v>
      </c>
      <c r="O2314" s="6">
        <v>33</v>
      </c>
    </row>
    <row r="2315" spans="1:15" x14ac:dyDescent="0.25">
      <c r="A2315" s="6" t="s">
        <v>0</v>
      </c>
      <c r="B2315" s="6" t="s">
        <v>9</v>
      </c>
      <c r="C2315" s="6" t="s">
        <v>220</v>
      </c>
      <c r="D2315" s="6" t="s">
        <v>221</v>
      </c>
      <c r="E2315" s="6" t="s">
        <v>97</v>
      </c>
      <c r="F2315" s="6" t="s">
        <v>125</v>
      </c>
      <c r="G2315" s="6">
        <v>121</v>
      </c>
      <c r="H2315" s="6">
        <v>596</v>
      </c>
      <c r="I2315" s="6">
        <v>129</v>
      </c>
      <c r="J2315" s="6">
        <v>575</v>
      </c>
      <c r="K2315" s="6">
        <v>129</v>
      </c>
      <c r="L2315" s="6">
        <v>575</v>
      </c>
      <c r="M2315" s="6" t="s">
        <v>118</v>
      </c>
      <c r="N2315" s="6" t="s">
        <v>23</v>
      </c>
      <c r="O2315" s="6">
        <v>68</v>
      </c>
    </row>
    <row r="2316" spans="1:15" x14ac:dyDescent="0.25">
      <c r="A2316" s="6" t="s">
        <v>0</v>
      </c>
      <c r="B2316" s="6" t="s">
        <v>13</v>
      </c>
      <c r="C2316" s="6" t="s">
        <v>243</v>
      </c>
      <c r="D2316" s="6" t="s">
        <v>244</v>
      </c>
      <c r="E2316" s="6" t="s">
        <v>97</v>
      </c>
      <c r="F2316" s="6" t="s">
        <v>98</v>
      </c>
      <c r="G2316" s="6">
        <v>67</v>
      </c>
      <c r="H2316" s="6">
        <v>350</v>
      </c>
      <c r="I2316" s="6">
        <v>67</v>
      </c>
      <c r="J2316" s="6">
        <v>350</v>
      </c>
      <c r="K2316" s="6">
        <v>67</v>
      </c>
      <c r="L2316" s="6">
        <v>350</v>
      </c>
      <c r="M2316" s="6" t="s">
        <v>118</v>
      </c>
      <c r="N2316" s="6" t="s">
        <v>21</v>
      </c>
      <c r="O2316" s="6">
        <v>19</v>
      </c>
    </row>
    <row r="2317" spans="1:15" x14ac:dyDescent="0.25">
      <c r="A2317" s="6" t="s">
        <v>0</v>
      </c>
      <c r="B2317" s="6" t="s">
        <v>7</v>
      </c>
      <c r="C2317" s="6" t="s">
        <v>143</v>
      </c>
      <c r="D2317" s="6" t="s">
        <v>144</v>
      </c>
      <c r="E2317" s="6" t="s">
        <v>97</v>
      </c>
      <c r="F2317" s="6" t="s">
        <v>132</v>
      </c>
      <c r="G2317" s="6">
        <v>12</v>
      </c>
      <c r="H2317" s="6">
        <v>51</v>
      </c>
      <c r="I2317" s="6">
        <v>4</v>
      </c>
      <c r="J2317" s="6">
        <v>20</v>
      </c>
      <c r="K2317" s="6">
        <v>12</v>
      </c>
      <c r="L2317" s="6">
        <v>52</v>
      </c>
      <c r="M2317" s="6" t="s">
        <v>118</v>
      </c>
      <c r="N2317" s="6" t="s">
        <v>23</v>
      </c>
      <c r="O2317" s="6">
        <v>13</v>
      </c>
    </row>
    <row r="2318" spans="1:15" x14ac:dyDescent="0.25">
      <c r="A2318" s="6" t="s">
        <v>3</v>
      </c>
      <c r="B2318" s="6" t="s">
        <v>14</v>
      </c>
      <c r="C2318" s="6" t="s">
        <v>785</v>
      </c>
      <c r="D2318" s="6" t="s">
        <v>786</v>
      </c>
      <c r="E2318" s="6" t="s">
        <v>97</v>
      </c>
      <c r="F2318" s="6" t="s">
        <v>98</v>
      </c>
      <c r="G2318" s="6">
        <v>140</v>
      </c>
      <c r="H2318" s="6">
        <v>613</v>
      </c>
      <c r="I2318" s="6">
        <v>137</v>
      </c>
      <c r="J2318" s="6">
        <v>622</v>
      </c>
      <c r="K2318" s="6">
        <v>137</v>
      </c>
      <c r="L2318" s="6">
        <v>622</v>
      </c>
      <c r="M2318" s="6" t="s">
        <v>118</v>
      </c>
      <c r="N2318" s="6" t="s">
        <v>21</v>
      </c>
      <c r="O2318" s="6">
        <v>48</v>
      </c>
    </row>
    <row r="2319" spans="1:15" x14ac:dyDescent="0.25">
      <c r="A2319" s="6" t="s">
        <v>3</v>
      </c>
      <c r="B2319" s="6" t="s">
        <v>17</v>
      </c>
      <c r="C2319" s="6" t="s">
        <v>761</v>
      </c>
      <c r="D2319" s="6" t="s">
        <v>762</v>
      </c>
      <c r="E2319" s="6" t="s">
        <v>209</v>
      </c>
      <c r="F2319" s="6" t="s">
        <v>125</v>
      </c>
      <c r="G2319" s="6">
        <v>32</v>
      </c>
      <c r="H2319" s="6">
        <v>156</v>
      </c>
      <c r="I2319" s="6">
        <v>9</v>
      </c>
      <c r="J2319" s="6">
        <v>58</v>
      </c>
      <c r="K2319" s="6">
        <v>9</v>
      </c>
      <c r="L2319" s="6">
        <v>58</v>
      </c>
      <c r="M2319" s="6" t="s">
        <v>118</v>
      </c>
      <c r="N2319" s="6" t="s">
        <v>22</v>
      </c>
      <c r="O2319" s="6">
        <v>4</v>
      </c>
    </row>
    <row r="2320" spans="1:15" x14ac:dyDescent="0.25">
      <c r="A2320" s="6" t="s">
        <v>0</v>
      </c>
      <c r="B2320" s="6" t="s">
        <v>13</v>
      </c>
      <c r="C2320" s="6" t="s">
        <v>239</v>
      </c>
      <c r="D2320" s="6" t="s">
        <v>240</v>
      </c>
      <c r="E2320" s="6" t="s">
        <v>97</v>
      </c>
      <c r="F2320" s="6" t="s">
        <v>98</v>
      </c>
      <c r="G2320" s="6">
        <v>15</v>
      </c>
      <c r="H2320" s="6">
        <v>74</v>
      </c>
      <c r="I2320" s="6">
        <v>12</v>
      </c>
      <c r="J2320" s="6">
        <v>60</v>
      </c>
      <c r="K2320" s="6">
        <v>16</v>
      </c>
      <c r="L2320" s="6">
        <v>74</v>
      </c>
      <c r="M2320" s="6" t="s">
        <v>118</v>
      </c>
      <c r="N2320" s="6" t="s">
        <v>22</v>
      </c>
      <c r="O2320" s="6">
        <v>0</v>
      </c>
    </row>
    <row r="2321" spans="1:15" x14ac:dyDescent="0.25">
      <c r="A2321" s="6" t="s">
        <v>0</v>
      </c>
      <c r="B2321" s="6" t="s">
        <v>13</v>
      </c>
      <c r="C2321" s="6" t="s">
        <v>243</v>
      </c>
      <c r="D2321" s="6" t="s">
        <v>244</v>
      </c>
      <c r="E2321" s="6" t="s">
        <v>97</v>
      </c>
      <c r="F2321" s="6" t="s">
        <v>98</v>
      </c>
      <c r="G2321" s="6">
        <v>67</v>
      </c>
      <c r="H2321" s="6">
        <v>350</v>
      </c>
      <c r="I2321" s="6">
        <v>67</v>
      </c>
      <c r="J2321" s="6">
        <v>350</v>
      </c>
      <c r="K2321" s="6">
        <v>67</v>
      </c>
      <c r="L2321" s="6">
        <v>350</v>
      </c>
      <c r="M2321" s="6" t="s">
        <v>118</v>
      </c>
      <c r="N2321" s="6" t="s">
        <v>22</v>
      </c>
      <c r="O2321" s="6">
        <v>28</v>
      </c>
    </row>
    <row r="2322" spans="1:15" x14ac:dyDescent="0.25">
      <c r="A2322" s="6" t="s">
        <v>3</v>
      </c>
      <c r="B2322" s="6" t="s">
        <v>16</v>
      </c>
      <c r="C2322" s="6" t="s">
        <v>230</v>
      </c>
      <c r="D2322" s="6" t="s">
        <v>231</v>
      </c>
      <c r="E2322" s="6" t="s">
        <v>97</v>
      </c>
      <c r="F2322" s="6" t="s">
        <v>98</v>
      </c>
      <c r="G2322" s="6">
        <v>31</v>
      </c>
      <c r="H2322" s="6">
        <v>191</v>
      </c>
      <c r="I2322" s="6">
        <v>31</v>
      </c>
      <c r="J2322" s="6">
        <v>183</v>
      </c>
      <c r="K2322" s="6">
        <v>31</v>
      </c>
      <c r="L2322" s="6">
        <v>183</v>
      </c>
      <c r="M2322" s="6" t="s">
        <v>118</v>
      </c>
      <c r="N2322" s="6" t="s">
        <v>21</v>
      </c>
      <c r="O2322" s="6">
        <v>14</v>
      </c>
    </row>
    <row r="2323" spans="1:15" x14ac:dyDescent="0.25">
      <c r="A2323" s="6" t="s">
        <v>0</v>
      </c>
      <c r="B2323" s="6" t="s">
        <v>7</v>
      </c>
      <c r="C2323" s="6" t="s">
        <v>143</v>
      </c>
      <c r="D2323" s="6" t="s">
        <v>144</v>
      </c>
      <c r="E2323" s="6" t="s">
        <v>97</v>
      </c>
      <c r="F2323" s="6" t="s">
        <v>132</v>
      </c>
      <c r="G2323" s="6">
        <v>12</v>
      </c>
      <c r="H2323" s="6">
        <v>51</v>
      </c>
      <c r="I2323" s="6">
        <v>4</v>
      </c>
      <c r="J2323" s="6">
        <v>20</v>
      </c>
      <c r="K2323" s="6">
        <v>12</v>
      </c>
      <c r="L2323" s="6">
        <v>52</v>
      </c>
      <c r="M2323" s="6" t="s">
        <v>118</v>
      </c>
      <c r="N2323" s="6" t="s">
        <v>22</v>
      </c>
      <c r="O2323" s="6">
        <v>7</v>
      </c>
    </row>
    <row r="2324" spans="1:15" x14ac:dyDescent="0.25">
      <c r="A2324" s="6" t="s">
        <v>0</v>
      </c>
      <c r="B2324" s="6" t="s">
        <v>6</v>
      </c>
      <c r="C2324" s="6" t="s">
        <v>721</v>
      </c>
      <c r="D2324" s="6" t="s">
        <v>722</v>
      </c>
      <c r="E2324" s="6" t="s">
        <v>97</v>
      </c>
      <c r="F2324" s="6" t="s">
        <v>125</v>
      </c>
      <c r="G2324" s="6">
        <v>30</v>
      </c>
      <c r="H2324" s="6">
        <v>181</v>
      </c>
      <c r="I2324" s="6">
        <v>30</v>
      </c>
      <c r="J2324" s="6">
        <v>181</v>
      </c>
      <c r="K2324" s="6">
        <v>30</v>
      </c>
      <c r="L2324" s="6">
        <v>181</v>
      </c>
      <c r="M2324" s="6" t="s">
        <v>118</v>
      </c>
      <c r="N2324" s="6" t="s">
        <v>21</v>
      </c>
      <c r="O2324" s="6">
        <v>14</v>
      </c>
    </row>
    <row r="2325" spans="1:15" x14ac:dyDescent="0.25">
      <c r="A2325" s="6" t="s">
        <v>3</v>
      </c>
      <c r="B2325" s="6" t="s">
        <v>18</v>
      </c>
      <c r="C2325" s="6" t="s">
        <v>809</v>
      </c>
      <c r="D2325" s="6" t="s">
        <v>810</v>
      </c>
      <c r="E2325" s="6" t="s">
        <v>97</v>
      </c>
      <c r="F2325" s="6" t="s">
        <v>98</v>
      </c>
      <c r="G2325" s="6">
        <v>12</v>
      </c>
      <c r="H2325" s="6">
        <v>52</v>
      </c>
      <c r="I2325" s="6">
        <v>10</v>
      </c>
      <c r="J2325" s="6">
        <v>44</v>
      </c>
      <c r="K2325" s="6">
        <v>10</v>
      </c>
      <c r="L2325" s="6">
        <v>44</v>
      </c>
      <c r="M2325" s="6" t="s">
        <v>118</v>
      </c>
      <c r="N2325" s="6" t="s">
        <v>23</v>
      </c>
      <c r="O2325" s="6">
        <v>15</v>
      </c>
    </row>
    <row r="2326" spans="1:15" x14ac:dyDescent="0.25">
      <c r="A2326" s="6" t="s">
        <v>0</v>
      </c>
      <c r="B2326" s="6" t="s">
        <v>9</v>
      </c>
      <c r="C2326" s="6" t="s">
        <v>135</v>
      </c>
      <c r="D2326" s="6" t="s">
        <v>136</v>
      </c>
      <c r="E2326" s="6" t="s">
        <v>97</v>
      </c>
      <c r="F2326" s="6" t="s">
        <v>125</v>
      </c>
      <c r="G2326" s="6">
        <v>207</v>
      </c>
      <c r="H2326" s="6">
        <v>1141</v>
      </c>
      <c r="I2326" s="6">
        <v>352</v>
      </c>
      <c r="J2326" s="6">
        <v>1386</v>
      </c>
      <c r="K2326" s="6">
        <v>352</v>
      </c>
      <c r="L2326" s="6">
        <v>1386</v>
      </c>
      <c r="M2326" s="6" t="s">
        <v>118</v>
      </c>
      <c r="N2326" s="6" t="s">
        <v>22</v>
      </c>
      <c r="O2326" s="6">
        <v>98</v>
      </c>
    </row>
    <row r="2327" spans="1:15" x14ac:dyDescent="0.25">
      <c r="A2327" s="6" t="s">
        <v>3</v>
      </c>
      <c r="B2327" s="6" t="s">
        <v>17</v>
      </c>
      <c r="C2327" s="6" t="s">
        <v>767</v>
      </c>
      <c r="D2327" s="6" t="s">
        <v>768</v>
      </c>
      <c r="E2327" s="6" t="s">
        <v>97</v>
      </c>
      <c r="F2327" s="6" t="s">
        <v>98</v>
      </c>
      <c r="G2327" s="6">
        <v>61</v>
      </c>
      <c r="H2327" s="6">
        <v>264</v>
      </c>
      <c r="I2327" s="6">
        <v>55</v>
      </c>
      <c r="J2327" s="6">
        <v>251</v>
      </c>
      <c r="K2327" s="6">
        <v>55</v>
      </c>
      <c r="L2327" s="6">
        <v>251</v>
      </c>
      <c r="M2327" s="6" t="s">
        <v>118</v>
      </c>
      <c r="N2327" s="6" t="s">
        <v>23</v>
      </c>
      <c r="O2327" s="6">
        <v>50</v>
      </c>
    </row>
    <row r="2328" spans="1:15" x14ac:dyDescent="0.25">
      <c r="A2328" s="6" t="s">
        <v>3</v>
      </c>
      <c r="B2328" s="6" t="s">
        <v>15</v>
      </c>
      <c r="C2328" s="6" t="s">
        <v>228</v>
      </c>
      <c r="D2328" s="6" t="s">
        <v>229</v>
      </c>
      <c r="E2328" s="6" t="s">
        <v>97</v>
      </c>
      <c r="F2328" s="6" t="s">
        <v>98</v>
      </c>
      <c r="G2328" s="6">
        <v>30</v>
      </c>
      <c r="H2328" s="6">
        <v>139</v>
      </c>
      <c r="I2328" s="6">
        <v>31</v>
      </c>
      <c r="J2328" s="6">
        <v>140</v>
      </c>
      <c r="K2328" s="6">
        <v>31</v>
      </c>
      <c r="L2328" s="6">
        <v>140</v>
      </c>
      <c r="M2328" s="6" t="s">
        <v>118</v>
      </c>
      <c r="N2328" s="6" t="s">
        <v>21</v>
      </c>
      <c r="O2328" s="6">
        <v>22</v>
      </c>
    </row>
    <row r="2329" spans="1:15" x14ac:dyDescent="0.25">
      <c r="A2329" s="6" t="s">
        <v>0</v>
      </c>
      <c r="B2329" s="6" t="s">
        <v>13</v>
      </c>
      <c r="C2329" s="6" t="s">
        <v>175</v>
      </c>
      <c r="D2329" s="6" t="s">
        <v>176</v>
      </c>
      <c r="E2329" s="6" t="s">
        <v>97</v>
      </c>
      <c r="F2329" s="6" t="s">
        <v>125</v>
      </c>
      <c r="G2329" s="6">
        <v>35</v>
      </c>
      <c r="H2329" s="6">
        <v>215</v>
      </c>
      <c r="I2329" s="6">
        <v>35</v>
      </c>
      <c r="J2329" s="6">
        <v>211</v>
      </c>
      <c r="K2329" s="6">
        <v>35</v>
      </c>
      <c r="L2329" s="6">
        <v>212</v>
      </c>
      <c r="M2329" s="6" t="s">
        <v>118</v>
      </c>
      <c r="N2329" s="6" t="s">
        <v>22</v>
      </c>
      <c r="O2329" s="6">
        <v>25</v>
      </c>
    </row>
    <row r="2330" spans="1:15" x14ac:dyDescent="0.25">
      <c r="A2330" s="6" t="s">
        <v>3</v>
      </c>
      <c r="B2330" s="6" t="s">
        <v>15</v>
      </c>
      <c r="C2330" s="6" t="s">
        <v>800</v>
      </c>
      <c r="D2330" s="6" t="s">
        <v>801</v>
      </c>
      <c r="E2330" s="6" t="s">
        <v>97</v>
      </c>
      <c r="F2330" s="6" t="s">
        <v>125</v>
      </c>
      <c r="G2330" s="6">
        <v>70</v>
      </c>
      <c r="H2330" s="6">
        <v>273</v>
      </c>
      <c r="I2330" s="6">
        <v>71</v>
      </c>
      <c r="J2330" s="6">
        <v>278</v>
      </c>
      <c r="K2330" s="6">
        <v>71</v>
      </c>
      <c r="L2330" s="6">
        <v>278</v>
      </c>
      <c r="M2330" s="6" t="s">
        <v>118</v>
      </c>
      <c r="N2330" s="6" t="s">
        <v>23</v>
      </c>
      <c r="O2330" s="6">
        <v>81</v>
      </c>
    </row>
    <row r="2331" spans="1:15" x14ac:dyDescent="0.25">
      <c r="A2331" s="6" t="s">
        <v>3</v>
      </c>
      <c r="B2331" s="6" t="s">
        <v>16</v>
      </c>
      <c r="C2331" s="6" t="s">
        <v>813</v>
      </c>
      <c r="D2331" s="6" t="s">
        <v>814</v>
      </c>
      <c r="E2331" s="6" t="s">
        <v>97</v>
      </c>
      <c r="F2331" s="6" t="s">
        <v>98</v>
      </c>
      <c r="G2331" s="6">
        <v>38</v>
      </c>
      <c r="H2331" s="6">
        <v>164</v>
      </c>
      <c r="I2331" s="6">
        <v>37</v>
      </c>
      <c r="J2331" s="6">
        <v>155</v>
      </c>
      <c r="K2331" s="6">
        <v>38</v>
      </c>
      <c r="L2331" s="6">
        <v>4</v>
      </c>
      <c r="M2331" s="6" t="s">
        <v>118</v>
      </c>
      <c r="N2331" s="6" t="s">
        <v>21</v>
      </c>
      <c r="O2331" s="6">
        <v>19</v>
      </c>
    </row>
    <row r="2332" spans="1:15" x14ac:dyDescent="0.25">
      <c r="A2332" s="6" t="s">
        <v>3</v>
      </c>
      <c r="B2332" s="6" t="s">
        <v>17</v>
      </c>
      <c r="C2332" s="6" t="s">
        <v>767</v>
      </c>
      <c r="D2332" s="6" t="s">
        <v>768</v>
      </c>
      <c r="E2332" s="6" t="s">
        <v>97</v>
      </c>
      <c r="F2332" s="6" t="s">
        <v>98</v>
      </c>
      <c r="G2332" s="6">
        <v>61</v>
      </c>
      <c r="H2332" s="6">
        <v>264</v>
      </c>
      <c r="I2332" s="6">
        <v>55</v>
      </c>
      <c r="J2332" s="6">
        <v>251</v>
      </c>
      <c r="K2332" s="6">
        <v>55</v>
      </c>
      <c r="L2332" s="6">
        <v>251</v>
      </c>
      <c r="M2332" s="6" t="s">
        <v>118</v>
      </c>
      <c r="N2332" s="6" t="s">
        <v>22</v>
      </c>
      <c r="O2332" s="6">
        <v>28</v>
      </c>
    </row>
    <row r="2333" spans="1:15" x14ac:dyDescent="0.25">
      <c r="A2333" s="6" t="s">
        <v>0</v>
      </c>
      <c r="B2333" s="6" t="s">
        <v>9</v>
      </c>
      <c r="C2333" s="6" t="s">
        <v>135</v>
      </c>
      <c r="D2333" s="6" t="s">
        <v>136</v>
      </c>
      <c r="E2333" s="6" t="s">
        <v>97</v>
      </c>
      <c r="F2333" s="6" t="s">
        <v>125</v>
      </c>
      <c r="G2333" s="6">
        <v>207</v>
      </c>
      <c r="H2333" s="6">
        <v>1141</v>
      </c>
      <c r="I2333" s="6">
        <v>352</v>
      </c>
      <c r="J2333" s="6">
        <v>1386</v>
      </c>
      <c r="K2333" s="6">
        <v>352</v>
      </c>
      <c r="L2333" s="6">
        <v>1386</v>
      </c>
      <c r="M2333" s="6" t="s">
        <v>118</v>
      </c>
      <c r="N2333" s="6" t="s">
        <v>21</v>
      </c>
      <c r="O2333" s="6">
        <v>102</v>
      </c>
    </row>
    <row r="2334" spans="1:15" x14ac:dyDescent="0.25">
      <c r="A2334" s="6" t="s">
        <v>0</v>
      </c>
      <c r="B2334" s="6" t="s">
        <v>6</v>
      </c>
      <c r="C2334" s="6" t="s">
        <v>718</v>
      </c>
      <c r="D2334" s="6" t="s">
        <v>719</v>
      </c>
      <c r="E2334" s="6" t="s">
        <v>97</v>
      </c>
      <c r="F2334" s="6" t="s">
        <v>132</v>
      </c>
      <c r="G2334" s="6">
        <v>68</v>
      </c>
      <c r="H2334" s="6">
        <v>327</v>
      </c>
      <c r="I2334" s="6">
        <v>10</v>
      </c>
      <c r="J2334" s="6">
        <v>20</v>
      </c>
      <c r="K2334" s="6">
        <v>63</v>
      </c>
      <c r="L2334" s="6">
        <v>307</v>
      </c>
      <c r="M2334" s="6" t="s">
        <v>118</v>
      </c>
      <c r="N2334" s="6" t="s">
        <v>22</v>
      </c>
      <c r="O2334" s="6">
        <v>31</v>
      </c>
    </row>
    <row r="2335" spans="1:15" x14ac:dyDescent="0.25">
      <c r="A2335" s="6" t="s">
        <v>0</v>
      </c>
      <c r="B2335" s="6" t="s">
        <v>13</v>
      </c>
      <c r="C2335" s="6" t="s">
        <v>175</v>
      </c>
      <c r="D2335" s="6" t="s">
        <v>176</v>
      </c>
      <c r="E2335" s="6" t="s">
        <v>97</v>
      </c>
      <c r="F2335" s="6" t="s">
        <v>125</v>
      </c>
      <c r="G2335" s="6">
        <v>35</v>
      </c>
      <c r="H2335" s="6">
        <v>215</v>
      </c>
      <c r="I2335" s="6">
        <v>35</v>
      </c>
      <c r="J2335" s="6">
        <v>211</v>
      </c>
      <c r="K2335" s="6">
        <v>35</v>
      </c>
      <c r="L2335" s="6">
        <v>212</v>
      </c>
      <c r="M2335" s="6" t="s">
        <v>118</v>
      </c>
      <c r="N2335" s="6" t="s">
        <v>21</v>
      </c>
      <c r="O2335" s="6">
        <v>22</v>
      </c>
    </row>
    <row r="2336" spans="1:15" x14ac:dyDescent="0.25">
      <c r="A2336" s="6" t="s">
        <v>0</v>
      </c>
      <c r="B2336" s="6" t="s">
        <v>13</v>
      </c>
      <c r="C2336" s="6" t="s">
        <v>175</v>
      </c>
      <c r="D2336" s="6" t="s">
        <v>176</v>
      </c>
      <c r="E2336" s="6" t="s">
        <v>97</v>
      </c>
      <c r="F2336" s="6" t="s">
        <v>125</v>
      </c>
      <c r="G2336" s="6">
        <v>35</v>
      </c>
      <c r="H2336" s="6">
        <v>215</v>
      </c>
      <c r="I2336" s="6">
        <v>35</v>
      </c>
      <c r="J2336" s="6">
        <v>211</v>
      </c>
      <c r="K2336" s="6">
        <v>35</v>
      </c>
      <c r="L2336" s="6">
        <v>212</v>
      </c>
      <c r="M2336" s="6" t="s">
        <v>118</v>
      </c>
      <c r="N2336" s="6" t="s">
        <v>23</v>
      </c>
      <c r="O2336" s="6">
        <v>47</v>
      </c>
    </row>
    <row r="2337" spans="1:15" x14ac:dyDescent="0.25">
      <c r="A2337" s="6" t="s">
        <v>3</v>
      </c>
      <c r="B2337" s="6" t="s">
        <v>16</v>
      </c>
      <c r="C2337" s="6" t="s">
        <v>230</v>
      </c>
      <c r="D2337" s="6" t="s">
        <v>231</v>
      </c>
      <c r="E2337" s="6" t="s">
        <v>97</v>
      </c>
      <c r="F2337" s="6" t="s">
        <v>98</v>
      </c>
      <c r="G2337" s="6">
        <v>31</v>
      </c>
      <c r="H2337" s="6">
        <v>191</v>
      </c>
      <c r="I2337" s="6">
        <v>31</v>
      </c>
      <c r="J2337" s="6">
        <v>183</v>
      </c>
      <c r="K2337" s="6">
        <v>31</v>
      </c>
      <c r="L2337" s="6">
        <v>183</v>
      </c>
      <c r="M2337" s="6" t="s">
        <v>118</v>
      </c>
      <c r="N2337" s="6" t="s">
        <v>23</v>
      </c>
      <c r="O2337" s="6">
        <v>31</v>
      </c>
    </row>
    <row r="2338" spans="1:15" x14ac:dyDescent="0.25">
      <c r="A2338" s="6" t="s">
        <v>3</v>
      </c>
      <c r="B2338" s="6" t="s">
        <v>15</v>
      </c>
      <c r="C2338" s="6" t="s">
        <v>800</v>
      </c>
      <c r="D2338" s="6" t="s">
        <v>801</v>
      </c>
      <c r="E2338" s="6" t="s">
        <v>97</v>
      </c>
      <c r="F2338" s="6" t="s">
        <v>125</v>
      </c>
      <c r="G2338" s="6">
        <v>70</v>
      </c>
      <c r="H2338" s="6">
        <v>273</v>
      </c>
      <c r="I2338" s="6">
        <v>71</v>
      </c>
      <c r="J2338" s="6">
        <v>278</v>
      </c>
      <c r="K2338" s="6">
        <v>71</v>
      </c>
      <c r="L2338" s="6">
        <v>278</v>
      </c>
      <c r="M2338" s="6" t="s">
        <v>118</v>
      </c>
      <c r="N2338" s="6" t="s">
        <v>22</v>
      </c>
      <c r="O2338" s="6">
        <v>41</v>
      </c>
    </row>
    <row r="2339" spans="1:15" x14ac:dyDescent="0.25">
      <c r="A2339" s="6" t="s">
        <v>0</v>
      </c>
      <c r="B2339" s="6" t="s">
        <v>13</v>
      </c>
      <c r="C2339" s="6" t="s">
        <v>241</v>
      </c>
      <c r="D2339" s="6" t="s">
        <v>242</v>
      </c>
      <c r="E2339" s="6" t="s">
        <v>97</v>
      </c>
      <c r="F2339" s="6" t="s">
        <v>98</v>
      </c>
      <c r="G2339" s="6">
        <v>65</v>
      </c>
      <c r="H2339" s="6">
        <v>347</v>
      </c>
      <c r="I2339" s="6">
        <v>65</v>
      </c>
      <c r="J2339" s="6">
        <v>347</v>
      </c>
      <c r="K2339" s="6">
        <v>65</v>
      </c>
      <c r="L2339" s="6">
        <v>347</v>
      </c>
      <c r="M2339" s="6" t="s">
        <v>118</v>
      </c>
      <c r="N2339" s="6" t="s">
        <v>22</v>
      </c>
      <c r="O2339" s="6">
        <v>13</v>
      </c>
    </row>
    <row r="2340" spans="1:15" x14ac:dyDescent="0.25">
      <c r="A2340" s="6" t="s">
        <v>0</v>
      </c>
      <c r="B2340" s="6" t="s">
        <v>13</v>
      </c>
      <c r="C2340" s="6" t="s">
        <v>173</v>
      </c>
      <c r="D2340" s="6" t="s">
        <v>174</v>
      </c>
      <c r="E2340" s="6" t="s">
        <v>97</v>
      </c>
      <c r="F2340" s="6" t="s">
        <v>125</v>
      </c>
      <c r="G2340" s="6">
        <v>74</v>
      </c>
      <c r="H2340" s="6">
        <v>404</v>
      </c>
      <c r="I2340" s="6">
        <v>60</v>
      </c>
      <c r="J2340" s="6">
        <v>330</v>
      </c>
      <c r="K2340" s="6">
        <v>74</v>
      </c>
      <c r="L2340" s="6">
        <v>369</v>
      </c>
      <c r="M2340" s="6" t="s">
        <v>118</v>
      </c>
      <c r="N2340" s="6" t="s">
        <v>23</v>
      </c>
      <c r="O2340" s="6">
        <v>48</v>
      </c>
    </row>
    <row r="2341" spans="1:15" x14ac:dyDescent="0.25">
      <c r="A2341" s="6" t="s">
        <v>0</v>
      </c>
      <c r="B2341" s="6" t="s">
        <v>6</v>
      </c>
      <c r="C2341" s="6" t="s">
        <v>718</v>
      </c>
      <c r="D2341" s="6" t="s">
        <v>719</v>
      </c>
      <c r="E2341" s="6" t="s">
        <v>97</v>
      </c>
      <c r="F2341" s="6" t="s">
        <v>132</v>
      </c>
      <c r="G2341" s="6">
        <v>68</v>
      </c>
      <c r="H2341" s="6">
        <v>327</v>
      </c>
      <c r="I2341" s="6">
        <v>10</v>
      </c>
      <c r="J2341" s="6">
        <v>20</v>
      </c>
      <c r="K2341" s="6">
        <v>63</v>
      </c>
      <c r="L2341" s="6">
        <v>307</v>
      </c>
      <c r="M2341" s="6" t="s">
        <v>118</v>
      </c>
      <c r="N2341" s="6" t="s">
        <v>21</v>
      </c>
      <c r="O2341" s="6">
        <v>31</v>
      </c>
    </row>
    <row r="2342" spans="1:15" x14ac:dyDescent="0.25">
      <c r="A2342" s="6" t="s">
        <v>3</v>
      </c>
      <c r="B2342" s="6" t="s">
        <v>16</v>
      </c>
      <c r="C2342" s="6" t="s">
        <v>813</v>
      </c>
      <c r="D2342" s="6" t="s">
        <v>814</v>
      </c>
      <c r="E2342" s="6" t="s">
        <v>97</v>
      </c>
      <c r="F2342" s="6" t="s">
        <v>98</v>
      </c>
      <c r="G2342" s="6">
        <v>38</v>
      </c>
      <c r="H2342" s="6">
        <v>164</v>
      </c>
      <c r="I2342" s="6">
        <v>37</v>
      </c>
      <c r="J2342" s="6">
        <v>155</v>
      </c>
      <c r="K2342" s="6">
        <v>38</v>
      </c>
      <c r="L2342" s="6">
        <v>4</v>
      </c>
      <c r="M2342" s="6" t="s">
        <v>118</v>
      </c>
      <c r="N2342" s="6" t="s">
        <v>22</v>
      </c>
      <c r="O2342" s="6">
        <v>14</v>
      </c>
    </row>
    <row r="2343" spans="1:15" x14ac:dyDescent="0.25">
      <c r="A2343" s="6" t="s">
        <v>0</v>
      </c>
      <c r="B2343" s="6" t="s">
        <v>13</v>
      </c>
      <c r="C2343" s="6" t="s">
        <v>241</v>
      </c>
      <c r="D2343" s="6" t="s">
        <v>242</v>
      </c>
      <c r="E2343" s="6" t="s">
        <v>97</v>
      </c>
      <c r="F2343" s="6" t="s">
        <v>98</v>
      </c>
      <c r="G2343" s="6">
        <v>65</v>
      </c>
      <c r="H2343" s="6">
        <v>347</v>
      </c>
      <c r="I2343" s="6">
        <v>65</v>
      </c>
      <c r="J2343" s="6">
        <v>347</v>
      </c>
      <c r="K2343" s="6">
        <v>65</v>
      </c>
      <c r="L2343" s="6">
        <v>347</v>
      </c>
      <c r="M2343" s="6" t="s">
        <v>118</v>
      </c>
      <c r="N2343" s="6" t="s">
        <v>21</v>
      </c>
      <c r="O2343" s="6">
        <v>15</v>
      </c>
    </row>
    <row r="2344" spans="1:15" x14ac:dyDescent="0.25">
      <c r="A2344" s="6" t="s">
        <v>3</v>
      </c>
      <c r="B2344" s="6" t="s">
        <v>17</v>
      </c>
      <c r="C2344" s="6" t="s">
        <v>767</v>
      </c>
      <c r="D2344" s="6" t="s">
        <v>768</v>
      </c>
      <c r="E2344" s="6" t="s">
        <v>97</v>
      </c>
      <c r="F2344" s="6" t="s">
        <v>98</v>
      </c>
      <c r="G2344" s="6">
        <v>61</v>
      </c>
      <c r="H2344" s="6">
        <v>264</v>
      </c>
      <c r="I2344" s="6">
        <v>55</v>
      </c>
      <c r="J2344" s="6">
        <v>251</v>
      </c>
      <c r="K2344" s="6">
        <v>55</v>
      </c>
      <c r="L2344" s="6">
        <v>251</v>
      </c>
      <c r="M2344" s="6" t="s">
        <v>118</v>
      </c>
      <c r="N2344" s="6" t="s">
        <v>21</v>
      </c>
      <c r="O2344" s="6">
        <v>22</v>
      </c>
    </row>
    <row r="2345" spans="1:15" x14ac:dyDescent="0.25">
      <c r="A2345" s="6" t="s">
        <v>0</v>
      </c>
      <c r="B2345" s="6" t="s">
        <v>9</v>
      </c>
      <c r="C2345" s="6" t="s">
        <v>135</v>
      </c>
      <c r="D2345" s="6" t="s">
        <v>136</v>
      </c>
      <c r="E2345" s="6" t="s">
        <v>97</v>
      </c>
      <c r="F2345" s="6" t="s">
        <v>125</v>
      </c>
      <c r="G2345" s="6">
        <v>207</v>
      </c>
      <c r="H2345" s="6">
        <v>1141</v>
      </c>
      <c r="I2345" s="6">
        <v>352</v>
      </c>
      <c r="J2345" s="6">
        <v>1386</v>
      </c>
      <c r="K2345" s="6">
        <v>352</v>
      </c>
      <c r="L2345" s="6">
        <v>1386</v>
      </c>
      <c r="M2345" s="6" t="s">
        <v>118</v>
      </c>
      <c r="N2345" s="6" t="s">
        <v>23</v>
      </c>
      <c r="O2345" s="6">
        <v>200</v>
      </c>
    </row>
    <row r="2346" spans="1:15" x14ac:dyDescent="0.25">
      <c r="A2346" s="6" t="s">
        <v>0</v>
      </c>
      <c r="B2346" s="6" t="s">
        <v>13</v>
      </c>
      <c r="C2346" s="6" t="s">
        <v>173</v>
      </c>
      <c r="D2346" s="6" t="s">
        <v>174</v>
      </c>
      <c r="E2346" s="6" t="s">
        <v>97</v>
      </c>
      <c r="F2346" s="6" t="s">
        <v>125</v>
      </c>
      <c r="G2346" s="6">
        <v>74</v>
      </c>
      <c r="H2346" s="6">
        <v>404</v>
      </c>
      <c r="I2346" s="6">
        <v>60</v>
      </c>
      <c r="J2346" s="6">
        <v>330</v>
      </c>
      <c r="K2346" s="6">
        <v>74</v>
      </c>
      <c r="L2346" s="6">
        <v>369</v>
      </c>
      <c r="M2346" s="6" t="s">
        <v>118</v>
      </c>
      <c r="N2346" s="6" t="s">
        <v>22</v>
      </c>
      <c r="O2346" s="6">
        <v>23</v>
      </c>
    </row>
    <row r="2347" spans="1:15" x14ac:dyDescent="0.25">
      <c r="A2347" s="6" t="s">
        <v>0</v>
      </c>
      <c r="B2347" s="6" t="s">
        <v>6</v>
      </c>
      <c r="C2347" s="6" t="s">
        <v>277</v>
      </c>
      <c r="D2347" s="6" t="s">
        <v>278</v>
      </c>
      <c r="E2347" s="6" t="s">
        <v>97</v>
      </c>
      <c r="F2347" s="6" t="s">
        <v>98</v>
      </c>
      <c r="G2347" s="6">
        <v>139</v>
      </c>
      <c r="H2347" s="6">
        <v>640</v>
      </c>
      <c r="I2347" s="6">
        <v>127</v>
      </c>
      <c r="J2347" s="6">
        <v>578</v>
      </c>
      <c r="K2347" s="6">
        <v>146</v>
      </c>
      <c r="L2347" s="6">
        <v>640</v>
      </c>
      <c r="M2347" s="6" t="s">
        <v>118</v>
      </c>
      <c r="N2347" s="6" t="s">
        <v>23</v>
      </c>
      <c r="O2347" s="6">
        <v>59</v>
      </c>
    </row>
    <row r="2348" spans="1:15" x14ac:dyDescent="0.25">
      <c r="A2348" s="6" t="s">
        <v>3</v>
      </c>
      <c r="B2348" s="6" t="s">
        <v>14</v>
      </c>
      <c r="C2348" s="6" t="s">
        <v>783</v>
      </c>
      <c r="D2348" s="6" t="s">
        <v>784</v>
      </c>
      <c r="E2348" s="6" t="s">
        <v>97</v>
      </c>
      <c r="F2348" s="6" t="s">
        <v>98</v>
      </c>
      <c r="G2348" s="6">
        <v>41</v>
      </c>
      <c r="H2348" s="6">
        <v>214</v>
      </c>
      <c r="I2348" s="6">
        <v>41</v>
      </c>
      <c r="J2348" s="6">
        <v>214</v>
      </c>
      <c r="K2348" s="6">
        <v>41</v>
      </c>
      <c r="L2348" s="6">
        <v>214</v>
      </c>
      <c r="M2348" s="6" t="s">
        <v>118</v>
      </c>
      <c r="N2348" s="6" t="s">
        <v>22</v>
      </c>
      <c r="O2348" s="6">
        <v>16</v>
      </c>
    </row>
    <row r="2349" spans="1:15" x14ac:dyDescent="0.25">
      <c r="A2349" s="6" t="s">
        <v>3</v>
      </c>
      <c r="B2349" s="6" t="s">
        <v>15</v>
      </c>
      <c r="C2349" s="6" t="s">
        <v>800</v>
      </c>
      <c r="D2349" s="6" t="s">
        <v>801</v>
      </c>
      <c r="E2349" s="6" t="s">
        <v>97</v>
      </c>
      <c r="F2349" s="6" t="s">
        <v>125</v>
      </c>
      <c r="G2349" s="6">
        <v>70</v>
      </c>
      <c r="H2349" s="6">
        <v>273</v>
      </c>
      <c r="I2349" s="6">
        <v>71</v>
      </c>
      <c r="J2349" s="6">
        <v>278</v>
      </c>
      <c r="K2349" s="6">
        <v>71</v>
      </c>
      <c r="L2349" s="6">
        <v>278</v>
      </c>
      <c r="M2349" s="6" t="s">
        <v>118</v>
      </c>
      <c r="N2349" s="6" t="s">
        <v>21</v>
      </c>
      <c r="O2349" s="6">
        <v>40</v>
      </c>
    </row>
    <row r="2350" spans="1:15" x14ac:dyDescent="0.25">
      <c r="A2350" s="6" t="s">
        <v>3</v>
      </c>
      <c r="B2350" s="6" t="s">
        <v>15</v>
      </c>
      <c r="C2350" s="6" t="s">
        <v>798</v>
      </c>
      <c r="D2350" s="6" t="s">
        <v>799</v>
      </c>
      <c r="E2350" s="6" t="s">
        <v>97</v>
      </c>
      <c r="F2350" s="6" t="s">
        <v>125</v>
      </c>
      <c r="G2350" s="6">
        <v>51</v>
      </c>
      <c r="H2350" s="6">
        <v>260</v>
      </c>
      <c r="I2350" s="6">
        <v>51</v>
      </c>
      <c r="J2350" s="6">
        <v>263</v>
      </c>
      <c r="K2350" s="6">
        <v>51</v>
      </c>
      <c r="L2350" s="6">
        <v>263</v>
      </c>
      <c r="M2350" s="6" t="s">
        <v>118</v>
      </c>
      <c r="N2350" s="6" t="s">
        <v>22</v>
      </c>
      <c r="O2350" s="6">
        <v>31</v>
      </c>
    </row>
    <row r="2351" spans="1:15" x14ac:dyDescent="0.25">
      <c r="A2351" s="6" t="s">
        <v>3</v>
      </c>
      <c r="B2351" s="6" t="s">
        <v>14</v>
      </c>
      <c r="C2351" s="6" t="s">
        <v>783</v>
      </c>
      <c r="D2351" s="6" t="s">
        <v>784</v>
      </c>
      <c r="E2351" s="6" t="s">
        <v>97</v>
      </c>
      <c r="F2351" s="6" t="s">
        <v>98</v>
      </c>
      <c r="G2351" s="6">
        <v>41</v>
      </c>
      <c r="H2351" s="6">
        <v>214</v>
      </c>
      <c r="I2351" s="6">
        <v>41</v>
      </c>
      <c r="J2351" s="6">
        <v>214</v>
      </c>
      <c r="K2351" s="6">
        <v>41</v>
      </c>
      <c r="L2351" s="6">
        <v>214</v>
      </c>
      <c r="M2351" s="6" t="s">
        <v>118</v>
      </c>
      <c r="N2351" s="6" t="s">
        <v>21</v>
      </c>
      <c r="O2351" s="6">
        <v>17</v>
      </c>
    </row>
    <row r="2352" spans="1:15" x14ac:dyDescent="0.25">
      <c r="A2352" s="6" t="s">
        <v>0</v>
      </c>
      <c r="B2352" s="6" t="s">
        <v>13</v>
      </c>
      <c r="C2352" s="6" t="s">
        <v>199</v>
      </c>
      <c r="D2352" s="6" t="s">
        <v>200</v>
      </c>
      <c r="E2352" s="6" t="s">
        <v>97</v>
      </c>
      <c r="F2352" s="6" t="s">
        <v>125</v>
      </c>
      <c r="G2352" s="6">
        <v>77</v>
      </c>
      <c r="H2352" s="6">
        <v>380</v>
      </c>
      <c r="I2352" s="6">
        <v>76</v>
      </c>
      <c r="J2352" s="6">
        <v>342</v>
      </c>
      <c r="K2352" s="6">
        <v>76</v>
      </c>
      <c r="L2352" s="6">
        <v>344</v>
      </c>
      <c r="M2352" s="6" t="s">
        <v>118</v>
      </c>
      <c r="N2352" s="6" t="s">
        <v>23</v>
      </c>
      <c r="O2352" s="6">
        <v>54</v>
      </c>
    </row>
    <row r="2353" spans="1:15" x14ac:dyDescent="0.25">
      <c r="A2353" s="6" t="s">
        <v>0</v>
      </c>
      <c r="B2353" s="6" t="s">
        <v>9</v>
      </c>
      <c r="C2353" s="6" t="s">
        <v>1078</v>
      </c>
      <c r="D2353" s="6" t="s">
        <v>1079</v>
      </c>
      <c r="E2353" s="6" t="s">
        <v>97</v>
      </c>
      <c r="F2353" s="6" t="s">
        <v>125</v>
      </c>
      <c r="G2353" s="6">
        <v>115</v>
      </c>
      <c r="H2353" s="6">
        <v>502</v>
      </c>
      <c r="I2353" s="6">
        <v>123</v>
      </c>
      <c r="J2353" s="6">
        <v>555</v>
      </c>
      <c r="K2353" s="6">
        <v>123</v>
      </c>
      <c r="L2353" s="6">
        <v>555</v>
      </c>
      <c r="M2353" s="6" t="s">
        <v>118</v>
      </c>
      <c r="N2353" s="6" t="s">
        <v>21</v>
      </c>
      <c r="O2353" s="6">
        <v>54</v>
      </c>
    </row>
    <row r="2354" spans="1:15" x14ac:dyDescent="0.25">
      <c r="A2354" s="6" t="s">
        <v>0</v>
      </c>
      <c r="B2354" s="6" t="s">
        <v>7</v>
      </c>
      <c r="C2354" s="6" t="s">
        <v>130</v>
      </c>
      <c r="D2354" s="6" t="s">
        <v>131</v>
      </c>
      <c r="E2354" s="6" t="s">
        <v>97</v>
      </c>
      <c r="F2354" s="6" t="s">
        <v>125</v>
      </c>
      <c r="G2354" s="6">
        <v>169</v>
      </c>
      <c r="H2354" s="6">
        <v>816</v>
      </c>
      <c r="I2354" s="6">
        <v>153</v>
      </c>
      <c r="J2354" s="6">
        <v>754</v>
      </c>
      <c r="K2354" s="6">
        <v>157</v>
      </c>
      <c r="L2354" s="6">
        <v>761</v>
      </c>
      <c r="M2354" s="6" t="s">
        <v>118</v>
      </c>
      <c r="N2354" s="6" t="s">
        <v>22</v>
      </c>
      <c r="O2354" s="6">
        <v>23</v>
      </c>
    </row>
    <row r="2355" spans="1:15" x14ac:dyDescent="0.25">
      <c r="A2355" s="6" t="s">
        <v>3</v>
      </c>
      <c r="B2355" s="6" t="s">
        <v>17</v>
      </c>
      <c r="C2355" s="6" t="s">
        <v>771</v>
      </c>
      <c r="D2355" s="6" t="s">
        <v>772</v>
      </c>
      <c r="E2355" s="6" t="s">
        <v>209</v>
      </c>
      <c r="F2355" s="6" t="s">
        <v>125</v>
      </c>
      <c r="G2355" s="6">
        <v>9</v>
      </c>
      <c r="H2355" s="6">
        <v>40</v>
      </c>
      <c r="I2355" s="6">
        <v>9</v>
      </c>
      <c r="J2355" s="6">
        <v>43</v>
      </c>
      <c r="K2355" s="6">
        <v>9</v>
      </c>
      <c r="L2355" s="6">
        <v>43</v>
      </c>
      <c r="M2355" s="6" t="s">
        <v>118</v>
      </c>
      <c r="N2355" s="6" t="s">
        <v>23</v>
      </c>
      <c r="O2355" s="6">
        <v>14</v>
      </c>
    </row>
    <row r="2356" spans="1:15" x14ac:dyDescent="0.25">
      <c r="A2356" s="6" t="s">
        <v>3</v>
      </c>
      <c r="B2356" s="6" t="s">
        <v>18</v>
      </c>
      <c r="C2356" s="6" t="s">
        <v>809</v>
      </c>
      <c r="D2356" s="6" t="s">
        <v>810</v>
      </c>
      <c r="E2356" s="6" t="s">
        <v>97</v>
      </c>
      <c r="F2356" s="6" t="s">
        <v>98</v>
      </c>
      <c r="G2356" s="6">
        <v>12</v>
      </c>
      <c r="H2356" s="6">
        <v>52</v>
      </c>
      <c r="I2356" s="6">
        <v>10</v>
      </c>
      <c r="J2356" s="6">
        <v>44</v>
      </c>
      <c r="K2356" s="6">
        <v>10</v>
      </c>
      <c r="L2356" s="6">
        <v>44</v>
      </c>
      <c r="M2356" s="6" t="s">
        <v>118</v>
      </c>
      <c r="N2356" s="6" t="s">
        <v>21</v>
      </c>
      <c r="O2356" s="6">
        <v>9</v>
      </c>
    </row>
    <row r="2357" spans="1:15" x14ac:dyDescent="0.25">
      <c r="A2357" s="6" t="s">
        <v>0</v>
      </c>
      <c r="B2357" s="6" t="s">
        <v>4</v>
      </c>
      <c r="C2357" s="6" t="s">
        <v>696</v>
      </c>
      <c r="D2357" s="6" t="s">
        <v>697</v>
      </c>
      <c r="E2357" s="6" t="s">
        <v>97</v>
      </c>
      <c r="F2357" s="6" t="s">
        <v>125</v>
      </c>
      <c r="G2357" s="6">
        <v>43</v>
      </c>
      <c r="H2357" s="6">
        <v>247</v>
      </c>
      <c r="I2357" s="6">
        <v>41</v>
      </c>
      <c r="J2357" s="6">
        <v>232</v>
      </c>
      <c r="K2357" s="6">
        <v>41</v>
      </c>
      <c r="L2357" s="6">
        <v>9</v>
      </c>
      <c r="M2357" s="6" t="s">
        <v>118</v>
      </c>
      <c r="N2357" s="6" t="s">
        <v>23</v>
      </c>
      <c r="O2357" s="6">
        <v>0</v>
      </c>
    </row>
    <row r="2358" spans="1:15" x14ac:dyDescent="0.25">
      <c r="A2358" s="6" t="s">
        <v>3</v>
      </c>
      <c r="B2358" s="6" t="s">
        <v>14</v>
      </c>
      <c r="C2358" s="6" t="s">
        <v>785</v>
      </c>
      <c r="D2358" s="6" t="s">
        <v>786</v>
      </c>
      <c r="E2358" s="6" t="s">
        <v>97</v>
      </c>
      <c r="F2358" s="6" t="s">
        <v>98</v>
      </c>
      <c r="G2358" s="6">
        <v>140</v>
      </c>
      <c r="H2358" s="6">
        <v>613</v>
      </c>
      <c r="I2358" s="6">
        <v>137</v>
      </c>
      <c r="J2358" s="6">
        <v>622</v>
      </c>
      <c r="K2358" s="6">
        <v>137</v>
      </c>
      <c r="L2358" s="6">
        <v>622</v>
      </c>
      <c r="M2358" s="6" t="s">
        <v>118</v>
      </c>
      <c r="N2358" s="6" t="s">
        <v>23</v>
      </c>
      <c r="O2358" s="6">
        <v>105</v>
      </c>
    </row>
    <row r="2359" spans="1:15" x14ac:dyDescent="0.25">
      <c r="A2359" s="6" t="s">
        <v>0</v>
      </c>
      <c r="B2359" s="6" t="s">
        <v>9</v>
      </c>
      <c r="C2359" s="6" t="s">
        <v>1078</v>
      </c>
      <c r="D2359" s="6" t="s">
        <v>1079</v>
      </c>
      <c r="E2359" s="6" t="s">
        <v>97</v>
      </c>
      <c r="F2359" s="6" t="s">
        <v>125</v>
      </c>
      <c r="G2359" s="6">
        <v>115</v>
      </c>
      <c r="H2359" s="6">
        <v>502</v>
      </c>
      <c r="I2359" s="6">
        <v>123</v>
      </c>
      <c r="J2359" s="6">
        <v>555</v>
      </c>
      <c r="K2359" s="6">
        <v>123</v>
      </c>
      <c r="L2359" s="6">
        <v>555</v>
      </c>
      <c r="M2359" s="6" t="s">
        <v>118</v>
      </c>
      <c r="N2359" s="6" t="s">
        <v>22</v>
      </c>
      <c r="O2359" s="6">
        <v>54</v>
      </c>
    </row>
    <row r="2360" spans="1:15" x14ac:dyDescent="0.25">
      <c r="A2360" s="6" t="s">
        <v>0</v>
      </c>
      <c r="B2360" s="6" t="s">
        <v>13</v>
      </c>
      <c r="C2360" s="6" t="s">
        <v>199</v>
      </c>
      <c r="D2360" s="6" t="s">
        <v>200</v>
      </c>
      <c r="E2360" s="6" t="s">
        <v>97</v>
      </c>
      <c r="F2360" s="6" t="s">
        <v>125</v>
      </c>
      <c r="G2360" s="6">
        <v>77</v>
      </c>
      <c r="H2360" s="6">
        <v>380</v>
      </c>
      <c r="I2360" s="6">
        <v>76</v>
      </c>
      <c r="J2360" s="6">
        <v>342</v>
      </c>
      <c r="K2360" s="6">
        <v>76</v>
      </c>
      <c r="L2360" s="6">
        <v>344</v>
      </c>
      <c r="M2360" s="6" t="s">
        <v>118</v>
      </c>
      <c r="N2360" s="6" t="s">
        <v>21</v>
      </c>
      <c r="O2360" s="6">
        <v>32</v>
      </c>
    </row>
    <row r="2361" spans="1:15" x14ac:dyDescent="0.25">
      <c r="A2361" s="6" t="s">
        <v>0</v>
      </c>
      <c r="B2361" s="6" t="s">
        <v>7</v>
      </c>
      <c r="C2361" s="6" t="s">
        <v>130</v>
      </c>
      <c r="D2361" s="6" t="s">
        <v>131</v>
      </c>
      <c r="E2361" s="6" t="s">
        <v>97</v>
      </c>
      <c r="F2361" s="6" t="s">
        <v>125</v>
      </c>
      <c r="G2361" s="6">
        <v>169</v>
      </c>
      <c r="H2361" s="6">
        <v>816</v>
      </c>
      <c r="I2361" s="6">
        <v>153</v>
      </c>
      <c r="J2361" s="6">
        <v>754</v>
      </c>
      <c r="K2361" s="6">
        <v>157</v>
      </c>
      <c r="L2361" s="6">
        <v>761</v>
      </c>
      <c r="M2361" s="6" t="s">
        <v>118</v>
      </c>
      <c r="N2361" s="6" t="s">
        <v>23</v>
      </c>
      <c r="O2361" s="6">
        <v>57</v>
      </c>
    </row>
    <row r="2362" spans="1:15" x14ac:dyDescent="0.25">
      <c r="A2362" s="6" t="s">
        <v>3</v>
      </c>
      <c r="B2362" s="6" t="s">
        <v>17</v>
      </c>
      <c r="C2362" s="6" t="s">
        <v>232</v>
      </c>
      <c r="D2362" s="6" t="s">
        <v>233</v>
      </c>
      <c r="E2362" s="6" t="s">
        <v>97</v>
      </c>
      <c r="F2362" s="6" t="s">
        <v>98</v>
      </c>
      <c r="G2362" s="6">
        <v>30</v>
      </c>
      <c r="H2362" s="6">
        <v>188</v>
      </c>
      <c r="I2362" s="6">
        <v>24</v>
      </c>
      <c r="J2362" s="6">
        <v>112</v>
      </c>
      <c r="K2362" s="6">
        <v>24</v>
      </c>
      <c r="L2362" s="6">
        <v>112</v>
      </c>
      <c r="M2362" s="6" t="s">
        <v>118</v>
      </c>
      <c r="N2362" s="6" t="s">
        <v>21</v>
      </c>
      <c r="O2362" s="6">
        <v>13</v>
      </c>
    </row>
    <row r="2363" spans="1:15" x14ac:dyDescent="0.25">
      <c r="A2363" s="6" t="s">
        <v>0</v>
      </c>
      <c r="B2363" s="6" t="s">
        <v>7</v>
      </c>
      <c r="C2363" s="6" t="s">
        <v>143</v>
      </c>
      <c r="D2363" s="6" t="s">
        <v>144</v>
      </c>
      <c r="E2363" s="6" t="s">
        <v>97</v>
      </c>
      <c r="F2363" s="6" t="s">
        <v>132</v>
      </c>
      <c r="G2363" s="6">
        <v>12</v>
      </c>
      <c r="H2363" s="6">
        <v>51</v>
      </c>
      <c r="I2363" s="6">
        <v>4</v>
      </c>
      <c r="J2363" s="6">
        <v>20</v>
      </c>
      <c r="K2363" s="6">
        <v>12</v>
      </c>
      <c r="L2363" s="6">
        <v>52</v>
      </c>
      <c r="M2363" s="6" t="s">
        <v>118</v>
      </c>
      <c r="N2363" s="6" t="s">
        <v>21</v>
      </c>
      <c r="O2363" s="6">
        <v>6</v>
      </c>
    </row>
    <row r="2364" spans="1:15" x14ac:dyDescent="0.25">
      <c r="A2364" s="6" t="s">
        <v>3</v>
      </c>
      <c r="B2364" s="6" t="s">
        <v>18</v>
      </c>
      <c r="C2364" s="6" t="s">
        <v>809</v>
      </c>
      <c r="D2364" s="6" t="s">
        <v>810</v>
      </c>
      <c r="E2364" s="6" t="s">
        <v>97</v>
      </c>
      <c r="F2364" s="6" t="s">
        <v>98</v>
      </c>
      <c r="G2364" s="6">
        <v>12</v>
      </c>
      <c r="H2364" s="6">
        <v>52</v>
      </c>
      <c r="I2364" s="6">
        <v>10</v>
      </c>
      <c r="J2364" s="6">
        <v>44</v>
      </c>
      <c r="K2364" s="6">
        <v>10</v>
      </c>
      <c r="L2364" s="6">
        <v>44</v>
      </c>
      <c r="M2364" s="6" t="s">
        <v>118</v>
      </c>
      <c r="N2364" s="6" t="s">
        <v>22</v>
      </c>
      <c r="O2364" s="6">
        <v>6</v>
      </c>
    </row>
    <row r="2365" spans="1:15" x14ac:dyDescent="0.25">
      <c r="A2365" s="6" t="s">
        <v>3</v>
      </c>
      <c r="B2365" s="6" t="s">
        <v>14</v>
      </c>
      <c r="C2365" s="6" t="s">
        <v>776</v>
      </c>
      <c r="D2365" s="6" t="s">
        <v>777</v>
      </c>
      <c r="E2365" s="6" t="s">
        <v>97</v>
      </c>
      <c r="F2365" s="6" t="s">
        <v>98</v>
      </c>
      <c r="G2365" s="6">
        <v>77</v>
      </c>
      <c r="H2365" s="6">
        <v>384</v>
      </c>
      <c r="I2365" s="6">
        <v>79</v>
      </c>
      <c r="J2365" s="6">
        <v>394</v>
      </c>
      <c r="K2365" s="6">
        <v>79</v>
      </c>
      <c r="L2365" s="6">
        <v>394</v>
      </c>
      <c r="M2365" s="6" t="s">
        <v>118</v>
      </c>
      <c r="N2365" s="6" t="s">
        <v>23</v>
      </c>
      <c r="O2365" s="6">
        <v>58</v>
      </c>
    </row>
    <row r="2366" spans="1:15" x14ac:dyDescent="0.25">
      <c r="A2366" s="6" t="s">
        <v>3</v>
      </c>
      <c r="B2366" s="6" t="s">
        <v>14</v>
      </c>
      <c r="C2366" s="6" t="s">
        <v>785</v>
      </c>
      <c r="D2366" s="6" t="s">
        <v>786</v>
      </c>
      <c r="E2366" s="6" t="s">
        <v>97</v>
      </c>
      <c r="F2366" s="6" t="s">
        <v>98</v>
      </c>
      <c r="G2366" s="6">
        <v>140</v>
      </c>
      <c r="H2366" s="6">
        <v>613</v>
      </c>
      <c r="I2366" s="6">
        <v>137</v>
      </c>
      <c r="J2366" s="6">
        <v>622</v>
      </c>
      <c r="K2366" s="6">
        <v>137</v>
      </c>
      <c r="L2366" s="6">
        <v>622</v>
      </c>
      <c r="M2366" s="6" t="s">
        <v>118</v>
      </c>
      <c r="N2366" s="6" t="s">
        <v>22</v>
      </c>
      <c r="O2366" s="6">
        <v>57</v>
      </c>
    </row>
    <row r="2367" spans="1:15" x14ac:dyDescent="0.25">
      <c r="A2367" s="6" t="s">
        <v>0</v>
      </c>
      <c r="B2367" s="6" t="s">
        <v>7</v>
      </c>
      <c r="C2367" s="6" t="s">
        <v>130</v>
      </c>
      <c r="D2367" s="6" t="s">
        <v>131</v>
      </c>
      <c r="E2367" s="6" t="s">
        <v>97</v>
      </c>
      <c r="F2367" s="6" t="s">
        <v>125</v>
      </c>
      <c r="G2367" s="6">
        <v>169</v>
      </c>
      <c r="H2367" s="6">
        <v>816</v>
      </c>
      <c r="I2367" s="6">
        <v>153</v>
      </c>
      <c r="J2367" s="6">
        <v>754</v>
      </c>
      <c r="K2367" s="6">
        <v>157</v>
      </c>
      <c r="L2367" s="6">
        <v>761</v>
      </c>
      <c r="M2367" s="6" t="s">
        <v>118</v>
      </c>
      <c r="N2367" s="6" t="s">
        <v>21</v>
      </c>
      <c r="O2367" s="6">
        <v>34</v>
      </c>
    </row>
    <row r="2368" spans="1:15" x14ac:dyDescent="0.25">
      <c r="A2368" s="6" t="s">
        <v>0</v>
      </c>
      <c r="B2368" s="6" t="s">
        <v>13</v>
      </c>
      <c r="C2368" s="6" t="s">
        <v>243</v>
      </c>
      <c r="D2368" s="6" t="s">
        <v>244</v>
      </c>
      <c r="E2368" s="6" t="s">
        <v>97</v>
      </c>
      <c r="F2368" s="6" t="s">
        <v>98</v>
      </c>
      <c r="G2368" s="6">
        <v>67</v>
      </c>
      <c r="H2368" s="6">
        <v>350</v>
      </c>
      <c r="I2368" s="6">
        <v>67</v>
      </c>
      <c r="J2368" s="6">
        <v>350</v>
      </c>
      <c r="K2368" s="6">
        <v>67</v>
      </c>
      <c r="L2368" s="6">
        <v>350</v>
      </c>
      <c r="M2368" s="6" t="s">
        <v>118</v>
      </c>
      <c r="N2368" s="6" t="s">
        <v>23</v>
      </c>
      <c r="O2368" s="6">
        <v>47</v>
      </c>
    </row>
    <row r="2369" spans="1:15" x14ac:dyDescent="0.25">
      <c r="A2369" s="6" t="s">
        <v>0</v>
      </c>
      <c r="B2369" s="6" t="s">
        <v>6</v>
      </c>
      <c r="C2369" s="6" t="s">
        <v>721</v>
      </c>
      <c r="D2369" s="6" t="s">
        <v>722</v>
      </c>
      <c r="E2369" s="6" t="s">
        <v>97</v>
      </c>
      <c r="F2369" s="6" t="s">
        <v>125</v>
      </c>
      <c r="G2369" s="6">
        <v>30</v>
      </c>
      <c r="H2369" s="6">
        <v>181</v>
      </c>
      <c r="I2369" s="6">
        <v>30</v>
      </c>
      <c r="J2369" s="6">
        <v>181</v>
      </c>
      <c r="K2369" s="6">
        <v>30</v>
      </c>
      <c r="L2369" s="6">
        <v>181</v>
      </c>
      <c r="M2369" s="6" t="s">
        <v>118</v>
      </c>
      <c r="N2369" s="6" t="s">
        <v>23</v>
      </c>
      <c r="O2369" s="6">
        <v>26</v>
      </c>
    </row>
    <row r="2370" spans="1:15" x14ac:dyDescent="0.25">
      <c r="A2370" s="6" t="s">
        <v>0</v>
      </c>
      <c r="B2370" s="6" t="s">
        <v>13</v>
      </c>
      <c r="C2370" s="6" t="s">
        <v>199</v>
      </c>
      <c r="D2370" s="6" t="s">
        <v>200</v>
      </c>
      <c r="E2370" s="6" t="s">
        <v>97</v>
      </c>
      <c r="F2370" s="6" t="s">
        <v>125</v>
      </c>
      <c r="G2370" s="6">
        <v>77</v>
      </c>
      <c r="H2370" s="6">
        <v>380</v>
      </c>
      <c r="I2370" s="6">
        <v>76</v>
      </c>
      <c r="J2370" s="6">
        <v>342</v>
      </c>
      <c r="K2370" s="6">
        <v>76</v>
      </c>
      <c r="L2370" s="6">
        <v>344</v>
      </c>
      <c r="M2370" s="6" t="s">
        <v>118</v>
      </c>
      <c r="N2370" s="6" t="s">
        <v>22</v>
      </c>
      <c r="O2370" s="6">
        <v>22</v>
      </c>
    </row>
    <row r="2371" spans="1:15" x14ac:dyDescent="0.25">
      <c r="A2371" s="6" t="s">
        <v>0</v>
      </c>
      <c r="B2371" s="6" t="s">
        <v>4</v>
      </c>
      <c r="C2371" s="6" t="s">
        <v>696</v>
      </c>
      <c r="D2371" s="6" t="s">
        <v>697</v>
      </c>
      <c r="E2371" s="6" t="s">
        <v>97</v>
      </c>
      <c r="F2371" s="6" t="s">
        <v>125</v>
      </c>
      <c r="G2371" s="6">
        <v>43</v>
      </c>
      <c r="H2371" s="6">
        <v>247</v>
      </c>
      <c r="I2371" s="6">
        <v>41</v>
      </c>
      <c r="J2371" s="6">
        <v>232</v>
      </c>
      <c r="K2371" s="6">
        <v>41</v>
      </c>
      <c r="L2371" s="6">
        <v>9</v>
      </c>
      <c r="M2371" s="6" t="s">
        <v>118</v>
      </c>
      <c r="N2371" s="6" t="s">
        <v>22</v>
      </c>
      <c r="O2371" s="6">
        <v>0</v>
      </c>
    </row>
    <row r="2372" spans="1:15" x14ac:dyDescent="0.25">
      <c r="A2372" s="6" t="s">
        <v>3</v>
      </c>
      <c r="B2372" s="6" t="s">
        <v>14</v>
      </c>
      <c r="C2372" s="6" t="s">
        <v>776</v>
      </c>
      <c r="D2372" s="6" t="s">
        <v>777</v>
      </c>
      <c r="E2372" s="6" t="s">
        <v>97</v>
      </c>
      <c r="F2372" s="6" t="s">
        <v>98</v>
      </c>
      <c r="G2372" s="6">
        <v>77</v>
      </c>
      <c r="H2372" s="6">
        <v>384</v>
      </c>
      <c r="I2372" s="6">
        <v>79</v>
      </c>
      <c r="J2372" s="6">
        <v>394</v>
      </c>
      <c r="K2372" s="6">
        <v>79</v>
      </c>
      <c r="L2372" s="6">
        <v>394</v>
      </c>
      <c r="M2372" s="6" t="s">
        <v>118</v>
      </c>
      <c r="N2372" s="6" t="s">
        <v>22</v>
      </c>
      <c r="O2372" s="6">
        <v>30</v>
      </c>
    </row>
    <row r="2373" spans="1:15" x14ac:dyDescent="0.25">
      <c r="A2373" s="6" t="s">
        <v>0</v>
      </c>
      <c r="B2373" s="6" t="s">
        <v>6</v>
      </c>
      <c r="C2373" s="6" t="s">
        <v>721</v>
      </c>
      <c r="D2373" s="6" t="s">
        <v>722</v>
      </c>
      <c r="E2373" s="6" t="s">
        <v>97</v>
      </c>
      <c r="F2373" s="6" t="s">
        <v>125</v>
      </c>
      <c r="G2373" s="6">
        <v>30</v>
      </c>
      <c r="H2373" s="6">
        <v>181</v>
      </c>
      <c r="I2373" s="6">
        <v>30</v>
      </c>
      <c r="J2373" s="6">
        <v>181</v>
      </c>
      <c r="K2373" s="6">
        <v>30</v>
      </c>
      <c r="L2373" s="6">
        <v>181</v>
      </c>
      <c r="M2373" s="6" t="s">
        <v>118</v>
      </c>
      <c r="N2373" s="6" t="s">
        <v>22</v>
      </c>
      <c r="O2373" s="6">
        <v>12</v>
      </c>
    </row>
    <row r="2374" spans="1:15" x14ac:dyDescent="0.25">
      <c r="A2374" s="6" t="s">
        <v>3</v>
      </c>
      <c r="B2374" s="6" t="s">
        <v>15</v>
      </c>
      <c r="C2374" s="6" t="s">
        <v>798</v>
      </c>
      <c r="D2374" s="6" t="s">
        <v>799</v>
      </c>
      <c r="E2374" s="6" t="s">
        <v>97</v>
      </c>
      <c r="F2374" s="6" t="s">
        <v>125</v>
      </c>
      <c r="G2374" s="6">
        <v>51</v>
      </c>
      <c r="H2374" s="6">
        <v>260</v>
      </c>
      <c r="I2374" s="6">
        <v>51</v>
      </c>
      <c r="J2374" s="6">
        <v>263</v>
      </c>
      <c r="K2374" s="6">
        <v>51</v>
      </c>
      <c r="L2374" s="6">
        <v>263</v>
      </c>
      <c r="M2374" s="6" t="s">
        <v>118</v>
      </c>
      <c r="N2374" s="6" t="s">
        <v>21</v>
      </c>
      <c r="O2374" s="6">
        <v>37</v>
      </c>
    </row>
    <row r="2375" spans="1:15" x14ac:dyDescent="0.25">
      <c r="A2375" s="6" t="s">
        <v>3</v>
      </c>
      <c r="B2375" s="6" t="s">
        <v>17</v>
      </c>
      <c r="C2375" s="6" t="s">
        <v>761</v>
      </c>
      <c r="D2375" s="6" t="s">
        <v>762</v>
      </c>
      <c r="E2375" s="6" t="s">
        <v>209</v>
      </c>
      <c r="F2375" s="6" t="s">
        <v>125</v>
      </c>
      <c r="G2375" s="6">
        <v>32</v>
      </c>
      <c r="H2375" s="6">
        <v>156</v>
      </c>
      <c r="I2375" s="6">
        <v>9</v>
      </c>
      <c r="J2375" s="6">
        <v>58</v>
      </c>
      <c r="K2375" s="6">
        <v>9</v>
      </c>
      <c r="L2375" s="6">
        <v>58</v>
      </c>
      <c r="M2375" s="6" t="s">
        <v>118</v>
      </c>
      <c r="N2375" s="6" t="s">
        <v>23</v>
      </c>
      <c r="O2375" s="6">
        <v>13</v>
      </c>
    </row>
    <row r="2376" spans="1:15" x14ac:dyDescent="0.25">
      <c r="A2376" s="6" t="s">
        <v>3</v>
      </c>
      <c r="B2376" s="6" t="s">
        <v>17</v>
      </c>
      <c r="C2376" s="6" t="s">
        <v>771</v>
      </c>
      <c r="D2376" s="6" t="s">
        <v>772</v>
      </c>
      <c r="E2376" s="6" t="s">
        <v>209</v>
      </c>
      <c r="F2376" s="6" t="s">
        <v>125</v>
      </c>
      <c r="G2376" s="6">
        <v>9</v>
      </c>
      <c r="H2376" s="6">
        <v>40</v>
      </c>
      <c r="I2376" s="6">
        <v>9</v>
      </c>
      <c r="J2376" s="6">
        <v>43</v>
      </c>
      <c r="K2376" s="6">
        <v>9</v>
      </c>
      <c r="L2376" s="6">
        <v>43</v>
      </c>
      <c r="M2376" s="6" t="s">
        <v>118</v>
      </c>
      <c r="N2376" s="6" t="s">
        <v>22</v>
      </c>
      <c r="O2376" s="6">
        <v>6</v>
      </c>
    </row>
    <row r="2377" spans="1:15" x14ac:dyDescent="0.25">
      <c r="A2377" s="6" t="s">
        <v>0</v>
      </c>
      <c r="B2377" s="6" t="s">
        <v>4</v>
      </c>
      <c r="C2377" s="6" t="s">
        <v>696</v>
      </c>
      <c r="D2377" s="6" t="s">
        <v>697</v>
      </c>
      <c r="E2377" s="6" t="s">
        <v>97</v>
      </c>
      <c r="F2377" s="6" t="s">
        <v>125</v>
      </c>
      <c r="G2377" s="6">
        <v>43</v>
      </c>
      <c r="H2377" s="6">
        <v>247</v>
      </c>
      <c r="I2377" s="6">
        <v>41</v>
      </c>
      <c r="J2377" s="6">
        <v>232</v>
      </c>
      <c r="K2377" s="6">
        <v>41</v>
      </c>
      <c r="L2377" s="6">
        <v>9</v>
      </c>
      <c r="M2377" s="6" t="s">
        <v>118</v>
      </c>
      <c r="N2377" s="6" t="s">
        <v>21</v>
      </c>
      <c r="O2377" s="6">
        <v>0</v>
      </c>
    </row>
    <row r="2378" spans="1:15" x14ac:dyDescent="0.25">
      <c r="A2378" s="6" t="s">
        <v>0</v>
      </c>
      <c r="B2378" s="6" t="s">
        <v>7</v>
      </c>
      <c r="C2378" s="6" t="s">
        <v>214</v>
      </c>
      <c r="D2378" s="6" t="s">
        <v>215</v>
      </c>
      <c r="E2378" s="6" t="s">
        <v>97</v>
      </c>
      <c r="F2378" s="6" t="s">
        <v>98</v>
      </c>
      <c r="G2378" s="6">
        <v>301</v>
      </c>
      <c r="H2378" s="6">
        <v>1404</v>
      </c>
      <c r="I2378" s="6">
        <v>274</v>
      </c>
      <c r="J2378" s="6">
        <v>1347</v>
      </c>
      <c r="K2378" s="6">
        <v>274</v>
      </c>
      <c r="L2378" s="6">
        <v>1347</v>
      </c>
      <c r="M2378" s="6" t="s">
        <v>119</v>
      </c>
      <c r="N2378" s="6" t="s">
        <v>22</v>
      </c>
      <c r="O2378" s="6">
        <v>21</v>
      </c>
    </row>
    <row r="2379" spans="1:15" x14ac:dyDescent="0.25">
      <c r="A2379" s="6" t="s">
        <v>0</v>
      </c>
      <c r="B2379" s="6" t="s">
        <v>4</v>
      </c>
      <c r="C2379" s="6" t="s">
        <v>151</v>
      </c>
      <c r="D2379" s="6" t="s">
        <v>152</v>
      </c>
      <c r="E2379" s="6" t="s">
        <v>97</v>
      </c>
      <c r="F2379" s="6" t="s">
        <v>98</v>
      </c>
      <c r="G2379" s="6">
        <v>8</v>
      </c>
      <c r="H2379" s="6">
        <v>30</v>
      </c>
      <c r="I2379" s="6">
        <v>8</v>
      </c>
      <c r="J2379" s="6">
        <v>32</v>
      </c>
      <c r="K2379" s="6">
        <v>8</v>
      </c>
      <c r="L2379" s="6">
        <v>32</v>
      </c>
      <c r="M2379" s="6" t="s">
        <v>119</v>
      </c>
      <c r="N2379" s="6" t="s">
        <v>23</v>
      </c>
      <c r="O2379" s="6">
        <v>3</v>
      </c>
    </row>
    <row r="2380" spans="1:15" x14ac:dyDescent="0.25">
      <c r="A2380" s="6" t="s">
        <v>0</v>
      </c>
      <c r="B2380" s="6" t="s">
        <v>5</v>
      </c>
      <c r="C2380" s="6" t="s">
        <v>185</v>
      </c>
      <c r="D2380" s="6" t="s">
        <v>186</v>
      </c>
      <c r="E2380" s="6" t="s">
        <v>97</v>
      </c>
      <c r="F2380" s="6" t="s">
        <v>125</v>
      </c>
      <c r="G2380" s="6">
        <v>429</v>
      </c>
      <c r="H2380" s="6">
        <v>2237</v>
      </c>
      <c r="I2380" s="6">
        <v>429</v>
      </c>
      <c r="J2380" s="6">
        <v>2221</v>
      </c>
      <c r="K2380" s="6">
        <v>429</v>
      </c>
      <c r="L2380" s="6">
        <v>2221</v>
      </c>
      <c r="M2380" s="6" t="s">
        <v>119</v>
      </c>
      <c r="N2380" s="6" t="s">
        <v>23</v>
      </c>
      <c r="O2380" s="6">
        <v>270</v>
      </c>
    </row>
    <row r="2381" spans="1:15" x14ac:dyDescent="0.25">
      <c r="A2381" s="6" t="s">
        <v>0</v>
      </c>
      <c r="B2381" s="6" t="s">
        <v>4</v>
      </c>
      <c r="C2381" s="6" t="s">
        <v>163</v>
      </c>
      <c r="D2381" s="6" t="s">
        <v>164</v>
      </c>
      <c r="E2381" s="6" t="s">
        <v>97</v>
      </c>
      <c r="F2381" s="6" t="s">
        <v>98</v>
      </c>
      <c r="G2381" s="6">
        <v>107</v>
      </c>
      <c r="H2381" s="6">
        <v>584</v>
      </c>
      <c r="I2381" s="6">
        <v>30</v>
      </c>
      <c r="J2381" s="6">
        <v>174</v>
      </c>
      <c r="K2381" s="6">
        <v>108</v>
      </c>
      <c r="L2381" s="6">
        <v>605</v>
      </c>
      <c r="M2381" s="6" t="s">
        <v>119</v>
      </c>
      <c r="N2381" s="6" t="s">
        <v>23</v>
      </c>
      <c r="O2381" s="6">
        <v>61</v>
      </c>
    </row>
    <row r="2382" spans="1:15" x14ac:dyDescent="0.25">
      <c r="A2382" s="6" t="s">
        <v>0</v>
      </c>
      <c r="B2382" s="6" t="s">
        <v>4</v>
      </c>
      <c r="C2382" s="6" t="s">
        <v>265</v>
      </c>
      <c r="D2382" s="6" t="s">
        <v>266</v>
      </c>
      <c r="E2382" s="6" t="s">
        <v>97</v>
      </c>
      <c r="F2382" s="6" t="s">
        <v>125</v>
      </c>
      <c r="G2382" s="6">
        <v>14</v>
      </c>
      <c r="H2382" s="6">
        <v>73</v>
      </c>
      <c r="I2382" s="6">
        <v>12</v>
      </c>
      <c r="J2382" s="6">
        <v>61</v>
      </c>
      <c r="K2382" s="6">
        <v>14</v>
      </c>
      <c r="L2382" s="6">
        <v>72</v>
      </c>
      <c r="M2382" s="6" t="s">
        <v>119</v>
      </c>
      <c r="N2382" s="6" t="s">
        <v>23</v>
      </c>
      <c r="O2382" s="6">
        <v>9</v>
      </c>
    </row>
    <row r="2383" spans="1:15" x14ac:dyDescent="0.25">
      <c r="A2383" s="6" t="s">
        <v>0</v>
      </c>
      <c r="B2383" s="6" t="s">
        <v>4</v>
      </c>
      <c r="C2383" s="6" t="s">
        <v>147</v>
      </c>
      <c r="D2383" s="6" t="s">
        <v>148</v>
      </c>
      <c r="E2383" s="6" t="s">
        <v>97</v>
      </c>
      <c r="F2383" s="6" t="s">
        <v>98</v>
      </c>
      <c r="G2383" s="6">
        <v>87</v>
      </c>
      <c r="H2383" s="6">
        <v>461</v>
      </c>
      <c r="I2383" s="6">
        <v>90</v>
      </c>
      <c r="J2383" s="6">
        <v>489</v>
      </c>
      <c r="K2383" s="6">
        <v>90</v>
      </c>
      <c r="L2383" s="6">
        <v>489</v>
      </c>
      <c r="M2383" s="6" t="s">
        <v>119</v>
      </c>
      <c r="N2383" s="6" t="s">
        <v>21</v>
      </c>
      <c r="O2383" s="6">
        <v>26</v>
      </c>
    </row>
    <row r="2384" spans="1:15" x14ac:dyDescent="0.25">
      <c r="A2384" s="6" t="s">
        <v>0</v>
      </c>
      <c r="B2384" s="6" t="s">
        <v>4</v>
      </c>
      <c r="C2384" s="6" t="s">
        <v>101</v>
      </c>
      <c r="D2384" s="6" t="s">
        <v>102</v>
      </c>
      <c r="E2384" s="6" t="s">
        <v>97</v>
      </c>
      <c r="F2384" s="6" t="s">
        <v>98</v>
      </c>
      <c r="G2384" s="6">
        <v>56</v>
      </c>
      <c r="H2384" s="6">
        <v>230</v>
      </c>
      <c r="I2384" s="6">
        <v>54</v>
      </c>
      <c r="J2384" s="6">
        <v>221</v>
      </c>
      <c r="K2384" s="6">
        <v>57</v>
      </c>
      <c r="L2384" s="6">
        <v>232</v>
      </c>
      <c r="M2384" s="6" t="s">
        <v>119</v>
      </c>
      <c r="N2384" s="6" t="s">
        <v>22</v>
      </c>
      <c r="O2384" s="6">
        <v>12</v>
      </c>
    </row>
    <row r="2385" spans="1:15" x14ac:dyDescent="0.25">
      <c r="A2385" s="6" t="s">
        <v>0</v>
      </c>
      <c r="B2385" s="6" t="s">
        <v>13</v>
      </c>
      <c r="C2385" s="6" t="s">
        <v>237</v>
      </c>
      <c r="D2385" s="6" t="s">
        <v>238</v>
      </c>
      <c r="E2385" s="6" t="s">
        <v>97</v>
      </c>
      <c r="F2385" s="6" t="s">
        <v>98</v>
      </c>
      <c r="G2385" s="6">
        <v>6</v>
      </c>
      <c r="H2385" s="6">
        <v>30</v>
      </c>
      <c r="I2385" s="6">
        <v>6</v>
      </c>
      <c r="J2385" s="6">
        <v>30</v>
      </c>
      <c r="K2385" s="6">
        <v>6</v>
      </c>
      <c r="L2385" s="6">
        <v>30</v>
      </c>
      <c r="M2385" s="6" t="s">
        <v>119</v>
      </c>
      <c r="N2385" s="6" t="s">
        <v>22</v>
      </c>
      <c r="O2385" s="6">
        <v>0</v>
      </c>
    </row>
    <row r="2386" spans="1:15" x14ac:dyDescent="0.25">
      <c r="A2386" s="6" t="s">
        <v>0</v>
      </c>
      <c r="B2386" s="6" t="s">
        <v>5</v>
      </c>
      <c r="C2386" s="6" t="s">
        <v>267</v>
      </c>
      <c r="D2386" s="6" t="s">
        <v>268</v>
      </c>
      <c r="E2386" s="6" t="s">
        <v>97</v>
      </c>
      <c r="F2386" s="6" t="s">
        <v>125</v>
      </c>
      <c r="G2386" s="6">
        <v>110</v>
      </c>
      <c r="H2386" s="6">
        <v>509</v>
      </c>
      <c r="I2386" s="6">
        <v>80</v>
      </c>
      <c r="J2386" s="6">
        <v>324</v>
      </c>
      <c r="K2386" s="6">
        <v>110</v>
      </c>
      <c r="L2386" s="6">
        <v>506</v>
      </c>
      <c r="M2386" s="6" t="s">
        <v>119</v>
      </c>
      <c r="N2386" s="6" t="s">
        <v>21</v>
      </c>
      <c r="O2386" s="6">
        <v>18</v>
      </c>
    </row>
    <row r="2387" spans="1:15" x14ac:dyDescent="0.25">
      <c r="A2387" s="6" t="s">
        <v>0</v>
      </c>
      <c r="B2387" s="6" t="s">
        <v>11</v>
      </c>
      <c r="C2387" s="6" t="s">
        <v>187</v>
      </c>
      <c r="D2387" s="6" t="s">
        <v>188</v>
      </c>
      <c r="E2387" s="6" t="s">
        <v>97</v>
      </c>
      <c r="F2387" s="6" t="s">
        <v>132</v>
      </c>
      <c r="G2387" s="6">
        <v>18</v>
      </c>
      <c r="H2387" s="6">
        <v>78</v>
      </c>
      <c r="I2387" s="6">
        <v>18</v>
      </c>
      <c r="J2387" s="6">
        <v>79</v>
      </c>
      <c r="K2387" s="6">
        <v>18</v>
      </c>
      <c r="L2387" s="6">
        <v>77</v>
      </c>
      <c r="M2387" s="6" t="s">
        <v>119</v>
      </c>
      <c r="N2387" s="6" t="s">
        <v>21</v>
      </c>
      <c r="O2387" s="6">
        <v>3</v>
      </c>
    </row>
    <row r="2388" spans="1:15" x14ac:dyDescent="0.25">
      <c r="A2388" s="6" t="s">
        <v>0</v>
      </c>
      <c r="B2388" s="6" t="s">
        <v>8</v>
      </c>
      <c r="C2388" s="6" t="s">
        <v>828</v>
      </c>
      <c r="D2388" s="6" t="s">
        <v>829</v>
      </c>
      <c r="E2388" s="6" t="s">
        <v>97</v>
      </c>
      <c r="F2388" s="6" t="s">
        <v>98</v>
      </c>
      <c r="G2388" s="6">
        <v>265</v>
      </c>
      <c r="H2388" s="6">
        <v>1084</v>
      </c>
      <c r="I2388" s="6">
        <v>260</v>
      </c>
      <c r="J2388" s="6">
        <v>1140</v>
      </c>
      <c r="K2388" s="6">
        <v>260</v>
      </c>
      <c r="L2388" s="6">
        <v>1140</v>
      </c>
      <c r="M2388" s="6" t="s">
        <v>119</v>
      </c>
      <c r="N2388" s="6" t="s">
        <v>22</v>
      </c>
      <c r="O2388" s="6">
        <v>73</v>
      </c>
    </row>
    <row r="2389" spans="1:15" x14ac:dyDescent="0.25">
      <c r="A2389" s="6" t="s">
        <v>0</v>
      </c>
      <c r="B2389" s="6" t="s">
        <v>8</v>
      </c>
      <c r="C2389" s="6" t="s">
        <v>126</v>
      </c>
      <c r="D2389" s="6" t="s">
        <v>127</v>
      </c>
      <c r="E2389" s="6" t="s">
        <v>97</v>
      </c>
      <c r="F2389" s="6" t="s">
        <v>132</v>
      </c>
      <c r="G2389" s="6">
        <v>50</v>
      </c>
      <c r="H2389" s="6">
        <v>295</v>
      </c>
      <c r="I2389" s="6">
        <v>50</v>
      </c>
      <c r="J2389" s="6">
        <v>293</v>
      </c>
      <c r="K2389" s="6">
        <v>50</v>
      </c>
      <c r="L2389" s="6">
        <v>293</v>
      </c>
      <c r="M2389" s="6" t="s">
        <v>119</v>
      </c>
      <c r="N2389" s="6" t="s">
        <v>22</v>
      </c>
      <c r="O2389" s="6">
        <v>19</v>
      </c>
    </row>
    <row r="2390" spans="1:15" x14ac:dyDescent="0.25">
      <c r="A2390" s="6" t="s">
        <v>0</v>
      </c>
      <c r="B2390" s="6" t="s">
        <v>4</v>
      </c>
      <c r="C2390" s="6" t="s">
        <v>155</v>
      </c>
      <c r="D2390" s="6" t="s">
        <v>156</v>
      </c>
      <c r="E2390" s="6" t="s">
        <v>97</v>
      </c>
      <c r="F2390" s="6" t="s">
        <v>98</v>
      </c>
      <c r="G2390" s="6">
        <v>97</v>
      </c>
      <c r="H2390" s="6">
        <v>382</v>
      </c>
      <c r="I2390" s="6">
        <v>95</v>
      </c>
      <c r="J2390" s="6">
        <v>386</v>
      </c>
      <c r="K2390" s="6">
        <v>95</v>
      </c>
      <c r="L2390" s="6">
        <v>386</v>
      </c>
      <c r="M2390" s="6" t="s">
        <v>119</v>
      </c>
      <c r="N2390" s="6" t="s">
        <v>21</v>
      </c>
      <c r="O2390" s="6">
        <v>20</v>
      </c>
    </row>
    <row r="2391" spans="1:15" x14ac:dyDescent="0.25">
      <c r="A2391" s="6" t="s">
        <v>0</v>
      </c>
      <c r="B2391" s="6" t="s">
        <v>4</v>
      </c>
      <c r="C2391" s="6" t="s">
        <v>253</v>
      </c>
      <c r="D2391" s="6" t="s">
        <v>254</v>
      </c>
      <c r="E2391" s="6" t="s">
        <v>97</v>
      </c>
      <c r="F2391" s="6" t="s">
        <v>98</v>
      </c>
      <c r="G2391" s="6">
        <v>6</v>
      </c>
      <c r="H2391" s="6">
        <v>36</v>
      </c>
      <c r="I2391" s="6">
        <v>6</v>
      </c>
      <c r="J2391" s="6">
        <v>36</v>
      </c>
      <c r="K2391" s="6">
        <v>6</v>
      </c>
      <c r="L2391" s="6">
        <v>36</v>
      </c>
      <c r="M2391" s="6" t="s">
        <v>119</v>
      </c>
      <c r="N2391" s="6" t="s">
        <v>21</v>
      </c>
      <c r="O2391" s="6">
        <v>3</v>
      </c>
    </row>
    <row r="2392" spans="1:15" x14ac:dyDescent="0.25">
      <c r="A2392" s="6" t="s">
        <v>0</v>
      </c>
      <c r="B2392" s="6" t="s">
        <v>8</v>
      </c>
      <c r="C2392" s="6" t="s">
        <v>750</v>
      </c>
      <c r="D2392" s="6" t="s">
        <v>751</v>
      </c>
      <c r="E2392" s="6" t="s">
        <v>97</v>
      </c>
      <c r="F2392" s="6" t="s">
        <v>98</v>
      </c>
      <c r="G2392" s="6">
        <v>3</v>
      </c>
      <c r="H2392" s="6">
        <v>13</v>
      </c>
      <c r="I2392" s="6">
        <v>3</v>
      </c>
      <c r="J2392" s="6">
        <v>13</v>
      </c>
      <c r="K2392" s="6">
        <v>3</v>
      </c>
      <c r="L2392" s="6">
        <v>13</v>
      </c>
      <c r="M2392" s="6" t="s">
        <v>119</v>
      </c>
      <c r="N2392" s="6" t="s">
        <v>21</v>
      </c>
      <c r="O2392" s="6">
        <v>1</v>
      </c>
    </row>
    <row r="2393" spans="1:15" x14ac:dyDescent="0.25">
      <c r="A2393" s="6" t="s">
        <v>0</v>
      </c>
      <c r="B2393" s="6" t="s">
        <v>8</v>
      </c>
      <c r="C2393" s="6" t="s">
        <v>739</v>
      </c>
      <c r="D2393" s="6" t="s">
        <v>740</v>
      </c>
      <c r="E2393" s="6" t="s">
        <v>209</v>
      </c>
      <c r="F2393" s="6" t="s">
        <v>125</v>
      </c>
      <c r="G2393" s="6">
        <v>115</v>
      </c>
      <c r="H2393" s="6">
        <v>602</v>
      </c>
      <c r="I2393" s="6">
        <v>115</v>
      </c>
      <c r="J2393" s="6">
        <v>594</v>
      </c>
      <c r="K2393" s="6">
        <v>115</v>
      </c>
      <c r="L2393" s="6">
        <v>88</v>
      </c>
      <c r="M2393" s="6" t="s">
        <v>119</v>
      </c>
      <c r="N2393" s="6" t="s">
        <v>21</v>
      </c>
      <c r="O2393" s="6">
        <v>0</v>
      </c>
    </row>
    <row r="2394" spans="1:15" x14ac:dyDescent="0.25">
      <c r="A2394" s="6" t="s">
        <v>0</v>
      </c>
      <c r="B2394" s="6" t="s">
        <v>8</v>
      </c>
      <c r="C2394" s="6" t="s">
        <v>743</v>
      </c>
      <c r="D2394" s="6" t="s">
        <v>744</v>
      </c>
      <c r="E2394" s="6" t="s">
        <v>209</v>
      </c>
      <c r="F2394" s="6" t="s">
        <v>125</v>
      </c>
      <c r="G2394" s="6">
        <v>612</v>
      </c>
      <c r="H2394" s="6">
        <v>2944</v>
      </c>
      <c r="I2394" s="6">
        <v>608</v>
      </c>
      <c r="J2394" s="6">
        <v>2914</v>
      </c>
      <c r="K2394" s="6">
        <v>608</v>
      </c>
      <c r="L2394" s="6">
        <v>2944</v>
      </c>
      <c r="M2394" s="6" t="s">
        <v>119</v>
      </c>
      <c r="N2394" s="6" t="s">
        <v>21</v>
      </c>
      <c r="O2394" s="6">
        <v>188</v>
      </c>
    </row>
    <row r="2395" spans="1:15" x14ac:dyDescent="0.25">
      <c r="A2395" s="6" t="s">
        <v>0</v>
      </c>
      <c r="B2395" s="6" t="s">
        <v>8</v>
      </c>
      <c r="C2395" s="6" t="s">
        <v>128</v>
      </c>
      <c r="D2395" s="6" t="s">
        <v>129</v>
      </c>
      <c r="E2395" s="6" t="s">
        <v>97</v>
      </c>
      <c r="F2395" s="6" t="s">
        <v>125</v>
      </c>
      <c r="G2395" s="6">
        <v>46</v>
      </c>
      <c r="H2395" s="6">
        <v>272</v>
      </c>
      <c r="I2395" s="6">
        <v>45</v>
      </c>
      <c r="J2395" s="6">
        <v>257</v>
      </c>
      <c r="K2395" s="6">
        <v>45</v>
      </c>
      <c r="L2395" s="6">
        <v>269</v>
      </c>
      <c r="M2395" s="6" t="s">
        <v>119</v>
      </c>
      <c r="N2395" s="6" t="s">
        <v>23</v>
      </c>
      <c r="O2395" s="6">
        <v>36</v>
      </c>
    </row>
    <row r="2396" spans="1:15" x14ac:dyDescent="0.25">
      <c r="A2396" s="6" t="s">
        <v>0</v>
      </c>
      <c r="B2396" s="6" t="s">
        <v>4</v>
      </c>
      <c r="C2396" s="6" t="s">
        <v>265</v>
      </c>
      <c r="D2396" s="6" t="s">
        <v>266</v>
      </c>
      <c r="E2396" s="6" t="s">
        <v>97</v>
      </c>
      <c r="F2396" s="6" t="s">
        <v>125</v>
      </c>
      <c r="G2396" s="6">
        <v>14</v>
      </c>
      <c r="H2396" s="6">
        <v>73</v>
      </c>
      <c r="I2396" s="6">
        <v>12</v>
      </c>
      <c r="J2396" s="6">
        <v>61</v>
      </c>
      <c r="K2396" s="6">
        <v>14</v>
      </c>
      <c r="L2396" s="6">
        <v>72</v>
      </c>
      <c r="M2396" s="6" t="s">
        <v>119</v>
      </c>
      <c r="N2396" s="6" t="s">
        <v>21</v>
      </c>
      <c r="O2396" s="6">
        <v>4</v>
      </c>
    </row>
    <row r="2397" spans="1:15" x14ac:dyDescent="0.25">
      <c r="A2397" s="6" t="s">
        <v>0</v>
      </c>
      <c r="B2397" s="6" t="s">
        <v>4</v>
      </c>
      <c r="C2397" s="6" t="s">
        <v>165</v>
      </c>
      <c r="D2397" s="6" t="s">
        <v>166</v>
      </c>
      <c r="E2397" s="6" t="s">
        <v>97</v>
      </c>
      <c r="F2397" s="6" t="s">
        <v>98</v>
      </c>
      <c r="G2397" s="6">
        <v>72</v>
      </c>
      <c r="H2397" s="6">
        <v>333</v>
      </c>
      <c r="I2397" s="6">
        <v>72</v>
      </c>
      <c r="J2397" s="6">
        <v>332</v>
      </c>
      <c r="K2397" s="6">
        <v>72</v>
      </c>
      <c r="L2397" s="6">
        <v>332</v>
      </c>
      <c r="M2397" s="6" t="s">
        <v>119</v>
      </c>
      <c r="N2397" s="6" t="s">
        <v>21</v>
      </c>
      <c r="O2397" s="6">
        <v>18</v>
      </c>
    </row>
    <row r="2398" spans="1:15" x14ac:dyDescent="0.25">
      <c r="A2398" s="6" t="s">
        <v>0</v>
      </c>
      <c r="B2398" s="6" t="s">
        <v>4</v>
      </c>
      <c r="C2398" s="6" t="s">
        <v>153</v>
      </c>
      <c r="D2398" s="6" t="s">
        <v>154</v>
      </c>
      <c r="E2398" s="6" t="s">
        <v>97</v>
      </c>
      <c r="F2398" s="6" t="s">
        <v>98</v>
      </c>
      <c r="G2398" s="6">
        <v>35</v>
      </c>
      <c r="H2398" s="6">
        <v>175</v>
      </c>
      <c r="I2398" s="6">
        <v>32</v>
      </c>
      <c r="J2398" s="6">
        <v>173</v>
      </c>
      <c r="K2398" s="6">
        <v>43</v>
      </c>
      <c r="L2398" s="6">
        <v>212</v>
      </c>
      <c r="M2398" s="6" t="s">
        <v>119</v>
      </c>
      <c r="N2398" s="6" t="s">
        <v>22</v>
      </c>
      <c r="O2398" s="6">
        <v>15</v>
      </c>
    </row>
    <row r="2399" spans="1:15" x14ac:dyDescent="0.25">
      <c r="A2399" s="6" t="s">
        <v>0</v>
      </c>
      <c r="B2399" s="6" t="s">
        <v>5</v>
      </c>
      <c r="C2399" s="6" t="s">
        <v>716</v>
      </c>
      <c r="D2399" s="6" t="s">
        <v>717</v>
      </c>
      <c r="E2399" s="6" t="s">
        <v>209</v>
      </c>
      <c r="F2399" s="6" t="s">
        <v>98</v>
      </c>
      <c r="G2399" s="6">
        <v>1295</v>
      </c>
      <c r="H2399" s="6">
        <v>6509</v>
      </c>
      <c r="I2399" s="6"/>
      <c r="J2399" s="6">
        <v>6258</v>
      </c>
      <c r="K2399" s="6">
        <v>1351</v>
      </c>
      <c r="L2399" s="6">
        <v>6868</v>
      </c>
      <c r="M2399" s="6" t="s">
        <v>119</v>
      </c>
      <c r="N2399" s="6" t="s">
        <v>21</v>
      </c>
      <c r="O2399" s="6">
        <v>0</v>
      </c>
    </row>
    <row r="2400" spans="1:15" x14ac:dyDescent="0.25">
      <c r="A2400" s="6" t="s">
        <v>0</v>
      </c>
      <c r="B2400" s="6" t="s">
        <v>8</v>
      </c>
      <c r="C2400" s="6" t="s">
        <v>828</v>
      </c>
      <c r="D2400" s="6" t="s">
        <v>829</v>
      </c>
      <c r="E2400" s="6" t="s">
        <v>97</v>
      </c>
      <c r="F2400" s="6" t="s">
        <v>98</v>
      </c>
      <c r="G2400" s="6">
        <v>265</v>
      </c>
      <c r="H2400" s="6">
        <v>1084</v>
      </c>
      <c r="I2400" s="6">
        <v>260</v>
      </c>
      <c r="J2400" s="6">
        <v>1140</v>
      </c>
      <c r="K2400" s="6">
        <v>260</v>
      </c>
      <c r="L2400" s="6">
        <v>1140</v>
      </c>
      <c r="M2400" s="6" t="s">
        <v>119</v>
      </c>
      <c r="N2400" s="6" t="s">
        <v>21</v>
      </c>
      <c r="O2400" s="6">
        <v>63</v>
      </c>
    </row>
    <row r="2401" spans="1:15" x14ac:dyDescent="0.25">
      <c r="A2401" s="6" t="s">
        <v>0</v>
      </c>
      <c r="B2401" s="6" t="s">
        <v>5</v>
      </c>
      <c r="C2401" s="6" t="s">
        <v>257</v>
      </c>
      <c r="D2401" s="6" t="s">
        <v>258</v>
      </c>
      <c r="E2401" s="6" t="s">
        <v>97</v>
      </c>
      <c r="F2401" s="6" t="s">
        <v>98</v>
      </c>
      <c r="G2401" s="6">
        <v>128</v>
      </c>
      <c r="H2401" s="6">
        <v>725</v>
      </c>
      <c r="I2401" s="6">
        <v>100</v>
      </c>
      <c r="J2401" s="6">
        <v>608</v>
      </c>
      <c r="K2401" s="6">
        <v>128</v>
      </c>
      <c r="L2401" s="6">
        <v>746</v>
      </c>
      <c r="M2401" s="6" t="s">
        <v>119</v>
      </c>
      <c r="N2401" s="6" t="s">
        <v>23</v>
      </c>
      <c r="O2401" s="6">
        <v>62</v>
      </c>
    </row>
    <row r="2402" spans="1:15" x14ac:dyDescent="0.25">
      <c r="A2402" s="6" t="s">
        <v>0</v>
      </c>
      <c r="B2402" s="6" t="s">
        <v>7</v>
      </c>
      <c r="C2402" s="6" t="s">
        <v>735</v>
      </c>
      <c r="D2402" s="6" t="s">
        <v>736</v>
      </c>
      <c r="E2402" s="6" t="s">
        <v>97</v>
      </c>
      <c r="F2402" s="6" t="s">
        <v>98</v>
      </c>
      <c r="G2402" s="6">
        <v>14</v>
      </c>
      <c r="H2402" s="6">
        <v>74</v>
      </c>
      <c r="I2402" s="6">
        <v>14</v>
      </c>
      <c r="J2402" s="6">
        <v>68</v>
      </c>
      <c r="K2402" s="6">
        <v>14</v>
      </c>
      <c r="L2402" s="6">
        <v>68</v>
      </c>
      <c r="M2402" s="6" t="s">
        <v>119</v>
      </c>
      <c r="N2402" s="6" t="s">
        <v>21</v>
      </c>
      <c r="O2402" s="6">
        <v>2</v>
      </c>
    </row>
    <row r="2403" spans="1:15" x14ac:dyDescent="0.25">
      <c r="A2403" s="6" t="s">
        <v>0</v>
      </c>
      <c r="B2403" s="6" t="s">
        <v>13</v>
      </c>
      <c r="C2403" s="6" t="s">
        <v>237</v>
      </c>
      <c r="D2403" s="6" t="s">
        <v>238</v>
      </c>
      <c r="E2403" s="6" t="s">
        <v>97</v>
      </c>
      <c r="F2403" s="6" t="s">
        <v>98</v>
      </c>
      <c r="G2403" s="6">
        <v>6</v>
      </c>
      <c r="H2403" s="6">
        <v>30</v>
      </c>
      <c r="I2403" s="6">
        <v>6</v>
      </c>
      <c r="J2403" s="6">
        <v>30</v>
      </c>
      <c r="K2403" s="6">
        <v>6</v>
      </c>
      <c r="L2403" s="6">
        <v>30</v>
      </c>
      <c r="M2403" s="6" t="s">
        <v>119</v>
      </c>
      <c r="N2403" s="6" t="s">
        <v>23</v>
      </c>
      <c r="O2403" s="6">
        <v>3</v>
      </c>
    </row>
    <row r="2404" spans="1:15" x14ac:dyDescent="0.25">
      <c r="A2404" s="6" t="s">
        <v>0</v>
      </c>
      <c r="B2404" s="6" t="s">
        <v>5</v>
      </c>
      <c r="C2404" s="6" t="s">
        <v>846</v>
      </c>
      <c r="D2404" s="6" t="s">
        <v>847</v>
      </c>
      <c r="E2404" s="6" t="s">
        <v>97</v>
      </c>
      <c r="F2404" s="6" t="s">
        <v>132</v>
      </c>
      <c r="G2404" s="6">
        <v>243</v>
      </c>
      <c r="H2404" s="6">
        <v>1307</v>
      </c>
      <c r="I2404" s="6">
        <v>227</v>
      </c>
      <c r="J2404" s="6">
        <v>1227</v>
      </c>
      <c r="K2404" s="6">
        <v>227</v>
      </c>
      <c r="L2404" s="6">
        <v>1227</v>
      </c>
      <c r="M2404" s="6" t="s">
        <v>119</v>
      </c>
      <c r="N2404" s="6" t="s">
        <v>21</v>
      </c>
      <c r="O2404" s="6">
        <v>101</v>
      </c>
    </row>
    <row r="2405" spans="1:15" x14ac:dyDescent="0.25">
      <c r="A2405" s="6" t="s">
        <v>0</v>
      </c>
      <c r="B2405" s="6" t="s">
        <v>4</v>
      </c>
      <c r="C2405" s="6" t="s">
        <v>265</v>
      </c>
      <c r="D2405" s="6" t="s">
        <v>266</v>
      </c>
      <c r="E2405" s="6" t="s">
        <v>97</v>
      </c>
      <c r="F2405" s="6" t="s">
        <v>125</v>
      </c>
      <c r="G2405" s="6">
        <v>14</v>
      </c>
      <c r="H2405" s="6">
        <v>73</v>
      </c>
      <c r="I2405" s="6">
        <v>12</v>
      </c>
      <c r="J2405" s="6">
        <v>61</v>
      </c>
      <c r="K2405" s="6">
        <v>14</v>
      </c>
      <c r="L2405" s="6">
        <v>72</v>
      </c>
      <c r="M2405" s="6" t="s">
        <v>119</v>
      </c>
      <c r="N2405" s="6" t="s">
        <v>22</v>
      </c>
      <c r="O2405" s="6">
        <v>5</v>
      </c>
    </row>
    <row r="2406" spans="1:15" x14ac:dyDescent="0.25">
      <c r="A2406" s="6" t="s">
        <v>0</v>
      </c>
      <c r="B2406" s="6" t="s">
        <v>5</v>
      </c>
      <c r="C2406" s="6" t="s">
        <v>716</v>
      </c>
      <c r="D2406" s="6" t="s">
        <v>717</v>
      </c>
      <c r="E2406" s="6" t="s">
        <v>209</v>
      </c>
      <c r="F2406" s="6" t="s">
        <v>98</v>
      </c>
      <c r="G2406" s="6">
        <v>1295</v>
      </c>
      <c r="H2406" s="6">
        <v>6509</v>
      </c>
      <c r="I2406" s="6"/>
      <c r="J2406" s="6">
        <v>6258</v>
      </c>
      <c r="K2406" s="6">
        <v>1351</v>
      </c>
      <c r="L2406" s="6">
        <v>6868</v>
      </c>
      <c r="M2406" s="6" t="s">
        <v>119</v>
      </c>
      <c r="N2406" s="6" t="s">
        <v>22</v>
      </c>
      <c r="O2406" s="6">
        <v>0</v>
      </c>
    </row>
    <row r="2407" spans="1:15" x14ac:dyDescent="0.25">
      <c r="A2407" s="6" t="s">
        <v>0</v>
      </c>
      <c r="B2407" s="6" t="s">
        <v>5</v>
      </c>
      <c r="C2407" s="6" t="s">
        <v>271</v>
      </c>
      <c r="D2407" s="6" t="s">
        <v>272</v>
      </c>
      <c r="E2407" s="6" t="s">
        <v>97</v>
      </c>
      <c r="F2407" s="6" t="s">
        <v>125</v>
      </c>
      <c r="G2407" s="6">
        <v>18</v>
      </c>
      <c r="H2407" s="6">
        <v>82</v>
      </c>
      <c r="I2407" s="6">
        <v>18</v>
      </c>
      <c r="J2407" s="6">
        <v>82</v>
      </c>
      <c r="K2407" s="6">
        <v>18</v>
      </c>
      <c r="L2407" s="6">
        <v>80</v>
      </c>
      <c r="M2407" s="6" t="s">
        <v>119</v>
      </c>
      <c r="N2407" s="6" t="s">
        <v>23</v>
      </c>
      <c r="O2407" s="6">
        <v>6</v>
      </c>
    </row>
    <row r="2408" spans="1:15" x14ac:dyDescent="0.25">
      <c r="A2408" s="6" t="s">
        <v>0</v>
      </c>
      <c r="B2408" s="6" t="s">
        <v>8</v>
      </c>
      <c r="C2408" s="6" t="s">
        <v>141</v>
      </c>
      <c r="D2408" s="6" t="s">
        <v>142</v>
      </c>
      <c r="E2408" s="6" t="s">
        <v>97</v>
      </c>
      <c r="F2408" s="6" t="s">
        <v>98</v>
      </c>
      <c r="G2408" s="6">
        <v>186</v>
      </c>
      <c r="H2408" s="6">
        <v>1002</v>
      </c>
      <c r="I2408" s="6">
        <v>183</v>
      </c>
      <c r="J2408" s="6">
        <v>971</v>
      </c>
      <c r="K2408" s="6">
        <v>188</v>
      </c>
      <c r="L2408" s="6">
        <v>1003</v>
      </c>
      <c r="M2408" s="6" t="s">
        <v>119</v>
      </c>
      <c r="N2408" s="6" t="s">
        <v>22</v>
      </c>
      <c r="O2408" s="6">
        <v>31</v>
      </c>
    </row>
    <row r="2409" spans="1:15" x14ac:dyDescent="0.25">
      <c r="A2409" s="6" t="s">
        <v>0</v>
      </c>
      <c r="B2409" s="6" t="s">
        <v>5</v>
      </c>
      <c r="C2409" s="6" t="s">
        <v>716</v>
      </c>
      <c r="D2409" s="6" t="s">
        <v>717</v>
      </c>
      <c r="E2409" s="6" t="s">
        <v>209</v>
      </c>
      <c r="F2409" s="6" t="s">
        <v>98</v>
      </c>
      <c r="G2409" s="6">
        <v>1295</v>
      </c>
      <c r="H2409" s="6">
        <v>6509</v>
      </c>
      <c r="I2409" s="6"/>
      <c r="J2409" s="6">
        <v>6258</v>
      </c>
      <c r="K2409" s="6">
        <v>1351</v>
      </c>
      <c r="L2409" s="6">
        <v>6868</v>
      </c>
      <c r="M2409" s="6" t="s">
        <v>119</v>
      </c>
      <c r="N2409" s="6" t="s">
        <v>23</v>
      </c>
      <c r="O2409" s="6">
        <v>0</v>
      </c>
    </row>
    <row r="2410" spans="1:15" x14ac:dyDescent="0.25">
      <c r="A2410" s="6" t="s">
        <v>0</v>
      </c>
      <c r="B2410" s="6" t="s">
        <v>4</v>
      </c>
      <c r="C2410" s="6" t="s">
        <v>149</v>
      </c>
      <c r="D2410" s="6" t="s">
        <v>150</v>
      </c>
      <c r="E2410" s="6" t="s">
        <v>97</v>
      </c>
      <c r="F2410" s="6" t="s">
        <v>98</v>
      </c>
      <c r="G2410" s="6">
        <v>6</v>
      </c>
      <c r="H2410" s="6">
        <v>39</v>
      </c>
      <c r="I2410" s="6">
        <v>6</v>
      </c>
      <c r="J2410" s="6">
        <v>39</v>
      </c>
      <c r="K2410" s="6">
        <v>6</v>
      </c>
      <c r="L2410" s="6">
        <v>39</v>
      </c>
      <c r="M2410" s="6" t="s">
        <v>119</v>
      </c>
      <c r="N2410" s="6" t="s">
        <v>23</v>
      </c>
      <c r="O2410" s="6">
        <v>4</v>
      </c>
    </row>
    <row r="2411" spans="1:15" x14ac:dyDescent="0.25">
      <c r="A2411" s="6" t="s">
        <v>0</v>
      </c>
      <c r="B2411" s="6" t="s">
        <v>5</v>
      </c>
      <c r="C2411" s="6" t="s">
        <v>273</v>
      </c>
      <c r="D2411" s="6" t="s">
        <v>274</v>
      </c>
      <c r="E2411" s="6" t="s">
        <v>97</v>
      </c>
      <c r="F2411" s="6" t="s">
        <v>98</v>
      </c>
      <c r="G2411" s="6">
        <v>85</v>
      </c>
      <c r="H2411" s="6">
        <v>367</v>
      </c>
      <c r="I2411" s="6">
        <v>80</v>
      </c>
      <c r="J2411" s="6">
        <v>337</v>
      </c>
      <c r="K2411" s="6">
        <v>85</v>
      </c>
      <c r="L2411" s="6">
        <v>367</v>
      </c>
      <c r="M2411" s="6" t="s">
        <v>119</v>
      </c>
      <c r="N2411" s="6" t="s">
        <v>23</v>
      </c>
      <c r="O2411" s="6">
        <v>60</v>
      </c>
    </row>
    <row r="2412" spans="1:15" x14ac:dyDescent="0.25">
      <c r="A2412" s="6" t="s">
        <v>0</v>
      </c>
      <c r="B2412" s="6" t="s">
        <v>6</v>
      </c>
      <c r="C2412" s="6" t="s">
        <v>275</v>
      </c>
      <c r="D2412" s="6" t="s">
        <v>276</v>
      </c>
      <c r="E2412" s="6" t="s">
        <v>97</v>
      </c>
      <c r="F2412" s="6" t="s">
        <v>98</v>
      </c>
      <c r="G2412" s="6">
        <v>118</v>
      </c>
      <c r="H2412" s="6">
        <v>516</v>
      </c>
      <c r="I2412" s="6">
        <v>108</v>
      </c>
      <c r="J2412" s="6">
        <v>470</v>
      </c>
      <c r="K2412" s="6">
        <v>118</v>
      </c>
      <c r="L2412" s="6">
        <v>520</v>
      </c>
      <c r="M2412" s="6" t="s">
        <v>119</v>
      </c>
      <c r="N2412" s="6" t="s">
        <v>23</v>
      </c>
      <c r="O2412" s="6">
        <v>49</v>
      </c>
    </row>
    <row r="2413" spans="1:15" x14ac:dyDescent="0.25">
      <c r="A2413" s="6" t="s">
        <v>0</v>
      </c>
      <c r="B2413" s="6" t="s">
        <v>7</v>
      </c>
      <c r="C2413" s="6" t="s">
        <v>727</v>
      </c>
      <c r="D2413" s="6" t="s">
        <v>728</v>
      </c>
      <c r="E2413" s="6" t="s">
        <v>97</v>
      </c>
      <c r="F2413" s="6" t="s">
        <v>98</v>
      </c>
      <c r="G2413" s="6">
        <v>116</v>
      </c>
      <c r="H2413" s="6">
        <v>659</v>
      </c>
      <c r="I2413" s="6">
        <v>116</v>
      </c>
      <c r="J2413" s="6">
        <v>659</v>
      </c>
      <c r="K2413" s="6">
        <v>116</v>
      </c>
      <c r="L2413" s="6">
        <v>659</v>
      </c>
      <c r="M2413" s="6" t="s">
        <v>119</v>
      </c>
      <c r="N2413" s="6" t="s">
        <v>23</v>
      </c>
      <c r="O2413" s="6">
        <v>94</v>
      </c>
    </row>
    <row r="2414" spans="1:15" x14ac:dyDescent="0.25">
      <c r="A2414" s="6" t="s">
        <v>0</v>
      </c>
      <c r="B2414" s="6" t="s">
        <v>8</v>
      </c>
      <c r="C2414" s="6" t="s">
        <v>123</v>
      </c>
      <c r="D2414" s="6" t="s">
        <v>124</v>
      </c>
      <c r="E2414" s="6" t="s">
        <v>97</v>
      </c>
      <c r="F2414" s="6" t="s">
        <v>98</v>
      </c>
      <c r="G2414" s="6">
        <v>30</v>
      </c>
      <c r="H2414" s="6">
        <v>175</v>
      </c>
      <c r="I2414" s="6">
        <v>18</v>
      </c>
      <c r="J2414" s="6">
        <v>120</v>
      </c>
      <c r="K2414" s="6">
        <v>29</v>
      </c>
      <c r="L2414" s="6">
        <v>182</v>
      </c>
      <c r="M2414" s="6" t="s">
        <v>119</v>
      </c>
      <c r="N2414" s="6" t="s">
        <v>21</v>
      </c>
      <c r="O2414" s="6">
        <v>13</v>
      </c>
    </row>
    <row r="2415" spans="1:15" x14ac:dyDescent="0.25">
      <c r="A2415" s="6" t="s">
        <v>0</v>
      </c>
      <c r="B2415" s="6" t="s">
        <v>11</v>
      </c>
      <c r="C2415" s="6" t="s">
        <v>187</v>
      </c>
      <c r="D2415" s="6" t="s">
        <v>188</v>
      </c>
      <c r="E2415" s="6" t="s">
        <v>97</v>
      </c>
      <c r="F2415" s="6" t="s">
        <v>132</v>
      </c>
      <c r="G2415" s="6">
        <v>18</v>
      </c>
      <c r="H2415" s="6">
        <v>78</v>
      </c>
      <c r="I2415" s="6">
        <v>18</v>
      </c>
      <c r="J2415" s="6">
        <v>79</v>
      </c>
      <c r="K2415" s="6">
        <v>18</v>
      </c>
      <c r="L2415" s="6">
        <v>77</v>
      </c>
      <c r="M2415" s="6" t="s">
        <v>119</v>
      </c>
      <c r="N2415" s="6" t="s">
        <v>22</v>
      </c>
      <c r="O2415" s="6">
        <v>6</v>
      </c>
    </row>
    <row r="2416" spans="1:15" x14ac:dyDescent="0.25">
      <c r="A2416" s="6" t="s">
        <v>0</v>
      </c>
      <c r="B2416" s="6" t="s">
        <v>13</v>
      </c>
      <c r="C2416" s="6" t="s">
        <v>193</v>
      </c>
      <c r="D2416" s="6" t="s">
        <v>194</v>
      </c>
      <c r="E2416" s="6" t="s">
        <v>97</v>
      </c>
      <c r="F2416" s="6" t="s">
        <v>125</v>
      </c>
      <c r="G2416" s="6">
        <v>21</v>
      </c>
      <c r="H2416" s="6">
        <v>93</v>
      </c>
      <c r="I2416" s="6">
        <v>20</v>
      </c>
      <c r="J2416" s="6">
        <v>78</v>
      </c>
      <c r="K2416" s="6">
        <v>20</v>
      </c>
      <c r="L2416" s="6">
        <v>80</v>
      </c>
      <c r="M2416" s="6" t="s">
        <v>119</v>
      </c>
      <c r="N2416" s="6" t="s">
        <v>21</v>
      </c>
      <c r="O2416" s="6">
        <v>6</v>
      </c>
    </row>
    <row r="2417" spans="1:15" x14ac:dyDescent="0.25">
      <c r="A2417" s="6" t="s">
        <v>0</v>
      </c>
      <c r="B2417" s="6" t="s">
        <v>8</v>
      </c>
      <c r="C2417" s="6" t="s">
        <v>121</v>
      </c>
      <c r="D2417" s="6" t="s">
        <v>122</v>
      </c>
      <c r="E2417" s="6" t="s">
        <v>97</v>
      </c>
      <c r="F2417" s="6" t="s">
        <v>98</v>
      </c>
      <c r="G2417" s="6">
        <v>413</v>
      </c>
      <c r="H2417" s="6">
        <v>1835</v>
      </c>
      <c r="I2417" s="6">
        <v>407</v>
      </c>
      <c r="J2417" s="6">
        <v>1858</v>
      </c>
      <c r="K2417" s="6">
        <v>407</v>
      </c>
      <c r="L2417" s="6">
        <v>1858</v>
      </c>
      <c r="M2417" s="6" t="s">
        <v>119</v>
      </c>
      <c r="N2417" s="6" t="s">
        <v>23</v>
      </c>
      <c r="O2417" s="6">
        <v>248</v>
      </c>
    </row>
    <row r="2418" spans="1:15" x14ac:dyDescent="0.25">
      <c r="A2418" s="6" t="s">
        <v>0</v>
      </c>
      <c r="B2418" s="6" t="s">
        <v>4</v>
      </c>
      <c r="C2418" s="6" t="s">
        <v>253</v>
      </c>
      <c r="D2418" s="6" t="s">
        <v>254</v>
      </c>
      <c r="E2418" s="6" t="s">
        <v>97</v>
      </c>
      <c r="F2418" s="6" t="s">
        <v>98</v>
      </c>
      <c r="G2418" s="6">
        <v>6</v>
      </c>
      <c r="H2418" s="6">
        <v>36</v>
      </c>
      <c r="I2418" s="6">
        <v>6</v>
      </c>
      <c r="J2418" s="6">
        <v>36</v>
      </c>
      <c r="K2418" s="6">
        <v>6</v>
      </c>
      <c r="L2418" s="6">
        <v>36</v>
      </c>
      <c r="M2418" s="6" t="s">
        <v>119</v>
      </c>
      <c r="N2418" s="6" t="s">
        <v>23</v>
      </c>
      <c r="O2418" s="6">
        <v>6</v>
      </c>
    </row>
    <row r="2419" spans="1:15" x14ac:dyDescent="0.25">
      <c r="A2419" s="6" t="s">
        <v>0</v>
      </c>
      <c r="B2419" s="6" t="s">
        <v>8</v>
      </c>
      <c r="C2419" s="6" t="s">
        <v>828</v>
      </c>
      <c r="D2419" s="6" t="s">
        <v>829</v>
      </c>
      <c r="E2419" s="6" t="s">
        <v>97</v>
      </c>
      <c r="F2419" s="6" t="s">
        <v>98</v>
      </c>
      <c r="G2419" s="6">
        <v>265</v>
      </c>
      <c r="H2419" s="6">
        <v>1084</v>
      </c>
      <c r="I2419" s="6">
        <v>260</v>
      </c>
      <c r="J2419" s="6">
        <v>1140</v>
      </c>
      <c r="K2419" s="6">
        <v>260</v>
      </c>
      <c r="L2419" s="6">
        <v>1140</v>
      </c>
      <c r="M2419" s="6" t="s">
        <v>119</v>
      </c>
      <c r="N2419" s="6" t="s">
        <v>23</v>
      </c>
      <c r="O2419" s="6">
        <v>136</v>
      </c>
    </row>
    <row r="2420" spans="1:15" x14ac:dyDescent="0.25">
      <c r="A2420" s="6" t="s">
        <v>0</v>
      </c>
      <c r="B2420" s="6" t="s">
        <v>9</v>
      </c>
      <c r="C2420" s="6" t="s">
        <v>207</v>
      </c>
      <c r="D2420" s="6" t="s">
        <v>208</v>
      </c>
      <c r="E2420" s="6" t="s">
        <v>209</v>
      </c>
      <c r="F2420" s="6" t="s">
        <v>125</v>
      </c>
      <c r="G2420" s="6">
        <v>541</v>
      </c>
      <c r="H2420" s="6">
        <v>2607</v>
      </c>
      <c r="I2420" s="6">
        <v>545</v>
      </c>
      <c r="J2420" s="6">
        <v>2544</v>
      </c>
      <c r="K2420" s="6">
        <v>545</v>
      </c>
      <c r="L2420" s="6">
        <v>2545</v>
      </c>
      <c r="M2420" s="6" t="s">
        <v>119</v>
      </c>
      <c r="N2420" s="6" t="s">
        <v>22</v>
      </c>
      <c r="O2420" s="6">
        <v>105</v>
      </c>
    </row>
    <row r="2421" spans="1:15" x14ac:dyDescent="0.25">
      <c r="A2421" s="6" t="s">
        <v>0</v>
      </c>
      <c r="B2421" s="6" t="s">
        <v>4</v>
      </c>
      <c r="C2421" s="6" t="s">
        <v>832</v>
      </c>
      <c r="D2421" s="6" t="s">
        <v>833</v>
      </c>
      <c r="E2421" s="6" t="s">
        <v>97</v>
      </c>
      <c r="F2421" s="6" t="s">
        <v>98</v>
      </c>
      <c r="G2421" s="6">
        <v>68</v>
      </c>
      <c r="H2421" s="6">
        <v>340</v>
      </c>
      <c r="I2421" s="6">
        <v>61</v>
      </c>
      <c r="J2421" s="6">
        <v>315</v>
      </c>
      <c r="K2421" s="6">
        <v>68</v>
      </c>
      <c r="L2421" s="6">
        <v>340</v>
      </c>
      <c r="M2421" s="6" t="s">
        <v>119</v>
      </c>
      <c r="N2421" s="6" t="s">
        <v>21</v>
      </c>
      <c r="O2421" s="6">
        <v>16</v>
      </c>
    </row>
    <row r="2422" spans="1:15" x14ac:dyDescent="0.25">
      <c r="A2422" s="6" t="s">
        <v>0</v>
      </c>
      <c r="B2422" s="6" t="s">
        <v>13</v>
      </c>
      <c r="C2422" s="6" t="s">
        <v>193</v>
      </c>
      <c r="D2422" s="6" t="s">
        <v>194</v>
      </c>
      <c r="E2422" s="6" t="s">
        <v>97</v>
      </c>
      <c r="F2422" s="6" t="s">
        <v>125</v>
      </c>
      <c r="G2422" s="6">
        <v>21</v>
      </c>
      <c r="H2422" s="6">
        <v>93</v>
      </c>
      <c r="I2422" s="6">
        <v>20</v>
      </c>
      <c r="J2422" s="6">
        <v>78</v>
      </c>
      <c r="K2422" s="6">
        <v>20</v>
      </c>
      <c r="L2422" s="6">
        <v>80</v>
      </c>
      <c r="M2422" s="6" t="s">
        <v>119</v>
      </c>
      <c r="N2422" s="6" t="s">
        <v>22</v>
      </c>
      <c r="O2422" s="6">
        <v>3</v>
      </c>
    </row>
    <row r="2423" spans="1:15" x14ac:dyDescent="0.25">
      <c r="A2423" s="6" t="s">
        <v>0</v>
      </c>
      <c r="B2423" s="6" t="s">
        <v>8</v>
      </c>
      <c r="C2423" s="6" t="s">
        <v>224</v>
      </c>
      <c r="D2423" s="6" t="s">
        <v>225</v>
      </c>
      <c r="E2423" s="6" t="s">
        <v>209</v>
      </c>
      <c r="F2423" s="6" t="s">
        <v>125</v>
      </c>
      <c r="G2423" s="6">
        <v>412</v>
      </c>
      <c r="H2423" s="6">
        <v>1700</v>
      </c>
      <c r="I2423" s="6">
        <v>375</v>
      </c>
      <c r="J2423" s="6">
        <v>1598</v>
      </c>
      <c r="K2423" s="6">
        <v>375</v>
      </c>
      <c r="L2423" s="6">
        <v>1598</v>
      </c>
      <c r="M2423" s="6" t="s">
        <v>119</v>
      </c>
      <c r="N2423" s="6" t="s">
        <v>22</v>
      </c>
      <c r="O2423" s="6">
        <v>124</v>
      </c>
    </row>
    <row r="2424" spans="1:15" x14ac:dyDescent="0.25">
      <c r="A2424" s="6" t="s">
        <v>0</v>
      </c>
      <c r="B2424" s="6" t="s">
        <v>5</v>
      </c>
      <c r="C2424" s="6" t="s">
        <v>257</v>
      </c>
      <c r="D2424" s="6" t="s">
        <v>258</v>
      </c>
      <c r="E2424" s="6" t="s">
        <v>97</v>
      </c>
      <c r="F2424" s="6" t="s">
        <v>98</v>
      </c>
      <c r="G2424" s="6">
        <v>128</v>
      </c>
      <c r="H2424" s="6">
        <v>725</v>
      </c>
      <c r="I2424" s="6">
        <v>100</v>
      </c>
      <c r="J2424" s="6">
        <v>608</v>
      </c>
      <c r="K2424" s="6">
        <v>128</v>
      </c>
      <c r="L2424" s="6">
        <v>746</v>
      </c>
      <c r="M2424" s="6" t="s">
        <v>119</v>
      </c>
      <c r="N2424" s="6" t="s">
        <v>21</v>
      </c>
      <c r="O2424" s="6">
        <v>32</v>
      </c>
    </row>
    <row r="2425" spans="1:15" x14ac:dyDescent="0.25">
      <c r="A2425" s="6" t="s">
        <v>0</v>
      </c>
      <c r="B2425" s="6" t="s">
        <v>8</v>
      </c>
      <c r="C2425" s="6" t="s">
        <v>748</v>
      </c>
      <c r="D2425" s="6" t="s">
        <v>749</v>
      </c>
      <c r="E2425" s="6" t="s">
        <v>209</v>
      </c>
      <c r="F2425" s="6" t="s">
        <v>125</v>
      </c>
      <c r="G2425" s="6">
        <v>1694</v>
      </c>
      <c r="H2425" s="6">
        <v>8805</v>
      </c>
      <c r="I2425" s="6">
        <v>1693</v>
      </c>
      <c r="J2425" s="6">
        <v>8805</v>
      </c>
      <c r="K2425" s="6">
        <v>1693</v>
      </c>
      <c r="L2425" s="6">
        <v>9062</v>
      </c>
      <c r="M2425" s="6" t="s">
        <v>119</v>
      </c>
      <c r="N2425" s="6" t="s">
        <v>23</v>
      </c>
      <c r="O2425" s="6">
        <v>821</v>
      </c>
    </row>
    <row r="2426" spans="1:15" x14ac:dyDescent="0.25">
      <c r="A2426" s="6" t="s">
        <v>0</v>
      </c>
      <c r="B2426" s="6" t="s">
        <v>4</v>
      </c>
      <c r="C2426" s="6" t="s">
        <v>145</v>
      </c>
      <c r="D2426" s="6" t="s">
        <v>146</v>
      </c>
      <c r="E2426" s="6" t="s">
        <v>97</v>
      </c>
      <c r="F2426" s="6" t="s">
        <v>98</v>
      </c>
      <c r="G2426" s="6">
        <v>93</v>
      </c>
      <c r="H2426" s="6">
        <v>446</v>
      </c>
      <c r="I2426" s="6">
        <v>91</v>
      </c>
      <c r="J2426" s="6">
        <v>482</v>
      </c>
      <c r="K2426" s="6">
        <v>100</v>
      </c>
      <c r="L2426" s="6">
        <v>523</v>
      </c>
      <c r="M2426" s="6" t="s">
        <v>119</v>
      </c>
      <c r="N2426" s="6" t="s">
        <v>23</v>
      </c>
      <c r="O2426" s="6">
        <v>48</v>
      </c>
    </row>
    <row r="2427" spans="1:15" x14ac:dyDescent="0.25">
      <c r="A2427" s="6" t="s">
        <v>0</v>
      </c>
      <c r="B2427" s="6" t="s">
        <v>5</v>
      </c>
      <c r="C2427" s="6" t="s">
        <v>257</v>
      </c>
      <c r="D2427" s="6" t="s">
        <v>258</v>
      </c>
      <c r="E2427" s="6" t="s">
        <v>97</v>
      </c>
      <c r="F2427" s="6" t="s">
        <v>98</v>
      </c>
      <c r="G2427" s="6">
        <v>128</v>
      </c>
      <c r="H2427" s="6">
        <v>725</v>
      </c>
      <c r="I2427" s="6">
        <v>100</v>
      </c>
      <c r="J2427" s="6">
        <v>608</v>
      </c>
      <c r="K2427" s="6">
        <v>128</v>
      </c>
      <c r="L2427" s="6">
        <v>746</v>
      </c>
      <c r="M2427" s="6" t="s">
        <v>119</v>
      </c>
      <c r="N2427" s="6" t="s">
        <v>22</v>
      </c>
      <c r="O2427" s="6">
        <v>30</v>
      </c>
    </row>
    <row r="2428" spans="1:15" x14ac:dyDescent="0.25">
      <c r="A2428" s="6" t="s">
        <v>0</v>
      </c>
      <c r="B2428" s="6" t="s">
        <v>7</v>
      </c>
      <c r="C2428" s="6" t="s">
        <v>214</v>
      </c>
      <c r="D2428" s="6" t="s">
        <v>215</v>
      </c>
      <c r="E2428" s="6" t="s">
        <v>97</v>
      </c>
      <c r="F2428" s="6" t="s">
        <v>98</v>
      </c>
      <c r="G2428" s="6">
        <v>301</v>
      </c>
      <c r="H2428" s="6">
        <v>1404</v>
      </c>
      <c r="I2428" s="6">
        <v>274</v>
      </c>
      <c r="J2428" s="6">
        <v>1347</v>
      </c>
      <c r="K2428" s="6">
        <v>274</v>
      </c>
      <c r="L2428" s="6">
        <v>1347</v>
      </c>
      <c r="M2428" s="6" t="s">
        <v>119</v>
      </c>
      <c r="N2428" s="6" t="s">
        <v>23</v>
      </c>
      <c r="O2428" s="6">
        <v>73</v>
      </c>
    </row>
    <row r="2429" spans="1:15" x14ac:dyDescent="0.25">
      <c r="A2429" s="6" t="s">
        <v>0</v>
      </c>
      <c r="B2429" s="6" t="s">
        <v>13</v>
      </c>
      <c r="C2429" s="6" t="s">
        <v>237</v>
      </c>
      <c r="D2429" s="6" t="s">
        <v>238</v>
      </c>
      <c r="E2429" s="6" t="s">
        <v>97</v>
      </c>
      <c r="F2429" s="6" t="s">
        <v>98</v>
      </c>
      <c r="G2429" s="6">
        <v>6</v>
      </c>
      <c r="H2429" s="6">
        <v>30</v>
      </c>
      <c r="I2429" s="6">
        <v>6</v>
      </c>
      <c r="J2429" s="6">
        <v>30</v>
      </c>
      <c r="K2429" s="6">
        <v>6</v>
      </c>
      <c r="L2429" s="6">
        <v>30</v>
      </c>
      <c r="M2429" s="6" t="s">
        <v>119</v>
      </c>
      <c r="N2429" s="6" t="s">
        <v>21</v>
      </c>
      <c r="O2429" s="6">
        <v>3</v>
      </c>
    </row>
    <row r="2430" spans="1:15" x14ac:dyDescent="0.25">
      <c r="A2430" s="6" t="s">
        <v>0</v>
      </c>
      <c r="B2430" s="6" t="s">
        <v>10</v>
      </c>
      <c r="C2430" s="6" t="s">
        <v>216</v>
      </c>
      <c r="D2430" s="6" t="s">
        <v>217</v>
      </c>
      <c r="E2430" s="6" t="s">
        <v>97</v>
      </c>
      <c r="F2430" s="6" t="s">
        <v>98</v>
      </c>
      <c r="G2430" s="6">
        <v>40</v>
      </c>
      <c r="H2430" s="6">
        <v>208</v>
      </c>
      <c r="I2430" s="6">
        <v>41</v>
      </c>
      <c r="J2430" s="6">
        <v>208</v>
      </c>
      <c r="K2430" s="6">
        <v>51</v>
      </c>
      <c r="L2430" s="6">
        <v>208</v>
      </c>
      <c r="M2430" s="6" t="s">
        <v>119</v>
      </c>
      <c r="N2430" s="6" t="s">
        <v>21</v>
      </c>
      <c r="O2430" s="6">
        <v>12</v>
      </c>
    </row>
    <row r="2431" spans="1:15" x14ac:dyDescent="0.25">
      <c r="A2431" s="6" t="s">
        <v>0</v>
      </c>
      <c r="B2431" s="6" t="s">
        <v>4</v>
      </c>
      <c r="C2431" s="6" t="s">
        <v>163</v>
      </c>
      <c r="D2431" s="6" t="s">
        <v>164</v>
      </c>
      <c r="E2431" s="6" t="s">
        <v>97</v>
      </c>
      <c r="F2431" s="6" t="s">
        <v>98</v>
      </c>
      <c r="G2431" s="6">
        <v>107</v>
      </c>
      <c r="H2431" s="6">
        <v>584</v>
      </c>
      <c r="I2431" s="6">
        <v>30</v>
      </c>
      <c r="J2431" s="6">
        <v>174</v>
      </c>
      <c r="K2431" s="6">
        <v>108</v>
      </c>
      <c r="L2431" s="6">
        <v>605</v>
      </c>
      <c r="M2431" s="6" t="s">
        <v>119</v>
      </c>
      <c r="N2431" s="6" t="s">
        <v>22</v>
      </c>
      <c r="O2431" s="6">
        <v>26</v>
      </c>
    </row>
    <row r="2432" spans="1:15" x14ac:dyDescent="0.25">
      <c r="A2432" s="6" t="s">
        <v>0</v>
      </c>
      <c r="B2432" s="6" t="s">
        <v>5</v>
      </c>
      <c r="C2432" s="6" t="s">
        <v>183</v>
      </c>
      <c r="D2432" s="6" t="s">
        <v>184</v>
      </c>
      <c r="E2432" s="6" t="s">
        <v>97</v>
      </c>
      <c r="F2432" s="6" t="s">
        <v>125</v>
      </c>
      <c r="G2432" s="6">
        <v>45</v>
      </c>
      <c r="H2432" s="6">
        <v>193</v>
      </c>
      <c r="I2432" s="6">
        <v>48</v>
      </c>
      <c r="J2432" s="6">
        <v>196</v>
      </c>
      <c r="K2432" s="6">
        <v>48</v>
      </c>
      <c r="L2432" s="6">
        <v>196</v>
      </c>
      <c r="M2432" s="6" t="s">
        <v>119</v>
      </c>
      <c r="N2432" s="6" t="s">
        <v>22</v>
      </c>
      <c r="O2432" s="6">
        <v>13</v>
      </c>
    </row>
    <row r="2433" spans="1:15" x14ac:dyDescent="0.25">
      <c r="A2433" s="6" t="s">
        <v>0</v>
      </c>
      <c r="B2433" s="6" t="s">
        <v>6</v>
      </c>
      <c r="C2433" s="6" t="s">
        <v>275</v>
      </c>
      <c r="D2433" s="6" t="s">
        <v>276</v>
      </c>
      <c r="E2433" s="6" t="s">
        <v>97</v>
      </c>
      <c r="F2433" s="6" t="s">
        <v>98</v>
      </c>
      <c r="G2433" s="6">
        <v>118</v>
      </c>
      <c r="H2433" s="6">
        <v>516</v>
      </c>
      <c r="I2433" s="6">
        <v>108</v>
      </c>
      <c r="J2433" s="6">
        <v>470</v>
      </c>
      <c r="K2433" s="6">
        <v>118</v>
      </c>
      <c r="L2433" s="6">
        <v>520</v>
      </c>
      <c r="M2433" s="6" t="s">
        <v>119</v>
      </c>
      <c r="N2433" s="6" t="s">
        <v>21</v>
      </c>
      <c r="O2433" s="6">
        <v>22</v>
      </c>
    </row>
    <row r="2434" spans="1:15" x14ac:dyDescent="0.25">
      <c r="A2434" s="6" t="s">
        <v>0</v>
      </c>
      <c r="B2434" s="6" t="s">
        <v>4</v>
      </c>
      <c r="C2434" s="6" t="s">
        <v>163</v>
      </c>
      <c r="D2434" s="6" t="s">
        <v>164</v>
      </c>
      <c r="E2434" s="6" t="s">
        <v>97</v>
      </c>
      <c r="F2434" s="6" t="s">
        <v>98</v>
      </c>
      <c r="G2434" s="6">
        <v>107</v>
      </c>
      <c r="H2434" s="6">
        <v>584</v>
      </c>
      <c r="I2434" s="6">
        <v>30</v>
      </c>
      <c r="J2434" s="6">
        <v>174</v>
      </c>
      <c r="K2434" s="6">
        <v>108</v>
      </c>
      <c r="L2434" s="6">
        <v>605</v>
      </c>
      <c r="M2434" s="6" t="s">
        <v>119</v>
      </c>
      <c r="N2434" s="6" t="s">
        <v>21</v>
      </c>
      <c r="O2434" s="6">
        <v>35</v>
      </c>
    </row>
    <row r="2435" spans="1:15" x14ac:dyDescent="0.25">
      <c r="A2435" s="6" t="s">
        <v>0</v>
      </c>
      <c r="B2435" s="6" t="s">
        <v>4</v>
      </c>
      <c r="C2435" s="6" t="s">
        <v>253</v>
      </c>
      <c r="D2435" s="6" t="s">
        <v>254</v>
      </c>
      <c r="E2435" s="6" t="s">
        <v>97</v>
      </c>
      <c r="F2435" s="6" t="s">
        <v>98</v>
      </c>
      <c r="G2435" s="6">
        <v>6</v>
      </c>
      <c r="H2435" s="6">
        <v>36</v>
      </c>
      <c r="I2435" s="6">
        <v>6</v>
      </c>
      <c r="J2435" s="6">
        <v>36</v>
      </c>
      <c r="K2435" s="6">
        <v>6</v>
      </c>
      <c r="L2435" s="6">
        <v>36</v>
      </c>
      <c r="M2435" s="6" t="s">
        <v>119</v>
      </c>
      <c r="N2435" s="6" t="s">
        <v>22</v>
      </c>
      <c r="O2435" s="6">
        <v>3</v>
      </c>
    </row>
    <row r="2436" spans="1:15" x14ac:dyDescent="0.25">
      <c r="A2436" s="6" t="s">
        <v>0</v>
      </c>
      <c r="B2436" s="6" t="s">
        <v>7</v>
      </c>
      <c r="C2436" s="6" t="s">
        <v>214</v>
      </c>
      <c r="D2436" s="6" t="s">
        <v>215</v>
      </c>
      <c r="E2436" s="6" t="s">
        <v>97</v>
      </c>
      <c r="F2436" s="6" t="s">
        <v>98</v>
      </c>
      <c r="G2436" s="6">
        <v>301</v>
      </c>
      <c r="H2436" s="6">
        <v>1404</v>
      </c>
      <c r="I2436" s="6">
        <v>274</v>
      </c>
      <c r="J2436" s="6">
        <v>1347</v>
      </c>
      <c r="K2436" s="6">
        <v>274</v>
      </c>
      <c r="L2436" s="6">
        <v>1347</v>
      </c>
      <c r="M2436" s="6" t="s">
        <v>119</v>
      </c>
      <c r="N2436" s="6" t="s">
        <v>21</v>
      </c>
      <c r="O2436" s="6">
        <v>52</v>
      </c>
    </row>
    <row r="2437" spans="1:15" x14ac:dyDescent="0.25">
      <c r="A2437" s="6" t="s">
        <v>0</v>
      </c>
      <c r="B2437" s="6" t="s">
        <v>11</v>
      </c>
      <c r="C2437" s="6" t="s">
        <v>191</v>
      </c>
      <c r="D2437" s="6" t="s">
        <v>192</v>
      </c>
      <c r="E2437" s="6" t="s">
        <v>97</v>
      </c>
      <c r="F2437" s="6" t="s">
        <v>98</v>
      </c>
      <c r="G2437" s="6">
        <v>14</v>
      </c>
      <c r="H2437" s="6">
        <v>44</v>
      </c>
      <c r="I2437" s="6">
        <v>14</v>
      </c>
      <c r="J2437" s="6">
        <v>44</v>
      </c>
      <c r="K2437" s="6">
        <v>14</v>
      </c>
      <c r="L2437" s="6">
        <v>44</v>
      </c>
      <c r="M2437" s="6" t="s">
        <v>119</v>
      </c>
      <c r="N2437" s="6" t="s">
        <v>23</v>
      </c>
      <c r="O2437" s="6">
        <v>3</v>
      </c>
    </row>
    <row r="2438" spans="1:15" x14ac:dyDescent="0.25">
      <c r="A2438" s="6" t="s">
        <v>0</v>
      </c>
      <c r="B2438" s="6" t="s">
        <v>9</v>
      </c>
      <c r="C2438" s="6" t="s">
        <v>1077</v>
      </c>
      <c r="D2438" s="6" t="s">
        <v>223</v>
      </c>
      <c r="E2438" s="6" t="s">
        <v>97</v>
      </c>
      <c r="F2438" s="6" t="s">
        <v>125</v>
      </c>
      <c r="G2438" s="6">
        <v>486</v>
      </c>
      <c r="H2438" s="6">
        <v>2371</v>
      </c>
      <c r="I2438" s="6">
        <v>488</v>
      </c>
      <c r="J2438" s="6">
        <v>2325</v>
      </c>
      <c r="K2438" s="6">
        <v>488</v>
      </c>
      <c r="L2438" s="6">
        <v>2325</v>
      </c>
      <c r="M2438" s="6" t="s">
        <v>119</v>
      </c>
      <c r="N2438" s="6" t="s">
        <v>21</v>
      </c>
      <c r="O2438" s="6">
        <v>146</v>
      </c>
    </row>
    <row r="2439" spans="1:15" x14ac:dyDescent="0.25">
      <c r="A2439" s="6" t="s">
        <v>0</v>
      </c>
      <c r="B2439" s="6" t="s">
        <v>8</v>
      </c>
      <c r="C2439" s="6" t="s">
        <v>739</v>
      </c>
      <c r="D2439" s="6" t="s">
        <v>740</v>
      </c>
      <c r="E2439" s="6" t="s">
        <v>209</v>
      </c>
      <c r="F2439" s="6" t="s">
        <v>125</v>
      </c>
      <c r="G2439" s="6">
        <v>115</v>
      </c>
      <c r="H2439" s="6">
        <v>602</v>
      </c>
      <c r="I2439" s="6">
        <v>115</v>
      </c>
      <c r="J2439" s="6">
        <v>594</v>
      </c>
      <c r="K2439" s="6">
        <v>115</v>
      </c>
      <c r="L2439" s="6">
        <v>88</v>
      </c>
      <c r="M2439" s="6" t="s">
        <v>119</v>
      </c>
      <c r="N2439" s="6" t="s">
        <v>22</v>
      </c>
      <c r="O2439" s="6">
        <v>0</v>
      </c>
    </row>
    <row r="2440" spans="1:15" x14ac:dyDescent="0.25">
      <c r="A2440" s="6" t="s">
        <v>0</v>
      </c>
      <c r="B2440" s="6" t="s">
        <v>4</v>
      </c>
      <c r="C2440" s="6" t="s">
        <v>95</v>
      </c>
      <c r="D2440" s="6" t="s">
        <v>96</v>
      </c>
      <c r="E2440" s="6" t="s">
        <v>97</v>
      </c>
      <c r="F2440" s="6" t="s">
        <v>98</v>
      </c>
      <c r="G2440" s="6">
        <v>69</v>
      </c>
      <c r="H2440" s="6">
        <v>349</v>
      </c>
      <c r="I2440" s="6">
        <v>43</v>
      </c>
      <c r="J2440" s="6">
        <v>361</v>
      </c>
      <c r="K2440" s="6">
        <v>43</v>
      </c>
      <c r="L2440" s="6">
        <v>361</v>
      </c>
      <c r="M2440" s="6" t="s">
        <v>119</v>
      </c>
      <c r="N2440" s="6" t="s">
        <v>22</v>
      </c>
      <c r="O2440" s="6">
        <v>10</v>
      </c>
    </row>
    <row r="2441" spans="1:15" x14ac:dyDescent="0.25">
      <c r="A2441" s="6" t="s">
        <v>0</v>
      </c>
      <c r="B2441" s="6" t="s">
        <v>13</v>
      </c>
      <c r="C2441" s="6" t="s">
        <v>193</v>
      </c>
      <c r="D2441" s="6" t="s">
        <v>194</v>
      </c>
      <c r="E2441" s="6" t="s">
        <v>97</v>
      </c>
      <c r="F2441" s="6" t="s">
        <v>125</v>
      </c>
      <c r="G2441" s="6">
        <v>21</v>
      </c>
      <c r="H2441" s="6">
        <v>93</v>
      </c>
      <c r="I2441" s="6">
        <v>20</v>
      </c>
      <c r="J2441" s="6">
        <v>78</v>
      </c>
      <c r="K2441" s="6">
        <v>20</v>
      </c>
      <c r="L2441" s="6">
        <v>80</v>
      </c>
      <c r="M2441" s="6" t="s">
        <v>119</v>
      </c>
      <c r="N2441" s="6" t="s">
        <v>23</v>
      </c>
      <c r="O2441" s="6">
        <v>9</v>
      </c>
    </row>
    <row r="2442" spans="1:15" x14ac:dyDescent="0.25">
      <c r="A2442" s="6" t="s">
        <v>0</v>
      </c>
      <c r="B2442" s="6" t="s">
        <v>5</v>
      </c>
      <c r="C2442" s="6" t="s">
        <v>837</v>
      </c>
      <c r="D2442" s="6" t="s">
        <v>838</v>
      </c>
      <c r="E2442" s="6" t="s">
        <v>209</v>
      </c>
      <c r="F2442" s="6" t="s">
        <v>125</v>
      </c>
      <c r="G2442" s="6">
        <v>184</v>
      </c>
      <c r="H2442" s="6">
        <v>768</v>
      </c>
      <c r="I2442" s="6">
        <v>175</v>
      </c>
      <c r="J2442" s="6">
        <v>828</v>
      </c>
      <c r="K2442" s="6">
        <v>175</v>
      </c>
      <c r="L2442" s="6">
        <v>828</v>
      </c>
      <c r="M2442" s="6" t="s">
        <v>119</v>
      </c>
      <c r="N2442" s="6" t="s">
        <v>23</v>
      </c>
      <c r="O2442" s="6">
        <v>122</v>
      </c>
    </row>
    <row r="2443" spans="1:15" x14ac:dyDescent="0.25">
      <c r="A2443" s="6" t="s">
        <v>0</v>
      </c>
      <c r="B2443" s="6" t="s">
        <v>8</v>
      </c>
      <c r="C2443" s="6" t="s">
        <v>218</v>
      </c>
      <c r="D2443" s="6" t="s">
        <v>219</v>
      </c>
      <c r="E2443" s="6" t="s">
        <v>97</v>
      </c>
      <c r="F2443" s="6" t="s">
        <v>98</v>
      </c>
      <c r="G2443" s="6">
        <v>70</v>
      </c>
      <c r="H2443" s="6">
        <v>609</v>
      </c>
      <c r="I2443" s="6">
        <v>124</v>
      </c>
      <c r="J2443" s="6">
        <v>644</v>
      </c>
      <c r="K2443" s="6">
        <v>124</v>
      </c>
      <c r="L2443" s="6">
        <v>644</v>
      </c>
      <c r="M2443" s="6" t="s">
        <v>119</v>
      </c>
      <c r="N2443" s="6" t="s">
        <v>22</v>
      </c>
      <c r="O2443" s="6">
        <v>59</v>
      </c>
    </row>
    <row r="2444" spans="1:15" x14ac:dyDescent="0.25">
      <c r="A2444" s="6" t="s">
        <v>0</v>
      </c>
      <c r="B2444" s="6" t="s">
        <v>7</v>
      </c>
      <c r="C2444" s="6" t="s">
        <v>735</v>
      </c>
      <c r="D2444" s="6" t="s">
        <v>736</v>
      </c>
      <c r="E2444" s="6" t="s">
        <v>97</v>
      </c>
      <c r="F2444" s="6" t="s">
        <v>98</v>
      </c>
      <c r="G2444" s="6">
        <v>14</v>
      </c>
      <c r="H2444" s="6">
        <v>74</v>
      </c>
      <c r="I2444" s="6">
        <v>14</v>
      </c>
      <c r="J2444" s="6">
        <v>68</v>
      </c>
      <c r="K2444" s="6">
        <v>14</v>
      </c>
      <c r="L2444" s="6">
        <v>68</v>
      </c>
      <c r="M2444" s="6" t="s">
        <v>119</v>
      </c>
      <c r="N2444" s="6" t="s">
        <v>22</v>
      </c>
      <c r="O2444" s="6">
        <v>9</v>
      </c>
    </row>
    <row r="2445" spans="1:15" x14ac:dyDescent="0.25">
      <c r="A2445" s="6" t="s">
        <v>0</v>
      </c>
      <c r="B2445" s="6" t="s">
        <v>5</v>
      </c>
      <c r="C2445" s="6" t="s">
        <v>185</v>
      </c>
      <c r="D2445" s="6" t="s">
        <v>186</v>
      </c>
      <c r="E2445" s="6" t="s">
        <v>97</v>
      </c>
      <c r="F2445" s="6" t="s">
        <v>125</v>
      </c>
      <c r="G2445" s="6">
        <v>429</v>
      </c>
      <c r="H2445" s="6">
        <v>2237</v>
      </c>
      <c r="I2445" s="6">
        <v>429</v>
      </c>
      <c r="J2445" s="6">
        <v>2221</v>
      </c>
      <c r="K2445" s="6">
        <v>429</v>
      </c>
      <c r="L2445" s="6">
        <v>2221</v>
      </c>
      <c r="M2445" s="6" t="s">
        <v>119</v>
      </c>
      <c r="N2445" s="6" t="s">
        <v>21</v>
      </c>
      <c r="O2445" s="6">
        <v>142</v>
      </c>
    </row>
    <row r="2446" spans="1:15" x14ac:dyDescent="0.25">
      <c r="A2446" s="6" t="s">
        <v>0</v>
      </c>
      <c r="B2446" s="6" t="s">
        <v>8</v>
      </c>
      <c r="C2446" s="6" t="s">
        <v>128</v>
      </c>
      <c r="D2446" s="6" t="s">
        <v>129</v>
      </c>
      <c r="E2446" s="6" t="s">
        <v>97</v>
      </c>
      <c r="F2446" s="6" t="s">
        <v>125</v>
      </c>
      <c r="G2446" s="6">
        <v>46</v>
      </c>
      <c r="H2446" s="6">
        <v>272</v>
      </c>
      <c r="I2446" s="6">
        <v>45</v>
      </c>
      <c r="J2446" s="6">
        <v>257</v>
      </c>
      <c r="K2446" s="6">
        <v>45</v>
      </c>
      <c r="L2446" s="6">
        <v>269</v>
      </c>
      <c r="M2446" s="6" t="s">
        <v>119</v>
      </c>
      <c r="N2446" s="6" t="s">
        <v>22</v>
      </c>
      <c r="O2446" s="6">
        <v>18</v>
      </c>
    </row>
    <row r="2447" spans="1:15" x14ac:dyDescent="0.25">
      <c r="A2447" s="6" t="s">
        <v>0</v>
      </c>
      <c r="B2447" s="6" t="s">
        <v>4</v>
      </c>
      <c r="C2447" s="6" t="s">
        <v>167</v>
      </c>
      <c r="D2447" s="6" t="s">
        <v>168</v>
      </c>
      <c r="E2447" s="6" t="s">
        <v>97</v>
      </c>
      <c r="F2447" s="6" t="s">
        <v>98</v>
      </c>
      <c r="G2447" s="6">
        <v>190</v>
      </c>
      <c r="H2447" s="6">
        <v>1047</v>
      </c>
      <c r="I2447" s="6">
        <v>205</v>
      </c>
      <c r="J2447" s="6">
        <v>1072</v>
      </c>
      <c r="K2447" s="6"/>
      <c r="L2447" s="6">
        <v>1072</v>
      </c>
      <c r="M2447" s="6" t="s">
        <v>119</v>
      </c>
      <c r="N2447" s="6" t="s">
        <v>21</v>
      </c>
      <c r="O2447" s="6">
        <v>64</v>
      </c>
    </row>
    <row r="2448" spans="1:15" x14ac:dyDescent="0.25">
      <c r="A2448" s="6" t="s">
        <v>0</v>
      </c>
      <c r="B2448" s="6" t="s">
        <v>7</v>
      </c>
      <c r="C2448" s="6" t="s">
        <v>109</v>
      </c>
      <c r="D2448" s="6" t="s">
        <v>110</v>
      </c>
      <c r="E2448" s="6" t="s">
        <v>97</v>
      </c>
      <c r="F2448" s="6" t="s">
        <v>98</v>
      </c>
      <c r="G2448" s="6">
        <v>44</v>
      </c>
      <c r="H2448" s="6">
        <v>235</v>
      </c>
      <c r="I2448" s="6">
        <v>36</v>
      </c>
      <c r="J2448" s="6">
        <v>194</v>
      </c>
      <c r="K2448" s="6">
        <v>43</v>
      </c>
      <c r="L2448" s="6">
        <v>242</v>
      </c>
      <c r="M2448" s="6" t="s">
        <v>119</v>
      </c>
      <c r="N2448" s="6" t="s">
        <v>22</v>
      </c>
      <c r="O2448" s="6">
        <v>12</v>
      </c>
    </row>
    <row r="2449" spans="1:15" x14ac:dyDescent="0.25">
      <c r="A2449" s="6" t="s">
        <v>0</v>
      </c>
      <c r="B2449" s="6" t="s">
        <v>5</v>
      </c>
      <c r="C2449" s="6" t="s">
        <v>701</v>
      </c>
      <c r="D2449" s="6" t="s">
        <v>702</v>
      </c>
      <c r="E2449" s="6" t="s">
        <v>209</v>
      </c>
      <c r="F2449" s="6" t="s">
        <v>125</v>
      </c>
      <c r="G2449" s="6">
        <v>155</v>
      </c>
      <c r="H2449" s="6">
        <v>664</v>
      </c>
      <c r="I2449" s="6">
        <v>156</v>
      </c>
      <c r="J2449" s="6">
        <v>641</v>
      </c>
      <c r="K2449" s="6">
        <v>273</v>
      </c>
      <c r="L2449" s="6">
        <v>0</v>
      </c>
      <c r="M2449" s="6" t="s">
        <v>119</v>
      </c>
      <c r="N2449" s="6" t="s">
        <v>22</v>
      </c>
      <c r="O2449" s="6">
        <v>0</v>
      </c>
    </row>
    <row r="2450" spans="1:15" x14ac:dyDescent="0.25">
      <c r="A2450" s="6" t="s">
        <v>0</v>
      </c>
      <c r="B2450" s="6" t="s">
        <v>7</v>
      </c>
      <c r="C2450" s="6" t="s">
        <v>730</v>
      </c>
      <c r="D2450" s="6" t="s">
        <v>731</v>
      </c>
      <c r="E2450" s="6" t="s">
        <v>97</v>
      </c>
      <c r="F2450" s="6" t="s">
        <v>98</v>
      </c>
      <c r="G2450" s="6">
        <v>23</v>
      </c>
      <c r="H2450" s="6">
        <v>83</v>
      </c>
      <c r="I2450" s="6">
        <v>23</v>
      </c>
      <c r="J2450" s="6">
        <v>85</v>
      </c>
      <c r="K2450" s="6">
        <v>23</v>
      </c>
      <c r="L2450" s="6">
        <v>78</v>
      </c>
      <c r="M2450" s="6" t="s">
        <v>119</v>
      </c>
      <c r="N2450" s="6" t="s">
        <v>23</v>
      </c>
      <c r="O2450" s="6">
        <v>10</v>
      </c>
    </row>
    <row r="2451" spans="1:15" x14ac:dyDescent="0.25">
      <c r="A2451" s="6" t="s">
        <v>0</v>
      </c>
      <c r="B2451" s="6" t="s">
        <v>5</v>
      </c>
      <c r="C2451" s="6" t="s">
        <v>259</v>
      </c>
      <c r="D2451" s="6" t="s">
        <v>260</v>
      </c>
      <c r="E2451" s="6" t="s">
        <v>97</v>
      </c>
      <c r="F2451" s="6" t="s">
        <v>98</v>
      </c>
      <c r="G2451" s="6">
        <v>94</v>
      </c>
      <c r="H2451" s="6">
        <v>341</v>
      </c>
      <c r="I2451" s="6">
        <v>65</v>
      </c>
      <c r="J2451" s="6">
        <v>240</v>
      </c>
      <c r="K2451" s="6">
        <v>95</v>
      </c>
      <c r="L2451" s="6">
        <v>343</v>
      </c>
      <c r="M2451" s="6" t="s">
        <v>119</v>
      </c>
      <c r="N2451" s="6" t="s">
        <v>23</v>
      </c>
      <c r="O2451" s="6">
        <v>36</v>
      </c>
    </row>
    <row r="2452" spans="1:15" x14ac:dyDescent="0.25">
      <c r="A2452" s="6" t="s">
        <v>0</v>
      </c>
      <c r="B2452" s="6" t="s">
        <v>4</v>
      </c>
      <c r="C2452" s="6" t="s">
        <v>688</v>
      </c>
      <c r="D2452" s="6" t="s">
        <v>689</v>
      </c>
      <c r="E2452" s="6" t="s">
        <v>97</v>
      </c>
      <c r="F2452" s="6" t="s">
        <v>98</v>
      </c>
      <c r="G2452" s="6">
        <v>107</v>
      </c>
      <c r="H2452" s="6">
        <v>501</v>
      </c>
      <c r="I2452" s="6">
        <v>107</v>
      </c>
      <c r="J2452" s="6">
        <v>503</v>
      </c>
      <c r="K2452" s="6">
        <v>107</v>
      </c>
      <c r="L2452" s="6">
        <v>497</v>
      </c>
      <c r="M2452" s="6" t="s">
        <v>119</v>
      </c>
      <c r="N2452" s="6" t="s">
        <v>21</v>
      </c>
      <c r="O2452" s="6">
        <v>23</v>
      </c>
    </row>
    <row r="2453" spans="1:15" x14ac:dyDescent="0.25">
      <c r="A2453" s="6" t="s">
        <v>0</v>
      </c>
      <c r="B2453" s="6" t="s">
        <v>7</v>
      </c>
      <c r="C2453" s="6" t="s">
        <v>733</v>
      </c>
      <c r="D2453" s="6" t="s">
        <v>734</v>
      </c>
      <c r="E2453" s="6" t="s">
        <v>97</v>
      </c>
      <c r="F2453" s="6" t="s">
        <v>98</v>
      </c>
      <c r="G2453" s="6">
        <v>27</v>
      </c>
      <c r="H2453" s="6">
        <v>111</v>
      </c>
      <c r="I2453" s="6">
        <v>25</v>
      </c>
      <c r="J2453" s="6">
        <v>104</v>
      </c>
      <c r="K2453" s="6">
        <v>25</v>
      </c>
      <c r="L2453" s="6">
        <v>104</v>
      </c>
      <c r="M2453" s="6" t="s">
        <v>119</v>
      </c>
      <c r="N2453" s="6" t="s">
        <v>22</v>
      </c>
      <c r="O2453" s="6">
        <v>6</v>
      </c>
    </row>
    <row r="2454" spans="1:15" x14ac:dyDescent="0.25">
      <c r="A2454" s="6" t="s">
        <v>0</v>
      </c>
      <c r="B2454" s="6" t="s">
        <v>8</v>
      </c>
      <c r="C2454" s="6" t="s">
        <v>743</v>
      </c>
      <c r="D2454" s="6" t="s">
        <v>744</v>
      </c>
      <c r="E2454" s="6" t="s">
        <v>209</v>
      </c>
      <c r="F2454" s="6" t="s">
        <v>125</v>
      </c>
      <c r="G2454" s="6">
        <v>612</v>
      </c>
      <c r="H2454" s="6">
        <v>2944</v>
      </c>
      <c r="I2454" s="6">
        <v>608</v>
      </c>
      <c r="J2454" s="6">
        <v>2914</v>
      </c>
      <c r="K2454" s="6">
        <v>608</v>
      </c>
      <c r="L2454" s="6">
        <v>2944</v>
      </c>
      <c r="M2454" s="6" t="s">
        <v>119</v>
      </c>
      <c r="N2454" s="6" t="s">
        <v>22</v>
      </c>
      <c r="O2454" s="6">
        <v>190</v>
      </c>
    </row>
    <row r="2455" spans="1:15" x14ac:dyDescent="0.25">
      <c r="A2455" s="6" t="s">
        <v>0</v>
      </c>
      <c r="B2455" s="6" t="s">
        <v>4</v>
      </c>
      <c r="C2455" s="6" t="s">
        <v>688</v>
      </c>
      <c r="D2455" s="6" t="s">
        <v>689</v>
      </c>
      <c r="E2455" s="6" t="s">
        <v>97</v>
      </c>
      <c r="F2455" s="6" t="s">
        <v>98</v>
      </c>
      <c r="G2455" s="6">
        <v>107</v>
      </c>
      <c r="H2455" s="6">
        <v>501</v>
      </c>
      <c r="I2455" s="6">
        <v>107</v>
      </c>
      <c r="J2455" s="6">
        <v>503</v>
      </c>
      <c r="K2455" s="6">
        <v>107</v>
      </c>
      <c r="L2455" s="6">
        <v>497</v>
      </c>
      <c r="M2455" s="6" t="s">
        <v>119</v>
      </c>
      <c r="N2455" s="6" t="s">
        <v>22</v>
      </c>
      <c r="O2455" s="6">
        <v>34</v>
      </c>
    </row>
    <row r="2456" spans="1:15" x14ac:dyDescent="0.25">
      <c r="A2456" s="6" t="s">
        <v>0</v>
      </c>
      <c r="B2456" s="6" t="s">
        <v>4</v>
      </c>
      <c r="C2456" s="6" t="s">
        <v>95</v>
      </c>
      <c r="D2456" s="6" t="s">
        <v>96</v>
      </c>
      <c r="E2456" s="6" t="s">
        <v>97</v>
      </c>
      <c r="F2456" s="6" t="s">
        <v>98</v>
      </c>
      <c r="G2456" s="6">
        <v>69</v>
      </c>
      <c r="H2456" s="6">
        <v>349</v>
      </c>
      <c r="I2456" s="6">
        <v>43</v>
      </c>
      <c r="J2456" s="6">
        <v>361</v>
      </c>
      <c r="K2456" s="6">
        <v>43</v>
      </c>
      <c r="L2456" s="6">
        <v>361</v>
      </c>
      <c r="M2456" s="6" t="s">
        <v>119</v>
      </c>
      <c r="N2456" s="6" t="s">
        <v>23</v>
      </c>
      <c r="O2456" s="6">
        <v>22</v>
      </c>
    </row>
    <row r="2457" spans="1:15" x14ac:dyDescent="0.25">
      <c r="A2457" s="6" t="s">
        <v>0</v>
      </c>
      <c r="B2457" s="6" t="s">
        <v>8</v>
      </c>
      <c r="C2457" s="6" t="s">
        <v>752</v>
      </c>
      <c r="D2457" s="6" t="s">
        <v>753</v>
      </c>
      <c r="E2457" s="6" t="s">
        <v>97</v>
      </c>
      <c r="F2457" s="6" t="s">
        <v>98</v>
      </c>
      <c r="G2457" s="6">
        <v>25</v>
      </c>
      <c r="H2457" s="6">
        <v>92</v>
      </c>
      <c r="I2457" s="6">
        <v>24</v>
      </c>
      <c r="J2457" s="6">
        <v>89</v>
      </c>
      <c r="K2457" s="6">
        <v>24</v>
      </c>
      <c r="L2457" s="6">
        <v>89</v>
      </c>
      <c r="M2457" s="6" t="s">
        <v>119</v>
      </c>
      <c r="N2457" s="6" t="s">
        <v>22</v>
      </c>
      <c r="O2457" s="6">
        <v>0</v>
      </c>
    </row>
    <row r="2458" spans="1:15" x14ac:dyDescent="0.25">
      <c r="A2458" s="6" t="s">
        <v>0</v>
      </c>
      <c r="B2458" s="6" t="s">
        <v>11</v>
      </c>
      <c r="C2458" s="6" t="s">
        <v>191</v>
      </c>
      <c r="D2458" s="6" t="s">
        <v>192</v>
      </c>
      <c r="E2458" s="6" t="s">
        <v>97</v>
      </c>
      <c r="F2458" s="6" t="s">
        <v>98</v>
      </c>
      <c r="G2458" s="6">
        <v>14</v>
      </c>
      <c r="H2458" s="6">
        <v>44</v>
      </c>
      <c r="I2458" s="6">
        <v>14</v>
      </c>
      <c r="J2458" s="6">
        <v>44</v>
      </c>
      <c r="K2458" s="6">
        <v>14</v>
      </c>
      <c r="L2458" s="6">
        <v>44</v>
      </c>
      <c r="M2458" s="6" t="s">
        <v>119</v>
      </c>
      <c r="N2458" s="6" t="s">
        <v>22</v>
      </c>
      <c r="O2458" s="6">
        <v>0</v>
      </c>
    </row>
    <row r="2459" spans="1:15" x14ac:dyDescent="0.25">
      <c r="A2459" s="6" t="s">
        <v>0</v>
      </c>
      <c r="B2459" s="6" t="s">
        <v>5</v>
      </c>
      <c r="C2459" s="6" t="s">
        <v>273</v>
      </c>
      <c r="D2459" s="6" t="s">
        <v>274</v>
      </c>
      <c r="E2459" s="6" t="s">
        <v>97</v>
      </c>
      <c r="F2459" s="6" t="s">
        <v>98</v>
      </c>
      <c r="G2459" s="6">
        <v>85</v>
      </c>
      <c r="H2459" s="6">
        <v>367</v>
      </c>
      <c r="I2459" s="6">
        <v>80</v>
      </c>
      <c r="J2459" s="6">
        <v>337</v>
      </c>
      <c r="K2459" s="6">
        <v>85</v>
      </c>
      <c r="L2459" s="6">
        <v>367</v>
      </c>
      <c r="M2459" s="6" t="s">
        <v>119</v>
      </c>
      <c r="N2459" s="6" t="s">
        <v>22</v>
      </c>
      <c r="O2459" s="6">
        <v>27</v>
      </c>
    </row>
    <row r="2460" spans="1:15" x14ac:dyDescent="0.25">
      <c r="A2460" s="6" t="s">
        <v>0</v>
      </c>
      <c r="B2460" s="6" t="s">
        <v>5</v>
      </c>
      <c r="C2460" s="6" t="s">
        <v>834</v>
      </c>
      <c r="D2460" s="6" t="s">
        <v>835</v>
      </c>
      <c r="E2460" s="6" t="s">
        <v>209</v>
      </c>
      <c r="F2460" s="6" t="s">
        <v>125</v>
      </c>
      <c r="G2460" s="6">
        <v>169</v>
      </c>
      <c r="H2460" s="6">
        <v>1216</v>
      </c>
      <c r="I2460" s="6">
        <v>176</v>
      </c>
      <c r="J2460" s="6">
        <v>1216</v>
      </c>
      <c r="K2460" s="6">
        <v>176</v>
      </c>
      <c r="L2460" s="6">
        <v>1216</v>
      </c>
      <c r="M2460" s="6" t="s">
        <v>119</v>
      </c>
      <c r="N2460" s="6" t="s">
        <v>22</v>
      </c>
      <c r="O2460" s="6">
        <v>49</v>
      </c>
    </row>
    <row r="2461" spans="1:15" x14ac:dyDescent="0.25">
      <c r="A2461" s="6" t="s">
        <v>0</v>
      </c>
      <c r="B2461" s="6" t="s">
        <v>5</v>
      </c>
      <c r="C2461" s="6" t="s">
        <v>259</v>
      </c>
      <c r="D2461" s="6" t="s">
        <v>260</v>
      </c>
      <c r="E2461" s="6" t="s">
        <v>97</v>
      </c>
      <c r="F2461" s="6" t="s">
        <v>98</v>
      </c>
      <c r="G2461" s="6">
        <v>94</v>
      </c>
      <c r="H2461" s="6">
        <v>341</v>
      </c>
      <c r="I2461" s="6">
        <v>65</v>
      </c>
      <c r="J2461" s="6">
        <v>240</v>
      </c>
      <c r="K2461" s="6">
        <v>95</v>
      </c>
      <c r="L2461" s="6">
        <v>343</v>
      </c>
      <c r="M2461" s="6" t="s">
        <v>119</v>
      </c>
      <c r="N2461" s="6" t="s">
        <v>21</v>
      </c>
      <c r="O2461" s="6">
        <v>14</v>
      </c>
    </row>
    <row r="2462" spans="1:15" x14ac:dyDescent="0.25">
      <c r="A2462" s="6" t="s">
        <v>0</v>
      </c>
      <c r="B2462" s="6" t="s">
        <v>6</v>
      </c>
      <c r="C2462" s="6" t="s">
        <v>275</v>
      </c>
      <c r="D2462" s="6" t="s">
        <v>276</v>
      </c>
      <c r="E2462" s="6" t="s">
        <v>97</v>
      </c>
      <c r="F2462" s="6" t="s">
        <v>98</v>
      </c>
      <c r="G2462" s="6">
        <v>118</v>
      </c>
      <c r="H2462" s="6">
        <v>516</v>
      </c>
      <c r="I2462" s="6">
        <v>108</v>
      </c>
      <c r="J2462" s="6">
        <v>470</v>
      </c>
      <c r="K2462" s="6">
        <v>118</v>
      </c>
      <c r="L2462" s="6">
        <v>520</v>
      </c>
      <c r="M2462" s="6" t="s">
        <v>119</v>
      </c>
      <c r="N2462" s="6" t="s">
        <v>22</v>
      </c>
      <c r="O2462" s="6">
        <v>27</v>
      </c>
    </row>
    <row r="2463" spans="1:15" x14ac:dyDescent="0.25">
      <c r="A2463" s="6" t="s">
        <v>0</v>
      </c>
      <c r="B2463" s="6" t="s">
        <v>4</v>
      </c>
      <c r="C2463" s="6" t="s">
        <v>167</v>
      </c>
      <c r="D2463" s="6" t="s">
        <v>168</v>
      </c>
      <c r="E2463" s="6" t="s">
        <v>97</v>
      </c>
      <c r="F2463" s="6" t="s">
        <v>98</v>
      </c>
      <c r="G2463" s="6">
        <v>190</v>
      </c>
      <c r="H2463" s="6">
        <v>1047</v>
      </c>
      <c r="I2463" s="6">
        <v>205</v>
      </c>
      <c r="J2463" s="6">
        <v>1072</v>
      </c>
      <c r="K2463" s="6"/>
      <c r="L2463" s="6">
        <v>1072</v>
      </c>
      <c r="M2463" s="6" t="s">
        <v>119</v>
      </c>
      <c r="N2463" s="6" t="s">
        <v>23</v>
      </c>
      <c r="O2463" s="6">
        <v>140</v>
      </c>
    </row>
    <row r="2464" spans="1:15" x14ac:dyDescent="0.25">
      <c r="A2464" s="6" t="s">
        <v>0</v>
      </c>
      <c r="B2464" s="6" t="s">
        <v>4</v>
      </c>
      <c r="C2464" s="6" t="s">
        <v>167</v>
      </c>
      <c r="D2464" s="6" t="s">
        <v>168</v>
      </c>
      <c r="E2464" s="6" t="s">
        <v>97</v>
      </c>
      <c r="F2464" s="6" t="s">
        <v>98</v>
      </c>
      <c r="G2464" s="6">
        <v>190</v>
      </c>
      <c r="H2464" s="6">
        <v>1047</v>
      </c>
      <c r="I2464" s="6">
        <v>205</v>
      </c>
      <c r="J2464" s="6">
        <v>1072</v>
      </c>
      <c r="K2464" s="6"/>
      <c r="L2464" s="6">
        <v>1072</v>
      </c>
      <c r="M2464" s="6" t="s">
        <v>119</v>
      </c>
      <c r="N2464" s="6" t="s">
        <v>22</v>
      </c>
      <c r="O2464" s="6">
        <v>76</v>
      </c>
    </row>
    <row r="2465" spans="1:15" x14ac:dyDescent="0.25">
      <c r="A2465" s="6" t="s">
        <v>0</v>
      </c>
      <c r="B2465" s="6" t="s">
        <v>5</v>
      </c>
      <c r="C2465" s="6" t="s">
        <v>271</v>
      </c>
      <c r="D2465" s="6" t="s">
        <v>272</v>
      </c>
      <c r="E2465" s="6" t="s">
        <v>97</v>
      </c>
      <c r="F2465" s="6" t="s">
        <v>125</v>
      </c>
      <c r="G2465" s="6">
        <v>18</v>
      </c>
      <c r="H2465" s="6">
        <v>82</v>
      </c>
      <c r="I2465" s="6">
        <v>18</v>
      </c>
      <c r="J2465" s="6">
        <v>82</v>
      </c>
      <c r="K2465" s="6">
        <v>18</v>
      </c>
      <c r="L2465" s="6">
        <v>80</v>
      </c>
      <c r="M2465" s="6" t="s">
        <v>119</v>
      </c>
      <c r="N2465" s="6" t="s">
        <v>21</v>
      </c>
      <c r="O2465" s="6">
        <v>6</v>
      </c>
    </row>
    <row r="2466" spans="1:15" x14ac:dyDescent="0.25">
      <c r="A2466" s="6" t="s">
        <v>0</v>
      </c>
      <c r="B2466" s="6" t="s">
        <v>8</v>
      </c>
      <c r="C2466" s="6" t="s">
        <v>748</v>
      </c>
      <c r="D2466" s="6" t="s">
        <v>749</v>
      </c>
      <c r="E2466" s="6" t="s">
        <v>209</v>
      </c>
      <c r="F2466" s="6" t="s">
        <v>125</v>
      </c>
      <c r="G2466" s="6">
        <v>1694</v>
      </c>
      <c r="H2466" s="6">
        <v>8805</v>
      </c>
      <c r="I2466" s="6">
        <v>1693</v>
      </c>
      <c r="J2466" s="6">
        <v>8805</v>
      </c>
      <c r="K2466" s="6">
        <v>1693</v>
      </c>
      <c r="L2466" s="6">
        <v>9062</v>
      </c>
      <c r="M2466" s="6" t="s">
        <v>119</v>
      </c>
      <c r="N2466" s="6" t="s">
        <v>21</v>
      </c>
      <c r="O2466" s="6">
        <v>397</v>
      </c>
    </row>
    <row r="2467" spans="1:15" x14ac:dyDescent="0.25">
      <c r="A2467" s="6" t="s">
        <v>0</v>
      </c>
      <c r="B2467" s="6" t="s">
        <v>4</v>
      </c>
      <c r="C2467" s="6" t="s">
        <v>149</v>
      </c>
      <c r="D2467" s="6" t="s">
        <v>150</v>
      </c>
      <c r="E2467" s="6" t="s">
        <v>97</v>
      </c>
      <c r="F2467" s="6" t="s">
        <v>98</v>
      </c>
      <c r="G2467" s="6">
        <v>6</v>
      </c>
      <c r="H2467" s="6">
        <v>39</v>
      </c>
      <c r="I2467" s="6">
        <v>6</v>
      </c>
      <c r="J2467" s="6">
        <v>39</v>
      </c>
      <c r="K2467" s="6">
        <v>6</v>
      </c>
      <c r="L2467" s="6">
        <v>39</v>
      </c>
      <c r="M2467" s="6" t="s">
        <v>119</v>
      </c>
      <c r="N2467" s="6" t="s">
        <v>21</v>
      </c>
      <c r="O2467" s="6">
        <v>3</v>
      </c>
    </row>
    <row r="2468" spans="1:15" x14ac:dyDescent="0.25">
      <c r="A2468" s="6" t="s">
        <v>0</v>
      </c>
      <c r="B2468" s="6" t="s">
        <v>5</v>
      </c>
      <c r="C2468" s="6" t="s">
        <v>701</v>
      </c>
      <c r="D2468" s="6" t="s">
        <v>702</v>
      </c>
      <c r="E2468" s="6" t="s">
        <v>209</v>
      </c>
      <c r="F2468" s="6" t="s">
        <v>125</v>
      </c>
      <c r="G2468" s="6">
        <v>155</v>
      </c>
      <c r="H2468" s="6">
        <v>664</v>
      </c>
      <c r="I2468" s="6">
        <v>156</v>
      </c>
      <c r="J2468" s="6">
        <v>641</v>
      </c>
      <c r="K2468" s="6">
        <v>273</v>
      </c>
      <c r="L2468" s="6">
        <v>0</v>
      </c>
      <c r="M2468" s="6" t="s">
        <v>119</v>
      </c>
      <c r="N2468" s="6" t="s">
        <v>23</v>
      </c>
      <c r="O2468" s="6">
        <v>0</v>
      </c>
    </row>
    <row r="2469" spans="1:15" x14ac:dyDescent="0.25">
      <c r="A2469" s="6" t="s">
        <v>0</v>
      </c>
      <c r="B2469" s="6" t="s">
        <v>8</v>
      </c>
      <c r="C2469" s="6" t="s">
        <v>750</v>
      </c>
      <c r="D2469" s="6" t="s">
        <v>751</v>
      </c>
      <c r="E2469" s="6" t="s">
        <v>97</v>
      </c>
      <c r="F2469" s="6" t="s">
        <v>98</v>
      </c>
      <c r="G2469" s="6">
        <v>3</v>
      </c>
      <c r="H2469" s="6">
        <v>13</v>
      </c>
      <c r="I2469" s="6">
        <v>3</v>
      </c>
      <c r="J2469" s="6">
        <v>13</v>
      </c>
      <c r="K2469" s="6">
        <v>3</v>
      </c>
      <c r="L2469" s="6">
        <v>13</v>
      </c>
      <c r="M2469" s="6" t="s">
        <v>119</v>
      </c>
      <c r="N2469" s="6" t="s">
        <v>23</v>
      </c>
      <c r="O2469" s="6">
        <v>2</v>
      </c>
    </row>
    <row r="2470" spans="1:15" x14ac:dyDescent="0.25">
      <c r="A2470" s="6" t="s">
        <v>0</v>
      </c>
      <c r="B2470" s="6" t="s">
        <v>4</v>
      </c>
      <c r="C2470" s="6" t="s">
        <v>153</v>
      </c>
      <c r="D2470" s="6" t="s">
        <v>154</v>
      </c>
      <c r="E2470" s="6" t="s">
        <v>97</v>
      </c>
      <c r="F2470" s="6" t="s">
        <v>98</v>
      </c>
      <c r="G2470" s="6">
        <v>35</v>
      </c>
      <c r="H2470" s="6">
        <v>175</v>
      </c>
      <c r="I2470" s="6">
        <v>32</v>
      </c>
      <c r="J2470" s="6">
        <v>173</v>
      </c>
      <c r="K2470" s="6">
        <v>43</v>
      </c>
      <c r="L2470" s="6">
        <v>212</v>
      </c>
      <c r="M2470" s="6" t="s">
        <v>119</v>
      </c>
      <c r="N2470" s="6" t="s">
        <v>23</v>
      </c>
      <c r="O2470" s="6">
        <v>26</v>
      </c>
    </row>
    <row r="2471" spans="1:15" x14ac:dyDescent="0.25">
      <c r="A2471" s="6" t="s">
        <v>0</v>
      </c>
      <c r="B2471" s="6" t="s">
        <v>4</v>
      </c>
      <c r="C2471" s="6" t="s">
        <v>106</v>
      </c>
      <c r="D2471" s="6" t="s">
        <v>107</v>
      </c>
      <c r="E2471" s="6" t="s">
        <v>97</v>
      </c>
      <c r="F2471" s="6" t="s">
        <v>98</v>
      </c>
      <c r="G2471" s="6">
        <v>7</v>
      </c>
      <c r="H2471" s="6">
        <v>41</v>
      </c>
      <c r="I2471" s="6">
        <v>10</v>
      </c>
      <c r="J2471" s="6">
        <v>47</v>
      </c>
      <c r="K2471" s="6">
        <v>12</v>
      </c>
      <c r="L2471" s="6">
        <v>56</v>
      </c>
      <c r="M2471" s="6" t="s">
        <v>119</v>
      </c>
      <c r="N2471" s="6" t="s">
        <v>22</v>
      </c>
      <c r="O2471" s="6">
        <v>3</v>
      </c>
    </row>
    <row r="2472" spans="1:15" x14ac:dyDescent="0.25">
      <c r="A2472" s="6" t="s">
        <v>0</v>
      </c>
      <c r="B2472" s="6" t="s">
        <v>4</v>
      </c>
      <c r="C2472" s="6" t="s">
        <v>101</v>
      </c>
      <c r="D2472" s="6" t="s">
        <v>102</v>
      </c>
      <c r="E2472" s="6" t="s">
        <v>97</v>
      </c>
      <c r="F2472" s="6" t="s">
        <v>98</v>
      </c>
      <c r="G2472" s="6">
        <v>56</v>
      </c>
      <c r="H2472" s="6">
        <v>230</v>
      </c>
      <c r="I2472" s="6">
        <v>54</v>
      </c>
      <c r="J2472" s="6">
        <v>221</v>
      </c>
      <c r="K2472" s="6">
        <v>57</v>
      </c>
      <c r="L2472" s="6">
        <v>232</v>
      </c>
      <c r="M2472" s="6" t="s">
        <v>119</v>
      </c>
      <c r="N2472" s="6" t="s">
        <v>21</v>
      </c>
      <c r="O2472" s="6">
        <v>9</v>
      </c>
    </row>
    <row r="2473" spans="1:15" x14ac:dyDescent="0.25">
      <c r="A2473" s="6" t="s">
        <v>0</v>
      </c>
      <c r="B2473" s="6" t="s">
        <v>9</v>
      </c>
      <c r="C2473" s="6" t="s">
        <v>207</v>
      </c>
      <c r="D2473" s="6" t="s">
        <v>208</v>
      </c>
      <c r="E2473" s="6" t="s">
        <v>209</v>
      </c>
      <c r="F2473" s="6" t="s">
        <v>125</v>
      </c>
      <c r="G2473" s="6">
        <v>541</v>
      </c>
      <c r="H2473" s="6">
        <v>2607</v>
      </c>
      <c r="I2473" s="6">
        <v>545</v>
      </c>
      <c r="J2473" s="6">
        <v>2544</v>
      </c>
      <c r="K2473" s="6">
        <v>545</v>
      </c>
      <c r="L2473" s="6">
        <v>2545</v>
      </c>
      <c r="M2473" s="6" t="s">
        <v>119</v>
      </c>
      <c r="N2473" s="6" t="s">
        <v>23</v>
      </c>
      <c r="O2473" s="6">
        <v>340</v>
      </c>
    </row>
    <row r="2474" spans="1:15" x14ac:dyDescent="0.25">
      <c r="A2474" s="6" t="s">
        <v>0</v>
      </c>
      <c r="B2474" s="6" t="s">
        <v>5</v>
      </c>
      <c r="C2474" s="6" t="s">
        <v>834</v>
      </c>
      <c r="D2474" s="6" t="s">
        <v>835</v>
      </c>
      <c r="E2474" s="6" t="s">
        <v>209</v>
      </c>
      <c r="F2474" s="6" t="s">
        <v>125</v>
      </c>
      <c r="G2474" s="6">
        <v>169</v>
      </c>
      <c r="H2474" s="6">
        <v>1216</v>
      </c>
      <c r="I2474" s="6">
        <v>176</v>
      </c>
      <c r="J2474" s="6">
        <v>1216</v>
      </c>
      <c r="K2474" s="6">
        <v>176</v>
      </c>
      <c r="L2474" s="6">
        <v>1216</v>
      </c>
      <c r="M2474" s="6" t="s">
        <v>119</v>
      </c>
      <c r="N2474" s="6" t="s">
        <v>21</v>
      </c>
      <c r="O2474" s="6">
        <v>52</v>
      </c>
    </row>
    <row r="2475" spans="1:15" x14ac:dyDescent="0.25">
      <c r="A2475" s="6" t="s">
        <v>0</v>
      </c>
      <c r="B2475" s="6" t="s">
        <v>8</v>
      </c>
      <c r="C2475" s="6" t="s">
        <v>141</v>
      </c>
      <c r="D2475" s="6" t="s">
        <v>142</v>
      </c>
      <c r="E2475" s="6" t="s">
        <v>97</v>
      </c>
      <c r="F2475" s="6" t="s">
        <v>98</v>
      </c>
      <c r="G2475" s="6">
        <v>186</v>
      </c>
      <c r="H2475" s="6">
        <v>1002</v>
      </c>
      <c r="I2475" s="6">
        <v>183</v>
      </c>
      <c r="J2475" s="6">
        <v>971</v>
      </c>
      <c r="K2475" s="6">
        <v>188</v>
      </c>
      <c r="L2475" s="6">
        <v>1003</v>
      </c>
      <c r="M2475" s="6" t="s">
        <v>119</v>
      </c>
      <c r="N2475" s="6" t="s">
        <v>21</v>
      </c>
      <c r="O2475" s="6">
        <v>36</v>
      </c>
    </row>
    <row r="2476" spans="1:15" x14ac:dyDescent="0.25">
      <c r="A2476" s="6" t="s">
        <v>0</v>
      </c>
      <c r="B2476" s="6" t="s">
        <v>10</v>
      </c>
      <c r="C2476" s="6" t="s">
        <v>216</v>
      </c>
      <c r="D2476" s="6" t="s">
        <v>217</v>
      </c>
      <c r="E2476" s="6" t="s">
        <v>97</v>
      </c>
      <c r="F2476" s="6" t="s">
        <v>98</v>
      </c>
      <c r="G2476" s="6">
        <v>40</v>
      </c>
      <c r="H2476" s="6">
        <v>208</v>
      </c>
      <c r="I2476" s="6">
        <v>41</v>
      </c>
      <c r="J2476" s="6">
        <v>208</v>
      </c>
      <c r="K2476" s="6">
        <v>51</v>
      </c>
      <c r="L2476" s="6">
        <v>208</v>
      </c>
      <c r="M2476" s="6" t="s">
        <v>119</v>
      </c>
      <c r="N2476" s="6" t="s">
        <v>22</v>
      </c>
      <c r="O2476" s="6">
        <v>6</v>
      </c>
    </row>
    <row r="2477" spans="1:15" x14ac:dyDescent="0.25">
      <c r="A2477" s="6" t="s">
        <v>0</v>
      </c>
      <c r="B2477" s="6" t="s">
        <v>8</v>
      </c>
      <c r="C2477" s="6" t="s">
        <v>128</v>
      </c>
      <c r="D2477" s="6" t="s">
        <v>129</v>
      </c>
      <c r="E2477" s="6" t="s">
        <v>97</v>
      </c>
      <c r="F2477" s="6" t="s">
        <v>125</v>
      </c>
      <c r="G2477" s="6">
        <v>46</v>
      </c>
      <c r="H2477" s="6">
        <v>272</v>
      </c>
      <c r="I2477" s="6">
        <v>45</v>
      </c>
      <c r="J2477" s="6">
        <v>257</v>
      </c>
      <c r="K2477" s="6">
        <v>45</v>
      </c>
      <c r="L2477" s="6">
        <v>269</v>
      </c>
      <c r="M2477" s="6" t="s">
        <v>119</v>
      </c>
      <c r="N2477" s="6" t="s">
        <v>21</v>
      </c>
      <c r="O2477" s="6">
        <v>18</v>
      </c>
    </row>
    <row r="2478" spans="1:15" x14ac:dyDescent="0.25">
      <c r="A2478" s="6" t="s">
        <v>0</v>
      </c>
      <c r="B2478" s="6" t="s">
        <v>8</v>
      </c>
      <c r="C2478" s="6" t="s">
        <v>210</v>
      </c>
      <c r="D2478" s="6" t="s">
        <v>211</v>
      </c>
      <c r="E2478" s="6" t="s">
        <v>209</v>
      </c>
      <c r="F2478" s="6" t="s">
        <v>132</v>
      </c>
      <c r="G2478" s="6">
        <v>840</v>
      </c>
      <c r="H2478" s="6">
        <v>3249</v>
      </c>
      <c r="I2478" s="6">
        <v>667</v>
      </c>
      <c r="J2478" s="6">
        <v>3657</v>
      </c>
      <c r="K2478" s="6">
        <v>667</v>
      </c>
      <c r="L2478" s="6">
        <v>3657</v>
      </c>
      <c r="M2478" s="6" t="s">
        <v>119</v>
      </c>
      <c r="N2478" s="6" t="s">
        <v>23</v>
      </c>
      <c r="O2478" s="6">
        <v>1520</v>
      </c>
    </row>
    <row r="2479" spans="1:15" x14ac:dyDescent="0.25">
      <c r="A2479" s="6" t="s">
        <v>0</v>
      </c>
      <c r="B2479" s="6" t="s">
        <v>8</v>
      </c>
      <c r="C2479" s="6" t="s">
        <v>752</v>
      </c>
      <c r="D2479" s="6" t="s">
        <v>753</v>
      </c>
      <c r="E2479" s="6" t="s">
        <v>97</v>
      </c>
      <c r="F2479" s="6" t="s">
        <v>98</v>
      </c>
      <c r="G2479" s="6">
        <v>25</v>
      </c>
      <c r="H2479" s="6">
        <v>92</v>
      </c>
      <c r="I2479" s="6">
        <v>24</v>
      </c>
      <c r="J2479" s="6">
        <v>89</v>
      </c>
      <c r="K2479" s="6">
        <v>24</v>
      </c>
      <c r="L2479" s="6">
        <v>89</v>
      </c>
      <c r="M2479" s="6" t="s">
        <v>119</v>
      </c>
      <c r="N2479" s="6" t="s">
        <v>21</v>
      </c>
      <c r="O2479" s="6">
        <v>0</v>
      </c>
    </row>
    <row r="2480" spans="1:15" x14ac:dyDescent="0.25">
      <c r="A2480" s="6" t="s">
        <v>0</v>
      </c>
      <c r="B2480" s="6" t="s">
        <v>7</v>
      </c>
      <c r="C2480" s="6" t="s">
        <v>109</v>
      </c>
      <c r="D2480" s="6" t="s">
        <v>110</v>
      </c>
      <c r="E2480" s="6" t="s">
        <v>97</v>
      </c>
      <c r="F2480" s="6" t="s">
        <v>98</v>
      </c>
      <c r="G2480" s="6">
        <v>44</v>
      </c>
      <c r="H2480" s="6">
        <v>235</v>
      </c>
      <c r="I2480" s="6">
        <v>36</v>
      </c>
      <c r="J2480" s="6">
        <v>194</v>
      </c>
      <c r="K2480" s="6">
        <v>43</v>
      </c>
      <c r="L2480" s="6">
        <v>242</v>
      </c>
      <c r="M2480" s="6" t="s">
        <v>119</v>
      </c>
      <c r="N2480" s="6" t="s">
        <v>21</v>
      </c>
      <c r="O2480" s="6">
        <v>21</v>
      </c>
    </row>
    <row r="2481" spans="1:15" x14ac:dyDescent="0.25">
      <c r="A2481" s="6" t="s">
        <v>0</v>
      </c>
      <c r="B2481" s="6" t="s">
        <v>8</v>
      </c>
      <c r="C2481" s="6" t="s">
        <v>752</v>
      </c>
      <c r="D2481" s="6" t="s">
        <v>753</v>
      </c>
      <c r="E2481" s="6" t="s">
        <v>97</v>
      </c>
      <c r="F2481" s="6" t="s">
        <v>98</v>
      </c>
      <c r="G2481" s="6">
        <v>25</v>
      </c>
      <c r="H2481" s="6">
        <v>92</v>
      </c>
      <c r="I2481" s="6">
        <v>24</v>
      </c>
      <c r="J2481" s="6">
        <v>89</v>
      </c>
      <c r="K2481" s="6">
        <v>24</v>
      </c>
      <c r="L2481" s="6">
        <v>89</v>
      </c>
      <c r="M2481" s="6" t="s">
        <v>119</v>
      </c>
      <c r="N2481" s="6" t="s">
        <v>23</v>
      </c>
      <c r="O2481" s="6">
        <v>0</v>
      </c>
    </row>
    <row r="2482" spans="1:15" x14ac:dyDescent="0.25">
      <c r="A2482" s="6" t="s">
        <v>0</v>
      </c>
      <c r="B2482" s="6" t="s">
        <v>5</v>
      </c>
      <c r="C2482" s="6" t="s">
        <v>701</v>
      </c>
      <c r="D2482" s="6" t="s">
        <v>702</v>
      </c>
      <c r="E2482" s="6" t="s">
        <v>209</v>
      </c>
      <c r="F2482" s="6" t="s">
        <v>125</v>
      </c>
      <c r="G2482" s="6">
        <v>155</v>
      </c>
      <c r="H2482" s="6">
        <v>664</v>
      </c>
      <c r="I2482" s="6">
        <v>156</v>
      </c>
      <c r="J2482" s="6">
        <v>641</v>
      </c>
      <c r="K2482" s="6">
        <v>273</v>
      </c>
      <c r="L2482" s="6">
        <v>0</v>
      </c>
      <c r="M2482" s="6" t="s">
        <v>119</v>
      </c>
      <c r="N2482" s="6" t="s">
        <v>21</v>
      </c>
      <c r="O2482" s="6">
        <v>0</v>
      </c>
    </row>
    <row r="2483" spans="1:15" x14ac:dyDescent="0.25">
      <c r="A2483" s="6" t="s">
        <v>0</v>
      </c>
      <c r="B2483" s="6" t="s">
        <v>9</v>
      </c>
      <c r="C2483" s="6" t="s">
        <v>1077</v>
      </c>
      <c r="D2483" s="6" t="s">
        <v>223</v>
      </c>
      <c r="E2483" s="6" t="s">
        <v>97</v>
      </c>
      <c r="F2483" s="6" t="s">
        <v>125</v>
      </c>
      <c r="G2483" s="6">
        <v>486</v>
      </c>
      <c r="H2483" s="6">
        <v>2371</v>
      </c>
      <c r="I2483" s="6">
        <v>488</v>
      </c>
      <c r="J2483" s="6">
        <v>2325</v>
      </c>
      <c r="K2483" s="6">
        <v>488</v>
      </c>
      <c r="L2483" s="6">
        <v>2325</v>
      </c>
      <c r="M2483" s="6" t="s">
        <v>119</v>
      </c>
      <c r="N2483" s="6" t="s">
        <v>22</v>
      </c>
      <c r="O2483" s="6">
        <v>152</v>
      </c>
    </row>
    <row r="2484" spans="1:15" x14ac:dyDescent="0.25">
      <c r="A2484" s="6" t="s">
        <v>0</v>
      </c>
      <c r="B2484" s="6" t="s">
        <v>7</v>
      </c>
      <c r="C2484" s="6" t="s">
        <v>730</v>
      </c>
      <c r="D2484" s="6" t="s">
        <v>731</v>
      </c>
      <c r="E2484" s="6" t="s">
        <v>97</v>
      </c>
      <c r="F2484" s="6" t="s">
        <v>98</v>
      </c>
      <c r="G2484" s="6">
        <v>23</v>
      </c>
      <c r="H2484" s="6">
        <v>83</v>
      </c>
      <c r="I2484" s="6">
        <v>23</v>
      </c>
      <c r="J2484" s="6">
        <v>85</v>
      </c>
      <c r="K2484" s="6">
        <v>23</v>
      </c>
      <c r="L2484" s="6">
        <v>78</v>
      </c>
      <c r="M2484" s="6" t="s">
        <v>119</v>
      </c>
      <c r="N2484" s="6" t="s">
        <v>21</v>
      </c>
      <c r="O2484" s="6">
        <v>7</v>
      </c>
    </row>
    <row r="2485" spans="1:15" x14ac:dyDescent="0.25">
      <c r="A2485" s="6" t="s">
        <v>0</v>
      </c>
      <c r="B2485" s="6" t="s">
        <v>4</v>
      </c>
      <c r="C2485" s="6" t="s">
        <v>263</v>
      </c>
      <c r="D2485" s="6" t="s">
        <v>264</v>
      </c>
      <c r="E2485" s="6" t="s">
        <v>97</v>
      </c>
      <c r="F2485" s="6" t="s">
        <v>125</v>
      </c>
      <c r="G2485" s="6">
        <v>22</v>
      </c>
      <c r="H2485" s="6">
        <v>101</v>
      </c>
      <c r="I2485" s="6">
        <v>18</v>
      </c>
      <c r="J2485" s="6">
        <v>91</v>
      </c>
      <c r="K2485" s="6">
        <v>22</v>
      </c>
      <c r="L2485" s="6">
        <v>103</v>
      </c>
      <c r="M2485" s="6" t="s">
        <v>119</v>
      </c>
      <c r="N2485" s="6" t="s">
        <v>22</v>
      </c>
      <c r="O2485" s="6">
        <v>2</v>
      </c>
    </row>
    <row r="2486" spans="1:15" x14ac:dyDescent="0.25">
      <c r="A2486" s="6" t="s">
        <v>0</v>
      </c>
      <c r="B2486" s="6" t="s">
        <v>4</v>
      </c>
      <c r="C2486" s="6" t="s">
        <v>165</v>
      </c>
      <c r="D2486" s="6" t="s">
        <v>166</v>
      </c>
      <c r="E2486" s="6" t="s">
        <v>97</v>
      </c>
      <c r="F2486" s="6" t="s">
        <v>98</v>
      </c>
      <c r="G2486" s="6">
        <v>72</v>
      </c>
      <c r="H2486" s="6">
        <v>333</v>
      </c>
      <c r="I2486" s="6">
        <v>72</v>
      </c>
      <c r="J2486" s="6">
        <v>332</v>
      </c>
      <c r="K2486" s="6">
        <v>72</v>
      </c>
      <c r="L2486" s="6">
        <v>332</v>
      </c>
      <c r="M2486" s="6" t="s">
        <v>119</v>
      </c>
      <c r="N2486" s="6" t="s">
        <v>22</v>
      </c>
      <c r="O2486" s="6">
        <v>13</v>
      </c>
    </row>
    <row r="2487" spans="1:15" x14ac:dyDescent="0.25">
      <c r="A2487" s="6" t="s">
        <v>0</v>
      </c>
      <c r="B2487" s="6" t="s">
        <v>8</v>
      </c>
      <c r="C2487" s="6" t="s">
        <v>218</v>
      </c>
      <c r="D2487" s="6" t="s">
        <v>219</v>
      </c>
      <c r="E2487" s="6" t="s">
        <v>97</v>
      </c>
      <c r="F2487" s="6" t="s">
        <v>98</v>
      </c>
      <c r="G2487" s="6">
        <v>70</v>
      </c>
      <c r="H2487" s="6">
        <v>609</v>
      </c>
      <c r="I2487" s="6">
        <v>124</v>
      </c>
      <c r="J2487" s="6">
        <v>644</v>
      </c>
      <c r="K2487" s="6">
        <v>124</v>
      </c>
      <c r="L2487" s="6">
        <v>644</v>
      </c>
      <c r="M2487" s="6" t="s">
        <v>119</v>
      </c>
      <c r="N2487" s="6" t="s">
        <v>23</v>
      </c>
      <c r="O2487" s="6">
        <v>131</v>
      </c>
    </row>
    <row r="2488" spans="1:15" x14ac:dyDescent="0.25">
      <c r="A2488" s="6" t="s">
        <v>0</v>
      </c>
      <c r="B2488" s="6" t="s">
        <v>9</v>
      </c>
      <c r="C2488" s="6" t="s">
        <v>1077</v>
      </c>
      <c r="D2488" s="6" t="s">
        <v>223</v>
      </c>
      <c r="E2488" s="6" t="s">
        <v>97</v>
      </c>
      <c r="F2488" s="6" t="s">
        <v>125</v>
      </c>
      <c r="G2488" s="6">
        <v>486</v>
      </c>
      <c r="H2488" s="6">
        <v>2371</v>
      </c>
      <c r="I2488" s="6">
        <v>488</v>
      </c>
      <c r="J2488" s="6">
        <v>2325</v>
      </c>
      <c r="K2488" s="6">
        <v>488</v>
      </c>
      <c r="L2488" s="6">
        <v>2325</v>
      </c>
      <c r="M2488" s="6" t="s">
        <v>119</v>
      </c>
      <c r="N2488" s="6" t="s">
        <v>23</v>
      </c>
      <c r="O2488" s="6">
        <v>298</v>
      </c>
    </row>
    <row r="2489" spans="1:15" x14ac:dyDescent="0.25">
      <c r="A2489" s="6" t="s">
        <v>0</v>
      </c>
      <c r="B2489" s="6" t="s">
        <v>4</v>
      </c>
      <c r="C2489" s="6" t="s">
        <v>251</v>
      </c>
      <c r="D2489" s="6" t="s">
        <v>252</v>
      </c>
      <c r="E2489" s="6" t="s">
        <v>97</v>
      </c>
      <c r="F2489" s="6" t="s">
        <v>98</v>
      </c>
      <c r="G2489" s="6">
        <v>28</v>
      </c>
      <c r="H2489" s="6">
        <v>130</v>
      </c>
      <c r="I2489" s="6">
        <v>27</v>
      </c>
      <c r="J2489" s="6">
        <v>121</v>
      </c>
      <c r="K2489" s="6">
        <v>28</v>
      </c>
      <c r="L2489" s="6">
        <v>130</v>
      </c>
      <c r="M2489" s="6" t="s">
        <v>119</v>
      </c>
      <c r="N2489" s="6" t="s">
        <v>21</v>
      </c>
      <c r="O2489" s="6">
        <v>10</v>
      </c>
    </row>
    <row r="2490" spans="1:15" x14ac:dyDescent="0.25">
      <c r="A2490" s="6" t="s">
        <v>0</v>
      </c>
      <c r="B2490" s="6" t="s">
        <v>11</v>
      </c>
      <c r="C2490" s="6" t="s">
        <v>191</v>
      </c>
      <c r="D2490" s="6" t="s">
        <v>192</v>
      </c>
      <c r="E2490" s="6" t="s">
        <v>97</v>
      </c>
      <c r="F2490" s="6" t="s">
        <v>98</v>
      </c>
      <c r="G2490" s="6">
        <v>14</v>
      </c>
      <c r="H2490" s="6">
        <v>44</v>
      </c>
      <c r="I2490" s="6">
        <v>14</v>
      </c>
      <c r="J2490" s="6">
        <v>44</v>
      </c>
      <c r="K2490" s="6">
        <v>14</v>
      </c>
      <c r="L2490" s="6">
        <v>44</v>
      </c>
      <c r="M2490" s="6" t="s">
        <v>119</v>
      </c>
      <c r="N2490" s="6" t="s">
        <v>21</v>
      </c>
      <c r="O2490" s="6">
        <v>3</v>
      </c>
    </row>
    <row r="2491" spans="1:15" x14ac:dyDescent="0.25">
      <c r="A2491" s="6" t="s">
        <v>0</v>
      </c>
      <c r="B2491" s="6" t="s">
        <v>8</v>
      </c>
      <c r="C2491" s="6" t="s">
        <v>750</v>
      </c>
      <c r="D2491" s="6" t="s">
        <v>751</v>
      </c>
      <c r="E2491" s="6" t="s">
        <v>97</v>
      </c>
      <c r="F2491" s="6" t="s">
        <v>98</v>
      </c>
      <c r="G2491" s="6">
        <v>3</v>
      </c>
      <c r="H2491" s="6">
        <v>13</v>
      </c>
      <c r="I2491" s="6">
        <v>3</v>
      </c>
      <c r="J2491" s="6">
        <v>13</v>
      </c>
      <c r="K2491" s="6">
        <v>3</v>
      </c>
      <c r="L2491" s="6">
        <v>13</v>
      </c>
      <c r="M2491" s="6" t="s">
        <v>119</v>
      </c>
      <c r="N2491" s="6" t="s">
        <v>22</v>
      </c>
      <c r="O2491" s="6">
        <v>1</v>
      </c>
    </row>
    <row r="2492" spans="1:15" x14ac:dyDescent="0.25">
      <c r="A2492" s="6" t="s">
        <v>0</v>
      </c>
      <c r="B2492" s="6" t="s">
        <v>5</v>
      </c>
      <c r="C2492" s="6" t="s">
        <v>185</v>
      </c>
      <c r="D2492" s="6" t="s">
        <v>186</v>
      </c>
      <c r="E2492" s="6" t="s">
        <v>97</v>
      </c>
      <c r="F2492" s="6" t="s">
        <v>125</v>
      </c>
      <c r="G2492" s="6">
        <v>429</v>
      </c>
      <c r="H2492" s="6">
        <v>2237</v>
      </c>
      <c r="I2492" s="6">
        <v>429</v>
      </c>
      <c r="J2492" s="6">
        <v>2221</v>
      </c>
      <c r="K2492" s="6">
        <v>429</v>
      </c>
      <c r="L2492" s="6">
        <v>2221</v>
      </c>
      <c r="M2492" s="6" t="s">
        <v>119</v>
      </c>
      <c r="N2492" s="6" t="s">
        <v>22</v>
      </c>
      <c r="O2492" s="6">
        <v>128</v>
      </c>
    </row>
    <row r="2493" spans="1:15" x14ac:dyDescent="0.25">
      <c r="A2493" s="6" t="s">
        <v>0</v>
      </c>
      <c r="B2493" s="6" t="s">
        <v>5</v>
      </c>
      <c r="C2493" s="6" t="s">
        <v>834</v>
      </c>
      <c r="D2493" s="6" t="s">
        <v>835</v>
      </c>
      <c r="E2493" s="6" t="s">
        <v>209</v>
      </c>
      <c r="F2493" s="6" t="s">
        <v>125</v>
      </c>
      <c r="G2493" s="6">
        <v>169</v>
      </c>
      <c r="H2493" s="6">
        <v>1216</v>
      </c>
      <c r="I2493" s="6">
        <v>176</v>
      </c>
      <c r="J2493" s="6">
        <v>1216</v>
      </c>
      <c r="K2493" s="6">
        <v>176</v>
      </c>
      <c r="L2493" s="6">
        <v>1216</v>
      </c>
      <c r="M2493" s="6" t="s">
        <v>119</v>
      </c>
      <c r="N2493" s="6" t="s">
        <v>23</v>
      </c>
      <c r="O2493" s="6">
        <v>101</v>
      </c>
    </row>
    <row r="2494" spans="1:15" x14ac:dyDescent="0.25">
      <c r="A2494" s="6" t="s">
        <v>0</v>
      </c>
      <c r="B2494" s="6" t="s">
        <v>4</v>
      </c>
      <c r="C2494" s="6" t="s">
        <v>263</v>
      </c>
      <c r="D2494" s="6" t="s">
        <v>264</v>
      </c>
      <c r="E2494" s="6" t="s">
        <v>97</v>
      </c>
      <c r="F2494" s="6" t="s">
        <v>125</v>
      </c>
      <c r="G2494" s="6">
        <v>22</v>
      </c>
      <c r="H2494" s="6">
        <v>101</v>
      </c>
      <c r="I2494" s="6">
        <v>18</v>
      </c>
      <c r="J2494" s="6">
        <v>91</v>
      </c>
      <c r="K2494" s="6">
        <v>22</v>
      </c>
      <c r="L2494" s="6">
        <v>103</v>
      </c>
      <c r="M2494" s="6" t="s">
        <v>119</v>
      </c>
      <c r="N2494" s="6" t="s">
        <v>23</v>
      </c>
      <c r="O2494" s="6">
        <v>6</v>
      </c>
    </row>
    <row r="2495" spans="1:15" x14ac:dyDescent="0.25">
      <c r="A2495" s="6" t="s">
        <v>0</v>
      </c>
      <c r="B2495" s="6" t="s">
        <v>5</v>
      </c>
      <c r="C2495" s="6" t="s">
        <v>261</v>
      </c>
      <c r="D2495" s="6" t="s">
        <v>262</v>
      </c>
      <c r="E2495" s="6" t="s">
        <v>97</v>
      </c>
      <c r="F2495" s="6" t="s">
        <v>98</v>
      </c>
      <c r="G2495" s="6">
        <v>42</v>
      </c>
      <c r="H2495" s="6">
        <v>175</v>
      </c>
      <c r="I2495" s="6">
        <v>27</v>
      </c>
      <c r="J2495" s="6">
        <v>131</v>
      </c>
      <c r="K2495" s="6">
        <v>42</v>
      </c>
      <c r="L2495" s="6">
        <v>175</v>
      </c>
      <c r="M2495" s="6" t="s">
        <v>119</v>
      </c>
      <c r="N2495" s="6" t="s">
        <v>21</v>
      </c>
      <c r="O2495" s="6">
        <v>8</v>
      </c>
    </row>
    <row r="2496" spans="1:15" x14ac:dyDescent="0.25">
      <c r="A2496" s="6" t="s">
        <v>0</v>
      </c>
      <c r="B2496" s="6" t="s">
        <v>5</v>
      </c>
      <c r="C2496" s="6" t="s">
        <v>267</v>
      </c>
      <c r="D2496" s="6" t="s">
        <v>268</v>
      </c>
      <c r="E2496" s="6" t="s">
        <v>97</v>
      </c>
      <c r="F2496" s="6" t="s">
        <v>125</v>
      </c>
      <c r="G2496" s="6">
        <v>110</v>
      </c>
      <c r="H2496" s="6">
        <v>509</v>
      </c>
      <c r="I2496" s="6">
        <v>80</v>
      </c>
      <c r="J2496" s="6">
        <v>324</v>
      </c>
      <c r="K2496" s="6">
        <v>110</v>
      </c>
      <c r="L2496" s="6">
        <v>506</v>
      </c>
      <c r="M2496" s="6" t="s">
        <v>119</v>
      </c>
      <c r="N2496" s="6" t="s">
        <v>23</v>
      </c>
      <c r="O2496" s="6">
        <v>40</v>
      </c>
    </row>
    <row r="2497" spans="1:15" x14ac:dyDescent="0.25">
      <c r="A2497" s="6" t="s">
        <v>0</v>
      </c>
      <c r="B2497" s="6" t="s">
        <v>5</v>
      </c>
      <c r="C2497" s="6" t="s">
        <v>840</v>
      </c>
      <c r="D2497" s="6" t="s">
        <v>841</v>
      </c>
      <c r="E2497" s="6" t="s">
        <v>209</v>
      </c>
      <c r="F2497" s="6" t="s">
        <v>125</v>
      </c>
      <c r="G2497" s="6">
        <v>640</v>
      </c>
      <c r="H2497" s="6">
        <v>2600</v>
      </c>
      <c r="I2497" s="6">
        <v>623</v>
      </c>
      <c r="J2497" s="6">
        <v>2635</v>
      </c>
      <c r="K2497" s="6">
        <v>623</v>
      </c>
      <c r="L2497" s="6">
        <v>2635</v>
      </c>
      <c r="M2497" s="6" t="s">
        <v>119</v>
      </c>
      <c r="N2497" s="6" t="s">
        <v>21</v>
      </c>
      <c r="O2497" s="6">
        <v>150</v>
      </c>
    </row>
    <row r="2498" spans="1:15" x14ac:dyDescent="0.25">
      <c r="A2498" s="6" t="s">
        <v>0</v>
      </c>
      <c r="B2498" s="6" t="s">
        <v>5</v>
      </c>
      <c r="C2498" s="6" t="s">
        <v>840</v>
      </c>
      <c r="D2498" s="6" t="s">
        <v>841</v>
      </c>
      <c r="E2498" s="6" t="s">
        <v>209</v>
      </c>
      <c r="F2498" s="6" t="s">
        <v>125</v>
      </c>
      <c r="G2498" s="6">
        <v>640</v>
      </c>
      <c r="H2498" s="6">
        <v>2600</v>
      </c>
      <c r="I2498" s="6">
        <v>623</v>
      </c>
      <c r="J2498" s="6">
        <v>2635</v>
      </c>
      <c r="K2498" s="6">
        <v>623</v>
      </c>
      <c r="L2498" s="6">
        <v>2635</v>
      </c>
      <c r="M2498" s="6" t="s">
        <v>119</v>
      </c>
      <c r="N2498" s="6" t="s">
        <v>22</v>
      </c>
      <c r="O2498" s="6">
        <v>142</v>
      </c>
    </row>
    <row r="2499" spans="1:15" x14ac:dyDescent="0.25">
      <c r="A2499" s="6" t="s">
        <v>0</v>
      </c>
      <c r="B2499" s="6" t="s">
        <v>5</v>
      </c>
      <c r="C2499" s="6" t="s">
        <v>840</v>
      </c>
      <c r="D2499" s="6" t="s">
        <v>841</v>
      </c>
      <c r="E2499" s="6" t="s">
        <v>209</v>
      </c>
      <c r="F2499" s="6" t="s">
        <v>125</v>
      </c>
      <c r="G2499" s="6">
        <v>640</v>
      </c>
      <c r="H2499" s="6">
        <v>2600</v>
      </c>
      <c r="I2499" s="6">
        <v>623</v>
      </c>
      <c r="J2499" s="6">
        <v>2635</v>
      </c>
      <c r="K2499" s="6">
        <v>623</v>
      </c>
      <c r="L2499" s="6">
        <v>2635</v>
      </c>
      <c r="M2499" s="6" t="s">
        <v>119</v>
      </c>
      <c r="N2499" s="6" t="s">
        <v>23</v>
      </c>
      <c r="O2499" s="6">
        <v>292</v>
      </c>
    </row>
    <row r="2500" spans="1:15" x14ac:dyDescent="0.25">
      <c r="A2500" s="6" t="s">
        <v>0</v>
      </c>
      <c r="B2500" s="6" t="s">
        <v>8</v>
      </c>
      <c r="C2500" s="6" t="s">
        <v>126</v>
      </c>
      <c r="D2500" s="6" t="s">
        <v>127</v>
      </c>
      <c r="E2500" s="6" t="s">
        <v>97</v>
      </c>
      <c r="F2500" s="6" t="s">
        <v>132</v>
      </c>
      <c r="G2500" s="6">
        <v>50</v>
      </c>
      <c r="H2500" s="6">
        <v>295</v>
      </c>
      <c r="I2500" s="6">
        <v>50</v>
      </c>
      <c r="J2500" s="6">
        <v>293</v>
      </c>
      <c r="K2500" s="6">
        <v>50</v>
      </c>
      <c r="L2500" s="6">
        <v>293</v>
      </c>
      <c r="M2500" s="6" t="s">
        <v>119</v>
      </c>
      <c r="N2500" s="6" t="s">
        <v>23</v>
      </c>
      <c r="O2500" s="6">
        <v>39</v>
      </c>
    </row>
    <row r="2501" spans="1:15" x14ac:dyDescent="0.25">
      <c r="A2501" s="6" t="s">
        <v>0</v>
      </c>
      <c r="B2501" s="6" t="s">
        <v>4</v>
      </c>
      <c r="C2501" s="6" t="s">
        <v>688</v>
      </c>
      <c r="D2501" s="6" t="s">
        <v>689</v>
      </c>
      <c r="E2501" s="6" t="s">
        <v>97</v>
      </c>
      <c r="F2501" s="6" t="s">
        <v>98</v>
      </c>
      <c r="G2501" s="6">
        <v>107</v>
      </c>
      <c r="H2501" s="6">
        <v>501</v>
      </c>
      <c r="I2501" s="6">
        <v>107</v>
      </c>
      <c r="J2501" s="6">
        <v>503</v>
      </c>
      <c r="K2501" s="6">
        <v>107</v>
      </c>
      <c r="L2501" s="6">
        <v>497</v>
      </c>
      <c r="M2501" s="6" t="s">
        <v>119</v>
      </c>
      <c r="N2501" s="6" t="s">
        <v>23</v>
      </c>
      <c r="O2501" s="6">
        <v>57</v>
      </c>
    </row>
    <row r="2502" spans="1:15" x14ac:dyDescent="0.25">
      <c r="A2502" s="6" t="s">
        <v>0</v>
      </c>
      <c r="B2502" s="6" t="s">
        <v>4</v>
      </c>
      <c r="C2502" s="6" t="s">
        <v>147</v>
      </c>
      <c r="D2502" s="6" t="s">
        <v>148</v>
      </c>
      <c r="E2502" s="6" t="s">
        <v>97</v>
      </c>
      <c r="F2502" s="6" t="s">
        <v>98</v>
      </c>
      <c r="G2502" s="6">
        <v>87</v>
      </c>
      <c r="H2502" s="6">
        <v>461</v>
      </c>
      <c r="I2502" s="6">
        <v>90</v>
      </c>
      <c r="J2502" s="6">
        <v>489</v>
      </c>
      <c r="K2502" s="6">
        <v>90</v>
      </c>
      <c r="L2502" s="6">
        <v>489</v>
      </c>
      <c r="M2502" s="6" t="s">
        <v>119</v>
      </c>
      <c r="N2502" s="6" t="s">
        <v>23</v>
      </c>
      <c r="O2502" s="6">
        <v>54</v>
      </c>
    </row>
    <row r="2503" spans="1:15" x14ac:dyDescent="0.25">
      <c r="A2503" s="6" t="s">
        <v>0</v>
      </c>
      <c r="B2503" s="6" t="s">
        <v>4</v>
      </c>
      <c r="C2503" s="6" t="s">
        <v>165</v>
      </c>
      <c r="D2503" s="6" t="s">
        <v>166</v>
      </c>
      <c r="E2503" s="6" t="s">
        <v>97</v>
      </c>
      <c r="F2503" s="6" t="s">
        <v>98</v>
      </c>
      <c r="G2503" s="6">
        <v>72</v>
      </c>
      <c r="H2503" s="6">
        <v>333</v>
      </c>
      <c r="I2503" s="6">
        <v>72</v>
      </c>
      <c r="J2503" s="6">
        <v>332</v>
      </c>
      <c r="K2503" s="6">
        <v>72</v>
      </c>
      <c r="L2503" s="6">
        <v>332</v>
      </c>
      <c r="M2503" s="6" t="s">
        <v>119</v>
      </c>
      <c r="N2503" s="6" t="s">
        <v>23</v>
      </c>
      <c r="O2503" s="6">
        <v>31</v>
      </c>
    </row>
    <row r="2504" spans="1:15" x14ac:dyDescent="0.25">
      <c r="A2504" s="6" t="s">
        <v>0</v>
      </c>
      <c r="B2504" s="6" t="s">
        <v>7</v>
      </c>
      <c r="C2504" s="6" t="s">
        <v>730</v>
      </c>
      <c r="D2504" s="6" t="s">
        <v>731</v>
      </c>
      <c r="E2504" s="6" t="s">
        <v>97</v>
      </c>
      <c r="F2504" s="6" t="s">
        <v>98</v>
      </c>
      <c r="G2504" s="6">
        <v>23</v>
      </c>
      <c r="H2504" s="6">
        <v>83</v>
      </c>
      <c r="I2504" s="6">
        <v>23</v>
      </c>
      <c r="J2504" s="6">
        <v>85</v>
      </c>
      <c r="K2504" s="6">
        <v>23</v>
      </c>
      <c r="L2504" s="6">
        <v>78</v>
      </c>
      <c r="M2504" s="6" t="s">
        <v>119</v>
      </c>
      <c r="N2504" s="6" t="s">
        <v>22</v>
      </c>
      <c r="O2504" s="6">
        <v>3</v>
      </c>
    </row>
    <row r="2505" spans="1:15" x14ac:dyDescent="0.25">
      <c r="A2505" s="6" t="s">
        <v>0</v>
      </c>
      <c r="B2505" s="6" t="s">
        <v>5</v>
      </c>
      <c r="C2505" s="6" t="s">
        <v>183</v>
      </c>
      <c r="D2505" s="6" t="s">
        <v>184</v>
      </c>
      <c r="E2505" s="6" t="s">
        <v>97</v>
      </c>
      <c r="F2505" s="6" t="s">
        <v>125</v>
      </c>
      <c r="G2505" s="6">
        <v>45</v>
      </c>
      <c r="H2505" s="6">
        <v>193</v>
      </c>
      <c r="I2505" s="6">
        <v>48</v>
      </c>
      <c r="J2505" s="6">
        <v>196</v>
      </c>
      <c r="K2505" s="6">
        <v>48</v>
      </c>
      <c r="L2505" s="6">
        <v>196</v>
      </c>
      <c r="M2505" s="6" t="s">
        <v>119</v>
      </c>
      <c r="N2505" s="6" t="s">
        <v>23</v>
      </c>
      <c r="O2505" s="6">
        <v>19</v>
      </c>
    </row>
    <row r="2506" spans="1:15" x14ac:dyDescent="0.25">
      <c r="A2506" s="6" t="s">
        <v>0</v>
      </c>
      <c r="B2506" s="6" t="s">
        <v>4</v>
      </c>
      <c r="C2506" s="6" t="s">
        <v>149</v>
      </c>
      <c r="D2506" s="6" t="s">
        <v>150</v>
      </c>
      <c r="E2506" s="6" t="s">
        <v>97</v>
      </c>
      <c r="F2506" s="6" t="s">
        <v>98</v>
      </c>
      <c r="G2506" s="6">
        <v>6</v>
      </c>
      <c r="H2506" s="6">
        <v>39</v>
      </c>
      <c r="I2506" s="6">
        <v>6</v>
      </c>
      <c r="J2506" s="6">
        <v>39</v>
      </c>
      <c r="K2506" s="6">
        <v>6</v>
      </c>
      <c r="L2506" s="6">
        <v>39</v>
      </c>
      <c r="M2506" s="6" t="s">
        <v>119</v>
      </c>
      <c r="N2506" s="6" t="s">
        <v>22</v>
      </c>
      <c r="O2506" s="6">
        <v>1</v>
      </c>
    </row>
    <row r="2507" spans="1:15" x14ac:dyDescent="0.25">
      <c r="A2507" s="6" t="s">
        <v>0</v>
      </c>
      <c r="B2507" s="6" t="s">
        <v>5</v>
      </c>
      <c r="C2507" s="6" t="s">
        <v>271</v>
      </c>
      <c r="D2507" s="6" t="s">
        <v>272</v>
      </c>
      <c r="E2507" s="6" t="s">
        <v>97</v>
      </c>
      <c r="F2507" s="6" t="s">
        <v>125</v>
      </c>
      <c r="G2507" s="6">
        <v>18</v>
      </c>
      <c r="H2507" s="6">
        <v>82</v>
      </c>
      <c r="I2507" s="6">
        <v>18</v>
      </c>
      <c r="J2507" s="6">
        <v>82</v>
      </c>
      <c r="K2507" s="6">
        <v>18</v>
      </c>
      <c r="L2507" s="6">
        <v>80</v>
      </c>
      <c r="M2507" s="6" t="s">
        <v>119</v>
      </c>
      <c r="N2507" s="6" t="s">
        <v>22</v>
      </c>
      <c r="O2507" s="6">
        <v>0</v>
      </c>
    </row>
    <row r="2508" spans="1:15" x14ac:dyDescent="0.25">
      <c r="A2508" s="6" t="s">
        <v>0</v>
      </c>
      <c r="B2508" s="6" t="s">
        <v>9</v>
      </c>
      <c r="C2508" s="6" t="s">
        <v>756</v>
      </c>
      <c r="D2508" s="6" t="s">
        <v>757</v>
      </c>
      <c r="E2508" s="6" t="s">
        <v>97</v>
      </c>
      <c r="F2508" s="6" t="s">
        <v>125</v>
      </c>
      <c r="G2508" s="6">
        <v>115</v>
      </c>
      <c r="H2508" s="6">
        <v>532</v>
      </c>
      <c r="I2508" s="6">
        <v>115</v>
      </c>
      <c r="J2508" s="6">
        <v>537</v>
      </c>
      <c r="K2508" s="6">
        <v>115</v>
      </c>
      <c r="L2508" s="6">
        <v>537</v>
      </c>
      <c r="M2508" s="6" t="s">
        <v>119</v>
      </c>
      <c r="N2508" s="6" t="s">
        <v>22</v>
      </c>
      <c r="O2508" s="6">
        <v>42</v>
      </c>
    </row>
    <row r="2509" spans="1:15" x14ac:dyDescent="0.25">
      <c r="A2509" s="6" t="s">
        <v>0</v>
      </c>
      <c r="B2509" s="6" t="s">
        <v>4</v>
      </c>
      <c r="C2509" s="6" t="s">
        <v>157</v>
      </c>
      <c r="D2509" s="6" t="s">
        <v>158</v>
      </c>
      <c r="E2509" s="6" t="s">
        <v>97</v>
      </c>
      <c r="F2509" s="6" t="s">
        <v>98</v>
      </c>
      <c r="G2509" s="6">
        <v>6</v>
      </c>
      <c r="H2509" s="6">
        <v>28</v>
      </c>
      <c r="I2509" s="6">
        <v>6</v>
      </c>
      <c r="J2509" s="6">
        <v>30</v>
      </c>
      <c r="K2509" s="6">
        <v>6</v>
      </c>
      <c r="L2509" s="6">
        <v>30</v>
      </c>
      <c r="M2509" s="6" t="s">
        <v>119</v>
      </c>
      <c r="N2509" s="6" t="s">
        <v>21</v>
      </c>
      <c r="O2509" s="6">
        <v>1</v>
      </c>
    </row>
    <row r="2510" spans="1:15" x14ac:dyDescent="0.25">
      <c r="A2510" s="6" t="s">
        <v>0</v>
      </c>
      <c r="B2510" s="6" t="s">
        <v>5</v>
      </c>
      <c r="C2510" s="6" t="s">
        <v>259</v>
      </c>
      <c r="D2510" s="6" t="s">
        <v>260</v>
      </c>
      <c r="E2510" s="6" t="s">
        <v>97</v>
      </c>
      <c r="F2510" s="6" t="s">
        <v>98</v>
      </c>
      <c r="G2510" s="6">
        <v>94</v>
      </c>
      <c r="H2510" s="6">
        <v>341</v>
      </c>
      <c r="I2510" s="6">
        <v>65</v>
      </c>
      <c r="J2510" s="6">
        <v>240</v>
      </c>
      <c r="K2510" s="6">
        <v>95</v>
      </c>
      <c r="L2510" s="6">
        <v>343</v>
      </c>
      <c r="M2510" s="6" t="s">
        <v>119</v>
      </c>
      <c r="N2510" s="6" t="s">
        <v>22</v>
      </c>
      <c r="O2510" s="6">
        <v>22</v>
      </c>
    </row>
    <row r="2511" spans="1:15" x14ac:dyDescent="0.25">
      <c r="A2511" s="6" t="s">
        <v>0</v>
      </c>
      <c r="B2511" s="6" t="s">
        <v>4</v>
      </c>
      <c r="C2511" s="6" t="s">
        <v>263</v>
      </c>
      <c r="D2511" s="6" t="s">
        <v>264</v>
      </c>
      <c r="E2511" s="6" t="s">
        <v>97</v>
      </c>
      <c r="F2511" s="6" t="s">
        <v>125</v>
      </c>
      <c r="G2511" s="6">
        <v>22</v>
      </c>
      <c r="H2511" s="6">
        <v>101</v>
      </c>
      <c r="I2511" s="6">
        <v>18</v>
      </c>
      <c r="J2511" s="6">
        <v>91</v>
      </c>
      <c r="K2511" s="6">
        <v>22</v>
      </c>
      <c r="L2511" s="6">
        <v>103</v>
      </c>
      <c r="M2511" s="6" t="s">
        <v>119</v>
      </c>
      <c r="N2511" s="6" t="s">
        <v>21</v>
      </c>
      <c r="O2511" s="6">
        <v>4</v>
      </c>
    </row>
    <row r="2512" spans="1:15" x14ac:dyDescent="0.25">
      <c r="A2512" s="6" t="s">
        <v>0</v>
      </c>
      <c r="B2512" s="6" t="s">
        <v>7</v>
      </c>
      <c r="C2512" s="6" t="s">
        <v>109</v>
      </c>
      <c r="D2512" s="6" t="s">
        <v>110</v>
      </c>
      <c r="E2512" s="6" t="s">
        <v>97</v>
      </c>
      <c r="F2512" s="6" t="s">
        <v>98</v>
      </c>
      <c r="G2512" s="6">
        <v>44</v>
      </c>
      <c r="H2512" s="6">
        <v>235</v>
      </c>
      <c r="I2512" s="6">
        <v>36</v>
      </c>
      <c r="J2512" s="6">
        <v>194</v>
      </c>
      <c r="K2512" s="6">
        <v>43</v>
      </c>
      <c r="L2512" s="6">
        <v>242</v>
      </c>
      <c r="M2512" s="6" t="s">
        <v>119</v>
      </c>
      <c r="N2512" s="6" t="s">
        <v>23</v>
      </c>
      <c r="O2512" s="6">
        <v>33</v>
      </c>
    </row>
    <row r="2513" spans="1:15" x14ac:dyDescent="0.25">
      <c r="A2513" s="6" t="s">
        <v>0</v>
      </c>
      <c r="B2513" s="6" t="s">
        <v>8</v>
      </c>
      <c r="C2513" s="6" t="s">
        <v>743</v>
      </c>
      <c r="D2513" s="6" t="s">
        <v>744</v>
      </c>
      <c r="E2513" s="6" t="s">
        <v>209</v>
      </c>
      <c r="F2513" s="6" t="s">
        <v>125</v>
      </c>
      <c r="G2513" s="6">
        <v>612</v>
      </c>
      <c r="H2513" s="6">
        <v>2944</v>
      </c>
      <c r="I2513" s="6">
        <v>608</v>
      </c>
      <c r="J2513" s="6">
        <v>2914</v>
      </c>
      <c r="K2513" s="6">
        <v>608</v>
      </c>
      <c r="L2513" s="6">
        <v>2944</v>
      </c>
      <c r="M2513" s="6" t="s">
        <v>119</v>
      </c>
      <c r="N2513" s="6" t="s">
        <v>23</v>
      </c>
      <c r="O2513" s="6">
        <v>378</v>
      </c>
    </row>
    <row r="2514" spans="1:15" x14ac:dyDescent="0.25">
      <c r="A2514" s="6" t="s">
        <v>0</v>
      </c>
      <c r="B2514" s="6" t="s">
        <v>5</v>
      </c>
      <c r="C2514" s="6" t="s">
        <v>267</v>
      </c>
      <c r="D2514" s="6" t="s">
        <v>268</v>
      </c>
      <c r="E2514" s="6" t="s">
        <v>97</v>
      </c>
      <c r="F2514" s="6" t="s">
        <v>125</v>
      </c>
      <c r="G2514" s="6">
        <v>110</v>
      </c>
      <c r="H2514" s="6">
        <v>509</v>
      </c>
      <c r="I2514" s="6">
        <v>80</v>
      </c>
      <c r="J2514" s="6">
        <v>324</v>
      </c>
      <c r="K2514" s="6">
        <v>110</v>
      </c>
      <c r="L2514" s="6">
        <v>506</v>
      </c>
      <c r="M2514" s="6" t="s">
        <v>119</v>
      </c>
      <c r="N2514" s="6" t="s">
        <v>22</v>
      </c>
      <c r="O2514" s="6">
        <v>22</v>
      </c>
    </row>
    <row r="2515" spans="1:15" x14ac:dyDescent="0.25">
      <c r="A2515" s="6" t="s">
        <v>0</v>
      </c>
      <c r="B2515" s="6" t="s">
        <v>9</v>
      </c>
      <c r="C2515" s="6" t="s">
        <v>212</v>
      </c>
      <c r="D2515" s="6" t="s">
        <v>213</v>
      </c>
      <c r="E2515" s="6" t="s">
        <v>209</v>
      </c>
      <c r="F2515" s="6" t="s">
        <v>125</v>
      </c>
      <c r="G2515" s="6">
        <v>174</v>
      </c>
      <c r="H2515" s="6">
        <v>1185</v>
      </c>
      <c r="I2515" s="6">
        <v>463</v>
      </c>
      <c r="J2515" s="6">
        <v>2123</v>
      </c>
      <c r="K2515" s="6">
        <v>463</v>
      </c>
      <c r="L2515" s="6">
        <v>2114</v>
      </c>
      <c r="M2515" s="6" t="s">
        <v>119</v>
      </c>
      <c r="N2515" s="6" t="s">
        <v>23</v>
      </c>
      <c r="O2515" s="6">
        <v>175</v>
      </c>
    </row>
    <row r="2516" spans="1:15" x14ac:dyDescent="0.25">
      <c r="A2516" s="6" t="s">
        <v>0</v>
      </c>
      <c r="B2516" s="6" t="s">
        <v>9</v>
      </c>
      <c r="C2516" s="6" t="s">
        <v>212</v>
      </c>
      <c r="D2516" s="6" t="s">
        <v>213</v>
      </c>
      <c r="E2516" s="6" t="s">
        <v>209</v>
      </c>
      <c r="F2516" s="6" t="s">
        <v>125</v>
      </c>
      <c r="G2516" s="6">
        <v>174</v>
      </c>
      <c r="H2516" s="6">
        <v>1185</v>
      </c>
      <c r="I2516" s="6">
        <v>463</v>
      </c>
      <c r="J2516" s="6">
        <v>2123</v>
      </c>
      <c r="K2516" s="6">
        <v>463</v>
      </c>
      <c r="L2516" s="6">
        <v>2114</v>
      </c>
      <c r="M2516" s="6" t="s">
        <v>119</v>
      </c>
      <c r="N2516" s="6" t="s">
        <v>22</v>
      </c>
      <c r="O2516" s="6">
        <v>35</v>
      </c>
    </row>
    <row r="2517" spans="1:15" x14ac:dyDescent="0.25">
      <c r="A2517" s="6" t="s">
        <v>0</v>
      </c>
      <c r="B2517" s="6" t="s">
        <v>8</v>
      </c>
      <c r="C2517" s="6" t="s">
        <v>224</v>
      </c>
      <c r="D2517" s="6" t="s">
        <v>225</v>
      </c>
      <c r="E2517" s="6" t="s">
        <v>209</v>
      </c>
      <c r="F2517" s="6" t="s">
        <v>125</v>
      </c>
      <c r="G2517" s="6">
        <v>412</v>
      </c>
      <c r="H2517" s="6">
        <v>1700</v>
      </c>
      <c r="I2517" s="6">
        <v>375</v>
      </c>
      <c r="J2517" s="6">
        <v>1598</v>
      </c>
      <c r="K2517" s="6">
        <v>375</v>
      </c>
      <c r="L2517" s="6">
        <v>1598</v>
      </c>
      <c r="M2517" s="6" t="s">
        <v>119</v>
      </c>
      <c r="N2517" s="6" t="s">
        <v>23</v>
      </c>
      <c r="O2517" s="6">
        <v>202</v>
      </c>
    </row>
    <row r="2518" spans="1:15" x14ac:dyDescent="0.25">
      <c r="A2518" s="6" t="s">
        <v>0</v>
      </c>
      <c r="B2518" s="6" t="s">
        <v>11</v>
      </c>
      <c r="C2518" s="6" t="s">
        <v>189</v>
      </c>
      <c r="D2518" s="6" t="s">
        <v>190</v>
      </c>
      <c r="E2518" s="6" t="s">
        <v>97</v>
      </c>
      <c r="F2518" s="6" t="s">
        <v>132</v>
      </c>
      <c r="G2518" s="6">
        <v>12</v>
      </c>
      <c r="H2518" s="6">
        <v>47</v>
      </c>
      <c r="I2518" s="6">
        <v>15</v>
      </c>
      <c r="J2518" s="6">
        <v>69</v>
      </c>
      <c r="K2518" s="6">
        <v>15</v>
      </c>
      <c r="L2518" s="6">
        <v>69</v>
      </c>
      <c r="M2518" s="6" t="s">
        <v>119</v>
      </c>
      <c r="N2518" s="6" t="s">
        <v>23</v>
      </c>
      <c r="O2518" s="6">
        <v>8</v>
      </c>
    </row>
    <row r="2519" spans="1:15" x14ac:dyDescent="0.25">
      <c r="A2519" s="6" t="s">
        <v>0</v>
      </c>
      <c r="B2519" s="6" t="s">
        <v>8</v>
      </c>
      <c r="C2519" s="6" t="s">
        <v>123</v>
      </c>
      <c r="D2519" s="6" t="s">
        <v>124</v>
      </c>
      <c r="E2519" s="6" t="s">
        <v>97</v>
      </c>
      <c r="F2519" s="6" t="s">
        <v>98</v>
      </c>
      <c r="G2519" s="6">
        <v>30</v>
      </c>
      <c r="H2519" s="6">
        <v>175</v>
      </c>
      <c r="I2519" s="6">
        <v>18</v>
      </c>
      <c r="J2519" s="6">
        <v>120</v>
      </c>
      <c r="K2519" s="6">
        <v>29</v>
      </c>
      <c r="L2519" s="6">
        <v>182</v>
      </c>
      <c r="M2519" s="6" t="s">
        <v>119</v>
      </c>
      <c r="N2519" s="6" t="s">
        <v>23</v>
      </c>
      <c r="O2519" s="6">
        <v>27</v>
      </c>
    </row>
    <row r="2520" spans="1:15" x14ac:dyDescent="0.25">
      <c r="A2520" s="6" t="s">
        <v>0</v>
      </c>
      <c r="B2520" s="6" t="s">
        <v>4</v>
      </c>
      <c r="C2520" s="6" t="s">
        <v>145</v>
      </c>
      <c r="D2520" s="6" t="s">
        <v>146</v>
      </c>
      <c r="E2520" s="6" t="s">
        <v>97</v>
      </c>
      <c r="F2520" s="6" t="s">
        <v>98</v>
      </c>
      <c r="G2520" s="6">
        <v>93</v>
      </c>
      <c r="H2520" s="6">
        <v>446</v>
      </c>
      <c r="I2520" s="6">
        <v>91</v>
      </c>
      <c r="J2520" s="6">
        <v>482</v>
      </c>
      <c r="K2520" s="6">
        <v>100</v>
      </c>
      <c r="L2520" s="6">
        <v>523</v>
      </c>
      <c r="M2520" s="6" t="s">
        <v>119</v>
      </c>
      <c r="N2520" s="6" t="s">
        <v>21</v>
      </c>
      <c r="O2520" s="6">
        <v>31</v>
      </c>
    </row>
    <row r="2521" spans="1:15" x14ac:dyDescent="0.25">
      <c r="A2521" s="6" t="s">
        <v>0</v>
      </c>
      <c r="B2521" s="6" t="s">
        <v>7</v>
      </c>
      <c r="C2521" s="6" t="s">
        <v>133</v>
      </c>
      <c r="D2521" s="6" t="s">
        <v>134</v>
      </c>
      <c r="E2521" s="6" t="s">
        <v>97</v>
      </c>
      <c r="F2521" s="6" t="s">
        <v>98</v>
      </c>
      <c r="G2521" s="6">
        <v>631</v>
      </c>
      <c r="H2521" s="6">
        <v>3758</v>
      </c>
      <c r="I2521" s="6">
        <v>613</v>
      </c>
      <c r="J2521" s="6">
        <v>3721</v>
      </c>
      <c r="K2521" s="6">
        <v>626</v>
      </c>
      <c r="L2521" s="6">
        <v>3786</v>
      </c>
      <c r="M2521" s="6" t="s">
        <v>119</v>
      </c>
      <c r="N2521" s="6" t="s">
        <v>22</v>
      </c>
      <c r="O2521" s="6">
        <v>192</v>
      </c>
    </row>
    <row r="2522" spans="1:15" x14ac:dyDescent="0.25">
      <c r="A2522" s="6" t="s">
        <v>0</v>
      </c>
      <c r="B2522" s="6" t="s">
        <v>5</v>
      </c>
      <c r="C2522" s="6" t="s">
        <v>169</v>
      </c>
      <c r="D2522" s="6" t="s">
        <v>170</v>
      </c>
      <c r="E2522" s="6" t="s">
        <v>97</v>
      </c>
      <c r="F2522" s="6" t="s">
        <v>98</v>
      </c>
      <c r="G2522" s="6">
        <v>65</v>
      </c>
      <c r="H2522" s="6">
        <v>315</v>
      </c>
      <c r="I2522" s="6">
        <v>31</v>
      </c>
      <c r="J2522" s="6">
        <v>171</v>
      </c>
      <c r="K2522" s="6">
        <v>65</v>
      </c>
      <c r="L2522" s="6">
        <v>323</v>
      </c>
      <c r="M2522" s="6" t="s">
        <v>119</v>
      </c>
      <c r="N2522" s="6" t="s">
        <v>21</v>
      </c>
      <c r="O2522" s="6">
        <v>19</v>
      </c>
    </row>
    <row r="2523" spans="1:15" x14ac:dyDescent="0.25">
      <c r="A2523" s="6" t="s">
        <v>0</v>
      </c>
      <c r="B2523" s="6" t="s">
        <v>13</v>
      </c>
      <c r="C2523" s="6" t="s">
        <v>235</v>
      </c>
      <c r="D2523" s="6" t="s">
        <v>236</v>
      </c>
      <c r="E2523" s="6" t="s">
        <v>97</v>
      </c>
      <c r="F2523" s="6" t="s">
        <v>98</v>
      </c>
      <c r="G2523" s="6">
        <v>5</v>
      </c>
      <c r="H2523" s="6">
        <v>26</v>
      </c>
      <c r="I2523" s="6">
        <v>5</v>
      </c>
      <c r="J2523" s="6">
        <v>27</v>
      </c>
      <c r="K2523" s="6">
        <v>5</v>
      </c>
      <c r="L2523" s="6">
        <v>27</v>
      </c>
      <c r="M2523" s="6" t="s">
        <v>119</v>
      </c>
      <c r="N2523" s="6" t="s">
        <v>21</v>
      </c>
      <c r="O2523" s="6">
        <v>2</v>
      </c>
    </row>
    <row r="2524" spans="1:15" x14ac:dyDescent="0.25">
      <c r="A2524" s="6" t="s">
        <v>0</v>
      </c>
      <c r="B2524" s="6" t="s">
        <v>5</v>
      </c>
      <c r="C2524" s="6" t="s">
        <v>819</v>
      </c>
      <c r="D2524" s="6" t="s">
        <v>820</v>
      </c>
      <c r="E2524" s="6" t="s">
        <v>97</v>
      </c>
      <c r="F2524" s="6" t="s">
        <v>125</v>
      </c>
      <c r="G2524" s="6">
        <v>172</v>
      </c>
      <c r="H2524" s="6">
        <v>838</v>
      </c>
      <c r="I2524" s="6">
        <v>181</v>
      </c>
      <c r="J2524" s="6">
        <v>910</v>
      </c>
      <c r="K2524" s="6">
        <v>181</v>
      </c>
      <c r="L2524" s="6">
        <v>910</v>
      </c>
      <c r="M2524" s="6" t="s">
        <v>119</v>
      </c>
      <c r="N2524" s="6" t="s">
        <v>22</v>
      </c>
      <c r="O2524" s="6">
        <v>68</v>
      </c>
    </row>
    <row r="2525" spans="1:15" x14ac:dyDescent="0.25">
      <c r="A2525" s="6" t="s">
        <v>0</v>
      </c>
      <c r="B2525" s="6" t="s">
        <v>11</v>
      </c>
      <c r="C2525" s="6" t="s">
        <v>189</v>
      </c>
      <c r="D2525" s="6" t="s">
        <v>190</v>
      </c>
      <c r="E2525" s="6" t="s">
        <v>97</v>
      </c>
      <c r="F2525" s="6" t="s">
        <v>132</v>
      </c>
      <c r="G2525" s="6">
        <v>12</v>
      </c>
      <c r="H2525" s="6">
        <v>47</v>
      </c>
      <c r="I2525" s="6">
        <v>15</v>
      </c>
      <c r="J2525" s="6">
        <v>69</v>
      </c>
      <c r="K2525" s="6">
        <v>15</v>
      </c>
      <c r="L2525" s="6">
        <v>69</v>
      </c>
      <c r="M2525" s="6" t="s">
        <v>119</v>
      </c>
      <c r="N2525" s="6" t="s">
        <v>22</v>
      </c>
      <c r="O2525" s="6">
        <v>6</v>
      </c>
    </row>
    <row r="2526" spans="1:15" x14ac:dyDescent="0.25">
      <c r="A2526" s="6" t="s">
        <v>0</v>
      </c>
      <c r="B2526" s="6" t="s">
        <v>5</v>
      </c>
      <c r="C2526" s="6" t="s">
        <v>269</v>
      </c>
      <c r="D2526" s="6" t="s">
        <v>270</v>
      </c>
      <c r="E2526" s="6" t="s">
        <v>97</v>
      </c>
      <c r="F2526" s="6" t="s">
        <v>98</v>
      </c>
      <c r="G2526" s="6">
        <v>31</v>
      </c>
      <c r="H2526" s="6">
        <v>170</v>
      </c>
      <c r="I2526" s="6">
        <v>25</v>
      </c>
      <c r="J2526" s="6">
        <v>125</v>
      </c>
      <c r="K2526" s="6">
        <v>31</v>
      </c>
      <c r="L2526" s="6">
        <v>170</v>
      </c>
      <c r="M2526" s="6" t="s">
        <v>119</v>
      </c>
      <c r="N2526" s="6" t="s">
        <v>22</v>
      </c>
      <c r="O2526" s="6">
        <v>9</v>
      </c>
    </row>
    <row r="2527" spans="1:15" x14ac:dyDescent="0.25">
      <c r="A2527" s="6" t="s">
        <v>0</v>
      </c>
      <c r="B2527" s="6" t="s">
        <v>13</v>
      </c>
      <c r="C2527" s="6" t="s">
        <v>725</v>
      </c>
      <c r="D2527" s="6" t="s">
        <v>726</v>
      </c>
      <c r="E2527" s="6" t="s">
        <v>97</v>
      </c>
      <c r="F2527" s="6" t="s">
        <v>125</v>
      </c>
      <c r="G2527" s="6">
        <v>57</v>
      </c>
      <c r="H2527" s="6">
        <v>284</v>
      </c>
      <c r="I2527" s="6">
        <v>54</v>
      </c>
      <c r="J2527" s="6">
        <v>262</v>
      </c>
      <c r="K2527" s="6">
        <v>54</v>
      </c>
      <c r="L2527" s="6">
        <v>262</v>
      </c>
      <c r="M2527" s="6" t="s">
        <v>119</v>
      </c>
      <c r="N2527" s="6" t="s">
        <v>21</v>
      </c>
      <c r="O2527" s="6">
        <v>12</v>
      </c>
    </row>
    <row r="2528" spans="1:15" x14ac:dyDescent="0.25">
      <c r="A2528" s="6" t="s">
        <v>0</v>
      </c>
      <c r="B2528" s="6" t="s">
        <v>8</v>
      </c>
      <c r="C2528" s="6" t="s">
        <v>121</v>
      </c>
      <c r="D2528" s="6" t="s">
        <v>122</v>
      </c>
      <c r="E2528" s="6" t="s">
        <v>97</v>
      </c>
      <c r="F2528" s="6" t="s">
        <v>98</v>
      </c>
      <c r="G2528" s="6">
        <v>413</v>
      </c>
      <c r="H2528" s="6">
        <v>1835</v>
      </c>
      <c r="I2528" s="6">
        <v>407</v>
      </c>
      <c r="J2528" s="6">
        <v>1858</v>
      </c>
      <c r="K2528" s="6">
        <v>407</v>
      </c>
      <c r="L2528" s="6">
        <v>1858</v>
      </c>
      <c r="M2528" s="6" t="s">
        <v>119</v>
      </c>
      <c r="N2528" s="6" t="s">
        <v>22</v>
      </c>
      <c r="O2528" s="6">
        <v>110</v>
      </c>
    </row>
    <row r="2529" spans="1:15" x14ac:dyDescent="0.25">
      <c r="A2529" s="6" t="s">
        <v>0</v>
      </c>
      <c r="B2529" s="6" t="s">
        <v>8</v>
      </c>
      <c r="C2529" s="6" t="s">
        <v>748</v>
      </c>
      <c r="D2529" s="6" t="s">
        <v>749</v>
      </c>
      <c r="E2529" s="6" t="s">
        <v>209</v>
      </c>
      <c r="F2529" s="6" t="s">
        <v>125</v>
      </c>
      <c r="G2529" s="6">
        <v>1694</v>
      </c>
      <c r="H2529" s="6">
        <v>8805</v>
      </c>
      <c r="I2529" s="6">
        <v>1693</v>
      </c>
      <c r="J2529" s="6">
        <v>8805</v>
      </c>
      <c r="K2529" s="6">
        <v>1693</v>
      </c>
      <c r="L2529" s="6">
        <v>9062</v>
      </c>
      <c r="M2529" s="6" t="s">
        <v>119</v>
      </c>
      <c r="N2529" s="6" t="s">
        <v>22</v>
      </c>
      <c r="O2529" s="6">
        <v>424</v>
      </c>
    </row>
    <row r="2530" spans="1:15" x14ac:dyDescent="0.25">
      <c r="A2530" s="6" t="s">
        <v>0</v>
      </c>
      <c r="B2530" s="6" t="s">
        <v>13</v>
      </c>
      <c r="C2530" s="6" t="s">
        <v>725</v>
      </c>
      <c r="D2530" s="6" t="s">
        <v>726</v>
      </c>
      <c r="E2530" s="6" t="s">
        <v>97</v>
      </c>
      <c r="F2530" s="6" t="s">
        <v>125</v>
      </c>
      <c r="G2530" s="6">
        <v>57</v>
      </c>
      <c r="H2530" s="6">
        <v>284</v>
      </c>
      <c r="I2530" s="6">
        <v>54</v>
      </c>
      <c r="J2530" s="6">
        <v>262</v>
      </c>
      <c r="K2530" s="6">
        <v>54</v>
      </c>
      <c r="L2530" s="6">
        <v>262</v>
      </c>
      <c r="M2530" s="6" t="s">
        <v>119</v>
      </c>
      <c r="N2530" s="6" t="s">
        <v>22</v>
      </c>
      <c r="O2530" s="6">
        <v>8</v>
      </c>
    </row>
    <row r="2531" spans="1:15" x14ac:dyDescent="0.25">
      <c r="A2531" s="6" t="s">
        <v>0</v>
      </c>
      <c r="B2531" s="6" t="s">
        <v>9</v>
      </c>
      <c r="C2531" s="6" t="s">
        <v>756</v>
      </c>
      <c r="D2531" s="6" t="s">
        <v>757</v>
      </c>
      <c r="E2531" s="6" t="s">
        <v>97</v>
      </c>
      <c r="F2531" s="6" t="s">
        <v>125</v>
      </c>
      <c r="G2531" s="6">
        <v>115</v>
      </c>
      <c r="H2531" s="6">
        <v>532</v>
      </c>
      <c r="I2531" s="6">
        <v>115</v>
      </c>
      <c r="J2531" s="6">
        <v>537</v>
      </c>
      <c r="K2531" s="6">
        <v>115</v>
      </c>
      <c r="L2531" s="6">
        <v>537</v>
      </c>
      <c r="M2531" s="6" t="s">
        <v>119</v>
      </c>
      <c r="N2531" s="6" t="s">
        <v>21</v>
      </c>
      <c r="O2531" s="6">
        <v>39</v>
      </c>
    </row>
    <row r="2532" spans="1:15" x14ac:dyDescent="0.25">
      <c r="A2532" s="6" t="s">
        <v>0</v>
      </c>
      <c r="B2532" s="6" t="s">
        <v>4</v>
      </c>
      <c r="C2532" s="6" t="s">
        <v>251</v>
      </c>
      <c r="D2532" s="6" t="s">
        <v>252</v>
      </c>
      <c r="E2532" s="6" t="s">
        <v>97</v>
      </c>
      <c r="F2532" s="6" t="s">
        <v>98</v>
      </c>
      <c r="G2532" s="6">
        <v>28</v>
      </c>
      <c r="H2532" s="6">
        <v>130</v>
      </c>
      <c r="I2532" s="6">
        <v>27</v>
      </c>
      <c r="J2532" s="6">
        <v>121</v>
      </c>
      <c r="K2532" s="6">
        <v>28</v>
      </c>
      <c r="L2532" s="6">
        <v>130</v>
      </c>
      <c r="M2532" s="6" t="s">
        <v>119</v>
      </c>
      <c r="N2532" s="6" t="s">
        <v>23</v>
      </c>
      <c r="O2532" s="6">
        <v>15</v>
      </c>
    </row>
    <row r="2533" spans="1:15" x14ac:dyDescent="0.25">
      <c r="A2533" s="6" t="s">
        <v>0</v>
      </c>
      <c r="B2533" s="6" t="s">
        <v>7</v>
      </c>
      <c r="C2533" s="6" t="s">
        <v>733</v>
      </c>
      <c r="D2533" s="6" t="s">
        <v>734</v>
      </c>
      <c r="E2533" s="6" t="s">
        <v>97</v>
      </c>
      <c r="F2533" s="6" t="s">
        <v>98</v>
      </c>
      <c r="G2533" s="6">
        <v>27</v>
      </c>
      <c r="H2533" s="6">
        <v>111</v>
      </c>
      <c r="I2533" s="6">
        <v>25</v>
      </c>
      <c r="J2533" s="6">
        <v>104</v>
      </c>
      <c r="K2533" s="6">
        <v>25</v>
      </c>
      <c r="L2533" s="6">
        <v>104</v>
      </c>
      <c r="M2533" s="6" t="s">
        <v>119</v>
      </c>
      <c r="N2533" s="6" t="s">
        <v>23</v>
      </c>
      <c r="O2533" s="6">
        <v>13</v>
      </c>
    </row>
    <row r="2534" spans="1:15" x14ac:dyDescent="0.25">
      <c r="A2534" s="6" t="s">
        <v>0</v>
      </c>
      <c r="B2534" s="6" t="s">
        <v>5</v>
      </c>
      <c r="C2534" s="6" t="s">
        <v>255</v>
      </c>
      <c r="D2534" s="6" t="s">
        <v>256</v>
      </c>
      <c r="E2534" s="6" t="s">
        <v>97</v>
      </c>
      <c r="F2534" s="6" t="s">
        <v>98</v>
      </c>
      <c r="G2534" s="6">
        <v>89</v>
      </c>
      <c r="H2534" s="6">
        <v>478</v>
      </c>
      <c r="I2534" s="6">
        <v>78</v>
      </c>
      <c r="J2534" s="6">
        <v>415</v>
      </c>
      <c r="K2534" s="6">
        <v>89</v>
      </c>
      <c r="L2534" s="6">
        <v>465</v>
      </c>
      <c r="M2534" s="6" t="s">
        <v>119</v>
      </c>
      <c r="N2534" s="6" t="s">
        <v>22</v>
      </c>
      <c r="O2534" s="6">
        <v>20</v>
      </c>
    </row>
    <row r="2535" spans="1:15" x14ac:dyDescent="0.25">
      <c r="A2535" s="6" t="s">
        <v>0</v>
      </c>
      <c r="B2535" s="6" t="s">
        <v>4</v>
      </c>
      <c r="C2535" s="6" t="s">
        <v>692</v>
      </c>
      <c r="D2535" s="6" t="s">
        <v>693</v>
      </c>
      <c r="E2535" s="6" t="s">
        <v>97</v>
      </c>
      <c r="F2535" s="6" t="s">
        <v>125</v>
      </c>
      <c r="G2535" s="6">
        <v>69</v>
      </c>
      <c r="H2535" s="6">
        <v>325</v>
      </c>
      <c r="I2535" s="6">
        <v>65</v>
      </c>
      <c r="J2535" s="6">
        <v>325</v>
      </c>
      <c r="K2535" s="6">
        <v>71</v>
      </c>
      <c r="L2535" s="6">
        <v>322</v>
      </c>
      <c r="M2535" s="6" t="s">
        <v>119</v>
      </c>
      <c r="N2535" s="6" t="s">
        <v>23</v>
      </c>
      <c r="O2535" s="6">
        <v>37</v>
      </c>
    </row>
    <row r="2536" spans="1:15" x14ac:dyDescent="0.25">
      <c r="A2536" s="6" t="s">
        <v>0</v>
      </c>
      <c r="B2536" s="6" t="s">
        <v>4</v>
      </c>
      <c r="C2536" s="6" t="s">
        <v>161</v>
      </c>
      <c r="D2536" s="6" t="s">
        <v>162</v>
      </c>
      <c r="E2536" s="6" t="s">
        <v>97</v>
      </c>
      <c r="F2536" s="6" t="s">
        <v>98</v>
      </c>
      <c r="G2536" s="6">
        <v>163</v>
      </c>
      <c r="H2536" s="6">
        <v>712</v>
      </c>
      <c r="I2536" s="6">
        <v>84</v>
      </c>
      <c r="J2536" s="6">
        <v>452</v>
      </c>
      <c r="K2536" s="6">
        <v>140</v>
      </c>
      <c r="L2536" s="6">
        <v>707</v>
      </c>
      <c r="M2536" s="6" t="s">
        <v>119</v>
      </c>
      <c r="N2536" s="6" t="s">
        <v>21</v>
      </c>
      <c r="O2536" s="6">
        <v>31</v>
      </c>
    </row>
    <row r="2537" spans="1:15" x14ac:dyDescent="0.25">
      <c r="A2537" s="6" t="s">
        <v>0</v>
      </c>
      <c r="B2537" s="6" t="s">
        <v>4</v>
      </c>
      <c r="C2537" s="6" t="s">
        <v>159</v>
      </c>
      <c r="D2537" s="6" t="s">
        <v>160</v>
      </c>
      <c r="E2537" s="6" t="s">
        <v>97</v>
      </c>
      <c r="F2537" s="6" t="s">
        <v>98</v>
      </c>
      <c r="G2537" s="6">
        <v>44</v>
      </c>
      <c r="H2537" s="6">
        <v>180</v>
      </c>
      <c r="I2537" s="6">
        <v>18</v>
      </c>
      <c r="J2537" s="6">
        <v>68</v>
      </c>
      <c r="K2537" s="6">
        <v>45</v>
      </c>
      <c r="L2537" s="6">
        <v>194</v>
      </c>
      <c r="M2537" s="6" t="s">
        <v>119</v>
      </c>
      <c r="N2537" s="6" t="s">
        <v>21</v>
      </c>
      <c r="O2537" s="6">
        <v>13</v>
      </c>
    </row>
    <row r="2538" spans="1:15" x14ac:dyDescent="0.25">
      <c r="A2538" s="6" t="s">
        <v>0</v>
      </c>
      <c r="B2538" s="6" t="s">
        <v>4</v>
      </c>
      <c r="C2538" s="6" t="s">
        <v>155</v>
      </c>
      <c r="D2538" s="6" t="s">
        <v>156</v>
      </c>
      <c r="E2538" s="6" t="s">
        <v>97</v>
      </c>
      <c r="F2538" s="6" t="s">
        <v>98</v>
      </c>
      <c r="G2538" s="6">
        <v>97</v>
      </c>
      <c r="H2538" s="6">
        <v>382</v>
      </c>
      <c r="I2538" s="6">
        <v>95</v>
      </c>
      <c r="J2538" s="6">
        <v>386</v>
      </c>
      <c r="K2538" s="6">
        <v>95</v>
      </c>
      <c r="L2538" s="6">
        <v>386</v>
      </c>
      <c r="M2538" s="6" t="s">
        <v>119</v>
      </c>
      <c r="N2538" s="6" t="s">
        <v>22</v>
      </c>
      <c r="O2538" s="6">
        <v>21</v>
      </c>
    </row>
    <row r="2539" spans="1:15" x14ac:dyDescent="0.25">
      <c r="A2539" s="6" t="s">
        <v>0</v>
      </c>
      <c r="B2539" s="6" t="s">
        <v>5</v>
      </c>
      <c r="C2539" s="6" t="s">
        <v>846</v>
      </c>
      <c r="D2539" s="6" t="s">
        <v>847</v>
      </c>
      <c r="E2539" s="6" t="s">
        <v>97</v>
      </c>
      <c r="F2539" s="6" t="s">
        <v>132</v>
      </c>
      <c r="G2539" s="6">
        <v>243</v>
      </c>
      <c r="H2539" s="6">
        <v>1307</v>
      </c>
      <c r="I2539" s="6">
        <v>227</v>
      </c>
      <c r="J2539" s="6">
        <v>1227</v>
      </c>
      <c r="K2539" s="6">
        <v>227</v>
      </c>
      <c r="L2539" s="6">
        <v>1227</v>
      </c>
      <c r="M2539" s="6" t="s">
        <v>119</v>
      </c>
      <c r="N2539" s="6" t="s">
        <v>23</v>
      </c>
      <c r="O2539" s="6">
        <v>204</v>
      </c>
    </row>
    <row r="2540" spans="1:15" x14ac:dyDescent="0.25">
      <c r="A2540" s="6" t="s">
        <v>0</v>
      </c>
      <c r="B2540" s="6" t="s">
        <v>13</v>
      </c>
      <c r="C2540" s="6" t="s">
        <v>235</v>
      </c>
      <c r="D2540" s="6" t="s">
        <v>236</v>
      </c>
      <c r="E2540" s="6" t="s">
        <v>97</v>
      </c>
      <c r="F2540" s="6" t="s">
        <v>98</v>
      </c>
      <c r="G2540" s="6">
        <v>5</v>
      </c>
      <c r="H2540" s="6">
        <v>26</v>
      </c>
      <c r="I2540" s="6">
        <v>5</v>
      </c>
      <c r="J2540" s="6">
        <v>27</v>
      </c>
      <c r="K2540" s="6">
        <v>5</v>
      </c>
      <c r="L2540" s="6">
        <v>27</v>
      </c>
      <c r="M2540" s="6" t="s">
        <v>119</v>
      </c>
      <c r="N2540" s="6" t="s">
        <v>22</v>
      </c>
      <c r="O2540" s="6">
        <v>1</v>
      </c>
    </row>
    <row r="2541" spans="1:15" x14ac:dyDescent="0.25">
      <c r="A2541" s="6" t="s">
        <v>0</v>
      </c>
      <c r="B2541" s="6" t="s">
        <v>7</v>
      </c>
      <c r="C2541" s="6" t="s">
        <v>733</v>
      </c>
      <c r="D2541" s="6" t="s">
        <v>734</v>
      </c>
      <c r="E2541" s="6" t="s">
        <v>97</v>
      </c>
      <c r="F2541" s="6" t="s">
        <v>98</v>
      </c>
      <c r="G2541" s="6">
        <v>27</v>
      </c>
      <c r="H2541" s="6">
        <v>111</v>
      </c>
      <c r="I2541" s="6">
        <v>25</v>
      </c>
      <c r="J2541" s="6">
        <v>104</v>
      </c>
      <c r="K2541" s="6">
        <v>25</v>
      </c>
      <c r="L2541" s="6">
        <v>104</v>
      </c>
      <c r="M2541" s="6" t="s">
        <v>119</v>
      </c>
      <c r="N2541" s="6" t="s">
        <v>21</v>
      </c>
      <c r="O2541" s="6">
        <v>7</v>
      </c>
    </row>
    <row r="2542" spans="1:15" x14ac:dyDescent="0.25">
      <c r="A2542" s="6" t="s">
        <v>0</v>
      </c>
      <c r="B2542" s="6" t="s">
        <v>11</v>
      </c>
      <c r="C2542" s="6" t="s">
        <v>189</v>
      </c>
      <c r="D2542" s="6" t="s">
        <v>190</v>
      </c>
      <c r="E2542" s="6" t="s">
        <v>97</v>
      </c>
      <c r="F2542" s="6" t="s">
        <v>132</v>
      </c>
      <c r="G2542" s="6">
        <v>12</v>
      </c>
      <c r="H2542" s="6">
        <v>47</v>
      </c>
      <c r="I2542" s="6">
        <v>15</v>
      </c>
      <c r="J2542" s="6">
        <v>69</v>
      </c>
      <c r="K2542" s="6">
        <v>15</v>
      </c>
      <c r="L2542" s="6">
        <v>69</v>
      </c>
      <c r="M2542" s="6" t="s">
        <v>119</v>
      </c>
      <c r="N2542" s="6" t="s">
        <v>21</v>
      </c>
      <c r="O2542" s="6">
        <v>2</v>
      </c>
    </row>
    <row r="2543" spans="1:15" x14ac:dyDescent="0.25">
      <c r="A2543" s="6" t="s">
        <v>0</v>
      </c>
      <c r="B2543" s="6" t="s">
        <v>12</v>
      </c>
      <c r="C2543" s="6" t="s">
        <v>723</v>
      </c>
      <c r="D2543" s="6" t="s">
        <v>724</v>
      </c>
      <c r="E2543" s="6" t="s">
        <v>97</v>
      </c>
      <c r="F2543" s="6" t="s">
        <v>98</v>
      </c>
      <c r="G2543" s="6">
        <v>12</v>
      </c>
      <c r="H2543" s="6">
        <v>61</v>
      </c>
      <c r="I2543" s="6">
        <v>12</v>
      </c>
      <c r="J2543" s="6">
        <v>62</v>
      </c>
      <c r="K2543" s="6">
        <v>12</v>
      </c>
      <c r="L2543" s="6">
        <v>61</v>
      </c>
      <c r="M2543" s="6" t="s">
        <v>119</v>
      </c>
      <c r="N2543" s="6" t="s">
        <v>21</v>
      </c>
      <c r="O2543" s="6">
        <v>5</v>
      </c>
    </row>
    <row r="2544" spans="1:15" x14ac:dyDescent="0.25">
      <c r="A2544" s="6" t="s">
        <v>0</v>
      </c>
      <c r="B2544" s="6" t="s">
        <v>6</v>
      </c>
      <c r="C2544" s="6" t="s">
        <v>824</v>
      </c>
      <c r="D2544" s="6" t="s">
        <v>825</v>
      </c>
      <c r="E2544" s="6" t="s">
        <v>209</v>
      </c>
      <c r="F2544" s="6" t="s">
        <v>132</v>
      </c>
      <c r="G2544" s="6">
        <v>153</v>
      </c>
      <c r="H2544" s="6">
        <v>873</v>
      </c>
      <c r="I2544" s="6">
        <v>153</v>
      </c>
      <c r="J2544" s="6">
        <v>922</v>
      </c>
      <c r="K2544" s="6">
        <v>153</v>
      </c>
      <c r="L2544" s="6">
        <v>922</v>
      </c>
      <c r="M2544" s="6" t="s">
        <v>119</v>
      </c>
      <c r="N2544" s="6" t="s">
        <v>21</v>
      </c>
      <c r="O2544" s="6">
        <v>67</v>
      </c>
    </row>
    <row r="2545" spans="1:15" x14ac:dyDescent="0.25">
      <c r="A2545" s="6" t="s">
        <v>0</v>
      </c>
      <c r="B2545" s="6" t="s">
        <v>6</v>
      </c>
      <c r="C2545" s="6" t="s">
        <v>824</v>
      </c>
      <c r="D2545" s="6" t="s">
        <v>825</v>
      </c>
      <c r="E2545" s="6" t="s">
        <v>209</v>
      </c>
      <c r="F2545" s="6" t="s">
        <v>132</v>
      </c>
      <c r="G2545" s="6">
        <v>153</v>
      </c>
      <c r="H2545" s="6">
        <v>873</v>
      </c>
      <c r="I2545" s="6">
        <v>153</v>
      </c>
      <c r="J2545" s="6">
        <v>922</v>
      </c>
      <c r="K2545" s="6">
        <v>153</v>
      </c>
      <c r="L2545" s="6">
        <v>922</v>
      </c>
      <c r="M2545" s="6" t="s">
        <v>119</v>
      </c>
      <c r="N2545" s="6" t="s">
        <v>23</v>
      </c>
      <c r="O2545" s="6">
        <v>121</v>
      </c>
    </row>
    <row r="2546" spans="1:15" x14ac:dyDescent="0.25">
      <c r="A2546" s="6" t="s">
        <v>0</v>
      </c>
      <c r="B2546" s="6" t="s">
        <v>10</v>
      </c>
      <c r="C2546" s="6" t="s">
        <v>216</v>
      </c>
      <c r="D2546" s="6" t="s">
        <v>217</v>
      </c>
      <c r="E2546" s="6" t="s">
        <v>97</v>
      </c>
      <c r="F2546" s="6" t="s">
        <v>98</v>
      </c>
      <c r="G2546" s="6">
        <v>40</v>
      </c>
      <c r="H2546" s="6">
        <v>208</v>
      </c>
      <c r="I2546" s="6">
        <v>41</v>
      </c>
      <c r="J2546" s="6">
        <v>208</v>
      </c>
      <c r="K2546" s="6">
        <v>51</v>
      </c>
      <c r="L2546" s="6">
        <v>208</v>
      </c>
      <c r="M2546" s="6" t="s">
        <v>119</v>
      </c>
      <c r="N2546" s="6" t="s">
        <v>23</v>
      </c>
      <c r="O2546" s="6">
        <v>18</v>
      </c>
    </row>
    <row r="2547" spans="1:15" x14ac:dyDescent="0.25">
      <c r="A2547" s="6" t="s">
        <v>0</v>
      </c>
      <c r="B2547" s="6" t="s">
        <v>5</v>
      </c>
      <c r="C2547" s="6" t="s">
        <v>273</v>
      </c>
      <c r="D2547" s="6" t="s">
        <v>274</v>
      </c>
      <c r="E2547" s="6" t="s">
        <v>97</v>
      </c>
      <c r="F2547" s="6" t="s">
        <v>98</v>
      </c>
      <c r="G2547" s="6">
        <v>85</v>
      </c>
      <c r="H2547" s="6">
        <v>367</v>
      </c>
      <c r="I2547" s="6">
        <v>80</v>
      </c>
      <c r="J2547" s="6">
        <v>337</v>
      </c>
      <c r="K2547" s="6">
        <v>85</v>
      </c>
      <c r="L2547" s="6">
        <v>367</v>
      </c>
      <c r="M2547" s="6" t="s">
        <v>119</v>
      </c>
      <c r="N2547" s="6" t="s">
        <v>21</v>
      </c>
      <c r="O2547" s="6">
        <v>33</v>
      </c>
    </row>
    <row r="2548" spans="1:15" x14ac:dyDescent="0.25">
      <c r="A2548" s="6" t="s">
        <v>0</v>
      </c>
      <c r="B2548" s="6" t="s">
        <v>4</v>
      </c>
      <c r="C2548" s="6" t="s">
        <v>159</v>
      </c>
      <c r="D2548" s="6" t="s">
        <v>160</v>
      </c>
      <c r="E2548" s="6" t="s">
        <v>97</v>
      </c>
      <c r="F2548" s="6" t="s">
        <v>98</v>
      </c>
      <c r="G2548" s="6">
        <v>44</v>
      </c>
      <c r="H2548" s="6">
        <v>180</v>
      </c>
      <c r="I2548" s="6">
        <v>18</v>
      </c>
      <c r="J2548" s="6">
        <v>68</v>
      </c>
      <c r="K2548" s="6">
        <v>45</v>
      </c>
      <c r="L2548" s="6">
        <v>194</v>
      </c>
      <c r="M2548" s="6" t="s">
        <v>119</v>
      </c>
      <c r="N2548" s="6" t="s">
        <v>22</v>
      </c>
      <c r="O2548" s="6">
        <v>9</v>
      </c>
    </row>
    <row r="2549" spans="1:15" x14ac:dyDescent="0.25">
      <c r="A2549" s="6" t="s">
        <v>0</v>
      </c>
      <c r="B2549" s="6" t="s">
        <v>8</v>
      </c>
      <c r="C2549" s="6" t="s">
        <v>224</v>
      </c>
      <c r="D2549" s="6" t="s">
        <v>225</v>
      </c>
      <c r="E2549" s="6" t="s">
        <v>209</v>
      </c>
      <c r="F2549" s="6" t="s">
        <v>125</v>
      </c>
      <c r="G2549" s="6">
        <v>412</v>
      </c>
      <c r="H2549" s="6">
        <v>1700</v>
      </c>
      <c r="I2549" s="6">
        <v>375</v>
      </c>
      <c r="J2549" s="6">
        <v>1598</v>
      </c>
      <c r="K2549" s="6">
        <v>375</v>
      </c>
      <c r="L2549" s="6">
        <v>1598</v>
      </c>
      <c r="M2549" s="6" t="s">
        <v>119</v>
      </c>
      <c r="N2549" s="6" t="s">
        <v>21</v>
      </c>
      <c r="O2549" s="6">
        <v>78</v>
      </c>
    </row>
    <row r="2550" spans="1:15" x14ac:dyDescent="0.25">
      <c r="A2550" s="6" t="s">
        <v>0</v>
      </c>
      <c r="B2550" s="6" t="s">
        <v>4</v>
      </c>
      <c r="C2550" s="6" t="s">
        <v>151</v>
      </c>
      <c r="D2550" s="6" t="s">
        <v>152</v>
      </c>
      <c r="E2550" s="6" t="s">
        <v>97</v>
      </c>
      <c r="F2550" s="6" t="s">
        <v>98</v>
      </c>
      <c r="G2550" s="6">
        <v>8</v>
      </c>
      <c r="H2550" s="6">
        <v>30</v>
      </c>
      <c r="I2550" s="6">
        <v>8</v>
      </c>
      <c r="J2550" s="6">
        <v>32</v>
      </c>
      <c r="K2550" s="6">
        <v>8</v>
      </c>
      <c r="L2550" s="6">
        <v>32</v>
      </c>
      <c r="M2550" s="6" t="s">
        <v>119</v>
      </c>
      <c r="N2550" s="6" t="s">
        <v>22</v>
      </c>
      <c r="O2550" s="6">
        <v>1</v>
      </c>
    </row>
    <row r="2551" spans="1:15" x14ac:dyDescent="0.25">
      <c r="A2551" s="6" t="s">
        <v>0</v>
      </c>
      <c r="B2551" s="6" t="s">
        <v>4</v>
      </c>
      <c r="C2551" s="6" t="s">
        <v>95</v>
      </c>
      <c r="D2551" s="6" t="s">
        <v>96</v>
      </c>
      <c r="E2551" s="6" t="s">
        <v>97</v>
      </c>
      <c r="F2551" s="6" t="s">
        <v>98</v>
      </c>
      <c r="G2551" s="6">
        <v>69</v>
      </c>
      <c r="H2551" s="6">
        <v>349</v>
      </c>
      <c r="I2551" s="6">
        <v>43</v>
      </c>
      <c r="J2551" s="6">
        <v>361</v>
      </c>
      <c r="K2551" s="6">
        <v>43</v>
      </c>
      <c r="L2551" s="6">
        <v>361</v>
      </c>
      <c r="M2551" s="6" t="s">
        <v>119</v>
      </c>
      <c r="N2551" s="6" t="s">
        <v>21</v>
      </c>
      <c r="O2551" s="6">
        <v>12</v>
      </c>
    </row>
    <row r="2552" spans="1:15" x14ac:dyDescent="0.25">
      <c r="A2552" s="6" t="s">
        <v>0</v>
      </c>
      <c r="B2552" s="6" t="s">
        <v>5</v>
      </c>
      <c r="C2552" s="6" t="s">
        <v>169</v>
      </c>
      <c r="D2552" s="6" t="s">
        <v>170</v>
      </c>
      <c r="E2552" s="6" t="s">
        <v>97</v>
      </c>
      <c r="F2552" s="6" t="s">
        <v>98</v>
      </c>
      <c r="G2552" s="6">
        <v>65</v>
      </c>
      <c r="H2552" s="6">
        <v>315</v>
      </c>
      <c r="I2552" s="6">
        <v>31</v>
      </c>
      <c r="J2552" s="6">
        <v>171</v>
      </c>
      <c r="K2552" s="6">
        <v>65</v>
      </c>
      <c r="L2552" s="6">
        <v>323</v>
      </c>
      <c r="M2552" s="6" t="s">
        <v>119</v>
      </c>
      <c r="N2552" s="6" t="s">
        <v>23</v>
      </c>
      <c r="O2552" s="6">
        <v>40</v>
      </c>
    </row>
    <row r="2553" spans="1:15" x14ac:dyDescent="0.25">
      <c r="A2553" s="6" t="s">
        <v>0</v>
      </c>
      <c r="B2553" s="6" t="s">
        <v>4</v>
      </c>
      <c r="C2553" s="6" t="s">
        <v>251</v>
      </c>
      <c r="D2553" s="6" t="s">
        <v>252</v>
      </c>
      <c r="E2553" s="6" t="s">
        <v>97</v>
      </c>
      <c r="F2553" s="6" t="s">
        <v>98</v>
      </c>
      <c r="G2553" s="6">
        <v>28</v>
      </c>
      <c r="H2553" s="6">
        <v>130</v>
      </c>
      <c r="I2553" s="6">
        <v>27</v>
      </c>
      <c r="J2553" s="6">
        <v>121</v>
      </c>
      <c r="K2553" s="6">
        <v>28</v>
      </c>
      <c r="L2553" s="6">
        <v>130</v>
      </c>
      <c r="M2553" s="6" t="s">
        <v>119</v>
      </c>
      <c r="N2553" s="6" t="s">
        <v>22</v>
      </c>
      <c r="O2553" s="6">
        <v>5</v>
      </c>
    </row>
    <row r="2554" spans="1:15" x14ac:dyDescent="0.25">
      <c r="A2554" s="6" t="s">
        <v>0</v>
      </c>
      <c r="B2554" s="6" t="s">
        <v>5</v>
      </c>
      <c r="C2554" s="6" t="s">
        <v>269</v>
      </c>
      <c r="D2554" s="6" t="s">
        <v>270</v>
      </c>
      <c r="E2554" s="6" t="s">
        <v>97</v>
      </c>
      <c r="F2554" s="6" t="s">
        <v>98</v>
      </c>
      <c r="G2554" s="6">
        <v>31</v>
      </c>
      <c r="H2554" s="6">
        <v>170</v>
      </c>
      <c r="I2554" s="6">
        <v>25</v>
      </c>
      <c r="J2554" s="6">
        <v>125</v>
      </c>
      <c r="K2554" s="6">
        <v>31</v>
      </c>
      <c r="L2554" s="6">
        <v>170</v>
      </c>
      <c r="M2554" s="6" t="s">
        <v>119</v>
      </c>
      <c r="N2554" s="6" t="s">
        <v>21</v>
      </c>
      <c r="O2554" s="6">
        <v>11</v>
      </c>
    </row>
    <row r="2555" spans="1:15" x14ac:dyDescent="0.25">
      <c r="A2555" s="6" t="s">
        <v>0</v>
      </c>
      <c r="B2555" s="6" t="s">
        <v>5</v>
      </c>
      <c r="C2555" s="6" t="s">
        <v>261</v>
      </c>
      <c r="D2555" s="6" t="s">
        <v>262</v>
      </c>
      <c r="E2555" s="6" t="s">
        <v>97</v>
      </c>
      <c r="F2555" s="6" t="s">
        <v>98</v>
      </c>
      <c r="G2555" s="6">
        <v>42</v>
      </c>
      <c r="H2555" s="6">
        <v>175</v>
      </c>
      <c r="I2555" s="6">
        <v>27</v>
      </c>
      <c r="J2555" s="6">
        <v>131</v>
      </c>
      <c r="K2555" s="6">
        <v>42</v>
      </c>
      <c r="L2555" s="6">
        <v>175</v>
      </c>
      <c r="M2555" s="6" t="s">
        <v>119</v>
      </c>
      <c r="N2555" s="6" t="s">
        <v>23</v>
      </c>
      <c r="O2555" s="6">
        <v>27</v>
      </c>
    </row>
    <row r="2556" spans="1:15" x14ac:dyDescent="0.25">
      <c r="A2556" s="6" t="s">
        <v>0</v>
      </c>
      <c r="B2556" s="6" t="s">
        <v>8</v>
      </c>
      <c r="C2556" s="6" t="s">
        <v>210</v>
      </c>
      <c r="D2556" s="6" t="s">
        <v>211</v>
      </c>
      <c r="E2556" s="6" t="s">
        <v>209</v>
      </c>
      <c r="F2556" s="6" t="s">
        <v>132</v>
      </c>
      <c r="G2556" s="6">
        <v>840</v>
      </c>
      <c r="H2556" s="6">
        <v>3249</v>
      </c>
      <c r="I2556" s="6">
        <v>667</v>
      </c>
      <c r="J2556" s="6">
        <v>3657</v>
      </c>
      <c r="K2556" s="6">
        <v>667</v>
      </c>
      <c r="L2556" s="6">
        <v>3657</v>
      </c>
      <c r="M2556" s="6" t="s">
        <v>119</v>
      </c>
      <c r="N2556" s="6" t="s">
        <v>21</v>
      </c>
      <c r="O2556" s="6">
        <v>783</v>
      </c>
    </row>
    <row r="2557" spans="1:15" x14ac:dyDescent="0.25">
      <c r="A2557" s="6" t="s">
        <v>0</v>
      </c>
      <c r="B2557" s="6" t="s">
        <v>9</v>
      </c>
      <c r="C2557" s="6" t="s">
        <v>207</v>
      </c>
      <c r="D2557" s="6" t="s">
        <v>208</v>
      </c>
      <c r="E2557" s="6" t="s">
        <v>209</v>
      </c>
      <c r="F2557" s="6" t="s">
        <v>125</v>
      </c>
      <c r="G2557" s="6">
        <v>541</v>
      </c>
      <c r="H2557" s="6">
        <v>2607</v>
      </c>
      <c r="I2557" s="6">
        <v>545</v>
      </c>
      <c r="J2557" s="6">
        <v>2544</v>
      </c>
      <c r="K2557" s="6">
        <v>545</v>
      </c>
      <c r="L2557" s="6">
        <v>2545</v>
      </c>
      <c r="M2557" s="6" t="s">
        <v>119</v>
      </c>
      <c r="N2557" s="6" t="s">
        <v>21</v>
      </c>
      <c r="O2557" s="6">
        <v>235</v>
      </c>
    </row>
    <row r="2558" spans="1:15" x14ac:dyDescent="0.25">
      <c r="A2558" s="6" t="s">
        <v>0</v>
      </c>
      <c r="B2558" s="6" t="s">
        <v>10</v>
      </c>
      <c r="C2558" s="6" t="s">
        <v>139</v>
      </c>
      <c r="D2558" s="6" t="s">
        <v>140</v>
      </c>
      <c r="E2558" s="6" t="s">
        <v>97</v>
      </c>
      <c r="F2558" s="6" t="s">
        <v>98</v>
      </c>
      <c r="G2558" s="6">
        <v>80</v>
      </c>
      <c r="H2558" s="6">
        <v>278</v>
      </c>
      <c r="I2558" s="6">
        <v>50</v>
      </c>
      <c r="J2558" s="6">
        <v>200</v>
      </c>
      <c r="K2558" s="6">
        <v>83</v>
      </c>
      <c r="L2558" s="6">
        <v>293</v>
      </c>
      <c r="M2558" s="6" t="s">
        <v>119</v>
      </c>
      <c r="N2558" s="6" t="s">
        <v>21</v>
      </c>
      <c r="O2558" s="6">
        <v>24</v>
      </c>
    </row>
    <row r="2559" spans="1:15" x14ac:dyDescent="0.25">
      <c r="A2559" s="6" t="s">
        <v>0</v>
      </c>
      <c r="B2559" s="6" t="s">
        <v>7</v>
      </c>
      <c r="C2559" s="6" t="s">
        <v>727</v>
      </c>
      <c r="D2559" s="6" t="s">
        <v>728</v>
      </c>
      <c r="E2559" s="6" t="s">
        <v>97</v>
      </c>
      <c r="F2559" s="6" t="s">
        <v>98</v>
      </c>
      <c r="G2559" s="6">
        <v>116</v>
      </c>
      <c r="H2559" s="6">
        <v>659</v>
      </c>
      <c r="I2559" s="6">
        <v>116</v>
      </c>
      <c r="J2559" s="6">
        <v>659</v>
      </c>
      <c r="K2559" s="6">
        <v>116</v>
      </c>
      <c r="L2559" s="6">
        <v>659</v>
      </c>
      <c r="M2559" s="6" t="s">
        <v>119</v>
      </c>
      <c r="N2559" s="6" t="s">
        <v>22</v>
      </c>
      <c r="O2559" s="6">
        <v>54</v>
      </c>
    </row>
    <row r="2560" spans="1:15" x14ac:dyDescent="0.25">
      <c r="A2560" s="6" t="s">
        <v>0</v>
      </c>
      <c r="B2560" s="6" t="s">
        <v>8</v>
      </c>
      <c r="C2560" s="6" t="s">
        <v>121</v>
      </c>
      <c r="D2560" s="6" t="s">
        <v>122</v>
      </c>
      <c r="E2560" s="6" t="s">
        <v>97</v>
      </c>
      <c r="F2560" s="6" t="s">
        <v>98</v>
      </c>
      <c r="G2560" s="6">
        <v>413</v>
      </c>
      <c r="H2560" s="6">
        <v>1835</v>
      </c>
      <c r="I2560" s="6">
        <v>407</v>
      </c>
      <c r="J2560" s="6">
        <v>1858</v>
      </c>
      <c r="K2560" s="6">
        <v>407</v>
      </c>
      <c r="L2560" s="6">
        <v>1858</v>
      </c>
      <c r="M2560" s="6" t="s">
        <v>119</v>
      </c>
      <c r="N2560" s="6" t="s">
        <v>21</v>
      </c>
      <c r="O2560" s="6">
        <v>138</v>
      </c>
    </row>
    <row r="2561" spans="1:15" x14ac:dyDescent="0.25">
      <c r="A2561" s="6" t="s">
        <v>0</v>
      </c>
      <c r="B2561" s="6" t="s">
        <v>5</v>
      </c>
      <c r="C2561" s="6" t="s">
        <v>171</v>
      </c>
      <c r="D2561" s="6" t="s">
        <v>172</v>
      </c>
      <c r="E2561" s="6" t="s">
        <v>97</v>
      </c>
      <c r="F2561" s="6" t="s">
        <v>132</v>
      </c>
      <c r="G2561" s="6">
        <v>21</v>
      </c>
      <c r="H2561" s="6">
        <v>111</v>
      </c>
      <c r="I2561" s="6">
        <v>22</v>
      </c>
      <c r="J2561" s="6">
        <v>116</v>
      </c>
      <c r="K2561" s="6">
        <v>26</v>
      </c>
      <c r="L2561" s="6">
        <v>116</v>
      </c>
      <c r="M2561" s="6" t="s">
        <v>119</v>
      </c>
      <c r="N2561" s="6" t="s">
        <v>22</v>
      </c>
      <c r="O2561" s="6">
        <v>8</v>
      </c>
    </row>
    <row r="2562" spans="1:15" x14ac:dyDescent="0.25">
      <c r="A2562" s="6" t="s">
        <v>0</v>
      </c>
      <c r="B2562" s="6" t="s">
        <v>5</v>
      </c>
      <c r="C2562" s="6" t="s">
        <v>709</v>
      </c>
      <c r="D2562" s="6" t="s">
        <v>710</v>
      </c>
      <c r="E2562" s="6" t="s">
        <v>209</v>
      </c>
      <c r="F2562" s="6" t="s">
        <v>132</v>
      </c>
      <c r="G2562" s="6">
        <v>610</v>
      </c>
      <c r="H2562" s="6">
        <v>2750</v>
      </c>
      <c r="I2562" s="6">
        <v>609</v>
      </c>
      <c r="J2562" s="6">
        <v>2630</v>
      </c>
      <c r="K2562" s="6">
        <v>609</v>
      </c>
      <c r="L2562" s="6">
        <v>2630</v>
      </c>
      <c r="M2562" s="6" t="s">
        <v>119</v>
      </c>
      <c r="N2562" s="6" t="s">
        <v>23</v>
      </c>
      <c r="O2562" s="6">
        <v>278</v>
      </c>
    </row>
    <row r="2563" spans="1:15" x14ac:dyDescent="0.25">
      <c r="A2563" s="6" t="s">
        <v>0</v>
      </c>
      <c r="B2563" s="6" t="s">
        <v>4</v>
      </c>
      <c r="C2563" s="6" t="s">
        <v>104</v>
      </c>
      <c r="D2563" s="6" t="s">
        <v>105</v>
      </c>
      <c r="E2563" s="6" t="s">
        <v>97</v>
      </c>
      <c r="F2563" s="6" t="s">
        <v>98</v>
      </c>
      <c r="G2563" s="6">
        <v>32</v>
      </c>
      <c r="H2563" s="6">
        <v>146</v>
      </c>
      <c r="I2563" s="6">
        <v>28</v>
      </c>
      <c r="J2563" s="6">
        <v>131</v>
      </c>
      <c r="K2563" s="6">
        <v>32</v>
      </c>
      <c r="L2563" s="6">
        <v>148</v>
      </c>
      <c r="M2563" s="6" t="s">
        <v>119</v>
      </c>
      <c r="N2563" s="6" t="s">
        <v>21</v>
      </c>
      <c r="O2563" s="6">
        <v>12</v>
      </c>
    </row>
    <row r="2564" spans="1:15" x14ac:dyDescent="0.25">
      <c r="A2564" s="6" t="s">
        <v>0</v>
      </c>
      <c r="B2564" s="6" t="s">
        <v>5</v>
      </c>
      <c r="C2564" s="6" t="s">
        <v>255</v>
      </c>
      <c r="D2564" s="6" t="s">
        <v>256</v>
      </c>
      <c r="E2564" s="6" t="s">
        <v>97</v>
      </c>
      <c r="F2564" s="6" t="s">
        <v>98</v>
      </c>
      <c r="G2564" s="6">
        <v>89</v>
      </c>
      <c r="H2564" s="6">
        <v>478</v>
      </c>
      <c r="I2564" s="6">
        <v>78</v>
      </c>
      <c r="J2564" s="6">
        <v>415</v>
      </c>
      <c r="K2564" s="6">
        <v>89</v>
      </c>
      <c r="L2564" s="6">
        <v>465</v>
      </c>
      <c r="M2564" s="6" t="s">
        <v>119</v>
      </c>
      <c r="N2564" s="6" t="s">
        <v>21</v>
      </c>
      <c r="O2564" s="6">
        <v>21</v>
      </c>
    </row>
    <row r="2565" spans="1:15" x14ac:dyDescent="0.25">
      <c r="A2565" s="6" t="s">
        <v>0</v>
      </c>
      <c r="B2565" s="6" t="s">
        <v>7</v>
      </c>
      <c r="C2565" s="6" t="s">
        <v>177</v>
      </c>
      <c r="D2565" s="6" t="s">
        <v>178</v>
      </c>
      <c r="E2565" s="6" t="s">
        <v>97</v>
      </c>
      <c r="F2565" s="6" t="s">
        <v>125</v>
      </c>
      <c r="G2565" s="6">
        <v>23</v>
      </c>
      <c r="H2565" s="6">
        <v>124</v>
      </c>
      <c r="I2565" s="6">
        <v>20</v>
      </c>
      <c r="J2565" s="6">
        <v>110</v>
      </c>
      <c r="K2565" s="6">
        <v>20</v>
      </c>
      <c r="L2565" s="6">
        <v>110</v>
      </c>
      <c r="M2565" s="6" t="s">
        <v>119</v>
      </c>
      <c r="N2565" s="6" t="s">
        <v>22</v>
      </c>
      <c r="O2565" s="6">
        <v>5</v>
      </c>
    </row>
    <row r="2566" spans="1:15" x14ac:dyDescent="0.25">
      <c r="A2566" s="6" t="s">
        <v>0</v>
      </c>
      <c r="B2566" s="6" t="s">
        <v>5</v>
      </c>
      <c r="C2566" s="6" t="s">
        <v>169</v>
      </c>
      <c r="D2566" s="6" t="s">
        <v>170</v>
      </c>
      <c r="E2566" s="6" t="s">
        <v>97</v>
      </c>
      <c r="F2566" s="6" t="s">
        <v>98</v>
      </c>
      <c r="G2566" s="6">
        <v>65</v>
      </c>
      <c r="H2566" s="6">
        <v>315</v>
      </c>
      <c r="I2566" s="6">
        <v>31</v>
      </c>
      <c r="J2566" s="6">
        <v>171</v>
      </c>
      <c r="K2566" s="6">
        <v>65</v>
      </c>
      <c r="L2566" s="6">
        <v>323</v>
      </c>
      <c r="M2566" s="6" t="s">
        <v>119</v>
      </c>
      <c r="N2566" s="6" t="s">
        <v>22</v>
      </c>
      <c r="O2566" s="6">
        <v>21</v>
      </c>
    </row>
    <row r="2567" spans="1:15" x14ac:dyDescent="0.25">
      <c r="A2567" s="6" t="s">
        <v>0</v>
      </c>
      <c r="B2567" s="6" t="s">
        <v>4</v>
      </c>
      <c r="C2567" s="6" t="s">
        <v>104</v>
      </c>
      <c r="D2567" s="6" t="s">
        <v>105</v>
      </c>
      <c r="E2567" s="6" t="s">
        <v>97</v>
      </c>
      <c r="F2567" s="6" t="s">
        <v>98</v>
      </c>
      <c r="G2567" s="6">
        <v>32</v>
      </c>
      <c r="H2567" s="6">
        <v>146</v>
      </c>
      <c r="I2567" s="6">
        <v>28</v>
      </c>
      <c r="J2567" s="6">
        <v>131</v>
      </c>
      <c r="K2567" s="6">
        <v>32</v>
      </c>
      <c r="L2567" s="6">
        <v>148</v>
      </c>
      <c r="M2567" s="6" t="s">
        <v>119</v>
      </c>
      <c r="N2567" s="6" t="s">
        <v>23</v>
      </c>
      <c r="O2567" s="6">
        <v>20</v>
      </c>
    </row>
    <row r="2568" spans="1:15" x14ac:dyDescent="0.25">
      <c r="A2568" s="6" t="s">
        <v>0</v>
      </c>
      <c r="B2568" s="6" t="s">
        <v>4</v>
      </c>
      <c r="C2568" s="6" t="s">
        <v>153</v>
      </c>
      <c r="D2568" s="6" t="s">
        <v>154</v>
      </c>
      <c r="E2568" s="6" t="s">
        <v>97</v>
      </c>
      <c r="F2568" s="6" t="s">
        <v>98</v>
      </c>
      <c r="G2568" s="6">
        <v>35</v>
      </c>
      <c r="H2568" s="6">
        <v>175</v>
      </c>
      <c r="I2568" s="6">
        <v>32</v>
      </c>
      <c r="J2568" s="6">
        <v>173</v>
      </c>
      <c r="K2568" s="6">
        <v>43</v>
      </c>
      <c r="L2568" s="6">
        <v>212</v>
      </c>
      <c r="M2568" s="6" t="s">
        <v>119</v>
      </c>
      <c r="N2568" s="6" t="s">
        <v>21</v>
      </c>
      <c r="O2568" s="6">
        <v>11</v>
      </c>
    </row>
    <row r="2569" spans="1:15" x14ac:dyDescent="0.25">
      <c r="A2569" s="6" t="s">
        <v>0</v>
      </c>
      <c r="B2569" s="6" t="s">
        <v>4</v>
      </c>
      <c r="C2569" s="6" t="s">
        <v>159</v>
      </c>
      <c r="D2569" s="6" t="s">
        <v>160</v>
      </c>
      <c r="E2569" s="6" t="s">
        <v>97</v>
      </c>
      <c r="F2569" s="6" t="s">
        <v>98</v>
      </c>
      <c r="G2569" s="6">
        <v>44</v>
      </c>
      <c r="H2569" s="6">
        <v>180</v>
      </c>
      <c r="I2569" s="6">
        <v>18</v>
      </c>
      <c r="J2569" s="6">
        <v>68</v>
      </c>
      <c r="K2569" s="6">
        <v>45</v>
      </c>
      <c r="L2569" s="6">
        <v>194</v>
      </c>
      <c r="M2569" s="6" t="s">
        <v>119</v>
      </c>
      <c r="N2569" s="6" t="s">
        <v>23</v>
      </c>
      <c r="O2569" s="6">
        <v>22</v>
      </c>
    </row>
    <row r="2570" spans="1:15" x14ac:dyDescent="0.25">
      <c r="A2570" s="6" t="s">
        <v>0</v>
      </c>
      <c r="B2570" s="6" t="s">
        <v>5</v>
      </c>
      <c r="C2570" s="6" t="s">
        <v>837</v>
      </c>
      <c r="D2570" s="6" t="s">
        <v>838</v>
      </c>
      <c r="E2570" s="6" t="s">
        <v>209</v>
      </c>
      <c r="F2570" s="6" t="s">
        <v>125</v>
      </c>
      <c r="G2570" s="6">
        <v>184</v>
      </c>
      <c r="H2570" s="6">
        <v>768</v>
      </c>
      <c r="I2570" s="6">
        <v>175</v>
      </c>
      <c r="J2570" s="6">
        <v>828</v>
      </c>
      <c r="K2570" s="6">
        <v>175</v>
      </c>
      <c r="L2570" s="6">
        <v>828</v>
      </c>
      <c r="M2570" s="6" t="s">
        <v>119</v>
      </c>
      <c r="N2570" s="6" t="s">
        <v>21</v>
      </c>
      <c r="O2570" s="6">
        <v>59</v>
      </c>
    </row>
    <row r="2571" spans="1:15" x14ac:dyDescent="0.25">
      <c r="A2571" s="6" t="s">
        <v>0</v>
      </c>
      <c r="B2571" s="6" t="s">
        <v>13</v>
      </c>
      <c r="C2571" s="6" t="s">
        <v>235</v>
      </c>
      <c r="D2571" s="6" t="s">
        <v>236</v>
      </c>
      <c r="E2571" s="6" t="s">
        <v>97</v>
      </c>
      <c r="F2571" s="6" t="s">
        <v>98</v>
      </c>
      <c r="G2571" s="6">
        <v>5</v>
      </c>
      <c r="H2571" s="6">
        <v>26</v>
      </c>
      <c r="I2571" s="6">
        <v>5</v>
      </c>
      <c r="J2571" s="6">
        <v>27</v>
      </c>
      <c r="K2571" s="6">
        <v>5</v>
      </c>
      <c r="L2571" s="6">
        <v>27</v>
      </c>
      <c r="M2571" s="6" t="s">
        <v>119</v>
      </c>
      <c r="N2571" s="6" t="s">
        <v>23</v>
      </c>
      <c r="O2571" s="6">
        <v>3</v>
      </c>
    </row>
    <row r="2572" spans="1:15" x14ac:dyDescent="0.25">
      <c r="A2572" s="6" t="s">
        <v>0</v>
      </c>
      <c r="B2572" s="6" t="s">
        <v>9</v>
      </c>
      <c r="C2572" s="6" t="s">
        <v>137</v>
      </c>
      <c r="D2572" s="6" t="s">
        <v>138</v>
      </c>
      <c r="E2572" s="6" t="s">
        <v>97</v>
      </c>
      <c r="F2572" s="6" t="s">
        <v>98</v>
      </c>
      <c r="G2572" s="6">
        <v>135</v>
      </c>
      <c r="H2572" s="6">
        <v>672</v>
      </c>
      <c r="I2572" s="6">
        <v>156</v>
      </c>
      <c r="J2572" s="6">
        <v>704</v>
      </c>
      <c r="K2572" s="6">
        <v>156</v>
      </c>
      <c r="L2572" s="6">
        <v>704</v>
      </c>
      <c r="M2572" s="6" t="s">
        <v>119</v>
      </c>
      <c r="N2572" s="6" t="s">
        <v>23</v>
      </c>
      <c r="O2572" s="6">
        <v>85</v>
      </c>
    </row>
    <row r="2573" spans="1:15" x14ac:dyDescent="0.25">
      <c r="A2573" s="6" t="s">
        <v>0</v>
      </c>
      <c r="B2573" s="6" t="s">
        <v>8</v>
      </c>
      <c r="C2573" s="6" t="s">
        <v>141</v>
      </c>
      <c r="D2573" s="6" t="s">
        <v>142</v>
      </c>
      <c r="E2573" s="6" t="s">
        <v>97</v>
      </c>
      <c r="F2573" s="6" t="s">
        <v>98</v>
      </c>
      <c r="G2573" s="6">
        <v>186</v>
      </c>
      <c r="H2573" s="6">
        <v>1002</v>
      </c>
      <c r="I2573" s="6">
        <v>183</v>
      </c>
      <c r="J2573" s="6">
        <v>971</v>
      </c>
      <c r="K2573" s="6">
        <v>188</v>
      </c>
      <c r="L2573" s="6">
        <v>1003</v>
      </c>
      <c r="M2573" s="6" t="s">
        <v>119</v>
      </c>
      <c r="N2573" s="6" t="s">
        <v>23</v>
      </c>
      <c r="O2573" s="6">
        <v>67</v>
      </c>
    </row>
    <row r="2574" spans="1:15" x14ac:dyDescent="0.25">
      <c r="A2574" s="6" t="s">
        <v>0</v>
      </c>
      <c r="B2574" s="6" t="s">
        <v>7</v>
      </c>
      <c r="C2574" s="6" t="s">
        <v>133</v>
      </c>
      <c r="D2574" s="6" t="s">
        <v>134</v>
      </c>
      <c r="E2574" s="6" t="s">
        <v>97</v>
      </c>
      <c r="F2574" s="6" t="s">
        <v>98</v>
      </c>
      <c r="G2574" s="6">
        <v>631</v>
      </c>
      <c r="H2574" s="6">
        <v>3758</v>
      </c>
      <c r="I2574" s="6">
        <v>613</v>
      </c>
      <c r="J2574" s="6">
        <v>3721</v>
      </c>
      <c r="K2574" s="6">
        <v>626</v>
      </c>
      <c r="L2574" s="6">
        <v>3786</v>
      </c>
      <c r="M2574" s="6" t="s">
        <v>119</v>
      </c>
      <c r="N2574" s="6" t="s">
        <v>23</v>
      </c>
      <c r="O2574" s="6">
        <v>391</v>
      </c>
    </row>
    <row r="2575" spans="1:15" x14ac:dyDescent="0.25">
      <c r="A2575" s="6" t="s">
        <v>0</v>
      </c>
      <c r="B2575" s="6" t="s">
        <v>7</v>
      </c>
      <c r="C2575" s="6" t="s">
        <v>133</v>
      </c>
      <c r="D2575" s="6" t="s">
        <v>134</v>
      </c>
      <c r="E2575" s="6" t="s">
        <v>97</v>
      </c>
      <c r="F2575" s="6" t="s">
        <v>98</v>
      </c>
      <c r="G2575" s="6">
        <v>631</v>
      </c>
      <c r="H2575" s="6">
        <v>3758</v>
      </c>
      <c r="I2575" s="6">
        <v>613</v>
      </c>
      <c r="J2575" s="6">
        <v>3721</v>
      </c>
      <c r="K2575" s="6">
        <v>626</v>
      </c>
      <c r="L2575" s="6">
        <v>3786</v>
      </c>
      <c r="M2575" s="6" t="s">
        <v>119</v>
      </c>
      <c r="N2575" s="6" t="s">
        <v>21</v>
      </c>
      <c r="O2575" s="6">
        <v>199</v>
      </c>
    </row>
    <row r="2576" spans="1:15" x14ac:dyDescent="0.25">
      <c r="A2576" s="6" t="s">
        <v>0</v>
      </c>
      <c r="B2576" s="6" t="s">
        <v>9</v>
      </c>
      <c r="C2576" s="6" t="s">
        <v>212</v>
      </c>
      <c r="D2576" s="6" t="s">
        <v>213</v>
      </c>
      <c r="E2576" s="6" t="s">
        <v>209</v>
      </c>
      <c r="F2576" s="6" t="s">
        <v>125</v>
      </c>
      <c r="G2576" s="6">
        <v>174</v>
      </c>
      <c r="H2576" s="6">
        <v>1185</v>
      </c>
      <c r="I2576" s="6">
        <v>463</v>
      </c>
      <c r="J2576" s="6">
        <v>2123</v>
      </c>
      <c r="K2576" s="6">
        <v>463</v>
      </c>
      <c r="L2576" s="6">
        <v>2114</v>
      </c>
      <c r="M2576" s="6" t="s">
        <v>119</v>
      </c>
      <c r="N2576" s="6" t="s">
        <v>21</v>
      </c>
      <c r="O2576" s="6">
        <v>140</v>
      </c>
    </row>
    <row r="2577" spans="1:15" x14ac:dyDescent="0.25">
      <c r="A2577" s="6" t="s">
        <v>0</v>
      </c>
      <c r="B2577" s="6" t="s">
        <v>7</v>
      </c>
      <c r="C2577" s="6" t="s">
        <v>177</v>
      </c>
      <c r="D2577" s="6" t="s">
        <v>178</v>
      </c>
      <c r="E2577" s="6" t="s">
        <v>97</v>
      </c>
      <c r="F2577" s="6" t="s">
        <v>125</v>
      </c>
      <c r="G2577" s="6">
        <v>23</v>
      </c>
      <c r="H2577" s="6">
        <v>124</v>
      </c>
      <c r="I2577" s="6">
        <v>20</v>
      </c>
      <c r="J2577" s="6">
        <v>110</v>
      </c>
      <c r="K2577" s="6">
        <v>20</v>
      </c>
      <c r="L2577" s="6">
        <v>110</v>
      </c>
      <c r="M2577" s="6" t="s">
        <v>119</v>
      </c>
      <c r="N2577" s="6" t="s">
        <v>23</v>
      </c>
      <c r="O2577" s="6">
        <v>10</v>
      </c>
    </row>
    <row r="2578" spans="1:15" x14ac:dyDescent="0.25">
      <c r="A2578" s="6" t="s">
        <v>0</v>
      </c>
      <c r="B2578" s="6" t="s">
        <v>5</v>
      </c>
      <c r="C2578" s="6" t="s">
        <v>837</v>
      </c>
      <c r="D2578" s="6" t="s">
        <v>838</v>
      </c>
      <c r="E2578" s="6" t="s">
        <v>209</v>
      </c>
      <c r="F2578" s="6" t="s">
        <v>125</v>
      </c>
      <c r="G2578" s="6">
        <v>184</v>
      </c>
      <c r="H2578" s="6">
        <v>768</v>
      </c>
      <c r="I2578" s="6">
        <v>175</v>
      </c>
      <c r="J2578" s="6">
        <v>828</v>
      </c>
      <c r="K2578" s="6">
        <v>175</v>
      </c>
      <c r="L2578" s="6">
        <v>828</v>
      </c>
      <c r="M2578" s="6" t="s">
        <v>119</v>
      </c>
      <c r="N2578" s="6" t="s">
        <v>22</v>
      </c>
      <c r="O2578" s="6">
        <v>63</v>
      </c>
    </row>
    <row r="2579" spans="1:15" x14ac:dyDescent="0.25">
      <c r="A2579" s="6" t="s">
        <v>0</v>
      </c>
      <c r="B2579" s="6" t="s">
        <v>10</v>
      </c>
      <c r="C2579" s="6" t="s">
        <v>139</v>
      </c>
      <c r="D2579" s="6" t="s">
        <v>140</v>
      </c>
      <c r="E2579" s="6" t="s">
        <v>97</v>
      </c>
      <c r="F2579" s="6" t="s">
        <v>98</v>
      </c>
      <c r="G2579" s="6">
        <v>80</v>
      </c>
      <c r="H2579" s="6">
        <v>278</v>
      </c>
      <c r="I2579" s="6">
        <v>50</v>
      </c>
      <c r="J2579" s="6">
        <v>200</v>
      </c>
      <c r="K2579" s="6">
        <v>83</v>
      </c>
      <c r="L2579" s="6">
        <v>293</v>
      </c>
      <c r="M2579" s="6" t="s">
        <v>119</v>
      </c>
      <c r="N2579" s="6" t="s">
        <v>22</v>
      </c>
      <c r="O2579" s="6">
        <v>22</v>
      </c>
    </row>
    <row r="2580" spans="1:15" x14ac:dyDescent="0.25">
      <c r="A2580" s="6" t="s">
        <v>0</v>
      </c>
      <c r="B2580" s="6" t="s">
        <v>4</v>
      </c>
      <c r="C2580" s="6" t="s">
        <v>151</v>
      </c>
      <c r="D2580" s="6" t="s">
        <v>152</v>
      </c>
      <c r="E2580" s="6" t="s">
        <v>97</v>
      </c>
      <c r="F2580" s="6" t="s">
        <v>98</v>
      </c>
      <c r="G2580" s="6">
        <v>8</v>
      </c>
      <c r="H2580" s="6">
        <v>30</v>
      </c>
      <c r="I2580" s="6">
        <v>8</v>
      </c>
      <c r="J2580" s="6">
        <v>32</v>
      </c>
      <c r="K2580" s="6">
        <v>8</v>
      </c>
      <c r="L2580" s="6">
        <v>32</v>
      </c>
      <c r="M2580" s="6" t="s">
        <v>119</v>
      </c>
      <c r="N2580" s="6" t="s">
        <v>21</v>
      </c>
      <c r="O2580" s="6">
        <v>2</v>
      </c>
    </row>
    <row r="2581" spans="1:15" x14ac:dyDescent="0.25">
      <c r="A2581" s="6" t="s">
        <v>0</v>
      </c>
      <c r="B2581" s="6" t="s">
        <v>13</v>
      </c>
      <c r="C2581" s="6" t="s">
        <v>725</v>
      </c>
      <c r="D2581" s="6" t="s">
        <v>726</v>
      </c>
      <c r="E2581" s="6" t="s">
        <v>97</v>
      </c>
      <c r="F2581" s="6" t="s">
        <v>125</v>
      </c>
      <c r="G2581" s="6">
        <v>57</v>
      </c>
      <c r="H2581" s="6">
        <v>284</v>
      </c>
      <c r="I2581" s="6">
        <v>54</v>
      </c>
      <c r="J2581" s="6">
        <v>262</v>
      </c>
      <c r="K2581" s="6">
        <v>54</v>
      </c>
      <c r="L2581" s="6">
        <v>262</v>
      </c>
      <c r="M2581" s="6" t="s">
        <v>119</v>
      </c>
      <c r="N2581" s="6" t="s">
        <v>23</v>
      </c>
      <c r="O2581" s="6">
        <v>20</v>
      </c>
    </row>
    <row r="2582" spans="1:15" x14ac:dyDescent="0.25">
      <c r="A2582" s="6" t="s">
        <v>0</v>
      </c>
      <c r="B2582" s="6" t="s">
        <v>5</v>
      </c>
      <c r="C2582" s="6" t="s">
        <v>846</v>
      </c>
      <c r="D2582" s="6" t="s">
        <v>847</v>
      </c>
      <c r="E2582" s="6" t="s">
        <v>97</v>
      </c>
      <c r="F2582" s="6" t="s">
        <v>132</v>
      </c>
      <c r="G2582" s="6">
        <v>243</v>
      </c>
      <c r="H2582" s="6">
        <v>1307</v>
      </c>
      <c r="I2582" s="6">
        <v>227</v>
      </c>
      <c r="J2582" s="6">
        <v>1227</v>
      </c>
      <c r="K2582" s="6">
        <v>227</v>
      </c>
      <c r="L2582" s="6">
        <v>1227</v>
      </c>
      <c r="M2582" s="6" t="s">
        <v>119</v>
      </c>
      <c r="N2582" s="6" t="s">
        <v>22</v>
      </c>
      <c r="O2582" s="6">
        <v>103</v>
      </c>
    </row>
    <row r="2583" spans="1:15" x14ac:dyDescent="0.25">
      <c r="A2583" s="6" t="s">
        <v>0</v>
      </c>
      <c r="B2583" s="6" t="s">
        <v>4</v>
      </c>
      <c r="C2583" s="6" t="s">
        <v>145</v>
      </c>
      <c r="D2583" s="6" t="s">
        <v>146</v>
      </c>
      <c r="E2583" s="6" t="s">
        <v>97</v>
      </c>
      <c r="F2583" s="6" t="s">
        <v>98</v>
      </c>
      <c r="G2583" s="6">
        <v>93</v>
      </c>
      <c r="H2583" s="6">
        <v>446</v>
      </c>
      <c r="I2583" s="6">
        <v>91</v>
      </c>
      <c r="J2583" s="6">
        <v>482</v>
      </c>
      <c r="K2583" s="6">
        <v>100</v>
      </c>
      <c r="L2583" s="6">
        <v>523</v>
      </c>
      <c r="M2583" s="6" t="s">
        <v>119</v>
      </c>
      <c r="N2583" s="6" t="s">
        <v>22</v>
      </c>
      <c r="O2583" s="6">
        <v>17</v>
      </c>
    </row>
    <row r="2584" spans="1:15" x14ac:dyDescent="0.25">
      <c r="A2584" s="6" t="s">
        <v>0</v>
      </c>
      <c r="B2584" s="6" t="s">
        <v>12</v>
      </c>
      <c r="C2584" s="6" t="s">
        <v>723</v>
      </c>
      <c r="D2584" s="6" t="s">
        <v>724</v>
      </c>
      <c r="E2584" s="6" t="s">
        <v>97</v>
      </c>
      <c r="F2584" s="6" t="s">
        <v>98</v>
      </c>
      <c r="G2584" s="6">
        <v>12</v>
      </c>
      <c r="H2584" s="6">
        <v>61</v>
      </c>
      <c r="I2584" s="6">
        <v>12</v>
      </c>
      <c r="J2584" s="6">
        <v>62</v>
      </c>
      <c r="K2584" s="6">
        <v>12</v>
      </c>
      <c r="L2584" s="6">
        <v>61</v>
      </c>
      <c r="M2584" s="6" t="s">
        <v>119</v>
      </c>
      <c r="N2584" s="6" t="s">
        <v>22</v>
      </c>
      <c r="O2584" s="6">
        <v>2</v>
      </c>
    </row>
    <row r="2585" spans="1:15" x14ac:dyDescent="0.25">
      <c r="A2585" s="6" t="s">
        <v>0</v>
      </c>
      <c r="B2585" s="6" t="s">
        <v>8</v>
      </c>
      <c r="C2585" s="6" t="s">
        <v>210</v>
      </c>
      <c r="D2585" s="6" t="s">
        <v>211</v>
      </c>
      <c r="E2585" s="6" t="s">
        <v>209</v>
      </c>
      <c r="F2585" s="6" t="s">
        <v>132</v>
      </c>
      <c r="G2585" s="6">
        <v>840</v>
      </c>
      <c r="H2585" s="6">
        <v>3249</v>
      </c>
      <c r="I2585" s="6">
        <v>667</v>
      </c>
      <c r="J2585" s="6">
        <v>3657</v>
      </c>
      <c r="K2585" s="6">
        <v>667</v>
      </c>
      <c r="L2585" s="6">
        <v>3657</v>
      </c>
      <c r="M2585" s="6" t="s">
        <v>119</v>
      </c>
      <c r="N2585" s="6" t="s">
        <v>22</v>
      </c>
      <c r="O2585" s="6">
        <v>737</v>
      </c>
    </row>
    <row r="2586" spans="1:15" x14ac:dyDescent="0.25">
      <c r="A2586" s="6" t="s">
        <v>0</v>
      </c>
      <c r="B2586" s="6" t="s">
        <v>5</v>
      </c>
      <c r="C2586" s="6" t="s">
        <v>709</v>
      </c>
      <c r="D2586" s="6" t="s">
        <v>710</v>
      </c>
      <c r="E2586" s="6" t="s">
        <v>209</v>
      </c>
      <c r="F2586" s="6" t="s">
        <v>132</v>
      </c>
      <c r="G2586" s="6">
        <v>610</v>
      </c>
      <c r="H2586" s="6">
        <v>2750</v>
      </c>
      <c r="I2586" s="6">
        <v>609</v>
      </c>
      <c r="J2586" s="6">
        <v>2630</v>
      </c>
      <c r="K2586" s="6">
        <v>609</v>
      </c>
      <c r="L2586" s="6">
        <v>2630</v>
      </c>
      <c r="M2586" s="6" t="s">
        <v>119</v>
      </c>
      <c r="N2586" s="6" t="s">
        <v>21</v>
      </c>
      <c r="O2586" s="6">
        <v>140</v>
      </c>
    </row>
    <row r="2587" spans="1:15" x14ac:dyDescent="0.25">
      <c r="A2587" s="6" t="s">
        <v>0</v>
      </c>
      <c r="B2587" s="6" t="s">
        <v>8</v>
      </c>
      <c r="C2587" s="6" t="s">
        <v>126</v>
      </c>
      <c r="D2587" s="6" t="s">
        <v>127</v>
      </c>
      <c r="E2587" s="6" t="s">
        <v>97</v>
      </c>
      <c r="F2587" s="6" t="s">
        <v>132</v>
      </c>
      <c r="G2587" s="6">
        <v>50</v>
      </c>
      <c r="H2587" s="6">
        <v>295</v>
      </c>
      <c r="I2587" s="6">
        <v>50</v>
      </c>
      <c r="J2587" s="6">
        <v>293</v>
      </c>
      <c r="K2587" s="6">
        <v>50</v>
      </c>
      <c r="L2587" s="6">
        <v>293</v>
      </c>
      <c r="M2587" s="6" t="s">
        <v>119</v>
      </c>
      <c r="N2587" s="6" t="s">
        <v>21</v>
      </c>
      <c r="O2587" s="6">
        <v>20</v>
      </c>
    </row>
    <row r="2588" spans="1:15" x14ac:dyDescent="0.25">
      <c r="A2588" s="6" t="s">
        <v>0</v>
      </c>
      <c r="B2588" s="6" t="s">
        <v>8</v>
      </c>
      <c r="C2588" s="6" t="s">
        <v>218</v>
      </c>
      <c r="D2588" s="6" t="s">
        <v>219</v>
      </c>
      <c r="E2588" s="6" t="s">
        <v>97</v>
      </c>
      <c r="F2588" s="6" t="s">
        <v>98</v>
      </c>
      <c r="G2588" s="6">
        <v>70</v>
      </c>
      <c r="H2588" s="6">
        <v>609</v>
      </c>
      <c r="I2588" s="6">
        <v>124</v>
      </c>
      <c r="J2588" s="6">
        <v>644</v>
      </c>
      <c r="K2588" s="6">
        <v>124</v>
      </c>
      <c r="L2588" s="6">
        <v>644</v>
      </c>
      <c r="M2588" s="6" t="s">
        <v>119</v>
      </c>
      <c r="N2588" s="6" t="s">
        <v>21</v>
      </c>
      <c r="O2588" s="6">
        <v>72</v>
      </c>
    </row>
    <row r="2589" spans="1:15" x14ac:dyDescent="0.25">
      <c r="A2589" s="6" t="s">
        <v>0</v>
      </c>
      <c r="B2589" s="6" t="s">
        <v>4</v>
      </c>
      <c r="C2589" s="6" t="s">
        <v>692</v>
      </c>
      <c r="D2589" s="6" t="s">
        <v>693</v>
      </c>
      <c r="E2589" s="6" t="s">
        <v>97</v>
      </c>
      <c r="F2589" s="6" t="s">
        <v>125</v>
      </c>
      <c r="G2589" s="6">
        <v>69</v>
      </c>
      <c r="H2589" s="6">
        <v>325</v>
      </c>
      <c r="I2589" s="6">
        <v>65</v>
      </c>
      <c r="J2589" s="6">
        <v>325</v>
      </c>
      <c r="K2589" s="6">
        <v>71</v>
      </c>
      <c r="L2589" s="6">
        <v>322</v>
      </c>
      <c r="M2589" s="6" t="s">
        <v>119</v>
      </c>
      <c r="N2589" s="6" t="s">
        <v>21</v>
      </c>
      <c r="O2589" s="6">
        <v>16</v>
      </c>
    </row>
    <row r="2590" spans="1:15" x14ac:dyDescent="0.25">
      <c r="A2590" s="6" t="s">
        <v>0</v>
      </c>
      <c r="B2590" s="6" t="s">
        <v>4</v>
      </c>
      <c r="C2590" s="6" t="s">
        <v>832</v>
      </c>
      <c r="D2590" s="6" t="s">
        <v>833</v>
      </c>
      <c r="E2590" s="6" t="s">
        <v>97</v>
      </c>
      <c r="F2590" s="6" t="s">
        <v>98</v>
      </c>
      <c r="G2590" s="6">
        <v>68</v>
      </c>
      <c r="H2590" s="6">
        <v>340</v>
      </c>
      <c r="I2590" s="6">
        <v>61</v>
      </c>
      <c r="J2590" s="6">
        <v>315</v>
      </c>
      <c r="K2590" s="6">
        <v>68</v>
      </c>
      <c r="L2590" s="6">
        <v>340</v>
      </c>
      <c r="M2590" s="6" t="s">
        <v>119</v>
      </c>
      <c r="N2590" s="6" t="s">
        <v>23</v>
      </c>
      <c r="O2590" s="6">
        <v>31</v>
      </c>
    </row>
    <row r="2591" spans="1:15" x14ac:dyDescent="0.25">
      <c r="A2591" s="6" t="s">
        <v>0</v>
      </c>
      <c r="B2591" s="6" t="s">
        <v>7</v>
      </c>
      <c r="C2591" s="6" t="s">
        <v>727</v>
      </c>
      <c r="D2591" s="6" t="s">
        <v>728</v>
      </c>
      <c r="E2591" s="6" t="s">
        <v>97</v>
      </c>
      <c r="F2591" s="6" t="s">
        <v>98</v>
      </c>
      <c r="G2591" s="6">
        <v>116</v>
      </c>
      <c r="H2591" s="6">
        <v>659</v>
      </c>
      <c r="I2591" s="6">
        <v>116</v>
      </c>
      <c r="J2591" s="6">
        <v>659</v>
      </c>
      <c r="K2591" s="6">
        <v>116</v>
      </c>
      <c r="L2591" s="6">
        <v>659</v>
      </c>
      <c r="M2591" s="6" t="s">
        <v>119</v>
      </c>
      <c r="N2591" s="6" t="s">
        <v>21</v>
      </c>
      <c r="O2591" s="6">
        <v>40</v>
      </c>
    </row>
    <row r="2592" spans="1:15" x14ac:dyDescent="0.25">
      <c r="A2592" s="6" t="s">
        <v>0</v>
      </c>
      <c r="B2592" s="6" t="s">
        <v>4</v>
      </c>
      <c r="C2592" s="6" t="s">
        <v>101</v>
      </c>
      <c r="D2592" s="6" t="s">
        <v>102</v>
      </c>
      <c r="E2592" s="6" t="s">
        <v>97</v>
      </c>
      <c r="F2592" s="6" t="s">
        <v>98</v>
      </c>
      <c r="G2592" s="6">
        <v>56</v>
      </c>
      <c r="H2592" s="6">
        <v>230</v>
      </c>
      <c r="I2592" s="6">
        <v>54</v>
      </c>
      <c r="J2592" s="6">
        <v>221</v>
      </c>
      <c r="K2592" s="6">
        <v>57</v>
      </c>
      <c r="L2592" s="6">
        <v>232</v>
      </c>
      <c r="M2592" s="6" t="s">
        <v>119</v>
      </c>
      <c r="N2592" s="6" t="s">
        <v>23</v>
      </c>
      <c r="O2592" s="6">
        <v>21</v>
      </c>
    </row>
    <row r="2593" spans="1:15" x14ac:dyDescent="0.25">
      <c r="A2593" s="6" t="s">
        <v>0</v>
      </c>
      <c r="B2593" s="6" t="s">
        <v>9</v>
      </c>
      <c r="C2593" s="6" t="s">
        <v>137</v>
      </c>
      <c r="D2593" s="6" t="s">
        <v>138</v>
      </c>
      <c r="E2593" s="6" t="s">
        <v>97</v>
      </c>
      <c r="F2593" s="6" t="s">
        <v>98</v>
      </c>
      <c r="G2593" s="6">
        <v>135</v>
      </c>
      <c r="H2593" s="6">
        <v>672</v>
      </c>
      <c r="I2593" s="6">
        <v>156</v>
      </c>
      <c r="J2593" s="6">
        <v>704</v>
      </c>
      <c r="K2593" s="6">
        <v>156</v>
      </c>
      <c r="L2593" s="6">
        <v>704</v>
      </c>
      <c r="M2593" s="6" t="s">
        <v>119</v>
      </c>
      <c r="N2593" s="6" t="s">
        <v>21</v>
      </c>
      <c r="O2593" s="6">
        <v>43</v>
      </c>
    </row>
    <row r="2594" spans="1:15" x14ac:dyDescent="0.25">
      <c r="A2594" s="6" t="s">
        <v>0</v>
      </c>
      <c r="B2594" s="6" t="s">
        <v>4</v>
      </c>
      <c r="C2594" s="6" t="s">
        <v>147</v>
      </c>
      <c r="D2594" s="6" t="s">
        <v>148</v>
      </c>
      <c r="E2594" s="6" t="s">
        <v>97</v>
      </c>
      <c r="F2594" s="6" t="s">
        <v>98</v>
      </c>
      <c r="G2594" s="6">
        <v>87</v>
      </c>
      <c r="H2594" s="6">
        <v>461</v>
      </c>
      <c r="I2594" s="6">
        <v>90</v>
      </c>
      <c r="J2594" s="6">
        <v>489</v>
      </c>
      <c r="K2594" s="6">
        <v>90</v>
      </c>
      <c r="L2594" s="6">
        <v>489</v>
      </c>
      <c r="M2594" s="6" t="s">
        <v>119</v>
      </c>
      <c r="N2594" s="6" t="s">
        <v>22</v>
      </c>
      <c r="O2594" s="6">
        <v>28</v>
      </c>
    </row>
    <row r="2595" spans="1:15" x14ac:dyDescent="0.25">
      <c r="A2595" s="6" t="s">
        <v>0</v>
      </c>
      <c r="B2595" s="6" t="s">
        <v>5</v>
      </c>
      <c r="C2595" s="6" t="s">
        <v>171</v>
      </c>
      <c r="D2595" s="6" t="s">
        <v>172</v>
      </c>
      <c r="E2595" s="6" t="s">
        <v>97</v>
      </c>
      <c r="F2595" s="6" t="s">
        <v>132</v>
      </c>
      <c r="G2595" s="6">
        <v>21</v>
      </c>
      <c r="H2595" s="6">
        <v>111</v>
      </c>
      <c r="I2595" s="6">
        <v>22</v>
      </c>
      <c r="J2595" s="6">
        <v>116</v>
      </c>
      <c r="K2595" s="6">
        <v>26</v>
      </c>
      <c r="L2595" s="6">
        <v>116</v>
      </c>
      <c r="M2595" s="6" t="s">
        <v>119</v>
      </c>
      <c r="N2595" s="6" t="s">
        <v>23</v>
      </c>
      <c r="O2595" s="6">
        <v>16</v>
      </c>
    </row>
    <row r="2596" spans="1:15" x14ac:dyDescent="0.25">
      <c r="A2596" s="6" t="s">
        <v>0</v>
      </c>
      <c r="B2596" s="6" t="s">
        <v>4</v>
      </c>
      <c r="C2596" s="6" t="s">
        <v>157</v>
      </c>
      <c r="D2596" s="6" t="s">
        <v>158</v>
      </c>
      <c r="E2596" s="6" t="s">
        <v>97</v>
      </c>
      <c r="F2596" s="6" t="s">
        <v>98</v>
      </c>
      <c r="G2596" s="6">
        <v>6</v>
      </c>
      <c r="H2596" s="6">
        <v>28</v>
      </c>
      <c r="I2596" s="6">
        <v>6</v>
      </c>
      <c r="J2596" s="6">
        <v>30</v>
      </c>
      <c r="K2596" s="6">
        <v>6</v>
      </c>
      <c r="L2596" s="6">
        <v>30</v>
      </c>
      <c r="M2596" s="6" t="s">
        <v>119</v>
      </c>
      <c r="N2596" s="6" t="s">
        <v>22</v>
      </c>
      <c r="O2596" s="6">
        <v>3</v>
      </c>
    </row>
    <row r="2597" spans="1:15" x14ac:dyDescent="0.25">
      <c r="A2597" s="6" t="s">
        <v>0</v>
      </c>
      <c r="B2597" s="6" t="s">
        <v>5</v>
      </c>
      <c r="C2597" s="6" t="s">
        <v>171</v>
      </c>
      <c r="D2597" s="6" t="s">
        <v>172</v>
      </c>
      <c r="E2597" s="6" t="s">
        <v>97</v>
      </c>
      <c r="F2597" s="6" t="s">
        <v>132</v>
      </c>
      <c r="G2597" s="6">
        <v>21</v>
      </c>
      <c r="H2597" s="6">
        <v>111</v>
      </c>
      <c r="I2597" s="6">
        <v>22</v>
      </c>
      <c r="J2597" s="6">
        <v>116</v>
      </c>
      <c r="K2597" s="6">
        <v>26</v>
      </c>
      <c r="L2597" s="6">
        <v>116</v>
      </c>
      <c r="M2597" s="6" t="s">
        <v>119</v>
      </c>
      <c r="N2597" s="6" t="s">
        <v>21</v>
      </c>
      <c r="O2597" s="6">
        <v>8</v>
      </c>
    </row>
    <row r="2598" spans="1:15" x14ac:dyDescent="0.25">
      <c r="A2598" s="6" t="s">
        <v>0</v>
      </c>
      <c r="B2598" s="6" t="s">
        <v>4</v>
      </c>
      <c r="C2598" s="6" t="s">
        <v>106</v>
      </c>
      <c r="D2598" s="6" t="s">
        <v>107</v>
      </c>
      <c r="E2598" s="6" t="s">
        <v>97</v>
      </c>
      <c r="F2598" s="6" t="s">
        <v>98</v>
      </c>
      <c r="G2598" s="6">
        <v>7</v>
      </c>
      <c r="H2598" s="6">
        <v>41</v>
      </c>
      <c r="I2598" s="6">
        <v>10</v>
      </c>
      <c r="J2598" s="6">
        <v>47</v>
      </c>
      <c r="K2598" s="6">
        <v>12</v>
      </c>
      <c r="L2598" s="6">
        <v>56</v>
      </c>
      <c r="M2598" s="6" t="s">
        <v>119</v>
      </c>
      <c r="N2598" s="6" t="s">
        <v>21</v>
      </c>
      <c r="O2598" s="6">
        <v>2</v>
      </c>
    </row>
    <row r="2599" spans="1:15" x14ac:dyDescent="0.25">
      <c r="A2599" s="6" t="s">
        <v>0</v>
      </c>
      <c r="B2599" s="6" t="s">
        <v>4</v>
      </c>
      <c r="C2599" s="6" t="s">
        <v>161</v>
      </c>
      <c r="D2599" s="6" t="s">
        <v>162</v>
      </c>
      <c r="E2599" s="6" t="s">
        <v>97</v>
      </c>
      <c r="F2599" s="6" t="s">
        <v>98</v>
      </c>
      <c r="G2599" s="6">
        <v>163</v>
      </c>
      <c r="H2599" s="6">
        <v>712</v>
      </c>
      <c r="I2599" s="6">
        <v>84</v>
      </c>
      <c r="J2599" s="6">
        <v>452</v>
      </c>
      <c r="K2599" s="6">
        <v>140</v>
      </c>
      <c r="L2599" s="6">
        <v>707</v>
      </c>
      <c r="M2599" s="6" t="s">
        <v>119</v>
      </c>
      <c r="N2599" s="6" t="s">
        <v>23</v>
      </c>
      <c r="O2599" s="6">
        <v>74</v>
      </c>
    </row>
    <row r="2600" spans="1:15" x14ac:dyDescent="0.25">
      <c r="A2600" s="6" t="s">
        <v>0</v>
      </c>
      <c r="B2600" s="6" t="s">
        <v>4</v>
      </c>
      <c r="C2600" s="6" t="s">
        <v>157</v>
      </c>
      <c r="D2600" s="6" t="s">
        <v>158</v>
      </c>
      <c r="E2600" s="6" t="s">
        <v>97</v>
      </c>
      <c r="F2600" s="6" t="s">
        <v>98</v>
      </c>
      <c r="G2600" s="6">
        <v>6</v>
      </c>
      <c r="H2600" s="6">
        <v>28</v>
      </c>
      <c r="I2600" s="6">
        <v>6</v>
      </c>
      <c r="J2600" s="6">
        <v>30</v>
      </c>
      <c r="K2600" s="6">
        <v>6</v>
      </c>
      <c r="L2600" s="6">
        <v>30</v>
      </c>
      <c r="M2600" s="6" t="s">
        <v>119</v>
      </c>
      <c r="N2600" s="6" t="s">
        <v>23</v>
      </c>
      <c r="O2600" s="6">
        <v>4</v>
      </c>
    </row>
    <row r="2601" spans="1:15" x14ac:dyDescent="0.25">
      <c r="A2601" s="6" t="s">
        <v>0</v>
      </c>
      <c r="B2601" s="6" t="s">
        <v>7</v>
      </c>
      <c r="C2601" s="6" t="s">
        <v>735</v>
      </c>
      <c r="D2601" s="6" t="s">
        <v>736</v>
      </c>
      <c r="E2601" s="6" t="s">
        <v>97</v>
      </c>
      <c r="F2601" s="6" t="s">
        <v>98</v>
      </c>
      <c r="G2601" s="6">
        <v>14</v>
      </c>
      <c r="H2601" s="6">
        <v>74</v>
      </c>
      <c r="I2601" s="6">
        <v>14</v>
      </c>
      <c r="J2601" s="6">
        <v>68</v>
      </c>
      <c r="K2601" s="6">
        <v>14</v>
      </c>
      <c r="L2601" s="6">
        <v>68</v>
      </c>
      <c r="M2601" s="6" t="s">
        <v>119</v>
      </c>
      <c r="N2601" s="6" t="s">
        <v>23</v>
      </c>
      <c r="O2601" s="6">
        <v>11</v>
      </c>
    </row>
    <row r="2602" spans="1:15" x14ac:dyDescent="0.25">
      <c r="A2602" s="6" t="s">
        <v>0</v>
      </c>
      <c r="B2602" s="6" t="s">
        <v>4</v>
      </c>
      <c r="C2602" s="6" t="s">
        <v>832</v>
      </c>
      <c r="D2602" s="6" t="s">
        <v>833</v>
      </c>
      <c r="E2602" s="6" t="s">
        <v>97</v>
      </c>
      <c r="F2602" s="6" t="s">
        <v>98</v>
      </c>
      <c r="G2602" s="6">
        <v>68</v>
      </c>
      <c r="H2602" s="6">
        <v>340</v>
      </c>
      <c r="I2602" s="6">
        <v>61</v>
      </c>
      <c r="J2602" s="6">
        <v>315</v>
      </c>
      <c r="K2602" s="6">
        <v>68</v>
      </c>
      <c r="L2602" s="6">
        <v>340</v>
      </c>
      <c r="M2602" s="6" t="s">
        <v>119</v>
      </c>
      <c r="N2602" s="6" t="s">
        <v>22</v>
      </c>
      <c r="O2602" s="6">
        <v>15</v>
      </c>
    </row>
    <row r="2603" spans="1:15" x14ac:dyDescent="0.25">
      <c r="A2603" s="6" t="s">
        <v>0</v>
      </c>
      <c r="B2603" s="6" t="s">
        <v>5</v>
      </c>
      <c r="C2603" s="6" t="s">
        <v>819</v>
      </c>
      <c r="D2603" s="6" t="s">
        <v>820</v>
      </c>
      <c r="E2603" s="6" t="s">
        <v>97</v>
      </c>
      <c r="F2603" s="6" t="s">
        <v>125</v>
      </c>
      <c r="G2603" s="6">
        <v>172</v>
      </c>
      <c r="H2603" s="6">
        <v>838</v>
      </c>
      <c r="I2603" s="6">
        <v>181</v>
      </c>
      <c r="J2603" s="6">
        <v>910</v>
      </c>
      <c r="K2603" s="6">
        <v>181</v>
      </c>
      <c r="L2603" s="6">
        <v>910</v>
      </c>
      <c r="M2603" s="6" t="s">
        <v>119</v>
      </c>
      <c r="N2603" s="6" t="s">
        <v>21</v>
      </c>
      <c r="O2603" s="6">
        <v>44</v>
      </c>
    </row>
    <row r="2604" spans="1:15" x14ac:dyDescent="0.25">
      <c r="A2604" s="6" t="s">
        <v>0</v>
      </c>
      <c r="B2604" s="6" t="s">
        <v>4</v>
      </c>
      <c r="C2604" s="6" t="s">
        <v>155</v>
      </c>
      <c r="D2604" s="6" t="s">
        <v>156</v>
      </c>
      <c r="E2604" s="6" t="s">
        <v>97</v>
      </c>
      <c r="F2604" s="6" t="s">
        <v>98</v>
      </c>
      <c r="G2604" s="6">
        <v>97</v>
      </c>
      <c r="H2604" s="6">
        <v>382</v>
      </c>
      <c r="I2604" s="6">
        <v>95</v>
      </c>
      <c r="J2604" s="6">
        <v>386</v>
      </c>
      <c r="K2604" s="6">
        <v>95</v>
      </c>
      <c r="L2604" s="6">
        <v>386</v>
      </c>
      <c r="M2604" s="6" t="s">
        <v>119</v>
      </c>
      <c r="N2604" s="6" t="s">
        <v>23</v>
      </c>
      <c r="O2604" s="6">
        <v>41</v>
      </c>
    </row>
    <row r="2605" spans="1:15" x14ac:dyDescent="0.25">
      <c r="A2605" s="6" t="s">
        <v>0</v>
      </c>
      <c r="B2605" s="6" t="s">
        <v>4</v>
      </c>
      <c r="C2605" s="6" t="s">
        <v>692</v>
      </c>
      <c r="D2605" s="6" t="s">
        <v>693</v>
      </c>
      <c r="E2605" s="6" t="s">
        <v>97</v>
      </c>
      <c r="F2605" s="6" t="s">
        <v>125</v>
      </c>
      <c r="G2605" s="6">
        <v>69</v>
      </c>
      <c r="H2605" s="6">
        <v>325</v>
      </c>
      <c r="I2605" s="6">
        <v>65</v>
      </c>
      <c r="J2605" s="6">
        <v>325</v>
      </c>
      <c r="K2605" s="6">
        <v>71</v>
      </c>
      <c r="L2605" s="6">
        <v>322</v>
      </c>
      <c r="M2605" s="6" t="s">
        <v>119</v>
      </c>
      <c r="N2605" s="6" t="s">
        <v>22</v>
      </c>
      <c r="O2605" s="6">
        <v>21</v>
      </c>
    </row>
    <row r="2606" spans="1:15" x14ac:dyDescent="0.25">
      <c r="A2606" s="6" t="s">
        <v>0</v>
      </c>
      <c r="B2606" s="6" t="s">
        <v>5</v>
      </c>
      <c r="C2606" s="6" t="s">
        <v>261</v>
      </c>
      <c r="D2606" s="6" t="s">
        <v>262</v>
      </c>
      <c r="E2606" s="6" t="s">
        <v>97</v>
      </c>
      <c r="F2606" s="6" t="s">
        <v>98</v>
      </c>
      <c r="G2606" s="6">
        <v>42</v>
      </c>
      <c r="H2606" s="6">
        <v>175</v>
      </c>
      <c r="I2606" s="6">
        <v>27</v>
      </c>
      <c r="J2606" s="6">
        <v>131</v>
      </c>
      <c r="K2606" s="6">
        <v>42</v>
      </c>
      <c r="L2606" s="6">
        <v>175</v>
      </c>
      <c r="M2606" s="6" t="s">
        <v>119</v>
      </c>
      <c r="N2606" s="6" t="s">
        <v>22</v>
      </c>
      <c r="O2606" s="6">
        <v>19</v>
      </c>
    </row>
    <row r="2607" spans="1:15" x14ac:dyDescent="0.25">
      <c r="A2607" s="6" t="s">
        <v>0</v>
      </c>
      <c r="B2607" s="6" t="s">
        <v>10</v>
      </c>
      <c r="C2607" s="6" t="s">
        <v>139</v>
      </c>
      <c r="D2607" s="6" t="s">
        <v>140</v>
      </c>
      <c r="E2607" s="6" t="s">
        <v>97</v>
      </c>
      <c r="F2607" s="6" t="s">
        <v>98</v>
      </c>
      <c r="G2607" s="6">
        <v>80</v>
      </c>
      <c r="H2607" s="6">
        <v>278</v>
      </c>
      <c r="I2607" s="6">
        <v>50</v>
      </c>
      <c r="J2607" s="6">
        <v>200</v>
      </c>
      <c r="K2607" s="6">
        <v>83</v>
      </c>
      <c r="L2607" s="6">
        <v>293</v>
      </c>
      <c r="M2607" s="6" t="s">
        <v>119</v>
      </c>
      <c r="N2607" s="6" t="s">
        <v>23</v>
      </c>
      <c r="O2607" s="6">
        <v>46</v>
      </c>
    </row>
    <row r="2608" spans="1:15" x14ac:dyDescent="0.25">
      <c r="A2608" s="6" t="s">
        <v>0</v>
      </c>
      <c r="B2608" s="6" t="s">
        <v>6</v>
      </c>
      <c r="C2608" s="6" t="s">
        <v>824</v>
      </c>
      <c r="D2608" s="6" t="s">
        <v>825</v>
      </c>
      <c r="E2608" s="6" t="s">
        <v>209</v>
      </c>
      <c r="F2608" s="6" t="s">
        <v>132</v>
      </c>
      <c r="G2608" s="6">
        <v>153</v>
      </c>
      <c r="H2608" s="6">
        <v>873</v>
      </c>
      <c r="I2608" s="6">
        <v>153</v>
      </c>
      <c r="J2608" s="6">
        <v>922</v>
      </c>
      <c r="K2608" s="6">
        <v>153</v>
      </c>
      <c r="L2608" s="6">
        <v>922</v>
      </c>
      <c r="M2608" s="6" t="s">
        <v>119</v>
      </c>
      <c r="N2608" s="6" t="s">
        <v>22</v>
      </c>
      <c r="O2608" s="6">
        <v>54</v>
      </c>
    </row>
    <row r="2609" spans="1:15" x14ac:dyDescent="0.25">
      <c r="A2609" s="6" t="s">
        <v>0</v>
      </c>
      <c r="B2609" s="6" t="s">
        <v>4</v>
      </c>
      <c r="C2609" s="6" t="s">
        <v>106</v>
      </c>
      <c r="D2609" s="6" t="s">
        <v>107</v>
      </c>
      <c r="E2609" s="6" t="s">
        <v>97</v>
      </c>
      <c r="F2609" s="6" t="s">
        <v>98</v>
      </c>
      <c r="G2609" s="6">
        <v>7</v>
      </c>
      <c r="H2609" s="6">
        <v>41</v>
      </c>
      <c r="I2609" s="6">
        <v>10</v>
      </c>
      <c r="J2609" s="6">
        <v>47</v>
      </c>
      <c r="K2609" s="6">
        <v>12</v>
      </c>
      <c r="L2609" s="6">
        <v>56</v>
      </c>
      <c r="M2609" s="6" t="s">
        <v>119</v>
      </c>
      <c r="N2609" s="6" t="s">
        <v>23</v>
      </c>
      <c r="O2609" s="6">
        <v>5</v>
      </c>
    </row>
    <row r="2610" spans="1:15" x14ac:dyDescent="0.25">
      <c r="A2610" s="6" t="s">
        <v>0</v>
      </c>
      <c r="B2610" s="6" t="s">
        <v>9</v>
      </c>
      <c r="C2610" s="6" t="s">
        <v>137</v>
      </c>
      <c r="D2610" s="6" t="s">
        <v>138</v>
      </c>
      <c r="E2610" s="6" t="s">
        <v>97</v>
      </c>
      <c r="F2610" s="6" t="s">
        <v>98</v>
      </c>
      <c r="G2610" s="6">
        <v>135</v>
      </c>
      <c r="H2610" s="6">
        <v>672</v>
      </c>
      <c r="I2610" s="6">
        <v>156</v>
      </c>
      <c r="J2610" s="6">
        <v>704</v>
      </c>
      <c r="K2610" s="6">
        <v>156</v>
      </c>
      <c r="L2610" s="6">
        <v>704</v>
      </c>
      <c r="M2610" s="6" t="s">
        <v>119</v>
      </c>
      <c r="N2610" s="6" t="s">
        <v>22</v>
      </c>
      <c r="O2610" s="6">
        <v>42</v>
      </c>
    </row>
    <row r="2611" spans="1:15" x14ac:dyDescent="0.25">
      <c r="A2611" s="6" t="s">
        <v>0</v>
      </c>
      <c r="B2611" s="6" t="s">
        <v>5</v>
      </c>
      <c r="C2611" s="6" t="s">
        <v>819</v>
      </c>
      <c r="D2611" s="6" t="s">
        <v>820</v>
      </c>
      <c r="E2611" s="6" t="s">
        <v>97</v>
      </c>
      <c r="F2611" s="6" t="s">
        <v>125</v>
      </c>
      <c r="G2611" s="6">
        <v>172</v>
      </c>
      <c r="H2611" s="6">
        <v>838</v>
      </c>
      <c r="I2611" s="6">
        <v>181</v>
      </c>
      <c r="J2611" s="6">
        <v>910</v>
      </c>
      <c r="K2611" s="6">
        <v>181</v>
      </c>
      <c r="L2611" s="6">
        <v>910</v>
      </c>
      <c r="M2611" s="6" t="s">
        <v>119</v>
      </c>
      <c r="N2611" s="6" t="s">
        <v>23</v>
      </c>
      <c r="O2611" s="6">
        <v>112</v>
      </c>
    </row>
    <row r="2612" spans="1:15" x14ac:dyDescent="0.25">
      <c r="A2612" s="6" t="s">
        <v>0</v>
      </c>
      <c r="B2612" s="6" t="s">
        <v>5</v>
      </c>
      <c r="C2612" s="6" t="s">
        <v>255</v>
      </c>
      <c r="D2612" s="6" t="s">
        <v>256</v>
      </c>
      <c r="E2612" s="6" t="s">
        <v>97</v>
      </c>
      <c r="F2612" s="6" t="s">
        <v>98</v>
      </c>
      <c r="G2612" s="6">
        <v>89</v>
      </c>
      <c r="H2612" s="6">
        <v>478</v>
      </c>
      <c r="I2612" s="6">
        <v>78</v>
      </c>
      <c r="J2612" s="6">
        <v>415</v>
      </c>
      <c r="K2612" s="6">
        <v>89</v>
      </c>
      <c r="L2612" s="6">
        <v>465</v>
      </c>
      <c r="M2612" s="6" t="s">
        <v>119</v>
      </c>
      <c r="N2612" s="6" t="s">
        <v>23</v>
      </c>
      <c r="O2612" s="6">
        <v>41</v>
      </c>
    </row>
    <row r="2613" spans="1:15" x14ac:dyDescent="0.25">
      <c r="A2613" s="6" t="s">
        <v>0</v>
      </c>
      <c r="B2613" s="6" t="s">
        <v>8</v>
      </c>
      <c r="C2613" s="6" t="s">
        <v>739</v>
      </c>
      <c r="D2613" s="6" t="s">
        <v>740</v>
      </c>
      <c r="E2613" s="6" t="s">
        <v>209</v>
      </c>
      <c r="F2613" s="6" t="s">
        <v>125</v>
      </c>
      <c r="G2613" s="6">
        <v>115</v>
      </c>
      <c r="H2613" s="6">
        <v>602</v>
      </c>
      <c r="I2613" s="6">
        <v>115</v>
      </c>
      <c r="J2613" s="6">
        <v>594</v>
      </c>
      <c r="K2613" s="6">
        <v>115</v>
      </c>
      <c r="L2613" s="6">
        <v>88</v>
      </c>
      <c r="M2613" s="6" t="s">
        <v>119</v>
      </c>
      <c r="N2613" s="6" t="s">
        <v>23</v>
      </c>
      <c r="O2613" s="6">
        <v>0</v>
      </c>
    </row>
    <row r="2614" spans="1:15" x14ac:dyDescent="0.25">
      <c r="A2614" s="6" t="s">
        <v>0</v>
      </c>
      <c r="B2614" s="6" t="s">
        <v>12</v>
      </c>
      <c r="C2614" s="6" t="s">
        <v>723</v>
      </c>
      <c r="D2614" s="6" t="s">
        <v>724</v>
      </c>
      <c r="E2614" s="6" t="s">
        <v>97</v>
      </c>
      <c r="F2614" s="6" t="s">
        <v>98</v>
      </c>
      <c r="G2614" s="6">
        <v>12</v>
      </c>
      <c r="H2614" s="6">
        <v>61</v>
      </c>
      <c r="I2614" s="6">
        <v>12</v>
      </c>
      <c r="J2614" s="6">
        <v>62</v>
      </c>
      <c r="K2614" s="6">
        <v>12</v>
      </c>
      <c r="L2614" s="6">
        <v>61</v>
      </c>
      <c r="M2614" s="6" t="s">
        <v>119</v>
      </c>
      <c r="N2614" s="6" t="s">
        <v>23</v>
      </c>
      <c r="O2614" s="6">
        <v>7</v>
      </c>
    </row>
    <row r="2615" spans="1:15" x14ac:dyDescent="0.25">
      <c r="A2615" s="6" t="s">
        <v>0</v>
      </c>
      <c r="B2615" s="6" t="s">
        <v>7</v>
      </c>
      <c r="C2615" s="6" t="s">
        <v>177</v>
      </c>
      <c r="D2615" s="6" t="s">
        <v>178</v>
      </c>
      <c r="E2615" s="6" t="s">
        <v>97</v>
      </c>
      <c r="F2615" s="6" t="s">
        <v>125</v>
      </c>
      <c r="G2615" s="6">
        <v>23</v>
      </c>
      <c r="H2615" s="6">
        <v>124</v>
      </c>
      <c r="I2615" s="6">
        <v>20</v>
      </c>
      <c r="J2615" s="6">
        <v>110</v>
      </c>
      <c r="K2615" s="6">
        <v>20</v>
      </c>
      <c r="L2615" s="6">
        <v>110</v>
      </c>
      <c r="M2615" s="6" t="s">
        <v>119</v>
      </c>
      <c r="N2615" s="6" t="s">
        <v>21</v>
      </c>
      <c r="O2615" s="6">
        <v>5</v>
      </c>
    </row>
    <row r="2616" spans="1:15" x14ac:dyDescent="0.25">
      <c r="A2616" s="6" t="s">
        <v>0</v>
      </c>
      <c r="B2616" s="6" t="s">
        <v>4</v>
      </c>
      <c r="C2616" s="6" t="s">
        <v>104</v>
      </c>
      <c r="D2616" s="6" t="s">
        <v>105</v>
      </c>
      <c r="E2616" s="6" t="s">
        <v>97</v>
      </c>
      <c r="F2616" s="6" t="s">
        <v>98</v>
      </c>
      <c r="G2616" s="6">
        <v>32</v>
      </c>
      <c r="H2616" s="6">
        <v>146</v>
      </c>
      <c r="I2616" s="6">
        <v>28</v>
      </c>
      <c r="J2616" s="6">
        <v>131</v>
      </c>
      <c r="K2616" s="6">
        <v>32</v>
      </c>
      <c r="L2616" s="6">
        <v>148</v>
      </c>
      <c r="M2616" s="6" t="s">
        <v>119</v>
      </c>
      <c r="N2616" s="6" t="s">
        <v>22</v>
      </c>
      <c r="O2616" s="6">
        <v>8</v>
      </c>
    </row>
    <row r="2617" spans="1:15" x14ac:dyDescent="0.25">
      <c r="A2617" s="6" t="s">
        <v>0</v>
      </c>
      <c r="B2617" s="6" t="s">
        <v>5</v>
      </c>
      <c r="C2617" s="6" t="s">
        <v>709</v>
      </c>
      <c r="D2617" s="6" t="s">
        <v>710</v>
      </c>
      <c r="E2617" s="6" t="s">
        <v>209</v>
      </c>
      <c r="F2617" s="6" t="s">
        <v>132</v>
      </c>
      <c r="G2617" s="6">
        <v>610</v>
      </c>
      <c r="H2617" s="6">
        <v>2750</v>
      </c>
      <c r="I2617" s="6">
        <v>609</v>
      </c>
      <c r="J2617" s="6">
        <v>2630</v>
      </c>
      <c r="K2617" s="6">
        <v>609</v>
      </c>
      <c r="L2617" s="6">
        <v>2630</v>
      </c>
      <c r="M2617" s="6" t="s">
        <v>119</v>
      </c>
      <c r="N2617" s="6" t="s">
        <v>22</v>
      </c>
      <c r="O2617" s="6">
        <v>138</v>
      </c>
    </row>
    <row r="2618" spans="1:15" x14ac:dyDescent="0.25">
      <c r="A2618" s="6" t="s">
        <v>0</v>
      </c>
      <c r="B2618" s="6" t="s">
        <v>5</v>
      </c>
      <c r="C2618" s="6" t="s">
        <v>183</v>
      </c>
      <c r="D2618" s="6" t="s">
        <v>184</v>
      </c>
      <c r="E2618" s="6" t="s">
        <v>97</v>
      </c>
      <c r="F2618" s="6" t="s">
        <v>125</v>
      </c>
      <c r="G2618" s="6">
        <v>45</v>
      </c>
      <c r="H2618" s="6">
        <v>193</v>
      </c>
      <c r="I2618" s="6">
        <v>48</v>
      </c>
      <c r="J2618" s="6">
        <v>196</v>
      </c>
      <c r="K2618" s="6">
        <v>48</v>
      </c>
      <c r="L2618" s="6">
        <v>196</v>
      </c>
      <c r="M2618" s="6" t="s">
        <v>119</v>
      </c>
      <c r="N2618" s="6" t="s">
        <v>21</v>
      </c>
      <c r="O2618" s="6">
        <v>6</v>
      </c>
    </row>
    <row r="2619" spans="1:15" x14ac:dyDescent="0.25">
      <c r="A2619" s="6" t="s">
        <v>0</v>
      </c>
      <c r="B2619" s="6" t="s">
        <v>11</v>
      </c>
      <c r="C2619" s="6" t="s">
        <v>187</v>
      </c>
      <c r="D2619" s="6" t="s">
        <v>188</v>
      </c>
      <c r="E2619" s="6" t="s">
        <v>97</v>
      </c>
      <c r="F2619" s="6" t="s">
        <v>132</v>
      </c>
      <c r="G2619" s="6">
        <v>18</v>
      </c>
      <c r="H2619" s="6">
        <v>78</v>
      </c>
      <c r="I2619" s="6">
        <v>18</v>
      </c>
      <c r="J2619" s="6">
        <v>79</v>
      </c>
      <c r="K2619" s="6">
        <v>18</v>
      </c>
      <c r="L2619" s="6">
        <v>77</v>
      </c>
      <c r="M2619" s="6" t="s">
        <v>119</v>
      </c>
      <c r="N2619" s="6" t="s">
        <v>23</v>
      </c>
      <c r="O2619" s="6">
        <v>9</v>
      </c>
    </row>
    <row r="2620" spans="1:15" x14ac:dyDescent="0.25">
      <c r="A2620" s="6" t="s">
        <v>0</v>
      </c>
      <c r="B2620" s="6" t="s">
        <v>8</v>
      </c>
      <c r="C2620" s="6" t="s">
        <v>123</v>
      </c>
      <c r="D2620" s="6" t="s">
        <v>124</v>
      </c>
      <c r="E2620" s="6" t="s">
        <v>97</v>
      </c>
      <c r="F2620" s="6" t="s">
        <v>98</v>
      </c>
      <c r="G2620" s="6">
        <v>30</v>
      </c>
      <c r="H2620" s="6">
        <v>175</v>
      </c>
      <c r="I2620" s="6">
        <v>18</v>
      </c>
      <c r="J2620" s="6">
        <v>120</v>
      </c>
      <c r="K2620" s="6">
        <v>29</v>
      </c>
      <c r="L2620" s="6">
        <v>182</v>
      </c>
      <c r="M2620" s="6" t="s">
        <v>119</v>
      </c>
      <c r="N2620" s="6" t="s">
        <v>22</v>
      </c>
      <c r="O2620" s="6">
        <v>14</v>
      </c>
    </row>
    <row r="2621" spans="1:15" x14ac:dyDescent="0.25">
      <c r="A2621" s="6" t="s">
        <v>0</v>
      </c>
      <c r="B2621" s="6" t="s">
        <v>4</v>
      </c>
      <c r="C2621" s="6" t="s">
        <v>161</v>
      </c>
      <c r="D2621" s="6" t="s">
        <v>162</v>
      </c>
      <c r="E2621" s="6" t="s">
        <v>97</v>
      </c>
      <c r="F2621" s="6" t="s">
        <v>98</v>
      </c>
      <c r="G2621" s="6">
        <v>163</v>
      </c>
      <c r="H2621" s="6">
        <v>712</v>
      </c>
      <c r="I2621" s="6">
        <v>84</v>
      </c>
      <c r="J2621" s="6">
        <v>452</v>
      </c>
      <c r="K2621" s="6">
        <v>140</v>
      </c>
      <c r="L2621" s="6">
        <v>707</v>
      </c>
      <c r="M2621" s="6" t="s">
        <v>119</v>
      </c>
      <c r="N2621" s="6" t="s">
        <v>22</v>
      </c>
      <c r="O2621" s="6">
        <v>43</v>
      </c>
    </row>
    <row r="2622" spans="1:15" x14ac:dyDescent="0.25">
      <c r="A2622" s="6" t="s">
        <v>0</v>
      </c>
      <c r="B2622" s="6" t="s">
        <v>5</v>
      </c>
      <c r="C2622" s="6" t="s">
        <v>269</v>
      </c>
      <c r="D2622" s="6" t="s">
        <v>270</v>
      </c>
      <c r="E2622" s="6" t="s">
        <v>97</v>
      </c>
      <c r="F2622" s="6" t="s">
        <v>98</v>
      </c>
      <c r="G2622" s="6">
        <v>31</v>
      </c>
      <c r="H2622" s="6">
        <v>170</v>
      </c>
      <c r="I2622" s="6">
        <v>25</v>
      </c>
      <c r="J2622" s="6">
        <v>125</v>
      </c>
      <c r="K2622" s="6">
        <v>31</v>
      </c>
      <c r="L2622" s="6">
        <v>170</v>
      </c>
      <c r="M2622" s="6" t="s">
        <v>119</v>
      </c>
      <c r="N2622" s="6" t="s">
        <v>23</v>
      </c>
      <c r="O2622" s="6">
        <v>20</v>
      </c>
    </row>
    <row r="2623" spans="1:15" x14ac:dyDescent="0.25">
      <c r="A2623" s="6" t="s">
        <v>3</v>
      </c>
      <c r="B2623" s="6" t="s">
        <v>17</v>
      </c>
      <c r="C2623" s="6" t="s">
        <v>232</v>
      </c>
      <c r="D2623" s="6" t="s">
        <v>233</v>
      </c>
      <c r="E2623" s="6" t="s">
        <v>97</v>
      </c>
      <c r="F2623" s="6" t="s">
        <v>98</v>
      </c>
      <c r="G2623" s="6">
        <v>30</v>
      </c>
      <c r="H2623" s="6">
        <v>188</v>
      </c>
      <c r="I2623" s="6">
        <v>24</v>
      </c>
      <c r="J2623" s="6">
        <v>112</v>
      </c>
      <c r="K2623" s="6">
        <v>24</v>
      </c>
      <c r="L2623" s="6">
        <v>112</v>
      </c>
      <c r="M2623" s="6" t="s">
        <v>119</v>
      </c>
      <c r="N2623" s="6" t="s">
        <v>22</v>
      </c>
      <c r="O2623" s="6">
        <v>11</v>
      </c>
    </row>
    <row r="2624" spans="1:15" x14ac:dyDescent="0.25">
      <c r="A2624" s="6" t="s">
        <v>0</v>
      </c>
      <c r="B2624" s="6" t="s">
        <v>5</v>
      </c>
      <c r="C2624" s="6" t="s">
        <v>713</v>
      </c>
      <c r="D2624" s="6" t="s">
        <v>714</v>
      </c>
      <c r="E2624" s="6" t="s">
        <v>209</v>
      </c>
      <c r="F2624" s="6" t="s">
        <v>125</v>
      </c>
      <c r="G2624" s="6">
        <v>110</v>
      </c>
      <c r="H2624" s="6">
        <v>643</v>
      </c>
      <c r="I2624" s="6">
        <v>106</v>
      </c>
      <c r="J2624" s="6"/>
      <c r="K2624" s="6">
        <v>124</v>
      </c>
      <c r="L2624" s="6">
        <v>0</v>
      </c>
      <c r="M2624" s="6" t="s">
        <v>119</v>
      </c>
      <c r="N2624" s="6" t="s">
        <v>22</v>
      </c>
      <c r="O2624" s="6">
        <v>0</v>
      </c>
    </row>
    <row r="2625" spans="1:15" x14ac:dyDescent="0.25">
      <c r="A2625" s="6" t="s">
        <v>0</v>
      </c>
      <c r="B2625" s="6" t="s">
        <v>13</v>
      </c>
      <c r="C2625" s="6" t="s">
        <v>173</v>
      </c>
      <c r="D2625" s="6" t="s">
        <v>174</v>
      </c>
      <c r="E2625" s="6" t="s">
        <v>97</v>
      </c>
      <c r="F2625" s="6" t="s">
        <v>125</v>
      </c>
      <c r="G2625" s="6">
        <v>74</v>
      </c>
      <c r="H2625" s="6">
        <v>404</v>
      </c>
      <c r="I2625" s="6">
        <v>60</v>
      </c>
      <c r="J2625" s="6">
        <v>330</v>
      </c>
      <c r="K2625" s="6">
        <v>74</v>
      </c>
      <c r="L2625" s="6">
        <v>369</v>
      </c>
      <c r="M2625" s="6" t="s">
        <v>119</v>
      </c>
      <c r="N2625" s="6" t="s">
        <v>23</v>
      </c>
      <c r="O2625" s="6">
        <v>40</v>
      </c>
    </row>
    <row r="2626" spans="1:15" x14ac:dyDescent="0.25">
      <c r="A2626" s="6" t="s">
        <v>0</v>
      </c>
      <c r="B2626" s="6" t="s">
        <v>13</v>
      </c>
      <c r="C2626" s="6" t="s">
        <v>195</v>
      </c>
      <c r="D2626" s="6" t="s">
        <v>196</v>
      </c>
      <c r="E2626" s="6" t="s">
        <v>97</v>
      </c>
      <c r="F2626" s="6" t="s">
        <v>132</v>
      </c>
      <c r="G2626" s="6">
        <v>20</v>
      </c>
      <c r="H2626" s="6">
        <v>64</v>
      </c>
      <c r="I2626" s="6">
        <v>14</v>
      </c>
      <c r="J2626" s="6">
        <v>52</v>
      </c>
      <c r="K2626" s="6">
        <v>14</v>
      </c>
      <c r="L2626" s="6">
        <v>52</v>
      </c>
      <c r="M2626" s="6" t="s">
        <v>119</v>
      </c>
      <c r="N2626" s="6" t="s">
        <v>21</v>
      </c>
      <c r="O2626" s="6">
        <v>1</v>
      </c>
    </row>
    <row r="2627" spans="1:15" x14ac:dyDescent="0.25">
      <c r="A2627" s="6" t="s">
        <v>0</v>
      </c>
      <c r="B2627" s="6" t="s">
        <v>13</v>
      </c>
      <c r="C2627" s="6" t="s">
        <v>241</v>
      </c>
      <c r="D2627" s="6" t="s">
        <v>242</v>
      </c>
      <c r="E2627" s="6" t="s">
        <v>97</v>
      </c>
      <c r="F2627" s="6" t="s">
        <v>98</v>
      </c>
      <c r="G2627" s="6">
        <v>65</v>
      </c>
      <c r="H2627" s="6">
        <v>347</v>
      </c>
      <c r="I2627" s="6">
        <v>65</v>
      </c>
      <c r="J2627" s="6">
        <v>347</v>
      </c>
      <c r="K2627" s="6">
        <v>65</v>
      </c>
      <c r="L2627" s="6">
        <v>347</v>
      </c>
      <c r="M2627" s="6" t="s">
        <v>119</v>
      </c>
      <c r="N2627" s="6" t="s">
        <v>21</v>
      </c>
      <c r="O2627" s="6">
        <v>6</v>
      </c>
    </row>
    <row r="2628" spans="1:15" x14ac:dyDescent="0.25">
      <c r="A2628" s="6" t="s">
        <v>3</v>
      </c>
      <c r="B2628" s="6" t="s">
        <v>17</v>
      </c>
      <c r="C2628" s="6" t="s">
        <v>767</v>
      </c>
      <c r="D2628" s="6" t="s">
        <v>768</v>
      </c>
      <c r="E2628" s="6" t="s">
        <v>97</v>
      </c>
      <c r="F2628" s="6" t="s">
        <v>98</v>
      </c>
      <c r="G2628" s="6">
        <v>61</v>
      </c>
      <c r="H2628" s="6">
        <v>264</v>
      </c>
      <c r="I2628" s="6">
        <v>55</v>
      </c>
      <c r="J2628" s="6">
        <v>251</v>
      </c>
      <c r="K2628" s="6">
        <v>55</v>
      </c>
      <c r="L2628" s="6">
        <v>251</v>
      </c>
      <c r="M2628" s="6" t="s">
        <v>119</v>
      </c>
      <c r="N2628" s="6" t="s">
        <v>21</v>
      </c>
      <c r="O2628" s="6">
        <v>22</v>
      </c>
    </row>
    <row r="2629" spans="1:15" x14ac:dyDescent="0.25">
      <c r="A2629" s="6" t="s">
        <v>0</v>
      </c>
      <c r="B2629" s="6" t="s">
        <v>13</v>
      </c>
      <c r="C2629" s="6" t="s">
        <v>245</v>
      </c>
      <c r="D2629" s="6" t="s">
        <v>246</v>
      </c>
      <c r="E2629" s="6" t="s">
        <v>97</v>
      </c>
      <c r="F2629" s="6" t="s">
        <v>98</v>
      </c>
      <c r="G2629" s="6">
        <v>25</v>
      </c>
      <c r="H2629" s="6">
        <v>133</v>
      </c>
      <c r="I2629" s="6">
        <v>22</v>
      </c>
      <c r="J2629" s="6">
        <v>95</v>
      </c>
      <c r="K2629" s="6">
        <v>25</v>
      </c>
      <c r="L2629" s="6">
        <v>134</v>
      </c>
      <c r="M2629" s="6" t="s">
        <v>119</v>
      </c>
      <c r="N2629" s="6" t="s">
        <v>21</v>
      </c>
      <c r="O2629" s="6">
        <v>3</v>
      </c>
    </row>
    <row r="2630" spans="1:15" x14ac:dyDescent="0.25">
      <c r="A2630" s="6" t="s">
        <v>0</v>
      </c>
      <c r="B2630" s="6" t="s">
        <v>13</v>
      </c>
      <c r="C2630" s="6" t="s">
        <v>201</v>
      </c>
      <c r="D2630" s="6" t="s">
        <v>202</v>
      </c>
      <c r="E2630" s="6" t="s">
        <v>97</v>
      </c>
      <c r="F2630" s="6" t="s">
        <v>132</v>
      </c>
      <c r="G2630" s="6">
        <v>8</v>
      </c>
      <c r="H2630" s="6">
        <v>40</v>
      </c>
      <c r="I2630" s="6">
        <v>8</v>
      </c>
      <c r="J2630" s="6">
        <v>28</v>
      </c>
      <c r="K2630" s="6">
        <v>8</v>
      </c>
      <c r="L2630" s="6">
        <v>40</v>
      </c>
      <c r="M2630" s="6" t="s">
        <v>119</v>
      </c>
      <c r="N2630" s="6" t="s">
        <v>22</v>
      </c>
      <c r="O2630" s="6">
        <v>1</v>
      </c>
    </row>
    <row r="2631" spans="1:15" x14ac:dyDescent="0.25">
      <c r="A2631" s="6" t="s">
        <v>3</v>
      </c>
      <c r="B2631" s="6" t="s">
        <v>15</v>
      </c>
      <c r="C2631" s="6" t="s">
        <v>806</v>
      </c>
      <c r="D2631" s="6" t="s">
        <v>807</v>
      </c>
      <c r="E2631" s="6" t="s">
        <v>97</v>
      </c>
      <c r="F2631" s="6" t="s">
        <v>125</v>
      </c>
      <c r="G2631" s="6">
        <v>178</v>
      </c>
      <c r="H2631" s="6">
        <v>827</v>
      </c>
      <c r="I2631" s="6">
        <v>194</v>
      </c>
      <c r="J2631" s="6">
        <v>890</v>
      </c>
      <c r="K2631" s="6">
        <v>194</v>
      </c>
      <c r="L2631" s="6">
        <v>890</v>
      </c>
      <c r="M2631" s="6" t="s">
        <v>119</v>
      </c>
      <c r="N2631" s="6" t="s">
        <v>23</v>
      </c>
      <c r="O2631" s="6">
        <v>78</v>
      </c>
    </row>
    <row r="2632" spans="1:15" x14ac:dyDescent="0.25">
      <c r="A2632" s="6" t="s">
        <v>0</v>
      </c>
      <c r="B2632" s="6" t="s">
        <v>13</v>
      </c>
      <c r="C2632" s="6" t="s">
        <v>173</v>
      </c>
      <c r="D2632" s="6" t="s">
        <v>174</v>
      </c>
      <c r="E2632" s="6" t="s">
        <v>97</v>
      </c>
      <c r="F2632" s="6" t="s">
        <v>125</v>
      </c>
      <c r="G2632" s="6">
        <v>74</v>
      </c>
      <c r="H2632" s="6">
        <v>404</v>
      </c>
      <c r="I2632" s="6">
        <v>60</v>
      </c>
      <c r="J2632" s="6">
        <v>330</v>
      </c>
      <c r="K2632" s="6">
        <v>74</v>
      </c>
      <c r="L2632" s="6">
        <v>369</v>
      </c>
      <c r="M2632" s="6" t="s">
        <v>119</v>
      </c>
      <c r="N2632" s="6" t="s">
        <v>22</v>
      </c>
      <c r="O2632" s="6">
        <v>20</v>
      </c>
    </row>
    <row r="2633" spans="1:15" x14ac:dyDescent="0.25">
      <c r="A2633" s="6" t="s">
        <v>3</v>
      </c>
      <c r="B2633" s="6" t="s">
        <v>15</v>
      </c>
      <c r="C2633" s="6" t="s">
        <v>794</v>
      </c>
      <c r="D2633" s="6" t="s">
        <v>795</v>
      </c>
      <c r="E2633" s="6" t="s">
        <v>97</v>
      </c>
      <c r="F2633" s="6" t="s">
        <v>125</v>
      </c>
      <c r="G2633" s="6">
        <v>78</v>
      </c>
      <c r="H2633" s="6">
        <v>390</v>
      </c>
      <c r="I2633" s="6">
        <v>77</v>
      </c>
      <c r="J2633" s="6">
        <v>384</v>
      </c>
      <c r="K2633" s="6">
        <v>77</v>
      </c>
      <c r="L2633" s="6">
        <v>384</v>
      </c>
      <c r="M2633" s="6" t="s">
        <v>119</v>
      </c>
      <c r="N2633" s="6" t="s">
        <v>21</v>
      </c>
      <c r="O2633" s="6">
        <v>39</v>
      </c>
    </row>
    <row r="2634" spans="1:15" x14ac:dyDescent="0.25">
      <c r="A2634" s="6" t="s">
        <v>0</v>
      </c>
      <c r="B2634" s="6" t="s">
        <v>13</v>
      </c>
      <c r="C2634" s="6" t="s">
        <v>201</v>
      </c>
      <c r="D2634" s="6" t="s">
        <v>202</v>
      </c>
      <c r="E2634" s="6" t="s">
        <v>97</v>
      </c>
      <c r="F2634" s="6" t="s">
        <v>132</v>
      </c>
      <c r="G2634" s="6">
        <v>8</v>
      </c>
      <c r="H2634" s="6">
        <v>40</v>
      </c>
      <c r="I2634" s="6">
        <v>8</v>
      </c>
      <c r="J2634" s="6">
        <v>28</v>
      </c>
      <c r="K2634" s="6">
        <v>8</v>
      </c>
      <c r="L2634" s="6">
        <v>40</v>
      </c>
      <c r="M2634" s="6" t="s">
        <v>119</v>
      </c>
      <c r="N2634" s="6" t="s">
        <v>23</v>
      </c>
      <c r="O2634" s="6">
        <v>3</v>
      </c>
    </row>
    <row r="2635" spans="1:15" x14ac:dyDescent="0.25">
      <c r="A2635" s="6" t="s">
        <v>0</v>
      </c>
      <c r="B2635" s="6" t="s">
        <v>13</v>
      </c>
      <c r="C2635" s="6" t="s">
        <v>199</v>
      </c>
      <c r="D2635" s="6" t="s">
        <v>200</v>
      </c>
      <c r="E2635" s="6" t="s">
        <v>97</v>
      </c>
      <c r="F2635" s="6" t="s">
        <v>125</v>
      </c>
      <c r="G2635" s="6">
        <v>77</v>
      </c>
      <c r="H2635" s="6">
        <v>380</v>
      </c>
      <c r="I2635" s="6">
        <v>76</v>
      </c>
      <c r="J2635" s="6">
        <v>342</v>
      </c>
      <c r="K2635" s="6">
        <v>76</v>
      </c>
      <c r="L2635" s="6">
        <v>344</v>
      </c>
      <c r="M2635" s="6" t="s">
        <v>119</v>
      </c>
      <c r="N2635" s="6" t="s">
        <v>23</v>
      </c>
      <c r="O2635" s="6">
        <v>49</v>
      </c>
    </row>
    <row r="2636" spans="1:15" x14ac:dyDescent="0.25">
      <c r="A2636" s="6" t="s">
        <v>3</v>
      </c>
      <c r="B2636" s="6" t="s">
        <v>17</v>
      </c>
      <c r="C2636" s="6" t="s">
        <v>767</v>
      </c>
      <c r="D2636" s="6" t="s">
        <v>768</v>
      </c>
      <c r="E2636" s="6" t="s">
        <v>97</v>
      </c>
      <c r="F2636" s="6" t="s">
        <v>98</v>
      </c>
      <c r="G2636" s="6">
        <v>61</v>
      </c>
      <c r="H2636" s="6">
        <v>264</v>
      </c>
      <c r="I2636" s="6">
        <v>55</v>
      </c>
      <c r="J2636" s="6">
        <v>251</v>
      </c>
      <c r="K2636" s="6">
        <v>55</v>
      </c>
      <c r="L2636" s="6">
        <v>251</v>
      </c>
      <c r="M2636" s="6" t="s">
        <v>119</v>
      </c>
      <c r="N2636" s="6" t="s">
        <v>23</v>
      </c>
      <c r="O2636" s="6">
        <v>36</v>
      </c>
    </row>
    <row r="2637" spans="1:15" x14ac:dyDescent="0.25">
      <c r="A2637" s="6" t="s">
        <v>3</v>
      </c>
      <c r="B2637" s="6" t="s">
        <v>1084</v>
      </c>
      <c r="C2637" s="6" t="s">
        <v>1085</v>
      </c>
      <c r="D2637" s="6" t="s">
        <v>1086</v>
      </c>
      <c r="E2637" s="6" t="s">
        <v>97</v>
      </c>
      <c r="F2637" s="6" t="s">
        <v>125</v>
      </c>
      <c r="G2637" s="6">
        <v>44</v>
      </c>
      <c r="H2637" s="6">
        <v>273</v>
      </c>
      <c r="I2637" s="6">
        <v>40</v>
      </c>
      <c r="J2637" s="6">
        <v>208</v>
      </c>
      <c r="K2637" s="6">
        <v>40</v>
      </c>
      <c r="L2637" s="6">
        <v>208</v>
      </c>
      <c r="M2637" s="6" t="s">
        <v>119</v>
      </c>
      <c r="N2637" s="6" t="s">
        <v>23</v>
      </c>
      <c r="O2637" s="6">
        <v>24</v>
      </c>
    </row>
    <row r="2638" spans="1:15" x14ac:dyDescent="0.25">
      <c r="A2638" s="6" t="s">
        <v>0</v>
      </c>
      <c r="B2638" s="6" t="s">
        <v>13</v>
      </c>
      <c r="C2638" s="6" t="s">
        <v>203</v>
      </c>
      <c r="D2638" s="6" t="s">
        <v>204</v>
      </c>
      <c r="E2638" s="6" t="s">
        <v>97</v>
      </c>
      <c r="F2638" s="6" t="s">
        <v>125</v>
      </c>
      <c r="G2638" s="6">
        <v>41</v>
      </c>
      <c r="H2638" s="6">
        <v>199</v>
      </c>
      <c r="I2638" s="6">
        <v>41</v>
      </c>
      <c r="J2638" s="6">
        <v>196</v>
      </c>
      <c r="K2638" s="6">
        <v>41</v>
      </c>
      <c r="L2638" s="6">
        <v>201</v>
      </c>
      <c r="M2638" s="6" t="s">
        <v>119</v>
      </c>
      <c r="N2638" s="6" t="s">
        <v>21</v>
      </c>
      <c r="O2638" s="6">
        <v>6</v>
      </c>
    </row>
    <row r="2639" spans="1:15" x14ac:dyDescent="0.25">
      <c r="A2639" s="6" t="s">
        <v>3</v>
      </c>
      <c r="B2639" s="6" t="s">
        <v>17</v>
      </c>
      <c r="C2639" s="6" t="s">
        <v>771</v>
      </c>
      <c r="D2639" s="6" t="s">
        <v>772</v>
      </c>
      <c r="E2639" s="6" t="s">
        <v>209</v>
      </c>
      <c r="F2639" s="6" t="s">
        <v>125</v>
      </c>
      <c r="G2639" s="6">
        <v>9</v>
      </c>
      <c r="H2639" s="6">
        <v>40</v>
      </c>
      <c r="I2639" s="6">
        <v>9</v>
      </c>
      <c r="J2639" s="6">
        <v>43</v>
      </c>
      <c r="K2639" s="6">
        <v>9</v>
      </c>
      <c r="L2639" s="6">
        <v>43</v>
      </c>
      <c r="M2639" s="6" t="s">
        <v>119</v>
      </c>
      <c r="N2639" s="6" t="s">
        <v>21</v>
      </c>
      <c r="O2639" s="6">
        <v>6</v>
      </c>
    </row>
    <row r="2640" spans="1:15" x14ac:dyDescent="0.25">
      <c r="A2640" s="6" t="s">
        <v>0</v>
      </c>
      <c r="B2640" s="6" t="s">
        <v>13</v>
      </c>
      <c r="C2640" s="6" t="s">
        <v>175</v>
      </c>
      <c r="D2640" s="6" t="s">
        <v>176</v>
      </c>
      <c r="E2640" s="6" t="s">
        <v>97</v>
      </c>
      <c r="F2640" s="6" t="s">
        <v>125</v>
      </c>
      <c r="G2640" s="6">
        <v>35</v>
      </c>
      <c r="H2640" s="6">
        <v>215</v>
      </c>
      <c r="I2640" s="6">
        <v>35</v>
      </c>
      <c r="J2640" s="6">
        <v>211</v>
      </c>
      <c r="K2640" s="6">
        <v>35</v>
      </c>
      <c r="L2640" s="6">
        <v>212</v>
      </c>
      <c r="M2640" s="6" t="s">
        <v>119</v>
      </c>
      <c r="N2640" s="6" t="s">
        <v>21</v>
      </c>
      <c r="O2640" s="6">
        <v>17</v>
      </c>
    </row>
    <row r="2641" spans="1:15" x14ac:dyDescent="0.25">
      <c r="A2641" s="6" t="s">
        <v>0</v>
      </c>
      <c r="B2641" s="6" t="s">
        <v>13</v>
      </c>
      <c r="C2641" s="6" t="s">
        <v>175</v>
      </c>
      <c r="D2641" s="6" t="s">
        <v>176</v>
      </c>
      <c r="E2641" s="6" t="s">
        <v>97</v>
      </c>
      <c r="F2641" s="6" t="s">
        <v>125</v>
      </c>
      <c r="G2641" s="6">
        <v>35</v>
      </c>
      <c r="H2641" s="6">
        <v>215</v>
      </c>
      <c r="I2641" s="6">
        <v>35</v>
      </c>
      <c r="J2641" s="6">
        <v>211</v>
      </c>
      <c r="K2641" s="6">
        <v>35</v>
      </c>
      <c r="L2641" s="6">
        <v>212</v>
      </c>
      <c r="M2641" s="6" t="s">
        <v>119</v>
      </c>
      <c r="N2641" s="6" t="s">
        <v>22</v>
      </c>
      <c r="O2641" s="6">
        <v>14</v>
      </c>
    </row>
    <row r="2642" spans="1:15" x14ac:dyDescent="0.25">
      <c r="A2642" s="6" t="s">
        <v>3</v>
      </c>
      <c r="B2642" s="6" t="s">
        <v>17</v>
      </c>
      <c r="C2642" s="6" t="s">
        <v>232</v>
      </c>
      <c r="D2642" s="6" t="s">
        <v>233</v>
      </c>
      <c r="E2642" s="6" t="s">
        <v>97</v>
      </c>
      <c r="F2642" s="6" t="s">
        <v>98</v>
      </c>
      <c r="G2642" s="6">
        <v>30</v>
      </c>
      <c r="H2642" s="6">
        <v>188</v>
      </c>
      <c r="I2642" s="6">
        <v>24</v>
      </c>
      <c r="J2642" s="6">
        <v>112</v>
      </c>
      <c r="K2642" s="6">
        <v>24</v>
      </c>
      <c r="L2642" s="6">
        <v>112</v>
      </c>
      <c r="M2642" s="6" t="s">
        <v>119</v>
      </c>
      <c r="N2642" s="6" t="s">
        <v>21</v>
      </c>
      <c r="O2642" s="6">
        <v>11</v>
      </c>
    </row>
    <row r="2643" spans="1:15" x14ac:dyDescent="0.25">
      <c r="A2643" s="6" t="s">
        <v>3</v>
      </c>
      <c r="B2643" s="6" t="s">
        <v>15</v>
      </c>
      <c r="C2643" s="6" t="s">
        <v>228</v>
      </c>
      <c r="D2643" s="6" t="s">
        <v>229</v>
      </c>
      <c r="E2643" s="6" t="s">
        <v>97</v>
      </c>
      <c r="F2643" s="6" t="s">
        <v>98</v>
      </c>
      <c r="G2643" s="6">
        <v>30</v>
      </c>
      <c r="H2643" s="6">
        <v>139</v>
      </c>
      <c r="I2643" s="6">
        <v>31</v>
      </c>
      <c r="J2643" s="6">
        <v>140</v>
      </c>
      <c r="K2643" s="6">
        <v>31</v>
      </c>
      <c r="L2643" s="6">
        <v>140</v>
      </c>
      <c r="M2643" s="6" t="s">
        <v>119</v>
      </c>
      <c r="N2643" s="6" t="s">
        <v>23</v>
      </c>
      <c r="O2643" s="6">
        <v>12</v>
      </c>
    </row>
    <row r="2644" spans="1:15" x14ac:dyDescent="0.25">
      <c r="A2644" s="6" t="s">
        <v>3</v>
      </c>
      <c r="B2644" s="6" t="s">
        <v>14</v>
      </c>
      <c r="C2644" s="6" t="s">
        <v>783</v>
      </c>
      <c r="D2644" s="6" t="s">
        <v>784</v>
      </c>
      <c r="E2644" s="6" t="s">
        <v>97</v>
      </c>
      <c r="F2644" s="6" t="s">
        <v>98</v>
      </c>
      <c r="G2644" s="6">
        <v>41</v>
      </c>
      <c r="H2644" s="6">
        <v>214</v>
      </c>
      <c r="I2644" s="6">
        <v>41</v>
      </c>
      <c r="J2644" s="6">
        <v>214</v>
      </c>
      <c r="K2644" s="6">
        <v>41</v>
      </c>
      <c r="L2644" s="6">
        <v>214</v>
      </c>
      <c r="M2644" s="6" t="s">
        <v>119</v>
      </c>
      <c r="N2644" s="6" t="s">
        <v>21</v>
      </c>
      <c r="O2644" s="6">
        <v>16</v>
      </c>
    </row>
    <row r="2645" spans="1:15" x14ac:dyDescent="0.25">
      <c r="A2645" s="6" t="s">
        <v>0</v>
      </c>
      <c r="B2645" s="6" t="s">
        <v>5</v>
      </c>
      <c r="C2645" s="6" t="s">
        <v>713</v>
      </c>
      <c r="D2645" s="6" t="s">
        <v>714</v>
      </c>
      <c r="E2645" s="6" t="s">
        <v>209</v>
      </c>
      <c r="F2645" s="6" t="s">
        <v>125</v>
      </c>
      <c r="G2645" s="6">
        <v>110</v>
      </c>
      <c r="H2645" s="6">
        <v>643</v>
      </c>
      <c r="I2645" s="6">
        <v>106</v>
      </c>
      <c r="J2645" s="6"/>
      <c r="K2645" s="6">
        <v>124</v>
      </c>
      <c r="L2645" s="6">
        <v>0</v>
      </c>
      <c r="M2645" s="6" t="s">
        <v>119</v>
      </c>
      <c r="N2645" s="6" t="s">
        <v>23</v>
      </c>
      <c r="O2645" s="6">
        <v>0</v>
      </c>
    </row>
    <row r="2646" spans="1:15" x14ac:dyDescent="0.25">
      <c r="A2646" s="6" t="s">
        <v>0</v>
      </c>
      <c r="B2646" s="6" t="s">
        <v>9</v>
      </c>
      <c r="C2646" s="6" t="s">
        <v>756</v>
      </c>
      <c r="D2646" s="6" t="s">
        <v>757</v>
      </c>
      <c r="E2646" s="6" t="s">
        <v>97</v>
      </c>
      <c r="F2646" s="6" t="s">
        <v>125</v>
      </c>
      <c r="G2646" s="6">
        <v>115</v>
      </c>
      <c r="H2646" s="6">
        <v>532</v>
      </c>
      <c r="I2646" s="6">
        <v>115</v>
      </c>
      <c r="J2646" s="6">
        <v>537</v>
      </c>
      <c r="K2646" s="6">
        <v>115</v>
      </c>
      <c r="L2646" s="6">
        <v>537</v>
      </c>
      <c r="M2646" s="6" t="s">
        <v>119</v>
      </c>
      <c r="N2646" s="6" t="s">
        <v>23</v>
      </c>
      <c r="O2646" s="6">
        <v>81</v>
      </c>
    </row>
    <row r="2647" spans="1:15" x14ac:dyDescent="0.25">
      <c r="A2647" s="6" t="s">
        <v>0</v>
      </c>
      <c r="B2647" s="6" t="s">
        <v>4</v>
      </c>
      <c r="C2647" s="6" t="s">
        <v>696</v>
      </c>
      <c r="D2647" s="6" t="s">
        <v>697</v>
      </c>
      <c r="E2647" s="6" t="s">
        <v>97</v>
      </c>
      <c r="F2647" s="6" t="s">
        <v>125</v>
      </c>
      <c r="G2647" s="6">
        <v>43</v>
      </c>
      <c r="H2647" s="6">
        <v>247</v>
      </c>
      <c r="I2647" s="6">
        <v>41</v>
      </c>
      <c r="J2647" s="6">
        <v>232</v>
      </c>
      <c r="K2647" s="6">
        <v>41</v>
      </c>
      <c r="L2647" s="6">
        <v>9</v>
      </c>
      <c r="M2647" s="6" t="s">
        <v>119</v>
      </c>
      <c r="N2647" s="6" t="s">
        <v>21</v>
      </c>
      <c r="O2647" s="6">
        <v>0</v>
      </c>
    </row>
    <row r="2648" spans="1:15" x14ac:dyDescent="0.25">
      <c r="A2648" s="6" t="s">
        <v>0</v>
      </c>
      <c r="B2648" s="6" t="s">
        <v>13</v>
      </c>
      <c r="C2648" s="6" t="s">
        <v>201</v>
      </c>
      <c r="D2648" s="6" t="s">
        <v>202</v>
      </c>
      <c r="E2648" s="6" t="s">
        <v>97</v>
      </c>
      <c r="F2648" s="6" t="s">
        <v>132</v>
      </c>
      <c r="G2648" s="6">
        <v>8</v>
      </c>
      <c r="H2648" s="6">
        <v>40</v>
      </c>
      <c r="I2648" s="6">
        <v>8</v>
      </c>
      <c r="J2648" s="6">
        <v>28</v>
      </c>
      <c r="K2648" s="6">
        <v>8</v>
      </c>
      <c r="L2648" s="6">
        <v>40</v>
      </c>
      <c r="M2648" s="6" t="s">
        <v>119</v>
      </c>
      <c r="N2648" s="6" t="s">
        <v>21</v>
      </c>
      <c r="O2648" s="6">
        <v>2</v>
      </c>
    </row>
    <row r="2649" spans="1:15" x14ac:dyDescent="0.25">
      <c r="A2649" s="6" t="s">
        <v>3</v>
      </c>
      <c r="B2649" s="6" t="s">
        <v>1084</v>
      </c>
      <c r="C2649" s="6" t="s">
        <v>1085</v>
      </c>
      <c r="D2649" s="6" t="s">
        <v>1086</v>
      </c>
      <c r="E2649" s="6" t="s">
        <v>97</v>
      </c>
      <c r="F2649" s="6" t="s">
        <v>125</v>
      </c>
      <c r="G2649" s="6">
        <v>44</v>
      </c>
      <c r="H2649" s="6">
        <v>273</v>
      </c>
      <c r="I2649" s="6">
        <v>40</v>
      </c>
      <c r="J2649" s="6">
        <v>208</v>
      </c>
      <c r="K2649" s="6">
        <v>40</v>
      </c>
      <c r="L2649" s="6">
        <v>208</v>
      </c>
      <c r="M2649" s="6" t="s">
        <v>119</v>
      </c>
      <c r="N2649" s="6" t="s">
        <v>22</v>
      </c>
      <c r="O2649" s="6">
        <v>13</v>
      </c>
    </row>
    <row r="2650" spans="1:15" x14ac:dyDescent="0.25">
      <c r="A2650" s="6" t="s">
        <v>0</v>
      </c>
      <c r="B2650" s="6" t="s">
        <v>13</v>
      </c>
      <c r="C2650" s="6" t="s">
        <v>195</v>
      </c>
      <c r="D2650" s="6" t="s">
        <v>196</v>
      </c>
      <c r="E2650" s="6" t="s">
        <v>97</v>
      </c>
      <c r="F2650" s="6" t="s">
        <v>132</v>
      </c>
      <c r="G2650" s="6">
        <v>20</v>
      </c>
      <c r="H2650" s="6">
        <v>64</v>
      </c>
      <c r="I2650" s="6">
        <v>14</v>
      </c>
      <c r="J2650" s="6">
        <v>52</v>
      </c>
      <c r="K2650" s="6">
        <v>14</v>
      </c>
      <c r="L2650" s="6">
        <v>52</v>
      </c>
      <c r="M2650" s="6" t="s">
        <v>119</v>
      </c>
      <c r="N2650" s="6" t="s">
        <v>22</v>
      </c>
      <c r="O2650" s="6">
        <v>4</v>
      </c>
    </row>
    <row r="2651" spans="1:15" x14ac:dyDescent="0.25">
      <c r="A2651" s="6" t="s">
        <v>0</v>
      </c>
      <c r="B2651" s="6" t="s">
        <v>13</v>
      </c>
      <c r="C2651" s="6" t="s">
        <v>175</v>
      </c>
      <c r="D2651" s="6" t="s">
        <v>176</v>
      </c>
      <c r="E2651" s="6" t="s">
        <v>97</v>
      </c>
      <c r="F2651" s="6" t="s">
        <v>125</v>
      </c>
      <c r="G2651" s="6">
        <v>35</v>
      </c>
      <c r="H2651" s="6">
        <v>215</v>
      </c>
      <c r="I2651" s="6">
        <v>35</v>
      </c>
      <c r="J2651" s="6">
        <v>211</v>
      </c>
      <c r="K2651" s="6">
        <v>35</v>
      </c>
      <c r="L2651" s="6">
        <v>212</v>
      </c>
      <c r="M2651" s="6" t="s">
        <v>119</v>
      </c>
      <c r="N2651" s="6" t="s">
        <v>23</v>
      </c>
      <c r="O2651" s="6">
        <v>31</v>
      </c>
    </row>
    <row r="2652" spans="1:15" x14ac:dyDescent="0.25">
      <c r="A2652" s="6" t="s">
        <v>0</v>
      </c>
      <c r="B2652" s="6" t="s">
        <v>13</v>
      </c>
      <c r="C2652" s="6" t="s">
        <v>199</v>
      </c>
      <c r="D2652" s="6" t="s">
        <v>200</v>
      </c>
      <c r="E2652" s="6" t="s">
        <v>97</v>
      </c>
      <c r="F2652" s="6" t="s">
        <v>125</v>
      </c>
      <c r="G2652" s="6">
        <v>77</v>
      </c>
      <c r="H2652" s="6">
        <v>380</v>
      </c>
      <c r="I2652" s="6">
        <v>76</v>
      </c>
      <c r="J2652" s="6">
        <v>342</v>
      </c>
      <c r="K2652" s="6">
        <v>76</v>
      </c>
      <c r="L2652" s="6">
        <v>344</v>
      </c>
      <c r="M2652" s="6" t="s">
        <v>119</v>
      </c>
      <c r="N2652" s="6" t="s">
        <v>22</v>
      </c>
      <c r="O2652" s="6">
        <v>23</v>
      </c>
    </row>
    <row r="2653" spans="1:15" x14ac:dyDescent="0.25">
      <c r="A2653" s="6" t="s">
        <v>3</v>
      </c>
      <c r="B2653" s="6" t="s">
        <v>17</v>
      </c>
      <c r="C2653" s="6" t="s">
        <v>767</v>
      </c>
      <c r="D2653" s="6" t="s">
        <v>768</v>
      </c>
      <c r="E2653" s="6" t="s">
        <v>97</v>
      </c>
      <c r="F2653" s="6" t="s">
        <v>98</v>
      </c>
      <c r="G2653" s="6">
        <v>61</v>
      </c>
      <c r="H2653" s="6">
        <v>264</v>
      </c>
      <c r="I2653" s="6">
        <v>55</v>
      </c>
      <c r="J2653" s="6">
        <v>251</v>
      </c>
      <c r="K2653" s="6">
        <v>55</v>
      </c>
      <c r="L2653" s="6">
        <v>251</v>
      </c>
      <c r="M2653" s="6" t="s">
        <v>119</v>
      </c>
      <c r="N2653" s="6" t="s">
        <v>22</v>
      </c>
      <c r="O2653" s="6">
        <v>14</v>
      </c>
    </row>
    <row r="2654" spans="1:15" x14ac:dyDescent="0.25">
      <c r="A2654" s="6" t="s">
        <v>0</v>
      </c>
      <c r="B2654" s="6" t="s">
        <v>13</v>
      </c>
      <c r="C2654" s="6" t="s">
        <v>245</v>
      </c>
      <c r="D2654" s="6" t="s">
        <v>246</v>
      </c>
      <c r="E2654" s="6" t="s">
        <v>97</v>
      </c>
      <c r="F2654" s="6" t="s">
        <v>98</v>
      </c>
      <c r="G2654" s="6">
        <v>25</v>
      </c>
      <c r="H2654" s="6">
        <v>133</v>
      </c>
      <c r="I2654" s="6">
        <v>22</v>
      </c>
      <c r="J2654" s="6">
        <v>95</v>
      </c>
      <c r="K2654" s="6">
        <v>25</v>
      </c>
      <c r="L2654" s="6">
        <v>134</v>
      </c>
      <c r="M2654" s="6" t="s">
        <v>119</v>
      </c>
      <c r="N2654" s="6" t="s">
        <v>23</v>
      </c>
      <c r="O2654" s="6">
        <v>10</v>
      </c>
    </row>
    <row r="2655" spans="1:15" x14ac:dyDescent="0.25">
      <c r="A2655" s="6" t="s">
        <v>3</v>
      </c>
      <c r="B2655" s="6" t="s">
        <v>16</v>
      </c>
      <c r="C2655" s="6" t="s">
        <v>230</v>
      </c>
      <c r="D2655" s="6" t="s">
        <v>231</v>
      </c>
      <c r="E2655" s="6" t="s">
        <v>97</v>
      </c>
      <c r="F2655" s="6" t="s">
        <v>98</v>
      </c>
      <c r="G2655" s="6">
        <v>31</v>
      </c>
      <c r="H2655" s="6">
        <v>191</v>
      </c>
      <c r="I2655" s="6">
        <v>31</v>
      </c>
      <c r="J2655" s="6">
        <v>183</v>
      </c>
      <c r="K2655" s="6">
        <v>31</v>
      </c>
      <c r="L2655" s="6">
        <v>183</v>
      </c>
      <c r="M2655" s="6" t="s">
        <v>119</v>
      </c>
      <c r="N2655" s="6" t="s">
        <v>22</v>
      </c>
      <c r="O2655" s="6">
        <v>7</v>
      </c>
    </row>
    <row r="2656" spans="1:15" x14ac:dyDescent="0.25">
      <c r="A2656" s="6" t="s">
        <v>3</v>
      </c>
      <c r="B2656" s="6" t="s">
        <v>15</v>
      </c>
      <c r="C2656" s="6" t="s">
        <v>794</v>
      </c>
      <c r="D2656" s="6" t="s">
        <v>795</v>
      </c>
      <c r="E2656" s="6" t="s">
        <v>97</v>
      </c>
      <c r="F2656" s="6" t="s">
        <v>125</v>
      </c>
      <c r="G2656" s="6">
        <v>78</v>
      </c>
      <c r="H2656" s="6">
        <v>390</v>
      </c>
      <c r="I2656" s="6">
        <v>77</v>
      </c>
      <c r="J2656" s="6">
        <v>384</v>
      </c>
      <c r="K2656" s="6">
        <v>77</v>
      </c>
      <c r="L2656" s="6">
        <v>384</v>
      </c>
      <c r="M2656" s="6" t="s">
        <v>119</v>
      </c>
      <c r="N2656" s="6" t="s">
        <v>23</v>
      </c>
      <c r="O2656" s="6">
        <v>61</v>
      </c>
    </row>
    <row r="2657" spans="1:15" x14ac:dyDescent="0.25">
      <c r="A2657" s="6" t="s">
        <v>0</v>
      </c>
      <c r="B2657" s="6" t="s">
        <v>4</v>
      </c>
      <c r="C2657" s="6" t="s">
        <v>696</v>
      </c>
      <c r="D2657" s="6" t="s">
        <v>697</v>
      </c>
      <c r="E2657" s="6" t="s">
        <v>97</v>
      </c>
      <c r="F2657" s="6" t="s">
        <v>125</v>
      </c>
      <c r="G2657" s="6">
        <v>43</v>
      </c>
      <c r="H2657" s="6">
        <v>247</v>
      </c>
      <c r="I2657" s="6">
        <v>41</v>
      </c>
      <c r="J2657" s="6">
        <v>232</v>
      </c>
      <c r="K2657" s="6">
        <v>41</v>
      </c>
      <c r="L2657" s="6">
        <v>9</v>
      </c>
      <c r="M2657" s="6" t="s">
        <v>119</v>
      </c>
      <c r="N2657" s="6" t="s">
        <v>23</v>
      </c>
      <c r="O2657" s="6">
        <v>0</v>
      </c>
    </row>
    <row r="2658" spans="1:15" x14ac:dyDescent="0.25">
      <c r="A2658" s="6" t="s">
        <v>3</v>
      </c>
      <c r="B2658" s="6" t="s">
        <v>17</v>
      </c>
      <c r="C2658" s="6" t="s">
        <v>771</v>
      </c>
      <c r="D2658" s="6" t="s">
        <v>772</v>
      </c>
      <c r="E2658" s="6" t="s">
        <v>209</v>
      </c>
      <c r="F2658" s="6" t="s">
        <v>125</v>
      </c>
      <c r="G2658" s="6">
        <v>9</v>
      </c>
      <c r="H2658" s="6">
        <v>40</v>
      </c>
      <c r="I2658" s="6">
        <v>9</v>
      </c>
      <c r="J2658" s="6">
        <v>43</v>
      </c>
      <c r="K2658" s="6">
        <v>9</v>
      </c>
      <c r="L2658" s="6">
        <v>43</v>
      </c>
      <c r="M2658" s="6" t="s">
        <v>119</v>
      </c>
      <c r="N2658" s="6" t="s">
        <v>23</v>
      </c>
      <c r="O2658" s="6">
        <v>9</v>
      </c>
    </row>
    <row r="2659" spans="1:15" x14ac:dyDescent="0.25">
      <c r="A2659" s="6" t="s">
        <v>3</v>
      </c>
      <c r="B2659" s="6" t="s">
        <v>14</v>
      </c>
      <c r="C2659" s="6" t="s">
        <v>785</v>
      </c>
      <c r="D2659" s="6" t="s">
        <v>786</v>
      </c>
      <c r="E2659" s="6" t="s">
        <v>97</v>
      </c>
      <c r="F2659" s="6" t="s">
        <v>98</v>
      </c>
      <c r="G2659" s="6">
        <v>140</v>
      </c>
      <c r="H2659" s="6">
        <v>613</v>
      </c>
      <c r="I2659" s="6">
        <v>137</v>
      </c>
      <c r="J2659" s="6">
        <v>622</v>
      </c>
      <c r="K2659" s="6">
        <v>137</v>
      </c>
      <c r="L2659" s="6">
        <v>622</v>
      </c>
      <c r="M2659" s="6" t="s">
        <v>119</v>
      </c>
      <c r="N2659" s="6" t="s">
        <v>22</v>
      </c>
      <c r="O2659" s="6">
        <v>31</v>
      </c>
    </row>
    <row r="2660" spans="1:15" x14ac:dyDescent="0.25">
      <c r="A2660" s="6" t="s">
        <v>3</v>
      </c>
      <c r="B2660" s="6" t="s">
        <v>15</v>
      </c>
      <c r="C2660" s="6" t="s">
        <v>234</v>
      </c>
      <c r="D2660" s="6" t="s">
        <v>1060</v>
      </c>
      <c r="E2660" s="6" t="s">
        <v>97</v>
      </c>
      <c r="F2660" s="6" t="s">
        <v>132</v>
      </c>
      <c r="G2660" s="6">
        <v>21</v>
      </c>
      <c r="H2660" s="6">
        <v>107</v>
      </c>
      <c r="I2660" s="6">
        <v>22</v>
      </c>
      <c r="J2660" s="6">
        <v>108</v>
      </c>
      <c r="K2660" s="6">
        <v>22</v>
      </c>
      <c r="L2660" s="6">
        <v>0</v>
      </c>
      <c r="M2660" s="6" t="s">
        <v>119</v>
      </c>
      <c r="N2660" s="6" t="s">
        <v>22</v>
      </c>
      <c r="O2660" s="6">
        <v>0</v>
      </c>
    </row>
    <row r="2661" spans="1:15" x14ac:dyDescent="0.25">
      <c r="A2661" s="6" t="s">
        <v>0</v>
      </c>
      <c r="B2661" s="6" t="s">
        <v>13</v>
      </c>
      <c r="C2661" s="6" t="s">
        <v>243</v>
      </c>
      <c r="D2661" s="6" t="s">
        <v>244</v>
      </c>
      <c r="E2661" s="6" t="s">
        <v>97</v>
      </c>
      <c r="F2661" s="6" t="s">
        <v>98</v>
      </c>
      <c r="G2661" s="6">
        <v>67</v>
      </c>
      <c r="H2661" s="6">
        <v>350</v>
      </c>
      <c r="I2661" s="6">
        <v>67</v>
      </c>
      <c r="J2661" s="6">
        <v>350</v>
      </c>
      <c r="K2661" s="6">
        <v>67</v>
      </c>
      <c r="L2661" s="6">
        <v>350</v>
      </c>
      <c r="M2661" s="6" t="s">
        <v>119</v>
      </c>
      <c r="N2661" s="6" t="s">
        <v>21</v>
      </c>
      <c r="O2661" s="6">
        <v>18</v>
      </c>
    </row>
    <row r="2662" spans="1:15" x14ac:dyDescent="0.25">
      <c r="A2662" s="6" t="s">
        <v>3</v>
      </c>
      <c r="B2662" s="6" t="s">
        <v>14</v>
      </c>
      <c r="C2662" s="6" t="s">
        <v>785</v>
      </c>
      <c r="D2662" s="6" t="s">
        <v>786</v>
      </c>
      <c r="E2662" s="6" t="s">
        <v>97</v>
      </c>
      <c r="F2662" s="6" t="s">
        <v>98</v>
      </c>
      <c r="G2662" s="6">
        <v>140</v>
      </c>
      <c r="H2662" s="6">
        <v>613</v>
      </c>
      <c r="I2662" s="6">
        <v>137</v>
      </c>
      <c r="J2662" s="6">
        <v>622</v>
      </c>
      <c r="K2662" s="6">
        <v>137</v>
      </c>
      <c r="L2662" s="6">
        <v>622</v>
      </c>
      <c r="M2662" s="6" t="s">
        <v>119</v>
      </c>
      <c r="N2662" s="6" t="s">
        <v>23</v>
      </c>
      <c r="O2662" s="6">
        <v>66</v>
      </c>
    </row>
    <row r="2663" spans="1:15" x14ac:dyDescent="0.25">
      <c r="A2663" s="6" t="s">
        <v>0</v>
      </c>
      <c r="B2663" s="6" t="s">
        <v>12</v>
      </c>
      <c r="C2663" s="6" t="s">
        <v>197</v>
      </c>
      <c r="D2663" s="6" t="s">
        <v>198</v>
      </c>
      <c r="E2663" s="6" t="s">
        <v>97</v>
      </c>
      <c r="F2663" s="6" t="s">
        <v>125</v>
      </c>
      <c r="G2663" s="6">
        <v>20</v>
      </c>
      <c r="H2663" s="6">
        <v>106</v>
      </c>
      <c r="I2663" s="6">
        <v>13</v>
      </c>
      <c r="J2663" s="6">
        <v>94</v>
      </c>
      <c r="K2663" s="6">
        <v>18</v>
      </c>
      <c r="L2663" s="6">
        <v>94</v>
      </c>
      <c r="M2663" s="6" t="s">
        <v>119</v>
      </c>
      <c r="N2663" s="6" t="s">
        <v>22</v>
      </c>
      <c r="O2663" s="6">
        <v>11</v>
      </c>
    </row>
    <row r="2664" spans="1:15" x14ac:dyDescent="0.25">
      <c r="A2664" s="6" t="s">
        <v>3</v>
      </c>
      <c r="B2664" s="6" t="s">
        <v>14</v>
      </c>
      <c r="C2664" s="6" t="s">
        <v>783</v>
      </c>
      <c r="D2664" s="6" t="s">
        <v>784</v>
      </c>
      <c r="E2664" s="6" t="s">
        <v>97</v>
      </c>
      <c r="F2664" s="6" t="s">
        <v>98</v>
      </c>
      <c r="G2664" s="6">
        <v>41</v>
      </c>
      <c r="H2664" s="6">
        <v>214</v>
      </c>
      <c r="I2664" s="6">
        <v>41</v>
      </c>
      <c r="J2664" s="6">
        <v>214</v>
      </c>
      <c r="K2664" s="6">
        <v>41</v>
      </c>
      <c r="L2664" s="6">
        <v>214</v>
      </c>
      <c r="M2664" s="6" t="s">
        <v>119</v>
      </c>
      <c r="N2664" s="6" t="s">
        <v>23</v>
      </c>
      <c r="O2664" s="6">
        <v>27</v>
      </c>
    </row>
    <row r="2665" spans="1:15" x14ac:dyDescent="0.25">
      <c r="A2665" s="6" t="s">
        <v>0</v>
      </c>
      <c r="B2665" s="6" t="s">
        <v>13</v>
      </c>
      <c r="C2665" s="6" t="s">
        <v>239</v>
      </c>
      <c r="D2665" s="6" t="s">
        <v>240</v>
      </c>
      <c r="E2665" s="6" t="s">
        <v>97</v>
      </c>
      <c r="F2665" s="6" t="s">
        <v>98</v>
      </c>
      <c r="G2665" s="6">
        <v>15</v>
      </c>
      <c r="H2665" s="6">
        <v>74</v>
      </c>
      <c r="I2665" s="6">
        <v>12</v>
      </c>
      <c r="J2665" s="6">
        <v>60</v>
      </c>
      <c r="K2665" s="6">
        <v>16</v>
      </c>
      <c r="L2665" s="6">
        <v>74</v>
      </c>
      <c r="M2665" s="6" t="s">
        <v>119</v>
      </c>
      <c r="N2665" s="6" t="s">
        <v>22</v>
      </c>
      <c r="O2665" s="6">
        <v>2</v>
      </c>
    </row>
    <row r="2666" spans="1:15" x14ac:dyDescent="0.25">
      <c r="A2666" s="6" t="s">
        <v>0</v>
      </c>
      <c r="B2666" s="6" t="s">
        <v>13</v>
      </c>
      <c r="C2666" s="6" t="s">
        <v>243</v>
      </c>
      <c r="D2666" s="6" t="s">
        <v>244</v>
      </c>
      <c r="E2666" s="6" t="s">
        <v>97</v>
      </c>
      <c r="F2666" s="6" t="s">
        <v>98</v>
      </c>
      <c r="G2666" s="6">
        <v>67</v>
      </c>
      <c r="H2666" s="6">
        <v>350</v>
      </c>
      <c r="I2666" s="6">
        <v>67</v>
      </c>
      <c r="J2666" s="6">
        <v>350</v>
      </c>
      <c r="K2666" s="6">
        <v>67</v>
      </c>
      <c r="L2666" s="6">
        <v>350</v>
      </c>
      <c r="M2666" s="6" t="s">
        <v>119</v>
      </c>
      <c r="N2666" s="6" t="s">
        <v>23</v>
      </c>
      <c r="O2666" s="6">
        <v>36</v>
      </c>
    </row>
    <row r="2667" spans="1:15" x14ac:dyDescent="0.25">
      <c r="A2667" s="6" t="s">
        <v>0</v>
      </c>
      <c r="B2667" s="6" t="s">
        <v>13</v>
      </c>
      <c r="C2667" s="6" t="s">
        <v>243</v>
      </c>
      <c r="D2667" s="6" t="s">
        <v>244</v>
      </c>
      <c r="E2667" s="6" t="s">
        <v>97</v>
      </c>
      <c r="F2667" s="6" t="s">
        <v>98</v>
      </c>
      <c r="G2667" s="6">
        <v>67</v>
      </c>
      <c r="H2667" s="6">
        <v>350</v>
      </c>
      <c r="I2667" s="6">
        <v>67</v>
      </c>
      <c r="J2667" s="6">
        <v>350</v>
      </c>
      <c r="K2667" s="6">
        <v>67</v>
      </c>
      <c r="L2667" s="6">
        <v>350</v>
      </c>
      <c r="M2667" s="6" t="s">
        <v>119</v>
      </c>
      <c r="N2667" s="6" t="s">
        <v>22</v>
      </c>
      <c r="O2667" s="6">
        <v>18</v>
      </c>
    </row>
    <row r="2668" spans="1:15" x14ac:dyDescent="0.25">
      <c r="A2668" s="6" t="s">
        <v>3</v>
      </c>
      <c r="B2668" s="6" t="s">
        <v>16</v>
      </c>
      <c r="C2668" s="6" t="s">
        <v>230</v>
      </c>
      <c r="D2668" s="6" t="s">
        <v>231</v>
      </c>
      <c r="E2668" s="6" t="s">
        <v>97</v>
      </c>
      <c r="F2668" s="6" t="s">
        <v>98</v>
      </c>
      <c r="G2668" s="6">
        <v>31</v>
      </c>
      <c r="H2668" s="6">
        <v>191</v>
      </c>
      <c r="I2668" s="6">
        <v>31</v>
      </c>
      <c r="J2668" s="6">
        <v>183</v>
      </c>
      <c r="K2668" s="6">
        <v>31</v>
      </c>
      <c r="L2668" s="6">
        <v>183</v>
      </c>
      <c r="M2668" s="6" t="s">
        <v>119</v>
      </c>
      <c r="N2668" s="6" t="s">
        <v>21</v>
      </c>
      <c r="O2668" s="6">
        <v>19</v>
      </c>
    </row>
    <row r="2669" spans="1:15" x14ac:dyDescent="0.25">
      <c r="A2669" s="6" t="s">
        <v>3</v>
      </c>
      <c r="B2669" s="6" t="s">
        <v>15</v>
      </c>
      <c r="C2669" s="6" t="s">
        <v>806</v>
      </c>
      <c r="D2669" s="6" t="s">
        <v>807</v>
      </c>
      <c r="E2669" s="6" t="s">
        <v>97</v>
      </c>
      <c r="F2669" s="6" t="s">
        <v>125</v>
      </c>
      <c r="G2669" s="6">
        <v>178</v>
      </c>
      <c r="H2669" s="6">
        <v>827</v>
      </c>
      <c r="I2669" s="6">
        <v>194</v>
      </c>
      <c r="J2669" s="6">
        <v>890</v>
      </c>
      <c r="K2669" s="6">
        <v>194</v>
      </c>
      <c r="L2669" s="6">
        <v>890</v>
      </c>
      <c r="M2669" s="6" t="s">
        <v>119</v>
      </c>
      <c r="N2669" s="6" t="s">
        <v>21</v>
      </c>
      <c r="O2669" s="6">
        <v>37</v>
      </c>
    </row>
    <row r="2670" spans="1:15" x14ac:dyDescent="0.25">
      <c r="A2670" s="6" t="s">
        <v>0</v>
      </c>
      <c r="B2670" s="6" t="s">
        <v>13</v>
      </c>
      <c r="C2670" s="6" t="s">
        <v>247</v>
      </c>
      <c r="D2670" s="6" t="s">
        <v>248</v>
      </c>
      <c r="E2670" s="6" t="s">
        <v>97</v>
      </c>
      <c r="F2670" s="6" t="s">
        <v>98</v>
      </c>
      <c r="G2670" s="6">
        <v>10</v>
      </c>
      <c r="H2670" s="6">
        <v>39</v>
      </c>
      <c r="I2670" s="6">
        <v>7</v>
      </c>
      <c r="J2670" s="6">
        <v>25</v>
      </c>
      <c r="K2670" s="6">
        <v>10</v>
      </c>
      <c r="L2670" s="6">
        <v>39</v>
      </c>
      <c r="M2670" s="6" t="s">
        <v>119</v>
      </c>
      <c r="N2670" s="6" t="s">
        <v>21</v>
      </c>
      <c r="O2670" s="6">
        <v>3</v>
      </c>
    </row>
    <row r="2671" spans="1:15" x14ac:dyDescent="0.25">
      <c r="A2671" s="6" t="s">
        <v>0</v>
      </c>
      <c r="B2671" s="6" t="s">
        <v>13</v>
      </c>
      <c r="C2671" s="6" t="s">
        <v>239</v>
      </c>
      <c r="D2671" s="6" t="s">
        <v>240</v>
      </c>
      <c r="E2671" s="6" t="s">
        <v>97</v>
      </c>
      <c r="F2671" s="6" t="s">
        <v>98</v>
      </c>
      <c r="G2671" s="6">
        <v>15</v>
      </c>
      <c r="H2671" s="6">
        <v>74</v>
      </c>
      <c r="I2671" s="6">
        <v>12</v>
      </c>
      <c r="J2671" s="6">
        <v>60</v>
      </c>
      <c r="K2671" s="6">
        <v>16</v>
      </c>
      <c r="L2671" s="6">
        <v>74</v>
      </c>
      <c r="M2671" s="6" t="s">
        <v>119</v>
      </c>
      <c r="N2671" s="6" t="s">
        <v>21</v>
      </c>
      <c r="O2671" s="6">
        <v>3</v>
      </c>
    </row>
    <row r="2672" spans="1:15" x14ac:dyDescent="0.25">
      <c r="A2672" s="6" t="s">
        <v>3</v>
      </c>
      <c r="B2672" s="6" t="s">
        <v>15</v>
      </c>
      <c r="C2672" s="6" t="s">
        <v>234</v>
      </c>
      <c r="D2672" s="6" t="s">
        <v>1060</v>
      </c>
      <c r="E2672" s="6" t="s">
        <v>97</v>
      </c>
      <c r="F2672" s="6" t="s">
        <v>132</v>
      </c>
      <c r="G2672" s="6">
        <v>21</v>
      </c>
      <c r="H2672" s="6">
        <v>107</v>
      </c>
      <c r="I2672" s="6">
        <v>22</v>
      </c>
      <c r="J2672" s="6">
        <v>108</v>
      </c>
      <c r="K2672" s="6">
        <v>22</v>
      </c>
      <c r="L2672" s="6">
        <v>0</v>
      </c>
      <c r="M2672" s="6" t="s">
        <v>119</v>
      </c>
      <c r="N2672" s="6" t="s">
        <v>21</v>
      </c>
      <c r="O2672" s="6">
        <v>0</v>
      </c>
    </row>
    <row r="2673" spans="1:15" x14ac:dyDescent="0.25">
      <c r="A2673" s="6" t="s">
        <v>3</v>
      </c>
      <c r="B2673" s="6" t="s">
        <v>14</v>
      </c>
      <c r="C2673" s="6" t="s">
        <v>785</v>
      </c>
      <c r="D2673" s="6" t="s">
        <v>786</v>
      </c>
      <c r="E2673" s="6" t="s">
        <v>97</v>
      </c>
      <c r="F2673" s="6" t="s">
        <v>98</v>
      </c>
      <c r="G2673" s="6">
        <v>140</v>
      </c>
      <c r="H2673" s="6">
        <v>613</v>
      </c>
      <c r="I2673" s="6">
        <v>137</v>
      </c>
      <c r="J2673" s="6">
        <v>622</v>
      </c>
      <c r="K2673" s="6">
        <v>137</v>
      </c>
      <c r="L2673" s="6">
        <v>622</v>
      </c>
      <c r="M2673" s="6" t="s">
        <v>119</v>
      </c>
      <c r="N2673" s="6" t="s">
        <v>21</v>
      </c>
      <c r="O2673" s="6">
        <v>35</v>
      </c>
    </row>
    <row r="2674" spans="1:15" x14ac:dyDescent="0.25">
      <c r="A2674" s="6" t="s">
        <v>0</v>
      </c>
      <c r="B2674" s="6" t="s">
        <v>13</v>
      </c>
      <c r="C2674" s="6" t="s">
        <v>195</v>
      </c>
      <c r="D2674" s="6" t="s">
        <v>196</v>
      </c>
      <c r="E2674" s="6" t="s">
        <v>97</v>
      </c>
      <c r="F2674" s="6" t="s">
        <v>132</v>
      </c>
      <c r="G2674" s="6">
        <v>20</v>
      </c>
      <c r="H2674" s="6">
        <v>64</v>
      </c>
      <c r="I2674" s="6">
        <v>14</v>
      </c>
      <c r="J2674" s="6">
        <v>52</v>
      </c>
      <c r="K2674" s="6">
        <v>14</v>
      </c>
      <c r="L2674" s="6">
        <v>52</v>
      </c>
      <c r="M2674" s="6" t="s">
        <v>119</v>
      </c>
      <c r="N2674" s="6" t="s">
        <v>23</v>
      </c>
      <c r="O2674" s="6">
        <v>5</v>
      </c>
    </row>
    <row r="2675" spans="1:15" x14ac:dyDescent="0.25">
      <c r="A2675" s="6" t="s">
        <v>3</v>
      </c>
      <c r="B2675" s="6" t="s">
        <v>17</v>
      </c>
      <c r="C2675" s="6" t="s">
        <v>771</v>
      </c>
      <c r="D2675" s="6" t="s">
        <v>772</v>
      </c>
      <c r="E2675" s="6" t="s">
        <v>209</v>
      </c>
      <c r="F2675" s="6" t="s">
        <v>125</v>
      </c>
      <c r="G2675" s="6">
        <v>9</v>
      </c>
      <c r="H2675" s="6">
        <v>40</v>
      </c>
      <c r="I2675" s="6">
        <v>9</v>
      </c>
      <c r="J2675" s="6">
        <v>43</v>
      </c>
      <c r="K2675" s="6">
        <v>9</v>
      </c>
      <c r="L2675" s="6">
        <v>43</v>
      </c>
      <c r="M2675" s="6" t="s">
        <v>119</v>
      </c>
      <c r="N2675" s="6" t="s">
        <v>22</v>
      </c>
      <c r="O2675" s="6">
        <v>3</v>
      </c>
    </row>
    <row r="2676" spans="1:15" x14ac:dyDescent="0.25">
      <c r="A2676" s="6" t="s">
        <v>0</v>
      </c>
      <c r="B2676" s="6" t="s">
        <v>4</v>
      </c>
      <c r="C2676" s="6" t="s">
        <v>696</v>
      </c>
      <c r="D2676" s="6" t="s">
        <v>697</v>
      </c>
      <c r="E2676" s="6" t="s">
        <v>97</v>
      </c>
      <c r="F2676" s="6" t="s">
        <v>125</v>
      </c>
      <c r="G2676" s="6">
        <v>43</v>
      </c>
      <c r="H2676" s="6">
        <v>247</v>
      </c>
      <c r="I2676" s="6">
        <v>41</v>
      </c>
      <c r="J2676" s="6">
        <v>232</v>
      </c>
      <c r="K2676" s="6">
        <v>41</v>
      </c>
      <c r="L2676" s="6">
        <v>9</v>
      </c>
      <c r="M2676" s="6" t="s">
        <v>119</v>
      </c>
      <c r="N2676" s="6" t="s">
        <v>22</v>
      </c>
      <c r="O2676" s="6">
        <v>0</v>
      </c>
    </row>
    <row r="2677" spans="1:15" x14ac:dyDescent="0.25">
      <c r="A2677" s="6" t="s">
        <v>3</v>
      </c>
      <c r="B2677" s="6" t="s">
        <v>14</v>
      </c>
      <c r="C2677" s="6" t="s">
        <v>783</v>
      </c>
      <c r="D2677" s="6" t="s">
        <v>784</v>
      </c>
      <c r="E2677" s="6" t="s">
        <v>97</v>
      </c>
      <c r="F2677" s="6" t="s">
        <v>98</v>
      </c>
      <c r="G2677" s="6">
        <v>41</v>
      </c>
      <c r="H2677" s="6">
        <v>214</v>
      </c>
      <c r="I2677" s="6">
        <v>41</v>
      </c>
      <c r="J2677" s="6">
        <v>214</v>
      </c>
      <c r="K2677" s="6">
        <v>41</v>
      </c>
      <c r="L2677" s="6">
        <v>214</v>
      </c>
      <c r="M2677" s="6" t="s">
        <v>119</v>
      </c>
      <c r="N2677" s="6" t="s">
        <v>22</v>
      </c>
      <c r="O2677" s="6">
        <v>11</v>
      </c>
    </row>
    <row r="2678" spans="1:15" x14ac:dyDescent="0.25">
      <c r="A2678" s="6" t="s">
        <v>0</v>
      </c>
      <c r="B2678" s="6" t="s">
        <v>13</v>
      </c>
      <c r="C2678" s="6" t="s">
        <v>247</v>
      </c>
      <c r="D2678" s="6" t="s">
        <v>248</v>
      </c>
      <c r="E2678" s="6" t="s">
        <v>97</v>
      </c>
      <c r="F2678" s="6" t="s">
        <v>98</v>
      </c>
      <c r="G2678" s="6">
        <v>10</v>
      </c>
      <c r="H2678" s="6">
        <v>39</v>
      </c>
      <c r="I2678" s="6">
        <v>7</v>
      </c>
      <c r="J2678" s="6">
        <v>25</v>
      </c>
      <c r="K2678" s="6">
        <v>10</v>
      </c>
      <c r="L2678" s="6">
        <v>39</v>
      </c>
      <c r="M2678" s="6" t="s">
        <v>119</v>
      </c>
      <c r="N2678" s="6" t="s">
        <v>22</v>
      </c>
      <c r="O2678" s="6">
        <v>2</v>
      </c>
    </row>
    <row r="2679" spans="1:15" x14ac:dyDescent="0.25">
      <c r="A2679" s="6" t="s">
        <v>0</v>
      </c>
      <c r="B2679" s="6" t="s">
        <v>13</v>
      </c>
      <c r="C2679" s="6" t="s">
        <v>241</v>
      </c>
      <c r="D2679" s="6" t="s">
        <v>242</v>
      </c>
      <c r="E2679" s="6" t="s">
        <v>97</v>
      </c>
      <c r="F2679" s="6" t="s">
        <v>98</v>
      </c>
      <c r="G2679" s="6">
        <v>65</v>
      </c>
      <c r="H2679" s="6">
        <v>347</v>
      </c>
      <c r="I2679" s="6">
        <v>65</v>
      </c>
      <c r="J2679" s="6">
        <v>347</v>
      </c>
      <c r="K2679" s="6">
        <v>65</v>
      </c>
      <c r="L2679" s="6">
        <v>347</v>
      </c>
      <c r="M2679" s="6" t="s">
        <v>119</v>
      </c>
      <c r="N2679" s="6" t="s">
        <v>22</v>
      </c>
      <c r="O2679" s="6">
        <v>11</v>
      </c>
    </row>
    <row r="2680" spans="1:15" x14ac:dyDescent="0.25">
      <c r="A2680" s="6" t="s">
        <v>0</v>
      </c>
      <c r="B2680" s="6" t="s">
        <v>12</v>
      </c>
      <c r="C2680" s="6" t="s">
        <v>197</v>
      </c>
      <c r="D2680" s="6" t="s">
        <v>198</v>
      </c>
      <c r="E2680" s="6" t="s">
        <v>97</v>
      </c>
      <c r="F2680" s="6" t="s">
        <v>125</v>
      </c>
      <c r="G2680" s="6">
        <v>20</v>
      </c>
      <c r="H2680" s="6">
        <v>106</v>
      </c>
      <c r="I2680" s="6">
        <v>13</v>
      </c>
      <c r="J2680" s="6">
        <v>94</v>
      </c>
      <c r="K2680" s="6">
        <v>18</v>
      </c>
      <c r="L2680" s="6">
        <v>94</v>
      </c>
      <c r="M2680" s="6" t="s">
        <v>119</v>
      </c>
      <c r="N2680" s="6" t="s">
        <v>23</v>
      </c>
      <c r="O2680" s="6">
        <v>13</v>
      </c>
    </row>
    <row r="2681" spans="1:15" x14ac:dyDescent="0.25">
      <c r="A2681" s="6" t="s">
        <v>3</v>
      </c>
      <c r="B2681" s="6" t="s">
        <v>16</v>
      </c>
      <c r="C2681" s="6" t="s">
        <v>230</v>
      </c>
      <c r="D2681" s="6" t="s">
        <v>231</v>
      </c>
      <c r="E2681" s="6" t="s">
        <v>97</v>
      </c>
      <c r="F2681" s="6" t="s">
        <v>98</v>
      </c>
      <c r="G2681" s="6">
        <v>31</v>
      </c>
      <c r="H2681" s="6">
        <v>191</v>
      </c>
      <c r="I2681" s="6">
        <v>31</v>
      </c>
      <c r="J2681" s="6">
        <v>183</v>
      </c>
      <c r="K2681" s="6">
        <v>31</v>
      </c>
      <c r="L2681" s="6">
        <v>183</v>
      </c>
      <c r="M2681" s="6" t="s">
        <v>119</v>
      </c>
      <c r="N2681" s="6" t="s">
        <v>23</v>
      </c>
      <c r="O2681" s="6">
        <v>26</v>
      </c>
    </row>
    <row r="2682" spans="1:15" x14ac:dyDescent="0.25">
      <c r="A2682" s="6" t="s">
        <v>0</v>
      </c>
      <c r="B2682" s="6" t="s">
        <v>13</v>
      </c>
      <c r="C2682" s="6" t="s">
        <v>199</v>
      </c>
      <c r="D2682" s="6" t="s">
        <v>200</v>
      </c>
      <c r="E2682" s="6" t="s">
        <v>97</v>
      </c>
      <c r="F2682" s="6" t="s">
        <v>125</v>
      </c>
      <c r="G2682" s="6">
        <v>77</v>
      </c>
      <c r="H2682" s="6">
        <v>380</v>
      </c>
      <c r="I2682" s="6">
        <v>76</v>
      </c>
      <c r="J2682" s="6">
        <v>342</v>
      </c>
      <c r="K2682" s="6">
        <v>76</v>
      </c>
      <c r="L2682" s="6">
        <v>344</v>
      </c>
      <c r="M2682" s="6" t="s">
        <v>119</v>
      </c>
      <c r="N2682" s="6" t="s">
        <v>21</v>
      </c>
      <c r="O2682" s="6">
        <v>26</v>
      </c>
    </row>
    <row r="2683" spans="1:15" x14ac:dyDescent="0.25">
      <c r="A2683" s="6" t="s">
        <v>0</v>
      </c>
      <c r="B2683" s="6" t="s">
        <v>13</v>
      </c>
      <c r="C2683" s="6" t="s">
        <v>239</v>
      </c>
      <c r="D2683" s="6" t="s">
        <v>240</v>
      </c>
      <c r="E2683" s="6" t="s">
        <v>97</v>
      </c>
      <c r="F2683" s="6" t="s">
        <v>98</v>
      </c>
      <c r="G2683" s="6">
        <v>15</v>
      </c>
      <c r="H2683" s="6">
        <v>74</v>
      </c>
      <c r="I2683" s="6">
        <v>12</v>
      </c>
      <c r="J2683" s="6">
        <v>60</v>
      </c>
      <c r="K2683" s="6">
        <v>16</v>
      </c>
      <c r="L2683" s="6">
        <v>74</v>
      </c>
      <c r="M2683" s="6" t="s">
        <v>119</v>
      </c>
      <c r="N2683" s="6" t="s">
        <v>23</v>
      </c>
      <c r="O2683" s="6">
        <v>5</v>
      </c>
    </row>
    <row r="2684" spans="1:15" x14ac:dyDescent="0.25">
      <c r="A2684" s="6" t="s">
        <v>3</v>
      </c>
      <c r="B2684" s="6" t="s">
        <v>15</v>
      </c>
      <c r="C2684" s="6" t="s">
        <v>794</v>
      </c>
      <c r="D2684" s="6" t="s">
        <v>795</v>
      </c>
      <c r="E2684" s="6" t="s">
        <v>97</v>
      </c>
      <c r="F2684" s="6" t="s">
        <v>125</v>
      </c>
      <c r="G2684" s="6">
        <v>78</v>
      </c>
      <c r="H2684" s="6">
        <v>390</v>
      </c>
      <c r="I2684" s="6">
        <v>77</v>
      </c>
      <c r="J2684" s="6">
        <v>384</v>
      </c>
      <c r="K2684" s="6">
        <v>77</v>
      </c>
      <c r="L2684" s="6">
        <v>384</v>
      </c>
      <c r="M2684" s="6" t="s">
        <v>119</v>
      </c>
      <c r="N2684" s="6" t="s">
        <v>22</v>
      </c>
      <c r="O2684" s="6">
        <v>22</v>
      </c>
    </row>
    <row r="2685" spans="1:15" x14ac:dyDescent="0.25">
      <c r="A2685" s="6" t="s">
        <v>0</v>
      </c>
      <c r="B2685" s="6" t="s">
        <v>12</v>
      </c>
      <c r="C2685" s="6" t="s">
        <v>197</v>
      </c>
      <c r="D2685" s="6" t="s">
        <v>198</v>
      </c>
      <c r="E2685" s="6" t="s">
        <v>97</v>
      </c>
      <c r="F2685" s="6" t="s">
        <v>125</v>
      </c>
      <c r="G2685" s="6">
        <v>20</v>
      </c>
      <c r="H2685" s="6">
        <v>106</v>
      </c>
      <c r="I2685" s="6">
        <v>13</v>
      </c>
      <c r="J2685" s="6">
        <v>94</v>
      </c>
      <c r="K2685" s="6">
        <v>18</v>
      </c>
      <c r="L2685" s="6">
        <v>94</v>
      </c>
      <c r="M2685" s="6" t="s">
        <v>119</v>
      </c>
      <c r="N2685" s="6" t="s">
        <v>21</v>
      </c>
      <c r="O2685" s="6">
        <v>2</v>
      </c>
    </row>
    <row r="2686" spans="1:15" x14ac:dyDescent="0.25">
      <c r="A2686" s="6" t="s">
        <v>0</v>
      </c>
      <c r="B2686" s="6" t="s">
        <v>13</v>
      </c>
      <c r="C2686" s="6" t="s">
        <v>247</v>
      </c>
      <c r="D2686" s="6" t="s">
        <v>248</v>
      </c>
      <c r="E2686" s="6" t="s">
        <v>97</v>
      </c>
      <c r="F2686" s="6" t="s">
        <v>98</v>
      </c>
      <c r="G2686" s="6">
        <v>10</v>
      </c>
      <c r="H2686" s="6">
        <v>39</v>
      </c>
      <c r="I2686" s="6">
        <v>7</v>
      </c>
      <c r="J2686" s="6">
        <v>25</v>
      </c>
      <c r="K2686" s="6">
        <v>10</v>
      </c>
      <c r="L2686" s="6">
        <v>39</v>
      </c>
      <c r="M2686" s="6" t="s">
        <v>119</v>
      </c>
      <c r="N2686" s="6" t="s">
        <v>23</v>
      </c>
      <c r="O2686" s="6">
        <v>5</v>
      </c>
    </row>
    <row r="2687" spans="1:15" x14ac:dyDescent="0.25">
      <c r="A2687" s="6" t="s">
        <v>3</v>
      </c>
      <c r="B2687" s="6" t="s">
        <v>17</v>
      </c>
      <c r="C2687" s="6" t="s">
        <v>232</v>
      </c>
      <c r="D2687" s="6" t="s">
        <v>233</v>
      </c>
      <c r="E2687" s="6" t="s">
        <v>97</v>
      </c>
      <c r="F2687" s="6" t="s">
        <v>98</v>
      </c>
      <c r="G2687" s="6">
        <v>30</v>
      </c>
      <c r="H2687" s="6">
        <v>188</v>
      </c>
      <c r="I2687" s="6">
        <v>24</v>
      </c>
      <c r="J2687" s="6">
        <v>112</v>
      </c>
      <c r="K2687" s="6">
        <v>24</v>
      </c>
      <c r="L2687" s="6">
        <v>112</v>
      </c>
      <c r="M2687" s="6" t="s">
        <v>119</v>
      </c>
      <c r="N2687" s="6" t="s">
        <v>23</v>
      </c>
      <c r="O2687" s="6">
        <v>22</v>
      </c>
    </row>
    <row r="2688" spans="1:15" x14ac:dyDescent="0.25">
      <c r="A2688" s="6" t="s">
        <v>3</v>
      </c>
      <c r="B2688" s="6" t="s">
        <v>15</v>
      </c>
      <c r="C2688" s="6" t="s">
        <v>234</v>
      </c>
      <c r="D2688" s="6" t="s">
        <v>1060</v>
      </c>
      <c r="E2688" s="6" t="s">
        <v>97</v>
      </c>
      <c r="F2688" s="6" t="s">
        <v>132</v>
      </c>
      <c r="G2688" s="6">
        <v>21</v>
      </c>
      <c r="H2688" s="6">
        <v>107</v>
      </c>
      <c r="I2688" s="6">
        <v>22</v>
      </c>
      <c r="J2688" s="6">
        <v>108</v>
      </c>
      <c r="K2688" s="6">
        <v>22</v>
      </c>
      <c r="L2688" s="6">
        <v>0</v>
      </c>
      <c r="M2688" s="6" t="s">
        <v>119</v>
      </c>
      <c r="N2688" s="6" t="s">
        <v>23</v>
      </c>
      <c r="O2688" s="6">
        <v>0</v>
      </c>
    </row>
    <row r="2689" spans="1:15" x14ac:dyDescent="0.25">
      <c r="A2689" s="6" t="s">
        <v>0</v>
      </c>
      <c r="B2689" s="6" t="s">
        <v>5</v>
      </c>
      <c r="C2689" s="6" t="s">
        <v>713</v>
      </c>
      <c r="D2689" s="6" t="s">
        <v>714</v>
      </c>
      <c r="E2689" s="6" t="s">
        <v>209</v>
      </c>
      <c r="F2689" s="6" t="s">
        <v>125</v>
      </c>
      <c r="G2689" s="6">
        <v>110</v>
      </c>
      <c r="H2689" s="6">
        <v>643</v>
      </c>
      <c r="I2689" s="6">
        <v>106</v>
      </c>
      <c r="J2689" s="6"/>
      <c r="K2689" s="6">
        <v>124</v>
      </c>
      <c r="L2689" s="6">
        <v>0</v>
      </c>
      <c r="M2689" s="6" t="s">
        <v>119</v>
      </c>
      <c r="N2689" s="6" t="s">
        <v>21</v>
      </c>
      <c r="O2689" s="6">
        <v>0</v>
      </c>
    </row>
    <row r="2690" spans="1:15" x14ac:dyDescent="0.25">
      <c r="A2690" s="6" t="s">
        <v>0</v>
      </c>
      <c r="B2690" s="6" t="s">
        <v>13</v>
      </c>
      <c r="C2690" s="6" t="s">
        <v>245</v>
      </c>
      <c r="D2690" s="6" t="s">
        <v>246</v>
      </c>
      <c r="E2690" s="6" t="s">
        <v>97</v>
      </c>
      <c r="F2690" s="6" t="s">
        <v>98</v>
      </c>
      <c r="G2690" s="6">
        <v>25</v>
      </c>
      <c r="H2690" s="6">
        <v>133</v>
      </c>
      <c r="I2690" s="6">
        <v>22</v>
      </c>
      <c r="J2690" s="6">
        <v>95</v>
      </c>
      <c r="K2690" s="6">
        <v>25</v>
      </c>
      <c r="L2690" s="6">
        <v>134</v>
      </c>
      <c r="M2690" s="6" t="s">
        <v>119</v>
      </c>
      <c r="N2690" s="6" t="s">
        <v>22</v>
      </c>
      <c r="O2690" s="6">
        <v>7</v>
      </c>
    </row>
    <row r="2691" spans="1:15" x14ac:dyDescent="0.25">
      <c r="A2691" s="6" t="s">
        <v>0</v>
      </c>
      <c r="B2691" s="6" t="s">
        <v>13</v>
      </c>
      <c r="C2691" s="6" t="s">
        <v>241</v>
      </c>
      <c r="D2691" s="6" t="s">
        <v>242</v>
      </c>
      <c r="E2691" s="6" t="s">
        <v>97</v>
      </c>
      <c r="F2691" s="6" t="s">
        <v>98</v>
      </c>
      <c r="G2691" s="6">
        <v>65</v>
      </c>
      <c r="H2691" s="6">
        <v>347</v>
      </c>
      <c r="I2691" s="6">
        <v>65</v>
      </c>
      <c r="J2691" s="6">
        <v>347</v>
      </c>
      <c r="K2691" s="6">
        <v>65</v>
      </c>
      <c r="L2691" s="6">
        <v>347</v>
      </c>
      <c r="M2691" s="6" t="s">
        <v>119</v>
      </c>
      <c r="N2691" s="6" t="s">
        <v>23</v>
      </c>
      <c r="O2691" s="6">
        <v>17</v>
      </c>
    </row>
    <row r="2692" spans="1:15" x14ac:dyDescent="0.25">
      <c r="A2692" s="6" t="s">
        <v>3</v>
      </c>
      <c r="B2692" s="6" t="s">
        <v>15</v>
      </c>
      <c r="C2692" s="6" t="s">
        <v>806</v>
      </c>
      <c r="D2692" s="6" t="s">
        <v>807</v>
      </c>
      <c r="E2692" s="6" t="s">
        <v>97</v>
      </c>
      <c r="F2692" s="6" t="s">
        <v>125</v>
      </c>
      <c r="G2692" s="6">
        <v>178</v>
      </c>
      <c r="H2692" s="6">
        <v>827</v>
      </c>
      <c r="I2692" s="6">
        <v>194</v>
      </c>
      <c r="J2692" s="6">
        <v>890</v>
      </c>
      <c r="K2692" s="6">
        <v>194</v>
      </c>
      <c r="L2692" s="6">
        <v>890</v>
      </c>
      <c r="M2692" s="6" t="s">
        <v>119</v>
      </c>
      <c r="N2692" s="6" t="s">
        <v>22</v>
      </c>
      <c r="O2692" s="6">
        <v>41</v>
      </c>
    </row>
    <row r="2693" spans="1:15" x14ac:dyDescent="0.25">
      <c r="A2693" s="6" t="s">
        <v>3</v>
      </c>
      <c r="B2693" s="6" t="s">
        <v>1084</v>
      </c>
      <c r="C2693" s="6" t="s">
        <v>1085</v>
      </c>
      <c r="D2693" s="6" t="s">
        <v>1086</v>
      </c>
      <c r="E2693" s="6" t="s">
        <v>97</v>
      </c>
      <c r="F2693" s="6" t="s">
        <v>125</v>
      </c>
      <c r="G2693" s="6">
        <v>44</v>
      </c>
      <c r="H2693" s="6">
        <v>273</v>
      </c>
      <c r="I2693" s="6">
        <v>40</v>
      </c>
      <c r="J2693" s="6">
        <v>208</v>
      </c>
      <c r="K2693" s="6">
        <v>40</v>
      </c>
      <c r="L2693" s="6">
        <v>208</v>
      </c>
      <c r="M2693" s="6" t="s">
        <v>119</v>
      </c>
      <c r="N2693" s="6" t="s">
        <v>21</v>
      </c>
      <c r="O2693" s="6">
        <v>11</v>
      </c>
    </row>
    <row r="2694" spans="1:15" x14ac:dyDescent="0.25">
      <c r="A2694" s="6" t="s">
        <v>0</v>
      </c>
      <c r="B2694" s="6" t="s">
        <v>13</v>
      </c>
      <c r="C2694" s="6" t="s">
        <v>173</v>
      </c>
      <c r="D2694" s="6" t="s">
        <v>174</v>
      </c>
      <c r="E2694" s="6" t="s">
        <v>97</v>
      </c>
      <c r="F2694" s="6" t="s">
        <v>125</v>
      </c>
      <c r="G2694" s="6">
        <v>74</v>
      </c>
      <c r="H2694" s="6">
        <v>404</v>
      </c>
      <c r="I2694" s="6">
        <v>60</v>
      </c>
      <c r="J2694" s="6">
        <v>330</v>
      </c>
      <c r="K2694" s="6">
        <v>74</v>
      </c>
      <c r="L2694" s="6">
        <v>369</v>
      </c>
      <c r="M2694" s="6" t="s">
        <v>119</v>
      </c>
      <c r="N2694" s="6" t="s">
        <v>21</v>
      </c>
      <c r="O2694" s="6">
        <v>20</v>
      </c>
    </row>
    <row r="2695" spans="1:15" x14ac:dyDescent="0.25">
      <c r="A2695" s="6" t="s">
        <v>3</v>
      </c>
      <c r="B2695" s="6" t="s">
        <v>16</v>
      </c>
      <c r="C2695" s="6" t="s">
        <v>813</v>
      </c>
      <c r="D2695" s="6" t="s">
        <v>814</v>
      </c>
      <c r="E2695" s="6" t="s">
        <v>97</v>
      </c>
      <c r="F2695" s="6" t="s">
        <v>98</v>
      </c>
      <c r="G2695" s="6">
        <v>38</v>
      </c>
      <c r="H2695" s="6">
        <v>164</v>
      </c>
      <c r="I2695" s="6">
        <v>37</v>
      </c>
      <c r="J2695" s="6">
        <v>155</v>
      </c>
      <c r="K2695" s="6">
        <v>38</v>
      </c>
      <c r="L2695" s="6">
        <v>4</v>
      </c>
      <c r="M2695" s="6" t="s">
        <v>119</v>
      </c>
      <c r="N2695" s="6" t="s">
        <v>23</v>
      </c>
      <c r="O2695" s="6">
        <v>20</v>
      </c>
    </row>
    <row r="2696" spans="1:15" x14ac:dyDescent="0.25">
      <c r="A2696" s="6" t="s">
        <v>3</v>
      </c>
      <c r="B2696" s="6" t="s">
        <v>15</v>
      </c>
      <c r="C2696" s="6" t="s">
        <v>791</v>
      </c>
      <c r="D2696" s="6" t="s">
        <v>792</v>
      </c>
      <c r="E2696" s="6" t="s">
        <v>97</v>
      </c>
      <c r="F2696" s="6" t="s">
        <v>98</v>
      </c>
      <c r="G2696" s="6">
        <v>64</v>
      </c>
      <c r="H2696" s="6">
        <v>305</v>
      </c>
      <c r="I2696" s="6">
        <v>63</v>
      </c>
      <c r="J2696" s="6">
        <v>304</v>
      </c>
      <c r="K2696" s="6">
        <v>63</v>
      </c>
      <c r="L2696" s="6">
        <v>304</v>
      </c>
      <c r="M2696" s="6" t="s">
        <v>119</v>
      </c>
      <c r="N2696" s="6" t="s">
        <v>22</v>
      </c>
      <c r="O2696" s="6">
        <v>36</v>
      </c>
    </row>
    <row r="2697" spans="1:15" x14ac:dyDescent="0.25">
      <c r="A2697" s="6" t="s">
        <v>3</v>
      </c>
      <c r="B2697" s="6" t="s">
        <v>15</v>
      </c>
      <c r="C2697" s="6" t="s">
        <v>787</v>
      </c>
      <c r="D2697" s="6" t="s">
        <v>788</v>
      </c>
      <c r="E2697" s="6" t="s">
        <v>97</v>
      </c>
      <c r="F2697" s="6" t="s">
        <v>125</v>
      </c>
      <c r="G2697" s="6">
        <v>87</v>
      </c>
      <c r="H2697" s="6">
        <v>488</v>
      </c>
      <c r="I2697" s="6">
        <v>86</v>
      </c>
      <c r="J2697" s="6">
        <v>472</v>
      </c>
      <c r="K2697" s="6">
        <v>86</v>
      </c>
      <c r="L2697" s="6">
        <v>472</v>
      </c>
      <c r="M2697" s="6" t="s">
        <v>119</v>
      </c>
      <c r="N2697" s="6" t="s">
        <v>22</v>
      </c>
      <c r="O2697" s="6">
        <v>23</v>
      </c>
    </row>
    <row r="2698" spans="1:15" x14ac:dyDescent="0.25">
      <c r="A2698" s="6" t="s">
        <v>0</v>
      </c>
      <c r="B2698" s="6" t="s">
        <v>6</v>
      </c>
      <c r="C2698" s="6" t="s">
        <v>277</v>
      </c>
      <c r="D2698" s="6" t="s">
        <v>278</v>
      </c>
      <c r="E2698" s="6" t="s">
        <v>97</v>
      </c>
      <c r="F2698" s="6" t="s">
        <v>98</v>
      </c>
      <c r="G2698" s="6">
        <v>139</v>
      </c>
      <c r="H2698" s="6">
        <v>640</v>
      </c>
      <c r="I2698" s="6">
        <v>127</v>
      </c>
      <c r="J2698" s="6">
        <v>578</v>
      </c>
      <c r="K2698" s="6">
        <v>146</v>
      </c>
      <c r="L2698" s="6">
        <v>640</v>
      </c>
      <c r="M2698" s="6" t="s">
        <v>119</v>
      </c>
      <c r="N2698" s="6" t="s">
        <v>21</v>
      </c>
      <c r="O2698" s="6">
        <v>27</v>
      </c>
    </row>
    <row r="2699" spans="1:15" x14ac:dyDescent="0.25">
      <c r="A2699" s="6" t="s">
        <v>0</v>
      </c>
      <c r="B2699" s="6" t="s">
        <v>6</v>
      </c>
      <c r="C2699" s="6" t="s">
        <v>721</v>
      </c>
      <c r="D2699" s="6" t="s">
        <v>722</v>
      </c>
      <c r="E2699" s="6" t="s">
        <v>97</v>
      </c>
      <c r="F2699" s="6" t="s">
        <v>125</v>
      </c>
      <c r="G2699" s="6">
        <v>30</v>
      </c>
      <c r="H2699" s="6">
        <v>181</v>
      </c>
      <c r="I2699" s="6">
        <v>30</v>
      </c>
      <c r="J2699" s="6">
        <v>181</v>
      </c>
      <c r="K2699" s="6">
        <v>30</v>
      </c>
      <c r="L2699" s="6">
        <v>181</v>
      </c>
      <c r="M2699" s="6" t="s">
        <v>119</v>
      </c>
      <c r="N2699" s="6" t="s">
        <v>23</v>
      </c>
      <c r="O2699" s="6">
        <v>19</v>
      </c>
    </row>
    <row r="2700" spans="1:15" x14ac:dyDescent="0.25">
      <c r="A2700" s="6" t="s">
        <v>3</v>
      </c>
      <c r="B2700" s="6" t="s">
        <v>14</v>
      </c>
      <c r="C2700" s="6" t="s">
        <v>776</v>
      </c>
      <c r="D2700" s="6" t="s">
        <v>777</v>
      </c>
      <c r="E2700" s="6" t="s">
        <v>97</v>
      </c>
      <c r="F2700" s="6" t="s">
        <v>98</v>
      </c>
      <c r="G2700" s="6">
        <v>77</v>
      </c>
      <c r="H2700" s="6">
        <v>384</v>
      </c>
      <c r="I2700" s="6">
        <v>79</v>
      </c>
      <c r="J2700" s="6">
        <v>394</v>
      </c>
      <c r="K2700" s="6">
        <v>79</v>
      </c>
      <c r="L2700" s="6">
        <v>394</v>
      </c>
      <c r="M2700" s="6" t="s">
        <v>119</v>
      </c>
      <c r="N2700" s="6" t="s">
        <v>23</v>
      </c>
      <c r="O2700" s="6">
        <v>55</v>
      </c>
    </row>
    <row r="2701" spans="1:15" x14ac:dyDescent="0.25">
      <c r="A2701" s="6" t="s">
        <v>3</v>
      </c>
      <c r="B2701" s="6" t="s">
        <v>14</v>
      </c>
      <c r="C2701" s="6" t="s">
        <v>780</v>
      </c>
      <c r="D2701" s="6" t="s">
        <v>781</v>
      </c>
      <c r="E2701" s="6" t="s">
        <v>97</v>
      </c>
      <c r="F2701" s="6" t="s">
        <v>98</v>
      </c>
      <c r="G2701" s="6">
        <v>73</v>
      </c>
      <c r="H2701" s="6">
        <v>393</v>
      </c>
      <c r="I2701" s="6">
        <v>73</v>
      </c>
      <c r="J2701" s="6">
        <v>393</v>
      </c>
      <c r="K2701" s="6">
        <v>73</v>
      </c>
      <c r="L2701" s="6">
        <v>393</v>
      </c>
      <c r="M2701" s="6" t="s">
        <v>119</v>
      </c>
      <c r="N2701" s="6" t="s">
        <v>23</v>
      </c>
      <c r="O2701" s="6">
        <v>55</v>
      </c>
    </row>
    <row r="2702" spans="1:15" x14ac:dyDescent="0.25">
      <c r="A2702" s="6" t="s">
        <v>3</v>
      </c>
      <c r="B2702" s="6" t="s">
        <v>17</v>
      </c>
      <c r="C2702" s="6" t="s">
        <v>761</v>
      </c>
      <c r="D2702" s="6" t="s">
        <v>762</v>
      </c>
      <c r="E2702" s="6" t="s">
        <v>209</v>
      </c>
      <c r="F2702" s="6" t="s">
        <v>125</v>
      </c>
      <c r="G2702" s="6">
        <v>32</v>
      </c>
      <c r="H2702" s="6">
        <v>156</v>
      </c>
      <c r="I2702" s="6">
        <v>9</v>
      </c>
      <c r="J2702" s="6">
        <v>58</v>
      </c>
      <c r="K2702" s="6">
        <v>9</v>
      </c>
      <c r="L2702" s="6">
        <v>58</v>
      </c>
      <c r="M2702" s="6" t="s">
        <v>119</v>
      </c>
      <c r="N2702" s="6" t="s">
        <v>21</v>
      </c>
      <c r="O2702" s="6">
        <v>5</v>
      </c>
    </row>
    <row r="2703" spans="1:15" x14ac:dyDescent="0.25">
      <c r="A2703" s="6" t="s">
        <v>0</v>
      </c>
      <c r="B2703" s="6" t="s">
        <v>13</v>
      </c>
      <c r="C2703" s="6" t="s">
        <v>179</v>
      </c>
      <c r="D2703" s="6" t="s">
        <v>180</v>
      </c>
      <c r="E2703" s="6" t="s">
        <v>97</v>
      </c>
      <c r="F2703" s="6" t="s">
        <v>125</v>
      </c>
      <c r="G2703" s="6">
        <v>13</v>
      </c>
      <c r="H2703" s="6">
        <v>70</v>
      </c>
      <c r="I2703" s="6">
        <v>8</v>
      </c>
      <c r="J2703" s="6">
        <v>49</v>
      </c>
      <c r="K2703" s="6">
        <v>12</v>
      </c>
      <c r="L2703" s="6">
        <v>70</v>
      </c>
      <c r="M2703" s="6" t="s">
        <v>119</v>
      </c>
      <c r="N2703" s="6" t="s">
        <v>23</v>
      </c>
      <c r="O2703" s="6">
        <v>4</v>
      </c>
    </row>
    <row r="2704" spans="1:15" x14ac:dyDescent="0.25">
      <c r="A2704" s="6" t="s">
        <v>0</v>
      </c>
      <c r="B2704" s="6" t="s">
        <v>9</v>
      </c>
      <c r="C2704" s="6" t="s">
        <v>759</v>
      </c>
      <c r="D2704" s="6" t="s">
        <v>760</v>
      </c>
      <c r="E2704" s="6" t="s">
        <v>97</v>
      </c>
      <c r="F2704" s="6" t="s">
        <v>125</v>
      </c>
      <c r="G2704" s="6">
        <v>319</v>
      </c>
      <c r="H2704" s="6">
        <v>1567</v>
      </c>
      <c r="I2704" s="6">
        <v>133</v>
      </c>
      <c r="J2704" s="6">
        <v>499</v>
      </c>
      <c r="K2704" s="6">
        <v>133</v>
      </c>
      <c r="L2704" s="6">
        <v>499</v>
      </c>
      <c r="M2704" s="6" t="s">
        <v>119</v>
      </c>
      <c r="N2704" s="6" t="s">
        <v>22</v>
      </c>
      <c r="O2704" s="6">
        <v>36</v>
      </c>
    </row>
    <row r="2705" spans="1:15" x14ac:dyDescent="0.25">
      <c r="A2705" s="6" t="s">
        <v>0</v>
      </c>
      <c r="B2705" s="6" t="s">
        <v>6</v>
      </c>
      <c r="C2705" s="6" t="s">
        <v>277</v>
      </c>
      <c r="D2705" s="6" t="s">
        <v>278</v>
      </c>
      <c r="E2705" s="6" t="s">
        <v>97</v>
      </c>
      <c r="F2705" s="6" t="s">
        <v>98</v>
      </c>
      <c r="G2705" s="6">
        <v>139</v>
      </c>
      <c r="H2705" s="6">
        <v>640</v>
      </c>
      <c r="I2705" s="6">
        <v>127</v>
      </c>
      <c r="J2705" s="6">
        <v>578</v>
      </c>
      <c r="K2705" s="6">
        <v>146</v>
      </c>
      <c r="L2705" s="6">
        <v>640</v>
      </c>
      <c r="M2705" s="6" t="s">
        <v>119</v>
      </c>
      <c r="N2705" s="6" t="s">
        <v>22</v>
      </c>
      <c r="O2705" s="6">
        <v>30</v>
      </c>
    </row>
    <row r="2706" spans="1:15" x14ac:dyDescent="0.25">
      <c r="A2706" s="6" t="s">
        <v>0</v>
      </c>
      <c r="B2706" s="6" t="s">
        <v>9</v>
      </c>
      <c r="C2706" s="6" t="s">
        <v>759</v>
      </c>
      <c r="D2706" s="6" t="s">
        <v>760</v>
      </c>
      <c r="E2706" s="6" t="s">
        <v>97</v>
      </c>
      <c r="F2706" s="6" t="s">
        <v>125</v>
      </c>
      <c r="G2706" s="6">
        <v>319</v>
      </c>
      <c r="H2706" s="6">
        <v>1567</v>
      </c>
      <c r="I2706" s="6">
        <v>133</v>
      </c>
      <c r="J2706" s="6">
        <v>499</v>
      </c>
      <c r="K2706" s="6">
        <v>133</v>
      </c>
      <c r="L2706" s="6">
        <v>499</v>
      </c>
      <c r="M2706" s="6" t="s">
        <v>119</v>
      </c>
      <c r="N2706" s="6" t="s">
        <v>21</v>
      </c>
      <c r="O2706" s="6">
        <v>29</v>
      </c>
    </row>
    <row r="2707" spans="1:15" x14ac:dyDescent="0.25">
      <c r="A2707" s="6" t="s">
        <v>0</v>
      </c>
      <c r="B2707" s="6" t="s">
        <v>6</v>
      </c>
      <c r="C2707" s="6" t="s">
        <v>721</v>
      </c>
      <c r="D2707" s="6" t="s">
        <v>722</v>
      </c>
      <c r="E2707" s="6" t="s">
        <v>97</v>
      </c>
      <c r="F2707" s="6" t="s">
        <v>125</v>
      </c>
      <c r="G2707" s="6">
        <v>30</v>
      </c>
      <c r="H2707" s="6">
        <v>181</v>
      </c>
      <c r="I2707" s="6">
        <v>30</v>
      </c>
      <c r="J2707" s="6">
        <v>181</v>
      </c>
      <c r="K2707" s="6">
        <v>30</v>
      </c>
      <c r="L2707" s="6">
        <v>181</v>
      </c>
      <c r="M2707" s="6" t="s">
        <v>119</v>
      </c>
      <c r="N2707" s="6" t="s">
        <v>22</v>
      </c>
      <c r="O2707" s="6">
        <v>9</v>
      </c>
    </row>
    <row r="2708" spans="1:15" x14ac:dyDescent="0.25">
      <c r="A2708" s="6" t="s">
        <v>3</v>
      </c>
      <c r="B2708" s="6" t="s">
        <v>14</v>
      </c>
      <c r="C2708" s="6" t="s">
        <v>226</v>
      </c>
      <c r="D2708" s="6" t="s">
        <v>227</v>
      </c>
      <c r="E2708" s="6" t="s">
        <v>97</v>
      </c>
      <c r="F2708" s="6" t="s">
        <v>98</v>
      </c>
      <c r="G2708" s="6">
        <v>50</v>
      </c>
      <c r="H2708" s="6">
        <v>218</v>
      </c>
      <c r="I2708" s="6">
        <v>53</v>
      </c>
      <c r="J2708" s="6">
        <v>217</v>
      </c>
      <c r="K2708" s="6">
        <v>53</v>
      </c>
      <c r="L2708" s="6">
        <v>217</v>
      </c>
      <c r="M2708" s="6" t="s">
        <v>119</v>
      </c>
      <c r="N2708" s="6" t="s">
        <v>21</v>
      </c>
      <c r="O2708" s="6">
        <v>17</v>
      </c>
    </row>
    <row r="2709" spans="1:15" x14ac:dyDescent="0.25">
      <c r="A2709" s="6" t="s">
        <v>0</v>
      </c>
      <c r="B2709" s="6" t="s">
        <v>13</v>
      </c>
      <c r="C2709" s="6" t="s">
        <v>179</v>
      </c>
      <c r="D2709" s="6" t="s">
        <v>180</v>
      </c>
      <c r="E2709" s="6" t="s">
        <v>97</v>
      </c>
      <c r="F2709" s="6" t="s">
        <v>125</v>
      </c>
      <c r="G2709" s="6">
        <v>13</v>
      </c>
      <c r="H2709" s="6">
        <v>70</v>
      </c>
      <c r="I2709" s="6">
        <v>8</v>
      </c>
      <c r="J2709" s="6">
        <v>49</v>
      </c>
      <c r="K2709" s="6">
        <v>12</v>
      </c>
      <c r="L2709" s="6">
        <v>70</v>
      </c>
      <c r="M2709" s="6" t="s">
        <v>119</v>
      </c>
      <c r="N2709" s="6" t="s">
        <v>22</v>
      </c>
      <c r="O2709" s="6">
        <v>2</v>
      </c>
    </row>
    <row r="2710" spans="1:15" x14ac:dyDescent="0.25">
      <c r="A2710" s="6" t="s">
        <v>3</v>
      </c>
      <c r="B2710" s="6" t="s">
        <v>14</v>
      </c>
      <c r="C2710" s="6" t="s">
        <v>780</v>
      </c>
      <c r="D2710" s="6" t="s">
        <v>781</v>
      </c>
      <c r="E2710" s="6" t="s">
        <v>97</v>
      </c>
      <c r="F2710" s="6" t="s">
        <v>98</v>
      </c>
      <c r="G2710" s="6">
        <v>73</v>
      </c>
      <c r="H2710" s="6">
        <v>393</v>
      </c>
      <c r="I2710" s="6">
        <v>73</v>
      </c>
      <c r="J2710" s="6">
        <v>393</v>
      </c>
      <c r="K2710" s="6">
        <v>73</v>
      </c>
      <c r="L2710" s="6">
        <v>393</v>
      </c>
      <c r="M2710" s="6" t="s">
        <v>119</v>
      </c>
      <c r="N2710" s="6" t="s">
        <v>22</v>
      </c>
      <c r="O2710" s="6">
        <v>25</v>
      </c>
    </row>
    <row r="2711" spans="1:15" x14ac:dyDescent="0.25">
      <c r="A2711" s="6" t="s">
        <v>3</v>
      </c>
      <c r="B2711" s="6" t="s">
        <v>15</v>
      </c>
      <c r="C2711" s="6" t="s">
        <v>791</v>
      </c>
      <c r="D2711" s="6" t="s">
        <v>792</v>
      </c>
      <c r="E2711" s="6" t="s">
        <v>97</v>
      </c>
      <c r="F2711" s="6" t="s">
        <v>98</v>
      </c>
      <c r="G2711" s="6">
        <v>64</v>
      </c>
      <c r="H2711" s="6">
        <v>305</v>
      </c>
      <c r="I2711" s="6">
        <v>63</v>
      </c>
      <c r="J2711" s="6">
        <v>304</v>
      </c>
      <c r="K2711" s="6">
        <v>63</v>
      </c>
      <c r="L2711" s="6">
        <v>304</v>
      </c>
      <c r="M2711" s="6" t="s">
        <v>119</v>
      </c>
      <c r="N2711" s="6" t="s">
        <v>21</v>
      </c>
      <c r="O2711" s="6">
        <v>18</v>
      </c>
    </row>
    <row r="2712" spans="1:15" x14ac:dyDescent="0.25">
      <c r="A2712" s="6" t="s">
        <v>0</v>
      </c>
      <c r="B2712" s="6" t="s">
        <v>9</v>
      </c>
      <c r="C2712" s="6" t="s">
        <v>759</v>
      </c>
      <c r="D2712" s="6" t="s">
        <v>760</v>
      </c>
      <c r="E2712" s="6" t="s">
        <v>97</v>
      </c>
      <c r="F2712" s="6" t="s">
        <v>125</v>
      </c>
      <c r="G2712" s="6">
        <v>319</v>
      </c>
      <c r="H2712" s="6">
        <v>1567</v>
      </c>
      <c r="I2712" s="6">
        <v>133</v>
      </c>
      <c r="J2712" s="6">
        <v>499</v>
      </c>
      <c r="K2712" s="6">
        <v>133</v>
      </c>
      <c r="L2712" s="6">
        <v>499</v>
      </c>
      <c r="M2712" s="6" t="s">
        <v>119</v>
      </c>
      <c r="N2712" s="6" t="s">
        <v>23</v>
      </c>
      <c r="O2712" s="6">
        <v>65</v>
      </c>
    </row>
    <row r="2713" spans="1:15" x14ac:dyDescent="0.25">
      <c r="A2713" s="6" t="s">
        <v>0</v>
      </c>
      <c r="B2713" s="6" t="s">
        <v>6</v>
      </c>
      <c r="C2713" s="6" t="s">
        <v>277</v>
      </c>
      <c r="D2713" s="6" t="s">
        <v>278</v>
      </c>
      <c r="E2713" s="6" t="s">
        <v>97</v>
      </c>
      <c r="F2713" s="6" t="s">
        <v>98</v>
      </c>
      <c r="G2713" s="6">
        <v>139</v>
      </c>
      <c r="H2713" s="6">
        <v>640</v>
      </c>
      <c r="I2713" s="6">
        <v>127</v>
      </c>
      <c r="J2713" s="6">
        <v>578</v>
      </c>
      <c r="K2713" s="6">
        <v>146</v>
      </c>
      <c r="L2713" s="6">
        <v>640</v>
      </c>
      <c r="M2713" s="6" t="s">
        <v>119</v>
      </c>
      <c r="N2713" s="6" t="s">
        <v>23</v>
      </c>
      <c r="O2713" s="6">
        <v>57</v>
      </c>
    </row>
    <row r="2714" spans="1:15" x14ac:dyDescent="0.25">
      <c r="A2714" s="6" t="s">
        <v>0</v>
      </c>
      <c r="B2714" s="6" t="s">
        <v>13</v>
      </c>
      <c r="C2714" s="6" t="s">
        <v>179</v>
      </c>
      <c r="D2714" s="6" t="s">
        <v>180</v>
      </c>
      <c r="E2714" s="6" t="s">
        <v>97</v>
      </c>
      <c r="F2714" s="6" t="s">
        <v>125</v>
      </c>
      <c r="G2714" s="6">
        <v>13</v>
      </c>
      <c r="H2714" s="6">
        <v>70</v>
      </c>
      <c r="I2714" s="6">
        <v>8</v>
      </c>
      <c r="J2714" s="6">
        <v>49</v>
      </c>
      <c r="K2714" s="6">
        <v>12</v>
      </c>
      <c r="L2714" s="6">
        <v>70</v>
      </c>
      <c r="M2714" s="6" t="s">
        <v>119</v>
      </c>
      <c r="N2714" s="6" t="s">
        <v>21</v>
      </c>
      <c r="O2714" s="6">
        <v>2</v>
      </c>
    </row>
    <row r="2715" spans="1:15" x14ac:dyDescent="0.25">
      <c r="A2715" s="6" t="s">
        <v>0</v>
      </c>
      <c r="B2715" s="6" t="s">
        <v>6</v>
      </c>
      <c r="C2715" s="6" t="s">
        <v>721</v>
      </c>
      <c r="D2715" s="6" t="s">
        <v>722</v>
      </c>
      <c r="E2715" s="6" t="s">
        <v>97</v>
      </c>
      <c r="F2715" s="6" t="s">
        <v>125</v>
      </c>
      <c r="G2715" s="6">
        <v>30</v>
      </c>
      <c r="H2715" s="6">
        <v>181</v>
      </c>
      <c r="I2715" s="6">
        <v>30</v>
      </c>
      <c r="J2715" s="6">
        <v>181</v>
      </c>
      <c r="K2715" s="6">
        <v>30</v>
      </c>
      <c r="L2715" s="6">
        <v>181</v>
      </c>
      <c r="M2715" s="6" t="s">
        <v>119</v>
      </c>
      <c r="N2715" s="6" t="s">
        <v>21</v>
      </c>
      <c r="O2715" s="6">
        <v>10</v>
      </c>
    </row>
    <row r="2716" spans="1:15" x14ac:dyDescent="0.25">
      <c r="A2716" s="6" t="s">
        <v>3</v>
      </c>
      <c r="B2716" s="6" t="s">
        <v>16</v>
      </c>
      <c r="C2716" s="6" t="s">
        <v>813</v>
      </c>
      <c r="D2716" s="6" t="s">
        <v>814</v>
      </c>
      <c r="E2716" s="6" t="s">
        <v>97</v>
      </c>
      <c r="F2716" s="6" t="s">
        <v>98</v>
      </c>
      <c r="G2716" s="6">
        <v>38</v>
      </c>
      <c r="H2716" s="6">
        <v>164</v>
      </c>
      <c r="I2716" s="6">
        <v>37</v>
      </c>
      <c r="J2716" s="6">
        <v>155</v>
      </c>
      <c r="K2716" s="6">
        <v>38</v>
      </c>
      <c r="L2716" s="6">
        <v>4</v>
      </c>
      <c r="M2716" s="6" t="s">
        <v>119</v>
      </c>
      <c r="N2716" s="6" t="s">
        <v>22</v>
      </c>
      <c r="O2716" s="6">
        <v>10</v>
      </c>
    </row>
    <row r="2717" spans="1:15" x14ac:dyDescent="0.25">
      <c r="A2717" s="6" t="s">
        <v>0</v>
      </c>
      <c r="B2717" s="6" t="s">
        <v>6</v>
      </c>
      <c r="C2717" s="6" t="s">
        <v>718</v>
      </c>
      <c r="D2717" s="6" t="s">
        <v>719</v>
      </c>
      <c r="E2717" s="6" t="s">
        <v>97</v>
      </c>
      <c r="F2717" s="6" t="s">
        <v>132</v>
      </c>
      <c r="G2717" s="6">
        <v>68</v>
      </c>
      <c r="H2717" s="6">
        <v>327</v>
      </c>
      <c r="I2717" s="6">
        <v>10</v>
      </c>
      <c r="J2717" s="6">
        <v>20</v>
      </c>
      <c r="K2717" s="6">
        <v>63</v>
      </c>
      <c r="L2717" s="6">
        <v>307</v>
      </c>
      <c r="M2717" s="6" t="s">
        <v>119</v>
      </c>
      <c r="N2717" s="6" t="s">
        <v>21</v>
      </c>
      <c r="O2717" s="6">
        <v>18</v>
      </c>
    </row>
    <row r="2718" spans="1:15" x14ac:dyDescent="0.25">
      <c r="A2718" s="6" t="s">
        <v>0</v>
      </c>
      <c r="B2718" s="6" t="s">
        <v>13</v>
      </c>
      <c r="C2718" s="6" t="s">
        <v>1080</v>
      </c>
      <c r="D2718" s="6" t="s">
        <v>1081</v>
      </c>
      <c r="E2718" s="6" t="s">
        <v>97</v>
      </c>
      <c r="F2718" s="6" t="s">
        <v>125</v>
      </c>
      <c r="G2718" s="6">
        <v>54</v>
      </c>
      <c r="H2718" s="6">
        <v>242</v>
      </c>
      <c r="I2718" s="6">
        <v>50</v>
      </c>
      <c r="J2718" s="6">
        <v>219</v>
      </c>
      <c r="K2718" s="6">
        <v>50</v>
      </c>
      <c r="L2718" s="6">
        <v>227</v>
      </c>
      <c r="M2718" s="6" t="s">
        <v>119</v>
      </c>
      <c r="N2718" s="6" t="s">
        <v>21</v>
      </c>
      <c r="O2718" s="6">
        <v>8</v>
      </c>
    </row>
    <row r="2719" spans="1:15" x14ac:dyDescent="0.25">
      <c r="A2719" s="6" t="s">
        <v>0</v>
      </c>
      <c r="B2719" s="6" t="s">
        <v>13</v>
      </c>
      <c r="C2719" s="6" t="s">
        <v>249</v>
      </c>
      <c r="D2719" s="6" t="s">
        <v>250</v>
      </c>
      <c r="E2719" s="6" t="s">
        <v>97</v>
      </c>
      <c r="F2719" s="6" t="s">
        <v>98</v>
      </c>
      <c r="G2719" s="6">
        <v>14</v>
      </c>
      <c r="H2719" s="6">
        <v>83</v>
      </c>
      <c r="I2719" s="6">
        <v>8</v>
      </c>
      <c r="J2719" s="6">
        <v>35</v>
      </c>
      <c r="K2719" s="6">
        <v>13</v>
      </c>
      <c r="L2719" s="6">
        <v>82</v>
      </c>
      <c r="M2719" s="6" t="s">
        <v>119</v>
      </c>
      <c r="N2719" s="6" t="s">
        <v>23</v>
      </c>
      <c r="O2719" s="6">
        <v>8</v>
      </c>
    </row>
    <row r="2720" spans="1:15" x14ac:dyDescent="0.25">
      <c r="A2720" s="6" t="s">
        <v>3</v>
      </c>
      <c r="B2720" s="6" t="s">
        <v>15</v>
      </c>
      <c r="C2720" s="6" t="s">
        <v>787</v>
      </c>
      <c r="D2720" s="6" t="s">
        <v>788</v>
      </c>
      <c r="E2720" s="6" t="s">
        <v>97</v>
      </c>
      <c r="F2720" s="6" t="s">
        <v>125</v>
      </c>
      <c r="G2720" s="6">
        <v>87</v>
      </c>
      <c r="H2720" s="6">
        <v>488</v>
      </c>
      <c r="I2720" s="6">
        <v>86</v>
      </c>
      <c r="J2720" s="6">
        <v>472</v>
      </c>
      <c r="K2720" s="6">
        <v>86</v>
      </c>
      <c r="L2720" s="6">
        <v>472</v>
      </c>
      <c r="M2720" s="6" t="s">
        <v>119</v>
      </c>
      <c r="N2720" s="6" t="s">
        <v>23</v>
      </c>
      <c r="O2720" s="6">
        <v>35</v>
      </c>
    </row>
    <row r="2721" spans="1:15" x14ac:dyDescent="0.25">
      <c r="A2721" s="6" t="s">
        <v>3</v>
      </c>
      <c r="B2721" s="6" t="s">
        <v>14</v>
      </c>
      <c r="C2721" s="6" t="s">
        <v>226</v>
      </c>
      <c r="D2721" s="6" t="s">
        <v>227</v>
      </c>
      <c r="E2721" s="6" t="s">
        <v>97</v>
      </c>
      <c r="F2721" s="6" t="s">
        <v>98</v>
      </c>
      <c r="G2721" s="6">
        <v>50</v>
      </c>
      <c r="H2721" s="6">
        <v>218</v>
      </c>
      <c r="I2721" s="6">
        <v>53</v>
      </c>
      <c r="J2721" s="6">
        <v>217</v>
      </c>
      <c r="K2721" s="6">
        <v>53</v>
      </c>
      <c r="L2721" s="6">
        <v>217</v>
      </c>
      <c r="M2721" s="6" t="s">
        <v>119</v>
      </c>
      <c r="N2721" s="6" t="s">
        <v>22</v>
      </c>
      <c r="O2721" s="6">
        <v>14</v>
      </c>
    </row>
    <row r="2722" spans="1:15" x14ac:dyDescent="0.25">
      <c r="A2722" s="6" t="s">
        <v>0</v>
      </c>
      <c r="B2722" s="6" t="s">
        <v>7</v>
      </c>
      <c r="C2722" s="6" t="s">
        <v>130</v>
      </c>
      <c r="D2722" s="6" t="s">
        <v>131</v>
      </c>
      <c r="E2722" s="6" t="s">
        <v>97</v>
      </c>
      <c r="F2722" s="6" t="s">
        <v>125</v>
      </c>
      <c r="G2722" s="6">
        <v>169</v>
      </c>
      <c r="H2722" s="6">
        <v>816</v>
      </c>
      <c r="I2722" s="6">
        <v>153</v>
      </c>
      <c r="J2722" s="6">
        <v>754</v>
      </c>
      <c r="K2722" s="6">
        <v>157</v>
      </c>
      <c r="L2722" s="6">
        <v>761</v>
      </c>
      <c r="M2722" s="6" t="s">
        <v>119</v>
      </c>
      <c r="N2722" s="6" t="s">
        <v>22</v>
      </c>
      <c r="O2722" s="6">
        <v>25</v>
      </c>
    </row>
    <row r="2723" spans="1:15" x14ac:dyDescent="0.25">
      <c r="A2723" s="6" t="s">
        <v>3</v>
      </c>
      <c r="B2723" s="6" t="s">
        <v>18</v>
      </c>
      <c r="C2723" s="6" t="s">
        <v>809</v>
      </c>
      <c r="D2723" s="6" t="s">
        <v>810</v>
      </c>
      <c r="E2723" s="6" t="s">
        <v>97</v>
      </c>
      <c r="F2723" s="6" t="s">
        <v>98</v>
      </c>
      <c r="G2723" s="6">
        <v>12</v>
      </c>
      <c r="H2723" s="6">
        <v>52</v>
      </c>
      <c r="I2723" s="6">
        <v>10</v>
      </c>
      <c r="J2723" s="6">
        <v>44</v>
      </c>
      <c r="K2723" s="6">
        <v>10</v>
      </c>
      <c r="L2723" s="6">
        <v>44</v>
      </c>
      <c r="M2723" s="6" t="s">
        <v>119</v>
      </c>
      <c r="N2723" s="6" t="s">
        <v>22</v>
      </c>
      <c r="O2723" s="6">
        <v>4</v>
      </c>
    </row>
    <row r="2724" spans="1:15" x14ac:dyDescent="0.25">
      <c r="A2724" s="6" t="s">
        <v>0</v>
      </c>
      <c r="B2724" s="6" t="s">
        <v>7</v>
      </c>
      <c r="C2724" s="6" t="s">
        <v>130</v>
      </c>
      <c r="D2724" s="6" t="s">
        <v>131</v>
      </c>
      <c r="E2724" s="6" t="s">
        <v>97</v>
      </c>
      <c r="F2724" s="6" t="s">
        <v>125</v>
      </c>
      <c r="G2724" s="6">
        <v>169</v>
      </c>
      <c r="H2724" s="6">
        <v>816</v>
      </c>
      <c r="I2724" s="6">
        <v>153</v>
      </c>
      <c r="J2724" s="6">
        <v>754</v>
      </c>
      <c r="K2724" s="6">
        <v>157</v>
      </c>
      <c r="L2724" s="6">
        <v>761</v>
      </c>
      <c r="M2724" s="6" t="s">
        <v>119</v>
      </c>
      <c r="N2724" s="6" t="s">
        <v>23</v>
      </c>
      <c r="O2724" s="6">
        <v>54</v>
      </c>
    </row>
    <row r="2725" spans="1:15" x14ac:dyDescent="0.25">
      <c r="A2725" s="6" t="s">
        <v>3</v>
      </c>
      <c r="B2725" s="6" t="s">
        <v>14</v>
      </c>
      <c r="C2725" s="6" t="s">
        <v>226</v>
      </c>
      <c r="D2725" s="6" t="s">
        <v>227</v>
      </c>
      <c r="E2725" s="6" t="s">
        <v>97</v>
      </c>
      <c r="F2725" s="6" t="s">
        <v>98</v>
      </c>
      <c r="G2725" s="6">
        <v>50</v>
      </c>
      <c r="H2725" s="6">
        <v>218</v>
      </c>
      <c r="I2725" s="6">
        <v>53</v>
      </c>
      <c r="J2725" s="6">
        <v>217</v>
      </c>
      <c r="K2725" s="6">
        <v>53</v>
      </c>
      <c r="L2725" s="6">
        <v>217</v>
      </c>
      <c r="M2725" s="6" t="s">
        <v>119</v>
      </c>
      <c r="N2725" s="6" t="s">
        <v>23</v>
      </c>
      <c r="O2725" s="6">
        <v>31</v>
      </c>
    </row>
    <row r="2726" spans="1:15" x14ac:dyDescent="0.25">
      <c r="A2726" s="6" t="s">
        <v>0</v>
      </c>
      <c r="B2726" s="6" t="s">
        <v>13</v>
      </c>
      <c r="C2726" s="6" t="s">
        <v>205</v>
      </c>
      <c r="D2726" s="6" t="s">
        <v>206</v>
      </c>
      <c r="E2726" s="6" t="s">
        <v>97</v>
      </c>
      <c r="F2726" s="6" t="s">
        <v>125</v>
      </c>
      <c r="G2726" s="6">
        <v>116</v>
      </c>
      <c r="H2726" s="6">
        <v>530</v>
      </c>
      <c r="I2726" s="6">
        <v>105</v>
      </c>
      <c r="J2726" s="6">
        <v>464</v>
      </c>
      <c r="K2726" s="6">
        <v>105</v>
      </c>
      <c r="L2726" s="6">
        <v>492</v>
      </c>
      <c r="M2726" s="6" t="s">
        <v>119</v>
      </c>
      <c r="N2726" s="6" t="s">
        <v>21</v>
      </c>
      <c r="O2726" s="6">
        <v>27</v>
      </c>
    </row>
    <row r="2727" spans="1:15" x14ac:dyDescent="0.25">
      <c r="A2727" s="6" t="s">
        <v>0</v>
      </c>
      <c r="B2727" s="6" t="s">
        <v>9</v>
      </c>
      <c r="C2727" s="6" t="s">
        <v>1078</v>
      </c>
      <c r="D2727" s="6" t="s">
        <v>1079</v>
      </c>
      <c r="E2727" s="6" t="s">
        <v>97</v>
      </c>
      <c r="F2727" s="6" t="s">
        <v>125</v>
      </c>
      <c r="G2727" s="6">
        <v>115</v>
      </c>
      <c r="H2727" s="6">
        <v>502</v>
      </c>
      <c r="I2727" s="6">
        <v>123</v>
      </c>
      <c r="J2727" s="6">
        <v>555</v>
      </c>
      <c r="K2727" s="6">
        <v>123</v>
      </c>
      <c r="L2727" s="6">
        <v>555</v>
      </c>
      <c r="M2727" s="6" t="s">
        <v>119</v>
      </c>
      <c r="N2727" s="6" t="s">
        <v>23</v>
      </c>
      <c r="O2727" s="6">
        <v>46</v>
      </c>
    </row>
    <row r="2728" spans="1:15" x14ac:dyDescent="0.25">
      <c r="A2728" s="6" t="s">
        <v>3</v>
      </c>
      <c r="B2728" s="6" t="s">
        <v>18</v>
      </c>
      <c r="C2728" s="6" t="s">
        <v>809</v>
      </c>
      <c r="D2728" s="6" t="s">
        <v>810</v>
      </c>
      <c r="E2728" s="6" t="s">
        <v>97</v>
      </c>
      <c r="F2728" s="6" t="s">
        <v>98</v>
      </c>
      <c r="G2728" s="6">
        <v>12</v>
      </c>
      <c r="H2728" s="6">
        <v>52</v>
      </c>
      <c r="I2728" s="6">
        <v>10</v>
      </c>
      <c r="J2728" s="6">
        <v>44</v>
      </c>
      <c r="K2728" s="6">
        <v>10</v>
      </c>
      <c r="L2728" s="6">
        <v>44</v>
      </c>
      <c r="M2728" s="6" t="s">
        <v>119</v>
      </c>
      <c r="N2728" s="6" t="s">
        <v>21</v>
      </c>
      <c r="O2728" s="6">
        <v>3</v>
      </c>
    </row>
    <row r="2729" spans="1:15" x14ac:dyDescent="0.25">
      <c r="A2729" s="6" t="s">
        <v>3</v>
      </c>
      <c r="B2729" s="6" t="s">
        <v>14</v>
      </c>
      <c r="C2729" s="6" t="s">
        <v>776</v>
      </c>
      <c r="D2729" s="6" t="s">
        <v>777</v>
      </c>
      <c r="E2729" s="6" t="s">
        <v>97</v>
      </c>
      <c r="F2729" s="6" t="s">
        <v>98</v>
      </c>
      <c r="G2729" s="6">
        <v>77</v>
      </c>
      <c r="H2729" s="6">
        <v>384</v>
      </c>
      <c r="I2729" s="6">
        <v>79</v>
      </c>
      <c r="J2729" s="6">
        <v>394</v>
      </c>
      <c r="K2729" s="6">
        <v>79</v>
      </c>
      <c r="L2729" s="6">
        <v>394</v>
      </c>
      <c r="M2729" s="6" t="s">
        <v>119</v>
      </c>
      <c r="N2729" s="6" t="s">
        <v>21</v>
      </c>
      <c r="O2729" s="6">
        <v>27</v>
      </c>
    </row>
    <row r="2730" spans="1:15" x14ac:dyDescent="0.25">
      <c r="A2730" s="6" t="s">
        <v>0</v>
      </c>
      <c r="B2730" s="6" t="s">
        <v>7</v>
      </c>
      <c r="C2730" s="6" t="s">
        <v>143</v>
      </c>
      <c r="D2730" s="6" t="s">
        <v>144</v>
      </c>
      <c r="E2730" s="6" t="s">
        <v>97</v>
      </c>
      <c r="F2730" s="6" t="s">
        <v>132</v>
      </c>
      <c r="G2730" s="6">
        <v>12</v>
      </c>
      <c r="H2730" s="6">
        <v>51</v>
      </c>
      <c r="I2730" s="6">
        <v>4</v>
      </c>
      <c r="J2730" s="6">
        <v>20</v>
      </c>
      <c r="K2730" s="6">
        <v>12</v>
      </c>
      <c r="L2730" s="6">
        <v>52</v>
      </c>
      <c r="M2730" s="6" t="s">
        <v>119</v>
      </c>
      <c r="N2730" s="6" t="s">
        <v>21</v>
      </c>
      <c r="O2730" s="6">
        <v>2</v>
      </c>
    </row>
    <row r="2731" spans="1:15" x14ac:dyDescent="0.25">
      <c r="A2731" s="6" t="s">
        <v>0</v>
      </c>
      <c r="B2731" s="6" t="s">
        <v>7</v>
      </c>
      <c r="C2731" s="6" t="s">
        <v>130</v>
      </c>
      <c r="D2731" s="6" t="s">
        <v>131</v>
      </c>
      <c r="E2731" s="6" t="s">
        <v>97</v>
      </c>
      <c r="F2731" s="6" t="s">
        <v>125</v>
      </c>
      <c r="G2731" s="6">
        <v>169</v>
      </c>
      <c r="H2731" s="6">
        <v>816</v>
      </c>
      <c r="I2731" s="6">
        <v>153</v>
      </c>
      <c r="J2731" s="6">
        <v>754</v>
      </c>
      <c r="K2731" s="6">
        <v>157</v>
      </c>
      <c r="L2731" s="6">
        <v>761</v>
      </c>
      <c r="M2731" s="6" t="s">
        <v>119</v>
      </c>
      <c r="N2731" s="6" t="s">
        <v>21</v>
      </c>
      <c r="O2731" s="6">
        <v>29</v>
      </c>
    </row>
    <row r="2732" spans="1:15" x14ac:dyDescent="0.25">
      <c r="A2732" s="6" t="s">
        <v>0</v>
      </c>
      <c r="B2732" s="6" t="s">
        <v>13</v>
      </c>
      <c r="C2732" s="6" t="s">
        <v>181</v>
      </c>
      <c r="D2732" s="6" t="s">
        <v>182</v>
      </c>
      <c r="E2732" s="6" t="s">
        <v>97</v>
      </c>
      <c r="F2732" s="6" t="s">
        <v>98</v>
      </c>
      <c r="G2732" s="6">
        <v>16</v>
      </c>
      <c r="H2732" s="6">
        <v>58</v>
      </c>
      <c r="I2732" s="6">
        <v>10</v>
      </c>
      <c r="J2732" s="6">
        <v>45</v>
      </c>
      <c r="K2732" s="6">
        <v>16</v>
      </c>
      <c r="L2732" s="6">
        <v>58</v>
      </c>
      <c r="M2732" s="6" t="s">
        <v>119</v>
      </c>
      <c r="N2732" s="6" t="s">
        <v>21</v>
      </c>
      <c r="O2732" s="6">
        <v>0</v>
      </c>
    </row>
    <row r="2733" spans="1:15" x14ac:dyDescent="0.25">
      <c r="A2733" s="6" t="s">
        <v>0</v>
      </c>
      <c r="B2733" s="6" t="s">
        <v>9</v>
      </c>
      <c r="C2733" s="6" t="s">
        <v>1078</v>
      </c>
      <c r="D2733" s="6" t="s">
        <v>1079</v>
      </c>
      <c r="E2733" s="6" t="s">
        <v>97</v>
      </c>
      <c r="F2733" s="6" t="s">
        <v>125</v>
      </c>
      <c r="G2733" s="6">
        <v>115</v>
      </c>
      <c r="H2733" s="6">
        <v>502</v>
      </c>
      <c r="I2733" s="6">
        <v>123</v>
      </c>
      <c r="J2733" s="6">
        <v>555</v>
      </c>
      <c r="K2733" s="6">
        <v>123</v>
      </c>
      <c r="L2733" s="6">
        <v>555</v>
      </c>
      <c r="M2733" s="6" t="s">
        <v>119</v>
      </c>
      <c r="N2733" s="6" t="s">
        <v>22</v>
      </c>
      <c r="O2733" s="6">
        <v>24</v>
      </c>
    </row>
    <row r="2734" spans="1:15" x14ac:dyDescent="0.25">
      <c r="A2734" s="6" t="s">
        <v>3</v>
      </c>
      <c r="B2734" s="6" t="s">
        <v>15</v>
      </c>
      <c r="C2734" s="6" t="s">
        <v>798</v>
      </c>
      <c r="D2734" s="6" t="s">
        <v>799</v>
      </c>
      <c r="E2734" s="6" t="s">
        <v>97</v>
      </c>
      <c r="F2734" s="6" t="s">
        <v>125</v>
      </c>
      <c r="G2734" s="6">
        <v>51</v>
      </c>
      <c r="H2734" s="6">
        <v>260</v>
      </c>
      <c r="I2734" s="6">
        <v>51</v>
      </c>
      <c r="J2734" s="6">
        <v>263</v>
      </c>
      <c r="K2734" s="6">
        <v>51</v>
      </c>
      <c r="L2734" s="6">
        <v>263</v>
      </c>
      <c r="M2734" s="6" t="s">
        <v>119</v>
      </c>
      <c r="N2734" s="6" t="s">
        <v>21</v>
      </c>
      <c r="O2734" s="6">
        <v>17</v>
      </c>
    </row>
    <row r="2735" spans="1:15" x14ac:dyDescent="0.25">
      <c r="A2735" s="6" t="s">
        <v>0</v>
      </c>
      <c r="B2735" s="6" t="s">
        <v>13</v>
      </c>
      <c r="C2735" s="6" t="s">
        <v>205</v>
      </c>
      <c r="D2735" s="6" t="s">
        <v>206</v>
      </c>
      <c r="E2735" s="6" t="s">
        <v>97</v>
      </c>
      <c r="F2735" s="6" t="s">
        <v>125</v>
      </c>
      <c r="G2735" s="6">
        <v>116</v>
      </c>
      <c r="H2735" s="6">
        <v>530</v>
      </c>
      <c r="I2735" s="6">
        <v>105</v>
      </c>
      <c r="J2735" s="6">
        <v>464</v>
      </c>
      <c r="K2735" s="6">
        <v>105</v>
      </c>
      <c r="L2735" s="6">
        <v>492</v>
      </c>
      <c r="M2735" s="6" t="s">
        <v>119</v>
      </c>
      <c r="N2735" s="6" t="s">
        <v>22</v>
      </c>
      <c r="O2735" s="6">
        <v>23</v>
      </c>
    </row>
    <row r="2736" spans="1:15" x14ac:dyDescent="0.25">
      <c r="A2736" s="6" t="s">
        <v>3</v>
      </c>
      <c r="B2736" s="6" t="s">
        <v>17</v>
      </c>
      <c r="C2736" s="6" t="s">
        <v>761</v>
      </c>
      <c r="D2736" s="6" t="s">
        <v>762</v>
      </c>
      <c r="E2736" s="6" t="s">
        <v>209</v>
      </c>
      <c r="F2736" s="6" t="s">
        <v>125</v>
      </c>
      <c r="G2736" s="6">
        <v>32</v>
      </c>
      <c r="H2736" s="6">
        <v>156</v>
      </c>
      <c r="I2736" s="6">
        <v>9</v>
      </c>
      <c r="J2736" s="6">
        <v>58</v>
      </c>
      <c r="K2736" s="6">
        <v>9</v>
      </c>
      <c r="L2736" s="6">
        <v>58</v>
      </c>
      <c r="M2736" s="6" t="s">
        <v>119</v>
      </c>
      <c r="N2736" s="6" t="s">
        <v>23</v>
      </c>
      <c r="O2736" s="6">
        <v>9</v>
      </c>
    </row>
    <row r="2737" spans="1:15" x14ac:dyDescent="0.25">
      <c r="A2737" s="6" t="s">
        <v>0</v>
      </c>
      <c r="B2737" s="6" t="s">
        <v>7</v>
      </c>
      <c r="C2737" s="6" t="s">
        <v>143</v>
      </c>
      <c r="D2737" s="6" t="s">
        <v>144</v>
      </c>
      <c r="E2737" s="6" t="s">
        <v>97</v>
      </c>
      <c r="F2737" s="6" t="s">
        <v>132</v>
      </c>
      <c r="G2737" s="6">
        <v>12</v>
      </c>
      <c r="H2737" s="6">
        <v>51</v>
      </c>
      <c r="I2737" s="6">
        <v>4</v>
      </c>
      <c r="J2737" s="6">
        <v>20</v>
      </c>
      <c r="K2737" s="6">
        <v>12</v>
      </c>
      <c r="L2737" s="6">
        <v>52</v>
      </c>
      <c r="M2737" s="6" t="s">
        <v>119</v>
      </c>
      <c r="N2737" s="6" t="s">
        <v>22</v>
      </c>
      <c r="O2737" s="6">
        <v>4</v>
      </c>
    </row>
    <row r="2738" spans="1:15" x14ac:dyDescent="0.25">
      <c r="A2738" s="6" t="s">
        <v>0</v>
      </c>
      <c r="B2738" s="6" t="s">
        <v>13</v>
      </c>
      <c r="C2738" s="6" t="s">
        <v>181</v>
      </c>
      <c r="D2738" s="6" t="s">
        <v>182</v>
      </c>
      <c r="E2738" s="6" t="s">
        <v>97</v>
      </c>
      <c r="F2738" s="6" t="s">
        <v>98</v>
      </c>
      <c r="G2738" s="6">
        <v>16</v>
      </c>
      <c r="H2738" s="6">
        <v>58</v>
      </c>
      <c r="I2738" s="6">
        <v>10</v>
      </c>
      <c r="J2738" s="6">
        <v>45</v>
      </c>
      <c r="K2738" s="6">
        <v>16</v>
      </c>
      <c r="L2738" s="6">
        <v>58</v>
      </c>
      <c r="M2738" s="6" t="s">
        <v>119</v>
      </c>
      <c r="N2738" s="6" t="s">
        <v>23</v>
      </c>
      <c r="O2738" s="6">
        <v>1</v>
      </c>
    </row>
    <row r="2739" spans="1:15" x14ac:dyDescent="0.25">
      <c r="A2739" s="6" t="s">
        <v>3</v>
      </c>
      <c r="B2739" s="6" t="s">
        <v>15</v>
      </c>
      <c r="C2739" s="6" t="s">
        <v>787</v>
      </c>
      <c r="D2739" s="6" t="s">
        <v>788</v>
      </c>
      <c r="E2739" s="6" t="s">
        <v>97</v>
      </c>
      <c r="F2739" s="6" t="s">
        <v>125</v>
      </c>
      <c r="G2739" s="6">
        <v>87</v>
      </c>
      <c r="H2739" s="6">
        <v>488</v>
      </c>
      <c r="I2739" s="6">
        <v>86</v>
      </c>
      <c r="J2739" s="6">
        <v>472</v>
      </c>
      <c r="K2739" s="6">
        <v>86</v>
      </c>
      <c r="L2739" s="6">
        <v>472</v>
      </c>
      <c r="M2739" s="6" t="s">
        <v>119</v>
      </c>
      <c r="N2739" s="6" t="s">
        <v>21</v>
      </c>
      <c r="O2739" s="6">
        <v>12</v>
      </c>
    </row>
    <row r="2740" spans="1:15" x14ac:dyDescent="0.25">
      <c r="A2740" s="6" t="s">
        <v>0</v>
      </c>
      <c r="B2740" s="6" t="s">
        <v>13</v>
      </c>
      <c r="C2740" s="6" t="s">
        <v>205</v>
      </c>
      <c r="D2740" s="6" t="s">
        <v>206</v>
      </c>
      <c r="E2740" s="6" t="s">
        <v>97</v>
      </c>
      <c r="F2740" s="6" t="s">
        <v>125</v>
      </c>
      <c r="G2740" s="6">
        <v>116</v>
      </c>
      <c r="H2740" s="6">
        <v>530</v>
      </c>
      <c r="I2740" s="6">
        <v>105</v>
      </c>
      <c r="J2740" s="6">
        <v>464</v>
      </c>
      <c r="K2740" s="6">
        <v>105</v>
      </c>
      <c r="L2740" s="6">
        <v>492</v>
      </c>
      <c r="M2740" s="6" t="s">
        <v>119</v>
      </c>
      <c r="N2740" s="6" t="s">
        <v>23</v>
      </c>
      <c r="O2740" s="6">
        <v>50</v>
      </c>
    </row>
    <row r="2741" spans="1:15" x14ac:dyDescent="0.25">
      <c r="A2741" s="6" t="s">
        <v>0</v>
      </c>
      <c r="B2741" s="6" t="s">
        <v>9</v>
      </c>
      <c r="C2741" s="6" t="s">
        <v>1078</v>
      </c>
      <c r="D2741" s="6" t="s">
        <v>1079</v>
      </c>
      <c r="E2741" s="6" t="s">
        <v>97</v>
      </c>
      <c r="F2741" s="6" t="s">
        <v>125</v>
      </c>
      <c r="G2741" s="6">
        <v>115</v>
      </c>
      <c r="H2741" s="6">
        <v>502</v>
      </c>
      <c r="I2741" s="6">
        <v>123</v>
      </c>
      <c r="J2741" s="6">
        <v>555</v>
      </c>
      <c r="K2741" s="6">
        <v>123</v>
      </c>
      <c r="L2741" s="6">
        <v>555</v>
      </c>
      <c r="M2741" s="6" t="s">
        <v>119</v>
      </c>
      <c r="N2741" s="6" t="s">
        <v>21</v>
      </c>
      <c r="O2741" s="6">
        <v>22</v>
      </c>
    </row>
    <row r="2742" spans="1:15" x14ac:dyDescent="0.25">
      <c r="A2742" s="6" t="s">
        <v>3</v>
      </c>
      <c r="B2742" s="6" t="s">
        <v>14</v>
      </c>
      <c r="C2742" s="6" t="s">
        <v>776</v>
      </c>
      <c r="D2742" s="6" t="s">
        <v>777</v>
      </c>
      <c r="E2742" s="6" t="s">
        <v>97</v>
      </c>
      <c r="F2742" s="6" t="s">
        <v>98</v>
      </c>
      <c r="G2742" s="6">
        <v>77</v>
      </c>
      <c r="H2742" s="6">
        <v>384</v>
      </c>
      <c r="I2742" s="6">
        <v>79</v>
      </c>
      <c r="J2742" s="6">
        <v>394</v>
      </c>
      <c r="K2742" s="6">
        <v>79</v>
      </c>
      <c r="L2742" s="6">
        <v>394</v>
      </c>
      <c r="M2742" s="6" t="s">
        <v>119</v>
      </c>
      <c r="N2742" s="6" t="s">
        <v>22</v>
      </c>
      <c r="O2742" s="6">
        <v>25</v>
      </c>
    </row>
    <row r="2743" spans="1:15" x14ac:dyDescent="0.25">
      <c r="A2743" s="6" t="s">
        <v>0</v>
      </c>
      <c r="B2743" s="6" t="s">
        <v>13</v>
      </c>
      <c r="C2743" s="6" t="s">
        <v>181</v>
      </c>
      <c r="D2743" s="6" t="s">
        <v>182</v>
      </c>
      <c r="E2743" s="6" t="s">
        <v>97</v>
      </c>
      <c r="F2743" s="6" t="s">
        <v>98</v>
      </c>
      <c r="G2743" s="6">
        <v>16</v>
      </c>
      <c r="H2743" s="6">
        <v>58</v>
      </c>
      <c r="I2743" s="6">
        <v>10</v>
      </c>
      <c r="J2743" s="6">
        <v>45</v>
      </c>
      <c r="K2743" s="6">
        <v>16</v>
      </c>
      <c r="L2743" s="6">
        <v>58</v>
      </c>
      <c r="M2743" s="6" t="s">
        <v>119</v>
      </c>
      <c r="N2743" s="6" t="s">
        <v>22</v>
      </c>
      <c r="O2743" s="6">
        <v>1</v>
      </c>
    </row>
    <row r="2744" spans="1:15" x14ac:dyDescent="0.25">
      <c r="A2744" s="6" t="s">
        <v>3</v>
      </c>
      <c r="B2744" s="6" t="s">
        <v>17</v>
      </c>
      <c r="C2744" s="6" t="s">
        <v>761</v>
      </c>
      <c r="D2744" s="6" t="s">
        <v>762</v>
      </c>
      <c r="E2744" s="6" t="s">
        <v>209</v>
      </c>
      <c r="F2744" s="6" t="s">
        <v>125</v>
      </c>
      <c r="G2744" s="6">
        <v>32</v>
      </c>
      <c r="H2744" s="6">
        <v>156</v>
      </c>
      <c r="I2744" s="6">
        <v>9</v>
      </c>
      <c r="J2744" s="6">
        <v>58</v>
      </c>
      <c r="K2744" s="6">
        <v>9</v>
      </c>
      <c r="L2744" s="6">
        <v>58</v>
      </c>
      <c r="M2744" s="6" t="s">
        <v>119</v>
      </c>
      <c r="N2744" s="6" t="s">
        <v>22</v>
      </c>
      <c r="O2744" s="6">
        <v>4</v>
      </c>
    </row>
    <row r="2745" spans="1:15" x14ac:dyDescent="0.25">
      <c r="A2745" s="6" t="s">
        <v>0</v>
      </c>
      <c r="B2745" s="6" t="s">
        <v>7</v>
      </c>
      <c r="C2745" s="6" t="s">
        <v>143</v>
      </c>
      <c r="D2745" s="6" t="s">
        <v>144</v>
      </c>
      <c r="E2745" s="6" t="s">
        <v>97</v>
      </c>
      <c r="F2745" s="6" t="s">
        <v>132</v>
      </c>
      <c r="G2745" s="6">
        <v>12</v>
      </c>
      <c r="H2745" s="6">
        <v>51</v>
      </c>
      <c r="I2745" s="6">
        <v>4</v>
      </c>
      <c r="J2745" s="6">
        <v>20</v>
      </c>
      <c r="K2745" s="6">
        <v>12</v>
      </c>
      <c r="L2745" s="6">
        <v>52</v>
      </c>
      <c r="M2745" s="6" t="s">
        <v>119</v>
      </c>
      <c r="N2745" s="6" t="s">
        <v>23</v>
      </c>
      <c r="O2745" s="6">
        <v>6</v>
      </c>
    </row>
    <row r="2746" spans="1:15" x14ac:dyDescent="0.25">
      <c r="A2746" s="6" t="s">
        <v>3</v>
      </c>
      <c r="B2746" s="6" t="s">
        <v>18</v>
      </c>
      <c r="C2746" s="6" t="s">
        <v>809</v>
      </c>
      <c r="D2746" s="6" t="s">
        <v>810</v>
      </c>
      <c r="E2746" s="6" t="s">
        <v>97</v>
      </c>
      <c r="F2746" s="6" t="s">
        <v>98</v>
      </c>
      <c r="G2746" s="6">
        <v>12</v>
      </c>
      <c r="H2746" s="6">
        <v>52</v>
      </c>
      <c r="I2746" s="6">
        <v>10</v>
      </c>
      <c r="J2746" s="6">
        <v>44</v>
      </c>
      <c r="K2746" s="6">
        <v>10</v>
      </c>
      <c r="L2746" s="6">
        <v>44</v>
      </c>
      <c r="M2746" s="6" t="s">
        <v>119</v>
      </c>
      <c r="N2746" s="6" t="s">
        <v>23</v>
      </c>
      <c r="O2746" s="6">
        <v>7</v>
      </c>
    </row>
    <row r="2747" spans="1:15" x14ac:dyDescent="0.25">
      <c r="A2747" s="6" t="s">
        <v>3</v>
      </c>
      <c r="B2747" s="6" t="s">
        <v>15</v>
      </c>
      <c r="C2747" s="6" t="s">
        <v>798</v>
      </c>
      <c r="D2747" s="6" t="s">
        <v>799</v>
      </c>
      <c r="E2747" s="6" t="s">
        <v>97</v>
      </c>
      <c r="F2747" s="6" t="s">
        <v>125</v>
      </c>
      <c r="G2747" s="6">
        <v>51</v>
      </c>
      <c r="H2747" s="6">
        <v>260</v>
      </c>
      <c r="I2747" s="6">
        <v>51</v>
      </c>
      <c r="J2747" s="6">
        <v>263</v>
      </c>
      <c r="K2747" s="6">
        <v>51</v>
      </c>
      <c r="L2747" s="6">
        <v>263</v>
      </c>
      <c r="M2747" s="6" t="s">
        <v>119</v>
      </c>
      <c r="N2747" s="6" t="s">
        <v>22</v>
      </c>
      <c r="O2747" s="6">
        <v>13</v>
      </c>
    </row>
    <row r="2748" spans="1:15" x14ac:dyDescent="0.25">
      <c r="A2748" s="6" t="s">
        <v>3</v>
      </c>
      <c r="B2748" s="6" t="s">
        <v>15</v>
      </c>
      <c r="C2748" s="6" t="s">
        <v>800</v>
      </c>
      <c r="D2748" s="6" t="s">
        <v>801</v>
      </c>
      <c r="E2748" s="6" t="s">
        <v>97</v>
      </c>
      <c r="F2748" s="6" t="s">
        <v>125</v>
      </c>
      <c r="G2748" s="6">
        <v>70</v>
      </c>
      <c r="H2748" s="6">
        <v>273</v>
      </c>
      <c r="I2748" s="6">
        <v>71</v>
      </c>
      <c r="J2748" s="6">
        <v>278</v>
      </c>
      <c r="K2748" s="6">
        <v>71</v>
      </c>
      <c r="L2748" s="6">
        <v>278</v>
      </c>
      <c r="M2748" s="6" t="s">
        <v>119</v>
      </c>
      <c r="N2748" s="6" t="s">
        <v>22</v>
      </c>
      <c r="O2748" s="6">
        <v>23</v>
      </c>
    </row>
    <row r="2749" spans="1:15" x14ac:dyDescent="0.25">
      <c r="A2749" s="6" t="s">
        <v>0</v>
      </c>
      <c r="B2749" s="6" t="s">
        <v>6</v>
      </c>
      <c r="C2749" s="6" t="s">
        <v>718</v>
      </c>
      <c r="D2749" s="6" t="s">
        <v>719</v>
      </c>
      <c r="E2749" s="6" t="s">
        <v>97</v>
      </c>
      <c r="F2749" s="6" t="s">
        <v>132</v>
      </c>
      <c r="G2749" s="6">
        <v>68</v>
      </c>
      <c r="H2749" s="6">
        <v>327</v>
      </c>
      <c r="I2749" s="6">
        <v>10</v>
      </c>
      <c r="J2749" s="6">
        <v>20</v>
      </c>
      <c r="K2749" s="6">
        <v>63</v>
      </c>
      <c r="L2749" s="6">
        <v>307</v>
      </c>
      <c r="M2749" s="6" t="s">
        <v>119</v>
      </c>
      <c r="N2749" s="6" t="s">
        <v>23</v>
      </c>
      <c r="O2749" s="6">
        <v>50</v>
      </c>
    </row>
    <row r="2750" spans="1:15" x14ac:dyDescent="0.25">
      <c r="A2750" s="6" t="s">
        <v>3</v>
      </c>
      <c r="B2750" s="6" t="s">
        <v>15</v>
      </c>
      <c r="C2750" s="6" t="s">
        <v>791</v>
      </c>
      <c r="D2750" s="6" t="s">
        <v>792</v>
      </c>
      <c r="E2750" s="6" t="s">
        <v>97</v>
      </c>
      <c r="F2750" s="6" t="s">
        <v>98</v>
      </c>
      <c r="G2750" s="6">
        <v>64</v>
      </c>
      <c r="H2750" s="6">
        <v>305</v>
      </c>
      <c r="I2750" s="6">
        <v>63</v>
      </c>
      <c r="J2750" s="6">
        <v>304</v>
      </c>
      <c r="K2750" s="6">
        <v>63</v>
      </c>
      <c r="L2750" s="6">
        <v>304</v>
      </c>
      <c r="M2750" s="6" t="s">
        <v>119</v>
      </c>
      <c r="N2750" s="6" t="s">
        <v>23</v>
      </c>
      <c r="O2750" s="6">
        <v>54</v>
      </c>
    </row>
    <row r="2751" spans="1:15" x14ac:dyDescent="0.25">
      <c r="A2751" s="6" t="s">
        <v>0</v>
      </c>
      <c r="B2751" s="6" t="s">
        <v>9</v>
      </c>
      <c r="C2751" s="6" t="s">
        <v>220</v>
      </c>
      <c r="D2751" s="6" t="s">
        <v>221</v>
      </c>
      <c r="E2751" s="6" t="s">
        <v>97</v>
      </c>
      <c r="F2751" s="6" t="s">
        <v>125</v>
      </c>
      <c r="G2751" s="6">
        <v>121</v>
      </c>
      <c r="H2751" s="6">
        <v>596</v>
      </c>
      <c r="I2751" s="6">
        <v>129</v>
      </c>
      <c r="J2751" s="6">
        <v>575</v>
      </c>
      <c r="K2751" s="6">
        <v>129</v>
      </c>
      <c r="L2751" s="6">
        <v>575</v>
      </c>
      <c r="M2751" s="6" t="s">
        <v>119</v>
      </c>
      <c r="N2751" s="6" t="s">
        <v>22</v>
      </c>
      <c r="O2751" s="6">
        <v>53</v>
      </c>
    </row>
    <row r="2752" spans="1:15" x14ac:dyDescent="0.25">
      <c r="A2752" s="6" t="s">
        <v>3</v>
      </c>
      <c r="B2752" s="6" t="s">
        <v>16</v>
      </c>
      <c r="C2752" s="6" t="s">
        <v>813</v>
      </c>
      <c r="D2752" s="6" t="s">
        <v>814</v>
      </c>
      <c r="E2752" s="6" t="s">
        <v>97</v>
      </c>
      <c r="F2752" s="6" t="s">
        <v>98</v>
      </c>
      <c r="G2752" s="6">
        <v>38</v>
      </c>
      <c r="H2752" s="6">
        <v>164</v>
      </c>
      <c r="I2752" s="6">
        <v>37</v>
      </c>
      <c r="J2752" s="6">
        <v>155</v>
      </c>
      <c r="K2752" s="6">
        <v>38</v>
      </c>
      <c r="L2752" s="6">
        <v>4</v>
      </c>
      <c r="M2752" s="6" t="s">
        <v>119</v>
      </c>
      <c r="N2752" s="6" t="s">
        <v>21</v>
      </c>
      <c r="O2752" s="6">
        <v>10</v>
      </c>
    </row>
    <row r="2753" spans="1:15" x14ac:dyDescent="0.25">
      <c r="A2753" s="6" t="s">
        <v>0</v>
      </c>
      <c r="B2753" s="6" t="s">
        <v>937</v>
      </c>
      <c r="C2753" s="6" t="s">
        <v>1082</v>
      </c>
      <c r="D2753" s="6" t="s">
        <v>1083</v>
      </c>
      <c r="E2753" s="6" t="s">
        <v>97</v>
      </c>
      <c r="F2753" s="6" t="s">
        <v>98</v>
      </c>
      <c r="G2753" s="6">
        <v>91</v>
      </c>
      <c r="H2753" s="6">
        <v>400</v>
      </c>
      <c r="I2753" s="6">
        <v>60</v>
      </c>
      <c r="J2753" s="6">
        <v>228</v>
      </c>
      <c r="K2753" s="6">
        <v>74</v>
      </c>
      <c r="L2753" s="6">
        <v>228</v>
      </c>
      <c r="M2753" s="6" t="s">
        <v>119</v>
      </c>
      <c r="N2753" s="6" t="s">
        <v>21</v>
      </c>
      <c r="O2753" s="6">
        <v>6</v>
      </c>
    </row>
    <row r="2754" spans="1:15" x14ac:dyDescent="0.25">
      <c r="A2754" s="6" t="s">
        <v>0</v>
      </c>
      <c r="B2754" s="6" t="s">
        <v>937</v>
      </c>
      <c r="C2754" s="6" t="s">
        <v>1082</v>
      </c>
      <c r="D2754" s="6" t="s">
        <v>1083</v>
      </c>
      <c r="E2754" s="6" t="s">
        <v>97</v>
      </c>
      <c r="F2754" s="6" t="s">
        <v>98</v>
      </c>
      <c r="G2754" s="6">
        <v>91</v>
      </c>
      <c r="H2754" s="6">
        <v>400</v>
      </c>
      <c r="I2754" s="6">
        <v>60</v>
      </c>
      <c r="J2754" s="6">
        <v>228</v>
      </c>
      <c r="K2754" s="6">
        <v>74</v>
      </c>
      <c r="L2754" s="6">
        <v>228</v>
      </c>
      <c r="M2754" s="6" t="s">
        <v>119</v>
      </c>
      <c r="N2754" s="6" t="s">
        <v>23</v>
      </c>
      <c r="O2754" s="6">
        <v>19</v>
      </c>
    </row>
    <row r="2755" spans="1:15" x14ac:dyDescent="0.25">
      <c r="A2755" s="6" t="s">
        <v>0</v>
      </c>
      <c r="B2755" s="6" t="s">
        <v>9</v>
      </c>
      <c r="C2755" s="6" t="s">
        <v>135</v>
      </c>
      <c r="D2755" s="6" t="s">
        <v>136</v>
      </c>
      <c r="E2755" s="6" t="s">
        <v>97</v>
      </c>
      <c r="F2755" s="6" t="s">
        <v>125</v>
      </c>
      <c r="G2755" s="6">
        <v>207</v>
      </c>
      <c r="H2755" s="6">
        <v>1141</v>
      </c>
      <c r="I2755" s="6">
        <v>352</v>
      </c>
      <c r="J2755" s="6">
        <v>1386</v>
      </c>
      <c r="K2755" s="6">
        <v>352</v>
      </c>
      <c r="L2755" s="6">
        <v>1386</v>
      </c>
      <c r="M2755" s="6" t="s">
        <v>119</v>
      </c>
      <c r="N2755" s="6" t="s">
        <v>22</v>
      </c>
      <c r="O2755" s="6">
        <v>55</v>
      </c>
    </row>
    <row r="2756" spans="1:15" x14ac:dyDescent="0.25">
      <c r="A2756" s="6" t="s">
        <v>0</v>
      </c>
      <c r="B2756" s="6" t="s">
        <v>13</v>
      </c>
      <c r="C2756" s="6" t="s">
        <v>249</v>
      </c>
      <c r="D2756" s="6" t="s">
        <v>250</v>
      </c>
      <c r="E2756" s="6" t="s">
        <v>97</v>
      </c>
      <c r="F2756" s="6" t="s">
        <v>98</v>
      </c>
      <c r="G2756" s="6">
        <v>14</v>
      </c>
      <c r="H2756" s="6">
        <v>83</v>
      </c>
      <c r="I2756" s="6">
        <v>8</v>
      </c>
      <c r="J2756" s="6">
        <v>35</v>
      </c>
      <c r="K2756" s="6">
        <v>13</v>
      </c>
      <c r="L2756" s="6">
        <v>82</v>
      </c>
      <c r="M2756" s="6" t="s">
        <v>119</v>
      </c>
      <c r="N2756" s="6" t="s">
        <v>22</v>
      </c>
      <c r="O2756" s="6">
        <v>5</v>
      </c>
    </row>
    <row r="2757" spans="1:15" x14ac:dyDescent="0.25">
      <c r="A2757" s="6" t="s">
        <v>0</v>
      </c>
      <c r="B2757" s="6" t="s">
        <v>13</v>
      </c>
      <c r="C2757" s="6" t="s">
        <v>249</v>
      </c>
      <c r="D2757" s="6" t="s">
        <v>250</v>
      </c>
      <c r="E2757" s="6" t="s">
        <v>97</v>
      </c>
      <c r="F2757" s="6" t="s">
        <v>98</v>
      </c>
      <c r="G2757" s="6">
        <v>14</v>
      </c>
      <c r="H2757" s="6">
        <v>83</v>
      </c>
      <c r="I2757" s="6">
        <v>8</v>
      </c>
      <c r="J2757" s="6">
        <v>35</v>
      </c>
      <c r="K2757" s="6">
        <v>13</v>
      </c>
      <c r="L2757" s="6">
        <v>82</v>
      </c>
      <c r="M2757" s="6" t="s">
        <v>119</v>
      </c>
      <c r="N2757" s="6" t="s">
        <v>21</v>
      </c>
      <c r="O2757" s="6">
        <v>3</v>
      </c>
    </row>
    <row r="2758" spans="1:15" x14ac:dyDescent="0.25">
      <c r="A2758" s="6" t="s">
        <v>0</v>
      </c>
      <c r="B2758" s="6" t="s">
        <v>9</v>
      </c>
      <c r="C2758" s="6" t="s">
        <v>220</v>
      </c>
      <c r="D2758" s="6" t="s">
        <v>221</v>
      </c>
      <c r="E2758" s="6" t="s">
        <v>97</v>
      </c>
      <c r="F2758" s="6" t="s">
        <v>125</v>
      </c>
      <c r="G2758" s="6">
        <v>121</v>
      </c>
      <c r="H2758" s="6">
        <v>596</v>
      </c>
      <c r="I2758" s="6">
        <v>129</v>
      </c>
      <c r="J2758" s="6">
        <v>575</v>
      </c>
      <c r="K2758" s="6">
        <v>129</v>
      </c>
      <c r="L2758" s="6">
        <v>575</v>
      </c>
      <c r="M2758" s="6" t="s">
        <v>119</v>
      </c>
      <c r="N2758" s="6" t="s">
        <v>21</v>
      </c>
      <c r="O2758" s="6">
        <v>55</v>
      </c>
    </row>
    <row r="2759" spans="1:15" x14ac:dyDescent="0.25">
      <c r="A2759" s="6" t="s">
        <v>3</v>
      </c>
      <c r="B2759" s="6" t="s">
        <v>15</v>
      </c>
      <c r="C2759" s="6" t="s">
        <v>798</v>
      </c>
      <c r="D2759" s="6" t="s">
        <v>799</v>
      </c>
      <c r="E2759" s="6" t="s">
        <v>97</v>
      </c>
      <c r="F2759" s="6" t="s">
        <v>125</v>
      </c>
      <c r="G2759" s="6">
        <v>51</v>
      </c>
      <c r="H2759" s="6">
        <v>260</v>
      </c>
      <c r="I2759" s="6">
        <v>51</v>
      </c>
      <c r="J2759" s="6">
        <v>263</v>
      </c>
      <c r="K2759" s="6">
        <v>51</v>
      </c>
      <c r="L2759" s="6">
        <v>263</v>
      </c>
      <c r="M2759" s="6" t="s">
        <v>119</v>
      </c>
      <c r="N2759" s="6" t="s">
        <v>23</v>
      </c>
      <c r="O2759" s="6">
        <v>30</v>
      </c>
    </row>
    <row r="2760" spans="1:15" x14ac:dyDescent="0.25">
      <c r="A2760" s="6" t="s">
        <v>0</v>
      </c>
      <c r="B2760" s="6" t="s">
        <v>937</v>
      </c>
      <c r="C2760" s="6" t="s">
        <v>1082</v>
      </c>
      <c r="D2760" s="6" t="s">
        <v>1083</v>
      </c>
      <c r="E2760" s="6" t="s">
        <v>97</v>
      </c>
      <c r="F2760" s="6" t="s">
        <v>98</v>
      </c>
      <c r="G2760" s="6">
        <v>91</v>
      </c>
      <c r="H2760" s="6">
        <v>400</v>
      </c>
      <c r="I2760" s="6">
        <v>60</v>
      </c>
      <c r="J2760" s="6">
        <v>228</v>
      </c>
      <c r="K2760" s="6">
        <v>74</v>
      </c>
      <c r="L2760" s="6">
        <v>228</v>
      </c>
      <c r="M2760" s="6" t="s">
        <v>119</v>
      </c>
      <c r="N2760" s="6" t="s">
        <v>22</v>
      </c>
      <c r="O2760" s="6">
        <v>13</v>
      </c>
    </row>
    <row r="2761" spans="1:15" x14ac:dyDescent="0.25">
      <c r="A2761" s="6" t="s">
        <v>0</v>
      </c>
      <c r="B2761" s="6" t="s">
        <v>13</v>
      </c>
      <c r="C2761" s="6" t="s">
        <v>203</v>
      </c>
      <c r="D2761" s="6" t="s">
        <v>204</v>
      </c>
      <c r="E2761" s="6" t="s">
        <v>97</v>
      </c>
      <c r="F2761" s="6" t="s">
        <v>125</v>
      </c>
      <c r="G2761" s="6">
        <v>41</v>
      </c>
      <c r="H2761" s="6">
        <v>199</v>
      </c>
      <c r="I2761" s="6">
        <v>41</v>
      </c>
      <c r="J2761" s="6">
        <v>196</v>
      </c>
      <c r="K2761" s="6">
        <v>41</v>
      </c>
      <c r="L2761" s="6">
        <v>201</v>
      </c>
      <c r="M2761" s="6" t="s">
        <v>119</v>
      </c>
      <c r="N2761" s="6" t="s">
        <v>22</v>
      </c>
      <c r="O2761" s="6">
        <v>6</v>
      </c>
    </row>
    <row r="2762" spans="1:15" x14ac:dyDescent="0.25">
      <c r="A2762" s="6" t="s">
        <v>0</v>
      </c>
      <c r="B2762" s="6" t="s">
        <v>9</v>
      </c>
      <c r="C2762" s="6" t="s">
        <v>135</v>
      </c>
      <c r="D2762" s="6" t="s">
        <v>136</v>
      </c>
      <c r="E2762" s="6" t="s">
        <v>97</v>
      </c>
      <c r="F2762" s="6" t="s">
        <v>125</v>
      </c>
      <c r="G2762" s="6">
        <v>207</v>
      </c>
      <c r="H2762" s="6">
        <v>1141</v>
      </c>
      <c r="I2762" s="6">
        <v>352</v>
      </c>
      <c r="J2762" s="6">
        <v>1386</v>
      </c>
      <c r="K2762" s="6">
        <v>352</v>
      </c>
      <c r="L2762" s="6">
        <v>1386</v>
      </c>
      <c r="M2762" s="6" t="s">
        <v>119</v>
      </c>
      <c r="N2762" s="6" t="s">
        <v>23</v>
      </c>
      <c r="O2762" s="6">
        <v>101</v>
      </c>
    </row>
    <row r="2763" spans="1:15" x14ac:dyDescent="0.25">
      <c r="A2763" s="6" t="s">
        <v>3</v>
      </c>
      <c r="B2763" s="6" t="s">
        <v>15</v>
      </c>
      <c r="C2763" s="6" t="s">
        <v>228</v>
      </c>
      <c r="D2763" s="6" t="s">
        <v>229</v>
      </c>
      <c r="E2763" s="6" t="s">
        <v>97</v>
      </c>
      <c r="F2763" s="6" t="s">
        <v>98</v>
      </c>
      <c r="G2763" s="6">
        <v>30</v>
      </c>
      <c r="H2763" s="6">
        <v>139</v>
      </c>
      <c r="I2763" s="6">
        <v>31</v>
      </c>
      <c r="J2763" s="6">
        <v>140</v>
      </c>
      <c r="K2763" s="6">
        <v>31</v>
      </c>
      <c r="L2763" s="6">
        <v>140</v>
      </c>
      <c r="M2763" s="6" t="s">
        <v>119</v>
      </c>
      <c r="N2763" s="6" t="s">
        <v>21</v>
      </c>
      <c r="O2763" s="6">
        <v>3</v>
      </c>
    </row>
    <row r="2764" spans="1:15" x14ac:dyDescent="0.25">
      <c r="A2764" s="6" t="s">
        <v>3</v>
      </c>
      <c r="B2764" s="6" t="s">
        <v>15</v>
      </c>
      <c r="C2764" s="6" t="s">
        <v>800</v>
      </c>
      <c r="D2764" s="6" t="s">
        <v>801</v>
      </c>
      <c r="E2764" s="6" t="s">
        <v>97</v>
      </c>
      <c r="F2764" s="6" t="s">
        <v>125</v>
      </c>
      <c r="G2764" s="6">
        <v>70</v>
      </c>
      <c r="H2764" s="6">
        <v>273</v>
      </c>
      <c r="I2764" s="6">
        <v>71</v>
      </c>
      <c r="J2764" s="6">
        <v>278</v>
      </c>
      <c r="K2764" s="6">
        <v>71</v>
      </c>
      <c r="L2764" s="6">
        <v>278</v>
      </c>
      <c r="M2764" s="6" t="s">
        <v>119</v>
      </c>
      <c r="N2764" s="6" t="s">
        <v>23</v>
      </c>
      <c r="O2764" s="6">
        <v>46</v>
      </c>
    </row>
    <row r="2765" spans="1:15" x14ac:dyDescent="0.25">
      <c r="A2765" s="6" t="s">
        <v>0</v>
      </c>
      <c r="B2765" s="6" t="s">
        <v>9</v>
      </c>
      <c r="C2765" s="6" t="s">
        <v>220</v>
      </c>
      <c r="D2765" s="6" t="s">
        <v>221</v>
      </c>
      <c r="E2765" s="6" t="s">
        <v>97</v>
      </c>
      <c r="F2765" s="6" t="s">
        <v>125</v>
      </c>
      <c r="G2765" s="6">
        <v>121</v>
      </c>
      <c r="H2765" s="6">
        <v>596</v>
      </c>
      <c r="I2765" s="6">
        <v>129</v>
      </c>
      <c r="J2765" s="6">
        <v>575</v>
      </c>
      <c r="K2765" s="6">
        <v>129</v>
      </c>
      <c r="L2765" s="6">
        <v>575</v>
      </c>
      <c r="M2765" s="6" t="s">
        <v>119</v>
      </c>
      <c r="N2765" s="6" t="s">
        <v>23</v>
      </c>
      <c r="O2765" s="6">
        <v>108</v>
      </c>
    </row>
    <row r="2766" spans="1:15" x14ac:dyDescent="0.25">
      <c r="A2766" s="6" t="s">
        <v>0</v>
      </c>
      <c r="B2766" s="6" t="s">
        <v>13</v>
      </c>
      <c r="C2766" s="6" t="s">
        <v>1080</v>
      </c>
      <c r="D2766" s="6" t="s">
        <v>1081</v>
      </c>
      <c r="E2766" s="6" t="s">
        <v>97</v>
      </c>
      <c r="F2766" s="6" t="s">
        <v>125</v>
      </c>
      <c r="G2766" s="6">
        <v>54</v>
      </c>
      <c r="H2766" s="6">
        <v>242</v>
      </c>
      <c r="I2766" s="6">
        <v>50</v>
      </c>
      <c r="J2766" s="6">
        <v>219</v>
      </c>
      <c r="K2766" s="6">
        <v>50</v>
      </c>
      <c r="L2766" s="6">
        <v>227</v>
      </c>
      <c r="M2766" s="6" t="s">
        <v>119</v>
      </c>
      <c r="N2766" s="6" t="s">
        <v>23</v>
      </c>
      <c r="O2766" s="6">
        <v>24</v>
      </c>
    </row>
    <row r="2767" spans="1:15" x14ac:dyDescent="0.25">
      <c r="A2767" s="6" t="s">
        <v>0</v>
      </c>
      <c r="B2767" s="6" t="s">
        <v>13</v>
      </c>
      <c r="C2767" s="6" t="s">
        <v>1080</v>
      </c>
      <c r="D2767" s="6" t="s">
        <v>1081</v>
      </c>
      <c r="E2767" s="6" t="s">
        <v>97</v>
      </c>
      <c r="F2767" s="6" t="s">
        <v>125</v>
      </c>
      <c r="G2767" s="6">
        <v>54</v>
      </c>
      <c r="H2767" s="6">
        <v>242</v>
      </c>
      <c r="I2767" s="6">
        <v>50</v>
      </c>
      <c r="J2767" s="6">
        <v>219</v>
      </c>
      <c r="K2767" s="6">
        <v>50</v>
      </c>
      <c r="L2767" s="6">
        <v>227</v>
      </c>
      <c r="M2767" s="6" t="s">
        <v>119</v>
      </c>
      <c r="N2767" s="6" t="s">
        <v>22</v>
      </c>
      <c r="O2767" s="6">
        <v>16</v>
      </c>
    </row>
    <row r="2768" spans="1:15" x14ac:dyDescent="0.25">
      <c r="A2768" s="6" t="s">
        <v>0</v>
      </c>
      <c r="B2768" s="6" t="s">
        <v>9</v>
      </c>
      <c r="C2768" s="6" t="s">
        <v>135</v>
      </c>
      <c r="D2768" s="6" t="s">
        <v>136</v>
      </c>
      <c r="E2768" s="6" t="s">
        <v>97</v>
      </c>
      <c r="F2768" s="6" t="s">
        <v>125</v>
      </c>
      <c r="G2768" s="6">
        <v>207</v>
      </c>
      <c r="H2768" s="6">
        <v>1141</v>
      </c>
      <c r="I2768" s="6">
        <v>352</v>
      </c>
      <c r="J2768" s="6">
        <v>1386</v>
      </c>
      <c r="K2768" s="6">
        <v>352</v>
      </c>
      <c r="L2768" s="6">
        <v>1386</v>
      </c>
      <c r="M2768" s="6" t="s">
        <v>119</v>
      </c>
      <c r="N2768" s="6" t="s">
        <v>21</v>
      </c>
      <c r="O2768" s="6">
        <v>46</v>
      </c>
    </row>
    <row r="2769" spans="1:15" x14ac:dyDescent="0.25">
      <c r="A2769" s="6" t="s">
        <v>0</v>
      </c>
      <c r="B2769" s="6" t="s">
        <v>13</v>
      </c>
      <c r="C2769" s="6" t="s">
        <v>203</v>
      </c>
      <c r="D2769" s="6" t="s">
        <v>204</v>
      </c>
      <c r="E2769" s="6" t="s">
        <v>97</v>
      </c>
      <c r="F2769" s="6" t="s">
        <v>125</v>
      </c>
      <c r="G2769" s="6">
        <v>41</v>
      </c>
      <c r="H2769" s="6">
        <v>199</v>
      </c>
      <c r="I2769" s="6">
        <v>41</v>
      </c>
      <c r="J2769" s="6">
        <v>196</v>
      </c>
      <c r="K2769" s="6">
        <v>41</v>
      </c>
      <c r="L2769" s="6">
        <v>201</v>
      </c>
      <c r="M2769" s="6" t="s">
        <v>119</v>
      </c>
      <c r="N2769" s="6" t="s">
        <v>23</v>
      </c>
      <c r="O2769" s="6">
        <v>12</v>
      </c>
    </row>
    <row r="2770" spans="1:15" x14ac:dyDescent="0.25">
      <c r="A2770" s="6" t="s">
        <v>0</v>
      </c>
      <c r="B2770" s="6" t="s">
        <v>6</v>
      </c>
      <c r="C2770" s="6" t="s">
        <v>718</v>
      </c>
      <c r="D2770" s="6" t="s">
        <v>719</v>
      </c>
      <c r="E2770" s="6" t="s">
        <v>97</v>
      </c>
      <c r="F2770" s="6" t="s">
        <v>132</v>
      </c>
      <c r="G2770" s="6">
        <v>68</v>
      </c>
      <c r="H2770" s="6">
        <v>327</v>
      </c>
      <c r="I2770" s="6">
        <v>10</v>
      </c>
      <c r="J2770" s="6">
        <v>20</v>
      </c>
      <c r="K2770" s="6">
        <v>63</v>
      </c>
      <c r="L2770" s="6">
        <v>307</v>
      </c>
      <c r="M2770" s="6" t="s">
        <v>119</v>
      </c>
      <c r="N2770" s="6" t="s">
        <v>22</v>
      </c>
      <c r="O2770" s="6">
        <v>32</v>
      </c>
    </row>
    <row r="2771" spans="1:15" x14ac:dyDescent="0.25">
      <c r="A2771" s="6" t="s">
        <v>3</v>
      </c>
      <c r="B2771" s="6" t="s">
        <v>15</v>
      </c>
      <c r="C2771" s="6" t="s">
        <v>800</v>
      </c>
      <c r="D2771" s="6" t="s">
        <v>801</v>
      </c>
      <c r="E2771" s="6" t="s">
        <v>97</v>
      </c>
      <c r="F2771" s="6" t="s">
        <v>125</v>
      </c>
      <c r="G2771" s="6">
        <v>70</v>
      </c>
      <c r="H2771" s="6">
        <v>273</v>
      </c>
      <c r="I2771" s="6">
        <v>71</v>
      </c>
      <c r="J2771" s="6">
        <v>278</v>
      </c>
      <c r="K2771" s="6">
        <v>71</v>
      </c>
      <c r="L2771" s="6">
        <v>278</v>
      </c>
      <c r="M2771" s="6" t="s">
        <v>119</v>
      </c>
      <c r="N2771" s="6" t="s">
        <v>21</v>
      </c>
      <c r="O2771" s="6">
        <v>23</v>
      </c>
    </row>
    <row r="2772" spans="1:15" x14ac:dyDescent="0.25">
      <c r="A2772" s="6" t="s">
        <v>3</v>
      </c>
      <c r="B2772" s="6" t="s">
        <v>15</v>
      </c>
      <c r="C2772" s="6" t="s">
        <v>228</v>
      </c>
      <c r="D2772" s="6" t="s">
        <v>229</v>
      </c>
      <c r="E2772" s="6" t="s">
        <v>97</v>
      </c>
      <c r="F2772" s="6" t="s">
        <v>98</v>
      </c>
      <c r="G2772" s="6">
        <v>30</v>
      </c>
      <c r="H2772" s="6">
        <v>139</v>
      </c>
      <c r="I2772" s="6">
        <v>31</v>
      </c>
      <c r="J2772" s="6">
        <v>140</v>
      </c>
      <c r="K2772" s="6">
        <v>31</v>
      </c>
      <c r="L2772" s="6">
        <v>140</v>
      </c>
      <c r="M2772" s="6" t="s">
        <v>119</v>
      </c>
      <c r="N2772" s="6" t="s">
        <v>22</v>
      </c>
      <c r="O2772" s="6">
        <v>9</v>
      </c>
    </row>
    <row r="2773" spans="1:15" x14ac:dyDescent="0.25">
      <c r="A2773" s="6" t="s">
        <v>3</v>
      </c>
      <c r="B2773" s="6" t="s">
        <v>14</v>
      </c>
      <c r="C2773" s="6" t="s">
        <v>780</v>
      </c>
      <c r="D2773" s="6" t="s">
        <v>781</v>
      </c>
      <c r="E2773" s="6" t="s">
        <v>97</v>
      </c>
      <c r="F2773" s="6" t="s">
        <v>98</v>
      </c>
      <c r="G2773" s="6">
        <v>73</v>
      </c>
      <c r="H2773" s="6">
        <v>393</v>
      </c>
      <c r="I2773" s="6">
        <v>73</v>
      </c>
      <c r="J2773" s="6">
        <v>393</v>
      </c>
      <c r="K2773" s="6">
        <v>73</v>
      </c>
      <c r="L2773" s="6">
        <v>393</v>
      </c>
      <c r="M2773" s="6" t="s">
        <v>119</v>
      </c>
      <c r="N2773" s="6" t="s">
        <v>21</v>
      </c>
      <c r="O2773" s="6">
        <v>32</v>
      </c>
    </row>
    <row r="2774" spans="1:15" x14ac:dyDescent="0.25">
      <c r="A2774" s="6" t="s">
        <v>0</v>
      </c>
      <c r="B2774" s="6" t="s">
        <v>5</v>
      </c>
      <c r="C2774" s="6" t="s">
        <v>271</v>
      </c>
      <c r="D2774" s="6" t="s">
        <v>272</v>
      </c>
      <c r="E2774" s="6" t="s">
        <v>97</v>
      </c>
      <c r="F2774" s="6" t="s">
        <v>125</v>
      </c>
      <c r="G2774" s="6">
        <v>18</v>
      </c>
      <c r="H2774" s="6">
        <v>82</v>
      </c>
      <c r="I2774" s="6">
        <v>18</v>
      </c>
      <c r="J2774" s="6">
        <v>82</v>
      </c>
      <c r="K2774" s="6">
        <v>18</v>
      </c>
      <c r="L2774" s="6">
        <v>80</v>
      </c>
      <c r="M2774" s="6" t="s">
        <v>120</v>
      </c>
      <c r="N2774" s="6" t="s">
        <v>21</v>
      </c>
      <c r="O2774" s="6">
        <v>6</v>
      </c>
    </row>
    <row r="2775" spans="1:15" x14ac:dyDescent="0.25">
      <c r="A2775" s="6" t="s">
        <v>0</v>
      </c>
      <c r="B2775" s="6" t="s">
        <v>5</v>
      </c>
      <c r="C2775" s="6" t="s">
        <v>273</v>
      </c>
      <c r="D2775" s="6" t="s">
        <v>274</v>
      </c>
      <c r="E2775" s="6" t="s">
        <v>97</v>
      </c>
      <c r="F2775" s="6" t="s">
        <v>98</v>
      </c>
      <c r="G2775" s="6">
        <v>85</v>
      </c>
      <c r="H2775" s="6">
        <v>367</v>
      </c>
      <c r="I2775" s="6">
        <v>80</v>
      </c>
      <c r="J2775" s="6">
        <v>337</v>
      </c>
      <c r="K2775" s="6">
        <v>85</v>
      </c>
      <c r="L2775" s="6">
        <v>367</v>
      </c>
      <c r="M2775" s="6" t="s">
        <v>120</v>
      </c>
      <c r="N2775" s="6" t="s">
        <v>22</v>
      </c>
      <c r="O2775" s="6">
        <v>21</v>
      </c>
    </row>
    <row r="2776" spans="1:15" x14ac:dyDescent="0.25">
      <c r="A2776" s="6" t="s">
        <v>0</v>
      </c>
      <c r="B2776" s="6" t="s">
        <v>4</v>
      </c>
      <c r="C2776" s="6" t="s">
        <v>157</v>
      </c>
      <c r="D2776" s="6" t="s">
        <v>158</v>
      </c>
      <c r="E2776" s="6" t="s">
        <v>97</v>
      </c>
      <c r="F2776" s="6" t="s">
        <v>98</v>
      </c>
      <c r="G2776" s="6">
        <v>6</v>
      </c>
      <c r="H2776" s="6">
        <v>28</v>
      </c>
      <c r="I2776" s="6">
        <v>6</v>
      </c>
      <c r="J2776" s="6">
        <v>30</v>
      </c>
      <c r="K2776" s="6">
        <v>6</v>
      </c>
      <c r="L2776" s="6">
        <v>30</v>
      </c>
      <c r="M2776" s="6" t="s">
        <v>120</v>
      </c>
      <c r="N2776" s="6" t="s">
        <v>23</v>
      </c>
      <c r="O2776" s="6">
        <v>2</v>
      </c>
    </row>
    <row r="2777" spans="1:15" x14ac:dyDescent="0.25">
      <c r="A2777" s="6" t="s">
        <v>0</v>
      </c>
      <c r="B2777" s="6" t="s">
        <v>8</v>
      </c>
      <c r="C2777" s="6" t="s">
        <v>121</v>
      </c>
      <c r="D2777" s="6" t="s">
        <v>122</v>
      </c>
      <c r="E2777" s="6" t="s">
        <v>97</v>
      </c>
      <c r="F2777" s="6" t="s">
        <v>98</v>
      </c>
      <c r="G2777" s="6">
        <v>413</v>
      </c>
      <c r="H2777" s="6">
        <v>1835</v>
      </c>
      <c r="I2777" s="6">
        <v>407</v>
      </c>
      <c r="J2777" s="6">
        <v>1858</v>
      </c>
      <c r="K2777" s="6">
        <v>407</v>
      </c>
      <c r="L2777" s="6">
        <v>1858</v>
      </c>
      <c r="M2777" s="6" t="s">
        <v>120</v>
      </c>
      <c r="N2777" s="6" t="s">
        <v>21</v>
      </c>
      <c r="O2777" s="6">
        <v>53</v>
      </c>
    </row>
    <row r="2778" spans="1:15" x14ac:dyDescent="0.25">
      <c r="A2778" s="6" t="s">
        <v>0</v>
      </c>
      <c r="B2778" s="6" t="s">
        <v>4</v>
      </c>
      <c r="C2778" s="6" t="s">
        <v>167</v>
      </c>
      <c r="D2778" s="6" t="s">
        <v>168</v>
      </c>
      <c r="E2778" s="6" t="s">
        <v>97</v>
      </c>
      <c r="F2778" s="6" t="s">
        <v>98</v>
      </c>
      <c r="G2778" s="6">
        <v>190</v>
      </c>
      <c r="H2778" s="6">
        <v>1047</v>
      </c>
      <c r="I2778" s="6">
        <v>205</v>
      </c>
      <c r="J2778" s="6">
        <v>1072</v>
      </c>
      <c r="K2778" s="6"/>
      <c r="L2778" s="6">
        <v>1072</v>
      </c>
      <c r="M2778" s="6" t="s">
        <v>120</v>
      </c>
      <c r="N2778" s="6" t="s">
        <v>21</v>
      </c>
      <c r="O2778" s="6">
        <v>49</v>
      </c>
    </row>
    <row r="2779" spans="1:15" x14ac:dyDescent="0.25">
      <c r="A2779" s="6" t="s">
        <v>0</v>
      </c>
      <c r="B2779" s="6" t="s">
        <v>7</v>
      </c>
      <c r="C2779" s="6" t="s">
        <v>177</v>
      </c>
      <c r="D2779" s="6" t="s">
        <v>178</v>
      </c>
      <c r="E2779" s="6" t="s">
        <v>97</v>
      </c>
      <c r="F2779" s="6" t="s">
        <v>125</v>
      </c>
      <c r="G2779" s="6">
        <v>23</v>
      </c>
      <c r="H2779" s="6">
        <v>124</v>
      </c>
      <c r="I2779" s="6">
        <v>20</v>
      </c>
      <c r="J2779" s="6">
        <v>110</v>
      </c>
      <c r="K2779" s="6">
        <v>20</v>
      </c>
      <c r="L2779" s="6">
        <v>110</v>
      </c>
      <c r="M2779" s="6" t="s">
        <v>120</v>
      </c>
      <c r="N2779" s="6" t="s">
        <v>23</v>
      </c>
      <c r="O2779" s="6">
        <v>2</v>
      </c>
    </row>
    <row r="2780" spans="1:15" x14ac:dyDescent="0.25">
      <c r="A2780" s="6" t="s">
        <v>0</v>
      </c>
      <c r="B2780" s="6" t="s">
        <v>4</v>
      </c>
      <c r="C2780" s="6" t="s">
        <v>106</v>
      </c>
      <c r="D2780" s="6" t="s">
        <v>107</v>
      </c>
      <c r="E2780" s="6" t="s">
        <v>97</v>
      </c>
      <c r="F2780" s="6" t="s">
        <v>98</v>
      </c>
      <c r="G2780" s="6">
        <v>7</v>
      </c>
      <c r="H2780" s="6">
        <v>41</v>
      </c>
      <c r="I2780" s="6">
        <v>10</v>
      </c>
      <c r="J2780" s="6">
        <v>47</v>
      </c>
      <c r="K2780" s="6">
        <v>12</v>
      </c>
      <c r="L2780" s="6">
        <v>56</v>
      </c>
      <c r="M2780" s="6" t="s">
        <v>120</v>
      </c>
      <c r="N2780" s="6" t="s">
        <v>22</v>
      </c>
      <c r="O2780" s="6">
        <v>1</v>
      </c>
    </row>
    <row r="2781" spans="1:15" x14ac:dyDescent="0.25">
      <c r="A2781" s="6" t="s">
        <v>0</v>
      </c>
      <c r="B2781" s="6" t="s">
        <v>7</v>
      </c>
      <c r="C2781" s="6" t="s">
        <v>733</v>
      </c>
      <c r="D2781" s="6" t="s">
        <v>734</v>
      </c>
      <c r="E2781" s="6" t="s">
        <v>97</v>
      </c>
      <c r="F2781" s="6" t="s">
        <v>98</v>
      </c>
      <c r="G2781" s="6">
        <v>27</v>
      </c>
      <c r="H2781" s="6">
        <v>111</v>
      </c>
      <c r="I2781" s="6">
        <v>25</v>
      </c>
      <c r="J2781" s="6">
        <v>104</v>
      </c>
      <c r="K2781" s="6">
        <v>25</v>
      </c>
      <c r="L2781" s="6">
        <v>104</v>
      </c>
      <c r="M2781" s="6" t="s">
        <v>120</v>
      </c>
      <c r="N2781" s="6" t="s">
        <v>23</v>
      </c>
      <c r="O2781" s="6">
        <v>10</v>
      </c>
    </row>
    <row r="2782" spans="1:15" x14ac:dyDescent="0.25">
      <c r="A2782" s="6" t="s">
        <v>0</v>
      </c>
      <c r="B2782" s="6" t="s">
        <v>5</v>
      </c>
      <c r="C2782" s="6" t="s">
        <v>837</v>
      </c>
      <c r="D2782" s="6" t="s">
        <v>838</v>
      </c>
      <c r="E2782" s="6" t="s">
        <v>209</v>
      </c>
      <c r="F2782" s="6" t="s">
        <v>125</v>
      </c>
      <c r="G2782" s="6">
        <v>184</v>
      </c>
      <c r="H2782" s="6">
        <v>768</v>
      </c>
      <c r="I2782" s="6">
        <v>175</v>
      </c>
      <c r="J2782" s="6">
        <v>828</v>
      </c>
      <c r="K2782" s="6">
        <v>175</v>
      </c>
      <c r="L2782" s="6">
        <v>828</v>
      </c>
      <c r="M2782" s="6" t="s">
        <v>120</v>
      </c>
      <c r="N2782" s="6" t="s">
        <v>21</v>
      </c>
      <c r="O2782" s="6">
        <v>21</v>
      </c>
    </row>
    <row r="2783" spans="1:15" x14ac:dyDescent="0.25">
      <c r="A2783" s="6" t="s">
        <v>0</v>
      </c>
      <c r="B2783" s="6" t="s">
        <v>8</v>
      </c>
      <c r="C2783" s="6" t="s">
        <v>126</v>
      </c>
      <c r="D2783" s="6" t="s">
        <v>127</v>
      </c>
      <c r="E2783" s="6" t="s">
        <v>97</v>
      </c>
      <c r="F2783" s="6" t="s">
        <v>132</v>
      </c>
      <c r="G2783" s="6">
        <v>50</v>
      </c>
      <c r="H2783" s="6">
        <v>295</v>
      </c>
      <c r="I2783" s="6">
        <v>50</v>
      </c>
      <c r="J2783" s="6">
        <v>293</v>
      </c>
      <c r="K2783" s="6">
        <v>50</v>
      </c>
      <c r="L2783" s="6">
        <v>293</v>
      </c>
      <c r="M2783" s="6" t="s">
        <v>120</v>
      </c>
      <c r="N2783" s="6" t="s">
        <v>23</v>
      </c>
      <c r="O2783" s="6">
        <v>27</v>
      </c>
    </row>
    <row r="2784" spans="1:15" x14ac:dyDescent="0.25">
      <c r="A2784" s="6" t="s">
        <v>0</v>
      </c>
      <c r="B2784" s="6" t="s">
        <v>4</v>
      </c>
      <c r="C2784" s="6" t="s">
        <v>151</v>
      </c>
      <c r="D2784" s="6" t="s">
        <v>152</v>
      </c>
      <c r="E2784" s="6" t="s">
        <v>97</v>
      </c>
      <c r="F2784" s="6" t="s">
        <v>98</v>
      </c>
      <c r="G2784" s="6">
        <v>8</v>
      </c>
      <c r="H2784" s="6">
        <v>30</v>
      </c>
      <c r="I2784" s="6">
        <v>8</v>
      </c>
      <c r="J2784" s="6">
        <v>32</v>
      </c>
      <c r="K2784" s="6">
        <v>8</v>
      </c>
      <c r="L2784" s="6">
        <v>32</v>
      </c>
      <c r="M2784" s="6" t="s">
        <v>120</v>
      </c>
      <c r="N2784" s="6" t="s">
        <v>22</v>
      </c>
      <c r="O2784" s="6">
        <v>2</v>
      </c>
    </row>
    <row r="2785" spans="1:15" x14ac:dyDescent="0.25">
      <c r="A2785" s="6" t="s">
        <v>0</v>
      </c>
      <c r="B2785" s="6" t="s">
        <v>4</v>
      </c>
      <c r="C2785" s="6" t="s">
        <v>106</v>
      </c>
      <c r="D2785" s="6" t="s">
        <v>107</v>
      </c>
      <c r="E2785" s="6" t="s">
        <v>97</v>
      </c>
      <c r="F2785" s="6" t="s">
        <v>98</v>
      </c>
      <c r="G2785" s="6">
        <v>7</v>
      </c>
      <c r="H2785" s="6">
        <v>41</v>
      </c>
      <c r="I2785" s="6">
        <v>10</v>
      </c>
      <c r="J2785" s="6">
        <v>47</v>
      </c>
      <c r="K2785" s="6">
        <v>12</v>
      </c>
      <c r="L2785" s="6">
        <v>56</v>
      </c>
      <c r="M2785" s="6" t="s">
        <v>120</v>
      </c>
      <c r="N2785" s="6" t="s">
        <v>23</v>
      </c>
      <c r="O2785" s="6">
        <v>3</v>
      </c>
    </row>
    <row r="2786" spans="1:15" x14ac:dyDescent="0.25">
      <c r="A2786" s="6" t="s">
        <v>0</v>
      </c>
      <c r="B2786" s="6" t="s">
        <v>8</v>
      </c>
      <c r="C2786" s="6" t="s">
        <v>748</v>
      </c>
      <c r="D2786" s="6" t="s">
        <v>749</v>
      </c>
      <c r="E2786" s="6" t="s">
        <v>209</v>
      </c>
      <c r="F2786" s="6" t="s">
        <v>125</v>
      </c>
      <c r="G2786" s="6">
        <v>1694</v>
      </c>
      <c r="H2786" s="6">
        <v>8805</v>
      </c>
      <c r="I2786" s="6">
        <v>1693</v>
      </c>
      <c r="J2786" s="6">
        <v>8805</v>
      </c>
      <c r="K2786" s="6">
        <v>1693</v>
      </c>
      <c r="L2786" s="6">
        <v>9062</v>
      </c>
      <c r="M2786" s="6" t="s">
        <v>120</v>
      </c>
      <c r="N2786" s="6" t="s">
        <v>22</v>
      </c>
      <c r="O2786" s="6">
        <v>330</v>
      </c>
    </row>
    <row r="2787" spans="1:15" x14ac:dyDescent="0.25">
      <c r="A2787" s="6" t="s">
        <v>0</v>
      </c>
      <c r="B2787" s="6" t="s">
        <v>7</v>
      </c>
      <c r="C2787" s="6" t="s">
        <v>109</v>
      </c>
      <c r="D2787" s="6" t="s">
        <v>110</v>
      </c>
      <c r="E2787" s="6" t="s">
        <v>97</v>
      </c>
      <c r="F2787" s="6" t="s">
        <v>98</v>
      </c>
      <c r="G2787" s="6">
        <v>44</v>
      </c>
      <c r="H2787" s="6">
        <v>235</v>
      </c>
      <c r="I2787" s="6">
        <v>36</v>
      </c>
      <c r="J2787" s="6">
        <v>194</v>
      </c>
      <c r="K2787" s="6">
        <v>43</v>
      </c>
      <c r="L2787" s="6">
        <v>242</v>
      </c>
      <c r="M2787" s="6" t="s">
        <v>120</v>
      </c>
      <c r="N2787" s="6" t="s">
        <v>22</v>
      </c>
      <c r="O2787" s="6">
        <v>10</v>
      </c>
    </row>
    <row r="2788" spans="1:15" x14ac:dyDescent="0.25">
      <c r="A2788" s="6" t="s">
        <v>0</v>
      </c>
      <c r="B2788" s="6" t="s">
        <v>5</v>
      </c>
      <c r="C2788" s="6" t="s">
        <v>183</v>
      </c>
      <c r="D2788" s="6" t="s">
        <v>184</v>
      </c>
      <c r="E2788" s="6" t="s">
        <v>97</v>
      </c>
      <c r="F2788" s="6" t="s">
        <v>125</v>
      </c>
      <c r="G2788" s="6">
        <v>45</v>
      </c>
      <c r="H2788" s="6">
        <v>193</v>
      </c>
      <c r="I2788" s="6">
        <v>48</v>
      </c>
      <c r="J2788" s="6">
        <v>196</v>
      </c>
      <c r="K2788" s="6">
        <v>48</v>
      </c>
      <c r="L2788" s="6">
        <v>196</v>
      </c>
      <c r="M2788" s="6" t="s">
        <v>120</v>
      </c>
      <c r="N2788" s="6" t="s">
        <v>23</v>
      </c>
      <c r="O2788" s="6">
        <v>20</v>
      </c>
    </row>
    <row r="2789" spans="1:15" x14ac:dyDescent="0.25">
      <c r="A2789" s="6" t="s">
        <v>0</v>
      </c>
      <c r="B2789" s="6" t="s">
        <v>5</v>
      </c>
      <c r="C2789" s="6" t="s">
        <v>834</v>
      </c>
      <c r="D2789" s="6" t="s">
        <v>835</v>
      </c>
      <c r="E2789" s="6" t="s">
        <v>209</v>
      </c>
      <c r="F2789" s="6" t="s">
        <v>125</v>
      </c>
      <c r="G2789" s="6">
        <v>169</v>
      </c>
      <c r="H2789" s="6">
        <v>1216</v>
      </c>
      <c r="I2789" s="6">
        <v>176</v>
      </c>
      <c r="J2789" s="6">
        <v>1216</v>
      </c>
      <c r="K2789" s="6">
        <v>176</v>
      </c>
      <c r="L2789" s="6">
        <v>1216</v>
      </c>
      <c r="M2789" s="6" t="s">
        <v>120</v>
      </c>
      <c r="N2789" s="6" t="s">
        <v>22</v>
      </c>
      <c r="O2789" s="6">
        <v>45</v>
      </c>
    </row>
    <row r="2790" spans="1:15" x14ac:dyDescent="0.25">
      <c r="A2790" s="6" t="s">
        <v>0</v>
      </c>
      <c r="B2790" s="6" t="s">
        <v>4</v>
      </c>
      <c r="C2790" s="6" t="s">
        <v>159</v>
      </c>
      <c r="D2790" s="6" t="s">
        <v>160</v>
      </c>
      <c r="E2790" s="6" t="s">
        <v>97</v>
      </c>
      <c r="F2790" s="6" t="s">
        <v>98</v>
      </c>
      <c r="G2790" s="6">
        <v>44</v>
      </c>
      <c r="H2790" s="6">
        <v>180</v>
      </c>
      <c r="I2790" s="6">
        <v>18</v>
      </c>
      <c r="J2790" s="6">
        <v>68</v>
      </c>
      <c r="K2790" s="6">
        <v>45</v>
      </c>
      <c r="L2790" s="6">
        <v>194</v>
      </c>
      <c r="M2790" s="6" t="s">
        <v>120</v>
      </c>
      <c r="N2790" s="6" t="s">
        <v>21</v>
      </c>
      <c r="O2790" s="6">
        <v>5</v>
      </c>
    </row>
    <row r="2791" spans="1:15" x14ac:dyDescent="0.25">
      <c r="A2791" s="6" t="s">
        <v>0</v>
      </c>
      <c r="B2791" s="6" t="s">
        <v>5</v>
      </c>
      <c r="C2791" s="6" t="s">
        <v>273</v>
      </c>
      <c r="D2791" s="6" t="s">
        <v>274</v>
      </c>
      <c r="E2791" s="6" t="s">
        <v>97</v>
      </c>
      <c r="F2791" s="6" t="s">
        <v>98</v>
      </c>
      <c r="G2791" s="6">
        <v>85</v>
      </c>
      <c r="H2791" s="6">
        <v>367</v>
      </c>
      <c r="I2791" s="6">
        <v>80</v>
      </c>
      <c r="J2791" s="6">
        <v>337</v>
      </c>
      <c r="K2791" s="6">
        <v>85</v>
      </c>
      <c r="L2791" s="6">
        <v>367</v>
      </c>
      <c r="M2791" s="6" t="s">
        <v>120</v>
      </c>
      <c r="N2791" s="6" t="s">
        <v>23</v>
      </c>
      <c r="O2791" s="6">
        <v>42</v>
      </c>
    </row>
    <row r="2792" spans="1:15" x14ac:dyDescent="0.25">
      <c r="A2792" s="6" t="s">
        <v>0</v>
      </c>
      <c r="B2792" s="6" t="s">
        <v>4</v>
      </c>
      <c r="C2792" s="6" t="s">
        <v>95</v>
      </c>
      <c r="D2792" s="6" t="s">
        <v>96</v>
      </c>
      <c r="E2792" s="6" t="s">
        <v>97</v>
      </c>
      <c r="F2792" s="6" t="s">
        <v>98</v>
      </c>
      <c r="G2792" s="6">
        <v>69</v>
      </c>
      <c r="H2792" s="6">
        <v>349</v>
      </c>
      <c r="I2792" s="6">
        <v>43</v>
      </c>
      <c r="J2792" s="6">
        <v>361</v>
      </c>
      <c r="K2792" s="6">
        <v>43</v>
      </c>
      <c r="L2792" s="6">
        <v>361</v>
      </c>
      <c r="M2792" s="6" t="s">
        <v>120</v>
      </c>
      <c r="N2792" s="6" t="s">
        <v>23</v>
      </c>
      <c r="O2792" s="6">
        <v>16</v>
      </c>
    </row>
    <row r="2793" spans="1:15" x14ac:dyDescent="0.25">
      <c r="A2793" s="6" t="s">
        <v>0</v>
      </c>
      <c r="B2793" s="6" t="s">
        <v>9</v>
      </c>
      <c r="C2793" s="6" t="s">
        <v>207</v>
      </c>
      <c r="D2793" s="6" t="s">
        <v>208</v>
      </c>
      <c r="E2793" s="6" t="s">
        <v>209</v>
      </c>
      <c r="F2793" s="6" t="s">
        <v>125</v>
      </c>
      <c r="G2793" s="6">
        <v>541</v>
      </c>
      <c r="H2793" s="6">
        <v>2607</v>
      </c>
      <c r="I2793" s="6">
        <v>545</v>
      </c>
      <c r="J2793" s="6">
        <v>2544</v>
      </c>
      <c r="K2793" s="6">
        <v>545</v>
      </c>
      <c r="L2793" s="6">
        <v>2545</v>
      </c>
      <c r="M2793" s="6" t="s">
        <v>120</v>
      </c>
      <c r="N2793" s="6" t="s">
        <v>23</v>
      </c>
      <c r="O2793" s="6">
        <v>341</v>
      </c>
    </row>
    <row r="2794" spans="1:15" x14ac:dyDescent="0.25">
      <c r="A2794" s="6" t="s">
        <v>0</v>
      </c>
      <c r="B2794" s="6" t="s">
        <v>5</v>
      </c>
      <c r="C2794" s="6" t="s">
        <v>837</v>
      </c>
      <c r="D2794" s="6" t="s">
        <v>838</v>
      </c>
      <c r="E2794" s="6" t="s">
        <v>209</v>
      </c>
      <c r="F2794" s="6" t="s">
        <v>125</v>
      </c>
      <c r="G2794" s="6">
        <v>184</v>
      </c>
      <c r="H2794" s="6">
        <v>768</v>
      </c>
      <c r="I2794" s="6">
        <v>175</v>
      </c>
      <c r="J2794" s="6">
        <v>828</v>
      </c>
      <c r="K2794" s="6">
        <v>175</v>
      </c>
      <c r="L2794" s="6">
        <v>828</v>
      </c>
      <c r="M2794" s="6" t="s">
        <v>120</v>
      </c>
      <c r="N2794" s="6" t="s">
        <v>22</v>
      </c>
      <c r="O2794" s="6">
        <v>33</v>
      </c>
    </row>
    <row r="2795" spans="1:15" x14ac:dyDescent="0.25">
      <c r="A2795" s="6" t="s">
        <v>0</v>
      </c>
      <c r="B2795" s="6" t="s">
        <v>8</v>
      </c>
      <c r="C2795" s="6" t="s">
        <v>750</v>
      </c>
      <c r="D2795" s="6" t="s">
        <v>751</v>
      </c>
      <c r="E2795" s="6" t="s">
        <v>97</v>
      </c>
      <c r="F2795" s="6" t="s">
        <v>98</v>
      </c>
      <c r="G2795" s="6">
        <v>3</v>
      </c>
      <c r="H2795" s="6">
        <v>13</v>
      </c>
      <c r="I2795" s="6">
        <v>3</v>
      </c>
      <c r="J2795" s="6">
        <v>13</v>
      </c>
      <c r="K2795" s="6">
        <v>3</v>
      </c>
      <c r="L2795" s="6">
        <v>13</v>
      </c>
      <c r="M2795" s="6" t="s">
        <v>120</v>
      </c>
      <c r="N2795" s="6" t="s">
        <v>23</v>
      </c>
      <c r="O2795" s="6">
        <v>0</v>
      </c>
    </row>
    <row r="2796" spans="1:15" x14ac:dyDescent="0.25">
      <c r="A2796" s="6" t="s">
        <v>0</v>
      </c>
      <c r="B2796" s="6" t="s">
        <v>4</v>
      </c>
      <c r="C2796" s="6" t="s">
        <v>165</v>
      </c>
      <c r="D2796" s="6" t="s">
        <v>166</v>
      </c>
      <c r="E2796" s="6" t="s">
        <v>97</v>
      </c>
      <c r="F2796" s="6" t="s">
        <v>98</v>
      </c>
      <c r="G2796" s="6">
        <v>72</v>
      </c>
      <c r="H2796" s="6">
        <v>333</v>
      </c>
      <c r="I2796" s="6">
        <v>72</v>
      </c>
      <c r="J2796" s="6">
        <v>332</v>
      </c>
      <c r="K2796" s="6">
        <v>72</v>
      </c>
      <c r="L2796" s="6">
        <v>332</v>
      </c>
      <c r="M2796" s="6" t="s">
        <v>120</v>
      </c>
      <c r="N2796" s="6" t="s">
        <v>23</v>
      </c>
      <c r="O2796" s="6">
        <v>27</v>
      </c>
    </row>
    <row r="2797" spans="1:15" x14ac:dyDescent="0.25">
      <c r="A2797" s="6" t="s">
        <v>0</v>
      </c>
      <c r="B2797" s="6" t="s">
        <v>5</v>
      </c>
      <c r="C2797" s="6" t="s">
        <v>834</v>
      </c>
      <c r="D2797" s="6" t="s">
        <v>835</v>
      </c>
      <c r="E2797" s="6" t="s">
        <v>209</v>
      </c>
      <c r="F2797" s="6" t="s">
        <v>125</v>
      </c>
      <c r="G2797" s="6">
        <v>169</v>
      </c>
      <c r="H2797" s="6">
        <v>1216</v>
      </c>
      <c r="I2797" s="6">
        <v>176</v>
      </c>
      <c r="J2797" s="6">
        <v>1216</v>
      </c>
      <c r="K2797" s="6">
        <v>176</v>
      </c>
      <c r="L2797" s="6">
        <v>1216</v>
      </c>
      <c r="M2797" s="6" t="s">
        <v>120</v>
      </c>
      <c r="N2797" s="6" t="s">
        <v>21</v>
      </c>
      <c r="O2797" s="6">
        <v>40</v>
      </c>
    </row>
    <row r="2798" spans="1:15" x14ac:dyDescent="0.25">
      <c r="A2798" s="6" t="s">
        <v>0</v>
      </c>
      <c r="B2798" s="6" t="s">
        <v>4</v>
      </c>
      <c r="C2798" s="6" t="s">
        <v>151</v>
      </c>
      <c r="D2798" s="6" t="s">
        <v>152</v>
      </c>
      <c r="E2798" s="6" t="s">
        <v>97</v>
      </c>
      <c r="F2798" s="6" t="s">
        <v>98</v>
      </c>
      <c r="G2798" s="6">
        <v>8</v>
      </c>
      <c r="H2798" s="6">
        <v>30</v>
      </c>
      <c r="I2798" s="6">
        <v>8</v>
      </c>
      <c r="J2798" s="6">
        <v>32</v>
      </c>
      <c r="K2798" s="6">
        <v>8</v>
      </c>
      <c r="L2798" s="6">
        <v>32</v>
      </c>
      <c r="M2798" s="6" t="s">
        <v>120</v>
      </c>
      <c r="N2798" s="6" t="s">
        <v>21</v>
      </c>
      <c r="O2798" s="6">
        <v>1</v>
      </c>
    </row>
    <row r="2799" spans="1:15" x14ac:dyDescent="0.25">
      <c r="A2799" s="6" t="s">
        <v>0</v>
      </c>
      <c r="B2799" s="6" t="s">
        <v>5</v>
      </c>
      <c r="C2799" s="6" t="s">
        <v>271</v>
      </c>
      <c r="D2799" s="6" t="s">
        <v>272</v>
      </c>
      <c r="E2799" s="6" t="s">
        <v>97</v>
      </c>
      <c r="F2799" s="6" t="s">
        <v>125</v>
      </c>
      <c r="G2799" s="6">
        <v>18</v>
      </c>
      <c r="H2799" s="6">
        <v>82</v>
      </c>
      <c r="I2799" s="6">
        <v>18</v>
      </c>
      <c r="J2799" s="6">
        <v>82</v>
      </c>
      <c r="K2799" s="6">
        <v>18</v>
      </c>
      <c r="L2799" s="6">
        <v>80</v>
      </c>
      <c r="M2799" s="6" t="s">
        <v>120</v>
      </c>
      <c r="N2799" s="6" t="s">
        <v>23</v>
      </c>
      <c r="O2799" s="6">
        <v>9</v>
      </c>
    </row>
    <row r="2800" spans="1:15" x14ac:dyDescent="0.25">
      <c r="A2800" s="6" t="s">
        <v>0</v>
      </c>
      <c r="B2800" s="6" t="s">
        <v>8</v>
      </c>
      <c r="C2800" s="6" t="s">
        <v>750</v>
      </c>
      <c r="D2800" s="6" t="s">
        <v>751</v>
      </c>
      <c r="E2800" s="6" t="s">
        <v>97</v>
      </c>
      <c r="F2800" s="6" t="s">
        <v>98</v>
      </c>
      <c r="G2800" s="6">
        <v>3</v>
      </c>
      <c r="H2800" s="6">
        <v>13</v>
      </c>
      <c r="I2800" s="6">
        <v>3</v>
      </c>
      <c r="J2800" s="6">
        <v>13</v>
      </c>
      <c r="K2800" s="6">
        <v>3</v>
      </c>
      <c r="L2800" s="6">
        <v>13</v>
      </c>
      <c r="M2800" s="6" t="s">
        <v>120</v>
      </c>
      <c r="N2800" s="6" t="s">
        <v>21</v>
      </c>
      <c r="O2800" s="6">
        <v>0</v>
      </c>
    </row>
    <row r="2801" spans="1:15" x14ac:dyDescent="0.25">
      <c r="A2801" s="6" t="s">
        <v>0</v>
      </c>
      <c r="B2801" s="6" t="s">
        <v>5</v>
      </c>
      <c r="C2801" s="6" t="s">
        <v>709</v>
      </c>
      <c r="D2801" s="6" t="s">
        <v>710</v>
      </c>
      <c r="E2801" s="6" t="s">
        <v>209</v>
      </c>
      <c r="F2801" s="6" t="s">
        <v>132</v>
      </c>
      <c r="G2801" s="6">
        <v>610</v>
      </c>
      <c r="H2801" s="6">
        <v>2750</v>
      </c>
      <c r="I2801" s="6">
        <v>609</v>
      </c>
      <c r="J2801" s="6">
        <v>2630</v>
      </c>
      <c r="K2801" s="6">
        <v>609</v>
      </c>
      <c r="L2801" s="6">
        <v>2630</v>
      </c>
      <c r="M2801" s="6" t="s">
        <v>120</v>
      </c>
      <c r="N2801" s="6" t="s">
        <v>22</v>
      </c>
      <c r="O2801" s="6">
        <v>143</v>
      </c>
    </row>
    <row r="2802" spans="1:15" x14ac:dyDescent="0.25">
      <c r="A2802" s="6" t="s">
        <v>0</v>
      </c>
      <c r="B2802" s="6" t="s">
        <v>9</v>
      </c>
      <c r="C2802" s="6" t="s">
        <v>212</v>
      </c>
      <c r="D2802" s="6" t="s">
        <v>213</v>
      </c>
      <c r="E2802" s="6" t="s">
        <v>209</v>
      </c>
      <c r="F2802" s="6" t="s">
        <v>125</v>
      </c>
      <c r="G2802" s="6">
        <v>174</v>
      </c>
      <c r="H2802" s="6">
        <v>1185</v>
      </c>
      <c r="I2802" s="6">
        <v>463</v>
      </c>
      <c r="J2802" s="6">
        <v>2123</v>
      </c>
      <c r="K2802" s="6">
        <v>463</v>
      </c>
      <c r="L2802" s="6">
        <v>2114</v>
      </c>
      <c r="M2802" s="6" t="s">
        <v>120</v>
      </c>
      <c r="N2802" s="6" t="s">
        <v>21</v>
      </c>
      <c r="O2802" s="6">
        <v>120</v>
      </c>
    </row>
    <row r="2803" spans="1:15" x14ac:dyDescent="0.25">
      <c r="A2803" s="6" t="s">
        <v>0</v>
      </c>
      <c r="B2803" s="6" t="s">
        <v>8</v>
      </c>
      <c r="C2803" s="6" t="s">
        <v>123</v>
      </c>
      <c r="D2803" s="6" t="s">
        <v>124</v>
      </c>
      <c r="E2803" s="6" t="s">
        <v>97</v>
      </c>
      <c r="F2803" s="6" t="s">
        <v>98</v>
      </c>
      <c r="G2803" s="6">
        <v>30</v>
      </c>
      <c r="H2803" s="6">
        <v>175</v>
      </c>
      <c r="I2803" s="6">
        <v>18</v>
      </c>
      <c r="J2803" s="6">
        <v>120</v>
      </c>
      <c r="K2803" s="6">
        <v>29</v>
      </c>
      <c r="L2803" s="6">
        <v>182</v>
      </c>
      <c r="M2803" s="6" t="s">
        <v>120</v>
      </c>
      <c r="N2803" s="6" t="s">
        <v>21</v>
      </c>
      <c r="O2803" s="6">
        <v>7</v>
      </c>
    </row>
    <row r="2804" spans="1:15" x14ac:dyDescent="0.25">
      <c r="A2804" s="6" t="s">
        <v>0</v>
      </c>
      <c r="B2804" s="6" t="s">
        <v>8</v>
      </c>
      <c r="C2804" s="6" t="s">
        <v>126</v>
      </c>
      <c r="D2804" s="6" t="s">
        <v>127</v>
      </c>
      <c r="E2804" s="6" t="s">
        <v>97</v>
      </c>
      <c r="F2804" s="6" t="s">
        <v>132</v>
      </c>
      <c r="G2804" s="6">
        <v>50</v>
      </c>
      <c r="H2804" s="6">
        <v>295</v>
      </c>
      <c r="I2804" s="6">
        <v>50</v>
      </c>
      <c r="J2804" s="6">
        <v>293</v>
      </c>
      <c r="K2804" s="6">
        <v>50</v>
      </c>
      <c r="L2804" s="6">
        <v>293</v>
      </c>
      <c r="M2804" s="6" t="s">
        <v>120</v>
      </c>
      <c r="N2804" s="6" t="s">
        <v>22</v>
      </c>
      <c r="O2804" s="6">
        <v>15</v>
      </c>
    </row>
    <row r="2805" spans="1:15" x14ac:dyDescent="0.25">
      <c r="A2805" s="6" t="s">
        <v>0</v>
      </c>
      <c r="B2805" s="6" t="s">
        <v>5</v>
      </c>
      <c r="C2805" s="6" t="s">
        <v>261</v>
      </c>
      <c r="D2805" s="6" t="s">
        <v>262</v>
      </c>
      <c r="E2805" s="6" t="s">
        <v>97</v>
      </c>
      <c r="F2805" s="6" t="s">
        <v>98</v>
      </c>
      <c r="G2805" s="6">
        <v>42</v>
      </c>
      <c r="H2805" s="6">
        <v>175</v>
      </c>
      <c r="I2805" s="6">
        <v>27</v>
      </c>
      <c r="J2805" s="6">
        <v>131</v>
      </c>
      <c r="K2805" s="6">
        <v>42</v>
      </c>
      <c r="L2805" s="6">
        <v>175</v>
      </c>
      <c r="M2805" s="6" t="s">
        <v>120</v>
      </c>
      <c r="N2805" s="6" t="s">
        <v>22</v>
      </c>
      <c r="O2805" s="6">
        <v>5</v>
      </c>
    </row>
    <row r="2806" spans="1:15" x14ac:dyDescent="0.25">
      <c r="A2806" s="6" t="s">
        <v>0</v>
      </c>
      <c r="B2806" s="6" t="s">
        <v>5</v>
      </c>
      <c r="C2806" s="6" t="s">
        <v>837</v>
      </c>
      <c r="D2806" s="6" t="s">
        <v>838</v>
      </c>
      <c r="E2806" s="6" t="s">
        <v>209</v>
      </c>
      <c r="F2806" s="6" t="s">
        <v>125</v>
      </c>
      <c r="G2806" s="6">
        <v>184</v>
      </c>
      <c r="H2806" s="6">
        <v>768</v>
      </c>
      <c r="I2806" s="6">
        <v>175</v>
      </c>
      <c r="J2806" s="6">
        <v>828</v>
      </c>
      <c r="K2806" s="6">
        <v>175</v>
      </c>
      <c r="L2806" s="6">
        <v>828</v>
      </c>
      <c r="M2806" s="6" t="s">
        <v>120</v>
      </c>
      <c r="N2806" s="6" t="s">
        <v>23</v>
      </c>
      <c r="O2806" s="6">
        <v>54</v>
      </c>
    </row>
    <row r="2807" spans="1:15" x14ac:dyDescent="0.25">
      <c r="A2807" s="6" t="s">
        <v>0</v>
      </c>
      <c r="B2807" s="6" t="s">
        <v>5</v>
      </c>
      <c r="C2807" s="6" t="s">
        <v>716</v>
      </c>
      <c r="D2807" s="6" t="s">
        <v>717</v>
      </c>
      <c r="E2807" s="6" t="s">
        <v>209</v>
      </c>
      <c r="F2807" s="6" t="s">
        <v>98</v>
      </c>
      <c r="G2807" s="6">
        <v>1295</v>
      </c>
      <c r="H2807" s="6">
        <v>6509</v>
      </c>
      <c r="I2807" s="6"/>
      <c r="J2807" s="6">
        <v>6258</v>
      </c>
      <c r="K2807" s="6">
        <v>1351</v>
      </c>
      <c r="L2807" s="6">
        <v>6868</v>
      </c>
      <c r="M2807" s="6" t="s">
        <v>120</v>
      </c>
      <c r="N2807" s="6" t="s">
        <v>22</v>
      </c>
      <c r="O2807" s="6">
        <v>0</v>
      </c>
    </row>
    <row r="2808" spans="1:15" x14ac:dyDescent="0.25">
      <c r="A2808" s="6" t="s">
        <v>0</v>
      </c>
      <c r="B2808" s="6" t="s">
        <v>5</v>
      </c>
      <c r="C2808" s="6" t="s">
        <v>183</v>
      </c>
      <c r="D2808" s="6" t="s">
        <v>184</v>
      </c>
      <c r="E2808" s="6" t="s">
        <v>97</v>
      </c>
      <c r="F2808" s="6" t="s">
        <v>125</v>
      </c>
      <c r="G2808" s="6">
        <v>45</v>
      </c>
      <c r="H2808" s="6">
        <v>193</v>
      </c>
      <c r="I2808" s="6">
        <v>48</v>
      </c>
      <c r="J2808" s="6">
        <v>196</v>
      </c>
      <c r="K2808" s="6">
        <v>48</v>
      </c>
      <c r="L2808" s="6">
        <v>196</v>
      </c>
      <c r="M2808" s="6" t="s">
        <v>120</v>
      </c>
      <c r="N2808" s="6" t="s">
        <v>22</v>
      </c>
      <c r="O2808" s="6">
        <v>10</v>
      </c>
    </row>
    <row r="2809" spans="1:15" x14ac:dyDescent="0.25">
      <c r="A2809" s="6" t="s">
        <v>0</v>
      </c>
      <c r="B2809" s="6" t="s">
        <v>7</v>
      </c>
      <c r="C2809" s="6" t="s">
        <v>733</v>
      </c>
      <c r="D2809" s="6" t="s">
        <v>734</v>
      </c>
      <c r="E2809" s="6" t="s">
        <v>97</v>
      </c>
      <c r="F2809" s="6" t="s">
        <v>98</v>
      </c>
      <c r="G2809" s="6">
        <v>27</v>
      </c>
      <c r="H2809" s="6">
        <v>111</v>
      </c>
      <c r="I2809" s="6">
        <v>25</v>
      </c>
      <c r="J2809" s="6">
        <v>104</v>
      </c>
      <c r="K2809" s="6">
        <v>25</v>
      </c>
      <c r="L2809" s="6">
        <v>104</v>
      </c>
      <c r="M2809" s="6" t="s">
        <v>120</v>
      </c>
      <c r="N2809" s="6" t="s">
        <v>21</v>
      </c>
      <c r="O2809" s="6">
        <v>6</v>
      </c>
    </row>
    <row r="2810" spans="1:15" x14ac:dyDescent="0.25">
      <c r="A2810" s="6" t="s">
        <v>0</v>
      </c>
      <c r="B2810" s="6" t="s">
        <v>4</v>
      </c>
      <c r="C2810" s="6" t="s">
        <v>163</v>
      </c>
      <c r="D2810" s="6" t="s">
        <v>164</v>
      </c>
      <c r="E2810" s="6" t="s">
        <v>97</v>
      </c>
      <c r="F2810" s="6" t="s">
        <v>98</v>
      </c>
      <c r="G2810" s="6">
        <v>107</v>
      </c>
      <c r="H2810" s="6">
        <v>584</v>
      </c>
      <c r="I2810" s="6">
        <v>30</v>
      </c>
      <c r="J2810" s="6">
        <v>174</v>
      </c>
      <c r="K2810" s="6">
        <v>108</v>
      </c>
      <c r="L2810" s="6">
        <v>605</v>
      </c>
      <c r="M2810" s="6" t="s">
        <v>120</v>
      </c>
      <c r="N2810" s="6" t="s">
        <v>22</v>
      </c>
      <c r="O2810" s="6">
        <v>27</v>
      </c>
    </row>
    <row r="2811" spans="1:15" x14ac:dyDescent="0.25">
      <c r="A2811" s="6" t="s">
        <v>0</v>
      </c>
      <c r="B2811" s="6" t="s">
        <v>4</v>
      </c>
      <c r="C2811" s="6" t="s">
        <v>153</v>
      </c>
      <c r="D2811" s="6" t="s">
        <v>154</v>
      </c>
      <c r="E2811" s="6" t="s">
        <v>97</v>
      </c>
      <c r="F2811" s="6" t="s">
        <v>98</v>
      </c>
      <c r="G2811" s="6">
        <v>35</v>
      </c>
      <c r="H2811" s="6">
        <v>175</v>
      </c>
      <c r="I2811" s="6">
        <v>32</v>
      </c>
      <c r="J2811" s="6">
        <v>173</v>
      </c>
      <c r="K2811" s="6">
        <v>43</v>
      </c>
      <c r="L2811" s="6">
        <v>212</v>
      </c>
      <c r="M2811" s="6" t="s">
        <v>120</v>
      </c>
      <c r="N2811" s="6" t="s">
        <v>22</v>
      </c>
      <c r="O2811" s="6">
        <v>12</v>
      </c>
    </row>
    <row r="2812" spans="1:15" x14ac:dyDescent="0.25">
      <c r="A2812" s="6" t="s">
        <v>0</v>
      </c>
      <c r="B2812" s="6" t="s">
        <v>4</v>
      </c>
      <c r="C2812" s="6" t="s">
        <v>149</v>
      </c>
      <c r="D2812" s="6" t="s">
        <v>150</v>
      </c>
      <c r="E2812" s="6" t="s">
        <v>97</v>
      </c>
      <c r="F2812" s="6" t="s">
        <v>98</v>
      </c>
      <c r="G2812" s="6">
        <v>6</v>
      </c>
      <c r="H2812" s="6">
        <v>39</v>
      </c>
      <c r="I2812" s="6">
        <v>6</v>
      </c>
      <c r="J2812" s="6">
        <v>39</v>
      </c>
      <c r="K2812" s="6">
        <v>6</v>
      </c>
      <c r="L2812" s="6">
        <v>39</v>
      </c>
      <c r="M2812" s="6" t="s">
        <v>120</v>
      </c>
      <c r="N2812" s="6" t="s">
        <v>23</v>
      </c>
      <c r="O2812" s="6">
        <v>3</v>
      </c>
    </row>
    <row r="2813" spans="1:15" x14ac:dyDescent="0.25">
      <c r="A2813" s="6" t="s">
        <v>0</v>
      </c>
      <c r="B2813" s="6" t="s">
        <v>9</v>
      </c>
      <c r="C2813" s="6" t="s">
        <v>1077</v>
      </c>
      <c r="D2813" s="6" t="s">
        <v>223</v>
      </c>
      <c r="E2813" s="6" t="s">
        <v>97</v>
      </c>
      <c r="F2813" s="6" t="s">
        <v>125</v>
      </c>
      <c r="G2813" s="6">
        <v>486</v>
      </c>
      <c r="H2813" s="6">
        <v>2371</v>
      </c>
      <c r="I2813" s="6">
        <v>488</v>
      </c>
      <c r="J2813" s="6">
        <v>2325</v>
      </c>
      <c r="K2813" s="6">
        <v>488</v>
      </c>
      <c r="L2813" s="6">
        <v>2325</v>
      </c>
      <c r="M2813" s="6" t="s">
        <v>120</v>
      </c>
      <c r="N2813" s="6" t="s">
        <v>23</v>
      </c>
      <c r="O2813" s="6">
        <v>123</v>
      </c>
    </row>
    <row r="2814" spans="1:15" x14ac:dyDescent="0.25">
      <c r="A2814" s="6" t="s">
        <v>0</v>
      </c>
      <c r="B2814" s="6" t="s">
        <v>7</v>
      </c>
      <c r="C2814" s="6" t="s">
        <v>735</v>
      </c>
      <c r="D2814" s="6" t="s">
        <v>736</v>
      </c>
      <c r="E2814" s="6" t="s">
        <v>97</v>
      </c>
      <c r="F2814" s="6" t="s">
        <v>98</v>
      </c>
      <c r="G2814" s="6">
        <v>14</v>
      </c>
      <c r="H2814" s="6">
        <v>74</v>
      </c>
      <c r="I2814" s="6">
        <v>14</v>
      </c>
      <c r="J2814" s="6">
        <v>68</v>
      </c>
      <c r="K2814" s="6">
        <v>14</v>
      </c>
      <c r="L2814" s="6">
        <v>68</v>
      </c>
      <c r="M2814" s="6" t="s">
        <v>120</v>
      </c>
      <c r="N2814" s="6" t="s">
        <v>22</v>
      </c>
      <c r="O2814" s="6">
        <v>7</v>
      </c>
    </row>
    <row r="2815" spans="1:15" x14ac:dyDescent="0.25">
      <c r="A2815" s="6" t="s">
        <v>0</v>
      </c>
      <c r="B2815" s="6" t="s">
        <v>4</v>
      </c>
      <c r="C2815" s="6" t="s">
        <v>95</v>
      </c>
      <c r="D2815" s="6" t="s">
        <v>96</v>
      </c>
      <c r="E2815" s="6" t="s">
        <v>97</v>
      </c>
      <c r="F2815" s="6" t="s">
        <v>98</v>
      </c>
      <c r="G2815" s="6">
        <v>69</v>
      </c>
      <c r="H2815" s="6">
        <v>349</v>
      </c>
      <c r="I2815" s="6">
        <v>43</v>
      </c>
      <c r="J2815" s="6">
        <v>361</v>
      </c>
      <c r="K2815" s="6">
        <v>43</v>
      </c>
      <c r="L2815" s="6">
        <v>361</v>
      </c>
      <c r="M2815" s="6" t="s">
        <v>120</v>
      </c>
      <c r="N2815" s="6" t="s">
        <v>22</v>
      </c>
      <c r="O2815" s="6">
        <v>4</v>
      </c>
    </row>
    <row r="2816" spans="1:15" x14ac:dyDescent="0.25">
      <c r="A2816" s="6" t="s">
        <v>0</v>
      </c>
      <c r="B2816" s="6" t="s">
        <v>5</v>
      </c>
      <c r="C2816" s="6" t="s">
        <v>183</v>
      </c>
      <c r="D2816" s="6" t="s">
        <v>184</v>
      </c>
      <c r="E2816" s="6" t="s">
        <v>97</v>
      </c>
      <c r="F2816" s="6" t="s">
        <v>125</v>
      </c>
      <c r="G2816" s="6">
        <v>45</v>
      </c>
      <c r="H2816" s="6">
        <v>193</v>
      </c>
      <c r="I2816" s="6">
        <v>48</v>
      </c>
      <c r="J2816" s="6">
        <v>196</v>
      </c>
      <c r="K2816" s="6">
        <v>48</v>
      </c>
      <c r="L2816" s="6">
        <v>196</v>
      </c>
      <c r="M2816" s="6" t="s">
        <v>120</v>
      </c>
      <c r="N2816" s="6" t="s">
        <v>21</v>
      </c>
      <c r="O2816" s="6">
        <v>10</v>
      </c>
    </row>
    <row r="2817" spans="1:15" x14ac:dyDescent="0.25">
      <c r="A2817" s="6" t="s">
        <v>0</v>
      </c>
      <c r="B2817" s="6" t="s">
        <v>4</v>
      </c>
      <c r="C2817" s="6" t="s">
        <v>163</v>
      </c>
      <c r="D2817" s="6" t="s">
        <v>164</v>
      </c>
      <c r="E2817" s="6" t="s">
        <v>97</v>
      </c>
      <c r="F2817" s="6" t="s">
        <v>98</v>
      </c>
      <c r="G2817" s="6">
        <v>107</v>
      </c>
      <c r="H2817" s="6">
        <v>584</v>
      </c>
      <c r="I2817" s="6">
        <v>30</v>
      </c>
      <c r="J2817" s="6">
        <v>174</v>
      </c>
      <c r="K2817" s="6">
        <v>108</v>
      </c>
      <c r="L2817" s="6">
        <v>605</v>
      </c>
      <c r="M2817" s="6" t="s">
        <v>120</v>
      </c>
      <c r="N2817" s="6" t="s">
        <v>21</v>
      </c>
      <c r="O2817" s="6">
        <v>36</v>
      </c>
    </row>
    <row r="2818" spans="1:15" x14ac:dyDescent="0.25">
      <c r="A2818" s="6" t="s">
        <v>0</v>
      </c>
      <c r="B2818" s="6" t="s">
        <v>4</v>
      </c>
      <c r="C2818" s="6" t="s">
        <v>157</v>
      </c>
      <c r="D2818" s="6" t="s">
        <v>158</v>
      </c>
      <c r="E2818" s="6" t="s">
        <v>97</v>
      </c>
      <c r="F2818" s="6" t="s">
        <v>98</v>
      </c>
      <c r="G2818" s="6">
        <v>6</v>
      </c>
      <c r="H2818" s="6">
        <v>28</v>
      </c>
      <c r="I2818" s="6">
        <v>6</v>
      </c>
      <c r="J2818" s="6">
        <v>30</v>
      </c>
      <c r="K2818" s="6">
        <v>6</v>
      </c>
      <c r="L2818" s="6">
        <v>30</v>
      </c>
      <c r="M2818" s="6" t="s">
        <v>120</v>
      </c>
      <c r="N2818" s="6" t="s">
        <v>22</v>
      </c>
      <c r="O2818" s="6">
        <v>2</v>
      </c>
    </row>
    <row r="2819" spans="1:15" x14ac:dyDescent="0.25">
      <c r="A2819" s="6" t="s">
        <v>0</v>
      </c>
      <c r="B2819" s="6" t="s">
        <v>5</v>
      </c>
      <c r="C2819" s="6" t="s">
        <v>709</v>
      </c>
      <c r="D2819" s="6" t="s">
        <v>710</v>
      </c>
      <c r="E2819" s="6" t="s">
        <v>209</v>
      </c>
      <c r="F2819" s="6" t="s">
        <v>132</v>
      </c>
      <c r="G2819" s="6">
        <v>610</v>
      </c>
      <c r="H2819" s="6">
        <v>2750</v>
      </c>
      <c r="I2819" s="6">
        <v>609</v>
      </c>
      <c r="J2819" s="6">
        <v>2630</v>
      </c>
      <c r="K2819" s="6">
        <v>609</v>
      </c>
      <c r="L2819" s="6">
        <v>2630</v>
      </c>
      <c r="M2819" s="6" t="s">
        <v>120</v>
      </c>
      <c r="N2819" s="6" t="s">
        <v>21</v>
      </c>
      <c r="O2819" s="6">
        <v>141</v>
      </c>
    </row>
    <row r="2820" spans="1:15" x14ac:dyDescent="0.25">
      <c r="A2820" s="6" t="s">
        <v>0</v>
      </c>
      <c r="B2820" s="6" t="s">
        <v>8</v>
      </c>
      <c r="C2820" s="6" t="s">
        <v>126</v>
      </c>
      <c r="D2820" s="6" t="s">
        <v>127</v>
      </c>
      <c r="E2820" s="6" t="s">
        <v>97</v>
      </c>
      <c r="F2820" s="6" t="s">
        <v>132</v>
      </c>
      <c r="G2820" s="6">
        <v>50</v>
      </c>
      <c r="H2820" s="6">
        <v>295</v>
      </c>
      <c r="I2820" s="6">
        <v>50</v>
      </c>
      <c r="J2820" s="6">
        <v>293</v>
      </c>
      <c r="K2820" s="6">
        <v>50</v>
      </c>
      <c r="L2820" s="6">
        <v>293</v>
      </c>
      <c r="M2820" s="6" t="s">
        <v>120</v>
      </c>
      <c r="N2820" s="6" t="s">
        <v>21</v>
      </c>
      <c r="O2820" s="6">
        <v>12</v>
      </c>
    </row>
    <row r="2821" spans="1:15" x14ac:dyDescent="0.25">
      <c r="A2821" s="6" t="s">
        <v>0</v>
      </c>
      <c r="B2821" s="6" t="s">
        <v>7</v>
      </c>
      <c r="C2821" s="6" t="s">
        <v>735</v>
      </c>
      <c r="D2821" s="6" t="s">
        <v>736</v>
      </c>
      <c r="E2821" s="6" t="s">
        <v>97</v>
      </c>
      <c r="F2821" s="6" t="s">
        <v>98</v>
      </c>
      <c r="G2821" s="6">
        <v>14</v>
      </c>
      <c r="H2821" s="6">
        <v>74</v>
      </c>
      <c r="I2821" s="6">
        <v>14</v>
      </c>
      <c r="J2821" s="6">
        <v>68</v>
      </c>
      <c r="K2821" s="6">
        <v>14</v>
      </c>
      <c r="L2821" s="6">
        <v>68</v>
      </c>
      <c r="M2821" s="6" t="s">
        <v>120</v>
      </c>
      <c r="N2821" s="6" t="s">
        <v>23</v>
      </c>
      <c r="O2821" s="6">
        <v>9</v>
      </c>
    </row>
    <row r="2822" spans="1:15" x14ac:dyDescent="0.25">
      <c r="A2822" s="6" t="s">
        <v>0</v>
      </c>
      <c r="B2822" s="6" t="s">
        <v>4</v>
      </c>
      <c r="C2822" s="6" t="s">
        <v>167</v>
      </c>
      <c r="D2822" s="6" t="s">
        <v>168</v>
      </c>
      <c r="E2822" s="6" t="s">
        <v>97</v>
      </c>
      <c r="F2822" s="6" t="s">
        <v>98</v>
      </c>
      <c r="G2822" s="6">
        <v>190</v>
      </c>
      <c r="H2822" s="6">
        <v>1047</v>
      </c>
      <c r="I2822" s="6">
        <v>205</v>
      </c>
      <c r="J2822" s="6">
        <v>1072</v>
      </c>
      <c r="K2822" s="6"/>
      <c r="L2822" s="6">
        <v>1072</v>
      </c>
      <c r="M2822" s="6" t="s">
        <v>120</v>
      </c>
      <c r="N2822" s="6" t="s">
        <v>22</v>
      </c>
      <c r="O2822" s="6">
        <v>31</v>
      </c>
    </row>
    <row r="2823" spans="1:15" x14ac:dyDescent="0.25">
      <c r="A2823" s="6" t="s">
        <v>0</v>
      </c>
      <c r="B2823" s="6" t="s">
        <v>5</v>
      </c>
      <c r="C2823" s="6" t="s">
        <v>716</v>
      </c>
      <c r="D2823" s="6" t="s">
        <v>717</v>
      </c>
      <c r="E2823" s="6" t="s">
        <v>209</v>
      </c>
      <c r="F2823" s="6" t="s">
        <v>98</v>
      </c>
      <c r="G2823" s="6">
        <v>1295</v>
      </c>
      <c r="H2823" s="6">
        <v>6509</v>
      </c>
      <c r="I2823" s="6"/>
      <c r="J2823" s="6">
        <v>6258</v>
      </c>
      <c r="K2823" s="6">
        <v>1351</v>
      </c>
      <c r="L2823" s="6">
        <v>6868</v>
      </c>
      <c r="M2823" s="6" t="s">
        <v>120</v>
      </c>
      <c r="N2823" s="6" t="s">
        <v>23</v>
      </c>
      <c r="O2823" s="6">
        <v>0</v>
      </c>
    </row>
    <row r="2824" spans="1:15" x14ac:dyDescent="0.25">
      <c r="A2824" s="6" t="s">
        <v>0</v>
      </c>
      <c r="B2824" s="6" t="s">
        <v>8</v>
      </c>
      <c r="C2824" s="6" t="s">
        <v>748</v>
      </c>
      <c r="D2824" s="6" t="s">
        <v>749</v>
      </c>
      <c r="E2824" s="6" t="s">
        <v>209</v>
      </c>
      <c r="F2824" s="6" t="s">
        <v>125</v>
      </c>
      <c r="G2824" s="6">
        <v>1694</v>
      </c>
      <c r="H2824" s="6">
        <v>8805</v>
      </c>
      <c r="I2824" s="6">
        <v>1693</v>
      </c>
      <c r="J2824" s="6">
        <v>8805</v>
      </c>
      <c r="K2824" s="6">
        <v>1693</v>
      </c>
      <c r="L2824" s="6">
        <v>9062</v>
      </c>
      <c r="M2824" s="6" t="s">
        <v>120</v>
      </c>
      <c r="N2824" s="6" t="s">
        <v>23</v>
      </c>
      <c r="O2824" s="6">
        <v>662</v>
      </c>
    </row>
    <row r="2825" spans="1:15" x14ac:dyDescent="0.25">
      <c r="A2825" s="6" t="s">
        <v>0</v>
      </c>
      <c r="B2825" s="6" t="s">
        <v>5</v>
      </c>
      <c r="C2825" s="6" t="s">
        <v>261</v>
      </c>
      <c r="D2825" s="6" t="s">
        <v>262</v>
      </c>
      <c r="E2825" s="6" t="s">
        <v>97</v>
      </c>
      <c r="F2825" s="6" t="s">
        <v>98</v>
      </c>
      <c r="G2825" s="6">
        <v>42</v>
      </c>
      <c r="H2825" s="6">
        <v>175</v>
      </c>
      <c r="I2825" s="6">
        <v>27</v>
      </c>
      <c r="J2825" s="6">
        <v>131</v>
      </c>
      <c r="K2825" s="6">
        <v>42</v>
      </c>
      <c r="L2825" s="6">
        <v>175</v>
      </c>
      <c r="M2825" s="6" t="s">
        <v>120</v>
      </c>
      <c r="N2825" s="6" t="s">
        <v>21</v>
      </c>
      <c r="O2825" s="6">
        <v>9</v>
      </c>
    </row>
    <row r="2826" spans="1:15" x14ac:dyDescent="0.25">
      <c r="A2826" s="6" t="s">
        <v>0</v>
      </c>
      <c r="B2826" s="6" t="s">
        <v>4</v>
      </c>
      <c r="C2826" s="6" t="s">
        <v>161</v>
      </c>
      <c r="D2826" s="6" t="s">
        <v>162</v>
      </c>
      <c r="E2826" s="6" t="s">
        <v>97</v>
      </c>
      <c r="F2826" s="6" t="s">
        <v>98</v>
      </c>
      <c r="G2826" s="6">
        <v>163</v>
      </c>
      <c r="H2826" s="6">
        <v>712</v>
      </c>
      <c r="I2826" s="6">
        <v>84</v>
      </c>
      <c r="J2826" s="6">
        <v>452</v>
      </c>
      <c r="K2826" s="6">
        <v>140</v>
      </c>
      <c r="L2826" s="6">
        <v>707</v>
      </c>
      <c r="M2826" s="6" t="s">
        <v>120</v>
      </c>
      <c r="N2826" s="6" t="s">
        <v>23</v>
      </c>
      <c r="O2826" s="6">
        <v>71</v>
      </c>
    </row>
    <row r="2827" spans="1:15" x14ac:dyDescent="0.25">
      <c r="A2827" s="6" t="s">
        <v>0</v>
      </c>
      <c r="B2827" s="6" t="s">
        <v>4</v>
      </c>
      <c r="C2827" s="6" t="s">
        <v>161</v>
      </c>
      <c r="D2827" s="6" t="s">
        <v>162</v>
      </c>
      <c r="E2827" s="6" t="s">
        <v>97</v>
      </c>
      <c r="F2827" s="6" t="s">
        <v>98</v>
      </c>
      <c r="G2827" s="6">
        <v>163</v>
      </c>
      <c r="H2827" s="6">
        <v>712</v>
      </c>
      <c r="I2827" s="6">
        <v>84</v>
      </c>
      <c r="J2827" s="6">
        <v>452</v>
      </c>
      <c r="K2827" s="6">
        <v>140</v>
      </c>
      <c r="L2827" s="6">
        <v>707</v>
      </c>
      <c r="M2827" s="6" t="s">
        <v>120</v>
      </c>
      <c r="N2827" s="6" t="s">
        <v>22</v>
      </c>
      <c r="O2827" s="6">
        <v>34</v>
      </c>
    </row>
    <row r="2828" spans="1:15" x14ac:dyDescent="0.25">
      <c r="A2828" s="6" t="s">
        <v>0</v>
      </c>
      <c r="B2828" s="6" t="s">
        <v>8</v>
      </c>
      <c r="C2828" s="6" t="s">
        <v>743</v>
      </c>
      <c r="D2828" s="6" t="s">
        <v>744</v>
      </c>
      <c r="E2828" s="6" t="s">
        <v>209</v>
      </c>
      <c r="F2828" s="6" t="s">
        <v>125</v>
      </c>
      <c r="G2828" s="6">
        <v>612</v>
      </c>
      <c r="H2828" s="6">
        <v>2944</v>
      </c>
      <c r="I2828" s="6">
        <v>608</v>
      </c>
      <c r="J2828" s="6">
        <v>2914</v>
      </c>
      <c r="K2828" s="6">
        <v>608</v>
      </c>
      <c r="L2828" s="6">
        <v>2944</v>
      </c>
      <c r="M2828" s="6" t="s">
        <v>120</v>
      </c>
      <c r="N2828" s="6" t="s">
        <v>21</v>
      </c>
      <c r="O2828" s="6">
        <v>170</v>
      </c>
    </row>
    <row r="2829" spans="1:15" x14ac:dyDescent="0.25">
      <c r="A2829" s="6" t="s">
        <v>0</v>
      </c>
      <c r="B2829" s="6" t="s">
        <v>5</v>
      </c>
      <c r="C2829" s="6" t="s">
        <v>261</v>
      </c>
      <c r="D2829" s="6" t="s">
        <v>262</v>
      </c>
      <c r="E2829" s="6" t="s">
        <v>97</v>
      </c>
      <c r="F2829" s="6" t="s">
        <v>98</v>
      </c>
      <c r="G2829" s="6">
        <v>42</v>
      </c>
      <c r="H2829" s="6">
        <v>175</v>
      </c>
      <c r="I2829" s="6">
        <v>27</v>
      </c>
      <c r="J2829" s="6">
        <v>131</v>
      </c>
      <c r="K2829" s="6">
        <v>42</v>
      </c>
      <c r="L2829" s="6">
        <v>175</v>
      </c>
      <c r="M2829" s="6" t="s">
        <v>120</v>
      </c>
      <c r="N2829" s="6" t="s">
        <v>23</v>
      </c>
      <c r="O2829" s="6">
        <v>14</v>
      </c>
    </row>
    <row r="2830" spans="1:15" x14ac:dyDescent="0.25">
      <c r="A2830" s="6" t="s">
        <v>0</v>
      </c>
      <c r="B2830" s="6" t="s">
        <v>4</v>
      </c>
      <c r="C2830" s="6" t="s">
        <v>159</v>
      </c>
      <c r="D2830" s="6" t="s">
        <v>160</v>
      </c>
      <c r="E2830" s="6" t="s">
        <v>97</v>
      </c>
      <c r="F2830" s="6" t="s">
        <v>98</v>
      </c>
      <c r="G2830" s="6">
        <v>44</v>
      </c>
      <c r="H2830" s="6">
        <v>180</v>
      </c>
      <c r="I2830" s="6">
        <v>18</v>
      </c>
      <c r="J2830" s="6">
        <v>68</v>
      </c>
      <c r="K2830" s="6">
        <v>45</v>
      </c>
      <c r="L2830" s="6">
        <v>194</v>
      </c>
      <c r="M2830" s="6" t="s">
        <v>120</v>
      </c>
      <c r="N2830" s="6" t="s">
        <v>22</v>
      </c>
      <c r="O2830" s="6">
        <v>9</v>
      </c>
    </row>
    <row r="2831" spans="1:15" x14ac:dyDescent="0.25">
      <c r="A2831" s="6" t="s">
        <v>0</v>
      </c>
      <c r="B2831" s="6" t="s">
        <v>7</v>
      </c>
      <c r="C2831" s="6" t="s">
        <v>109</v>
      </c>
      <c r="D2831" s="6" t="s">
        <v>110</v>
      </c>
      <c r="E2831" s="6" t="s">
        <v>97</v>
      </c>
      <c r="F2831" s="6" t="s">
        <v>98</v>
      </c>
      <c r="G2831" s="6">
        <v>44</v>
      </c>
      <c r="H2831" s="6">
        <v>235</v>
      </c>
      <c r="I2831" s="6">
        <v>36</v>
      </c>
      <c r="J2831" s="6">
        <v>194</v>
      </c>
      <c r="K2831" s="6">
        <v>43</v>
      </c>
      <c r="L2831" s="6">
        <v>242</v>
      </c>
      <c r="M2831" s="6" t="s">
        <v>120</v>
      </c>
      <c r="N2831" s="6" t="s">
        <v>23</v>
      </c>
      <c r="O2831" s="6">
        <v>25</v>
      </c>
    </row>
    <row r="2832" spans="1:15" x14ac:dyDescent="0.25">
      <c r="A2832" s="6" t="s">
        <v>0</v>
      </c>
      <c r="B2832" s="6" t="s">
        <v>4</v>
      </c>
      <c r="C2832" s="6" t="s">
        <v>149</v>
      </c>
      <c r="D2832" s="6" t="s">
        <v>150</v>
      </c>
      <c r="E2832" s="6" t="s">
        <v>97</v>
      </c>
      <c r="F2832" s="6" t="s">
        <v>98</v>
      </c>
      <c r="G2832" s="6">
        <v>6</v>
      </c>
      <c r="H2832" s="6">
        <v>39</v>
      </c>
      <c r="I2832" s="6">
        <v>6</v>
      </c>
      <c r="J2832" s="6">
        <v>39</v>
      </c>
      <c r="K2832" s="6">
        <v>6</v>
      </c>
      <c r="L2832" s="6">
        <v>39</v>
      </c>
      <c r="M2832" s="6" t="s">
        <v>120</v>
      </c>
      <c r="N2832" s="6" t="s">
        <v>22</v>
      </c>
      <c r="O2832" s="6">
        <v>1</v>
      </c>
    </row>
    <row r="2833" spans="1:15" x14ac:dyDescent="0.25">
      <c r="A2833" s="6" t="s">
        <v>0</v>
      </c>
      <c r="B2833" s="6" t="s">
        <v>4</v>
      </c>
      <c r="C2833" s="6" t="s">
        <v>165</v>
      </c>
      <c r="D2833" s="6" t="s">
        <v>166</v>
      </c>
      <c r="E2833" s="6" t="s">
        <v>97</v>
      </c>
      <c r="F2833" s="6" t="s">
        <v>98</v>
      </c>
      <c r="G2833" s="6">
        <v>72</v>
      </c>
      <c r="H2833" s="6">
        <v>333</v>
      </c>
      <c r="I2833" s="6">
        <v>72</v>
      </c>
      <c r="J2833" s="6">
        <v>332</v>
      </c>
      <c r="K2833" s="6">
        <v>72</v>
      </c>
      <c r="L2833" s="6">
        <v>332</v>
      </c>
      <c r="M2833" s="6" t="s">
        <v>120</v>
      </c>
      <c r="N2833" s="6" t="s">
        <v>22</v>
      </c>
      <c r="O2833" s="6">
        <v>18</v>
      </c>
    </row>
    <row r="2834" spans="1:15" x14ac:dyDescent="0.25">
      <c r="A2834" s="6" t="s">
        <v>0</v>
      </c>
      <c r="B2834" s="6" t="s">
        <v>4</v>
      </c>
      <c r="C2834" s="6" t="s">
        <v>95</v>
      </c>
      <c r="D2834" s="6" t="s">
        <v>96</v>
      </c>
      <c r="E2834" s="6" t="s">
        <v>97</v>
      </c>
      <c r="F2834" s="6" t="s">
        <v>98</v>
      </c>
      <c r="G2834" s="6">
        <v>69</v>
      </c>
      <c r="H2834" s="6">
        <v>349</v>
      </c>
      <c r="I2834" s="6">
        <v>43</v>
      </c>
      <c r="J2834" s="6">
        <v>361</v>
      </c>
      <c r="K2834" s="6">
        <v>43</v>
      </c>
      <c r="L2834" s="6">
        <v>361</v>
      </c>
      <c r="M2834" s="6" t="s">
        <v>120</v>
      </c>
      <c r="N2834" s="6" t="s">
        <v>21</v>
      </c>
      <c r="O2834" s="6">
        <v>12</v>
      </c>
    </row>
    <row r="2835" spans="1:15" x14ac:dyDescent="0.25">
      <c r="A2835" s="6" t="s">
        <v>0</v>
      </c>
      <c r="B2835" s="6" t="s">
        <v>7</v>
      </c>
      <c r="C2835" s="6" t="s">
        <v>177</v>
      </c>
      <c r="D2835" s="6" t="s">
        <v>178</v>
      </c>
      <c r="E2835" s="6" t="s">
        <v>97</v>
      </c>
      <c r="F2835" s="6" t="s">
        <v>125</v>
      </c>
      <c r="G2835" s="6">
        <v>23</v>
      </c>
      <c r="H2835" s="6">
        <v>124</v>
      </c>
      <c r="I2835" s="6">
        <v>20</v>
      </c>
      <c r="J2835" s="6">
        <v>110</v>
      </c>
      <c r="K2835" s="6">
        <v>20</v>
      </c>
      <c r="L2835" s="6">
        <v>110</v>
      </c>
      <c r="M2835" s="6" t="s">
        <v>120</v>
      </c>
      <c r="N2835" s="6" t="s">
        <v>22</v>
      </c>
      <c r="O2835" s="6">
        <v>2</v>
      </c>
    </row>
    <row r="2836" spans="1:15" x14ac:dyDescent="0.25">
      <c r="A2836" s="6" t="s">
        <v>0</v>
      </c>
      <c r="B2836" s="6" t="s">
        <v>5</v>
      </c>
      <c r="C2836" s="6" t="s">
        <v>709</v>
      </c>
      <c r="D2836" s="6" t="s">
        <v>710</v>
      </c>
      <c r="E2836" s="6" t="s">
        <v>209</v>
      </c>
      <c r="F2836" s="6" t="s">
        <v>132</v>
      </c>
      <c r="G2836" s="6">
        <v>610</v>
      </c>
      <c r="H2836" s="6">
        <v>2750</v>
      </c>
      <c r="I2836" s="6">
        <v>609</v>
      </c>
      <c r="J2836" s="6">
        <v>2630</v>
      </c>
      <c r="K2836" s="6">
        <v>609</v>
      </c>
      <c r="L2836" s="6">
        <v>2630</v>
      </c>
      <c r="M2836" s="6" t="s">
        <v>120</v>
      </c>
      <c r="N2836" s="6" t="s">
        <v>23</v>
      </c>
      <c r="O2836" s="6">
        <v>284</v>
      </c>
    </row>
    <row r="2837" spans="1:15" x14ac:dyDescent="0.25">
      <c r="A2837" s="6" t="s">
        <v>0</v>
      </c>
      <c r="B2837" s="6" t="s">
        <v>8</v>
      </c>
      <c r="C2837" s="6" t="s">
        <v>750</v>
      </c>
      <c r="D2837" s="6" t="s">
        <v>751</v>
      </c>
      <c r="E2837" s="6" t="s">
        <v>97</v>
      </c>
      <c r="F2837" s="6" t="s">
        <v>98</v>
      </c>
      <c r="G2837" s="6">
        <v>3</v>
      </c>
      <c r="H2837" s="6">
        <v>13</v>
      </c>
      <c r="I2837" s="6">
        <v>3</v>
      </c>
      <c r="J2837" s="6">
        <v>13</v>
      </c>
      <c r="K2837" s="6">
        <v>3</v>
      </c>
      <c r="L2837" s="6">
        <v>13</v>
      </c>
      <c r="M2837" s="6" t="s">
        <v>120</v>
      </c>
      <c r="N2837" s="6" t="s">
        <v>22</v>
      </c>
      <c r="O2837" s="6">
        <v>0</v>
      </c>
    </row>
    <row r="2838" spans="1:15" x14ac:dyDescent="0.25">
      <c r="A2838" s="6" t="s">
        <v>0</v>
      </c>
      <c r="B2838" s="6" t="s">
        <v>4</v>
      </c>
      <c r="C2838" s="6" t="s">
        <v>157</v>
      </c>
      <c r="D2838" s="6" t="s">
        <v>158</v>
      </c>
      <c r="E2838" s="6" t="s">
        <v>97</v>
      </c>
      <c r="F2838" s="6" t="s">
        <v>98</v>
      </c>
      <c r="G2838" s="6">
        <v>6</v>
      </c>
      <c r="H2838" s="6">
        <v>28</v>
      </c>
      <c r="I2838" s="6">
        <v>6</v>
      </c>
      <c r="J2838" s="6">
        <v>30</v>
      </c>
      <c r="K2838" s="6">
        <v>6</v>
      </c>
      <c r="L2838" s="6">
        <v>30</v>
      </c>
      <c r="M2838" s="6" t="s">
        <v>120</v>
      </c>
      <c r="N2838" s="6" t="s">
        <v>21</v>
      </c>
      <c r="O2838" s="6">
        <v>0</v>
      </c>
    </row>
    <row r="2839" spans="1:15" x14ac:dyDescent="0.25">
      <c r="A2839" s="6" t="s">
        <v>0</v>
      </c>
      <c r="B2839" s="6" t="s">
        <v>8</v>
      </c>
      <c r="C2839" s="6" t="s">
        <v>141</v>
      </c>
      <c r="D2839" s="6" t="s">
        <v>142</v>
      </c>
      <c r="E2839" s="6" t="s">
        <v>97</v>
      </c>
      <c r="F2839" s="6" t="s">
        <v>98</v>
      </c>
      <c r="G2839" s="6">
        <v>186</v>
      </c>
      <c r="H2839" s="6">
        <v>1002</v>
      </c>
      <c r="I2839" s="6">
        <v>183</v>
      </c>
      <c r="J2839" s="6">
        <v>971</v>
      </c>
      <c r="K2839" s="6">
        <v>188</v>
      </c>
      <c r="L2839" s="6">
        <v>1003</v>
      </c>
      <c r="M2839" s="6" t="s">
        <v>120</v>
      </c>
      <c r="N2839" s="6" t="s">
        <v>23</v>
      </c>
      <c r="O2839" s="6">
        <v>116</v>
      </c>
    </row>
    <row r="2840" spans="1:15" x14ac:dyDescent="0.25">
      <c r="A2840" s="6" t="s">
        <v>0</v>
      </c>
      <c r="B2840" s="6" t="s">
        <v>5</v>
      </c>
      <c r="C2840" s="6" t="s">
        <v>834</v>
      </c>
      <c r="D2840" s="6" t="s">
        <v>835</v>
      </c>
      <c r="E2840" s="6" t="s">
        <v>209</v>
      </c>
      <c r="F2840" s="6" t="s">
        <v>125</v>
      </c>
      <c r="G2840" s="6">
        <v>169</v>
      </c>
      <c r="H2840" s="6">
        <v>1216</v>
      </c>
      <c r="I2840" s="6">
        <v>176</v>
      </c>
      <c r="J2840" s="6">
        <v>1216</v>
      </c>
      <c r="K2840" s="6">
        <v>176</v>
      </c>
      <c r="L2840" s="6">
        <v>1216</v>
      </c>
      <c r="M2840" s="6" t="s">
        <v>120</v>
      </c>
      <c r="N2840" s="6" t="s">
        <v>23</v>
      </c>
      <c r="O2840" s="6">
        <v>85</v>
      </c>
    </row>
    <row r="2841" spans="1:15" x14ac:dyDescent="0.25">
      <c r="A2841" s="6" t="s">
        <v>0</v>
      </c>
      <c r="B2841" s="6" t="s">
        <v>4</v>
      </c>
      <c r="C2841" s="6" t="s">
        <v>151</v>
      </c>
      <c r="D2841" s="6" t="s">
        <v>152</v>
      </c>
      <c r="E2841" s="6" t="s">
        <v>97</v>
      </c>
      <c r="F2841" s="6" t="s">
        <v>98</v>
      </c>
      <c r="G2841" s="6">
        <v>8</v>
      </c>
      <c r="H2841" s="6">
        <v>30</v>
      </c>
      <c r="I2841" s="6">
        <v>8</v>
      </c>
      <c r="J2841" s="6">
        <v>32</v>
      </c>
      <c r="K2841" s="6">
        <v>8</v>
      </c>
      <c r="L2841" s="6">
        <v>32</v>
      </c>
      <c r="M2841" s="6" t="s">
        <v>120</v>
      </c>
      <c r="N2841" s="6" t="s">
        <v>23</v>
      </c>
      <c r="O2841" s="6">
        <v>3</v>
      </c>
    </row>
    <row r="2842" spans="1:15" x14ac:dyDescent="0.25">
      <c r="A2842" s="6" t="s">
        <v>0</v>
      </c>
      <c r="B2842" s="6" t="s">
        <v>8</v>
      </c>
      <c r="C2842" s="6" t="s">
        <v>123</v>
      </c>
      <c r="D2842" s="6" t="s">
        <v>124</v>
      </c>
      <c r="E2842" s="6" t="s">
        <v>97</v>
      </c>
      <c r="F2842" s="6" t="s">
        <v>98</v>
      </c>
      <c r="G2842" s="6">
        <v>30</v>
      </c>
      <c r="H2842" s="6">
        <v>175</v>
      </c>
      <c r="I2842" s="6">
        <v>18</v>
      </c>
      <c r="J2842" s="6">
        <v>120</v>
      </c>
      <c r="K2842" s="6">
        <v>29</v>
      </c>
      <c r="L2842" s="6">
        <v>182</v>
      </c>
      <c r="M2842" s="6" t="s">
        <v>120</v>
      </c>
      <c r="N2842" s="6" t="s">
        <v>22</v>
      </c>
      <c r="O2842" s="6">
        <v>13</v>
      </c>
    </row>
    <row r="2843" spans="1:15" x14ac:dyDescent="0.25">
      <c r="A2843" s="6" t="s">
        <v>0</v>
      </c>
      <c r="B2843" s="6" t="s">
        <v>8</v>
      </c>
      <c r="C2843" s="6" t="s">
        <v>121</v>
      </c>
      <c r="D2843" s="6" t="s">
        <v>122</v>
      </c>
      <c r="E2843" s="6" t="s">
        <v>97</v>
      </c>
      <c r="F2843" s="6" t="s">
        <v>98</v>
      </c>
      <c r="G2843" s="6">
        <v>413</v>
      </c>
      <c r="H2843" s="6">
        <v>1835</v>
      </c>
      <c r="I2843" s="6">
        <v>407</v>
      </c>
      <c r="J2843" s="6">
        <v>1858</v>
      </c>
      <c r="K2843" s="6">
        <v>407</v>
      </c>
      <c r="L2843" s="6">
        <v>1858</v>
      </c>
      <c r="M2843" s="6" t="s">
        <v>120</v>
      </c>
      <c r="N2843" s="6" t="s">
        <v>22</v>
      </c>
      <c r="O2843" s="6">
        <v>48</v>
      </c>
    </row>
    <row r="2844" spans="1:15" x14ac:dyDescent="0.25">
      <c r="A2844" s="6" t="s">
        <v>0</v>
      </c>
      <c r="B2844" s="6" t="s">
        <v>5</v>
      </c>
      <c r="C2844" s="6" t="s">
        <v>271</v>
      </c>
      <c r="D2844" s="6" t="s">
        <v>272</v>
      </c>
      <c r="E2844" s="6" t="s">
        <v>97</v>
      </c>
      <c r="F2844" s="6" t="s">
        <v>125</v>
      </c>
      <c r="G2844" s="6">
        <v>18</v>
      </c>
      <c r="H2844" s="6">
        <v>82</v>
      </c>
      <c r="I2844" s="6">
        <v>18</v>
      </c>
      <c r="J2844" s="6">
        <v>82</v>
      </c>
      <c r="K2844" s="6">
        <v>18</v>
      </c>
      <c r="L2844" s="6">
        <v>80</v>
      </c>
      <c r="M2844" s="6" t="s">
        <v>120</v>
      </c>
      <c r="N2844" s="6" t="s">
        <v>22</v>
      </c>
      <c r="O2844" s="6">
        <v>3</v>
      </c>
    </row>
    <row r="2845" spans="1:15" x14ac:dyDescent="0.25">
      <c r="A2845" s="6" t="s">
        <v>0</v>
      </c>
      <c r="B2845" s="6" t="s">
        <v>7</v>
      </c>
      <c r="C2845" s="6" t="s">
        <v>735</v>
      </c>
      <c r="D2845" s="6" t="s">
        <v>736</v>
      </c>
      <c r="E2845" s="6" t="s">
        <v>97</v>
      </c>
      <c r="F2845" s="6" t="s">
        <v>98</v>
      </c>
      <c r="G2845" s="6">
        <v>14</v>
      </c>
      <c r="H2845" s="6">
        <v>74</v>
      </c>
      <c r="I2845" s="6">
        <v>14</v>
      </c>
      <c r="J2845" s="6">
        <v>68</v>
      </c>
      <c r="K2845" s="6">
        <v>14</v>
      </c>
      <c r="L2845" s="6">
        <v>68</v>
      </c>
      <c r="M2845" s="6" t="s">
        <v>120</v>
      </c>
      <c r="N2845" s="6" t="s">
        <v>21</v>
      </c>
      <c r="O2845" s="6">
        <v>2</v>
      </c>
    </row>
    <row r="2846" spans="1:15" x14ac:dyDescent="0.25">
      <c r="A2846" s="6" t="s">
        <v>0</v>
      </c>
      <c r="B2846" s="6" t="s">
        <v>4</v>
      </c>
      <c r="C2846" s="6" t="s">
        <v>161</v>
      </c>
      <c r="D2846" s="6" t="s">
        <v>162</v>
      </c>
      <c r="E2846" s="6" t="s">
        <v>97</v>
      </c>
      <c r="F2846" s="6" t="s">
        <v>98</v>
      </c>
      <c r="G2846" s="6">
        <v>163</v>
      </c>
      <c r="H2846" s="6">
        <v>712</v>
      </c>
      <c r="I2846" s="6">
        <v>84</v>
      </c>
      <c r="J2846" s="6">
        <v>452</v>
      </c>
      <c r="K2846" s="6">
        <v>140</v>
      </c>
      <c r="L2846" s="6">
        <v>707</v>
      </c>
      <c r="M2846" s="6" t="s">
        <v>120</v>
      </c>
      <c r="N2846" s="6" t="s">
        <v>21</v>
      </c>
      <c r="O2846" s="6">
        <v>37</v>
      </c>
    </row>
    <row r="2847" spans="1:15" x14ac:dyDescent="0.25">
      <c r="A2847" s="6" t="s">
        <v>0</v>
      </c>
      <c r="B2847" s="6" t="s">
        <v>5</v>
      </c>
      <c r="C2847" s="6" t="s">
        <v>716</v>
      </c>
      <c r="D2847" s="6" t="s">
        <v>717</v>
      </c>
      <c r="E2847" s="6" t="s">
        <v>209</v>
      </c>
      <c r="F2847" s="6" t="s">
        <v>98</v>
      </c>
      <c r="G2847" s="6">
        <v>1295</v>
      </c>
      <c r="H2847" s="6">
        <v>6509</v>
      </c>
      <c r="I2847" s="6"/>
      <c r="J2847" s="6">
        <v>6258</v>
      </c>
      <c r="K2847" s="6">
        <v>1351</v>
      </c>
      <c r="L2847" s="6">
        <v>6868</v>
      </c>
      <c r="M2847" s="6" t="s">
        <v>120</v>
      </c>
      <c r="N2847" s="6" t="s">
        <v>21</v>
      </c>
      <c r="O2847" s="6">
        <v>0</v>
      </c>
    </row>
    <row r="2848" spans="1:15" x14ac:dyDescent="0.25">
      <c r="A2848" s="6" t="s">
        <v>0</v>
      </c>
      <c r="B2848" s="6" t="s">
        <v>7</v>
      </c>
      <c r="C2848" s="6" t="s">
        <v>177</v>
      </c>
      <c r="D2848" s="6" t="s">
        <v>178</v>
      </c>
      <c r="E2848" s="6" t="s">
        <v>97</v>
      </c>
      <c r="F2848" s="6" t="s">
        <v>125</v>
      </c>
      <c r="G2848" s="6">
        <v>23</v>
      </c>
      <c r="H2848" s="6">
        <v>124</v>
      </c>
      <c r="I2848" s="6">
        <v>20</v>
      </c>
      <c r="J2848" s="6">
        <v>110</v>
      </c>
      <c r="K2848" s="6">
        <v>20</v>
      </c>
      <c r="L2848" s="6">
        <v>110</v>
      </c>
      <c r="M2848" s="6" t="s">
        <v>120</v>
      </c>
      <c r="N2848" s="6" t="s">
        <v>21</v>
      </c>
      <c r="O2848" s="6">
        <v>0</v>
      </c>
    </row>
    <row r="2849" spans="1:15" x14ac:dyDescent="0.25">
      <c r="A2849" s="6" t="s">
        <v>0</v>
      </c>
      <c r="B2849" s="6" t="s">
        <v>4</v>
      </c>
      <c r="C2849" s="6" t="s">
        <v>159</v>
      </c>
      <c r="D2849" s="6" t="s">
        <v>160</v>
      </c>
      <c r="E2849" s="6" t="s">
        <v>97</v>
      </c>
      <c r="F2849" s="6" t="s">
        <v>98</v>
      </c>
      <c r="G2849" s="6">
        <v>44</v>
      </c>
      <c r="H2849" s="6">
        <v>180</v>
      </c>
      <c r="I2849" s="6">
        <v>18</v>
      </c>
      <c r="J2849" s="6">
        <v>68</v>
      </c>
      <c r="K2849" s="6">
        <v>45</v>
      </c>
      <c r="L2849" s="6">
        <v>194</v>
      </c>
      <c r="M2849" s="6" t="s">
        <v>120</v>
      </c>
      <c r="N2849" s="6" t="s">
        <v>23</v>
      </c>
      <c r="O2849" s="6">
        <v>14</v>
      </c>
    </row>
    <row r="2850" spans="1:15" x14ac:dyDescent="0.25">
      <c r="A2850" s="6" t="s">
        <v>0</v>
      </c>
      <c r="B2850" s="6" t="s">
        <v>9</v>
      </c>
      <c r="C2850" s="6" t="s">
        <v>756</v>
      </c>
      <c r="D2850" s="6" t="s">
        <v>757</v>
      </c>
      <c r="E2850" s="6" t="s">
        <v>97</v>
      </c>
      <c r="F2850" s="6" t="s">
        <v>125</v>
      </c>
      <c r="G2850" s="6">
        <v>115</v>
      </c>
      <c r="H2850" s="6">
        <v>532</v>
      </c>
      <c r="I2850" s="6">
        <v>115</v>
      </c>
      <c r="J2850" s="6">
        <v>537</v>
      </c>
      <c r="K2850" s="6">
        <v>115</v>
      </c>
      <c r="L2850" s="6">
        <v>537</v>
      </c>
      <c r="M2850" s="6" t="s">
        <v>120</v>
      </c>
      <c r="N2850" s="6" t="s">
        <v>21</v>
      </c>
      <c r="O2850" s="6">
        <v>16</v>
      </c>
    </row>
    <row r="2851" spans="1:15" x14ac:dyDescent="0.25">
      <c r="A2851" s="6" t="s">
        <v>0</v>
      </c>
      <c r="B2851" s="6" t="s">
        <v>8</v>
      </c>
      <c r="C2851" s="6" t="s">
        <v>121</v>
      </c>
      <c r="D2851" s="6" t="s">
        <v>122</v>
      </c>
      <c r="E2851" s="6" t="s">
        <v>97</v>
      </c>
      <c r="F2851" s="6" t="s">
        <v>98</v>
      </c>
      <c r="G2851" s="6">
        <v>413</v>
      </c>
      <c r="H2851" s="6">
        <v>1835</v>
      </c>
      <c r="I2851" s="6">
        <v>407</v>
      </c>
      <c r="J2851" s="6">
        <v>1858</v>
      </c>
      <c r="K2851" s="6">
        <v>407</v>
      </c>
      <c r="L2851" s="6">
        <v>1858</v>
      </c>
      <c r="M2851" s="6" t="s">
        <v>120</v>
      </c>
      <c r="N2851" s="6" t="s">
        <v>23</v>
      </c>
      <c r="O2851" s="6">
        <v>101</v>
      </c>
    </row>
    <row r="2852" spans="1:15" x14ac:dyDescent="0.25">
      <c r="A2852" s="6" t="s">
        <v>0</v>
      </c>
      <c r="B2852" s="6" t="s">
        <v>8</v>
      </c>
      <c r="C2852" s="6" t="s">
        <v>141</v>
      </c>
      <c r="D2852" s="6" t="s">
        <v>142</v>
      </c>
      <c r="E2852" s="6" t="s">
        <v>97</v>
      </c>
      <c r="F2852" s="6" t="s">
        <v>98</v>
      </c>
      <c r="G2852" s="6">
        <v>186</v>
      </c>
      <c r="H2852" s="6">
        <v>1002</v>
      </c>
      <c r="I2852" s="6">
        <v>183</v>
      </c>
      <c r="J2852" s="6">
        <v>971</v>
      </c>
      <c r="K2852" s="6">
        <v>188</v>
      </c>
      <c r="L2852" s="6">
        <v>1003</v>
      </c>
      <c r="M2852" s="6" t="s">
        <v>120</v>
      </c>
      <c r="N2852" s="6" t="s">
        <v>22</v>
      </c>
      <c r="O2852" s="6">
        <v>55</v>
      </c>
    </row>
    <row r="2853" spans="1:15" x14ac:dyDescent="0.25">
      <c r="A2853" s="6" t="s">
        <v>0</v>
      </c>
      <c r="B2853" s="6" t="s">
        <v>5</v>
      </c>
      <c r="C2853" s="6" t="s">
        <v>273</v>
      </c>
      <c r="D2853" s="6" t="s">
        <v>274</v>
      </c>
      <c r="E2853" s="6" t="s">
        <v>97</v>
      </c>
      <c r="F2853" s="6" t="s">
        <v>98</v>
      </c>
      <c r="G2853" s="6">
        <v>85</v>
      </c>
      <c r="H2853" s="6">
        <v>367</v>
      </c>
      <c r="I2853" s="6">
        <v>80</v>
      </c>
      <c r="J2853" s="6">
        <v>337</v>
      </c>
      <c r="K2853" s="6">
        <v>85</v>
      </c>
      <c r="L2853" s="6">
        <v>367</v>
      </c>
      <c r="M2853" s="6" t="s">
        <v>120</v>
      </c>
      <c r="N2853" s="6" t="s">
        <v>21</v>
      </c>
      <c r="O2853" s="6">
        <v>21</v>
      </c>
    </row>
    <row r="2854" spans="1:15" x14ac:dyDescent="0.25">
      <c r="A2854" s="6" t="s">
        <v>0</v>
      </c>
      <c r="B2854" s="6" t="s">
        <v>4</v>
      </c>
      <c r="C2854" s="6" t="s">
        <v>153</v>
      </c>
      <c r="D2854" s="6" t="s">
        <v>154</v>
      </c>
      <c r="E2854" s="6" t="s">
        <v>97</v>
      </c>
      <c r="F2854" s="6" t="s">
        <v>98</v>
      </c>
      <c r="G2854" s="6">
        <v>35</v>
      </c>
      <c r="H2854" s="6">
        <v>175</v>
      </c>
      <c r="I2854" s="6">
        <v>32</v>
      </c>
      <c r="J2854" s="6">
        <v>173</v>
      </c>
      <c r="K2854" s="6">
        <v>43</v>
      </c>
      <c r="L2854" s="6">
        <v>212</v>
      </c>
      <c r="M2854" s="6" t="s">
        <v>120</v>
      </c>
      <c r="N2854" s="6" t="s">
        <v>21</v>
      </c>
      <c r="O2854" s="6">
        <v>9</v>
      </c>
    </row>
    <row r="2855" spans="1:15" x14ac:dyDescent="0.25">
      <c r="A2855" s="6" t="s">
        <v>0</v>
      </c>
      <c r="B2855" s="6" t="s">
        <v>8</v>
      </c>
      <c r="C2855" s="6" t="s">
        <v>123</v>
      </c>
      <c r="D2855" s="6" t="s">
        <v>124</v>
      </c>
      <c r="E2855" s="6" t="s">
        <v>97</v>
      </c>
      <c r="F2855" s="6" t="s">
        <v>98</v>
      </c>
      <c r="G2855" s="6">
        <v>30</v>
      </c>
      <c r="H2855" s="6">
        <v>175</v>
      </c>
      <c r="I2855" s="6">
        <v>18</v>
      </c>
      <c r="J2855" s="6">
        <v>120</v>
      </c>
      <c r="K2855" s="6">
        <v>29</v>
      </c>
      <c r="L2855" s="6">
        <v>182</v>
      </c>
      <c r="M2855" s="6" t="s">
        <v>120</v>
      </c>
      <c r="N2855" s="6" t="s">
        <v>23</v>
      </c>
      <c r="O2855" s="6">
        <v>20</v>
      </c>
    </row>
    <row r="2856" spans="1:15" x14ac:dyDescent="0.25">
      <c r="A2856" s="6" t="s">
        <v>0</v>
      </c>
      <c r="B2856" s="6" t="s">
        <v>4</v>
      </c>
      <c r="C2856" s="6" t="s">
        <v>165</v>
      </c>
      <c r="D2856" s="6" t="s">
        <v>166</v>
      </c>
      <c r="E2856" s="6" t="s">
        <v>97</v>
      </c>
      <c r="F2856" s="6" t="s">
        <v>98</v>
      </c>
      <c r="G2856" s="6">
        <v>72</v>
      </c>
      <c r="H2856" s="6">
        <v>333</v>
      </c>
      <c r="I2856" s="6">
        <v>72</v>
      </c>
      <c r="J2856" s="6">
        <v>332</v>
      </c>
      <c r="K2856" s="6">
        <v>72</v>
      </c>
      <c r="L2856" s="6">
        <v>332</v>
      </c>
      <c r="M2856" s="6" t="s">
        <v>120</v>
      </c>
      <c r="N2856" s="6" t="s">
        <v>21</v>
      </c>
      <c r="O2856" s="6">
        <v>9</v>
      </c>
    </row>
    <row r="2857" spans="1:15" x14ac:dyDescent="0.25">
      <c r="A2857" s="6" t="s">
        <v>0</v>
      </c>
      <c r="B2857" s="6" t="s">
        <v>4</v>
      </c>
      <c r="C2857" s="6" t="s">
        <v>163</v>
      </c>
      <c r="D2857" s="6" t="s">
        <v>164</v>
      </c>
      <c r="E2857" s="6" t="s">
        <v>97</v>
      </c>
      <c r="F2857" s="6" t="s">
        <v>98</v>
      </c>
      <c r="G2857" s="6">
        <v>107</v>
      </c>
      <c r="H2857" s="6">
        <v>584</v>
      </c>
      <c r="I2857" s="6">
        <v>30</v>
      </c>
      <c r="J2857" s="6">
        <v>174</v>
      </c>
      <c r="K2857" s="6">
        <v>108</v>
      </c>
      <c r="L2857" s="6">
        <v>605</v>
      </c>
      <c r="M2857" s="6" t="s">
        <v>120</v>
      </c>
      <c r="N2857" s="6" t="s">
        <v>23</v>
      </c>
      <c r="O2857" s="6">
        <v>63</v>
      </c>
    </row>
    <row r="2858" spans="1:15" x14ac:dyDescent="0.25">
      <c r="A2858" s="6" t="s">
        <v>0</v>
      </c>
      <c r="B2858" s="6" t="s">
        <v>9</v>
      </c>
      <c r="C2858" s="6" t="s">
        <v>212</v>
      </c>
      <c r="D2858" s="6" t="s">
        <v>213</v>
      </c>
      <c r="E2858" s="6" t="s">
        <v>209</v>
      </c>
      <c r="F2858" s="6" t="s">
        <v>125</v>
      </c>
      <c r="G2858" s="6">
        <v>174</v>
      </c>
      <c r="H2858" s="6">
        <v>1185</v>
      </c>
      <c r="I2858" s="6">
        <v>463</v>
      </c>
      <c r="J2858" s="6">
        <v>2123</v>
      </c>
      <c r="K2858" s="6">
        <v>463</v>
      </c>
      <c r="L2858" s="6">
        <v>2114</v>
      </c>
      <c r="M2858" s="6" t="s">
        <v>120</v>
      </c>
      <c r="N2858" s="6" t="s">
        <v>22</v>
      </c>
      <c r="O2858" s="6">
        <v>75</v>
      </c>
    </row>
    <row r="2859" spans="1:15" x14ac:dyDescent="0.25">
      <c r="A2859" s="6" t="s">
        <v>0</v>
      </c>
      <c r="B2859" s="6" t="s">
        <v>5</v>
      </c>
      <c r="C2859" s="6" t="s">
        <v>819</v>
      </c>
      <c r="D2859" s="6" t="s">
        <v>820</v>
      </c>
      <c r="E2859" s="6" t="s">
        <v>97</v>
      </c>
      <c r="F2859" s="6" t="s">
        <v>125</v>
      </c>
      <c r="G2859" s="6">
        <v>172</v>
      </c>
      <c r="H2859" s="6">
        <v>838</v>
      </c>
      <c r="I2859" s="6">
        <v>181</v>
      </c>
      <c r="J2859" s="6">
        <v>910</v>
      </c>
      <c r="K2859" s="6">
        <v>181</v>
      </c>
      <c r="L2859" s="6">
        <v>910</v>
      </c>
      <c r="M2859" s="6" t="s">
        <v>120</v>
      </c>
      <c r="N2859" s="6" t="s">
        <v>22</v>
      </c>
      <c r="O2859" s="6">
        <v>50</v>
      </c>
    </row>
    <row r="2860" spans="1:15" x14ac:dyDescent="0.25">
      <c r="A2860" s="6" t="s">
        <v>0</v>
      </c>
      <c r="B2860" s="6" t="s">
        <v>4</v>
      </c>
      <c r="C2860" s="6" t="s">
        <v>145</v>
      </c>
      <c r="D2860" s="6" t="s">
        <v>146</v>
      </c>
      <c r="E2860" s="6" t="s">
        <v>97</v>
      </c>
      <c r="F2860" s="6" t="s">
        <v>98</v>
      </c>
      <c r="G2860" s="6">
        <v>93</v>
      </c>
      <c r="H2860" s="6">
        <v>446</v>
      </c>
      <c r="I2860" s="6">
        <v>91</v>
      </c>
      <c r="J2860" s="6">
        <v>482</v>
      </c>
      <c r="K2860" s="6">
        <v>100</v>
      </c>
      <c r="L2860" s="6">
        <v>523</v>
      </c>
      <c r="M2860" s="6" t="s">
        <v>120</v>
      </c>
      <c r="N2860" s="6" t="s">
        <v>23</v>
      </c>
      <c r="O2860" s="6">
        <v>51</v>
      </c>
    </row>
    <row r="2861" spans="1:15" x14ac:dyDescent="0.25">
      <c r="A2861" s="6" t="s">
        <v>0</v>
      </c>
      <c r="B2861" s="6" t="s">
        <v>8</v>
      </c>
      <c r="C2861" s="6" t="s">
        <v>739</v>
      </c>
      <c r="D2861" s="6" t="s">
        <v>740</v>
      </c>
      <c r="E2861" s="6" t="s">
        <v>209</v>
      </c>
      <c r="F2861" s="6" t="s">
        <v>125</v>
      </c>
      <c r="G2861" s="6">
        <v>115</v>
      </c>
      <c r="H2861" s="6">
        <v>602</v>
      </c>
      <c r="I2861" s="6">
        <v>115</v>
      </c>
      <c r="J2861" s="6">
        <v>594</v>
      </c>
      <c r="K2861" s="6">
        <v>115</v>
      </c>
      <c r="L2861" s="6">
        <v>88</v>
      </c>
      <c r="M2861" s="6" t="s">
        <v>120</v>
      </c>
      <c r="N2861" s="6" t="s">
        <v>23</v>
      </c>
      <c r="O2861" s="6">
        <v>0</v>
      </c>
    </row>
    <row r="2862" spans="1:15" x14ac:dyDescent="0.25">
      <c r="A2862" s="6" t="s">
        <v>0</v>
      </c>
      <c r="B2862" s="6" t="s">
        <v>13</v>
      </c>
      <c r="C2862" s="6" t="s">
        <v>725</v>
      </c>
      <c r="D2862" s="6" t="s">
        <v>726</v>
      </c>
      <c r="E2862" s="6" t="s">
        <v>97</v>
      </c>
      <c r="F2862" s="6" t="s">
        <v>125</v>
      </c>
      <c r="G2862" s="6">
        <v>57</v>
      </c>
      <c r="H2862" s="6">
        <v>284</v>
      </c>
      <c r="I2862" s="6">
        <v>54</v>
      </c>
      <c r="J2862" s="6">
        <v>262</v>
      </c>
      <c r="K2862" s="6">
        <v>54</v>
      </c>
      <c r="L2862" s="6">
        <v>262</v>
      </c>
      <c r="M2862" s="6" t="s">
        <v>120</v>
      </c>
      <c r="N2862" s="6" t="s">
        <v>22</v>
      </c>
      <c r="O2862" s="6">
        <v>12</v>
      </c>
    </row>
    <row r="2863" spans="1:15" x14ac:dyDescent="0.25">
      <c r="A2863" s="6" t="s">
        <v>0</v>
      </c>
      <c r="B2863" s="6" t="s">
        <v>7</v>
      </c>
      <c r="C2863" s="6" t="s">
        <v>133</v>
      </c>
      <c r="D2863" s="6" t="s">
        <v>134</v>
      </c>
      <c r="E2863" s="6" t="s">
        <v>97</v>
      </c>
      <c r="F2863" s="6" t="s">
        <v>98</v>
      </c>
      <c r="G2863" s="6">
        <v>631</v>
      </c>
      <c r="H2863" s="6">
        <v>3758</v>
      </c>
      <c r="I2863" s="6">
        <v>613</v>
      </c>
      <c r="J2863" s="6">
        <v>3721</v>
      </c>
      <c r="K2863" s="6">
        <v>626</v>
      </c>
      <c r="L2863" s="6">
        <v>3786</v>
      </c>
      <c r="M2863" s="6" t="s">
        <v>120</v>
      </c>
      <c r="N2863" s="6" t="s">
        <v>23</v>
      </c>
      <c r="O2863" s="6">
        <v>263</v>
      </c>
    </row>
    <row r="2864" spans="1:15" x14ac:dyDescent="0.25">
      <c r="A2864" s="6" t="s">
        <v>0</v>
      </c>
      <c r="B2864" s="6" t="s">
        <v>8</v>
      </c>
      <c r="C2864" s="6" t="s">
        <v>224</v>
      </c>
      <c r="D2864" s="6" t="s">
        <v>225</v>
      </c>
      <c r="E2864" s="6" t="s">
        <v>209</v>
      </c>
      <c r="F2864" s="6" t="s">
        <v>125</v>
      </c>
      <c r="G2864" s="6">
        <v>412</v>
      </c>
      <c r="H2864" s="6">
        <v>1700</v>
      </c>
      <c r="I2864" s="6">
        <v>375</v>
      </c>
      <c r="J2864" s="6">
        <v>1598</v>
      </c>
      <c r="K2864" s="6">
        <v>375</v>
      </c>
      <c r="L2864" s="6">
        <v>1598</v>
      </c>
      <c r="M2864" s="6" t="s">
        <v>120</v>
      </c>
      <c r="N2864" s="6" t="s">
        <v>23</v>
      </c>
      <c r="O2864" s="6">
        <v>138</v>
      </c>
    </row>
    <row r="2865" spans="1:15" x14ac:dyDescent="0.25">
      <c r="A2865" s="6" t="s">
        <v>0</v>
      </c>
      <c r="B2865" s="6" t="s">
        <v>4</v>
      </c>
      <c r="C2865" s="6" t="s">
        <v>155</v>
      </c>
      <c r="D2865" s="6" t="s">
        <v>156</v>
      </c>
      <c r="E2865" s="6" t="s">
        <v>97</v>
      </c>
      <c r="F2865" s="6" t="s">
        <v>98</v>
      </c>
      <c r="G2865" s="6">
        <v>97</v>
      </c>
      <c r="H2865" s="6">
        <v>382</v>
      </c>
      <c r="I2865" s="6">
        <v>95</v>
      </c>
      <c r="J2865" s="6">
        <v>386</v>
      </c>
      <c r="K2865" s="6">
        <v>95</v>
      </c>
      <c r="L2865" s="6">
        <v>386</v>
      </c>
      <c r="M2865" s="6" t="s">
        <v>120</v>
      </c>
      <c r="N2865" s="6" t="s">
        <v>22</v>
      </c>
      <c r="O2865" s="6">
        <v>4</v>
      </c>
    </row>
    <row r="2866" spans="1:15" x14ac:dyDescent="0.25">
      <c r="A2866" s="6" t="s">
        <v>0</v>
      </c>
      <c r="B2866" s="6" t="s">
        <v>4</v>
      </c>
      <c r="C2866" s="6" t="s">
        <v>692</v>
      </c>
      <c r="D2866" s="6" t="s">
        <v>693</v>
      </c>
      <c r="E2866" s="6" t="s">
        <v>97</v>
      </c>
      <c r="F2866" s="6" t="s">
        <v>125</v>
      </c>
      <c r="G2866" s="6">
        <v>69</v>
      </c>
      <c r="H2866" s="6">
        <v>325</v>
      </c>
      <c r="I2866" s="6">
        <v>65</v>
      </c>
      <c r="J2866" s="6">
        <v>325</v>
      </c>
      <c r="K2866" s="6">
        <v>71</v>
      </c>
      <c r="L2866" s="6">
        <v>322</v>
      </c>
      <c r="M2866" s="6" t="s">
        <v>120</v>
      </c>
      <c r="N2866" s="6" t="s">
        <v>23</v>
      </c>
      <c r="O2866" s="6">
        <v>31</v>
      </c>
    </row>
    <row r="2867" spans="1:15" x14ac:dyDescent="0.25">
      <c r="A2867" s="6" t="s">
        <v>0</v>
      </c>
      <c r="B2867" s="6" t="s">
        <v>5</v>
      </c>
      <c r="C2867" s="6" t="s">
        <v>269</v>
      </c>
      <c r="D2867" s="6" t="s">
        <v>270</v>
      </c>
      <c r="E2867" s="6" t="s">
        <v>97</v>
      </c>
      <c r="F2867" s="6" t="s">
        <v>98</v>
      </c>
      <c r="G2867" s="6">
        <v>31</v>
      </c>
      <c r="H2867" s="6">
        <v>170</v>
      </c>
      <c r="I2867" s="6">
        <v>25</v>
      </c>
      <c r="J2867" s="6">
        <v>125</v>
      </c>
      <c r="K2867" s="6">
        <v>31</v>
      </c>
      <c r="L2867" s="6">
        <v>170</v>
      </c>
      <c r="M2867" s="6" t="s">
        <v>120</v>
      </c>
      <c r="N2867" s="6" t="s">
        <v>22</v>
      </c>
      <c r="O2867" s="6">
        <v>10</v>
      </c>
    </row>
    <row r="2868" spans="1:15" x14ac:dyDescent="0.25">
      <c r="A2868" s="6" t="s">
        <v>0</v>
      </c>
      <c r="B2868" s="6" t="s">
        <v>4</v>
      </c>
      <c r="C2868" s="6" t="s">
        <v>145</v>
      </c>
      <c r="D2868" s="6" t="s">
        <v>146</v>
      </c>
      <c r="E2868" s="6" t="s">
        <v>97</v>
      </c>
      <c r="F2868" s="6" t="s">
        <v>98</v>
      </c>
      <c r="G2868" s="6">
        <v>93</v>
      </c>
      <c r="H2868" s="6">
        <v>446</v>
      </c>
      <c r="I2868" s="6">
        <v>91</v>
      </c>
      <c r="J2868" s="6">
        <v>482</v>
      </c>
      <c r="K2868" s="6">
        <v>100</v>
      </c>
      <c r="L2868" s="6">
        <v>523</v>
      </c>
      <c r="M2868" s="6" t="s">
        <v>120</v>
      </c>
      <c r="N2868" s="6" t="s">
        <v>21</v>
      </c>
      <c r="O2868" s="6">
        <v>24</v>
      </c>
    </row>
    <row r="2869" spans="1:15" x14ac:dyDescent="0.25">
      <c r="A2869" s="6" t="s">
        <v>0</v>
      </c>
      <c r="B2869" s="6" t="s">
        <v>11</v>
      </c>
      <c r="C2869" s="6" t="s">
        <v>187</v>
      </c>
      <c r="D2869" s="6" t="s">
        <v>188</v>
      </c>
      <c r="E2869" s="6" t="s">
        <v>97</v>
      </c>
      <c r="F2869" s="6" t="s">
        <v>132</v>
      </c>
      <c r="G2869" s="6">
        <v>18</v>
      </c>
      <c r="H2869" s="6">
        <v>78</v>
      </c>
      <c r="I2869" s="6">
        <v>18</v>
      </c>
      <c r="J2869" s="6">
        <v>79</v>
      </c>
      <c r="K2869" s="6">
        <v>18</v>
      </c>
      <c r="L2869" s="6">
        <v>77</v>
      </c>
      <c r="M2869" s="6" t="s">
        <v>120</v>
      </c>
      <c r="N2869" s="6" t="s">
        <v>23</v>
      </c>
      <c r="O2869" s="6">
        <v>7</v>
      </c>
    </row>
    <row r="2870" spans="1:15" x14ac:dyDescent="0.25">
      <c r="A2870" s="6" t="s">
        <v>0</v>
      </c>
      <c r="B2870" s="6" t="s">
        <v>7</v>
      </c>
      <c r="C2870" s="6" t="s">
        <v>133</v>
      </c>
      <c r="D2870" s="6" t="s">
        <v>134</v>
      </c>
      <c r="E2870" s="6" t="s">
        <v>97</v>
      </c>
      <c r="F2870" s="6" t="s">
        <v>98</v>
      </c>
      <c r="G2870" s="6">
        <v>631</v>
      </c>
      <c r="H2870" s="6">
        <v>3758</v>
      </c>
      <c r="I2870" s="6">
        <v>613</v>
      </c>
      <c r="J2870" s="6">
        <v>3721</v>
      </c>
      <c r="K2870" s="6">
        <v>626</v>
      </c>
      <c r="L2870" s="6">
        <v>3786</v>
      </c>
      <c r="M2870" s="6" t="s">
        <v>120</v>
      </c>
      <c r="N2870" s="6" t="s">
        <v>22</v>
      </c>
      <c r="O2870" s="6">
        <v>130</v>
      </c>
    </row>
    <row r="2871" spans="1:15" x14ac:dyDescent="0.25">
      <c r="A2871" s="6" t="s">
        <v>0</v>
      </c>
      <c r="B2871" s="6" t="s">
        <v>9</v>
      </c>
      <c r="C2871" s="6" t="s">
        <v>137</v>
      </c>
      <c r="D2871" s="6" t="s">
        <v>138</v>
      </c>
      <c r="E2871" s="6" t="s">
        <v>97</v>
      </c>
      <c r="F2871" s="6" t="s">
        <v>98</v>
      </c>
      <c r="G2871" s="6">
        <v>135</v>
      </c>
      <c r="H2871" s="6">
        <v>672</v>
      </c>
      <c r="I2871" s="6">
        <v>156</v>
      </c>
      <c r="J2871" s="6">
        <v>704</v>
      </c>
      <c r="K2871" s="6">
        <v>156</v>
      </c>
      <c r="L2871" s="6">
        <v>704</v>
      </c>
      <c r="M2871" s="6" t="s">
        <v>120</v>
      </c>
      <c r="N2871" s="6" t="s">
        <v>22</v>
      </c>
      <c r="O2871" s="6">
        <v>24</v>
      </c>
    </row>
    <row r="2872" spans="1:15" x14ac:dyDescent="0.25">
      <c r="A2872" s="6" t="s">
        <v>0</v>
      </c>
      <c r="B2872" s="6" t="s">
        <v>7</v>
      </c>
      <c r="C2872" s="6" t="s">
        <v>733</v>
      </c>
      <c r="D2872" s="6" t="s">
        <v>734</v>
      </c>
      <c r="E2872" s="6" t="s">
        <v>97</v>
      </c>
      <c r="F2872" s="6" t="s">
        <v>98</v>
      </c>
      <c r="G2872" s="6">
        <v>27</v>
      </c>
      <c r="H2872" s="6">
        <v>111</v>
      </c>
      <c r="I2872" s="6">
        <v>25</v>
      </c>
      <c r="J2872" s="6">
        <v>104</v>
      </c>
      <c r="K2872" s="6">
        <v>25</v>
      </c>
      <c r="L2872" s="6">
        <v>104</v>
      </c>
      <c r="M2872" s="6" t="s">
        <v>120</v>
      </c>
      <c r="N2872" s="6" t="s">
        <v>22</v>
      </c>
      <c r="O2872" s="6">
        <v>4</v>
      </c>
    </row>
    <row r="2873" spans="1:15" x14ac:dyDescent="0.25">
      <c r="A2873" s="6" t="s">
        <v>0</v>
      </c>
      <c r="B2873" s="6" t="s">
        <v>11</v>
      </c>
      <c r="C2873" s="6" t="s">
        <v>189</v>
      </c>
      <c r="D2873" s="6" t="s">
        <v>190</v>
      </c>
      <c r="E2873" s="6" t="s">
        <v>97</v>
      </c>
      <c r="F2873" s="6" t="s">
        <v>132</v>
      </c>
      <c r="G2873" s="6">
        <v>12</v>
      </c>
      <c r="H2873" s="6">
        <v>47</v>
      </c>
      <c r="I2873" s="6">
        <v>15</v>
      </c>
      <c r="J2873" s="6">
        <v>69</v>
      </c>
      <c r="K2873" s="6">
        <v>15</v>
      </c>
      <c r="L2873" s="6">
        <v>69</v>
      </c>
      <c r="M2873" s="6" t="s">
        <v>120</v>
      </c>
      <c r="N2873" s="6" t="s">
        <v>21</v>
      </c>
      <c r="O2873" s="6">
        <v>2</v>
      </c>
    </row>
    <row r="2874" spans="1:15" x14ac:dyDescent="0.25">
      <c r="A2874" s="6" t="s">
        <v>0</v>
      </c>
      <c r="B2874" s="6" t="s">
        <v>13</v>
      </c>
      <c r="C2874" s="6" t="s">
        <v>235</v>
      </c>
      <c r="D2874" s="6" t="s">
        <v>236</v>
      </c>
      <c r="E2874" s="6" t="s">
        <v>97</v>
      </c>
      <c r="F2874" s="6" t="s">
        <v>98</v>
      </c>
      <c r="G2874" s="6">
        <v>5</v>
      </c>
      <c r="H2874" s="6">
        <v>26</v>
      </c>
      <c r="I2874" s="6">
        <v>5</v>
      </c>
      <c r="J2874" s="6">
        <v>27</v>
      </c>
      <c r="K2874" s="6">
        <v>5</v>
      </c>
      <c r="L2874" s="6">
        <v>27</v>
      </c>
      <c r="M2874" s="6" t="s">
        <v>120</v>
      </c>
      <c r="N2874" s="6" t="s">
        <v>23</v>
      </c>
      <c r="O2874" s="6">
        <v>0</v>
      </c>
    </row>
    <row r="2875" spans="1:15" x14ac:dyDescent="0.25">
      <c r="A2875" s="6" t="s">
        <v>0</v>
      </c>
      <c r="B2875" s="6" t="s">
        <v>9</v>
      </c>
      <c r="C2875" s="6" t="s">
        <v>137</v>
      </c>
      <c r="D2875" s="6" t="s">
        <v>138</v>
      </c>
      <c r="E2875" s="6" t="s">
        <v>97</v>
      </c>
      <c r="F2875" s="6" t="s">
        <v>98</v>
      </c>
      <c r="G2875" s="6">
        <v>135</v>
      </c>
      <c r="H2875" s="6">
        <v>672</v>
      </c>
      <c r="I2875" s="6">
        <v>156</v>
      </c>
      <c r="J2875" s="6">
        <v>704</v>
      </c>
      <c r="K2875" s="6">
        <v>156</v>
      </c>
      <c r="L2875" s="6">
        <v>704</v>
      </c>
      <c r="M2875" s="6" t="s">
        <v>120</v>
      </c>
      <c r="N2875" s="6" t="s">
        <v>23</v>
      </c>
      <c r="O2875" s="6">
        <v>46</v>
      </c>
    </row>
    <row r="2876" spans="1:15" x14ac:dyDescent="0.25">
      <c r="A2876" s="6" t="s">
        <v>0</v>
      </c>
      <c r="B2876" s="6" t="s">
        <v>5</v>
      </c>
      <c r="C2876" s="6" t="s">
        <v>169</v>
      </c>
      <c r="D2876" s="6" t="s">
        <v>170</v>
      </c>
      <c r="E2876" s="6" t="s">
        <v>97</v>
      </c>
      <c r="F2876" s="6" t="s">
        <v>98</v>
      </c>
      <c r="G2876" s="6">
        <v>65</v>
      </c>
      <c r="H2876" s="6">
        <v>315</v>
      </c>
      <c r="I2876" s="6">
        <v>31</v>
      </c>
      <c r="J2876" s="6">
        <v>171</v>
      </c>
      <c r="K2876" s="6">
        <v>65</v>
      </c>
      <c r="L2876" s="6">
        <v>323</v>
      </c>
      <c r="M2876" s="6" t="s">
        <v>120</v>
      </c>
      <c r="N2876" s="6" t="s">
        <v>22</v>
      </c>
      <c r="O2876" s="6">
        <v>19</v>
      </c>
    </row>
    <row r="2877" spans="1:15" x14ac:dyDescent="0.25">
      <c r="A2877" s="6" t="s">
        <v>0</v>
      </c>
      <c r="B2877" s="6" t="s">
        <v>4</v>
      </c>
      <c r="C2877" s="6" t="s">
        <v>104</v>
      </c>
      <c r="D2877" s="6" t="s">
        <v>105</v>
      </c>
      <c r="E2877" s="6" t="s">
        <v>97</v>
      </c>
      <c r="F2877" s="6" t="s">
        <v>98</v>
      </c>
      <c r="G2877" s="6">
        <v>32</v>
      </c>
      <c r="H2877" s="6">
        <v>146</v>
      </c>
      <c r="I2877" s="6">
        <v>28</v>
      </c>
      <c r="J2877" s="6">
        <v>131</v>
      </c>
      <c r="K2877" s="6">
        <v>32</v>
      </c>
      <c r="L2877" s="6">
        <v>148</v>
      </c>
      <c r="M2877" s="6" t="s">
        <v>120</v>
      </c>
      <c r="N2877" s="6" t="s">
        <v>21</v>
      </c>
      <c r="O2877" s="6">
        <v>6</v>
      </c>
    </row>
    <row r="2878" spans="1:15" x14ac:dyDescent="0.25">
      <c r="A2878" s="6" t="s">
        <v>0</v>
      </c>
      <c r="B2878" s="6" t="s">
        <v>9</v>
      </c>
      <c r="C2878" s="6" t="s">
        <v>207</v>
      </c>
      <c r="D2878" s="6" t="s">
        <v>208</v>
      </c>
      <c r="E2878" s="6" t="s">
        <v>209</v>
      </c>
      <c r="F2878" s="6" t="s">
        <v>125</v>
      </c>
      <c r="G2878" s="6">
        <v>541</v>
      </c>
      <c r="H2878" s="6">
        <v>2607</v>
      </c>
      <c r="I2878" s="6">
        <v>545</v>
      </c>
      <c r="J2878" s="6">
        <v>2544</v>
      </c>
      <c r="K2878" s="6">
        <v>545</v>
      </c>
      <c r="L2878" s="6">
        <v>2545</v>
      </c>
      <c r="M2878" s="6" t="s">
        <v>120</v>
      </c>
      <c r="N2878" s="6" t="s">
        <v>21</v>
      </c>
      <c r="O2878" s="6">
        <v>150</v>
      </c>
    </row>
    <row r="2879" spans="1:15" x14ac:dyDescent="0.25">
      <c r="A2879" s="6" t="s">
        <v>0</v>
      </c>
      <c r="B2879" s="6" t="s">
        <v>7</v>
      </c>
      <c r="C2879" s="6" t="s">
        <v>133</v>
      </c>
      <c r="D2879" s="6" t="s">
        <v>134</v>
      </c>
      <c r="E2879" s="6" t="s">
        <v>97</v>
      </c>
      <c r="F2879" s="6" t="s">
        <v>98</v>
      </c>
      <c r="G2879" s="6">
        <v>631</v>
      </c>
      <c r="H2879" s="6">
        <v>3758</v>
      </c>
      <c r="I2879" s="6">
        <v>613</v>
      </c>
      <c r="J2879" s="6">
        <v>3721</v>
      </c>
      <c r="K2879" s="6">
        <v>626</v>
      </c>
      <c r="L2879" s="6">
        <v>3786</v>
      </c>
      <c r="M2879" s="6" t="s">
        <v>120</v>
      </c>
      <c r="N2879" s="6" t="s">
        <v>21</v>
      </c>
      <c r="O2879" s="6">
        <v>133</v>
      </c>
    </row>
    <row r="2880" spans="1:15" x14ac:dyDescent="0.25">
      <c r="A2880" s="6" t="s">
        <v>0</v>
      </c>
      <c r="B2880" s="6" t="s">
        <v>5</v>
      </c>
      <c r="C2880" s="6" t="s">
        <v>269</v>
      </c>
      <c r="D2880" s="6" t="s">
        <v>270</v>
      </c>
      <c r="E2880" s="6" t="s">
        <v>97</v>
      </c>
      <c r="F2880" s="6" t="s">
        <v>98</v>
      </c>
      <c r="G2880" s="6">
        <v>31</v>
      </c>
      <c r="H2880" s="6">
        <v>170</v>
      </c>
      <c r="I2880" s="6">
        <v>25</v>
      </c>
      <c r="J2880" s="6">
        <v>125</v>
      </c>
      <c r="K2880" s="6">
        <v>31</v>
      </c>
      <c r="L2880" s="6">
        <v>170</v>
      </c>
      <c r="M2880" s="6" t="s">
        <v>120</v>
      </c>
      <c r="N2880" s="6" t="s">
        <v>21</v>
      </c>
      <c r="O2880" s="6">
        <v>11</v>
      </c>
    </row>
    <row r="2881" spans="1:15" x14ac:dyDescent="0.25">
      <c r="A2881" s="6" t="s">
        <v>0</v>
      </c>
      <c r="B2881" s="6" t="s">
        <v>13</v>
      </c>
      <c r="C2881" s="6" t="s">
        <v>725</v>
      </c>
      <c r="D2881" s="6" t="s">
        <v>726</v>
      </c>
      <c r="E2881" s="6" t="s">
        <v>97</v>
      </c>
      <c r="F2881" s="6" t="s">
        <v>125</v>
      </c>
      <c r="G2881" s="6">
        <v>57</v>
      </c>
      <c r="H2881" s="6">
        <v>284</v>
      </c>
      <c r="I2881" s="6">
        <v>54</v>
      </c>
      <c r="J2881" s="6">
        <v>262</v>
      </c>
      <c r="K2881" s="6">
        <v>54</v>
      </c>
      <c r="L2881" s="6">
        <v>262</v>
      </c>
      <c r="M2881" s="6" t="s">
        <v>120</v>
      </c>
      <c r="N2881" s="6" t="s">
        <v>21</v>
      </c>
      <c r="O2881" s="6">
        <v>13</v>
      </c>
    </row>
    <row r="2882" spans="1:15" x14ac:dyDescent="0.25">
      <c r="A2882" s="6" t="s">
        <v>0</v>
      </c>
      <c r="B2882" s="6" t="s">
        <v>8</v>
      </c>
      <c r="C2882" s="6" t="s">
        <v>218</v>
      </c>
      <c r="D2882" s="6" t="s">
        <v>219</v>
      </c>
      <c r="E2882" s="6" t="s">
        <v>97</v>
      </c>
      <c r="F2882" s="6" t="s">
        <v>98</v>
      </c>
      <c r="G2882" s="6">
        <v>70</v>
      </c>
      <c r="H2882" s="6">
        <v>609</v>
      </c>
      <c r="I2882" s="6">
        <v>124</v>
      </c>
      <c r="J2882" s="6">
        <v>644</v>
      </c>
      <c r="K2882" s="6">
        <v>124</v>
      </c>
      <c r="L2882" s="6">
        <v>644</v>
      </c>
      <c r="M2882" s="6" t="s">
        <v>120</v>
      </c>
      <c r="N2882" s="6" t="s">
        <v>21</v>
      </c>
      <c r="O2882" s="6">
        <v>75</v>
      </c>
    </row>
    <row r="2883" spans="1:15" x14ac:dyDescent="0.25">
      <c r="A2883" s="6" t="s">
        <v>0</v>
      </c>
      <c r="B2883" s="6" t="s">
        <v>11</v>
      </c>
      <c r="C2883" s="6" t="s">
        <v>187</v>
      </c>
      <c r="D2883" s="6" t="s">
        <v>188</v>
      </c>
      <c r="E2883" s="6" t="s">
        <v>97</v>
      </c>
      <c r="F2883" s="6" t="s">
        <v>132</v>
      </c>
      <c r="G2883" s="6">
        <v>18</v>
      </c>
      <c r="H2883" s="6">
        <v>78</v>
      </c>
      <c r="I2883" s="6">
        <v>18</v>
      </c>
      <c r="J2883" s="6">
        <v>79</v>
      </c>
      <c r="K2883" s="6">
        <v>18</v>
      </c>
      <c r="L2883" s="6">
        <v>77</v>
      </c>
      <c r="M2883" s="6" t="s">
        <v>120</v>
      </c>
      <c r="N2883" s="6" t="s">
        <v>22</v>
      </c>
      <c r="O2883" s="6">
        <v>2</v>
      </c>
    </row>
    <row r="2884" spans="1:15" x14ac:dyDescent="0.25">
      <c r="A2884" s="6" t="s">
        <v>0</v>
      </c>
      <c r="B2884" s="6" t="s">
        <v>9</v>
      </c>
      <c r="C2884" s="6" t="s">
        <v>756</v>
      </c>
      <c r="D2884" s="6" t="s">
        <v>757</v>
      </c>
      <c r="E2884" s="6" t="s">
        <v>97</v>
      </c>
      <c r="F2884" s="6" t="s">
        <v>125</v>
      </c>
      <c r="G2884" s="6">
        <v>115</v>
      </c>
      <c r="H2884" s="6">
        <v>532</v>
      </c>
      <c r="I2884" s="6">
        <v>115</v>
      </c>
      <c r="J2884" s="6">
        <v>537</v>
      </c>
      <c r="K2884" s="6">
        <v>115</v>
      </c>
      <c r="L2884" s="6">
        <v>537</v>
      </c>
      <c r="M2884" s="6" t="s">
        <v>120</v>
      </c>
      <c r="N2884" s="6" t="s">
        <v>22</v>
      </c>
      <c r="O2884" s="6">
        <v>19</v>
      </c>
    </row>
    <row r="2885" spans="1:15" x14ac:dyDescent="0.25">
      <c r="A2885" s="6" t="s">
        <v>0</v>
      </c>
      <c r="B2885" s="6" t="s">
        <v>4</v>
      </c>
      <c r="C2885" s="6" t="s">
        <v>832</v>
      </c>
      <c r="D2885" s="6" t="s">
        <v>833</v>
      </c>
      <c r="E2885" s="6" t="s">
        <v>97</v>
      </c>
      <c r="F2885" s="6" t="s">
        <v>98</v>
      </c>
      <c r="G2885" s="6">
        <v>68</v>
      </c>
      <c r="H2885" s="6">
        <v>340</v>
      </c>
      <c r="I2885" s="6">
        <v>61</v>
      </c>
      <c r="J2885" s="6">
        <v>315</v>
      </c>
      <c r="K2885" s="6">
        <v>68</v>
      </c>
      <c r="L2885" s="6">
        <v>340</v>
      </c>
      <c r="M2885" s="6" t="s">
        <v>120</v>
      </c>
      <c r="N2885" s="6" t="s">
        <v>21</v>
      </c>
      <c r="O2885" s="6">
        <v>10</v>
      </c>
    </row>
    <row r="2886" spans="1:15" x14ac:dyDescent="0.25">
      <c r="A2886" s="6" t="s">
        <v>0</v>
      </c>
      <c r="B2886" s="6" t="s">
        <v>8</v>
      </c>
      <c r="C2886" s="6" t="s">
        <v>828</v>
      </c>
      <c r="D2886" s="6" t="s">
        <v>829</v>
      </c>
      <c r="E2886" s="6" t="s">
        <v>97</v>
      </c>
      <c r="F2886" s="6" t="s">
        <v>98</v>
      </c>
      <c r="G2886" s="6">
        <v>265</v>
      </c>
      <c r="H2886" s="6">
        <v>1084</v>
      </c>
      <c r="I2886" s="6">
        <v>260</v>
      </c>
      <c r="J2886" s="6">
        <v>1140</v>
      </c>
      <c r="K2886" s="6">
        <v>260</v>
      </c>
      <c r="L2886" s="6">
        <v>1140</v>
      </c>
      <c r="M2886" s="6" t="s">
        <v>120</v>
      </c>
      <c r="N2886" s="6" t="s">
        <v>23</v>
      </c>
      <c r="O2886" s="6">
        <v>78</v>
      </c>
    </row>
    <row r="2887" spans="1:15" x14ac:dyDescent="0.25">
      <c r="A2887" s="6" t="s">
        <v>0</v>
      </c>
      <c r="B2887" s="6" t="s">
        <v>13</v>
      </c>
      <c r="C2887" s="6" t="s">
        <v>193</v>
      </c>
      <c r="D2887" s="6" t="s">
        <v>194</v>
      </c>
      <c r="E2887" s="6" t="s">
        <v>97</v>
      </c>
      <c r="F2887" s="6" t="s">
        <v>125</v>
      </c>
      <c r="G2887" s="6">
        <v>21</v>
      </c>
      <c r="H2887" s="6">
        <v>93</v>
      </c>
      <c r="I2887" s="6">
        <v>20</v>
      </c>
      <c r="J2887" s="6">
        <v>78</v>
      </c>
      <c r="K2887" s="6">
        <v>20</v>
      </c>
      <c r="L2887" s="6">
        <v>80</v>
      </c>
      <c r="M2887" s="6" t="s">
        <v>120</v>
      </c>
      <c r="N2887" s="6" t="s">
        <v>22</v>
      </c>
      <c r="O2887" s="6">
        <v>2</v>
      </c>
    </row>
    <row r="2888" spans="1:15" x14ac:dyDescent="0.25">
      <c r="A2888" s="6" t="s">
        <v>0</v>
      </c>
      <c r="B2888" s="6" t="s">
        <v>5</v>
      </c>
      <c r="C2888" s="6" t="s">
        <v>257</v>
      </c>
      <c r="D2888" s="6" t="s">
        <v>258</v>
      </c>
      <c r="E2888" s="6" t="s">
        <v>97</v>
      </c>
      <c r="F2888" s="6" t="s">
        <v>98</v>
      </c>
      <c r="G2888" s="6">
        <v>128</v>
      </c>
      <c r="H2888" s="6">
        <v>725</v>
      </c>
      <c r="I2888" s="6">
        <v>100</v>
      </c>
      <c r="J2888" s="6">
        <v>608</v>
      </c>
      <c r="K2888" s="6">
        <v>128</v>
      </c>
      <c r="L2888" s="6">
        <v>746</v>
      </c>
      <c r="M2888" s="6" t="s">
        <v>120</v>
      </c>
      <c r="N2888" s="6" t="s">
        <v>21</v>
      </c>
      <c r="O2888" s="6">
        <v>30</v>
      </c>
    </row>
    <row r="2889" spans="1:15" x14ac:dyDescent="0.25">
      <c r="A2889" s="6" t="s">
        <v>0</v>
      </c>
      <c r="B2889" s="6" t="s">
        <v>7</v>
      </c>
      <c r="C2889" s="6" t="s">
        <v>727</v>
      </c>
      <c r="D2889" s="6" t="s">
        <v>728</v>
      </c>
      <c r="E2889" s="6" t="s">
        <v>97</v>
      </c>
      <c r="F2889" s="6" t="s">
        <v>98</v>
      </c>
      <c r="G2889" s="6">
        <v>116</v>
      </c>
      <c r="H2889" s="6">
        <v>659</v>
      </c>
      <c r="I2889" s="6">
        <v>116</v>
      </c>
      <c r="J2889" s="6">
        <v>659</v>
      </c>
      <c r="K2889" s="6">
        <v>116</v>
      </c>
      <c r="L2889" s="6">
        <v>659</v>
      </c>
      <c r="M2889" s="6" t="s">
        <v>120</v>
      </c>
      <c r="N2889" s="6" t="s">
        <v>22</v>
      </c>
      <c r="O2889" s="6">
        <v>84</v>
      </c>
    </row>
    <row r="2890" spans="1:15" x14ac:dyDescent="0.25">
      <c r="A2890" s="6" t="s">
        <v>0</v>
      </c>
      <c r="B2890" s="6" t="s">
        <v>4</v>
      </c>
      <c r="C2890" s="6" t="s">
        <v>832</v>
      </c>
      <c r="D2890" s="6" t="s">
        <v>833</v>
      </c>
      <c r="E2890" s="6" t="s">
        <v>97</v>
      </c>
      <c r="F2890" s="6" t="s">
        <v>98</v>
      </c>
      <c r="G2890" s="6">
        <v>68</v>
      </c>
      <c r="H2890" s="6">
        <v>340</v>
      </c>
      <c r="I2890" s="6">
        <v>61</v>
      </c>
      <c r="J2890" s="6">
        <v>315</v>
      </c>
      <c r="K2890" s="6">
        <v>68</v>
      </c>
      <c r="L2890" s="6">
        <v>340</v>
      </c>
      <c r="M2890" s="6" t="s">
        <v>120</v>
      </c>
      <c r="N2890" s="6" t="s">
        <v>22</v>
      </c>
      <c r="O2890" s="6">
        <v>9</v>
      </c>
    </row>
    <row r="2891" spans="1:15" x14ac:dyDescent="0.25">
      <c r="A2891" s="6" t="s">
        <v>0</v>
      </c>
      <c r="B2891" s="6" t="s">
        <v>5</v>
      </c>
      <c r="C2891" s="6" t="s">
        <v>819</v>
      </c>
      <c r="D2891" s="6" t="s">
        <v>820</v>
      </c>
      <c r="E2891" s="6" t="s">
        <v>97</v>
      </c>
      <c r="F2891" s="6" t="s">
        <v>125</v>
      </c>
      <c r="G2891" s="6">
        <v>172</v>
      </c>
      <c r="H2891" s="6">
        <v>838</v>
      </c>
      <c r="I2891" s="6">
        <v>181</v>
      </c>
      <c r="J2891" s="6">
        <v>910</v>
      </c>
      <c r="K2891" s="6">
        <v>181</v>
      </c>
      <c r="L2891" s="6">
        <v>910</v>
      </c>
      <c r="M2891" s="6" t="s">
        <v>120</v>
      </c>
      <c r="N2891" s="6" t="s">
        <v>21</v>
      </c>
      <c r="O2891" s="6">
        <v>42</v>
      </c>
    </row>
    <row r="2892" spans="1:15" x14ac:dyDescent="0.25">
      <c r="A2892" s="6" t="s">
        <v>0</v>
      </c>
      <c r="B2892" s="6" t="s">
        <v>4</v>
      </c>
      <c r="C2892" s="6" t="s">
        <v>692</v>
      </c>
      <c r="D2892" s="6" t="s">
        <v>693</v>
      </c>
      <c r="E2892" s="6" t="s">
        <v>97</v>
      </c>
      <c r="F2892" s="6" t="s">
        <v>125</v>
      </c>
      <c r="G2892" s="6">
        <v>69</v>
      </c>
      <c r="H2892" s="6">
        <v>325</v>
      </c>
      <c r="I2892" s="6">
        <v>65</v>
      </c>
      <c r="J2892" s="6">
        <v>325</v>
      </c>
      <c r="K2892" s="6">
        <v>71</v>
      </c>
      <c r="L2892" s="6">
        <v>322</v>
      </c>
      <c r="M2892" s="6" t="s">
        <v>120</v>
      </c>
      <c r="N2892" s="6" t="s">
        <v>22</v>
      </c>
      <c r="O2892" s="6">
        <v>17</v>
      </c>
    </row>
    <row r="2893" spans="1:15" x14ac:dyDescent="0.25">
      <c r="A2893" s="6" t="s">
        <v>0</v>
      </c>
      <c r="B2893" s="6" t="s">
        <v>8</v>
      </c>
      <c r="C2893" s="6" t="s">
        <v>743</v>
      </c>
      <c r="D2893" s="6" t="s">
        <v>744</v>
      </c>
      <c r="E2893" s="6" t="s">
        <v>209</v>
      </c>
      <c r="F2893" s="6" t="s">
        <v>125</v>
      </c>
      <c r="G2893" s="6">
        <v>612</v>
      </c>
      <c r="H2893" s="6">
        <v>2944</v>
      </c>
      <c r="I2893" s="6">
        <v>608</v>
      </c>
      <c r="J2893" s="6">
        <v>2914</v>
      </c>
      <c r="K2893" s="6">
        <v>608</v>
      </c>
      <c r="L2893" s="6">
        <v>2944</v>
      </c>
      <c r="M2893" s="6" t="s">
        <v>120</v>
      </c>
      <c r="N2893" s="6" t="s">
        <v>22</v>
      </c>
      <c r="O2893" s="6">
        <v>178</v>
      </c>
    </row>
    <row r="2894" spans="1:15" x14ac:dyDescent="0.25">
      <c r="A2894" s="6" t="s">
        <v>0</v>
      </c>
      <c r="B2894" s="6" t="s">
        <v>13</v>
      </c>
      <c r="C2894" s="6" t="s">
        <v>235</v>
      </c>
      <c r="D2894" s="6" t="s">
        <v>236</v>
      </c>
      <c r="E2894" s="6" t="s">
        <v>97</v>
      </c>
      <c r="F2894" s="6" t="s">
        <v>98</v>
      </c>
      <c r="G2894" s="6">
        <v>5</v>
      </c>
      <c r="H2894" s="6">
        <v>26</v>
      </c>
      <c r="I2894" s="6">
        <v>5</v>
      </c>
      <c r="J2894" s="6">
        <v>27</v>
      </c>
      <c r="K2894" s="6">
        <v>5</v>
      </c>
      <c r="L2894" s="6">
        <v>27</v>
      </c>
      <c r="M2894" s="6" t="s">
        <v>120</v>
      </c>
      <c r="N2894" s="6" t="s">
        <v>22</v>
      </c>
      <c r="O2894" s="6">
        <v>0</v>
      </c>
    </row>
    <row r="2895" spans="1:15" x14ac:dyDescent="0.25">
      <c r="A2895" s="6" t="s">
        <v>0</v>
      </c>
      <c r="B2895" s="6" t="s">
        <v>4</v>
      </c>
      <c r="C2895" s="6" t="s">
        <v>263</v>
      </c>
      <c r="D2895" s="6" t="s">
        <v>264</v>
      </c>
      <c r="E2895" s="6" t="s">
        <v>97</v>
      </c>
      <c r="F2895" s="6" t="s">
        <v>125</v>
      </c>
      <c r="G2895" s="6">
        <v>22</v>
      </c>
      <c r="H2895" s="6">
        <v>101</v>
      </c>
      <c r="I2895" s="6">
        <v>18</v>
      </c>
      <c r="J2895" s="6">
        <v>91</v>
      </c>
      <c r="K2895" s="6">
        <v>22</v>
      </c>
      <c r="L2895" s="6">
        <v>103</v>
      </c>
      <c r="M2895" s="6" t="s">
        <v>120</v>
      </c>
      <c r="N2895" s="6" t="s">
        <v>23</v>
      </c>
      <c r="O2895" s="6">
        <v>9</v>
      </c>
    </row>
    <row r="2896" spans="1:15" x14ac:dyDescent="0.25">
      <c r="A2896" s="6" t="s">
        <v>0</v>
      </c>
      <c r="B2896" s="6" t="s">
        <v>4</v>
      </c>
      <c r="C2896" s="6" t="s">
        <v>101</v>
      </c>
      <c r="D2896" s="6" t="s">
        <v>102</v>
      </c>
      <c r="E2896" s="6" t="s">
        <v>97</v>
      </c>
      <c r="F2896" s="6" t="s">
        <v>98</v>
      </c>
      <c r="G2896" s="6">
        <v>56</v>
      </c>
      <c r="H2896" s="6">
        <v>230</v>
      </c>
      <c r="I2896" s="6">
        <v>54</v>
      </c>
      <c r="J2896" s="6">
        <v>221</v>
      </c>
      <c r="K2896" s="6">
        <v>57</v>
      </c>
      <c r="L2896" s="6">
        <v>232</v>
      </c>
      <c r="M2896" s="6" t="s">
        <v>120</v>
      </c>
      <c r="N2896" s="6" t="s">
        <v>23</v>
      </c>
      <c r="O2896" s="6">
        <v>15</v>
      </c>
    </row>
    <row r="2897" spans="1:15" x14ac:dyDescent="0.25">
      <c r="A2897" s="6" t="s">
        <v>0</v>
      </c>
      <c r="B2897" s="6" t="s">
        <v>4</v>
      </c>
      <c r="C2897" s="6" t="s">
        <v>145</v>
      </c>
      <c r="D2897" s="6" t="s">
        <v>146</v>
      </c>
      <c r="E2897" s="6" t="s">
        <v>97</v>
      </c>
      <c r="F2897" s="6" t="s">
        <v>98</v>
      </c>
      <c r="G2897" s="6">
        <v>93</v>
      </c>
      <c r="H2897" s="6">
        <v>446</v>
      </c>
      <c r="I2897" s="6">
        <v>91</v>
      </c>
      <c r="J2897" s="6">
        <v>482</v>
      </c>
      <c r="K2897" s="6">
        <v>100</v>
      </c>
      <c r="L2897" s="6">
        <v>523</v>
      </c>
      <c r="M2897" s="6" t="s">
        <v>120</v>
      </c>
      <c r="N2897" s="6" t="s">
        <v>22</v>
      </c>
      <c r="O2897" s="6">
        <v>27</v>
      </c>
    </row>
    <row r="2898" spans="1:15" x14ac:dyDescent="0.25">
      <c r="A2898" s="6" t="s">
        <v>0</v>
      </c>
      <c r="B2898" s="6" t="s">
        <v>13</v>
      </c>
      <c r="C2898" s="6" t="s">
        <v>725</v>
      </c>
      <c r="D2898" s="6" t="s">
        <v>726</v>
      </c>
      <c r="E2898" s="6" t="s">
        <v>97</v>
      </c>
      <c r="F2898" s="6" t="s">
        <v>125</v>
      </c>
      <c r="G2898" s="6">
        <v>57</v>
      </c>
      <c r="H2898" s="6">
        <v>284</v>
      </c>
      <c r="I2898" s="6">
        <v>54</v>
      </c>
      <c r="J2898" s="6">
        <v>262</v>
      </c>
      <c r="K2898" s="6">
        <v>54</v>
      </c>
      <c r="L2898" s="6">
        <v>262</v>
      </c>
      <c r="M2898" s="6" t="s">
        <v>120</v>
      </c>
      <c r="N2898" s="6" t="s">
        <v>23</v>
      </c>
      <c r="O2898" s="6">
        <v>25</v>
      </c>
    </row>
    <row r="2899" spans="1:15" x14ac:dyDescent="0.25">
      <c r="A2899" s="6" t="s">
        <v>0</v>
      </c>
      <c r="B2899" s="6" t="s">
        <v>7</v>
      </c>
      <c r="C2899" s="6" t="s">
        <v>727</v>
      </c>
      <c r="D2899" s="6" t="s">
        <v>728</v>
      </c>
      <c r="E2899" s="6" t="s">
        <v>97</v>
      </c>
      <c r="F2899" s="6" t="s">
        <v>98</v>
      </c>
      <c r="G2899" s="6">
        <v>116</v>
      </c>
      <c r="H2899" s="6">
        <v>659</v>
      </c>
      <c r="I2899" s="6">
        <v>116</v>
      </c>
      <c r="J2899" s="6">
        <v>659</v>
      </c>
      <c r="K2899" s="6">
        <v>116</v>
      </c>
      <c r="L2899" s="6">
        <v>659</v>
      </c>
      <c r="M2899" s="6" t="s">
        <v>120</v>
      </c>
      <c r="N2899" s="6" t="s">
        <v>21</v>
      </c>
      <c r="O2899" s="6">
        <v>59</v>
      </c>
    </row>
    <row r="2900" spans="1:15" x14ac:dyDescent="0.25">
      <c r="A2900" s="6" t="s">
        <v>0</v>
      </c>
      <c r="B2900" s="6" t="s">
        <v>5</v>
      </c>
      <c r="C2900" s="6" t="s">
        <v>269</v>
      </c>
      <c r="D2900" s="6" t="s">
        <v>270</v>
      </c>
      <c r="E2900" s="6" t="s">
        <v>97</v>
      </c>
      <c r="F2900" s="6" t="s">
        <v>98</v>
      </c>
      <c r="G2900" s="6">
        <v>31</v>
      </c>
      <c r="H2900" s="6">
        <v>170</v>
      </c>
      <c r="I2900" s="6">
        <v>25</v>
      </c>
      <c r="J2900" s="6">
        <v>125</v>
      </c>
      <c r="K2900" s="6">
        <v>31</v>
      </c>
      <c r="L2900" s="6">
        <v>170</v>
      </c>
      <c r="M2900" s="6" t="s">
        <v>120</v>
      </c>
      <c r="N2900" s="6" t="s">
        <v>23</v>
      </c>
      <c r="O2900" s="6">
        <v>21</v>
      </c>
    </row>
    <row r="2901" spans="1:15" x14ac:dyDescent="0.25">
      <c r="A2901" s="6" t="s">
        <v>0</v>
      </c>
      <c r="B2901" s="6" t="s">
        <v>4</v>
      </c>
      <c r="C2901" s="6" t="s">
        <v>692</v>
      </c>
      <c r="D2901" s="6" t="s">
        <v>693</v>
      </c>
      <c r="E2901" s="6" t="s">
        <v>97</v>
      </c>
      <c r="F2901" s="6" t="s">
        <v>125</v>
      </c>
      <c r="G2901" s="6">
        <v>69</v>
      </c>
      <c r="H2901" s="6">
        <v>325</v>
      </c>
      <c r="I2901" s="6">
        <v>65</v>
      </c>
      <c r="J2901" s="6">
        <v>325</v>
      </c>
      <c r="K2901" s="6">
        <v>71</v>
      </c>
      <c r="L2901" s="6">
        <v>322</v>
      </c>
      <c r="M2901" s="6" t="s">
        <v>120</v>
      </c>
      <c r="N2901" s="6" t="s">
        <v>21</v>
      </c>
      <c r="O2901" s="6">
        <v>14</v>
      </c>
    </row>
    <row r="2902" spans="1:15" x14ac:dyDescent="0.25">
      <c r="A2902" s="6" t="s">
        <v>0</v>
      </c>
      <c r="B2902" s="6" t="s">
        <v>5</v>
      </c>
      <c r="C2902" s="6" t="s">
        <v>169</v>
      </c>
      <c r="D2902" s="6" t="s">
        <v>170</v>
      </c>
      <c r="E2902" s="6" t="s">
        <v>97</v>
      </c>
      <c r="F2902" s="6" t="s">
        <v>98</v>
      </c>
      <c r="G2902" s="6">
        <v>65</v>
      </c>
      <c r="H2902" s="6">
        <v>315</v>
      </c>
      <c r="I2902" s="6">
        <v>31</v>
      </c>
      <c r="J2902" s="6">
        <v>171</v>
      </c>
      <c r="K2902" s="6">
        <v>65</v>
      </c>
      <c r="L2902" s="6">
        <v>323</v>
      </c>
      <c r="M2902" s="6" t="s">
        <v>120</v>
      </c>
      <c r="N2902" s="6" t="s">
        <v>21</v>
      </c>
      <c r="O2902" s="6">
        <v>23</v>
      </c>
    </row>
    <row r="2903" spans="1:15" x14ac:dyDescent="0.25">
      <c r="A2903" s="6" t="s">
        <v>0</v>
      </c>
      <c r="B2903" s="6" t="s">
        <v>8</v>
      </c>
      <c r="C2903" s="6" t="s">
        <v>748</v>
      </c>
      <c r="D2903" s="6" t="s">
        <v>749</v>
      </c>
      <c r="E2903" s="6" t="s">
        <v>209</v>
      </c>
      <c r="F2903" s="6" t="s">
        <v>125</v>
      </c>
      <c r="G2903" s="6">
        <v>1694</v>
      </c>
      <c r="H2903" s="6">
        <v>8805</v>
      </c>
      <c r="I2903" s="6">
        <v>1693</v>
      </c>
      <c r="J2903" s="6">
        <v>8805</v>
      </c>
      <c r="K2903" s="6">
        <v>1693</v>
      </c>
      <c r="L2903" s="6">
        <v>9062</v>
      </c>
      <c r="M2903" s="6" t="s">
        <v>120</v>
      </c>
      <c r="N2903" s="6" t="s">
        <v>21</v>
      </c>
      <c r="O2903" s="6">
        <v>332</v>
      </c>
    </row>
    <row r="2904" spans="1:15" x14ac:dyDescent="0.25">
      <c r="A2904" s="6" t="s">
        <v>0</v>
      </c>
      <c r="B2904" s="6" t="s">
        <v>13</v>
      </c>
      <c r="C2904" s="6" t="s">
        <v>193</v>
      </c>
      <c r="D2904" s="6" t="s">
        <v>194</v>
      </c>
      <c r="E2904" s="6" t="s">
        <v>97</v>
      </c>
      <c r="F2904" s="6" t="s">
        <v>125</v>
      </c>
      <c r="G2904" s="6">
        <v>21</v>
      </c>
      <c r="H2904" s="6">
        <v>93</v>
      </c>
      <c r="I2904" s="6">
        <v>20</v>
      </c>
      <c r="J2904" s="6">
        <v>78</v>
      </c>
      <c r="K2904" s="6">
        <v>20</v>
      </c>
      <c r="L2904" s="6">
        <v>80</v>
      </c>
      <c r="M2904" s="6" t="s">
        <v>120</v>
      </c>
      <c r="N2904" s="6" t="s">
        <v>21</v>
      </c>
      <c r="O2904" s="6">
        <v>1</v>
      </c>
    </row>
    <row r="2905" spans="1:15" x14ac:dyDescent="0.25">
      <c r="A2905" s="6" t="s">
        <v>0</v>
      </c>
      <c r="B2905" s="6" t="s">
        <v>5</v>
      </c>
      <c r="C2905" s="6" t="s">
        <v>267</v>
      </c>
      <c r="D2905" s="6" t="s">
        <v>268</v>
      </c>
      <c r="E2905" s="6" t="s">
        <v>97</v>
      </c>
      <c r="F2905" s="6" t="s">
        <v>125</v>
      </c>
      <c r="G2905" s="6">
        <v>110</v>
      </c>
      <c r="H2905" s="6">
        <v>509</v>
      </c>
      <c r="I2905" s="6">
        <v>80</v>
      </c>
      <c r="J2905" s="6">
        <v>324</v>
      </c>
      <c r="K2905" s="6">
        <v>110</v>
      </c>
      <c r="L2905" s="6">
        <v>506</v>
      </c>
      <c r="M2905" s="6" t="s">
        <v>120</v>
      </c>
      <c r="N2905" s="6" t="s">
        <v>21</v>
      </c>
      <c r="O2905" s="6">
        <v>4</v>
      </c>
    </row>
    <row r="2906" spans="1:15" x14ac:dyDescent="0.25">
      <c r="A2906" s="6" t="s">
        <v>0</v>
      </c>
      <c r="B2906" s="6" t="s">
        <v>5</v>
      </c>
      <c r="C2906" s="6" t="s">
        <v>171</v>
      </c>
      <c r="D2906" s="6" t="s">
        <v>172</v>
      </c>
      <c r="E2906" s="6" t="s">
        <v>97</v>
      </c>
      <c r="F2906" s="6" t="s">
        <v>132</v>
      </c>
      <c r="G2906" s="6">
        <v>21</v>
      </c>
      <c r="H2906" s="6">
        <v>111</v>
      </c>
      <c r="I2906" s="6">
        <v>22</v>
      </c>
      <c r="J2906" s="6">
        <v>116</v>
      </c>
      <c r="K2906" s="6">
        <v>26</v>
      </c>
      <c r="L2906" s="6">
        <v>116</v>
      </c>
      <c r="M2906" s="6" t="s">
        <v>120</v>
      </c>
      <c r="N2906" s="6" t="s">
        <v>22</v>
      </c>
      <c r="O2906" s="6">
        <v>6</v>
      </c>
    </row>
    <row r="2907" spans="1:15" x14ac:dyDescent="0.25">
      <c r="A2907" s="6" t="s">
        <v>0</v>
      </c>
      <c r="B2907" s="6" t="s">
        <v>11</v>
      </c>
      <c r="C2907" s="6" t="s">
        <v>189</v>
      </c>
      <c r="D2907" s="6" t="s">
        <v>190</v>
      </c>
      <c r="E2907" s="6" t="s">
        <v>97</v>
      </c>
      <c r="F2907" s="6" t="s">
        <v>132</v>
      </c>
      <c r="G2907" s="6">
        <v>12</v>
      </c>
      <c r="H2907" s="6">
        <v>47</v>
      </c>
      <c r="I2907" s="6">
        <v>15</v>
      </c>
      <c r="J2907" s="6">
        <v>69</v>
      </c>
      <c r="K2907" s="6">
        <v>15</v>
      </c>
      <c r="L2907" s="6">
        <v>69</v>
      </c>
      <c r="M2907" s="6" t="s">
        <v>120</v>
      </c>
      <c r="N2907" s="6" t="s">
        <v>23</v>
      </c>
      <c r="O2907" s="6">
        <v>7</v>
      </c>
    </row>
    <row r="2908" spans="1:15" x14ac:dyDescent="0.25">
      <c r="A2908" s="6" t="s">
        <v>0</v>
      </c>
      <c r="B2908" s="6" t="s">
        <v>12</v>
      </c>
      <c r="C2908" s="6" t="s">
        <v>723</v>
      </c>
      <c r="D2908" s="6" t="s">
        <v>724</v>
      </c>
      <c r="E2908" s="6" t="s">
        <v>97</v>
      </c>
      <c r="F2908" s="6" t="s">
        <v>98</v>
      </c>
      <c r="G2908" s="6">
        <v>12</v>
      </c>
      <c r="H2908" s="6">
        <v>61</v>
      </c>
      <c r="I2908" s="6">
        <v>12</v>
      </c>
      <c r="J2908" s="6">
        <v>62</v>
      </c>
      <c r="K2908" s="6">
        <v>12</v>
      </c>
      <c r="L2908" s="6">
        <v>61</v>
      </c>
      <c r="M2908" s="6" t="s">
        <v>120</v>
      </c>
      <c r="N2908" s="6" t="s">
        <v>21</v>
      </c>
      <c r="O2908" s="6">
        <v>2</v>
      </c>
    </row>
    <row r="2909" spans="1:15" x14ac:dyDescent="0.25">
      <c r="A2909" s="6" t="s">
        <v>0</v>
      </c>
      <c r="B2909" s="6" t="s">
        <v>4</v>
      </c>
      <c r="C2909" s="6" t="s">
        <v>155</v>
      </c>
      <c r="D2909" s="6" t="s">
        <v>156</v>
      </c>
      <c r="E2909" s="6" t="s">
        <v>97</v>
      </c>
      <c r="F2909" s="6" t="s">
        <v>98</v>
      </c>
      <c r="G2909" s="6">
        <v>97</v>
      </c>
      <c r="H2909" s="6">
        <v>382</v>
      </c>
      <c r="I2909" s="6">
        <v>95</v>
      </c>
      <c r="J2909" s="6">
        <v>386</v>
      </c>
      <c r="K2909" s="6">
        <v>95</v>
      </c>
      <c r="L2909" s="6">
        <v>386</v>
      </c>
      <c r="M2909" s="6" t="s">
        <v>120</v>
      </c>
      <c r="N2909" s="6" t="s">
        <v>23</v>
      </c>
      <c r="O2909" s="6">
        <v>25</v>
      </c>
    </row>
    <row r="2910" spans="1:15" x14ac:dyDescent="0.25">
      <c r="A2910" s="6" t="s">
        <v>0</v>
      </c>
      <c r="B2910" s="6" t="s">
        <v>10</v>
      </c>
      <c r="C2910" s="6" t="s">
        <v>139</v>
      </c>
      <c r="D2910" s="6" t="s">
        <v>140</v>
      </c>
      <c r="E2910" s="6" t="s">
        <v>97</v>
      </c>
      <c r="F2910" s="6" t="s">
        <v>98</v>
      </c>
      <c r="G2910" s="6">
        <v>80</v>
      </c>
      <c r="H2910" s="6">
        <v>278</v>
      </c>
      <c r="I2910" s="6">
        <v>50</v>
      </c>
      <c r="J2910" s="6">
        <v>200</v>
      </c>
      <c r="K2910" s="6">
        <v>83</v>
      </c>
      <c r="L2910" s="6">
        <v>293</v>
      </c>
      <c r="M2910" s="6" t="s">
        <v>120</v>
      </c>
      <c r="N2910" s="6" t="s">
        <v>23</v>
      </c>
      <c r="O2910" s="6">
        <v>32</v>
      </c>
    </row>
    <row r="2911" spans="1:15" x14ac:dyDescent="0.25">
      <c r="A2911" s="6" t="s">
        <v>0</v>
      </c>
      <c r="B2911" s="6" t="s">
        <v>5</v>
      </c>
      <c r="C2911" s="6" t="s">
        <v>171</v>
      </c>
      <c r="D2911" s="6" t="s">
        <v>172</v>
      </c>
      <c r="E2911" s="6" t="s">
        <v>97</v>
      </c>
      <c r="F2911" s="6" t="s">
        <v>132</v>
      </c>
      <c r="G2911" s="6">
        <v>21</v>
      </c>
      <c r="H2911" s="6">
        <v>111</v>
      </c>
      <c r="I2911" s="6">
        <v>22</v>
      </c>
      <c r="J2911" s="6">
        <v>116</v>
      </c>
      <c r="K2911" s="6">
        <v>26</v>
      </c>
      <c r="L2911" s="6">
        <v>116</v>
      </c>
      <c r="M2911" s="6" t="s">
        <v>120</v>
      </c>
      <c r="N2911" s="6" t="s">
        <v>23</v>
      </c>
      <c r="O2911" s="6">
        <v>9</v>
      </c>
    </row>
    <row r="2912" spans="1:15" x14ac:dyDescent="0.25">
      <c r="A2912" s="6" t="s">
        <v>0</v>
      </c>
      <c r="B2912" s="6" t="s">
        <v>8</v>
      </c>
      <c r="C2912" s="6" t="s">
        <v>224</v>
      </c>
      <c r="D2912" s="6" t="s">
        <v>225</v>
      </c>
      <c r="E2912" s="6" t="s">
        <v>209</v>
      </c>
      <c r="F2912" s="6" t="s">
        <v>125</v>
      </c>
      <c r="G2912" s="6">
        <v>412</v>
      </c>
      <c r="H2912" s="6">
        <v>1700</v>
      </c>
      <c r="I2912" s="6">
        <v>375</v>
      </c>
      <c r="J2912" s="6">
        <v>1598</v>
      </c>
      <c r="K2912" s="6">
        <v>375</v>
      </c>
      <c r="L2912" s="6">
        <v>1598</v>
      </c>
      <c r="M2912" s="6" t="s">
        <v>120</v>
      </c>
      <c r="N2912" s="6" t="s">
        <v>22</v>
      </c>
      <c r="O2912" s="6">
        <v>58</v>
      </c>
    </row>
    <row r="2913" spans="1:15" x14ac:dyDescent="0.25">
      <c r="A2913" s="6" t="s">
        <v>0</v>
      </c>
      <c r="B2913" s="6" t="s">
        <v>6</v>
      </c>
      <c r="C2913" s="6" t="s">
        <v>275</v>
      </c>
      <c r="D2913" s="6" t="s">
        <v>276</v>
      </c>
      <c r="E2913" s="6" t="s">
        <v>97</v>
      </c>
      <c r="F2913" s="6" t="s">
        <v>98</v>
      </c>
      <c r="G2913" s="6">
        <v>118</v>
      </c>
      <c r="H2913" s="6">
        <v>516</v>
      </c>
      <c r="I2913" s="6">
        <v>108</v>
      </c>
      <c r="J2913" s="6">
        <v>470</v>
      </c>
      <c r="K2913" s="6">
        <v>118</v>
      </c>
      <c r="L2913" s="6">
        <v>520</v>
      </c>
      <c r="M2913" s="6" t="s">
        <v>120</v>
      </c>
      <c r="N2913" s="6" t="s">
        <v>23</v>
      </c>
      <c r="O2913" s="6">
        <v>117</v>
      </c>
    </row>
    <row r="2914" spans="1:15" x14ac:dyDescent="0.25">
      <c r="A2914" s="6" t="s">
        <v>0</v>
      </c>
      <c r="B2914" s="6" t="s">
        <v>11</v>
      </c>
      <c r="C2914" s="6" t="s">
        <v>191</v>
      </c>
      <c r="D2914" s="6" t="s">
        <v>192</v>
      </c>
      <c r="E2914" s="6" t="s">
        <v>97</v>
      </c>
      <c r="F2914" s="6" t="s">
        <v>98</v>
      </c>
      <c r="G2914" s="6">
        <v>14</v>
      </c>
      <c r="H2914" s="6">
        <v>44</v>
      </c>
      <c r="I2914" s="6">
        <v>14</v>
      </c>
      <c r="J2914" s="6">
        <v>44</v>
      </c>
      <c r="K2914" s="6">
        <v>14</v>
      </c>
      <c r="L2914" s="6">
        <v>44</v>
      </c>
      <c r="M2914" s="6" t="s">
        <v>120</v>
      </c>
      <c r="N2914" s="6" t="s">
        <v>23</v>
      </c>
      <c r="O2914" s="6">
        <v>2</v>
      </c>
    </row>
    <row r="2915" spans="1:15" x14ac:dyDescent="0.25">
      <c r="A2915" s="6" t="s">
        <v>0</v>
      </c>
      <c r="B2915" s="6" t="s">
        <v>5</v>
      </c>
      <c r="C2915" s="6" t="s">
        <v>169</v>
      </c>
      <c r="D2915" s="6" t="s">
        <v>170</v>
      </c>
      <c r="E2915" s="6" t="s">
        <v>97</v>
      </c>
      <c r="F2915" s="6" t="s">
        <v>98</v>
      </c>
      <c r="G2915" s="6">
        <v>65</v>
      </c>
      <c r="H2915" s="6">
        <v>315</v>
      </c>
      <c r="I2915" s="6">
        <v>31</v>
      </c>
      <c r="J2915" s="6">
        <v>171</v>
      </c>
      <c r="K2915" s="6">
        <v>65</v>
      </c>
      <c r="L2915" s="6">
        <v>323</v>
      </c>
      <c r="M2915" s="6" t="s">
        <v>120</v>
      </c>
      <c r="N2915" s="6" t="s">
        <v>23</v>
      </c>
      <c r="O2915" s="6">
        <v>42</v>
      </c>
    </row>
    <row r="2916" spans="1:15" x14ac:dyDescent="0.25">
      <c r="A2916" s="6" t="s">
        <v>0</v>
      </c>
      <c r="B2916" s="6" t="s">
        <v>5</v>
      </c>
      <c r="C2916" s="6" t="s">
        <v>846</v>
      </c>
      <c r="D2916" s="6" t="s">
        <v>847</v>
      </c>
      <c r="E2916" s="6" t="s">
        <v>97</v>
      </c>
      <c r="F2916" s="6" t="s">
        <v>132</v>
      </c>
      <c r="G2916" s="6">
        <v>243</v>
      </c>
      <c r="H2916" s="6">
        <v>1307</v>
      </c>
      <c r="I2916" s="6">
        <v>227</v>
      </c>
      <c r="J2916" s="6">
        <v>1227</v>
      </c>
      <c r="K2916" s="6">
        <v>227</v>
      </c>
      <c r="L2916" s="6">
        <v>1227</v>
      </c>
      <c r="M2916" s="6" t="s">
        <v>120</v>
      </c>
      <c r="N2916" s="6" t="s">
        <v>21</v>
      </c>
      <c r="O2916" s="6">
        <v>85</v>
      </c>
    </row>
    <row r="2917" spans="1:15" x14ac:dyDescent="0.25">
      <c r="A2917" s="6" t="s">
        <v>0</v>
      </c>
      <c r="B2917" s="6" t="s">
        <v>4</v>
      </c>
      <c r="C2917" s="6" t="s">
        <v>104</v>
      </c>
      <c r="D2917" s="6" t="s">
        <v>105</v>
      </c>
      <c r="E2917" s="6" t="s">
        <v>97</v>
      </c>
      <c r="F2917" s="6" t="s">
        <v>98</v>
      </c>
      <c r="G2917" s="6">
        <v>32</v>
      </c>
      <c r="H2917" s="6">
        <v>146</v>
      </c>
      <c r="I2917" s="6">
        <v>28</v>
      </c>
      <c r="J2917" s="6">
        <v>131</v>
      </c>
      <c r="K2917" s="6">
        <v>32</v>
      </c>
      <c r="L2917" s="6">
        <v>148</v>
      </c>
      <c r="M2917" s="6" t="s">
        <v>120</v>
      </c>
      <c r="N2917" s="6" t="s">
        <v>22</v>
      </c>
      <c r="O2917" s="6">
        <v>2</v>
      </c>
    </row>
    <row r="2918" spans="1:15" x14ac:dyDescent="0.25">
      <c r="A2918" s="6" t="s">
        <v>0</v>
      </c>
      <c r="B2918" s="6" t="s">
        <v>10</v>
      </c>
      <c r="C2918" s="6" t="s">
        <v>216</v>
      </c>
      <c r="D2918" s="6" t="s">
        <v>217</v>
      </c>
      <c r="E2918" s="6" t="s">
        <v>97</v>
      </c>
      <c r="F2918" s="6" t="s">
        <v>98</v>
      </c>
      <c r="G2918" s="6">
        <v>40</v>
      </c>
      <c r="H2918" s="6">
        <v>208</v>
      </c>
      <c r="I2918" s="6">
        <v>41</v>
      </c>
      <c r="J2918" s="6">
        <v>208</v>
      </c>
      <c r="K2918" s="6">
        <v>51</v>
      </c>
      <c r="L2918" s="6">
        <v>208</v>
      </c>
      <c r="M2918" s="6" t="s">
        <v>120</v>
      </c>
      <c r="N2918" s="6" t="s">
        <v>22</v>
      </c>
      <c r="O2918" s="6">
        <v>7</v>
      </c>
    </row>
    <row r="2919" spans="1:15" x14ac:dyDescent="0.25">
      <c r="A2919" s="6" t="s">
        <v>0</v>
      </c>
      <c r="B2919" s="6" t="s">
        <v>4</v>
      </c>
      <c r="C2919" s="6" t="s">
        <v>251</v>
      </c>
      <c r="D2919" s="6" t="s">
        <v>252</v>
      </c>
      <c r="E2919" s="6" t="s">
        <v>97</v>
      </c>
      <c r="F2919" s="6" t="s">
        <v>98</v>
      </c>
      <c r="G2919" s="6">
        <v>28</v>
      </c>
      <c r="H2919" s="6">
        <v>130</v>
      </c>
      <c r="I2919" s="6">
        <v>27</v>
      </c>
      <c r="J2919" s="6">
        <v>121</v>
      </c>
      <c r="K2919" s="6">
        <v>28</v>
      </c>
      <c r="L2919" s="6">
        <v>130</v>
      </c>
      <c r="M2919" s="6" t="s">
        <v>120</v>
      </c>
      <c r="N2919" s="6" t="s">
        <v>21</v>
      </c>
      <c r="O2919" s="6">
        <v>8</v>
      </c>
    </row>
    <row r="2920" spans="1:15" x14ac:dyDescent="0.25">
      <c r="A2920" s="6" t="s">
        <v>0</v>
      </c>
      <c r="B2920" s="6" t="s">
        <v>10</v>
      </c>
      <c r="C2920" s="6" t="s">
        <v>216</v>
      </c>
      <c r="D2920" s="6" t="s">
        <v>217</v>
      </c>
      <c r="E2920" s="6" t="s">
        <v>97</v>
      </c>
      <c r="F2920" s="6" t="s">
        <v>98</v>
      </c>
      <c r="G2920" s="6">
        <v>40</v>
      </c>
      <c r="H2920" s="6">
        <v>208</v>
      </c>
      <c r="I2920" s="6">
        <v>41</v>
      </c>
      <c r="J2920" s="6">
        <v>208</v>
      </c>
      <c r="K2920" s="6">
        <v>51</v>
      </c>
      <c r="L2920" s="6">
        <v>208</v>
      </c>
      <c r="M2920" s="6" t="s">
        <v>120</v>
      </c>
      <c r="N2920" s="6" t="s">
        <v>21</v>
      </c>
      <c r="O2920" s="6">
        <v>12</v>
      </c>
    </row>
    <row r="2921" spans="1:15" x14ac:dyDescent="0.25">
      <c r="A2921" s="6" t="s">
        <v>0</v>
      </c>
      <c r="B2921" s="6" t="s">
        <v>5</v>
      </c>
      <c r="C2921" s="6" t="s">
        <v>267</v>
      </c>
      <c r="D2921" s="6" t="s">
        <v>268</v>
      </c>
      <c r="E2921" s="6" t="s">
        <v>97</v>
      </c>
      <c r="F2921" s="6" t="s">
        <v>125</v>
      </c>
      <c r="G2921" s="6">
        <v>110</v>
      </c>
      <c r="H2921" s="6">
        <v>509</v>
      </c>
      <c r="I2921" s="6">
        <v>80</v>
      </c>
      <c r="J2921" s="6">
        <v>324</v>
      </c>
      <c r="K2921" s="6">
        <v>110</v>
      </c>
      <c r="L2921" s="6">
        <v>506</v>
      </c>
      <c r="M2921" s="6" t="s">
        <v>120</v>
      </c>
      <c r="N2921" s="6" t="s">
        <v>22</v>
      </c>
      <c r="O2921" s="6">
        <v>4</v>
      </c>
    </row>
    <row r="2922" spans="1:15" x14ac:dyDescent="0.25">
      <c r="A2922" s="6" t="s">
        <v>0</v>
      </c>
      <c r="B2922" s="6" t="s">
        <v>11</v>
      </c>
      <c r="C2922" s="6" t="s">
        <v>191</v>
      </c>
      <c r="D2922" s="6" t="s">
        <v>192</v>
      </c>
      <c r="E2922" s="6" t="s">
        <v>97</v>
      </c>
      <c r="F2922" s="6" t="s">
        <v>98</v>
      </c>
      <c r="G2922" s="6">
        <v>14</v>
      </c>
      <c r="H2922" s="6">
        <v>44</v>
      </c>
      <c r="I2922" s="6">
        <v>14</v>
      </c>
      <c r="J2922" s="6">
        <v>44</v>
      </c>
      <c r="K2922" s="6">
        <v>14</v>
      </c>
      <c r="L2922" s="6">
        <v>44</v>
      </c>
      <c r="M2922" s="6" t="s">
        <v>120</v>
      </c>
      <c r="N2922" s="6" t="s">
        <v>21</v>
      </c>
      <c r="O2922" s="6">
        <v>1</v>
      </c>
    </row>
    <row r="2923" spans="1:15" x14ac:dyDescent="0.25">
      <c r="A2923" s="6" t="s">
        <v>0</v>
      </c>
      <c r="B2923" s="6" t="s">
        <v>6</v>
      </c>
      <c r="C2923" s="6" t="s">
        <v>275</v>
      </c>
      <c r="D2923" s="6" t="s">
        <v>276</v>
      </c>
      <c r="E2923" s="6" t="s">
        <v>97</v>
      </c>
      <c r="F2923" s="6" t="s">
        <v>98</v>
      </c>
      <c r="G2923" s="6">
        <v>118</v>
      </c>
      <c r="H2923" s="6">
        <v>516</v>
      </c>
      <c r="I2923" s="6">
        <v>108</v>
      </c>
      <c r="J2923" s="6">
        <v>470</v>
      </c>
      <c r="K2923" s="6">
        <v>118</v>
      </c>
      <c r="L2923" s="6">
        <v>520</v>
      </c>
      <c r="M2923" s="6" t="s">
        <v>120</v>
      </c>
      <c r="N2923" s="6" t="s">
        <v>22</v>
      </c>
      <c r="O2923" s="6">
        <v>58</v>
      </c>
    </row>
    <row r="2924" spans="1:15" x14ac:dyDescent="0.25">
      <c r="A2924" s="6" t="s">
        <v>0</v>
      </c>
      <c r="B2924" s="6" t="s">
        <v>11</v>
      </c>
      <c r="C2924" s="6" t="s">
        <v>191</v>
      </c>
      <c r="D2924" s="6" t="s">
        <v>192</v>
      </c>
      <c r="E2924" s="6" t="s">
        <v>97</v>
      </c>
      <c r="F2924" s="6" t="s">
        <v>98</v>
      </c>
      <c r="G2924" s="6">
        <v>14</v>
      </c>
      <c r="H2924" s="6">
        <v>44</v>
      </c>
      <c r="I2924" s="6">
        <v>14</v>
      </c>
      <c r="J2924" s="6">
        <v>44</v>
      </c>
      <c r="K2924" s="6">
        <v>14</v>
      </c>
      <c r="L2924" s="6">
        <v>44</v>
      </c>
      <c r="M2924" s="6" t="s">
        <v>120</v>
      </c>
      <c r="N2924" s="6" t="s">
        <v>22</v>
      </c>
      <c r="O2924" s="6">
        <v>1</v>
      </c>
    </row>
    <row r="2925" spans="1:15" x14ac:dyDescent="0.25">
      <c r="A2925" s="6" t="s">
        <v>0</v>
      </c>
      <c r="B2925" s="6" t="s">
        <v>8</v>
      </c>
      <c r="C2925" s="6" t="s">
        <v>210</v>
      </c>
      <c r="D2925" s="6" t="s">
        <v>211</v>
      </c>
      <c r="E2925" s="6" t="s">
        <v>209</v>
      </c>
      <c r="F2925" s="6" t="s">
        <v>132</v>
      </c>
      <c r="G2925" s="6">
        <v>840</v>
      </c>
      <c r="H2925" s="6">
        <v>3249</v>
      </c>
      <c r="I2925" s="6">
        <v>667</v>
      </c>
      <c r="J2925" s="6">
        <v>3657</v>
      </c>
      <c r="K2925" s="6">
        <v>667</v>
      </c>
      <c r="L2925" s="6">
        <v>3657</v>
      </c>
      <c r="M2925" s="6" t="s">
        <v>120</v>
      </c>
      <c r="N2925" s="6" t="s">
        <v>23</v>
      </c>
      <c r="O2925" s="6">
        <v>367</v>
      </c>
    </row>
    <row r="2926" spans="1:15" x14ac:dyDescent="0.25">
      <c r="A2926" s="6" t="s">
        <v>0</v>
      </c>
      <c r="B2926" s="6" t="s">
        <v>5</v>
      </c>
      <c r="C2926" s="6" t="s">
        <v>267</v>
      </c>
      <c r="D2926" s="6" t="s">
        <v>268</v>
      </c>
      <c r="E2926" s="6" t="s">
        <v>97</v>
      </c>
      <c r="F2926" s="6" t="s">
        <v>125</v>
      </c>
      <c r="G2926" s="6">
        <v>110</v>
      </c>
      <c r="H2926" s="6">
        <v>509</v>
      </c>
      <c r="I2926" s="6">
        <v>80</v>
      </c>
      <c r="J2926" s="6">
        <v>324</v>
      </c>
      <c r="K2926" s="6">
        <v>110</v>
      </c>
      <c r="L2926" s="6">
        <v>506</v>
      </c>
      <c r="M2926" s="6" t="s">
        <v>120</v>
      </c>
      <c r="N2926" s="6" t="s">
        <v>23</v>
      </c>
      <c r="O2926" s="6">
        <v>8</v>
      </c>
    </row>
    <row r="2927" spans="1:15" x14ac:dyDescent="0.25">
      <c r="A2927" s="6" t="s">
        <v>0</v>
      </c>
      <c r="B2927" s="6" t="s">
        <v>6</v>
      </c>
      <c r="C2927" s="6" t="s">
        <v>275</v>
      </c>
      <c r="D2927" s="6" t="s">
        <v>276</v>
      </c>
      <c r="E2927" s="6" t="s">
        <v>97</v>
      </c>
      <c r="F2927" s="6" t="s">
        <v>98</v>
      </c>
      <c r="G2927" s="6">
        <v>118</v>
      </c>
      <c r="H2927" s="6">
        <v>516</v>
      </c>
      <c r="I2927" s="6">
        <v>108</v>
      </c>
      <c r="J2927" s="6">
        <v>470</v>
      </c>
      <c r="K2927" s="6">
        <v>118</v>
      </c>
      <c r="L2927" s="6">
        <v>520</v>
      </c>
      <c r="M2927" s="6" t="s">
        <v>120</v>
      </c>
      <c r="N2927" s="6" t="s">
        <v>21</v>
      </c>
      <c r="O2927" s="6">
        <v>59</v>
      </c>
    </row>
    <row r="2928" spans="1:15" x14ac:dyDescent="0.25">
      <c r="A2928" s="6" t="s">
        <v>0</v>
      </c>
      <c r="B2928" s="6" t="s">
        <v>10</v>
      </c>
      <c r="C2928" s="6" t="s">
        <v>139</v>
      </c>
      <c r="D2928" s="6" t="s">
        <v>140</v>
      </c>
      <c r="E2928" s="6" t="s">
        <v>97</v>
      </c>
      <c r="F2928" s="6" t="s">
        <v>98</v>
      </c>
      <c r="G2928" s="6">
        <v>80</v>
      </c>
      <c r="H2928" s="6">
        <v>278</v>
      </c>
      <c r="I2928" s="6">
        <v>50</v>
      </c>
      <c r="J2928" s="6">
        <v>200</v>
      </c>
      <c r="K2928" s="6">
        <v>83</v>
      </c>
      <c r="L2928" s="6">
        <v>293</v>
      </c>
      <c r="M2928" s="6" t="s">
        <v>120</v>
      </c>
      <c r="N2928" s="6" t="s">
        <v>22</v>
      </c>
      <c r="O2928" s="6">
        <v>13</v>
      </c>
    </row>
    <row r="2929" spans="1:15" x14ac:dyDescent="0.25">
      <c r="A2929" s="6" t="s">
        <v>0</v>
      </c>
      <c r="B2929" s="6" t="s">
        <v>9</v>
      </c>
      <c r="C2929" s="6" t="s">
        <v>137</v>
      </c>
      <c r="D2929" s="6" t="s">
        <v>138</v>
      </c>
      <c r="E2929" s="6" t="s">
        <v>97</v>
      </c>
      <c r="F2929" s="6" t="s">
        <v>98</v>
      </c>
      <c r="G2929" s="6">
        <v>135</v>
      </c>
      <c r="H2929" s="6">
        <v>672</v>
      </c>
      <c r="I2929" s="6">
        <v>156</v>
      </c>
      <c r="J2929" s="6">
        <v>704</v>
      </c>
      <c r="K2929" s="6">
        <v>156</v>
      </c>
      <c r="L2929" s="6">
        <v>704</v>
      </c>
      <c r="M2929" s="6" t="s">
        <v>120</v>
      </c>
      <c r="N2929" s="6" t="s">
        <v>21</v>
      </c>
      <c r="O2929" s="6">
        <v>22</v>
      </c>
    </row>
    <row r="2930" spans="1:15" x14ac:dyDescent="0.25">
      <c r="A2930" s="6" t="s">
        <v>0</v>
      </c>
      <c r="B2930" s="6" t="s">
        <v>8</v>
      </c>
      <c r="C2930" s="6" t="s">
        <v>224</v>
      </c>
      <c r="D2930" s="6" t="s">
        <v>225</v>
      </c>
      <c r="E2930" s="6" t="s">
        <v>209</v>
      </c>
      <c r="F2930" s="6" t="s">
        <v>125</v>
      </c>
      <c r="G2930" s="6">
        <v>412</v>
      </c>
      <c r="H2930" s="6">
        <v>1700</v>
      </c>
      <c r="I2930" s="6">
        <v>375</v>
      </c>
      <c r="J2930" s="6">
        <v>1598</v>
      </c>
      <c r="K2930" s="6">
        <v>375</v>
      </c>
      <c r="L2930" s="6">
        <v>1598</v>
      </c>
      <c r="M2930" s="6" t="s">
        <v>120</v>
      </c>
      <c r="N2930" s="6" t="s">
        <v>21</v>
      </c>
      <c r="O2930" s="6">
        <v>80</v>
      </c>
    </row>
    <row r="2931" spans="1:15" x14ac:dyDescent="0.25">
      <c r="A2931" s="6" t="s">
        <v>0</v>
      </c>
      <c r="B2931" s="6" t="s">
        <v>10</v>
      </c>
      <c r="C2931" s="6" t="s">
        <v>139</v>
      </c>
      <c r="D2931" s="6" t="s">
        <v>140</v>
      </c>
      <c r="E2931" s="6" t="s">
        <v>97</v>
      </c>
      <c r="F2931" s="6" t="s">
        <v>98</v>
      </c>
      <c r="G2931" s="6">
        <v>80</v>
      </c>
      <c r="H2931" s="6">
        <v>278</v>
      </c>
      <c r="I2931" s="6">
        <v>50</v>
      </c>
      <c r="J2931" s="6">
        <v>200</v>
      </c>
      <c r="K2931" s="6">
        <v>83</v>
      </c>
      <c r="L2931" s="6">
        <v>293</v>
      </c>
      <c r="M2931" s="6" t="s">
        <v>120</v>
      </c>
      <c r="N2931" s="6" t="s">
        <v>21</v>
      </c>
      <c r="O2931" s="6">
        <v>19</v>
      </c>
    </row>
    <row r="2932" spans="1:15" x14ac:dyDescent="0.25">
      <c r="A2932" s="6" t="s">
        <v>0</v>
      </c>
      <c r="B2932" s="6" t="s">
        <v>10</v>
      </c>
      <c r="C2932" s="6" t="s">
        <v>216</v>
      </c>
      <c r="D2932" s="6" t="s">
        <v>217</v>
      </c>
      <c r="E2932" s="6" t="s">
        <v>97</v>
      </c>
      <c r="F2932" s="6" t="s">
        <v>98</v>
      </c>
      <c r="G2932" s="6">
        <v>40</v>
      </c>
      <c r="H2932" s="6">
        <v>208</v>
      </c>
      <c r="I2932" s="6">
        <v>41</v>
      </c>
      <c r="J2932" s="6">
        <v>208</v>
      </c>
      <c r="K2932" s="6">
        <v>51</v>
      </c>
      <c r="L2932" s="6">
        <v>208</v>
      </c>
      <c r="M2932" s="6" t="s">
        <v>120</v>
      </c>
      <c r="N2932" s="6" t="s">
        <v>23</v>
      </c>
      <c r="O2932" s="6">
        <v>19</v>
      </c>
    </row>
    <row r="2933" spans="1:15" x14ac:dyDescent="0.25">
      <c r="A2933" s="6" t="s">
        <v>0</v>
      </c>
      <c r="B2933" s="6" t="s">
        <v>5</v>
      </c>
      <c r="C2933" s="6" t="s">
        <v>255</v>
      </c>
      <c r="D2933" s="6" t="s">
        <v>256</v>
      </c>
      <c r="E2933" s="6" t="s">
        <v>97</v>
      </c>
      <c r="F2933" s="6" t="s">
        <v>98</v>
      </c>
      <c r="G2933" s="6">
        <v>89</v>
      </c>
      <c r="H2933" s="6">
        <v>478</v>
      </c>
      <c r="I2933" s="6">
        <v>78</v>
      </c>
      <c r="J2933" s="6">
        <v>415</v>
      </c>
      <c r="K2933" s="6">
        <v>89</v>
      </c>
      <c r="L2933" s="6">
        <v>465</v>
      </c>
      <c r="M2933" s="6" t="s">
        <v>120</v>
      </c>
      <c r="N2933" s="6" t="s">
        <v>21</v>
      </c>
      <c r="O2933" s="6">
        <v>26</v>
      </c>
    </row>
    <row r="2934" spans="1:15" x14ac:dyDescent="0.25">
      <c r="A2934" s="6" t="s">
        <v>0</v>
      </c>
      <c r="B2934" s="6" t="s">
        <v>4</v>
      </c>
      <c r="C2934" s="6" t="s">
        <v>251</v>
      </c>
      <c r="D2934" s="6" t="s">
        <v>252</v>
      </c>
      <c r="E2934" s="6" t="s">
        <v>97</v>
      </c>
      <c r="F2934" s="6" t="s">
        <v>98</v>
      </c>
      <c r="G2934" s="6">
        <v>28</v>
      </c>
      <c r="H2934" s="6">
        <v>130</v>
      </c>
      <c r="I2934" s="6">
        <v>27</v>
      </c>
      <c r="J2934" s="6">
        <v>121</v>
      </c>
      <c r="K2934" s="6">
        <v>28</v>
      </c>
      <c r="L2934" s="6">
        <v>130</v>
      </c>
      <c r="M2934" s="6" t="s">
        <v>120</v>
      </c>
      <c r="N2934" s="6" t="s">
        <v>23</v>
      </c>
      <c r="O2934" s="6">
        <v>16</v>
      </c>
    </row>
    <row r="2935" spans="1:15" x14ac:dyDescent="0.25">
      <c r="A2935" s="6" t="s">
        <v>0</v>
      </c>
      <c r="B2935" s="6" t="s">
        <v>13</v>
      </c>
      <c r="C2935" s="6" t="s">
        <v>235</v>
      </c>
      <c r="D2935" s="6" t="s">
        <v>236</v>
      </c>
      <c r="E2935" s="6" t="s">
        <v>97</v>
      </c>
      <c r="F2935" s="6" t="s">
        <v>98</v>
      </c>
      <c r="G2935" s="6">
        <v>5</v>
      </c>
      <c r="H2935" s="6">
        <v>26</v>
      </c>
      <c r="I2935" s="6">
        <v>5</v>
      </c>
      <c r="J2935" s="6">
        <v>27</v>
      </c>
      <c r="K2935" s="6">
        <v>5</v>
      </c>
      <c r="L2935" s="6">
        <v>27</v>
      </c>
      <c r="M2935" s="6" t="s">
        <v>120</v>
      </c>
      <c r="N2935" s="6" t="s">
        <v>21</v>
      </c>
      <c r="O2935" s="6">
        <v>0</v>
      </c>
    </row>
    <row r="2936" spans="1:15" x14ac:dyDescent="0.25">
      <c r="A2936" s="6" t="s">
        <v>0</v>
      </c>
      <c r="B2936" s="6" t="s">
        <v>11</v>
      </c>
      <c r="C2936" s="6" t="s">
        <v>189</v>
      </c>
      <c r="D2936" s="6" t="s">
        <v>190</v>
      </c>
      <c r="E2936" s="6" t="s">
        <v>97</v>
      </c>
      <c r="F2936" s="6" t="s">
        <v>132</v>
      </c>
      <c r="G2936" s="6">
        <v>12</v>
      </c>
      <c r="H2936" s="6">
        <v>47</v>
      </c>
      <c r="I2936" s="6">
        <v>15</v>
      </c>
      <c r="J2936" s="6">
        <v>69</v>
      </c>
      <c r="K2936" s="6">
        <v>15</v>
      </c>
      <c r="L2936" s="6">
        <v>69</v>
      </c>
      <c r="M2936" s="6" t="s">
        <v>120</v>
      </c>
      <c r="N2936" s="6" t="s">
        <v>22</v>
      </c>
      <c r="O2936" s="6">
        <v>5</v>
      </c>
    </row>
    <row r="2937" spans="1:15" x14ac:dyDescent="0.25">
      <c r="A2937" s="6" t="s">
        <v>0</v>
      </c>
      <c r="B2937" s="6" t="s">
        <v>6</v>
      </c>
      <c r="C2937" s="6" t="s">
        <v>824</v>
      </c>
      <c r="D2937" s="6" t="s">
        <v>825</v>
      </c>
      <c r="E2937" s="6" t="s">
        <v>209</v>
      </c>
      <c r="F2937" s="6" t="s">
        <v>132</v>
      </c>
      <c r="G2937" s="6">
        <v>153</v>
      </c>
      <c r="H2937" s="6">
        <v>873</v>
      </c>
      <c r="I2937" s="6">
        <v>153</v>
      </c>
      <c r="J2937" s="6">
        <v>922</v>
      </c>
      <c r="K2937" s="6">
        <v>153</v>
      </c>
      <c r="L2937" s="6">
        <v>922</v>
      </c>
      <c r="M2937" s="6" t="s">
        <v>120</v>
      </c>
      <c r="N2937" s="6" t="s">
        <v>23</v>
      </c>
      <c r="O2937" s="6">
        <v>65</v>
      </c>
    </row>
    <row r="2938" spans="1:15" x14ac:dyDescent="0.25">
      <c r="A2938" s="6" t="s">
        <v>0</v>
      </c>
      <c r="B2938" s="6" t="s">
        <v>4</v>
      </c>
      <c r="C2938" s="6" t="s">
        <v>104</v>
      </c>
      <c r="D2938" s="6" t="s">
        <v>105</v>
      </c>
      <c r="E2938" s="6" t="s">
        <v>97</v>
      </c>
      <c r="F2938" s="6" t="s">
        <v>98</v>
      </c>
      <c r="G2938" s="6">
        <v>32</v>
      </c>
      <c r="H2938" s="6">
        <v>146</v>
      </c>
      <c r="I2938" s="6">
        <v>28</v>
      </c>
      <c r="J2938" s="6">
        <v>131</v>
      </c>
      <c r="K2938" s="6">
        <v>32</v>
      </c>
      <c r="L2938" s="6">
        <v>148</v>
      </c>
      <c r="M2938" s="6" t="s">
        <v>120</v>
      </c>
      <c r="N2938" s="6" t="s">
        <v>23</v>
      </c>
      <c r="O2938" s="6">
        <v>8</v>
      </c>
    </row>
    <row r="2939" spans="1:15" x14ac:dyDescent="0.25">
      <c r="A2939" s="6" t="s">
        <v>0</v>
      </c>
      <c r="B2939" s="6" t="s">
        <v>5</v>
      </c>
      <c r="C2939" s="6" t="s">
        <v>846</v>
      </c>
      <c r="D2939" s="6" t="s">
        <v>847</v>
      </c>
      <c r="E2939" s="6" t="s">
        <v>97</v>
      </c>
      <c r="F2939" s="6" t="s">
        <v>132</v>
      </c>
      <c r="G2939" s="6">
        <v>243</v>
      </c>
      <c r="H2939" s="6">
        <v>1307</v>
      </c>
      <c r="I2939" s="6">
        <v>227</v>
      </c>
      <c r="J2939" s="6">
        <v>1227</v>
      </c>
      <c r="K2939" s="6">
        <v>227</v>
      </c>
      <c r="L2939" s="6">
        <v>1227</v>
      </c>
      <c r="M2939" s="6" t="s">
        <v>120</v>
      </c>
      <c r="N2939" s="6" t="s">
        <v>23</v>
      </c>
      <c r="O2939" s="6">
        <v>171</v>
      </c>
    </row>
    <row r="2940" spans="1:15" x14ac:dyDescent="0.25">
      <c r="A2940" s="6" t="s">
        <v>0</v>
      </c>
      <c r="B2940" s="6" t="s">
        <v>6</v>
      </c>
      <c r="C2940" s="6" t="s">
        <v>824</v>
      </c>
      <c r="D2940" s="6" t="s">
        <v>825</v>
      </c>
      <c r="E2940" s="6" t="s">
        <v>209</v>
      </c>
      <c r="F2940" s="6" t="s">
        <v>132</v>
      </c>
      <c r="G2940" s="6">
        <v>153</v>
      </c>
      <c r="H2940" s="6">
        <v>873</v>
      </c>
      <c r="I2940" s="6">
        <v>153</v>
      </c>
      <c r="J2940" s="6">
        <v>922</v>
      </c>
      <c r="K2940" s="6">
        <v>153</v>
      </c>
      <c r="L2940" s="6">
        <v>922</v>
      </c>
      <c r="M2940" s="6" t="s">
        <v>120</v>
      </c>
      <c r="N2940" s="6" t="s">
        <v>21</v>
      </c>
      <c r="O2940" s="6">
        <v>25</v>
      </c>
    </row>
    <row r="2941" spans="1:15" x14ac:dyDescent="0.25">
      <c r="A2941" s="6" t="s">
        <v>0</v>
      </c>
      <c r="B2941" s="6" t="s">
        <v>12</v>
      </c>
      <c r="C2941" s="6" t="s">
        <v>723</v>
      </c>
      <c r="D2941" s="6" t="s">
        <v>724</v>
      </c>
      <c r="E2941" s="6" t="s">
        <v>97</v>
      </c>
      <c r="F2941" s="6" t="s">
        <v>98</v>
      </c>
      <c r="G2941" s="6">
        <v>12</v>
      </c>
      <c r="H2941" s="6">
        <v>61</v>
      </c>
      <c r="I2941" s="6">
        <v>12</v>
      </c>
      <c r="J2941" s="6">
        <v>62</v>
      </c>
      <c r="K2941" s="6">
        <v>12</v>
      </c>
      <c r="L2941" s="6">
        <v>61</v>
      </c>
      <c r="M2941" s="6" t="s">
        <v>120</v>
      </c>
      <c r="N2941" s="6" t="s">
        <v>23</v>
      </c>
      <c r="O2941" s="6">
        <v>5</v>
      </c>
    </row>
    <row r="2942" spans="1:15" x14ac:dyDescent="0.25">
      <c r="A2942" s="6" t="s">
        <v>0</v>
      </c>
      <c r="B2942" s="6" t="s">
        <v>6</v>
      </c>
      <c r="C2942" s="6" t="s">
        <v>824</v>
      </c>
      <c r="D2942" s="6" t="s">
        <v>825</v>
      </c>
      <c r="E2942" s="6" t="s">
        <v>209</v>
      </c>
      <c r="F2942" s="6" t="s">
        <v>132</v>
      </c>
      <c r="G2942" s="6">
        <v>153</v>
      </c>
      <c r="H2942" s="6">
        <v>873</v>
      </c>
      <c r="I2942" s="6">
        <v>153</v>
      </c>
      <c r="J2942" s="6">
        <v>922</v>
      </c>
      <c r="K2942" s="6">
        <v>153</v>
      </c>
      <c r="L2942" s="6">
        <v>922</v>
      </c>
      <c r="M2942" s="6" t="s">
        <v>120</v>
      </c>
      <c r="N2942" s="6" t="s">
        <v>22</v>
      </c>
      <c r="O2942" s="6">
        <v>40</v>
      </c>
    </row>
    <row r="2943" spans="1:15" x14ac:dyDescent="0.25">
      <c r="A2943" s="6" t="s">
        <v>0</v>
      </c>
      <c r="B2943" s="6" t="s">
        <v>5</v>
      </c>
      <c r="C2943" s="6" t="s">
        <v>255</v>
      </c>
      <c r="D2943" s="6" t="s">
        <v>256</v>
      </c>
      <c r="E2943" s="6" t="s">
        <v>97</v>
      </c>
      <c r="F2943" s="6" t="s">
        <v>98</v>
      </c>
      <c r="G2943" s="6">
        <v>89</v>
      </c>
      <c r="H2943" s="6">
        <v>478</v>
      </c>
      <c r="I2943" s="6">
        <v>78</v>
      </c>
      <c r="J2943" s="6">
        <v>415</v>
      </c>
      <c r="K2943" s="6">
        <v>89</v>
      </c>
      <c r="L2943" s="6">
        <v>465</v>
      </c>
      <c r="M2943" s="6" t="s">
        <v>120</v>
      </c>
      <c r="N2943" s="6" t="s">
        <v>23</v>
      </c>
      <c r="O2943" s="6">
        <v>39</v>
      </c>
    </row>
    <row r="2944" spans="1:15" x14ac:dyDescent="0.25">
      <c r="A2944" s="6" t="s">
        <v>0</v>
      </c>
      <c r="B2944" s="6" t="s">
        <v>5</v>
      </c>
      <c r="C2944" s="6" t="s">
        <v>819</v>
      </c>
      <c r="D2944" s="6" t="s">
        <v>820</v>
      </c>
      <c r="E2944" s="6" t="s">
        <v>97</v>
      </c>
      <c r="F2944" s="6" t="s">
        <v>125</v>
      </c>
      <c r="G2944" s="6">
        <v>172</v>
      </c>
      <c r="H2944" s="6">
        <v>838</v>
      </c>
      <c r="I2944" s="6">
        <v>181</v>
      </c>
      <c r="J2944" s="6">
        <v>910</v>
      </c>
      <c r="K2944" s="6">
        <v>181</v>
      </c>
      <c r="L2944" s="6">
        <v>910</v>
      </c>
      <c r="M2944" s="6" t="s">
        <v>120</v>
      </c>
      <c r="N2944" s="6" t="s">
        <v>23</v>
      </c>
      <c r="O2944" s="6">
        <v>92</v>
      </c>
    </row>
    <row r="2945" spans="1:15" x14ac:dyDescent="0.25">
      <c r="A2945" s="6" t="s">
        <v>0</v>
      </c>
      <c r="B2945" s="6" t="s">
        <v>8</v>
      </c>
      <c r="C2945" s="6" t="s">
        <v>210</v>
      </c>
      <c r="D2945" s="6" t="s">
        <v>211</v>
      </c>
      <c r="E2945" s="6" t="s">
        <v>209</v>
      </c>
      <c r="F2945" s="6" t="s">
        <v>132</v>
      </c>
      <c r="G2945" s="6">
        <v>840</v>
      </c>
      <c r="H2945" s="6">
        <v>3249</v>
      </c>
      <c r="I2945" s="6">
        <v>667</v>
      </c>
      <c r="J2945" s="6">
        <v>3657</v>
      </c>
      <c r="K2945" s="6">
        <v>667</v>
      </c>
      <c r="L2945" s="6">
        <v>3657</v>
      </c>
      <c r="M2945" s="6" t="s">
        <v>120</v>
      </c>
      <c r="N2945" s="6" t="s">
        <v>22</v>
      </c>
      <c r="O2945" s="6">
        <v>122</v>
      </c>
    </row>
    <row r="2946" spans="1:15" x14ac:dyDescent="0.25">
      <c r="A2946" s="6" t="s">
        <v>0</v>
      </c>
      <c r="B2946" s="6" t="s">
        <v>5</v>
      </c>
      <c r="C2946" s="6" t="s">
        <v>846</v>
      </c>
      <c r="D2946" s="6" t="s">
        <v>847</v>
      </c>
      <c r="E2946" s="6" t="s">
        <v>97</v>
      </c>
      <c r="F2946" s="6" t="s">
        <v>132</v>
      </c>
      <c r="G2946" s="6">
        <v>243</v>
      </c>
      <c r="H2946" s="6">
        <v>1307</v>
      </c>
      <c r="I2946" s="6">
        <v>227</v>
      </c>
      <c r="J2946" s="6">
        <v>1227</v>
      </c>
      <c r="K2946" s="6">
        <v>227</v>
      </c>
      <c r="L2946" s="6">
        <v>1227</v>
      </c>
      <c r="M2946" s="6" t="s">
        <v>120</v>
      </c>
      <c r="N2946" s="6" t="s">
        <v>22</v>
      </c>
      <c r="O2946" s="6">
        <v>86</v>
      </c>
    </row>
    <row r="2947" spans="1:15" x14ac:dyDescent="0.25">
      <c r="A2947" s="6" t="s">
        <v>0</v>
      </c>
      <c r="B2947" s="6" t="s">
        <v>5</v>
      </c>
      <c r="C2947" s="6" t="s">
        <v>171</v>
      </c>
      <c r="D2947" s="6" t="s">
        <v>172</v>
      </c>
      <c r="E2947" s="6" t="s">
        <v>97</v>
      </c>
      <c r="F2947" s="6" t="s">
        <v>132</v>
      </c>
      <c r="G2947" s="6">
        <v>21</v>
      </c>
      <c r="H2947" s="6">
        <v>111</v>
      </c>
      <c r="I2947" s="6">
        <v>22</v>
      </c>
      <c r="J2947" s="6">
        <v>116</v>
      </c>
      <c r="K2947" s="6">
        <v>26</v>
      </c>
      <c r="L2947" s="6">
        <v>116</v>
      </c>
      <c r="M2947" s="6" t="s">
        <v>120</v>
      </c>
      <c r="N2947" s="6" t="s">
        <v>21</v>
      </c>
      <c r="O2947" s="6">
        <v>3</v>
      </c>
    </row>
    <row r="2948" spans="1:15" x14ac:dyDescent="0.25">
      <c r="A2948" s="6" t="s">
        <v>0</v>
      </c>
      <c r="B2948" s="6" t="s">
        <v>4</v>
      </c>
      <c r="C2948" s="6" t="s">
        <v>251</v>
      </c>
      <c r="D2948" s="6" t="s">
        <v>252</v>
      </c>
      <c r="E2948" s="6" t="s">
        <v>97</v>
      </c>
      <c r="F2948" s="6" t="s">
        <v>98</v>
      </c>
      <c r="G2948" s="6">
        <v>28</v>
      </c>
      <c r="H2948" s="6">
        <v>130</v>
      </c>
      <c r="I2948" s="6">
        <v>27</v>
      </c>
      <c r="J2948" s="6">
        <v>121</v>
      </c>
      <c r="K2948" s="6">
        <v>28</v>
      </c>
      <c r="L2948" s="6">
        <v>130</v>
      </c>
      <c r="M2948" s="6" t="s">
        <v>120</v>
      </c>
      <c r="N2948" s="6" t="s">
        <v>22</v>
      </c>
      <c r="O2948" s="6">
        <v>8</v>
      </c>
    </row>
    <row r="2949" spans="1:15" x14ac:dyDescent="0.25">
      <c r="A2949" s="6" t="s">
        <v>0</v>
      </c>
      <c r="B2949" s="6" t="s">
        <v>12</v>
      </c>
      <c r="C2949" s="6" t="s">
        <v>723</v>
      </c>
      <c r="D2949" s="6" t="s">
        <v>724</v>
      </c>
      <c r="E2949" s="6" t="s">
        <v>97</v>
      </c>
      <c r="F2949" s="6" t="s">
        <v>98</v>
      </c>
      <c r="G2949" s="6">
        <v>12</v>
      </c>
      <c r="H2949" s="6">
        <v>61</v>
      </c>
      <c r="I2949" s="6">
        <v>12</v>
      </c>
      <c r="J2949" s="6">
        <v>62</v>
      </c>
      <c r="K2949" s="6">
        <v>12</v>
      </c>
      <c r="L2949" s="6">
        <v>61</v>
      </c>
      <c r="M2949" s="6" t="s">
        <v>120</v>
      </c>
      <c r="N2949" s="6" t="s">
        <v>22</v>
      </c>
      <c r="O2949" s="6">
        <v>3</v>
      </c>
    </row>
    <row r="2950" spans="1:15" x14ac:dyDescent="0.25">
      <c r="A2950" s="6" t="s">
        <v>0</v>
      </c>
      <c r="B2950" s="6" t="s">
        <v>8</v>
      </c>
      <c r="C2950" s="6" t="s">
        <v>210</v>
      </c>
      <c r="D2950" s="6" t="s">
        <v>211</v>
      </c>
      <c r="E2950" s="6" t="s">
        <v>209</v>
      </c>
      <c r="F2950" s="6" t="s">
        <v>132</v>
      </c>
      <c r="G2950" s="6">
        <v>840</v>
      </c>
      <c r="H2950" s="6">
        <v>3249</v>
      </c>
      <c r="I2950" s="6">
        <v>667</v>
      </c>
      <c r="J2950" s="6">
        <v>3657</v>
      </c>
      <c r="K2950" s="6">
        <v>667</v>
      </c>
      <c r="L2950" s="6">
        <v>3657</v>
      </c>
      <c r="M2950" s="6" t="s">
        <v>120</v>
      </c>
      <c r="N2950" s="6" t="s">
        <v>21</v>
      </c>
      <c r="O2950" s="6">
        <v>245</v>
      </c>
    </row>
    <row r="2951" spans="1:15" x14ac:dyDescent="0.25">
      <c r="A2951" s="6" t="s">
        <v>0</v>
      </c>
      <c r="B2951" s="6" t="s">
        <v>5</v>
      </c>
      <c r="C2951" s="6" t="s">
        <v>255</v>
      </c>
      <c r="D2951" s="6" t="s">
        <v>256</v>
      </c>
      <c r="E2951" s="6" t="s">
        <v>97</v>
      </c>
      <c r="F2951" s="6" t="s">
        <v>98</v>
      </c>
      <c r="G2951" s="6">
        <v>89</v>
      </c>
      <c r="H2951" s="6">
        <v>478</v>
      </c>
      <c r="I2951" s="6">
        <v>78</v>
      </c>
      <c r="J2951" s="6">
        <v>415</v>
      </c>
      <c r="K2951" s="6">
        <v>89</v>
      </c>
      <c r="L2951" s="6">
        <v>465</v>
      </c>
      <c r="M2951" s="6" t="s">
        <v>120</v>
      </c>
      <c r="N2951" s="6" t="s">
        <v>22</v>
      </c>
      <c r="O2951" s="6">
        <v>13</v>
      </c>
    </row>
    <row r="2952" spans="1:15" x14ac:dyDescent="0.25">
      <c r="A2952" s="6" t="s">
        <v>0</v>
      </c>
      <c r="B2952" s="6" t="s">
        <v>8</v>
      </c>
      <c r="C2952" s="6" t="s">
        <v>828</v>
      </c>
      <c r="D2952" s="6" t="s">
        <v>829</v>
      </c>
      <c r="E2952" s="6" t="s">
        <v>97</v>
      </c>
      <c r="F2952" s="6" t="s">
        <v>98</v>
      </c>
      <c r="G2952" s="6">
        <v>265</v>
      </c>
      <c r="H2952" s="6">
        <v>1084</v>
      </c>
      <c r="I2952" s="6">
        <v>260</v>
      </c>
      <c r="J2952" s="6">
        <v>1140</v>
      </c>
      <c r="K2952" s="6">
        <v>260</v>
      </c>
      <c r="L2952" s="6">
        <v>1140</v>
      </c>
      <c r="M2952" s="6" t="s">
        <v>120</v>
      </c>
      <c r="N2952" s="6" t="s">
        <v>21</v>
      </c>
      <c r="O2952" s="6">
        <v>44</v>
      </c>
    </row>
    <row r="2953" spans="1:15" x14ac:dyDescent="0.25">
      <c r="A2953" s="6" t="s">
        <v>0</v>
      </c>
      <c r="B2953" s="6" t="s">
        <v>7</v>
      </c>
      <c r="C2953" s="6" t="s">
        <v>730</v>
      </c>
      <c r="D2953" s="6" t="s">
        <v>731</v>
      </c>
      <c r="E2953" s="6" t="s">
        <v>97</v>
      </c>
      <c r="F2953" s="6" t="s">
        <v>98</v>
      </c>
      <c r="G2953" s="6">
        <v>23</v>
      </c>
      <c r="H2953" s="6">
        <v>83</v>
      </c>
      <c r="I2953" s="6">
        <v>23</v>
      </c>
      <c r="J2953" s="6">
        <v>85</v>
      </c>
      <c r="K2953" s="6">
        <v>23</v>
      </c>
      <c r="L2953" s="6">
        <v>78</v>
      </c>
      <c r="M2953" s="6" t="s">
        <v>120</v>
      </c>
      <c r="N2953" s="6" t="s">
        <v>23</v>
      </c>
      <c r="O2953" s="6">
        <v>3</v>
      </c>
    </row>
    <row r="2954" spans="1:15" x14ac:dyDescent="0.25">
      <c r="A2954" s="6" t="s">
        <v>0</v>
      </c>
      <c r="B2954" s="6" t="s">
        <v>4</v>
      </c>
      <c r="C2954" s="6" t="s">
        <v>147</v>
      </c>
      <c r="D2954" s="6" t="s">
        <v>148</v>
      </c>
      <c r="E2954" s="6" t="s">
        <v>97</v>
      </c>
      <c r="F2954" s="6" t="s">
        <v>98</v>
      </c>
      <c r="G2954" s="6">
        <v>87</v>
      </c>
      <c r="H2954" s="6">
        <v>461</v>
      </c>
      <c r="I2954" s="6">
        <v>90</v>
      </c>
      <c r="J2954" s="6">
        <v>489</v>
      </c>
      <c r="K2954" s="6">
        <v>90</v>
      </c>
      <c r="L2954" s="6">
        <v>489</v>
      </c>
      <c r="M2954" s="6" t="s">
        <v>120</v>
      </c>
      <c r="N2954" s="6" t="s">
        <v>23</v>
      </c>
      <c r="O2954" s="6">
        <v>41</v>
      </c>
    </row>
    <row r="2955" spans="1:15" x14ac:dyDescent="0.25">
      <c r="A2955" s="6" t="s">
        <v>0</v>
      </c>
      <c r="B2955" s="6" t="s">
        <v>5</v>
      </c>
      <c r="C2955" s="6" t="s">
        <v>840</v>
      </c>
      <c r="D2955" s="6" t="s">
        <v>841</v>
      </c>
      <c r="E2955" s="6" t="s">
        <v>209</v>
      </c>
      <c r="F2955" s="6" t="s">
        <v>125</v>
      </c>
      <c r="G2955" s="6">
        <v>640</v>
      </c>
      <c r="H2955" s="6">
        <v>2600</v>
      </c>
      <c r="I2955" s="6">
        <v>623</v>
      </c>
      <c r="J2955" s="6">
        <v>2635</v>
      </c>
      <c r="K2955" s="6">
        <v>623</v>
      </c>
      <c r="L2955" s="6">
        <v>2635</v>
      </c>
      <c r="M2955" s="6" t="s">
        <v>120</v>
      </c>
      <c r="N2955" s="6" t="s">
        <v>21</v>
      </c>
      <c r="O2955" s="6">
        <v>96</v>
      </c>
    </row>
    <row r="2956" spans="1:15" x14ac:dyDescent="0.25">
      <c r="A2956" s="6" t="s">
        <v>0</v>
      </c>
      <c r="B2956" s="6" t="s">
        <v>9</v>
      </c>
      <c r="C2956" s="6" t="s">
        <v>212</v>
      </c>
      <c r="D2956" s="6" t="s">
        <v>213</v>
      </c>
      <c r="E2956" s="6" t="s">
        <v>209</v>
      </c>
      <c r="F2956" s="6" t="s">
        <v>125</v>
      </c>
      <c r="G2956" s="6">
        <v>174</v>
      </c>
      <c r="H2956" s="6">
        <v>1185</v>
      </c>
      <c r="I2956" s="6">
        <v>463</v>
      </c>
      <c r="J2956" s="6">
        <v>2123</v>
      </c>
      <c r="K2956" s="6">
        <v>463</v>
      </c>
      <c r="L2956" s="6">
        <v>2114</v>
      </c>
      <c r="M2956" s="6" t="s">
        <v>120</v>
      </c>
      <c r="N2956" s="6" t="s">
        <v>23</v>
      </c>
      <c r="O2956" s="6">
        <v>195</v>
      </c>
    </row>
    <row r="2957" spans="1:15" x14ac:dyDescent="0.25">
      <c r="A2957" s="6" t="s">
        <v>0</v>
      </c>
      <c r="B2957" s="6" t="s">
        <v>4</v>
      </c>
      <c r="C2957" s="6" t="s">
        <v>688</v>
      </c>
      <c r="D2957" s="6" t="s">
        <v>689</v>
      </c>
      <c r="E2957" s="6" t="s">
        <v>97</v>
      </c>
      <c r="F2957" s="6" t="s">
        <v>98</v>
      </c>
      <c r="G2957" s="6">
        <v>107</v>
      </c>
      <c r="H2957" s="6">
        <v>501</v>
      </c>
      <c r="I2957" s="6">
        <v>107</v>
      </c>
      <c r="J2957" s="6">
        <v>503</v>
      </c>
      <c r="K2957" s="6">
        <v>107</v>
      </c>
      <c r="L2957" s="6">
        <v>497</v>
      </c>
      <c r="M2957" s="6" t="s">
        <v>120</v>
      </c>
      <c r="N2957" s="6" t="s">
        <v>22</v>
      </c>
      <c r="O2957" s="6">
        <v>13</v>
      </c>
    </row>
    <row r="2958" spans="1:15" x14ac:dyDescent="0.25">
      <c r="A2958" s="6" t="s">
        <v>0</v>
      </c>
      <c r="B2958" s="6" t="s">
        <v>5</v>
      </c>
      <c r="C2958" s="6" t="s">
        <v>185</v>
      </c>
      <c r="D2958" s="6" t="s">
        <v>186</v>
      </c>
      <c r="E2958" s="6" t="s">
        <v>97</v>
      </c>
      <c r="F2958" s="6" t="s">
        <v>125</v>
      </c>
      <c r="G2958" s="6">
        <v>429</v>
      </c>
      <c r="H2958" s="6">
        <v>2237</v>
      </c>
      <c r="I2958" s="6">
        <v>429</v>
      </c>
      <c r="J2958" s="6">
        <v>2221</v>
      </c>
      <c r="K2958" s="6">
        <v>429</v>
      </c>
      <c r="L2958" s="6">
        <v>2221</v>
      </c>
      <c r="M2958" s="6" t="s">
        <v>120</v>
      </c>
      <c r="N2958" s="6" t="s">
        <v>21</v>
      </c>
      <c r="O2958" s="6">
        <v>106</v>
      </c>
    </row>
    <row r="2959" spans="1:15" x14ac:dyDescent="0.25">
      <c r="A2959" s="6" t="s">
        <v>0</v>
      </c>
      <c r="B2959" s="6" t="s">
        <v>5</v>
      </c>
      <c r="C2959" s="6" t="s">
        <v>259</v>
      </c>
      <c r="D2959" s="6" t="s">
        <v>260</v>
      </c>
      <c r="E2959" s="6" t="s">
        <v>97</v>
      </c>
      <c r="F2959" s="6" t="s">
        <v>98</v>
      </c>
      <c r="G2959" s="6">
        <v>94</v>
      </c>
      <c r="H2959" s="6">
        <v>341</v>
      </c>
      <c r="I2959" s="6">
        <v>65</v>
      </c>
      <c r="J2959" s="6">
        <v>240</v>
      </c>
      <c r="K2959" s="6">
        <v>95</v>
      </c>
      <c r="L2959" s="6">
        <v>343</v>
      </c>
      <c r="M2959" s="6" t="s">
        <v>120</v>
      </c>
      <c r="N2959" s="6" t="s">
        <v>23</v>
      </c>
      <c r="O2959" s="6">
        <v>35</v>
      </c>
    </row>
    <row r="2960" spans="1:15" x14ac:dyDescent="0.25">
      <c r="A2960" s="6" t="s">
        <v>0</v>
      </c>
      <c r="B2960" s="6" t="s">
        <v>7</v>
      </c>
      <c r="C2960" s="6" t="s">
        <v>214</v>
      </c>
      <c r="D2960" s="6" t="s">
        <v>215</v>
      </c>
      <c r="E2960" s="6" t="s">
        <v>97</v>
      </c>
      <c r="F2960" s="6" t="s">
        <v>98</v>
      </c>
      <c r="G2960" s="6">
        <v>301</v>
      </c>
      <c r="H2960" s="6">
        <v>1404</v>
      </c>
      <c r="I2960" s="6">
        <v>274</v>
      </c>
      <c r="J2960" s="6">
        <v>1347</v>
      </c>
      <c r="K2960" s="6">
        <v>274</v>
      </c>
      <c r="L2960" s="6">
        <v>1347</v>
      </c>
      <c r="M2960" s="6" t="s">
        <v>120</v>
      </c>
      <c r="N2960" s="6" t="s">
        <v>23</v>
      </c>
      <c r="O2960" s="6">
        <v>60</v>
      </c>
    </row>
    <row r="2961" spans="1:15" x14ac:dyDescent="0.25">
      <c r="A2961" s="6" t="s">
        <v>0</v>
      </c>
      <c r="B2961" s="6" t="s">
        <v>8</v>
      </c>
      <c r="C2961" s="6" t="s">
        <v>128</v>
      </c>
      <c r="D2961" s="6" t="s">
        <v>129</v>
      </c>
      <c r="E2961" s="6" t="s">
        <v>97</v>
      </c>
      <c r="F2961" s="6" t="s">
        <v>125</v>
      </c>
      <c r="G2961" s="6">
        <v>46</v>
      </c>
      <c r="H2961" s="6">
        <v>272</v>
      </c>
      <c r="I2961" s="6">
        <v>45</v>
      </c>
      <c r="J2961" s="6">
        <v>257</v>
      </c>
      <c r="K2961" s="6">
        <v>45</v>
      </c>
      <c r="L2961" s="6">
        <v>269</v>
      </c>
      <c r="M2961" s="6" t="s">
        <v>120</v>
      </c>
      <c r="N2961" s="6" t="s">
        <v>23</v>
      </c>
      <c r="O2961" s="6">
        <v>25</v>
      </c>
    </row>
    <row r="2962" spans="1:15" x14ac:dyDescent="0.25">
      <c r="A2962" s="6" t="s">
        <v>0</v>
      </c>
      <c r="B2962" s="6" t="s">
        <v>8</v>
      </c>
      <c r="C2962" s="6" t="s">
        <v>752</v>
      </c>
      <c r="D2962" s="6" t="s">
        <v>753</v>
      </c>
      <c r="E2962" s="6" t="s">
        <v>97</v>
      </c>
      <c r="F2962" s="6" t="s">
        <v>98</v>
      </c>
      <c r="G2962" s="6">
        <v>25</v>
      </c>
      <c r="H2962" s="6">
        <v>92</v>
      </c>
      <c r="I2962" s="6">
        <v>24</v>
      </c>
      <c r="J2962" s="6">
        <v>89</v>
      </c>
      <c r="K2962" s="6">
        <v>24</v>
      </c>
      <c r="L2962" s="6">
        <v>89</v>
      </c>
      <c r="M2962" s="6" t="s">
        <v>120</v>
      </c>
      <c r="N2962" s="6" t="s">
        <v>22</v>
      </c>
      <c r="O2962" s="6">
        <v>11</v>
      </c>
    </row>
    <row r="2963" spans="1:15" x14ac:dyDescent="0.25">
      <c r="A2963" s="6" t="s">
        <v>0</v>
      </c>
      <c r="B2963" s="6" t="s">
        <v>13</v>
      </c>
      <c r="C2963" s="6" t="s">
        <v>237</v>
      </c>
      <c r="D2963" s="6" t="s">
        <v>238</v>
      </c>
      <c r="E2963" s="6" t="s">
        <v>97</v>
      </c>
      <c r="F2963" s="6" t="s">
        <v>98</v>
      </c>
      <c r="G2963" s="6">
        <v>6</v>
      </c>
      <c r="H2963" s="6">
        <v>30</v>
      </c>
      <c r="I2963" s="6">
        <v>6</v>
      </c>
      <c r="J2963" s="6">
        <v>30</v>
      </c>
      <c r="K2963" s="6">
        <v>6</v>
      </c>
      <c r="L2963" s="6">
        <v>30</v>
      </c>
      <c r="M2963" s="6" t="s">
        <v>120</v>
      </c>
      <c r="N2963" s="6" t="s">
        <v>23</v>
      </c>
      <c r="O2963" s="6">
        <v>0</v>
      </c>
    </row>
    <row r="2964" spans="1:15" x14ac:dyDescent="0.25">
      <c r="A2964" s="6" t="s">
        <v>0</v>
      </c>
      <c r="B2964" s="6" t="s">
        <v>5</v>
      </c>
      <c r="C2964" s="6" t="s">
        <v>257</v>
      </c>
      <c r="D2964" s="6" t="s">
        <v>258</v>
      </c>
      <c r="E2964" s="6" t="s">
        <v>97</v>
      </c>
      <c r="F2964" s="6" t="s">
        <v>98</v>
      </c>
      <c r="G2964" s="6">
        <v>128</v>
      </c>
      <c r="H2964" s="6">
        <v>725</v>
      </c>
      <c r="I2964" s="6">
        <v>100</v>
      </c>
      <c r="J2964" s="6">
        <v>608</v>
      </c>
      <c r="K2964" s="6">
        <v>128</v>
      </c>
      <c r="L2964" s="6">
        <v>746</v>
      </c>
      <c r="M2964" s="6" t="s">
        <v>120</v>
      </c>
      <c r="N2964" s="6" t="s">
        <v>23</v>
      </c>
      <c r="O2964" s="6">
        <v>60</v>
      </c>
    </row>
    <row r="2965" spans="1:15" x14ac:dyDescent="0.25">
      <c r="A2965" s="6" t="s">
        <v>0</v>
      </c>
      <c r="B2965" s="6" t="s">
        <v>4</v>
      </c>
      <c r="C2965" s="6" t="s">
        <v>265</v>
      </c>
      <c r="D2965" s="6" t="s">
        <v>266</v>
      </c>
      <c r="E2965" s="6" t="s">
        <v>97</v>
      </c>
      <c r="F2965" s="6" t="s">
        <v>125</v>
      </c>
      <c r="G2965" s="6">
        <v>14</v>
      </c>
      <c r="H2965" s="6">
        <v>73</v>
      </c>
      <c r="I2965" s="6">
        <v>12</v>
      </c>
      <c r="J2965" s="6">
        <v>61</v>
      </c>
      <c r="K2965" s="6">
        <v>14</v>
      </c>
      <c r="L2965" s="6">
        <v>72</v>
      </c>
      <c r="M2965" s="6" t="s">
        <v>120</v>
      </c>
      <c r="N2965" s="6" t="s">
        <v>22</v>
      </c>
      <c r="O2965" s="6">
        <v>3</v>
      </c>
    </row>
    <row r="2966" spans="1:15" x14ac:dyDescent="0.25">
      <c r="A2966" s="6" t="s">
        <v>0</v>
      </c>
      <c r="B2966" s="6" t="s">
        <v>5</v>
      </c>
      <c r="C2966" s="6" t="s">
        <v>840</v>
      </c>
      <c r="D2966" s="6" t="s">
        <v>841</v>
      </c>
      <c r="E2966" s="6" t="s">
        <v>209</v>
      </c>
      <c r="F2966" s="6" t="s">
        <v>125</v>
      </c>
      <c r="G2966" s="6">
        <v>640</v>
      </c>
      <c r="H2966" s="6">
        <v>2600</v>
      </c>
      <c r="I2966" s="6">
        <v>623</v>
      </c>
      <c r="J2966" s="6">
        <v>2635</v>
      </c>
      <c r="K2966" s="6">
        <v>623</v>
      </c>
      <c r="L2966" s="6">
        <v>2635</v>
      </c>
      <c r="M2966" s="6" t="s">
        <v>120</v>
      </c>
      <c r="N2966" s="6" t="s">
        <v>23</v>
      </c>
      <c r="O2966" s="6">
        <v>198</v>
      </c>
    </row>
    <row r="2967" spans="1:15" x14ac:dyDescent="0.25">
      <c r="A2967" s="6" t="s">
        <v>0</v>
      </c>
      <c r="B2967" s="6" t="s">
        <v>8</v>
      </c>
      <c r="C2967" s="6" t="s">
        <v>739</v>
      </c>
      <c r="D2967" s="6" t="s">
        <v>740</v>
      </c>
      <c r="E2967" s="6" t="s">
        <v>209</v>
      </c>
      <c r="F2967" s="6" t="s">
        <v>125</v>
      </c>
      <c r="G2967" s="6">
        <v>115</v>
      </c>
      <c r="H2967" s="6">
        <v>602</v>
      </c>
      <c r="I2967" s="6">
        <v>115</v>
      </c>
      <c r="J2967" s="6">
        <v>594</v>
      </c>
      <c r="K2967" s="6">
        <v>115</v>
      </c>
      <c r="L2967" s="6">
        <v>88</v>
      </c>
      <c r="M2967" s="6" t="s">
        <v>120</v>
      </c>
      <c r="N2967" s="6" t="s">
        <v>21</v>
      </c>
      <c r="O2967" s="6">
        <v>0</v>
      </c>
    </row>
    <row r="2968" spans="1:15" x14ac:dyDescent="0.25">
      <c r="A2968" s="6" t="s">
        <v>0</v>
      </c>
      <c r="B2968" s="6" t="s">
        <v>4</v>
      </c>
      <c r="C2968" s="6" t="s">
        <v>147</v>
      </c>
      <c r="D2968" s="6" t="s">
        <v>148</v>
      </c>
      <c r="E2968" s="6" t="s">
        <v>97</v>
      </c>
      <c r="F2968" s="6" t="s">
        <v>98</v>
      </c>
      <c r="G2968" s="6">
        <v>87</v>
      </c>
      <c r="H2968" s="6">
        <v>461</v>
      </c>
      <c r="I2968" s="6">
        <v>90</v>
      </c>
      <c r="J2968" s="6">
        <v>489</v>
      </c>
      <c r="K2968" s="6">
        <v>90</v>
      </c>
      <c r="L2968" s="6">
        <v>489</v>
      </c>
      <c r="M2968" s="6" t="s">
        <v>120</v>
      </c>
      <c r="N2968" s="6" t="s">
        <v>22</v>
      </c>
      <c r="O2968" s="6">
        <v>15</v>
      </c>
    </row>
    <row r="2969" spans="1:15" x14ac:dyDescent="0.25">
      <c r="A2969" s="6" t="s">
        <v>0</v>
      </c>
      <c r="B2969" s="6" t="s">
        <v>7</v>
      </c>
      <c r="C2969" s="6" t="s">
        <v>214</v>
      </c>
      <c r="D2969" s="6" t="s">
        <v>215</v>
      </c>
      <c r="E2969" s="6" t="s">
        <v>97</v>
      </c>
      <c r="F2969" s="6" t="s">
        <v>98</v>
      </c>
      <c r="G2969" s="6">
        <v>301</v>
      </c>
      <c r="H2969" s="6">
        <v>1404</v>
      </c>
      <c r="I2969" s="6">
        <v>274</v>
      </c>
      <c r="J2969" s="6">
        <v>1347</v>
      </c>
      <c r="K2969" s="6">
        <v>274</v>
      </c>
      <c r="L2969" s="6">
        <v>1347</v>
      </c>
      <c r="M2969" s="6" t="s">
        <v>120</v>
      </c>
      <c r="N2969" s="6" t="s">
        <v>22</v>
      </c>
      <c r="O2969" s="6">
        <v>29</v>
      </c>
    </row>
    <row r="2970" spans="1:15" x14ac:dyDescent="0.25">
      <c r="A2970" s="6" t="s">
        <v>0</v>
      </c>
      <c r="B2970" s="6" t="s">
        <v>4</v>
      </c>
      <c r="C2970" s="6" t="s">
        <v>265</v>
      </c>
      <c r="D2970" s="6" t="s">
        <v>266</v>
      </c>
      <c r="E2970" s="6" t="s">
        <v>97</v>
      </c>
      <c r="F2970" s="6" t="s">
        <v>125</v>
      </c>
      <c r="G2970" s="6">
        <v>14</v>
      </c>
      <c r="H2970" s="6">
        <v>73</v>
      </c>
      <c r="I2970" s="6">
        <v>12</v>
      </c>
      <c r="J2970" s="6">
        <v>61</v>
      </c>
      <c r="K2970" s="6">
        <v>14</v>
      </c>
      <c r="L2970" s="6">
        <v>72</v>
      </c>
      <c r="M2970" s="6" t="s">
        <v>120</v>
      </c>
      <c r="N2970" s="6" t="s">
        <v>21</v>
      </c>
      <c r="O2970" s="6">
        <v>3</v>
      </c>
    </row>
    <row r="2971" spans="1:15" x14ac:dyDescent="0.25">
      <c r="A2971" s="6" t="s">
        <v>0</v>
      </c>
      <c r="B2971" s="6" t="s">
        <v>4</v>
      </c>
      <c r="C2971" s="6" t="s">
        <v>153</v>
      </c>
      <c r="D2971" s="6" t="s">
        <v>154</v>
      </c>
      <c r="E2971" s="6" t="s">
        <v>97</v>
      </c>
      <c r="F2971" s="6" t="s">
        <v>98</v>
      </c>
      <c r="G2971" s="6">
        <v>35</v>
      </c>
      <c r="H2971" s="6">
        <v>175</v>
      </c>
      <c r="I2971" s="6">
        <v>32</v>
      </c>
      <c r="J2971" s="6">
        <v>173</v>
      </c>
      <c r="K2971" s="6">
        <v>43</v>
      </c>
      <c r="L2971" s="6">
        <v>212</v>
      </c>
      <c r="M2971" s="6" t="s">
        <v>120</v>
      </c>
      <c r="N2971" s="6" t="s">
        <v>23</v>
      </c>
      <c r="O2971" s="6">
        <v>21</v>
      </c>
    </row>
    <row r="2972" spans="1:15" x14ac:dyDescent="0.25">
      <c r="A2972" s="6" t="s">
        <v>0</v>
      </c>
      <c r="B2972" s="6" t="s">
        <v>4</v>
      </c>
      <c r="C2972" s="6" t="s">
        <v>101</v>
      </c>
      <c r="D2972" s="6" t="s">
        <v>102</v>
      </c>
      <c r="E2972" s="6" t="s">
        <v>97</v>
      </c>
      <c r="F2972" s="6" t="s">
        <v>98</v>
      </c>
      <c r="G2972" s="6">
        <v>56</v>
      </c>
      <c r="H2972" s="6">
        <v>230</v>
      </c>
      <c r="I2972" s="6">
        <v>54</v>
      </c>
      <c r="J2972" s="6">
        <v>221</v>
      </c>
      <c r="K2972" s="6">
        <v>57</v>
      </c>
      <c r="L2972" s="6">
        <v>232</v>
      </c>
      <c r="M2972" s="6" t="s">
        <v>120</v>
      </c>
      <c r="N2972" s="6" t="s">
        <v>21</v>
      </c>
      <c r="O2972" s="6">
        <v>10</v>
      </c>
    </row>
    <row r="2973" spans="1:15" x14ac:dyDescent="0.25">
      <c r="A2973" s="6" t="s">
        <v>0</v>
      </c>
      <c r="B2973" s="6" t="s">
        <v>4</v>
      </c>
      <c r="C2973" s="6" t="s">
        <v>263</v>
      </c>
      <c r="D2973" s="6" t="s">
        <v>264</v>
      </c>
      <c r="E2973" s="6" t="s">
        <v>97</v>
      </c>
      <c r="F2973" s="6" t="s">
        <v>125</v>
      </c>
      <c r="G2973" s="6">
        <v>22</v>
      </c>
      <c r="H2973" s="6">
        <v>101</v>
      </c>
      <c r="I2973" s="6">
        <v>18</v>
      </c>
      <c r="J2973" s="6">
        <v>91</v>
      </c>
      <c r="K2973" s="6">
        <v>22</v>
      </c>
      <c r="L2973" s="6">
        <v>103</v>
      </c>
      <c r="M2973" s="6" t="s">
        <v>120</v>
      </c>
      <c r="N2973" s="6" t="s">
        <v>21</v>
      </c>
      <c r="O2973" s="6">
        <v>6</v>
      </c>
    </row>
    <row r="2974" spans="1:15" x14ac:dyDescent="0.25">
      <c r="A2974" s="6" t="s">
        <v>0</v>
      </c>
      <c r="B2974" s="6" t="s">
        <v>8</v>
      </c>
      <c r="C2974" s="6" t="s">
        <v>743</v>
      </c>
      <c r="D2974" s="6" t="s">
        <v>744</v>
      </c>
      <c r="E2974" s="6" t="s">
        <v>209</v>
      </c>
      <c r="F2974" s="6" t="s">
        <v>125</v>
      </c>
      <c r="G2974" s="6">
        <v>612</v>
      </c>
      <c r="H2974" s="6">
        <v>2944</v>
      </c>
      <c r="I2974" s="6">
        <v>608</v>
      </c>
      <c r="J2974" s="6">
        <v>2914</v>
      </c>
      <c r="K2974" s="6">
        <v>608</v>
      </c>
      <c r="L2974" s="6">
        <v>2944</v>
      </c>
      <c r="M2974" s="6" t="s">
        <v>120</v>
      </c>
      <c r="N2974" s="6" t="s">
        <v>23</v>
      </c>
      <c r="O2974" s="6">
        <v>348</v>
      </c>
    </row>
    <row r="2975" spans="1:15" x14ac:dyDescent="0.25">
      <c r="A2975" s="6" t="s">
        <v>0</v>
      </c>
      <c r="B2975" s="6" t="s">
        <v>9</v>
      </c>
      <c r="C2975" s="6" t="s">
        <v>1077</v>
      </c>
      <c r="D2975" s="6" t="s">
        <v>223</v>
      </c>
      <c r="E2975" s="6" t="s">
        <v>97</v>
      </c>
      <c r="F2975" s="6" t="s">
        <v>125</v>
      </c>
      <c r="G2975" s="6">
        <v>486</v>
      </c>
      <c r="H2975" s="6">
        <v>2371</v>
      </c>
      <c r="I2975" s="6">
        <v>488</v>
      </c>
      <c r="J2975" s="6">
        <v>2325</v>
      </c>
      <c r="K2975" s="6">
        <v>488</v>
      </c>
      <c r="L2975" s="6">
        <v>2325</v>
      </c>
      <c r="M2975" s="6" t="s">
        <v>120</v>
      </c>
      <c r="N2975" s="6" t="s">
        <v>22</v>
      </c>
      <c r="O2975" s="6">
        <v>63</v>
      </c>
    </row>
    <row r="2976" spans="1:15" x14ac:dyDescent="0.25">
      <c r="A2976" s="6" t="s">
        <v>0</v>
      </c>
      <c r="B2976" s="6" t="s">
        <v>5</v>
      </c>
      <c r="C2976" s="6" t="s">
        <v>259</v>
      </c>
      <c r="D2976" s="6" t="s">
        <v>260</v>
      </c>
      <c r="E2976" s="6" t="s">
        <v>97</v>
      </c>
      <c r="F2976" s="6" t="s">
        <v>98</v>
      </c>
      <c r="G2976" s="6">
        <v>94</v>
      </c>
      <c r="H2976" s="6">
        <v>341</v>
      </c>
      <c r="I2976" s="6">
        <v>65</v>
      </c>
      <c r="J2976" s="6">
        <v>240</v>
      </c>
      <c r="K2976" s="6">
        <v>95</v>
      </c>
      <c r="L2976" s="6">
        <v>343</v>
      </c>
      <c r="M2976" s="6" t="s">
        <v>120</v>
      </c>
      <c r="N2976" s="6" t="s">
        <v>22</v>
      </c>
      <c r="O2976" s="6">
        <v>17</v>
      </c>
    </row>
    <row r="2977" spans="1:15" x14ac:dyDescent="0.25">
      <c r="A2977" s="6" t="s">
        <v>0</v>
      </c>
      <c r="B2977" s="6" t="s">
        <v>7</v>
      </c>
      <c r="C2977" s="6" t="s">
        <v>730</v>
      </c>
      <c r="D2977" s="6" t="s">
        <v>731</v>
      </c>
      <c r="E2977" s="6" t="s">
        <v>97</v>
      </c>
      <c r="F2977" s="6" t="s">
        <v>98</v>
      </c>
      <c r="G2977" s="6">
        <v>23</v>
      </c>
      <c r="H2977" s="6">
        <v>83</v>
      </c>
      <c r="I2977" s="6">
        <v>23</v>
      </c>
      <c r="J2977" s="6">
        <v>85</v>
      </c>
      <c r="K2977" s="6">
        <v>23</v>
      </c>
      <c r="L2977" s="6">
        <v>78</v>
      </c>
      <c r="M2977" s="6" t="s">
        <v>120</v>
      </c>
      <c r="N2977" s="6" t="s">
        <v>21</v>
      </c>
      <c r="O2977" s="6">
        <v>1</v>
      </c>
    </row>
    <row r="2978" spans="1:15" x14ac:dyDescent="0.25">
      <c r="A2978" s="6" t="s">
        <v>0</v>
      </c>
      <c r="B2978" s="6" t="s">
        <v>7</v>
      </c>
      <c r="C2978" s="6" t="s">
        <v>730</v>
      </c>
      <c r="D2978" s="6" t="s">
        <v>731</v>
      </c>
      <c r="E2978" s="6" t="s">
        <v>97</v>
      </c>
      <c r="F2978" s="6" t="s">
        <v>98</v>
      </c>
      <c r="G2978" s="6">
        <v>23</v>
      </c>
      <c r="H2978" s="6">
        <v>83</v>
      </c>
      <c r="I2978" s="6">
        <v>23</v>
      </c>
      <c r="J2978" s="6">
        <v>85</v>
      </c>
      <c r="K2978" s="6">
        <v>23</v>
      </c>
      <c r="L2978" s="6">
        <v>78</v>
      </c>
      <c r="M2978" s="6" t="s">
        <v>120</v>
      </c>
      <c r="N2978" s="6" t="s">
        <v>22</v>
      </c>
      <c r="O2978" s="6">
        <v>2</v>
      </c>
    </row>
    <row r="2979" spans="1:15" x14ac:dyDescent="0.25">
      <c r="A2979" s="6" t="s">
        <v>0</v>
      </c>
      <c r="B2979" s="6" t="s">
        <v>5</v>
      </c>
      <c r="C2979" s="6" t="s">
        <v>701</v>
      </c>
      <c r="D2979" s="6" t="s">
        <v>702</v>
      </c>
      <c r="E2979" s="6" t="s">
        <v>209</v>
      </c>
      <c r="F2979" s="6" t="s">
        <v>125</v>
      </c>
      <c r="G2979" s="6">
        <v>155</v>
      </c>
      <c r="H2979" s="6">
        <v>664</v>
      </c>
      <c r="I2979" s="6">
        <v>156</v>
      </c>
      <c r="J2979" s="6">
        <v>641</v>
      </c>
      <c r="K2979" s="6">
        <v>273</v>
      </c>
      <c r="L2979" s="6">
        <v>0</v>
      </c>
      <c r="M2979" s="6" t="s">
        <v>120</v>
      </c>
      <c r="N2979" s="6" t="s">
        <v>21</v>
      </c>
      <c r="O2979" s="6">
        <v>0</v>
      </c>
    </row>
    <row r="2980" spans="1:15" x14ac:dyDescent="0.25">
      <c r="A2980" s="6" t="s">
        <v>0</v>
      </c>
      <c r="B2980" s="6" t="s">
        <v>4</v>
      </c>
      <c r="C2980" s="6" t="s">
        <v>263</v>
      </c>
      <c r="D2980" s="6" t="s">
        <v>264</v>
      </c>
      <c r="E2980" s="6" t="s">
        <v>97</v>
      </c>
      <c r="F2980" s="6" t="s">
        <v>125</v>
      </c>
      <c r="G2980" s="6">
        <v>22</v>
      </c>
      <c r="H2980" s="6">
        <v>101</v>
      </c>
      <c r="I2980" s="6">
        <v>18</v>
      </c>
      <c r="J2980" s="6">
        <v>91</v>
      </c>
      <c r="K2980" s="6">
        <v>22</v>
      </c>
      <c r="L2980" s="6">
        <v>103</v>
      </c>
      <c r="M2980" s="6" t="s">
        <v>120</v>
      </c>
      <c r="N2980" s="6" t="s">
        <v>22</v>
      </c>
      <c r="O2980" s="6">
        <v>3</v>
      </c>
    </row>
    <row r="2981" spans="1:15" x14ac:dyDescent="0.25">
      <c r="A2981" s="6" t="s">
        <v>0</v>
      </c>
      <c r="B2981" s="6" t="s">
        <v>5</v>
      </c>
      <c r="C2981" s="6" t="s">
        <v>701</v>
      </c>
      <c r="D2981" s="6" t="s">
        <v>702</v>
      </c>
      <c r="E2981" s="6" t="s">
        <v>209</v>
      </c>
      <c r="F2981" s="6" t="s">
        <v>125</v>
      </c>
      <c r="G2981" s="6">
        <v>155</v>
      </c>
      <c r="H2981" s="6">
        <v>664</v>
      </c>
      <c r="I2981" s="6">
        <v>156</v>
      </c>
      <c r="J2981" s="6">
        <v>641</v>
      </c>
      <c r="K2981" s="6">
        <v>273</v>
      </c>
      <c r="L2981" s="6">
        <v>0</v>
      </c>
      <c r="M2981" s="6" t="s">
        <v>120</v>
      </c>
      <c r="N2981" s="6" t="s">
        <v>22</v>
      </c>
      <c r="O2981" s="6">
        <v>0</v>
      </c>
    </row>
    <row r="2982" spans="1:15" x14ac:dyDescent="0.25">
      <c r="A2982" s="6" t="s">
        <v>0</v>
      </c>
      <c r="B2982" s="6" t="s">
        <v>5</v>
      </c>
      <c r="C2982" s="6" t="s">
        <v>840</v>
      </c>
      <c r="D2982" s="6" t="s">
        <v>841</v>
      </c>
      <c r="E2982" s="6" t="s">
        <v>209</v>
      </c>
      <c r="F2982" s="6" t="s">
        <v>125</v>
      </c>
      <c r="G2982" s="6">
        <v>640</v>
      </c>
      <c r="H2982" s="6">
        <v>2600</v>
      </c>
      <c r="I2982" s="6">
        <v>623</v>
      </c>
      <c r="J2982" s="6">
        <v>2635</v>
      </c>
      <c r="K2982" s="6">
        <v>623</v>
      </c>
      <c r="L2982" s="6">
        <v>2635</v>
      </c>
      <c r="M2982" s="6" t="s">
        <v>120</v>
      </c>
      <c r="N2982" s="6" t="s">
        <v>22</v>
      </c>
      <c r="O2982" s="6">
        <v>102</v>
      </c>
    </row>
    <row r="2983" spans="1:15" x14ac:dyDescent="0.25">
      <c r="A2983" s="6" t="s">
        <v>0</v>
      </c>
      <c r="B2983" s="6" t="s">
        <v>8</v>
      </c>
      <c r="C2983" s="6" t="s">
        <v>752</v>
      </c>
      <c r="D2983" s="6" t="s">
        <v>753</v>
      </c>
      <c r="E2983" s="6" t="s">
        <v>97</v>
      </c>
      <c r="F2983" s="6" t="s">
        <v>98</v>
      </c>
      <c r="G2983" s="6">
        <v>25</v>
      </c>
      <c r="H2983" s="6">
        <v>92</v>
      </c>
      <c r="I2983" s="6">
        <v>24</v>
      </c>
      <c r="J2983" s="6">
        <v>89</v>
      </c>
      <c r="K2983" s="6">
        <v>24</v>
      </c>
      <c r="L2983" s="6">
        <v>89</v>
      </c>
      <c r="M2983" s="6" t="s">
        <v>120</v>
      </c>
      <c r="N2983" s="6" t="s">
        <v>23</v>
      </c>
      <c r="O2983" s="6">
        <v>20</v>
      </c>
    </row>
    <row r="2984" spans="1:15" x14ac:dyDescent="0.25">
      <c r="A2984" s="6" t="s">
        <v>0</v>
      </c>
      <c r="B2984" s="6" t="s">
        <v>5</v>
      </c>
      <c r="C2984" s="6" t="s">
        <v>185</v>
      </c>
      <c r="D2984" s="6" t="s">
        <v>186</v>
      </c>
      <c r="E2984" s="6" t="s">
        <v>97</v>
      </c>
      <c r="F2984" s="6" t="s">
        <v>125</v>
      </c>
      <c r="G2984" s="6">
        <v>429</v>
      </c>
      <c r="H2984" s="6">
        <v>2237</v>
      </c>
      <c r="I2984" s="6">
        <v>429</v>
      </c>
      <c r="J2984" s="6">
        <v>2221</v>
      </c>
      <c r="K2984" s="6">
        <v>429</v>
      </c>
      <c r="L2984" s="6">
        <v>2221</v>
      </c>
      <c r="M2984" s="6" t="s">
        <v>120</v>
      </c>
      <c r="N2984" s="6" t="s">
        <v>22</v>
      </c>
      <c r="O2984" s="6">
        <v>104</v>
      </c>
    </row>
    <row r="2985" spans="1:15" x14ac:dyDescent="0.25">
      <c r="A2985" s="6" t="s">
        <v>0</v>
      </c>
      <c r="B2985" s="6" t="s">
        <v>5</v>
      </c>
      <c r="C2985" s="6" t="s">
        <v>259</v>
      </c>
      <c r="D2985" s="6" t="s">
        <v>260</v>
      </c>
      <c r="E2985" s="6" t="s">
        <v>97</v>
      </c>
      <c r="F2985" s="6" t="s">
        <v>98</v>
      </c>
      <c r="G2985" s="6">
        <v>94</v>
      </c>
      <c r="H2985" s="6">
        <v>341</v>
      </c>
      <c r="I2985" s="6">
        <v>65</v>
      </c>
      <c r="J2985" s="6">
        <v>240</v>
      </c>
      <c r="K2985" s="6">
        <v>95</v>
      </c>
      <c r="L2985" s="6">
        <v>343</v>
      </c>
      <c r="M2985" s="6" t="s">
        <v>120</v>
      </c>
      <c r="N2985" s="6" t="s">
        <v>21</v>
      </c>
      <c r="O2985" s="6">
        <v>18</v>
      </c>
    </row>
    <row r="2986" spans="1:15" x14ac:dyDescent="0.25">
      <c r="A2986" s="6" t="s">
        <v>0</v>
      </c>
      <c r="B2986" s="6" t="s">
        <v>4</v>
      </c>
      <c r="C2986" s="6" t="s">
        <v>688</v>
      </c>
      <c r="D2986" s="6" t="s">
        <v>689</v>
      </c>
      <c r="E2986" s="6" t="s">
        <v>97</v>
      </c>
      <c r="F2986" s="6" t="s">
        <v>98</v>
      </c>
      <c r="G2986" s="6">
        <v>107</v>
      </c>
      <c r="H2986" s="6">
        <v>501</v>
      </c>
      <c r="I2986" s="6">
        <v>107</v>
      </c>
      <c r="J2986" s="6">
        <v>503</v>
      </c>
      <c r="K2986" s="6">
        <v>107</v>
      </c>
      <c r="L2986" s="6">
        <v>497</v>
      </c>
      <c r="M2986" s="6" t="s">
        <v>120</v>
      </c>
      <c r="N2986" s="6" t="s">
        <v>23</v>
      </c>
      <c r="O2986" s="6">
        <v>32</v>
      </c>
    </row>
    <row r="2987" spans="1:15" x14ac:dyDescent="0.25">
      <c r="A2987" s="6" t="s">
        <v>0</v>
      </c>
      <c r="B2987" s="6" t="s">
        <v>4</v>
      </c>
      <c r="C2987" s="6" t="s">
        <v>832</v>
      </c>
      <c r="D2987" s="6" t="s">
        <v>833</v>
      </c>
      <c r="E2987" s="6" t="s">
        <v>97</v>
      </c>
      <c r="F2987" s="6" t="s">
        <v>98</v>
      </c>
      <c r="G2987" s="6">
        <v>68</v>
      </c>
      <c r="H2987" s="6">
        <v>340</v>
      </c>
      <c r="I2987" s="6">
        <v>61</v>
      </c>
      <c r="J2987" s="6">
        <v>315</v>
      </c>
      <c r="K2987" s="6">
        <v>68</v>
      </c>
      <c r="L2987" s="6">
        <v>340</v>
      </c>
      <c r="M2987" s="6" t="s">
        <v>120</v>
      </c>
      <c r="N2987" s="6" t="s">
        <v>23</v>
      </c>
      <c r="O2987" s="6">
        <v>19</v>
      </c>
    </row>
    <row r="2988" spans="1:15" x14ac:dyDescent="0.25">
      <c r="A2988" s="6" t="s">
        <v>0</v>
      </c>
      <c r="B2988" s="6" t="s">
        <v>8</v>
      </c>
      <c r="C2988" s="6" t="s">
        <v>128</v>
      </c>
      <c r="D2988" s="6" t="s">
        <v>129</v>
      </c>
      <c r="E2988" s="6" t="s">
        <v>97</v>
      </c>
      <c r="F2988" s="6" t="s">
        <v>125</v>
      </c>
      <c r="G2988" s="6">
        <v>46</v>
      </c>
      <c r="H2988" s="6">
        <v>272</v>
      </c>
      <c r="I2988" s="6">
        <v>45</v>
      </c>
      <c r="J2988" s="6">
        <v>257</v>
      </c>
      <c r="K2988" s="6">
        <v>45</v>
      </c>
      <c r="L2988" s="6">
        <v>269</v>
      </c>
      <c r="M2988" s="6" t="s">
        <v>120</v>
      </c>
      <c r="N2988" s="6" t="s">
        <v>22</v>
      </c>
      <c r="O2988" s="6">
        <v>16</v>
      </c>
    </row>
    <row r="2989" spans="1:15" x14ac:dyDescent="0.25">
      <c r="A2989" s="6" t="s">
        <v>0</v>
      </c>
      <c r="B2989" s="6" t="s">
        <v>8</v>
      </c>
      <c r="C2989" s="6" t="s">
        <v>218</v>
      </c>
      <c r="D2989" s="6" t="s">
        <v>219</v>
      </c>
      <c r="E2989" s="6" t="s">
        <v>97</v>
      </c>
      <c r="F2989" s="6" t="s">
        <v>98</v>
      </c>
      <c r="G2989" s="6">
        <v>70</v>
      </c>
      <c r="H2989" s="6">
        <v>609</v>
      </c>
      <c r="I2989" s="6">
        <v>124</v>
      </c>
      <c r="J2989" s="6">
        <v>644</v>
      </c>
      <c r="K2989" s="6">
        <v>124</v>
      </c>
      <c r="L2989" s="6">
        <v>644</v>
      </c>
      <c r="M2989" s="6" t="s">
        <v>120</v>
      </c>
      <c r="N2989" s="6" t="s">
        <v>23</v>
      </c>
      <c r="O2989" s="6">
        <v>134</v>
      </c>
    </row>
    <row r="2990" spans="1:15" x14ac:dyDescent="0.25">
      <c r="A2990" s="6" t="s">
        <v>0</v>
      </c>
      <c r="B2990" s="6" t="s">
        <v>5</v>
      </c>
      <c r="C2990" s="6" t="s">
        <v>701</v>
      </c>
      <c r="D2990" s="6" t="s">
        <v>702</v>
      </c>
      <c r="E2990" s="6" t="s">
        <v>209</v>
      </c>
      <c r="F2990" s="6" t="s">
        <v>125</v>
      </c>
      <c r="G2990" s="6">
        <v>155</v>
      </c>
      <c r="H2990" s="6">
        <v>664</v>
      </c>
      <c r="I2990" s="6">
        <v>156</v>
      </c>
      <c r="J2990" s="6">
        <v>641</v>
      </c>
      <c r="K2990" s="6">
        <v>273</v>
      </c>
      <c r="L2990" s="6">
        <v>0</v>
      </c>
      <c r="M2990" s="6" t="s">
        <v>120</v>
      </c>
      <c r="N2990" s="6" t="s">
        <v>23</v>
      </c>
      <c r="O2990" s="6">
        <v>0</v>
      </c>
    </row>
    <row r="2991" spans="1:15" x14ac:dyDescent="0.25">
      <c r="A2991" s="6" t="s">
        <v>0</v>
      </c>
      <c r="B2991" s="6" t="s">
        <v>13</v>
      </c>
      <c r="C2991" s="6" t="s">
        <v>237</v>
      </c>
      <c r="D2991" s="6" t="s">
        <v>238</v>
      </c>
      <c r="E2991" s="6" t="s">
        <v>97</v>
      </c>
      <c r="F2991" s="6" t="s">
        <v>98</v>
      </c>
      <c r="G2991" s="6">
        <v>6</v>
      </c>
      <c r="H2991" s="6">
        <v>30</v>
      </c>
      <c r="I2991" s="6">
        <v>6</v>
      </c>
      <c r="J2991" s="6">
        <v>30</v>
      </c>
      <c r="K2991" s="6">
        <v>6</v>
      </c>
      <c r="L2991" s="6">
        <v>30</v>
      </c>
      <c r="M2991" s="6" t="s">
        <v>120</v>
      </c>
      <c r="N2991" s="6" t="s">
        <v>21</v>
      </c>
      <c r="O2991" s="6">
        <v>0</v>
      </c>
    </row>
    <row r="2992" spans="1:15" x14ac:dyDescent="0.25">
      <c r="A2992" s="6" t="s">
        <v>0</v>
      </c>
      <c r="B2992" s="6" t="s">
        <v>4</v>
      </c>
      <c r="C2992" s="6" t="s">
        <v>688</v>
      </c>
      <c r="D2992" s="6" t="s">
        <v>689</v>
      </c>
      <c r="E2992" s="6" t="s">
        <v>97</v>
      </c>
      <c r="F2992" s="6" t="s">
        <v>98</v>
      </c>
      <c r="G2992" s="6">
        <v>107</v>
      </c>
      <c r="H2992" s="6">
        <v>501</v>
      </c>
      <c r="I2992" s="6">
        <v>107</v>
      </c>
      <c r="J2992" s="6">
        <v>503</v>
      </c>
      <c r="K2992" s="6">
        <v>107</v>
      </c>
      <c r="L2992" s="6">
        <v>497</v>
      </c>
      <c r="M2992" s="6" t="s">
        <v>120</v>
      </c>
      <c r="N2992" s="6" t="s">
        <v>21</v>
      </c>
      <c r="O2992" s="6">
        <v>19</v>
      </c>
    </row>
    <row r="2993" spans="1:15" x14ac:dyDescent="0.25">
      <c r="A2993" s="6" t="s">
        <v>0</v>
      </c>
      <c r="B2993" s="6" t="s">
        <v>4</v>
      </c>
      <c r="C2993" s="6" t="s">
        <v>167</v>
      </c>
      <c r="D2993" s="6" t="s">
        <v>168</v>
      </c>
      <c r="E2993" s="6" t="s">
        <v>97</v>
      </c>
      <c r="F2993" s="6" t="s">
        <v>98</v>
      </c>
      <c r="G2993" s="6">
        <v>190</v>
      </c>
      <c r="H2993" s="6">
        <v>1047</v>
      </c>
      <c r="I2993" s="6">
        <v>205</v>
      </c>
      <c r="J2993" s="6">
        <v>1072</v>
      </c>
      <c r="K2993" s="6"/>
      <c r="L2993" s="6">
        <v>1072</v>
      </c>
      <c r="M2993" s="6" t="s">
        <v>120</v>
      </c>
      <c r="N2993" s="6" t="s">
        <v>23</v>
      </c>
      <c r="O2993" s="6">
        <v>80</v>
      </c>
    </row>
    <row r="2994" spans="1:15" x14ac:dyDescent="0.25">
      <c r="A2994" s="6" t="s">
        <v>0</v>
      </c>
      <c r="B2994" s="6" t="s">
        <v>9</v>
      </c>
      <c r="C2994" s="6" t="s">
        <v>207</v>
      </c>
      <c r="D2994" s="6" t="s">
        <v>208</v>
      </c>
      <c r="E2994" s="6" t="s">
        <v>209</v>
      </c>
      <c r="F2994" s="6" t="s">
        <v>125</v>
      </c>
      <c r="G2994" s="6">
        <v>541</v>
      </c>
      <c r="H2994" s="6">
        <v>2607</v>
      </c>
      <c r="I2994" s="6">
        <v>545</v>
      </c>
      <c r="J2994" s="6">
        <v>2544</v>
      </c>
      <c r="K2994" s="6">
        <v>545</v>
      </c>
      <c r="L2994" s="6">
        <v>2545</v>
      </c>
      <c r="M2994" s="6" t="s">
        <v>120</v>
      </c>
      <c r="N2994" s="6" t="s">
        <v>22</v>
      </c>
      <c r="O2994" s="6">
        <v>191</v>
      </c>
    </row>
    <row r="2995" spans="1:15" x14ac:dyDescent="0.25">
      <c r="A2995" s="6" t="s">
        <v>0</v>
      </c>
      <c r="B2995" s="6" t="s">
        <v>7</v>
      </c>
      <c r="C2995" s="6" t="s">
        <v>109</v>
      </c>
      <c r="D2995" s="6" t="s">
        <v>110</v>
      </c>
      <c r="E2995" s="6" t="s">
        <v>97</v>
      </c>
      <c r="F2995" s="6" t="s">
        <v>98</v>
      </c>
      <c r="G2995" s="6">
        <v>44</v>
      </c>
      <c r="H2995" s="6">
        <v>235</v>
      </c>
      <c r="I2995" s="6">
        <v>36</v>
      </c>
      <c r="J2995" s="6">
        <v>194</v>
      </c>
      <c r="K2995" s="6">
        <v>43</v>
      </c>
      <c r="L2995" s="6">
        <v>242</v>
      </c>
      <c r="M2995" s="6" t="s">
        <v>120</v>
      </c>
      <c r="N2995" s="6" t="s">
        <v>21</v>
      </c>
      <c r="O2995" s="6">
        <v>15</v>
      </c>
    </row>
    <row r="2996" spans="1:15" x14ac:dyDescent="0.25">
      <c r="A2996" s="6" t="s">
        <v>0</v>
      </c>
      <c r="B2996" s="6" t="s">
        <v>9</v>
      </c>
      <c r="C2996" s="6" t="s">
        <v>1077</v>
      </c>
      <c r="D2996" s="6" t="s">
        <v>223</v>
      </c>
      <c r="E2996" s="6" t="s">
        <v>97</v>
      </c>
      <c r="F2996" s="6" t="s">
        <v>125</v>
      </c>
      <c r="G2996" s="6">
        <v>486</v>
      </c>
      <c r="H2996" s="6">
        <v>2371</v>
      </c>
      <c r="I2996" s="6">
        <v>488</v>
      </c>
      <c r="J2996" s="6">
        <v>2325</v>
      </c>
      <c r="K2996" s="6">
        <v>488</v>
      </c>
      <c r="L2996" s="6">
        <v>2325</v>
      </c>
      <c r="M2996" s="6" t="s">
        <v>120</v>
      </c>
      <c r="N2996" s="6" t="s">
        <v>21</v>
      </c>
      <c r="O2996" s="6">
        <v>60</v>
      </c>
    </row>
    <row r="2997" spans="1:15" x14ac:dyDescent="0.25">
      <c r="A2997" s="6" t="s">
        <v>0</v>
      </c>
      <c r="B2997" s="6" t="s">
        <v>4</v>
      </c>
      <c r="C2997" s="6" t="s">
        <v>155</v>
      </c>
      <c r="D2997" s="6" t="s">
        <v>156</v>
      </c>
      <c r="E2997" s="6" t="s">
        <v>97</v>
      </c>
      <c r="F2997" s="6" t="s">
        <v>98</v>
      </c>
      <c r="G2997" s="6">
        <v>97</v>
      </c>
      <c r="H2997" s="6">
        <v>382</v>
      </c>
      <c r="I2997" s="6">
        <v>95</v>
      </c>
      <c r="J2997" s="6">
        <v>386</v>
      </c>
      <c r="K2997" s="6">
        <v>95</v>
      </c>
      <c r="L2997" s="6">
        <v>386</v>
      </c>
      <c r="M2997" s="6" t="s">
        <v>120</v>
      </c>
      <c r="N2997" s="6" t="s">
        <v>21</v>
      </c>
      <c r="O2997" s="6">
        <v>21</v>
      </c>
    </row>
    <row r="2998" spans="1:15" x14ac:dyDescent="0.25">
      <c r="A2998" s="6" t="s">
        <v>0</v>
      </c>
      <c r="B2998" s="6" t="s">
        <v>4</v>
      </c>
      <c r="C2998" s="6" t="s">
        <v>253</v>
      </c>
      <c r="D2998" s="6" t="s">
        <v>254</v>
      </c>
      <c r="E2998" s="6" t="s">
        <v>97</v>
      </c>
      <c r="F2998" s="6" t="s">
        <v>98</v>
      </c>
      <c r="G2998" s="6">
        <v>6</v>
      </c>
      <c r="H2998" s="6">
        <v>36</v>
      </c>
      <c r="I2998" s="6">
        <v>6</v>
      </c>
      <c r="J2998" s="6">
        <v>36</v>
      </c>
      <c r="K2998" s="6">
        <v>6</v>
      </c>
      <c r="L2998" s="6">
        <v>36</v>
      </c>
      <c r="M2998" s="6" t="s">
        <v>120</v>
      </c>
      <c r="N2998" s="6" t="s">
        <v>22</v>
      </c>
      <c r="O2998" s="6">
        <v>4</v>
      </c>
    </row>
    <row r="2999" spans="1:15" x14ac:dyDescent="0.25">
      <c r="A2999" s="6" t="s">
        <v>0</v>
      </c>
      <c r="B2999" s="6" t="s">
        <v>8</v>
      </c>
      <c r="C2999" s="6" t="s">
        <v>141</v>
      </c>
      <c r="D2999" s="6" t="s">
        <v>142</v>
      </c>
      <c r="E2999" s="6" t="s">
        <v>97</v>
      </c>
      <c r="F2999" s="6" t="s">
        <v>98</v>
      </c>
      <c r="G2999" s="6">
        <v>186</v>
      </c>
      <c r="H2999" s="6">
        <v>1002</v>
      </c>
      <c r="I2999" s="6">
        <v>183</v>
      </c>
      <c r="J2999" s="6">
        <v>971</v>
      </c>
      <c r="K2999" s="6">
        <v>188</v>
      </c>
      <c r="L2999" s="6">
        <v>1003</v>
      </c>
      <c r="M2999" s="6" t="s">
        <v>120</v>
      </c>
      <c r="N2999" s="6" t="s">
        <v>21</v>
      </c>
      <c r="O2999" s="6">
        <v>61</v>
      </c>
    </row>
    <row r="3000" spans="1:15" x14ac:dyDescent="0.25">
      <c r="A3000" s="6" t="s">
        <v>0</v>
      </c>
      <c r="B3000" s="6" t="s">
        <v>4</v>
      </c>
      <c r="C3000" s="6" t="s">
        <v>106</v>
      </c>
      <c r="D3000" s="6" t="s">
        <v>107</v>
      </c>
      <c r="E3000" s="6" t="s">
        <v>97</v>
      </c>
      <c r="F3000" s="6" t="s">
        <v>98</v>
      </c>
      <c r="G3000" s="6">
        <v>7</v>
      </c>
      <c r="H3000" s="6">
        <v>41</v>
      </c>
      <c r="I3000" s="6">
        <v>10</v>
      </c>
      <c r="J3000" s="6">
        <v>47</v>
      </c>
      <c r="K3000" s="6">
        <v>12</v>
      </c>
      <c r="L3000" s="6">
        <v>56</v>
      </c>
      <c r="M3000" s="6" t="s">
        <v>120</v>
      </c>
      <c r="N3000" s="6" t="s">
        <v>21</v>
      </c>
      <c r="O3000" s="6">
        <v>2</v>
      </c>
    </row>
    <row r="3001" spans="1:15" x14ac:dyDescent="0.25">
      <c r="A3001" s="6" t="s">
        <v>0</v>
      </c>
      <c r="B3001" s="6" t="s">
        <v>8</v>
      </c>
      <c r="C3001" s="6" t="s">
        <v>739</v>
      </c>
      <c r="D3001" s="6" t="s">
        <v>740</v>
      </c>
      <c r="E3001" s="6" t="s">
        <v>209</v>
      </c>
      <c r="F3001" s="6" t="s">
        <v>125</v>
      </c>
      <c r="G3001" s="6">
        <v>115</v>
      </c>
      <c r="H3001" s="6">
        <v>602</v>
      </c>
      <c r="I3001" s="6">
        <v>115</v>
      </c>
      <c r="J3001" s="6">
        <v>594</v>
      </c>
      <c r="K3001" s="6">
        <v>115</v>
      </c>
      <c r="L3001" s="6">
        <v>88</v>
      </c>
      <c r="M3001" s="6" t="s">
        <v>120</v>
      </c>
      <c r="N3001" s="6" t="s">
        <v>22</v>
      </c>
      <c r="O3001" s="6">
        <v>0</v>
      </c>
    </row>
    <row r="3002" spans="1:15" x14ac:dyDescent="0.25">
      <c r="A3002" s="6" t="s">
        <v>0</v>
      </c>
      <c r="B3002" s="6" t="s">
        <v>4</v>
      </c>
      <c r="C3002" s="6" t="s">
        <v>149</v>
      </c>
      <c r="D3002" s="6" t="s">
        <v>150</v>
      </c>
      <c r="E3002" s="6" t="s">
        <v>97</v>
      </c>
      <c r="F3002" s="6" t="s">
        <v>98</v>
      </c>
      <c r="G3002" s="6">
        <v>6</v>
      </c>
      <c r="H3002" s="6">
        <v>39</v>
      </c>
      <c r="I3002" s="6">
        <v>6</v>
      </c>
      <c r="J3002" s="6">
        <v>39</v>
      </c>
      <c r="K3002" s="6">
        <v>6</v>
      </c>
      <c r="L3002" s="6">
        <v>39</v>
      </c>
      <c r="M3002" s="6" t="s">
        <v>120</v>
      </c>
      <c r="N3002" s="6" t="s">
        <v>21</v>
      </c>
      <c r="O3002" s="6">
        <v>2</v>
      </c>
    </row>
    <row r="3003" spans="1:15" x14ac:dyDescent="0.25">
      <c r="A3003" s="6" t="s">
        <v>0</v>
      </c>
      <c r="B3003" s="6" t="s">
        <v>13</v>
      </c>
      <c r="C3003" s="6" t="s">
        <v>193</v>
      </c>
      <c r="D3003" s="6" t="s">
        <v>194</v>
      </c>
      <c r="E3003" s="6" t="s">
        <v>97</v>
      </c>
      <c r="F3003" s="6" t="s">
        <v>125</v>
      </c>
      <c r="G3003" s="6">
        <v>21</v>
      </c>
      <c r="H3003" s="6">
        <v>93</v>
      </c>
      <c r="I3003" s="6">
        <v>20</v>
      </c>
      <c r="J3003" s="6">
        <v>78</v>
      </c>
      <c r="K3003" s="6">
        <v>20</v>
      </c>
      <c r="L3003" s="6">
        <v>80</v>
      </c>
      <c r="M3003" s="6" t="s">
        <v>120</v>
      </c>
      <c r="N3003" s="6" t="s">
        <v>23</v>
      </c>
      <c r="O3003" s="6">
        <v>3</v>
      </c>
    </row>
    <row r="3004" spans="1:15" x14ac:dyDescent="0.25">
      <c r="A3004" s="6" t="s">
        <v>0</v>
      </c>
      <c r="B3004" s="6" t="s">
        <v>8</v>
      </c>
      <c r="C3004" s="6" t="s">
        <v>218</v>
      </c>
      <c r="D3004" s="6" t="s">
        <v>219</v>
      </c>
      <c r="E3004" s="6" t="s">
        <v>97</v>
      </c>
      <c r="F3004" s="6" t="s">
        <v>98</v>
      </c>
      <c r="G3004" s="6">
        <v>70</v>
      </c>
      <c r="H3004" s="6">
        <v>609</v>
      </c>
      <c r="I3004" s="6">
        <v>124</v>
      </c>
      <c r="J3004" s="6">
        <v>644</v>
      </c>
      <c r="K3004" s="6">
        <v>124</v>
      </c>
      <c r="L3004" s="6">
        <v>644</v>
      </c>
      <c r="M3004" s="6" t="s">
        <v>120</v>
      </c>
      <c r="N3004" s="6" t="s">
        <v>22</v>
      </c>
      <c r="O3004" s="6">
        <v>59</v>
      </c>
    </row>
    <row r="3005" spans="1:15" x14ac:dyDescent="0.25">
      <c r="A3005" s="6" t="s">
        <v>0</v>
      </c>
      <c r="B3005" s="6" t="s">
        <v>7</v>
      </c>
      <c r="C3005" s="6" t="s">
        <v>727</v>
      </c>
      <c r="D3005" s="6" t="s">
        <v>728</v>
      </c>
      <c r="E3005" s="6" t="s">
        <v>97</v>
      </c>
      <c r="F3005" s="6" t="s">
        <v>98</v>
      </c>
      <c r="G3005" s="6">
        <v>116</v>
      </c>
      <c r="H3005" s="6">
        <v>659</v>
      </c>
      <c r="I3005" s="6">
        <v>116</v>
      </c>
      <c r="J3005" s="6">
        <v>659</v>
      </c>
      <c r="K3005" s="6">
        <v>116</v>
      </c>
      <c r="L3005" s="6">
        <v>659</v>
      </c>
      <c r="M3005" s="6" t="s">
        <v>120</v>
      </c>
      <c r="N3005" s="6" t="s">
        <v>23</v>
      </c>
      <c r="O3005" s="6">
        <v>143</v>
      </c>
    </row>
    <row r="3006" spans="1:15" x14ac:dyDescent="0.25">
      <c r="A3006" s="6" t="s">
        <v>0</v>
      </c>
      <c r="B3006" s="6" t="s">
        <v>4</v>
      </c>
      <c r="C3006" s="6" t="s">
        <v>253</v>
      </c>
      <c r="D3006" s="6" t="s">
        <v>254</v>
      </c>
      <c r="E3006" s="6" t="s">
        <v>97</v>
      </c>
      <c r="F3006" s="6" t="s">
        <v>98</v>
      </c>
      <c r="G3006" s="6">
        <v>6</v>
      </c>
      <c r="H3006" s="6">
        <v>36</v>
      </c>
      <c r="I3006" s="6">
        <v>6</v>
      </c>
      <c r="J3006" s="6">
        <v>36</v>
      </c>
      <c r="K3006" s="6">
        <v>6</v>
      </c>
      <c r="L3006" s="6">
        <v>36</v>
      </c>
      <c r="M3006" s="6" t="s">
        <v>120</v>
      </c>
      <c r="N3006" s="6" t="s">
        <v>23</v>
      </c>
      <c r="O3006" s="6">
        <v>8</v>
      </c>
    </row>
    <row r="3007" spans="1:15" x14ac:dyDescent="0.25">
      <c r="A3007" s="6" t="s">
        <v>0</v>
      </c>
      <c r="B3007" s="6" t="s">
        <v>5</v>
      </c>
      <c r="C3007" s="6" t="s">
        <v>257</v>
      </c>
      <c r="D3007" s="6" t="s">
        <v>258</v>
      </c>
      <c r="E3007" s="6" t="s">
        <v>97</v>
      </c>
      <c r="F3007" s="6" t="s">
        <v>98</v>
      </c>
      <c r="G3007" s="6">
        <v>128</v>
      </c>
      <c r="H3007" s="6">
        <v>725</v>
      </c>
      <c r="I3007" s="6">
        <v>100</v>
      </c>
      <c r="J3007" s="6">
        <v>608</v>
      </c>
      <c r="K3007" s="6">
        <v>128</v>
      </c>
      <c r="L3007" s="6">
        <v>746</v>
      </c>
      <c r="M3007" s="6" t="s">
        <v>120</v>
      </c>
      <c r="N3007" s="6" t="s">
        <v>22</v>
      </c>
      <c r="O3007" s="6">
        <v>30</v>
      </c>
    </row>
    <row r="3008" spans="1:15" x14ac:dyDescent="0.25">
      <c r="A3008" s="6" t="s">
        <v>0</v>
      </c>
      <c r="B3008" s="6" t="s">
        <v>4</v>
      </c>
      <c r="C3008" s="6" t="s">
        <v>147</v>
      </c>
      <c r="D3008" s="6" t="s">
        <v>148</v>
      </c>
      <c r="E3008" s="6" t="s">
        <v>97</v>
      </c>
      <c r="F3008" s="6" t="s">
        <v>98</v>
      </c>
      <c r="G3008" s="6">
        <v>87</v>
      </c>
      <c r="H3008" s="6">
        <v>461</v>
      </c>
      <c r="I3008" s="6">
        <v>90</v>
      </c>
      <c r="J3008" s="6">
        <v>489</v>
      </c>
      <c r="K3008" s="6">
        <v>90</v>
      </c>
      <c r="L3008" s="6">
        <v>489</v>
      </c>
      <c r="M3008" s="6" t="s">
        <v>120</v>
      </c>
      <c r="N3008" s="6" t="s">
        <v>21</v>
      </c>
      <c r="O3008" s="6">
        <v>26</v>
      </c>
    </row>
    <row r="3009" spans="1:15" x14ac:dyDescent="0.25">
      <c r="A3009" s="6" t="s">
        <v>0</v>
      </c>
      <c r="B3009" s="6" t="s">
        <v>8</v>
      </c>
      <c r="C3009" s="6" t="s">
        <v>128</v>
      </c>
      <c r="D3009" s="6" t="s">
        <v>129</v>
      </c>
      <c r="E3009" s="6" t="s">
        <v>97</v>
      </c>
      <c r="F3009" s="6" t="s">
        <v>125</v>
      </c>
      <c r="G3009" s="6">
        <v>46</v>
      </c>
      <c r="H3009" s="6">
        <v>272</v>
      </c>
      <c r="I3009" s="6">
        <v>45</v>
      </c>
      <c r="J3009" s="6">
        <v>257</v>
      </c>
      <c r="K3009" s="6">
        <v>45</v>
      </c>
      <c r="L3009" s="6">
        <v>269</v>
      </c>
      <c r="M3009" s="6" t="s">
        <v>120</v>
      </c>
      <c r="N3009" s="6" t="s">
        <v>21</v>
      </c>
      <c r="O3009" s="6">
        <v>9</v>
      </c>
    </row>
    <row r="3010" spans="1:15" x14ac:dyDescent="0.25">
      <c r="A3010" s="6" t="s">
        <v>0</v>
      </c>
      <c r="B3010" s="6" t="s">
        <v>4</v>
      </c>
      <c r="C3010" s="6" t="s">
        <v>253</v>
      </c>
      <c r="D3010" s="6" t="s">
        <v>254</v>
      </c>
      <c r="E3010" s="6" t="s">
        <v>97</v>
      </c>
      <c r="F3010" s="6" t="s">
        <v>98</v>
      </c>
      <c r="G3010" s="6">
        <v>6</v>
      </c>
      <c r="H3010" s="6">
        <v>36</v>
      </c>
      <c r="I3010" s="6">
        <v>6</v>
      </c>
      <c r="J3010" s="6">
        <v>36</v>
      </c>
      <c r="K3010" s="6">
        <v>6</v>
      </c>
      <c r="L3010" s="6">
        <v>36</v>
      </c>
      <c r="M3010" s="6" t="s">
        <v>120</v>
      </c>
      <c r="N3010" s="6" t="s">
        <v>21</v>
      </c>
      <c r="O3010" s="6">
        <v>4</v>
      </c>
    </row>
    <row r="3011" spans="1:15" x14ac:dyDescent="0.25">
      <c r="A3011" s="6" t="s">
        <v>0</v>
      </c>
      <c r="B3011" s="6" t="s">
        <v>4</v>
      </c>
      <c r="C3011" s="6" t="s">
        <v>101</v>
      </c>
      <c r="D3011" s="6" t="s">
        <v>102</v>
      </c>
      <c r="E3011" s="6" t="s">
        <v>97</v>
      </c>
      <c r="F3011" s="6" t="s">
        <v>98</v>
      </c>
      <c r="G3011" s="6">
        <v>56</v>
      </c>
      <c r="H3011" s="6">
        <v>230</v>
      </c>
      <c r="I3011" s="6">
        <v>54</v>
      </c>
      <c r="J3011" s="6">
        <v>221</v>
      </c>
      <c r="K3011" s="6">
        <v>57</v>
      </c>
      <c r="L3011" s="6">
        <v>232</v>
      </c>
      <c r="M3011" s="6" t="s">
        <v>120</v>
      </c>
      <c r="N3011" s="6" t="s">
        <v>22</v>
      </c>
      <c r="O3011" s="6">
        <v>5</v>
      </c>
    </row>
    <row r="3012" spans="1:15" x14ac:dyDescent="0.25">
      <c r="A3012" s="6" t="s">
        <v>0</v>
      </c>
      <c r="B3012" s="6" t="s">
        <v>8</v>
      </c>
      <c r="C3012" s="6" t="s">
        <v>828</v>
      </c>
      <c r="D3012" s="6" t="s">
        <v>829</v>
      </c>
      <c r="E3012" s="6" t="s">
        <v>97</v>
      </c>
      <c r="F3012" s="6" t="s">
        <v>98</v>
      </c>
      <c r="G3012" s="6">
        <v>265</v>
      </c>
      <c r="H3012" s="6">
        <v>1084</v>
      </c>
      <c r="I3012" s="6">
        <v>260</v>
      </c>
      <c r="J3012" s="6">
        <v>1140</v>
      </c>
      <c r="K3012" s="6">
        <v>260</v>
      </c>
      <c r="L3012" s="6">
        <v>1140</v>
      </c>
      <c r="M3012" s="6" t="s">
        <v>120</v>
      </c>
      <c r="N3012" s="6" t="s">
        <v>22</v>
      </c>
      <c r="O3012" s="6">
        <v>34</v>
      </c>
    </row>
    <row r="3013" spans="1:15" x14ac:dyDescent="0.25">
      <c r="A3013" s="6" t="s">
        <v>0</v>
      </c>
      <c r="B3013" s="6" t="s">
        <v>11</v>
      </c>
      <c r="C3013" s="6" t="s">
        <v>187</v>
      </c>
      <c r="D3013" s="6" t="s">
        <v>188</v>
      </c>
      <c r="E3013" s="6" t="s">
        <v>97</v>
      </c>
      <c r="F3013" s="6" t="s">
        <v>132</v>
      </c>
      <c r="G3013" s="6">
        <v>18</v>
      </c>
      <c r="H3013" s="6">
        <v>78</v>
      </c>
      <c r="I3013" s="6">
        <v>18</v>
      </c>
      <c r="J3013" s="6">
        <v>79</v>
      </c>
      <c r="K3013" s="6">
        <v>18</v>
      </c>
      <c r="L3013" s="6">
        <v>77</v>
      </c>
      <c r="M3013" s="6" t="s">
        <v>120</v>
      </c>
      <c r="N3013" s="6" t="s">
        <v>21</v>
      </c>
      <c r="O3013" s="6">
        <v>5</v>
      </c>
    </row>
    <row r="3014" spans="1:15" x14ac:dyDescent="0.25">
      <c r="A3014" s="6" t="s">
        <v>0</v>
      </c>
      <c r="B3014" s="6" t="s">
        <v>4</v>
      </c>
      <c r="C3014" s="6" t="s">
        <v>265</v>
      </c>
      <c r="D3014" s="6" t="s">
        <v>266</v>
      </c>
      <c r="E3014" s="6" t="s">
        <v>97</v>
      </c>
      <c r="F3014" s="6" t="s">
        <v>125</v>
      </c>
      <c r="G3014" s="6">
        <v>14</v>
      </c>
      <c r="H3014" s="6">
        <v>73</v>
      </c>
      <c r="I3014" s="6">
        <v>12</v>
      </c>
      <c r="J3014" s="6">
        <v>61</v>
      </c>
      <c r="K3014" s="6">
        <v>14</v>
      </c>
      <c r="L3014" s="6">
        <v>72</v>
      </c>
      <c r="M3014" s="6" t="s">
        <v>120</v>
      </c>
      <c r="N3014" s="6" t="s">
        <v>23</v>
      </c>
      <c r="O3014" s="6">
        <v>6</v>
      </c>
    </row>
    <row r="3015" spans="1:15" x14ac:dyDescent="0.25">
      <c r="A3015" s="6" t="s">
        <v>0</v>
      </c>
      <c r="B3015" s="6" t="s">
        <v>8</v>
      </c>
      <c r="C3015" s="6" t="s">
        <v>752</v>
      </c>
      <c r="D3015" s="6" t="s">
        <v>753</v>
      </c>
      <c r="E3015" s="6" t="s">
        <v>97</v>
      </c>
      <c r="F3015" s="6" t="s">
        <v>98</v>
      </c>
      <c r="G3015" s="6">
        <v>25</v>
      </c>
      <c r="H3015" s="6">
        <v>92</v>
      </c>
      <c r="I3015" s="6">
        <v>24</v>
      </c>
      <c r="J3015" s="6">
        <v>89</v>
      </c>
      <c r="K3015" s="6">
        <v>24</v>
      </c>
      <c r="L3015" s="6">
        <v>89</v>
      </c>
      <c r="M3015" s="6" t="s">
        <v>120</v>
      </c>
      <c r="N3015" s="6" t="s">
        <v>21</v>
      </c>
      <c r="O3015" s="6">
        <v>9</v>
      </c>
    </row>
    <row r="3016" spans="1:15" x14ac:dyDescent="0.25">
      <c r="A3016" s="6" t="s">
        <v>0</v>
      </c>
      <c r="B3016" s="6" t="s">
        <v>13</v>
      </c>
      <c r="C3016" s="6" t="s">
        <v>237</v>
      </c>
      <c r="D3016" s="6" t="s">
        <v>238</v>
      </c>
      <c r="E3016" s="6" t="s">
        <v>97</v>
      </c>
      <c r="F3016" s="6" t="s">
        <v>98</v>
      </c>
      <c r="G3016" s="6">
        <v>6</v>
      </c>
      <c r="H3016" s="6">
        <v>30</v>
      </c>
      <c r="I3016" s="6">
        <v>6</v>
      </c>
      <c r="J3016" s="6">
        <v>30</v>
      </c>
      <c r="K3016" s="6">
        <v>6</v>
      </c>
      <c r="L3016" s="6">
        <v>30</v>
      </c>
      <c r="M3016" s="6" t="s">
        <v>120</v>
      </c>
      <c r="N3016" s="6" t="s">
        <v>22</v>
      </c>
      <c r="O3016" s="6">
        <v>0</v>
      </c>
    </row>
    <row r="3017" spans="1:15" x14ac:dyDescent="0.25">
      <c r="A3017" s="6" t="s">
        <v>0</v>
      </c>
      <c r="B3017" s="6" t="s">
        <v>5</v>
      </c>
      <c r="C3017" s="6" t="s">
        <v>185</v>
      </c>
      <c r="D3017" s="6" t="s">
        <v>186</v>
      </c>
      <c r="E3017" s="6" t="s">
        <v>97</v>
      </c>
      <c r="F3017" s="6" t="s">
        <v>125</v>
      </c>
      <c r="G3017" s="6">
        <v>429</v>
      </c>
      <c r="H3017" s="6">
        <v>2237</v>
      </c>
      <c r="I3017" s="6">
        <v>429</v>
      </c>
      <c r="J3017" s="6">
        <v>2221</v>
      </c>
      <c r="K3017" s="6">
        <v>429</v>
      </c>
      <c r="L3017" s="6">
        <v>2221</v>
      </c>
      <c r="M3017" s="6" t="s">
        <v>120</v>
      </c>
      <c r="N3017" s="6" t="s">
        <v>23</v>
      </c>
      <c r="O3017" s="6">
        <v>210</v>
      </c>
    </row>
    <row r="3018" spans="1:15" x14ac:dyDescent="0.25">
      <c r="A3018" s="6" t="s">
        <v>0</v>
      </c>
      <c r="B3018" s="6" t="s">
        <v>7</v>
      </c>
      <c r="C3018" s="6" t="s">
        <v>214</v>
      </c>
      <c r="D3018" s="6" t="s">
        <v>215</v>
      </c>
      <c r="E3018" s="6" t="s">
        <v>97</v>
      </c>
      <c r="F3018" s="6" t="s">
        <v>98</v>
      </c>
      <c r="G3018" s="6">
        <v>301</v>
      </c>
      <c r="H3018" s="6">
        <v>1404</v>
      </c>
      <c r="I3018" s="6">
        <v>274</v>
      </c>
      <c r="J3018" s="6">
        <v>1347</v>
      </c>
      <c r="K3018" s="6">
        <v>274</v>
      </c>
      <c r="L3018" s="6">
        <v>1347</v>
      </c>
      <c r="M3018" s="6" t="s">
        <v>120</v>
      </c>
      <c r="N3018" s="6" t="s">
        <v>21</v>
      </c>
      <c r="O3018" s="6">
        <v>31</v>
      </c>
    </row>
    <row r="3019" spans="1:15" x14ac:dyDescent="0.25">
      <c r="A3019" s="6" t="s">
        <v>0</v>
      </c>
      <c r="B3019" s="6" t="s">
        <v>4</v>
      </c>
      <c r="C3019" s="6" t="s">
        <v>696</v>
      </c>
      <c r="D3019" s="6" t="s">
        <v>697</v>
      </c>
      <c r="E3019" s="6" t="s">
        <v>97</v>
      </c>
      <c r="F3019" s="6" t="s">
        <v>125</v>
      </c>
      <c r="G3019" s="6">
        <v>43</v>
      </c>
      <c r="H3019" s="6">
        <v>247</v>
      </c>
      <c r="I3019" s="6">
        <v>41</v>
      </c>
      <c r="J3019" s="6">
        <v>232</v>
      </c>
      <c r="K3019" s="6">
        <v>41</v>
      </c>
      <c r="L3019" s="6">
        <v>9</v>
      </c>
      <c r="M3019" s="6" t="s">
        <v>120</v>
      </c>
      <c r="N3019" s="6" t="s">
        <v>21</v>
      </c>
      <c r="O3019" s="6">
        <v>0</v>
      </c>
    </row>
    <row r="3020" spans="1:15" x14ac:dyDescent="0.25">
      <c r="A3020" s="6" t="s">
        <v>3</v>
      </c>
      <c r="B3020" s="6" t="s">
        <v>16</v>
      </c>
      <c r="C3020" s="6" t="s">
        <v>230</v>
      </c>
      <c r="D3020" s="6" t="s">
        <v>231</v>
      </c>
      <c r="E3020" s="6" t="s">
        <v>97</v>
      </c>
      <c r="F3020" s="6" t="s">
        <v>98</v>
      </c>
      <c r="G3020" s="6">
        <v>31</v>
      </c>
      <c r="H3020" s="6">
        <v>191</v>
      </c>
      <c r="I3020" s="6">
        <v>31</v>
      </c>
      <c r="J3020" s="6">
        <v>183</v>
      </c>
      <c r="K3020" s="6">
        <v>31</v>
      </c>
      <c r="L3020" s="6">
        <v>183</v>
      </c>
      <c r="M3020" s="6" t="s">
        <v>120</v>
      </c>
      <c r="N3020" s="6" t="s">
        <v>21</v>
      </c>
      <c r="O3020" s="6">
        <v>9</v>
      </c>
    </row>
    <row r="3021" spans="1:15" x14ac:dyDescent="0.25">
      <c r="A3021" s="6" t="s">
        <v>0</v>
      </c>
      <c r="B3021" s="6" t="s">
        <v>13</v>
      </c>
      <c r="C3021" s="6" t="s">
        <v>243</v>
      </c>
      <c r="D3021" s="6" t="s">
        <v>244</v>
      </c>
      <c r="E3021" s="6" t="s">
        <v>97</v>
      </c>
      <c r="F3021" s="6" t="s">
        <v>98</v>
      </c>
      <c r="G3021" s="6">
        <v>67</v>
      </c>
      <c r="H3021" s="6">
        <v>350</v>
      </c>
      <c r="I3021" s="6">
        <v>67</v>
      </c>
      <c r="J3021" s="6">
        <v>350</v>
      </c>
      <c r="K3021" s="6">
        <v>67</v>
      </c>
      <c r="L3021" s="6">
        <v>350</v>
      </c>
      <c r="M3021" s="6" t="s">
        <v>120</v>
      </c>
      <c r="N3021" s="6" t="s">
        <v>22</v>
      </c>
      <c r="O3021" s="6">
        <v>19</v>
      </c>
    </row>
    <row r="3022" spans="1:15" x14ac:dyDescent="0.25">
      <c r="A3022" s="6" t="s">
        <v>0</v>
      </c>
      <c r="B3022" s="6" t="s">
        <v>9</v>
      </c>
      <c r="C3022" s="6" t="s">
        <v>220</v>
      </c>
      <c r="D3022" s="6" t="s">
        <v>221</v>
      </c>
      <c r="E3022" s="6" t="s">
        <v>97</v>
      </c>
      <c r="F3022" s="6" t="s">
        <v>125</v>
      </c>
      <c r="G3022" s="6">
        <v>121</v>
      </c>
      <c r="H3022" s="6">
        <v>596</v>
      </c>
      <c r="I3022" s="6">
        <v>129</v>
      </c>
      <c r="J3022" s="6">
        <v>575</v>
      </c>
      <c r="K3022" s="6">
        <v>129</v>
      </c>
      <c r="L3022" s="6">
        <v>575</v>
      </c>
      <c r="M3022" s="6" t="s">
        <v>120</v>
      </c>
      <c r="N3022" s="6" t="s">
        <v>21</v>
      </c>
      <c r="O3022" s="6">
        <v>30</v>
      </c>
    </row>
    <row r="3023" spans="1:15" x14ac:dyDescent="0.25">
      <c r="A3023" s="6" t="s">
        <v>3</v>
      </c>
      <c r="B3023" s="6" t="s">
        <v>14</v>
      </c>
      <c r="C3023" s="6" t="s">
        <v>776</v>
      </c>
      <c r="D3023" s="6" t="s">
        <v>777</v>
      </c>
      <c r="E3023" s="6" t="s">
        <v>97</v>
      </c>
      <c r="F3023" s="6" t="s">
        <v>98</v>
      </c>
      <c r="G3023" s="6">
        <v>77</v>
      </c>
      <c r="H3023" s="6">
        <v>384</v>
      </c>
      <c r="I3023" s="6">
        <v>79</v>
      </c>
      <c r="J3023" s="6">
        <v>394</v>
      </c>
      <c r="K3023" s="6">
        <v>79</v>
      </c>
      <c r="L3023" s="6">
        <v>394</v>
      </c>
      <c r="M3023" s="6" t="s">
        <v>120</v>
      </c>
      <c r="N3023" s="6" t="s">
        <v>21</v>
      </c>
      <c r="O3023" s="6">
        <v>8</v>
      </c>
    </row>
    <row r="3024" spans="1:15" x14ac:dyDescent="0.25">
      <c r="A3024" s="6" t="s">
        <v>3</v>
      </c>
      <c r="B3024" s="6" t="s">
        <v>17</v>
      </c>
      <c r="C3024" s="6" t="s">
        <v>761</v>
      </c>
      <c r="D3024" s="6" t="s">
        <v>762</v>
      </c>
      <c r="E3024" s="6" t="s">
        <v>209</v>
      </c>
      <c r="F3024" s="6" t="s">
        <v>125</v>
      </c>
      <c r="G3024" s="6">
        <v>32</v>
      </c>
      <c r="H3024" s="6">
        <v>156</v>
      </c>
      <c r="I3024" s="6">
        <v>9</v>
      </c>
      <c r="J3024" s="6">
        <v>58</v>
      </c>
      <c r="K3024" s="6">
        <v>9</v>
      </c>
      <c r="L3024" s="6">
        <v>58</v>
      </c>
      <c r="M3024" s="6" t="s">
        <v>120</v>
      </c>
      <c r="N3024" s="6" t="s">
        <v>22</v>
      </c>
      <c r="O3024" s="6">
        <v>0</v>
      </c>
    </row>
    <row r="3025" spans="1:15" x14ac:dyDescent="0.25">
      <c r="A3025" s="6" t="s">
        <v>0</v>
      </c>
      <c r="B3025" s="6" t="s">
        <v>13</v>
      </c>
      <c r="C3025" s="6" t="s">
        <v>173</v>
      </c>
      <c r="D3025" s="6" t="s">
        <v>174</v>
      </c>
      <c r="E3025" s="6" t="s">
        <v>97</v>
      </c>
      <c r="F3025" s="6" t="s">
        <v>125</v>
      </c>
      <c r="G3025" s="6">
        <v>74</v>
      </c>
      <c r="H3025" s="6">
        <v>404</v>
      </c>
      <c r="I3025" s="6">
        <v>60</v>
      </c>
      <c r="J3025" s="6">
        <v>330</v>
      </c>
      <c r="K3025" s="6">
        <v>74</v>
      </c>
      <c r="L3025" s="6">
        <v>369</v>
      </c>
      <c r="M3025" s="6" t="s">
        <v>120</v>
      </c>
      <c r="N3025" s="6" t="s">
        <v>21</v>
      </c>
      <c r="O3025" s="6">
        <v>20</v>
      </c>
    </row>
    <row r="3026" spans="1:15" x14ac:dyDescent="0.25">
      <c r="A3026" s="6" t="s">
        <v>0</v>
      </c>
      <c r="B3026" s="6" t="s">
        <v>9</v>
      </c>
      <c r="C3026" s="6" t="s">
        <v>1078</v>
      </c>
      <c r="D3026" s="6" t="s">
        <v>1079</v>
      </c>
      <c r="E3026" s="6" t="s">
        <v>97</v>
      </c>
      <c r="F3026" s="6" t="s">
        <v>125</v>
      </c>
      <c r="G3026" s="6">
        <v>115</v>
      </c>
      <c r="H3026" s="6">
        <v>502</v>
      </c>
      <c r="I3026" s="6">
        <v>123</v>
      </c>
      <c r="J3026" s="6">
        <v>555</v>
      </c>
      <c r="K3026" s="6">
        <v>123</v>
      </c>
      <c r="L3026" s="6">
        <v>555</v>
      </c>
      <c r="M3026" s="6" t="s">
        <v>120</v>
      </c>
      <c r="N3026" s="6" t="s">
        <v>21</v>
      </c>
      <c r="O3026" s="6">
        <v>18</v>
      </c>
    </row>
    <row r="3027" spans="1:15" x14ac:dyDescent="0.25">
      <c r="A3027" s="6" t="s">
        <v>0</v>
      </c>
      <c r="B3027" s="6" t="s">
        <v>7</v>
      </c>
      <c r="C3027" s="6" t="s">
        <v>143</v>
      </c>
      <c r="D3027" s="6" t="s">
        <v>144</v>
      </c>
      <c r="E3027" s="6" t="s">
        <v>97</v>
      </c>
      <c r="F3027" s="6" t="s">
        <v>132</v>
      </c>
      <c r="G3027" s="6">
        <v>12</v>
      </c>
      <c r="H3027" s="6">
        <v>51</v>
      </c>
      <c r="I3027" s="6">
        <v>4</v>
      </c>
      <c r="J3027" s="6">
        <v>20</v>
      </c>
      <c r="K3027" s="6">
        <v>12</v>
      </c>
      <c r="L3027" s="6">
        <v>52</v>
      </c>
      <c r="M3027" s="6" t="s">
        <v>120</v>
      </c>
      <c r="N3027" s="6" t="s">
        <v>22</v>
      </c>
      <c r="O3027" s="6">
        <v>1</v>
      </c>
    </row>
    <row r="3028" spans="1:15" x14ac:dyDescent="0.25">
      <c r="A3028" s="6" t="s">
        <v>0</v>
      </c>
      <c r="B3028" s="6" t="s">
        <v>9</v>
      </c>
      <c r="C3028" s="6" t="s">
        <v>135</v>
      </c>
      <c r="D3028" s="6" t="s">
        <v>136</v>
      </c>
      <c r="E3028" s="6" t="s">
        <v>97</v>
      </c>
      <c r="F3028" s="6" t="s">
        <v>125</v>
      </c>
      <c r="G3028" s="6">
        <v>207</v>
      </c>
      <c r="H3028" s="6">
        <v>1141</v>
      </c>
      <c r="I3028" s="6">
        <v>352</v>
      </c>
      <c r="J3028" s="6">
        <v>1386</v>
      </c>
      <c r="K3028" s="6">
        <v>352</v>
      </c>
      <c r="L3028" s="6">
        <v>1386</v>
      </c>
      <c r="M3028" s="6" t="s">
        <v>120</v>
      </c>
      <c r="N3028" s="6" t="s">
        <v>21</v>
      </c>
      <c r="O3028" s="6">
        <v>32</v>
      </c>
    </row>
    <row r="3029" spans="1:15" x14ac:dyDescent="0.25">
      <c r="A3029" s="6" t="s">
        <v>0</v>
      </c>
      <c r="B3029" s="6" t="s">
        <v>9</v>
      </c>
      <c r="C3029" s="6" t="s">
        <v>135</v>
      </c>
      <c r="D3029" s="6" t="s">
        <v>136</v>
      </c>
      <c r="E3029" s="6" t="s">
        <v>97</v>
      </c>
      <c r="F3029" s="6" t="s">
        <v>125</v>
      </c>
      <c r="G3029" s="6">
        <v>207</v>
      </c>
      <c r="H3029" s="6">
        <v>1141</v>
      </c>
      <c r="I3029" s="6">
        <v>352</v>
      </c>
      <c r="J3029" s="6">
        <v>1386</v>
      </c>
      <c r="K3029" s="6">
        <v>352</v>
      </c>
      <c r="L3029" s="6">
        <v>1386</v>
      </c>
      <c r="M3029" s="6" t="s">
        <v>120</v>
      </c>
      <c r="N3029" s="6" t="s">
        <v>22</v>
      </c>
      <c r="O3029" s="6">
        <v>44</v>
      </c>
    </row>
    <row r="3030" spans="1:15" x14ac:dyDescent="0.25">
      <c r="A3030" s="6" t="s">
        <v>0</v>
      </c>
      <c r="B3030" s="6" t="s">
        <v>13</v>
      </c>
      <c r="C3030" s="6" t="s">
        <v>199</v>
      </c>
      <c r="D3030" s="6" t="s">
        <v>200</v>
      </c>
      <c r="E3030" s="6" t="s">
        <v>97</v>
      </c>
      <c r="F3030" s="6" t="s">
        <v>125</v>
      </c>
      <c r="G3030" s="6">
        <v>77</v>
      </c>
      <c r="H3030" s="6">
        <v>380</v>
      </c>
      <c r="I3030" s="6">
        <v>76</v>
      </c>
      <c r="J3030" s="6">
        <v>342</v>
      </c>
      <c r="K3030" s="6">
        <v>76</v>
      </c>
      <c r="L3030" s="6">
        <v>344</v>
      </c>
      <c r="M3030" s="6" t="s">
        <v>120</v>
      </c>
      <c r="N3030" s="6" t="s">
        <v>21</v>
      </c>
      <c r="O3030" s="6">
        <v>17</v>
      </c>
    </row>
    <row r="3031" spans="1:15" x14ac:dyDescent="0.25">
      <c r="A3031" s="6" t="s">
        <v>0</v>
      </c>
      <c r="B3031" s="6" t="s">
        <v>9</v>
      </c>
      <c r="C3031" s="6" t="s">
        <v>1078</v>
      </c>
      <c r="D3031" s="6" t="s">
        <v>1079</v>
      </c>
      <c r="E3031" s="6" t="s">
        <v>97</v>
      </c>
      <c r="F3031" s="6" t="s">
        <v>125</v>
      </c>
      <c r="G3031" s="6">
        <v>115</v>
      </c>
      <c r="H3031" s="6">
        <v>502</v>
      </c>
      <c r="I3031" s="6">
        <v>123</v>
      </c>
      <c r="J3031" s="6">
        <v>555</v>
      </c>
      <c r="K3031" s="6">
        <v>123</v>
      </c>
      <c r="L3031" s="6">
        <v>555</v>
      </c>
      <c r="M3031" s="6" t="s">
        <v>120</v>
      </c>
      <c r="N3031" s="6" t="s">
        <v>23</v>
      </c>
      <c r="O3031" s="6">
        <v>35</v>
      </c>
    </row>
    <row r="3032" spans="1:15" x14ac:dyDescent="0.25">
      <c r="A3032" s="6" t="s">
        <v>3</v>
      </c>
      <c r="B3032" s="6" t="s">
        <v>18</v>
      </c>
      <c r="C3032" s="6" t="s">
        <v>809</v>
      </c>
      <c r="D3032" s="6" t="s">
        <v>810</v>
      </c>
      <c r="E3032" s="6" t="s">
        <v>97</v>
      </c>
      <c r="F3032" s="6" t="s">
        <v>98</v>
      </c>
      <c r="G3032" s="6">
        <v>12</v>
      </c>
      <c r="H3032" s="6">
        <v>52</v>
      </c>
      <c r="I3032" s="6">
        <v>10</v>
      </c>
      <c r="J3032" s="6">
        <v>44</v>
      </c>
      <c r="K3032" s="6">
        <v>10</v>
      </c>
      <c r="L3032" s="6">
        <v>44</v>
      </c>
      <c r="M3032" s="6" t="s">
        <v>120</v>
      </c>
      <c r="N3032" s="6" t="s">
        <v>21</v>
      </c>
      <c r="O3032" s="6">
        <v>4</v>
      </c>
    </row>
    <row r="3033" spans="1:15" x14ac:dyDescent="0.25">
      <c r="A3033" s="6" t="s">
        <v>0</v>
      </c>
      <c r="B3033" s="6" t="s">
        <v>13</v>
      </c>
      <c r="C3033" s="6" t="s">
        <v>173</v>
      </c>
      <c r="D3033" s="6" t="s">
        <v>174</v>
      </c>
      <c r="E3033" s="6" t="s">
        <v>97</v>
      </c>
      <c r="F3033" s="6" t="s">
        <v>125</v>
      </c>
      <c r="G3033" s="6">
        <v>74</v>
      </c>
      <c r="H3033" s="6">
        <v>404</v>
      </c>
      <c r="I3033" s="6">
        <v>60</v>
      </c>
      <c r="J3033" s="6">
        <v>330</v>
      </c>
      <c r="K3033" s="6">
        <v>74</v>
      </c>
      <c r="L3033" s="6">
        <v>369</v>
      </c>
      <c r="M3033" s="6" t="s">
        <v>120</v>
      </c>
      <c r="N3033" s="6" t="s">
        <v>22</v>
      </c>
      <c r="O3033" s="6">
        <v>18</v>
      </c>
    </row>
    <row r="3034" spans="1:15" x14ac:dyDescent="0.25">
      <c r="A3034" s="6" t="s">
        <v>0</v>
      </c>
      <c r="B3034" s="6" t="s">
        <v>9</v>
      </c>
      <c r="C3034" s="6" t="s">
        <v>135</v>
      </c>
      <c r="D3034" s="6" t="s">
        <v>136</v>
      </c>
      <c r="E3034" s="6" t="s">
        <v>97</v>
      </c>
      <c r="F3034" s="6" t="s">
        <v>125</v>
      </c>
      <c r="G3034" s="6">
        <v>207</v>
      </c>
      <c r="H3034" s="6">
        <v>1141</v>
      </c>
      <c r="I3034" s="6">
        <v>352</v>
      </c>
      <c r="J3034" s="6">
        <v>1386</v>
      </c>
      <c r="K3034" s="6">
        <v>352</v>
      </c>
      <c r="L3034" s="6">
        <v>1386</v>
      </c>
      <c r="M3034" s="6" t="s">
        <v>120</v>
      </c>
      <c r="N3034" s="6" t="s">
        <v>23</v>
      </c>
      <c r="O3034" s="6">
        <v>76</v>
      </c>
    </row>
    <row r="3035" spans="1:15" x14ac:dyDescent="0.25">
      <c r="A3035" s="6" t="s">
        <v>0</v>
      </c>
      <c r="B3035" s="6" t="s">
        <v>7</v>
      </c>
      <c r="C3035" s="6" t="s">
        <v>130</v>
      </c>
      <c r="D3035" s="6" t="s">
        <v>131</v>
      </c>
      <c r="E3035" s="6" t="s">
        <v>97</v>
      </c>
      <c r="F3035" s="6" t="s">
        <v>125</v>
      </c>
      <c r="G3035" s="6">
        <v>169</v>
      </c>
      <c r="H3035" s="6">
        <v>816</v>
      </c>
      <c r="I3035" s="6">
        <v>153</v>
      </c>
      <c r="J3035" s="6">
        <v>754</v>
      </c>
      <c r="K3035" s="6">
        <v>157</v>
      </c>
      <c r="L3035" s="6">
        <v>761</v>
      </c>
      <c r="M3035" s="6" t="s">
        <v>120</v>
      </c>
      <c r="N3035" s="6" t="s">
        <v>23</v>
      </c>
      <c r="O3035" s="6">
        <v>52</v>
      </c>
    </row>
    <row r="3036" spans="1:15" x14ac:dyDescent="0.25">
      <c r="A3036" s="6" t="s">
        <v>3</v>
      </c>
      <c r="B3036" s="6" t="s">
        <v>14</v>
      </c>
      <c r="C3036" s="6" t="s">
        <v>783</v>
      </c>
      <c r="D3036" s="6" t="s">
        <v>784</v>
      </c>
      <c r="E3036" s="6" t="s">
        <v>97</v>
      </c>
      <c r="F3036" s="6" t="s">
        <v>98</v>
      </c>
      <c r="G3036" s="6">
        <v>41</v>
      </c>
      <c r="H3036" s="6">
        <v>214</v>
      </c>
      <c r="I3036" s="6">
        <v>41</v>
      </c>
      <c r="J3036" s="6">
        <v>214</v>
      </c>
      <c r="K3036" s="6">
        <v>41</v>
      </c>
      <c r="L3036" s="6">
        <v>214</v>
      </c>
      <c r="M3036" s="6" t="s">
        <v>120</v>
      </c>
      <c r="N3036" s="6" t="s">
        <v>21</v>
      </c>
      <c r="O3036" s="6">
        <v>7</v>
      </c>
    </row>
    <row r="3037" spans="1:15" x14ac:dyDescent="0.25">
      <c r="A3037" s="6" t="s">
        <v>0</v>
      </c>
      <c r="B3037" s="6" t="s">
        <v>9</v>
      </c>
      <c r="C3037" s="6" t="s">
        <v>1078</v>
      </c>
      <c r="D3037" s="6" t="s">
        <v>1079</v>
      </c>
      <c r="E3037" s="6" t="s">
        <v>97</v>
      </c>
      <c r="F3037" s="6" t="s">
        <v>125</v>
      </c>
      <c r="G3037" s="6">
        <v>115</v>
      </c>
      <c r="H3037" s="6">
        <v>502</v>
      </c>
      <c r="I3037" s="6">
        <v>123</v>
      </c>
      <c r="J3037" s="6">
        <v>555</v>
      </c>
      <c r="K3037" s="6">
        <v>123</v>
      </c>
      <c r="L3037" s="6">
        <v>555</v>
      </c>
      <c r="M3037" s="6" t="s">
        <v>120</v>
      </c>
      <c r="N3037" s="6" t="s">
        <v>22</v>
      </c>
      <c r="O3037" s="6">
        <v>17</v>
      </c>
    </row>
    <row r="3038" spans="1:15" x14ac:dyDescent="0.25">
      <c r="A3038" s="6" t="s">
        <v>3</v>
      </c>
      <c r="B3038" s="6" t="s">
        <v>17</v>
      </c>
      <c r="C3038" s="6" t="s">
        <v>771</v>
      </c>
      <c r="D3038" s="6" t="s">
        <v>772</v>
      </c>
      <c r="E3038" s="6" t="s">
        <v>209</v>
      </c>
      <c r="F3038" s="6" t="s">
        <v>125</v>
      </c>
      <c r="G3038" s="6">
        <v>9</v>
      </c>
      <c r="H3038" s="6">
        <v>40</v>
      </c>
      <c r="I3038" s="6">
        <v>9</v>
      </c>
      <c r="J3038" s="6">
        <v>43</v>
      </c>
      <c r="K3038" s="6">
        <v>9</v>
      </c>
      <c r="L3038" s="6">
        <v>43</v>
      </c>
      <c r="M3038" s="6" t="s">
        <v>120</v>
      </c>
      <c r="N3038" s="6" t="s">
        <v>23</v>
      </c>
      <c r="O3038" s="6">
        <v>2</v>
      </c>
    </row>
    <row r="3039" spans="1:15" x14ac:dyDescent="0.25">
      <c r="A3039" s="6" t="s">
        <v>3</v>
      </c>
      <c r="B3039" s="6" t="s">
        <v>15</v>
      </c>
      <c r="C3039" s="6" t="s">
        <v>800</v>
      </c>
      <c r="D3039" s="6" t="s">
        <v>801</v>
      </c>
      <c r="E3039" s="6" t="s">
        <v>97</v>
      </c>
      <c r="F3039" s="6" t="s">
        <v>125</v>
      </c>
      <c r="G3039" s="6">
        <v>70</v>
      </c>
      <c r="H3039" s="6">
        <v>273</v>
      </c>
      <c r="I3039" s="6">
        <v>71</v>
      </c>
      <c r="J3039" s="6">
        <v>278</v>
      </c>
      <c r="K3039" s="6">
        <v>71</v>
      </c>
      <c r="L3039" s="6">
        <v>278</v>
      </c>
      <c r="M3039" s="6" t="s">
        <v>120</v>
      </c>
      <c r="N3039" s="6" t="s">
        <v>22</v>
      </c>
      <c r="O3039" s="6">
        <v>13</v>
      </c>
    </row>
    <row r="3040" spans="1:15" x14ac:dyDescent="0.25">
      <c r="A3040" s="6" t="s">
        <v>0</v>
      </c>
      <c r="B3040" s="6" t="s">
        <v>13</v>
      </c>
      <c r="C3040" s="6" t="s">
        <v>243</v>
      </c>
      <c r="D3040" s="6" t="s">
        <v>244</v>
      </c>
      <c r="E3040" s="6" t="s">
        <v>97</v>
      </c>
      <c r="F3040" s="6" t="s">
        <v>98</v>
      </c>
      <c r="G3040" s="6">
        <v>67</v>
      </c>
      <c r="H3040" s="6">
        <v>350</v>
      </c>
      <c r="I3040" s="6">
        <v>67</v>
      </c>
      <c r="J3040" s="6">
        <v>350</v>
      </c>
      <c r="K3040" s="6">
        <v>67</v>
      </c>
      <c r="L3040" s="6">
        <v>350</v>
      </c>
      <c r="M3040" s="6" t="s">
        <v>120</v>
      </c>
      <c r="N3040" s="6" t="s">
        <v>23</v>
      </c>
      <c r="O3040" s="6">
        <v>31</v>
      </c>
    </row>
    <row r="3041" spans="1:15" x14ac:dyDescent="0.25">
      <c r="A3041" s="6" t="s">
        <v>0</v>
      </c>
      <c r="B3041" s="6" t="s">
        <v>7</v>
      </c>
      <c r="C3041" s="6" t="s">
        <v>143</v>
      </c>
      <c r="D3041" s="6" t="s">
        <v>144</v>
      </c>
      <c r="E3041" s="6" t="s">
        <v>97</v>
      </c>
      <c r="F3041" s="6" t="s">
        <v>132</v>
      </c>
      <c r="G3041" s="6">
        <v>12</v>
      </c>
      <c r="H3041" s="6">
        <v>51</v>
      </c>
      <c r="I3041" s="6">
        <v>4</v>
      </c>
      <c r="J3041" s="6">
        <v>20</v>
      </c>
      <c r="K3041" s="6">
        <v>12</v>
      </c>
      <c r="L3041" s="6">
        <v>52</v>
      </c>
      <c r="M3041" s="6" t="s">
        <v>120</v>
      </c>
      <c r="N3041" s="6" t="s">
        <v>21</v>
      </c>
      <c r="O3041" s="6">
        <v>2</v>
      </c>
    </row>
    <row r="3042" spans="1:15" x14ac:dyDescent="0.25">
      <c r="A3042" s="6" t="s">
        <v>0</v>
      </c>
      <c r="B3042" s="6" t="s">
        <v>13</v>
      </c>
      <c r="C3042" s="6" t="s">
        <v>173</v>
      </c>
      <c r="D3042" s="6" t="s">
        <v>174</v>
      </c>
      <c r="E3042" s="6" t="s">
        <v>97</v>
      </c>
      <c r="F3042" s="6" t="s">
        <v>125</v>
      </c>
      <c r="G3042" s="6">
        <v>74</v>
      </c>
      <c r="H3042" s="6">
        <v>404</v>
      </c>
      <c r="I3042" s="6">
        <v>60</v>
      </c>
      <c r="J3042" s="6">
        <v>330</v>
      </c>
      <c r="K3042" s="6">
        <v>74</v>
      </c>
      <c r="L3042" s="6">
        <v>369</v>
      </c>
      <c r="M3042" s="6" t="s">
        <v>120</v>
      </c>
      <c r="N3042" s="6" t="s">
        <v>23</v>
      </c>
      <c r="O3042" s="6">
        <v>38</v>
      </c>
    </row>
    <row r="3043" spans="1:15" x14ac:dyDescent="0.25">
      <c r="A3043" s="6" t="s">
        <v>3</v>
      </c>
      <c r="B3043" s="6" t="s">
        <v>17</v>
      </c>
      <c r="C3043" s="6" t="s">
        <v>761</v>
      </c>
      <c r="D3043" s="6" t="s">
        <v>762</v>
      </c>
      <c r="E3043" s="6" t="s">
        <v>209</v>
      </c>
      <c r="F3043" s="6" t="s">
        <v>125</v>
      </c>
      <c r="G3043" s="6">
        <v>32</v>
      </c>
      <c r="H3043" s="6">
        <v>156</v>
      </c>
      <c r="I3043" s="6">
        <v>9</v>
      </c>
      <c r="J3043" s="6">
        <v>58</v>
      </c>
      <c r="K3043" s="6">
        <v>9</v>
      </c>
      <c r="L3043" s="6">
        <v>58</v>
      </c>
      <c r="M3043" s="6" t="s">
        <v>120</v>
      </c>
      <c r="N3043" s="6" t="s">
        <v>21</v>
      </c>
      <c r="O3043" s="6">
        <v>3</v>
      </c>
    </row>
    <row r="3044" spans="1:15" x14ac:dyDescent="0.25">
      <c r="A3044" s="6" t="s">
        <v>3</v>
      </c>
      <c r="B3044" s="6" t="s">
        <v>17</v>
      </c>
      <c r="C3044" s="6" t="s">
        <v>232</v>
      </c>
      <c r="D3044" s="6" t="s">
        <v>233</v>
      </c>
      <c r="E3044" s="6" t="s">
        <v>97</v>
      </c>
      <c r="F3044" s="6" t="s">
        <v>98</v>
      </c>
      <c r="G3044" s="6">
        <v>30</v>
      </c>
      <c r="H3044" s="6">
        <v>188</v>
      </c>
      <c r="I3044" s="6">
        <v>24</v>
      </c>
      <c r="J3044" s="6">
        <v>112</v>
      </c>
      <c r="K3044" s="6">
        <v>24</v>
      </c>
      <c r="L3044" s="6">
        <v>112</v>
      </c>
      <c r="M3044" s="6" t="s">
        <v>120</v>
      </c>
      <c r="N3044" s="6" t="s">
        <v>21</v>
      </c>
      <c r="O3044" s="6">
        <v>4</v>
      </c>
    </row>
    <row r="3045" spans="1:15" x14ac:dyDescent="0.25">
      <c r="A3045" s="6" t="s">
        <v>0</v>
      </c>
      <c r="B3045" s="6" t="s">
        <v>13</v>
      </c>
      <c r="C3045" s="6" t="s">
        <v>175</v>
      </c>
      <c r="D3045" s="6" t="s">
        <v>176</v>
      </c>
      <c r="E3045" s="6" t="s">
        <v>97</v>
      </c>
      <c r="F3045" s="6" t="s">
        <v>125</v>
      </c>
      <c r="G3045" s="6">
        <v>35</v>
      </c>
      <c r="H3045" s="6">
        <v>215</v>
      </c>
      <c r="I3045" s="6">
        <v>35</v>
      </c>
      <c r="J3045" s="6">
        <v>211</v>
      </c>
      <c r="K3045" s="6">
        <v>35</v>
      </c>
      <c r="L3045" s="6">
        <v>212</v>
      </c>
      <c r="M3045" s="6" t="s">
        <v>120</v>
      </c>
      <c r="N3045" s="6" t="s">
        <v>21</v>
      </c>
      <c r="O3045" s="6">
        <v>5</v>
      </c>
    </row>
    <row r="3046" spans="1:15" x14ac:dyDescent="0.25">
      <c r="A3046" s="6" t="s">
        <v>3</v>
      </c>
      <c r="B3046" s="6" t="s">
        <v>17</v>
      </c>
      <c r="C3046" s="6" t="s">
        <v>761</v>
      </c>
      <c r="D3046" s="6" t="s">
        <v>762</v>
      </c>
      <c r="E3046" s="6" t="s">
        <v>209</v>
      </c>
      <c r="F3046" s="6" t="s">
        <v>125</v>
      </c>
      <c r="G3046" s="6">
        <v>32</v>
      </c>
      <c r="H3046" s="6">
        <v>156</v>
      </c>
      <c r="I3046" s="6">
        <v>9</v>
      </c>
      <c r="J3046" s="6">
        <v>58</v>
      </c>
      <c r="K3046" s="6">
        <v>9</v>
      </c>
      <c r="L3046" s="6">
        <v>58</v>
      </c>
      <c r="M3046" s="6" t="s">
        <v>120</v>
      </c>
      <c r="N3046" s="6" t="s">
        <v>23</v>
      </c>
      <c r="O3046" s="6">
        <v>3</v>
      </c>
    </row>
    <row r="3047" spans="1:15" x14ac:dyDescent="0.25">
      <c r="A3047" s="6" t="s">
        <v>3</v>
      </c>
      <c r="B3047" s="6" t="s">
        <v>14</v>
      </c>
      <c r="C3047" s="6" t="s">
        <v>783</v>
      </c>
      <c r="D3047" s="6" t="s">
        <v>784</v>
      </c>
      <c r="E3047" s="6" t="s">
        <v>97</v>
      </c>
      <c r="F3047" s="6" t="s">
        <v>98</v>
      </c>
      <c r="G3047" s="6">
        <v>41</v>
      </c>
      <c r="H3047" s="6">
        <v>214</v>
      </c>
      <c r="I3047" s="6">
        <v>41</v>
      </c>
      <c r="J3047" s="6">
        <v>214</v>
      </c>
      <c r="K3047" s="6">
        <v>41</v>
      </c>
      <c r="L3047" s="6">
        <v>214</v>
      </c>
      <c r="M3047" s="6" t="s">
        <v>120</v>
      </c>
      <c r="N3047" s="6" t="s">
        <v>22</v>
      </c>
      <c r="O3047" s="6">
        <v>8</v>
      </c>
    </row>
    <row r="3048" spans="1:15" x14ac:dyDescent="0.25">
      <c r="A3048" s="6" t="s">
        <v>0</v>
      </c>
      <c r="B3048" s="6" t="s">
        <v>5</v>
      </c>
      <c r="C3048" s="6" t="s">
        <v>713</v>
      </c>
      <c r="D3048" s="6" t="s">
        <v>714</v>
      </c>
      <c r="E3048" s="6" t="s">
        <v>209</v>
      </c>
      <c r="F3048" s="6" t="s">
        <v>125</v>
      </c>
      <c r="G3048" s="6">
        <v>110</v>
      </c>
      <c r="H3048" s="6">
        <v>643</v>
      </c>
      <c r="I3048" s="6">
        <v>106</v>
      </c>
      <c r="J3048" s="6"/>
      <c r="K3048" s="6">
        <v>124</v>
      </c>
      <c r="L3048" s="6">
        <v>0</v>
      </c>
      <c r="M3048" s="6" t="s">
        <v>120</v>
      </c>
      <c r="N3048" s="6" t="s">
        <v>23</v>
      </c>
      <c r="O3048" s="6">
        <v>0</v>
      </c>
    </row>
    <row r="3049" spans="1:15" x14ac:dyDescent="0.25">
      <c r="A3049" s="6" t="s">
        <v>3</v>
      </c>
      <c r="B3049" s="6" t="s">
        <v>16</v>
      </c>
      <c r="C3049" s="6" t="s">
        <v>813</v>
      </c>
      <c r="D3049" s="6" t="s">
        <v>814</v>
      </c>
      <c r="E3049" s="6" t="s">
        <v>97</v>
      </c>
      <c r="F3049" s="6" t="s">
        <v>98</v>
      </c>
      <c r="G3049" s="6">
        <v>38</v>
      </c>
      <c r="H3049" s="6">
        <v>164</v>
      </c>
      <c r="I3049" s="6">
        <v>37</v>
      </c>
      <c r="J3049" s="6">
        <v>155</v>
      </c>
      <c r="K3049" s="6">
        <v>38</v>
      </c>
      <c r="L3049" s="6">
        <v>4</v>
      </c>
      <c r="M3049" s="6" t="s">
        <v>120</v>
      </c>
      <c r="N3049" s="6" t="s">
        <v>22</v>
      </c>
      <c r="O3049" s="6">
        <v>7</v>
      </c>
    </row>
    <row r="3050" spans="1:15" x14ac:dyDescent="0.25">
      <c r="A3050" s="6" t="s">
        <v>3</v>
      </c>
      <c r="B3050" s="6" t="s">
        <v>17</v>
      </c>
      <c r="C3050" s="6" t="s">
        <v>232</v>
      </c>
      <c r="D3050" s="6" t="s">
        <v>233</v>
      </c>
      <c r="E3050" s="6" t="s">
        <v>97</v>
      </c>
      <c r="F3050" s="6" t="s">
        <v>98</v>
      </c>
      <c r="G3050" s="6">
        <v>30</v>
      </c>
      <c r="H3050" s="6">
        <v>188</v>
      </c>
      <c r="I3050" s="6">
        <v>24</v>
      </c>
      <c r="J3050" s="6">
        <v>112</v>
      </c>
      <c r="K3050" s="6">
        <v>24</v>
      </c>
      <c r="L3050" s="6">
        <v>112</v>
      </c>
      <c r="M3050" s="6" t="s">
        <v>120</v>
      </c>
      <c r="N3050" s="6" t="s">
        <v>22</v>
      </c>
      <c r="O3050" s="6">
        <v>1</v>
      </c>
    </row>
    <row r="3051" spans="1:15" x14ac:dyDescent="0.25">
      <c r="A3051" s="6" t="s">
        <v>0</v>
      </c>
      <c r="B3051" s="6" t="s">
        <v>13</v>
      </c>
      <c r="C3051" s="6" t="s">
        <v>175</v>
      </c>
      <c r="D3051" s="6" t="s">
        <v>176</v>
      </c>
      <c r="E3051" s="6" t="s">
        <v>97</v>
      </c>
      <c r="F3051" s="6" t="s">
        <v>125</v>
      </c>
      <c r="G3051" s="6">
        <v>35</v>
      </c>
      <c r="H3051" s="6">
        <v>215</v>
      </c>
      <c r="I3051" s="6">
        <v>35</v>
      </c>
      <c r="J3051" s="6">
        <v>211</v>
      </c>
      <c r="K3051" s="6">
        <v>35</v>
      </c>
      <c r="L3051" s="6">
        <v>212</v>
      </c>
      <c r="M3051" s="6" t="s">
        <v>120</v>
      </c>
      <c r="N3051" s="6" t="s">
        <v>22</v>
      </c>
      <c r="O3051" s="6">
        <v>7</v>
      </c>
    </row>
    <row r="3052" spans="1:15" x14ac:dyDescent="0.25">
      <c r="A3052" s="6" t="s">
        <v>0</v>
      </c>
      <c r="B3052" s="6" t="s">
        <v>7</v>
      </c>
      <c r="C3052" s="6" t="s">
        <v>130</v>
      </c>
      <c r="D3052" s="6" t="s">
        <v>131</v>
      </c>
      <c r="E3052" s="6" t="s">
        <v>97</v>
      </c>
      <c r="F3052" s="6" t="s">
        <v>125</v>
      </c>
      <c r="G3052" s="6">
        <v>169</v>
      </c>
      <c r="H3052" s="6">
        <v>816</v>
      </c>
      <c r="I3052" s="6">
        <v>153</v>
      </c>
      <c r="J3052" s="6">
        <v>754</v>
      </c>
      <c r="K3052" s="6">
        <v>157</v>
      </c>
      <c r="L3052" s="6">
        <v>761</v>
      </c>
      <c r="M3052" s="6" t="s">
        <v>120</v>
      </c>
      <c r="N3052" s="6" t="s">
        <v>22</v>
      </c>
      <c r="O3052" s="6">
        <v>23</v>
      </c>
    </row>
    <row r="3053" spans="1:15" x14ac:dyDescent="0.25">
      <c r="A3053" s="6" t="s">
        <v>0</v>
      </c>
      <c r="B3053" s="6" t="s">
        <v>13</v>
      </c>
      <c r="C3053" s="6" t="s">
        <v>239</v>
      </c>
      <c r="D3053" s="6" t="s">
        <v>240</v>
      </c>
      <c r="E3053" s="6" t="s">
        <v>97</v>
      </c>
      <c r="F3053" s="6" t="s">
        <v>98</v>
      </c>
      <c r="G3053" s="6">
        <v>15</v>
      </c>
      <c r="H3053" s="6">
        <v>74</v>
      </c>
      <c r="I3053" s="6">
        <v>12</v>
      </c>
      <c r="J3053" s="6">
        <v>60</v>
      </c>
      <c r="K3053" s="6">
        <v>16</v>
      </c>
      <c r="L3053" s="6">
        <v>74</v>
      </c>
      <c r="M3053" s="6" t="s">
        <v>120</v>
      </c>
      <c r="N3053" s="6" t="s">
        <v>23</v>
      </c>
      <c r="O3053" s="6">
        <v>3</v>
      </c>
    </row>
    <row r="3054" spans="1:15" x14ac:dyDescent="0.25">
      <c r="A3054" s="6" t="s">
        <v>3</v>
      </c>
      <c r="B3054" s="6" t="s">
        <v>15</v>
      </c>
      <c r="C3054" s="6" t="s">
        <v>798</v>
      </c>
      <c r="D3054" s="6" t="s">
        <v>799</v>
      </c>
      <c r="E3054" s="6" t="s">
        <v>97</v>
      </c>
      <c r="F3054" s="6" t="s">
        <v>125</v>
      </c>
      <c r="G3054" s="6">
        <v>51</v>
      </c>
      <c r="H3054" s="6">
        <v>260</v>
      </c>
      <c r="I3054" s="6">
        <v>51</v>
      </c>
      <c r="J3054" s="6">
        <v>263</v>
      </c>
      <c r="K3054" s="6">
        <v>51</v>
      </c>
      <c r="L3054" s="6">
        <v>263</v>
      </c>
      <c r="M3054" s="6" t="s">
        <v>120</v>
      </c>
      <c r="N3054" s="6" t="s">
        <v>22</v>
      </c>
      <c r="O3054" s="6">
        <v>7</v>
      </c>
    </row>
    <row r="3055" spans="1:15" x14ac:dyDescent="0.25">
      <c r="A3055" s="6" t="s">
        <v>3</v>
      </c>
      <c r="B3055" s="6" t="s">
        <v>17</v>
      </c>
      <c r="C3055" s="6" t="s">
        <v>767</v>
      </c>
      <c r="D3055" s="6" t="s">
        <v>768</v>
      </c>
      <c r="E3055" s="6" t="s">
        <v>97</v>
      </c>
      <c r="F3055" s="6" t="s">
        <v>98</v>
      </c>
      <c r="G3055" s="6">
        <v>61</v>
      </c>
      <c r="H3055" s="6">
        <v>264</v>
      </c>
      <c r="I3055" s="6">
        <v>55</v>
      </c>
      <c r="J3055" s="6">
        <v>251</v>
      </c>
      <c r="K3055" s="6">
        <v>55</v>
      </c>
      <c r="L3055" s="6">
        <v>251</v>
      </c>
      <c r="M3055" s="6" t="s">
        <v>120</v>
      </c>
      <c r="N3055" s="6" t="s">
        <v>22</v>
      </c>
      <c r="O3055" s="6">
        <v>9</v>
      </c>
    </row>
    <row r="3056" spans="1:15" x14ac:dyDescent="0.25">
      <c r="A3056" s="6" t="s">
        <v>0</v>
      </c>
      <c r="B3056" s="6" t="s">
        <v>6</v>
      </c>
      <c r="C3056" s="6" t="s">
        <v>277</v>
      </c>
      <c r="D3056" s="6" t="s">
        <v>278</v>
      </c>
      <c r="E3056" s="6" t="s">
        <v>97</v>
      </c>
      <c r="F3056" s="6" t="s">
        <v>98</v>
      </c>
      <c r="G3056" s="6">
        <v>139</v>
      </c>
      <c r="H3056" s="6">
        <v>640</v>
      </c>
      <c r="I3056" s="6">
        <v>127</v>
      </c>
      <c r="J3056" s="6">
        <v>578</v>
      </c>
      <c r="K3056" s="6">
        <v>146</v>
      </c>
      <c r="L3056" s="6">
        <v>640</v>
      </c>
      <c r="M3056" s="6" t="s">
        <v>120</v>
      </c>
      <c r="N3056" s="6" t="s">
        <v>23</v>
      </c>
      <c r="O3056" s="6">
        <v>51</v>
      </c>
    </row>
    <row r="3057" spans="1:15" x14ac:dyDescent="0.25">
      <c r="A3057" s="6" t="s">
        <v>0</v>
      </c>
      <c r="B3057" s="6" t="s">
        <v>13</v>
      </c>
      <c r="C3057" s="6" t="s">
        <v>239</v>
      </c>
      <c r="D3057" s="6" t="s">
        <v>240</v>
      </c>
      <c r="E3057" s="6" t="s">
        <v>97</v>
      </c>
      <c r="F3057" s="6" t="s">
        <v>98</v>
      </c>
      <c r="G3057" s="6">
        <v>15</v>
      </c>
      <c r="H3057" s="6">
        <v>74</v>
      </c>
      <c r="I3057" s="6">
        <v>12</v>
      </c>
      <c r="J3057" s="6">
        <v>60</v>
      </c>
      <c r="K3057" s="6">
        <v>16</v>
      </c>
      <c r="L3057" s="6">
        <v>74</v>
      </c>
      <c r="M3057" s="6" t="s">
        <v>120</v>
      </c>
      <c r="N3057" s="6" t="s">
        <v>21</v>
      </c>
      <c r="O3057" s="6">
        <v>2</v>
      </c>
    </row>
    <row r="3058" spans="1:15" x14ac:dyDescent="0.25">
      <c r="A3058" s="6" t="s">
        <v>0</v>
      </c>
      <c r="B3058" s="6" t="s">
        <v>4</v>
      </c>
      <c r="C3058" s="6" t="s">
        <v>696</v>
      </c>
      <c r="D3058" s="6" t="s">
        <v>697</v>
      </c>
      <c r="E3058" s="6" t="s">
        <v>97</v>
      </c>
      <c r="F3058" s="6" t="s">
        <v>125</v>
      </c>
      <c r="G3058" s="6">
        <v>43</v>
      </c>
      <c r="H3058" s="6">
        <v>247</v>
      </c>
      <c r="I3058" s="6">
        <v>41</v>
      </c>
      <c r="J3058" s="6">
        <v>232</v>
      </c>
      <c r="K3058" s="6">
        <v>41</v>
      </c>
      <c r="L3058" s="6">
        <v>9</v>
      </c>
      <c r="M3058" s="6" t="s">
        <v>120</v>
      </c>
      <c r="N3058" s="6" t="s">
        <v>22</v>
      </c>
      <c r="O3058" s="6">
        <v>0</v>
      </c>
    </row>
    <row r="3059" spans="1:15" x14ac:dyDescent="0.25">
      <c r="A3059" s="6" t="s">
        <v>0</v>
      </c>
      <c r="B3059" s="6" t="s">
        <v>13</v>
      </c>
      <c r="C3059" s="6" t="s">
        <v>241</v>
      </c>
      <c r="D3059" s="6" t="s">
        <v>242</v>
      </c>
      <c r="E3059" s="6" t="s">
        <v>97</v>
      </c>
      <c r="F3059" s="6" t="s">
        <v>98</v>
      </c>
      <c r="G3059" s="6">
        <v>65</v>
      </c>
      <c r="H3059" s="6">
        <v>347</v>
      </c>
      <c r="I3059" s="6">
        <v>65</v>
      </c>
      <c r="J3059" s="6">
        <v>347</v>
      </c>
      <c r="K3059" s="6">
        <v>65</v>
      </c>
      <c r="L3059" s="6">
        <v>347</v>
      </c>
      <c r="M3059" s="6" t="s">
        <v>120</v>
      </c>
      <c r="N3059" s="6" t="s">
        <v>21</v>
      </c>
      <c r="O3059" s="6">
        <v>15</v>
      </c>
    </row>
    <row r="3060" spans="1:15" x14ac:dyDescent="0.25">
      <c r="A3060" s="6" t="s">
        <v>3</v>
      </c>
      <c r="B3060" s="6" t="s">
        <v>14</v>
      </c>
      <c r="C3060" s="6" t="s">
        <v>785</v>
      </c>
      <c r="D3060" s="6" t="s">
        <v>786</v>
      </c>
      <c r="E3060" s="6" t="s">
        <v>97</v>
      </c>
      <c r="F3060" s="6" t="s">
        <v>98</v>
      </c>
      <c r="G3060" s="6">
        <v>140</v>
      </c>
      <c r="H3060" s="6">
        <v>613</v>
      </c>
      <c r="I3060" s="6">
        <v>137</v>
      </c>
      <c r="J3060" s="6">
        <v>622</v>
      </c>
      <c r="K3060" s="6">
        <v>137</v>
      </c>
      <c r="L3060" s="6">
        <v>622</v>
      </c>
      <c r="M3060" s="6" t="s">
        <v>120</v>
      </c>
      <c r="N3060" s="6" t="s">
        <v>22</v>
      </c>
      <c r="O3060" s="6">
        <v>18</v>
      </c>
    </row>
    <row r="3061" spans="1:15" x14ac:dyDescent="0.25">
      <c r="A3061" s="6" t="s">
        <v>0</v>
      </c>
      <c r="B3061" s="6" t="s">
        <v>6</v>
      </c>
      <c r="C3061" s="6" t="s">
        <v>718</v>
      </c>
      <c r="D3061" s="6" t="s">
        <v>719</v>
      </c>
      <c r="E3061" s="6" t="s">
        <v>97</v>
      </c>
      <c r="F3061" s="6" t="s">
        <v>132</v>
      </c>
      <c r="G3061" s="6">
        <v>68</v>
      </c>
      <c r="H3061" s="6">
        <v>327</v>
      </c>
      <c r="I3061" s="6">
        <v>10</v>
      </c>
      <c r="J3061" s="6">
        <v>20</v>
      </c>
      <c r="K3061" s="6">
        <v>63</v>
      </c>
      <c r="L3061" s="6">
        <v>307</v>
      </c>
      <c r="M3061" s="6" t="s">
        <v>120</v>
      </c>
      <c r="N3061" s="6" t="s">
        <v>22</v>
      </c>
      <c r="O3061" s="6">
        <v>15</v>
      </c>
    </row>
    <row r="3062" spans="1:15" x14ac:dyDescent="0.25">
      <c r="A3062" s="6" t="s">
        <v>3</v>
      </c>
      <c r="B3062" s="6" t="s">
        <v>17</v>
      </c>
      <c r="C3062" s="6" t="s">
        <v>767</v>
      </c>
      <c r="D3062" s="6" t="s">
        <v>768</v>
      </c>
      <c r="E3062" s="6" t="s">
        <v>97</v>
      </c>
      <c r="F3062" s="6" t="s">
        <v>98</v>
      </c>
      <c r="G3062" s="6">
        <v>61</v>
      </c>
      <c r="H3062" s="6">
        <v>264</v>
      </c>
      <c r="I3062" s="6">
        <v>55</v>
      </c>
      <c r="J3062" s="6">
        <v>251</v>
      </c>
      <c r="K3062" s="6">
        <v>55</v>
      </c>
      <c r="L3062" s="6">
        <v>251</v>
      </c>
      <c r="M3062" s="6" t="s">
        <v>120</v>
      </c>
      <c r="N3062" s="6" t="s">
        <v>21</v>
      </c>
      <c r="O3062" s="6">
        <v>10</v>
      </c>
    </row>
    <row r="3063" spans="1:15" x14ac:dyDescent="0.25">
      <c r="A3063" s="6" t="s">
        <v>3</v>
      </c>
      <c r="B3063" s="6" t="s">
        <v>14</v>
      </c>
      <c r="C3063" s="6" t="s">
        <v>785</v>
      </c>
      <c r="D3063" s="6" t="s">
        <v>786</v>
      </c>
      <c r="E3063" s="6" t="s">
        <v>97</v>
      </c>
      <c r="F3063" s="6" t="s">
        <v>98</v>
      </c>
      <c r="G3063" s="6">
        <v>140</v>
      </c>
      <c r="H3063" s="6">
        <v>613</v>
      </c>
      <c r="I3063" s="6">
        <v>137</v>
      </c>
      <c r="J3063" s="6">
        <v>622</v>
      </c>
      <c r="K3063" s="6">
        <v>137</v>
      </c>
      <c r="L3063" s="6">
        <v>622</v>
      </c>
      <c r="M3063" s="6" t="s">
        <v>120</v>
      </c>
      <c r="N3063" s="6" t="s">
        <v>21</v>
      </c>
      <c r="O3063" s="6">
        <v>20</v>
      </c>
    </row>
    <row r="3064" spans="1:15" x14ac:dyDescent="0.25">
      <c r="A3064" s="6" t="s">
        <v>3</v>
      </c>
      <c r="B3064" s="6" t="s">
        <v>16</v>
      </c>
      <c r="C3064" s="6" t="s">
        <v>813</v>
      </c>
      <c r="D3064" s="6" t="s">
        <v>814</v>
      </c>
      <c r="E3064" s="6" t="s">
        <v>97</v>
      </c>
      <c r="F3064" s="6" t="s">
        <v>98</v>
      </c>
      <c r="G3064" s="6">
        <v>38</v>
      </c>
      <c r="H3064" s="6">
        <v>164</v>
      </c>
      <c r="I3064" s="6">
        <v>37</v>
      </c>
      <c r="J3064" s="6">
        <v>155</v>
      </c>
      <c r="K3064" s="6">
        <v>38</v>
      </c>
      <c r="L3064" s="6">
        <v>4</v>
      </c>
      <c r="M3064" s="6" t="s">
        <v>120</v>
      </c>
      <c r="N3064" s="6" t="s">
        <v>21</v>
      </c>
      <c r="O3064" s="6">
        <v>7</v>
      </c>
    </row>
    <row r="3065" spans="1:15" x14ac:dyDescent="0.25">
      <c r="A3065" s="6" t="s">
        <v>3</v>
      </c>
      <c r="B3065" s="6" t="s">
        <v>15</v>
      </c>
      <c r="C3065" s="6" t="s">
        <v>798</v>
      </c>
      <c r="D3065" s="6" t="s">
        <v>799</v>
      </c>
      <c r="E3065" s="6" t="s">
        <v>97</v>
      </c>
      <c r="F3065" s="6" t="s">
        <v>125</v>
      </c>
      <c r="G3065" s="6">
        <v>51</v>
      </c>
      <c r="H3065" s="6">
        <v>260</v>
      </c>
      <c r="I3065" s="6">
        <v>51</v>
      </c>
      <c r="J3065" s="6">
        <v>263</v>
      </c>
      <c r="K3065" s="6">
        <v>51</v>
      </c>
      <c r="L3065" s="6">
        <v>263</v>
      </c>
      <c r="M3065" s="6" t="s">
        <v>120</v>
      </c>
      <c r="N3065" s="6" t="s">
        <v>21</v>
      </c>
      <c r="O3065" s="6">
        <v>9</v>
      </c>
    </row>
    <row r="3066" spans="1:15" x14ac:dyDescent="0.25">
      <c r="A3066" s="6" t="s">
        <v>0</v>
      </c>
      <c r="B3066" s="6" t="s">
        <v>6</v>
      </c>
      <c r="C3066" s="6" t="s">
        <v>718</v>
      </c>
      <c r="D3066" s="6" t="s">
        <v>719</v>
      </c>
      <c r="E3066" s="6" t="s">
        <v>97</v>
      </c>
      <c r="F3066" s="6" t="s">
        <v>132</v>
      </c>
      <c r="G3066" s="6">
        <v>68</v>
      </c>
      <c r="H3066" s="6">
        <v>327</v>
      </c>
      <c r="I3066" s="6">
        <v>10</v>
      </c>
      <c r="J3066" s="6">
        <v>20</v>
      </c>
      <c r="K3066" s="6">
        <v>63</v>
      </c>
      <c r="L3066" s="6">
        <v>307</v>
      </c>
      <c r="M3066" s="6" t="s">
        <v>120</v>
      </c>
      <c r="N3066" s="6" t="s">
        <v>21</v>
      </c>
      <c r="O3066" s="6">
        <v>11</v>
      </c>
    </row>
    <row r="3067" spans="1:15" x14ac:dyDescent="0.25">
      <c r="A3067" s="6" t="s">
        <v>0</v>
      </c>
      <c r="B3067" s="6" t="s">
        <v>9</v>
      </c>
      <c r="C3067" s="6" t="s">
        <v>220</v>
      </c>
      <c r="D3067" s="6" t="s">
        <v>221</v>
      </c>
      <c r="E3067" s="6" t="s">
        <v>97</v>
      </c>
      <c r="F3067" s="6" t="s">
        <v>125</v>
      </c>
      <c r="G3067" s="6">
        <v>121</v>
      </c>
      <c r="H3067" s="6">
        <v>596</v>
      </c>
      <c r="I3067" s="6">
        <v>129</v>
      </c>
      <c r="J3067" s="6">
        <v>575</v>
      </c>
      <c r="K3067" s="6">
        <v>129</v>
      </c>
      <c r="L3067" s="6">
        <v>575</v>
      </c>
      <c r="M3067" s="6" t="s">
        <v>120</v>
      </c>
      <c r="N3067" s="6" t="s">
        <v>23</v>
      </c>
      <c r="O3067" s="6">
        <v>63</v>
      </c>
    </row>
    <row r="3068" spans="1:15" x14ac:dyDescent="0.25">
      <c r="A3068" s="6" t="s">
        <v>0</v>
      </c>
      <c r="B3068" s="6" t="s">
        <v>13</v>
      </c>
      <c r="C3068" s="6" t="s">
        <v>239</v>
      </c>
      <c r="D3068" s="6" t="s">
        <v>240</v>
      </c>
      <c r="E3068" s="6" t="s">
        <v>97</v>
      </c>
      <c r="F3068" s="6" t="s">
        <v>98</v>
      </c>
      <c r="G3068" s="6">
        <v>15</v>
      </c>
      <c r="H3068" s="6">
        <v>74</v>
      </c>
      <c r="I3068" s="6">
        <v>12</v>
      </c>
      <c r="J3068" s="6">
        <v>60</v>
      </c>
      <c r="K3068" s="6">
        <v>16</v>
      </c>
      <c r="L3068" s="6">
        <v>74</v>
      </c>
      <c r="M3068" s="6" t="s">
        <v>120</v>
      </c>
      <c r="N3068" s="6" t="s">
        <v>22</v>
      </c>
      <c r="O3068" s="6">
        <v>1</v>
      </c>
    </row>
    <row r="3069" spans="1:15" x14ac:dyDescent="0.25">
      <c r="A3069" s="6" t="s">
        <v>0</v>
      </c>
      <c r="B3069" s="6" t="s">
        <v>6</v>
      </c>
      <c r="C3069" s="6" t="s">
        <v>721</v>
      </c>
      <c r="D3069" s="6" t="s">
        <v>722</v>
      </c>
      <c r="E3069" s="6" t="s">
        <v>97</v>
      </c>
      <c r="F3069" s="6" t="s">
        <v>125</v>
      </c>
      <c r="G3069" s="6">
        <v>30</v>
      </c>
      <c r="H3069" s="6">
        <v>181</v>
      </c>
      <c r="I3069" s="6">
        <v>30</v>
      </c>
      <c r="J3069" s="6">
        <v>181</v>
      </c>
      <c r="K3069" s="6">
        <v>30</v>
      </c>
      <c r="L3069" s="6">
        <v>181</v>
      </c>
      <c r="M3069" s="6" t="s">
        <v>120</v>
      </c>
      <c r="N3069" s="6" t="s">
        <v>21</v>
      </c>
      <c r="O3069" s="6">
        <v>5</v>
      </c>
    </row>
    <row r="3070" spans="1:15" x14ac:dyDescent="0.25">
      <c r="A3070" s="6" t="s">
        <v>0</v>
      </c>
      <c r="B3070" s="6" t="s">
        <v>13</v>
      </c>
      <c r="C3070" s="6" t="s">
        <v>241</v>
      </c>
      <c r="D3070" s="6" t="s">
        <v>242</v>
      </c>
      <c r="E3070" s="6" t="s">
        <v>97</v>
      </c>
      <c r="F3070" s="6" t="s">
        <v>98</v>
      </c>
      <c r="G3070" s="6">
        <v>65</v>
      </c>
      <c r="H3070" s="6">
        <v>347</v>
      </c>
      <c r="I3070" s="6">
        <v>65</v>
      </c>
      <c r="J3070" s="6">
        <v>347</v>
      </c>
      <c r="K3070" s="6">
        <v>65</v>
      </c>
      <c r="L3070" s="6">
        <v>347</v>
      </c>
      <c r="M3070" s="6" t="s">
        <v>120</v>
      </c>
      <c r="N3070" s="6" t="s">
        <v>23</v>
      </c>
      <c r="O3070" s="6">
        <v>32</v>
      </c>
    </row>
    <row r="3071" spans="1:15" x14ac:dyDescent="0.25">
      <c r="A3071" s="6" t="s">
        <v>0</v>
      </c>
      <c r="B3071" s="6" t="s">
        <v>13</v>
      </c>
      <c r="C3071" s="6" t="s">
        <v>243</v>
      </c>
      <c r="D3071" s="6" t="s">
        <v>244</v>
      </c>
      <c r="E3071" s="6" t="s">
        <v>97</v>
      </c>
      <c r="F3071" s="6" t="s">
        <v>98</v>
      </c>
      <c r="G3071" s="6">
        <v>67</v>
      </c>
      <c r="H3071" s="6">
        <v>350</v>
      </c>
      <c r="I3071" s="6">
        <v>67</v>
      </c>
      <c r="J3071" s="6">
        <v>350</v>
      </c>
      <c r="K3071" s="6">
        <v>67</v>
      </c>
      <c r="L3071" s="6">
        <v>350</v>
      </c>
      <c r="M3071" s="6" t="s">
        <v>120</v>
      </c>
      <c r="N3071" s="6" t="s">
        <v>21</v>
      </c>
      <c r="O3071" s="6">
        <v>12</v>
      </c>
    </row>
    <row r="3072" spans="1:15" x14ac:dyDescent="0.25">
      <c r="A3072" s="6" t="s">
        <v>3</v>
      </c>
      <c r="B3072" s="6" t="s">
        <v>15</v>
      </c>
      <c r="C3072" s="6" t="s">
        <v>798</v>
      </c>
      <c r="D3072" s="6" t="s">
        <v>799</v>
      </c>
      <c r="E3072" s="6" t="s">
        <v>97</v>
      </c>
      <c r="F3072" s="6" t="s">
        <v>125</v>
      </c>
      <c r="G3072" s="6">
        <v>51</v>
      </c>
      <c r="H3072" s="6">
        <v>260</v>
      </c>
      <c r="I3072" s="6">
        <v>51</v>
      </c>
      <c r="J3072" s="6">
        <v>263</v>
      </c>
      <c r="K3072" s="6">
        <v>51</v>
      </c>
      <c r="L3072" s="6">
        <v>263</v>
      </c>
      <c r="M3072" s="6" t="s">
        <v>120</v>
      </c>
      <c r="N3072" s="6" t="s">
        <v>23</v>
      </c>
      <c r="O3072" s="6">
        <v>16</v>
      </c>
    </row>
    <row r="3073" spans="1:15" x14ac:dyDescent="0.25">
      <c r="A3073" s="6" t="s">
        <v>0</v>
      </c>
      <c r="B3073" s="6" t="s">
        <v>7</v>
      </c>
      <c r="C3073" s="6" t="s">
        <v>143</v>
      </c>
      <c r="D3073" s="6" t="s">
        <v>144</v>
      </c>
      <c r="E3073" s="6" t="s">
        <v>97</v>
      </c>
      <c r="F3073" s="6" t="s">
        <v>132</v>
      </c>
      <c r="G3073" s="6">
        <v>12</v>
      </c>
      <c r="H3073" s="6">
        <v>51</v>
      </c>
      <c r="I3073" s="6">
        <v>4</v>
      </c>
      <c r="J3073" s="6">
        <v>20</v>
      </c>
      <c r="K3073" s="6">
        <v>12</v>
      </c>
      <c r="L3073" s="6">
        <v>52</v>
      </c>
      <c r="M3073" s="6" t="s">
        <v>120</v>
      </c>
      <c r="N3073" s="6" t="s">
        <v>23</v>
      </c>
      <c r="O3073" s="6">
        <v>3</v>
      </c>
    </row>
    <row r="3074" spans="1:15" x14ac:dyDescent="0.25">
      <c r="A3074" s="6" t="s">
        <v>3</v>
      </c>
      <c r="B3074" s="6" t="s">
        <v>16</v>
      </c>
      <c r="C3074" s="6" t="s">
        <v>813</v>
      </c>
      <c r="D3074" s="6" t="s">
        <v>814</v>
      </c>
      <c r="E3074" s="6" t="s">
        <v>97</v>
      </c>
      <c r="F3074" s="6" t="s">
        <v>98</v>
      </c>
      <c r="G3074" s="6">
        <v>38</v>
      </c>
      <c r="H3074" s="6">
        <v>164</v>
      </c>
      <c r="I3074" s="6">
        <v>37</v>
      </c>
      <c r="J3074" s="6">
        <v>155</v>
      </c>
      <c r="K3074" s="6">
        <v>38</v>
      </c>
      <c r="L3074" s="6">
        <v>4</v>
      </c>
      <c r="M3074" s="6" t="s">
        <v>120</v>
      </c>
      <c r="N3074" s="6" t="s">
        <v>23</v>
      </c>
      <c r="O3074" s="6">
        <v>14</v>
      </c>
    </row>
    <row r="3075" spans="1:15" x14ac:dyDescent="0.25">
      <c r="A3075" s="6" t="s">
        <v>3</v>
      </c>
      <c r="B3075" s="6" t="s">
        <v>14</v>
      </c>
      <c r="C3075" s="6" t="s">
        <v>785</v>
      </c>
      <c r="D3075" s="6" t="s">
        <v>786</v>
      </c>
      <c r="E3075" s="6" t="s">
        <v>97</v>
      </c>
      <c r="F3075" s="6" t="s">
        <v>98</v>
      </c>
      <c r="G3075" s="6">
        <v>140</v>
      </c>
      <c r="H3075" s="6">
        <v>613</v>
      </c>
      <c r="I3075" s="6">
        <v>137</v>
      </c>
      <c r="J3075" s="6">
        <v>622</v>
      </c>
      <c r="K3075" s="6">
        <v>137</v>
      </c>
      <c r="L3075" s="6">
        <v>622</v>
      </c>
      <c r="M3075" s="6" t="s">
        <v>120</v>
      </c>
      <c r="N3075" s="6" t="s">
        <v>23</v>
      </c>
      <c r="O3075" s="6">
        <v>38</v>
      </c>
    </row>
    <row r="3076" spans="1:15" x14ac:dyDescent="0.25">
      <c r="A3076" s="6" t="s">
        <v>0</v>
      </c>
      <c r="B3076" s="6" t="s">
        <v>13</v>
      </c>
      <c r="C3076" s="6" t="s">
        <v>175</v>
      </c>
      <c r="D3076" s="6" t="s">
        <v>176</v>
      </c>
      <c r="E3076" s="6" t="s">
        <v>97</v>
      </c>
      <c r="F3076" s="6" t="s">
        <v>125</v>
      </c>
      <c r="G3076" s="6">
        <v>35</v>
      </c>
      <c r="H3076" s="6">
        <v>215</v>
      </c>
      <c r="I3076" s="6">
        <v>35</v>
      </c>
      <c r="J3076" s="6">
        <v>211</v>
      </c>
      <c r="K3076" s="6">
        <v>35</v>
      </c>
      <c r="L3076" s="6">
        <v>212</v>
      </c>
      <c r="M3076" s="6" t="s">
        <v>120</v>
      </c>
      <c r="N3076" s="6" t="s">
        <v>23</v>
      </c>
      <c r="O3076" s="6">
        <v>12</v>
      </c>
    </row>
    <row r="3077" spans="1:15" x14ac:dyDescent="0.25">
      <c r="A3077" s="6" t="s">
        <v>3</v>
      </c>
      <c r="B3077" s="6" t="s">
        <v>16</v>
      </c>
      <c r="C3077" s="6" t="s">
        <v>230</v>
      </c>
      <c r="D3077" s="6" t="s">
        <v>231</v>
      </c>
      <c r="E3077" s="6" t="s">
        <v>97</v>
      </c>
      <c r="F3077" s="6" t="s">
        <v>98</v>
      </c>
      <c r="G3077" s="6">
        <v>31</v>
      </c>
      <c r="H3077" s="6">
        <v>191</v>
      </c>
      <c r="I3077" s="6">
        <v>31</v>
      </c>
      <c r="J3077" s="6">
        <v>183</v>
      </c>
      <c r="K3077" s="6">
        <v>31</v>
      </c>
      <c r="L3077" s="6">
        <v>183</v>
      </c>
      <c r="M3077" s="6" t="s">
        <v>120</v>
      </c>
      <c r="N3077" s="6" t="s">
        <v>22</v>
      </c>
      <c r="O3077" s="6">
        <v>8</v>
      </c>
    </row>
    <row r="3078" spans="1:15" x14ac:dyDescent="0.25">
      <c r="A3078" s="6" t="s">
        <v>0</v>
      </c>
      <c r="B3078" s="6" t="s">
        <v>6</v>
      </c>
      <c r="C3078" s="6" t="s">
        <v>721</v>
      </c>
      <c r="D3078" s="6" t="s">
        <v>722</v>
      </c>
      <c r="E3078" s="6" t="s">
        <v>97</v>
      </c>
      <c r="F3078" s="6" t="s">
        <v>125</v>
      </c>
      <c r="G3078" s="6">
        <v>30</v>
      </c>
      <c r="H3078" s="6">
        <v>181</v>
      </c>
      <c r="I3078" s="6">
        <v>30</v>
      </c>
      <c r="J3078" s="6">
        <v>181</v>
      </c>
      <c r="K3078" s="6">
        <v>30</v>
      </c>
      <c r="L3078" s="6">
        <v>181</v>
      </c>
      <c r="M3078" s="6" t="s">
        <v>120</v>
      </c>
      <c r="N3078" s="6" t="s">
        <v>23</v>
      </c>
      <c r="O3078" s="6">
        <v>14</v>
      </c>
    </row>
    <row r="3079" spans="1:15" x14ac:dyDescent="0.25">
      <c r="A3079" s="6" t="s">
        <v>0</v>
      </c>
      <c r="B3079" s="6" t="s">
        <v>6</v>
      </c>
      <c r="C3079" s="6" t="s">
        <v>721</v>
      </c>
      <c r="D3079" s="6" t="s">
        <v>722</v>
      </c>
      <c r="E3079" s="6" t="s">
        <v>97</v>
      </c>
      <c r="F3079" s="6" t="s">
        <v>125</v>
      </c>
      <c r="G3079" s="6">
        <v>30</v>
      </c>
      <c r="H3079" s="6">
        <v>181</v>
      </c>
      <c r="I3079" s="6">
        <v>30</v>
      </c>
      <c r="J3079" s="6">
        <v>181</v>
      </c>
      <c r="K3079" s="6">
        <v>30</v>
      </c>
      <c r="L3079" s="6">
        <v>181</v>
      </c>
      <c r="M3079" s="6" t="s">
        <v>120</v>
      </c>
      <c r="N3079" s="6" t="s">
        <v>22</v>
      </c>
      <c r="O3079" s="6">
        <v>9</v>
      </c>
    </row>
    <row r="3080" spans="1:15" x14ac:dyDescent="0.25">
      <c r="A3080" s="6" t="s">
        <v>3</v>
      </c>
      <c r="B3080" s="6" t="s">
        <v>15</v>
      </c>
      <c r="C3080" s="6" t="s">
        <v>800</v>
      </c>
      <c r="D3080" s="6" t="s">
        <v>801</v>
      </c>
      <c r="E3080" s="6" t="s">
        <v>97</v>
      </c>
      <c r="F3080" s="6" t="s">
        <v>125</v>
      </c>
      <c r="G3080" s="6">
        <v>70</v>
      </c>
      <c r="H3080" s="6">
        <v>273</v>
      </c>
      <c r="I3080" s="6">
        <v>71</v>
      </c>
      <c r="J3080" s="6">
        <v>278</v>
      </c>
      <c r="K3080" s="6">
        <v>71</v>
      </c>
      <c r="L3080" s="6">
        <v>278</v>
      </c>
      <c r="M3080" s="6" t="s">
        <v>120</v>
      </c>
      <c r="N3080" s="6" t="s">
        <v>23</v>
      </c>
      <c r="O3080" s="6">
        <v>18</v>
      </c>
    </row>
    <row r="3081" spans="1:15" x14ac:dyDescent="0.25">
      <c r="A3081" s="6" t="s">
        <v>0</v>
      </c>
      <c r="B3081" s="6" t="s">
        <v>13</v>
      </c>
      <c r="C3081" s="6" t="s">
        <v>241</v>
      </c>
      <c r="D3081" s="6" t="s">
        <v>242</v>
      </c>
      <c r="E3081" s="6" t="s">
        <v>97</v>
      </c>
      <c r="F3081" s="6" t="s">
        <v>98</v>
      </c>
      <c r="G3081" s="6">
        <v>65</v>
      </c>
      <c r="H3081" s="6">
        <v>347</v>
      </c>
      <c r="I3081" s="6">
        <v>65</v>
      </c>
      <c r="J3081" s="6">
        <v>347</v>
      </c>
      <c r="K3081" s="6">
        <v>65</v>
      </c>
      <c r="L3081" s="6">
        <v>347</v>
      </c>
      <c r="M3081" s="6" t="s">
        <v>120</v>
      </c>
      <c r="N3081" s="6" t="s">
        <v>22</v>
      </c>
      <c r="O3081" s="6">
        <v>17</v>
      </c>
    </row>
    <row r="3082" spans="1:15" x14ac:dyDescent="0.25">
      <c r="A3082" s="6" t="s">
        <v>0</v>
      </c>
      <c r="B3082" s="6" t="s">
        <v>6</v>
      </c>
      <c r="C3082" s="6" t="s">
        <v>277</v>
      </c>
      <c r="D3082" s="6" t="s">
        <v>278</v>
      </c>
      <c r="E3082" s="6" t="s">
        <v>97</v>
      </c>
      <c r="F3082" s="6" t="s">
        <v>98</v>
      </c>
      <c r="G3082" s="6">
        <v>139</v>
      </c>
      <c r="H3082" s="6">
        <v>640</v>
      </c>
      <c r="I3082" s="6">
        <v>127</v>
      </c>
      <c r="J3082" s="6">
        <v>578</v>
      </c>
      <c r="K3082" s="6">
        <v>146</v>
      </c>
      <c r="L3082" s="6">
        <v>640</v>
      </c>
      <c r="M3082" s="6" t="s">
        <v>120</v>
      </c>
      <c r="N3082" s="6" t="s">
        <v>21</v>
      </c>
      <c r="O3082" s="6">
        <v>24</v>
      </c>
    </row>
    <row r="3083" spans="1:15" x14ac:dyDescent="0.25">
      <c r="A3083" s="6" t="s">
        <v>3</v>
      </c>
      <c r="B3083" s="6" t="s">
        <v>14</v>
      </c>
      <c r="C3083" s="6" t="s">
        <v>776</v>
      </c>
      <c r="D3083" s="6" t="s">
        <v>777</v>
      </c>
      <c r="E3083" s="6" t="s">
        <v>97</v>
      </c>
      <c r="F3083" s="6" t="s">
        <v>98</v>
      </c>
      <c r="G3083" s="6">
        <v>77</v>
      </c>
      <c r="H3083" s="6">
        <v>384</v>
      </c>
      <c r="I3083" s="6">
        <v>79</v>
      </c>
      <c r="J3083" s="6">
        <v>394</v>
      </c>
      <c r="K3083" s="6">
        <v>79</v>
      </c>
      <c r="L3083" s="6">
        <v>394</v>
      </c>
      <c r="M3083" s="6" t="s">
        <v>120</v>
      </c>
      <c r="N3083" s="6" t="s">
        <v>23</v>
      </c>
      <c r="O3083" s="6">
        <v>26</v>
      </c>
    </row>
    <row r="3084" spans="1:15" x14ac:dyDescent="0.25">
      <c r="A3084" s="6" t="s">
        <v>0</v>
      </c>
      <c r="B3084" s="6" t="s">
        <v>9</v>
      </c>
      <c r="C3084" s="6" t="s">
        <v>220</v>
      </c>
      <c r="D3084" s="6" t="s">
        <v>221</v>
      </c>
      <c r="E3084" s="6" t="s">
        <v>97</v>
      </c>
      <c r="F3084" s="6" t="s">
        <v>125</v>
      </c>
      <c r="G3084" s="6">
        <v>121</v>
      </c>
      <c r="H3084" s="6">
        <v>596</v>
      </c>
      <c r="I3084" s="6">
        <v>129</v>
      </c>
      <c r="J3084" s="6">
        <v>575</v>
      </c>
      <c r="K3084" s="6">
        <v>129</v>
      </c>
      <c r="L3084" s="6">
        <v>575</v>
      </c>
      <c r="M3084" s="6" t="s">
        <v>120</v>
      </c>
      <c r="N3084" s="6" t="s">
        <v>22</v>
      </c>
      <c r="O3084" s="6">
        <v>33</v>
      </c>
    </row>
    <row r="3085" spans="1:15" x14ac:dyDescent="0.25">
      <c r="A3085" s="6" t="s">
        <v>0</v>
      </c>
      <c r="B3085" s="6" t="s">
        <v>4</v>
      </c>
      <c r="C3085" s="6" t="s">
        <v>696</v>
      </c>
      <c r="D3085" s="6" t="s">
        <v>697</v>
      </c>
      <c r="E3085" s="6" t="s">
        <v>97</v>
      </c>
      <c r="F3085" s="6" t="s">
        <v>125</v>
      </c>
      <c r="G3085" s="6">
        <v>43</v>
      </c>
      <c r="H3085" s="6">
        <v>247</v>
      </c>
      <c r="I3085" s="6">
        <v>41</v>
      </c>
      <c r="J3085" s="6">
        <v>232</v>
      </c>
      <c r="K3085" s="6">
        <v>41</v>
      </c>
      <c r="L3085" s="6">
        <v>9</v>
      </c>
      <c r="M3085" s="6" t="s">
        <v>120</v>
      </c>
      <c r="N3085" s="6" t="s">
        <v>23</v>
      </c>
      <c r="O3085" s="6">
        <v>0</v>
      </c>
    </row>
    <row r="3086" spans="1:15" x14ac:dyDescent="0.25">
      <c r="A3086" s="6" t="s">
        <v>3</v>
      </c>
      <c r="B3086" s="6" t="s">
        <v>14</v>
      </c>
      <c r="C3086" s="6" t="s">
        <v>783</v>
      </c>
      <c r="D3086" s="6" t="s">
        <v>784</v>
      </c>
      <c r="E3086" s="6" t="s">
        <v>97</v>
      </c>
      <c r="F3086" s="6" t="s">
        <v>98</v>
      </c>
      <c r="G3086" s="6">
        <v>41</v>
      </c>
      <c r="H3086" s="6">
        <v>214</v>
      </c>
      <c r="I3086" s="6">
        <v>41</v>
      </c>
      <c r="J3086" s="6">
        <v>214</v>
      </c>
      <c r="K3086" s="6">
        <v>41</v>
      </c>
      <c r="L3086" s="6">
        <v>214</v>
      </c>
      <c r="M3086" s="6" t="s">
        <v>120</v>
      </c>
      <c r="N3086" s="6" t="s">
        <v>23</v>
      </c>
      <c r="O3086" s="6">
        <v>15</v>
      </c>
    </row>
    <row r="3087" spans="1:15" x14ac:dyDescent="0.25">
      <c r="A3087" s="6" t="s">
        <v>0</v>
      </c>
      <c r="B3087" s="6" t="s">
        <v>6</v>
      </c>
      <c r="C3087" s="6" t="s">
        <v>718</v>
      </c>
      <c r="D3087" s="6" t="s">
        <v>719</v>
      </c>
      <c r="E3087" s="6" t="s">
        <v>97</v>
      </c>
      <c r="F3087" s="6" t="s">
        <v>132</v>
      </c>
      <c r="G3087" s="6">
        <v>68</v>
      </c>
      <c r="H3087" s="6">
        <v>327</v>
      </c>
      <c r="I3087" s="6">
        <v>10</v>
      </c>
      <c r="J3087" s="6">
        <v>20</v>
      </c>
      <c r="K3087" s="6">
        <v>63</v>
      </c>
      <c r="L3087" s="6">
        <v>307</v>
      </c>
      <c r="M3087" s="6" t="s">
        <v>120</v>
      </c>
      <c r="N3087" s="6" t="s">
        <v>23</v>
      </c>
      <c r="O3087" s="6">
        <v>26</v>
      </c>
    </row>
    <row r="3088" spans="1:15" x14ac:dyDescent="0.25">
      <c r="A3088" s="6" t="s">
        <v>0</v>
      </c>
      <c r="B3088" s="6" t="s">
        <v>6</v>
      </c>
      <c r="C3088" s="6" t="s">
        <v>277</v>
      </c>
      <c r="D3088" s="6" t="s">
        <v>278</v>
      </c>
      <c r="E3088" s="6" t="s">
        <v>97</v>
      </c>
      <c r="F3088" s="6" t="s">
        <v>98</v>
      </c>
      <c r="G3088" s="6">
        <v>139</v>
      </c>
      <c r="H3088" s="6">
        <v>640</v>
      </c>
      <c r="I3088" s="6">
        <v>127</v>
      </c>
      <c r="J3088" s="6">
        <v>578</v>
      </c>
      <c r="K3088" s="6">
        <v>146</v>
      </c>
      <c r="L3088" s="6">
        <v>640</v>
      </c>
      <c r="M3088" s="6" t="s">
        <v>120</v>
      </c>
      <c r="N3088" s="6" t="s">
        <v>22</v>
      </c>
      <c r="O3088" s="6">
        <v>27</v>
      </c>
    </row>
    <row r="3089" spans="1:15" x14ac:dyDescent="0.25">
      <c r="A3089" s="6" t="s">
        <v>3</v>
      </c>
      <c r="B3089" s="6" t="s">
        <v>16</v>
      </c>
      <c r="C3089" s="6" t="s">
        <v>230</v>
      </c>
      <c r="D3089" s="6" t="s">
        <v>231</v>
      </c>
      <c r="E3089" s="6" t="s">
        <v>97</v>
      </c>
      <c r="F3089" s="6" t="s">
        <v>98</v>
      </c>
      <c r="G3089" s="6">
        <v>31</v>
      </c>
      <c r="H3089" s="6">
        <v>191</v>
      </c>
      <c r="I3089" s="6">
        <v>31</v>
      </c>
      <c r="J3089" s="6">
        <v>183</v>
      </c>
      <c r="K3089" s="6">
        <v>31</v>
      </c>
      <c r="L3089" s="6">
        <v>183</v>
      </c>
      <c r="M3089" s="6" t="s">
        <v>120</v>
      </c>
      <c r="N3089" s="6" t="s">
        <v>23</v>
      </c>
      <c r="O3089" s="6">
        <v>17</v>
      </c>
    </row>
    <row r="3090" spans="1:15" x14ac:dyDescent="0.25">
      <c r="A3090" s="6" t="s">
        <v>3</v>
      </c>
      <c r="B3090" s="6" t="s">
        <v>14</v>
      </c>
      <c r="C3090" s="6" t="s">
        <v>776</v>
      </c>
      <c r="D3090" s="6" t="s">
        <v>777</v>
      </c>
      <c r="E3090" s="6" t="s">
        <v>97</v>
      </c>
      <c r="F3090" s="6" t="s">
        <v>98</v>
      </c>
      <c r="G3090" s="6">
        <v>77</v>
      </c>
      <c r="H3090" s="6">
        <v>384</v>
      </c>
      <c r="I3090" s="6">
        <v>79</v>
      </c>
      <c r="J3090" s="6">
        <v>394</v>
      </c>
      <c r="K3090" s="6">
        <v>79</v>
      </c>
      <c r="L3090" s="6">
        <v>394</v>
      </c>
      <c r="M3090" s="6" t="s">
        <v>120</v>
      </c>
      <c r="N3090" s="6" t="s">
        <v>22</v>
      </c>
      <c r="O3090" s="6">
        <v>18</v>
      </c>
    </row>
    <row r="3091" spans="1:15" x14ac:dyDescent="0.25">
      <c r="A3091" s="6" t="s">
        <v>3</v>
      </c>
      <c r="B3091" s="6" t="s">
        <v>17</v>
      </c>
      <c r="C3091" s="6" t="s">
        <v>767</v>
      </c>
      <c r="D3091" s="6" t="s">
        <v>768</v>
      </c>
      <c r="E3091" s="6" t="s">
        <v>97</v>
      </c>
      <c r="F3091" s="6" t="s">
        <v>98</v>
      </c>
      <c r="G3091" s="6">
        <v>61</v>
      </c>
      <c r="H3091" s="6">
        <v>264</v>
      </c>
      <c r="I3091" s="6">
        <v>55</v>
      </c>
      <c r="J3091" s="6">
        <v>251</v>
      </c>
      <c r="K3091" s="6">
        <v>55</v>
      </c>
      <c r="L3091" s="6">
        <v>251</v>
      </c>
      <c r="M3091" s="6" t="s">
        <v>120</v>
      </c>
      <c r="N3091" s="6" t="s">
        <v>23</v>
      </c>
      <c r="O3091" s="6">
        <v>19</v>
      </c>
    </row>
    <row r="3092" spans="1:15" x14ac:dyDescent="0.25">
      <c r="A3092" s="6" t="s">
        <v>3</v>
      </c>
      <c r="B3092" s="6" t="s">
        <v>1084</v>
      </c>
      <c r="C3092" s="6" t="s">
        <v>1085</v>
      </c>
      <c r="D3092" s="6" t="s">
        <v>1086</v>
      </c>
      <c r="E3092" s="6" t="s">
        <v>97</v>
      </c>
      <c r="F3092" s="6" t="s">
        <v>125</v>
      </c>
      <c r="G3092" s="6">
        <v>44</v>
      </c>
      <c r="H3092" s="6">
        <v>273</v>
      </c>
      <c r="I3092" s="6">
        <v>40</v>
      </c>
      <c r="J3092" s="6">
        <v>208</v>
      </c>
      <c r="K3092" s="6">
        <v>40</v>
      </c>
      <c r="L3092" s="6">
        <v>208</v>
      </c>
      <c r="M3092" s="6" t="s">
        <v>120</v>
      </c>
      <c r="N3092" s="6" t="s">
        <v>22</v>
      </c>
      <c r="O3092" s="6">
        <v>9</v>
      </c>
    </row>
    <row r="3093" spans="1:15" x14ac:dyDescent="0.25">
      <c r="A3093" s="6" t="s">
        <v>0</v>
      </c>
      <c r="B3093" s="6" t="s">
        <v>13</v>
      </c>
      <c r="C3093" s="6" t="s">
        <v>249</v>
      </c>
      <c r="D3093" s="6" t="s">
        <v>250</v>
      </c>
      <c r="E3093" s="6" t="s">
        <v>97</v>
      </c>
      <c r="F3093" s="6" t="s">
        <v>98</v>
      </c>
      <c r="G3093" s="6">
        <v>14</v>
      </c>
      <c r="H3093" s="6">
        <v>83</v>
      </c>
      <c r="I3093" s="6">
        <v>8</v>
      </c>
      <c r="J3093" s="6">
        <v>35</v>
      </c>
      <c r="K3093" s="6">
        <v>13</v>
      </c>
      <c r="L3093" s="6">
        <v>82</v>
      </c>
      <c r="M3093" s="6" t="s">
        <v>120</v>
      </c>
      <c r="N3093" s="6" t="s">
        <v>21</v>
      </c>
      <c r="O3093" s="6">
        <v>1</v>
      </c>
    </row>
    <row r="3094" spans="1:15" x14ac:dyDescent="0.25">
      <c r="A3094" s="6" t="s">
        <v>0</v>
      </c>
      <c r="B3094" s="6" t="s">
        <v>13</v>
      </c>
      <c r="C3094" s="6" t="s">
        <v>201</v>
      </c>
      <c r="D3094" s="6" t="s">
        <v>202</v>
      </c>
      <c r="E3094" s="6" t="s">
        <v>97</v>
      </c>
      <c r="F3094" s="6" t="s">
        <v>132</v>
      </c>
      <c r="G3094" s="6">
        <v>8</v>
      </c>
      <c r="H3094" s="6">
        <v>40</v>
      </c>
      <c r="I3094" s="6">
        <v>8</v>
      </c>
      <c r="J3094" s="6">
        <v>28</v>
      </c>
      <c r="K3094" s="6">
        <v>8</v>
      </c>
      <c r="L3094" s="6">
        <v>40</v>
      </c>
      <c r="M3094" s="6" t="s">
        <v>120</v>
      </c>
      <c r="N3094" s="6" t="s">
        <v>22</v>
      </c>
      <c r="O3094" s="6">
        <v>0</v>
      </c>
    </row>
    <row r="3095" spans="1:15" x14ac:dyDescent="0.25">
      <c r="A3095" s="6" t="s">
        <v>3</v>
      </c>
      <c r="B3095" s="6" t="s">
        <v>15</v>
      </c>
      <c r="C3095" s="6" t="s">
        <v>787</v>
      </c>
      <c r="D3095" s="6" t="s">
        <v>788</v>
      </c>
      <c r="E3095" s="6" t="s">
        <v>97</v>
      </c>
      <c r="F3095" s="6" t="s">
        <v>125</v>
      </c>
      <c r="G3095" s="6">
        <v>87</v>
      </c>
      <c r="H3095" s="6">
        <v>488</v>
      </c>
      <c r="I3095" s="6">
        <v>86</v>
      </c>
      <c r="J3095" s="6">
        <v>472</v>
      </c>
      <c r="K3095" s="6">
        <v>86</v>
      </c>
      <c r="L3095" s="6">
        <v>472</v>
      </c>
      <c r="M3095" s="6" t="s">
        <v>120</v>
      </c>
      <c r="N3095" s="6" t="s">
        <v>22</v>
      </c>
      <c r="O3095" s="6">
        <v>30</v>
      </c>
    </row>
    <row r="3096" spans="1:15" x14ac:dyDescent="0.25">
      <c r="A3096" s="6" t="s">
        <v>3</v>
      </c>
      <c r="B3096" s="6" t="s">
        <v>15</v>
      </c>
      <c r="C3096" s="6" t="s">
        <v>806</v>
      </c>
      <c r="D3096" s="6" t="s">
        <v>807</v>
      </c>
      <c r="E3096" s="6" t="s">
        <v>97</v>
      </c>
      <c r="F3096" s="6" t="s">
        <v>125</v>
      </c>
      <c r="G3096" s="6">
        <v>178</v>
      </c>
      <c r="H3096" s="6">
        <v>827</v>
      </c>
      <c r="I3096" s="6">
        <v>194</v>
      </c>
      <c r="J3096" s="6">
        <v>890</v>
      </c>
      <c r="K3096" s="6">
        <v>194</v>
      </c>
      <c r="L3096" s="6">
        <v>890</v>
      </c>
      <c r="M3096" s="6" t="s">
        <v>120</v>
      </c>
      <c r="N3096" s="6" t="s">
        <v>22</v>
      </c>
      <c r="O3096" s="6">
        <v>24</v>
      </c>
    </row>
    <row r="3097" spans="1:15" x14ac:dyDescent="0.25">
      <c r="A3097" s="6" t="s">
        <v>0</v>
      </c>
      <c r="B3097" s="6" t="s">
        <v>13</v>
      </c>
      <c r="C3097" s="6" t="s">
        <v>1080</v>
      </c>
      <c r="D3097" s="6" t="s">
        <v>1081</v>
      </c>
      <c r="E3097" s="6" t="s">
        <v>97</v>
      </c>
      <c r="F3097" s="6" t="s">
        <v>125</v>
      </c>
      <c r="G3097" s="6">
        <v>54</v>
      </c>
      <c r="H3097" s="6">
        <v>242</v>
      </c>
      <c r="I3097" s="6">
        <v>50</v>
      </c>
      <c r="J3097" s="6">
        <v>219</v>
      </c>
      <c r="K3097" s="6">
        <v>50</v>
      </c>
      <c r="L3097" s="6">
        <v>227</v>
      </c>
      <c r="M3097" s="6" t="s">
        <v>120</v>
      </c>
      <c r="N3097" s="6" t="s">
        <v>23</v>
      </c>
      <c r="O3097" s="6">
        <v>13</v>
      </c>
    </row>
    <row r="3098" spans="1:15" x14ac:dyDescent="0.25">
      <c r="A3098" s="6" t="s">
        <v>0</v>
      </c>
      <c r="B3098" s="6" t="s">
        <v>12</v>
      </c>
      <c r="C3098" s="6" t="s">
        <v>197</v>
      </c>
      <c r="D3098" s="6" t="s">
        <v>198</v>
      </c>
      <c r="E3098" s="6" t="s">
        <v>97</v>
      </c>
      <c r="F3098" s="6" t="s">
        <v>125</v>
      </c>
      <c r="G3098" s="6">
        <v>20</v>
      </c>
      <c r="H3098" s="6">
        <v>106</v>
      </c>
      <c r="I3098" s="6">
        <v>13</v>
      </c>
      <c r="J3098" s="6">
        <v>94</v>
      </c>
      <c r="K3098" s="6">
        <v>18</v>
      </c>
      <c r="L3098" s="6">
        <v>94</v>
      </c>
      <c r="M3098" s="6" t="s">
        <v>120</v>
      </c>
      <c r="N3098" s="6" t="s">
        <v>22</v>
      </c>
      <c r="O3098" s="6">
        <v>2</v>
      </c>
    </row>
    <row r="3099" spans="1:15" x14ac:dyDescent="0.25">
      <c r="A3099" s="6" t="s">
        <v>3</v>
      </c>
      <c r="B3099" s="6" t="s">
        <v>15</v>
      </c>
      <c r="C3099" s="6" t="s">
        <v>791</v>
      </c>
      <c r="D3099" s="6" t="s">
        <v>792</v>
      </c>
      <c r="E3099" s="6" t="s">
        <v>97</v>
      </c>
      <c r="F3099" s="6" t="s">
        <v>98</v>
      </c>
      <c r="G3099" s="6">
        <v>64</v>
      </c>
      <c r="H3099" s="6">
        <v>305</v>
      </c>
      <c r="I3099" s="6">
        <v>63</v>
      </c>
      <c r="J3099" s="6">
        <v>304</v>
      </c>
      <c r="K3099" s="6">
        <v>63</v>
      </c>
      <c r="L3099" s="6">
        <v>304</v>
      </c>
      <c r="M3099" s="6" t="s">
        <v>120</v>
      </c>
      <c r="N3099" s="6" t="s">
        <v>22</v>
      </c>
      <c r="O3099" s="6">
        <v>8</v>
      </c>
    </row>
    <row r="3100" spans="1:15" x14ac:dyDescent="0.25">
      <c r="A3100" s="6" t="s">
        <v>0</v>
      </c>
      <c r="B3100" s="6" t="s">
        <v>13</v>
      </c>
      <c r="C3100" s="6" t="s">
        <v>181</v>
      </c>
      <c r="D3100" s="6" t="s">
        <v>182</v>
      </c>
      <c r="E3100" s="6" t="s">
        <v>97</v>
      </c>
      <c r="F3100" s="6" t="s">
        <v>98</v>
      </c>
      <c r="G3100" s="6">
        <v>16</v>
      </c>
      <c r="H3100" s="6">
        <v>58</v>
      </c>
      <c r="I3100" s="6">
        <v>10</v>
      </c>
      <c r="J3100" s="6">
        <v>45</v>
      </c>
      <c r="K3100" s="6">
        <v>16</v>
      </c>
      <c r="L3100" s="6">
        <v>58</v>
      </c>
      <c r="M3100" s="6" t="s">
        <v>120</v>
      </c>
      <c r="N3100" s="6" t="s">
        <v>21</v>
      </c>
      <c r="O3100" s="6">
        <v>0</v>
      </c>
    </row>
    <row r="3101" spans="1:15" x14ac:dyDescent="0.25">
      <c r="A3101" s="6" t="s">
        <v>3</v>
      </c>
      <c r="B3101" s="6" t="s">
        <v>14</v>
      </c>
      <c r="C3101" s="6" t="s">
        <v>780</v>
      </c>
      <c r="D3101" s="6" t="s">
        <v>781</v>
      </c>
      <c r="E3101" s="6" t="s">
        <v>97</v>
      </c>
      <c r="F3101" s="6" t="s">
        <v>98</v>
      </c>
      <c r="G3101" s="6">
        <v>73</v>
      </c>
      <c r="H3101" s="6">
        <v>393</v>
      </c>
      <c r="I3101" s="6">
        <v>73</v>
      </c>
      <c r="J3101" s="6">
        <v>393</v>
      </c>
      <c r="K3101" s="6">
        <v>73</v>
      </c>
      <c r="L3101" s="6">
        <v>393</v>
      </c>
      <c r="M3101" s="6" t="s">
        <v>120</v>
      </c>
      <c r="N3101" s="6" t="s">
        <v>22</v>
      </c>
      <c r="O3101" s="6">
        <v>12</v>
      </c>
    </row>
    <row r="3102" spans="1:15" x14ac:dyDescent="0.25">
      <c r="A3102" s="6" t="s">
        <v>3</v>
      </c>
      <c r="B3102" s="6" t="s">
        <v>15</v>
      </c>
      <c r="C3102" s="6" t="s">
        <v>234</v>
      </c>
      <c r="D3102" s="6" t="s">
        <v>1060</v>
      </c>
      <c r="E3102" s="6" t="s">
        <v>97</v>
      </c>
      <c r="F3102" s="6" t="s">
        <v>132</v>
      </c>
      <c r="G3102" s="6">
        <v>21</v>
      </c>
      <c r="H3102" s="6">
        <v>107</v>
      </c>
      <c r="I3102" s="6">
        <v>22</v>
      </c>
      <c r="J3102" s="6">
        <v>108</v>
      </c>
      <c r="K3102" s="6">
        <v>22</v>
      </c>
      <c r="L3102" s="6">
        <v>0</v>
      </c>
      <c r="M3102" s="6" t="s">
        <v>120</v>
      </c>
      <c r="N3102" s="6" t="s">
        <v>22</v>
      </c>
      <c r="O3102" s="6">
        <v>0</v>
      </c>
    </row>
    <row r="3103" spans="1:15" x14ac:dyDescent="0.25">
      <c r="A3103" s="6" t="s">
        <v>0</v>
      </c>
      <c r="B3103" s="6" t="s">
        <v>9</v>
      </c>
      <c r="C3103" s="6" t="s">
        <v>759</v>
      </c>
      <c r="D3103" s="6" t="s">
        <v>760</v>
      </c>
      <c r="E3103" s="6" t="s">
        <v>97</v>
      </c>
      <c r="F3103" s="6" t="s">
        <v>125</v>
      </c>
      <c r="G3103" s="6">
        <v>319</v>
      </c>
      <c r="H3103" s="6">
        <v>1567</v>
      </c>
      <c r="I3103" s="6">
        <v>133</v>
      </c>
      <c r="J3103" s="6">
        <v>499</v>
      </c>
      <c r="K3103" s="6">
        <v>133</v>
      </c>
      <c r="L3103" s="6">
        <v>499</v>
      </c>
      <c r="M3103" s="6" t="s">
        <v>120</v>
      </c>
      <c r="N3103" s="6" t="s">
        <v>21</v>
      </c>
      <c r="O3103" s="6">
        <v>15</v>
      </c>
    </row>
    <row r="3104" spans="1:15" x14ac:dyDescent="0.25">
      <c r="A3104" s="6" t="s">
        <v>0</v>
      </c>
      <c r="B3104" s="6" t="s">
        <v>13</v>
      </c>
      <c r="C3104" s="6" t="s">
        <v>245</v>
      </c>
      <c r="D3104" s="6" t="s">
        <v>246</v>
      </c>
      <c r="E3104" s="6" t="s">
        <v>97</v>
      </c>
      <c r="F3104" s="6" t="s">
        <v>98</v>
      </c>
      <c r="G3104" s="6">
        <v>25</v>
      </c>
      <c r="H3104" s="6">
        <v>133</v>
      </c>
      <c r="I3104" s="6">
        <v>22</v>
      </c>
      <c r="J3104" s="6">
        <v>95</v>
      </c>
      <c r="K3104" s="6">
        <v>25</v>
      </c>
      <c r="L3104" s="6">
        <v>134</v>
      </c>
      <c r="M3104" s="6" t="s">
        <v>120</v>
      </c>
      <c r="N3104" s="6" t="s">
        <v>22</v>
      </c>
      <c r="O3104" s="6">
        <v>7</v>
      </c>
    </row>
    <row r="3105" spans="1:15" x14ac:dyDescent="0.25">
      <c r="A3105" s="6" t="s">
        <v>0</v>
      </c>
      <c r="B3105" s="6" t="s">
        <v>13</v>
      </c>
      <c r="C3105" s="6" t="s">
        <v>203</v>
      </c>
      <c r="D3105" s="6" t="s">
        <v>204</v>
      </c>
      <c r="E3105" s="6" t="s">
        <v>97</v>
      </c>
      <c r="F3105" s="6" t="s">
        <v>125</v>
      </c>
      <c r="G3105" s="6">
        <v>41</v>
      </c>
      <c r="H3105" s="6">
        <v>199</v>
      </c>
      <c r="I3105" s="6">
        <v>41</v>
      </c>
      <c r="J3105" s="6">
        <v>196</v>
      </c>
      <c r="K3105" s="6">
        <v>41</v>
      </c>
      <c r="L3105" s="6">
        <v>201</v>
      </c>
      <c r="M3105" s="6" t="s">
        <v>120</v>
      </c>
      <c r="N3105" s="6" t="s">
        <v>23</v>
      </c>
      <c r="O3105" s="6">
        <v>17</v>
      </c>
    </row>
    <row r="3106" spans="1:15" x14ac:dyDescent="0.25">
      <c r="A3106" s="6" t="s">
        <v>3</v>
      </c>
      <c r="B3106" s="6" t="s">
        <v>15</v>
      </c>
      <c r="C3106" s="6" t="s">
        <v>791</v>
      </c>
      <c r="D3106" s="6" t="s">
        <v>792</v>
      </c>
      <c r="E3106" s="6" t="s">
        <v>97</v>
      </c>
      <c r="F3106" s="6" t="s">
        <v>98</v>
      </c>
      <c r="G3106" s="6">
        <v>64</v>
      </c>
      <c r="H3106" s="6">
        <v>305</v>
      </c>
      <c r="I3106" s="6">
        <v>63</v>
      </c>
      <c r="J3106" s="6">
        <v>304</v>
      </c>
      <c r="K3106" s="6">
        <v>63</v>
      </c>
      <c r="L3106" s="6">
        <v>304</v>
      </c>
      <c r="M3106" s="6" t="s">
        <v>120</v>
      </c>
      <c r="N3106" s="6" t="s">
        <v>21</v>
      </c>
      <c r="O3106" s="6">
        <v>5</v>
      </c>
    </row>
    <row r="3107" spans="1:15" x14ac:dyDescent="0.25">
      <c r="A3107" s="6" t="s">
        <v>3</v>
      </c>
      <c r="B3107" s="6" t="s">
        <v>15</v>
      </c>
      <c r="C3107" s="6" t="s">
        <v>234</v>
      </c>
      <c r="D3107" s="6" t="s">
        <v>1060</v>
      </c>
      <c r="E3107" s="6" t="s">
        <v>97</v>
      </c>
      <c r="F3107" s="6" t="s">
        <v>132</v>
      </c>
      <c r="G3107" s="6">
        <v>21</v>
      </c>
      <c r="H3107" s="6">
        <v>107</v>
      </c>
      <c r="I3107" s="6">
        <v>22</v>
      </c>
      <c r="J3107" s="6">
        <v>108</v>
      </c>
      <c r="K3107" s="6">
        <v>22</v>
      </c>
      <c r="L3107" s="6">
        <v>0</v>
      </c>
      <c r="M3107" s="6" t="s">
        <v>120</v>
      </c>
      <c r="N3107" s="6" t="s">
        <v>21</v>
      </c>
      <c r="O3107" s="6">
        <v>0</v>
      </c>
    </row>
    <row r="3108" spans="1:15" x14ac:dyDescent="0.25">
      <c r="A3108" s="6" t="s">
        <v>0</v>
      </c>
      <c r="B3108" s="6" t="s">
        <v>13</v>
      </c>
      <c r="C3108" s="6" t="s">
        <v>201</v>
      </c>
      <c r="D3108" s="6" t="s">
        <v>202</v>
      </c>
      <c r="E3108" s="6" t="s">
        <v>97</v>
      </c>
      <c r="F3108" s="6" t="s">
        <v>132</v>
      </c>
      <c r="G3108" s="6">
        <v>8</v>
      </c>
      <c r="H3108" s="6">
        <v>40</v>
      </c>
      <c r="I3108" s="6">
        <v>8</v>
      </c>
      <c r="J3108" s="6">
        <v>28</v>
      </c>
      <c r="K3108" s="6">
        <v>8</v>
      </c>
      <c r="L3108" s="6">
        <v>40</v>
      </c>
      <c r="M3108" s="6" t="s">
        <v>120</v>
      </c>
      <c r="N3108" s="6" t="s">
        <v>21</v>
      </c>
      <c r="O3108" s="6">
        <v>2</v>
      </c>
    </row>
    <row r="3109" spans="1:15" x14ac:dyDescent="0.25">
      <c r="A3109" s="6" t="s">
        <v>3</v>
      </c>
      <c r="B3109" s="6" t="s">
        <v>15</v>
      </c>
      <c r="C3109" s="6" t="s">
        <v>787</v>
      </c>
      <c r="D3109" s="6" t="s">
        <v>788</v>
      </c>
      <c r="E3109" s="6" t="s">
        <v>97</v>
      </c>
      <c r="F3109" s="6" t="s">
        <v>125</v>
      </c>
      <c r="G3109" s="6">
        <v>87</v>
      </c>
      <c r="H3109" s="6">
        <v>488</v>
      </c>
      <c r="I3109" s="6">
        <v>86</v>
      </c>
      <c r="J3109" s="6">
        <v>472</v>
      </c>
      <c r="K3109" s="6">
        <v>86</v>
      </c>
      <c r="L3109" s="6">
        <v>472</v>
      </c>
      <c r="M3109" s="6" t="s">
        <v>120</v>
      </c>
      <c r="N3109" s="6" t="s">
        <v>21</v>
      </c>
      <c r="O3109" s="6">
        <v>20</v>
      </c>
    </row>
    <row r="3110" spans="1:15" x14ac:dyDescent="0.25">
      <c r="A3110" s="6" t="s">
        <v>3</v>
      </c>
      <c r="B3110" s="6" t="s">
        <v>15</v>
      </c>
      <c r="C3110" s="6" t="s">
        <v>794</v>
      </c>
      <c r="D3110" s="6" t="s">
        <v>795</v>
      </c>
      <c r="E3110" s="6" t="s">
        <v>97</v>
      </c>
      <c r="F3110" s="6" t="s">
        <v>125</v>
      </c>
      <c r="G3110" s="6">
        <v>78</v>
      </c>
      <c r="H3110" s="6">
        <v>390</v>
      </c>
      <c r="I3110" s="6">
        <v>77</v>
      </c>
      <c r="J3110" s="6">
        <v>384</v>
      </c>
      <c r="K3110" s="6">
        <v>77</v>
      </c>
      <c r="L3110" s="6">
        <v>384</v>
      </c>
      <c r="M3110" s="6" t="s">
        <v>120</v>
      </c>
      <c r="N3110" s="6" t="s">
        <v>23</v>
      </c>
      <c r="O3110" s="6">
        <v>30</v>
      </c>
    </row>
    <row r="3111" spans="1:15" x14ac:dyDescent="0.25">
      <c r="A3111" s="6" t="s">
        <v>0</v>
      </c>
      <c r="B3111" s="6" t="s">
        <v>12</v>
      </c>
      <c r="C3111" s="6" t="s">
        <v>197</v>
      </c>
      <c r="D3111" s="6" t="s">
        <v>198</v>
      </c>
      <c r="E3111" s="6" t="s">
        <v>97</v>
      </c>
      <c r="F3111" s="6" t="s">
        <v>125</v>
      </c>
      <c r="G3111" s="6">
        <v>20</v>
      </c>
      <c r="H3111" s="6">
        <v>106</v>
      </c>
      <c r="I3111" s="6">
        <v>13</v>
      </c>
      <c r="J3111" s="6">
        <v>94</v>
      </c>
      <c r="K3111" s="6">
        <v>18</v>
      </c>
      <c r="L3111" s="6">
        <v>94</v>
      </c>
      <c r="M3111" s="6" t="s">
        <v>120</v>
      </c>
      <c r="N3111" s="6" t="s">
        <v>21</v>
      </c>
      <c r="O3111" s="6">
        <v>7</v>
      </c>
    </row>
    <row r="3112" spans="1:15" x14ac:dyDescent="0.25">
      <c r="A3112" s="6" t="s">
        <v>0</v>
      </c>
      <c r="B3112" s="6" t="s">
        <v>13</v>
      </c>
      <c r="C3112" s="6" t="s">
        <v>179</v>
      </c>
      <c r="D3112" s="6" t="s">
        <v>180</v>
      </c>
      <c r="E3112" s="6" t="s">
        <v>97</v>
      </c>
      <c r="F3112" s="6" t="s">
        <v>125</v>
      </c>
      <c r="G3112" s="6">
        <v>13</v>
      </c>
      <c r="H3112" s="6">
        <v>70</v>
      </c>
      <c r="I3112" s="6">
        <v>8</v>
      </c>
      <c r="J3112" s="6">
        <v>49</v>
      </c>
      <c r="K3112" s="6">
        <v>12</v>
      </c>
      <c r="L3112" s="6">
        <v>70</v>
      </c>
      <c r="M3112" s="6" t="s">
        <v>120</v>
      </c>
      <c r="N3112" s="6" t="s">
        <v>21</v>
      </c>
      <c r="O3112" s="6">
        <v>3</v>
      </c>
    </row>
    <row r="3113" spans="1:15" x14ac:dyDescent="0.25">
      <c r="A3113" s="6" t="s">
        <v>0</v>
      </c>
      <c r="B3113" s="6" t="s">
        <v>13</v>
      </c>
      <c r="C3113" s="6" t="s">
        <v>247</v>
      </c>
      <c r="D3113" s="6" t="s">
        <v>248</v>
      </c>
      <c r="E3113" s="6" t="s">
        <v>97</v>
      </c>
      <c r="F3113" s="6" t="s">
        <v>98</v>
      </c>
      <c r="G3113" s="6">
        <v>10</v>
      </c>
      <c r="H3113" s="6">
        <v>39</v>
      </c>
      <c r="I3113" s="6">
        <v>7</v>
      </c>
      <c r="J3113" s="6">
        <v>25</v>
      </c>
      <c r="K3113" s="6">
        <v>10</v>
      </c>
      <c r="L3113" s="6">
        <v>39</v>
      </c>
      <c r="M3113" s="6" t="s">
        <v>120</v>
      </c>
      <c r="N3113" s="6" t="s">
        <v>22</v>
      </c>
      <c r="O3113" s="6">
        <v>0</v>
      </c>
    </row>
    <row r="3114" spans="1:15" x14ac:dyDescent="0.25">
      <c r="A3114" s="6" t="s">
        <v>3</v>
      </c>
      <c r="B3114" s="6" t="s">
        <v>15</v>
      </c>
      <c r="C3114" s="6" t="s">
        <v>234</v>
      </c>
      <c r="D3114" s="6" t="s">
        <v>1060</v>
      </c>
      <c r="E3114" s="6" t="s">
        <v>97</v>
      </c>
      <c r="F3114" s="6" t="s">
        <v>132</v>
      </c>
      <c r="G3114" s="6">
        <v>21</v>
      </c>
      <c r="H3114" s="6">
        <v>107</v>
      </c>
      <c r="I3114" s="6">
        <v>22</v>
      </c>
      <c r="J3114" s="6">
        <v>108</v>
      </c>
      <c r="K3114" s="6">
        <v>22</v>
      </c>
      <c r="L3114" s="6">
        <v>0</v>
      </c>
      <c r="M3114" s="6" t="s">
        <v>120</v>
      </c>
      <c r="N3114" s="6" t="s">
        <v>23</v>
      </c>
      <c r="O3114" s="6">
        <v>0</v>
      </c>
    </row>
    <row r="3115" spans="1:15" x14ac:dyDescent="0.25">
      <c r="A3115" s="6" t="s">
        <v>0</v>
      </c>
      <c r="B3115" s="6" t="s">
        <v>13</v>
      </c>
      <c r="C3115" s="6" t="s">
        <v>179</v>
      </c>
      <c r="D3115" s="6" t="s">
        <v>180</v>
      </c>
      <c r="E3115" s="6" t="s">
        <v>97</v>
      </c>
      <c r="F3115" s="6" t="s">
        <v>125</v>
      </c>
      <c r="G3115" s="6">
        <v>13</v>
      </c>
      <c r="H3115" s="6">
        <v>70</v>
      </c>
      <c r="I3115" s="6">
        <v>8</v>
      </c>
      <c r="J3115" s="6">
        <v>49</v>
      </c>
      <c r="K3115" s="6">
        <v>12</v>
      </c>
      <c r="L3115" s="6">
        <v>70</v>
      </c>
      <c r="M3115" s="6" t="s">
        <v>120</v>
      </c>
      <c r="N3115" s="6" t="s">
        <v>22</v>
      </c>
      <c r="O3115" s="6">
        <v>4</v>
      </c>
    </row>
    <row r="3116" spans="1:15" x14ac:dyDescent="0.25">
      <c r="A3116" s="6" t="s">
        <v>0</v>
      </c>
      <c r="B3116" s="6" t="s">
        <v>5</v>
      </c>
      <c r="C3116" s="6" t="s">
        <v>713</v>
      </c>
      <c r="D3116" s="6" t="s">
        <v>714</v>
      </c>
      <c r="E3116" s="6" t="s">
        <v>209</v>
      </c>
      <c r="F3116" s="6" t="s">
        <v>125</v>
      </c>
      <c r="G3116" s="6">
        <v>110</v>
      </c>
      <c r="H3116" s="6">
        <v>643</v>
      </c>
      <c r="I3116" s="6">
        <v>106</v>
      </c>
      <c r="J3116" s="6"/>
      <c r="K3116" s="6">
        <v>124</v>
      </c>
      <c r="L3116" s="6">
        <v>0</v>
      </c>
      <c r="M3116" s="6" t="s">
        <v>120</v>
      </c>
      <c r="N3116" s="6" t="s">
        <v>22</v>
      </c>
      <c r="O3116" s="6">
        <v>0</v>
      </c>
    </row>
    <row r="3117" spans="1:15" x14ac:dyDescent="0.25">
      <c r="A3117" s="6" t="s">
        <v>0</v>
      </c>
      <c r="B3117" s="6" t="s">
        <v>13</v>
      </c>
      <c r="C3117" s="6" t="s">
        <v>195</v>
      </c>
      <c r="D3117" s="6" t="s">
        <v>196</v>
      </c>
      <c r="E3117" s="6" t="s">
        <v>97</v>
      </c>
      <c r="F3117" s="6" t="s">
        <v>132</v>
      </c>
      <c r="G3117" s="6">
        <v>20</v>
      </c>
      <c r="H3117" s="6">
        <v>64</v>
      </c>
      <c r="I3117" s="6">
        <v>14</v>
      </c>
      <c r="J3117" s="6">
        <v>52</v>
      </c>
      <c r="K3117" s="6">
        <v>14</v>
      </c>
      <c r="L3117" s="6">
        <v>52</v>
      </c>
      <c r="M3117" s="6" t="s">
        <v>120</v>
      </c>
      <c r="N3117" s="6" t="s">
        <v>23</v>
      </c>
      <c r="O3117" s="6">
        <v>6</v>
      </c>
    </row>
    <row r="3118" spans="1:15" x14ac:dyDescent="0.25">
      <c r="A3118" s="6" t="s">
        <v>0</v>
      </c>
      <c r="B3118" s="6" t="s">
        <v>13</v>
      </c>
      <c r="C3118" s="6" t="s">
        <v>247</v>
      </c>
      <c r="D3118" s="6" t="s">
        <v>248</v>
      </c>
      <c r="E3118" s="6" t="s">
        <v>97</v>
      </c>
      <c r="F3118" s="6" t="s">
        <v>98</v>
      </c>
      <c r="G3118" s="6">
        <v>10</v>
      </c>
      <c r="H3118" s="6">
        <v>39</v>
      </c>
      <c r="I3118" s="6">
        <v>7</v>
      </c>
      <c r="J3118" s="6">
        <v>25</v>
      </c>
      <c r="K3118" s="6">
        <v>10</v>
      </c>
      <c r="L3118" s="6">
        <v>39</v>
      </c>
      <c r="M3118" s="6" t="s">
        <v>120</v>
      </c>
      <c r="N3118" s="6" t="s">
        <v>21</v>
      </c>
      <c r="O3118" s="6">
        <v>2</v>
      </c>
    </row>
    <row r="3119" spans="1:15" x14ac:dyDescent="0.25">
      <c r="A3119" s="6" t="s">
        <v>3</v>
      </c>
      <c r="B3119" s="6" t="s">
        <v>14</v>
      </c>
      <c r="C3119" s="6" t="s">
        <v>780</v>
      </c>
      <c r="D3119" s="6" t="s">
        <v>781</v>
      </c>
      <c r="E3119" s="6" t="s">
        <v>97</v>
      </c>
      <c r="F3119" s="6" t="s">
        <v>98</v>
      </c>
      <c r="G3119" s="6">
        <v>73</v>
      </c>
      <c r="H3119" s="6">
        <v>393</v>
      </c>
      <c r="I3119" s="6">
        <v>73</v>
      </c>
      <c r="J3119" s="6">
        <v>393</v>
      </c>
      <c r="K3119" s="6">
        <v>73</v>
      </c>
      <c r="L3119" s="6">
        <v>393</v>
      </c>
      <c r="M3119" s="6" t="s">
        <v>120</v>
      </c>
      <c r="N3119" s="6" t="s">
        <v>23</v>
      </c>
      <c r="O3119" s="6">
        <v>33</v>
      </c>
    </row>
    <row r="3120" spans="1:15" x14ac:dyDescent="0.25">
      <c r="A3120" s="6" t="s">
        <v>3</v>
      </c>
      <c r="B3120" s="6" t="s">
        <v>15</v>
      </c>
      <c r="C3120" s="6" t="s">
        <v>791</v>
      </c>
      <c r="D3120" s="6" t="s">
        <v>792</v>
      </c>
      <c r="E3120" s="6" t="s">
        <v>97</v>
      </c>
      <c r="F3120" s="6" t="s">
        <v>98</v>
      </c>
      <c r="G3120" s="6">
        <v>64</v>
      </c>
      <c r="H3120" s="6">
        <v>305</v>
      </c>
      <c r="I3120" s="6">
        <v>63</v>
      </c>
      <c r="J3120" s="6">
        <v>304</v>
      </c>
      <c r="K3120" s="6">
        <v>63</v>
      </c>
      <c r="L3120" s="6">
        <v>304</v>
      </c>
      <c r="M3120" s="6" t="s">
        <v>120</v>
      </c>
      <c r="N3120" s="6" t="s">
        <v>23</v>
      </c>
      <c r="O3120" s="6">
        <v>13</v>
      </c>
    </row>
    <row r="3121" spans="1:15" x14ac:dyDescent="0.25">
      <c r="A3121" s="6" t="s">
        <v>0</v>
      </c>
      <c r="B3121" s="6" t="s">
        <v>13</v>
      </c>
      <c r="C3121" s="6" t="s">
        <v>245</v>
      </c>
      <c r="D3121" s="6" t="s">
        <v>246</v>
      </c>
      <c r="E3121" s="6" t="s">
        <v>97</v>
      </c>
      <c r="F3121" s="6" t="s">
        <v>98</v>
      </c>
      <c r="G3121" s="6">
        <v>25</v>
      </c>
      <c r="H3121" s="6">
        <v>133</v>
      </c>
      <c r="I3121" s="6">
        <v>22</v>
      </c>
      <c r="J3121" s="6">
        <v>95</v>
      </c>
      <c r="K3121" s="6">
        <v>25</v>
      </c>
      <c r="L3121" s="6">
        <v>134</v>
      </c>
      <c r="M3121" s="6" t="s">
        <v>120</v>
      </c>
      <c r="N3121" s="6" t="s">
        <v>23</v>
      </c>
      <c r="O3121" s="6">
        <v>11</v>
      </c>
    </row>
    <row r="3122" spans="1:15" x14ac:dyDescent="0.25">
      <c r="A3122" s="6" t="s">
        <v>3</v>
      </c>
      <c r="B3122" s="6" t="s">
        <v>15</v>
      </c>
      <c r="C3122" s="6" t="s">
        <v>787</v>
      </c>
      <c r="D3122" s="6" t="s">
        <v>788</v>
      </c>
      <c r="E3122" s="6" t="s">
        <v>97</v>
      </c>
      <c r="F3122" s="6" t="s">
        <v>125</v>
      </c>
      <c r="G3122" s="6">
        <v>87</v>
      </c>
      <c r="H3122" s="6">
        <v>488</v>
      </c>
      <c r="I3122" s="6">
        <v>86</v>
      </c>
      <c r="J3122" s="6">
        <v>472</v>
      </c>
      <c r="K3122" s="6">
        <v>86</v>
      </c>
      <c r="L3122" s="6">
        <v>472</v>
      </c>
      <c r="M3122" s="6" t="s">
        <v>120</v>
      </c>
      <c r="N3122" s="6" t="s">
        <v>23</v>
      </c>
      <c r="O3122" s="6">
        <v>50</v>
      </c>
    </row>
    <row r="3123" spans="1:15" x14ac:dyDescent="0.25">
      <c r="A3123" s="6" t="s">
        <v>0</v>
      </c>
      <c r="B3123" s="6" t="s">
        <v>13</v>
      </c>
      <c r="C3123" s="6" t="s">
        <v>195</v>
      </c>
      <c r="D3123" s="6" t="s">
        <v>196</v>
      </c>
      <c r="E3123" s="6" t="s">
        <v>97</v>
      </c>
      <c r="F3123" s="6" t="s">
        <v>132</v>
      </c>
      <c r="G3123" s="6">
        <v>20</v>
      </c>
      <c r="H3123" s="6">
        <v>64</v>
      </c>
      <c r="I3123" s="6">
        <v>14</v>
      </c>
      <c r="J3123" s="6">
        <v>52</v>
      </c>
      <c r="K3123" s="6">
        <v>14</v>
      </c>
      <c r="L3123" s="6">
        <v>52</v>
      </c>
      <c r="M3123" s="6" t="s">
        <v>120</v>
      </c>
      <c r="N3123" s="6" t="s">
        <v>21</v>
      </c>
      <c r="O3123" s="6">
        <v>4</v>
      </c>
    </row>
    <row r="3124" spans="1:15" x14ac:dyDescent="0.25">
      <c r="A3124" s="6" t="s">
        <v>3</v>
      </c>
      <c r="B3124" s="6" t="s">
        <v>15</v>
      </c>
      <c r="C3124" s="6" t="s">
        <v>806</v>
      </c>
      <c r="D3124" s="6" t="s">
        <v>807</v>
      </c>
      <c r="E3124" s="6" t="s">
        <v>97</v>
      </c>
      <c r="F3124" s="6" t="s">
        <v>125</v>
      </c>
      <c r="G3124" s="6">
        <v>178</v>
      </c>
      <c r="H3124" s="6">
        <v>827</v>
      </c>
      <c r="I3124" s="6">
        <v>194</v>
      </c>
      <c r="J3124" s="6">
        <v>890</v>
      </c>
      <c r="K3124" s="6">
        <v>194</v>
      </c>
      <c r="L3124" s="6">
        <v>890</v>
      </c>
      <c r="M3124" s="6" t="s">
        <v>120</v>
      </c>
      <c r="N3124" s="6" t="s">
        <v>21</v>
      </c>
      <c r="O3124" s="6">
        <v>26</v>
      </c>
    </row>
    <row r="3125" spans="1:15" x14ac:dyDescent="0.25">
      <c r="A3125" s="6" t="s">
        <v>0</v>
      </c>
      <c r="B3125" s="6" t="s">
        <v>9</v>
      </c>
      <c r="C3125" s="6" t="s">
        <v>759</v>
      </c>
      <c r="D3125" s="6" t="s">
        <v>760</v>
      </c>
      <c r="E3125" s="6" t="s">
        <v>97</v>
      </c>
      <c r="F3125" s="6" t="s">
        <v>125</v>
      </c>
      <c r="G3125" s="6">
        <v>319</v>
      </c>
      <c r="H3125" s="6">
        <v>1567</v>
      </c>
      <c r="I3125" s="6">
        <v>133</v>
      </c>
      <c r="J3125" s="6">
        <v>499</v>
      </c>
      <c r="K3125" s="6">
        <v>133</v>
      </c>
      <c r="L3125" s="6">
        <v>499</v>
      </c>
      <c r="M3125" s="6" t="s">
        <v>120</v>
      </c>
      <c r="N3125" s="6" t="s">
        <v>23</v>
      </c>
      <c r="O3125" s="6">
        <v>25</v>
      </c>
    </row>
    <row r="3126" spans="1:15" x14ac:dyDescent="0.25">
      <c r="A3126" s="6" t="s">
        <v>0</v>
      </c>
      <c r="B3126" s="6" t="s">
        <v>13</v>
      </c>
      <c r="C3126" s="6" t="s">
        <v>179</v>
      </c>
      <c r="D3126" s="6" t="s">
        <v>180</v>
      </c>
      <c r="E3126" s="6" t="s">
        <v>97</v>
      </c>
      <c r="F3126" s="6" t="s">
        <v>125</v>
      </c>
      <c r="G3126" s="6">
        <v>13</v>
      </c>
      <c r="H3126" s="6">
        <v>70</v>
      </c>
      <c r="I3126" s="6">
        <v>8</v>
      </c>
      <c r="J3126" s="6">
        <v>49</v>
      </c>
      <c r="K3126" s="6">
        <v>12</v>
      </c>
      <c r="L3126" s="6">
        <v>70</v>
      </c>
      <c r="M3126" s="6" t="s">
        <v>120</v>
      </c>
      <c r="N3126" s="6" t="s">
        <v>23</v>
      </c>
      <c r="O3126" s="6">
        <v>7</v>
      </c>
    </row>
    <row r="3127" spans="1:15" x14ac:dyDescent="0.25">
      <c r="A3127" s="6" t="s">
        <v>3</v>
      </c>
      <c r="B3127" s="6" t="s">
        <v>15</v>
      </c>
      <c r="C3127" s="6" t="s">
        <v>794</v>
      </c>
      <c r="D3127" s="6" t="s">
        <v>795</v>
      </c>
      <c r="E3127" s="6" t="s">
        <v>97</v>
      </c>
      <c r="F3127" s="6" t="s">
        <v>125</v>
      </c>
      <c r="G3127" s="6">
        <v>78</v>
      </c>
      <c r="H3127" s="6">
        <v>390</v>
      </c>
      <c r="I3127" s="6">
        <v>77</v>
      </c>
      <c r="J3127" s="6">
        <v>384</v>
      </c>
      <c r="K3127" s="6">
        <v>77</v>
      </c>
      <c r="L3127" s="6">
        <v>384</v>
      </c>
      <c r="M3127" s="6" t="s">
        <v>120</v>
      </c>
      <c r="N3127" s="6" t="s">
        <v>21</v>
      </c>
      <c r="O3127" s="6">
        <v>20</v>
      </c>
    </row>
    <row r="3128" spans="1:15" x14ac:dyDescent="0.25">
      <c r="A3128" s="6" t="s">
        <v>0</v>
      </c>
      <c r="B3128" s="6" t="s">
        <v>937</v>
      </c>
      <c r="C3128" s="6" t="s">
        <v>1082</v>
      </c>
      <c r="D3128" s="6" t="s">
        <v>1083</v>
      </c>
      <c r="E3128" s="6" t="s">
        <v>97</v>
      </c>
      <c r="F3128" s="6" t="s">
        <v>98</v>
      </c>
      <c r="G3128" s="6">
        <v>91</v>
      </c>
      <c r="H3128" s="6">
        <v>400</v>
      </c>
      <c r="I3128" s="6">
        <v>60</v>
      </c>
      <c r="J3128" s="6">
        <v>228</v>
      </c>
      <c r="K3128" s="6">
        <v>74</v>
      </c>
      <c r="L3128" s="6">
        <v>228</v>
      </c>
      <c r="M3128" s="6" t="s">
        <v>120</v>
      </c>
      <c r="N3128" s="6" t="s">
        <v>23</v>
      </c>
      <c r="O3128" s="6">
        <v>15</v>
      </c>
    </row>
    <row r="3129" spans="1:15" x14ac:dyDescent="0.25">
      <c r="A3129" s="6" t="s">
        <v>0</v>
      </c>
      <c r="B3129" s="6" t="s">
        <v>13</v>
      </c>
      <c r="C3129" s="6" t="s">
        <v>181</v>
      </c>
      <c r="D3129" s="6" t="s">
        <v>182</v>
      </c>
      <c r="E3129" s="6" t="s">
        <v>97</v>
      </c>
      <c r="F3129" s="6" t="s">
        <v>98</v>
      </c>
      <c r="G3129" s="6">
        <v>16</v>
      </c>
      <c r="H3129" s="6">
        <v>58</v>
      </c>
      <c r="I3129" s="6">
        <v>10</v>
      </c>
      <c r="J3129" s="6">
        <v>45</v>
      </c>
      <c r="K3129" s="6">
        <v>16</v>
      </c>
      <c r="L3129" s="6">
        <v>58</v>
      </c>
      <c r="M3129" s="6" t="s">
        <v>120</v>
      </c>
      <c r="N3129" s="6" t="s">
        <v>22</v>
      </c>
      <c r="O3129" s="6">
        <v>2</v>
      </c>
    </row>
    <row r="3130" spans="1:15" x14ac:dyDescent="0.25">
      <c r="A3130" s="6" t="s">
        <v>0</v>
      </c>
      <c r="B3130" s="6" t="s">
        <v>9</v>
      </c>
      <c r="C3130" s="6" t="s">
        <v>759</v>
      </c>
      <c r="D3130" s="6" t="s">
        <v>760</v>
      </c>
      <c r="E3130" s="6" t="s">
        <v>97</v>
      </c>
      <c r="F3130" s="6" t="s">
        <v>125</v>
      </c>
      <c r="G3130" s="6">
        <v>319</v>
      </c>
      <c r="H3130" s="6">
        <v>1567</v>
      </c>
      <c r="I3130" s="6">
        <v>133</v>
      </c>
      <c r="J3130" s="6">
        <v>499</v>
      </c>
      <c r="K3130" s="6">
        <v>133</v>
      </c>
      <c r="L3130" s="6">
        <v>499</v>
      </c>
      <c r="M3130" s="6" t="s">
        <v>120</v>
      </c>
      <c r="N3130" s="6" t="s">
        <v>22</v>
      </c>
      <c r="O3130" s="6">
        <v>10</v>
      </c>
    </row>
    <row r="3131" spans="1:15" x14ac:dyDescent="0.25">
      <c r="A3131" s="6" t="s">
        <v>3</v>
      </c>
      <c r="B3131" s="6" t="s">
        <v>18</v>
      </c>
      <c r="C3131" s="6" t="s">
        <v>809</v>
      </c>
      <c r="D3131" s="6" t="s">
        <v>810</v>
      </c>
      <c r="E3131" s="6" t="s">
        <v>97</v>
      </c>
      <c r="F3131" s="6" t="s">
        <v>98</v>
      </c>
      <c r="G3131" s="6">
        <v>12</v>
      </c>
      <c r="H3131" s="6">
        <v>52</v>
      </c>
      <c r="I3131" s="6">
        <v>10</v>
      </c>
      <c r="J3131" s="6">
        <v>44</v>
      </c>
      <c r="K3131" s="6">
        <v>10</v>
      </c>
      <c r="L3131" s="6">
        <v>44</v>
      </c>
      <c r="M3131" s="6" t="s">
        <v>120</v>
      </c>
      <c r="N3131" s="6" t="s">
        <v>22</v>
      </c>
      <c r="O3131" s="6">
        <v>1</v>
      </c>
    </row>
    <row r="3132" spans="1:15" x14ac:dyDescent="0.25">
      <c r="A3132" s="6" t="s">
        <v>3</v>
      </c>
      <c r="B3132" s="6" t="s">
        <v>14</v>
      </c>
      <c r="C3132" s="6" t="s">
        <v>226</v>
      </c>
      <c r="D3132" s="6" t="s">
        <v>227</v>
      </c>
      <c r="E3132" s="6" t="s">
        <v>97</v>
      </c>
      <c r="F3132" s="6" t="s">
        <v>98</v>
      </c>
      <c r="G3132" s="6">
        <v>50</v>
      </c>
      <c r="H3132" s="6">
        <v>218</v>
      </c>
      <c r="I3132" s="6">
        <v>53</v>
      </c>
      <c r="J3132" s="6">
        <v>217</v>
      </c>
      <c r="K3132" s="6">
        <v>53</v>
      </c>
      <c r="L3132" s="6">
        <v>217</v>
      </c>
      <c r="M3132" s="6" t="s">
        <v>120</v>
      </c>
      <c r="N3132" s="6" t="s">
        <v>21</v>
      </c>
      <c r="O3132" s="6">
        <v>10</v>
      </c>
    </row>
    <row r="3133" spans="1:15" x14ac:dyDescent="0.25">
      <c r="A3133" s="6" t="s">
        <v>0</v>
      </c>
      <c r="B3133" s="6" t="s">
        <v>937</v>
      </c>
      <c r="C3133" s="6" t="s">
        <v>1082</v>
      </c>
      <c r="D3133" s="6" t="s">
        <v>1083</v>
      </c>
      <c r="E3133" s="6" t="s">
        <v>97</v>
      </c>
      <c r="F3133" s="6" t="s">
        <v>98</v>
      </c>
      <c r="G3133" s="6">
        <v>91</v>
      </c>
      <c r="H3133" s="6">
        <v>400</v>
      </c>
      <c r="I3133" s="6">
        <v>60</v>
      </c>
      <c r="J3133" s="6">
        <v>228</v>
      </c>
      <c r="K3133" s="6">
        <v>74</v>
      </c>
      <c r="L3133" s="6">
        <v>228</v>
      </c>
      <c r="M3133" s="6" t="s">
        <v>120</v>
      </c>
      <c r="N3133" s="6" t="s">
        <v>21</v>
      </c>
      <c r="O3133" s="6">
        <v>6</v>
      </c>
    </row>
    <row r="3134" spans="1:15" x14ac:dyDescent="0.25">
      <c r="A3134" s="6" t="s">
        <v>0</v>
      </c>
      <c r="B3134" s="6" t="s">
        <v>13</v>
      </c>
      <c r="C3134" s="6" t="s">
        <v>203</v>
      </c>
      <c r="D3134" s="6" t="s">
        <v>204</v>
      </c>
      <c r="E3134" s="6" t="s">
        <v>97</v>
      </c>
      <c r="F3134" s="6" t="s">
        <v>125</v>
      </c>
      <c r="G3134" s="6">
        <v>41</v>
      </c>
      <c r="H3134" s="6">
        <v>199</v>
      </c>
      <c r="I3134" s="6">
        <v>41</v>
      </c>
      <c r="J3134" s="6">
        <v>196</v>
      </c>
      <c r="K3134" s="6">
        <v>41</v>
      </c>
      <c r="L3134" s="6">
        <v>201</v>
      </c>
      <c r="M3134" s="6" t="s">
        <v>120</v>
      </c>
      <c r="N3134" s="6" t="s">
        <v>22</v>
      </c>
      <c r="O3134" s="6">
        <v>11</v>
      </c>
    </row>
    <row r="3135" spans="1:15" x14ac:dyDescent="0.25">
      <c r="A3135" s="6" t="s">
        <v>3</v>
      </c>
      <c r="B3135" s="6" t="s">
        <v>17</v>
      </c>
      <c r="C3135" s="6" t="s">
        <v>232</v>
      </c>
      <c r="D3135" s="6" t="s">
        <v>233</v>
      </c>
      <c r="E3135" s="6" t="s">
        <v>97</v>
      </c>
      <c r="F3135" s="6" t="s">
        <v>98</v>
      </c>
      <c r="G3135" s="6">
        <v>30</v>
      </c>
      <c r="H3135" s="6">
        <v>188</v>
      </c>
      <c r="I3135" s="6">
        <v>24</v>
      </c>
      <c r="J3135" s="6">
        <v>112</v>
      </c>
      <c r="K3135" s="6">
        <v>24</v>
      </c>
      <c r="L3135" s="6">
        <v>112</v>
      </c>
      <c r="M3135" s="6" t="s">
        <v>120</v>
      </c>
      <c r="N3135" s="6" t="s">
        <v>23</v>
      </c>
      <c r="O3135" s="6">
        <v>5</v>
      </c>
    </row>
    <row r="3136" spans="1:15" x14ac:dyDescent="0.25">
      <c r="A3136" s="6" t="s">
        <v>3</v>
      </c>
      <c r="B3136" s="6" t="s">
        <v>15</v>
      </c>
      <c r="C3136" s="6" t="s">
        <v>228</v>
      </c>
      <c r="D3136" s="6" t="s">
        <v>229</v>
      </c>
      <c r="E3136" s="6" t="s">
        <v>97</v>
      </c>
      <c r="F3136" s="6" t="s">
        <v>98</v>
      </c>
      <c r="G3136" s="6">
        <v>30</v>
      </c>
      <c r="H3136" s="6">
        <v>139</v>
      </c>
      <c r="I3136" s="6">
        <v>31</v>
      </c>
      <c r="J3136" s="6">
        <v>140</v>
      </c>
      <c r="K3136" s="6">
        <v>31</v>
      </c>
      <c r="L3136" s="6">
        <v>140</v>
      </c>
      <c r="M3136" s="6" t="s">
        <v>120</v>
      </c>
      <c r="N3136" s="6" t="s">
        <v>22</v>
      </c>
      <c r="O3136" s="6">
        <v>2</v>
      </c>
    </row>
    <row r="3137" spans="1:15" x14ac:dyDescent="0.25">
      <c r="A3137" s="6" t="s">
        <v>0</v>
      </c>
      <c r="B3137" s="6" t="s">
        <v>13</v>
      </c>
      <c r="C3137" s="6" t="s">
        <v>247</v>
      </c>
      <c r="D3137" s="6" t="s">
        <v>248</v>
      </c>
      <c r="E3137" s="6" t="s">
        <v>97</v>
      </c>
      <c r="F3137" s="6" t="s">
        <v>98</v>
      </c>
      <c r="G3137" s="6">
        <v>10</v>
      </c>
      <c r="H3137" s="6">
        <v>39</v>
      </c>
      <c r="I3137" s="6">
        <v>7</v>
      </c>
      <c r="J3137" s="6">
        <v>25</v>
      </c>
      <c r="K3137" s="6">
        <v>10</v>
      </c>
      <c r="L3137" s="6">
        <v>39</v>
      </c>
      <c r="M3137" s="6" t="s">
        <v>120</v>
      </c>
      <c r="N3137" s="6" t="s">
        <v>23</v>
      </c>
      <c r="O3137" s="6">
        <v>2</v>
      </c>
    </row>
    <row r="3138" spans="1:15" x14ac:dyDescent="0.25">
      <c r="A3138" s="6" t="s">
        <v>3</v>
      </c>
      <c r="B3138" s="6" t="s">
        <v>15</v>
      </c>
      <c r="C3138" s="6" t="s">
        <v>794</v>
      </c>
      <c r="D3138" s="6" t="s">
        <v>795</v>
      </c>
      <c r="E3138" s="6" t="s">
        <v>97</v>
      </c>
      <c r="F3138" s="6" t="s">
        <v>125</v>
      </c>
      <c r="G3138" s="6">
        <v>78</v>
      </c>
      <c r="H3138" s="6">
        <v>390</v>
      </c>
      <c r="I3138" s="6">
        <v>77</v>
      </c>
      <c r="J3138" s="6">
        <v>384</v>
      </c>
      <c r="K3138" s="6">
        <v>77</v>
      </c>
      <c r="L3138" s="6">
        <v>384</v>
      </c>
      <c r="M3138" s="6" t="s">
        <v>120</v>
      </c>
      <c r="N3138" s="6" t="s">
        <v>22</v>
      </c>
      <c r="O3138" s="6">
        <v>10</v>
      </c>
    </row>
    <row r="3139" spans="1:15" x14ac:dyDescent="0.25">
      <c r="A3139" s="6" t="s">
        <v>3</v>
      </c>
      <c r="B3139" s="6" t="s">
        <v>17</v>
      </c>
      <c r="C3139" s="6" t="s">
        <v>771</v>
      </c>
      <c r="D3139" s="6" t="s">
        <v>772</v>
      </c>
      <c r="E3139" s="6" t="s">
        <v>209</v>
      </c>
      <c r="F3139" s="6" t="s">
        <v>125</v>
      </c>
      <c r="G3139" s="6">
        <v>9</v>
      </c>
      <c r="H3139" s="6">
        <v>40</v>
      </c>
      <c r="I3139" s="6">
        <v>9</v>
      </c>
      <c r="J3139" s="6">
        <v>43</v>
      </c>
      <c r="K3139" s="6">
        <v>9</v>
      </c>
      <c r="L3139" s="6">
        <v>43</v>
      </c>
      <c r="M3139" s="6" t="s">
        <v>120</v>
      </c>
      <c r="N3139" s="6" t="s">
        <v>21</v>
      </c>
      <c r="O3139" s="6">
        <v>1</v>
      </c>
    </row>
    <row r="3140" spans="1:15" x14ac:dyDescent="0.25">
      <c r="A3140" s="6" t="s">
        <v>0</v>
      </c>
      <c r="B3140" s="6" t="s">
        <v>13</v>
      </c>
      <c r="C3140" s="6" t="s">
        <v>199</v>
      </c>
      <c r="D3140" s="6" t="s">
        <v>200</v>
      </c>
      <c r="E3140" s="6" t="s">
        <v>97</v>
      </c>
      <c r="F3140" s="6" t="s">
        <v>125</v>
      </c>
      <c r="G3140" s="6">
        <v>77</v>
      </c>
      <c r="H3140" s="6">
        <v>380</v>
      </c>
      <c r="I3140" s="6">
        <v>76</v>
      </c>
      <c r="J3140" s="6">
        <v>342</v>
      </c>
      <c r="K3140" s="6">
        <v>76</v>
      </c>
      <c r="L3140" s="6">
        <v>344</v>
      </c>
      <c r="M3140" s="6" t="s">
        <v>120</v>
      </c>
      <c r="N3140" s="6" t="s">
        <v>22</v>
      </c>
      <c r="O3140" s="6">
        <v>15</v>
      </c>
    </row>
    <row r="3141" spans="1:15" x14ac:dyDescent="0.25">
      <c r="A3141" s="6" t="s">
        <v>0</v>
      </c>
      <c r="B3141" s="6" t="s">
        <v>937</v>
      </c>
      <c r="C3141" s="6" t="s">
        <v>1082</v>
      </c>
      <c r="D3141" s="6" t="s">
        <v>1083</v>
      </c>
      <c r="E3141" s="6" t="s">
        <v>97</v>
      </c>
      <c r="F3141" s="6" t="s">
        <v>98</v>
      </c>
      <c r="G3141" s="6">
        <v>91</v>
      </c>
      <c r="H3141" s="6">
        <v>400</v>
      </c>
      <c r="I3141" s="6">
        <v>60</v>
      </c>
      <c r="J3141" s="6">
        <v>228</v>
      </c>
      <c r="K3141" s="6">
        <v>74</v>
      </c>
      <c r="L3141" s="6">
        <v>228</v>
      </c>
      <c r="M3141" s="6" t="s">
        <v>120</v>
      </c>
      <c r="N3141" s="6" t="s">
        <v>22</v>
      </c>
      <c r="O3141" s="6">
        <v>9</v>
      </c>
    </row>
    <row r="3142" spans="1:15" x14ac:dyDescent="0.25">
      <c r="A3142" s="6" t="s">
        <v>3</v>
      </c>
      <c r="B3142" s="6" t="s">
        <v>1084</v>
      </c>
      <c r="C3142" s="6" t="s">
        <v>1085</v>
      </c>
      <c r="D3142" s="6" t="s">
        <v>1086</v>
      </c>
      <c r="E3142" s="6" t="s">
        <v>97</v>
      </c>
      <c r="F3142" s="6" t="s">
        <v>125</v>
      </c>
      <c r="G3142" s="6">
        <v>44</v>
      </c>
      <c r="H3142" s="6">
        <v>273</v>
      </c>
      <c r="I3142" s="6">
        <v>40</v>
      </c>
      <c r="J3142" s="6">
        <v>208</v>
      </c>
      <c r="K3142" s="6">
        <v>40</v>
      </c>
      <c r="L3142" s="6">
        <v>208</v>
      </c>
      <c r="M3142" s="6" t="s">
        <v>120</v>
      </c>
      <c r="N3142" s="6" t="s">
        <v>23</v>
      </c>
      <c r="O3142" s="6">
        <v>18</v>
      </c>
    </row>
    <row r="3143" spans="1:15" x14ac:dyDescent="0.25">
      <c r="A3143" s="6" t="s">
        <v>3</v>
      </c>
      <c r="B3143" s="6" t="s">
        <v>14</v>
      </c>
      <c r="C3143" s="6" t="s">
        <v>226</v>
      </c>
      <c r="D3143" s="6" t="s">
        <v>227</v>
      </c>
      <c r="E3143" s="6" t="s">
        <v>97</v>
      </c>
      <c r="F3143" s="6" t="s">
        <v>98</v>
      </c>
      <c r="G3143" s="6">
        <v>50</v>
      </c>
      <c r="H3143" s="6">
        <v>218</v>
      </c>
      <c r="I3143" s="6">
        <v>53</v>
      </c>
      <c r="J3143" s="6">
        <v>217</v>
      </c>
      <c r="K3143" s="6">
        <v>53</v>
      </c>
      <c r="L3143" s="6">
        <v>217</v>
      </c>
      <c r="M3143" s="6" t="s">
        <v>120</v>
      </c>
      <c r="N3143" s="6" t="s">
        <v>23</v>
      </c>
      <c r="O3143" s="6">
        <v>19</v>
      </c>
    </row>
    <row r="3144" spans="1:15" x14ac:dyDescent="0.25">
      <c r="A3144" s="6" t="s">
        <v>3</v>
      </c>
      <c r="B3144" s="6" t="s">
        <v>15</v>
      </c>
      <c r="C3144" s="6" t="s">
        <v>800</v>
      </c>
      <c r="D3144" s="6" t="s">
        <v>801</v>
      </c>
      <c r="E3144" s="6" t="s">
        <v>97</v>
      </c>
      <c r="F3144" s="6" t="s">
        <v>125</v>
      </c>
      <c r="G3144" s="6">
        <v>70</v>
      </c>
      <c r="H3144" s="6">
        <v>273</v>
      </c>
      <c r="I3144" s="6">
        <v>71</v>
      </c>
      <c r="J3144" s="6">
        <v>278</v>
      </c>
      <c r="K3144" s="6">
        <v>71</v>
      </c>
      <c r="L3144" s="6">
        <v>278</v>
      </c>
      <c r="M3144" s="6" t="s">
        <v>120</v>
      </c>
      <c r="N3144" s="6" t="s">
        <v>21</v>
      </c>
      <c r="O3144" s="6">
        <v>5</v>
      </c>
    </row>
    <row r="3145" spans="1:15" x14ac:dyDescent="0.25">
      <c r="A3145" s="6" t="s">
        <v>3</v>
      </c>
      <c r="B3145" s="6" t="s">
        <v>14</v>
      </c>
      <c r="C3145" s="6" t="s">
        <v>780</v>
      </c>
      <c r="D3145" s="6" t="s">
        <v>781</v>
      </c>
      <c r="E3145" s="6" t="s">
        <v>97</v>
      </c>
      <c r="F3145" s="6" t="s">
        <v>98</v>
      </c>
      <c r="G3145" s="6">
        <v>73</v>
      </c>
      <c r="H3145" s="6">
        <v>393</v>
      </c>
      <c r="I3145" s="6">
        <v>73</v>
      </c>
      <c r="J3145" s="6">
        <v>393</v>
      </c>
      <c r="K3145" s="6">
        <v>73</v>
      </c>
      <c r="L3145" s="6">
        <v>393</v>
      </c>
      <c r="M3145" s="6" t="s">
        <v>120</v>
      </c>
      <c r="N3145" s="6" t="s">
        <v>21</v>
      </c>
      <c r="O3145" s="6">
        <v>21</v>
      </c>
    </row>
    <row r="3146" spans="1:15" x14ac:dyDescent="0.25">
      <c r="A3146" s="6" t="s">
        <v>3</v>
      </c>
      <c r="B3146" s="6" t="s">
        <v>17</v>
      </c>
      <c r="C3146" s="6" t="s">
        <v>771</v>
      </c>
      <c r="D3146" s="6" t="s">
        <v>772</v>
      </c>
      <c r="E3146" s="6" t="s">
        <v>209</v>
      </c>
      <c r="F3146" s="6" t="s">
        <v>125</v>
      </c>
      <c r="G3146" s="6">
        <v>9</v>
      </c>
      <c r="H3146" s="6">
        <v>40</v>
      </c>
      <c r="I3146" s="6">
        <v>9</v>
      </c>
      <c r="J3146" s="6">
        <v>43</v>
      </c>
      <c r="K3146" s="6">
        <v>9</v>
      </c>
      <c r="L3146" s="6">
        <v>43</v>
      </c>
      <c r="M3146" s="6" t="s">
        <v>120</v>
      </c>
      <c r="N3146" s="6" t="s">
        <v>22</v>
      </c>
      <c r="O3146" s="6">
        <v>1</v>
      </c>
    </row>
    <row r="3147" spans="1:15" x14ac:dyDescent="0.25">
      <c r="A3147" s="6" t="s">
        <v>0</v>
      </c>
      <c r="B3147" s="6" t="s">
        <v>13</v>
      </c>
      <c r="C3147" s="6" t="s">
        <v>203</v>
      </c>
      <c r="D3147" s="6" t="s">
        <v>204</v>
      </c>
      <c r="E3147" s="6" t="s">
        <v>97</v>
      </c>
      <c r="F3147" s="6" t="s">
        <v>125</v>
      </c>
      <c r="G3147" s="6">
        <v>41</v>
      </c>
      <c r="H3147" s="6">
        <v>199</v>
      </c>
      <c r="I3147" s="6">
        <v>41</v>
      </c>
      <c r="J3147" s="6">
        <v>196</v>
      </c>
      <c r="K3147" s="6">
        <v>41</v>
      </c>
      <c r="L3147" s="6">
        <v>201</v>
      </c>
      <c r="M3147" s="6" t="s">
        <v>120</v>
      </c>
      <c r="N3147" s="6" t="s">
        <v>21</v>
      </c>
      <c r="O3147" s="6">
        <v>6</v>
      </c>
    </row>
    <row r="3148" spans="1:15" x14ac:dyDescent="0.25">
      <c r="A3148" s="6" t="s">
        <v>0</v>
      </c>
      <c r="B3148" s="6" t="s">
        <v>13</v>
      </c>
      <c r="C3148" s="6" t="s">
        <v>195</v>
      </c>
      <c r="D3148" s="6" t="s">
        <v>196</v>
      </c>
      <c r="E3148" s="6" t="s">
        <v>97</v>
      </c>
      <c r="F3148" s="6" t="s">
        <v>132</v>
      </c>
      <c r="G3148" s="6">
        <v>20</v>
      </c>
      <c r="H3148" s="6">
        <v>64</v>
      </c>
      <c r="I3148" s="6">
        <v>14</v>
      </c>
      <c r="J3148" s="6">
        <v>52</v>
      </c>
      <c r="K3148" s="6">
        <v>14</v>
      </c>
      <c r="L3148" s="6">
        <v>52</v>
      </c>
      <c r="M3148" s="6" t="s">
        <v>120</v>
      </c>
      <c r="N3148" s="6" t="s">
        <v>22</v>
      </c>
      <c r="O3148" s="6">
        <v>2</v>
      </c>
    </row>
    <row r="3149" spans="1:15" x14ac:dyDescent="0.25">
      <c r="A3149" s="6" t="s">
        <v>0</v>
      </c>
      <c r="B3149" s="6" t="s">
        <v>13</v>
      </c>
      <c r="C3149" s="6" t="s">
        <v>205</v>
      </c>
      <c r="D3149" s="6" t="s">
        <v>206</v>
      </c>
      <c r="E3149" s="6" t="s">
        <v>97</v>
      </c>
      <c r="F3149" s="6" t="s">
        <v>125</v>
      </c>
      <c r="G3149" s="6">
        <v>116</v>
      </c>
      <c r="H3149" s="6">
        <v>530</v>
      </c>
      <c r="I3149" s="6">
        <v>105</v>
      </c>
      <c r="J3149" s="6">
        <v>464</v>
      </c>
      <c r="K3149" s="6">
        <v>105</v>
      </c>
      <c r="L3149" s="6">
        <v>492</v>
      </c>
      <c r="M3149" s="6" t="s">
        <v>120</v>
      </c>
      <c r="N3149" s="6" t="s">
        <v>21</v>
      </c>
      <c r="O3149" s="6">
        <v>21</v>
      </c>
    </row>
    <row r="3150" spans="1:15" x14ac:dyDescent="0.25">
      <c r="A3150" s="6" t="s">
        <v>0</v>
      </c>
      <c r="B3150" s="6" t="s">
        <v>13</v>
      </c>
      <c r="C3150" s="6" t="s">
        <v>201</v>
      </c>
      <c r="D3150" s="6" t="s">
        <v>202</v>
      </c>
      <c r="E3150" s="6" t="s">
        <v>97</v>
      </c>
      <c r="F3150" s="6" t="s">
        <v>132</v>
      </c>
      <c r="G3150" s="6">
        <v>8</v>
      </c>
      <c r="H3150" s="6">
        <v>40</v>
      </c>
      <c r="I3150" s="6">
        <v>8</v>
      </c>
      <c r="J3150" s="6">
        <v>28</v>
      </c>
      <c r="K3150" s="6">
        <v>8</v>
      </c>
      <c r="L3150" s="6">
        <v>40</v>
      </c>
      <c r="M3150" s="6" t="s">
        <v>120</v>
      </c>
      <c r="N3150" s="6" t="s">
        <v>23</v>
      </c>
      <c r="O3150" s="6">
        <v>2</v>
      </c>
    </row>
    <row r="3151" spans="1:15" x14ac:dyDescent="0.25">
      <c r="A3151" s="6" t="s">
        <v>3</v>
      </c>
      <c r="B3151" s="6" t="s">
        <v>15</v>
      </c>
      <c r="C3151" s="6" t="s">
        <v>806</v>
      </c>
      <c r="D3151" s="6" t="s">
        <v>807</v>
      </c>
      <c r="E3151" s="6" t="s">
        <v>97</v>
      </c>
      <c r="F3151" s="6" t="s">
        <v>125</v>
      </c>
      <c r="G3151" s="6">
        <v>178</v>
      </c>
      <c r="H3151" s="6">
        <v>827</v>
      </c>
      <c r="I3151" s="6">
        <v>194</v>
      </c>
      <c r="J3151" s="6">
        <v>890</v>
      </c>
      <c r="K3151" s="6">
        <v>194</v>
      </c>
      <c r="L3151" s="6">
        <v>890</v>
      </c>
      <c r="M3151" s="6" t="s">
        <v>120</v>
      </c>
      <c r="N3151" s="6" t="s">
        <v>23</v>
      </c>
      <c r="O3151" s="6">
        <v>50</v>
      </c>
    </row>
    <row r="3152" spans="1:15" x14ac:dyDescent="0.25">
      <c r="A3152" s="6" t="s">
        <v>0</v>
      </c>
      <c r="B3152" s="6" t="s">
        <v>13</v>
      </c>
      <c r="C3152" s="6" t="s">
        <v>205</v>
      </c>
      <c r="D3152" s="6" t="s">
        <v>206</v>
      </c>
      <c r="E3152" s="6" t="s">
        <v>97</v>
      </c>
      <c r="F3152" s="6" t="s">
        <v>125</v>
      </c>
      <c r="G3152" s="6">
        <v>116</v>
      </c>
      <c r="H3152" s="6">
        <v>530</v>
      </c>
      <c r="I3152" s="6">
        <v>105</v>
      </c>
      <c r="J3152" s="6">
        <v>464</v>
      </c>
      <c r="K3152" s="6">
        <v>105</v>
      </c>
      <c r="L3152" s="6">
        <v>492</v>
      </c>
      <c r="M3152" s="6" t="s">
        <v>120</v>
      </c>
      <c r="N3152" s="6" t="s">
        <v>23</v>
      </c>
      <c r="O3152" s="6">
        <v>36</v>
      </c>
    </row>
    <row r="3153" spans="1:15" x14ac:dyDescent="0.25">
      <c r="A3153" s="6" t="s">
        <v>0</v>
      </c>
      <c r="B3153" s="6" t="s">
        <v>12</v>
      </c>
      <c r="C3153" s="6" t="s">
        <v>197</v>
      </c>
      <c r="D3153" s="6" t="s">
        <v>198</v>
      </c>
      <c r="E3153" s="6" t="s">
        <v>97</v>
      </c>
      <c r="F3153" s="6" t="s">
        <v>125</v>
      </c>
      <c r="G3153" s="6">
        <v>20</v>
      </c>
      <c r="H3153" s="6">
        <v>106</v>
      </c>
      <c r="I3153" s="6">
        <v>13</v>
      </c>
      <c r="J3153" s="6">
        <v>94</v>
      </c>
      <c r="K3153" s="6">
        <v>18</v>
      </c>
      <c r="L3153" s="6">
        <v>94</v>
      </c>
      <c r="M3153" s="6" t="s">
        <v>120</v>
      </c>
      <c r="N3153" s="6" t="s">
        <v>23</v>
      </c>
      <c r="O3153" s="6">
        <v>9</v>
      </c>
    </row>
    <row r="3154" spans="1:15" x14ac:dyDescent="0.25">
      <c r="A3154" s="6" t="s">
        <v>3</v>
      </c>
      <c r="B3154" s="6" t="s">
        <v>15</v>
      </c>
      <c r="C3154" s="6" t="s">
        <v>228</v>
      </c>
      <c r="D3154" s="6" t="s">
        <v>229</v>
      </c>
      <c r="E3154" s="6" t="s">
        <v>97</v>
      </c>
      <c r="F3154" s="6" t="s">
        <v>98</v>
      </c>
      <c r="G3154" s="6">
        <v>30</v>
      </c>
      <c r="H3154" s="6">
        <v>139</v>
      </c>
      <c r="I3154" s="6">
        <v>31</v>
      </c>
      <c r="J3154" s="6">
        <v>140</v>
      </c>
      <c r="K3154" s="6">
        <v>31</v>
      </c>
      <c r="L3154" s="6">
        <v>140</v>
      </c>
      <c r="M3154" s="6" t="s">
        <v>120</v>
      </c>
      <c r="N3154" s="6" t="s">
        <v>21</v>
      </c>
      <c r="O3154" s="6">
        <v>4</v>
      </c>
    </row>
    <row r="3155" spans="1:15" x14ac:dyDescent="0.25">
      <c r="A3155" s="6" t="s">
        <v>3</v>
      </c>
      <c r="B3155" s="6" t="s">
        <v>1084</v>
      </c>
      <c r="C3155" s="6" t="s">
        <v>1085</v>
      </c>
      <c r="D3155" s="6" t="s">
        <v>1086</v>
      </c>
      <c r="E3155" s="6" t="s">
        <v>97</v>
      </c>
      <c r="F3155" s="6" t="s">
        <v>125</v>
      </c>
      <c r="G3155" s="6">
        <v>44</v>
      </c>
      <c r="H3155" s="6">
        <v>273</v>
      </c>
      <c r="I3155" s="6">
        <v>40</v>
      </c>
      <c r="J3155" s="6">
        <v>208</v>
      </c>
      <c r="K3155" s="6">
        <v>40</v>
      </c>
      <c r="L3155" s="6">
        <v>208</v>
      </c>
      <c r="M3155" s="6" t="s">
        <v>120</v>
      </c>
      <c r="N3155" s="6" t="s">
        <v>21</v>
      </c>
      <c r="O3155" s="6">
        <v>9</v>
      </c>
    </row>
    <row r="3156" spans="1:15" x14ac:dyDescent="0.25">
      <c r="A3156" s="6" t="s">
        <v>0</v>
      </c>
      <c r="B3156" s="6" t="s">
        <v>13</v>
      </c>
      <c r="C3156" s="6" t="s">
        <v>1080</v>
      </c>
      <c r="D3156" s="6" t="s">
        <v>1081</v>
      </c>
      <c r="E3156" s="6" t="s">
        <v>97</v>
      </c>
      <c r="F3156" s="6" t="s">
        <v>125</v>
      </c>
      <c r="G3156" s="6">
        <v>54</v>
      </c>
      <c r="H3156" s="6">
        <v>242</v>
      </c>
      <c r="I3156" s="6">
        <v>50</v>
      </c>
      <c r="J3156" s="6">
        <v>219</v>
      </c>
      <c r="K3156" s="6">
        <v>50</v>
      </c>
      <c r="L3156" s="6">
        <v>227</v>
      </c>
      <c r="M3156" s="6" t="s">
        <v>120</v>
      </c>
      <c r="N3156" s="6" t="s">
        <v>21</v>
      </c>
      <c r="O3156" s="6">
        <v>4</v>
      </c>
    </row>
    <row r="3157" spans="1:15" x14ac:dyDescent="0.25">
      <c r="A3157" s="6" t="s">
        <v>0</v>
      </c>
      <c r="B3157" s="6" t="s">
        <v>9</v>
      </c>
      <c r="C3157" s="6" t="s">
        <v>756</v>
      </c>
      <c r="D3157" s="6" t="s">
        <v>757</v>
      </c>
      <c r="E3157" s="6" t="s">
        <v>97</v>
      </c>
      <c r="F3157" s="6" t="s">
        <v>125</v>
      </c>
      <c r="G3157" s="6">
        <v>115</v>
      </c>
      <c r="H3157" s="6">
        <v>532</v>
      </c>
      <c r="I3157" s="6">
        <v>115</v>
      </c>
      <c r="J3157" s="6">
        <v>537</v>
      </c>
      <c r="K3157" s="6">
        <v>115</v>
      </c>
      <c r="L3157" s="6">
        <v>537</v>
      </c>
      <c r="M3157" s="6" t="s">
        <v>120</v>
      </c>
      <c r="N3157" s="6" t="s">
        <v>23</v>
      </c>
      <c r="O3157" s="6">
        <v>35</v>
      </c>
    </row>
    <row r="3158" spans="1:15" x14ac:dyDescent="0.25">
      <c r="A3158" s="6" t="s">
        <v>3</v>
      </c>
      <c r="B3158" s="6" t="s">
        <v>15</v>
      </c>
      <c r="C3158" s="6" t="s">
        <v>228</v>
      </c>
      <c r="D3158" s="6" t="s">
        <v>229</v>
      </c>
      <c r="E3158" s="6" t="s">
        <v>97</v>
      </c>
      <c r="F3158" s="6" t="s">
        <v>98</v>
      </c>
      <c r="G3158" s="6">
        <v>30</v>
      </c>
      <c r="H3158" s="6">
        <v>139</v>
      </c>
      <c r="I3158" s="6">
        <v>31</v>
      </c>
      <c r="J3158" s="6">
        <v>140</v>
      </c>
      <c r="K3158" s="6">
        <v>31</v>
      </c>
      <c r="L3158" s="6">
        <v>140</v>
      </c>
      <c r="M3158" s="6" t="s">
        <v>120</v>
      </c>
      <c r="N3158" s="6" t="s">
        <v>23</v>
      </c>
      <c r="O3158" s="6">
        <v>6</v>
      </c>
    </row>
    <row r="3159" spans="1:15" x14ac:dyDescent="0.25">
      <c r="A3159" s="6" t="s">
        <v>0</v>
      </c>
      <c r="B3159" s="6" t="s">
        <v>13</v>
      </c>
      <c r="C3159" s="6" t="s">
        <v>249</v>
      </c>
      <c r="D3159" s="6" t="s">
        <v>250</v>
      </c>
      <c r="E3159" s="6" t="s">
        <v>97</v>
      </c>
      <c r="F3159" s="6" t="s">
        <v>98</v>
      </c>
      <c r="G3159" s="6">
        <v>14</v>
      </c>
      <c r="H3159" s="6">
        <v>83</v>
      </c>
      <c r="I3159" s="6">
        <v>8</v>
      </c>
      <c r="J3159" s="6">
        <v>35</v>
      </c>
      <c r="K3159" s="6">
        <v>13</v>
      </c>
      <c r="L3159" s="6">
        <v>82</v>
      </c>
      <c r="M3159" s="6" t="s">
        <v>120</v>
      </c>
      <c r="N3159" s="6" t="s">
        <v>23</v>
      </c>
      <c r="O3159" s="6">
        <v>3</v>
      </c>
    </row>
    <row r="3160" spans="1:15" x14ac:dyDescent="0.25">
      <c r="A3160" s="6" t="s">
        <v>0</v>
      </c>
      <c r="B3160" s="6" t="s">
        <v>13</v>
      </c>
      <c r="C3160" s="6" t="s">
        <v>249</v>
      </c>
      <c r="D3160" s="6" t="s">
        <v>250</v>
      </c>
      <c r="E3160" s="6" t="s">
        <v>97</v>
      </c>
      <c r="F3160" s="6" t="s">
        <v>98</v>
      </c>
      <c r="G3160" s="6">
        <v>14</v>
      </c>
      <c r="H3160" s="6">
        <v>83</v>
      </c>
      <c r="I3160" s="6">
        <v>8</v>
      </c>
      <c r="J3160" s="6">
        <v>35</v>
      </c>
      <c r="K3160" s="6">
        <v>13</v>
      </c>
      <c r="L3160" s="6">
        <v>82</v>
      </c>
      <c r="M3160" s="6" t="s">
        <v>120</v>
      </c>
      <c r="N3160" s="6" t="s">
        <v>22</v>
      </c>
      <c r="O3160" s="6">
        <v>2</v>
      </c>
    </row>
    <row r="3161" spans="1:15" x14ac:dyDescent="0.25">
      <c r="A3161" s="6" t="s">
        <v>0</v>
      </c>
      <c r="B3161" s="6" t="s">
        <v>13</v>
      </c>
      <c r="C3161" s="6" t="s">
        <v>181</v>
      </c>
      <c r="D3161" s="6" t="s">
        <v>182</v>
      </c>
      <c r="E3161" s="6" t="s">
        <v>97</v>
      </c>
      <c r="F3161" s="6" t="s">
        <v>98</v>
      </c>
      <c r="G3161" s="6">
        <v>16</v>
      </c>
      <c r="H3161" s="6">
        <v>58</v>
      </c>
      <c r="I3161" s="6">
        <v>10</v>
      </c>
      <c r="J3161" s="6">
        <v>45</v>
      </c>
      <c r="K3161" s="6">
        <v>16</v>
      </c>
      <c r="L3161" s="6">
        <v>58</v>
      </c>
      <c r="M3161" s="6" t="s">
        <v>120</v>
      </c>
      <c r="N3161" s="6" t="s">
        <v>23</v>
      </c>
      <c r="O3161" s="6">
        <v>2</v>
      </c>
    </row>
    <row r="3162" spans="1:15" x14ac:dyDescent="0.25">
      <c r="A3162" s="6" t="s">
        <v>0</v>
      </c>
      <c r="B3162" s="6" t="s">
        <v>13</v>
      </c>
      <c r="C3162" s="6" t="s">
        <v>205</v>
      </c>
      <c r="D3162" s="6" t="s">
        <v>206</v>
      </c>
      <c r="E3162" s="6" t="s">
        <v>97</v>
      </c>
      <c r="F3162" s="6" t="s">
        <v>125</v>
      </c>
      <c r="G3162" s="6">
        <v>116</v>
      </c>
      <c r="H3162" s="6">
        <v>530</v>
      </c>
      <c r="I3162" s="6">
        <v>105</v>
      </c>
      <c r="J3162" s="6">
        <v>464</v>
      </c>
      <c r="K3162" s="6">
        <v>105</v>
      </c>
      <c r="L3162" s="6">
        <v>492</v>
      </c>
      <c r="M3162" s="6" t="s">
        <v>120</v>
      </c>
      <c r="N3162" s="6" t="s">
        <v>22</v>
      </c>
      <c r="O3162" s="6">
        <v>15</v>
      </c>
    </row>
    <row r="3163" spans="1:15" x14ac:dyDescent="0.25">
      <c r="A3163" s="6" t="s">
        <v>3</v>
      </c>
      <c r="B3163" s="6" t="s">
        <v>18</v>
      </c>
      <c r="C3163" s="6" t="s">
        <v>809</v>
      </c>
      <c r="D3163" s="6" t="s">
        <v>810</v>
      </c>
      <c r="E3163" s="6" t="s">
        <v>97</v>
      </c>
      <c r="F3163" s="6" t="s">
        <v>98</v>
      </c>
      <c r="G3163" s="6">
        <v>12</v>
      </c>
      <c r="H3163" s="6">
        <v>52</v>
      </c>
      <c r="I3163" s="6">
        <v>10</v>
      </c>
      <c r="J3163" s="6">
        <v>44</v>
      </c>
      <c r="K3163" s="6">
        <v>10</v>
      </c>
      <c r="L3163" s="6">
        <v>44</v>
      </c>
      <c r="M3163" s="6" t="s">
        <v>120</v>
      </c>
      <c r="N3163" s="6" t="s">
        <v>23</v>
      </c>
      <c r="O3163" s="6">
        <v>5</v>
      </c>
    </row>
    <row r="3164" spans="1:15" x14ac:dyDescent="0.25">
      <c r="A3164" s="6" t="s">
        <v>3</v>
      </c>
      <c r="B3164" s="6" t="s">
        <v>14</v>
      </c>
      <c r="C3164" s="6" t="s">
        <v>226</v>
      </c>
      <c r="D3164" s="6" t="s">
        <v>227</v>
      </c>
      <c r="E3164" s="6" t="s">
        <v>97</v>
      </c>
      <c r="F3164" s="6" t="s">
        <v>98</v>
      </c>
      <c r="G3164" s="6">
        <v>50</v>
      </c>
      <c r="H3164" s="6">
        <v>218</v>
      </c>
      <c r="I3164" s="6">
        <v>53</v>
      </c>
      <c r="J3164" s="6">
        <v>217</v>
      </c>
      <c r="K3164" s="6">
        <v>53</v>
      </c>
      <c r="L3164" s="6">
        <v>217</v>
      </c>
      <c r="M3164" s="6" t="s">
        <v>120</v>
      </c>
      <c r="N3164" s="6" t="s">
        <v>22</v>
      </c>
      <c r="O3164" s="6">
        <v>9</v>
      </c>
    </row>
    <row r="3165" spans="1:15" x14ac:dyDescent="0.25">
      <c r="A3165" s="6" t="s">
        <v>0</v>
      </c>
      <c r="B3165" s="6" t="s">
        <v>5</v>
      </c>
      <c r="C3165" s="6" t="s">
        <v>713</v>
      </c>
      <c r="D3165" s="6" t="s">
        <v>714</v>
      </c>
      <c r="E3165" s="6" t="s">
        <v>209</v>
      </c>
      <c r="F3165" s="6" t="s">
        <v>125</v>
      </c>
      <c r="G3165" s="6">
        <v>110</v>
      </c>
      <c r="H3165" s="6">
        <v>643</v>
      </c>
      <c r="I3165" s="6">
        <v>106</v>
      </c>
      <c r="J3165" s="6"/>
      <c r="K3165" s="6">
        <v>124</v>
      </c>
      <c r="L3165" s="6">
        <v>0</v>
      </c>
      <c r="M3165" s="6" t="s">
        <v>120</v>
      </c>
      <c r="N3165" s="6" t="s">
        <v>21</v>
      </c>
      <c r="O3165" s="6">
        <v>0</v>
      </c>
    </row>
    <row r="3166" spans="1:15" x14ac:dyDescent="0.25">
      <c r="A3166" s="6" t="s">
        <v>0</v>
      </c>
      <c r="B3166" s="6" t="s">
        <v>13</v>
      </c>
      <c r="C3166" s="6" t="s">
        <v>1080</v>
      </c>
      <c r="D3166" s="6" t="s">
        <v>1081</v>
      </c>
      <c r="E3166" s="6" t="s">
        <v>97</v>
      </c>
      <c r="F3166" s="6" t="s">
        <v>125</v>
      </c>
      <c r="G3166" s="6">
        <v>54</v>
      </c>
      <c r="H3166" s="6">
        <v>242</v>
      </c>
      <c r="I3166" s="6">
        <v>50</v>
      </c>
      <c r="J3166" s="6">
        <v>219</v>
      </c>
      <c r="K3166" s="6">
        <v>50</v>
      </c>
      <c r="L3166" s="6">
        <v>227</v>
      </c>
      <c r="M3166" s="6" t="s">
        <v>120</v>
      </c>
      <c r="N3166" s="6" t="s">
        <v>22</v>
      </c>
      <c r="O3166" s="6">
        <v>9</v>
      </c>
    </row>
    <row r="3167" spans="1:15" x14ac:dyDescent="0.25">
      <c r="A3167" s="6" t="s">
        <v>0</v>
      </c>
      <c r="B3167" s="6" t="s">
        <v>13</v>
      </c>
      <c r="C3167" s="6" t="s">
        <v>199</v>
      </c>
      <c r="D3167" s="6" t="s">
        <v>200</v>
      </c>
      <c r="E3167" s="6" t="s">
        <v>97</v>
      </c>
      <c r="F3167" s="6" t="s">
        <v>125</v>
      </c>
      <c r="G3167" s="6">
        <v>77</v>
      </c>
      <c r="H3167" s="6">
        <v>380</v>
      </c>
      <c r="I3167" s="6">
        <v>76</v>
      </c>
      <c r="J3167" s="6">
        <v>342</v>
      </c>
      <c r="K3167" s="6">
        <v>76</v>
      </c>
      <c r="L3167" s="6">
        <v>344</v>
      </c>
      <c r="M3167" s="6" t="s">
        <v>120</v>
      </c>
      <c r="N3167" s="6" t="s">
        <v>23</v>
      </c>
      <c r="O3167" s="6">
        <v>32</v>
      </c>
    </row>
    <row r="3168" spans="1:15" x14ac:dyDescent="0.25">
      <c r="A3168" s="6" t="s">
        <v>0</v>
      </c>
      <c r="B3168" s="6" t="s">
        <v>7</v>
      </c>
      <c r="C3168" s="6" t="s">
        <v>130</v>
      </c>
      <c r="D3168" s="6" t="s">
        <v>131</v>
      </c>
      <c r="E3168" s="6" t="s">
        <v>97</v>
      </c>
      <c r="F3168" s="6" t="s">
        <v>125</v>
      </c>
      <c r="G3168" s="6">
        <v>169</v>
      </c>
      <c r="H3168" s="6">
        <v>816</v>
      </c>
      <c r="I3168" s="6">
        <v>153</v>
      </c>
      <c r="J3168" s="6">
        <v>754</v>
      </c>
      <c r="K3168" s="6">
        <v>157</v>
      </c>
      <c r="L3168" s="6">
        <v>761</v>
      </c>
      <c r="M3168" s="6" t="s">
        <v>120</v>
      </c>
      <c r="N3168" s="6" t="s">
        <v>21</v>
      </c>
      <c r="O3168" s="6">
        <v>29</v>
      </c>
    </row>
    <row r="3169" spans="1:15" x14ac:dyDescent="0.25">
      <c r="A3169" s="6" t="s">
        <v>0</v>
      </c>
      <c r="B3169" s="6" t="s">
        <v>13</v>
      </c>
      <c r="C3169" s="6" t="s">
        <v>245</v>
      </c>
      <c r="D3169" s="6" t="s">
        <v>246</v>
      </c>
      <c r="E3169" s="6" t="s">
        <v>97</v>
      </c>
      <c r="F3169" s="6" t="s">
        <v>98</v>
      </c>
      <c r="G3169" s="6">
        <v>25</v>
      </c>
      <c r="H3169" s="6">
        <v>133</v>
      </c>
      <c r="I3169" s="6">
        <v>22</v>
      </c>
      <c r="J3169" s="6">
        <v>95</v>
      </c>
      <c r="K3169" s="6">
        <v>25</v>
      </c>
      <c r="L3169" s="6">
        <v>134</v>
      </c>
      <c r="M3169" s="6" t="s">
        <v>120</v>
      </c>
      <c r="N3169" s="6" t="s">
        <v>21</v>
      </c>
      <c r="O3169" s="6">
        <v>4</v>
      </c>
    </row>
    <row r="3170" spans="1:15" x14ac:dyDescent="0.25">
      <c r="A3170" s="6" t="s">
        <v>0</v>
      </c>
      <c r="B3170" s="6" t="s">
        <v>9</v>
      </c>
      <c r="C3170" s="6" t="s">
        <v>1077</v>
      </c>
      <c r="D3170" s="6" t="s">
        <v>223</v>
      </c>
      <c r="E3170" s="6" t="s">
        <v>97</v>
      </c>
      <c r="F3170" s="6" t="s">
        <v>125</v>
      </c>
      <c r="G3170" s="6">
        <v>486</v>
      </c>
      <c r="H3170" s="6">
        <v>2371</v>
      </c>
      <c r="I3170" s="6">
        <v>488</v>
      </c>
      <c r="J3170" s="6">
        <v>2325</v>
      </c>
      <c r="K3170" s="6">
        <v>488</v>
      </c>
      <c r="L3170" s="6">
        <v>2325</v>
      </c>
      <c r="M3170" s="6" t="s">
        <v>19</v>
      </c>
      <c r="N3170" s="6" t="s">
        <v>22</v>
      </c>
      <c r="O3170" s="6">
        <v>126</v>
      </c>
    </row>
    <row r="3171" spans="1:15" x14ac:dyDescent="0.25">
      <c r="A3171" s="6" t="s">
        <v>0</v>
      </c>
      <c r="B3171" s="6" t="s">
        <v>4</v>
      </c>
      <c r="C3171" s="6" t="s">
        <v>153</v>
      </c>
      <c r="D3171" s="6" t="s">
        <v>154</v>
      </c>
      <c r="E3171" s="6" t="s">
        <v>97</v>
      </c>
      <c r="F3171" s="6" t="s">
        <v>98</v>
      </c>
      <c r="G3171" s="6">
        <v>35</v>
      </c>
      <c r="H3171" s="6">
        <v>175</v>
      </c>
      <c r="I3171" s="6">
        <v>32</v>
      </c>
      <c r="J3171" s="6">
        <v>173</v>
      </c>
      <c r="K3171" s="6">
        <v>43</v>
      </c>
      <c r="L3171" s="6">
        <v>212</v>
      </c>
      <c r="M3171" s="6" t="s">
        <v>19</v>
      </c>
      <c r="N3171" s="6" t="s">
        <v>23</v>
      </c>
      <c r="O3171" s="6">
        <v>26</v>
      </c>
    </row>
    <row r="3172" spans="1:15" x14ac:dyDescent="0.25">
      <c r="A3172" s="6" t="s">
        <v>0</v>
      </c>
      <c r="B3172" s="6" t="s">
        <v>4</v>
      </c>
      <c r="C3172" s="6" t="s">
        <v>149</v>
      </c>
      <c r="D3172" s="6" t="s">
        <v>150</v>
      </c>
      <c r="E3172" s="6" t="s">
        <v>97</v>
      </c>
      <c r="F3172" s="6" t="s">
        <v>98</v>
      </c>
      <c r="G3172" s="6">
        <v>6</v>
      </c>
      <c r="H3172" s="6">
        <v>39</v>
      </c>
      <c r="I3172" s="6">
        <v>6</v>
      </c>
      <c r="J3172" s="6">
        <v>39</v>
      </c>
      <c r="K3172" s="6">
        <v>6</v>
      </c>
      <c r="L3172" s="6">
        <v>39</v>
      </c>
      <c r="M3172" s="6" t="s">
        <v>19</v>
      </c>
      <c r="N3172" s="6" t="s">
        <v>21</v>
      </c>
      <c r="O3172" s="6">
        <v>5</v>
      </c>
    </row>
    <row r="3173" spans="1:15" x14ac:dyDescent="0.25">
      <c r="A3173" s="6" t="s">
        <v>0</v>
      </c>
      <c r="B3173" s="6" t="s">
        <v>4</v>
      </c>
      <c r="C3173" s="6" t="s">
        <v>104</v>
      </c>
      <c r="D3173" s="6" t="s">
        <v>105</v>
      </c>
      <c r="E3173" s="6" t="s">
        <v>97</v>
      </c>
      <c r="F3173" s="6" t="s">
        <v>98</v>
      </c>
      <c r="G3173" s="6">
        <v>32</v>
      </c>
      <c r="H3173" s="6">
        <v>146</v>
      </c>
      <c r="I3173" s="6">
        <v>28</v>
      </c>
      <c r="J3173" s="6">
        <v>131</v>
      </c>
      <c r="K3173" s="6">
        <v>32</v>
      </c>
      <c r="L3173" s="6">
        <v>148</v>
      </c>
      <c r="M3173" s="6" t="s">
        <v>19</v>
      </c>
      <c r="N3173" s="6" t="s">
        <v>23</v>
      </c>
      <c r="O3173" s="6">
        <v>14</v>
      </c>
    </row>
    <row r="3174" spans="1:15" x14ac:dyDescent="0.25">
      <c r="A3174" s="6" t="s">
        <v>0</v>
      </c>
      <c r="B3174" s="6" t="s">
        <v>8</v>
      </c>
      <c r="C3174" s="6" t="s">
        <v>224</v>
      </c>
      <c r="D3174" s="6" t="s">
        <v>225</v>
      </c>
      <c r="E3174" s="6" t="s">
        <v>209</v>
      </c>
      <c r="F3174" s="6" t="s">
        <v>125</v>
      </c>
      <c r="G3174" s="6">
        <v>412</v>
      </c>
      <c r="H3174" s="6">
        <v>1700</v>
      </c>
      <c r="I3174" s="6">
        <v>375</v>
      </c>
      <c r="J3174" s="6">
        <v>1598</v>
      </c>
      <c r="K3174" s="6">
        <v>375</v>
      </c>
      <c r="L3174" s="6">
        <v>1598</v>
      </c>
      <c r="M3174" s="6" t="s">
        <v>19</v>
      </c>
      <c r="N3174" s="6" t="s">
        <v>21</v>
      </c>
      <c r="O3174" s="6">
        <v>70</v>
      </c>
    </row>
    <row r="3175" spans="1:15" x14ac:dyDescent="0.25">
      <c r="A3175" s="6" t="s">
        <v>0</v>
      </c>
      <c r="B3175" s="6" t="s">
        <v>9</v>
      </c>
      <c r="C3175" s="6" t="s">
        <v>207</v>
      </c>
      <c r="D3175" s="6" t="s">
        <v>208</v>
      </c>
      <c r="E3175" s="6" t="s">
        <v>209</v>
      </c>
      <c r="F3175" s="6" t="s">
        <v>125</v>
      </c>
      <c r="G3175" s="6">
        <v>541</v>
      </c>
      <c r="H3175" s="6">
        <v>2607</v>
      </c>
      <c r="I3175" s="6">
        <v>545</v>
      </c>
      <c r="J3175" s="6">
        <v>2544</v>
      </c>
      <c r="K3175" s="6">
        <v>545</v>
      </c>
      <c r="L3175" s="6">
        <v>2545</v>
      </c>
      <c r="M3175" s="6" t="s">
        <v>19</v>
      </c>
      <c r="N3175" s="6" t="s">
        <v>23</v>
      </c>
      <c r="O3175" s="6">
        <v>470</v>
      </c>
    </row>
    <row r="3176" spans="1:15" x14ac:dyDescent="0.25">
      <c r="A3176" s="6" t="s">
        <v>0</v>
      </c>
      <c r="B3176" s="6" t="s">
        <v>4</v>
      </c>
      <c r="C3176" s="6" t="s">
        <v>106</v>
      </c>
      <c r="D3176" s="6" t="s">
        <v>107</v>
      </c>
      <c r="E3176" s="6" t="s">
        <v>97</v>
      </c>
      <c r="F3176" s="6" t="s">
        <v>98</v>
      </c>
      <c r="G3176" s="6">
        <v>7</v>
      </c>
      <c r="H3176" s="6">
        <v>41</v>
      </c>
      <c r="I3176" s="6">
        <v>10</v>
      </c>
      <c r="J3176" s="6">
        <v>47</v>
      </c>
      <c r="K3176" s="6">
        <v>12</v>
      </c>
      <c r="L3176" s="6">
        <v>56</v>
      </c>
      <c r="M3176" s="6" t="s">
        <v>19</v>
      </c>
      <c r="N3176" s="6" t="s">
        <v>22</v>
      </c>
      <c r="O3176" s="6">
        <v>6</v>
      </c>
    </row>
    <row r="3177" spans="1:15" x14ac:dyDescent="0.25">
      <c r="A3177" s="6" t="s">
        <v>0</v>
      </c>
      <c r="B3177" s="6" t="s">
        <v>8</v>
      </c>
      <c r="C3177" s="6" t="s">
        <v>210</v>
      </c>
      <c r="D3177" s="6" t="s">
        <v>211</v>
      </c>
      <c r="E3177" s="6" t="s">
        <v>209</v>
      </c>
      <c r="F3177" s="6" t="s">
        <v>132</v>
      </c>
      <c r="G3177" s="6">
        <v>840</v>
      </c>
      <c r="H3177" s="6">
        <v>3249</v>
      </c>
      <c r="I3177" s="6">
        <v>667</v>
      </c>
      <c r="J3177" s="6">
        <v>3657</v>
      </c>
      <c r="K3177" s="6">
        <v>667</v>
      </c>
      <c r="L3177" s="6">
        <v>3657</v>
      </c>
      <c r="M3177" s="6" t="s">
        <v>19</v>
      </c>
      <c r="N3177" s="6" t="s">
        <v>23</v>
      </c>
      <c r="O3177" s="6">
        <v>473</v>
      </c>
    </row>
    <row r="3178" spans="1:15" x14ac:dyDescent="0.25">
      <c r="A3178" s="6" t="s">
        <v>0</v>
      </c>
      <c r="B3178" s="6" t="s">
        <v>4</v>
      </c>
      <c r="C3178" s="6" t="s">
        <v>151</v>
      </c>
      <c r="D3178" s="6" t="s">
        <v>152</v>
      </c>
      <c r="E3178" s="6" t="s">
        <v>97</v>
      </c>
      <c r="F3178" s="6" t="s">
        <v>98</v>
      </c>
      <c r="G3178" s="6">
        <v>8</v>
      </c>
      <c r="H3178" s="6">
        <v>30</v>
      </c>
      <c r="I3178" s="6">
        <v>8</v>
      </c>
      <c r="J3178" s="6">
        <v>32</v>
      </c>
      <c r="K3178" s="6">
        <v>8</v>
      </c>
      <c r="L3178" s="6">
        <v>32</v>
      </c>
      <c r="M3178" s="6" t="s">
        <v>19</v>
      </c>
      <c r="N3178" s="6" t="s">
        <v>23</v>
      </c>
      <c r="O3178" s="6">
        <v>1</v>
      </c>
    </row>
    <row r="3179" spans="1:15" x14ac:dyDescent="0.25">
      <c r="A3179" s="6" t="s">
        <v>0</v>
      </c>
      <c r="B3179" s="6" t="s">
        <v>4</v>
      </c>
      <c r="C3179" s="6" t="s">
        <v>95</v>
      </c>
      <c r="D3179" s="6" t="s">
        <v>96</v>
      </c>
      <c r="E3179" s="6" t="s">
        <v>97</v>
      </c>
      <c r="F3179" s="6" t="s">
        <v>98</v>
      </c>
      <c r="G3179" s="6">
        <v>69</v>
      </c>
      <c r="H3179" s="6">
        <v>349</v>
      </c>
      <c r="I3179" s="6">
        <v>43</v>
      </c>
      <c r="J3179" s="6">
        <v>361</v>
      </c>
      <c r="K3179" s="6">
        <v>43</v>
      </c>
      <c r="L3179" s="6">
        <v>361</v>
      </c>
      <c r="M3179" s="6" t="s">
        <v>19</v>
      </c>
      <c r="N3179" s="6" t="s">
        <v>23</v>
      </c>
      <c r="O3179" s="6">
        <v>48</v>
      </c>
    </row>
    <row r="3180" spans="1:15" x14ac:dyDescent="0.25">
      <c r="A3180" s="6" t="s">
        <v>0</v>
      </c>
      <c r="B3180" s="6" t="s">
        <v>4</v>
      </c>
      <c r="C3180" s="6" t="s">
        <v>251</v>
      </c>
      <c r="D3180" s="6" t="s">
        <v>252</v>
      </c>
      <c r="E3180" s="6" t="s">
        <v>97</v>
      </c>
      <c r="F3180" s="6" t="s">
        <v>98</v>
      </c>
      <c r="G3180" s="6">
        <v>28</v>
      </c>
      <c r="H3180" s="6">
        <v>130</v>
      </c>
      <c r="I3180" s="6">
        <v>27</v>
      </c>
      <c r="J3180" s="6">
        <v>121</v>
      </c>
      <c r="K3180" s="6">
        <v>28</v>
      </c>
      <c r="L3180" s="6">
        <v>130</v>
      </c>
      <c r="M3180" s="6" t="s">
        <v>19</v>
      </c>
      <c r="N3180" s="6" t="s">
        <v>21</v>
      </c>
      <c r="O3180" s="6">
        <v>5</v>
      </c>
    </row>
    <row r="3181" spans="1:15" x14ac:dyDescent="0.25">
      <c r="A3181" s="6" t="s">
        <v>0</v>
      </c>
      <c r="B3181" s="6" t="s">
        <v>4</v>
      </c>
      <c r="C3181" s="6" t="s">
        <v>155</v>
      </c>
      <c r="D3181" s="6" t="s">
        <v>156</v>
      </c>
      <c r="E3181" s="6" t="s">
        <v>97</v>
      </c>
      <c r="F3181" s="6" t="s">
        <v>98</v>
      </c>
      <c r="G3181" s="6">
        <v>97</v>
      </c>
      <c r="H3181" s="6">
        <v>382</v>
      </c>
      <c r="I3181" s="6">
        <v>95</v>
      </c>
      <c r="J3181" s="6">
        <v>386</v>
      </c>
      <c r="K3181" s="6">
        <v>95</v>
      </c>
      <c r="L3181" s="6">
        <v>386</v>
      </c>
      <c r="M3181" s="6" t="s">
        <v>19</v>
      </c>
      <c r="N3181" s="6" t="s">
        <v>23</v>
      </c>
      <c r="O3181" s="6">
        <v>35</v>
      </c>
    </row>
    <row r="3182" spans="1:15" x14ac:dyDescent="0.25">
      <c r="A3182" s="6" t="s">
        <v>0</v>
      </c>
      <c r="B3182" s="6" t="s">
        <v>4</v>
      </c>
      <c r="C3182" s="6" t="s">
        <v>104</v>
      </c>
      <c r="D3182" s="6" t="s">
        <v>105</v>
      </c>
      <c r="E3182" s="6" t="s">
        <v>97</v>
      </c>
      <c r="F3182" s="6" t="s">
        <v>98</v>
      </c>
      <c r="G3182" s="6">
        <v>32</v>
      </c>
      <c r="H3182" s="6">
        <v>146</v>
      </c>
      <c r="I3182" s="6">
        <v>28</v>
      </c>
      <c r="J3182" s="6">
        <v>131</v>
      </c>
      <c r="K3182" s="6">
        <v>32</v>
      </c>
      <c r="L3182" s="6">
        <v>148</v>
      </c>
      <c r="M3182" s="6" t="s">
        <v>19</v>
      </c>
      <c r="N3182" s="6" t="s">
        <v>22</v>
      </c>
      <c r="O3182" s="6">
        <v>8</v>
      </c>
    </row>
    <row r="3183" spans="1:15" x14ac:dyDescent="0.25">
      <c r="A3183" s="6" t="s">
        <v>0</v>
      </c>
      <c r="B3183" s="6" t="s">
        <v>8</v>
      </c>
      <c r="C3183" s="6" t="s">
        <v>743</v>
      </c>
      <c r="D3183" s="6" t="s">
        <v>744</v>
      </c>
      <c r="E3183" s="6" t="s">
        <v>209</v>
      </c>
      <c r="F3183" s="6" t="s">
        <v>125</v>
      </c>
      <c r="G3183" s="6">
        <v>612</v>
      </c>
      <c r="H3183" s="6">
        <v>2944</v>
      </c>
      <c r="I3183" s="6">
        <v>608</v>
      </c>
      <c r="J3183" s="6">
        <v>2914</v>
      </c>
      <c r="K3183" s="6">
        <v>608</v>
      </c>
      <c r="L3183" s="6">
        <v>2944</v>
      </c>
      <c r="M3183" s="6" t="s">
        <v>19</v>
      </c>
      <c r="N3183" s="6" t="s">
        <v>22</v>
      </c>
      <c r="O3183" s="6">
        <v>182</v>
      </c>
    </row>
    <row r="3184" spans="1:15" x14ac:dyDescent="0.25">
      <c r="A3184" s="6" t="s">
        <v>0</v>
      </c>
      <c r="B3184" s="6" t="s">
        <v>8</v>
      </c>
      <c r="C3184" s="6" t="s">
        <v>210</v>
      </c>
      <c r="D3184" s="6" t="s">
        <v>211</v>
      </c>
      <c r="E3184" s="6" t="s">
        <v>209</v>
      </c>
      <c r="F3184" s="6" t="s">
        <v>132</v>
      </c>
      <c r="G3184" s="6">
        <v>840</v>
      </c>
      <c r="H3184" s="6">
        <v>3249</v>
      </c>
      <c r="I3184" s="6">
        <v>667</v>
      </c>
      <c r="J3184" s="6">
        <v>3657</v>
      </c>
      <c r="K3184" s="6">
        <v>667</v>
      </c>
      <c r="L3184" s="6">
        <v>3657</v>
      </c>
      <c r="M3184" s="6" t="s">
        <v>19</v>
      </c>
      <c r="N3184" s="6" t="s">
        <v>22</v>
      </c>
      <c r="O3184" s="6">
        <v>145</v>
      </c>
    </row>
    <row r="3185" spans="1:15" x14ac:dyDescent="0.25">
      <c r="A3185" s="6" t="s">
        <v>0</v>
      </c>
      <c r="B3185" s="6" t="s">
        <v>4</v>
      </c>
      <c r="C3185" s="6" t="s">
        <v>147</v>
      </c>
      <c r="D3185" s="6" t="s">
        <v>148</v>
      </c>
      <c r="E3185" s="6" t="s">
        <v>97</v>
      </c>
      <c r="F3185" s="6" t="s">
        <v>98</v>
      </c>
      <c r="G3185" s="6">
        <v>87</v>
      </c>
      <c r="H3185" s="6">
        <v>461</v>
      </c>
      <c r="I3185" s="6">
        <v>90</v>
      </c>
      <c r="J3185" s="6">
        <v>489</v>
      </c>
      <c r="K3185" s="6">
        <v>90</v>
      </c>
      <c r="L3185" s="6">
        <v>489</v>
      </c>
      <c r="M3185" s="6" t="s">
        <v>19</v>
      </c>
      <c r="N3185" s="6" t="s">
        <v>23</v>
      </c>
      <c r="O3185" s="6">
        <v>88</v>
      </c>
    </row>
    <row r="3186" spans="1:15" x14ac:dyDescent="0.25">
      <c r="A3186" s="6" t="s">
        <v>0</v>
      </c>
      <c r="B3186" s="6" t="s">
        <v>4</v>
      </c>
      <c r="C3186" s="6" t="s">
        <v>251</v>
      </c>
      <c r="D3186" s="6" t="s">
        <v>252</v>
      </c>
      <c r="E3186" s="6" t="s">
        <v>97</v>
      </c>
      <c r="F3186" s="6" t="s">
        <v>98</v>
      </c>
      <c r="G3186" s="6">
        <v>28</v>
      </c>
      <c r="H3186" s="6">
        <v>130</v>
      </c>
      <c r="I3186" s="6">
        <v>27</v>
      </c>
      <c r="J3186" s="6">
        <v>121</v>
      </c>
      <c r="K3186" s="6">
        <v>28</v>
      </c>
      <c r="L3186" s="6">
        <v>130</v>
      </c>
      <c r="M3186" s="6" t="s">
        <v>19</v>
      </c>
      <c r="N3186" s="6" t="s">
        <v>22</v>
      </c>
      <c r="O3186" s="6">
        <v>8</v>
      </c>
    </row>
    <row r="3187" spans="1:15" x14ac:dyDescent="0.25">
      <c r="A3187" s="6" t="s">
        <v>0</v>
      </c>
      <c r="B3187" s="6" t="s">
        <v>4</v>
      </c>
      <c r="C3187" s="6" t="s">
        <v>101</v>
      </c>
      <c r="D3187" s="6" t="s">
        <v>102</v>
      </c>
      <c r="E3187" s="6" t="s">
        <v>97</v>
      </c>
      <c r="F3187" s="6" t="s">
        <v>98</v>
      </c>
      <c r="G3187" s="6">
        <v>56</v>
      </c>
      <c r="H3187" s="6">
        <v>230</v>
      </c>
      <c r="I3187" s="6">
        <v>54</v>
      </c>
      <c r="J3187" s="6">
        <v>221</v>
      </c>
      <c r="K3187" s="6">
        <v>57</v>
      </c>
      <c r="L3187" s="6">
        <v>232</v>
      </c>
      <c r="M3187" s="6" t="s">
        <v>19</v>
      </c>
      <c r="N3187" s="6" t="s">
        <v>23</v>
      </c>
      <c r="O3187" s="6">
        <v>30</v>
      </c>
    </row>
    <row r="3188" spans="1:15" x14ac:dyDescent="0.25">
      <c r="A3188" s="6" t="s">
        <v>0</v>
      </c>
      <c r="B3188" s="6" t="s">
        <v>4</v>
      </c>
      <c r="C3188" s="6" t="s">
        <v>149</v>
      </c>
      <c r="D3188" s="6" t="s">
        <v>150</v>
      </c>
      <c r="E3188" s="6" t="s">
        <v>97</v>
      </c>
      <c r="F3188" s="6" t="s">
        <v>98</v>
      </c>
      <c r="G3188" s="6">
        <v>6</v>
      </c>
      <c r="H3188" s="6">
        <v>39</v>
      </c>
      <c r="I3188" s="6">
        <v>6</v>
      </c>
      <c r="J3188" s="6">
        <v>39</v>
      </c>
      <c r="K3188" s="6">
        <v>6</v>
      </c>
      <c r="L3188" s="6">
        <v>39</v>
      </c>
      <c r="M3188" s="6" t="s">
        <v>19</v>
      </c>
      <c r="N3188" s="6" t="s">
        <v>22</v>
      </c>
      <c r="O3188" s="6">
        <v>7</v>
      </c>
    </row>
    <row r="3189" spans="1:15" x14ac:dyDescent="0.25">
      <c r="A3189" s="6" t="s">
        <v>0</v>
      </c>
      <c r="B3189" s="6" t="s">
        <v>4</v>
      </c>
      <c r="C3189" s="6" t="s">
        <v>147</v>
      </c>
      <c r="D3189" s="6" t="s">
        <v>148</v>
      </c>
      <c r="E3189" s="6" t="s">
        <v>97</v>
      </c>
      <c r="F3189" s="6" t="s">
        <v>98</v>
      </c>
      <c r="G3189" s="6">
        <v>87</v>
      </c>
      <c r="H3189" s="6">
        <v>461</v>
      </c>
      <c r="I3189" s="6">
        <v>90</v>
      </c>
      <c r="J3189" s="6">
        <v>489</v>
      </c>
      <c r="K3189" s="6">
        <v>90</v>
      </c>
      <c r="L3189" s="6">
        <v>489</v>
      </c>
      <c r="M3189" s="6" t="s">
        <v>19</v>
      </c>
      <c r="N3189" s="6" t="s">
        <v>21</v>
      </c>
      <c r="O3189" s="6">
        <v>44</v>
      </c>
    </row>
    <row r="3190" spans="1:15" x14ac:dyDescent="0.25">
      <c r="A3190" s="6" t="s">
        <v>0</v>
      </c>
      <c r="B3190" s="6" t="s">
        <v>9</v>
      </c>
      <c r="C3190" s="6" t="s">
        <v>1077</v>
      </c>
      <c r="D3190" s="6" t="s">
        <v>223</v>
      </c>
      <c r="E3190" s="6" t="s">
        <v>97</v>
      </c>
      <c r="F3190" s="6" t="s">
        <v>125</v>
      </c>
      <c r="G3190" s="6">
        <v>486</v>
      </c>
      <c r="H3190" s="6">
        <v>2371</v>
      </c>
      <c r="I3190" s="6">
        <v>488</v>
      </c>
      <c r="J3190" s="6">
        <v>2325</v>
      </c>
      <c r="K3190" s="6">
        <v>488</v>
      </c>
      <c r="L3190" s="6">
        <v>2325</v>
      </c>
      <c r="M3190" s="6" t="s">
        <v>19</v>
      </c>
      <c r="N3190" s="6" t="s">
        <v>23</v>
      </c>
      <c r="O3190" s="6">
        <v>254</v>
      </c>
    </row>
    <row r="3191" spans="1:15" x14ac:dyDescent="0.25">
      <c r="A3191" s="6" t="s">
        <v>0</v>
      </c>
      <c r="B3191" s="6" t="s">
        <v>4</v>
      </c>
      <c r="C3191" s="6" t="s">
        <v>151</v>
      </c>
      <c r="D3191" s="6" t="s">
        <v>152</v>
      </c>
      <c r="E3191" s="6" t="s">
        <v>97</v>
      </c>
      <c r="F3191" s="6" t="s">
        <v>98</v>
      </c>
      <c r="G3191" s="6">
        <v>8</v>
      </c>
      <c r="H3191" s="6">
        <v>30</v>
      </c>
      <c r="I3191" s="6">
        <v>8</v>
      </c>
      <c r="J3191" s="6">
        <v>32</v>
      </c>
      <c r="K3191" s="6">
        <v>8</v>
      </c>
      <c r="L3191" s="6">
        <v>32</v>
      </c>
      <c r="M3191" s="6" t="s">
        <v>19</v>
      </c>
      <c r="N3191" s="6" t="s">
        <v>21</v>
      </c>
      <c r="O3191" s="6">
        <v>0</v>
      </c>
    </row>
    <row r="3192" spans="1:15" x14ac:dyDescent="0.25">
      <c r="A3192" s="6" t="s">
        <v>0</v>
      </c>
      <c r="B3192" s="6" t="s">
        <v>8</v>
      </c>
      <c r="C3192" s="6" t="s">
        <v>739</v>
      </c>
      <c r="D3192" s="6" t="s">
        <v>740</v>
      </c>
      <c r="E3192" s="6" t="s">
        <v>209</v>
      </c>
      <c r="F3192" s="6" t="s">
        <v>125</v>
      </c>
      <c r="G3192" s="6">
        <v>115</v>
      </c>
      <c r="H3192" s="6">
        <v>602</v>
      </c>
      <c r="I3192" s="6">
        <v>115</v>
      </c>
      <c r="J3192" s="6">
        <v>594</v>
      </c>
      <c r="K3192" s="6">
        <v>115</v>
      </c>
      <c r="L3192" s="6">
        <v>88</v>
      </c>
      <c r="M3192" s="6" t="s">
        <v>19</v>
      </c>
      <c r="N3192" s="6" t="s">
        <v>23</v>
      </c>
      <c r="O3192" s="6">
        <v>0</v>
      </c>
    </row>
    <row r="3193" spans="1:15" x14ac:dyDescent="0.25">
      <c r="A3193" s="6" t="s">
        <v>0</v>
      </c>
      <c r="B3193" s="6" t="s">
        <v>9</v>
      </c>
      <c r="C3193" s="6" t="s">
        <v>212</v>
      </c>
      <c r="D3193" s="6" t="s">
        <v>213</v>
      </c>
      <c r="E3193" s="6" t="s">
        <v>209</v>
      </c>
      <c r="F3193" s="6" t="s">
        <v>125</v>
      </c>
      <c r="G3193" s="6">
        <v>174</v>
      </c>
      <c r="H3193" s="6">
        <v>1185</v>
      </c>
      <c r="I3193" s="6">
        <v>463</v>
      </c>
      <c r="J3193" s="6">
        <v>2123</v>
      </c>
      <c r="K3193" s="6">
        <v>463</v>
      </c>
      <c r="L3193" s="6">
        <v>2114</v>
      </c>
      <c r="M3193" s="6" t="s">
        <v>19</v>
      </c>
      <c r="N3193" s="6" t="s">
        <v>21</v>
      </c>
      <c r="O3193" s="6">
        <v>95</v>
      </c>
    </row>
    <row r="3194" spans="1:15" x14ac:dyDescent="0.25">
      <c r="A3194" s="6" t="s">
        <v>0</v>
      </c>
      <c r="B3194" s="6" t="s">
        <v>4</v>
      </c>
      <c r="C3194" s="6" t="s">
        <v>106</v>
      </c>
      <c r="D3194" s="6" t="s">
        <v>107</v>
      </c>
      <c r="E3194" s="6" t="s">
        <v>97</v>
      </c>
      <c r="F3194" s="6" t="s">
        <v>98</v>
      </c>
      <c r="G3194" s="6">
        <v>7</v>
      </c>
      <c r="H3194" s="6">
        <v>41</v>
      </c>
      <c r="I3194" s="6">
        <v>10</v>
      </c>
      <c r="J3194" s="6">
        <v>47</v>
      </c>
      <c r="K3194" s="6">
        <v>12</v>
      </c>
      <c r="L3194" s="6">
        <v>56</v>
      </c>
      <c r="M3194" s="6" t="s">
        <v>19</v>
      </c>
      <c r="N3194" s="6" t="s">
        <v>21</v>
      </c>
      <c r="O3194" s="6">
        <v>2</v>
      </c>
    </row>
    <row r="3195" spans="1:15" x14ac:dyDescent="0.25">
      <c r="A3195" s="6" t="s">
        <v>0</v>
      </c>
      <c r="B3195" s="6" t="s">
        <v>8</v>
      </c>
      <c r="C3195" s="6" t="s">
        <v>739</v>
      </c>
      <c r="D3195" s="6" t="s">
        <v>740</v>
      </c>
      <c r="E3195" s="6" t="s">
        <v>209</v>
      </c>
      <c r="F3195" s="6" t="s">
        <v>125</v>
      </c>
      <c r="G3195" s="6">
        <v>115</v>
      </c>
      <c r="H3195" s="6">
        <v>602</v>
      </c>
      <c r="I3195" s="6">
        <v>115</v>
      </c>
      <c r="J3195" s="6">
        <v>594</v>
      </c>
      <c r="K3195" s="6">
        <v>115</v>
      </c>
      <c r="L3195" s="6">
        <v>88</v>
      </c>
      <c r="M3195" s="6" t="s">
        <v>19</v>
      </c>
      <c r="N3195" s="6" t="s">
        <v>21</v>
      </c>
      <c r="O3195" s="6">
        <v>0</v>
      </c>
    </row>
    <row r="3196" spans="1:15" x14ac:dyDescent="0.25">
      <c r="A3196" s="6" t="s">
        <v>0</v>
      </c>
      <c r="B3196" s="6" t="s">
        <v>4</v>
      </c>
      <c r="C3196" s="6" t="s">
        <v>101</v>
      </c>
      <c r="D3196" s="6" t="s">
        <v>102</v>
      </c>
      <c r="E3196" s="6" t="s">
        <v>97</v>
      </c>
      <c r="F3196" s="6" t="s">
        <v>98</v>
      </c>
      <c r="G3196" s="6">
        <v>56</v>
      </c>
      <c r="H3196" s="6">
        <v>230</v>
      </c>
      <c r="I3196" s="6">
        <v>54</v>
      </c>
      <c r="J3196" s="6">
        <v>221</v>
      </c>
      <c r="K3196" s="6">
        <v>57</v>
      </c>
      <c r="L3196" s="6">
        <v>232</v>
      </c>
      <c r="M3196" s="6" t="s">
        <v>19</v>
      </c>
      <c r="N3196" s="6" t="s">
        <v>22</v>
      </c>
      <c r="O3196" s="6">
        <v>15</v>
      </c>
    </row>
    <row r="3197" spans="1:15" x14ac:dyDescent="0.25">
      <c r="A3197" s="6" t="s">
        <v>0</v>
      </c>
      <c r="B3197" s="6" t="s">
        <v>4</v>
      </c>
      <c r="C3197" s="6" t="s">
        <v>145</v>
      </c>
      <c r="D3197" s="6" t="s">
        <v>146</v>
      </c>
      <c r="E3197" s="6" t="s">
        <v>97</v>
      </c>
      <c r="F3197" s="6" t="s">
        <v>98</v>
      </c>
      <c r="G3197" s="6">
        <v>93</v>
      </c>
      <c r="H3197" s="6">
        <v>446</v>
      </c>
      <c r="I3197" s="6">
        <v>91</v>
      </c>
      <c r="J3197" s="6">
        <v>482</v>
      </c>
      <c r="K3197" s="6">
        <v>100</v>
      </c>
      <c r="L3197" s="6">
        <v>523</v>
      </c>
      <c r="M3197" s="6" t="s">
        <v>19</v>
      </c>
      <c r="N3197" s="6" t="s">
        <v>21</v>
      </c>
      <c r="O3197" s="6">
        <v>33</v>
      </c>
    </row>
    <row r="3198" spans="1:15" x14ac:dyDescent="0.25">
      <c r="A3198" s="6" t="s">
        <v>0</v>
      </c>
      <c r="B3198" s="6" t="s">
        <v>4</v>
      </c>
      <c r="C3198" s="6" t="s">
        <v>155</v>
      </c>
      <c r="D3198" s="6" t="s">
        <v>156</v>
      </c>
      <c r="E3198" s="6" t="s">
        <v>97</v>
      </c>
      <c r="F3198" s="6" t="s">
        <v>98</v>
      </c>
      <c r="G3198" s="6">
        <v>97</v>
      </c>
      <c r="H3198" s="6">
        <v>382</v>
      </c>
      <c r="I3198" s="6">
        <v>95</v>
      </c>
      <c r="J3198" s="6">
        <v>386</v>
      </c>
      <c r="K3198" s="6">
        <v>95</v>
      </c>
      <c r="L3198" s="6">
        <v>386</v>
      </c>
      <c r="M3198" s="6" t="s">
        <v>19</v>
      </c>
      <c r="N3198" s="6" t="s">
        <v>21</v>
      </c>
      <c r="O3198" s="6">
        <v>12</v>
      </c>
    </row>
    <row r="3199" spans="1:15" x14ac:dyDescent="0.25">
      <c r="A3199" s="6" t="s">
        <v>0</v>
      </c>
      <c r="B3199" s="6" t="s">
        <v>4</v>
      </c>
      <c r="C3199" s="6" t="s">
        <v>145</v>
      </c>
      <c r="D3199" s="6" t="s">
        <v>146</v>
      </c>
      <c r="E3199" s="6" t="s">
        <v>97</v>
      </c>
      <c r="F3199" s="6" t="s">
        <v>98</v>
      </c>
      <c r="G3199" s="6">
        <v>93</v>
      </c>
      <c r="H3199" s="6">
        <v>446</v>
      </c>
      <c r="I3199" s="6">
        <v>91</v>
      </c>
      <c r="J3199" s="6">
        <v>482</v>
      </c>
      <c r="K3199" s="6">
        <v>100</v>
      </c>
      <c r="L3199" s="6">
        <v>523</v>
      </c>
      <c r="M3199" s="6" t="s">
        <v>19</v>
      </c>
      <c r="N3199" s="6" t="s">
        <v>22</v>
      </c>
      <c r="O3199" s="6">
        <v>36</v>
      </c>
    </row>
    <row r="3200" spans="1:15" x14ac:dyDescent="0.25">
      <c r="A3200" s="6" t="s">
        <v>0</v>
      </c>
      <c r="B3200" s="6" t="s">
        <v>9</v>
      </c>
      <c r="C3200" s="6" t="s">
        <v>1077</v>
      </c>
      <c r="D3200" s="6" t="s">
        <v>223</v>
      </c>
      <c r="E3200" s="6" t="s">
        <v>97</v>
      </c>
      <c r="F3200" s="6" t="s">
        <v>125</v>
      </c>
      <c r="G3200" s="6">
        <v>486</v>
      </c>
      <c r="H3200" s="6">
        <v>2371</v>
      </c>
      <c r="I3200" s="6">
        <v>488</v>
      </c>
      <c r="J3200" s="6">
        <v>2325</v>
      </c>
      <c r="K3200" s="6">
        <v>488</v>
      </c>
      <c r="L3200" s="6">
        <v>2325</v>
      </c>
      <c r="M3200" s="6" t="s">
        <v>19</v>
      </c>
      <c r="N3200" s="6" t="s">
        <v>21</v>
      </c>
      <c r="O3200" s="6">
        <v>128</v>
      </c>
    </row>
    <row r="3201" spans="1:15" x14ac:dyDescent="0.25">
      <c r="A3201" s="6" t="s">
        <v>0</v>
      </c>
      <c r="B3201" s="6" t="s">
        <v>8</v>
      </c>
      <c r="C3201" s="6" t="s">
        <v>739</v>
      </c>
      <c r="D3201" s="6" t="s">
        <v>740</v>
      </c>
      <c r="E3201" s="6" t="s">
        <v>209</v>
      </c>
      <c r="F3201" s="6" t="s">
        <v>125</v>
      </c>
      <c r="G3201" s="6">
        <v>115</v>
      </c>
      <c r="H3201" s="6">
        <v>602</v>
      </c>
      <c r="I3201" s="6">
        <v>115</v>
      </c>
      <c r="J3201" s="6">
        <v>594</v>
      </c>
      <c r="K3201" s="6">
        <v>115</v>
      </c>
      <c r="L3201" s="6">
        <v>88</v>
      </c>
      <c r="M3201" s="6" t="s">
        <v>19</v>
      </c>
      <c r="N3201" s="6" t="s">
        <v>22</v>
      </c>
      <c r="O3201" s="6">
        <v>0</v>
      </c>
    </row>
    <row r="3202" spans="1:15" x14ac:dyDescent="0.25">
      <c r="A3202" s="6" t="s">
        <v>0</v>
      </c>
      <c r="B3202" s="6" t="s">
        <v>4</v>
      </c>
      <c r="C3202" s="6" t="s">
        <v>149</v>
      </c>
      <c r="D3202" s="6" t="s">
        <v>150</v>
      </c>
      <c r="E3202" s="6" t="s">
        <v>97</v>
      </c>
      <c r="F3202" s="6" t="s">
        <v>98</v>
      </c>
      <c r="G3202" s="6">
        <v>6</v>
      </c>
      <c r="H3202" s="6">
        <v>39</v>
      </c>
      <c r="I3202" s="6">
        <v>6</v>
      </c>
      <c r="J3202" s="6">
        <v>39</v>
      </c>
      <c r="K3202" s="6">
        <v>6</v>
      </c>
      <c r="L3202" s="6">
        <v>39</v>
      </c>
      <c r="M3202" s="6" t="s">
        <v>19</v>
      </c>
      <c r="N3202" s="6" t="s">
        <v>23</v>
      </c>
      <c r="O3202" s="6">
        <v>12</v>
      </c>
    </row>
    <row r="3203" spans="1:15" x14ac:dyDescent="0.25">
      <c r="A3203" s="6" t="s">
        <v>0</v>
      </c>
      <c r="B3203" s="6" t="s">
        <v>4</v>
      </c>
      <c r="C3203" s="6" t="s">
        <v>95</v>
      </c>
      <c r="D3203" s="6" t="s">
        <v>96</v>
      </c>
      <c r="E3203" s="6" t="s">
        <v>97</v>
      </c>
      <c r="F3203" s="6" t="s">
        <v>98</v>
      </c>
      <c r="G3203" s="6">
        <v>69</v>
      </c>
      <c r="H3203" s="6">
        <v>349</v>
      </c>
      <c r="I3203" s="6">
        <v>43</v>
      </c>
      <c r="J3203" s="6">
        <v>361</v>
      </c>
      <c r="K3203" s="6">
        <v>43</v>
      </c>
      <c r="L3203" s="6">
        <v>361</v>
      </c>
      <c r="M3203" s="6" t="s">
        <v>19</v>
      </c>
      <c r="N3203" s="6" t="s">
        <v>22</v>
      </c>
      <c r="O3203" s="6">
        <v>21</v>
      </c>
    </row>
    <row r="3204" spans="1:15" x14ac:dyDescent="0.25">
      <c r="A3204" s="6" t="s">
        <v>0</v>
      </c>
      <c r="B3204" s="6" t="s">
        <v>9</v>
      </c>
      <c r="C3204" s="6" t="s">
        <v>212</v>
      </c>
      <c r="D3204" s="6" t="s">
        <v>213</v>
      </c>
      <c r="E3204" s="6" t="s">
        <v>209</v>
      </c>
      <c r="F3204" s="6" t="s">
        <v>125</v>
      </c>
      <c r="G3204" s="6">
        <v>174</v>
      </c>
      <c r="H3204" s="6">
        <v>1185</v>
      </c>
      <c r="I3204" s="6">
        <v>463</v>
      </c>
      <c r="J3204" s="6">
        <v>2123</v>
      </c>
      <c r="K3204" s="6">
        <v>463</v>
      </c>
      <c r="L3204" s="6">
        <v>2114</v>
      </c>
      <c r="M3204" s="6" t="s">
        <v>19</v>
      </c>
      <c r="N3204" s="6" t="s">
        <v>22</v>
      </c>
      <c r="O3204" s="6">
        <v>100</v>
      </c>
    </row>
    <row r="3205" spans="1:15" x14ac:dyDescent="0.25">
      <c r="A3205" s="6" t="s">
        <v>0</v>
      </c>
      <c r="B3205" s="6" t="s">
        <v>8</v>
      </c>
      <c r="C3205" s="6" t="s">
        <v>748</v>
      </c>
      <c r="D3205" s="6" t="s">
        <v>749</v>
      </c>
      <c r="E3205" s="6" t="s">
        <v>209</v>
      </c>
      <c r="F3205" s="6" t="s">
        <v>125</v>
      </c>
      <c r="G3205" s="6">
        <v>1694</v>
      </c>
      <c r="H3205" s="6">
        <v>8805</v>
      </c>
      <c r="I3205" s="6">
        <v>1693</v>
      </c>
      <c r="J3205" s="6">
        <v>8805</v>
      </c>
      <c r="K3205" s="6">
        <v>1693</v>
      </c>
      <c r="L3205" s="6">
        <v>9062</v>
      </c>
      <c r="M3205" s="6" t="s">
        <v>19</v>
      </c>
      <c r="N3205" s="6" t="s">
        <v>23</v>
      </c>
      <c r="O3205" s="6">
        <v>1054</v>
      </c>
    </row>
    <row r="3206" spans="1:15" x14ac:dyDescent="0.25">
      <c r="A3206" s="6" t="s">
        <v>0</v>
      </c>
      <c r="B3206" s="6" t="s">
        <v>8</v>
      </c>
      <c r="C3206" s="6" t="s">
        <v>224</v>
      </c>
      <c r="D3206" s="6" t="s">
        <v>225</v>
      </c>
      <c r="E3206" s="6" t="s">
        <v>209</v>
      </c>
      <c r="F3206" s="6" t="s">
        <v>125</v>
      </c>
      <c r="G3206" s="6">
        <v>412</v>
      </c>
      <c r="H3206" s="6">
        <v>1700</v>
      </c>
      <c r="I3206" s="6">
        <v>375</v>
      </c>
      <c r="J3206" s="6">
        <v>1598</v>
      </c>
      <c r="K3206" s="6">
        <v>375</v>
      </c>
      <c r="L3206" s="6">
        <v>1598</v>
      </c>
      <c r="M3206" s="6" t="s">
        <v>19</v>
      </c>
      <c r="N3206" s="6" t="s">
        <v>23</v>
      </c>
      <c r="O3206" s="6">
        <v>127</v>
      </c>
    </row>
    <row r="3207" spans="1:15" x14ac:dyDescent="0.25">
      <c r="A3207" s="6" t="s">
        <v>0</v>
      </c>
      <c r="B3207" s="6" t="s">
        <v>4</v>
      </c>
      <c r="C3207" s="6" t="s">
        <v>145</v>
      </c>
      <c r="D3207" s="6" t="s">
        <v>146</v>
      </c>
      <c r="E3207" s="6" t="s">
        <v>97</v>
      </c>
      <c r="F3207" s="6" t="s">
        <v>98</v>
      </c>
      <c r="G3207" s="6">
        <v>93</v>
      </c>
      <c r="H3207" s="6">
        <v>446</v>
      </c>
      <c r="I3207" s="6">
        <v>91</v>
      </c>
      <c r="J3207" s="6">
        <v>482</v>
      </c>
      <c r="K3207" s="6">
        <v>100</v>
      </c>
      <c r="L3207" s="6">
        <v>523</v>
      </c>
      <c r="M3207" s="6" t="s">
        <v>19</v>
      </c>
      <c r="N3207" s="6" t="s">
        <v>23</v>
      </c>
      <c r="O3207" s="6">
        <v>69</v>
      </c>
    </row>
    <row r="3208" spans="1:15" x14ac:dyDescent="0.25">
      <c r="A3208" s="6" t="s">
        <v>0</v>
      </c>
      <c r="B3208" s="6" t="s">
        <v>4</v>
      </c>
      <c r="C3208" s="6" t="s">
        <v>101</v>
      </c>
      <c r="D3208" s="6" t="s">
        <v>102</v>
      </c>
      <c r="E3208" s="6" t="s">
        <v>97</v>
      </c>
      <c r="F3208" s="6" t="s">
        <v>98</v>
      </c>
      <c r="G3208" s="6">
        <v>56</v>
      </c>
      <c r="H3208" s="6">
        <v>230</v>
      </c>
      <c r="I3208" s="6">
        <v>54</v>
      </c>
      <c r="J3208" s="6">
        <v>221</v>
      </c>
      <c r="K3208" s="6">
        <v>57</v>
      </c>
      <c r="L3208" s="6">
        <v>232</v>
      </c>
      <c r="M3208" s="6" t="s">
        <v>19</v>
      </c>
      <c r="N3208" s="6" t="s">
        <v>21</v>
      </c>
      <c r="O3208" s="6">
        <v>15</v>
      </c>
    </row>
    <row r="3209" spans="1:15" x14ac:dyDescent="0.25">
      <c r="A3209" s="6" t="s">
        <v>0</v>
      </c>
      <c r="B3209" s="6" t="s">
        <v>8</v>
      </c>
      <c r="C3209" s="6" t="s">
        <v>224</v>
      </c>
      <c r="D3209" s="6" t="s">
        <v>225</v>
      </c>
      <c r="E3209" s="6" t="s">
        <v>209</v>
      </c>
      <c r="F3209" s="6" t="s">
        <v>125</v>
      </c>
      <c r="G3209" s="6">
        <v>412</v>
      </c>
      <c r="H3209" s="6">
        <v>1700</v>
      </c>
      <c r="I3209" s="6">
        <v>375</v>
      </c>
      <c r="J3209" s="6">
        <v>1598</v>
      </c>
      <c r="K3209" s="6">
        <v>375</v>
      </c>
      <c r="L3209" s="6">
        <v>1598</v>
      </c>
      <c r="M3209" s="6" t="s">
        <v>19</v>
      </c>
      <c r="N3209" s="6" t="s">
        <v>22</v>
      </c>
      <c r="O3209" s="6">
        <v>57</v>
      </c>
    </row>
    <row r="3210" spans="1:15" x14ac:dyDescent="0.25">
      <c r="A3210" s="6" t="s">
        <v>0</v>
      </c>
      <c r="B3210" s="6" t="s">
        <v>4</v>
      </c>
      <c r="C3210" s="6" t="s">
        <v>153</v>
      </c>
      <c r="D3210" s="6" t="s">
        <v>154</v>
      </c>
      <c r="E3210" s="6" t="s">
        <v>97</v>
      </c>
      <c r="F3210" s="6" t="s">
        <v>98</v>
      </c>
      <c r="G3210" s="6">
        <v>35</v>
      </c>
      <c r="H3210" s="6">
        <v>175</v>
      </c>
      <c r="I3210" s="6">
        <v>32</v>
      </c>
      <c r="J3210" s="6">
        <v>173</v>
      </c>
      <c r="K3210" s="6">
        <v>43</v>
      </c>
      <c r="L3210" s="6">
        <v>212</v>
      </c>
      <c r="M3210" s="6" t="s">
        <v>19</v>
      </c>
      <c r="N3210" s="6" t="s">
        <v>22</v>
      </c>
      <c r="O3210" s="6">
        <v>9</v>
      </c>
    </row>
    <row r="3211" spans="1:15" x14ac:dyDescent="0.25">
      <c r="A3211" s="6" t="s">
        <v>0</v>
      </c>
      <c r="B3211" s="6" t="s">
        <v>8</v>
      </c>
      <c r="C3211" s="6" t="s">
        <v>743</v>
      </c>
      <c r="D3211" s="6" t="s">
        <v>744</v>
      </c>
      <c r="E3211" s="6" t="s">
        <v>209</v>
      </c>
      <c r="F3211" s="6" t="s">
        <v>125</v>
      </c>
      <c r="G3211" s="6">
        <v>612</v>
      </c>
      <c r="H3211" s="6">
        <v>2944</v>
      </c>
      <c r="I3211" s="6">
        <v>608</v>
      </c>
      <c r="J3211" s="6">
        <v>2914</v>
      </c>
      <c r="K3211" s="6">
        <v>608</v>
      </c>
      <c r="L3211" s="6">
        <v>2944</v>
      </c>
      <c r="M3211" s="6" t="s">
        <v>19</v>
      </c>
      <c r="N3211" s="6" t="s">
        <v>23</v>
      </c>
      <c r="O3211" s="6">
        <v>370</v>
      </c>
    </row>
    <row r="3212" spans="1:15" x14ac:dyDescent="0.25">
      <c r="A3212" s="6" t="s">
        <v>0</v>
      </c>
      <c r="B3212" s="6" t="s">
        <v>4</v>
      </c>
      <c r="C3212" s="6" t="s">
        <v>151</v>
      </c>
      <c r="D3212" s="6" t="s">
        <v>152</v>
      </c>
      <c r="E3212" s="6" t="s">
        <v>97</v>
      </c>
      <c r="F3212" s="6" t="s">
        <v>98</v>
      </c>
      <c r="G3212" s="6">
        <v>8</v>
      </c>
      <c r="H3212" s="6">
        <v>30</v>
      </c>
      <c r="I3212" s="6">
        <v>8</v>
      </c>
      <c r="J3212" s="6">
        <v>32</v>
      </c>
      <c r="K3212" s="6">
        <v>8</v>
      </c>
      <c r="L3212" s="6">
        <v>32</v>
      </c>
      <c r="M3212" s="6" t="s">
        <v>19</v>
      </c>
      <c r="N3212" s="6" t="s">
        <v>22</v>
      </c>
      <c r="O3212" s="6">
        <v>0</v>
      </c>
    </row>
    <row r="3213" spans="1:15" x14ac:dyDescent="0.25">
      <c r="A3213" s="6" t="s">
        <v>0</v>
      </c>
      <c r="B3213" s="6" t="s">
        <v>4</v>
      </c>
      <c r="C3213" s="6" t="s">
        <v>251</v>
      </c>
      <c r="D3213" s="6" t="s">
        <v>252</v>
      </c>
      <c r="E3213" s="6" t="s">
        <v>97</v>
      </c>
      <c r="F3213" s="6" t="s">
        <v>98</v>
      </c>
      <c r="G3213" s="6">
        <v>28</v>
      </c>
      <c r="H3213" s="6">
        <v>130</v>
      </c>
      <c r="I3213" s="6">
        <v>27</v>
      </c>
      <c r="J3213" s="6">
        <v>121</v>
      </c>
      <c r="K3213" s="6">
        <v>28</v>
      </c>
      <c r="L3213" s="6">
        <v>130</v>
      </c>
      <c r="M3213" s="6" t="s">
        <v>19</v>
      </c>
      <c r="N3213" s="6" t="s">
        <v>23</v>
      </c>
      <c r="O3213" s="6">
        <v>13</v>
      </c>
    </row>
    <row r="3214" spans="1:15" x14ac:dyDescent="0.25">
      <c r="A3214" s="6" t="s">
        <v>0</v>
      </c>
      <c r="B3214" s="6" t="s">
        <v>4</v>
      </c>
      <c r="C3214" s="6" t="s">
        <v>147</v>
      </c>
      <c r="D3214" s="6" t="s">
        <v>148</v>
      </c>
      <c r="E3214" s="6" t="s">
        <v>97</v>
      </c>
      <c r="F3214" s="6" t="s">
        <v>98</v>
      </c>
      <c r="G3214" s="6">
        <v>87</v>
      </c>
      <c r="H3214" s="6">
        <v>461</v>
      </c>
      <c r="I3214" s="6">
        <v>90</v>
      </c>
      <c r="J3214" s="6">
        <v>489</v>
      </c>
      <c r="K3214" s="6">
        <v>90</v>
      </c>
      <c r="L3214" s="6">
        <v>489</v>
      </c>
      <c r="M3214" s="6" t="s">
        <v>19</v>
      </c>
      <c r="N3214" s="6" t="s">
        <v>22</v>
      </c>
      <c r="O3214" s="6">
        <v>44</v>
      </c>
    </row>
    <row r="3215" spans="1:15" x14ac:dyDescent="0.25">
      <c r="A3215" s="6" t="s">
        <v>0</v>
      </c>
      <c r="B3215" s="6" t="s">
        <v>4</v>
      </c>
      <c r="C3215" s="6" t="s">
        <v>153</v>
      </c>
      <c r="D3215" s="6" t="s">
        <v>154</v>
      </c>
      <c r="E3215" s="6" t="s">
        <v>97</v>
      </c>
      <c r="F3215" s="6" t="s">
        <v>98</v>
      </c>
      <c r="G3215" s="6">
        <v>35</v>
      </c>
      <c r="H3215" s="6">
        <v>175</v>
      </c>
      <c r="I3215" s="6">
        <v>32</v>
      </c>
      <c r="J3215" s="6">
        <v>173</v>
      </c>
      <c r="K3215" s="6">
        <v>43</v>
      </c>
      <c r="L3215" s="6">
        <v>212</v>
      </c>
      <c r="M3215" s="6" t="s">
        <v>19</v>
      </c>
      <c r="N3215" s="6" t="s">
        <v>21</v>
      </c>
      <c r="O3215" s="6">
        <v>17</v>
      </c>
    </row>
    <row r="3216" spans="1:15" x14ac:dyDescent="0.25">
      <c r="A3216" s="6" t="s">
        <v>0</v>
      </c>
      <c r="B3216" s="6" t="s">
        <v>8</v>
      </c>
      <c r="C3216" s="6" t="s">
        <v>743</v>
      </c>
      <c r="D3216" s="6" t="s">
        <v>744</v>
      </c>
      <c r="E3216" s="6" t="s">
        <v>209</v>
      </c>
      <c r="F3216" s="6" t="s">
        <v>125</v>
      </c>
      <c r="G3216" s="6">
        <v>612</v>
      </c>
      <c r="H3216" s="6">
        <v>2944</v>
      </c>
      <c r="I3216" s="6">
        <v>608</v>
      </c>
      <c r="J3216" s="6">
        <v>2914</v>
      </c>
      <c r="K3216" s="6">
        <v>608</v>
      </c>
      <c r="L3216" s="6">
        <v>2944</v>
      </c>
      <c r="M3216" s="6" t="s">
        <v>19</v>
      </c>
      <c r="N3216" s="6" t="s">
        <v>21</v>
      </c>
      <c r="O3216" s="6">
        <v>188</v>
      </c>
    </row>
    <row r="3217" spans="1:15" x14ac:dyDescent="0.25">
      <c r="A3217" s="6" t="s">
        <v>0</v>
      </c>
      <c r="B3217" s="6" t="s">
        <v>4</v>
      </c>
      <c r="C3217" s="6" t="s">
        <v>106</v>
      </c>
      <c r="D3217" s="6" t="s">
        <v>107</v>
      </c>
      <c r="E3217" s="6" t="s">
        <v>97</v>
      </c>
      <c r="F3217" s="6" t="s">
        <v>98</v>
      </c>
      <c r="G3217" s="6">
        <v>7</v>
      </c>
      <c r="H3217" s="6">
        <v>41</v>
      </c>
      <c r="I3217" s="6">
        <v>10</v>
      </c>
      <c r="J3217" s="6">
        <v>47</v>
      </c>
      <c r="K3217" s="6">
        <v>12</v>
      </c>
      <c r="L3217" s="6">
        <v>56</v>
      </c>
      <c r="M3217" s="6" t="s">
        <v>19</v>
      </c>
      <c r="N3217" s="6" t="s">
        <v>23</v>
      </c>
      <c r="O3217" s="6">
        <v>8</v>
      </c>
    </row>
    <row r="3218" spans="1:15" x14ac:dyDescent="0.25">
      <c r="A3218" s="6" t="s">
        <v>0</v>
      </c>
      <c r="B3218" s="6" t="s">
        <v>4</v>
      </c>
      <c r="C3218" s="6" t="s">
        <v>95</v>
      </c>
      <c r="D3218" s="6" t="s">
        <v>96</v>
      </c>
      <c r="E3218" s="6" t="s">
        <v>97</v>
      </c>
      <c r="F3218" s="6" t="s">
        <v>98</v>
      </c>
      <c r="G3218" s="6">
        <v>69</v>
      </c>
      <c r="H3218" s="6">
        <v>349</v>
      </c>
      <c r="I3218" s="6">
        <v>43</v>
      </c>
      <c r="J3218" s="6">
        <v>361</v>
      </c>
      <c r="K3218" s="6">
        <v>43</v>
      </c>
      <c r="L3218" s="6">
        <v>361</v>
      </c>
      <c r="M3218" s="6" t="s">
        <v>19</v>
      </c>
      <c r="N3218" s="6" t="s">
        <v>21</v>
      </c>
      <c r="O3218" s="6">
        <v>27</v>
      </c>
    </row>
    <row r="3219" spans="1:15" x14ac:dyDescent="0.25">
      <c r="A3219" s="6" t="s">
        <v>0</v>
      </c>
      <c r="B3219" s="6" t="s">
        <v>9</v>
      </c>
      <c r="C3219" s="6" t="s">
        <v>756</v>
      </c>
      <c r="D3219" s="6" t="s">
        <v>757</v>
      </c>
      <c r="E3219" s="6" t="s">
        <v>97</v>
      </c>
      <c r="F3219" s="6" t="s">
        <v>125</v>
      </c>
      <c r="G3219" s="6">
        <v>115</v>
      </c>
      <c r="H3219" s="6">
        <v>532</v>
      </c>
      <c r="I3219" s="6">
        <v>115</v>
      </c>
      <c r="J3219" s="6">
        <v>537</v>
      </c>
      <c r="K3219" s="6">
        <v>115</v>
      </c>
      <c r="L3219" s="6">
        <v>537</v>
      </c>
      <c r="M3219" s="6" t="s">
        <v>19</v>
      </c>
      <c r="N3219" s="6" t="s">
        <v>21</v>
      </c>
      <c r="O3219" s="6">
        <v>14</v>
      </c>
    </row>
    <row r="3220" spans="1:15" x14ac:dyDescent="0.25">
      <c r="A3220" s="6" t="s">
        <v>0</v>
      </c>
      <c r="B3220" s="6" t="s">
        <v>4</v>
      </c>
      <c r="C3220" s="6" t="s">
        <v>104</v>
      </c>
      <c r="D3220" s="6" t="s">
        <v>105</v>
      </c>
      <c r="E3220" s="6" t="s">
        <v>97</v>
      </c>
      <c r="F3220" s="6" t="s">
        <v>98</v>
      </c>
      <c r="G3220" s="6">
        <v>32</v>
      </c>
      <c r="H3220" s="6">
        <v>146</v>
      </c>
      <c r="I3220" s="6">
        <v>28</v>
      </c>
      <c r="J3220" s="6">
        <v>131</v>
      </c>
      <c r="K3220" s="6">
        <v>32</v>
      </c>
      <c r="L3220" s="6">
        <v>148</v>
      </c>
      <c r="M3220" s="6" t="s">
        <v>19</v>
      </c>
      <c r="N3220" s="6" t="s">
        <v>21</v>
      </c>
      <c r="O3220" s="6">
        <v>6</v>
      </c>
    </row>
    <row r="3221" spans="1:15" x14ac:dyDescent="0.25">
      <c r="A3221" s="6" t="s">
        <v>0</v>
      </c>
      <c r="B3221" s="6" t="s">
        <v>9</v>
      </c>
      <c r="C3221" s="6" t="s">
        <v>212</v>
      </c>
      <c r="D3221" s="6" t="s">
        <v>213</v>
      </c>
      <c r="E3221" s="6" t="s">
        <v>209</v>
      </c>
      <c r="F3221" s="6" t="s">
        <v>125</v>
      </c>
      <c r="G3221" s="6">
        <v>174</v>
      </c>
      <c r="H3221" s="6">
        <v>1185</v>
      </c>
      <c r="I3221" s="6">
        <v>463</v>
      </c>
      <c r="J3221" s="6">
        <v>2123</v>
      </c>
      <c r="K3221" s="6">
        <v>463</v>
      </c>
      <c r="L3221" s="6">
        <v>2114</v>
      </c>
      <c r="M3221" s="6" t="s">
        <v>19</v>
      </c>
      <c r="N3221" s="6" t="s">
        <v>23</v>
      </c>
      <c r="O3221" s="6">
        <v>195</v>
      </c>
    </row>
    <row r="3222" spans="1:15" x14ac:dyDescent="0.25">
      <c r="A3222" s="6" t="s">
        <v>0</v>
      </c>
      <c r="B3222" s="6" t="s">
        <v>9</v>
      </c>
      <c r="C3222" s="6" t="s">
        <v>207</v>
      </c>
      <c r="D3222" s="6" t="s">
        <v>208</v>
      </c>
      <c r="E3222" s="6" t="s">
        <v>209</v>
      </c>
      <c r="F3222" s="6" t="s">
        <v>125</v>
      </c>
      <c r="G3222" s="6">
        <v>541</v>
      </c>
      <c r="H3222" s="6">
        <v>2607</v>
      </c>
      <c r="I3222" s="6">
        <v>545</v>
      </c>
      <c r="J3222" s="6">
        <v>2544</v>
      </c>
      <c r="K3222" s="6">
        <v>545</v>
      </c>
      <c r="L3222" s="6">
        <v>2545</v>
      </c>
      <c r="M3222" s="6" t="s">
        <v>19</v>
      </c>
      <c r="N3222" s="6" t="s">
        <v>21</v>
      </c>
      <c r="O3222" s="6">
        <v>290</v>
      </c>
    </row>
    <row r="3223" spans="1:15" x14ac:dyDescent="0.25">
      <c r="A3223" s="6" t="s">
        <v>0</v>
      </c>
      <c r="B3223" s="6" t="s">
        <v>4</v>
      </c>
      <c r="C3223" s="6" t="s">
        <v>155</v>
      </c>
      <c r="D3223" s="6" t="s">
        <v>156</v>
      </c>
      <c r="E3223" s="6" t="s">
        <v>97</v>
      </c>
      <c r="F3223" s="6" t="s">
        <v>98</v>
      </c>
      <c r="G3223" s="6">
        <v>97</v>
      </c>
      <c r="H3223" s="6">
        <v>382</v>
      </c>
      <c r="I3223" s="6">
        <v>95</v>
      </c>
      <c r="J3223" s="6">
        <v>386</v>
      </c>
      <c r="K3223" s="6">
        <v>95</v>
      </c>
      <c r="L3223" s="6">
        <v>386</v>
      </c>
      <c r="M3223" s="6" t="s">
        <v>19</v>
      </c>
      <c r="N3223" s="6" t="s">
        <v>22</v>
      </c>
      <c r="O3223" s="6">
        <v>23</v>
      </c>
    </row>
    <row r="3224" spans="1:15" x14ac:dyDescent="0.25">
      <c r="A3224" s="6" t="s">
        <v>0</v>
      </c>
      <c r="B3224" s="6" t="s">
        <v>8</v>
      </c>
      <c r="C3224" s="6" t="s">
        <v>748</v>
      </c>
      <c r="D3224" s="6" t="s">
        <v>749</v>
      </c>
      <c r="E3224" s="6" t="s">
        <v>209</v>
      </c>
      <c r="F3224" s="6" t="s">
        <v>125</v>
      </c>
      <c r="G3224" s="6">
        <v>1694</v>
      </c>
      <c r="H3224" s="6">
        <v>8805</v>
      </c>
      <c r="I3224" s="6">
        <v>1693</v>
      </c>
      <c r="J3224" s="6">
        <v>8805</v>
      </c>
      <c r="K3224" s="6">
        <v>1693</v>
      </c>
      <c r="L3224" s="6">
        <v>9062</v>
      </c>
      <c r="M3224" s="6" t="s">
        <v>19</v>
      </c>
      <c r="N3224" s="6" t="s">
        <v>22</v>
      </c>
      <c r="O3224" s="6">
        <v>501</v>
      </c>
    </row>
    <row r="3225" spans="1:15" x14ac:dyDescent="0.25">
      <c r="A3225" s="6" t="s">
        <v>0</v>
      </c>
      <c r="B3225" s="6" t="s">
        <v>9</v>
      </c>
      <c r="C3225" s="6" t="s">
        <v>207</v>
      </c>
      <c r="D3225" s="6" t="s">
        <v>208</v>
      </c>
      <c r="E3225" s="6" t="s">
        <v>209</v>
      </c>
      <c r="F3225" s="6" t="s">
        <v>125</v>
      </c>
      <c r="G3225" s="6">
        <v>541</v>
      </c>
      <c r="H3225" s="6">
        <v>2607</v>
      </c>
      <c r="I3225" s="6">
        <v>545</v>
      </c>
      <c r="J3225" s="6">
        <v>2544</v>
      </c>
      <c r="K3225" s="6">
        <v>545</v>
      </c>
      <c r="L3225" s="6">
        <v>2545</v>
      </c>
      <c r="M3225" s="6" t="s">
        <v>19</v>
      </c>
      <c r="N3225" s="6" t="s">
        <v>22</v>
      </c>
      <c r="O3225" s="6">
        <v>180</v>
      </c>
    </row>
    <row r="3226" spans="1:15" x14ac:dyDescent="0.25">
      <c r="A3226" s="6" t="s">
        <v>0</v>
      </c>
      <c r="B3226" s="6" t="s">
        <v>8</v>
      </c>
      <c r="C3226" s="6" t="s">
        <v>210</v>
      </c>
      <c r="D3226" s="6" t="s">
        <v>211</v>
      </c>
      <c r="E3226" s="6" t="s">
        <v>209</v>
      </c>
      <c r="F3226" s="6" t="s">
        <v>132</v>
      </c>
      <c r="G3226" s="6">
        <v>840</v>
      </c>
      <c r="H3226" s="6">
        <v>3249</v>
      </c>
      <c r="I3226" s="6">
        <v>667</v>
      </c>
      <c r="J3226" s="6">
        <v>3657</v>
      </c>
      <c r="K3226" s="6">
        <v>667</v>
      </c>
      <c r="L3226" s="6">
        <v>3657</v>
      </c>
      <c r="M3226" s="6" t="s">
        <v>19</v>
      </c>
      <c r="N3226" s="6" t="s">
        <v>21</v>
      </c>
      <c r="O3226" s="6">
        <v>328</v>
      </c>
    </row>
    <row r="3227" spans="1:15" x14ac:dyDescent="0.25">
      <c r="A3227" s="6" t="s">
        <v>0</v>
      </c>
      <c r="B3227" s="6" t="s">
        <v>5</v>
      </c>
      <c r="C3227" s="6" t="s">
        <v>257</v>
      </c>
      <c r="D3227" s="6" t="s">
        <v>258</v>
      </c>
      <c r="E3227" s="6" t="s">
        <v>97</v>
      </c>
      <c r="F3227" s="6" t="s">
        <v>98</v>
      </c>
      <c r="G3227" s="6">
        <v>128</v>
      </c>
      <c r="H3227" s="6">
        <v>725</v>
      </c>
      <c r="I3227" s="6">
        <v>100</v>
      </c>
      <c r="J3227" s="6">
        <v>608</v>
      </c>
      <c r="K3227" s="6">
        <v>128</v>
      </c>
      <c r="L3227" s="6">
        <v>746</v>
      </c>
      <c r="M3227" s="6" t="s">
        <v>19</v>
      </c>
      <c r="N3227" s="6" t="s">
        <v>22</v>
      </c>
      <c r="O3227" s="6">
        <v>50</v>
      </c>
    </row>
    <row r="3228" spans="1:15" x14ac:dyDescent="0.25">
      <c r="A3228" s="6" t="s">
        <v>0</v>
      </c>
      <c r="B3228" s="6" t="s">
        <v>4</v>
      </c>
      <c r="C3228" s="6" t="s">
        <v>832</v>
      </c>
      <c r="D3228" s="6" t="s">
        <v>833</v>
      </c>
      <c r="E3228" s="6" t="s">
        <v>97</v>
      </c>
      <c r="F3228" s="6" t="s">
        <v>98</v>
      </c>
      <c r="G3228" s="6">
        <v>68</v>
      </c>
      <c r="H3228" s="6">
        <v>340</v>
      </c>
      <c r="I3228" s="6">
        <v>61</v>
      </c>
      <c r="J3228" s="6">
        <v>315</v>
      </c>
      <c r="K3228" s="6">
        <v>68</v>
      </c>
      <c r="L3228" s="6">
        <v>340</v>
      </c>
      <c r="M3228" s="6" t="s">
        <v>19</v>
      </c>
      <c r="N3228" s="6" t="s">
        <v>23</v>
      </c>
      <c r="O3228" s="6">
        <v>52</v>
      </c>
    </row>
    <row r="3229" spans="1:15" x14ac:dyDescent="0.25">
      <c r="A3229" s="6" t="s">
        <v>0</v>
      </c>
      <c r="B3229" s="6" t="s">
        <v>5</v>
      </c>
      <c r="C3229" s="6" t="s">
        <v>259</v>
      </c>
      <c r="D3229" s="6" t="s">
        <v>260</v>
      </c>
      <c r="E3229" s="6" t="s">
        <v>97</v>
      </c>
      <c r="F3229" s="6" t="s">
        <v>98</v>
      </c>
      <c r="G3229" s="6">
        <v>94</v>
      </c>
      <c r="H3229" s="6">
        <v>341</v>
      </c>
      <c r="I3229" s="6">
        <v>65</v>
      </c>
      <c r="J3229" s="6">
        <v>240</v>
      </c>
      <c r="K3229" s="6">
        <v>95</v>
      </c>
      <c r="L3229" s="6">
        <v>343</v>
      </c>
      <c r="M3229" s="6" t="s">
        <v>19</v>
      </c>
      <c r="N3229" s="6" t="s">
        <v>22</v>
      </c>
      <c r="O3229" s="6">
        <v>21</v>
      </c>
    </row>
    <row r="3230" spans="1:15" x14ac:dyDescent="0.25">
      <c r="A3230" s="6" t="s">
        <v>0</v>
      </c>
      <c r="B3230" s="6" t="s">
        <v>8</v>
      </c>
      <c r="C3230" s="6" t="s">
        <v>128</v>
      </c>
      <c r="D3230" s="6" t="s">
        <v>129</v>
      </c>
      <c r="E3230" s="6" t="s">
        <v>97</v>
      </c>
      <c r="F3230" s="6" t="s">
        <v>125</v>
      </c>
      <c r="G3230" s="6">
        <v>46</v>
      </c>
      <c r="H3230" s="6">
        <v>272</v>
      </c>
      <c r="I3230" s="6">
        <v>45</v>
      </c>
      <c r="J3230" s="6">
        <v>257</v>
      </c>
      <c r="K3230" s="6">
        <v>45</v>
      </c>
      <c r="L3230" s="6">
        <v>269</v>
      </c>
      <c r="M3230" s="6" t="s">
        <v>19</v>
      </c>
      <c r="N3230" s="6" t="s">
        <v>22</v>
      </c>
      <c r="O3230" s="6">
        <v>17</v>
      </c>
    </row>
    <row r="3231" spans="1:15" x14ac:dyDescent="0.25">
      <c r="A3231" s="6" t="s">
        <v>0</v>
      </c>
      <c r="B3231" s="6" t="s">
        <v>5</v>
      </c>
      <c r="C3231" s="6" t="s">
        <v>259</v>
      </c>
      <c r="D3231" s="6" t="s">
        <v>260</v>
      </c>
      <c r="E3231" s="6" t="s">
        <v>97</v>
      </c>
      <c r="F3231" s="6" t="s">
        <v>98</v>
      </c>
      <c r="G3231" s="6">
        <v>94</v>
      </c>
      <c r="H3231" s="6">
        <v>341</v>
      </c>
      <c r="I3231" s="6">
        <v>65</v>
      </c>
      <c r="J3231" s="6">
        <v>240</v>
      </c>
      <c r="K3231" s="6">
        <v>95</v>
      </c>
      <c r="L3231" s="6">
        <v>343</v>
      </c>
      <c r="M3231" s="6" t="s">
        <v>19</v>
      </c>
      <c r="N3231" s="6" t="s">
        <v>21</v>
      </c>
      <c r="O3231" s="6">
        <v>17</v>
      </c>
    </row>
    <row r="3232" spans="1:15" x14ac:dyDescent="0.25">
      <c r="A3232" s="6" t="s">
        <v>0</v>
      </c>
      <c r="B3232" s="6" t="s">
        <v>8</v>
      </c>
      <c r="C3232" s="6" t="s">
        <v>128</v>
      </c>
      <c r="D3232" s="6" t="s">
        <v>129</v>
      </c>
      <c r="E3232" s="6" t="s">
        <v>97</v>
      </c>
      <c r="F3232" s="6" t="s">
        <v>125</v>
      </c>
      <c r="G3232" s="6">
        <v>46</v>
      </c>
      <c r="H3232" s="6">
        <v>272</v>
      </c>
      <c r="I3232" s="6">
        <v>45</v>
      </c>
      <c r="J3232" s="6">
        <v>257</v>
      </c>
      <c r="K3232" s="6">
        <v>45</v>
      </c>
      <c r="L3232" s="6">
        <v>269</v>
      </c>
      <c r="M3232" s="6" t="s">
        <v>19</v>
      </c>
      <c r="N3232" s="6" t="s">
        <v>23</v>
      </c>
      <c r="O3232" s="6">
        <v>34</v>
      </c>
    </row>
    <row r="3233" spans="1:15" x14ac:dyDescent="0.25">
      <c r="A3233" s="6" t="s">
        <v>0</v>
      </c>
      <c r="B3233" s="6" t="s">
        <v>8</v>
      </c>
      <c r="C3233" s="6" t="s">
        <v>128</v>
      </c>
      <c r="D3233" s="6" t="s">
        <v>129</v>
      </c>
      <c r="E3233" s="6" t="s">
        <v>97</v>
      </c>
      <c r="F3233" s="6" t="s">
        <v>125</v>
      </c>
      <c r="G3233" s="6">
        <v>46</v>
      </c>
      <c r="H3233" s="6">
        <v>272</v>
      </c>
      <c r="I3233" s="6">
        <v>45</v>
      </c>
      <c r="J3233" s="6">
        <v>257</v>
      </c>
      <c r="K3233" s="6">
        <v>45</v>
      </c>
      <c r="L3233" s="6">
        <v>269</v>
      </c>
      <c r="M3233" s="6" t="s">
        <v>19</v>
      </c>
      <c r="N3233" s="6" t="s">
        <v>21</v>
      </c>
      <c r="O3233" s="6">
        <v>17</v>
      </c>
    </row>
    <row r="3234" spans="1:15" x14ac:dyDescent="0.25">
      <c r="A3234" s="6" t="s">
        <v>0</v>
      </c>
      <c r="B3234" s="6" t="s">
        <v>11</v>
      </c>
      <c r="C3234" s="6" t="s">
        <v>187</v>
      </c>
      <c r="D3234" s="6" t="s">
        <v>188</v>
      </c>
      <c r="E3234" s="6" t="s">
        <v>97</v>
      </c>
      <c r="F3234" s="6" t="s">
        <v>132</v>
      </c>
      <c r="G3234" s="6">
        <v>18</v>
      </c>
      <c r="H3234" s="6">
        <v>78</v>
      </c>
      <c r="I3234" s="6">
        <v>18</v>
      </c>
      <c r="J3234" s="6">
        <v>79</v>
      </c>
      <c r="K3234" s="6">
        <v>18</v>
      </c>
      <c r="L3234" s="6">
        <v>77</v>
      </c>
      <c r="M3234" s="6" t="s">
        <v>19</v>
      </c>
      <c r="N3234" s="6" t="s">
        <v>21</v>
      </c>
      <c r="O3234" s="6">
        <v>3</v>
      </c>
    </row>
    <row r="3235" spans="1:15" x14ac:dyDescent="0.25">
      <c r="A3235" s="6" t="s">
        <v>0</v>
      </c>
      <c r="B3235" s="6" t="s">
        <v>5</v>
      </c>
      <c r="C3235" s="6" t="s">
        <v>271</v>
      </c>
      <c r="D3235" s="6" t="s">
        <v>272</v>
      </c>
      <c r="E3235" s="6" t="s">
        <v>97</v>
      </c>
      <c r="F3235" s="6" t="s">
        <v>125</v>
      </c>
      <c r="G3235" s="6">
        <v>18</v>
      </c>
      <c r="H3235" s="6">
        <v>82</v>
      </c>
      <c r="I3235" s="6">
        <v>18</v>
      </c>
      <c r="J3235" s="6">
        <v>82</v>
      </c>
      <c r="K3235" s="6">
        <v>18</v>
      </c>
      <c r="L3235" s="6">
        <v>80</v>
      </c>
      <c r="M3235" s="6" t="s">
        <v>19</v>
      </c>
      <c r="N3235" s="6" t="s">
        <v>21</v>
      </c>
      <c r="O3235" s="6">
        <v>0</v>
      </c>
    </row>
    <row r="3236" spans="1:15" x14ac:dyDescent="0.25">
      <c r="A3236" s="6" t="s">
        <v>0</v>
      </c>
      <c r="B3236" s="6" t="s">
        <v>5</v>
      </c>
      <c r="C3236" s="6" t="s">
        <v>257</v>
      </c>
      <c r="D3236" s="6" t="s">
        <v>258</v>
      </c>
      <c r="E3236" s="6" t="s">
        <v>97</v>
      </c>
      <c r="F3236" s="6" t="s">
        <v>98</v>
      </c>
      <c r="G3236" s="6">
        <v>128</v>
      </c>
      <c r="H3236" s="6">
        <v>725</v>
      </c>
      <c r="I3236" s="6">
        <v>100</v>
      </c>
      <c r="J3236" s="6">
        <v>608</v>
      </c>
      <c r="K3236" s="6">
        <v>128</v>
      </c>
      <c r="L3236" s="6">
        <v>746</v>
      </c>
      <c r="M3236" s="6" t="s">
        <v>19</v>
      </c>
      <c r="N3236" s="6" t="s">
        <v>21</v>
      </c>
      <c r="O3236" s="6">
        <v>45</v>
      </c>
    </row>
    <row r="3237" spans="1:15" x14ac:dyDescent="0.25">
      <c r="A3237" s="6" t="s">
        <v>0</v>
      </c>
      <c r="B3237" s="6" t="s">
        <v>11</v>
      </c>
      <c r="C3237" s="6" t="s">
        <v>187</v>
      </c>
      <c r="D3237" s="6" t="s">
        <v>188</v>
      </c>
      <c r="E3237" s="6" t="s">
        <v>97</v>
      </c>
      <c r="F3237" s="6" t="s">
        <v>132</v>
      </c>
      <c r="G3237" s="6">
        <v>18</v>
      </c>
      <c r="H3237" s="6">
        <v>78</v>
      </c>
      <c r="I3237" s="6">
        <v>18</v>
      </c>
      <c r="J3237" s="6">
        <v>79</v>
      </c>
      <c r="K3237" s="6">
        <v>18</v>
      </c>
      <c r="L3237" s="6">
        <v>77</v>
      </c>
      <c r="M3237" s="6" t="s">
        <v>19</v>
      </c>
      <c r="N3237" s="6" t="s">
        <v>22</v>
      </c>
      <c r="O3237" s="6">
        <v>1</v>
      </c>
    </row>
    <row r="3238" spans="1:15" x14ac:dyDescent="0.25">
      <c r="A3238" s="6" t="s">
        <v>0</v>
      </c>
      <c r="B3238" s="6" t="s">
        <v>5</v>
      </c>
      <c r="C3238" s="6" t="s">
        <v>269</v>
      </c>
      <c r="D3238" s="6" t="s">
        <v>270</v>
      </c>
      <c r="E3238" s="6" t="s">
        <v>97</v>
      </c>
      <c r="F3238" s="6" t="s">
        <v>98</v>
      </c>
      <c r="G3238" s="6">
        <v>31</v>
      </c>
      <c r="H3238" s="6">
        <v>170</v>
      </c>
      <c r="I3238" s="6">
        <v>25</v>
      </c>
      <c r="J3238" s="6">
        <v>125</v>
      </c>
      <c r="K3238" s="6">
        <v>31</v>
      </c>
      <c r="L3238" s="6">
        <v>170</v>
      </c>
      <c r="M3238" s="6" t="s">
        <v>19</v>
      </c>
      <c r="N3238" s="6" t="s">
        <v>23</v>
      </c>
      <c r="O3238" s="6">
        <v>25</v>
      </c>
    </row>
    <row r="3239" spans="1:15" x14ac:dyDescent="0.25">
      <c r="A3239" s="6" t="s">
        <v>0</v>
      </c>
      <c r="B3239" s="6" t="s">
        <v>8</v>
      </c>
      <c r="C3239" s="6" t="s">
        <v>748</v>
      </c>
      <c r="D3239" s="6" t="s">
        <v>749</v>
      </c>
      <c r="E3239" s="6" t="s">
        <v>209</v>
      </c>
      <c r="F3239" s="6" t="s">
        <v>125</v>
      </c>
      <c r="G3239" s="6">
        <v>1694</v>
      </c>
      <c r="H3239" s="6">
        <v>8805</v>
      </c>
      <c r="I3239" s="6">
        <v>1693</v>
      </c>
      <c r="J3239" s="6">
        <v>8805</v>
      </c>
      <c r="K3239" s="6">
        <v>1693</v>
      </c>
      <c r="L3239" s="6">
        <v>9062</v>
      </c>
      <c r="M3239" s="6" t="s">
        <v>19</v>
      </c>
      <c r="N3239" s="6" t="s">
        <v>21</v>
      </c>
      <c r="O3239" s="6">
        <v>553</v>
      </c>
    </row>
    <row r="3240" spans="1:15" x14ac:dyDescent="0.25">
      <c r="A3240" s="6" t="s">
        <v>0</v>
      </c>
      <c r="B3240" s="6" t="s">
        <v>5</v>
      </c>
      <c r="C3240" s="6" t="s">
        <v>269</v>
      </c>
      <c r="D3240" s="6" t="s">
        <v>270</v>
      </c>
      <c r="E3240" s="6" t="s">
        <v>97</v>
      </c>
      <c r="F3240" s="6" t="s">
        <v>98</v>
      </c>
      <c r="G3240" s="6">
        <v>31</v>
      </c>
      <c r="H3240" s="6">
        <v>170</v>
      </c>
      <c r="I3240" s="6">
        <v>25</v>
      </c>
      <c r="J3240" s="6">
        <v>125</v>
      </c>
      <c r="K3240" s="6">
        <v>31</v>
      </c>
      <c r="L3240" s="6">
        <v>170</v>
      </c>
      <c r="M3240" s="6" t="s">
        <v>19</v>
      </c>
      <c r="N3240" s="6" t="s">
        <v>22</v>
      </c>
      <c r="O3240" s="6">
        <v>6</v>
      </c>
    </row>
    <row r="3241" spans="1:15" x14ac:dyDescent="0.25">
      <c r="A3241" s="6" t="s">
        <v>0</v>
      </c>
      <c r="B3241" s="6" t="s">
        <v>11</v>
      </c>
      <c r="C3241" s="6" t="s">
        <v>189</v>
      </c>
      <c r="D3241" s="6" t="s">
        <v>190</v>
      </c>
      <c r="E3241" s="6" t="s">
        <v>97</v>
      </c>
      <c r="F3241" s="6" t="s">
        <v>132</v>
      </c>
      <c r="G3241" s="6">
        <v>12</v>
      </c>
      <c r="H3241" s="6">
        <v>47</v>
      </c>
      <c r="I3241" s="6">
        <v>15</v>
      </c>
      <c r="J3241" s="6">
        <v>69</v>
      </c>
      <c r="K3241" s="6">
        <v>15</v>
      </c>
      <c r="L3241" s="6">
        <v>69</v>
      </c>
      <c r="M3241" s="6" t="s">
        <v>19</v>
      </c>
      <c r="N3241" s="6" t="s">
        <v>21</v>
      </c>
      <c r="O3241" s="6">
        <v>4</v>
      </c>
    </row>
    <row r="3242" spans="1:15" x14ac:dyDescent="0.25">
      <c r="A3242" s="6" t="s">
        <v>0</v>
      </c>
      <c r="B3242" s="6" t="s">
        <v>5</v>
      </c>
      <c r="C3242" s="6" t="s">
        <v>257</v>
      </c>
      <c r="D3242" s="6" t="s">
        <v>258</v>
      </c>
      <c r="E3242" s="6" t="s">
        <v>97</v>
      </c>
      <c r="F3242" s="6" t="s">
        <v>98</v>
      </c>
      <c r="G3242" s="6">
        <v>128</v>
      </c>
      <c r="H3242" s="6">
        <v>725</v>
      </c>
      <c r="I3242" s="6">
        <v>100</v>
      </c>
      <c r="J3242" s="6">
        <v>608</v>
      </c>
      <c r="K3242" s="6">
        <v>128</v>
      </c>
      <c r="L3242" s="6">
        <v>746</v>
      </c>
      <c r="M3242" s="6" t="s">
        <v>19</v>
      </c>
      <c r="N3242" s="6" t="s">
        <v>23</v>
      </c>
      <c r="O3242" s="6">
        <v>95</v>
      </c>
    </row>
    <row r="3243" spans="1:15" x14ac:dyDescent="0.25">
      <c r="A3243" s="6" t="s">
        <v>0</v>
      </c>
      <c r="B3243" s="6" t="s">
        <v>5</v>
      </c>
      <c r="C3243" s="6" t="s">
        <v>261</v>
      </c>
      <c r="D3243" s="6" t="s">
        <v>262</v>
      </c>
      <c r="E3243" s="6" t="s">
        <v>97</v>
      </c>
      <c r="F3243" s="6" t="s">
        <v>98</v>
      </c>
      <c r="G3243" s="6">
        <v>42</v>
      </c>
      <c r="H3243" s="6">
        <v>175</v>
      </c>
      <c r="I3243" s="6">
        <v>27</v>
      </c>
      <c r="J3243" s="6">
        <v>131</v>
      </c>
      <c r="K3243" s="6">
        <v>42</v>
      </c>
      <c r="L3243" s="6">
        <v>175</v>
      </c>
      <c r="M3243" s="6" t="s">
        <v>19</v>
      </c>
      <c r="N3243" s="6" t="s">
        <v>22</v>
      </c>
      <c r="O3243" s="6">
        <v>14</v>
      </c>
    </row>
    <row r="3244" spans="1:15" x14ac:dyDescent="0.25">
      <c r="A3244" s="6" t="s">
        <v>0</v>
      </c>
      <c r="B3244" s="6" t="s">
        <v>5</v>
      </c>
      <c r="C3244" s="6" t="s">
        <v>273</v>
      </c>
      <c r="D3244" s="6" t="s">
        <v>274</v>
      </c>
      <c r="E3244" s="6" t="s">
        <v>97</v>
      </c>
      <c r="F3244" s="6" t="s">
        <v>98</v>
      </c>
      <c r="G3244" s="6">
        <v>85</v>
      </c>
      <c r="H3244" s="6">
        <v>367</v>
      </c>
      <c r="I3244" s="6">
        <v>80</v>
      </c>
      <c r="J3244" s="6">
        <v>337</v>
      </c>
      <c r="K3244" s="6">
        <v>85</v>
      </c>
      <c r="L3244" s="6">
        <v>367</v>
      </c>
      <c r="M3244" s="6" t="s">
        <v>19</v>
      </c>
      <c r="N3244" s="6" t="s">
        <v>23</v>
      </c>
      <c r="O3244" s="6">
        <v>29</v>
      </c>
    </row>
    <row r="3245" spans="1:15" x14ac:dyDescent="0.25">
      <c r="A3245" s="6" t="s">
        <v>0</v>
      </c>
      <c r="B3245" s="6" t="s">
        <v>8</v>
      </c>
      <c r="C3245" s="6" t="s">
        <v>123</v>
      </c>
      <c r="D3245" s="6" t="s">
        <v>124</v>
      </c>
      <c r="E3245" s="6" t="s">
        <v>97</v>
      </c>
      <c r="F3245" s="6" t="s">
        <v>98</v>
      </c>
      <c r="G3245" s="6">
        <v>30</v>
      </c>
      <c r="H3245" s="6">
        <v>175</v>
      </c>
      <c r="I3245" s="6">
        <v>18</v>
      </c>
      <c r="J3245" s="6">
        <v>120</v>
      </c>
      <c r="K3245" s="6">
        <v>29</v>
      </c>
      <c r="L3245" s="6">
        <v>182</v>
      </c>
      <c r="M3245" s="6" t="s">
        <v>19</v>
      </c>
      <c r="N3245" s="6" t="s">
        <v>21</v>
      </c>
      <c r="O3245" s="6">
        <v>14</v>
      </c>
    </row>
    <row r="3246" spans="1:15" x14ac:dyDescent="0.25">
      <c r="A3246" s="6" t="s">
        <v>0</v>
      </c>
      <c r="B3246" s="6" t="s">
        <v>5</v>
      </c>
      <c r="C3246" s="6" t="s">
        <v>273</v>
      </c>
      <c r="D3246" s="6" t="s">
        <v>274</v>
      </c>
      <c r="E3246" s="6" t="s">
        <v>97</v>
      </c>
      <c r="F3246" s="6" t="s">
        <v>98</v>
      </c>
      <c r="G3246" s="6">
        <v>85</v>
      </c>
      <c r="H3246" s="6">
        <v>367</v>
      </c>
      <c r="I3246" s="6">
        <v>80</v>
      </c>
      <c r="J3246" s="6">
        <v>337</v>
      </c>
      <c r="K3246" s="6">
        <v>85</v>
      </c>
      <c r="L3246" s="6">
        <v>367</v>
      </c>
      <c r="M3246" s="6" t="s">
        <v>19</v>
      </c>
      <c r="N3246" s="6" t="s">
        <v>22</v>
      </c>
      <c r="O3246" s="6">
        <v>18</v>
      </c>
    </row>
    <row r="3247" spans="1:15" x14ac:dyDescent="0.25">
      <c r="A3247" s="6" t="s">
        <v>0</v>
      </c>
      <c r="B3247" s="6" t="s">
        <v>5</v>
      </c>
      <c r="C3247" s="6" t="s">
        <v>273</v>
      </c>
      <c r="D3247" s="6" t="s">
        <v>274</v>
      </c>
      <c r="E3247" s="6" t="s">
        <v>97</v>
      </c>
      <c r="F3247" s="6" t="s">
        <v>98</v>
      </c>
      <c r="G3247" s="6">
        <v>85</v>
      </c>
      <c r="H3247" s="6">
        <v>367</v>
      </c>
      <c r="I3247" s="6">
        <v>80</v>
      </c>
      <c r="J3247" s="6">
        <v>337</v>
      </c>
      <c r="K3247" s="6">
        <v>85</v>
      </c>
      <c r="L3247" s="6">
        <v>367</v>
      </c>
      <c r="M3247" s="6" t="s">
        <v>19</v>
      </c>
      <c r="N3247" s="6" t="s">
        <v>21</v>
      </c>
      <c r="O3247" s="6">
        <v>11</v>
      </c>
    </row>
    <row r="3248" spans="1:15" x14ac:dyDescent="0.25">
      <c r="A3248" s="6" t="s">
        <v>0</v>
      </c>
      <c r="B3248" s="6" t="s">
        <v>8</v>
      </c>
      <c r="C3248" s="6" t="s">
        <v>123</v>
      </c>
      <c r="D3248" s="6" t="s">
        <v>124</v>
      </c>
      <c r="E3248" s="6" t="s">
        <v>97</v>
      </c>
      <c r="F3248" s="6" t="s">
        <v>98</v>
      </c>
      <c r="G3248" s="6">
        <v>30</v>
      </c>
      <c r="H3248" s="6">
        <v>175</v>
      </c>
      <c r="I3248" s="6">
        <v>18</v>
      </c>
      <c r="J3248" s="6">
        <v>120</v>
      </c>
      <c r="K3248" s="6">
        <v>29</v>
      </c>
      <c r="L3248" s="6">
        <v>182</v>
      </c>
      <c r="M3248" s="6" t="s">
        <v>19</v>
      </c>
      <c r="N3248" s="6" t="s">
        <v>22</v>
      </c>
      <c r="O3248" s="6">
        <v>8</v>
      </c>
    </row>
    <row r="3249" spans="1:15" x14ac:dyDescent="0.25">
      <c r="A3249" s="6" t="s">
        <v>0</v>
      </c>
      <c r="B3249" s="6" t="s">
        <v>5</v>
      </c>
      <c r="C3249" s="6" t="s">
        <v>259</v>
      </c>
      <c r="D3249" s="6" t="s">
        <v>260</v>
      </c>
      <c r="E3249" s="6" t="s">
        <v>97</v>
      </c>
      <c r="F3249" s="6" t="s">
        <v>98</v>
      </c>
      <c r="G3249" s="6">
        <v>94</v>
      </c>
      <c r="H3249" s="6">
        <v>341</v>
      </c>
      <c r="I3249" s="6">
        <v>65</v>
      </c>
      <c r="J3249" s="6">
        <v>240</v>
      </c>
      <c r="K3249" s="6">
        <v>95</v>
      </c>
      <c r="L3249" s="6">
        <v>343</v>
      </c>
      <c r="M3249" s="6" t="s">
        <v>19</v>
      </c>
      <c r="N3249" s="6" t="s">
        <v>23</v>
      </c>
      <c r="O3249" s="6">
        <v>38</v>
      </c>
    </row>
    <row r="3250" spans="1:15" x14ac:dyDescent="0.25">
      <c r="A3250" s="6" t="s">
        <v>0</v>
      </c>
      <c r="B3250" s="6" t="s">
        <v>8</v>
      </c>
      <c r="C3250" s="6" t="s">
        <v>123</v>
      </c>
      <c r="D3250" s="6" t="s">
        <v>124</v>
      </c>
      <c r="E3250" s="6" t="s">
        <v>97</v>
      </c>
      <c r="F3250" s="6" t="s">
        <v>98</v>
      </c>
      <c r="G3250" s="6">
        <v>30</v>
      </c>
      <c r="H3250" s="6">
        <v>175</v>
      </c>
      <c r="I3250" s="6">
        <v>18</v>
      </c>
      <c r="J3250" s="6">
        <v>120</v>
      </c>
      <c r="K3250" s="6">
        <v>29</v>
      </c>
      <c r="L3250" s="6">
        <v>182</v>
      </c>
      <c r="M3250" s="6" t="s">
        <v>19</v>
      </c>
      <c r="N3250" s="6" t="s">
        <v>23</v>
      </c>
      <c r="O3250" s="6">
        <v>22</v>
      </c>
    </row>
    <row r="3251" spans="1:15" x14ac:dyDescent="0.25">
      <c r="A3251" s="6" t="s">
        <v>0</v>
      </c>
      <c r="B3251" s="6" t="s">
        <v>11</v>
      </c>
      <c r="C3251" s="6" t="s">
        <v>189</v>
      </c>
      <c r="D3251" s="6" t="s">
        <v>190</v>
      </c>
      <c r="E3251" s="6" t="s">
        <v>97</v>
      </c>
      <c r="F3251" s="6" t="s">
        <v>132</v>
      </c>
      <c r="G3251" s="6">
        <v>12</v>
      </c>
      <c r="H3251" s="6">
        <v>47</v>
      </c>
      <c r="I3251" s="6">
        <v>15</v>
      </c>
      <c r="J3251" s="6">
        <v>69</v>
      </c>
      <c r="K3251" s="6">
        <v>15</v>
      </c>
      <c r="L3251" s="6">
        <v>69</v>
      </c>
      <c r="M3251" s="6" t="s">
        <v>19</v>
      </c>
      <c r="N3251" s="6" t="s">
        <v>22</v>
      </c>
      <c r="O3251" s="6">
        <v>2</v>
      </c>
    </row>
    <row r="3252" spans="1:15" x14ac:dyDescent="0.25">
      <c r="A3252" s="6" t="s">
        <v>0</v>
      </c>
      <c r="B3252" s="6" t="s">
        <v>8</v>
      </c>
      <c r="C3252" s="6" t="s">
        <v>126</v>
      </c>
      <c r="D3252" s="6" t="s">
        <v>127</v>
      </c>
      <c r="E3252" s="6" t="s">
        <v>97</v>
      </c>
      <c r="F3252" s="6" t="s">
        <v>132</v>
      </c>
      <c r="G3252" s="6">
        <v>50</v>
      </c>
      <c r="H3252" s="6">
        <v>295</v>
      </c>
      <c r="I3252" s="6">
        <v>50</v>
      </c>
      <c r="J3252" s="6">
        <v>293</v>
      </c>
      <c r="K3252" s="6">
        <v>50</v>
      </c>
      <c r="L3252" s="6">
        <v>293</v>
      </c>
      <c r="M3252" s="6" t="s">
        <v>19</v>
      </c>
      <c r="N3252" s="6" t="s">
        <v>21</v>
      </c>
      <c r="O3252" s="6">
        <v>24</v>
      </c>
    </row>
    <row r="3253" spans="1:15" x14ac:dyDescent="0.25">
      <c r="A3253" s="6" t="s">
        <v>0</v>
      </c>
      <c r="B3253" s="6" t="s">
        <v>5</v>
      </c>
      <c r="C3253" s="6" t="s">
        <v>261</v>
      </c>
      <c r="D3253" s="6" t="s">
        <v>262</v>
      </c>
      <c r="E3253" s="6" t="s">
        <v>97</v>
      </c>
      <c r="F3253" s="6" t="s">
        <v>98</v>
      </c>
      <c r="G3253" s="6">
        <v>42</v>
      </c>
      <c r="H3253" s="6">
        <v>175</v>
      </c>
      <c r="I3253" s="6">
        <v>27</v>
      </c>
      <c r="J3253" s="6">
        <v>131</v>
      </c>
      <c r="K3253" s="6">
        <v>42</v>
      </c>
      <c r="L3253" s="6">
        <v>175</v>
      </c>
      <c r="M3253" s="6" t="s">
        <v>19</v>
      </c>
      <c r="N3253" s="6" t="s">
        <v>21</v>
      </c>
      <c r="O3253" s="6">
        <v>3</v>
      </c>
    </row>
    <row r="3254" spans="1:15" x14ac:dyDescent="0.25">
      <c r="A3254" s="6" t="s">
        <v>0</v>
      </c>
      <c r="B3254" s="6" t="s">
        <v>5</v>
      </c>
      <c r="C3254" s="6" t="s">
        <v>271</v>
      </c>
      <c r="D3254" s="6" t="s">
        <v>272</v>
      </c>
      <c r="E3254" s="6" t="s">
        <v>97</v>
      </c>
      <c r="F3254" s="6" t="s">
        <v>125</v>
      </c>
      <c r="G3254" s="6">
        <v>18</v>
      </c>
      <c r="H3254" s="6">
        <v>82</v>
      </c>
      <c r="I3254" s="6">
        <v>18</v>
      </c>
      <c r="J3254" s="6">
        <v>82</v>
      </c>
      <c r="K3254" s="6">
        <v>18</v>
      </c>
      <c r="L3254" s="6">
        <v>80</v>
      </c>
      <c r="M3254" s="6" t="s">
        <v>19</v>
      </c>
      <c r="N3254" s="6" t="s">
        <v>23</v>
      </c>
      <c r="O3254" s="6">
        <v>0</v>
      </c>
    </row>
    <row r="3255" spans="1:15" x14ac:dyDescent="0.25">
      <c r="A3255" s="6" t="s">
        <v>0</v>
      </c>
      <c r="B3255" s="6" t="s">
        <v>8</v>
      </c>
      <c r="C3255" s="6" t="s">
        <v>126</v>
      </c>
      <c r="D3255" s="6" t="s">
        <v>127</v>
      </c>
      <c r="E3255" s="6" t="s">
        <v>97</v>
      </c>
      <c r="F3255" s="6" t="s">
        <v>132</v>
      </c>
      <c r="G3255" s="6">
        <v>50</v>
      </c>
      <c r="H3255" s="6">
        <v>295</v>
      </c>
      <c r="I3255" s="6">
        <v>50</v>
      </c>
      <c r="J3255" s="6">
        <v>293</v>
      </c>
      <c r="K3255" s="6">
        <v>50</v>
      </c>
      <c r="L3255" s="6">
        <v>293</v>
      </c>
      <c r="M3255" s="6" t="s">
        <v>19</v>
      </c>
      <c r="N3255" s="6" t="s">
        <v>22</v>
      </c>
      <c r="O3255" s="6">
        <v>19</v>
      </c>
    </row>
    <row r="3256" spans="1:15" x14ac:dyDescent="0.25">
      <c r="A3256" s="6" t="s">
        <v>0</v>
      </c>
      <c r="B3256" s="6" t="s">
        <v>5</v>
      </c>
      <c r="C3256" s="6" t="s">
        <v>271</v>
      </c>
      <c r="D3256" s="6" t="s">
        <v>272</v>
      </c>
      <c r="E3256" s="6" t="s">
        <v>97</v>
      </c>
      <c r="F3256" s="6" t="s">
        <v>125</v>
      </c>
      <c r="G3256" s="6">
        <v>18</v>
      </c>
      <c r="H3256" s="6">
        <v>82</v>
      </c>
      <c r="I3256" s="6">
        <v>18</v>
      </c>
      <c r="J3256" s="6">
        <v>82</v>
      </c>
      <c r="K3256" s="6">
        <v>18</v>
      </c>
      <c r="L3256" s="6">
        <v>80</v>
      </c>
      <c r="M3256" s="6" t="s">
        <v>19</v>
      </c>
      <c r="N3256" s="6" t="s">
        <v>22</v>
      </c>
      <c r="O3256" s="6">
        <v>0</v>
      </c>
    </row>
    <row r="3257" spans="1:15" x14ac:dyDescent="0.25">
      <c r="A3257" s="6" t="s">
        <v>0</v>
      </c>
      <c r="B3257" s="6" t="s">
        <v>8</v>
      </c>
      <c r="C3257" s="6" t="s">
        <v>126</v>
      </c>
      <c r="D3257" s="6" t="s">
        <v>127</v>
      </c>
      <c r="E3257" s="6" t="s">
        <v>97</v>
      </c>
      <c r="F3257" s="6" t="s">
        <v>132</v>
      </c>
      <c r="G3257" s="6">
        <v>50</v>
      </c>
      <c r="H3257" s="6">
        <v>295</v>
      </c>
      <c r="I3257" s="6">
        <v>50</v>
      </c>
      <c r="J3257" s="6">
        <v>293</v>
      </c>
      <c r="K3257" s="6">
        <v>50</v>
      </c>
      <c r="L3257" s="6">
        <v>293</v>
      </c>
      <c r="M3257" s="6" t="s">
        <v>19</v>
      </c>
      <c r="N3257" s="6" t="s">
        <v>23</v>
      </c>
      <c r="O3257" s="6">
        <v>43</v>
      </c>
    </row>
    <row r="3258" spans="1:15" x14ac:dyDescent="0.25">
      <c r="A3258" s="6" t="s">
        <v>0</v>
      </c>
      <c r="B3258" s="6" t="s">
        <v>5</v>
      </c>
      <c r="C3258" s="6" t="s">
        <v>261</v>
      </c>
      <c r="D3258" s="6" t="s">
        <v>262</v>
      </c>
      <c r="E3258" s="6" t="s">
        <v>97</v>
      </c>
      <c r="F3258" s="6" t="s">
        <v>98</v>
      </c>
      <c r="G3258" s="6">
        <v>42</v>
      </c>
      <c r="H3258" s="6">
        <v>175</v>
      </c>
      <c r="I3258" s="6">
        <v>27</v>
      </c>
      <c r="J3258" s="6">
        <v>131</v>
      </c>
      <c r="K3258" s="6">
        <v>42</v>
      </c>
      <c r="L3258" s="6">
        <v>175</v>
      </c>
      <c r="M3258" s="6" t="s">
        <v>19</v>
      </c>
      <c r="N3258" s="6" t="s">
        <v>23</v>
      </c>
      <c r="O3258" s="6">
        <v>17</v>
      </c>
    </row>
    <row r="3259" spans="1:15" x14ac:dyDescent="0.25">
      <c r="A3259" s="6" t="s">
        <v>0</v>
      </c>
      <c r="B3259" s="6" t="s">
        <v>5</v>
      </c>
      <c r="C3259" s="6" t="s">
        <v>169</v>
      </c>
      <c r="D3259" s="6" t="s">
        <v>170</v>
      </c>
      <c r="E3259" s="6" t="s">
        <v>97</v>
      </c>
      <c r="F3259" s="6" t="s">
        <v>98</v>
      </c>
      <c r="G3259" s="6">
        <v>65</v>
      </c>
      <c r="H3259" s="6">
        <v>315</v>
      </c>
      <c r="I3259" s="6">
        <v>31</v>
      </c>
      <c r="J3259" s="6">
        <v>171</v>
      </c>
      <c r="K3259" s="6">
        <v>65</v>
      </c>
      <c r="L3259" s="6">
        <v>323</v>
      </c>
      <c r="M3259" s="6" t="s">
        <v>19</v>
      </c>
      <c r="N3259" s="6" t="s">
        <v>21</v>
      </c>
      <c r="O3259" s="6">
        <v>25</v>
      </c>
    </row>
    <row r="3260" spans="1:15" x14ac:dyDescent="0.25">
      <c r="A3260" s="6" t="s">
        <v>0</v>
      </c>
      <c r="B3260" s="6" t="s">
        <v>5</v>
      </c>
      <c r="C3260" s="6" t="s">
        <v>255</v>
      </c>
      <c r="D3260" s="6" t="s">
        <v>256</v>
      </c>
      <c r="E3260" s="6" t="s">
        <v>97</v>
      </c>
      <c r="F3260" s="6" t="s">
        <v>98</v>
      </c>
      <c r="G3260" s="6">
        <v>89</v>
      </c>
      <c r="H3260" s="6">
        <v>478</v>
      </c>
      <c r="I3260" s="6">
        <v>78</v>
      </c>
      <c r="J3260" s="6">
        <v>415</v>
      </c>
      <c r="K3260" s="6">
        <v>89</v>
      </c>
      <c r="L3260" s="6">
        <v>465</v>
      </c>
      <c r="M3260" s="6" t="s">
        <v>19</v>
      </c>
      <c r="N3260" s="6" t="s">
        <v>22</v>
      </c>
      <c r="O3260" s="6">
        <v>35</v>
      </c>
    </row>
    <row r="3261" spans="1:15" x14ac:dyDescent="0.25">
      <c r="A3261" s="6" t="s">
        <v>0</v>
      </c>
      <c r="B3261" s="6" t="s">
        <v>13</v>
      </c>
      <c r="C3261" s="6" t="s">
        <v>235</v>
      </c>
      <c r="D3261" s="6" t="s">
        <v>236</v>
      </c>
      <c r="E3261" s="6" t="s">
        <v>97</v>
      </c>
      <c r="F3261" s="6" t="s">
        <v>98</v>
      </c>
      <c r="G3261" s="6">
        <v>5</v>
      </c>
      <c r="H3261" s="6">
        <v>26</v>
      </c>
      <c r="I3261" s="6">
        <v>5</v>
      </c>
      <c r="J3261" s="6">
        <v>27</v>
      </c>
      <c r="K3261" s="6">
        <v>5</v>
      </c>
      <c r="L3261" s="6">
        <v>27</v>
      </c>
      <c r="M3261" s="6" t="s">
        <v>19</v>
      </c>
      <c r="N3261" s="6" t="s">
        <v>21</v>
      </c>
      <c r="O3261" s="6">
        <v>1</v>
      </c>
    </row>
    <row r="3262" spans="1:15" x14ac:dyDescent="0.25">
      <c r="A3262" s="6" t="s">
        <v>0</v>
      </c>
      <c r="B3262" s="6" t="s">
        <v>5</v>
      </c>
      <c r="C3262" s="6" t="s">
        <v>255</v>
      </c>
      <c r="D3262" s="6" t="s">
        <v>256</v>
      </c>
      <c r="E3262" s="6" t="s">
        <v>97</v>
      </c>
      <c r="F3262" s="6" t="s">
        <v>98</v>
      </c>
      <c r="G3262" s="6">
        <v>89</v>
      </c>
      <c r="H3262" s="6">
        <v>478</v>
      </c>
      <c r="I3262" s="6">
        <v>78</v>
      </c>
      <c r="J3262" s="6">
        <v>415</v>
      </c>
      <c r="K3262" s="6">
        <v>89</v>
      </c>
      <c r="L3262" s="6">
        <v>465</v>
      </c>
      <c r="M3262" s="6" t="s">
        <v>19</v>
      </c>
      <c r="N3262" s="6" t="s">
        <v>21</v>
      </c>
      <c r="O3262" s="6">
        <v>19</v>
      </c>
    </row>
    <row r="3263" spans="1:15" x14ac:dyDescent="0.25">
      <c r="A3263" s="6" t="s">
        <v>0</v>
      </c>
      <c r="B3263" s="6" t="s">
        <v>5</v>
      </c>
      <c r="C3263" s="6" t="s">
        <v>169</v>
      </c>
      <c r="D3263" s="6" t="s">
        <v>170</v>
      </c>
      <c r="E3263" s="6" t="s">
        <v>97</v>
      </c>
      <c r="F3263" s="6" t="s">
        <v>98</v>
      </c>
      <c r="G3263" s="6">
        <v>65</v>
      </c>
      <c r="H3263" s="6">
        <v>315</v>
      </c>
      <c r="I3263" s="6">
        <v>31</v>
      </c>
      <c r="J3263" s="6">
        <v>171</v>
      </c>
      <c r="K3263" s="6">
        <v>65</v>
      </c>
      <c r="L3263" s="6">
        <v>323</v>
      </c>
      <c r="M3263" s="6" t="s">
        <v>19</v>
      </c>
      <c r="N3263" s="6" t="s">
        <v>23</v>
      </c>
      <c r="O3263" s="6">
        <v>53</v>
      </c>
    </row>
    <row r="3264" spans="1:15" x14ac:dyDescent="0.25">
      <c r="A3264" s="6" t="s">
        <v>0</v>
      </c>
      <c r="B3264" s="6" t="s">
        <v>13</v>
      </c>
      <c r="C3264" s="6" t="s">
        <v>235</v>
      </c>
      <c r="D3264" s="6" t="s">
        <v>236</v>
      </c>
      <c r="E3264" s="6" t="s">
        <v>97</v>
      </c>
      <c r="F3264" s="6" t="s">
        <v>98</v>
      </c>
      <c r="G3264" s="6">
        <v>5</v>
      </c>
      <c r="H3264" s="6">
        <v>26</v>
      </c>
      <c r="I3264" s="6">
        <v>5</v>
      </c>
      <c r="J3264" s="6">
        <v>27</v>
      </c>
      <c r="K3264" s="6">
        <v>5</v>
      </c>
      <c r="L3264" s="6">
        <v>27</v>
      </c>
      <c r="M3264" s="6" t="s">
        <v>19</v>
      </c>
      <c r="N3264" s="6" t="s">
        <v>22</v>
      </c>
      <c r="O3264" s="6">
        <v>0</v>
      </c>
    </row>
    <row r="3265" spans="1:15" x14ac:dyDescent="0.25">
      <c r="A3265" s="6" t="s">
        <v>0</v>
      </c>
      <c r="B3265" s="6" t="s">
        <v>5</v>
      </c>
      <c r="C3265" s="6" t="s">
        <v>269</v>
      </c>
      <c r="D3265" s="6" t="s">
        <v>270</v>
      </c>
      <c r="E3265" s="6" t="s">
        <v>97</v>
      </c>
      <c r="F3265" s="6" t="s">
        <v>98</v>
      </c>
      <c r="G3265" s="6">
        <v>31</v>
      </c>
      <c r="H3265" s="6">
        <v>170</v>
      </c>
      <c r="I3265" s="6">
        <v>25</v>
      </c>
      <c r="J3265" s="6">
        <v>125</v>
      </c>
      <c r="K3265" s="6">
        <v>31</v>
      </c>
      <c r="L3265" s="6">
        <v>170</v>
      </c>
      <c r="M3265" s="6" t="s">
        <v>19</v>
      </c>
      <c r="N3265" s="6" t="s">
        <v>21</v>
      </c>
      <c r="O3265" s="6">
        <v>19</v>
      </c>
    </row>
    <row r="3266" spans="1:15" x14ac:dyDescent="0.25">
      <c r="A3266" s="6" t="s">
        <v>0</v>
      </c>
      <c r="B3266" s="6" t="s">
        <v>13</v>
      </c>
      <c r="C3266" s="6" t="s">
        <v>235</v>
      </c>
      <c r="D3266" s="6" t="s">
        <v>236</v>
      </c>
      <c r="E3266" s="6" t="s">
        <v>97</v>
      </c>
      <c r="F3266" s="6" t="s">
        <v>98</v>
      </c>
      <c r="G3266" s="6">
        <v>5</v>
      </c>
      <c r="H3266" s="6">
        <v>26</v>
      </c>
      <c r="I3266" s="6">
        <v>5</v>
      </c>
      <c r="J3266" s="6">
        <v>27</v>
      </c>
      <c r="K3266" s="6">
        <v>5</v>
      </c>
      <c r="L3266" s="6">
        <v>27</v>
      </c>
      <c r="M3266" s="6" t="s">
        <v>19</v>
      </c>
      <c r="N3266" s="6" t="s">
        <v>23</v>
      </c>
      <c r="O3266" s="6">
        <v>1</v>
      </c>
    </row>
    <row r="3267" spans="1:15" x14ac:dyDescent="0.25">
      <c r="A3267" s="6" t="s">
        <v>0</v>
      </c>
      <c r="B3267" s="6" t="s">
        <v>12</v>
      </c>
      <c r="C3267" s="6" t="s">
        <v>723</v>
      </c>
      <c r="D3267" s="6" t="s">
        <v>724</v>
      </c>
      <c r="E3267" s="6" t="s">
        <v>97</v>
      </c>
      <c r="F3267" s="6" t="s">
        <v>98</v>
      </c>
      <c r="G3267" s="6">
        <v>12</v>
      </c>
      <c r="H3267" s="6">
        <v>61</v>
      </c>
      <c r="I3267" s="6">
        <v>12</v>
      </c>
      <c r="J3267" s="6">
        <v>62</v>
      </c>
      <c r="K3267" s="6">
        <v>12</v>
      </c>
      <c r="L3267" s="6">
        <v>61</v>
      </c>
      <c r="M3267" s="6" t="s">
        <v>19</v>
      </c>
      <c r="N3267" s="6" t="s">
        <v>22</v>
      </c>
      <c r="O3267" s="6">
        <v>1</v>
      </c>
    </row>
    <row r="3268" spans="1:15" x14ac:dyDescent="0.25">
      <c r="A3268" s="6" t="s">
        <v>0</v>
      </c>
      <c r="B3268" s="6" t="s">
        <v>13</v>
      </c>
      <c r="C3268" s="6" t="s">
        <v>725</v>
      </c>
      <c r="D3268" s="6" t="s">
        <v>726</v>
      </c>
      <c r="E3268" s="6" t="s">
        <v>97</v>
      </c>
      <c r="F3268" s="6" t="s">
        <v>125</v>
      </c>
      <c r="G3268" s="6">
        <v>57</v>
      </c>
      <c r="H3268" s="6">
        <v>284</v>
      </c>
      <c r="I3268" s="6">
        <v>54</v>
      </c>
      <c r="J3268" s="6">
        <v>262</v>
      </c>
      <c r="K3268" s="6">
        <v>54</v>
      </c>
      <c r="L3268" s="6">
        <v>262</v>
      </c>
      <c r="M3268" s="6" t="s">
        <v>19</v>
      </c>
      <c r="N3268" s="6" t="s">
        <v>21</v>
      </c>
      <c r="O3268" s="6">
        <v>13</v>
      </c>
    </row>
    <row r="3269" spans="1:15" x14ac:dyDescent="0.25">
      <c r="A3269" s="6" t="s">
        <v>0</v>
      </c>
      <c r="B3269" s="6" t="s">
        <v>4</v>
      </c>
      <c r="C3269" s="6" t="s">
        <v>692</v>
      </c>
      <c r="D3269" s="6" t="s">
        <v>693</v>
      </c>
      <c r="E3269" s="6" t="s">
        <v>97</v>
      </c>
      <c r="F3269" s="6" t="s">
        <v>125</v>
      </c>
      <c r="G3269" s="6">
        <v>69</v>
      </c>
      <c r="H3269" s="6">
        <v>325</v>
      </c>
      <c r="I3269" s="6">
        <v>65</v>
      </c>
      <c r="J3269" s="6">
        <v>325</v>
      </c>
      <c r="K3269" s="6">
        <v>71</v>
      </c>
      <c r="L3269" s="6">
        <v>322</v>
      </c>
      <c r="M3269" s="6" t="s">
        <v>19</v>
      </c>
      <c r="N3269" s="6" t="s">
        <v>23</v>
      </c>
      <c r="O3269" s="6">
        <v>31</v>
      </c>
    </row>
    <row r="3270" spans="1:15" x14ac:dyDescent="0.25">
      <c r="A3270" s="6" t="s">
        <v>0</v>
      </c>
      <c r="B3270" s="6" t="s">
        <v>4</v>
      </c>
      <c r="C3270" s="6" t="s">
        <v>692</v>
      </c>
      <c r="D3270" s="6" t="s">
        <v>693</v>
      </c>
      <c r="E3270" s="6" t="s">
        <v>97</v>
      </c>
      <c r="F3270" s="6" t="s">
        <v>125</v>
      </c>
      <c r="G3270" s="6">
        <v>69</v>
      </c>
      <c r="H3270" s="6">
        <v>325</v>
      </c>
      <c r="I3270" s="6">
        <v>65</v>
      </c>
      <c r="J3270" s="6">
        <v>325</v>
      </c>
      <c r="K3270" s="6">
        <v>71</v>
      </c>
      <c r="L3270" s="6">
        <v>322</v>
      </c>
      <c r="M3270" s="6" t="s">
        <v>19</v>
      </c>
      <c r="N3270" s="6" t="s">
        <v>22</v>
      </c>
      <c r="O3270" s="6">
        <v>18</v>
      </c>
    </row>
    <row r="3271" spans="1:15" x14ac:dyDescent="0.25">
      <c r="A3271" s="6" t="s">
        <v>0</v>
      </c>
      <c r="B3271" s="6" t="s">
        <v>13</v>
      </c>
      <c r="C3271" s="6" t="s">
        <v>725</v>
      </c>
      <c r="D3271" s="6" t="s">
        <v>726</v>
      </c>
      <c r="E3271" s="6" t="s">
        <v>97</v>
      </c>
      <c r="F3271" s="6" t="s">
        <v>125</v>
      </c>
      <c r="G3271" s="6">
        <v>57</v>
      </c>
      <c r="H3271" s="6">
        <v>284</v>
      </c>
      <c r="I3271" s="6">
        <v>54</v>
      </c>
      <c r="J3271" s="6">
        <v>262</v>
      </c>
      <c r="K3271" s="6">
        <v>54</v>
      </c>
      <c r="L3271" s="6">
        <v>262</v>
      </c>
      <c r="M3271" s="6" t="s">
        <v>19</v>
      </c>
      <c r="N3271" s="6" t="s">
        <v>22</v>
      </c>
      <c r="O3271" s="6">
        <v>13</v>
      </c>
    </row>
    <row r="3272" spans="1:15" x14ac:dyDescent="0.25">
      <c r="A3272" s="6" t="s">
        <v>0</v>
      </c>
      <c r="B3272" s="6" t="s">
        <v>4</v>
      </c>
      <c r="C3272" s="6" t="s">
        <v>692</v>
      </c>
      <c r="D3272" s="6" t="s">
        <v>693</v>
      </c>
      <c r="E3272" s="6" t="s">
        <v>97</v>
      </c>
      <c r="F3272" s="6" t="s">
        <v>125</v>
      </c>
      <c r="G3272" s="6">
        <v>69</v>
      </c>
      <c r="H3272" s="6">
        <v>325</v>
      </c>
      <c r="I3272" s="6">
        <v>65</v>
      </c>
      <c r="J3272" s="6">
        <v>325</v>
      </c>
      <c r="K3272" s="6">
        <v>71</v>
      </c>
      <c r="L3272" s="6">
        <v>322</v>
      </c>
      <c r="M3272" s="6" t="s">
        <v>19</v>
      </c>
      <c r="N3272" s="6" t="s">
        <v>21</v>
      </c>
      <c r="O3272" s="6">
        <v>13</v>
      </c>
    </row>
    <row r="3273" spans="1:15" x14ac:dyDescent="0.25">
      <c r="A3273" s="6" t="s">
        <v>0</v>
      </c>
      <c r="B3273" s="6" t="s">
        <v>13</v>
      </c>
      <c r="C3273" s="6" t="s">
        <v>725</v>
      </c>
      <c r="D3273" s="6" t="s">
        <v>726</v>
      </c>
      <c r="E3273" s="6" t="s">
        <v>97</v>
      </c>
      <c r="F3273" s="6" t="s">
        <v>125</v>
      </c>
      <c r="G3273" s="6">
        <v>57</v>
      </c>
      <c r="H3273" s="6">
        <v>284</v>
      </c>
      <c r="I3273" s="6">
        <v>54</v>
      </c>
      <c r="J3273" s="6">
        <v>262</v>
      </c>
      <c r="K3273" s="6">
        <v>54</v>
      </c>
      <c r="L3273" s="6">
        <v>262</v>
      </c>
      <c r="M3273" s="6" t="s">
        <v>19</v>
      </c>
      <c r="N3273" s="6" t="s">
        <v>23</v>
      </c>
      <c r="O3273" s="6">
        <v>26</v>
      </c>
    </row>
    <row r="3274" spans="1:15" x14ac:dyDescent="0.25">
      <c r="A3274" s="6" t="s">
        <v>0</v>
      </c>
      <c r="B3274" s="6" t="s">
        <v>5</v>
      </c>
      <c r="C3274" s="6" t="s">
        <v>169</v>
      </c>
      <c r="D3274" s="6" t="s">
        <v>170</v>
      </c>
      <c r="E3274" s="6" t="s">
        <v>97</v>
      </c>
      <c r="F3274" s="6" t="s">
        <v>98</v>
      </c>
      <c r="G3274" s="6">
        <v>65</v>
      </c>
      <c r="H3274" s="6">
        <v>315</v>
      </c>
      <c r="I3274" s="6">
        <v>31</v>
      </c>
      <c r="J3274" s="6">
        <v>171</v>
      </c>
      <c r="K3274" s="6">
        <v>65</v>
      </c>
      <c r="L3274" s="6">
        <v>323</v>
      </c>
      <c r="M3274" s="6" t="s">
        <v>19</v>
      </c>
      <c r="N3274" s="6" t="s">
        <v>22</v>
      </c>
      <c r="O3274" s="6">
        <v>28</v>
      </c>
    </row>
    <row r="3275" spans="1:15" x14ac:dyDescent="0.25">
      <c r="A3275" s="6" t="s">
        <v>0</v>
      </c>
      <c r="B3275" s="6" t="s">
        <v>5</v>
      </c>
      <c r="C3275" s="6" t="s">
        <v>267</v>
      </c>
      <c r="D3275" s="6" t="s">
        <v>268</v>
      </c>
      <c r="E3275" s="6" t="s">
        <v>97</v>
      </c>
      <c r="F3275" s="6" t="s">
        <v>125</v>
      </c>
      <c r="G3275" s="6">
        <v>110</v>
      </c>
      <c r="H3275" s="6">
        <v>509</v>
      </c>
      <c r="I3275" s="6">
        <v>80</v>
      </c>
      <c r="J3275" s="6">
        <v>324</v>
      </c>
      <c r="K3275" s="6">
        <v>110</v>
      </c>
      <c r="L3275" s="6">
        <v>506</v>
      </c>
      <c r="M3275" s="6" t="s">
        <v>19</v>
      </c>
      <c r="N3275" s="6" t="s">
        <v>21</v>
      </c>
      <c r="O3275" s="6">
        <v>45</v>
      </c>
    </row>
    <row r="3276" spans="1:15" x14ac:dyDescent="0.25">
      <c r="A3276" s="6" t="s">
        <v>0</v>
      </c>
      <c r="B3276" s="6" t="s">
        <v>8</v>
      </c>
      <c r="C3276" s="6" t="s">
        <v>141</v>
      </c>
      <c r="D3276" s="6" t="s">
        <v>142</v>
      </c>
      <c r="E3276" s="6" t="s">
        <v>97</v>
      </c>
      <c r="F3276" s="6" t="s">
        <v>98</v>
      </c>
      <c r="G3276" s="6">
        <v>186</v>
      </c>
      <c r="H3276" s="6">
        <v>1002</v>
      </c>
      <c r="I3276" s="6">
        <v>183</v>
      </c>
      <c r="J3276" s="6">
        <v>971</v>
      </c>
      <c r="K3276" s="6">
        <v>188</v>
      </c>
      <c r="L3276" s="6">
        <v>1003</v>
      </c>
      <c r="M3276" s="6" t="s">
        <v>19</v>
      </c>
      <c r="N3276" s="6" t="s">
        <v>22</v>
      </c>
      <c r="O3276" s="6">
        <v>84</v>
      </c>
    </row>
    <row r="3277" spans="1:15" x14ac:dyDescent="0.25">
      <c r="A3277" s="6" t="s">
        <v>0</v>
      </c>
      <c r="B3277" s="6" t="s">
        <v>5</v>
      </c>
      <c r="C3277" s="6" t="s">
        <v>846</v>
      </c>
      <c r="D3277" s="6" t="s">
        <v>847</v>
      </c>
      <c r="E3277" s="6" t="s">
        <v>97</v>
      </c>
      <c r="F3277" s="6" t="s">
        <v>132</v>
      </c>
      <c r="G3277" s="6">
        <v>243</v>
      </c>
      <c r="H3277" s="6">
        <v>1307</v>
      </c>
      <c r="I3277" s="6">
        <v>227</v>
      </c>
      <c r="J3277" s="6">
        <v>1227</v>
      </c>
      <c r="K3277" s="6">
        <v>227</v>
      </c>
      <c r="L3277" s="6">
        <v>1227</v>
      </c>
      <c r="M3277" s="6" t="s">
        <v>19</v>
      </c>
      <c r="N3277" s="6" t="s">
        <v>22</v>
      </c>
      <c r="O3277" s="6">
        <v>100</v>
      </c>
    </row>
    <row r="3278" spans="1:15" x14ac:dyDescent="0.25">
      <c r="A3278" s="6" t="s">
        <v>0</v>
      </c>
      <c r="B3278" s="6" t="s">
        <v>11</v>
      </c>
      <c r="C3278" s="6" t="s">
        <v>189</v>
      </c>
      <c r="D3278" s="6" t="s">
        <v>190</v>
      </c>
      <c r="E3278" s="6" t="s">
        <v>97</v>
      </c>
      <c r="F3278" s="6" t="s">
        <v>132</v>
      </c>
      <c r="G3278" s="6">
        <v>12</v>
      </c>
      <c r="H3278" s="6">
        <v>47</v>
      </c>
      <c r="I3278" s="6">
        <v>15</v>
      </c>
      <c r="J3278" s="6">
        <v>69</v>
      </c>
      <c r="K3278" s="6">
        <v>15</v>
      </c>
      <c r="L3278" s="6">
        <v>69</v>
      </c>
      <c r="M3278" s="6" t="s">
        <v>19</v>
      </c>
      <c r="N3278" s="6" t="s">
        <v>23</v>
      </c>
      <c r="O3278" s="6">
        <v>6</v>
      </c>
    </row>
    <row r="3279" spans="1:15" x14ac:dyDescent="0.25">
      <c r="A3279" s="6" t="s">
        <v>0</v>
      </c>
      <c r="B3279" s="6" t="s">
        <v>5</v>
      </c>
      <c r="C3279" s="6" t="s">
        <v>846</v>
      </c>
      <c r="D3279" s="6" t="s">
        <v>847</v>
      </c>
      <c r="E3279" s="6" t="s">
        <v>97</v>
      </c>
      <c r="F3279" s="6" t="s">
        <v>132</v>
      </c>
      <c r="G3279" s="6">
        <v>243</v>
      </c>
      <c r="H3279" s="6">
        <v>1307</v>
      </c>
      <c r="I3279" s="6">
        <v>227</v>
      </c>
      <c r="J3279" s="6">
        <v>1227</v>
      </c>
      <c r="K3279" s="6">
        <v>227</v>
      </c>
      <c r="L3279" s="6">
        <v>1227</v>
      </c>
      <c r="M3279" s="6" t="s">
        <v>19</v>
      </c>
      <c r="N3279" s="6" t="s">
        <v>21</v>
      </c>
      <c r="O3279" s="6">
        <v>104</v>
      </c>
    </row>
    <row r="3280" spans="1:15" x14ac:dyDescent="0.25">
      <c r="A3280" s="6" t="s">
        <v>0</v>
      </c>
      <c r="B3280" s="6" t="s">
        <v>11</v>
      </c>
      <c r="C3280" s="6" t="s">
        <v>191</v>
      </c>
      <c r="D3280" s="6" t="s">
        <v>192</v>
      </c>
      <c r="E3280" s="6" t="s">
        <v>97</v>
      </c>
      <c r="F3280" s="6" t="s">
        <v>98</v>
      </c>
      <c r="G3280" s="6">
        <v>14</v>
      </c>
      <c r="H3280" s="6">
        <v>44</v>
      </c>
      <c r="I3280" s="6">
        <v>14</v>
      </c>
      <c r="J3280" s="6">
        <v>44</v>
      </c>
      <c r="K3280" s="6">
        <v>14</v>
      </c>
      <c r="L3280" s="6">
        <v>44</v>
      </c>
      <c r="M3280" s="6" t="s">
        <v>19</v>
      </c>
      <c r="N3280" s="6" t="s">
        <v>21</v>
      </c>
      <c r="O3280" s="6">
        <v>0</v>
      </c>
    </row>
    <row r="3281" spans="1:15" x14ac:dyDescent="0.25">
      <c r="A3281" s="6" t="s">
        <v>0</v>
      </c>
      <c r="B3281" s="6" t="s">
        <v>5</v>
      </c>
      <c r="C3281" s="6" t="s">
        <v>267</v>
      </c>
      <c r="D3281" s="6" t="s">
        <v>268</v>
      </c>
      <c r="E3281" s="6" t="s">
        <v>97</v>
      </c>
      <c r="F3281" s="6" t="s">
        <v>125</v>
      </c>
      <c r="G3281" s="6">
        <v>110</v>
      </c>
      <c r="H3281" s="6">
        <v>509</v>
      </c>
      <c r="I3281" s="6">
        <v>80</v>
      </c>
      <c r="J3281" s="6">
        <v>324</v>
      </c>
      <c r="K3281" s="6">
        <v>110</v>
      </c>
      <c r="L3281" s="6">
        <v>506</v>
      </c>
      <c r="M3281" s="6" t="s">
        <v>19</v>
      </c>
      <c r="N3281" s="6" t="s">
        <v>23</v>
      </c>
      <c r="O3281" s="6">
        <v>97</v>
      </c>
    </row>
    <row r="3282" spans="1:15" x14ac:dyDescent="0.25">
      <c r="A3282" s="6" t="s">
        <v>0</v>
      </c>
      <c r="B3282" s="6" t="s">
        <v>12</v>
      </c>
      <c r="C3282" s="6" t="s">
        <v>723</v>
      </c>
      <c r="D3282" s="6" t="s">
        <v>724</v>
      </c>
      <c r="E3282" s="6" t="s">
        <v>97</v>
      </c>
      <c r="F3282" s="6" t="s">
        <v>98</v>
      </c>
      <c r="G3282" s="6">
        <v>12</v>
      </c>
      <c r="H3282" s="6">
        <v>61</v>
      </c>
      <c r="I3282" s="6">
        <v>12</v>
      </c>
      <c r="J3282" s="6">
        <v>62</v>
      </c>
      <c r="K3282" s="6">
        <v>12</v>
      </c>
      <c r="L3282" s="6">
        <v>61</v>
      </c>
      <c r="M3282" s="6" t="s">
        <v>19</v>
      </c>
      <c r="N3282" s="6" t="s">
        <v>23</v>
      </c>
      <c r="O3282" s="6">
        <v>7</v>
      </c>
    </row>
    <row r="3283" spans="1:15" x14ac:dyDescent="0.25">
      <c r="A3283" s="6" t="s">
        <v>0</v>
      </c>
      <c r="B3283" s="6" t="s">
        <v>11</v>
      </c>
      <c r="C3283" s="6" t="s">
        <v>191</v>
      </c>
      <c r="D3283" s="6" t="s">
        <v>192</v>
      </c>
      <c r="E3283" s="6" t="s">
        <v>97</v>
      </c>
      <c r="F3283" s="6" t="s">
        <v>98</v>
      </c>
      <c r="G3283" s="6">
        <v>14</v>
      </c>
      <c r="H3283" s="6">
        <v>44</v>
      </c>
      <c r="I3283" s="6">
        <v>14</v>
      </c>
      <c r="J3283" s="6">
        <v>44</v>
      </c>
      <c r="K3283" s="6">
        <v>14</v>
      </c>
      <c r="L3283" s="6">
        <v>44</v>
      </c>
      <c r="M3283" s="6" t="s">
        <v>19</v>
      </c>
      <c r="N3283" s="6" t="s">
        <v>22</v>
      </c>
      <c r="O3283" s="6">
        <v>1</v>
      </c>
    </row>
    <row r="3284" spans="1:15" x14ac:dyDescent="0.25">
      <c r="A3284" s="6" t="s">
        <v>0</v>
      </c>
      <c r="B3284" s="6" t="s">
        <v>5</v>
      </c>
      <c r="C3284" s="6" t="s">
        <v>255</v>
      </c>
      <c r="D3284" s="6" t="s">
        <v>256</v>
      </c>
      <c r="E3284" s="6" t="s">
        <v>97</v>
      </c>
      <c r="F3284" s="6" t="s">
        <v>98</v>
      </c>
      <c r="G3284" s="6">
        <v>89</v>
      </c>
      <c r="H3284" s="6">
        <v>478</v>
      </c>
      <c r="I3284" s="6">
        <v>78</v>
      </c>
      <c r="J3284" s="6">
        <v>415</v>
      </c>
      <c r="K3284" s="6">
        <v>89</v>
      </c>
      <c r="L3284" s="6">
        <v>465</v>
      </c>
      <c r="M3284" s="6" t="s">
        <v>19</v>
      </c>
      <c r="N3284" s="6" t="s">
        <v>23</v>
      </c>
      <c r="O3284" s="6">
        <v>54</v>
      </c>
    </row>
    <row r="3285" spans="1:15" x14ac:dyDescent="0.25">
      <c r="A3285" s="6" t="s">
        <v>0</v>
      </c>
      <c r="B3285" s="6" t="s">
        <v>11</v>
      </c>
      <c r="C3285" s="6" t="s">
        <v>191</v>
      </c>
      <c r="D3285" s="6" t="s">
        <v>192</v>
      </c>
      <c r="E3285" s="6" t="s">
        <v>97</v>
      </c>
      <c r="F3285" s="6" t="s">
        <v>98</v>
      </c>
      <c r="G3285" s="6">
        <v>14</v>
      </c>
      <c r="H3285" s="6">
        <v>44</v>
      </c>
      <c r="I3285" s="6">
        <v>14</v>
      </c>
      <c r="J3285" s="6">
        <v>44</v>
      </c>
      <c r="K3285" s="6">
        <v>14</v>
      </c>
      <c r="L3285" s="6">
        <v>44</v>
      </c>
      <c r="M3285" s="6" t="s">
        <v>19</v>
      </c>
      <c r="N3285" s="6" t="s">
        <v>23</v>
      </c>
      <c r="O3285" s="6">
        <v>1</v>
      </c>
    </row>
    <row r="3286" spans="1:15" x14ac:dyDescent="0.25">
      <c r="A3286" s="6" t="s">
        <v>0</v>
      </c>
      <c r="B3286" s="6" t="s">
        <v>5</v>
      </c>
      <c r="C3286" s="6" t="s">
        <v>171</v>
      </c>
      <c r="D3286" s="6" t="s">
        <v>172</v>
      </c>
      <c r="E3286" s="6" t="s">
        <v>97</v>
      </c>
      <c r="F3286" s="6" t="s">
        <v>132</v>
      </c>
      <c r="G3286" s="6">
        <v>21</v>
      </c>
      <c r="H3286" s="6">
        <v>111</v>
      </c>
      <c r="I3286" s="6">
        <v>22</v>
      </c>
      <c r="J3286" s="6">
        <v>116</v>
      </c>
      <c r="K3286" s="6">
        <v>26</v>
      </c>
      <c r="L3286" s="6">
        <v>116</v>
      </c>
      <c r="M3286" s="6" t="s">
        <v>19</v>
      </c>
      <c r="N3286" s="6" t="s">
        <v>23</v>
      </c>
      <c r="O3286" s="6">
        <v>9</v>
      </c>
    </row>
    <row r="3287" spans="1:15" x14ac:dyDescent="0.25">
      <c r="A3287" s="6" t="s">
        <v>0</v>
      </c>
      <c r="B3287" s="6" t="s">
        <v>12</v>
      </c>
      <c r="C3287" s="6" t="s">
        <v>723</v>
      </c>
      <c r="D3287" s="6" t="s">
        <v>724</v>
      </c>
      <c r="E3287" s="6" t="s">
        <v>97</v>
      </c>
      <c r="F3287" s="6" t="s">
        <v>98</v>
      </c>
      <c r="G3287" s="6">
        <v>12</v>
      </c>
      <c r="H3287" s="6">
        <v>61</v>
      </c>
      <c r="I3287" s="6">
        <v>12</v>
      </c>
      <c r="J3287" s="6">
        <v>62</v>
      </c>
      <c r="K3287" s="6">
        <v>12</v>
      </c>
      <c r="L3287" s="6">
        <v>61</v>
      </c>
      <c r="M3287" s="6" t="s">
        <v>19</v>
      </c>
      <c r="N3287" s="6" t="s">
        <v>21</v>
      </c>
      <c r="O3287" s="6">
        <v>6</v>
      </c>
    </row>
    <row r="3288" spans="1:15" x14ac:dyDescent="0.25">
      <c r="A3288" s="6" t="s">
        <v>0</v>
      </c>
      <c r="B3288" s="6" t="s">
        <v>5</v>
      </c>
      <c r="C3288" s="6" t="s">
        <v>171</v>
      </c>
      <c r="D3288" s="6" t="s">
        <v>172</v>
      </c>
      <c r="E3288" s="6" t="s">
        <v>97</v>
      </c>
      <c r="F3288" s="6" t="s">
        <v>132</v>
      </c>
      <c r="G3288" s="6">
        <v>21</v>
      </c>
      <c r="H3288" s="6">
        <v>111</v>
      </c>
      <c r="I3288" s="6">
        <v>22</v>
      </c>
      <c r="J3288" s="6">
        <v>116</v>
      </c>
      <c r="K3288" s="6">
        <v>26</v>
      </c>
      <c r="L3288" s="6">
        <v>116</v>
      </c>
      <c r="M3288" s="6" t="s">
        <v>19</v>
      </c>
      <c r="N3288" s="6" t="s">
        <v>22</v>
      </c>
      <c r="O3288" s="6">
        <v>4</v>
      </c>
    </row>
    <row r="3289" spans="1:15" x14ac:dyDescent="0.25">
      <c r="A3289" s="6" t="s">
        <v>0</v>
      </c>
      <c r="B3289" s="6" t="s">
        <v>5</v>
      </c>
      <c r="C3289" s="6" t="s">
        <v>171</v>
      </c>
      <c r="D3289" s="6" t="s">
        <v>172</v>
      </c>
      <c r="E3289" s="6" t="s">
        <v>97</v>
      </c>
      <c r="F3289" s="6" t="s">
        <v>132</v>
      </c>
      <c r="G3289" s="6">
        <v>21</v>
      </c>
      <c r="H3289" s="6">
        <v>111</v>
      </c>
      <c r="I3289" s="6">
        <v>22</v>
      </c>
      <c r="J3289" s="6">
        <v>116</v>
      </c>
      <c r="K3289" s="6">
        <v>26</v>
      </c>
      <c r="L3289" s="6">
        <v>116</v>
      </c>
      <c r="M3289" s="6" t="s">
        <v>19</v>
      </c>
      <c r="N3289" s="6" t="s">
        <v>21</v>
      </c>
      <c r="O3289" s="6">
        <v>5</v>
      </c>
    </row>
    <row r="3290" spans="1:15" x14ac:dyDescent="0.25">
      <c r="A3290" s="6" t="s">
        <v>0</v>
      </c>
      <c r="B3290" s="6" t="s">
        <v>5</v>
      </c>
      <c r="C3290" s="6" t="s">
        <v>846</v>
      </c>
      <c r="D3290" s="6" t="s">
        <v>847</v>
      </c>
      <c r="E3290" s="6" t="s">
        <v>97</v>
      </c>
      <c r="F3290" s="6" t="s">
        <v>132</v>
      </c>
      <c r="G3290" s="6">
        <v>243</v>
      </c>
      <c r="H3290" s="6">
        <v>1307</v>
      </c>
      <c r="I3290" s="6">
        <v>227</v>
      </c>
      <c r="J3290" s="6">
        <v>1227</v>
      </c>
      <c r="K3290" s="6">
        <v>227</v>
      </c>
      <c r="L3290" s="6">
        <v>1227</v>
      </c>
      <c r="M3290" s="6" t="s">
        <v>19</v>
      </c>
      <c r="N3290" s="6" t="s">
        <v>23</v>
      </c>
      <c r="O3290" s="6">
        <v>204</v>
      </c>
    </row>
    <row r="3291" spans="1:15" x14ac:dyDescent="0.25">
      <c r="A3291" s="6" t="s">
        <v>0</v>
      </c>
      <c r="B3291" s="6" t="s">
        <v>5</v>
      </c>
      <c r="C3291" s="6" t="s">
        <v>267</v>
      </c>
      <c r="D3291" s="6" t="s">
        <v>268</v>
      </c>
      <c r="E3291" s="6" t="s">
        <v>97</v>
      </c>
      <c r="F3291" s="6" t="s">
        <v>125</v>
      </c>
      <c r="G3291" s="6">
        <v>110</v>
      </c>
      <c r="H3291" s="6">
        <v>509</v>
      </c>
      <c r="I3291" s="6">
        <v>80</v>
      </c>
      <c r="J3291" s="6">
        <v>324</v>
      </c>
      <c r="K3291" s="6">
        <v>110</v>
      </c>
      <c r="L3291" s="6">
        <v>506</v>
      </c>
      <c r="M3291" s="6" t="s">
        <v>19</v>
      </c>
      <c r="N3291" s="6" t="s">
        <v>22</v>
      </c>
      <c r="O3291" s="6">
        <v>52</v>
      </c>
    </row>
    <row r="3292" spans="1:15" x14ac:dyDescent="0.25">
      <c r="A3292" s="6" t="s">
        <v>0</v>
      </c>
      <c r="B3292" s="6" t="s">
        <v>7</v>
      </c>
      <c r="C3292" s="6" t="s">
        <v>214</v>
      </c>
      <c r="D3292" s="6" t="s">
        <v>215</v>
      </c>
      <c r="E3292" s="6" t="s">
        <v>97</v>
      </c>
      <c r="F3292" s="6" t="s">
        <v>98</v>
      </c>
      <c r="G3292" s="6">
        <v>301</v>
      </c>
      <c r="H3292" s="6">
        <v>1404</v>
      </c>
      <c r="I3292" s="6">
        <v>274</v>
      </c>
      <c r="J3292" s="6">
        <v>1347</v>
      </c>
      <c r="K3292" s="6">
        <v>274</v>
      </c>
      <c r="L3292" s="6">
        <v>1347</v>
      </c>
      <c r="M3292" s="6" t="s">
        <v>19</v>
      </c>
      <c r="N3292" s="6" t="s">
        <v>23</v>
      </c>
      <c r="O3292" s="6">
        <v>144</v>
      </c>
    </row>
    <row r="3293" spans="1:15" x14ac:dyDescent="0.25">
      <c r="A3293" s="6" t="s">
        <v>0</v>
      </c>
      <c r="B3293" s="6" t="s">
        <v>7</v>
      </c>
      <c r="C3293" s="6" t="s">
        <v>109</v>
      </c>
      <c r="D3293" s="6" t="s">
        <v>110</v>
      </c>
      <c r="E3293" s="6" t="s">
        <v>97</v>
      </c>
      <c r="F3293" s="6" t="s">
        <v>98</v>
      </c>
      <c r="G3293" s="6">
        <v>44</v>
      </c>
      <c r="H3293" s="6">
        <v>235</v>
      </c>
      <c r="I3293" s="6">
        <v>36</v>
      </c>
      <c r="J3293" s="6">
        <v>194</v>
      </c>
      <c r="K3293" s="6">
        <v>43</v>
      </c>
      <c r="L3293" s="6">
        <v>242</v>
      </c>
      <c r="M3293" s="6" t="s">
        <v>19</v>
      </c>
      <c r="N3293" s="6" t="s">
        <v>21</v>
      </c>
      <c r="O3293" s="6">
        <v>18</v>
      </c>
    </row>
    <row r="3294" spans="1:15" x14ac:dyDescent="0.25">
      <c r="A3294" s="6" t="s">
        <v>0</v>
      </c>
      <c r="B3294" s="6" t="s">
        <v>8</v>
      </c>
      <c r="C3294" s="6" t="s">
        <v>752</v>
      </c>
      <c r="D3294" s="6" t="s">
        <v>753</v>
      </c>
      <c r="E3294" s="6" t="s">
        <v>97</v>
      </c>
      <c r="F3294" s="6" t="s">
        <v>98</v>
      </c>
      <c r="G3294" s="6">
        <v>25</v>
      </c>
      <c r="H3294" s="6">
        <v>92</v>
      </c>
      <c r="I3294" s="6">
        <v>24</v>
      </c>
      <c r="J3294" s="6">
        <v>89</v>
      </c>
      <c r="K3294" s="6">
        <v>24</v>
      </c>
      <c r="L3294" s="6">
        <v>89</v>
      </c>
      <c r="M3294" s="6" t="s">
        <v>19</v>
      </c>
      <c r="N3294" s="6" t="s">
        <v>21</v>
      </c>
      <c r="O3294" s="6">
        <v>19</v>
      </c>
    </row>
    <row r="3295" spans="1:15" x14ac:dyDescent="0.25">
      <c r="A3295" s="6" t="s">
        <v>0</v>
      </c>
      <c r="B3295" s="6" t="s">
        <v>7</v>
      </c>
      <c r="C3295" s="6" t="s">
        <v>730</v>
      </c>
      <c r="D3295" s="6" t="s">
        <v>731</v>
      </c>
      <c r="E3295" s="6" t="s">
        <v>97</v>
      </c>
      <c r="F3295" s="6" t="s">
        <v>98</v>
      </c>
      <c r="G3295" s="6">
        <v>23</v>
      </c>
      <c r="H3295" s="6">
        <v>83</v>
      </c>
      <c r="I3295" s="6">
        <v>23</v>
      </c>
      <c r="J3295" s="6">
        <v>85</v>
      </c>
      <c r="K3295" s="6">
        <v>23</v>
      </c>
      <c r="L3295" s="6">
        <v>78</v>
      </c>
      <c r="M3295" s="6" t="s">
        <v>19</v>
      </c>
      <c r="N3295" s="6" t="s">
        <v>23</v>
      </c>
      <c r="O3295" s="6">
        <v>10</v>
      </c>
    </row>
    <row r="3296" spans="1:15" x14ac:dyDescent="0.25">
      <c r="A3296" s="6" t="s">
        <v>0</v>
      </c>
      <c r="B3296" s="6" t="s">
        <v>7</v>
      </c>
      <c r="C3296" s="6" t="s">
        <v>730</v>
      </c>
      <c r="D3296" s="6" t="s">
        <v>731</v>
      </c>
      <c r="E3296" s="6" t="s">
        <v>97</v>
      </c>
      <c r="F3296" s="6" t="s">
        <v>98</v>
      </c>
      <c r="G3296" s="6">
        <v>23</v>
      </c>
      <c r="H3296" s="6">
        <v>83</v>
      </c>
      <c r="I3296" s="6">
        <v>23</v>
      </c>
      <c r="J3296" s="6">
        <v>85</v>
      </c>
      <c r="K3296" s="6">
        <v>23</v>
      </c>
      <c r="L3296" s="6">
        <v>78</v>
      </c>
      <c r="M3296" s="6" t="s">
        <v>19</v>
      </c>
      <c r="N3296" s="6" t="s">
        <v>22</v>
      </c>
      <c r="O3296" s="6">
        <v>6</v>
      </c>
    </row>
    <row r="3297" spans="1:15" x14ac:dyDescent="0.25">
      <c r="A3297" s="6" t="s">
        <v>0</v>
      </c>
      <c r="B3297" s="6" t="s">
        <v>8</v>
      </c>
      <c r="C3297" s="6" t="s">
        <v>752</v>
      </c>
      <c r="D3297" s="6" t="s">
        <v>753</v>
      </c>
      <c r="E3297" s="6" t="s">
        <v>97</v>
      </c>
      <c r="F3297" s="6" t="s">
        <v>98</v>
      </c>
      <c r="G3297" s="6">
        <v>25</v>
      </c>
      <c r="H3297" s="6">
        <v>92</v>
      </c>
      <c r="I3297" s="6">
        <v>24</v>
      </c>
      <c r="J3297" s="6">
        <v>89</v>
      </c>
      <c r="K3297" s="6">
        <v>24</v>
      </c>
      <c r="L3297" s="6">
        <v>89</v>
      </c>
      <c r="M3297" s="6" t="s">
        <v>19</v>
      </c>
      <c r="N3297" s="6" t="s">
        <v>22</v>
      </c>
      <c r="O3297" s="6">
        <v>9</v>
      </c>
    </row>
    <row r="3298" spans="1:15" x14ac:dyDescent="0.25">
      <c r="A3298" s="6" t="s">
        <v>0</v>
      </c>
      <c r="B3298" s="6" t="s">
        <v>7</v>
      </c>
      <c r="C3298" s="6" t="s">
        <v>727</v>
      </c>
      <c r="D3298" s="6" t="s">
        <v>728</v>
      </c>
      <c r="E3298" s="6" t="s">
        <v>97</v>
      </c>
      <c r="F3298" s="6" t="s">
        <v>98</v>
      </c>
      <c r="G3298" s="6">
        <v>116</v>
      </c>
      <c r="H3298" s="6">
        <v>659</v>
      </c>
      <c r="I3298" s="6">
        <v>116</v>
      </c>
      <c r="J3298" s="6">
        <v>659</v>
      </c>
      <c r="K3298" s="6">
        <v>116</v>
      </c>
      <c r="L3298" s="6">
        <v>659</v>
      </c>
      <c r="M3298" s="6" t="s">
        <v>19</v>
      </c>
      <c r="N3298" s="6" t="s">
        <v>22</v>
      </c>
      <c r="O3298" s="6">
        <v>15</v>
      </c>
    </row>
    <row r="3299" spans="1:15" x14ac:dyDescent="0.25">
      <c r="A3299" s="6" t="s">
        <v>0</v>
      </c>
      <c r="B3299" s="6" t="s">
        <v>8</v>
      </c>
      <c r="C3299" s="6" t="s">
        <v>752</v>
      </c>
      <c r="D3299" s="6" t="s">
        <v>753</v>
      </c>
      <c r="E3299" s="6" t="s">
        <v>97</v>
      </c>
      <c r="F3299" s="6" t="s">
        <v>98</v>
      </c>
      <c r="G3299" s="6">
        <v>25</v>
      </c>
      <c r="H3299" s="6">
        <v>92</v>
      </c>
      <c r="I3299" s="6">
        <v>24</v>
      </c>
      <c r="J3299" s="6">
        <v>89</v>
      </c>
      <c r="K3299" s="6">
        <v>24</v>
      </c>
      <c r="L3299" s="6">
        <v>89</v>
      </c>
      <c r="M3299" s="6" t="s">
        <v>19</v>
      </c>
      <c r="N3299" s="6" t="s">
        <v>23</v>
      </c>
      <c r="O3299" s="6">
        <v>28</v>
      </c>
    </row>
    <row r="3300" spans="1:15" x14ac:dyDescent="0.25">
      <c r="A3300" s="6" t="s">
        <v>0</v>
      </c>
      <c r="B3300" s="6" t="s">
        <v>8</v>
      </c>
      <c r="C3300" s="6" t="s">
        <v>750</v>
      </c>
      <c r="D3300" s="6" t="s">
        <v>751</v>
      </c>
      <c r="E3300" s="6" t="s">
        <v>97</v>
      </c>
      <c r="F3300" s="6" t="s">
        <v>98</v>
      </c>
      <c r="G3300" s="6">
        <v>3</v>
      </c>
      <c r="H3300" s="6">
        <v>13</v>
      </c>
      <c r="I3300" s="6">
        <v>3</v>
      </c>
      <c r="J3300" s="6">
        <v>13</v>
      </c>
      <c r="K3300" s="6">
        <v>3</v>
      </c>
      <c r="L3300" s="6">
        <v>13</v>
      </c>
      <c r="M3300" s="6" t="s">
        <v>19</v>
      </c>
      <c r="N3300" s="6" t="s">
        <v>22</v>
      </c>
      <c r="O3300" s="6">
        <v>2</v>
      </c>
    </row>
    <row r="3301" spans="1:15" x14ac:dyDescent="0.25">
      <c r="A3301" s="6" t="s">
        <v>0</v>
      </c>
      <c r="B3301" s="6" t="s">
        <v>8</v>
      </c>
      <c r="C3301" s="6" t="s">
        <v>828</v>
      </c>
      <c r="D3301" s="6" t="s">
        <v>829</v>
      </c>
      <c r="E3301" s="6" t="s">
        <v>97</v>
      </c>
      <c r="F3301" s="6" t="s">
        <v>98</v>
      </c>
      <c r="G3301" s="6">
        <v>265</v>
      </c>
      <c r="H3301" s="6">
        <v>1084</v>
      </c>
      <c r="I3301" s="6">
        <v>260</v>
      </c>
      <c r="J3301" s="6">
        <v>1140</v>
      </c>
      <c r="K3301" s="6">
        <v>260</v>
      </c>
      <c r="L3301" s="6">
        <v>1140</v>
      </c>
      <c r="M3301" s="6" t="s">
        <v>19</v>
      </c>
      <c r="N3301" s="6" t="s">
        <v>21</v>
      </c>
      <c r="O3301" s="6">
        <v>66</v>
      </c>
    </row>
    <row r="3302" spans="1:15" x14ac:dyDescent="0.25">
      <c r="A3302" s="6" t="s">
        <v>0</v>
      </c>
      <c r="B3302" s="6" t="s">
        <v>7</v>
      </c>
      <c r="C3302" s="6" t="s">
        <v>214</v>
      </c>
      <c r="D3302" s="6" t="s">
        <v>215</v>
      </c>
      <c r="E3302" s="6" t="s">
        <v>97</v>
      </c>
      <c r="F3302" s="6" t="s">
        <v>98</v>
      </c>
      <c r="G3302" s="6">
        <v>301</v>
      </c>
      <c r="H3302" s="6">
        <v>1404</v>
      </c>
      <c r="I3302" s="6">
        <v>274</v>
      </c>
      <c r="J3302" s="6">
        <v>1347</v>
      </c>
      <c r="K3302" s="6">
        <v>274</v>
      </c>
      <c r="L3302" s="6">
        <v>1347</v>
      </c>
      <c r="M3302" s="6" t="s">
        <v>19</v>
      </c>
      <c r="N3302" s="6" t="s">
        <v>22</v>
      </c>
      <c r="O3302" s="6">
        <v>55</v>
      </c>
    </row>
    <row r="3303" spans="1:15" x14ac:dyDescent="0.25">
      <c r="A3303" s="6" t="s">
        <v>0</v>
      </c>
      <c r="B3303" s="6" t="s">
        <v>7</v>
      </c>
      <c r="C3303" s="6" t="s">
        <v>214</v>
      </c>
      <c r="D3303" s="6" t="s">
        <v>215</v>
      </c>
      <c r="E3303" s="6" t="s">
        <v>97</v>
      </c>
      <c r="F3303" s="6" t="s">
        <v>98</v>
      </c>
      <c r="G3303" s="6">
        <v>301</v>
      </c>
      <c r="H3303" s="6">
        <v>1404</v>
      </c>
      <c r="I3303" s="6">
        <v>274</v>
      </c>
      <c r="J3303" s="6">
        <v>1347</v>
      </c>
      <c r="K3303" s="6">
        <v>274</v>
      </c>
      <c r="L3303" s="6">
        <v>1347</v>
      </c>
      <c r="M3303" s="6" t="s">
        <v>19</v>
      </c>
      <c r="N3303" s="6" t="s">
        <v>21</v>
      </c>
      <c r="O3303" s="6">
        <v>89</v>
      </c>
    </row>
    <row r="3304" spans="1:15" x14ac:dyDescent="0.25">
      <c r="A3304" s="6" t="s">
        <v>0</v>
      </c>
      <c r="B3304" s="6" t="s">
        <v>8</v>
      </c>
      <c r="C3304" s="6" t="s">
        <v>828</v>
      </c>
      <c r="D3304" s="6" t="s">
        <v>829</v>
      </c>
      <c r="E3304" s="6" t="s">
        <v>97</v>
      </c>
      <c r="F3304" s="6" t="s">
        <v>98</v>
      </c>
      <c r="G3304" s="6">
        <v>265</v>
      </c>
      <c r="H3304" s="6">
        <v>1084</v>
      </c>
      <c r="I3304" s="6">
        <v>260</v>
      </c>
      <c r="J3304" s="6">
        <v>1140</v>
      </c>
      <c r="K3304" s="6">
        <v>260</v>
      </c>
      <c r="L3304" s="6">
        <v>1140</v>
      </c>
      <c r="M3304" s="6" t="s">
        <v>19</v>
      </c>
      <c r="N3304" s="6" t="s">
        <v>22</v>
      </c>
      <c r="O3304" s="6">
        <v>63</v>
      </c>
    </row>
    <row r="3305" spans="1:15" x14ac:dyDescent="0.25">
      <c r="A3305" s="6" t="s">
        <v>0</v>
      </c>
      <c r="B3305" s="6" t="s">
        <v>7</v>
      </c>
      <c r="C3305" s="6" t="s">
        <v>727</v>
      </c>
      <c r="D3305" s="6" t="s">
        <v>728</v>
      </c>
      <c r="E3305" s="6" t="s">
        <v>97</v>
      </c>
      <c r="F3305" s="6" t="s">
        <v>98</v>
      </c>
      <c r="G3305" s="6">
        <v>116</v>
      </c>
      <c r="H3305" s="6">
        <v>659</v>
      </c>
      <c r="I3305" s="6">
        <v>116</v>
      </c>
      <c r="J3305" s="6">
        <v>659</v>
      </c>
      <c r="K3305" s="6">
        <v>116</v>
      </c>
      <c r="L3305" s="6">
        <v>659</v>
      </c>
      <c r="M3305" s="6" t="s">
        <v>19</v>
      </c>
      <c r="N3305" s="6" t="s">
        <v>23</v>
      </c>
      <c r="O3305" s="6">
        <v>31</v>
      </c>
    </row>
    <row r="3306" spans="1:15" x14ac:dyDescent="0.25">
      <c r="A3306" s="6" t="s">
        <v>0</v>
      </c>
      <c r="B3306" s="6" t="s">
        <v>8</v>
      </c>
      <c r="C3306" s="6" t="s">
        <v>141</v>
      </c>
      <c r="D3306" s="6" t="s">
        <v>142</v>
      </c>
      <c r="E3306" s="6" t="s">
        <v>97</v>
      </c>
      <c r="F3306" s="6" t="s">
        <v>98</v>
      </c>
      <c r="G3306" s="6">
        <v>186</v>
      </c>
      <c r="H3306" s="6">
        <v>1002</v>
      </c>
      <c r="I3306" s="6">
        <v>183</v>
      </c>
      <c r="J3306" s="6">
        <v>971</v>
      </c>
      <c r="K3306" s="6">
        <v>188</v>
      </c>
      <c r="L3306" s="6">
        <v>1003</v>
      </c>
      <c r="M3306" s="6" t="s">
        <v>19</v>
      </c>
      <c r="N3306" s="6" t="s">
        <v>23</v>
      </c>
      <c r="O3306" s="6">
        <v>184</v>
      </c>
    </row>
    <row r="3307" spans="1:15" x14ac:dyDescent="0.25">
      <c r="A3307" s="6" t="s">
        <v>0</v>
      </c>
      <c r="B3307" s="6" t="s">
        <v>7</v>
      </c>
      <c r="C3307" s="6" t="s">
        <v>730</v>
      </c>
      <c r="D3307" s="6" t="s">
        <v>731</v>
      </c>
      <c r="E3307" s="6" t="s">
        <v>97</v>
      </c>
      <c r="F3307" s="6" t="s">
        <v>98</v>
      </c>
      <c r="G3307" s="6">
        <v>23</v>
      </c>
      <c r="H3307" s="6">
        <v>83</v>
      </c>
      <c r="I3307" s="6">
        <v>23</v>
      </c>
      <c r="J3307" s="6">
        <v>85</v>
      </c>
      <c r="K3307" s="6">
        <v>23</v>
      </c>
      <c r="L3307" s="6">
        <v>78</v>
      </c>
      <c r="M3307" s="6" t="s">
        <v>19</v>
      </c>
      <c r="N3307" s="6" t="s">
        <v>21</v>
      </c>
      <c r="O3307" s="6">
        <v>4</v>
      </c>
    </row>
    <row r="3308" spans="1:15" x14ac:dyDescent="0.25">
      <c r="A3308" s="6" t="s">
        <v>0</v>
      </c>
      <c r="B3308" s="6" t="s">
        <v>7</v>
      </c>
      <c r="C3308" s="6" t="s">
        <v>735</v>
      </c>
      <c r="D3308" s="6" t="s">
        <v>736</v>
      </c>
      <c r="E3308" s="6" t="s">
        <v>97</v>
      </c>
      <c r="F3308" s="6" t="s">
        <v>98</v>
      </c>
      <c r="G3308" s="6">
        <v>14</v>
      </c>
      <c r="H3308" s="6">
        <v>74</v>
      </c>
      <c r="I3308" s="6">
        <v>14</v>
      </c>
      <c r="J3308" s="6">
        <v>68</v>
      </c>
      <c r="K3308" s="6">
        <v>14</v>
      </c>
      <c r="L3308" s="6">
        <v>68</v>
      </c>
      <c r="M3308" s="6" t="s">
        <v>19</v>
      </c>
      <c r="N3308" s="6" t="s">
        <v>23</v>
      </c>
      <c r="O3308" s="6">
        <v>10</v>
      </c>
    </row>
    <row r="3309" spans="1:15" x14ac:dyDescent="0.25">
      <c r="A3309" s="6" t="s">
        <v>0</v>
      </c>
      <c r="B3309" s="6" t="s">
        <v>7</v>
      </c>
      <c r="C3309" s="6" t="s">
        <v>733</v>
      </c>
      <c r="D3309" s="6" t="s">
        <v>734</v>
      </c>
      <c r="E3309" s="6" t="s">
        <v>97</v>
      </c>
      <c r="F3309" s="6" t="s">
        <v>98</v>
      </c>
      <c r="G3309" s="6">
        <v>27</v>
      </c>
      <c r="H3309" s="6">
        <v>111</v>
      </c>
      <c r="I3309" s="6">
        <v>25</v>
      </c>
      <c r="J3309" s="6">
        <v>104</v>
      </c>
      <c r="K3309" s="6">
        <v>25</v>
      </c>
      <c r="L3309" s="6">
        <v>104</v>
      </c>
      <c r="M3309" s="6" t="s">
        <v>19</v>
      </c>
      <c r="N3309" s="6" t="s">
        <v>22</v>
      </c>
      <c r="O3309" s="6">
        <v>3</v>
      </c>
    </row>
    <row r="3310" spans="1:15" x14ac:dyDescent="0.25">
      <c r="A3310" s="6" t="s">
        <v>0</v>
      </c>
      <c r="B3310" s="6" t="s">
        <v>7</v>
      </c>
      <c r="C3310" s="6" t="s">
        <v>733</v>
      </c>
      <c r="D3310" s="6" t="s">
        <v>734</v>
      </c>
      <c r="E3310" s="6" t="s">
        <v>97</v>
      </c>
      <c r="F3310" s="6" t="s">
        <v>98</v>
      </c>
      <c r="G3310" s="6">
        <v>27</v>
      </c>
      <c r="H3310" s="6">
        <v>111</v>
      </c>
      <c r="I3310" s="6">
        <v>25</v>
      </c>
      <c r="J3310" s="6">
        <v>104</v>
      </c>
      <c r="K3310" s="6">
        <v>25</v>
      </c>
      <c r="L3310" s="6">
        <v>104</v>
      </c>
      <c r="M3310" s="6" t="s">
        <v>19</v>
      </c>
      <c r="N3310" s="6" t="s">
        <v>21</v>
      </c>
      <c r="O3310" s="6">
        <v>1</v>
      </c>
    </row>
    <row r="3311" spans="1:15" x14ac:dyDescent="0.25">
      <c r="A3311" s="6" t="s">
        <v>0</v>
      </c>
      <c r="B3311" s="6" t="s">
        <v>7</v>
      </c>
      <c r="C3311" s="6" t="s">
        <v>733</v>
      </c>
      <c r="D3311" s="6" t="s">
        <v>734</v>
      </c>
      <c r="E3311" s="6" t="s">
        <v>97</v>
      </c>
      <c r="F3311" s="6" t="s">
        <v>98</v>
      </c>
      <c r="G3311" s="6">
        <v>27</v>
      </c>
      <c r="H3311" s="6">
        <v>111</v>
      </c>
      <c r="I3311" s="6">
        <v>25</v>
      </c>
      <c r="J3311" s="6">
        <v>104</v>
      </c>
      <c r="K3311" s="6">
        <v>25</v>
      </c>
      <c r="L3311" s="6">
        <v>104</v>
      </c>
      <c r="M3311" s="6" t="s">
        <v>19</v>
      </c>
      <c r="N3311" s="6" t="s">
        <v>23</v>
      </c>
      <c r="O3311" s="6">
        <v>4</v>
      </c>
    </row>
    <row r="3312" spans="1:15" x14ac:dyDescent="0.25">
      <c r="A3312" s="6" t="s">
        <v>0</v>
      </c>
      <c r="B3312" s="6" t="s">
        <v>7</v>
      </c>
      <c r="C3312" s="6" t="s">
        <v>177</v>
      </c>
      <c r="D3312" s="6" t="s">
        <v>178</v>
      </c>
      <c r="E3312" s="6" t="s">
        <v>97</v>
      </c>
      <c r="F3312" s="6" t="s">
        <v>125</v>
      </c>
      <c r="G3312" s="6">
        <v>23</v>
      </c>
      <c r="H3312" s="6">
        <v>124</v>
      </c>
      <c r="I3312" s="6">
        <v>20</v>
      </c>
      <c r="J3312" s="6">
        <v>110</v>
      </c>
      <c r="K3312" s="6">
        <v>20</v>
      </c>
      <c r="L3312" s="6">
        <v>110</v>
      </c>
      <c r="M3312" s="6" t="s">
        <v>19</v>
      </c>
      <c r="N3312" s="6" t="s">
        <v>23</v>
      </c>
      <c r="O3312" s="6">
        <v>7</v>
      </c>
    </row>
    <row r="3313" spans="1:15" x14ac:dyDescent="0.25">
      <c r="A3313" s="6" t="s">
        <v>0</v>
      </c>
      <c r="B3313" s="6" t="s">
        <v>8</v>
      </c>
      <c r="C3313" s="6" t="s">
        <v>121</v>
      </c>
      <c r="D3313" s="6" t="s">
        <v>122</v>
      </c>
      <c r="E3313" s="6" t="s">
        <v>97</v>
      </c>
      <c r="F3313" s="6" t="s">
        <v>98</v>
      </c>
      <c r="G3313" s="6">
        <v>413</v>
      </c>
      <c r="H3313" s="6">
        <v>1835</v>
      </c>
      <c r="I3313" s="6">
        <v>407</v>
      </c>
      <c r="J3313" s="6">
        <v>1858</v>
      </c>
      <c r="K3313" s="6">
        <v>407</v>
      </c>
      <c r="L3313" s="6">
        <v>1858</v>
      </c>
      <c r="M3313" s="6" t="s">
        <v>19</v>
      </c>
      <c r="N3313" s="6" t="s">
        <v>21</v>
      </c>
      <c r="O3313" s="6">
        <v>72</v>
      </c>
    </row>
    <row r="3314" spans="1:15" x14ac:dyDescent="0.25">
      <c r="A3314" s="6" t="s">
        <v>0</v>
      </c>
      <c r="B3314" s="6" t="s">
        <v>7</v>
      </c>
      <c r="C3314" s="6" t="s">
        <v>177</v>
      </c>
      <c r="D3314" s="6" t="s">
        <v>178</v>
      </c>
      <c r="E3314" s="6" t="s">
        <v>97</v>
      </c>
      <c r="F3314" s="6" t="s">
        <v>125</v>
      </c>
      <c r="G3314" s="6">
        <v>23</v>
      </c>
      <c r="H3314" s="6">
        <v>124</v>
      </c>
      <c r="I3314" s="6">
        <v>20</v>
      </c>
      <c r="J3314" s="6">
        <v>110</v>
      </c>
      <c r="K3314" s="6">
        <v>20</v>
      </c>
      <c r="L3314" s="6">
        <v>110</v>
      </c>
      <c r="M3314" s="6" t="s">
        <v>19</v>
      </c>
      <c r="N3314" s="6" t="s">
        <v>22</v>
      </c>
      <c r="O3314" s="6">
        <v>4</v>
      </c>
    </row>
    <row r="3315" spans="1:15" x14ac:dyDescent="0.25">
      <c r="A3315" s="6" t="s">
        <v>0</v>
      </c>
      <c r="B3315" s="6" t="s">
        <v>8</v>
      </c>
      <c r="C3315" s="6" t="s">
        <v>750</v>
      </c>
      <c r="D3315" s="6" t="s">
        <v>751</v>
      </c>
      <c r="E3315" s="6" t="s">
        <v>97</v>
      </c>
      <c r="F3315" s="6" t="s">
        <v>98</v>
      </c>
      <c r="G3315" s="6">
        <v>3</v>
      </c>
      <c r="H3315" s="6">
        <v>13</v>
      </c>
      <c r="I3315" s="6">
        <v>3</v>
      </c>
      <c r="J3315" s="6">
        <v>13</v>
      </c>
      <c r="K3315" s="6">
        <v>3</v>
      </c>
      <c r="L3315" s="6">
        <v>13</v>
      </c>
      <c r="M3315" s="6" t="s">
        <v>19</v>
      </c>
      <c r="N3315" s="6" t="s">
        <v>23</v>
      </c>
      <c r="O3315" s="6">
        <v>2</v>
      </c>
    </row>
    <row r="3316" spans="1:15" x14ac:dyDescent="0.25">
      <c r="A3316" s="6" t="s">
        <v>0</v>
      </c>
      <c r="B3316" s="6" t="s">
        <v>8</v>
      </c>
      <c r="C3316" s="6" t="s">
        <v>121</v>
      </c>
      <c r="D3316" s="6" t="s">
        <v>122</v>
      </c>
      <c r="E3316" s="6" t="s">
        <v>97</v>
      </c>
      <c r="F3316" s="6" t="s">
        <v>98</v>
      </c>
      <c r="G3316" s="6">
        <v>413</v>
      </c>
      <c r="H3316" s="6">
        <v>1835</v>
      </c>
      <c r="I3316" s="6">
        <v>407</v>
      </c>
      <c r="J3316" s="6">
        <v>1858</v>
      </c>
      <c r="K3316" s="6">
        <v>407</v>
      </c>
      <c r="L3316" s="6">
        <v>1858</v>
      </c>
      <c r="M3316" s="6" t="s">
        <v>19</v>
      </c>
      <c r="N3316" s="6" t="s">
        <v>22</v>
      </c>
      <c r="O3316" s="6">
        <v>63</v>
      </c>
    </row>
    <row r="3317" spans="1:15" x14ac:dyDescent="0.25">
      <c r="A3317" s="6" t="s">
        <v>0</v>
      </c>
      <c r="B3317" s="6" t="s">
        <v>7</v>
      </c>
      <c r="C3317" s="6" t="s">
        <v>109</v>
      </c>
      <c r="D3317" s="6" t="s">
        <v>110</v>
      </c>
      <c r="E3317" s="6" t="s">
        <v>97</v>
      </c>
      <c r="F3317" s="6" t="s">
        <v>98</v>
      </c>
      <c r="G3317" s="6">
        <v>44</v>
      </c>
      <c r="H3317" s="6">
        <v>235</v>
      </c>
      <c r="I3317" s="6">
        <v>36</v>
      </c>
      <c r="J3317" s="6">
        <v>194</v>
      </c>
      <c r="K3317" s="6">
        <v>43</v>
      </c>
      <c r="L3317" s="6">
        <v>242</v>
      </c>
      <c r="M3317" s="6" t="s">
        <v>19</v>
      </c>
      <c r="N3317" s="6" t="s">
        <v>22</v>
      </c>
      <c r="O3317" s="6">
        <v>10</v>
      </c>
    </row>
    <row r="3318" spans="1:15" x14ac:dyDescent="0.25">
      <c r="A3318" s="6" t="s">
        <v>0</v>
      </c>
      <c r="B3318" s="6" t="s">
        <v>8</v>
      </c>
      <c r="C3318" s="6" t="s">
        <v>121</v>
      </c>
      <c r="D3318" s="6" t="s">
        <v>122</v>
      </c>
      <c r="E3318" s="6" t="s">
        <v>97</v>
      </c>
      <c r="F3318" s="6" t="s">
        <v>98</v>
      </c>
      <c r="G3318" s="6">
        <v>413</v>
      </c>
      <c r="H3318" s="6">
        <v>1835</v>
      </c>
      <c r="I3318" s="6">
        <v>407</v>
      </c>
      <c r="J3318" s="6">
        <v>1858</v>
      </c>
      <c r="K3318" s="6">
        <v>407</v>
      </c>
      <c r="L3318" s="6">
        <v>1858</v>
      </c>
      <c r="M3318" s="6" t="s">
        <v>19</v>
      </c>
      <c r="N3318" s="6" t="s">
        <v>23</v>
      </c>
      <c r="O3318" s="6">
        <v>135</v>
      </c>
    </row>
    <row r="3319" spans="1:15" x14ac:dyDescent="0.25">
      <c r="A3319" s="6" t="s">
        <v>0</v>
      </c>
      <c r="B3319" s="6" t="s">
        <v>7</v>
      </c>
      <c r="C3319" s="6" t="s">
        <v>735</v>
      </c>
      <c r="D3319" s="6" t="s">
        <v>736</v>
      </c>
      <c r="E3319" s="6" t="s">
        <v>97</v>
      </c>
      <c r="F3319" s="6" t="s">
        <v>98</v>
      </c>
      <c r="G3319" s="6">
        <v>14</v>
      </c>
      <c r="H3319" s="6">
        <v>74</v>
      </c>
      <c r="I3319" s="6">
        <v>14</v>
      </c>
      <c r="J3319" s="6">
        <v>68</v>
      </c>
      <c r="K3319" s="6">
        <v>14</v>
      </c>
      <c r="L3319" s="6">
        <v>68</v>
      </c>
      <c r="M3319" s="6" t="s">
        <v>19</v>
      </c>
      <c r="N3319" s="6" t="s">
        <v>22</v>
      </c>
      <c r="O3319" s="6">
        <v>10</v>
      </c>
    </row>
    <row r="3320" spans="1:15" x14ac:dyDescent="0.25">
      <c r="A3320" s="6" t="s">
        <v>0</v>
      </c>
      <c r="B3320" s="6" t="s">
        <v>8</v>
      </c>
      <c r="C3320" s="6" t="s">
        <v>750</v>
      </c>
      <c r="D3320" s="6" t="s">
        <v>751</v>
      </c>
      <c r="E3320" s="6" t="s">
        <v>97</v>
      </c>
      <c r="F3320" s="6" t="s">
        <v>98</v>
      </c>
      <c r="G3320" s="6">
        <v>3</v>
      </c>
      <c r="H3320" s="6">
        <v>13</v>
      </c>
      <c r="I3320" s="6">
        <v>3</v>
      </c>
      <c r="J3320" s="6">
        <v>13</v>
      </c>
      <c r="K3320" s="6">
        <v>3</v>
      </c>
      <c r="L3320" s="6">
        <v>13</v>
      </c>
      <c r="M3320" s="6" t="s">
        <v>19</v>
      </c>
      <c r="N3320" s="6" t="s">
        <v>21</v>
      </c>
      <c r="O3320" s="6">
        <v>0</v>
      </c>
    </row>
    <row r="3321" spans="1:15" x14ac:dyDescent="0.25">
      <c r="A3321" s="6" t="s">
        <v>0</v>
      </c>
      <c r="B3321" s="6" t="s">
        <v>7</v>
      </c>
      <c r="C3321" s="6" t="s">
        <v>735</v>
      </c>
      <c r="D3321" s="6" t="s">
        <v>736</v>
      </c>
      <c r="E3321" s="6" t="s">
        <v>97</v>
      </c>
      <c r="F3321" s="6" t="s">
        <v>98</v>
      </c>
      <c r="G3321" s="6">
        <v>14</v>
      </c>
      <c r="H3321" s="6">
        <v>74</v>
      </c>
      <c r="I3321" s="6">
        <v>14</v>
      </c>
      <c r="J3321" s="6">
        <v>68</v>
      </c>
      <c r="K3321" s="6">
        <v>14</v>
      </c>
      <c r="L3321" s="6">
        <v>68</v>
      </c>
      <c r="M3321" s="6" t="s">
        <v>19</v>
      </c>
      <c r="N3321" s="6" t="s">
        <v>21</v>
      </c>
      <c r="O3321" s="6">
        <v>0</v>
      </c>
    </row>
    <row r="3322" spans="1:15" x14ac:dyDescent="0.25">
      <c r="A3322" s="6" t="s">
        <v>0</v>
      </c>
      <c r="B3322" s="6" t="s">
        <v>7</v>
      </c>
      <c r="C3322" s="6" t="s">
        <v>109</v>
      </c>
      <c r="D3322" s="6" t="s">
        <v>110</v>
      </c>
      <c r="E3322" s="6" t="s">
        <v>97</v>
      </c>
      <c r="F3322" s="6" t="s">
        <v>98</v>
      </c>
      <c r="G3322" s="6">
        <v>44</v>
      </c>
      <c r="H3322" s="6">
        <v>235</v>
      </c>
      <c r="I3322" s="6">
        <v>36</v>
      </c>
      <c r="J3322" s="6">
        <v>194</v>
      </c>
      <c r="K3322" s="6">
        <v>43</v>
      </c>
      <c r="L3322" s="6">
        <v>242</v>
      </c>
      <c r="M3322" s="6" t="s">
        <v>19</v>
      </c>
      <c r="N3322" s="6" t="s">
        <v>23</v>
      </c>
      <c r="O3322" s="6">
        <v>28</v>
      </c>
    </row>
    <row r="3323" spans="1:15" x14ac:dyDescent="0.25">
      <c r="A3323" s="6" t="s">
        <v>0</v>
      </c>
      <c r="B3323" s="6" t="s">
        <v>9</v>
      </c>
      <c r="C3323" s="6" t="s">
        <v>137</v>
      </c>
      <c r="D3323" s="6" t="s">
        <v>138</v>
      </c>
      <c r="E3323" s="6" t="s">
        <v>97</v>
      </c>
      <c r="F3323" s="6" t="s">
        <v>98</v>
      </c>
      <c r="G3323" s="6">
        <v>135</v>
      </c>
      <c r="H3323" s="6">
        <v>672</v>
      </c>
      <c r="I3323" s="6">
        <v>156</v>
      </c>
      <c r="J3323" s="6">
        <v>704</v>
      </c>
      <c r="K3323" s="6">
        <v>156</v>
      </c>
      <c r="L3323" s="6">
        <v>704</v>
      </c>
      <c r="M3323" s="6" t="s">
        <v>19</v>
      </c>
      <c r="N3323" s="6" t="s">
        <v>21</v>
      </c>
      <c r="O3323" s="6">
        <v>39</v>
      </c>
    </row>
    <row r="3324" spans="1:15" x14ac:dyDescent="0.25">
      <c r="A3324" s="6" t="s">
        <v>0</v>
      </c>
      <c r="B3324" s="6" t="s">
        <v>7</v>
      </c>
      <c r="C3324" s="6" t="s">
        <v>177</v>
      </c>
      <c r="D3324" s="6" t="s">
        <v>178</v>
      </c>
      <c r="E3324" s="6" t="s">
        <v>97</v>
      </c>
      <c r="F3324" s="6" t="s">
        <v>125</v>
      </c>
      <c r="G3324" s="6">
        <v>23</v>
      </c>
      <c r="H3324" s="6">
        <v>124</v>
      </c>
      <c r="I3324" s="6">
        <v>20</v>
      </c>
      <c r="J3324" s="6">
        <v>110</v>
      </c>
      <c r="K3324" s="6">
        <v>20</v>
      </c>
      <c r="L3324" s="6">
        <v>110</v>
      </c>
      <c r="M3324" s="6" t="s">
        <v>19</v>
      </c>
      <c r="N3324" s="6" t="s">
        <v>21</v>
      </c>
      <c r="O3324" s="6">
        <v>3</v>
      </c>
    </row>
    <row r="3325" spans="1:15" x14ac:dyDescent="0.25">
      <c r="A3325" s="6" t="s">
        <v>0</v>
      </c>
      <c r="B3325" s="6" t="s">
        <v>5</v>
      </c>
      <c r="C3325" s="6" t="s">
        <v>185</v>
      </c>
      <c r="D3325" s="6" t="s">
        <v>186</v>
      </c>
      <c r="E3325" s="6" t="s">
        <v>97</v>
      </c>
      <c r="F3325" s="6" t="s">
        <v>125</v>
      </c>
      <c r="G3325" s="6">
        <v>429</v>
      </c>
      <c r="H3325" s="6">
        <v>2237</v>
      </c>
      <c r="I3325" s="6">
        <v>429</v>
      </c>
      <c r="J3325" s="6">
        <v>2221</v>
      </c>
      <c r="K3325" s="6">
        <v>429</v>
      </c>
      <c r="L3325" s="6">
        <v>2221</v>
      </c>
      <c r="M3325" s="6" t="s">
        <v>19</v>
      </c>
      <c r="N3325" s="6" t="s">
        <v>22</v>
      </c>
      <c r="O3325" s="6">
        <v>135</v>
      </c>
    </row>
    <row r="3326" spans="1:15" x14ac:dyDescent="0.25">
      <c r="A3326" s="6" t="s">
        <v>0</v>
      </c>
      <c r="B3326" s="6" t="s">
        <v>5</v>
      </c>
      <c r="C3326" s="6" t="s">
        <v>819</v>
      </c>
      <c r="D3326" s="6" t="s">
        <v>820</v>
      </c>
      <c r="E3326" s="6" t="s">
        <v>97</v>
      </c>
      <c r="F3326" s="6" t="s">
        <v>125</v>
      </c>
      <c r="G3326" s="6">
        <v>172</v>
      </c>
      <c r="H3326" s="6">
        <v>838</v>
      </c>
      <c r="I3326" s="6">
        <v>181</v>
      </c>
      <c r="J3326" s="6">
        <v>910</v>
      </c>
      <c r="K3326" s="6">
        <v>181</v>
      </c>
      <c r="L3326" s="6">
        <v>910</v>
      </c>
      <c r="M3326" s="6" t="s">
        <v>19</v>
      </c>
      <c r="N3326" s="6" t="s">
        <v>23</v>
      </c>
      <c r="O3326" s="6">
        <v>124</v>
      </c>
    </row>
    <row r="3327" spans="1:15" x14ac:dyDescent="0.25">
      <c r="A3327" s="6" t="s">
        <v>0</v>
      </c>
      <c r="B3327" s="6" t="s">
        <v>10</v>
      </c>
      <c r="C3327" s="6" t="s">
        <v>216</v>
      </c>
      <c r="D3327" s="6" t="s">
        <v>217</v>
      </c>
      <c r="E3327" s="6" t="s">
        <v>97</v>
      </c>
      <c r="F3327" s="6" t="s">
        <v>98</v>
      </c>
      <c r="G3327" s="6">
        <v>40</v>
      </c>
      <c r="H3327" s="6">
        <v>208</v>
      </c>
      <c r="I3327" s="6">
        <v>41</v>
      </c>
      <c r="J3327" s="6">
        <v>208</v>
      </c>
      <c r="K3327" s="6">
        <v>51</v>
      </c>
      <c r="L3327" s="6">
        <v>208</v>
      </c>
      <c r="M3327" s="6" t="s">
        <v>19</v>
      </c>
      <c r="N3327" s="6" t="s">
        <v>23</v>
      </c>
      <c r="O3327" s="6">
        <v>23</v>
      </c>
    </row>
    <row r="3328" spans="1:15" x14ac:dyDescent="0.25">
      <c r="A3328" s="6" t="s">
        <v>0</v>
      </c>
      <c r="B3328" s="6" t="s">
        <v>5</v>
      </c>
      <c r="C3328" s="6" t="s">
        <v>819</v>
      </c>
      <c r="D3328" s="6" t="s">
        <v>820</v>
      </c>
      <c r="E3328" s="6" t="s">
        <v>97</v>
      </c>
      <c r="F3328" s="6" t="s">
        <v>125</v>
      </c>
      <c r="G3328" s="6">
        <v>172</v>
      </c>
      <c r="H3328" s="6">
        <v>838</v>
      </c>
      <c r="I3328" s="6">
        <v>181</v>
      </c>
      <c r="J3328" s="6">
        <v>910</v>
      </c>
      <c r="K3328" s="6">
        <v>181</v>
      </c>
      <c r="L3328" s="6">
        <v>910</v>
      </c>
      <c r="M3328" s="6" t="s">
        <v>19</v>
      </c>
      <c r="N3328" s="6" t="s">
        <v>22</v>
      </c>
      <c r="O3328" s="6">
        <v>69</v>
      </c>
    </row>
    <row r="3329" spans="1:15" x14ac:dyDescent="0.25">
      <c r="A3329" s="6" t="s">
        <v>0</v>
      </c>
      <c r="B3329" s="6" t="s">
        <v>8</v>
      </c>
      <c r="C3329" s="6" t="s">
        <v>218</v>
      </c>
      <c r="D3329" s="6" t="s">
        <v>219</v>
      </c>
      <c r="E3329" s="6" t="s">
        <v>97</v>
      </c>
      <c r="F3329" s="6" t="s">
        <v>98</v>
      </c>
      <c r="G3329" s="6">
        <v>70</v>
      </c>
      <c r="H3329" s="6">
        <v>609</v>
      </c>
      <c r="I3329" s="6">
        <v>124</v>
      </c>
      <c r="J3329" s="6">
        <v>644</v>
      </c>
      <c r="K3329" s="6">
        <v>124</v>
      </c>
      <c r="L3329" s="6">
        <v>644</v>
      </c>
      <c r="M3329" s="6" t="s">
        <v>19</v>
      </c>
      <c r="N3329" s="6" t="s">
        <v>21</v>
      </c>
      <c r="O3329" s="6">
        <v>59</v>
      </c>
    </row>
    <row r="3330" spans="1:15" x14ac:dyDescent="0.25">
      <c r="A3330" s="6" t="s">
        <v>0</v>
      </c>
      <c r="B3330" s="6" t="s">
        <v>5</v>
      </c>
      <c r="C3330" s="6" t="s">
        <v>819</v>
      </c>
      <c r="D3330" s="6" t="s">
        <v>820</v>
      </c>
      <c r="E3330" s="6" t="s">
        <v>97</v>
      </c>
      <c r="F3330" s="6" t="s">
        <v>125</v>
      </c>
      <c r="G3330" s="6">
        <v>172</v>
      </c>
      <c r="H3330" s="6">
        <v>838</v>
      </c>
      <c r="I3330" s="6">
        <v>181</v>
      </c>
      <c r="J3330" s="6">
        <v>910</v>
      </c>
      <c r="K3330" s="6">
        <v>181</v>
      </c>
      <c r="L3330" s="6">
        <v>910</v>
      </c>
      <c r="M3330" s="6" t="s">
        <v>19</v>
      </c>
      <c r="N3330" s="6" t="s">
        <v>21</v>
      </c>
      <c r="O3330" s="6">
        <v>55</v>
      </c>
    </row>
    <row r="3331" spans="1:15" x14ac:dyDescent="0.25">
      <c r="A3331" s="6" t="s">
        <v>0</v>
      </c>
      <c r="B3331" s="6" t="s">
        <v>8</v>
      </c>
      <c r="C3331" s="6" t="s">
        <v>828</v>
      </c>
      <c r="D3331" s="6" t="s">
        <v>829</v>
      </c>
      <c r="E3331" s="6" t="s">
        <v>97</v>
      </c>
      <c r="F3331" s="6" t="s">
        <v>98</v>
      </c>
      <c r="G3331" s="6">
        <v>265</v>
      </c>
      <c r="H3331" s="6">
        <v>1084</v>
      </c>
      <c r="I3331" s="6">
        <v>260</v>
      </c>
      <c r="J3331" s="6">
        <v>1140</v>
      </c>
      <c r="K3331" s="6">
        <v>260</v>
      </c>
      <c r="L3331" s="6">
        <v>1140</v>
      </c>
      <c r="M3331" s="6" t="s">
        <v>19</v>
      </c>
      <c r="N3331" s="6" t="s">
        <v>23</v>
      </c>
      <c r="O3331" s="6">
        <v>129</v>
      </c>
    </row>
    <row r="3332" spans="1:15" x14ac:dyDescent="0.25">
      <c r="A3332" s="6" t="s">
        <v>0</v>
      </c>
      <c r="B3332" s="6" t="s">
        <v>8</v>
      </c>
      <c r="C3332" s="6" t="s">
        <v>218</v>
      </c>
      <c r="D3332" s="6" t="s">
        <v>219</v>
      </c>
      <c r="E3332" s="6" t="s">
        <v>97</v>
      </c>
      <c r="F3332" s="6" t="s">
        <v>98</v>
      </c>
      <c r="G3332" s="6">
        <v>70</v>
      </c>
      <c r="H3332" s="6">
        <v>609</v>
      </c>
      <c r="I3332" s="6">
        <v>124</v>
      </c>
      <c r="J3332" s="6">
        <v>644</v>
      </c>
      <c r="K3332" s="6">
        <v>124</v>
      </c>
      <c r="L3332" s="6">
        <v>644</v>
      </c>
      <c r="M3332" s="6" t="s">
        <v>19</v>
      </c>
      <c r="N3332" s="6" t="s">
        <v>22</v>
      </c>
      <c r="O3332" s="6">
        <v>69</v>
      </c>
    </row>
    <row r="3333" spans="1:15" x14ac:dyDescent="0.25">
      <c r="A3333" s="6" t="s">
        <v>0</v>
      </c>
      <c r="B3333" s="6" t="s">
        <v>6</v>
      </c>
      <c r="C3333" s="6" t="s">
        <v>275</v>
      </c>
      <c r="D3333" s="6" t="s">
        <v>276</v>
      </c>
      <c r="E3333" s="6" t="s">
        <v>97</v>
      </c>
      <c r="F3333" s="6" t="s">
        <v>98</v>
      </c>
      <c r="G3333" s="6">
        <v>118</v>
      </c>
      <c r="H3333" s="6">
        <v>516</v>
      </c>
      <c r="I3333" s="6">
        <v>108</v>
      </c>
      <c r="J3333" s="6">
        <v>470</v>
      </c>
      <c r="K3333" s="6">
        <v>118</v>
      </c>
      <c r="L3333" s="6">
        <v>520</v>
      </c>
      <c r="M3333" s="6" t="s">
        <v>19</v>
      </c>
      <c r="N3333" s="6" t="s">
        <v>22</v>
      </c>
      <c r="O3333" s="6">
        <v>24</v>
      </c>
    </row>
    <row r="3334" spans="1:15" x14ac:dyDescent="0.25">
      <c r="A3334" s="6" t="s">
        <v>0</v>
      </c>
      <c r="B3334" s="6" t="s">
        <v>8</v>
      </c>
      <c r="C3334" s="6" t="s">
        <v>218</v>
      </c>
      <c r="D3334" s="6" t="s">
        <v>219</v>
      </c>
      <c r="E3334" s="6" t="s">
        <v>97</v>
      </c>
      <c r="F3334" s="6" t="s">
        <v>98</v>
      </c>
      <c r="G3334" s="6">
        <v>70</v>
      </c>
      <c r="H3334" s="6">
        <v>609</v>
      </c>
      <c r="I3334" s="6">
        <v>124</v>
      </c>
      <c r="J3334" s="6">
        <v>644</v>
      </c>
      <c r="K3334" s="6">
        <v>124</v>
      </c>
      <c r="L3334" s="6">
        <v>644</v>
      </c>
      <c r="M3334" s="6" t="s">
        <v>19</v>
      </c>
      <c r="N3334" s="6" t="s">
        <v>23</v>
      </c>
      <c r="O3334" s="6">
        <v>128</v>
      </c>
    </row>
    <row r="3335" spans="1:15" x14ac:dyDescent="0.25">
      <c r="A3335" s="6" t="s">
        <v>0</v>
      </c>
      <c r="B3335" s="6" t="s">
        <v>5</v>
      </c>
      <c r="C3335" s="6" t="s">
        <v>185</v>
      </c>
      <c r="D3335" s="6" t="s">
        <v>186</v>
      </c>
      <c r="E3335" s="6" t="s">
        <v>97</v>
      </c>
      <c r="F3335" s="6" t="s">
        <v>125</v>
      </c>
      <c r="G3335" s="6">
        <v>429</v>
      </c>
      <c r="H3335" s="6">
        <v>2237</v>
      </c>
      <c r="I3335" s="6">
        <v>429</v>
      </c>
      <c r="J3335" s="6">
        <v>2221</v>
      </c>
      <c r="K3335" s="6">
        <v>429</v>
      </c>
      <c r="L3335" s="6">
        <v>2221</v>
      </c>
      <c r="M3335" s="6" t="s">
        <v>19</v>
      </c>
      <c r="N3335" s="6" t="s">
        <v>21</v>
      </c>
      <c r="O3335" s="6">
        <v>143</v>
      </c>
    </row>
    <row r="3336" spans="1:15" x14ac:dyDescent="0.25">
      <c r="A3336" s="6" t="s">
        <v>0</v>
      </c>
      <c r="B3336" s="6" t="s">
        <v>8</v>
      </c>
      <c r="C3336" s="6" t="s">
        <v>141</v>
      </c>
      <c r="D3336" s="6" t="s">
        <v>142</v>
      </c>
      <c r="E3336" s="6" t="s">
        <v>97</v>
      </c>
      <c r="F3336" s="6" t="s">
        <v>98</v>
      </c>
      <c r="G3336" s="6">
        <v>186</v>
      </c>
      <c r="H3336" s="6">
        <v>1002</v>
      </c>
      <c r="I3336" s="6">
        <v>183</v>
      </c>
      <c r="J3336" s="6">
        <v>971</v>
      </c>
      <c r="K3336" s="6">
        <v>188</v>
      </c>
      <c r="L3336" s="6">
        <v>1003</v>
      </c>
      <c r="M3336" s="6" t="s">
        <v>19</v>
      </c>
      <c r="N3336" s="6" t="s">
        <v>21</v>
      </c>
      <c r="O3336" s="6">
        <v>100</v>
      </c>
    </row>
    <row r="3337" spans="1:15" x14ac:dyDescent="0.25">
      <c r="A3337" s="6" t="s">
        <v>0</v>
      </c>
      <c r="B3337" s="6" t="s">
        <v>5</v>
      </c>
      <c r="C3337" s="6" t="s">
        <v>183</v>
      </c>
      <c r="D3337" s="6" t="s">
        <v>184</v>
      </c>
      <c r="E3337" s="6" t="s">
        <v>97</v>
      </c>
      <c r="F3337" s="6" t="s">
        <v>125</v>
      </c>
      <c r="G3337" s="6">
        <v>45</v>
      </c>
      <c r="H3337" s="6">
        <v>193</v>
      </c>
      <c r="I3337" s="6">
        <v>48</v>
      </c>
      <c r="J3337" s="6">
        <v>196</v>
      </c>
      <c r="K3337" s="6">
        <v>48</v>
      </c>
      <c r="L3337" s="6">
        <v>196</v>
      </c>
      <c r="M3337" s="6" t="s">
        <v>19</v>
      </c>
      <c r="N3337" s="6" t="s">
        <v>23</v>
      </c>
      <c r="O3337" s="6">
        <v>20</v>
      </c>
    </row>
    <row r="3338" spans="1:15" x14ac:dyDescent="0.25">
      <c r="A3338" s="6" t="s">
        <v>0</v>
      </c>
      <c r="B3338" s="6" t="s">
        <v>5</v>
      </c>
      <c r="C3338" s="6" t="s">
        <v>183</v>
      </c>
      <c r="D3338" s="6" t="s">
        <v>184</v>
      </c>
      <c r="E3338" s="6" t="s">
        <v>97</v>
      </c>
      <c r="F3338" s="6" t="s">
        <v>125</v>
      </c>
      <c r="G3338" s="6">
        <v>45</v>
      </c>
      <c r="H3338" s="6">
        <v>193</v>
      </c>
      <c r="I3338" s="6">
        <v>48</v>
      </c>
      <c r="J3338" s="6">
        <v>196</v>
      </c>
      <c r="K3338" s="6">
        <v>48</v>
      </c>
      <c r="L3338" s="6">
        <v>196</v>
      </c>
      <c r="M3338" s="6" t="s">
        <v>19</v>
      </c>
      <c r="N3338" s="6" t="s">
        <v>22</v>
      </c>
      <c r="O3338" s="6">
        <v>13</v>
      </c>
    </row>
    <row r="3339" spans="1:15" x14ac:dyDescent="0.25">
      <c r="A3339" s="6" t="s">
        <v>0</v>
      </c>
      <c r="B3339" s="6" t="s">
        <v>11</v>
      </c>
      <c r="C3339" s="6" t="s">
        <v>187</v>
      </c>
      <c r="D3339" s="6" t="s">
        <v>188</v>
      </c>
      <c r="E3339" s="6" t="s">
        <v>97</v>
      </c>
      <c r="F3339" s="6" t="s">
        <v>132</v>
      </c>
      <c r="G3339" s="6">
        <v>18</v>
      </c>
      <c r="H3339" s="6">
        <v>78</v>
      </c>
      <c r="I3339" s="6">
        <v>18</v>
      </c>
      <c r="J3339" s="6">
        <v>79</v>
      </c>
      <c r="K3339" s="6">
        <v>18</v>
      </c>
      <c r="L3339" s="6">
        <v>77</v>
      </c>
      <c r="M3339" s="6" t="s">
        <v>19</v>
      </c>
      <c r="N3339" s="6" t="s">
        <v>23</v>
      </c>
      <c r="O3339" s="6">
        <v>4</v>
      </c>
    </row>
    <row r="3340" spans="1:15" x14ac:dyDescent="0.25">
      <c r="A3340" s="6" t="s">
        <v>0</v>
      </c>
      <c r="B3340" s="6" t="s">
        <v>5</v>
      </c>
      <c r="C3340" s="6" t="s">
        <v>185</v>
      </c>
      <c r="D3340" s="6" t="s">
        <v>186</v>
      </c>
      <c r="E3340" s="6" t="s">
        <v>97</v>
      </c>
      <c r="F3340" s="6" t="s">
        <v>125</v>
      </c>
      <c r="G3340" s="6">
        <v>429</v>
      </c>
      <c r="H3340" s="6">
        <v>2237</v>
      </c>
      <c r="I3340" s="6">
        <v>429</v>
      </c>
      <c r="J3340" s="6">
        <v>2221</v>
      </c>
      <c r="K3340" s="6">
        <v>429</v>
      </c>
      <c r="L3340" s="6">
        <v>2221</v>
      </c>
      <c r="M3340" s="6" t="s">
        <v>19</v>
      </c>
      <c r="N3340" s="6" t="s">
        <v>23</v>
      </c>
      <c r="O3340" s="6">
        <v>278</v>
      </c>
    </row>
    <row r="3341" spans="1:15" x14ac:dyDescent="0.25">
      <c r="A3341" s="6" t="s">
        <v>0</v>
      </c>
      <c r="B3341" s="6" t="s">
        <v>6</v>
      </c>
      <c r="C3341" s="6" t="s">
        <v>824</v>
      </c>
      <c r="D3341" s="6" t="s">
        <v>825</v>
      </c>
      <c r="E3341" s="6" t="s">
        <v>209</v>
      </c>
      <c r="F3341" s="6" t="s">
        <v>132</v>
      </c>
      <c r="G3341" s="6">
        <v>153</v>
      </c>
      <c r="H3341" s="6">
        <v>873</v>
      </c>
      <c r="I3341" s="6">
        <v>153</v>
      </c>
      <c r="J3341" s="6">
        <v>922</v>
      </c>
      <c r="K3341" s="6">
        <v>153</v>
      </c>
      <c r="L3341" s="6">
        <v>922</v>
      </c>
      <c r="M3341" s="6" t="s">
        <v>19</v>
      </c>
      <c r="N3341" s="6" t="s">
        <v>22</v>
      </c>
      <c r="O3341" s="6">
        <v>59</v>
      </c>
    </row>
    <row r="3342" spans="1:15" x14ac:dyDescent="0.25">
      <c r="A3342" s="6" t="s">
        <v>0</v>
      </c>
      <c r="B3342" s="6" t="s">
        <v>7</v>
      </c>
      <c r="C3342" s="6" t="s">
        <v>727</v>
      </c>
      <c r="D3342" s="6" t="s">
        <v>728</v>
      </c>
      <c r="E3342" s="6" t="s">
        <v>97</v>
      </c>
      <c r="F3342" s="6" t="s">
        <v>98</v>
      </c>
      <c r="G3342" s="6">
        <v>116</v>
      </c>
      <c r="H3342" s="6">
        <v>659</v>
      </c>
      <c r="I3342" s="6">
        <v>116</v>
      </c>
      <c r="J3342" s="6">
        <v>659</v>
      </c>
      <c r="K3342" s="6">
        <v>116</v>
      </c>
      <c r="L3342" s="6">
        <v>659</v>
      </c>
      <c r="M3342" s="6" t="s">
        <v>19</v>
      </c>
      <c r="N3342" s="6" t="s">
        <v>21</v>
      </c>
      <c r="O3342" s="6">
        <v>16</v>
      </c>
    </row>
    <row r="3343" spans="1:15" x14ac:dyDescent="0.25">
      <c r="A3343" s="6" t="s">
        <v>0</v>
      </c>
      <c r="B3343" s="6" t="s">
        <v>7</v>
      </c>
      <c r="C3343" s="6" t="s">
        <v>133</v>
      </c>
      <c r="D3343" s="6" t="s">
        <v>134</v>
      </c>
      <c r="E3343" s="6" t="s">
        <v>97</v>
      </c>
      <c r="F3343" s="6" t="s">
        <v>98</v>
      </c>
      <c r="G3343" s="6">
        <v>631</v>
      </c>
      <c r="H3343" s="6">
        <v>3758</v>
      </c>
      <c r="I3343" s="6">
        <v>613</v>
      </c>
      <c r="J3343" s="6">
        <v>3721</v>
      </c>
      <c r="K3343" s="6">
        <v>626</v>
      </c>
      <c r="L3343" s="6">
        <v>3786</v>
      </c>
      <c r="M3343" s="6" t="s">
        <v>19</v>
      </c>
      <c r="N3343" s="6" t="s">
        <v>23</v>
      </c>
      <c r="O3343" s="6">
        <v>489</v>
      </c>
    </row>
    <row r="3344" spans="1:15" x14ac:dyDescent="0.25">
      <c r="A3344" s="6" t="s">
        <v>0</v>
      </c>
      <c r="B3344" s="6" t="s">
        <v>9</v>
      </c>
      <c r="C3344" s="6" t="s">
        <v>137</v>
      </c>
      <c r="D3344" s="6" t="s">
        <v>138</v>
      </c>
      <c r="E3344" s="6" t="s">
        <v>97</v>
      </c>
      <c r="F3344" s="6" t="s">
        <v>98</v>
      </c>
      <c r="G3344" s="6">
        <v>135</v>
      </c>
      <c r="H3344" s="6">
        <v>672</v>
      </c>
      <c r="I3344" s="6">
        <v>156</v>
      </c>
      <c r="J3344" s="6">
        <v>704</v>
      </c>
      <c r="K3344" s="6">
        <v>156</v>
      </c>
      <c r="L3344" s="6">
        <v>704</v>
      </c>
      <c r="M3344" s="6" t="s">
        <v>19</v>
      </c>
      <c r="N3344" s="6" t="s">
        <v>22</v>
      </c>
      <c r="O3344" s="6">
        <v>47</v>
      </c>
    </row>
    <row r="3345" spans="1:15" x14ac:dyDescent="0.25">
      <c r="A3345" s="6" t="s">
        <v>0</v>
      </c>
      <c r="B3345" s="6" t="s">
        <v>7</v>
      </c>
      <c r="C3345" s="6" t="s">
        <v>133</v>
      </c>
      <c r="D3345" s="6" t="s">
        <v>134</v>
      </c>
      <c r="E3345" s="6" t="s">
        <v>97</v>
      </c>
      <c r="F3345" s="6" t="s">
        <v>98</v>
      </c>
      <c r="G3345" s="6">
        <v>631</v>
      </c>
      <c r="H3345" s="6">
        <v>3758</v>
      </c>
      <c r="I3345" s="6">
        <v>613</v>
      </c>
      <c r="J3345" s="6">
        <v>3721</v>
      </c>
      <c r="K3345" s="6">
        <v>626</v>
      </c>
      <c r="L3345" s="6">
        <v>3786</v>
      </c>
      <c r="M3345" s="6" t="s">
        <v>19</v>
      </c>
      <c r="N3345" s="6" t="s">
        <v>22</v>
      </c>
      <c r="O3345" s="6">
        <v>230</v>
      </c>
    </row>
    <row r="3346" spans="1:15" x14ac:dyDescent="0.25">
      <c r="A3346" s="6" t="s">
        <v>0</v>
      </c>
      <c r="B3346" s="6" t="s">
        <v>9</v>
      </c>
      <c r="C3346" s="6" t="s">
        <v>137</v>
      </c>
      <c r="D3346" s="6" t="s">
        <v>138</v>
      </c>
      <c r="E3346" s="6" t="s">
        <v>97</v>
      </c>
      <c r="F3346" s="6" t="s">
        <v>98</v>
      </c>
      <c r="G3346" s="6">
        <v>135</v>
      </c>
      <c r="H3346" s="6">
        <v>672</v>
      </c>
      <c r="I3346" s="6">
        <v>156</v>
      </c>
      <c r="J3346" s="6">
        <v>704</v>
      </c>
      <c r="K3346" s="6">
        <v>156</v>
      </c>
      <c r="L3346" s="6">
        <v>704</v>
      </c>
      <c r="M3346" s="6" t="s">
        <v>19</v>
      </c>
      <c r="N3346" s="6" t="s">
        <v>23</v>
      </c>
      <c r="O3346" s="6">
        <v>86</v>
      </c>
    </row>
    <row r="3347" spans="1:15" x14ac:dyDescent="0.25">
      <c r="A3347" s="6" t="s">
        <v>0</v>
      </c>
      <c r="B3347" s="6" t="s">
        <v>7</v>
      </c>
      <c r="C3347" s="6" t="s">
        <v>133</v>
      </c>
      <c r="D3347" s="6" t="s">
        <v>134</v>
      </c>
      <c r="E3347" s="6" t="s">
        <v>97</v>
      </c>
      <c r="F3347" s="6" t="s">
        <v>98</v>
      </c>
      <c r="G3347" s="6">
        <v>631</v>
      </c>
      <c r="H3347" s="6">
        <v>3758</v>
      </c>
      <c r="I3347" s="6">
        <v>613</v>
      </c>
      <c r="J3347" s="6">
        <v>3721</v>
      </c>
      <c r="K3347" s="6">
        <v>626</v>
      </c>
      <c r="L3347" s="6">
        <v>3786</v>
      </c>
      <c r="M3347" s="6" t="s">
        <v>19</v>
      </c>
      <c r="N3347" s="6" t="s">
        <v>21</v>
      </c>
      <c r="O3347" s="6">
        <v>259</v>
      </c>
    </row>
    <row r="3348" spans="1:15" x14ac:dyDescent="0.25">
      <c r="A3348" s="6" t="s">
        <v>0</v>
      </c>
      <c r="B3348" s="6" t="s">
        <v>10</v>
      </c>
      <c r="C3348" s="6" t="s">
        <v>216</v>
      </c>
      <c r="D3348" s="6" t="s">
        <v>217</v>
      </c>
      <c r="E3348" s="6" t="s">
        <v>97</v>
      </c>
      <c r="F3348" s="6" t="s">
        <v>98</v>
      </c>
      <c r="G3348" s="6">
        <v>40</v>
      </c>
      <c r="H3348" s="6">
        <v>208</v>
      </c>
      <c r="I3348" s="6">
        <v>41</v>
      </c>
      <c r="J3348" s="6">
        <v>208</v>
      </c>
      <c r="K3348" s="6">
        <v>51</v>
      </c>
      <c r="L3348" s="6">
        <v>208</v>
      </c>
      <c r="M3348" s="6" t="s">
        <v>19</v>
      </c>
      <c r="N3348" s="6" t="s">
        <v>22</v>
      </c>
      <c r="O3348" s="6">
        <v>11</v>
      </c>
    </row>
    <row r="3349" spans="1:15" x14ac:dyDescent="0.25">
      <c r="A3349" s="6" t="s">
        <v>0</v>
      </c>
      <c r="B3349" s="6" t="s">
        <v>6</v>
      </c>
      <c r="C3349" s="6" t="s">
        <v>824</v>
      </c>
      <c r="D3349" s="6" t="s">
        <v>825</v>
      </c>
      <c r="E3349" s="6" t="s">
        <v>209</v>
      </c>
      <c r="F3349" s="6" t="s">
        <v>132</v>
      </c>
      <c r="G3349" s="6">
        <v>153</v>
      </c>
      <c r="H3349" s="6">
        <v>873</v>
      </c>
      <c r="I3349" s="6">
        <v>153</v>
      </c>
      <c r="J3349" s="6">
        <v>922</v>
      </c>
      <c r="K3349" s="6">
        <v>153</v>
      </c>
      <c r="L3349" s="6">
        <v>922</v>
      </c>
      <c r="M3349" s="6" t="s">
        <v>19</v>
      </c>
      <c r="N3349" s="6" t="s">
        <v>23</v>
      </c>
      <c r="O3349" s="6">
        <v>98</v>
      </c>
    </row>
    <row r="3350" spans="1:15" x14ac:dyDescent="0.25">
      <c r="A3350" s="6" t="s">
        <v>0</v>
      </c>
      <c r="B3350" s="6" t="s">
        <v>6</v>
      </c>
      <c r="C3350" s="6" t="s">
        <v>275</v>
      </c>
      <c r="D3350" s="6" t="s">
        <v>276</v>
      </c>
      <c r="E3350" s="6" t="s">
        <v>97</v>
      </c>
      <c r="F3350" s="6" t="s">
        <v>98</v>
      </c>
      <c r="G3350" s="6">
        <v>118</v>
      </c>
      <c r="H3350" s="6">
        <v>516</v>
      </c>
      <c r="I3350" s="6">
        <v>108</v>
      </c>
      <c r="J3350" s="6">
        <v>470</v>
      </c>
      <c r="K3350" s="6">
        <v>118</v>
      </c>
      <c r="L3350" s="6">
        <v>520</v>
      </c>
      <c r="M3350" s="6" t="s">
        <v>19</v>
      </c>
      <c r="N3350" s="6" t="s">
        <v>21</v>
      </c>
      <c r="O3350" s="6">
        <v>22</v>
      </c>
    </row>
    <row r="3351" spans="1:15" x14ac:dyDescent="0.25">
      <c r="A3351" s="6" t="s">
        <v>0</v>
      </c>
      <c r="B3351" s="6" t="s">
        <v>10</v>
      </c>
      <c r="C3351" s="6" t="s">
        <v>139</v>
      </c>
      <c r="D3351" s="6" t="s">
        <v>140</v>
      </c>
      <c r="E3351" s="6" t="s">
        <v>97</v>
      </c>
      <c r="F3351" s="6" t="s">
        <v>98</v>
      </c>
      <c r="G3351" s="6">
        <v>80</v>
      </c>
      <c r="H3351" s="6">
        <v>278</v>
      </c>
      <c r="I3351" s="6">
        <v>50</v>
      </c>
      <c r="J3351" s="6">
        <v>200</v>
      </c>
      <c r="K3351" s="6">
        <v>83</v>
      </c>
      <c r="L3351" s="6">
        <v>293</v>
      </c>
      <c r="M3351" s="6" t="s">
        <v>19</v>
      </c>
      <c r="N3351" s="6" t="s">
        <v>22</v>
      </c>
      <c r="O3351" s="6">
        <v>26</v>
      </c>
    </row>
    <row r="3352" spans="1:15" x14ac:dyDescent="0.25">
      <c r="A3352" s="6" t="s">
        <v>0</v>
      </c>
      <c r="B3352" s="6" t="s">
        <v>6</v>
      </c>
      <c r="C3352" s="6" t="s">
        <v>824</v>
      </c>
      <c r="D3352" s="6" t="s">
        <v>825</v>
      </c>
      <c r="E3352" s="6" t="s">
        <v>209</v>
      </c>
      <c r="F3352" s="6" t="s">
        <v>132</v>
      </c>
      <c r="G3352" s="6">
        <v>153</v>
      </c>
      <c r="H3352" s="6">
        <v>873</v>
      </c>
      <c r="I3352" s="6">
        <v>153</v>
      </c>
      <c r="J3352" s="6">
        <v>922</v>
      </c>
      <c r="K3352" s="6">
        <v>153</v>
      </c>
      <c r="L3352" s="6">
        <v>922</v>
      </c>
      <c r="M3352" s="6" t="s">
        <v>19</v>
      </c>
      <c r="N3352" s="6" t="s">
        <v>21</v>
      </c>
      <c r="O3352" s="6">
        <v>39</v>
      </c>
    </row>
    <row r="3353" spans="1:15" x14ac:dyDescent="0.25">
      <c r="A3353" s="6" t="s">
        <v>0</v>
      </c>
      <c r="B3353" s="6" t="s">
        <v>10</v>
      </c>
      <c r="C3353" s="6" t="s">
        <v>139</v>
      </c>
      <c r="D3353" s="6" t="s">
        <v>140</v>
      </c>
      <c r="E3353" s="6" t="s">
        <v>97</v>
      </c>
      <c r="F3353" s="6" t="s">
        <v>98</v>
      </c>
      <c r="G3353" s="6">
        <v>80</v>
      </c>
      <c r="H3353" s="6">
        <v>278</v>
      </c>
      <c r="I3353" s="6">
        <v>50</v>
      </c>
      <c r="J3353" s="6">
        <v>200</v>
      </c>
      <c r="K3353" s="6">
        <v>83</v>
      </c>
      <c r="L3353" s="6">
        <v>293</v>
      </c>
      <c r="M3353" s="6" t="s">
        <v>19</v>
      </c>
      <c r="N3353" s="6" t="s">
        <v>23</v>
      </c>
      <c r="O3353" s="6">
        <v>54</v>
      </c>
    </row>
    <row r="3354" spans="1:15" x14ac:dyDescent="0.25">
      <c r="A3354" s="6" t="s">
        <v>0</v>
      </c>
      <c r="B3354" s="6" t="s">
        <v>6</v>
      </c>
      <c r="C3354" s="6" t="s">
        <v>275</v>
      </c>
      <c r="D3354" s="6" t="s">
        <v>276</v>
      </c>
      <c r="E3354" s="6" t="s">
        <v>97</v>
      </c>
      <c r="F3354" s="6" t="s">
        <v>98</v>
      </c>
      <c r="G3354" s="6">
        <v>118</v>
      </c>
      <c r="H3354" s="6">
        <v>516</v>
      </c>
      <c r="I3354" s="6">
        <v>108</v>
      </c>
      <c r="J3354" s="6">
        <v>470</v>
      </c>
      <c r="K3354" s="6">
        <v>118</v>
      </c>
      <c r="L3354" s="6">
        <v>520</v>
      </c>
      <c r="M3354" s="6" t="s">
        <v>19</v>
      </c>
      <c r="N3354" s="6" t="s">
        <v>23</v>
      </c>
      <c r="O3354" s="6">
        <v>46</v>
      </c>
    </row>
    <row r="3355" spans="1:15" x14ac:dyDescent="0.25">
      <c r="A3355" s="6" t="s">
        <v>0</v>
      </c>
      <c r="B3355" s="6" t="s">
        <v>10</v>
      </c>
      <c r="C3355" s="6" t="s">
        <v>216</v>
      </c>
      <c r="D3355" s="6" t="s">
        <v>217</v>
      </c>
      <c r="E3355" s="6" t="s">
        <v>97</v>
      </c>
      <c r="F3355" s="6" t="s">
        <v>98</v>
      </c>
      <c r="G3355" s="6">
        <v>40</v>
      </c>
      <c r="H3355" s="6">
        <v>208</v>
      </c>
      <c r="I3355" s="6">
        <v>41</v>
      </c>
      <c r="J3355" s="6">
        <v>208</v>
      </c>
      <c r="K3355" s="6">
        <v>51</v>
      </c>
      <c r="L3355" s="6">
        <v>208</v>
      </c>
      <c r="M3355" s="6" t="s">
        <v>19</v>
      </c>
      <c r="N3355" s="6" t="s">
        <v>21</v>
      </c>
      <c r="O3355" s="6">
        <v>12</v>
      </c>
    </row>
    <row r="3356" spans="1:15" x14ac:dyDescent="0.25">
      <c r="A3356" s="6" t="s">
        <v>0</v>
      </c>
      <c r="B3356" s="6" t="s">
        <v>5</v>
      </c>
      <c r="C3356" s="6" t="s">
        <v>183</v>
      </c>
      <c r="D3356" s="6" t="s">
        <v>184</v>
      </c>
      <c r="E3356" s="6" t="s">
        <v>97</v>
      </c>
      <c r="F3356" s="6" t="s">
        <v>125</v>
      </c>
      <c r="G3356" s="6">
        <v>45</v>
      </c>
      <c r="H3356" s="6">
        <v>193</v>
      </c>
      <c r="I3356" s="6">
        <v>48</v>
      </c>
      <c r="J3356" s="6">
        <v>196</v>
      </c>
      <c r="K3356" s="6">
        <v>48</v>
      </c>
      <c r="L3356" s="6">
        <v>196</v>
      </c>
      <c r="M3356" s="6" t="s">
        <v>19</v>
      </c>
      <c r="N3356" s="6" t="s">
        <v>21</v>
      </c>
      <c r="O3356" s="6">
        <v>7</v>
      </c>
    </row>
    <row r="3357" spans="1:15" x14ac:dyDescent="0.25">
      <c r="A3357" s="6" t="s">
        <v>0</v>
      </c>
      <c r="B3357" s="6" t="s">
        <v>10</v>
      </c>
      <c r="C3357" s="6" t="s">
        <v>139</v>
      </c>
      <c r="D3357" s="6" t="s">
        <v>140</v>
      </c>
      <c r="E3357" s="6" t="s">
        <v>97</v>
      </c>
      <c r="F3357" s="6" t="s">
        <v>98</v>
      </c>
      <c r="G3357" s="6">
        <v>80</v>
      </c>
      <c r="H3357" s="6">
        <v>278</v>
      </c>
      <c r="I3357" s="6">
        <v>50</v>
      </c>
      <c r="J3357" s="6">
        <v>200</v>
      </c>
      <c r="K3357" s="6">
        <v>83</v>
      </c>
      <c r="L3357" s="6">
        <v>293</v>
      </c>
      <c r="M3357" s="6" t="s">
        <v>19</v>
      </c>
      <c r="N3357" s="6" t="s">
        <v>21</v>
      </c>
      <c r="O3357" s="6">
        <v>28</v>
      </c>
    </row>
    <row r="3358" spans="1:15" x14ac:dyDescent="0.25">
      <c r="A3358" s="6" t="s">
        <v>0</v>
      </c>
      <c r="B3358" s="6" t="s">
        <v>4</v>
      </c>
      <c r="C3358" s="6" t="s">
        <v>163</v>
      </c>
      <c r="D3358" s="6" t="s">
        <v>164</v>
      </c>
      <c r="E3358" s="6" t="s">
        <v>97</v>
      </c>
      <c r="F3358" s="6" t="s">
        <v>98</v>
      </c>
      <c r="G3358" s="6">
        <v>107</v>
      </c>
      <c r="H3358" s="6">
        <v>584</v>
      </c>
      <c r="I3358" s="6">
        <v>30</v>
      </c>
      <c r="J3358" s="6">
        <v>174</v>
      </c>
      <c r="K3358" s="6">
        <v>108</v>
      </c>
      <c r="L3358" s="6">
        <v>605</v>
      </c>
      <c r="M3358" s="6" t="s">
        <v>19</v>
      </c>
      <c r="N3358" s="6" t="s">
        <v>23</v>
      </c>
      <c r="O3358" s="6">
        <v>87</v>
      </c>
    </row>
    <row r="3359" spans="1:15" x14ac:dyDescent="0.25">
      <c r="A3359" s="6" t="s">
        <v>0</v>
      </c>
      <c r="B3359" s="6" t="s">
        <v>4</v>
      </c>
      <c r="C3359" s="6" t="s">
        <v>159</v>
      </c>
      <c r="D3359" s="6" t="s">
        <v>160</v>
      </c>
      <c r="E3359" s="6" t="s">
        <v>97</v>
      </c>
      <c r="F3359" s="6" t="s">
        <v>98</v>
      </c>
      <c r="G3359" s="6">
        <v>44</v>
      </c>
      <c r="H3359" s="6">
        <v>180</v>
      </c>
      <c r="I3359" s="6">
        <v>18</v>
      </c>
      <c r="J3359" s="6">
        <v>68</v>
      </c>
      <c r="K3359" s="6">
        <v>45</v>
      </c>
      <c r="L3359" s="6">
        <v>194</v>
      </c>
      <c r="M3359" s="6" t="s">
        <v>19</v>
      </c>
      <c r="N3359" s="6" t="s">
        <v>22</v>
      </c>
      <c r="O3359" s="6">
        <v>16</v>
      </c>
    </row>
    <row r="3360" spans="1:15" x14ac:dyDescent="0.25">
      <c r="A3360" s="6" t="s">
        <v>0</v>
      </c>
      <c r="B3360" s="6" t="s">
        <v>4</v>
      </c>
      <c r="C3360" s="6" t="s">
        <v>253</v>
      </c>
      <c r="D3360" s="6" t="s">
        <v>254</v>
      </c>
      <c r="E3360" s="6" t="s">
        <v>97</v>
      </c>
      <c r="F3360" s="6" t="s">
        <v>98</v>
      </c>
      <c r="G3360" s="6">
        <v>6</v>
      </c>
      <c r="H3360" s="6">
        <v>36</v>
      </c>
      <c r="I3360" s="6">
        <v>6</v>
      </c>
      <c r="J3360" s="6">
        <v>36</v>
      </c>
      <c r="K3360" s="6">
        <v>6</v>
      </c>
      <c r="L3360" s="6">
        <v>36</v>
      </c>
      <c r="M3360" s="6" t="s">
        <v>19</v>
      </c>
      <c r="N3360" s="6" t="s">
        <v>22</v>
      </c>
      <c r="O3360" s="6">
        <v>2</v>
      </c>
    </row>
    <row r="3361" spans="1:15" x14ac:dyDescent="0.25">
      <c r="A3361" s="6" t="s">
        <v>0</v>
      </c>
      <c r="B3361" s="6" t="s">
        <v>13</v>
      </c>
      <c r="C3361" s="6" t="s">
        <v>237</v>
      </c>
      <c r="D3361" s="6" t="s">
        <v>238</v>
      </c>
      <c r="E3361" s="6" t="s">
        <v>97</v>
      </c>
      <c r="F3361" s="6" t="s">
        <v>98</v>
      </c>
      <c r="G3361" s="6">
        <v>6</v>
      </c>
      <c r="H3361" s="6">
        <v>30</v>
      </c>
      <c r="I3361" s="6">
        <v>6</v>
      </c>
      <c r="J3361" s="6">
        <v>30</v>
      </c>
      <c r="K3361" s="6">
        <v>6</v>
      </c>
      <c r="L3361" s="6">
        <v>30</v>
      </c>
      <c r="M3361" s="6" t="s">
        <v>19</v>
      </c>
      <c r="N3361" s="6" t="s">
        <v>21</v>
      </c>
      <c r="O3361" s="6">
        <v>3</v>
      </c>
    </row>
    <row r="3362" spans="1:15" x14ac:dyDescent="0.25">
      <c r="A3362" s="6" t="s">
        <v>0</v>
      </c>
      <c r="B3362" s="6" t="s">
        <v>4</v>
      </c>
      <c r="C3362" s="6" t="s">
        <v>159</v>
      </c>
      <c r="D3362" s="6" t="s">
        <v>160</v>
      </c>
      <c r="E3362" s="6" t="s">
        <v>97</v>
      </c>
      <c r="F3362" s="6" t="s">
        <v>98</v>
      </c>
      <c r="G3362" s="6">
        <v>44</v>
      </c>
      <c r="H3362" s="6">
        <v>180</v>
      </c>
      <c r="I3362" s="6">
        <v>18</v>
      </c>
      <c r="J3362" s="6">
        <v>68</v>
      </c>
      <c r="K3362" s="6">
        <v>45</v>
      </c>
      <c r="L3362" s="6">
        <v>194</v>
      </c>
      <c r="M3362" s="6" t="s">
        <v>19</v>
      </c>
      <c r="N3362" s="6" t="s">
        <v>21</v>
      </c>
      <c r="O3362" s="6">
        <v>8</v>
      </c>
    </row>
    <row r="3363" spans="1:15" x14ac:dyDescent="0.25">
      <c r="A3363" s="6" t="s">
        <v>0</v>
      </c>
      <c r="B3363" s="6" t="s">
        <v>4</v>
      </c>
      <c r="C3363" s="6" t="s">
        <v>165</v>
      </c>
      <c r="D3363" s="6" t="s">
        <v>166</v>
      </c>
      <c r="E3363" s="6" t="s">
        <v>97</v>
      </c>
      <c r="F3363" s="6" t="s">
        <v>98</v>
      </c>
      <c r="G3363" s="6">
        <v>72</v>
      </c>
      <c r="H3363" s="6">
        <v>333</v>
      </c>
      <c r="I3363" s="6">
        <v>72</v>
      </c>
      <c r="J3363" s="6">
        <v>332</v>
      </c>
      <c r="K3363" s="6">
        <v>72</v>
      </c>
      <c r="L3363" s="6">
        <v>332</v>
      </c>
      <c r="M3363" s="6" t="s">
        <v>19</v>
      </c>
      <c r="N3363" s="6" t="s">
        <v>21</v>
      </c>
      <c r="O3363" s="6">
        <v>32</v>
      </c>
    </row>
    <row r="3364" spans="1:15" x14ac:dyDescent="0.25">
      <c r="A3364" s="6" t="s">
        <v>0</v>
      </c>
      <c r="B3364" s="6" t="s">
        <v>5</v>
      </c>
      <c r="C3364" s="6" t="s">
        <v>701</v>
      </c>
      <c r="D3364" s="6" t="s">
        <v>702</v>
      </c>
      <c r="E3364" s="6" t="s">
        <v>209</v>
      </c>
      <c r="F3364" s="6" t="s">
        <v>125</v>
      </c>
      <c r="G3364" s="6">
        <v>155</v>
      </c>
      <c r="H3364" s="6">
        <v>664</v>
      </c>
      <c r="I3364" s="6">
        <v>156</v>
      </c>
      <c r="J3364" s="6">
        <v>641</v>
      </c>
      <c r="K3364" s="6">
        <v>273</v>
      </c>
      <c r="L3364" s="6">
        <v>0</v>
      </c>
      <c r="M3364" s="6" t="s">
        <v>19</v>
      </c>
      <c r="N3364" s="6" t="s">
        <v>23</v>
      </c>
      <c r="O3364" s="6">
        <v>0</v>
      </c>
    </row>
    <row r="3365" spans="1:15" x14ac:dyDescent="0.25">
      <c r="A3365" s="6" t="s">
        <v>0</v>
      </c>
      <c r="B3365" s="6" t="s">
        <v>4</v>
      </c>
      <c r="C3365" s="6" t="s">
        <v>167</v>
      </c>
      <c r="D3365" s="6" t="s">
        <v>168</v>
      </c>
      <c r="E3365" s="6" t="s">
        <v>97</v>
      </c>
      <c r="F3365" s="6" t="s">
        <v>98</v>
      </c>
      <c r="G3365" s="6">
        <v>190</v>
      </c>
      <c r="H3365" s="6">
        <v>1047</v>
      </c>
      <c r="I3365" s="6">
        <v>205</v>
      </c>
      <c r="J3365" s="6">
        <v>1072</v>
      </c>
      <c r="K3365" s="6"/>
      <c r="L3365" s="6">
        <v>1072</v>
      </c>
      <c r="M3365" s="6" t="s">
        <v>19</v>
      </c>
      <c r="N3365" s="6" t="s">
        <v>23</v>
      </c>
      <c r="O3365" s="6">
        <v>130</v>
      </c>
    </row>
    <row r="3366" spans="1:15" x14ac:dyDescent="0.25">
      <c r="A3366" s="6" t="s">
        <v>0</v>
      </c>
      <c r="B3366" s="6" t="s">
        <v>5</v>
      </c>
      <c r="C3366" s="6" t="s">
        <v>716</v>
      </c>
      <c r="D3366" s="6" t="s">
        <v>717</v>
      </c>
      <c r="E3366" s="6" t="s">
        <v>209</v>
      </c>
      <c r="F3366" s="6" t="s">
        <v>98</v>
      </c>
      <c r="G3366" s="6">
        <v>1295</v>
      </c>
      <c r="H3366" s="6">
        <v>6509</v>
      </c>
      <c r="I3366" s="6"/>
      <c r="J3366" s="6">
        <v>6258</v>
      </c>
      <c r="K3366" s="6">
        <v>1351</v>
      </c>
      <c r="L3366" s="6">
        <v>6868</v>
      </c>
      <c r="M3366" s="6" t="s">
        <v>19</v>
      </c>
      <c r="N3366" s="6" t="s">
        <v>21</v>
      </c>
      <c r="O3366" s="6">
        <v>0</v>
      </c>
    </row>
    <row r="3367" spans="1:15" x14ac:dyDescent="0.25">
      <c r="A3367" s="6" t="s">
        <v>0</v>
      </c>
      <c r="B3367" s="6" t="s">
        <v>5</v>
      </c>
      <c r="C3367" s="6" t="s">
        <v>701</v>
      </c>
      <c r="D3367" s="6" t="s">
        <v>702</v>
      </c>
      <c r="E3367" s="6" t="s">
        <v>209</v>
      </c>
      <c r="F3367" s="6" t="s">
        <v>125</v>
      </c>
      <c r="G3367" s="6">
        <v>155</v>
      </c>
      <c r="H3367" s="6">
        <v>664</v>
      </c>
      <c r="I3367" s="6">
        <v>156</v>
      </c>
      <c r="J3367" s="6">
        <v>641</v>
      </c>
      <c r="K3367" s="6">
        <v>273</v>
      </c>
      <c r="L3367" s="6">
        <v>0</v>
      </c>
      <c r="M3367" s="6" t="s">
        <v>19</v>
      </c>
      <c r="N3367" s="6" t="s">
        <v>21</v>
      </c>
      <c r="O3367" s="6">
        <v>0</v>
      </c>
    </row>
    <row r="3368" spans="1:15" x14ac:dyDescent="0.25">
      <c r="A3368" s="6" t="s">
        <v>0</v>
      </c>
      <c r="B3368" s="6" t="s">
        <v>4</v>
      </c>
      <c r="C3368" s="6" t="s">
        <v>253</v>
      </c>
      <c r="D3368" s="6" t="s">
        <v>254</v>
      </c>
      <c r="E3368" s="6" t="s">
        <v>97</v>
      </c>
      <c r="F3368" s="6" t="s">
        <v>98</v>
      </c>
      <c r="G3368" s="6">
        <v>6</v>
      </c>
      <c r="H3368" s="6">
        <v>36</v>
      </c>
      <c r="I3368" s="6">
        <v>6</v>
      </c>
      <c r="J3368" s="6">
        <v>36</v>
      </c>
      <c r="K3368" s="6">
        <v>6</v>
      </c>
      <c r="L3368" s="6">
        <v>36</v>
      </c>
      <c r="M3368" s="6" t="s">
        <v>19</v>
      </c>
      <c r="N3368" s="6" t="s">
        <v>21</v>
      </c>
      <c r="O3368" s="6">
        <v>1</v>
      </c>
    </row>
    <row r="3369" spans="1:15" x14ac:dyDescent="0.25">
      <c r="A3369" s="6" t="s">
        <v>0</v>
      </c>
      <c r="B3369" s="6" t="s">
        <v>5</v>
      </c>
      <c r="C3369" s="6" t="s">
        <v>837</v>
      </c>
      <c r="D3369" s="6" t="s">
        <v>838</v>
      </c>
      <c r="E3369" s="6" t="s">
        <v>209</v>
      </c>
      <c r="F3369" s="6" t="s">
        <v>125</v>
      </c>
      <c r="G3369" s="6">
        <v>184</v>
      </c>
      <c r="H3369" s="6">
        <v>768</v>
      </c>
      <c r="I3369" s="6">
        <v>175</v>
      </c>
      <c r="J3369" s="6">
        <v>828</v>
      </c>
      <c r="K3369" s="6">
        <v>175</v>
      </c>
      <c r="L3369" s="6">
        <v>828</v>
      </c>
      <c r="M3369" s="6" t="s">
        <v>19</v>
      </c>
      <c r="N3369" s="6" t="s">
        <v>21</v>
      </c>
      <c r="O3369" s="6">
        <v>55</v>
      </c>
    </row>
    <row r="3370" spans="1:15" x14ac:dyDescent="0.25">
      <c r="A3370" s="6" t="s">
        <v>0</v>
      </c>
      <c r="B3370" s="6" t="s">
        <v>4</v>
      </c>
      <c r="C3370" s="6" t="s">
        <v>265</v>
      </c>
      <c r="D3370" s="6" t="s">
        <v>266</v>
      </c>
      <c r="E3370" s="6" t="s">
        <v>97</v>
      </c>
      <c r="F3370" s="6" t="s">
        <v>125</v>
      </c>
      <c r="G3370" s="6">
        <v>14</v>
      </c>
      <c r="H3370" s="6">
        <v>73</v>
      </c>
      <c r="I3370" s="6">
        <v>12</v>
      </c>
      <c r="J3370" s="6">
        <v>61</v>
      </c>
      <c r="K3370" s="6">
        <v>14</v>
      </c>
      <c r="L3370" s="6">
        <v>72</v>
      </c>
      <c r="M3370" s="6" t="s">
        <v>19</v>
      </c>
      <c r="N3370" s="6" t="s">
        <v>23</v>
      </c>
      <c r="O3370" s="6">
        <v>12</v>
      </c>
    </row>
    <row r="3371" spans="1:15" x14ac:dyDescent="0.25">
      <c r="A3371" s="6" t="s">
        <v>0</v>
      </c>
      <c r="B3371" s="6" t="s">
        <v>4</v>
      </c>
      <c r="C3371" s="6" t="s">
        <v>263</v>
      </c>
      <c r="D3371" s="6" t="s">
        <v>264</v>
      </c>
      <c r="E3371" s="6" t="s">
        <v>97</v>
      </c>
      <c r="F3371" s="6" t="s">
        <v>125</v>
      </c>
      <c r="G3371" s="6">
        <v>22</v>
      </c>
      <c r="H3371" s="6">
        <v>101</v>
      </c>
      <c r="I3371" s="6">
        <v>18</v>
      </c>
      <c r="J3371" s="6">
        <v>91</v>
      </c>
      <c r="K3371" s="6">
        <v>22</v>
      </c>
      <c r="L3371" s="6">
        <v>103</v>
      </c>
      <c r="M3371" s="6" t="s">
        <v>19</v>
      </c>
      <c r="N3371" s="6" t="s">
        <v>23</v>
      </c>
      <c r="O3371" s="6">
        <v>23</v>
      </c>
    </row>
    <row r="3372" spans="1:15" x14ac:dyDescent="0.25">
      <c r="A3372" s="6" t="s">
        <v>0</v>
      </c>
      <c r="B3372" s="6" t="s">
        <v>4</v>
      </c>
      <c r="C3372" s="6" t="s">
        <v>163</v>
      </c>
      <c r="D3372" s="6" t="s">
        <v>164</v>
      </c>
      <c r="E3372" s="6" t="s">
        <v>97</v>
      </c>
      <c r="F3372" s="6" t="s">
        <v>98</v>
      </c>
      <c r="G3372" s="6">
        <v>107</v>
      </c>
      <c r="H3372" s="6">
        <v>584</v>
      </c>
      <c r="I3372" s="6">
        <v>30</v>
      </c>
      <c r="J3372" s="6">
        <v>174</v>
      </c>
      <c r="K3372" s="6">
        <v>108</v>
      </c>
      <c r="L3372" s="6">
        <v>605</v>
      </c>
      <c r="M3372" s="6" t="s">
        <v>19</v>
      </c>
      <c r="N3372" s="6" t="s">
        <v>21</v>
      </c>
      <c r="O3372" s="6">
        <v>32</v>
      </c>
    </row>
    <row r="3373" spans="1:15" x14ac:dyDescent="0.25">
      <c r="A3373" s="6" t="s">
        <v>0</v>
      </c>
      <c r="B3373" s="6" t="s">
        <v>4</v>
      </c>
      <c r="C3373" s="6" t="s">
        <v>159</v>
      </c>
      <c r="D3373" s="6" t="s">
        <v>160</v>
      </c>
      <c r="E3373" s="6" t="s">
        <v>97</v>
      </c>
      <c r="F3373" s="6" t="s">
        <v>98</v>
      </c>
      <c r="G3373" s="6">
        <v>44</v>
      </c>
      <c r="H3373" s="6">
        <v>180</v>
      </c>
      <c r="I3373" s="6">
        <v>18</v>
      </c>
      <c r="J3373" s="6">
        <v>68</v>
      </c>
      <c r="K3373" s="6">
        <v>45</v>
      </c>
      <c r="L3373" s="6">
        <v>194</v>
      </c>
      <c r="M3373" s="6" t="s">
        <v>19</v>
      </c>
      <c r="N3373" s="6" t="s">
        <v>23</v>
      </c>
      <c r="O3373" s="6">
        <v>24</v>
      </c>
    </row>
    <row r="3374" spans="1:15" x14ac:dyDescent="0.25">
      <c r="A3374" s="6" t="s">
        <v>0</v>
      </c>
      <c r="B3374" s="6" t="s">
        <v>5</v>
      </c>
      <c r="C3374" s="6" t="s">
        <v>716</v>
      </c>
      <c r="D3374" s="6" t="s">
        <v>717</v>
      </c>
      <c r="E3374" s="6" t="s">
        <v>209</v>
      </c>
      <c r="F3374" s="6" t="s">
        <v>98</v>
      </c>
      <c r="G3374" s="6">
        <v>1295</v>
      </c>
      <c r="H3374" s="6">
        <v>6509</v>
      </c>
      <c r="I3374" s="6"/>
      <c r="J3374" s="6">
        <v>6258</v>
      </c>
      <c r="K3374" s="6">
        <v>1351</v>
      </c>
      <c r="L3374" s="6">
        <v>6868</v>
      </c>
      <c r="M3374" s="6" t="s">
        <v>19</v>
      </c>
      <c r="N3374" s="6" t="s">
        <v>22</v>
      </c>
      <c r="O3374" s="6">
        <v>0</v>
      </c>
    </row>
    <row r="3375" spans="1:15" x14ac:dyDescent="0.25">
      <c r="A3375" s="6" t="s">
        <v>0</v>
      </c>
      <c r="B3375" s="6" t="s">
        <v>5</v>
      </c>
      <c r="C3375" s="6" t="s">
        <v>709</v>
      </c>
      <c r="D3375" s="6" t="s">
        <v>710</v>
      </c>
      <c r="E3375" s="6" t="s">
        <v>209</v>
      </c>
      <c r="F3375" s="6" t="s">
        <v>132</v>
      </c>
      <c r="G3375" s="6">
        <v>610</v>
      </c>
      <c r="H3375" s="6">
        <v>2750</v>
      </c>
      <c r="I3375" s="6">
        <v>609</v>
      </c>
      <c r="J3375" s="6">
        <v>2630</v>
      </c>
      <c r="K3375" s="6">
        <v>609</v>
      </c>
      <c r="L3375" s="6">
        <v>2630</v>
      </c>
      <c r="M3375" s="6" t="s">
        <v>19</v>
      </c>
      <c r="N3375" s="6" t="s">
        <v>22</v>
      </c>
      <c r="O3375" s="6">
        <v>199</v>
      </c>
    </row>
    <row r="3376" spans="1:15" x14ac:dyDescent="0.25">
      <c r="A3376" s="6" t="s">
        <v>0</v>
      </c>
      <c r="B3376" s="6" t="s">
        <v>4</v>
      </c>
      <c r="C3376" s="6" t="s">
        <v>688</v>
      </c>
      <c r="D3376" s="6" t="s">
        <v>689</v>
      </c>
      <c r="E3376" s="6" t="s">
        <v>97</v>
      </c>
      <c r="F3376" s="6" t="s">
        <v>98</v>
      </c>
      <c r="G3376" s="6">
        <v>107</v>
      </c>
      <c r="H3376" s="6">
        <v>501</v>
      </c>
      <c r="I3376" s="6">
        <v>107</v>
      </c>
      <c r="J3376" s="6">
        <v>503</v>
      </c>
      <c r="K3376" s="6">
        <v>107</v>
      </c>
      <c r="L3376" s="6">
        <v>497</v>
      </c>
      <c r="M3376" s="6" t="s">
        <v>19</v>
      </c>
      <c r="N3376" s="6" t="s">
        <v>22</v>
      </c>
      <c r="O3376" s="6">
        <v>24</v>
      </c>
    </row>
    <row r="3377" spans="1:15" x14ac:dyDescent="0.25">
      <c r="A3377" s="6" t="s">
        <v>0</v>
      </c>
      <c r="B3377" s="6" t="s">
        <v>13</v>
      </c>
      <c r="C3377" s="6" t="s">
        <v>237</v>
      </c>
      <c r="D3377" s="6" t="s">
        <v>238</v>
      </c>
      <c r="E3377" s="6" t="s">
        <v>97</v>
      </c>
      <c r="F3377" s="6" t="s">
        <v>98</v>
      </c>
      <c r="G3377" s="6">
        <v>6</v>
      </c>
      <c r="H3377" s="6">
        <v>30</v>
      </c>
      <c r="I3377" s="6">
        <v>6</v>
      </c>
      <c r="J3377" s="6">
        <v>30</v>
      </c>
      <c r="K3377" s="6">
        <v>6</v>
      </c>
      <c r="L3377" s="6">
        <v>30</v>
      </c>
      <c r="M3377" s="6" t="s">
        <v>19</v>
      </c>
      <c r="N3377" s="6" t="s">
        <v>23</v>
      </c>
      <c r="O3377" s="6">
        <v>8</v>
      </c>
    </row>
    <row r="3378" spans="1:15" x14ac:dyDescent="0.25">
      <c r="A3378" s="6" t="s">
        <v>0</v>
      </c>
      <c r="B3378" s="6" t="s">
        <v>4</v>
      </c>
      <c r="C3378" s="6" t="s">
        <v>265</v>
      </c>
      <c r="D3378" s="6" t="s">
        <v>266</v>
      </c>
      <c r="E3378" s="6" t="s">
        <v>97</v>
      </c>
      <c r="F3378" s="6" t="s">
        <v>125</v>
      </c>
      <c r="G3378" s="6">
        <v>14</v>
      </c>
      <c r="H3378" s="6">
        <v>73</v>
      </c>
      <c r="I3378" s="6">
        <v>12</v>
      </c>
      <c r="J3378" s="6">
        <v>61</v>
      </c>
      <c r="K3378" s="6">
        <v>14</v>
      </c>
      <c r="L3378" s="6">
        <v>72</v>
      </c>
      <c r="M3378" s="6" t="s">
        <v>19</v>
      </c>
      <c r="N3378" s="6" t="s">
        <v>22</v>
      </c>
      <c r="O3378" s="6">
        <v>5</v>
      </c>
    </row>
    <row r="3379" spans="1:15" x14ac:dyDescent="0.25">
      <c r="A3379" s="6" t="s">
        <v>0</v>
      </c>
      <c r="B3379" s="6" t="s">
        <v>4</v>
      </c>
      <c r="C3379" s="6" t="s">
        <v>263</v>
      </c>
      <c r="D3379" s="6" t="s">
        <v>264</v>
      </c>
      <c r="E3379" s="6" t="s">
        <v>97</v>
      </c>
      <c r="F3379" s="6" t="s">
        <v>125</v>
      </c>
      <c r="G3379" s="6">
        <v>22</v>
      </c>
      <c r="H3379" s="6">
        <v>101</v>
      </c>
      <c r="I3379" s="6">
        <v>18</v>
      </c>
      <c r="J3379" s="6">
        <v>91</v>
      </c>
      <c r="K3379" s="6">
        <v>22</v>
      </c>
      <c r="L3379" s="6">
        <v>103</v>
      </c>
      <c r="M3379" s="6" t="s">
        <v>19</v>
      </c>
      <c r="N3379" s="6" t="s">
        <v>21</v>
      </c>
      <c r="O3379" s="6">
        <v>12</v>
      </c>
    </row>
    <row r="3380" spans="1:15" x14ac:dyDescent="0.25">
      <c r="A3380" s="6" t="s">
        <v>0</v>
      </c>
      <c r="B3380" s="6" t="s">
        <v>4</v>
      </c>
      <c r="C3380" s="6" t="s">
        <v>688</v>
      </c>
      <c r="D3380" s="6" t="s">
        <v>689</v>
      </c>
      <c r="E3380" s="6" t="s">
        <v>97</v>
      </c>
      <c r="F3380" s="6" t="s">
        <v>98</v>
      </c>
      <c r="G3380" s="6">
        <v>107</v>
      </c>
      <c r="H3380" s="6">
        <v>501</v>
      </c>
      <c r="I3380" s="6">
        <v>107</v>
      </c>
      <c r="J3380" s="6">
        <v>503</v>
      </c>
      <c r="K3380" s="6">
        <v>107</v>
      </c>
      <c r="L3380" s="6">
        <v>497</v>
      </c>
      <c r="M3380" s="6" t="s">
        <v>19</v>
      </c>
      <c r="N3380" s="6" t="s">
        <v>21</v>
      </c>
      <c r="O3380" s="6">
        <v>31</v>
      </c>
    </row>
    <row r="3381" spans="1:15" x14ac:dyDescent="0.25">
      <c r="A3381" s="6" t="s">
        <v>0</v>
      </c>
      <c r="B3381" s="6" t="s">
        <v>13</v>
      </c>
      <c r="C3381" s="6" t="s">
        <v>237</v>
      </c>
      <c r="D3381" s="6" t="s">
        <v>238</v>
      </c>
      <c r="E3381" s="6" t="s">
        <v>97</v>
      </c>
      <c r="F3381" s="6" t="s">
        <v>98</v>
      </c>
      <c r="G3381" s="6">
        <v>6</v>
      </c>
      <c r="H3381" s="6">
        <v>30</v>
      </c>
      <c r="I3381" s="6">
        <v>6</v>
      </c>
      <c r="J3381" s="6">
        <v>30</v>
      </c>
      <c r="K3381" s="6">
        <v>6</v>
      </c>
      <c r="L3381" s="6">
        <v>30</v>
      </c>
      <c r="M3381" s="6" t="s">
        <v>19</v>
      </c>
      <c r="N3381" s="6" t="s">
        <v>22</v>
      </c>
      <c r="O3381" s="6">
        <v>5</v>
      </c>
    </row>
    <row r="3382" spans="1:15" x14ac:dyDescent="0.25">
      <c r="A3382" s="6" t="s">
        <v>0</v>
      </c>
      <c r="B3382" s="6" t="s">
        <v>5</v>
      </c>
      <c r="C3382" s="6" t="s">
        <v>709</v>
      </c>
      <c r="D3382" s="6" t="s">
        <v>710</v>
      </c>
      <c r="E3382" s="6" t="s">
        <v>209</v>
      </c>
      <c r="F3382" s="6" t="s">
        <v>132</v>
      </c>
      <c r="G3382" s="6">
        <v>610</v>
      </c>
      <c r="H3382" s="6">
        <v>2750</v>
      </c>
      <c r="I3382" s="6">
        <v>609</v>
      </c>
      <c r="J3382" s="6">
        <v>2630</v>
      </c>
      <c r="K3382" s="6">
        <v>609</v>
      </c>
      <c r="L3382" s="6">
        <v>2630</v>
      </c>
      <c r="M3382" s="6" t="s">
        <v>19</v>
      </c>
      <c r="N3382" s="6" t="s">
        <v>23</v>
      </c>
      <c r="O3382" s="6">
        <v>471</v>
      </c>
    </row>
    <row r="3383" spans="1:15" x14ac:dyDescent="0.25">
      <c r="A3383" s="6" t="s">
        <v>0</v>
      </c>
      <c r="B3383" s="6" t="s">
        <v>4</v>
      </c>
      <c r="C3383" s="6" t="s">
        <v>265</v>
      </c>
      <c r="D3383" s="6" t="s">
        <v>266</v>
      </c>
      <c r="E3383" s="6" t="s">
        <v>97</v>
      </c>
      <c r="F3383" s="6" t="s">
        <v>125</v>
      </c>
      <c r="G3383" s="6">
        <v>14</v>
      </c>
      <c r="H3383" s="6">
        <v>73</v>
      </c>
      <c r="I3383" s="6">
        <v>12</v>
      </c>
      <c r="J3383" s="6">
        <v>61</v>
      </c>
      <c r="K3383" s="6">
        <v>14</v>
      </c>
      <c r="L3383" s="6">
        <v>72</v>
      </c>
      <c r="M3383" s="6" t="s">
        <v>19</v>
      </c>
      <c r="N3383" s="6" t="s">
        <v>21</v>
      </c>
      <c r="O3383" s="6">
        <v>7</v>
      </c>
    </row>
    <row r="3384" spans="1:15" x14ac:dyDescent="0.25">
      <c r="A3384" s="6" t="s">
        <v>0</v>
      </c>
      <c r="B3384" s="6" t="s">
        <v>5</v>
      </c>
      <c r="C3384" s="6" t="s">
        <v>840</v>
      </c>
      <c r="D3384" s="6" t="s">
        <v>841</v>
      </c>
      <c r="E3384" s="6" t="s">
        <v>209</v>
      </c>
      <c r="F3384" s="6" t="s">
        <v>125</v>
      </c>
      <c r="G3384" s="6">
        <v>640</v>
      </c>
      <c r="H3384" s="6">
        <v>2600</v>
      </c>
      <c r="I3384" s="6">
        <v>623</v>
      </c>
      <c r="J3384" s="6">
        <v>2635</v>
      </c>
      <c r="K3384" s="6">
        <v>623</v>
      </c>
      <c r="L3384" s="6">
        <v>2635</v>
      </c>
      <c r="M3384" s="6" t="s">
        <v>19</v>
      </c>
      <c r="N3384" s="6" t="s">
        <v>21</v>
      </c>
      <c r="O3384" s="6">
        <v>140</v>
      </c>
    </row>
    <row r="3385" spans="1:15" x14ac:dyDescent="0.25">
      <c r="A3385" s="6" t="s">
        <v>0</v>
      </c>
      <c r="B3385" s="6" t="s">
        <v>5</v>
      </c>
      <c r="C3385" s="6" t="s">
        <v>701</v>
      </c>
      <c r="D3385" s="6" t="s">
        <v>702</v>
      </c>
      <c r="E3385" s="6" t="s">
        <v>209</v>
      </c>
      <c r="F3385" s="6" t="s">
        <v>125</v>
      </c>
      <c r="G3385" s="6">
        <v>155</v>
      </c>
      <c r="H3385" s="6">
        <v>664</v>
      </c>
      <c r="I3385" s="6">
        <v>156</v>
      </c>
      <c r="J3385" s="6">
        <v>641</v>
      </c>
      <c r="K3385" s="6">
        <v>273</v>
      </c>
      <c r="L3385" s="6">
        <v>0</v>
      </c>
      <c r="M3385" s="6" t="s">
        <v>19</v>
      </c>
      <c r="N3385" s="6" t="s">
        <v>22</v>
      </c>
      <c r="O3385" s="6">
        <v>0</v>
      </c>
    </row>
    <row r="3386" spans="1:15" x14ac:dyDescent="0.25">
      <c r="A3386" s="6" t="s">
        <v>0</v>
      </c>
      <c r="B3386" s="6" t="s">
        <v>4</v>
      </c>
      <c r="C3386" s="6" t="s">
        <v>161</v>
      </c>
      <c r="D3386" s="6" t="s">
        <v>162</v>
      </c>
      <c r="E3386" s="6" t="s">
        <v>97</v>
      </c>
      <c r="F3386" s="6" t="s">
        <v>98</v>
      </c>
      <c r="G3386" s="6">
        <v>163</v>
      </c>
      <c r="H3386" s="6">
        <v>712</v>
      </c>
      <c r="I3386" s="6">
        <v>84</v>
      </c>
      <c r="J3386" s="6">
        <v>452</v>
      </c>
      <c r="K3386" s="6">
        <v>140</v>
      </c>
      <c r="L3386" s="6">
        <v>707</v>
      </c>
      <c r="M3386" s="6" t="s">
        <v>19</v>
      </c>
      <c r="N3386" s="6" t="s">
        <v>21</v>
      </c>
      <c r="O3386" s="6">
        <v>51</v>
      </c>
    </row>
    <row r="3387" spans="1:15" x14ac:dyDescent="0.25">
      <c r="A3387" s="6" t="s">
        <v>0</v>
      </c>
      <c r="B3387" s="6" t="s">
        <v>5</v>
      </c>
      <c r="C3387" s="6" t="s">
        <v>834</v>
      </c>
      <c r="D3387" s="6" t="s">
        <v>835</v>
      </c>
      <c r="E3387" s="6" t="s">
        <v>209</v>
      </c>
      <c r="F3387" s="6" t="s">
        <v>125</v>
      </c>
      <c r="G3387" s="6">
        <v>169</v>
      </c>
      <c r="H3387" s="6">
        <v>1216</v>
      </c>
      <c r="I3387" s="6">
        <v>176</v>
      </c>
      <c r="J3387" s="6">
        <v>1216</v>
      </c>
      <c r="K3387" s="6">
        <v>176</v>
      </c>
      <c r="L3387" s="6">
        <v>1216</v>
      </c>
      <c r="M3387" s="6" t="s">
        <v>19</v>
      </c>
      <c r="N3387" s="6" t="s">
        <v>21</v>
      </c>
      <c r="O3387" s="6">
        <v>85</v>
      </c>
    </row>
    <row r="3388" spans="1:15" x14ac:dyDescent="0.25">
      <c r="A3388" s="6" t="s">
        <v>0</v>
      </c>
      <c r="B3388" s="6" t="s">
        <v>4</v>
      </c>
      <c r="C3388" s="6" t="s">
        <v>163</v>
      </c>
      <c r="D3388" s="6" t="s">
        <v>164</v>
      </c>
      <c r="E3388" s="6" t="s">
        <v>97</v>
      </c>
      <c r="F3388" s="6" t="s">
        <v>98</v>
      </c>
      <c r="G3388" s="6">
        <v>107</v>
      </c>
      <c r="H3388" s="6">
        <v>584</v>
      </c>
      <c r="I3388" s="6">
        <v>30</v>
      </c>
      <c r="J3388" s="6">
        <v>174</v>
      </c>
      <c r="K3388" s="6">
        <v>108</v>
      </c>
      <c r="L3388" s="6">
        <v>605</v>
      </c>
      <c r="M3388" s="6" t="s">
        <v>19</v>
      </c>
      <c r="N3388" s="6" t="s">
        <v>22</v>
      </c>
      <c r="O3388" s="6">
        <v>55</v>
      </c>
    </row>
    <row r="3389" spans="1:15" x14ac:dyDescent="0.25">
      <c r="A3389" s="6" t="s">
        <v>0</v>
      </c>
      <c r="B3389" s="6" t="s">
        <v>4</v>
      </c>
      <c r="C3389" s="6" t="s">
        <v>832</v>
      </c>
      <c r="D3389" s="6" t="s">
        <v>833</v>
      </c>
      <c r="E3389" s="6" t="s">
        <v>97</v>
      </c>
      <c r="F3389" s="6" t="s">
        <v>98</v>
      </c>
      <c r="G3389" s="6">
        <v>68</v>
      </c>
      <c r="H3389" s="6">
        <v>340</v>
      </c>
      <c r="I3389" s="6">
        <v>61</v>
      </c>
      <c r="J3389" s="6">
        <v>315</v>
      </c>
      <c r="K3389" s="6">
        <v>68</v>
      </c>
      <c r="L3389" s="6">
        <v>340</v>
      </c>
      <c r="M3389" s="6" t="s">
        <v>19</v>
      </c>
      <c r="N3389" s="6" t="s">
        <v>21</v>
      </c>
      <c r="O3389" s="6">
        <v>28</v>
      </c>
    </row>
    <row r="3390" spans="1:15" x14ac:dyDescent="0.25">
      <c r="A3390" s="6" t="s">
        <v>0</v>
      </c>
      <c r="B3390" s="6" t="s">
        <v>5</v>
      </c>
      <c r="C3390" s="6" t="s">
        <v>840</v>
      </c>
      <c r="D3390" s="6" t="s">
        <v>841</v>
      </c>
      <c r="E3390" s="6" t="s">
        <v>209</v>
      </c>
      <c r="F3390" s="6" t="s">
        <v>125</v>
      </c>
      <c r="G3390" s="6">
        <v>640</v>
      </c>
      <c r="H3390" s="6">
        <v>2600</v>
      </c>
      <c r="I3390" s="6">
        <v>623</v>
      </c>
      <c r="J3390" s="6">
        <v>2635</v>
      </c>
      <c r="K3390" s="6">
        <v>623</v>
      </c>
      <c r="L3390" s="6">
        <v>2635</v>
      </c>
      <c r="M3390" s="6" t="s">
        <v>19</v>
      </c>
      <c r="N3390" s="6" t="s">
        <v>23</v>
      </c>
      <c r="O3390" s="6">
        <v>266</v>
      </c>
    </row>
    <row r="3391" spans="1:15" x14ac:dyDescent="0.25">
      <c r="A3391" s="6" t="s">
        <v>0</v>
      </c>
      <c r="B3391" s="6" t="s">
        <v>4</v>
      </c>
      <c r="C3391" s="6" t="s">
        <v>165</v>
      </c>
      <c r="D3391" s="6" t="s">
        <v>166</v>
      </c>
      <c r="E3391" s="6" t="s">
        <v>97</v>
      </c>
      <c r="F3391" s="6" t="s">
        <v>98</v>
      </c>
      <c r="G3391" s="6">
        <v>72</v>
      </c>
      <c r="H3391" s="6">
        <v>333</v>
      </c>
      <c r="I3391" s="6">
        <v>72</v>
      </c>
      <c r="J3391" s="6">
        <v>332</v>
      </c>
      <c r="K3391" s="6">
        <v>72</v>
      </c>
      <c r="L3391" s="6">
        <v>332</v>
      </c>
      <c r="M3391" s="6" t="s">
        <v>19</v>
      </c>
      <c r="N3391" s="6" t="s">
        <v>23</v>
      </c>
      <c r="O3391" s="6">
        <v>57</v>
      </c>
    </row>
    <row r="3392" spans="1:15" x14ac:dyDescent="0.25">
      <c r="A3392" s="6" t="s">
        <v>0</v>
      </c>
      <c r="B3392" s="6" t="s">
        <v>4</v>
      </c>
      <c r="C3392" s="6" t="s">
        <v>161</v>
      </c>
      <c r="D3392" s="6" t="s">
        <v>162</v>
      </c>
      <c r="E3392" s="6" t="s">
        <v>97</v>
      </c>
      <c r="F3392" s="6" t="s">
        <v>98</v>
      </c>
      <c r="G3392" s="6">
        <v>163</v>
      </c>
      <c r="H3392" s="6">
        <v>712</v>
      </c>
      <c r="I3392" s="6">
        <v>84</v>
      </c>
      <c r="J3392" s="6">
        <v>452</v>
      </c>
      <c r="K3392" s="6">
        <v>140</v>
      </c>
      <c r="L3392" s="6">
        <v>707</v>
      </c>
      <c r="M3392" s="6" t="s">
        <v>19</v>
      </c>
      <c r="N3392" s="6" t="s">
        <v>23</v>
      </c>
      <c r="O3392" s="6">
        <v>101</v>
      </c>
    </row>
    <row r="3393" spans="1:15" x14ac:dyDescent="0.25">
      <c r="A3393" s="6" t="s">
        <v>0</v>
      </c>
      <c r="B3393" s="6" t="s">
        <v>4</v>
      </c>
      <c r="C3393" s="6" t="s">
        <v>157</v>
      </c>
      <c r="D3393" s="6" t="s">
        <v>158</v>
      </c>
      <c r="E3393" s="6" t="s">
        <v>97</v>
      </c>
      <c r="F3393" s="6" t="s">
        <v>98</v>
      </c>
      <c r="G3393" s="6">
        <v>6</v>
      </c>
      <c r="H3393" s="6">
        <v>28</v>
      </c>
      <c r="I3393" s="6">
        <v>6</v>
      </c>
      <c r="J3393" s="6">
        <v>30</v>
      </c>
      <c r="K3393" s="6">
        <v>6</v>
      </c>
      <c r="L3393" s="6">
        <v>30</v>
      </c>
      <c r="M3393" s="6" t="s">
        <v>19</v>
      </c>
      <c r="N3393" s="6" t="s">
        <v>21</v>
      </c>
      <c r="O3393" s="6">
        <v>3</v>
      </c>
    </row>
    <row r="3394" spans="1:15" x14ac:dyDescent="0.25">
      <c r="A3394" s="6" t="s">
        <v>0</v>
      </c>
      <c r="B3394" s="6" t="s">
        <v>4</v>
      </c>
      <c r="C3394" s="6" t="s">
        <v>165</v>
      </c>
      <c r="D3394" s="6" t="s">
        <v>166</v>
      </c>
      <c r="E3394" s="6" t="s">
        <v>97</v>
      </c>
      <c r="F3394" s="6" t="s">
        <v>98</v>
      </c>
      <c r="G3394" s="6">
        <v>72</v>
      </c>
      <c r="H3394" s="6">
        <v>333</v>
      </c>
      <c r="I3394" s="6">
        <v>72</v>
      </c>
      <c r="J3394" s="6">
        <v>332</v>
      </c>
      <c r="K3394" s="6">
        <v>72</v>
      </c>
      <c r="L3394" s="6">
        <v>332</v>
      </c>
      <c r="M3394" s="6" t="s">
        <v>19</v>
      </c>
      <c r="N3394" s="6" t="s">
        <v>22</v>
      </c>
      <c r="O3394" s="6">
        <v>25</v>
      </c>
    </row>
    <row r="3395" spans="1:15" x14ac:dyDescent="0.25">
      <c r="A3395" s="6" t="s">
        <v>0</v>
      </c>
      <c r="B3395" s="6" t="s">
        <v>4</v>
      </c>
      <c r="C3395" s="6" t="s">
        <v>832</v>
      </c>
      <c r="D3395" s="6" t="s">
        <v>833</v>
      </c>
      <c r="E3395" s="6" t="s">
        <v>97</v>
      </c>
      <c r="F3395" s="6" t="s">
        <v>98</v>
      </c>
      <c r="G3395" s="6">
        <v>68</v>
      </c>
      <c r="H3395" s="6">
        <v>340</v>
      </c>
      <c r="I3395" s="6">
        <v>61</v>
      </c>
      <c r="J3395" s="6">
        <v>315</v>
      </c>
      <c r="K3395" s="6">
        <v>68</v>
      </c>
      <c r="L3395" s="6">
        <v>340</v>
      </c>
      <c r="M3395" s="6" t="s">
        <v>19</v>
      </c>
      <c r="N3395" s="6" t="s">
        <v>22</v>
      </c>
      <c r="O3395" s="6">
        <v>24</v>
      </c>
    </row>
    <row r="3396" spans="1:15" x14ac:dyDescent="0.25">
      <c r="A3396" s="6" t="s">
        <v>0</v>
      </c>
      <c r="B3396" s="6" t="s">
        <v>4</v>
      </c>
      <c r="C3396" s="6" t="s">
        <v>167</v>
      </c>
      <c r="D3396" s="6" t="s">
        <v>168</v>
      </c>
      <c r="E3396" s="6" t="s">
        <v>97</v>
      </c>
      <c r="F3396" s="6" t="s">
        <v>98</v>
      </c>
      <c r="G3396" s="6">
        <v>190</v>
      </c>
      <c r="H3396" s="6">
        <v>1047</v>
      </c>
      <c r="I3396" s="6">
        <v>205</v>
      </c>
      <c r="J3396" s="6">
        <v>1072</v>
      </c>
      <c r="K3396" s="6"/>
      <c r="L3396" s="6">
        <v>1072</v>
      </c>
      <c r="M3396" s="6" t="s">
        <v>19</v>
      </c>
      <c r="N3396" s="6" t="s">
        <v>21</v>
      </c>
      <c r="O3396" s="6">
        <v>69</v>
      </c>
    </row>
    <row r="3397" spans="1:15" x14ac:dyDescent="0.25">
      <c r="A3397" s="6" t="s">
        <v>0</v>
      </c>
      <c r="B3397" s="6" t="s">
        <v>5</v>
      </c>
      <c r="C3397" s="6" t="s">
        <v>716</v>
      </c>
      <c r="D3397" s="6" t="s">
        <v>717</v>
      </c>
      <c r="E3397" s="6" t="s">
        <v>209</v>
      </c>
      <c r="F3397" s="6" t="s">
        <v>98</v>
      </c>
      <c r="G3397" s="6">
        <v>1295</v>
      </c>
      <c r="H3397" s="6">
        <v>6509</v>
      </c>
      <c r="I3397" s="6"/>
      <c r="J3397" s="6">
        <v>6258</v>
      </c>
      <c r="K3397" s="6">
        <v>1351</v>
      </c>
      <c r="L3397" s="6">
        <v>6868</v>
      </c>
      <c r="M3397" s="6" t="s">
        <v>19</v>
      </c>
      <c r="N3397" s="6" t="s">
        <v>23</v>
      </c>
      <c r="O3397" s="6">
        <v>0</v>
      </c>
    </row>
    <row r="3398" spans="1:15" x14ac:dyDescent="0.25">
      <c r="A3398" s="6" t="s">
        <v>0</v>
      </c>
      <c r="B3398" s="6" t="s">
        <v>5</v>
      </c>
      <c r="C3398" s="6" t="s">
        <v>834</v>
      </c>
      <c r="D3398" s="6" t="s">
        <v>835</v>
      </c>
      <c r="E3398" s="6" t="s">
        <v>209</v>
      </c>
      <c r="F3398" s="6" t="s">
        <v>125</v>
      </c>
      <c r="G3398" s="6">
        <v>169</v>
      </c>
      <c r="H3398" s="6">
        <v>1216</v>
      </c>
      <c r="I3398" s="6">
        <v>176</v>
      </c>
      <c r="J3398" s="6">
        <v>1216</v>
      </c>
      <c r="K3398" s="6">
        <v>176</v>
      </c>
      <c r="L3398" s="6">
        <v>1216</v>
      </c>
      <c r="M3398" s="6" t="s">
        <v>19</v>
      </c>
      <c r="N3398" s="6" t="s">
        <v>23</v>
      </c>
      <c r="O3398" s="6">
        <v>153</v>
      </c>
    </row>
    <row r="3399" spans="1:15" x14ac:dyDescent="0.25">
      <c r="A3399" s="6" t="s">
        <v>0</v>
      </c>
      <c r="B3399" s="6" t="s">
        <v>5</v>
      </c>
      <c r="C3399" s="6" t="s">
        <v>709</v>
      </c>
      <c r="D3399" s="6" t="s">
        <v>710</v>
      </c>
      <c r="E3399" s="6" t="s">
        <v>209</v>
      </c>
      <c r="F3399" s="6" t="s">
        <v>132</v>
      </c>
      <c r="G3399" s="6">
        <v>610</v>
      </c>
      <c r="H3399" s="6">
        <v>2750</v>
      </c>
      <c r="I3399" s="6">
        <v>609</v>
      </c>
      <c r="J3399" s="6">
        <v>2630</v>
      </c>
      <c r="K3399" s="6">
        <v>609</v>
      </c>
      <c r="L3399" s="6">
        <v>2630</v>
      </c>
      <c r="M3399" s="6" t="s">
        <v>19</v>
      </c>
      <c r="N3399" s="6" t="s">
        <v>21</v>
      </c>
      <c r="O3399" s="6">
        <v>272</v>
      </c>
    </row>
    <row r="3400" spans="1:15" x14ac:dyDescent="0.25">
      <c r="A3400" s="6" t="s">
        <v>0</v>
      </c>
      <c r="B3400" s="6" t="s">
        <v>5</v>
      </c>
      <c r="C3400" s="6" t="s">
        <v>837</v>
      </c>
      <c r="D3400" s="6" t="s">
        <v>838</v>
      </c>
      <c r="E3400" s="6" t="s">
        <v>209</v>
      </c>
      <c r="F3400" s="6" t="s">
        <v>125</v>
      </c>
      <c r="G3400" s="6">
        <v>184</v>
      </c>
      <c r="H3400" s="6">
        <v>768</v>
      </c>
      <c r="I3400" s="6">
        <v>175</v>
      </c>
      <c r="J3400" s="6">
        <v>828</v>
      </c>
      <c r="K3400" s="6">
        <v>175</v>
      </c>
      <c r="L3400" s="6">
        <v>828</v>
      </c>
      <c r="M3400" s="6" t="s">
        <v>19</v>
      </c>
      <c r="N3400" s="6" t="s">
        <v>23</v>
      </c>
      <c r="O3400" s="6">
        <v>83</v>
      </c>
    </row>
    <row r="3401" spans="1:15" x14ac:dyDescent="0.25">
      <c r="A3401" s="6" t="s">
        <v>0</v>
      </c>
      <c r="B3401" s="6" t="s">
        <v>5</v>
      </c>
      <c r="C3401" s="6" t="s">
        <v>834</v>
      </c>
      <c r="D3401" s="6" t="s">
        <v>835</v>
      </c>
      <c r="E3401" s="6" t="s">
        <v>209</v>
      </c>
      <c r="F3401" s="6" t="s">
        <v>125</v>
      </c>
      <c r="G3401" s="6">
        <v>169</v>
      </c>
      <c r="H3401" s="6">
        <v>1216</v>
      </c>
      <c r="I3401" s="6">
        <v>176</v>
      </c>
      <c r="J3401" s="6">
        <v>1216</v>
      </c>
      <c r="K3401" s="6">
        <v>176</v>
      </c>
      <c r="L3401" s="6">
        <v>1216</v>
      </c>
      <c r="M3401" s="6" t="s">
        <v>19</v>
      </c>
      <c r="N3401" s="6" t="s">
        <v>22</v>
      </c>
      <c r="O3401" s="6">
        <v>68</v>
      </c>
    </row>
    <row r="3402" spans="1:15" x14ac:dyDescent="0.25">
      <c r="A3402" s="6" t="s">
        <v>0</v>
      </c>
      <c r="B3402" s="6" t="s">
        <v>13</v>
      </c>
      <c r="C3402" s="6" t="s">
        <v>193</v>
      </c>
      <c r="D3402" s="6" t="s">
        <v>194</v>
      </c>
      <c r="E3402" s="6" t="s">
        <v>97</v>
      </c>
      <c r="F3402" s="6" t="s">
        <v>125</v>
      </c>
      <c r="G3402" s="6">
        <v>21</v>
      </c>
      <c r="H3402" s="6">
        <v>93</v>
      </c>
      <c r="I3402" s="6">
        <v>20</v>
      </c>
      <c r="J3402" s="6">
        <v>78</v>
      </c>
      <c r="K3402" s="6">
        <v>20</v>
      </c>
      <c r="L3402" s="6">
        <v>80</v>
      </c>
      <c r="M3402" s="6" t="s">
        <v>19</v>
      </c>
      <c r="N3402" s="6" t="s">
        <v>22</v>
      </c>
      <c r="O3402" s="6">
        <v>1</v>
      </c>
    </row>
    <row r="3403" spans="1:15" x14ac:dyDescent="0.25">
      <c r="A3403" s="6" t="s">
        <v>0</v>
      </c>
      <c r="B3403" s="6" t="s">
        <v>5</v>
      </c>
      <c r="C3403" s="6" t="s">
        <v>840</v>
      </c>
      <c r="D3403" s="6" t="s">
        <v>841</v>
      </c>
      <c r="E3403" s="6" t="s">
        <v>209</v>
      </c>
      <c r="F3403" s="6" t="s">
        <v>125</v>
      </c>
      <c r="G3403" s="6">
        <v>640</v>
      </c>
      <c r="H3403" s="6">
        <v>2600</v>
      </c>
      <c r="I3403" s="6">
        <v>623</v>
      </c>
      <c r="J3403" s="6">
        <v>2635</v>
      </c>
      <c r="K3403" s="6">
        <v>623</v>
      </c>
      <c r="L3403" s="6">
        <v>2635</v>
      </c>
      <c r="M3403" s="6" t="s">
        <v>19</v>
      </c>
      <c r="N3403" s="6" t="s">
        <v>22</v>
      </c>
      <c r="O3403" s="6">
        <v>126</v>
      </c>
    </row>
    <row r="3404" spans="1:15" x14ac:dyDescent="0.25">
      <c r="A3404" s="6" t="s">
        <v>0</v>
      </c>
      <c r="B3404" s="6" t="s">
        <v>5</v>
      </c>
      <c r="C3404" s="6" t="s">
        <v>837</v>
      </c>
      <c r="D3404" s="6" t="s">
        <v>838</v>
      </c>
      <c r="E3404" s="6" t="s">
        <v>209</v>
      </c>
      <c r="F3404" s="6" t="s">
        <v>125</v>
      </c>
      <c r="G3404" s="6">
        <v>184</v>
      </c>
      <c r="H3404" s="6">
        <v>768</v>
      </c>
      <c r="I3404" s="6">
        <v>175</v>
      </c>
      <c r="J3404" s="6">
        <v>828</v>
      </c>
      <c r="K3404" s="6">
        <v>175</v>
      </c>
      <c r="L3404" s="6">
        <v>828</v>
      </c>
      <c r="M3404" s="6" t="s">
        <v>19</v>
      </c>
      <c r="N3404" s="6" t="s">
        <v>22</v>
      </c>
      <c r="O3404" s="6">
        <v>28</v>
      </c>
    </row>
    <row r="3405" spans="1:15" x14ac:dyDescent="0.25">
      <c r="A3405" s="6" t="s">
        <v>0</v>
      </c>
      <c r="B3405" s="6" t="s">
        <v>4</v>
      </c>
      <c r="C3405" s="6" t="s">
        <v>157</v>
      </c>
      <c r="D3405" s="6" t="s">
        <v>158</v>
      </c>
      <c r="E3405" s="6" t="s">
        <v>97</v>
      </c>
      <c r="F3405" s="6" t="s">
        <v>98</v>
      </c>
      <c r="G3405" s="6">
        <v>6</v>
      </c>
      <c r="H3405" s="6">
        <v>28</v>
      </c>
      <c r="I3405" s="6">
        <v>6</v>
      </c>
      <c r="J3405" s="6">
        <v>30</v>
      </c>
      <c r="K3405" s="6">
        <v>6</v>
      </c>
      <c r="L3405" s="6">
        <v>30</v>
      </c>
      <c r="M3405" s="6" t="s">
        <v>19</v>
      </c>
      <c r="N3405" s="6" t="s">
        <v>22</v>
      </c>
      <c r="O3405" s="6">
        <v>1</v>
      </c>
    </row>
    <row r="3406" spans="1:15" x14ac:dyDescent="0.25">
      <c r="A3406" s="6" t="s">
        <v>0</v>
      </c>
      <c r="B3406" s="6" t="s">
        <v>4</v>
      </c>
      <c r="C3406" s="6" t="s">
        <v>263</v>
      </c>
      <c r="D3406" s="6" t="s">
        <v>264</v>
      </c>
      <c r="E3406" s="6" t="s">
        <v>97</v>
      </c>
      <c r="F3406" s="6" t="s">
        <v>125</v>
      </c>
      <c r="G3406" s="6">
        <v>22</v>
      </c>
      <c r="H3406" s="6">
        <v>101</v>
      </c>
      <c r="I3406" s="6">
        <v>18</v>
      </c>
      <c r="J3406" s="6">
        <v>91</v>
      </c>
      <c r="K3406" s="6">
        <v>22</v>
      </c>
      <c r="L3406" s="6">
        <v>103</v>
      </c>
      <c r="M3406" s="6" t="s">
        <v>19</v>
      </c>
      <c r="N3406" s="6" t="s">
        <v>22</v>
      </c>
      <c r="O3406" s="6">
        <v>11</v>
      </c>
    </row>
    <row r="3407" spans="1:15" x14ac:dyDescent="0.25">
      <c r="A3407" s="6" t="s">
        <v>0</v>
      </c>
      <c r="B3407" s="6" t="s">
        <v>13</v>
      </c>
      <c r="C3407" s="6" t="s">
        <v>193</v>
      </c>
      <c r="D3407" s="6" t="s">
        <v>194</v>
      </c>
      <c r="E3407" s="6" t="s">
        <v>97</v>
      </c>
      <c r="F3407" s="6" t="s">
        <v>125</v>
      </c>
      <c r="G3407" s="6">
        <v>21</v>
      </c>
      <c r="H3407" s="6">
        <v>93</v>
      </c>
      <c r="I3407" s="6">
        <v>20</v>
      </c>
      <c r="J3407" s="6">
        <v>78</v>
      </c>
      <c r="K3407" s="6">
        <v>20</v>
      </c>
      <c r="L3407" s="6">
        <v>80</v>
      </c>
      <c r="M3407" s="6" t="s">
        <v>19</v>
      </c>
      <c r="N3407" s="6" t="s">
        <v>21</v>
      </c>
      <c r="O3407" s="6">
        <v>2</v>
      </c>
    </row>
    <row r="3408" spans="1:15" x14ac:dyDescent="0.25">
      <c r="A3408" s="6" t="s">
        <v>0</v>
      </c>
      <c r="B3408" s="6" t="s">
        <v>4</v>
      </c>
      <c r="C3408" s="6" t="s">
        <v>161</v>
      </c>
      <c r="D3408" s="6" t="s">
        <v>162</v>
      </c>
      <c r="E3408" s="6" t="s">
        <v>97</v>
      </c>
      <c r="F3408" s="6" t="s">
        <v>98</v>
      </c>
      <c r="G3408" s="6">
        <v>163</v>
      </c>
      <c r="H3408" s="6">
        <v>712</v>
      </c>
      <c r="I3408" s="6">
        <v>84</v>
      </c>
      <c r="J3408" s="6">
        <v>452</v>
      </c>
      <c r="K3408" s="6">
        <v>140</v>
      </c>
      <c r="L3408" s="6">
        <v>707</v>
      </c>
      <c r="M3408" s="6" t="s">
        <v>19</v>
      </c>
      <c r="N3408" s="6" t="s">
        <v>22</v>
      </c>
      <c r="O3408" s="6">
        <v>50</v>
      </c>
    </row>
    <row r="3409" spans="1:15" x14ac:dyDescent="0.25">
      <c r="A3409" s="6" t="s">
        <v>0</v>
      </c>
      <c r="B3409" s="6" t="s">
        <v>4</v>
      </c>
      <c r="C3409" s="6" t="s">
        <v>157</v>
      </c>
      <c r="D3409" s="6" t="s">
        <v>158</v>
      </c>
      <c r="E3409" s="6" t="s">
        <v>97</v>
      </c>
      <c r="F3409" s="6" t="s">
        <v>98</v>
      </c>
      <c r="G3409" s="6">
        <v>6</v>
      </c>
      <c r="H3409" s="6">
        <v>28</v>
      </c>
      <c r="I3409" s="6">
        <v>6</v>
      </c>
      <c r="J3409" s="6">
        <v>30</v>
      </c>
      <c r="K3409" s="6">
        <v>6</v>
      </c>
      <c r="L3409" s="6">
        <v>30</v>
      </c>
      <c r="M3409" s="6" t="s">
        <v>19</v>
      </c>
      <c r="N3409" s="6" t="s">
        <v>23</v>
      </c>
      <c r="O3409" s="6">
        <v>4</v>
      </c>
    </row>
    <row r="3410" spans="1:15" x14ac:dyDescent="0.25">
      <c r="A3410" s="6" t="s">
        <v>0</v>
      </c>
      <c r="B3410" s="6" t="s">
        <v>4</v>
      </c>
      <c r="C3410" s="6" t="s">
        <v>167</v>
      </c>
      <c r="D3410" s="6" t="s">
        <v>168</v>
      </c>
      <c r="E3410" s="6" t="s">
        <v>97</v>
      </c>
      <c r="F3410" s="6" t="s">
        <v>98</v>
      </c>
      <c r="G3410" s="6">
        <v>190</v>
      </c>
      <c r="H3410" s="6">
        <v>1047</v>
      </c>
      <c r="I3410" s="6">
        <v>205</v>
      </c>
      <c r="J3410" s="6">
        <v>1072</v>
      </c>
      <c r="K3410" s="6"/>
      <c r="L3410" s="6">
        <v>1072</v>
      </c>
      <c r="M3410" s="6" t="s">
        <v>19</v>
      </c>
      <c r="N3410" s="6" t="s">
        <v>22</v>
      </c>
      <c r="O3410" s="6">
        <v>61</v>
      </c>
    </row>
    <row r="3411" spans="1:15" x14ac:dyDescent="0.25">
      <c r="A3411" s="6" t="s">
        <v>0</v>
      </c>
      <c r="B3411" s="6" t="s">
        <v>4</v>
      </c>
      <c r="C3411" s="6" t="s">
        <v>253</v>
      </c>
      <c r="D3411" s="6" t="s">
        <v>254</v>
      </c>
      <c r="E3411" s="6" t="s">
        <v>97</v>
      </c>
      <c r="F3411" s="6" t="s">
        <v>98</v>
      </c>
      <c r="G3411" s="6">
        <v>6</v>
      </c>
      <c r="H3411" s="6">
        <v>36</v>
      </c>
      <c r="I3411" s="6">
        <v>6</v>
      </c>
      <c r="J3411" s="6">
        <v>36</v>
      </c>
      <c r="K3411" s="6">
        <v>6</v>
      </c>
      <c r="L3411" s="6">
        <v>36</v>
      </c>
      <c r="M3411" s="6" t="s">
        <v>19</v>
      </c>
      <c r="N3411" s="6" t="s">
        <v>23</v>
      </c>
      <c r="O3411" s="6">
        <v>3</v>
      </c>
    </row>
    <row r="3412" spans="1:15" x14ac:dyDescent="0.25">
      <c r="A3412" s="6" t="s">
        <v>0</v>
      </c>
      <c r="B3412" s="6" t="s">
        <v>13</v>
      </c>
      <c r="C3412" s="6" t="s">
        <v>193</v>
      </c>
      <c r="D3412" s="6" t="s">
        <v>194</v>
      </c>
      <c r="E3412" s="6" t="s">
        <v>97</v>
      </c>
      <c r="F3412" s="6" t="s">
        <v>125</v>
      </c>
      <c r="G3412" s="6">
        <v>21</v>
      </c>
      <c r="H3412" s="6">
        <v>93</v>
      </c>
      <c r="I3412" s="6">
        <v>20</v>
      </c>
      <c r="J3412" s="6">
        <v>78</v>
      </c>
      <c r="K3412" s="6">
        <v>20</v>
      </c>
      <c r="L3412" s="6">
        <v>80</v>
      </c>
      <c r="M3412" s="6" t="s">
        <v>19</v>
      </c>
      <c r="N3412" s="6" t="s">
        <v>23</v>
      </c>
      <c r="O3412" s="6">
        <v>3</v>
      </c>
    </row>
    <row r="3413" spans="1:15" x14ac:dyDescent="0.25">
      <c r="A3413" s="6" t="s">
        <v>0</v>
      </c>
      <c r="B3413" s="6" t="s">
        <v>4</v>
      </c>
      <c r="C3413" s="6" t="s">
        <v>688</v>
      </c>
      <c r="D3413" s="6" t="s">
        <v>689</v>
      </c>
      <c r="E3413" s="6" t="s">
        <v>97</v>
      </c>
      <c r="F3413" s="6" t="s">
        <v>98</v>
      </c>
      <c r="G3413" s="6">
        <v>107</v>
      </c>
      <c r="H3413" s="6">
        <v>501</v>
      </c>
      <c r="I3413" s="6">
        <v>107</v>
      </c>
      <c r="J3413" s="6">
        <v>503</v>
      </c>
      <c r="K3413" s="6">
        <v>107</v>
      </c>
      <c r="L3413" s="6">
        <v>497</v>
      </c>
      <c r="M3413" s="6" t="s">
        <v>19</v>
      </c>
      <c r="N3413" s="6" t="s">
        <v>23</v>
      </c>
      <c r="O3413" s="6">
        <v>55</v>
      </c>
    </row>
    <row r="3414" spans="1:15" x14ac:dyDescent="0.25">
      <c r="A3414" s="6" t="s">
        <v>3</v>
      </c>
      <c r="B3414" s="6" t="s">
        <v>15</v>
      </c>
      <c r="C3414" s="6" t="s">
        <v>798</v>
      </c>
      <c r="D3414" s="6" t="s">
        <v>799</v>
      </c>
      <c r="E3414" s="6" t="s">
        <v>97</v>
      </c>
      <c r="F3414" s="6" t="s">
        <v>125</v>
      </c>
      <c r="G3414" s="6">
        <v>51</v>
      </c>
      <c r="H3414" s="6">
        <v>260</v>
      </c>
      <c r="I3414" s="6">
        <v>51</v>
      </c>
      <c r="J3414" s="6">
        <v>263</v>
      </c>
      <c r="K3414" s="6">
        <v>51</v>
      </c>
      <c r="L3414" s="6">
        <v>263</v>
      </c>
      <c r="M3414" s="6" t="s">
        <v>19</v>
      </c>
      <c r="N3414" s="6" t="s">
        <v>22</v>
      </c>
      <c r="O3414" s="6">
        <v>7</v>
      </c>
    </row>
    <row r="3415" spans="1:15" x14ac:dyDescent="0.25">
      <c r="A3415" s="6" t="s">
        <v>0</v>
      </c>
      <c r="B3415" s="6" t="s">
        <v>9</v>
      </c>
      <c r="C3415" s="6" t="s">
        <v>220</v>
      </c>
      <c r="D3415" s="6" t="s">
        <v>221</v>
      </c>
      <c r="E3415" s="6" t="s">
        <v>97</v>
      </c>
      <c r="F3415" s="6" t="s">
        <v>125</v>
      </c>
      <c r="G3415" s="6">
        <v>121</v>
      </c>
      <c r="H3415" s="6">
        <v>596</v>
      </c>
      <c r="I3415" s="6">
        <v>129</v>
      </c>
      <c r="J3415" s="6">
        <v>575</v>
      </c>
      <c r="K3415" s="6">
        <v>129</v>
      </c>
      <c r="L3415" s="6">
        <v>575</v>
      </c>
      <c r="M3415" s="6" t="s">
        <v>19</v>
      </c>
      <c r="N3415" s="6" t="s">
        <v>22</v>
      </c>
      <c r="O3415" s="6">
        <v>45</v>
      </c>
    </row>
    <row r="3416" spans="1:15" x14ac:dyDescent="0.25">
      <c r="A3416" s="6" t="s">
        <v>0</v>
      </c>
      <c r="B3416" s="6" t="s">
        <v>9</v>
      </c>
      <c r="C3416" s="6" t="s">
        <v>220</v>
      </c>
      <c r="D3416" s="6" t="s">
        <v>221</v>
      </c>
      <c r="E3416" s="6" t="s">
        <v>97</v>
      </c>
      <c r="F3416" s="6" t="s">
        <v>125</v>
      </c>
      <c r="G3416" s="6">
        <v>121</v>
      </c>
      <c r="H3416" s="6">
        <v>596</v>
      </c>
      <c r="I3416" s="6">
        <v>129</v>
      </c>
      <c r="J3416" s="6">
        <v>575</v>
      </c>
      <c r="K3416" s="6">
        <v>129</v>
      </c>
      <c r="L3416" s="6">
        <v>575</v>
      </c>
      <c r="M3416" s="6" t="s">
        <v>19</v>
      </c>
      <c r="N3416" s="6" t="s">
        <v>21</v>
      </c>
      <c r="O3416" s="6">
        <v>69</v>
      </c>
    </row>
    <row r="3417" spans="1:15" x14ac:dyDescent="0.25">
      <c r="A3417" s="6" t="s">
        <v>0</v>
      </c>
      <c r="B3417" s="6" t="s">
        <v>13</v>
      </c>
      <c r="C3417" s="6" t="s">
        <v>173</v>
      </c>
      <c r="D3417" s="6" t="s">
        <v>174</v>
      </c>
      <c r="E3417" s="6" t="s">
        <v>97</v>
      </c>
      <c r="F3417" s="6" t="s">
        <v>125</v>
      </c>
      <c r="G3417" s="6">
        <v>74</v>
      </c>
      <c r="H3417" s="6">
        <v>404</v>
      </c>
      <c r="I3417" s="6">
        <v>60</v>
      </c>
      <c r="J3417" s="6">
        <v>330</v>
      </c>
      <c r="K3417" s="6">
        <v>74</v>
      </c>
      <c r="L3417" s="6">
        <v>369</v>
      </c>
      <c r="M3417" s="6" t="s">
        <v>19</v>
      </c>
      <c r="N3417" s="6" t="s">
        <v>22</v>
      </c>
      <c r="O3417" s="6">
        <v>34</v>
      </c>
    </row>
    <row r="3418" spans="1:15" x14ac:dyDescent="0.25">
      <c r="A3418" s="6" t="s">
        <v>3</v>
      </c>
      <c r="B3418" s="6" t="s">
        <v>1084</v>
      </c>
      <c r="C3418" s="6" t="s">
        <v>1085</v>
      </c>
      <c r="D3418" s="6" t="s">
        <v>1086</v>
      </c>
      <c r="E3418" s="6" t="s">
        <v>97</v>
      </c>
      <c r="F3418" s="6" t="s">
        <v>125</v>
      </c>
      <c r="G3418" s="6">
        <v>44</v>
      </c>
      <c r="H3418" s="6">
        <v>273</v>
      </c>
      <c r="I3418" s="6">
        <v>40</v>
      </c>
      <c r="J3418" s="6">
        <v>208</v>
      </c>
      <c r="K3418" s="6">
        <v>40</v>
      </c>
      <c r="L3418" s="6">
        <v>208</v>
      </c>
      <c r="M3418" s="6" t="s">
        <v>19</v>
      </c>
      <c r="N3418" s="6" t="s">
        <v>23</v>
      </c>
      <c r="O3418" s="6">
        <v>23</v>
      </c>
    </row>
    <row r="3419" spans="1:15" x14ac:dyDescent="0.25">
      <c r="A3419" s="6" t="s">
        <v>0</v>
      </c>
      <c r="B3419" s="6" t="s">
        <v>937</v>
      </c>
      <c r="C3419" s="6" t="s">
        <v>1082</v>
      </c>
      <c r="D3419" s="6" t="s">
        <v>1083</v>
      </c>
      <c r="E3419" s="6" t="s">
        <v>97</v>
      </c>
      <c r="F3419" s="6" t="s">
        <v>98</v>
      </c>
      <c r="G3419" s="6">
        <v>91</v>
      </c>
      <c r="H3419" s="6">
        <v>400</v>
      </c>
      <c r="I3419" s="6">
        <v>60</v>
      </c>
      <c r="J3419" s="6">
        <v>228</v>
      </c>
      <c r="K3419" s="6">
        <v>74</v>
      </c>
      <c r="L3419" s="6">
        <v>228</v>
      </c>
      <c r="M3419" s="6" t="s">
        <v>19</v>
      </c>
      <c r="N3419" s="6" t="s">
        <v>21</v>
      </c>
      <c r="O3419" s="6">
        <v>12</v>
      </c>
    </row>
    <row r="3420" spans="1:15" x14ac:dyDescent="0.25">
      <c r="A3420" s="6" t="s">
        <v>0</v>
      </c>
      <c r="B3420" s="6" t="s">
        <v>9</v>
      </c>
      <c r="C3420" s="6" t="s">
        <v>135</v>
      </c>
      <c r="D3420" s="6" t="s">
        <v>136</v>
      </c>
      <c r="E3420" s="6" t="s">
        <v>97</v>
      </c>
      <c r="F3420" s="6" t="s">
        <v>125</v>
      </c>
      <c r="G3420" s="6">
        <v>207</v>
      </c>
      <c r="H3420" s="6">
        <v>1141</v>
      </c>
      <c r="I3420" s="6">
        <v>352</v>
      </c>
      <c r="J3420" s="6">
        <v>1386</v>
      </c>
      <c r="K3420" s="6">
        <v>352</v>
      </c>
      <c r="L3420" s="6">
        <v>1386</v>
      </c>
      <c r="M3420" s="6" t="s">
        <v>19</v>
      </c>
      <c r="N3420" s="6" t="s">
        <v>23</v>
      </c>
      <c r="O3420" s="6">
        <v>90</v>
      </c>
    </row>
    <row r="3421" spans="1:15" x14ac:dyDescent="0.25">
      <c r="A3421" s="6" t="s">
        <v>3</v>
      </c>
      <c r="B3421" s="6" t="s">
        <v>14</v>
      </c>
      <c r="C3421" s="6" t="s">
        <v>783</v>
      </c>
      <c r="D3421" s="6" t="s">
        <v>784</v>
      </c>
      <c r="E3421" s="6" t="s">
        <v>97</v>
      </c>
      <c r="F3421" s="6" t="s">
        <v>98</v>
      </c>
      <c r="G3421" s="6">
        <v>41</v>
      </c>
      <c r="H3421" s="6">
        <v>214</v>
      </c>
      <c r="I3421" s="6">
        <v>41</v>
      </c>
      <c r="J3421" s="6">
        <v>214</v>
      </c>
      <c r="K3421" s="6">
        <v>41</v>
      </c>
      <c r="L3421" s="6">
        <v>214</v>
      </c>
      <c r="M3421" s="6" t="s">
        <v>19</v>
      </c>
      <c r="N3421" s="6" t="s">
        <v>22</v>
      </c>
      <c r="O3421" s="6">
        <v>12</v>
      </c>
    </row>
    <row r="3422" spans="1:15" x14ac:dyDescent="0.25">
      <c r="A3422" s="6" t="s">
        <v>0</v>
      </c>
      <c r="B3422" s="6" t="s">
        <v>937</v>
      </c>
      <c r="C3422" s="6" t="s">
        <v>1082</v>
      </c>
      <c r="D3422" s="6" t="s">
        <v>1083</v>
      </c>
      <c r="E3422" s="6" t="s">
        <v>97</v>
      </c>
      <c r="F3422" s="6" t="s">
        <v>98</v>
      </c>
      <c r="G3422" s="6">
        <v>91</v>
      </c>
      <c r="H3422" s="6">
        <v>400</v>
      </c>
      <c r="I3422" s="6">
        <v>60</v>
      </c>
      <c r="J3422" s="6">
        <v>228</v>
      </c>
      <c r="K3422" s="6">
        <v>74</v>
      </c>
      <c r="L3422" s="6">
        <v>228</v>
      </c>
      <c r="M3422" s="6" t="s">
        <v>19</v>
      </c>
      <c r="N3422" s="6" t="s">
        <v>22</v>
      </c>
      <c r="O3422" s="6">
        <v>8</v>
      </c>
    </row>
    <row r="3423" spans="1:15" x14ac:dyDescent="0.25">
      <c r="A3423" s="6" t="s">
        <v>3</v>
      </c>
      <c r="B3423" s="6" t="s">
        <v>15</v>
      </c>
      <c r="C3423" s="6" t="s">
        <v>798</v>
      </c>
      <c r="D3423" s="6" t="s">
        <v>799</v>
      </c>
      <c r="E3423" s="6" t="s">
        <v>97</v>
      </c>
      <c r="F3423" s="6" t="s">
        <v>125</v>
      </c>
      <c r="G3423" s="6">
        <v>51</v>
      </c>
      <c r="H3423" s="6">
        <v>260</v>
      </c>
      <c r="I3423" s="6">
        <v>51</v>
      </c>
      <c r="J3423" s="6">
        <v>263</v>
      </c>
      <c r="K3423" s="6">
        <v>51</v>
      </c>
      <c r="L3423" s="6">
        <v>263</v>
      </c>
      <c r="M3423" s="6" t="s">
        <v>19</v>
      </c>
      <c r="N3423" s="6" t="s">
        <v>23</v>
      </c>
      <c r="O3423" s="6">
        <v>13</v>
      </c>
    </row>
    <row r="3424" spans="1:15" x14ac:dyDescent="0.25">
      <c r="A3424" s="6" t="s">
        <v>0</v>
      </c>
      <c r="B3424" s="6" t="s">
        <v>9</v>
      </c>
      <c r="C3424" s="6" t="s">
        <v>756</v>
      </c>
      <c r="D3424" s="6" t="s">
        <v>757</v>
      </c>
      <c r="E3424" s="6" t="s">
        <v>97</v>
      </c>
      <c r="F3424" s="6" t="s">
        <v>125</v>
      </c>
      <c r="G3424" s="6">
        <v>115</v>
      </c>
      <c r="H3424" s="6">
        <v>532</v>
      </c>
      <c r="I3424" s="6">
        <v>115</v>
      </c>
      <c r="J3424" s="6">
        <v>537</v>
      </c>
      <c r="K3424" s="6">
        <v>115</v>
      </c>
      <c r="L3424" s="6">
        <v>537</v>
      </c>
      <c r="M3424" s="6" t="s">
        <v>19</v>
      </c>
      <c r="N3424" s="6" t="s">
        <v>23</v>
      </c>
      <c r="O3424" s="6">
        <v>37</v>
      </c>
    </row>
    <row r="3425" spans="1:15" x14ac:dyDescent="0.25">
      <c r="A3425" s="6" t="s">
        <v>0</v>
      </c>
      <c r="B3425" s="6" t="s">
        <v>13</v>
      </c>
      <c r="C3425" s="6" t="s">
        <v>239</v>
      </c>
      <c r="D3425" s="6" t="s">
        <v>240</v>
      </c>
      <c r="E3425" s="6" t="s">
        <v>97</v>
      </c>
      <c r="F3425" s="6" t="s">
        <v>98</v>
      </c>
      <c r="G3425" s="6">
        <v>15</v>
      </c>
      <c r="H3425" s="6">
        <v>74</v>
      </c>
      <c r="I3425" s="6">
        <v>12</v>
      </c>
      <c r="J3425" s="6">
        <v>60</v>
      </c>
      <c r="K3425" s="6">
        <v>16</v>
      </c>
      <c r="L3425" s="6">
        <v>74</v>
      </c>
      <c r="M3425" s="6" t="s">
        <v>19</v>
      </c>
      <c r="N3425" s="6" t="s">
        <v>23</v>
      </c>
      <c r="O3425" s="6">
        <v>0</v>
      </c>
    </row>
    <row r="3426" spans="1:15" x14ac:dyDescent="0.25">
      <c r="A3426" s="6" t="s">
        <v>3</v>
      </c>
      <c r="B3426" s="6" t="s">
        <v>1084</v>
      </c>
      <c r="C3426" s="6" t="s">
        <v>1085</v>
      </c>
      <c r="D3426" s="6" t="s">
        <v>1086</v>
      </c>
      <c r="E3426" s="6" t="s">
        <v>97</v>
      </c>
      <c r="F3426" s="6" t="s">
        <v>125</v>
      </c>
      <c r="G3426" s="6">
        <v>44</v>
      </c>
      <c r="H3426" s="6">
        <v>273</v>
      </c>
      <c r="I3426" s="6">
        <v>40</v>
      </c>
      <c r="J3426" s="6">
        <v>208</v>
      </c>
      <c r="K3426" s="6">
        <v>40</v>
      </c>
      <c r="L3426" s="6">
        <v>208</v>
      </c>
      <c r="M3426" s="6" t="s">
        <v>19</v>
      </c>
      <c r="N3426" s="6" t="s">
        <v>22</v>
      </c>
      <c r="O3426" s="6">
        <v>11</v>
      </c>
    </row>
    <row r="3427" spans="1:15" x14ac:dyDescent="0.25">
      <c r="A3427" s="6" t="s">
        <v>0</v>
      </c>
      <c r="B3427" s="6" t="s">
        <v>13</v>
      </c>
      <c r="C3427" s="6" t="s">
        <v>1080</v>
      </c>
      <c r="D3427" s="6" t="s">
        <v>1081</v>
      </c>
      <c r="E3427" s="6" t="s">
        <v>97</v>
      </c>
      <c r="F3427" s="6" t="s">
        <v>125</v>
      </c>
      <c r="G3427" s="6">
        <v>54</v>
      </c>
      <c r="H3427" s="6">
        <v>242</v>
      </c>
      <c r="I3427" s="6">
        <v>50</v>
      </c>
      <c r="J3427" s="6">
        <v>219</v>
      </c>
      <c r="K3427" s="6">
        <v>50</v>
      </c>
      <c r="L3427" s="6">
        <v>227</v>
      </c>
      <c r="M3427" s="6" t="s">
        <v>19</v>
      </c>
      <c r="N3427" s="6" t="s">
        <v>23</v>
      </c>
      <c r="O3427" s="6">
        <v>26</v>
      </c>
    </row>
    <row r="3428" spans="1:15" x14ac:dyDescent="0.25">
      <c r="A3428" s="6" t="s">
        <v>0</v>
      </c>
      <c r="B3428" s="6" t="s">
        <v>937</v>
      </c>
      <c r="C3428" s="6" t="s">
        <v>1082</v>
      </c>
      <c r="D3428" s="6" t="s">
        <v>1083</v>
      </c>
      <c r="E3428" s="6" t="s">
        <v>97</v>
      </c>
      <c r="F3428" s="6" t="s">
        <v>98</v>
      </c>
      <c r="G3428" s="6">
        <v>91</v>
      </c>
      <c r="H3428" s="6">
        <v>400</v>
      </c>
      <c r="I3428" s="6">
        <v>60</v>
      </c>
      <c r="J3428" s="6">
        <v>228</v>
      </c>
      <c r="K3428" s="6">
        <v>74</v>
      </c>
      <c r="L3428" s="6">
        <v>228</v>
      </c>
      <c r="M3428" s="6" t="s">
        <v>19</v>
      </c>
      <c r="N3428" s="6" t="s">
        <v>23</v>
      </c>
      <c r="O3428" s="6">
        <v>20</v>
      </c>
    </row>
    <row r="3429" spans="1:15" x14ac:dyDescent="0.25">
      <c r="A3429" s="6" t="s">
        <v>0</v>
      </c>
      <c r="B3429" s="6" t="s">
        <v>13</v>
      </c>
      <c r="C3429" s="6" t="s">
        <v>195</v>
      </c>
      <c r="D3429" s="6" t="s">
        <v>196</v>
      </c>
      <c r="E3429" s="6" t="s">
        <v>97</v>
      </c>
      <c r="F3429" s="6" t="s">
        <v>132</v>
      </c>
      <c r="G3429" s="6">
        <v>20</v>
      </c>
      <c r="H3429" s="6">
        <v>64</v>
      </c>
      <c r="I3429" s="6">
        <v>14</v>
      </c>
      <c r="J3429" s="6">
        <v>52</v>
      </c>
      <c r="K3429" s="6">
        <v>14</v>
      </c>
      <c r="L3429" s="6">
        <v>52</v>
      </c>
      <c r="M3429" s="6" t="s">
        <v>19</v>
      </c>
      <c r="N3429" s="6" t="s">
        <v>21</v>
      </c>
      <c r="O3429" s="6">
        <v>1</v>
      </c>
    </row>
    <row r="3430" spans="1:15" x14ac:dyDescent="0.25">
      <c r="A3430" s="6" t="s">
        <v>3</v>
      </c>
      <c r="B3430" s="6" t="s">
        <v>14</v>
      </c>
      <c r="C3430" s="6" t="s">
        <v>783</v>
      </c>
      <c r="D3430" s="6" t="s">
        <v>784</v>
      </c>
      <c r="E3430" s="6" t="s">
        <v>97</v>
      </c>
      <c r="F3430" s="6" t="s">
        <v>98</v>
      </c>
      <c r="G3430" s="6">
        <v>41</v>
      </c>
      <c r="H3430" s="6">
        <v>214</v>
      </c>
      <c r="I3430" s="6">
        <v>41</v>
      </c>
      <c r="J3430" s="6">
        <v>214</v>
      </c>
      <c r="K3430" s="6">
        <v>41</v>
      </c>
      <c r="L3430" s="6">
        <v>214</v>
      </c>
      <c r="M3430" s="6" t="s">
        <v>19</v>
      </c>
      <c r="N3430" s="6" t="s">
        <v>23</v>
      </c>
      <c r="O3430" s="6">
        <v>24</v>
      </c>
    </row>
    <row r="3431" spans="1:15" x14ac:dyDescent="0.25">
      <c r="A3431" s="6" t="s">
        <v>0</v>
      </c>
      <c r="B3431" s="6" t="s">
        <v>13</v>
      </c>
      <c r="C3431" s="6" t="s">
        <v>1080</v>
      </c>
      <c r="D3431" s="6" t="s">
        <v>1081</v>
      </c>
      <c r="E3431" s="6" t="s">
        <v>97</v>
      </c>
      <c r="F3431" s="6" t="s">
        <v>125</v>
      </c>
      <c r="G3431" s="6">
        <v>54</v>
      </c>
      <c r="H3431" s="6">
        <v>242</v>
      </c>
      <c r="I3431" s="6">
        <v>50</v>
      </c>
      <c r="J3431" s="6">
        <v>219</v>
      </c>
      <c r="K3431" s="6">
        <v>50</v>
      </c>
      <c r="L3431" s="6">
        <v>227</v>
      </c>
      <c r="M3431" s="6" t="s">
        <v>19</v>
      </c>
      <c r="N3431" s="6" t="s">
        <v>22</v>
      </c>
      <c r="O3431" s="6">
        <v>9</v>
      </c>
    </row>
    <row r="3432" spans="1:15" x14ac:dyDescent="0.25">
      <c r="A3432" s="6" t="s">
        <v>3</v>
      </c>
      <c r="B3432" s="6" t="s">
        <v>1084</v>
      </c>
      <c r="C3432" s="6" t="s">
        <v>1085</v>
      </c>
      <c r="D3432" s="6" t="s">
        <v>1086</v>
      </c>
      <c r="E3432" s="6" t="s">
        <v>97</v>
      </c>
      <c r="F3432" s="6" t="s">
        <v>125</v>
      </c>
      <c r="G3432" s="6">
        <v>44</v>
      </c>
      <c r="H3432" s="6">
        <v>273</v>
      </c>
      <c r="I3432" s="6">
        <v>40</v>
      </c>
      <c r="J3432" s="6">
        <v>208</v>
      </c>
      <c r="K3432" s="6">
        <v>40</v>
      </c>
      <c r="L3432" s="6">
        <v>208</v>
      </c>
      <c r="M3432" s="6" t="s">
        <v>19</v>
      </c>
      <c r="N3432" s="6" t="s">
        <v>21</v>
      </c>
      <c r="O3432" s="6">
        <v>12</v>
      </c>
    </row>
    <row r="3433" spans="1:15" x14ac:dyDescent="0.25">
      <c r="A3433" s="6" t="s">
        <v>0</v>
      </c>
      <c r="B3433" s="6" t="s">
        <v>13</v>
      </c>
      <c r="C3433" s="6" t="s">
        <v>173</v>
      </c>
      <c r="D3433" s="6" t="s">
        <v>174</v>
      </c>
      <c r="E3433" s="6" t="s">
        <v>97</v>
      </c>
      <c r="F3433" s="6" t="s">
        <v>125</v>
      </c>
      <c r="G3433" s="6">
        <v>74</v>
      </c>
      <c r="H3433" s="6">
        <v>404</v>
      </c>
      <c r="I3433" s="6">
        <v>60</v>
      </c>
      <c r="J3433" s="6">
        <v>330</v>
      </c>
      <c r="K3433" s="6">
        <v>74</v>
      </c>
      <c r="L3433" s="6">
        <v>369</v>
      </c>
      <c r="M3433" s="6" t="s">
        <v>19</v>
      </c>
      <c r="N3433" s="6" t="s">
        <v>21</v>
      </c>
      <c r="O3433" s="6">
        <v>34</v>
      </c>
    </row>
    <row r="3434" spans="1:15" x14ac:dyDescent="0.25">
      <c r="A3434" s="6" t="s">
        <v>0</v>
      </c>
      <c r="B3434" s="6" t="s">
        <v>5</v>
      </c>
      <c r="C3434" s="6" t="s">
        <v>713</v>
      </c>
      <c r="D3434" s="6" t="s">
        <v>714</v>
      </c>
      <c r="E3434" s="6" t="s">
        <v>209</v>
      </c>
      <c r="F3434" s="6" t="s">
        <v>125</v>
      </c>
      <c r="G3434" s="6">
        <v>110</v>
      </c>
      <c r="H3434" s="6">
        <v>643</v>
      </c>
      <c r="I3434" s="6">
        <v>106</v>
      </c>
      <c r="J3434" s="6"/>
      <c r="K3434" s="6">
        <v>124</v>
      </c>
      <c r="L3434" s="6">
        <v>0</v>
      </c>
      <c r="M3434" s="6" t="s">
        <v>19</v>
      </c>
      <c r="N3434" s="6" t="s">
        <v>21</v>
      </c>
      <c r="O3434" s="6">
        <v>0</v>
      </c>
    </row>
    <row r="3435" spans="1:15" x14ac:dyDescent="0.25">
      <c r="A3435" s="6" t="s">
        <v>3</v>
      </c>
      <c r="B3435" s="6" t="s">
        <v>14</v>
      </c>
      <c r="C3435" s="6" t="s">
        <v>780</v>
      </c>
      <c r="D3435" s="6" t="s">
        <v>781</v>
      </c>
      <c r="E3435" s="6" t="s">
        <v>97</v>
      </c>
      <c r="F3435" s="6" t="s">
        <v>98</v>
      </c>
      <c r="G3435" s="6">
        <v>73</v>
      </c>
      <c r="H3435" s="6">
        <v>393</v>
      </c>
      <c r="I3435" s="6">
        <v>73</v>
      </c>
      <c r="J3435" s="6">
        <v>393</v>
      </c>
      <c r="K3435" s="6">
        <v>73</v>
      </c>
      <c r="L3435" s="6">
        <v>393</v>
      </c>
      <c r="M3435" s="6" t="s">
        <v>19</v>
      </c>
      <c r="N3435" s="6" t="s">
        <v>22</v>
      </c>
      <c r="O3435" s="6">
        <v>32</v>
      </c>
    </row>
    <row r="3436" spans="1:15" x14ac:dyDescent="0.25">
      <c r="A3436" s="6" t="s">
        <v>3</v>
      </c>
      <c r="B3436" s="6" t="s">
        <v>15</v>
      </c>
      <c r="C3436" s="6" t="s">
        <v>234</v>
      </c>
      <c r="D3436" s="6" t="s">
        <v>1060</v>
      </c>
      <c r="E3436" s="6" t="s">
        <v>97</v>
      </c>
      <c r="F3436" s="6" t="s">
        <v>132</v>
      </c>
      <c r="G3436" s="6">
        <v>21</v>
      </c>
      <c r="H3436" s="6">
        <v>107</v>
      </c>
      <c r="I3436" s="6">
        <v>22</v>
      </c>
      <c r="J3436" s="6">
        <v>108</v>
      </c>
      <c r="K3436" s="6">
        <v>22</v>
      </c>
      <c r="L3436" s="6">
        <v>0</v>
      </c>
      <c r="M3436" s="6" t="s">
        <v>19</v>
      </c>
      <c r="N3436" s="6" t="s">
        <v>21</v>
      </c>
      <c r="O3436" s="6">
        <v>0</v>
      </c>
    </row>
    <row r="3437" spans="1:15" x14ac:dyDescent="0.25">
      <c r="A3437" s="6" t="s">
        <v>3</v>
      </c>
      <c r="B3437" s="6" t="s">
        <v>14</v>
      </c>
      <c r="C3437" s="6" t="s">
        <v>776</v>
      </c>
      <c r="D3437" s="6" t="s">
        <v>777</v>
      </c>
      <c r="E3437" s="6" t="s">
        <v>97</v>
      </c>
      <c r="F3437" s="6" t="s">
        <v>98</v>
      </c>
      <c r="G3437" s="6">
        <v>77</v>
      </c>
      <c r="H3437" s="6">
        <v>384</v>
      </c>
      <c r="I3437" s="6">
        <v>79</v>
      </c>
      <c r="J3437" s="6">
        <v>394</v>
      </c>
      <c r="K3437" s="6">
        <v>79</v>
      </c>
      <c r="L3437" s="6">
        <v>394</v>
      </c>
      <c r="M3437" s="6" t="s">
        <v>19</v>
      </c>
      <c r="N3437" s="6" t="s">
        <v>22</v>
      </c>
      <c r="O3437" s="6">
        <v>28</v>
      </c>
    </row>
    <row r="3438" spans="1:15" x14ac:dyDescent="0.25">
      <c r="A3438" s="6" t="s">
        <v>0</v>
      </c>
      <c r="B3438" s="6" t="s">
        <v>13</v>
      </c>
      <c r="C3438" s="6" t="s">
        <v>205</v>
      </c>
      <c r="D3438" s="6" t="s">
        <v>206</v>
      </c>
      <c r="E3438" s="6" t="s">
        <v>97</v>
      </c>
      <c r="F3438" s="6" t="s">
        <v>125</v>
      </c>
      <c r="G3438" s="6">
        <v>116</v>
      </c>
      <c r="H3438" s="6">
        <v>530</v>
      </c>
      <c r="I3438" s="6">
        <v>105</v>
      </c>
      <c r="J3438" s="6">
        <v>464</v>
      </c>
      <c r="K3438" s="6">
        <v>105</v>
      </c>
      <c r="L3438" s="6">
        <v>492</v>
      </c>
      <c r="M3438" s="6" t="s">
        <v>19</v>
      </c>
      <c r="N3438" s="6" t="s">
        <v>23</v>
      </c>
      <c r="O3438" s="6">
        <v>69</v>
      </c>
    </row>
    <row r="3439" spans="1:15" x14ac:dyDescent="0.25">
      <c r="A3439" s="6" t="s">
        <v>0</v>
      </c>
      <c r="B3439" s="6" t="s">
        <v>9</v>
      </c>
      <c r="C3439" s="6" t="s">
        <v>1078</v>
      </c>
      <c r="D3439" s="6" t="s">
        <v>1079</v>
      </c>
      <c r="E3439" s="6" t="s">
        <v>97</v>
      </c>
      <c r="F3439" s="6" t="s">
        <v>125</v>
      </c>
      <c r="G3439" s="6">
        <v>115</v>
      </c>
      <c r="H3439" s="6">
        <v>502</v>
      </c>
      <c r="I3439" s="6">
        <v>123</v>
      </c>
      <c r="J3439" s="6">
        <v>555</v>
      </c>
      <c r="K3439" s="6">
        <v>123</v>
      </c>
      <c r="L3439" s="6">
        <v>555</v>
      </c>
      <c r="M3439" s="6" t="s">
        <v>19</v>
      </c>
      <c r="N3439" s="6" t="s">
        <v>21</v>
      </c>
      <c r="O3439" s="6">
        <v>34</v>
      </c>
    </row>
    <row r="3440" spans="1:15" x14ac:dyDescent="0.25">
      <c r="A3440" s="6" t="s">
        <v>3</v>
      </c>
      <c r="B3440" s="6" t="s">
        <v>14</v>
      </c>
      <c r="C3440" s="6" t="s">
        <v>776</v>
      </c>
      <c r="D3440" s="6" t="s">
        <v>777</v>
      </c>
      <c r="E3440" s="6" t="s">
        <v>97</v>
      </c>
      <c r="F3440" s="6" t="s">
        <v>98</v>
      </c>
      <c r="G3440" s="6">
        <v>77</v>
      </c>
      <c r="H3440" s="6">
        <v>384</v>
      </c>
      <c r="I3440" s="6">
        <v>79</v>
      </c>
      <c r="J3440" s="6">
        <v>394</v>
      </c>
      <c r="K3440" s="6">
        <v>79</v>
      </c>
      <c r="L3440" s="6">
        <v>394</v>
      </c>
      <c r="M3440" s="6" t="s">
        <v>19</v>
      </c>
      <c r="N3440" s="6" t="s">
        <v>21</v>
      </c>
      <c r="O3440" s="6">
        <v>27</v>
      </c>
    </row>
    <row r="3441" spans="1:15" x14ac:dyDescent="0.25">
      <c r="A3441" s="6" t="s">
        <v>0</v>
      </c>
      <c r="B3441" s="6" t="s">
        <v>4</v>
      </c>
      <c r="C3441" s="6" t="s">
        <v>696</v>
      </c>
      <c r="D3441" s="6" t="s">
        <v>697</v>
      </c>
      <c r="E3441" s="6" t="s">
        <v>97</v>
      </c>
      <c r="F3441" s="6" t="s">
        <v>125</v>
      </c>
      <c r="G3441" s="6">
        <v>43</v>
      </c>
      <c r="H3441" s="6">
        <v>247</v>
      </c>
      <c r="I3441" s="6">
        <v>41</v>
      </c>
      <c r="J3441" s="6">
        <v>232</v>
      </c>
      <c r="K3441" s="6">
        <v>41</v>
      </c>
      <c r="L3441" s="6">
        <v>9</v>
      </c>
      <c r="M3441" s="6" t="s">
        <v>19</v>
      </c>
      <c r="N3441" s="6" t="s">
        <v>21</v>
      </c>
      <c r="O3441" s="6">
        <v>0</v>
      </c>
    </row>
    <row r="3442" spans="1:15" x14ac:dyDescent="0.25">
      <c r="A3442" s="6" t="s">
        <v>0</v>
      </c>
      <c r="B3442" s="6" t="s">
        <v>12</v>
      </c>
      <c r="C3442" s="6" t="s">
        <v>197</v>
      </c>
      <c r="D3442" s="6" t="s">
        <v>198</v>
      </c>
      <c r="E3442" s="6" t="s">
        <v>97</v>
      </c>
      <c r="F3442" s="6" t="s">
        <v>125</v>
      </c>
      <c r="G3442" s="6">
        <v>20</v>
      </c>
      <c r="H3442" s="6">
        <v>106</v>
      </c>
      <c r="I3442" s="6">
        <v>13</v>
      </c>
      <c r="J3442" s="6">
        <v>94</v>
      </c>
      <c r="K3442" s="6">
        <v>18</v>
      </c>
      <c r="L3442" s="6">
        <v>94</v>
      </c>
      <c r="M3442" s="6" t="s">
        <v>19</v>
      </c>
      <c r="N3442" s="6" t="s">
        <v>23</v>
      </c>
      <c r="O3442" s="6">
        <v>8</v>
      </c>
    </row>
    <row r="3443" spans="1:15" x14ac:dyDescent="0.25">
      <c r="A3443" s="6" t="s">
        <v>3</v>
      </c>
      <c r="B3443" s="6" t="s">
        <v>14</v>
      </c>
      <c r="C3443" s="6" t="s">
        <v>226</v>
      </c>
      <c r="D3443" s="6" t="s">
        <v>227</v>
      </c>
      <c r="E3443" s="6" t="s">
        <v>97</v>
      </c>
      <c r="F3443" s="6" t="s">
        <v>98</v>
      </c>
      <c r="G3443" s="6">
        <v>50</v>
      </c>
      <c r="H3443" s="6">
        <v>218</v>
      </c>
      <c r="I3443" s="6">
        <v>53</v>
      </c>
      <c r="J3443" s="6">
        <v>217</v>
      </c>
      <c r="K3443" s="6">
        <v>53</v>
      </c>
      <c r="L3443" s="6">
        <v>217</v>
      </c>
      <c r="M3443" s="6" t="s">
        <v>19</v>
      </c>
      <c r="N3443" s="6" t="s">
        <v>21</v>
      </c>
      <c r="O3443" s="6">
        <v>4</v>
      </c>
    </row>
    <row r="3444" spans="1:15" x14ac:dyDescent="0.25">
      <c r="A3444" s="6" t="s">
        <v>3</v>
      </c>
      <c r="B3444" s="6" t="s">
        <v>14</v>
      </c>
      <c r="C3444" s="6" t="s">
        <v>785</v>
      </c>
      <c r="D3444" s="6" t="s">
        <v>786</v>
      </c>
      <c r="E3444" s="6" t="s">
        <v>97</v>
      </c>
      <c r="F3444" s="6" t="s">
        <v>98</v>
      </c>
      <c r="G3444" s="6">
        <v>140</v>
      </c>
      <c r="H3444" s="6">
        <v>613</v>
      </c>
      <c r="I3444" s="6">
        <v>137</v>
      </c>
      <c r="J3444" s="6">
        <v>622</v>
      </c>
      <c r="K3444" s="6">
        <v>137</v>
      </c>
      <c r="L3444" s="6">
        <v>622</v>
      </c>
      <c r="M3444" s="6" t="s">
        <v>19</v>
      </c>
      <c r="N3444" s="6" t="s">
        <v>23</v>
      </c>
      <c r="O3444" s="6">
        <v>70</v>
      </c>
    </row>
    <row r="3445" spans="1:15" x14ac:dyDescent="0.25">
      <c r="A3445" s="6" t="s">
        <v>0</v>
      </c>
      <c r="B3445" s="6" t="s">
        <v>9</v>
      </c>
      <c r="C3445" s="6" t="s">
        <v>1078</v>
      </c>
      <c r="D3445" s="6" t="s">
        <v>1079</v>
      </c>
      <c r="E3445" s="6" t="s">
        <v>97</v>
      </c>
      <c r="F3445" s="6" t="s">
        <v>125</v>
      </c>
      <c r="G3445" s="6">
        <v>115</v>
      </c>
      <c r="H3445" s="6">
        <v>502</v>
      </c>
      <c r="I3445" s="6">
        <v>123</v>
      </c>
      <c r="J3445" s="6">
        <v>555</v>
      </c>
      <c r="K3445" s="6">
        <v>123</v>
      </c>
      <c r="L3445" s="6">
        <v>555</v>
      </c>
      <c r="M3445" s="6" t="s">
        <v>19</v>
      </c>
      <c r="N3445" s="6" t="s">
        <v>22</v>
      </c>
      <c r="O3445" s="6">
        <v>20</v>
      </c>
    </row>
    <row r="3446" spans="1:15" x14ac:dyDescent="0.25">
      <c r="A3446" s="6" t="s">
        <v>0</v>
      </c>
      <c r="B3446" s="6" t="s">
        <v>12</v>
      </c>
      <c r="C3446" s="6" t="s">
        <v>197</v>
      </c>
      <c r="D3446" s="6" t="s">
        <v>198</v>
      </c>
      <c r="E3446" s="6" t="s">
        <v>97</v>
      </c>
      <c r="F3446" s="6" t="s">
        <v>125</v>
      </c>
      <c r="G3446" s="6">
        <v>20</v>
      </c>
      <c r="H3446" s="6">
        <v>106</v>
      </c>
      <c r="I3446" s="6">
        <v>13</v>
      </c>
      <c r="J3446" s="6">
        <v>94</v>
      </c>
      <c r="K3446" s="6">
        <v>18</v>
      </c>
      <c r="L3446" s="6">
        <v>94</v>
      </c>
      <c r="M3446" s="6" t="s">
        <v>19</v>
      </c>
      <c r="N3446" s="6" t="s">
        <v>22</v>
      </c>
      <c r="O3446" s="6">
        <v>5</v>
      </c>
    </row>
    <row r="3447" spans="1:15" x14ac:dyDescent="0.25">
      <c r="A3447" s="6" t="s">
        <v>3</v>
      </c>
      <c r="B3447" s="6" t="s">
        <v>17</v>
      </c>
      <c r="C3447" s="6" t="s">
        <v>232</v>
      </c>
      <c r="D3447" s="6" t="s">
        <v>233</v>
      </c>
      <c r="E3447" s="6" t="s">
        <v>97</v>
      </c>
      <c r="F3447" s="6" t="s">
        <v>98</v>
      </c>
      <c r="G3447" s="6">
        <v>30</v>
      </c>
      <c r="H3447" s="6">
        <v>188</v>
      </c>
      <c r="I3447" s="6">
        <v>24</v>
      </c>
      <c r="J3447" s="6">
        <v>112</v>
      </c>
      <c r="K3447" s="6">
        <v>24</v>
      </c>
      <c r="L3447" s="6">
        <v>112</v>
      </c>
      <c r="M3447" s="6" t="s">
        <v>19</v>
      </c>
      <c r="N3447" s="6" t="s">
        <v>21</v>
      </c>
      <c r="O3447" s="6">
        <v>9</v>
      </c>
    </row>
    <row r="3448" spans="1:15" x14ac:dyDescent="0.25">
      <c r="A3448" s="6" t="s">
        <v>3</v>
      </c>
      <c r="B3448" s="6" t="s">
        <v>17</v>
      </c>
      <c r="C3448" s="6" t="s">
        <v>232</v>
      </c>
      <c r="D3448" s="6" t="s">
        <v>233</v>
      </c>
      <c r="E3448" s="6" t="s">
        <v>97</v>
      </c>
      <c r="F3448" s="6" t="s">
        <v>98</v>
      </c>
      <c r="G3448" s="6">
        <v>30</v>
      </c>
      <c r="H3448" s="6">
        <v>188</v>
      </c>
      <c r="I3448" s="6">
        <v>24</v>
      </c>
      <c r="J3448" s="6">
        <v>112</v>
      </c>
      <c r="K3448" s="6">
        <v>24</v>
      </c>
      <c r="L3448" s="6">
        <v>112</v>
      </c>
      <c r="M3448" s="6" t="s">
        <v>19</v>
      </c>
      <c r="N3448" s="6" t="s">
        <v>23</v>
      </c>
      <c r="O3448" s="6">
        <v>12</v>
      </c>
    </row>
    <row r="3449" spans="1:15" x14ac:dyDescent="0.25">
      <c r="A3449" s="6" t="s">
        <v>0</v>
      </c>
      <c r="B3449" s="6" t="s">
        <v>9</v>
      </c>
      <c r="C3449" s="6" t="s">
        <v>756</v>
      </c>
      <c r="D3449" s="6" t="s">
        <v>757</v>
      </c>
      <c r="E3449" s="6" t="s">
        <v>97</v>
      </c>
      <c r="F3449" s="6" t="s">
        <v>125</v>
      </c>
      <c r="G3449" s="6">
        <v>115</v>
      </c>
      <c r="H3449" s="6">
        <v>532</v>
      </c>
      <c r="I3449" s="6">
        <v>115</v>
      </c>
      <c r="J3449" s="6">
        <v>537</v>
      </c>
      <c r="K3449" s="6">
        <v>115</v>
      </c>
      <c r="L3449" s="6">
        <v>537</v>
      </c>
      <c r="M3449" s="6" t="s">
        <v>19</v>
      </c>
      <c r="N3449" s="6" t="s">
        <v>22</v>
      </c>
      <c r="O3449" s="6">
        <v>23</v>
      </c>
    </row>
    <row r="3450" spans="1:15" x14ac:dyDescent="0.25">
      <c r="A3450" s="6" t="s">
        <v>0</v>
      </c>
      <c r="B3450" s="6" t="s">
        <v>5</v>
      </c>
      <c r="C3450" s="6" t="s">
        <v>713</v>
      </c>
      <c r="D3450" s="6" t="s">
        <v>714</v>
      </c>
      <c r="E3450" s="6" t="s">
        <v>209</v>
      </c>
      <c r="F3450" s="6" t="s">
        <v>125</v>
      </c>
      <c r="G3450" s="6">
        <v>110</v>
      </c>
      <c r="H3450" s="6">
        <v>643</v>
      </c>
      <c r="I3450" s="6">
        <v>106</v>
      </c>
      <c r="J3450" s="6"/>
      <c r="K3450" s="6">
        <v>124</v>
      </c>
      <c r="L3450" s="6">
        <v>0</v>
      </c>
      <c r="M3450" s="6" t="s">
        <v>19</v>
      </c>
      <c r="N3450" s="6" t="s">
        <v>23</v>
      </c>
      <c r="O3450" s="6">
        <v>0</v>
      </c>
    </row>
    <row r="3451" spans="1:15" x14ac:dyDescent="0.25">
      <c r="A3451" s="6" t="s">
        <v>3</v>
      </c>
      <c r="B3451" s="6" t="s">
        <v>14</v>
      </c>
      <c r="C3451" s="6" t="s">
        <v>226</v>
      </c>
      <c r="D3451" s="6" t="s">
        <v>227</v>
      </c>
      <c r="E3451" s="6" t="s">
        <v>97</v>
      </c>
      <c r="F3451" s="6" t="s">
        <v>98</v>
      </c>
      <c r="G3451" s="6">
        <v>50</v>
      </c>
      <c r="H3451" s="6">
        <v>218</v>
      </c>
      <c r="I3451" s="6">
        <v>53</v>
      </c>
      <c r="J3451" s="6">
        <v>217</v>
      </c>
      <c r="K3451" s="6">
        <v>53</v>
      </c>
      <c r="L3451" s="6">
        <v>217</v>
      </c>
      <c r="M3451" s="6" t="s">
        <v>19</v>
      </c>
      <c r="N3451" s="6" t="s">
        <v>22</v>
      </c>
      <c r="O3451" s="6">
        <v>5</v>
      </c>
    </row>
    <row r="3452" spans="1:15" x14ac:dyDescent="0.25">
      <c r="A3452" s="6" t="s">
        <v>0</v>
      </c>
      <c r="B3452" s="6" t="s">
        <v>13</v>
      </c>
      <c r="C3452" s="6" t="s">
        <v>205</v>
      </c>
      <c r="D3452" s="6" t="s">
        <v>206</v>
      </c>
      <c r="E3452" s="6" t="s">
        <v>97</v>
      </c>
      <c r="F3452" s="6" t="s">
        <v>125</v>
      </c>
      <c r="G3452" s="6">
        <v>116</v>
      </c>
      <c r="H3452" s="6">
        <v>530</v>
      </c>
      <c r="I3452" s="6">
        <v>105</v>
      </c>
      <c r="J3452" s="6">
        <v>464</v>
      </c>
      <c r="K3452" s="6">
        <v>105</v>
      </c>
      <c r="L3452" s="6">
        <v>492</v>
      </c>
      <c r="M3452" s="6" t="s">
        <v>19</v>
      </c>
      <c r="N3452" s="6" t="s">
        <v>21</v>
      </c>
      <c r="O3452" s="6">
        <v>40</v>
      </c>
    </row>
    <row r="3453" spans="1:15" x14ac:dyDescent="0.25">
      <c r="A3453" s="6" t="s">
        <v>0</v>
      </c>
      <c r="B3453" s="6" t="s">
        <v>6</v>
      </c>
      <c r="C3453" s="6" t="s">
        <v>718</v>
      </c>
      <c r="D3453" s="6" t="s">
        <v>719</v>
      </c>
      <c r="E3453" s="6" t="s">
        <v>97</v>
      </c>
      <c r="F3453" s="6" t="s">
        <v>132</v>
      </c>
      <c r="G3453" s="6">
        <v>68</v>
      </c>
      <c r="H3453" s="6">
        <v>327</v>
      </c>
      <c r="I3453" s="6">
        <v>10</v>
      </c>
      <c r="J3453" s="6">
        <v>20</v>
      </c>
      <c r="K3453" s="6">
        <v>63</v>
      </c>
      <c r="L3453" s="6">
        <v>307</v>
      </c>
      <c r="M3453" s="6" t="s">
        <v>19</v>
      </c>
      <c r="N3453" s="6" t="s">
        <v>23</v>
      </c>
      <c r="O3453" s="6">
        <v>43</v>
      </c>
    </row>
    <row r="3454" spans="1:15" x14ac:dyDescent="0.25">
      <c r="A3454" s="6" t="s">
        <v>0</v>
      </c>
      <c r="B3454" s="6" t="s">
        <v>9</v>
      </c>
      <c r="C3454" s="6" t="s">
        <v>1078</v>
      </c>
      <c r="D3454" s="6" t="s">
        <v>1079</v>
      </c>
      <c r="E3454" s="6" t="s">
        <v>97</v>
      </c>
      <c r="F3454" s="6" t="s">
        <v>125</v>
      </c>
      <c r="G3454" s="6">
        <v>115</v>
      </c>
      <c r="H3454" s="6">
        <v>502</v>
      </c>
      <c r="I3454" s="6">
        <v>123</v>
      </c>
      <c r="J3454" s="6">
        <v>555</v>
      </c>
      <c r="K3454" s="6">
        <v>123</v>
      </c>
      <c r="L3454" s="6">
        <v>555</v>
      </c>
      <c r="M3454" s="6" t="s">
        <v>19</v>
      </c>
      <c r="N3454" s="6" t="s">
        <v>23</v>
      </c>
      <c r="O3454" s="6">
        <v>54</v>
      </c>
    </row>
    <row r="3455" spans="1:15" x14ac:dyDescent="0.25">
      <c r="A3455" s="6" t="s">
        <v>3</v>
      </c>
      <c r="B3455" s="6" t="s">
        <v>17</v>
      </c>
      <c r="C3455" s="6" t="s">
        <v>232</v>
      </c>
      <c r="D3455" s="6" t="s">
        <v>233</v>
      </c>
      <c r="E3455" s="6" t="s">
        <v>97</v>
      </c>
      <c r="F3455" s="6" t="s">
        <v>98</v>
      </c>
      <c r="G3455" s="6">
        <v>30</v>
      </c>
      <c r="H3455" s="6">
        <v>188</v>
      </c>
      <c r="I3455" s="6">
        <v>24</v>
      </c>
      <c r="J3455" s="6">
        <v>112</v>
      </c>
      <c r="K3455" s="6">
        <v>24</v>
      </c>
      <c r="L3455" s="6">
        <v>112</v>
      </c>
      <c r="M3455" s="6" t="s">
        <v>19</v>
      </c>
      <c r="N3455" s="6" t="s">
        <v>22</v>
      </c>
      <c r="O3455" s="6">
        <v>3</v>
      </c>
    </row>
    <row r="3456" spans="1:15" x14ac:dyDescent="0.25">
      <c r="A3456" s="6" t="s">
        <v>3</v>
      </c>
      <c r="B3456" s="6" t="s">
        <v>14</v>
      </c>
      <c r="C3456" s="6" t="s">
        <v>226</v>
      </c>
      <c r="D3456" s="6" t="s">
        <v>227</v>
      </c>
      <c r="E3456" s="6" t="s">
        <v>97</v>
      </c>
      <c r="F3456" s="6" t="s">
        <v>98</v>
      </c>
      <c r="G3456" s="6">
        <v>50</v>
      </c>
      <c r="H3456" s="6">
        <v>218</v>
      </c>
      <c r="I3456" s="6">
        <v>53</v>
      </c>
      <c r="J3456" s="6">
        <v>217</v>
      </c>
      <c r="K3456" s="6">
        <v>53</v>
      </c>
      <c r="L3456" s="6">
        <v>217</v>
      </c>
      <c r="M3456" s="6" t="s">
        <v>19</v>
      </c>
      <c r="N3456" s="6" t="s">
        <v>23</v>
      </c>
      <c r="O3456" s="6">
        <v>9</v>
      </c>
    </row>
    <row r="3457" spans="1:15" x14ac:dyDescent="0.25">
      <c r="A3457" s="6" t="s">
        <v>0</v>
      </c>
      <c r="B3457" s="6" t="s">
        <v>13</v>
      </c>
      <c r="C3457" s="6" t="s">
        <v>205</v>
      </c>
      <c r="D3457" s="6" t="s">
        <v>206</v>
      </c>
      <c r="E3457" s="6" t="s">
        <v>97</v>
      </c>
      <c r="F3457" s="6" t="s">
        <v>125</v>
      </c>
      <c r="G3457" s="6">
        <v>116</v>
      </c>
      <c r="H3457" s="6">
        <v>530</v>
      </c>
      <c r="I3457" s="6">
        <v>105</v>
      </c>
      <c r="J3457" s="6">
        <v>464</v>
      </c>
      <c r="K3457" s="6">
        <v>105</v>
      </c>
      <c r="L3457" s="6">
        <v>492</v>
      </c>
      <c r="M3457" s="6" t="s">
        <v>19</v>
      </c>
      <c r="N3457" s="6" t="s">
        <v>22</v>
      </c>
      <c r="O3457" s="6">
        <v>29</v>
      </c>
    </row>
    <row r="3458" spans="1:15" x14ac:dyDescent="0.25">
      <c r="A3458" s="6" t="s">
        <v>0</v>
      </c>
      <c r="B3458" s="6" t="s">
        <v>9</v>
      </c>
      <c r="C3458" s="6" t="s">
        <v>759</v>
      </c>
      <c r="D3458" s="6" t="s">
        <v>760</v>
      </c>
      <c r="E3458" s="6" t="s">
        <v>97</v>
      </c>
      <c r="F3458" s="6" t="s">
        <v>125</v>
      </c>
      <c r="G3458" s="6">
        <v>319</v>
      </c>
      <c r="H3458" s="6">
        <v>1567</v>
      </c>
      <c r="I3458" s="6">
        <v>133</v>
      </c>
      <c r="J3458" s="6">
        <v>499</v>
      </c>
      <c r="K3458" s="6">
        <v>133</v>
      </c>
      <c r="L3458" s="6">
        <v>499</v>
      </c>
      <c r="M3458" s="6" t="s">
        <v>19</v>
      </c>
      <c r="N3458" s="6" t="s">
        <v>22</v>
      </c>
      <c r="O3458" s="6">
        <v>34</v>
      </c>
    </row>
    <row r="3459" spans="1:15" x14ac:dyDescent="0.25">
      <c r="A3459" s="6" t="s">
        <v>0</v>
      </c>
      <c r="B3459" s="6" t="s">
        <v>13</v>
      </c>
      <c r="C3459" s="6" t="s">
        <v>1080</v>
      </c>
      <c r="D3459" s="6" t="s">
        <v>1081</v>
      </c>
      <c r="E3459" s="6" t="s">
        <v>97</v>
      </c>
      <c r="F3459" s="6" t="s">
        <v>125</v>
      </c>
      <c r="G3459" s="6">
        <v>54</v>
      </c>
      <c r="H3459" s="6">
        <v>242</v>
      </c>
      <c r="I3459" s="6">
        <v>50</v>
      </c>
      <c r="J3459" s="6">
        <v>219</v>
      </c>
      <c r="K3459" s="6">
        <v>50</v>
      </c>
      <c r="L3459" s="6">
        <v>227</v>
      </c>
      <c r="M3459" s="6" t="s">
        <v>19</v>
      </c>
      <c r="N3459" s="6" t="s">
        <v>21</v>
      </c>
      <c r="O3459" s="6">
        <v>17</v>
      </c>
    </row>
    <row r="3460" spans="1:15" x14ac:dyDescent="0.25">
      <c r="A3460" s="6" t="s">
        <v>0</v>
      </c>
      <c r="B3460" s="6" t="s">
        <v>9</v>
      </c>
      <c r="C3460" s="6" t="s">
        <v>220</v>
      </c>
      <c r="D3460" s="6" t="s">
        <v>221</v>
      </c>
      <c r="E3460" s="6" t="s">
        <v>97</v>
      </c>
      <c r="F3460" s="6" t="s">
        <v>125</v>
      </c>
      <c r="G3460" s="6">
        <v>121</v>
      </c>
      <c r="H3460" s="6">
        <v>596</v>
      </c>
      <c r="I3460" s="6">
        <v>129</v>
      </c>
      <c r="J3460" s="6">
        <v>575</v>
      </c>
      <c r="K3460" s="6">
        <v>129</v>
      </c>
      <c r="L3460" s="6">
        <v>575</v>
      </c>
      <c r="M3460" s="6" t="s">
        <v>19</v>
      </c>
      <c r="N3460" s="6" t="s">
        <v>23</v>
      </c>
      <c r="O3460" s="6">
        <v>114</v>
      </c>
    </row>
    <row r="3461" spans="1:15" x14ac:dyDescent="0.25">
      <c r="A3461" s="6" t="s">
        <v>0</v>
      </c>
      <c r="B3461" s="6" t="s">
        <v>13</v>
      </c>
      <c r="C3461" s="6" t="s">
        <v>239</v>
      </c>
      <c r="D3461" s="6" t="s">
        <v>240</v>
      </c>
      <c r="E3461" s="6" t="s">
        <v>97</v>
      </c>
      <c r="F3461" s="6" t="s">
        <v>98</v>
      </c>
      <c r="G3461" s="6">
        <v>15</v>
      </c>
      <c r="H3461" s="6">
        <v>74</v>
      </c>
      <c r="I3461" s="6">
        <v>12</v>
      </c>
      <c r="J3461" s="6">
        <v>60</v>
      </c>
      <c r="K3461" s="6">
        <v>16</v>
      </c>
      <c r="L3461" s="6">
        <v>74</v>
      </c>
      <c r="M3461" s="6" t="s">
        <v>19</v>
      </c>
      <c r="N3461" s="6" t="s">
        <v>22</v>
      </c>
      <c r="O3461" s="6">
        <v>9</v>
      </c>
    </row>
    <row r="3462" spans="1:15" x14ac:dyDescent="0.25">
      <c r="A3462" s="6" t="s">
        <v>3</v>
      </c>
      <c r="B3462" s="6" t="s">
        <v>15</v>
      </c>
      <c r="C3462" s="6" t="s">
        <v>798</v>
      </c>
      <c r="D3462" s="6" t="s">
        <v>799</v>
      </c>
      <c r="E3462" s="6" t="s">
        <v>97</v>
      </c>
      <c r="F3462" s="6" t="s">
        <v>125</v>
      </c>
      <c r="G3462" s="6">
        <v>51</v>
      </c>
      <c r="H3462" s="6">
        <v>260</v>
      </c>
      <c r="I3462" s="6">
        <v>51</v>
      </c>
      <c r="J3462" s="6">
        <v>263</v>
      </c>
      <c r="K3462" s="6">
        <v>51</v>
      </c>
      <c r="L3462" s="6">
        <v>263</v>
      </c>
      <c r="M3462" s="6" t="s">
        <v>19</v>
      </c>
      <c r="N3462" s="6" t="s">
        <v>21</v>
      </c>
      <c r="O3462" s="6">
        <v>6</v>
      </c>
    </row>
    <row r="3463" spans="1:15" x14ac:dyDescent="0.25">
      <c r="A3463" s="6" t="s">
        <v>3</v>
      </c>
      <c r="B3463" s="6" t="s">
        <v>14</v>
      </c>
      <c r="C3463" s="6" t="s">
        <v>780</v>
      </c>
      <c r="D3463" s="6" t="s">
        <v>781</v>
      </c>
      <c r="E3463" s="6" t="s">
        <v>97</v>
      </c>
      <c r="F3463" s="6" t="s">
        <v>98</v>
      </c>
      <c r="G3463" s="6">
        <v>73</v>
      </c>
      <c r="H3463" s="6">
        <v>393</v>
      </c>
      <c r="I3463" s="6">
        <v>73</v>
      </c>
      <c r="J3463" s="6">
        <v>393</v>
      </c>
      <c r="K3463" s="6">
        <v>73</v>
      </c>
      <c r="L3463" s="6">
        <v>393</v>
      </c>
      <c r="M3463" s="6" t="s">
        <v>19</v>
      </c>
      <c r="N3463" s="6" t="s">
        <v>21</v>
      </c>
      <c r="O3463" s="6">
        <v>14</v>
      </c>
    </row>
    <row r="3464" spans="1:15" x14ac:dyDescent="0.25">
      <c r="A3464" s="6" t="s">
        <v>0</v>
      </c>
      <c r="B3464" s="6" t="s">
        <v>9</v>
      </c>
      <c r="C3464" s="6" t="s">
        <v>759</v>
      </c>
      <c r="D3464" s="6" t="s">
        <v>760</v>
      </c>
      <c r="E3464" s="6" t="s">
        <v>97</v>
      </c>
      <c r="F3464" s="6" t="s">
        <v>125</v>
      </c>
      <c r="G3464" s="6">
        <v>319</v>
      </c>
      <c r="H3464" s="6">
        <v>1567</v>
      </c>
      <c r="I3464" s="6">
        <v>133</v>
      </c>
      <c r="J3464" s="6">
        <v>499</v>
      </c>
      <c r="K3464" s="6">
        <v>133</v>
      </c>
      <c r="L3464" s="6">
        <v>499</v>
      </c>
      <c r="M3464" s="6" t="s">
        <v>19</v>
      </c>
      <c r="N3464" s="6" t="s">
        <v>23</v>
      </c>
      <c r="O3464" s="6">
        <v>55</v>
      </c>
    </row>
    <row r="3465" spans="1:15" x14ac:dyDescent="0.25">
      <c r="A3465" s="6" t="s">
        <v>3</v>
      </c>
      <c r="B3465" s="6" t="s">
        <v>14</v>
      </c>
      <c r="C3465" s="6" t="s">
        <v>785</v>
      </c>
      <c r="D3465" s="6" t="s">
        <v>786</v>
      </c>
      <c r="E3465" s="6" t="s">
        <v>97</v>
      </c>
      <c r="F3465" s="6" t="s">
        <v>98</v>
      </c>
      <c r="G3465" s="6">
        <v>140</v>
      </c>
      <c r="H3465" s="6">
        <v>613</v>
      </c>
      <c r="I3465" s="6">
        <v>137</v>
      </c>
      <c r="J3465" s="6">
        <v>622</v>
      </c>
      <c r="K3465" s="6">
        <v>137</v>
      </c>
      <c r="L3465" s="6">
        <v>622</v>
      </c>
      <c r="M3465" s="6" t="s">
        <v>19</v>
      </c>
      <c r="N3465" s="6" t="s">
        <v>21</v>
      </c>
      <c r="O3465" s="6">
        <v>25</v>
      </c>
    </row>
    <row r="3466" spans="1:15" x14ac:dyDescent="0.25">
      <c r="A3466" s="6" t="s">
        <v>0</v>
      </c>
      <c r="B3466" s="6" t="s">
        <v>13</v>
      </c>
      <c r="C3466" s="6" t="s">
        <v>195</v>
      </c>
      <c r="D3466" s="6" t="s">
        <v>196</v>
      </c>
      <c r="E3466" s="6" t="s">
        <v>97</v>
      </c>
      <c r="F3466" s="6" t="s">
        <v>132</v>
      </c>
      <c r="G3466" s="6">
        <v>20</v>
      </c>
      <c r="H3466" s="6">
        <v>64</v>
      </c>
      <c r="I3466" s="6">
        <v>14</v>
      </c>
      <c r="J3466" s="6">
        <v>52</v>
      </c>
      <c r="K3466" s="6">
        <v>14</v>
      </c>
      <c r="L3466" s="6">
        <v>52</v>
      </c>
      <c r="M3466" s="6" t="s">
        <v>19</v>
      </c>
      <c r="N3466" s="6" t="s">
        <v>23</v>
      </c>
      <c r="O3466" s="6">
        <v>2</v>
      </c>
    </row>
    <row r="3467" spans="1:15" x14ac:dyDescent="0.25">
      <c r="A3467" s="6" t="s">
        <v>0</v>
      </c>
      <c r="B3467" s="6" t="s">
        <v>6</v>
      </c>
      <c r="C3467" s="6" t="s">
        <v>721</v>
      </c>
      <c r="D3467" s="6" t="s">
        <v>722</v>
      </c>
      <c r="E3467" s="6" t="s">
        <v>97</v>
      </c>
      <c r="F3467" s="6" t="s">
        <v>125</v>
      </c>
      <c r="G3467" s="6">
        <v>30</v>
      </c>
      <c r="H3467" s="6">
        <v>181</v>
      </c>
      <c r="I3467" s="6">
        <v>30</v>
      </c>
      <c r="J3467" s="6">
        <v>181</v>
      </c>
      <c r="K3467" s="6">
        <v>30</v>
      </c>
      <c r="L3467" s="6">
        <v>181</v>
      </c>
      <c r="M3467" s="6" t="s">
        <v>19</v>
      </c>
      <c r="N3467" s="6" t="s">
        <v>21</v>
      </c>
      <c r="O3467" s="6">
        <v>11</v>
      </c>
    </row>
    <row r="3468" spans="1:15" x14ac:dyDescent="0.25">
      <c r="A3468" s="6" t="s">
        <v>0</v>
      </c>
      <c r="B3468" s="6" t="s">
        <v>4</v>
      </c>
      <c r="C3468" s="6" t="s">
        <v>696</v>
      </c>
      <c r="D3468" s="6" t="s">
        <v>697</v>
      </c>
      <c r="E3468" s="6" t="s">
        <v>97</v>
      </c>
      <c r="F3468" s="6" t="s">
        <v>125</v>
      </c>
      <c r="G3468" s="6">
        <v>43</v>
      </c>
      <c r="H3468" s="6">
        <v>247</v>
      </c>
      <c r="I3468" s="6">
        <v>41</v>
      </c>
      <c r="J3468" s="6">
        <v>232</v>
      </c>
      <c r="K3468" s="6">
        <v>41</v>
      </c>
      <c r="L3468" s="6">
        <v>9</v>
      </c>
      <c r="M3468" s="6" t="s">
        <v>19</v>
      </c>
      <c r="N3468" s="6" t="s">
        <v>22</v>
      </c>
      <c r="O3468" s="6">
        <v>0</v>
      </c>
    </row>
    <row r="3469" spans="1:15" x14ac:dyDescent="0.25">
      <c r="A3469" s="6" t="s">
        <v>3</v>
      </c>
      <c r="B3469" s="6" t="s">
        <v>15</v>
      </c>
      <c r="C3469" s="6" t="s">
        <v>234</v>
      </c>
      <c r="D3469" s="6" t="s">
        <v>1060</v>
      </c>
      <c r="E3469" s="6" t="s">
        <v>97</v>
      </c>
      <c r="F3469" s="6" t="s">
        <v>132</v>
      </c>
      <c r="G3469" s="6">
        <v>21</v>
      </c>
      <c r="H3469" s="6">
        <v>107</v>
      </c>
      <c r="I3469" s="6">
        <v>22</v>
      </c>
      <c r="J3469" s="6">
        <v>108</v>
      </c>
      <c r="K3469" s="6">
        <v>22</v>
      </c>
      <c r="L3469" s="6">
        <v>0</v>
      </c>
      <c r="M3469" s="6" t="s">
        <v>19</v>
      </c>
      <c r="N3469" s="6" t="s">
        <v>23</v>
      </c>
      <c r="O3469" s="6">
        <v>0</v>
      </c>
    </row>
    <row r="3470" spans="1:15" x14ac:dyDescent="0.25">
      <c r="A3470" s="6" t="s">
        <v>0</v>
      </c>
      <c r="B3470" s="6" t="s">
        <v>13</v>
      </c>
      <c r="C3470" s="6" t="s">
        <v>195</v>
      </c>
      <c r="D3470" s="6" t="s">
        <v>196</v>
      </c>
      <c r="E3470" s="6" t="s">
        <v>97</v>
      </c>
      <c r="F3470" s="6" t="s">
        <v>132</v>
      </c>
      <c r="G3470" s="6">
        <v>20</v>
      </c>
      <c r="H3470" s="6">
        <v>64</v>
      </c>
      <c r="I3470" s="6">
        <v>14</v>
      </c>
      <c r="J3470" s="6">
        <v>52</v>
      </c>
      <c r="K3470" s="6">
        <v>14</v>
      </c>
      <c r="L3470" s="6">
        <v>52</v>
      </c>
      <c r="M3470" s="6" t="s">
        <v>19</v>
      </c>
      <c r="N3470" s="6" t="s">
        <v>22</v>
      </c>
      <c r="O3470" s="6">
        <v>1</v>
      </c>
    </row>
    <row r="3471" spans="1:15" x14ac:dyDescent="0.25">
      <c r="A3471" s="6" t="s">
        <v>0</v>
      </c>
      <c r="B3471" s="6" t="s">
        <v>5</v>
      </c>
      <c r="C3471" s="6" t="s">
        <v>713</v>
      </c>
      <c r="D3471" s="6" t="s">
        <v>714</v>
      </c>
      <c r="E3471" s="6" t="s">
        <v>209</v>
      </c>
      <c r="F3471" s="6" t="s">
        <v>125</v>
      </c>
      <c r="G3471" s="6">
        <v>110</v>
      </c>
      <c r="H3471" s="6">
        <v>643</v>
      </c>
      <c r="I3471" s="6">
        <v>106</v>
      </c>
      <c r="J3471" s="6"/>
      <c r="K3471" s="6">
        <v>124</v>
      </c>
      <c r="L3471" s="6">
        <v>0</v>
      </c>
      <c r="M3471" s="6" t="s">
        <v>19</v>
      </c>
      <c r="N3471" s="6" t="s">
        <v>22</v>
      </c>
      <c r="O3471" s="6">
        <v>0</v>
      </c>
    </row>
    <row r="3472" spans="1:15" x14ac:dyDescent="0.25">
      <c r="A3472" s="6" t="s">
        <v>0</v>
      </c>
      <c r="B3472" s="6" t="s">
        <v>6</v>
      </c>
      <c r="C3472" s="6" t="s">
        <v>721</v>
      </c>
      <c r="D3472" s="6" t="s">
        <v>722</v>
      </c>
      <c r="E3472" s="6" t="s">
        <v>97</v>
      </c>
      <c r="F3472" s="6" t="s">
        <v>125</v>
      </c>
      <c r="G3472" s="6">
        <v>30</v>
      </c>
      <c r="H3472" s="6">
        <v>181</v>
      </c>
      <c r="I3472" s="6">
        <v>30</v>
      </c>
      <c r="J3472" s="6">
        <v>181</v>
      </c>
      <c r="K3472" s="6">
        <v>30</v>
      </c>
      <c r="L3472" s="6">
        <v>181</v>
      </c>
      <c r="M3472" s="6" t="s">
        <v>19</v>
      </c>
      <c r="N3472" s="6" t="s">
        <v>22</v>
      </c>
      <c r="O3472" s="6">
        <v>15</v>
      </c>
    </row>
    <row r="3473" spans="1:15" x14ac:dyDescent="0.25">
      <c r="A3473" s="6" t="s">
        <v>3</v>
      </c>
      <c r="B3473" s="6" t="s">
        <v>14</v>
      </c>
      <c r="C3473" s="6" t="s">
        <v>785</v>
      </c>
      <c r="D3473" s="6" t="s">
        <v>786</v>
      </c>
      <c r="E3473" s="6" t="s">
        <v>97</v>
      </c>
      <c r="F3473" s="6" t="s">
        <v>98</v>
      </c>
      <c r="G3473" s="6">
        <v>140</v>
      </c>
      <c r="H3473" s="6">
        <v>613</v>
      </c>
      <c r="I3473" s="6">
        <v>137</v>
      </c>
      <c r="J3473" s="6">
        <v>622</v>
      </c>
      <c r="K3473" s="6">
        <v>137</v>
      </c>
      <c r="L3473" s="6">
        <v>622</v>
      </c>
      <c r="M3473" s="6" t="s">
        <v>19</v>
      </c>
      <c r="N3473" s="6" t="s">
        <v>22</v>
      </c>
      <c r="O3473" s="6">
        <v>35</v>
      </c>
    </row>
    <row r="3474" spans="1:15" x14ac:dyDescent="0.25">
      <c r="A3474" s="6" t="s">
        <v>0</v>
      </c>
      <c r="B3474" s="6" t="s">
        <v>4</v>
      </c>
      <c r="C3474" s="6" t="s">
        <v>696</v>
      </c>
      <c r="D3474" s="6" t="s">
        <v>697</v>
      </c>
      <c r="E3474" s="6" t="s">
        <v>97</v>
      </c>
      <c r="F3474" s="6" t="s">
        <v>125</v>
      </c>
      <c r="G3474" s="6">
        <v>43</v>
      </c>
      <c r="H3474" s="6">
        <v>247</v>
      </c>
      <c r="I3474" s="6">
        <v>41</v>
      </c>
      <c r="J3474" s="6">
        <v>232</v>
      </c>
      <c r="K3474" s="6">
        <v>41</v>
      </c>
      <c r="L3474" s="6">
        <v>9</v>
      </c>
      <c r="M3474" s="6" t="s">
        <v>19</v>
      </c>
      <c r="N3474" s="6" t="s">
        <v>23</v>
      </c>
      <c r="O3474" s="6">
        <v>0</v>
      </c>
    </row>
    <row r="3475" spans="1:15" x14ac:dyDescent="0.25">
      <c r="A3475" s="6" t="s">
        <v>0</v>
      </c>
      <c r="B3475" s="6" t="s">
        <v>12</v>
      </c>
      <c r="C3475" s="6" t="s">
        <v>197</v>
      </c>
      <c r="D3475" s="6" t="s">
        <v>198</v>
      </c>
      <c r="E3475" s="6" t="s">
        <v>97</v>
      </c>
      <c r="F3475" s="6" t="s">
        <v>125</v>
      </c>
      <c r="G3475" s="6">
        <v>20</v>
      </c>
      <c r="H3475" s="6">
        <v>106</v>
      </c>
      <c r="I3475" s="6">
        <v>13</v>
      </c>
      <c r="J3475" s="6">
        <v>94</v>
      </c>
      <c r="K3475" s="6">
        <v>18</v>
      </c>
      <c r="L3475" s="6">
        <v>94</v>
      </c>
      <c r="M3475" s="6" t="s">
        <v>19</v>
      </c>
      <c r="N3475" s="6" t="s">
        <v>21</v>
      </c>
      <c r="O3475" s="6">
        <v>3</v>
      </c>
    </row>
    <row r="3476" spans="1:15" x14ac:dyDescent="0.25">
      <c r="A3476" s="6" t="s">
        <v>3</v>
      </c>
      <c r="B3476" s="6" t="s">
        <v>15</v>
      </c>
      <c r="C3476" s="6" t="s">
        <v>234</v>
      </c>
      <c r="D3476" s="6" t="s">
        <v>1060</v>
      </c>
      <c r="E3476" s="6" t="s">
        <v>97</v>
      </c>
      <c r="F3476" s="6" t="s">
        <v>132</v>
      </c>
      <c r="G3476" s="6">
        <v>21</v>
      </c>
      <c r="H3476" s="6">
        <v>107</v>
      </c>
      <c r="I3476" s="6">
        <v>22</v>
      </c>
      <c r="J3476" s="6">
        <v>108</v>
      </c>
      <c r="K3476" s="6">
        <v>22</v>
      </c>
      <c r="L3476" s="6">
        <v>0</v>
      </c>
      <c r="M3476" s="6" t="s">
        <v>19</v>
      </c>
      <c r="N3476" s="6" t="s">
        <v>22</v>
      </c>
      <c r="O3476" s="6">
        <v>0</v>
      </c>
    </row>
    <row r="3477" spans="1:15" x14ac:dyDescent="0.25">
      <c r="A3477" s="6" t="s">
        <v>3</v>
      </c>
      <c r="B3477" s="6" t="s">
        <v>14</v>
      </c>
      <c r="C3477" s="6" t="s">
        <v>776</v>
      </c>
      <c r="D3477" s="6" t="s">
        <v>777</v>
      </c>
      <c r="E3477" s="6" t="s">
        <v>97</v>
      </c>
      <c r="F3477" s="6" t="s">
        <v>98</v>
      </c>
      <c r="G3477" s="6">
        <v>77</v>
      </c>
      <c r="H3477" s="6">
        <v>384</v>
      </c>
      <c r="I3477" s="6">
        <v>79</v>
      </c>
      <c r="J3477" s="6">
        <v>394</v>
      </c>
      <c r="K3477" s="6">
        <v>79</v>
      </c>
      <c r="L3477" s="6">
        <v>394</v>
      </c>
      <c r="M3477" s="6" t="s">
        <v>19</v>
      </c>
      <c r="N3477" s="6" t="s">
        <v>23</v>
      </c>
      <c r="O3477" s="6">
        <v>55</v>
      </c>
    </row>
    <row r="3478" spans="1:15" x14ac:dyDescent="0.25">
      <c r="A3478" s="6" t="s">
        <v>3</v>
      </c>
      <c r="B3478" s="6" t="s">
        <v>14</v>
      </c>
      <c r="C3478" s="6" t="s">
        <v>780</v>
      </c>
      <c r="D3478" s="6" t="s">
        <v>781</v>
      </c>
      <c r="E3478" s="6" t="s">
        <v>97</v>
      </c>
      <c r="F3478" s="6" t="s">
        <v>98</v>
      </c>
      <c r="G3478" s="6">
        <v>73</v>
      </c>
      <c r="H3478" s="6">
        <v>393</v>
      </c>
      <c r="I3478" s="6">
        <v>73</v>
      </c>
      <c r="J3478" s="6">
        <v>393</v>
      </c>
      <c r="K3478" s="6">
        <v>73</v>
      </c>
      <c r="L3478" s="6">
        <v>393</v>
      </c>
      <c r="M3478" s="6" t="s">
        <v>19</v>
      </c>
      <c r="N3478" s="6" t="s">
        <v>23</v>
      </c>
      <c r="O3478" s="6">
        <v>46</v>
      </c>
    </row>
    <row r="3479" spans="1:15" x14ac:dyDescent="0.25">
      <c r="A3479" s="6" t="s">
        <v>0</v>
      </c>
      <c r="B3479" s="6" t="s">
        <v>9</v>
      </c>
      <c r="C3479" s="6" t="s">
        <v>759</v>
      </c>
      <c r="D3479" s="6" t="s">
        <v>760</v>
      </c>
      <c r="E3479" s="6" t="s">
        <v>97</v>
      </c>
      <c r="F3479" s="6" t="s">
        <v>125</v>
      </c>
      <c r="G3479" s="6">
        <v>319</v>
      </c>
      <c r="H3479" s="6">
        <v>1567</v>
      </c>
      <c r="I3479" s="6">
        <v>133</v>
      </c>
      <c r="J3479" s="6">
        <v>499</v>
      </c>
      <c r="K3479" s="6">
        <v>133</v>
      </c>
      <c r="L3479" s="6">
        <v>499</v>
      </c>
      <c r="M3479" s="6" t="s">
        <v>19</v>
      </c>
      <c r="N3479" s="6" t="s">
        <v>21</v>
      </c>
      <c r="O3479" s="6">
        <v>21</v>
      </c>
    </row>
    <row r="3480" spans="1:15" x14ac:dyDescent="0.25">
      <c r="A3480" s="6" t="s">
        <v>0</v>
      </c>
      <c r="B3480" s="6" t="s">
        <v>6</v>
      </c>
      <c r="C3480" s="6" t="s">
        <v>721</v>
      </c>
      <c r="D3480" s="6" t="s">
        <v>722</v>
      </c>
      <c r="E3480" s="6" t="s">
        <v>97</v>
      </c>
      <c r="F3480" s="6" t="s">
        <v>125</v>
      </c>
      <c r="G3480" s="6">
        <v>30</v>
      </c>
      <c r="H3480" s="6">
        <v>181</v>
      </c>
      <c r="I3480" s="6">
        <v>30</v>
      </c>
      <c r="J3480" s="6">
        <v>181</v>
      </c>
      <c r="K3480" s="6">
        <v>30</v>
      </c>
      <c r="L3480" s="6">
        <v>181</v>
      </c>
      <c r="M3480" s="6" t="s">
        <v>19</v>
      </c>
      <c r="N3480" s="6" t="s">
        <v>23</v>
      </c>
      <c r="O3480" s="6">
        <v>26</v>
      </c>
    </row>
    <row r="3481" spans="1:15" x14ac:dyDescent="0.25">
      <c r="A3481" s="6" t="s">
        <v>0</v>
      </c>
      <c r="B3481" s="6" t="s">
        <v>13</v>
      </c>
      <c r="C3481" s="6" t="s">
        <v>239</v>
      </c>
      <c r="D3481" s="6" t="s">
        <v>240</v>
      </c>
      <c r="E3481" s="6" t="s">
        <v>97</v>
      </c>
      <c r="F3481" s="6" t="s">
        <v>98</v>
      </c>
      <c r="G3481" s="6">
        <v>15</v>
      </c>
      <c r="H3481" s="6">
        <v>74</v>
      </c>
      <c r="I3481" s="6">
        <v>12</v>
      </c>
      <c r="J3481" s="6">
        <v>60</v>
      </c>
      <c r="K3481" s="6">
        <v>16</v>
      </c>
      <c r="L3481" s="6">
        <v>74</v>
      </c>
      <c r="M3481" s="6" t="s">
        <v>19</v>
      </c>
      <c r="N3481" s="6" t="s">
        <v>21</v>
      </c>
      <c r="O3481" s="6">
        <v>5</v>
      </c>
    </row>
    <row r="3482" spans="1:15" x14ac:dyDescent="0.25">
      <c r="A3482" s="6" t="s">
        <v>3</v>
      </c>
      <c r="B3482" s="6" t="s">
        <v>15</v>
      </c>
      <c r="C3482" s="6" t="s">
        <v>794</v>
      </c>
      <c r="D3482" s="6" t="s">
        <v>795</v>
      </c>
      <c r="E3482" s="6" t="s">
        <v>97</v>
      </c>
      <c r="F3482" s="6" t="s">
        <v>125</v>
      </c>
      <c r="G3482" s="6">
        <v>78</v>
      </c>
      <c r="H3482" s="6">
        <v>390</v>
      </c>
      <c r="I3482" s="6">
        <v>77</v>
      </c>
      <c r="J3482" s="6">
        <v>384</v>
      </c>
      <c r="K3482" s="6">
        <v>77</v>
      </c>
      <c r="L3482" s="6">
        <v>384</v>
      </c>
      <c r="M3482" s="6" t="s">
        <v>19</v>
      </c>
      <c r="N3482" s="6" t="s">
        <v>22</v>
      </c>
      <c r="O3482" s="6">
        <v>14</v>
      </c>
    </row>
    <row r="3483" spans="1:15" x14ac:dyDescent="0.25">
      <c r="A3483" s="6" t="s">
        <v>0</v>
      </c>
      <c r="B3483" s="6" t="s">
        <v>13</v>
      </c>
      <c r="C3483" s="6" t="s">
        <v>245</v>
      </c>
      <c r="D3483" s="6" t="s">
        <v>246</v>
      </c>
      <c r="E3483" s="6" t="s">
        <v>97</v>
      </c>
      <c r="F3483" s="6" t="s">
        <v>98</v>
      </c>
      <c r="G3483" s="6">
        <v>25</v>
      </c>
      <c r="H3483" s="6">
        <v>133</v>
      </c>
      <c r="I3483" s="6">
        <v>22</v>
      </c>
      <c r="J3483" s="6">
        <v>95</v>
      </c>
      <c r="K3483" s="6">
        <v>25</v>
      </c>
      <c r="L3483" s="6">
        <v>134</v>
      </c>
      <c r="M3483" s="6" t="s">
        <v>19</v>
      </c>
      <c r="N3483" s="6" t="s">
        <v>23</v>
      </c>
      <c r="O3483" s="6">
        <v>19</v>
      </c>
    </row>
    <row r="3484" spans="1:15" x14ac:dyDescent="0.25">
      <c r="A3484" s="6" t="s">
        <v>3</v>
      </c>
      <c r="B3484" s="6" t="s">
        <v>17</v>
      </c>
      <c r="C3484" s="6" t="s">
        <v>771</v>
      </c>
      <c r="D3484" s="6" t="s">
        <v>772</v>
      </c>
      <c r="E3484" s="6" t="s">
        <v>209</v>
      </c>
      <c r="F3484" s="6" t="s">
        <v>125</v>
      </c>
      <c r="G3484" s="6">
        <v>9</v>
      </c>
      <c r="H3484" s="6">
        <v>40</v>
      </c>
      <c r="I3484" s="6">
        <v>9</v>
      </c>
      <c r="J3484" s="6">
        <v>43</v>
      </c>
      <c r="K3484" s="6">
        <v>9</v>
      </c>
      <c r="L3484" s="6">
        <v>43</v>
      </c>
      <c r="M3484" s="6" t="s">
        <v>19</v>
      </c>
      <c r="N3484" s="6" t="s">
        <v>22</v>
      </c>
      <c r="O3484" s="6">
        <v>1</v>
      </c>
    </row>
    <row r="3485" spans="1:15" x14ac:dyDescent="0.25">
      <c r="A3485" s="6" t="s">
        <v>0</v>
      </c>
      <c r="B3485" s="6" t="s">
        <v>6</v>
      </c>
      <c r="C3485" s="6" t="s">
        <v>277</v>
      </c>
      <c r="D3485" s="6" t="s">
        <v>278</v>
      </c>
      <c r="E3485" s="6" t="s">
        <v>97</v>
      </c>
      <c r="F3485" s="6" t="s">
        <v>98</v>
      </c>
      <c r="G3485" s="6">
        <v>139</v>
      </c>
      <c r="H3485" s="6">
        <v>640</v>
      </c>
      <c r="I3485" s="6">
        <v>127</v>
      </c>
      <c r="J3485" s="6">
        <v>578</v>
      </c>
      <c r="K3485" s="6">
        <v>146</v>
      </c>
      <c r="L3485" s="6">
        <v>640</v>
      </c>
      <c r="M3485" s="6" t="s">
        <v>19</v>
      </c>
      <c r="N3485" s="6" t="s">
        <v>21</v>
      </c>
      <c r="O3485" s="6">
        <v>45</v>
      </c>
    </row>
    <row r="3486" spans="1:15" x14ac:dyDescent="0.25">
      <c r="A3486" s="6" t="s">
        <v>0</v>
      </c>
      <c r="B3486" s="6" t="s">
        <v>13</v>
      </c>
      <c r="C3486" s="6" t="s">
        <v>249</v>
      </c>
      <c r="D3486" s="6" t="s">
        <v>250</v>
      </c>
      <c r="E3486" s="6" t="s">
        <v>97</v>
      </c>
      <c r="F3486" s="6" t="s">
        <v>98</v>
      </c>
      <c r="G3486" s="6">
        <v>14</v>
      </c>
      <c r="H3486" s="6">
        <v>83</v>
      </c>
      <c r="I3486" s="6">
        <v>8</v>
      </c>
      <c r="J3486" s="6">
        <v>35</v>
      </c>
      <c r="K3486" s="6">
        <v>13</v>
      </c>
      <c r="L3486" s="6">
        <v>82</v>
      </c>
      <c r="M3486" s="6" t="s">
        <v>19</v>
      </c>
      <c r="N3486" s="6" t="s">
        <v>23</v>
      </c>
      <c r="O3486" s="6">
        <v>14</v>
      </c>
    </row>
    <row r="3487" spans="1:15" x14ac:dyDescent="0.25">
      <c r="A3487" s="6" t="s">
        <v>0</v>
      </c>
      <c r="B3487" s="6" t="s">
        <v>6</v>
      </c>
      <c r="C3487" s="6" t="s">
        <v>277</v>
      </c>
      <c r="D3487" s="6" t="s">
        <v>278</v>
      </c>
      <c r="E3487" s="6" t="s">
        <v>97</v>
      </c>
      <c r="F3487" s="6" t="s">
        <v>98</v>
      </c>
      <c r="G3487" s="6">
        <v>139</v>
      </c>
      <c r="H3487" s="6">
        <v>640</v>
      </c>
      <c r="I3487" s="6">
        <v>127</v>
      </c>
      <c r="J3487" s="6">
        <v>578</v>
      </c>
      <c r="K3487" s="6">
        <v>146</v>
      </c>
      <c r="L3487" s="6">
        <v>640</v>
      </c>
      <c r="M3487" s="6" t="s">
        <v>19</v>
      </c>
      <c r="N3487" s="6" t="s">
        <v>22</v>
      </c>
      <c r="O3487" s="6">
        <v>30</v>
      </c>
    </row>
    <row r="3488" spans="1:15" x14ac:dyDescent="0.25">
      <c r="A3488" s="6" t="s">
        <v>0</v>
      </c>
      <c r="B3488" s="6" t="s">
        <v>13</v>
      </c>
      <c r="C3488" s="6" t="s">
        <v>247</v>
      </c>
      <c r="D3488" s="6" t="s">
        <v>248</v>
      </c>
      <c r="E3488" s="6" t="s">
        <v>97</v>
      </c>
      <c r="F3488" s="6" t="s">
        <v>98</v>
      </c>
      <c r="G3488" s="6">
        <v>10</v>
      </c>
      <c r="H3488" s="6">
        <v>39</v>
      </c>
      <c r="I3488" s="6">
        <v>7</v>
      </c>
      <c r="J3488" s="6">
        <v>25</v>
      </c>
      <c r="K3488" s="6">
        <v>10</v>
      </c>
      <c r="L3488" s="6">
        <v>39</v>
      </c>
      <c r="M3488" s="6" t="s">
        <v>19</v>
      </c>
      <c r="N3488" s="6" t="s">
        <v>23</v>
      </c>
      <c r="O3488" s="6">
        <v>3</v>
      </c>
    </row>
    <row r="3489" spans="1:15" x14ac:dyDescent="0.25">
      <c r="A3489" s="6" t="s">
        <v>3</v>
      </c>
      <c r="B3489" s="6" t="s">
        <v>16</v>
      </c>
      <c r="C3489" s="6" t="s">
        <v>230</v>
      </c>
      <c r="D3489" s="6" t="s">
        <v>231</v>
      </c>
      <c r="E3489" s="6" t="s">
        <v>97</v>
      </c>
      <c r="F3489" s="6" t="s">
        <v>98</v>
      </c>
      <c r="G3489" s="6">
        <v>31</v>
      </c>
      <c r="H3489" s="6">
        <v>191</v>
      </c>
      <c r="I3489" s="6">
        <v>31</v>
      </c>
      <c r="J3489" s="6">
        <v>183</v>
      </c>
      <c r="K3489" s="6">
        <v>31</v>
      </c>
      <c r="L3489" s="6">
        <v>183</v>
      </c>
      <c r="M3489" s="6" t="s">
        <v>19</v>
      </c>
      <c r="N3489" s="6" t="s">
        <v>23</v>
      </c>
      <c r="O3489" s="6">
        <v>26</v>
      </c>
    </row>
    <row r="3490" spans="1:15" x14ac:dyDescent="0.25">
      <c r="A3490" s="6" t="s">
        <v>0</v>
      </c>
      <c r="B3490" s="6" t="s">
        <v>13</v>
      </c>
      <c r="C3490" s="6" t="s">
        <v>241</v>
      </c>
      <c r="D3490" s="6" t="s">
        <v>242</v>
      </c>
      <c r="E3490" s="6" t="s">
        <v>97</v>
      </c>
      <c r="F3490" s="6" t="s">
        <v>98</v>
      </c>
      <c r="G3490" s="6">
        <v>65</v>
      </c>
      <c r="H3490" s="6">
        <v>347</v>
      </c>
      <c r="I3490" s="6">
        <v>65</v>
      </c>
      <c r="J3490" s="6">
        <v>347</v>
      </c>
      <c r="K3490" s="6">
        <v>65</v>
      </c>
      <c r="L3490" s="6">
        <v>347</v>
      </c>
      <c r="M3490" s="6" t="s">
        <v>19</v>
      </c>
      <c r="N3490" s="6" t="s">
        <v>22</v>
      </c>
      <c r="O3490" s="6">
        <v>16</v>
      </c>
    </row>
    <row r="3491" spans="1:15" x14ac:dyDescent="0.25">
      <c r="A3491" s="6" t="s">
        <v>3</v>
      </c>
      <c r="B3491" s="6" t="s">
        <v>17</v>
      </c>
      <c r="C3491" s="6" t="s">
        <v>767</v>
      </c>
      <c r="D3491" s="6" t="s">
        <v>768</v>
      </c>
      <c r="E3491" s="6" t="s">
        <v>97</v>
      </c>
      <c r="F3491" s="6" t="s">
        <v>98</v>
      </c>
      <c r="G3491" s="6">
        <v>61</v>
      </c>
      <c r="H3491" s="6">
        <v>264</v>
      </c>
      <c r="I3491" s="6">
        <v>55</v>
      </c>
      <c r="J3491" s="6">
        <v>251</v>
      </c>
      <c r="K3491" s="6">
        <v>55</v>
      </c>
      <c r="L3491" s="6">
        <v>251</v>
      </c>
      <c r="M3491" s="6" t="s">
        <v>19</v>
      </c>
      <c r="N3491" s="6" t="s">
        <v>21</v>
      </c>
      <c r="O3491" s="6">
        <v>12</v>
      </c>
    </row>
    <row r="3492" spans="1:15" x14ac:dyDescent="0.25">
      <c r="A3492" s="6" t="s">
        <v>3</v>
      </c>
      <c r="B3492" s="6" t="s">
        <v>16</v>
      </c>
      <c r="C3492" s="6" t="s">
        <v>813</v>
      </c>
      <c r="D3492" s="6" t="s">
        <v>814</v>
      </c>
      <c r="E3492" s="6" t="s">
        <v>97</v>
      </c>
      <c r="F3492" s="6" t="s">
        <v>98</v>
      </c>
      <c r="G3492" s="6">
        <v>38</v>
      </c>
      <c r="H3492" s="6">
        <v>164</v>
      </c>
      <c r="I3492" s="6">
        <v>37</v>
      </c>
      <c r="J3492" s="6">
        <v>155</v>
      </c>
      <c r="K3492" s="6">
        <v>38</v>
      </c>
      <c r="L3492" s="6">
        <v>4</v>
      </c>
      <c r="M3492" s="6" t="s">
        <v>19</v>
      </c>
      <c r="N3492" s="6" t="s">
        <v>23</v>
      </c>
      <c r="O3492" s="6">
        <v>27</v>
      </c>
    </row>
    <row r="3493" spans="1:15" x14ac:dyDescent="0.25">
      <c r="A3493" s="6" t="s">
        <v>3</v>
      </c>
      <c r="B3493" s="6" t="s">
        <v>18</v>
      </c>
      <c r="C3493" s="6" t="s">
        <v>809</v>
      </c>
      <c r="D3493" s="6" t="s">
        <v>810</v>
      </c>
      <c r="E3493" s="6" t="s">
        <v>97</v>
      </c>
      <c r="F3493" s="6" t="s">
        <v>98</v>
      </c>
      <c r="G3493" s="6">
        <v>12</v>
      </c>
      <c r="H3493" s="6">
        <v>52</v>
      </c>
      <c r="I3493" s="6">
        <v>10</v>
      </c>
      <c r="J3493" s="6">
        <v>44</v>
      </c>
      <c r="K3493" s="6">
        <v>10</v>
      </c>
      <c r="L3493" s="6">
        <v>44</v>
      </c>
      <c r="M3493" s="6" t="s">
        <v>19</v>
      </c>
      <c r="N3493" s="6" t="s">
        <v>21</v>
      </c>
      <c r="O3493" s="6">
        <v>1</v>
      </c>
    </row>
    <row r="3494" spans="1:15" x14ac:dyDescent="0.25">
      <c r="A3494" s="6" t="s">
        <v>3</v>
      </c>
      <c r="B3494" s="6" t="s">
        <v>15</v>
      </c>
      <c r="C3494" s="6" t="s">
        <v>791</v>
      </c>
      <c r="D3494" s="6" t="s">
        <v>792</v>
      </c>
      <c r="E3494" s="6" t="s">
        <v>97</v>
      </c>
      <c r="F3494" s="6" t="s">
        <v>98</v>
      </c>
      <c r="G3494" s="6">
        <v>64</v>
      </c>
      <c r="H3494" s="6">
        <v>305</v>
      </c>
      <c r="I3494" s="6">
        <v>63</v>
      </c>
      <c r="J3494" s="6">
        <v>304</v>
      </c>
      <c r="K3494" s="6">
        <v>63</v>
      </c>
      <c r="L3494" s="6">
        <v>304</v>
      </c>
      <c r="M3494" s="6" t="s">
        <v>19</v>
      </c>
      <c r="N3494" s="6" t="s">
        <v>22</v>
      </c>
      <c r="O3494" s="6">
        <v>3</v>
      </c>
    </row>
    <row r="3495" spans="1:15" x14ac:dyDescent="0.25">
      <c r="A3495" s="6" t="s">
        <v>3</v>
      </c>
      <c r="B3495" s="6" t="s">
        <v>15</v>
      </c>
      <c r="C3495" s="6" t="s">
        <v>806</v>
      </c>
      <c r="D3495" s="6" t="s">
        <v>807</v>
      </c>
      <c r="E3495" s="6" t="s">
        <v>97</v>
      </c>
      <c r="F3495" s="6" t="s">
        <v>125</v>
      </c>
      <c r="G3495" s="6">
        <v>178</v>
      </c>
      <c r="H3495" s="6">
        <v>827</v>
      </c>
      <c r="I3495" s="6">
        <v>194</v>
      </c>
      <c r="J3495" s="6">
        <v>890</v>
      </c>
      <c r="K3495" s="6">
        <v>194</v>
      </c>
      <c r="L3495" s="6">
        <v>890</v>
      </c>
      <c r="M3495" s="6" t="s">
        <v>19</v>
      </c>
      <c r="N3495" s="6" t="s">
        <v>22</v>
      </c>
      <c r="O3495" s="6">
        <v>48</v>
      </c>
    </row>
    <row r="3496" spans="1:15" x14ac:dyDescent="0.25">
      <c r="A3496" s="6" t="s">
        <v>0</v>
      </c>
      <c r="B3496" s="6" t="s">
        <v>6</v>
      </c>
      <c r="C3496" s="6" t="s">
        <v>277</v>
      </c>
      <c r="D3496" s="6" t="s">
        <v>278</v>
      </c>
      <c r="E3496" s="6" t="s">
        <v>97</v>
      </c>
      <c r="F3496" s="6" t="s">
        <v>98</v>
      </c>
      <c r="G3496" s="6">
        <v>139</v>
      </c>
      <c r="H3496" s="6">
        <v>640</v>
      </c>
      <c r="I3496" s="6">
        <v>127</v>
      </c>
      <c r="J3496" s="6">
        <v>578</v>
      </c>
      <c r="K3496" s="6">
        <v>146</v>
      </c>
      <c r="L3496" s="6">
        <v>640</v>
      </c>
      <c r="M3496" s="6" t="s">
        <v>19</v>
      </c>
      <c r="N3496" s="6" t="s">
        <v>23</v>
      </c>
      <c r="O3496" s="6">
        <v>75</v>
      </c>
    </row>
    <row r="3497" spans="1:15" x14ac:dyDescent="0.25">
      <c r="A3497" s="6" t="s">
        <v>0</v>
      </c>
      <c r="B3497" s="6" t="s">
        <v>13</v>
      </c>
      <c r="C3497" s="6" t="s">
        <v>249</v>
      </c>
      <c r="D3497" s="6" t="s">
        <v>250</v>
      </c>
      <c r="E3497" s="6" t="s">
        <v>97</v>
      </c>
      <c r="F3497" s="6" t="s">
        <v>98</v>
      </c>
      <c r="G3497" s="6">
        <v>14</v>
      </c>
      <c r="H3497" s="6">
        <v>83</v>
      </c>
      <c r="I3497" s="6">
        <v>8</v>
      </c>
      <c r="J3497" s="6">
        <v>35</v>
      </c>
      <c r="K3497" s="6">
        <v>13</v>
      </c>
      <c r="L3497" s="6">
        <v>82</v>
      </c>
      <c r="M3497" s="6" t="s">
        <v>19</v>
      </c>
      <c r="N3497" s="6" t="s">
        <v>22</v>
      </c>
      <c r="O3497" s="6">
        <v>10</v>
      </c>
    </row>
    <row r="3498" spans="1:15" x14ac:dyDescent="0.25">
      <c r="A3498" s="6" t="s">
        <v>0</v>
      </c>
      <c r="B3498" s="6" t="s">
        <v>13</v>
      </c>
      <c r="C3498" s="6" t="s">
        <v>243</v>
      </c>
      <c r="D3498" s="6" t="s">
        <v>244</v>
      </c>
      <c r="E3498" s="6" t="s">
        <v>97</v>
      </c>
      <c r="F3498" s="6" t="s">
        <v>98</v>
      </c>
      <c r="G3498" s="6">
        <v>67</v>
      </c>
      <c r="H3498" s="6">
        <v>350</v>
      </c>
      <c r="I3498" s="6">
        <v>67</v>
      </c>
      <c r="J3498" s="6">
        <v>350</v>
      </c>
      <c r="K3498" s="6">
        <v>67</v>
      </c>
      <c r="L3498" s="6">
        <v>350</v>
      </c>
      <c r="M3498" s="6" t="s">
        <v>19</v>
      </c>
      <c r="N3498" s="6" t="s">
        <v>23</v>
      </c>
      <c r="O3498" s="6">
        <v>48</v>
      </c>
    </row>
    <row r="3499" spans="1:15" x14ac:dyDescent="0.25">
      <c r="A3499" s="6" t="s">
        <v>0</v>
      </c>
      <c r="B3499" s="6" t="s">
        <v>7</v>
      </c>
      <c r="C3499" s="6" t="s">
        <v>130</v>
      </c>
      <c r="D3499" s="6" t="s">
        <v>131</v>
      </c>
      <c r="E3499" s="6" t="s">
        <v>97</v>
      </c>
      <c r="F3499" s="6" t="s">
        <v>125</v>
      </c>
      <c r="G3499" s="6">
        <v>169</v>
      </c>
      <c r="H3499" s="6">
        <v>816</v>
      </c>
      <c r="I3499" s="6">
        <v>153</v>
      </c>
      <c r="J3499" s="6">
        <v>754</v>
      </c>
      <c r="K3499" s="6">
        <v>157</v>
      </c>
      <c r="L3499" s="6">
        <v>761</v>
      </c>
      <c r="M3499" s="6" t="s">
        <v>19</v>
      </c>
      <c r="N3499" s="6" t="s">
        <v>22</v>
      </c>
      <c r="O3499" s="6">
        <v>38</v>
      </c>
    </row>
    <row r="3500" spans="1:15" x14ac:dyDescent="0.25">
      <c r="A3500" s="6" t="s">
        <v>0</v>
      </c>
      <c r="B3500" s="6" t="s">
        <v>13</v>
      </c>
      <c r="C3500" s="6" t="s">
        <v>241</v>
      </c>
      <c r="D3500" s="6" t="s">
        <v>242</v>
      </c>
      <c r="E3500" s="6" t="s">
        <v>97</v>
      </c>
      <c r="F3500" s="6" t="s">
        <v>98</v>
      </c>
      <c r="G3500" s="6">
        <v>65</v>
      </c>
      <c r="H3500" s="6">
        <v>347</v>
      </c>
      <c r="I3500" s="6">
        <v>65</v>
      </c>
      <c r="J3500" s="6">
        <v>347</v>
      </c>
      <c r="K3500" s="6">
        <v>65</v>
      </c>
      <c r="L3500" s="6">
        <v>347</v>
      </c>
      <c r="M3500" s="6" t="s">
        <v>19</v>
      </c>
      <c r="N3500" s="6" t="s">
        <v>23</v>
      </c>
      <c r="O3500" s="6">
        <v>35</v>
      </c>
    </row>
    <row r="3501" spans="1:15" x14ac:dyDescent="0.25">
      <c r="A3501" s="6" t="s">
        <v>0</v>
      </c>
      <c r="B3501" s="6" t="s">
        <v>13</v>
      </c>
      <c r="C3501" s="6" t="s">
        <v>199</v>
      </c>
      <c r="D3501" s="6" t="s">
        <v>200</v>
      </c>
      <c r="E3501" s="6" t="s">
        <v>97</v>
      </c>
      <c r="F3501" s="6" t="s">
        <v>125</v>
      </c>
      <c r="G3501" s="6">
        <v>77</v>
      </c>
      <c r="H3501" s="6">
        <v>380</v>
      </c>
      <c r="I3501" s="6">
        <v>76</v>
      </c>
      <c r="J3501" s="6">
        <v>342</v>
      </c>
      <c r="K3501" s="6">
        <v>76</v>
      </c>
      <c r="L3501" s="6">
        <v>344</v>
      </c>
      <c r="M3501" s="6" t="s">
        <v>19</v>
      </c>
      <c r="N3501" s="6" t="s">
        <v>22</v>
      </c>
      <c r="O3501" s="6">
        <v>19</v>
      </c>
    </row>
    <row r="3502" spans="1:15" x14ac:dyDescent="0.25">
      <c r="A3502" s="6" t="s">
        <v>3</v>
      </c>
      <c r="B3502" s="6" t="s">
        <v>16</v>
      </c>
      <c r="C3502" s="6" t="s">
        <v>813</v>
      </c>
      <c r="D3502" s="6" t="s">
        <v>814</v>
      </c>
      <c r="E3502" s="6" t="s">
        <v>97</v>
      </c>
      <c r="F3502" s="6" t="s">
        <v>98</v>
      </c>
      <c r="G3502" s="6">
        <v>38</v>
      </c>
      <c r="H3502" s="6">
        <v>164</v>
      </c>
      <c r="I3502" s="6">
        <v>37</v>
      </c>
      <c r="J3502" s="6">
        <v>155</v>
      </c>
      <c r="K3502" s="6">
        <v>38</v>
      </c>
      <c r="L3502" s="6">
        <v>4</v>
      </c>
      <c r="M3502" s="6" t="s">
        <v>19</v>
      </c>
      <c r="N3502" s="6" t="s">
        <v>22</v>
      </c>
      <c r="O3502" s="6">
        <v>7</v>
      </c>
    </row>
    <row r="3503" spans="1:15" x14ac:dyDescent="0.25">
      <c r="A3503" s="6" t="s">
        <v>3</v>
      </c>
      <c r="B3503" s="6" t="s">
        <v>15</v>
      </c>
      <c r="C3503" s="6" t="s">
        <v>787</v>
      </c>
      <c r="D3503" s="6" t="s">
        <v>788</v>
      </c>
      <c r="E3503" s="6" t="s">
        <v>97</v>
      </c>
      <c r="F3503" s="6" t="s">
        <v>125</v>
      </c>
      <c r="G3503" s="6">
        <v>87</v>
      </c>
      <c r="H3503" s="6">
        <v>488</v>
      </c>
      <c r="I3503" s="6">
        <v>86</v>
      </c>
      <c r="J3503" s="6">
        <v>472</v>
      </c>
      <c r="K3503" s="6">
        <v>86</v>
      </c>
      <c r="L3503" s="6">
        <v>472</v>
      </c>
      <c r="M3503" s="6" t="s">
        <v>19</v>
      </c>
      <c r="N3503" s="6" t="s">
        <v>22</v>
      </c>
      <c r="O3503" s="6">
        <v>18</v>
      </c>
    </row>
    <row r="3504" spans="1:15" x14ac:dyDescent="0.25">
      <c r="A3504" s="6" t="s">
        <v>3</v>
      </c>
      <c r="B3504" s="6" t="s">
        <v>16</v>
      </c>
      <c r="C3504" s="6" t="s">
        <v>230</v>
      </c>
      <c r="D3504" s="6" t="s">
        <v>231</v>
      </c>
      <c r="E3504" s="6" t="s">
        <v>97</v>
      </c>
      <c r="F3504" s="6" t="s">
        <v>98</v>
      </c>
      <c r="G3504" s="6">
        <v>31</v>
      </c>
      <c r="H3504" s="6">
        <v>191</v>
      </c>
      <c r="I3504" s="6">
        <v>31</v>
      </c>
      <c r="J3504" s="6">
        <v>183</v>
      </c>
      <c r="K3504" s="6">
        <v>31</v>
      </c>
      <c r="L3504" s="6">
        <v>183</v>
      </c>
      <c r="M3504" s="6" t="s">
        <v>19</v>
      </c>
      <c r="N3504" s="6" t="s">
        <v>21</v>
      </c>
      <c r="O3504" s="6">
        <v>13</v>
      </c>
    </row>
    <row r="3505" spans="1:15" x14ac:dyDescent="0.25">
      <c r="A3505" s="6" t="s">
        <v>0</v>
      </c>
      <c r="B3505" s="6" t="s">
        <v>7</v>
      </c>
      <c r="C3505" s="6" t="s">
        <v>143</v>
      </c>
      <c r="D3505" s="6" t="s">
        <v>144</v>
      </c>
      <c r="E3505" s="6" t="s">
        <v>97</v>
      </c>
      <c r="F3505" s="6" t="s">
        <v>132</v>
      </c>
      <c r="G3505" s="6">
        <v>12</v>
      </c>
      <c r="H3505" s="6">
        <v>51</v>
      </c>
      <c r="I3505" s="6">
        <v>4</v>
      </c>
      <c r="J3505" s="6">
        <v>20</v>
      </c>
      <c r="K3505" s="6">
        <v>12</v>
      </c>
      <c r="L3505" s="6">
        <v>52</v>
      </c>
      <c r="M3505" s="6" t="s">
        <v>19</v>
      </c>
      <c r="N3505" s="6" t="s">
        <v>21</v>
      </c>
      <c r="O3505" s="6">
        <v>2</v>
      </c>
    </row>
    <row r="3506" spans="1:15" x14ac:dyDescent="0.25">
      <c r="A3506" s="6" t="s">
        <v>0</v>
      </c>
      <c r="B3506" s="6" t="s">
        <v>13</v>
      </c>
      <c r="C3506" s="6" t="s">
        <v>247</v>
      </c>
      <c r="D3506" s="6" t="s">
        <v>248</v>
      </c>
      <c r="E3506" s="6" t="s">
        <v>97</v>
      </c>
      <c r="F3506" s="6" t="s">
        <v>98</v>
      </c>
      <c r="G3506" s="6">
        <v>10</v>
      </c>
      <c r="H3506" s="6">
        <v>39</v>
      </c>
      <c r="I3506" s="6">
        <v>7</v>
      </c>
      <c r="J3506" s="6">
        <v>25</v>
      </c>
      <c r="K3506" s="6">
        <v>10</v>
      </c>
      <c r="L3506" s="6">
        <v>39</v>
      </c>
      <c r="M3506" s="6" t="s">
        <v>19</v>
      </c>
      <c r="N3506" s="6" t="s">
        <v>21</v>
      </c>
      <c r="O3506" s="6">
        <v>2</v>
      </c>
    </row>
    <row r="3507" spans="1:15" x14ac:dyDescent="0.25">
      <c r="A3507" s="6" t="s">
        <v>3</v>
      </c>
      <c r="B3507" s="6" t="s">
        <v>15</v>
      </c>
      <c r="C3507" s="6" t="s">
        <v>787</v>
      </c>
      <c r="D3507" s="6" t="s">
        <v>788</v>
      </c>
      <c r="E3507" s="6" t="s">
        <v>97</v>
      </c>
      <c r="F3507" s="6" t="s">
        <v>125</v>
      </c>
      <c r="G3507" s="6">
        <v>87</v>
      </c>
      <c r="H3507" s="6">
        <v>488</v>
      </c>
      <c r="I3507" s="6">
        <v>86</v>
      </c>
      <c r="J3507" s="6">
        <v>472</v>
      </c>
      <c r="K3507" s="6">
        <v>86</v>
      </c>
      <c r="L3507" s="6">
        <v>472</v>
      </c>
      <c r="M3507" s="6" t="s">
        <v>19</v>
      </c>
      <c r="N3507" s="6" t="s">
        <v>23</v>
      </c>
      <c r="O3507" s="6">
        <v>40</v>
      </c>
    </row>
    <row r="3508" spans="1:15" x14ac:dyDescent="0.25">
      <c r="A3508" s="6" t="s">
        <v>3</v>
      </c>
      <c r="B3508" s="6" t="s">
        <v>17</v>
      </c>
      <c r="C3508" s="6" t="s">
        <v>761</v>
      </c>
      <c r="D3508" s="6" t="s">
        <v>762</v>
      </c>
      <c r="E3508" s="6" t="s">
        <v>209</v>
      </c>
      <c r="F3508" s="6" t="s">
        <v>125</v>
      </c>
      <c r="G3508" s="6">
        <v>32</v>
      </c>
      <c r="H3508" s="6">
        <v>156</v>
      </c>
      <c r="I3508" s="6">
        <v>9</v>
      </c>
      <c r="J3508" s="6">
        <v>58</v>
      </c>
      <c r="K3508" s="6">
        <v>9</v>
      </c>
      <c r="L3508" s="6">
        <v>58</v>
      </c>
      <c r="M3508" s="6" t="s">
        <v>19</v>
      </c>
      <c r="N3508" s="6" t="s">
        <v>23</v>
      </c>
      <c r="O3508" s="6">
        <v>1</v>
      </c>
    </row>
    <row r="3509" spans="1:15" x14ac:dyDescent="0.25">
      <c r="A3509" s="6" t="s">
        <v>3</v>
      </c>
      <c r="B3509" s="6" t="s">
        <v>15</v>
      </c>
      <c r="C3509" s="6" t="s">
        <v>806</v>
      </c>
      <c r="D3509" s="6" t="s">
        <v>807</v>
      </c>
      <c r="E3509" s="6" t="s">
        <v>97</v>
      </c>
      <c r="F3509" s="6" t="s">
        <v>125</v>
      </c>
      <c r="G3509" s="6">
        <v>178</v>
      </c>
      <c r="H3509" s="6">
        <v>827</v>
      </c>
      <c r="I3509" s="6">
        <v>194</v>
      </c>
      <c r="J3509" s="6">
        <v>890</v>
      </c>
      <c r="K3509" s="6">
        <v>194</v>
      </c>
      <c r="L3509" s="6">
        <v>890</v>
      </c>
      <c r="M3509" s="6" t="s">
        <v>19</v>
      </c>
      <c r="N3509" s="6" t="s">
        <v>21</v>
      </c>
      <c r="O3509" s="6">
        <v>40</v>
      </c>
    </row>
    <row r="3510" spans="1:15" x14ac:dyDescent="0.25">
      <c r="A3510" s="6" t="s">
        <v>0</v>
      </c>
      <c r="B3510" s="6" t="s">
        <v>13</v>
      </c>
      <c r="C3510" s="6" t="s">
        <v>243</v>
      </c>
      <c r="D3510" s="6" t="s">
        <v>244</v>
      </c>
      <c r="E3510" s="6" t="s">
        <v>97</v>
      </c>
      <c r="F3510" s="6" t="s">
        <v>98</v>
      </c>
      <c r="G3510" s="6">
        <v>67</v>
      </c>
      <c r="H3510" s="6">
        <v>350</v>
      </c>
      <c r="I3510" s="6">
        <v>67</v>
      </c>
      <c r="J3510" s="6">
        <v>350</v>
      </c>
      <c r="K3510" s="6">
        <v>67</v>
      </c>
      <c r="L3510" s="6">
        <v>350</v>
      </c>
      <c r="M3510" s="6" t="s">
        <v>19</v>
      </c>
      <c r="N3510" s="6" t="s">
        <v>22</v>
      </c>
      <c r="O3510" s="6">
        <v>24</v>
      </c>
    </row>
    <row r="3511" spans="1:15" x14ac:dyDescent="0.25">
      <c r="A3511" s="6" t="s">
        <v>0</v>
      </c>
      <c r="B3511" s="6" t="s">
        <v>7</v>
      </c>
      <c r="C3511" s="6" t="s">
        <v>143</v>
      </c>
      <c r="D3511" s="6" t="s">
        <v>144</v>
      </c>
      <c r="E3511" s="6" t="s">
        <v>97</v>
      </c>
      <c r="F3511" s="6" t="s">
        <v>132</v>
      </c>
      <c r="G3511" s="6">
        <v>12</v>
      </c>
      <c r="H3511" s="6">
        <v>51</v>
      </c>
      <c r="I3511" s="6">
        <v>4</v>
      </c>
      <c r="J3511" s="6">
        <v>20</v>
      </c>
      <c r="K3511" s="6">
        <v>12</v>
      </c>
      <c r="L3511" s="6">
        <v>52</v>
      </c>
      <c r="M3511" s="6" t="s">
        <v>19</v>
      </c>
      <c r="N3511" s="6" t="s">
        <v>22</v>
      </c>
      <c r="O3511" s="6">
        <v>0</v>
      </c>
    </row>
    <row r="3512" spans="1:15" x14ac:dyDescent="0.25">
      <c r="A3512" s="6" t="s">
        <v>3</v>
      </c>
      <c r="B3512" s="6" t="s">
        <v>17</v>
      </c>
      <c r="C3512" s="6" t="s">
        <v>771</v>
      </c>
      <c r="D3512" s="6" t="s">
        <v>772</v>
      </c>
      <c r="E3512" s="6" t="s">
        <v>209</v>
      </c>
      <c r="F3512" s="6" t="s">
        <v>125</v>
      </c>
      <c r="G3512" s="6">
        <v>9</v>
      </c>
      <c r="H3512" s="6">
        <v>40</v>
      </c>
      <c r="I3512" s="6">
        <v>9</v>
      </c>
      <c r="J3512" s="6">
        <v>43</v>
      </c>
      <c r="K3512" s="6">
        <v>9</v>
      </c>
      <c r="L3512" s="6">
        <v>43</v>
      </c>
      <c r="M3512" s="6" t="s">
        <v>19</v>
      </c>
      <c r="N3512" s="6" t="s">
        <v>23</v>
      </c>
      <c r="O3512" s="6">
        <v>1</v>
      </c>
    </row>
    <row r="3513" spans="1:15" x14ac:dyDescent="0.25">
      <c r="A3513" s="6" t="s">
        <v>0</v>
      </c>
      <c r="B3513" s="6" t="s">
        <v>13</v>
      </c>
      <c r="C3513" s="6" t="s">
        <v>179</v>
      </c>
      <c r="D3513" s="6" t="s">
        <v>180</v>
      </c>
      <c r="E3513" s="6" t="s">
        <v>97</v>
      </c>
      <c r="F3513" s="6" t="s">
        <v>125</v>
      </c>
      <c r="G3513" s="6">
        <v>13</v>
      </c>
      <c r="H3513" s="6">
        <v>70</v>
      </c>
      <c r="I3513" s="6">
        <v>8</v>
      </c>
      <c r="J3513" s="6">
        <v>49</v>
      </c>
      <c r="K3513" s="6">
        <v>12</v>
      </c>
      <c r="L3513" s="6">
        <v>70</v>
      </c>
      <c r="M3513" s="6" t="s">
        <v>19</v>
      </c>
      <c r="N3513" s="6" t="s">
        <v>22</v>
      </c>
      <c r="O3513" s="6">
        <v>8</v>
      </c>
    </row>
    <row r="3514" spans="1:15" x14ac:dyDescent="0.25">
      <c r="A3514" s="6" t="s">
        <v>3</v>
      </c>
      <c r="B3514" s="6" t="s">
        <v>16</v>
      </c>
      <c r="C3514" s="6" t="s">
        <v>230</v>
      </c>
      <c r="D3514" s="6" t="s">
        <v>231</v>
      </c>
      <c r="E3514" s="6" t="s">
        <v>97</v>
      </c>
      <c r="F3514" s="6" t="s">
        <v>98</v>
      </c>
      <c r="G3514" s="6">
        <v>31</v>
      </c>
      <c r="H3514" s="6">
        <v>191</v>
      </c>
      <c r="I3514" s="6">
        <v>31</v>
      </c>
      <c r="J3514" s="6">
        <v>183</v>
      </c>
      <c r="K3514" s="6">
        <v>31</v>
      </c>
      <c r="L3514" s="6">
        <v>183</v>
      </c>
      <c r="M3514" s="6" t="s">
        <v>19</v>
      </c>
      <c r="N3514" s="6" t="s">
        <v>22</v>
      </c>
      <c r="O3514" s="6">
        <v>13</v>
      </c>
    </row>
    <row r="3515" spans="1:15" x14ac:dyDescent="0.25">
      <c r="A3515" s="6" t="s">
        <v>0</v>
      </c>
      <c r="B3515" s="6" t="s">
        <v>13</v>
      </c>
      <c r="C3515" s="6" t="s">
        <v>179</v>
      </c>
      <c r="D3515" s="6" t="s">
        <v>180</v>
      </c>
      <c r="E3515" s="6" t="s">
        <v>97</v>
      </c>
      <c r="F3515" s="6" t="s">
        <v>125</v>
      </c>
      <c r="G3515" s="6">
        <v>13</v>
      </c>
      <c r="H3515" s="6">
        <v>70</v>
      </c>
      <c r="I3515" s="6">
        <v>8</v>
      </c>
      <c r="J3515" s="6">
        <v>49</v>
      </c>
      <c r="K3515" s="6">
        <v>12</v>
      </c>
      <c r="L3515" s="6">
        <v>70</v>
      </c>
      <c r="M3515" s="6" t="s">
        <v>19</v>
      </c>
      <c r="N3515" s="6" t="s">
        <v>21</v>
      </c>
      <c r="O3515" s="6">
        <v>6</v>
      </c>
    </row>
    <row r="3516" spans="1:15" x14ac:dyDescent="0.25">
      <c r="A3516" s="6" t="s">
        <v>0</v>
      </c>
      <c r="B3516" s="6" t="s">
        <v>13</v>
      </c>
      <c r="C3516" s="6" t="s">
        <v>199</v>
      </c>
      <c r="D3516" s="6" t="s">
        <v>200</v>
      </c>
      <c r="E3516" s="6" t="s">
        <v>97</v>
      </c>
      <c r="F3516" s="6" t="s">
        <v>125</v>
      </c>
      <c r="G3516" s="6">
        <v>77</v>
      </c>
      <c r="H3516" s="6">
        <v>380</v>
      </c>
      <c r="I3516" s="6">
        <v>76</v>
      </c>
      <c r="J3516" s="6">
        <v>342</v>
      </c>
      <c r="K3516" s="6">
        <v>76</v>
      </c>
      <c r="L3516" s="6">
        <v>344</v>
      </c>
      <c r="M3516" s="6" t="s">
        <v>19</v>
      </c>
      <c r="N3516" s="6" t="s">
        <v>21</v>
      </c>
      <c r="O3516" s="6">
        <v>23</v>
      </c>
    </row>
    <row r="3517" spans="1:15" x14ac:dyDescent="0.25">
      <c r="A3517" s="6" t="s">
        <v>0</v>
      </c>
      <c r="B3517" s="6" t="s">
        <v>13</v>
      </c>
      <c r="C3517" s="6" t="s">
        <v>179</v>
      </c>
      <c r="D3517" s="6" t="s">
        <v>180</v>
      </c>
      <c r="E3517" s="6" t="s">
        <v>97</v>
      </c>
      <c r="F3517" s="6" t="s">
        <v>125</v>
      </c>
      <c r="G3517" s="6">
        <v>13</v>
      </c>
      <c r="H3517" s="6">
        <v>70</v>
      </c>
      <c r="I3517" s="6">
        <v>8</v>
      </c>
      <c r="J3517" s="6">
        <v>49</v>
      </c>
      <c r="K3517" s="6">
        <v>12</v>
      </c>
      <c r="L3517" s="6">
        <v>70</v>
      </c>
      <c r="M3517" s="6" t="s">
        <v>19</v>
      </c>
      <c r="N3517" s="6" t="s">
        <v>23</v>
      </c>
      <c r="O3517" s="6">
        <v>14</v>
      </c>
    </row>
    <row r="3518" spans="1:15" x14ac:dyDescent="0.25">
      <c r="A3518" s="6" t="s">
        <v>0</v>
      </c>
      <c r="B3518" s="6" t="s">
        <v>13</v>
      </c>
      <c r="C3518" s="6" t="s">
        <v>247</v>
      </c>
      <c r="D3518" s="6" t="s">
        <v>248</v>
      </c>
      <c r="E3518" s="6" t="s">
        <v>97</v>
      </c>
      <c r="F3518" s="6" t="s">
        <v>98</v>
      </c>
      <c r="G3518" s="6">
        <v>10</v>
      </c>
      <c r="H3518" s="6">
        <v>39</v>
      </c>
      <c r="I3518" s="6">
        <v>7</v>
      </c>
      <c r="J3518" s="6">
        <v>25</v>
      </c>
      <c r="K3518" s="6">
        <v>10</v>
      </c>
      <c r="L3518" s="6">
        <v>39</v>
      </c>
      <c r="M3518" s="6" t="s">
        <v>19</v>
      </c>
      <c r="N3518" s="6" t="s">
        <v>22</v>
      </c>
      <c r="O3518" s="6">
        <v>1</v>
      </c>
    </row>
    <row r="3519" spans="1:15" x14ac:dyDescent="0.25">
      <c r="A3519" s="6" t="s">
        <v>0</v>
      </c>
      <c r="B3519" s="6" t="s">
        <v>13</v>
      </c>
      <c r="C3519" s="6" t="s">
        <v>243</v>
      </c>
      <c r="D3519" s="6" t="s">
        <v>244</v>
      </c>
      <c r="E3519" s="6" t="s">
        <v>97</v>
      </c>
      <c r="F3519" s="6" t="s">
        <v>98</v>
      </c>
      <c r="G3519" s="6">
        <v>67</v>
      </c>
      <c r="H3519" s="6">
        <v>350</v>
      </c>
      <c r="I3519" s="6">
        <v>67</v>
      </c>
      <c r="J3519" s="6">
        <v>350</v>
      </c>
      <c r="K3519" s="6">
        <v>67</v>
      </c>
      <c r="L3519" s="6">
        <v>350</v>
      </c>
      <c r="M3519" s="6" t="s">
        <v>19</v>
      </c>
      <c r="N3519" s="6" t="s">
        <v>21</v>
      </c>
      <c r="O3519" s="6">
        <v>24</v>
      </c>
    </row>
    <row r="3520" spans="1:15" x14ac:dyDescent="0.25">
      <c r="A3520" s="6" t="s">
        <v>0</v>
      </c>
      <c r="B3520" s="6" t="s">
        <v>7</v>
      </c>
      <c r="C3520" s="6" t="s">
        <v>143</v>
      </c>
      <c r="D3520" s="6" t="s">
        <v>144</v>
      </c>
      <c r="E3520" s="6" t="s">
        <v>97</v>
      </c>
      <c r="F3520" s="6" t="s">
        <v>132</v>
      </c>
      <c r="G3520" s="6">
        <v>12</v>
      </c>
      <c r="H3520" s="6">
        <v>51</v>
      </c>
      <c r="I3520" s="6">
        <v>4</v>
      </c>
      <c r="J3520" s="6">
        <v>20</v>
      </c>
      <c r="K3520" s="6">
        <v>12</v>
      </c>
      <c r="L3520" s="6">
        <v>52</v>
      </c>
      <c r="M3520" s="6" t="s">
        <v>19</v>
      </c>
      <c r="N3520" s="6" t="s">
        <v>23</v>
      </c>
      <c r="O3520" s="6">
        <v>2</v>
      </c>
    </row>
    <row r="3521" spans="1:15" x14ac:dyDescent="0.25">
      <c r="A3521" s="6" t="s">
        <v>0</v>
      </c>
      <c r="B3521" s="6" t="s">
        <v>7</v>
      </c>
      <c r="C3521" s="6" t="s">
        <v>130</v>
      </c>
      <c r="D3521" s="6" t="s">
        <v>131</v>
      </c>
      <c r="E3521" s="6" t="s">
        <v>97</v>
      </c>
      <c r="F3521" s="6" t="s">
        <v>125</v>
      </c>
      <c r="G3521" s="6">
        <v>169</v>
      </c>
      <c r="H3521" s="6">
        <v>816</v>
      </c>
      <c r="I3521" s="6">
        <v>153</v>
      </c>
      <c r="J3521" s="6">
        <v>754</v>
      </c>
      <c r="K3521" s="6">
        <v>157</v>
      </c>
      <c r="L3521" s="6">
        <v>761</v>
      </c>
      <c r="M3521" s="6" t="s">
        <v>19</v>
      </c>
      <c r="N3521" s="6" t="s">
        <v>23</v>
      </c>
      <c r="O3521" s="6">
        <v>86</v>
      </c>
    </row>
    <row r="3522" spans="1:15" x14ac:dyDescent="0.25">
      <c r="A3522" s="6" t="s">
        <v>3</v>
      </c>
      <c r="B3522" s="6" t="s">
        <v>15</v>
      </c>
      <c r="C3522" s="6" t="s">
        <v>794</v>
      </c>
      <c r="D3522" s="6" t="s">
        <v>795</v>
      </c>
      <c r="E3522" s="6" t="s">
        <v>97</v>
      </c>
      <c r="F3522" s="6" t="s">
        <v>125</v>
      </c>
      <c r="G3522" s="6">
        <v>78</v>
      </c>
      <c r="H3522" s="6">
        <v>390</v>
      </c>
      <c r="I3522" s="6">
        <v>77</v>
      </c>
      <c r="J3522" s="6">
        <v>384</v>
      </c>
      <c r="K3522" s="6">
        <v>77</v>
      </c>
      <c r="L3522" s="6">
        <v>384</v>
      </c>
      <c r="M3522" s="6" t="s">
        <v>19</v>
      </c>
      <c r="N3522" s="6" t="s">
        <v>23</v>
      </c>
      <c r="O3522" s="6">
        <v>35</v>
      </c>
    </row>
    <row r="3523" spans="1:15" x14ac:dyDescent="0.25">
      <c r="A3523" s="6" t="s">
        <v>3</v>
      </c>
      <c r="B3523" s="6" t="s">
        <v>15</v>
      </c>
      <c r="C3523" s="6" t="s">
        <v>791</v>
      </c>
      <c r="D3523" s="6" t="s">
        <v>792</v>
      </c>
      <c r="E3523" s="6" t="s">
        <v>97</v>
      </c>
      <c r="F3523" s="6" t="s">
        <v>98</v>
      </c>
      <c r="G3523" s="6">
        <v>64</v>
      </c>
      <c r="H3523" s="6">
        <v>305</v>
      </c>
      <c r="I3523" s="6">
        <v>63</v>
      </c>
      <c r="J3523" s="6">
        <v>304</v>
      </c>
      <c r="K3523" s="6">
        <v>63</v>
      </c>
      <c r="L3523" s="6">
        <v>304</v>
      </c>
      <c r="M3523" s="6" t="s">
        <v>19</v>
      </c>
      <c r="N3523" s="6" t="s">
        <v>21</v>
      </c>
      <c r="O3523" s="6">
        <v>7</v>
      </c>
    </row>
    <row r="3524" spans="1:15" x14ac:dyDescent="0.25">
      <c r="A3524" s="6" t="s">
        <v>3</v>
      </c>
      <c r="B3524" s="6" t="s">
        <v>17</v>
      </c>
      <c r="C3524" s="6" t="s">
        <v>761</v>
      </c>
      <c r="D3524" s="6" t="s">
        <v>762</v>
      </c>
      <c r="E3524" s="6" t="s">
        <v>209</v>
      </c>
      <c r="F3524" s="6" t="s">
        <v>125</v>
      </c>
      <c r="G3524" s="6">
        <v>32</v>
      </c>
      <c r="H3524" s="6">
        <v>156</v>
      </c>
      <c r="I3524" s="6">
        <v>9</v>
      </c>
      <c r="J3524" s="6">
        <v>58</v>
      </c>
      <c r="K3524" s="6">
        <v>9</v>
      </c>
      <c r="L3524" s="6">
        <v>58</v>
      </c>
      <c r="M3524" s="6" t="s">
        <v>19</v>
      </c>
      <c r="N3524" s="6" t="s">
        <v>21</v>
      </c>
      <c r="O3524" s="6">
        <v>0</v>
      </c>
    </row>
    <row r="3525" spans="1:15" x14ac:dyDescent="0.25">
      <c r="A3525" s="6" t="s">
        <v>0</v>
      </c>
      <c r="B3525" s="6" t="s">
        <v>13</v>
      </c>
      <c r="C3525" s="6" t="s">
        <v>241</v>
      </c>
      <c r="D3525" s="6" t="s">
        <v>242</v>
      </c>
      <c r="E3525" s="6" t="s">
        <v>97</v>
      </c>
      <c r="F3525" s="6" t="s">
        <v>98</v>
      </c>
      <c r="G3525" s="6">
        <v>65</v>
      </c>
      <c r="H3525" s="6">
        <v>347</v>
      </c>
      <c r="I3525" s="6">
        <v>65</v>
      </c>
      <c r="J3525" s="6">
        <v>347</v>
      </c>
      <c r="K3525" s="6">
        <v>65</v>
      </c>
      <c r="L3525" s="6">
        <v>347</v>
      </c>
      <c r="M3525" s="6" t="s">
        <v>19</v>
      </c>
      <c r="N3525" s="6" t="s">
        <v>21</v>
      </c>
      <c r="O3525" s="6">
        <v>19</v>
      </c>
    </row>
    <row r="3526" spans="1:15" x14ac:dyDescent="0.25">
      <c r="A3526" s="6" t="s">
        <v>3</v>
      </c>
      <c r="B3526" s="6" t="s">
        <v>17</v>
      </c>
      <c r="C3526" s="6" t="s">
        <v>761</v>
      </c>
      <c r="D3526" s="6" t="s">
        <v>762</v>
      </c>
      <c r="E3526" s="6" t="s">
        <v>209</v>
      </c>
      <c r="F3526" s="6" t="s">
        <v>125</v>
      </c>
      <c r="G3526" s="6">
        <v>32</v>
      </c>
      <c r="H3526" s="6">
        <v>156</v>
      </c>
      <c r="I3526" s="6">
        <v>9</v>
      </c>
      <c r="J3526" s="6">
        <v>58</v>
      </c>
      <c r="K3526" s="6">
        <v>9</v>
      </c>
      <c r="L3526" s="6">
        <v>58</v>
      </c>
      <c r="M3526" s="6" t="s">
        <v>19</v>
      </c>
      <c r="N3526" s="6" t="s">
        <v>22</v>
      </c>
      <c r="O3526" s="6">
        <v>1</v>
      </c>
    </row>
    <row r="3527" spans="1:15" x14ac:dyDescent="0.25">
      <c r="A3527" s="6" t="s">
        <v>3</v>
      </c>
      <c r="B3527" s="6" t="s">
        <v>15</v>
      </c>
      <c r="C3527" s="6" t="s">
        <v>800</v>
      </c>
      <c r="D3527" s="6" t="s">
        <v>801</v>
      </c>
      <c r="E3527" s="6" t="s">
        <v>97</v>
      </c>
      <c r="F3527" s="6" t="s">
        <v>125</v>
      </c>
      <c r="G3527" s="6">
        <v>70</v>
      </c>
      <c r="H3527" s="6">
        <v>273</v>
      </c>
      <c r="I3527" s="6">
        <v>71</v>
      </c>
      <c r="J3527" s="6">
        <v>278</v>
      </c>
      <c r="K3527" s="6">
        <v>71</v>
      </c>
      <c r="L3527" s="6">
        <v>278</v>
      </c>
      <c r="M3527" s="6" t="s">
        <v>19</v>
      </c>
      <c r="N3527" s="6" t="s">
        <v>22</v>
      </c>
      <c r="O3527" s="6">
        <v>1</v>
      </c>
    </row>
    <row r="3528" spans="1:15" x14ac:dyDescent="0.25">
      <c r="A3528" s="6" t="s">
        <v>3</v>
      </c>
      <c r="B3528" s="6" t="s">
        <v>15</v>
      </c>
      <c r="C3528" s="6" t="s">
        <v>800</v>
      </c>
      <c r="D3528" s="6" t="s">
        <v>801</v>
      </c>
      <c r="E3528" s="6" t="s">
        <v>97</v>
      </c>
      <c r="F3528" s="6" t="s">
        <v>125</v>
      </c>
      <c r="G3528" s="6">
        <v>70</v>
      </c>
      <c r="H3528" s="6">
        <v>273</v>
      </c>
      <c r="I3528" s="6">
        <v>71</v>
      </c>
      <c r="J3528" s="6">
        <v>278</v>
      </c>
      <c r="K3528" s="6">
        <v>71</v>
      </c>
      <c r="L3528" s="6">
        <v>278</v>
      </c>
      <c r="M3528" s="6" t="s">
        <v>19</v>
      </c>
      <c r="N3528" s="6" t="s">
        <v>23</v>
      </c>
      <c r="O3528" s="6">
        <v>6</v>
      </c>
    </row>
    <row r="3529" spans="1:15" x14ac:dyDescent="0.25">
      <c r="A3529" s="6" t="s">
        <v>0</v>
      </c>
      <c r="B3529" s="6" t="s">
        <v>13</v>
      </c>
      <c r="C3529" s="6" t="s">
        <v>201</v>
      </c>
      <c r="D3529" s="6" t="s">
        <v>202</v>
      </c>
      <c r="E3529" s="6" t="s">
        <v>97</v>
      </c>
      <c r="F3529" s="6" t="s">
        <v>132</v>
      </c>
      <c r="G3529" s="6">
        <v>8</v>
      </c>
      <c r="H3529" s="6">
        <v>40</v>
      </c>
      <c r="I3529" s="6">
        <v>8</v>
      </c>
      <c r="J3529" s="6">
        <v>28</v>
      </c>
      <c r="K3529" s="6">
        <v>8</v>
      </c>
      <c r="L3529" s="6">
        <v>40</v>
      </c>
      <c r="M3529" s="6" t="s">
        <v>19</v>
      </c>
      <c r="N3529" s="6" t="s">
        <v>21</v>
      </c>
      <c r="O3529" s="6">
        <v>3</v>
      </c>
    </row>
    <row r="3530" spans="1:15" x14ac:dyDescent="0.25">
      <c r="A3530" s="6" t="s">
        <v>0</v>
      </c>
      <c r="B3530" s="6" t="s">
        <v>13</v>
      </c>
      <c r="C3530" s="6" t="s">
        <v>199</v>
      </c>
      <c r="D3530" s="6" t="s">
        <v>200</v>
      </c>
      <c r="E3530" s="6" t="s">
        <v>97</v>
      </c>
      <c r="F3530" s="6" t="s">
        <v>125</v>
      </c>
      <c r="G3530" s="6">
        <v>77</v>
      </c>
      <c r="H3530" s="6">
        <v>380</v>
      </c>
      <c r="I3530" s="6">
        <v>76</v>
      </c>
      <c r="J3530" s="6">
        <v>342</v>
      </c>
      <c r="K3530" s="6">
        <v>76</v>
      </c>
      <c r="L3530" s="6">
        <v>344</v>
      </c>
      <c r="M3530" s="6" t="s">
        <v>19</v>
      </c>
      <c r="N3530" s="6" t="s">
        <v>23</v>
      </c>
      <c r="O3530" s="6">
        <v>42</v>
      </c>
    </row>
    <row r="3531" spans="1:15" x14ac:dyDescent="0.25">
      <c r="A3531" s="6" t="s">
        <v>3</v>
      </c>
      <c r="B3531" s="6" t="s">
        <v>17</v>
      </c>
      <c r="C3531" s="6" t="s">
        <v>767</v>
      </c>
      <c r="D3531" s="6" t="s">
        <v>768</v>
      </c>
      <c r="E3531" s="6" t="s">
        <v>97</v>
      </c>
      <c r="F3531" s="6" t="s">
        <v>98</v>
      </c>
      <c r="G3531" s="6">
        <v>61</v>
      </c>
      <c r="H3531" s="6">
        <v>264</v>
      </c>
      <c r="I3531" s="6">
        <v>55</v>
      </c>
      <c r="J3531" s="6">
        <v>251</v>
      </c>
      <c r="K3531" s="6">
        <v>55</v>
      </c>
      <c r="L3531" s="6">
        <v>251</v>
      </c>
      <c r="M3531" s="6" t="s">
        <v>19</v>
      </c>
      <c r="N3531" s="6" t="s">
        <v>23</v>
      </c>
      <c r="O3531" s="6">
        <v>14</v>
      </c>
    </row>
    <row r="3532" spans="1:15" x14ac:dyDescent="0.25">
      <c r="A3532" s="6" t="s">
        <v>3</v>
      </c>
      <c r="B3532" s="6" t="s">
        <v>15</v>
      </c>
      <c r="C3532" s="6" t="s">
        <v>228</v>
      </c>
      <c r="D3532" s="6" t="s">
        <v>229</v>
      </c>
      <c r="E3532" s="6" t="s">
        <v>97</v>
      </c>
      <c r="F3532" s="6" t="s">
        <v>98</v>
      </c>
      <c r="G3532" s="6">
        <v>30</v>
      </c>
      <c r="H3532" s="6">
        <v>139</v>
      </c>
      <c r="I3532" s="6">
        <v>31</v>
      </c>
      <c r="J3532" s="6">
        <v>140</v>
      </c>
      <c r="K3532" s="6">
        <v>31</v>
      </c>
      <c r="L3532" s="6">
        <v>140</v>
      </c>
      <c r="M3532" s="6" t="s">
        <v>19</v>
      </c>
      <c r="N3532" s="6" t="s">
        <v>21</v>
      </c>
      <c r="O3532" s="6">
        <v>4</v>
      </c>
    </row>
    <row r="3533" spans="1:15" x14ac:dyDescent="0.25">
      <c r="A3533" s="6" t="s">
        <v>0</v>
      </c>
      <c r="B3533" s="6" t="s">
        <v>13</v>
      </c>
      <c r="C3533" s="6" t="s">
        <v>175</v>
      </c>
      <c r="D3533" s="6" t="s">
        <v>176</v>
      </c>
      <c r="E3533" s="6" t="s">
        <v>97</v>
      </c>
      <c r="F3533" s="6" t="s">
        <v>125</v>
      </c>
      <c r="G3533" s="6">
        <v>35</v>
      </c>
      <c r="H3533" s="6">
        <v>215</v>
      </c>
      <c r="I3533" s="6">
        <v>35</v>
      </c>
      <c r="J3533" s="6">
        <v>211</v>
      </c>
      <c r="K3533" s="6">
        <v>35</v>
      </c>
      <c r="L3533" s="6">
        <v>212</v>
      </c>
      <c r="M3533" s="6" t="s">
        <v>19</v>
      </c>
      <c r="N3533" s="6" t="s">
        <v>21</v>
      </c>
      <c r="O3533" s="6">
        <v>3</v>
      </c>
    </row>
    <row r="3534" spans="1:15" x14ac:dyDescent="0.25">
      <c r="A3534" s="6" t="s">
        <v>3</v>
      </c>
      <c r="B3534" s="6" t="s">
        <v>15</v>
      </c>
      <c r="C3534" s="6" t="s">
        <v>787</v>
      </c>
      <c r="D3534" s="6" t="s">
        <v>788</v>
      </c>
      <c r="E3534" s="6" t="s">
        <v>97</v>
      </c>
      <c r="F3534" s="6" t="s">
        <v>125</v>
      </c>
      <c r="G3534" s="6">
        <v>87</v>
      </c>
      <c r="H3534" s="6">
        <v>488</v>
      </c>
      <c r="I3534" s="6">
        <v>86</v>
      </c>
      <c r="J3534" s="6">
        <v>472</v>
      </c>
      <c r="K3534" s="6">
        <v>86</v>
      </c>
      <c r="L3534" s="6">
        <v>472</v>
      </c>
      <c r="M3534" s="6" t="s">
        <v>19</v>
      </c>
      <c r="N3534" s="6" t="s">
        <v>21</v>
      </c>
      <c r="O3534" s="6">
        <v>22</v>
      </c>
    </row>
    <row r="3535" spans="1:15" x14ac:dyDescent="0.25">
      <c r="A3535" s="6" t="s">
        <v>0</v>
      </c>
      <c r="B3535" s="6" t="s">
        <v>9</v>
      </c>
      <c r="C3535" s="6" t="s">
        <v>135</v>
      </c>
      <c r="D3535" s="6" t="s">
        <v>136</v>
      </c>
      <c r="E3535" s="6" t="s">
        <v>97</v>
      </c>
      <c r="F3535" s="6" t="s">
        <v>125</v>
      </c>
      <c r="G3535" s="6">
        <v>207</v>
      </c>
      <c r="H3535" s="6">
        <v>1141</v>
      </c>
      <c r="I3535" s="6">
        <v>352</v>
      </c>
      <c r="J3535" s="6">
        <v>1386</v>
      </c>
      <c r="K3535" s="6">
        <v>352</v>
      </c>
      <c r="L3535" s="6">
        <v>1386</v>
      </c>
      <c r="M3535" s="6" t="s">
        <v>19</v>
      </c>
      <c r="N3535" s="6" t="s">
        <v>21</v>
      </c>
      <c r="O3535" s="6">
        <v>48</v>
      </c>
    </row>
    <row r="3536" spans="1:15" x14ac:dyDescent="0.25">
      <c r="A3536" s="6" t="s">
        <v>3</v>
      </c>
      <c r="B3536" s="6" t="s">
        <v>18</v>
      </c>
      <c r="C3536" s="6" t="s">
        <v>809</v>
      </c>
      <c r="D3536" s="6" t="s">
        <v>810</v>
      </c>
      <c r="E3536" s="6" t="s">
        <v>97</v>
      </c>
      <c r="F3536" s="6" t="s">
        <v>98</v>
      </c>
      <c r="G3536" s="6">
        <v>12</v>
      </c>
      <c r="H3536" s="6">
        <v>52</v>
      </c>
      <c r="I3536" s="6">
        <v>10</v>
      </c>
      <c r="J3536" s="6">
        <v>44</v>
      </c>
      <c r="K3536" s="6">
        <v>10</v>
      </c>
      <c r="L3536" s="6">
        <v>44</v>
      </c>
      <c r="M3536" s="6" t="s">
        <v>19</v>
      </c>
      <c r="N3536" s="6" t="s">
        <v>23</v>
      </c>
      <c r="O3536" s="6">
        <v>1</v>
      </c>
    </row>
    <row r="3537" spans="1:15" x14ac:dyDescent="0.25">
      <c r="A3537" s="6" t="s">
        <v>0</v>
      </c>
      <c r="B3537" s="6" t="s">
        <v>7</v>
      </c>
      <c r="C3537" s="6" t="s">
        <v>130</v>
      </c>
      <c r="D3537" s="6" t="s">
        <v>131</v>
      </c>
      <c r="E3537" s="6" t="s">
        <v>97</v>
      </c>
      <c r="F3537" s="6" t="s">
        <v>125</v>
      </c>
      <c r="G3537" s="6">
        <v>169</v>
      </c>
      <c r="H3537" s="6">
        <v>816</v>
      </c>
      <c r="I3537" s="6">
        <v>153</v>
      </c>
      <c r="J3537" s="6">
        <v>754</v>
      </c>
      <c r="K3537" s="6">
        <v>157</v>
      </c>
      <c r="L3537" s="6">
        <v>761</v>
      </c>
      <c r="M3537" s="6" t="s">
        <v>19</v>
      </c>
      <c r="N3537" s="6" t="s">
        <v>21</v>
      </c>
      <c r="O3537" s="6">
        <v>48</v>
      </c>
    </row>
    <row r="3538" spans="1:15" x14ac:dyDescent="0.25">
      <c r="A3538" s="6" t="s">
        <v>0</v>
      </c>
      <c r="B3538" s="6" t="s">
        <v>13</v>
      </c>
      <c r="C3538" s="6" t="s">
        <v>181</v>
      </c>
      <c r="D3538" s="6" t="s">
        <v>182</v>
      </c>
      <c r="E3538" s="6" t="s">
        <v>97</v>
      </c>
      <c r="F3538" s="6" t="s">
        <v>98</v>
      </c>
      <c r="G3538" s="6">
        <v>16</v>
      </c>
      <c r="H3538" s="6">
        <v>58</v>
      </c>
      <c r="I3538" s="6">
        <v>10</v>
      </c>
      <c r="J3538" s="6">
        <v>45</v>
      </c>
      <c r="K3538" s="6">
        <v>16</v>
      </c>
      <c r="L3538" s="6">
        <v>58</v>
      </c>
      <c r="M3538" s="6" t="s">
        <v>19</v>
      </c>
      <c r="N3538" s="6" t="s">
        <v>23</v>
      </c>
      <c r="O3538" s="6">
        <v>7</v>
      </c>
    </row>
    <row r="3539" spans="1:15" x14ac:dyDescent="0.25">
      <c r="A3539" s="6" t="s">
        <v>0</v>
      </c>
      <c r="B3539" s="6" t="s">
        <v>13</v>
      </c>
      <c r="C3539" s="6" t="s">
        <v>203</v>
      </c>
      <c r="D3539" s="6" t="s">
        <v>204</v>
      </c>
      <c r="E3539" s="6" t="s">
        <v>97</v>
      </c>
      <c r="F3539" s="6" t="s">
        <v>125</v>
      </c>
      <c r="G3539" s="6">
        <v>41</v>
      </c>
      <c r="H3539" s="6">
        <v>199</v>
      </c>
      <c r="I3539" s="6">
        <v>41</v>
      </c>
      <c r="J3539" s="6">
        <v>196</v>
      </c>
      <c r="K3539" s="6">
        <v>41</v>
      </c>
      <c r="L3539" s="6">
        <v>201</v>
      </c>
      <c r="M3539" s="6" t="s">
        <v>19</v>
      </c>
      <c r="N3539" s="6" t="s">
        <v>21</v>
      </c>
      <c r="O3539" s="6">
        <v>16</v>
      </c>
    </row>
    <row r="3540" spans="1:15" x14ac:dyDescent="0.25">
      <c r="A3540" s="6" t="s">
        <v>3</v>
      </c>
      <c r="B3540" s="6" t="s">
        <v>15</v>
      </c>
      <c r="C3540" s="6" t="s">
        <v>228</v>
      </c>
      <c r="D3540" s="6" t="s">
        <v>229</v>
      </c>
      <c r="E3540" s="6" t="s">
        <v>97</v>
      </c>
      <c r="F3540" s="6" t="s">
        <v>98</v>
      </c>
      <c r="G3540" s="6">
        <v>30</v>
      </c>
      <c r="H3540" s="6">
        <v>139</v>
      </c>
      <c r="I3540" s="6">
        <v>31</v>
      </c>
      <c r="J3540" s="6">
        <v>140</v>
      </c>
      <c r="K3540" s="6">
        <v>31</v>
      </c>
      <c r="L3540" s="6">
        <v>140</v>
      </c>
      <c r="M3540" s="6" t="s">
        <v>19</v>
      </c>
      <c r="N3540" s="6" t="s">
        <v>23</v>
      </c>
      <c r="O3540" s="6">
        <v>6</v>
      </c>
    </row>
    <row r="3541" spans="1:15" x14ac:dyDescent="0.25">
      <c r="A3541" s="6" t="s">
        <v>0</v>
      </c>
      <c r="B3541" s="6" t="s">
        <v>13</v>
      </c>
      <c r="C3541" s="6" t="s">
        <v>203</v>
      </c>
      <c r="D3541" s="6" t="s">
        <v>204</v>
      </c>
      <c r="E3541" s="6" t="s">
        <v>97</v>
      </c>
      <c r="F3541" s="6" t="s">
        <v>125</v>
      </c>
      <c r="G3541" s="6">
        <v>41</v>
      </c>
      <c r="H3541" s="6">
        <v>199</v>
      </c>
      <c r="I3541" s="6">
        <v>41</v>
      </c>
      <c r="J3541" s="6">
        <v>196</v>
      </c>
      <c r="K3541" s="6">
        <v>41</v>
      </c>
      <c r="L3541" s="6">
        <v>201</v>
      </c>
      <c r="M3541" s="6" t="s">
        <v>19</v>
      </c>
      <c r="N3541" s="6" t="s">
        <v>22</v>
      </c>
      <c r="O3541" s="6">
        <v>14</v>
      </c>
    </row>
    <row r="3542" spans="1:15" x14ac:dyDescent="0.25">
      <c r="A3542" s="6" t="s">
        <v>0</v>
      </c>
      <c r="B3542" s="6" t="s">
        <v>13</v>
      </c>
      <c r="C3542" s="6" t="s">
        <v>173</v>
      </c>
      <c r="D3542" s="6" t="s">
        <v>174</v>
      </c>
      <c r="E3542" s="6" t="s">
        <v>97</v>
      </c>
      <c r="F3542" s="6" t="s">
        <v>125</v>
      </c>
      <c r="G3542" s="6">
        <v>74</v>
      </c>
      <c r="H3542" s="6">
        <v>404</v>
      </c>
      <c r="I3542" s="6">
        <v>60</v>
      </c>
      <c r="J3542" s="6">
        <v>330</v>
      </c>
      <c r="K3542" s="6">
        <v>74</v>
      </c>
      <c r="L3542" s="6">
        <v>369</v>
      </c>
      <c r="M3542" s="6" t="s">
        <v>19</v>
      </c>
      <c r="N3542" s="6" t="s">
        <v>23</v>
      </c>
      <c r="O3542" s="6">
        <v>68</v>
      </c>
    </row>
    <row r="3543" spans="1:15" x14ac:dyDescent="0.25">
      <c r="A3543" s="6" t="s">
        <v>3</v>
      </c>
      <c r="B3543" s="6" t="s">
        <v>15</v>
      </c>
      <c r="C3543" s="6" t="s">
        <v>228</v>
      </c>
      <c r="D3543" s="6" t="s">
        <v>229</v>
      </c>
      <c r="E3543" s="6" t="s">
        <v>97</v>
      </c>
      <c r="F3543" s="6" t="s">
        <v>98</v>
      </c>
      <c r="G3543" s="6">
        <v>30</v>
      </c>
      <c r="H3543" s="6">
        <v>139</v>
      </c>
      <c r="I3543" s="6">
        <v>31</v>
      </c>
      <c r="J3543" s="6">
        <v>140</v>
      </c>
      <c r="K3543" s="6">
        <v>31</v>
      </c>
      <c r="L3543" s="6">
        <v>140</v>
      </c>
      <c r="M3543" s="6" t="s">
        <v>19</v>
      </c>
      <c r="N3543" s="6" t="s">
        <v>22</v>
      </c>
      <c r="O3543" s="6">
        <v>2</v>
      </c>
    </row>
    <row r="3544" spans="1:15" x14ac:dyDescent="0.25">
      <c r="A3544" s="6" t="s">
        <v>0</v>
      </c>
      <c r="B3544" s="6" t="s">
        <v>9</v>
      </c>
      <c r="C3544" s="6" t="s">
        <v>135</v>
      </c>
      <c r="D3544" s="6" t="s">
        <v>136</v>
      </c>
      <c r="E3544" s="6" t="s">
        <v>97</v>
      </c>
      <c r="F3544" s="6" t="s">
        <v>125</v>
      </c>
      <c r="G3544" s="6">
        <v>207</v>
      </c>
      <c r="H3544" s="6">
        <v>1141</v>
      </c>
      <c r="I3544" s="6">
        <v>352</v>
      </c>
      <c r="J3544" s="6">
        <v>1386</v>
      </c>
      <c r="K3544" s="6">
        <v>352</v>
      </c>
      <c r="L3544" s="6">
        <v>1386</v>
      </c>
      <c r="M3544" s="6" t="s">
        <v>19</v>
      </c>
      <c r="N3544" s="6" t="s">
        <v>22</v>
      </c>
      <c r="O3544" s="6">
        <v>42</v>
      </c>
    </row>
    <row r="3545" spans="1:15" x14ac:dyDescent="0.25">
      <c r="A3545" s="6" t="s">
        <v>0</v>
      </c>
      <c r="B3545" s="6" t="s">
        <v>13</v>
      </c>
      <c r="C3545" s="6" t="s">
        <v>181</v>
      </c>
      <c r="D3545" s="6" t="s">
        <v>182</v>
      </c>
      <c r="E3545" s="6" t="s">
        <v>97</v>
      </c>
      <c r="F3545" s="6" t="s">
        <v>98</v>
      </c>
      <c r="G3545" s="6">
        <v>16</v>
      </c>
      <c r="H3545" s="6">
        <v>58</v>
      </c>
      <c r="I3545" s="6">
        <v>10</v>
      </c>
      <c r="J3545" s="6">
        <v>45</v>
      </c>
      <c r="K3545" s="6">
        <v>16</v>
      </c>
      <c r="L3545" s="6">
        <v>58</v>
      </c>
      <c r="M3545" s="6" t="s">
        <v>19</v>
      </c>
      <c r="N3545" s="6" t="s">
        <v>22</v>
      </c>
      <c r="O3545" s="6">
        <v>6</v>
      </c>
    </row>
    <row r="3546" spans="1:15" x14ac:dyDescent="0.25">
      <c r="A3546" s="6" t="s">
        <v>3</v>
      </c>
      <c r="B3546" s="6" t="s">
        <v>15</v>
      </c>
      <c r="C3546" s="6" t="s">
        <v>806</v>
      </c>
      <c r="D3546" s="6" t="s">
        <v>807</v>
      </c>
      <c r="E3546" s="6" t="s">
        <v>97</v>
      </c>
      <c r="F3546" s="6" t="s">
        <v>125</v>
      </c>
      <c r="G3546" s="6">
        <v>178</v>
      </c>
      <c r="H3546" s="6">
        <v>827</v>
      </c>
      <c r="I3546" s="6">
        <v>194</v>
      </c>
      <c r="J3546" s="6">
        <v>890</v>
      </c>
      <c r="K3546" s="6">
        <v>194</v>
      </c>
      <c r="L3546" s="6">
        <v>890</v>
      </c>
      <c r="M3546" s="6" t="s">
        <v>19</v>
      </c>
      <c r="N3546" s="6" t="s">
        <v>23</v>
      </c>
      <c r="O3546" s="6">
        <v>88</v>
      </c>
    </row>
    <row r="3547" spans="1:15" x14ac:dyDescent="0.25">
      <c r="A3547" s="6" t="s">
        <v>3</v>
      </c>
      <c r="B3547" s="6" t="s">
        <v>14</v>
      </c>
      <c r="C3547" s="6" t="s">
        <v>783</v>
      </c>
      <c r="D3547" s="6" t="s">
        <v>784</v>
      </c>
      <c r="E3547" s="6" t="s">
        <v>97</v>
      </c>
      <c r="F3547" s="6" t="s">
        <v>98</v>
      </c>
      <c r="G3547" s="6">
        <v>41</v>
      </c>
      <c r="H3547" s="6">
        <v>214</v>
      </c>
      <c r="I3547" s="6">
        <v>41</v>
      </c>
      <c r="J3547" s="6">
        <v>214</v>
      </c>
      <c r="K3547" s="6">
        <v>41</v>
      </c>
      <c r="L3547" s="6">
        <v>214</v>
      </c>
      <c r="M3547" s="6" t="s">
        <v>19</v>
      </c>
      <c r="N3547" s="6" t="s">
        <v>21</v>
      </c>
      <c r="O3547" s="6">
        <v>12</v>
      </c>
    </row>
    <row r="3548" spans="1:15" x14ac:dyDescent="0.25">
      <c r="A3548" s="6" t="s">
        <v>0</v>
      </c>
      <c r="B3548" s="6" t="s">
        <v>13</v>
      </c>
      <c r="C3548" s="6" t="s">
        <v>245</v>
      </c>
      <c r="D3548" s="6" t="s">
        <v>246</v>
      </c>
      <c r="E3548" s="6" t="s">
        <v>97</v>
      </c>
      <c r="F3548" s="6" t="s">
        <v>98</v>
      </c>
      <c r="G3548" s="6">
        <v>25</v>
      </c>
      <c r="H3548" s="6">
        <v>133</v>
      </c>
      <c r="I3548" s="6">
        <v>22</v>
      </c>
      <c r="J3548" s="6">
        <v>95</v>
      </c>
      <c r="K3548" s="6">
        <v>25</v>
      </c>
      <c r="L3548" s="6">
        <v>134</v>
      </c>
      <c r="M3548" s="6" t="s">
        <v>19</v>
      </c>
      <c r="N3548" s="6" t="s">
        <v>21</v>
      </c>
      <c r="O3548" s="6">
        <v>7</v>
      </c>
    </row>
    <row r="3549" spans="1:15" x14ac:dyDescent="0.25">
      <c r="A3549" s="6" t="s">
        <v>3</v>
      </c>
      <c r="B3549" s="6" t="s">
        <v>15</v>
      </c>
      <c r="C3549" s="6" t="s">
        <v>800</v>
      </c>
      <c r="D3549" s="6" t="s">
        <v>801</v>
      </c>
      <c r="E3549" s="6" t="s">
        <v>97</v>
      </c>
      <c r="F3549" s="6" t="s">
        <v>125</v>
      </c>
      <c r="G3549" s="6">
        <v>70</v>
      </c>
      <c r="H3549" s="6">
        <v>273</v>
      </c>
      <c r="I3549" s="6">
        <v>71</v>
      </c>
      <c r="J3549" s="6">
        <v>278</v>
      </c>
      <c r="K3549" s="6">
        <v>71</v>
      </c>
      <c r="L3549" s="6">
        <v>278</v>
      </c>
      <c r="M3549" s="6" t="s">
        <v>19</v>
      </c>
      <c r="N3549" s="6" t="s">
        <v>21</v>
      </c>
      <c r="O3549" s="6">
        <v>5</v>
      </c>
    </row>
    <row r="3550" spans="1:15" x14ac:dyDescent="0.25">
      <c r="A3550" s="6" t="s">
        <v>0</v>
      </c>
      <c r="B3550" s="6" t="s">
        <v>13</v>
      </c>
      <c r="C3550" s="6" t="s">
        <v>201</v>
      </c>
      <c r="D3550" s="6" t="s">
        <v>202</v>
      </c>
      <c r="E3550" s="6" t="s">
        <v>97</v>
      </c>
      <c r="F3550" s="6" t="s">
        <v>132</v>
      </c>
      <c r="G3550" s="6">
        <v>8</v>
      </c>
      <c r="H3550" s="6">
        <v>40</v>
      </c>
      <c r="I3550" s="6">
        <v>8</v>
      </c>
      <c r="J3550" s="6">
        <v>28</v>
      </c>
      <c r="K3550" s="6">
        <v>8</v>
      </c>
      <c r="L3550" s="6">
        <v>40</v>
      </c>
      <c r="M3550" s="6" t="s">
        <v>19</v>
      </c>
      <c r="N3550" s="6" t="s">
        <v>23</v>
      </c>
      <c r="O3550" s="6">
        <v>8</v>
      </c>
    </row>
    <row r="3551" spans="1:15" x14ac:dyDescent="0.25">
      <c r="A3551" s="6" t="s">
        <v>3</v>
      </c>
      <c r="B3551" s="6" t="s">
        <v>17</v>
      </c>
      <c r="C3551" s="6" t="s">
        <v>767</v>
      </c>
      <c r="D3551" s="6" t="s">
        <v>768</v>
      </c>
      <c r="E3551" s="6" t="s">
        <v>97</v>
      </c>
      <c r="F3551" s="6" t="s">
        <v>98</v>
      </c>
      <c r="G3551" s="6">
        <v>61</v>
      </c>
      <c r="H3551" s="6">
        <v>264</v>
      </c>
      <c r="I3551" s="6">
        <v>55</v>
      </c>
      <c r="J3551" s="6">
        <v>251</v>
      </c>
      <c r="K3551" s="6">
        <v>55</v>
      </c>
      <c r="L3551" s="6">
        <v>251</v>
      </c>
      <c r="M3551" s="6" t="s">
        <v>19</v>
      </c>
      <c r="N3551" s="6" t="s">
        <v>22</v>
      </c>
      <c r="O3551" s="6">
        <v>2</v>
      </c>
    </row>
    <row r="3552" spans="1:15" x14ac:dyDescent="0.25">
      <c r="A3552" s="6" t="s">
        <v>0</v>
      </c>
      <c r="B3552" s="6" t="s">
        <v>6</v>
      </c>
      <c r="C3552" s="6" t="s">
        <v>718</v>
      </c>
      <c r="D3552" s="6" t="s">
        <v>719</v>
      </c>
      <c r="E3552" s="6" t="s">
        <v>97</v>
      </c>
      <c r="F3552" s="6" t="s">
        <v>132</v>
      </c>
      <c r="G3552" s="6">
        <v>68</v>
      </c>
      <c r="H3552" s="6">
        <v>327</v>
      </c>
      <c r="I3552" s="6">
        <v>10</v>
      </c>
      <c r="J3552" s="6">
        <v>20</v>
      </c>
      <c r="K3552" s="6">
        <v>63</v>
      </c>
      <c r="L3552" s="6">
        <v>307</v>
      </c>
      <c r="M3552" s="6" t="s">
        <v>19</v>
      </c>
      <c r="N3552" s="6" t="s">
        <v>21</v>
      </c>
      <c r="O3552" s="6">
        <v>24</v>
      </c>
    </row>
    <row r="3553" spans="1:15" x14ac:dyDescent="0.25">
      <c r="A3553" s="6" t="s">
        <v>3</v>
      </c>
      <c r="B3553" s="6" t="s">
        <v>18</v>
      </c>
      <c r="C3553" s="6" t="s">
        <v>809</v>
      </c>
      <c r="D3553" s="6" t="s">
        <v>810</v>
      </c>
      <c r="E3553" s="6" t="s">
        <v>97</v>
      </c>
      <c r="F3553" s="6" t="s">
        <v>98</v>
      </c>
      <c r="G3553" s="6">
        <v>12</v>
      </c>
      <c r="H3553" s="6">
        <v>52</v>
      </c>
      <c r="I3553" s="6">
        <v>10</v>
      </c>
      <c r="J3553" s="6">
        <v>44</v>
      </c>
      <c r="K3553" s="6">
        <v>10</v>
      </c>
      <c r="L3553" s="6">
        <v>44</v>
      </c>
      <c r="M3553" s="6" t="s">
        <v>19</v>
      </c>
      <c r="N3553" s="6" t="s">
        <v>22</v>
      </c>
      <c r="O3553" s="6">
        <v>0</v>
      </c>
    </row>
    <row r="3554" spans="1:15" x14ac:dyDescent="0.25">
      <c r="A3554" s="6" t="s">
        <v>3</v>
      </c>
      <c r="B3554" s="6" t="s">
        <v>15</v>
      </c>
      <c r="C3554" s="6" t="s">
        <v>791</v>
      </c>
      <c r="D3554" s="6" t="s">
        <v>792</v>
      </c>
      <c r="E3554" s="6" t="s">
        <v>97</v>
      </c>
      <c r="F3554" s="6" t="s">
        <v>98</v>
      </c>
      <c r="G3554" s="6">
        <v>64</v>
      </c>
      <c r="H3554" s="6">
        <v>305</v>
      </c>
      <c r="I3554" s="6">
        <v>63</v>
      </c>
      <c r="J3554" s="6">
        <v>304</v>
      </c>
      <c r="K3554" s="6">
        <v>63</v>
      </c>
      <c r="L3554" s="6">
        <v>304</v>
      </c>
      <c r="M3554" s="6" t="s">
        <v>19</v>
      </c>
      <c r="N3554" s="6" t="s">
        <v>23</v>
      </c>
      <c r="O3554" s="6">
        <v>10</v>
      </c>
    </row>
    <row r="3555" spans="1:15" x14ac:dyDescent="0.25">
      <c r="A3555" s="6" t="s">
        <v>0</v>
      </c>
      <c r="B3555" s="6" t="s">
        <v>13</v>
      </c>
      <c r="C3555" s="6" t="s">
        <v>245</v>
      </c>
      <c r="D3555" s="6" t="s">
        <v>246</v>
      </c>
      <c r="E3555" s="6" t="s">
        <v>97</v>
      </c>
      <c r="F3555" s="6" t="s">
        <v>98</v>
      </c>
      <c r="G3555" s="6">
        <v>25</v>
      </c>
      <c r="H3555" s="6">
        <v>133</v>
      </c>
      <c r="I3555" s="6">
        <v>22</v>
      </c>
      <c r="J3555" s="6">
        <v>95</v>
      </c>
      <c r="K3555" s="6">
        <v>25</v>
      </c>
      <c r="L3555" s="6">
        <v>134</v>
      </c>
      <c r="M3555" s="6" t="s">
        <v>19</v>
      </c>
      <c r="N3555" s="6" t="s">
        <v>22</v>
      </c>
      <c r="O3555" s="6">
        <v>12</v>
      </c>
    </row>
    <row r="3556" spans="1:15" x14ac:dyDescent="0.25">
      <c r="A3556" s="6" t="s">
        <v>3</v>
      </c>
      <c r="B3556" s="6" t="s">
        <v>15</v>
      </c>
      <c r="C3556" s="6" t="s">
        <v>794</v>
      </c>
      <c r="D3556" s="6" t="s">
        <v>795</v>
      </c>
      <c r="E3556" s="6" t="s">
        <v>97</v>
      </c>
      <c r="F3556" s="6" t="s">
        <v>125</v>
      </c>
      <c r="G3556" s="6">
        <v>78</v>
      </c>
      <c r="H3556" s="6">
        <v>390</v>
      </c>
      <c r="I3556" s="6">
        <v>77</v>
      </c>
      <c r="J3556" s="6">
        <v>384</v>
      </c>
      <c r="K3556" s="6">
        <v>77</v>
      </c>
      <c r="L3556" s="6">
        <v>384</v>
      </c>
      <c r="M3556" s="6" t="s">
        <v>19</v>
      </c>
      <c r="N3556" s="6" t="s">
        <v>21</v>
      </c>
      <c r="O3556" s="6">
        <v>21</v>
      </c>
    </row>
    <row r="3557" spans="1:15" x14ac:dyDescent="0.25">
      <c r="A3557" s="6" t="s">
        <v>0</v>
      </c>
      <c r="B3557" s="6" t="s">
        <v>13</v>
      </c>
      <c r="C3557" s="6" t="s">
        <v>175</v>
      </c>
      <c r="D3557" s="6" t="s">
        <v>176</v>
      </c>
      <c r="E3557" s="6" t="s">
        <v>97</v>
      </c>
      <c r="F3557" s="6" t="s">
        <v>125</v>
      </c>
      <c r="G3557" s="6">
        <v>35</v>
      </c>
      <c r="H3557" s="6">
        <v>215</v>
      </c>
      <c r="I3557" s="6">
        <v>35</v>
      </c>
      <c r="J3557" s="6">
        <v>211</v>
      </c>
      <c r="K3557" s="6">
        <v>35</v>
      </c>
      <c r="L3557" s="6">
        <v>212</v>
      </c>
      <c r="M3557" s="6" t="s">
        <v>19</v>
      </c>
      <c r="N3557" s="6" t="s">
        <v>23</v>
      </c>
      <c r="O3557" s="6">
        <v>11</v>
      </c>
    </row>
    <row r="3558" spans="1:15" x14ac:dyDescent="0.25">
      <c r="A3558" s="6" t="s">
        <v>0</v>
      </c>
      <c r="B3558" s="6" t="s">
        <v>13</v>
      </c>
      <c r="C3558" s="6" t="s">
        <v>181</v>
      </c>
      <c r="D3558" s="6" t="s">
        <v>182</v>
      </c>
      <c r="E3558" s="6" t="s">
        <v>97</v>
      </c>
      <c r="F3558" s="6" t="s">
        <v>98</v>
      </c>
      <c r="G3558" s="6">
        <v>16</v>
      </c>
      <c r="H3558" s="6">
        <v>58</v>
      </c>
      <c r="I3558" s="6">
        <v>10</v>
      </c>
      <c r="J3558" s="6">
        <v>45</v>
      </c>
      <c r="K3558" s="6">
        <v>16</v>
      </c>
      <c r="L3558" s="6">
        <v>58</v>
      </c>
      <c r="M3558" s="6" t="s">
        <v>19</v>
      </c>
      <c r="N3558" s="6" t="s">
        <v>21</v>
      </c>
      <c r="O3558" s="6">
        <v>1</v>
      </c>
    </row>
    <row r="3559" spans="1:15" x14ac:dyDescent="0.25">
      <c r="A3559" s="6" t="s">
        <v>0</v>
      </c>
      <c r="B3559" s="6" t="s">
        <v>6</v>
      </c>
      <c r="C3559" s="6" t="s">
        <v>718</v>
      </c>
      <c r="D3559" s="6" t="s">
        <v>719</v>
      </c>
      <c r="E3559" s="6" t="s">
        <v>97</v>
      </c>
      <c r="F3559" s="6" t="s">
        <v>132</v>
      </c>
      <c r="G3559" s="6">
        <v>68</v>
      </c>
      <c r="H3559" s="6">
        <v>327</v>
      </c>
      <c r="I3559" s="6">
        <v>10</v>
      </c>
      <c r="J3559" s="6">
        <v>20</v>
      </c>
      <c r="K3559" s="6">
        <v>63</v>
      </c>
      <c r="L3559" s="6">
        <v>307</v>
      </c>
      <c r="M3559" s="6" t="s">
        <v>19</v>
      </c>
      <c r="N3559" s="6" t="s">
        <v>22</v>
      </c>
      <c r="O3559" s="6">
        <v>19</v>
      </c>
    </row>
    <row r="3560" spans="1:15" x14ac:dyDescent="0.25">
      <c r="A3560" s="6" t="s">
        <v>0</v>
      </c>
      <c r="B3560" s="6" t="s">
        <v>13</v>
      </c>
      <c r="C3560" s="6" t="s">
        <v>249</v>
      </c>
      <c r="D3560" s="6" t="s">
        <v>250</v>
      </c>
      <c r="E3560" s="6" t="s">
        <v>97</v>
      </c>
      <c r="F3560" s="6" t="s">
        <v>98</v>
      </c>
      <c r="G3560" s="6">
        <v>14</v>
      </c>
      <c r="H3560" s="6">
        <v>83</v>
      </c>
      <c r="I3560" s="6">
        <v>8</v>
      </c>
      <c r="J3560" s="6">
        <v>35</v>
      </c>
      <c r="K3560" s="6">
        <v>13</v>
      </c>
      <c r="L3560" s="6">
        <v>82</v>
      </c>
      <c r="M3560" s="6" t="s">
        <v>19</v>
      </c>
      <c r="N3560" s="6" t="s">
        <v>21</v>
      </c>
      <c r="O3560" s="6">
        <v>4</v>
      </c>
    </row>
    <row r="3561" spans="1:15" x14ac:dyDescent="0.25">
      <c r="A3561" s="6" t="s">
        <v>0</v>
      </c>
      <c r="B3561" s="6" t="s">
        <v>13</v>
      </c>
      <c r="C3561" s="6" t="s">
        <v>201</v>
      </c>
      <c r="D3561" s="6" t="s">
        <v>202</v>
      </c>
      <c r="E3561" s="6" t="s">
        <v>97</v>
      </c>
      <c r="F3561" s="6" t="s">
        <v>132</v>
      </c>
      <c r="G3561" s="6">
        <v>8</v>
      </c>
      <c r="H3561" s="6">
        <v>40</v>
      </c>
      <c r="I3561" s="6">
        <v>8</v>
      </c>
      <c r="J3561" s="6">
        <v>28</v>
      </c>
      <c r="K3561" s="6">
        <v>8</v>
      </c>
      <c r="L3561" s="6">
        <v>40</v>
      </c>
      <c r="M3561" s="6" t="s">
        <v>19</v>
      </c>
      <c r="N3561" s="6" t="s">
        <v>22</v>
      </c>
      <c r="O3561" s="6">
        <v>5</v>
      </c>
    </row>
    <row r="3562" spans="1:15" x14ac:dyDescent="0.25">
      <c r="A3562" s="6" t="s">
        <v>0</v>
      </c>
      <c r="B3562" s="6" t="s">
        <v>13</v>
      </c>
      <c r="C3562" s="6" t="s">
        <v>175</v>
      </c>
      <c r="D3562" s="6" t="s">
        <v>176</v>
      </c>
      <c r="E3562" s="6" t="s">
        <v>97</v>
      </c>
      <c r="F3562" s="6" t="s">
        <v>125</v>
      </c>
      <c r="G3562" s="6">
        <v>35</v>
      </c>
      <c r="H3562" s="6">
        <v>215</v>
      </c>
      <c r="I3562" s="6">
        <v>35</v>
      </c>
      <c r="J3562" s="6">
        <v>211</v>
      </c>
      <c r="K3562" s="6">
        <v>35</v>
      </c>
      <c r="L3562" s="6">
        <v>212</v>
      </c>
      <c r="M3562" s="6" t="s">
        <v>19</v>
      </c>
      <c r="N3562" s="6" t="s">
        <v>22</v>
      </c>
      <c r="O3562" s="6">
        <v>8</v>
      </c>
    </row>
    <row r="3563" spans="1:15" x14ac:dyDescent="0.25">
      <c r="A3563" s="6" t="s">
        <v>3</v>
      </c>
      <c r="B3563" s="6" t="s">
        <v>17</v>
      </c>
      <c r="C3563" s="6" t="s">
        <v>771</v>
      </c>
      <c r="D3563" s="6" t="s">
        <v>772</v>
      </c>
      <c r="E3563" s="6" t="s">
        <v>209</v>
      </c>
      <c r="F3563" s="6" t="s">
        <v>125</v>
      </c>
      <c r="G3563" s="6">
        <v>9</v>
      </c>
      <c r="H3563" s="6">
        <v>40</v>
      </c>
      <c r="I3563" s="6">
        <v>9</v>
      </c>
      <c r="J3563" s="6">
        <v>43</v>
      </c>
      <c r="K3563" s="6">
        <v>9</v>
      </c>
      <c r="L3563" s="6">
        <v>43</v>
      </c>
      <c r="M3563" s="6" t="s">
        <v>19</v>
      </c>
      <c r="N3563" s="6" t="s">
        <v>21</v>
      </c>
      <c r="O3563" s="6">
        <v>0</v>
      </c>
    </row>
    <row r="3564" spans="1:15" x14ac:dyDescent="0.25">
      <c r="A3564" s="6" t="s">
        <v>0</v>
      </c>
      <c r="B3564" s="6" t="s">
        <v>13</v>
      </c>
      <c r="C3564" s="6" t="s">
        <v>203</v>
      </c>
      <c r="D3564" s="6" t="s">
        <v>204</v>
      </c>
      <c r="E3564" s="6" t="s">
        <v>97</v>
      </c>
      <c r="F3564" s="6" t="s">
        <v>125</v>
      </c>
      <c r="G3564" s="6">
        <v>41</v>
      </c>
      <c r="H3564" s="6">
        <v>199</v>
      </c>
      <c r="I3564" s="6">
        <v>41</v>
      </c>
      <c r="J3564" s="6">
        <v>196</v>
      </c>
      <c r="K3564" s="6">
        <v>41</v>
      </c>
      <c r="L3564" s="6">
        <v>201</v>
      </c>
      <c r="M3564" s="6" t="s">
        <v>19</v>
      </c>
      <c r="N3564" s="6" t="s">
        <v>23</v>
      </c>
      <c r="O3564" s="6">
        <v>30</v>
      </c>
    </row>
    <row r="3565" spans="1:15" x14ac:dyDescent="0.25">
      <c r="A3565" s="6" t="s">
        <v>3</v>
      </c>
      <c r="B3565" s="6" t="s">
        <v>16</v>
      </c>
      <c r="C3565" s="6" t="s">
        <v>813</v>
      </c>
      <c r="D3565" s="6" t="s">
        <v>814</v>
      </c>
      <c r="E3565" s="6" t="s">
        <v>97</v>
      </c>
      <c r="F3565" s="6" t="s">
        <v>98</v>
      </c>
      <c r="G3565" s="6">
        <v>38</v>
      </c>
      <c r="H3565" s="6">
        <v>164</v>
      </c>
      <c r="I3565" s="6">
        <v>37</v>
      </c>
      <c r="J3565" s="6">
        <v>155</v>
      </c>
      <c r="K3565" s="6">
        <v>38</v>
      </c>
      <c r="L3565" s="6">
        <v>4</v>
      </c>
      <c r="M3565" s="6" t="s">
        <v>19</v>
      </c>
      <c r="N3565" s="6" t="s">
        <v>21</v>
      </c>
      <c r="O3565" s="6">
        <v>20</v>
      </c>
    </row>
    <row r="3566" spans="1:15" x14ac:dyDescent="0.25">
      <c r="A3566" s="6" t="s">
        <v>0</v>
      </c>
      <c r="B3566" s="6" t="s">
        <v>5</v>
      </c>
      <c r="C3566" s="6" t="s">
        <v>257</v>
      </c>
      <c r="D3566" s="6" t="s">
        <v>258</v>
      </c>
      <c r="E3566" s="6" t="s">
        <v>97</v>
      </c>
      <c r="F3566" s="6" t="s">
        <v>98</v>
      </c>
      <c r="G3566" s="6">
        <v>128</v>
      </c>
      <c r="H3566" s="6">
        <v>725</v>
      </c>
      <c r="I3566" s="6">
        <v>100</v>
      </c>
      <c r="J3566" s="6">
        <v>608</v>
      </c>
      <c r="K3566" s="6">
        <v>128</v>
      </c>
      <c r="L3566" s="6">
        <v>746</v>
      </c>
      <c r="M3566" s="6" t="s">
        <v>112</v>
      </c>
      <c r="N3566" s="6" t="s">
        <v>21</v>
      </c>
      <c r="O3566" s="6">
        <v>49</v>
      </c>
    </row>
    <row r="3567" spans="1:15" x14ac:dyDescent="0.25">
      <c r="A3567" s="6" t="s">
        <v>0</v>
      </c>
      <c r="B3567" s="6" t="s">
        <v>9</v>
      </c>
      <c r="C3567" s="6" t="s">
        <v>1077</v>
      </c>
      <c r="D3567" s="6" t="s">
        <v>223</v>
      </c>
      <c r="E3567" s="6" t="s">
        <v>97</v>
      </c>
      <c r="F3567" s="6" t="s">
        <v>125</v>
      </c>
      <c r="G3567" s="6">
        <v>486</v>
      </c>
      <c r="H3567" s="6">
        <v>2371</v>
      </c>
      <c r="I3567" s="6">
        <v>488</v>
      </c>
      <c r="J3567" s="6">
        <v>2325</v>
      </c>
      <c r="K3567" s="6">
        <v>488</v>
      </c>
      <c r="L3567" s="6">
        <v>2325</v>
      </c>
      <c r="M3567" s="6" t="s">
        <v>112</v>
      </c>
      <c r="N3567" s="6" t="s">
        <v>21</v>
      </c>
      <c r="O3567" s="6">
        <v>358</v>
      </c>
    </row>
    <row r="3568" spans="1:15" x14ac:dyDescent="0.25">
      <c r="A3568" s="6" t="s">
        <v>0</v>
      </c>
      <c r="B3568" s="6" t="s">
        <v>11</v>
      </c>
      <c r="C3568" s="6" t="s">
        <v>191</v>
      </c>
      <c r="D3568" s="6" t="s">
        <v>192</v>
      </c>
      <c r="E3568" s="6" t="s">
        <v>97</v>
      </c>
      <c r="F3568" s="6" t="s">
        <v>98</v>
      </c>
      <c r="G3568" s="6">
        <v>14</v>
      </c>
      <c r="H3568" s="6">
        <v>44</v>
      </c>
      <c r="I3568" s="6">
        <v>14</v>
      </c>
      <c r="J3568" s="6">
        <v>44</v>
      </c>
      <c r="K3568" s="6">
        <v>14</v>
      </c>
      <c r="L3568" s="6">
        <v>44</v>
      </c>
      <c r="M3568" s="6" t="s">
        <v>112</v>
      </c>
      <c r="N3568" s="6" t="s">
        <v>21</v>
      </c>
      <c r="O3568" s="6">
        <v>9</v>
      </c>
    </row>
    <row r="3569" spans="1:15" x14ac:dyDescent="0.25">
      <c r="A3569" s="6" t="s">
        <v>0</v>
      </c>
      <c r="B3569" s="6" t="s">
        <v>6</v>
      </c>
      <c r="C3569" s="6" t="s">
        <v>275</v>
      </c>
      <c r="D3569" s="6" t="s">
        <v>276</v>
      </c>
      <c r="E3569" s="6" t="s">
        <v>97</v>
      </c>
      <c r="F3569" s="6" t="s">
        <v>98</v>
      </c>
      <c r="G3569" s="6">
        <v>118</v>
      </c>
      <c r="H3569" s="6">
        <v>516</v>
      </c>
      <c r="I3569" s="6">
        <v>108</v>
      </c>
      <c r="J3569" s="6">
        <v>470</v>
      </c>
      <c r="K3569" s="6">
        <v>118</v>
      </c>
      <c r="L3569" s="6">
        <v>520</v>
      </c>
      <c r="M3569" s="6" t="s">
        <v>112</v>
      </c>
      <c r="N3569" s="6" t="s">
        <v>21</v>
      </c>
      <c r="O3569" s="6">
        <v>46</v>
      </c>
    </row>
    <row r="3570" spans="1:15" x14ac:dyDescent="0.25">
      <c r="A3570" s="6" t="s">
        <v>0</v>
      </c>
      <c r="B3570" s="6" t="s">
        <v>4</v>
      </c>
      <c r="C3570" s="6" t="s">
        <v>692</v>
      </c>
      <c r="D3570" s="6" t="s">
        <v>693</v>
      </c>
      <c r="E3570" s="6" t="s">
        <v>97</v>
      </c>
      <c r="F3570" s="6" t="s">
        <v>125</v>
      </c>
      <c r="G3570" s="6">
        <v>69</v>
      </c>
      <c r="H3570" s="6">
        <v>325</v>
      </c>
      <c r="I3570" s="6">
        <v>65</v>
      </c>
      <c r="J3570" s="6">
        <v>325</v>
      </c>
      <c r="K3570" s="6">
        <v>71</v>
      </c>
      <c r="L3570" s="6">
        <v>322</v>
      </c>
      <c r="M3570" s="6" t="s">
        <v>112</v>
      </c>
      <c r="N3570" s="6" t="s">
        <v>22</v>
      </c>
      <c r="O3570" s="6">
        <v>15</v>
      </c>
    </row>
    <row r="3571" spans="1:15" x14ac:dyDescent="0.25">
      <c r="A3571" s="6" t="s">
        <v>0</v>
      </c>
      <c r="B3571" s="6" t="s">
        <v>4</v>
      </c>
      <c r="C3571" s="6" t="s">
        <v>832</v>
      </c>
      <c r="D3571" s="6" t="s">
        <v>833</v>
      </c>
      <c r="E3571" s="6" t="s">
        <v>97</v>
      </c>
      <c r="F3571" s="6" t="s">
        <v>98</v>
      </c>
      <c r="G3571" s="6">
        <v>68</v>
      </c>
      <c r="H3571" s="6">
        <v>340</v>
      </c>
      <c r="I3571" s="6">
        <v>61</v>
      </c>
      <c r="J3571" s="6">
        <v>315</v>
      </c>
      <c r="K3571" s="6">
        <v>68</v>
      </c>
      <c r="L3571" s="6">
        <v>340</v>
      </c>
      <c r="M3571" s="6" t="s">
        <v>112</v>
      </c>
      <c r="N3571" s="6" t="s">
        <v>22</v>
      </c>
      <c r="O3571" s="6">
        <v>54</v>
      </c>
    </row>
    <row r="3572" spans="1:15" x14ac:dyDescent="0.25">
      <c r="A3572" s="6" t="s">
        <v>0</v>
      </c>
      <c r="B3572" s="6" t="s">
        <v>4</v>
      </c>
      <c r="C3572" s="6" t="s">
        <v>149</v>
      </c>
      <c r="D3572" s="6" t="s">
        <v>150</v>
      </c>
      <c r="E3572" s="6" t="s">
        <v>97</v>
      </c>
      <c r="F3572" s="6" t="s">
        <v>98</v>
      </c>
      <c r="G3572" s="6">
        <v>6</v>
      </c>
      <c r="H3572" s="6">
        <v>39</v>
      </c>
      <c r="I3572" s="6">
        <v>6</v>
      </c>
      <c r="J3572" s="6">
        <v>39</v>
      </c>
      <c r="K3572" s="6">
        <v>6</v>
      </c>
      <c r="L3572" s="6">
        <v>39</v>
      </c>
      <c r="M3572" s="6" t="s">
        <v>112</v>
      </c>
      <c r="N3572" s="6" t="s">
        <v>23</v>
      </c>
      <c r="O3572" s="6">
        <v>6</v>
      </c>
    </row>
    <row r="3573" spans="1:15" x14ac:dyDescent="0.25">
      <c r="A3573" s="6" t="s">
        <v>0</v>
      </c>
      <c r="B3573" s="6" t="s">
        <v>4</v>
      </c>
      <c r="C3573" s="6" t="s">
        <v>163</v>
      </c>
      <c r="D3573" s="6" t="s">
        <v>164</v>
      </c>
      <c r="E3573" s="6" t="s">
        <v>97</v>
      </c>
      <c r="F3573" s="6" t="s">
        <v>98</v>
      </c>
      <c r="G3573" s="6">
        <v>107</v>
      </c>
      <c r="H3573" s="6">
        <v>584</v>
      </c>
      <c r="I3573" s="6">
        <v>30</v>
      </c>
      <c r="J3573" s="6">
        <v>174</v>
      </c>
      <c r="K3573" s="6">
        <v>108</v>
      </c>
      <c r="L3573" s="6">
        <v>605</v>
      </c>
      <c r="M3573" s="6" t="s">
        <v>112</v>
      </c>
      <c r="N3573" s="6" t="s">
        <v>23</v>
      </c>
      <c r="O3573" s="6">
        <v>199</v>
      </c>
    </row>
    <row r="3574" spans="1:15" x14ac:dyDescent="0.25">
      <c r="A3574" s="6" t="s">
        <v>0</v>
      </c>
      <c r="B3574" s="6" t="s">
        <v>8</v>
      </c>
      <c r="C3574" s="6" t="s">
        <v>750</v>
      </c>
      <c r="D3574" s="6" t="s">
        <v>751</v>
      </c>
      <c r="E3574" s="6" t="s">
        <v>97</v>
      </c>
      <c r="F3574" s="6" t="s">
        <v>98</v>
      </c>
      <c r="G3574" s="6">
        <v>3</v>
      </c>
      <c r="H3574" s="6">
        <v>13</v>
      </c>
      <c r="I3574" s="6">
        <v>3</v>
      </c>
      <c r="J3574" s="6">
        <v>13</v>
      </c>
      <c r="K3574" s="6">
        <v>3</v>
      </c>
      <c r="L3574" s="6">
        <v>13</v>
      </c>
      <c r="M3574" s="6" t="s">
        <v>112</v>
      </c>
      <c r="N3574" s="6" t="s">
        <v>21</v>
      </c>
      <c r="O3574" s="6">
        <v>2</v>
      </c>
    </row>
    <row r="3575" spans="1:15" x14ac:dyDescent="0.25">
      <c r="A3575" s="6" t="s">
        <v>0</v>
      </c>
      <c r="B3575" s="6" t="s">
        <v>5</v>
      </c>
      <c r="C3575" s="6" t="s">
        <v>716</v>
      </c>
      <c r="D3575" s="6" t="s">
        <v>717</v>
      </c>
      <c r="E3575" s="6" t="s">
        <v>209</v>
      </c>
      <c r="F3575" s="6" t="s">
        <v>98</v>
      </c>
      <c r="G3575" s="6">
        <v>1295</v>
      </c>
      <c r="H3575" s="6">
        <v>6509</v>
      </c>
      <c r="I3575" s="6"/>
      <c r="J3575" s="6">
        <v>6258</v>
      </c>
      <c r="K3575" s="6">
        <v>1351</v>
      </c>
      <c r="L3575" s="6">
        <v>6868</v>
      </c>
      <c r="M3575" s="6" t="s">
        <v>112</v>
      </c>
      <c r="N3575" s="6" t="s">
        <v>22</v>
      </c>
      <c r="O3575" s="6">
        <v>619</v>
      </c>
    </row>
    <row r="3576" spans="1:15" x14ac:dyDescent="0.25">
      <c r="A3576" s="6" t="s">
        <v>0</v>
      </c>
      <c r="B3576" s="6" t="s">
        <v>8</v>
      </c>
      <c r="C3576" s="6" t="s">
        <v>126</v>
      </c>
      <c r="D3576" s="6" t="s">
        <v>127</v>
      </c>
      <c r="E3576" s="6" t="s">
        <v>97</v>
      </c>
      <c r="F3576" s="6" t="s">
        <v>132</v>
      </c>
      <c r="G3576" s="6">
        <v>50</v>
      </c>
      <c r="H3576" s="6">
        <v>295</v>
      </c>
      <c r="I3576" s="6">
        <v>50</v>
      </c>
      <c r="J3576" s="6">
        <v>293</v>
      </c>
      <c r="K3576" s="6">
        <v>50</v>
      </c>
      <c r="L3576" s="6">
        <v>293</v>
      </c>
      <c r="M3576" s="6" t="s">
        <v>112</v>
      </c>
      <c r="N3576" s="6" t="s">
        <v>21</v>
      </c>
      <c r="O3576" s="6">
        <v>35</v>
      </c>
    </row>
    <row r="3577" spans="1:15" x14ac:dyDescent="0.25">
      <c r="A3577" s="6" t="s">
        <v>0</v>
      </c>
      <c r="B3577" s="6" t="s">
        <v>7</v>
      </c>
      <c r="C3577" s="6" t="s">
        <v>177</v>
      </c>
      <c r="D3577" s="6" t="s">
        <v>178</v>
      </c>
      <c r="E3577" s="6" t="s">
        <v>97</v>
      </c>
      <c r="F3577" s="6" t="s">
        <v>125</v>
      </c>
      <c r="G3577" s="6">
        <v>23</v>
      </c>
      <c r="H3577" s="6">
        <v>124</v>
      </c>
      <c r="I3577" s="6">
        <v>20</v>
      </c>
      <c r="J3577" s="6">
        <v>110</v>
      </c>
      <c r="K3577" s="6">
        <v>20</v>
      </c>
      <c r="L3577" s="6">
        <v>110</v>
      </c>
      <c r="M3577" s="6" t="s">
        <v>112</v>
      </c>
      <c r="N3577" s="6" t="s">
        <v>22</v>
      </c>
      <c r="O3577" s="6">
        <v>3</v>
      </c>
    </row>
    <row r="3578" spans="1:15" x14ac:dyDescent="0.25">
      <c r="A3578" s="6" t="s">
        <v>0</v>
      </c>
      <c r="B3578" s="6" t="s">
        <v>4</v>
      </c>
      <c r="C3578" s="6" t="s">
        <v>104</v>
      </c>
      <c r="D3578" s="6" t="s">
        <v>105</v>
      </c>
      <c r="E3578" s="6" t="s">
        <v>97</v>
      </c>
      <c r="F3578" s="6" t="s">
        <v>98</v>
      </c>
      <c r="G3578" s="6">
        <v>32</v>
      </c>
      <c r="H3578" s="6">
        <v>146</v>
      </c>
      <c r="I3578" s="6">
        <v>28</v>
      </c>
      <c r="J3578" s="6">
        <v>131</v>
      </c>
      <c r="K3578" s="6">
        <v>32</v>
      </c>
      <c r="L3578" s="6">
        <v>148</v>
      </c>
      <c r="M3578" s="6" t="s">
        <v>112</v>
      </c>
      <c r="N3578" s="6" t="s">
        <v>21</v>
      </c>
      <c r="O3578" s="6">
        <v>21</v>
      </c>
    </row>
    <row r="3579" spans="1:15" x14ac:dyDescent="0.25">
      <c r="A3579" s="6" t="s">
        <v>0</v>
      </c>
      <c r="B3579" s="6" t="s">
        <v>4</v>
      </c>
      <c r="C3579" s="6" t="s">
        <v>165</v>
      </c>
      <c r="D3579" s="6" t="s">
        <v>166</v>
      </c>
      <c r="E3579" s="6" t="s">
        <v>97</v>
      </c>
      <c r="F3579" s="6" t="s">
        <v>98</v>
      </c>
      <c r="G3579" s="6">
        <v>72</v>
      </c>
      <c r="H3579" s="6">
        <v>333</v>
      </c>
      <c r="I3579" s="6">
        <v>72</v>
      </c>
      <c r="J3579" s="6">
        <v>332</v>
      </c>
      <c r="K3579" s="6">
        <v>72</v>
      </c>
      <c r="L3579" s="6">
        <v>332</v>
      </c>
      <c r="M3579" s="6" t="s">
        <v>112</v>
      </c>
      <c r="N3579" s="6" t="s">
        <v>21</v>
      </c>
      <c r="O3579" s="6">
        <v>51</v>
      </c>
    </row>
    <row r="3580" spans="1:15" x14ac:dyDescent="0.25">
      <c r="A3580" s="6" t="s">
        <v>0</v>
      </c>
      <c r="B3580" s="6" t="s">
        <v>5</v>
      </c>
      <c r="C3580" s="6" t="s">
        <v>837</v>
      </c>
      <c r="D3580" s="6" t="s">
        <v>838</v>
      </c>
      <c r="E3580" s="6" t="s">
        <v>209</v>
      </c>
      <c r="F3580" s="6" t="s">
        <v>125</v>
      </c>
      <c r="G3580" s="6">
        <v>184</v>
      </c>
      <c r="H3580" s="6">
        <v>768</v>
      </c>
      <c r="I3580" s="6">
        <v>175</v>
      </c>
      <c r="J3580" s="6">
        <v>828</v>
      </c>
      <c r="K3580" s="6">
        <v>175</v>
      </c>
      <c r="L3580" s="6">
        <v>828</v>
      </c>
      <c r="M3580" s="6" t="s">
        <v>112</v>
      </c>
      <c r="N3580" s="6" t="s">
        <v>21</v>
      </c>
      <c r="O3580" s="6">
        <v>107</v>
      </c>
    </row>
    <row r="3581" spans="1:15" x14ac:dyDescent="0.25">
      <c r="A3581" s="6" t="s">
        <v>0</v>
      </c>
      <c r="B3581" s="6" t="s">
        <v>8</v>
      </c>
      <c r="C3581" s="6" t="s">
        <v>126</v>
      </c>
      <c r="D3581" s="6" t="s">
        <v>127</v>
      </c>
      <c r="E3581" s="6" t="s">
        <v>97</v>
      </c>
      <c r="F3581" s="6" t="s">
        <v>132</v>
      </c>
      <c r="G3581" s="6">
        <v>50</v>
      </c>
      <c r="H3581" s="6">
        <v>295</v>
      </c>
      <c r="I3581" s="6">
        <v>50</v>
      </c>
      <c r="J3581" s="6">
        <v>293</v>
      </c>
      <c r="K3581" s="6">
        <v>50</v>
      </c>
      <c r="L3581" s="6">
        <v>293</v>
      </c>
      <c r="M3581" s="6" t="s">
        <v>112</v>
      </c>
      <c r="N3581" s="6" t="s">
        <v>22</v>
      </c>
      <c r="O3581" s="6">
        <v>36</v>
      </c>
    </row>
    <row r="3582" spans="1:15" x14ac:dyDescent="0.25">
      <c r="A3582" s="6" t="s">
        <v>0</v>
      </c>
      <c r="B3582" s="6" t="s">
        <v>11</v>
      </c>
      <c r="C3582" s="6" t="s">
        <v>191</v>
      </c>
      <c r="D3582" s="6" t="s">
        <v>192</v>
      </c>
      <c r="E3582" s="6" t="s">
        <v>97</v>
      </c>
      <c r="F3582" s="6" t="s">
        <v>98</v>
      </c>
      <c r="G3582" s="6">
        <v>14</v>
      </c>
      <c r="H3582" s="6">
        <v>44</v>
      </c>
      <c r="I3582" s="6">
        <v>14</v>
      </c>
      <c r="J3582" s="6">
        <v>44</v>
      </c>
      <c r="K3582" s="6">
        <v>14</v>
      </c>
      <c r="L3582" s="6">
        <v>44</v>
      </c>
      <c r="M3582" s="6" t="s">
        <v>112</v>
      </c>
      <c r="N3582" s="6" t="s">
        <v>22</v>
      </c>
      <c r="O3582" s="6">
        <v>2</v>
      </c>
    </row>
    <row r="3583" spans="1:15" x14ac:dyDescent="0.25">
      <c r="A3583" s="6" t="s">
        <v>0</v>
      </c>
      <c r="B3583" s="6" t="s">
        <v>10</v>
      </c>
      <c r="C3583" s="6" t="s">
        <v>216</v>
      </c>
      <c r="D3583" s="6" t="s">
        <v>217</v>
      </c>
      <c r="E3583" s="6" t="s">
        <v>97</v>
      </c>
      <c r="F3583" s="6" t="s">
        <v>98</v>
      </c>
      <c r="G3583" s="6">
        <v>40</v>
      </c>
      <c r="H3583" s="6">
        <v>208</v>
      </c>
      <c r="I3583" s="6">
        <v>41</v>
      </c>
      <c r="J3583" s="6">
        <v>208</v>
      </c>
      <c r="K3583" s="6">
        <v>51</v>
      </c>
      <c r="L3583" s="6">
        <v>208</v>
      </c>
      <c r="M3583" s="6" t="s">
        <v>112</v>
      </c>
      <c r="N3583" s="6" t="s">
        <v>23</v>
      </c>
      <c r="O3583" s="6">
        <v>90</v>
      </c>
    </row>
    <row r="3584" spans="1:15" x14ac:dyDescent="0.25">
      <c r="A3584" s="6" t="s">
        <v>0</v>
      </c>
      <c r="B3584" s="6" t="s">
        <v>4</v>
      </c>
      <c r="C3584" s="6" t="s">
        <v>104</v>
      </c>
      <c r="D3584" s="6" t="s">
        <v>105</v>
      </c>
      <c r="E3584" s="6" t="s">
        <v>97</v>
      </c>
      <c r="F3584" s="6" t="s">
        <v>98</v>
      </c>
      <c r="G3584" s="6">
        <v>32</v>
      </c>
      <c r="H3584" s="6">
        <v>146</v>
      </c>
      <c r="I3584" s="6">
        <v>28</v>
      </c>
      <c r="J3584" s="6">
        <v>131</v>
      </c>
      <c r="K3584" s="6">
        <v>32</v>
      </c>
      <c r="L3584" s="6">
        <v>148</v>
      </c>
      <c r="M3584" s="6" t="s">
        <v>112</v>
      </c>
      <c r="N3584" s="6" t="s">
        <v>22</v>
      </c>
      <c r="O3584" s="6">
        <v>15</v>
      </c>
    </row>
    <row r="3585" spans="1:15" x14ac:dyDescent="0.25">
      <c r="A3585" s="6" t="s">
        <v>0</v>
      </c>
      <c r="B3585" s="6" t="s">
        <v>5</v>
      </c>
      <c r="C3585" s="6" t="s">
        <v>709</v>
      </c>
      <c r="D3585" s="6" t="s">
        <v>710</v>
      </c>
      <c r="E3585" s="6" t="s">
        <v>209</v>
      </c>
      <c r="F3585" s="6" t="s">
        <v>132</v>
      </c>
      <c r="G3585" s="6">
        <v>610</v>
      </c>
      <c r="H3585" s="6">
        <v>2750</v>
      </c>
      <c r="I3585" s="6">
        <v>609</v>
      </c>
      <c r="J3585" s="6">
        <v>2630</v>
      </c>
      <c r="K3585" s="6">
        <v>609</v>
      </c>
      <c r="L3585" s="6">
        <v>2630</v>
      </c>
      <c r="M3585" s="6" t="s">
        <v>112</v>
      </c>
      <c r="N3585" s="6" t="s">
        <v>22</v>
      </c>
      <c r="O3585" s="6">
        <v>132</v>
      </c>
    </row>
    <row r="3586" spans="1:15" x14ac:dyDescent="0.25">
      <c r="A3586" s="6" t="s">
        <v>0</v>
      </c>
      <c r="B3586" s="6" t="s">
        <v>8</v>
      </c>
      <c r="C3586" s="6" t="s">
        <v>224</v>
      </c>
      <c r="D3586" s="6" t="s">
        <v>225</v>
      </c>
      <c r="E3586" s="6" t="s">
        <v>209</v>
      </c>
      <c r="F3586" s="6" t="s">
        <v>125</v>
      </c>
      <c r="G3586" s="6">
        <v>412</v>
      </c>
      <c r="H3586" s="6">
        <v>1700</v>
      </c>
      <c r="I3586" s="6">
        <v>375</v>
      </c>
      <c r="J3586" s="6">
        <v>1598</v>
      </c>
      <c r="K3586" s="6">
        <v>375</v>
      </c>
      <c r="L3586" s="6">
        <v>1598</v>
      </c>
      <c r="M3586" s="6" t="s">
        <v>112</v>
      </c>
      <c r="N3586" s="6" t="s">
        <v>23</v>
      </c>
      <c r="O3586" s="6">
        <v>182</v>
      </c>
    </row>
    <row r="3587" spans="1:15" x14ac:dyDescent="0.25">
      <c r="A3587" s="6" t="s">
        <v>0</v>
      </c>
      <c r="B3587" s="6" t="s">
        <v>6</v>
      </c>
      <c r="C3587" s="6" t="s">
        <v>824</v>
      </c>
      <c r="D3587" s="6" t="s">
        <v>825</v>
      </c>
      <c r="E3587" s="6" t="s">
        <v>209</v>
      </c>
      <c r="F3587" s="6" t="s">
        <v>132</v>
      </c>
      <c r="G3587" s="6">
        <v>153</v>
      </c>
      <c r="H3587" s="6">
        <v>873</v>
      </c>
      <c r="I3587" s="6">
        <v>153</v>
      </c>
      <c r="J3587" s="6">
        <v>922</v>
      </c>
      <c r="K3587" s="6">
        <v>153</v>
      </c>
      <c r="L3587" s="6">
        <v>922</v>
      </c>
      <c r="M3587" s="6" t="s">
        <v>112</v>
      </c>
      <c r="N3587" s="6" t="s">
        <v>21</v>
      </c>
      <c r="O3587" s="6">
        <v>115</v>
      </c>
    </row>
    <row r="3588" spans="1:15" x14ac:dyDescent="0.25">
      <c r="A3588" s="6" t="s">
        <v>0</v>
      </c>
      <c r="B3588" s="6" t="s">
        <v>13</v>
      </c>
      <c r="C3588" s="6" t="s">
        <v>193</v>
      </c>
      <c r="D3588" s="6" t="s">
        <v>194</v>
      </c>
      <c r="E3588" s="6" t="s">
        <v>97</v>
      </c>
      <c r="F3588" s="6" t="s">
        <v>125</v>
      </c>
      <c r="G3588" s="6">
        <v>21</v>
      </c>
      <c r="H3588" s="6">
        <v>93</v>
      </c>
      <c r="I3588" s="6">
        <v>20</v>
      </c>
      <c r="J3588" s="6">
        <v>78</v>
      </c>
      <c r="K3588" s="6">
        <v>20</v>
      </c>
      <c r="L3588" s="6">
        <v>80</v>
      </c>
      <c r="M3588" s="6" t="s">
        <v>112</v>
      </c>
      <c r="N3588" s="6" t="s">
        <v>21</v>
      </c>
      <c r="O3588" s="6">
        <v>16</v>
      </c>
    </row>
    <row r="3589" spans="1:15" x14ac:dyDescent="0.25">
      <c r="A3589" s="6" t="s">
        <v>0</v>
      </c>
      <c r="B3589" s="6" t="s">
        <v>4</v>
      </c>
      <c r="C3589" s="6" t="s">
        <v>161</v>
      </c>
      <c r="D3589" s="6" t="s">
        <v>162</v>
      </c>
      <c r="E3589" s="6" t="s">
        <v>97</v>
      </c>
      <c r="F3589" s="6" t="s">
        <v>98</v>
      </c>
      <c r="G3589" s="6">
        <v>163</v>
      </c>
      <c r="H3589" s="6">
        <v>712</v>
      </c>
      <c r="I3589" s="6">
        <v>84</v>
      </c>
      <c r="J3589" s="6">
        <v>452</v>
      </c>
      <c r="K3589" s="6">
        <v>140</v>
      </c>
      <c r="L3589" s="6">
        <v>707</v>
      </c>
      <c r="M3589" s="6" t="s">
        <v>112</v>
      </c>
      <c r="N3589" s="6" t="s">
        <v>23</v>
      </c>
      <c r="O3589" s="6">
        <v>187</v>
      </c>
    </row>
    <row r="3590" spans="1:15" x14ac:dyDescent="0.25">
      <c r="A3590" s="6" t="s">
        <v>0</v>
      </c>
      <c r="B3590" s="6" t="s">
        <v>7</v>
      </c>
      <c r="C3590" s="6" t="s">
        <v>177</v>
      </c>
      <c r="D3590" s="6" t="s">
        <v>178</v>
      </c>
      <c r="E3590" s="6" t="s">
        <v>97</v>
      </c>
      <c r="F3590" s="6" t="s">
        <v>125</v>
      </c>
      <c r="G3590" s="6">
        <v>23</v>
      </c>
      <c r="H3590" s="6">
        <v>124</v>
      </c>
      <c r="I3590" s="6">
        <v>20</v>
      </c>
      <c r="J3590" s="6">
        <v>110</v>
      </c>
      <c r="K3590" s="6">
        <v>20</v>
      </c>
      <c r="L3590" s="6">
        <v>110</v>
      </c>
      <c r="M3590" s="6" t="s">
        <v>112</v>
      </c>
      <c r="N3590" s="6" t="s">
        <v>21</v>
      </c>
      <c r="O3590" s="6">
        <v>2</v>
      </c>
    </row>
    <row r="3591" spans="1:15" x14ac:dyDescent="0.25">
      <c r="A3591" s="6" t="s">
        <v>0</v>
      </c>
      <c r="B3591" s="6" t="s">
        <v>11</v>
      </c>
      <c r="C3591" s="6" t="s">
        <v>187</v>
      </c>
      <c r="D3591" s="6" t="s">
        <v>188</v>
      </c>
      <c r="E3591" s="6" t="s">
        <v>97</v>
      </c>
      <c r="F3591" s="6" t="s">
        <v>132</v>
      </c>
      <c r="G3591" s="6">
        <v>18</v>
      </c>
      <c r="H3591" s="6">
        <v>78</v>
      </c>
      <c r="I3591" s="6">
        <v>18</v>
      </c>
      <c r="J3591" s="6">
        <v>79</v>
      </c>
      <c r="K3591" s="6">
        <v>18</v>
      </c>
      <c r="L3591" s="6">
        <v>77</v>
      </c>
      <c r="M3591" s="6" t="s">
        <v>112</v>
      </c>
      <c r="N3591" s="6" t="s">
        <v>23</v>
      </c>
      <c r="O3591" s="6">
        <v>19</v>
      </c>
    </row>
    <row r="3592" spans="1:15" x14ac:dyDescent="0.25">
      <c r="A3592" s="6" t="s">
        <v>0</v>
      </c>
      <c r="B3592" s="6" t="s">
        <v>4</v>
      </c>
      <c r="C3592" s="6" t="s">
        <v>692</v>
      </c>
      <c r="D3592" s="6" t="s">
        <v>693</v>
      </c>
      <c r="E3592" s="6" t="s">
        <v>97</v>
      </c>
      <c r="F3592" s="6" t="s">
        <v>125</v>
      </c>
      <c r="G3592" s="6">
        <v>69</v>
      </c>
      <c r="H3592" s="6">
        <v>325</v>
      </c>
      <c r="I3592" s="6">
        <v>65</v>
      </c>
      <c r="J3592" s="6">
        <v>325</v>
      </c>
      <c r="K3592" s="6">
        <v>71</v>
      </c>
      <c r="L3592" s="6">
        <v>322</v>
      </c>
      <c r="M3592" s="6" t="s">
        <v>112</v>
      </c>
      <c r="N3592" s="6" t="s">
        <v>21</v>
      </c>
      <c r="O3592" s="6">
        <v>20</v>
      </c>
    </row>
    <row r="3593" spans="1:15" x14ac:dyDescent="0.25">
      <c r="A3593" s="6" t="s">
        <v>0</v>
      </c>
      <c r="B3593" s="6" t="s">
        <v>6</v>
      </c>
      <c r="C3593" s="6" t="s">
        <v>275</v>
      </c>
      <c r="D3593" s="6" t="s">
        <v>276</v>
      </c>
      <c r="E3593" s="6" t="s">
        <v>97</v>
      </c>
      <c r="F3593" s="6" t="s">
        <v>98</v>
      </c>
      <c r="G3593" s="6">
        <v>118</v>
      </c>
      <c r="H3593" s="6">
        <v>516</v>
      </c>
      <c r="I3593" s="6">
        <v>108</v>
      </c>
      <c r="J3593" s="6">
        <v>470</v>
      </c>
      <c r="K3593" s="6">
        <v>118</v>
      </c>
      <c r="L3593" s="6">
        <v>520</v>
      </c>
      <c r="M3593" s="6" t="s">
        <v>112</v>
      </c>
      <c r="N3593" s="6" t="s">
        <v>23</v>
      </c>
      <c r="O3593" s="6">
        <v>86</v>
      </c>
    </row>
    <row r="3594" spans="1:15" x14ac:dyDescent="0.25">
      <c r="A3594" s="6" t="s">
        <v>0</v>
      </c>
      <c r="B3594" s="6" t="s">
        <v>10</v>
      </c>
      <c r="C3594" s="6" t="s">
        <v>216</v>
      </c>
      <c r="D3594" s="6" t="s">
        <v>217</v>
      </c>
      <c r="E3594" s="6" t="s">
        <v>97</v>
      </c>
      <c r="F3594" s="6" t="s">
        <v>98</v>
      </c>
      <c r="G3594" s="6">
        <v>40</v>
      </c>
      <c r="H3594" s="6">
        <v>208</v>
      </c>
      <c r="I3594" s="6">
        <v>41</v>
      </c>
      <c r="J3594" s="6">
        <v>208</v>
      </c>
      <c r="K3594" s="6">
        <v>51</v>
      </c>
      <c r="L3594" s="6">
        <v>208</v>
      </c>
      <c r="M3594" s="6" t="s">
        <v>112</v>
      </c>
      <c r="N3594" s="6" t="s">
        <v>21</v>
      </c>
      <c r="O3594" s="6">
        <v>56</v>
      </c>
    </row>
    <row r="3595" spans="1:15" x14ac:dyDescent="0.25">
      <c r="A3595" s="6" t="s">
        <v>0</v>
      </c>
      <c r="B3595" s="6" t="s">
        <v>4</v>
      </c>
      <c r="C3595" s="6" t="s">
        <v>161</v>
      </c>
      <c r="D3595" s="6" t="s">
        <v>162</v>
      </c>
      <c r="E3595" s="6" t="s">
        <v>97</v>
      </c>
      <c r="F3595" s="6" t="s">
        <v>98</v>
      </c>
      <c r="G3595" s="6">
        <v>163</v>
      </c>
      <c r="H3595" s="6">
        <v>712</v>
      </c>
      <c r="I3595" s="6">
        <v>84</v>
      </c>
      <c r="J3595" s="6">
        <v>452</v>
      </c>
      <c r="K3595" s="6">
        <v>140</v>
      </c>
      <c r="L3595" s="6">
        <v>707</v>
      </c>
      <c r="M3595" s="6" t="s">
        <v>112</v>
      </c>
      <c r="N3595" s="6" t="s">
        <v>22</v>
      </c>
      <c r="O3595" s="6">
        <v>87</v>
      </c>
    </row>
    <row r="3596" spans="1:15" x14ac:dyDescent="0.25">
      <c r="A3596" s="6" t="s">
        <v>0</v>
      </c>
      <c r="B3596" s="6" t="s">
        <v>4</v>
      </c>
      <c r="C3596" s="6" t="s">
        <v>104</v>
      </c>
      <c r="D3596" s="6" t="s">
        <v>105</v>
      </c>
      <c r="E3596" s="6" t="s">
        <v>97</v>
      </c>
      <c r="F3596" s="6" t="s">
        <v>98</v>
      </c>
      <c r="G3596" s="6">
        <v>32</v>
      </c>
      <c r="H3596" s="6">
        <v>146</v>
      </c>
      <c r="I3596" s="6">
        <v>28</v>
      </c>
      <c r="J3596" s="6">
        <v>131</v>
      </c>
      <c r="K3596" s="6">
        <v>32</v>
      </c>
      <c r="L3596" s="6">
        <v>148</v>
      </c>
      <c r="M3596" s="6" t="s">
        <v>112</v>
      </c>
      <c r="N3596" s="6" t="s">
        <v>23</v>
      </c>
      <c r="O3596" s="6">
        <v>36</v>
      </c>
    </row>
    <row r="3597" spans="1:15" x14ac:dyDescent="0.25">
      <c r="A3597" s="6" t="s">
        <v>0</v>
      </c>
      <c r="B3597" s="6" t="s">
        <v>6</v>
      </c>
      <c r="C3597" s="6" t="s">
        <v>275</v>
      </c>
      <c r="D3597" s="6" t="s">
        <v>276</v>
      </c>
      <c r="E3597" s="6" t="s">
        <v>97</v>
      </c>
      <c r="F3597" s="6" t="s">
        <v>98</v>
      </c>
      <c r="G3597" s="6">
        <v>118</v>
      </c>
      <c r="H3597" s="6">
        <v>516</v>
      </c>
      <c r="I3597" s="6">
        <v>108</v>
      </c>
      <c r="J3597" s="6">
        <v>470</v>
      </c>
      <c r="K3597" s="6">
        <v>118</v>
      </c>
      <c r="L3597" s="6">
        <v>520</v>
      </c>
      <c r="M3597" s="6" t="s">
        <v>112</v>
      </c>
      <c r="N3597" s="6" t="s">
        <v>22</v>
      </c>
      <c r="O3597" s="6">
        <v>40</v>
      </c>
    </row>
    <row r="3598" spans="1:15" x14ac:dyDescent="0.25">
      <c r="A3598" s="6" t="s">
        <v>0</v>
      </c>
      <c r="B3598" s="6" t="s">
        <v>5</v>
      </c>
      <c r="C3598" s="6" t="s">
        <v>846</v>
      </c>
      <c r="D3598" s="6" t="s">
        <v>847</v>
      </c>
      <c r="E3598" s="6" t="s">
        <v>97</v>
      </c>
      <c r="F3598" s="6" t="s">
        <v>132</v>
      </c>
      <c r="G3598" s="6">
        <v>243</v>
      </c>
      <c r="H3598" s="6">
        <v>1307</v>
      </c>
      <c r="I3598" s="6">
        <v>227</v>
      </c>
      <c r="J3598" s="6">
        <v>1227</v>
      </c>
      <c r="K3598" s="6">
        <v>227</v>
      </c>
      <c r="L3598" s="6">
        <v>1227</v>
      </c>
      <c r="M3598" s="6" t="s">
        <v>112</v>
      </c>
      <c r="N3598" s="6" t="s">
        <v>22</v>
      </c>
      <c r="O3598" s="6">
        <v>117</v>
      </c>
    </row>
    <row r="3599" spans="1:15" x14ac:dyDescent="0.25">
      <c r="A3599" s="6" t="s">
        <v>0</v>
      </c>
      <c r="B3599" s="6" t="s">
        <v>4</v>
      </c>
      <c r="C3599" s="6" t="s">
        <v>161</v>
      </c>
      <c r="D3599" s="6" t="s">
        <v>162</v>
      </c>
      <c r="E3599" s="6" t="s">
        <v>97</v>
      </c>
      <c r="F3599" s="6" t="s">
        <v>98</v>
      </c>
      <c r="G3599" s="6">
        <v>163</v>
      </c>
      <c r="H3599" s="6">
        <v>712</v>
      </c>
      <c r="I3599" s="6">
        <v>84</v>
      </c>
      <c r="J3599" s="6">
        <v>452</v>
      </c>
      <c r="K3599" s="6">
        <v>140</v>
      </c>
      <c r="L3599" s="6">
        <v>707</v>
      </c>
      <c r="M3599" s="6" t="s">
        <v>112</v>
      </c>
      <c r="N3599" s="6" t="s">
        <v>21</v>
      </c>
      <c r="O3599" s="6">
        <v>100</v>
      </c>
    </row>
    <row r="3600" spans="1:15" x14ac:dyDescent="0.25">
      <c r="A3600" s="6" t="s">
        <v>0</v>
      </c>
      <c r="B3600" s="6" t="s">
        <v>5</v>
      </c>
      <c r="C3600" s="6" t="s">
        <v>261</v>
      </c>
      <c r="D3600" s="6" t="s">
        <v>262</v>
      </c>
      <c r="E3600" s="6" t="s">
        <v>97</v>
      </c>
      <c r="F3600" s="6" t="s">
        <v>98</v>
      </c>
      <c r="G3600" s="6">
        <v>42</v>
      </c>
      <c r="H3600" s="6">
        <v>175</v>
      </c>
      <c r="I3600" s="6">
        <v>27</v>
      </c>
      <c r="J3600" s="6">
        <v>131</v>
      </c>
      <c r="K3600" s="6">
        <v>42</v>
      </c>
      <c r="L3600" s="6">
        <v>175</v>
      </c>
      <c r="M3600" s="6" t="s">
        <v>112</v>
      </c>
      <c r="N3600" s="6" t="s">
        <v>23</v>
      </c>
      <c r="O3600" s="6">
        <v>57</v>
      </c>
    </row>
    <row r="3601" spans="1:15" x14ac:dyDescent="0.25">
      <c r="A3601" s="6" t="s">
        <v>0</v>
      </c>
      <c r="B3601" s="6" t="s">
        <v>5</v>
      </c>
      <c r="C3601" s="6" t="s">
        <v>709</v>
      </c>
      <c r="D3601" s="6" t="s">
        <v>710</v>
      </c>
      <c r="E3601" s="6" t="s">
        <v>209</v>
      </c>
      <c r="F3601" s="6" t="s">
        <v>132</v>
      </c>
      <c r="G3601" s="6">
        <v>610</v>
      </c>
      <c r="H3601" s="6">
        <v>2750</v>
      </c>
      <c r="I3601" s="6">
        <v>609</v>
      </c>
      <c r="J3601" s="6">
        <v>2630</v>
      </c>
      <c r="K3601" s="6">
        <v>609</v>
      </c>
      <c r="L3601" s="6">
        <v>2630</v>
      </c>
      <c r="M3601" s="6" t="s">
        <v>112</v>
      </c>
      <c r="N3601" s="6" t="s">
        <v>21</v>
      </c>
      <c r="O3601" s="6">
        <v>243</v>
      </c>
    </row>
    <row r="3602" spans="1:15" x14ac:dyDescent="0.25">
      <c r="A3602" s="6" t="s">
        <v>0</v>
      </c>
      <c r="B3602" s="6" t="s">
        <v>5</v>
      </c>
      <c r="C3602" s="6" t="s">
        <v>261</v>
      </c>
      <c r="D3602" s="6" t="s">
        <v>262</v>
      </c>
      <c r="E3602" s="6" t="s">
        <v>97</v>
      </c>
      <c r="F3602" s="6" t="s">
        <v>98</v>
      </c>
      <c r="G3602" s="6">
        <v>42</v>
      </c>
      <c r="H3602" s="6">
        <v>175</v>
      </c>
      <c r="I3602" s="6">
        <v>27</v>
      </c>
      <c r="J3602" s="6">
        <v>131</v>
      </c>
      <c r="K3602" s="6">
        <v>42</v>
      </c>
      <c r="L3602" s="6">
        <v>175</v>
      </c>
      <c r="M3602" s="6" t="s">
        <v>112</v>
      </c>
      <c r="N3602" s="6" t="s">
        <v>22</v>
      </c>
      <c r="O3602" s="6">
        <v>32</v>
      </c>
    </row>
    <row r="3603" spans="1:15" x14ac:dyDescent="0.25">
      <c r="A3603" s="6" t="s">
        <v>0</v>
      </c>
      <c r="B3603" s="6" t="s">
        <v>5</v>
      </c>
      <c r="C3603" s="6" t="s">
        <v>846</v>
      </c>
      <c r="D3603" s="6" t="s">
        <v>847</v>
      </c>
      <c r="E3603" s="6" t="s">
        <v>97</v>
      </c>
      <c r="F3603" s="6" t="s">
        <v>132</v>
      </c>
      <c r="G3603" s="6">
        <v>243</v>
      </c>
      <c r="H3603" s="6">
        <v>1307</v>
      </c>
      <c r="I3603" s="6">
        <v>227</v>
      </c>
      <c r="J3603" s="6">
        <v>1227</v>
      </c>
      <c r="K3603" s="6">
        <v>227</v>
      </c>
      <c r="L3603" s="6">
        <v>1227</v>
      </c>
      <c r="M3603" s="6" t="s">
        <v>112</v>
      </c>
      <c r="N3603" s="6" t="s">
        <v>21</v>
      </c>
      <c r="O3603" s="6">
        <v>165</v>
      </c>
    </row>
    <row r="3604" spans="1:15" x14ac:dyDescent="0.25">
      <c r="A3604" s="6" t="s">
        <v>0</v>
      </c>
      <c r="B3604" s="6" t="s">
        <v>5</v>
      </c>
      <c r="C3604" s="6" t="s">
        <v>169</v>
      </c>
      <c r="D3604" s="6" t="s">
        <v>170</v>
      </c>
      <c r="E3604" s="6" t="s">
        <v>97</v>
      </c>
      <c r="F3604" s="6" t="s">
        <v>98</v>
      </c>
      <c r="G3604" s="6">
        <v>65</v>
      </c>
      <c r="H3604" s="6">
        <v>315</v>
      </c>
      <c r="I3604" s="6">
        <v>31</v>
      </c>
      <c r="J3604" s="6">
        <v>171</v>
      </c>
      <c r="K3604" s="6">
        <v>65</v>
      </c>
      <c r="L3604" s="6">
        <v>323</v>
      </c>
      <c r="M3604" s="6" t="s">
        <v>112</v>
      </c>
      <c r="N3604" s="6" t="s">
        <v>22</v>
      </c>
      <c r="O3604" s="6">
        <v>42</v>
      </c>
    </row>
    <row r="3605" spans="1:15" x14ac:dyDescent="0.25">
      <c r="A3605" s="6" t="s">
        <v>0</v>
      </c>
      <c r="B3605" s="6" t="s">
        <v>8</v>
      </c>
      <c r="C3605" s="6" t="s">
        <v>121</v>
      </c>
      <c r="D3605" s="6" t="s">
        <v>122</v>
      </c>
      <c r="E3605" s="6" t="s">
        <v>97</v>
      </c>
      <c r="F3605" s="6" t="s">
        <v>98</v>
      </c>
      <c r="G3605" s="6">
        <v>413</v>
      </c>
      <c r="H3605" s="6">
        <v>1835</v>
      </c>
      <c r="I3605" s="6">
        <v>407</v>
      </c>
      <c r="J3605" s="6">
        <v>1858</v>
      </c>
      <c r="K3605" s="6">
        <v>407</v>
      </c>
      <c r="L3605" s="6">
        <v>1858</v>
      </c>
      <c r="M3605" s="6" t="s">
        <v>112</v>
      </c>
      <c r="N3605" s="6" t="s">
        <v>23</v>
      </c>
      <c r="O3605" s="6">
        <v>266</v>
      </c>
    </row>
    <row r="3606" spans="1:15" x14ac:dyDescent="0.25">
      <c r="A3606" s="6" t="s">
        <v>0</v>
      </c>
      <c r="B3606" s="6" t="s">
        <v>4</v>
      </c>
      <c r="C3606" s="6" t="s">
        <v>163</v>
      </c>
      <c r="D3606" s="6" t="s">
        <v>164</v>
      </c>
      <c r="E3606" s="6" t="s">
        <v>97</v>
      </c>
      <c r="F3606" s="6" t="s">
        <v>98</v>
      </c>
      <c r="G3606" s="6">
        <v>107</v>
      </c>
      <c r="H3606" s="6">
        <v>584</v>
      </c>
      <c r="I3606" s="6">
        <v>30</v>
      </c>
      <c r="J3606" s="6">
        <v>174</v>
      </c>
      <c r="K3606" s="6">
        <v>108</v>
      </c>
      <c r="L3606" s="6">
        <v>605</v>
      </c>
      <c r="M3606" s="6" t="s">
        <v>112</v>
      </c>
      <c r="N3606" s="6" t="s">
        <v>22</v>
      </c>
      <c r="O3606" s="6">
        <v>105</v>
      </c>
    </row>
    <row r="3607" spans="1:15" x14ac:dyDescent="0.25">
      <c r="A3607" s="6" t="s">
        <v>0</v>
      </c>
      <c r="B3607" s="6" t="s">
        <v>4</v>
      </c>
      <c r="C3607" s="6" t="s">
        <v>832</v>
      </c>
      <c r="D3607" s="6" t="s">
        <v>833</v>
      </c>
      <c r="E3607" s="6" t="s">
        <v>97</v>
      </c>
      <c r="F3607" s="6" t="s">
        <v>98</v>
      </c>
      <c r="G3607" s="6">
        <v>68</v>
      </c>
      <c r="H3607" s="6">
        <v>340</v>
      </c>
      <c r="I3607" s="6">
        <v>61</v>
      </c>
      <c r="J3607" s="6">
        <v>315</v>
      </c>
      <c r="K3607" s="6">
        <v>68</v>
      </c>
      <c r="L3607" s="6">
        <v>340</v>
      </c>
      <c r="M3607" s="6" t="s">
        <v>112</v>
      </c>
      <c r="N3607" s="6" t="s">
        <v>23</v>
      </c>
      <c r="O3607" s="6">
        <v>104</v>
      </c>
    </row>
    <row r="3608" spans="1:15" x14ac:dyDescent="0.25">
      <c r="A3608" s="6" t="s">
        <v>0</v>
      </c>
      <c r="B3608" s="6" t="s">
        <v>6</v>
      </c>
      <c r="C3608" s="6" t="s">
        <v>824</v>
      </c>
      <c r="D3608" s="6" t="s">
        <v>825</v>
      </c>
      <c r="E3608" s="6" t="s">
        <v>209</v>
      </c>
      <c r="F3608" s="6" t="s">
        <v>132</v>
      </c>
      <c r="G3608" s="6">
        <v>153</v>
      </c>
      <c r="H3608" s="6">
        <v>873</v>
      </c>
      <c r="I3608" s="6">
        <v>153</v>
      </c>
      <c r="J3608" s="6">
        <v>922</v>
      </c>
      <c r="K3608" s="6">
        <v>153</v>
      </c>
      <c r="L3608" s="6">
        <v>922</v>
      </c>
      <c r="M3608" s="6" t="s">
        <v>112</v>
      </c>
      <c r="N3608" s="6" t="s">
        <v>22</v>
      </c>
      <c r="O3608" s="6">
        <v>90</v>
      </c>
    </row>
    <row r="3609" spans="1:15" x14ac:dyDescent="0.25">
      <c r="A3609" s="6" t="s">
        <v>0</v>
      </c>
      <c r="B3609" s="6" t="s">
        <v>4</v>
      </c>
      <c r="C3609" s="6" t="s">
        <v>163</v>
      </c>
      <c r="D3609" s="6" t="s">
        <v>164</v>
      </c>
      <c r="E3609" s="6" t="s">
        <v>97</v>
      </c>
      <c r="F3609" s="6" t="s">
        <v>98</v>
      </c>
      <c r="G3609" s="6">
        <v>107</v>
      </c>
      <c r="H3609" s="6">
        <v>584</v>
      </c>
      <c r="I3609" s="6">
        <v>30</v>
      </c>
      <c r="J3609" s="6">
        <v>174</v>
      </c>
      <c r="K3609" s="6">
        <v>108</v>
      </c>
      <c r="L3609" s="6">
        <v>605</v>
      </c>
      <c r="M3609" s="6" t="s">
        <v>112</v>
      </c>
      <c r="N3609" s="6" t="s">
        <v>21</v>
      </c>
      <c r="O3609" s="6">
        <v>94</v>
      </c>
    </row>
    <row r="3610" spans="1:15" x14ac:dyDescent="0.25">
      <c r="A3610" s="6" t="s">
        <v>0</v>
      </c>
      <c r="B3610" s="6" t="s">
        <v>13</v>
      </c>
      <c r="C3610" s="6" t="s">
        <v>193</v>
      </c>
      <c r="D3610" s="6" t="s">
        <v>194</v>
      </c>
      <c r="E3610" s="6" t="s">
        <v>97</v>
      </c>
      <c r="F3610" s="6" t="s">
        <v>125</v>
      </c>
      <c r="G3610" s="6">
        <v>21</v>
      </c>
      <c r="H3610" s="6">
        <v>93</v>
      </c>
      <c r="I3610" s="6">
        <v>20</v>
      </c>
      <c r="J3610" s="6">
        <v>78</v>
      </c>
      <c r="K3610" s="6">
        <v>20</v>
      </c>
      <c r="L3610" s="6">
        <v>80</v>
      </c>
      <c r="M3610" s="6" t="s">
        <v>112</v>
      </c>
      <c r="N3610" s="6" t="s">
        <v>22</v>
      </c>
      <c r="O3610" s="6">
        <v>14</v>
      </c>
    </row>
    <row r="3611" spans="1:15" x14ac:dyDescent="0.25">
      <c r="A3611" s="6" t="s">
        <v>0</v>
      </c>
      <c r="B3611" s="6" t="s">
        <v>5</v>
      </c>
      <c r="C3611" s="6" t="s">
        <v>716</v>
      </c>
      <c r="D3611" s="6" t="s">
        <v>717</v>
      </c>
      <c r="E3611" s="6" t="s">
        <v>209</v>
      </c>
      <c r="F3611" s="6" t="s">
        <v>98</v>
      </c>
      <c r="G3611" s="6">
        <v>1295</v>
      </c>
      <c r="H3611" s="6">
        <v>6509</v>
      </c>
      <c r="I3611" s="6"/>
      <c r="J3611" s="6">
        <v>6258</v>
      </c>
      <c r="K3611" s="6">
        <v>1351</v>
      </c>
      <c r="L3611" s="6">
        <v>6868</v>
      </c>
      <c r="M3611" s="6" t="s">
        <v>112</v>
      </c>
      <c r="N3611" s="6" t="s">
        <v>23</v>
      </c>
      <c r="O3611" s="6">
        <v>1349</v>
      </c>
    </row>
    <row r="3612" spans="1:15" x14ac:dyDescent="0.25">
      <c r="A3612" s="6" t="s">
        <v>0</v>
      </c>
      <c r="B3612" s="6" t="s">
        <v>5</v>
      </c>
      <c r="C3612" s="6" t="s">
        <v>709</v>
      </c>
      <c r="D3612" s="6" t="s">
        <v>710</v>
      </c>
      <c r="E3612" s="6" t="s">
        <v>209</v>
      </c>
      <c r="F3612" s="6" t="s">
        <v>132</v>
      </c>
      <c r="G3612" s="6">
        <v>610</v>
      </c>
      <c r="H3612" s="6">
        <v>2750</v>
      </c>
      <c r="I3612" s="6">
        <v>609</v>
      </c>
      <c r="J3612" s="6">
        <v>2630</v>
      </c>
      <c r="K3612" s="6">
        <v>609</v>
      </c>
      <c r="L3612" s="6">
        <v>2630</v>
      </c>
      <c r="M3612" s="6" t="s">
        <v>112</v>
      </c>
      <c r="N3612" s="6" t="s">
        <v>23</v>
      </c>
      <c r="O3612" s="6">
        <v>375</v>
      </c>
    </row>
    <row r="3613" spans="1:15" x14ac:dyDescent="0.25">
      <c r="A3613" s="6" t="s">
        <v>0</v>
      </c>
      <c r="B3613" s="6" t="s">
        <v>5</v>
      </c>
      <c r="C3613" s="6" t="s">
        <v>185</v>
      </c>
      <c r="D3613" s="6" t="s">
        <v>186</v>
      </c>
      <c r="E3613" s="6" t="s">
        <v>97</v>
      </c>
      <c r="F3613" s="6" t="s">
        <v>125</v>
      </c>
      <c r="G3613" s="6">
        <v>429</v>
      </c>
      <c r="H3613" s="6">
        <v>2237</v>
      </c>
      <c r="I3613" s="6">
        <v>429</v>
      </c>
      <c r="J3613" s="6">
        <v>2221</v>
      </c>
      <c r="K3613" s="6">
        <v>429</v>
      </c>
      <c r="L3613" s="6">
        <v>2221</v>
      </c>
      <c r="M3613" s="6" t="s">
        <v>112</v>
      </c>
      <c r="N3613" s="6" t="s">
        <v>22</v>
      </c>
      <c r="O3613" s="6">
        <v>289</v>
      </c>
    </row>
    <row r="3614" spans="1:15" x14ac:dyDescent="0.25">
      <c r="A3614" s="6" t="s">
        <v>0</v>
      </c>
      <c r="B3614" s="6" t="s">
        <v>8</v>
      </c>
      <c r="C3614" s="6" t="s">
        <v>121</v>
      </c>
      <c r="D3614" s="6" t="s">
        <v>122</v>
      </c>
      <c r="E3614" s="6" t="s">
        <v>97</v>
      </c>
      <c r="F3614" s="6" t="s">
        <v>98</v>
      </c>
      <c r="G3614" s="6">
        <v>413</v>
      </c>
      <c r="H3614" s="6">
        <v>1835</v>
      </c>
      <c r="I3614" s="6">
        <v>407</v>
      </c>
      <c r="J3614" s="6">
        <v>1858</v>
      </c>
      <c r="K3614" s="6">
        <v>407</v>
      </c>
      <c r="L3614" s="6">
        <v>1858</v>
      </c>
      <c r="M3614" s="6" t="s">
        <v>112</v>
      </c>
      <c r="N3614" s="6" t="s">
        <v>22</v>
      </c>
      <c r="O3614" s="6">
        <v>123</v>
      </c>
    </row>
    <row r="3615" spans="1:15" x14ac:dyDescent="0.25">
      <c r="A3615" s="6" t="s">
        <v>0</v>
      </c>
      <c r="B3615" s="6" t="s">
        <v>8</v>
      </c>
      <c r="C3615" s="6" t="s">
        <v>141</v>
      </c>
      <c r="D3615" s="6" t="s">
        <v>142</v>
      </c>
      <c r="E3615" s="6" t="s">
        <v>97</v>
      </c>
      <c r="F3615" s="6" t="s">
        <v>98</v>
      </c>
      <c r="G3615" s="6">
        <v>186</v>
      </c>
      <c r="H3615" s="6">
        <v>1002</v>
      </c>
      <c r="I3615" s="6">
        <v>183</v>
      </c>
      <c r="J3615" s="6">
        <v>971</v>
      </c>
      <c r="K3615" s="6">
        <v>188</v>
      </c>
      <c r="L3615" s="6">
        <v>1003</v>
      </c>
      <c r="M3615" s="6" t="s">
        <v>112</v>
      </c>
      <c r="N3615" s="6" t="s">
        <v>22</v>
      </c>
      <c r="O3615" s="6">
        <v>25</v>
      </c>
    </row>
    <row r="3616" spans="1:15" x14ac:dyDescent="0.25">
      <c r="A3616" s="6" t="s">
        <v>0</v>
      </c>
      <c r="B3616" s="6" t="s">
        <v>7</v>
      </c>
      <c r="C3616" s="6" t="s">
        <v>733</v>
      </c>
      <c r="D3616" s="6" t="s">
        <v>734</v>
      </c>
      <c r="E3616" s="6" t="s">
        <v>97</v>
      </c>
      <c r="F3616" s="6" t="s">
        <v>98</v>
      </c>
      <c r="G3616" s="6">
        <v>27</v>
      </c>
      <c r="H3616" s="6">
        <v>111</v>
      </c>
      <c r="I3616" s="6">
        <v>25</v>
      </c>
      <c r="J3616" s="6">
        <v>104</v>
      </c>
      <c r="K3616" s="6">
        <v>25</v>
      </c>
      <c r="L3616" s="6">
        <v>104</v>
      </c>
      <c r="M3616" s="6" t="s">
        <v>112</v>
      </c>
      <c r="N3616" s="6" t="s">
        <v>22</v>
      </c>
      <c r="O3616" s="6">
        <v>19</v>
      </c>
    </row>
    <row r="3617" spans="1:15" x14ac:dyDescent="0.25">
      <c r="A3617" s="6" t="s">
        <v>0</v>
      </c>
      <c r="B3617" s="6" t="s">
        <v>4</v>
      </c>
      <c r="C3617" s="6" t="s">
        <v>95</v>
      </c>
      <c r="D3617" s="6" t="s">
        <v>96</v>
      </c>
      <c r="E3617" s="6" t="s">
        <v>97</v>
      </c>
      <c r="F3617" s="6" t="s">
        <v>98</v>
      </c>
      <c r="G3617" s="6">
        <v>69</v>
      </c>
      <c r="H3617" s="6">
        <v>349</v>
      </c>
      <c r="I3617" s="6">
        <v>43</v>
      </c>
      <c r="J3617" s="6">
        <v>361</v>
      </c>
      <c r="K3617" s="6">
        <v>43</v>
      </c>
      <c r="L3617" s="6">
        <v>361</v>
      </c>
      <c r="M3617" s="6" t="s">
        <v>112</v>
      </c>
      <c r="N3617" s="6" t="s">
        <v>23</v>
      </c>
      <c r="O3617" s="6">
        <v>110</v>
      </c>
    </row>
    <row r="3618" spans="1:15" x14ac:dyDescent="0.25">
      <c r="A3618" s="6" t="s">
        <v>0</v>
      </c>
      <c r="B3618" s="6" t="s">
        <v>5</v>
      </c>
      <c r="C3618" s="6" t="s">
        <v>701</v>
      </c>
      <c r="D3618" s="6" t="s">
        <v>702</v>
      </c>
      <c r="E3618" s="6" t="s">
        <v>209</v>
      </c>
      <c r="F3618" s="6" t="s">
        <v>125</v>
      </c>
      <c r="G3618" s="6">
        <v>155</v>
      </c>
      <c r="H3618" s="6">
        <v>664</v>
      </c>
      <c r="I3618" s="6">
        <v>156</v>
      </c>
      <c r="J3618" s="6">
        <v>641</v>
      </c>
      <c r="K3618" s="6">
        <v>273</v>
      </c>
      <c r="L3618" s="6">
        <v>0</v>
      </c>
      <c r="M3618" s="6" t="s">
        <v>112</v>
      </c>
      <c r="N3618" s="6" t="s">
        <v>21</v>
      </c>
      <c r="O3618" s="6">
        <v>0</v>
      </c>
    </row>
    <row r="3619" spans="1:15" x14ac:dyDescent="0.25">
      <c r="A3619" s="6" t="s">
        <v>0</v>
      </c>
      <c r="B3619" s="6" t="s">
        <v>4</v>
      </c>
      <c r="C3619" s="6" t="s">
        <v>253</v>
      </c>
      <c r="D3619" s="6" t="s">
        <v>254</v>
      </c>
      <c r="E3619" s="6" t="s">
        <v>97</v>
      </c>
      <c r="F3619" s="6" t="s">
        <v>98</v>
      </c>
      <c r="G3619" s="6">
        <v>6</v>
      </c>
      <c r="H3619" s="6">
        <v>36</v>
      </c>
      <c r="I3619" s="6">
        <v>6</v>
      </c>
      <c r="J3619" s="6">
        <v>36</v>
      </c>
      <c r="K3619" s="6">
        <v>6</v>
      </c>
      <c r="L3619" s="6">
        <v>36</v>
      </c>
      <c r="M3619" s="6" t="s">
        <v>112</v>
      </c>
      <c r="N3619" s="6" t="s">
        <v>21</v>
      </c>
      <c r="O3619" s="6">
        <v>4</v>
      </c>
    </row>
    <row r="3620" spans="1:15" x14ac:dyDescent="0.25">
      <c r="A3620" s="6" t="s">
        <v>0</v>
      </c>
      <c r="B3620" s="6" t="s">
        <v>5</v>
      </c>
      <c r="C3620" s="6" t="s">
        <v>185</v>
      </c>
      <c r="D3620" s="6" t="s">
        <v>186</v>
      </c>
      <c r="E3620" s="6" t="s">
        <v>97</v>
      </c>
      <c r="F3620" s="6" t="s">
        <v>125</v>
      </c>
      <c r="G3620" s="6">
        <v>429</v>
      </c>
      <c r="H3620" s="6">
        <v>2237</v>
      </c>
      <c r="I3620" s="6">
        <v>429</v>
      </c>
      <c r="J3620" s="6">
        <v>2221</v>
      </c>
      <c r="K3620" s="6">
        <v>429</v>
      </c>
      <c r="L3620" s="6">
        <v>2221</v>
      </c>
      <c r="M3620" s="6" t="s">
        <v>112</v>
      </c>
      <c r="N3620" s="6" t="s">
        <v>21</v>
      </c>
      <c r="O3620" s="6">
        <v>307</v>
      </c>
    </row>
    <row r="3621" spans="1:15" x14ac:dyDescent="0.25">
      <c r="A3621" s="6" t="s">
        <v>0</v>
      </c>
      <c r="B3621" s="6" t="s">
        <v>4</v>
      </c>
      <c r="C3621" s="6" t="s">
        <v>263</v>
      </c>
      <c r="D3621" s="6" t="s">
        <v>264</v>
      </c>
      <c r="E3621" s="6" t="s">
        <v>97</v>
      </c>
      <c r="F3621" s="6" t="s">
        <v>125</v>
      </c>
      <c r="G3621" s="6">
        <v>22</v>
      </c>
      <c r="H3621" s="6">
        <v>101</v>
      </c>
      <c r="I3621" s="6">
        <v>18</v>
      </c>
      <c r="J3621" s="6">
        <v>91</v>
      </c>
      <c r="K3621" s="6">
        <v>22</v>
      </c>
      <c r="L3621" s="6">
        <v>103</v>
      </c>
      <c r="M3621" s="6" t="s">
        <v>112</v>
      </c>
      <c r="N3621" s="6" t="s">
        <v>22</v>
      </c>
      <c r="O3621" s="6">
        <v>9</v>
      </c>
    </row>
    <row r="3622" spans="1:15" x14ac:dyDescent="0.25">
      <c r="A3622" s="6" t="s">
        <v>0</v>
      </c>
      <c r="B3622" s="6" t="s">
        <v>5</v>
      </c>
      <c r="C3622" s="6" t="s">
        <v>269</v>
      </c>
      <c r="D3622" s="6" t="s">
        <v>270</v>
      </c>
      <c r="E3622" s="6" t="s">
        <v>97</v>
      </c>
      <c r="F3622" s="6" t="s">
        <v>98</v>
      </c>
      <c r="G3622" s="6">
        <v>31</v>
      </c>
      <c r="H3622" s="6">
        <v>170</v>
      </c>
      <c r="I3622" s="6">
        <v>25</v>
      </c>
      <c r="J3622" s="6">
        <v>125</v>
      </c>
      <c r="K3622" s="6">
        <v>31</v>
      </c>
      <c r="L3622" s="6">
        <v>170</v>
      </c>
      <c r="M3622" s="6" t="s">
        <v>112</v>
      </c>
      <c r="N3622" s="6" t="s">
        <v>21</v>
      </c>
      <c r="O3622" s="6">
        <v>23</v>
      </c>
    </row>
    <row r="3623" spans="1:15" x14ac:dyDescent="0.25">
      <c r="A3623" s="6" t="s">
        <v>0</v>
      </c>
      <c r="B3623" s="6" t="s">
        <v>4</v>
      </c>
      <c r="C3623" s="6" t="s">
        <v>95</v>
      </c>
      <c r="D3623" s="6" t="s">
        <v>96</v>
      </c>
      <c r="E3623" s="6" t="s">
        <v>97</v>
      </c>
      <c r="F3623" s="6" t="s">
        <v>98</v>
      </c>
      <c r="G3623" s="6">
        <v>69</v>
      </c>
      <c r="H3623" s="6">
        <v>349</v>
      </c>
      <c r="I3623" s="6">
        <v>43</v>
      </c>
      <c r="J3623" s="6">
        <v>361</v>
      </c>
      <c r="K3623" s="6">
        <v>43</v>
      </c>
      <c r="L3623" s="6">
        <v>361</v>
      </c>
      <c r="M3623" s="6" t="s">
        <v>112</v>
      </c>
      <c r="N3623" s="6" t="s">
        <v>22</v>
      </c>
      <c r="O3623" s="6">
        <v>54</v>
      </c>
    </row>
    <row r="3624" spans="1:15" x14ac:dyDescent="0.25">
      <c r="A3624" s="6" t="s">
        <v>0</v>
      </c>
      <c r="B3624" s="6" t="s">
        <v>5</v>
      </c>
      <c r="C3624" s="6" t="s">
        <v>273</v>
      </c>
      <c r="D3624" s="6" t="s">
        <v>274</v>
      </c>
      <c r="E3624" s="6" t="s">
        <v>97</v>
      </c>
      <c r="F3624" s="6" t="s">
        <v>98</v>
      </c>
      <c r="G3624" s="6">
        <v>85</v>
      </c>
      <c r="H3624" s="6">
        <v>367</v>
      </c>
      <c r="I3624" s="6">
        <v>80</v>
      </c>
      <c r="J3624" s="6">
        <v>337</v>
      </c>
      <c r="K3624" s="6">
        <v>85</v>
      </c>
      <c r="L3624" s="6">
        <v>367</v>
      </c>
      <c r="M3624" s="6" t="s">
        <v>112</v>
      </c>
      <c r="N3624" s="6" t="s">
        <v>23</v>
      </c>
      <c r="O3624" s="6">
        <v>84</v>
      </c>
    </row>
    <row r="3625" spans="1:15" x14ac:dyDescent="0.25">
      <c r="A3625" s="6" t="s">
        <v>0</v>
      </c>
      <c r="B3625" s="6" t="s">
        <v>4</v>
      </c>
      <c r="C3625" s="6" t="s">
        <v>688</v>
      </c>
      <c r="D3625" s="6" t="s">
        <v>689</v>
      </c>
      <c r="E3625" s="6" t="s">
        <v>97</v>
      </c>
      <c r="F3625" s="6" t="s">
        <v>98</v>
      </c>
      <c r="G3625" s="6">
        <v>107</v>
      </c>
      <c r="H3625" s="6">
        <v>501</v>
      </c>
      <c r="I3625" s="6">
        <v>107</v>
      </c>
      <c r="J3625" s="6">
        <v>503</v>
      </c>
      <c r="K3625" s="6">
        <v>107</v>
      </c>
      <c r="L3625" s="6">
        <v>497</v>
      </c>
      <c r="M3625" s="6" t="s">
        <v>112</v>
      </c>
      <c r="N3625" s="6" t="s">
        <v>23</v>
      </c>
      <c r="O3625" s="6">
        <v>131</v>
      </c>
    </row>
    <row r="3626" spans="1:15" x14ac:dyDescent="0.25">
      <c r="A3626" s="6" t="s">
        <v>0</v>
      </c>
      <c r="B3626" s="6" t="s">
        <v>9</v>
      </c>
      <c r="C3626" s="6" t="s">
        <v>756</v>
      </c>
      <c r="D3626" s="6" t="s">
        <v>757</v>
      </c>
      <c r="E3626" s="6" t="s">
        <v>97</v>
      </c>
      <c r="F3626" s="6" t="s">
        <v>125</v>
      </c>
      <c r="G3626" s="6">
        <v>115</v>
      </c>
      <c r="H3626" s="6">
        <v>532</v>
      </c>
      <c r="I3626" s="6">
        <v>115</v>
      </c>
      <c r="J3626" s="6">
        <v>537</v>
      </c>
      <c r="K3626" s="6">
        <v>115</v>
      </c>
      <c r="L3626" s="6">
        <v>537</v>
      </c>
      <c r="M3626" s="6" t="s">
        <v>112</v>
      </c>
      <c r="N3626" s="6" t="s">
        <v>21</v>
      </c>
      <c r="O3626" s="6">
        <v>78</v>
      </c>
    </row>
    <row r="3627" spans="1:15" x14ac:dyDescent="0.25">
      <c r="A3627" s="6" t="s">
        <v>0</v>
      </c>
      <c r="B3627" s="6" t="s">
        <v>5</v>
      </c>
      <c r="C3627" s="6" t="s">
        <v>701</v>
      </c>
      <c r="D3627" s="6" t="s">
        <v>702</v>
      </c>
      <c r="E3627" s="6" t="s">
        <v>209</v>
      </c>
      <c r="F3627" s="6" t="s">
        <v>125</v>
      </c>
      <c r="G3627" s="6">
        <v>155</v>
      </c>
      <c r="H3627" s="6">
        <v>664</v>
      </c>
      <c r="I3627" s="6">
        <v>156</v>
      </c>
      <c r="J3627" s="6">
        <v>641</v>
      </c>
      <c r="K3627" s="6">
        <v>273</v>
      </c>
      <c r="L3627" s="6">
        <v>0</v>
      </c>
      <c r="M3627" s="6" t="s">
        <v>112</v>
      </c>
      <c r="N3627" s="6" t="s">
        <v>22</v>
      </c>
      <c r="O3627" s="6">
        <v>0</v>
      </c>
    </row>
    <row r="3628" spans="1:15" x14ac:dyDescent="0.25">
      <c r="A3628" s="6" t="s">
        <v>0</v>
      </c>
      <c r="B3628" s="6" t="s">
        <v>8</v>
      </c>
      <c r="C3628" s="6" t="s">
        <v>123</v>
      </c>
      <c r="D3628" s="6" t="s">
        <v>124</v>
      </c>
      <c r="E3628" s="6" t="s">
        <v>97</v>
      </c>
      <c r="F3628" s="6" t="s">
        <v>98</v>
      </c>
      <c r="G3628" s="6">
        <v>30</v>
      </c>
      <c r="H3628" s="6">
        <v>175</v>
      </c>
      <c r="I3628" s="6">
        <v>18</v>
      </c>
      <c r="J3628" s="6">
        <v>120</v>
      </c>
      <c r="K3628" s="6">
        <v>29</v>
      </c>
      <c r="L3628" s="6">
        <v>182</v>
      </c>
      <c r="M3628" s="6" t="s">
        <v>112</v>
      </c>
      <c r="N3628" s="6" t="s">
        <v>22</v>
      </c>
      <c r="O3628" s="6">
        <v>19</v>
      </c>
    </row>
    <row r="3629" spans="1:15" x14ac:dyDescent="0.25">
      <c r="A3629" s="6" t="s">
        <v>0</v>
      </c>
      <c r="B3629" s="6" t="s">
        <v>8</v>
      </c>
      <c r="C3629" s="6" t="s">
        <v>141</v>
      </c>
      <c r="D3629" s="6" t="s">
        <v>142</v>
      </c>
      <c r="E3629" s="6" t="s">
        <v>97</v>
      </c>
      <c r="F3629" s="6" t="s">
        <v>98</v>
      </c>
      <c r="G3629" s="6">
        <v>186</v>
      </c>
      <c r="H3629" s="6">
        <v>1002</v>
      </c>
      <c r="I3629" s="6">
        <v>183</v>
      </c>
      <c r="J3629" s="6">
        <v>971</v>
      </c>
      <c r="K3629" s="6">
        <v>188</v>
      </c>
      <c r="L3629" s="6">
        <v>1003</v>
      </c>
      <c r="M3629" s="6" t="s">
        <v>112</v>
      </c>
      <c r="N3629" s="6" t="s">
        <v>21</v>
      </c>
      <c r="O3629" s="6">
        <v>37</v>
      </c>
    </row>
    <row r="3630" spans="1:15" x14ac:dyDescent="0.25">
      <c r="A3630" s="6" t="s">
        <v>0</v>
      </c>
      <c r="B3630" s="6" t="s">
        <v>13</v>
      </c>
      <c r="C3630" s="6" t="s">
        <v>237</v>
      </c>
      <c r="D3630" s="6" t="s">
        <v>238</v>
      </c>
      <c r="E3630" s="6" t="s">
        <v>97</v>
      </c>
      <c r="F3630" s="6" t="s">
        <v>98</v>
      </c>
      <c r="G3630" s="6">
        <v>6</v>
      </c>
      <c r="H3630" s="6">
        <v>30</v>
      </c>
      <c r="I3630" s="6">
        <v>6</v>
      </c>
      <c r="J3630" s="6">
        <v>30</v>
      </c>
      <c r="K3630" s="6">
        <v>6</v>
      </c>
      <c r="L3630" s="6">
        <v>30</v>
      </c>
      <c r="M3630" s="6" t="s">
        <v>112</v>
      </c>
      <c r="N3630" s="6" t="s">
        <v>22</v>
      </c>
      <c r="O3630" s="6">
        <v>2</v>
      </c>
    </row>
    <row r="3631" spans="1:15" x14ac:dyDescent="0.25">
      <c r="A3631" s="6" t="s">
        <v>0</v>
      </c>
      <c r="B3631" s="6" t="s">
        <v>4</v>
      </c>
      <c r="C3631" s="6" t="s">
        <v>263</v>
      </c>
      <c r="D3631" s="6" t="s">
        <v>264</v>
      </c>
      <c r="E3631" s="6" t="s">
        <v>97</v>
      </c>
      <c r="F3631" s="6" t="s">
        <v>125</v>
      </c>
      <c r="G3631" s="6">
        <v>22</v>
      </c>
      <c r="H3631" s="6">
        <v>101</v>
      </c>
      <c r="I3631" s="6">
        <v>18</v>
      </c>
      <c r="J3631" s="6">
        <v>91</v>
      </c>
      <c r="K3631" s="6">
        <v>22</v>
      </c>
      <c r="L3631" s="6">
        <v>103</v>
      </c>
      <c r="M3631" s="6" t="s">
        <v>112</v>
      </c>
      <c r="N3631" s="6" t="s">
        <v>21</v>
      </c>
      <c r="O3631" s="6">
        <v>13</v>
      </c>
    </row>
    <row r="3632" spans="1:15" x14ac:dyDescent="0.25">
      <c r="A3632" s="6" t="s">
        <v>0</v>
      </c>
      <c r="B3632" s="6" t="s">
        <v>4</v>
      </c>
      <c r="C3632" s="6" t="s">
        <v>265</v>
      </c>
      <c r="D3632" s="6" t="s">
        <v>266</v>
      </c>
      <c r="E3632" s="6" t="s">
        <v>97</v>
      </c>
      <c r="F3632" s="6" t="s">
        <v>125</v>
      </c>
      <c r="G3632" s="6">
        <v>14</v>
      </c>
      <c r="H3632" s="6">
        <v>73</v>
      </c>
      <c r="I3632" s="6">
        <v>12</v>
      </c>
      <c r="J3632" s="6">
        <v>61</v>
      </c>
      <c r="K3632" s="6">
        <v>14</v>
      </c>
      <c r="L3632" s="6">
        <v>72</v>
      </c>
      <c r="M3632" s="6" t="s">
        <v>112</v>
      </c>
      <c r="N3632" s="6" t="s">
        <v>23</v>
      </c>
      <c r="O3632" s="6">
        <v>16</v>
      </c>
    </row>
    <row r="3633" spans="1:15" x14ac:dyDescent="0.25">
      <c r="A3633" s="6" t="s">
        <v>0</v>
      </c>
      <c r="B3633" s="6" t="s">
        <v>4</v>
      </c>
      <c r="C3633" s="6" t="s">
        <v>95</v>
      </c>
      <c r="D3633" s="6" t="s">
        <v>96</v>
      </c>
      <c r="E3633" s="6" t="s">
        <v>97</v>
      </c>
      <c r="F3633" s="6" t="s">
        <v>98</v>
      </c>
      <c r="G3633" s="6">
        <v>69</v>
      </c>
      <c r="H3633" s="6">
        <v>349</v>
      </c>
      <c r="I3633" s="6">
        <v>43</v>
      </c>
      <c r="J3633" s="6">
        <v>361</v>
      </c>
      <c r="K3633" s="6">
        <v>43</v>
      </c>
      <c r="L3633" s="6">
        <v>361</v>
      </c>
      <c r="M3633" s="6" t="s">
        <v>112</v>
      </c>
      <c r="N3633" s="6" t="s">
        <v>21</v>
      </c>
      <c r="O3633" s="6">
        <v>56</v>
      </c>
    </row>
    <row r="3634" spans="1:15" x14ac:dyDescent="0.25">
      <c r="A3634" s="6" t="s">
        <v>0</v>
      </c>
      <c r="B3634" s="6" t="s">
        <v>4</v>
      </c>
      <c r="C3634" s="6" t="s">
        <v>265</v>
      </c>
      <c r="D3634" s="6" t="s">
        <v>266</v>
      </c>
      <c r="E3634" s="6" t="s">
        <v>97</v>
      </c>
      <c r="F3634" s="6" t="s">
        <v>125</v>
      </c>
      <c r="G3634" s="6">
        <v>14</v>
      </c>
      <c r="H3634" s="6">
        <v>73</v>
      </c>
      <c r="I3634" s="6">
        <v>12</v>
      </c>
      <c r="J3634" s="6">
        <v>61</v>
      </c>
      <c r="K3634" s="6">
        <v>14</v>
      </c>
      <c r="L3634" s="6">
        <v>72</v>
      </c>
      <c r="M3634" s="6" t="s">
        <v>112</v>
      </c>
      <c r="N3634" s="6" t="s">
        <v>22</v>
      </c>
      <c r="O3634" s="6">
        <v>8</v>
      </c>
    </row>
    <row r="3635" spans="1:15" x14ac:dyDescent="0.25">
      <c r="A3635" s="6" t="s">
        <v>0</v>
      </c>
      <c r="B3635" s="6" t="s">
        <v>5</v>
      </c>
      <c r="C3635" s="6" t="s">
        <v>183</v>
      </c>
      <c r="D3635" s="6" t="s">
        <v>184</v>
      </c>
      <c r="E3635" s="6" t="s">
        <v>97</v>
      </c>
      <c r="F3635" s="6" t="s">
        <v>125</v>
      </c>
      <c r="G3635" s="6">
        <v>45</v>
      </c>
      <c r="H3635" s="6">
        <v>193</v>
      </c>
      <c r="I3635" s="6">
        <v>48</v>
      </c>
      <c r="J3635" s="6">
        <v>196</v>
      </c>
      <c r="K3635" s="6">
        <v>48</v>
      </c>
      <c r="L3635" s="6">
        <v>196</v>
      </c>
      <c r="M3635" s="6" t="s">
        <v>112</v>
      </c>
      <c r="N3635" s="6" t="s">
        <v>22</v>
      </c>
      <c r="O3635" s="6">
        <v>26</v>
      </c>
    </row>
    <row r="3636" spans="1:15" x14ac:dyDescent="0.25">
      <c r="A3636" s="6" t="s">
        <v>0</v>
      </c>
      <c r="B3636" s="6" t="s">
        <v>7</v>
      </c>
      <c r="C3636" s="6" t="s">
        <v>733</v>
      </c>
      <c r="D3636" s="6" t="s">
        <v>734</v>
      </c>
      <c r="E3636" s="6" t="s">
        <v>97</v>
      </c>
      <c r="F3636" s="6" t="s">
        <v>98</v>
      </c>
      <c r="G3636" s="6">
        <v>27</v>
      </c>
      <c r="H3636" s="6">
        <v>111</v>
      </c>
      <c r="I3636" s="6">
        <v>25</v>
      </c>
      <c r="J3636" s="6">
        <v>104</v>
      </c>
      <c r="K3636" s="6">
        <v>25</v>
      </c>
      <c r="L3636" s="6">
        <v>104</v>
      </c>
      <c r="M3636" s="6" t="s">
        <v>112</v>
      </c>
      <c r="N3636" s="6" t="s">
        <v>23</v>
      </c>
      <c r="O3636" s="6">
        <v>33</v>
      </c>
    </row>
    <row r="3637" spans="1:15" x14ac:dyDescent="0.25">
      <c r="A3637" s="6" t="s">
        <v>0</v>
      </c>
      <c r="B3637" s="6" t="s">
        <v>4</v>
      </c>
      <c r="C3637" s="6" t="s">
        <v>265</v>
      </c>
      <c r="D3637" s="6" t="s">
        <v>266</v>
      </c>
      <c r="E3637" s="6" t="s">
        <v>97</v>
      </c>
      <c r="F3637" s="6" t="s">
        <v>125</v>
      </c>
      <c r="G3637" s="6">
        <v>14</v>
      </c>
      <c r="H3637" s="6">
        <v>73</v>
      </c>
      <c r="I3637" s="6">
        <v>12</v>
      </c>
      <c r="J3637" s="6">
        <v>61</v>
      </c>
      <c r="K3637" s="6">
        <v>14</v>
      </c>
      <c r="L3637" s="6">
        <v>72</v>
      </c>
      <c r="M3637" s="6" t="s">
        <v>112</v>
      </c>
      <c r="N3637" s="6" t="s">
        <v>21</v>
      </c>
      <c r="O3637" s="6">
        <v>8</v>
      </c>
    </row>
    <row r="3638" spans="1:15" x14ac:dyDescent="0.25">
      <c r="A3638" s="6" t="s">
        <v>0</v>
      </c>
      <c r="B3638" s="6" t="s">
        <v>11</v>
      </c>
      <c r="C3638" s="6" t="s">
        <v>189</v>
      </c>
      <c r="D3638" s="6" t="s">
        <v>190</v>
      </c>
      <c r="E3638" s="6" t="s">
        <v>97</v>
      </c>
      <c r="F3638" s="6" t="s">
        <v>132</v>
      </c>
      <c r="G3638" s="6">
        <v>12</v>
      </c>
      <c r="H3638" s="6">
        <v>47</v>
      </c>
      <c r="I3638" s="6">
        <v>15</v>
      </c>
      <c r="J3638" s="6">
        <v>69</v>
      </c>
      <c r="K3638" s="6">
        <v>15</v>
      </c>
      <c r="L3638" s="6">
        <v>69</v>
      </c>
      <c r="M3638" s="6" t="s">
        <v>112</v>
      </c>
      <c r="N3638" s="6" t="s">
        <v>22</v>
      </c>
      <c r="O3638" s="6">
        <v>4</v>
      </c>
    </row>
    <row r="3639" spans="1:15" x14ac:dyDescent="0.25">
      <c r="A3639" s="6" t="s">
        <v>0</v>
      </c>
      <c r="B3639" s="6" t="s">
        <v>5</v>
      </c>
      <c r="C3639" s="6" t="s">
        <v>840</v>
      </c>
      <c r="D3639" s="6" t="s">
        <v>841</v>
      </c>
      <c r="E3639" s="6" t="s">
        <v>209</v>
      </c>
      <c r="F3639" s="6" t="s">
        <v>125</v>
      </c>
      <c r="G3639" s="6">
        <v>640</v>
      </c>
      <c r="H3639" s="6">
        <v>2600</v>
      </c>
      <c r="I3639" s="6">
        <v>623</v>
      </c>
      <c r="J3639" s="6">
        <v>2635</v>
      </c>
      <c r="K3639" s="6">
        <v>623</v>
      </c>
      <c r="L3639" s="6">
        <v>2635</v>
      </c>
      <c r="M3639" s="6" t="s">
        <v>112</v>
      </c>
      <c r="N3639" s="6" t="s">
        <v>22</v>
      </c>
      <c r="O3639" s="6">
        <v>292</v>
      </c>
    </row>
    <row r="3640" spans="1:15" x14ac:dyDescent="0.25">
      <c r="A3640" s="6" t="s">
        <v>0</v>
      </c>
      <c r="B3640" s="6" t="s">
        <v>5</v>
      </c>
      <c r="C3640" s="6" t="s">
        <v>269</v>
      </c>
      <c r="D3640" s="6" t="s">
        <v>270</v>
      </c>
      <c r="E3640" s="6" t="s">
        <v>97</v>
      </c>
      <c r="F3640" s="6" t="s">
        <v>98</v>
      </c>
      <c r="G3640" s="6">
        <v>31</v>
      </c>
      <c r="H3640" s="6">
        <v>170</v>
      </c>
      <c r="I3640" s="6">
        <v>25</v>
      </c>
      <c r="J3640" s="6">
        <v>125</v>
      </c>
      <c r="K3640" s="6">
        <v>31</v>
      </c>
      <c r="L3640" s="6">
        <v>170</v>
      </c>
      <c r="M3640" s="6" t="s">
        <v>112</v>
      </c>
      <c r="N3640" s="6" t="s">
        <v>23</v>
      </c>
      <c r="O3640" s="6">
        <v>45</v>
      </c>
    </row>
    <row r="3641" spans="1:15" x14ac:dyDescent="0.25">
      <c r="A3641" s="6" t="s">
        <v>0</v>
      </c>
      <c r="B3641" s="6" t="s">
        <v>5</v>
      </c>
      <c r="C3641" s="6" t="s">
        <v>269</v>
      </c>
      <c r="D3641" s="6" t="s">
        <v>270</v>
      </c>
      <c r="E3641" s="6" t="s">
        <v>97</v>
      </c>
      <c r="F3641" s="6" t="s">
        <v>98</v>
      </c>
      <c r="G3641" s="6">
        <v>31</v>
      </c>
      <c r="H3641" s="6">
        <v>170</v>
      </c>
      <c r="I3641" s="6">
        <v>25</v>
      </c>
      <c r="J3641" s="6">
        <v>125</v>
      </c>
      <c r="K3641" s="6">
        <v>31</v>
      </c>
      <c r="L3641" s="6">
        <v>170</v>
      </c>
      <c r="M3641" s="6" t="s">
        <v>112</v>
      </c>
      <c r="N3641" s="6" t="s">
        <v>22</v>
      </c>
      <c r="O3641" s="6">
        <v>22</v>
      </c>
    </row>
    <row r="3642" spans="1:15" x14ac:dyDescent="0.25">
      <c r="A3642" s="6" t="s">
        <v>0</v>
      </c>
      <c r="B3642" s="6" t="s">
        <v>4</v>
      </c>
      <c r="C3642" s="6" t="s">
        <v>101</v>
      </c>
      <c r="D3642" s="6" t="s">
        <v>102</v>
      </c>
      <c r="E3642" s="6" t="s">
        <v>97</v>
      </c>
      <c r="F3642" s="6" t="s">
        <v>98</v>
      </c>
      <c r="G3642" s="6">
        <v>56</v>
      </c>
      <c r="H3642" s="6">
        <v>230</v>
      </c>
      <c r="I3642" s="6">
        <v>54</v>
      </c>
      <c r="J3642" s="6">
        <v>221</v>
      </c>
      <c r="K3642" s="6">
        <v>57</v>
      </c>
      <c r="L3642" s="6">
        <v>232</v>
      </c>
      <c r="M3642" s="6" t="s">
        <v>112</v>
      </c>
      <c r="N3642" s="6" t="s">
        <v>21</v>
      </c>
      <c r="O3642" s="6">
        <v>29</v>
      </c>
    </row>
    <row r="3643" spans="1:15" x14ac:dyDescent="0.25">
      <c r="A3643" s="6" t="s">
        <v>0</v>
      </c>
      <c r="B3643" s="6" t="s">
        <v>8</v>
      </c>
      <c r="C3643" s="6" t="s">
        <v>141</v>
      </c>
      <c r="D3643" s="6" t="s">
        <v>142</v>
      </c>
      <c r="E3643" s="6" t="s">
        <v>97</v>
      </c>
      <c r="F3643" s="6" t="s">
        <v>98</v>
      </c>
      <c r="G3643" s="6">
        <v>186</v>
      </c>
      <c r="H3643" s="6">
        <v>1002</v>
      </c>
      <c r="I3643" s="6">
        <v>183</v>
      </c>
      <c r="J3643" s="6">
        <v>971</v>
      </c>
      <c r="K3643" s="6">
        <v>188</v>
      </c>
      <c r="L3643" s="6">
        <v>1003</v>
      </c>
      <c r="M3643" s="6" t="s">
        <v>112</v>
      </c>
      <c r="N3643" s="6" t="s">
        <v>23</v>
      </c>
      <c r="O3643" s="6">
        <v>62</v>
      </c>
    </row>
    <row r="3644" spans="1:15" x14ac:dyDescent="0.25">
      <c r="A3644" s="6" t="s">
        <v>0</v>
      </c>
      <c r="B3644" s="6" t="s">
        <v>9</v>
      </c>
      <c r="C3644" s="6" t="s">
        <v>756</v>
      </c>
      <c r="D3644" s="6" t="s">
        <v>757</v>
      </c>
      <c r="E3644" s="6" t="s">
        <v>97</v>
      </c>
      <c r="F3644" s="6" t="s">
        <v>125</v>
      </c>
      <c r="G3644" s="6">
        <v>115</v>
      </c>
      <c r="H3644" s="6">
        <v>532</v>
      </c>
      <c r="I3644" s="6">
        <v>115</v>
      </c>
      <c r="J3644" s="6">
        <v>537</v>
      </c>
      <c r="K3644" s="6">
        <v>115</v>
      </c>
      <c r="L3644" s="6">
        <v>537</v>
      </c>
      <c r="M3644" s="6" t="s">
        <v>112</v>
      </c>
      <c r="N3644" s="6" t="s">
        <v>22</v>
      </c>
      <c r="O3644" s="6">
        <v>42</v>
      </c>
    </row>
    <row r="3645" spans="1:15" x14ac:dyDescent="0.25">
      <c r="A3645" s="6" t="s">
        <v>0</v>
      </c>
      <c r="B3645" s="6" t="s">
        <v>4</v>
      </c>
      <c r="C3645" s="6" t="s">
        <v>263</v>
      </c>
      <c r="D3645" s="6" t="s">
        <v>264</v>
      </c>
      <c r="E3645" s="6" t="s">
        <v>97</v>
      </c>
      <c r="F3645" s="6" t="s">
        <v>125</v>
      </c>
      <c r="G3645" s="6">
        <v>22</v>
      </c>
      <c r="H3645" s="6">
        <v>101</v>
      </c>
      <c r="I3645" s="6">
        <v>18</v>
      </c>
      <c r="J3645" s="6">
        <v>91</v>
      </c>
      <c r="K3645" s="6">
        <v>22</v>
      </c>
      <c r="L3645" s="6">
        <v>103</v>
      </c>
      <c r="M3645" s="6" t="s">
        <v>112</v>
      </c>
      <c r="N3645" s="6" t="s">
        <v>23</v>
      </c>
      <c r="O3645" s="6">
        <v>22</v>
      </c>
    </row>
    <row r="3646" spans="1:15" x14ac:dyDescent="0.25">
      <c r="A3646" s="6" t="s">
        <v>0</v>
      </c>
      <c r="B3646" s="6" t="s">
        <v>5</v>
      </c>
      <c r="C3646" s="6" t="s">
        <v>183</v>
      </c>
      <c r="D3646" s="6" t="s">
        <v>184</v>
      </c>
      <c r="E3646" s="6" t="s">
        <v>97</v>
      </c>
      <c r="F3646" s="6" t="s">
        <v>125</v>
      </c>
      <c r="G3646" s="6">
        <v>45</v>
      </c>
      <c r="H3646" s="6">
        <v>193</v>
      </c>
      <c r="I3646" s="6">
        <v>48</v>
      </c>
      <c r="J3646" s="6">
        <v>196</v>
      </c>
      <c r="K3646" s="6">
        <v>48</v>
      </c>
      <c r="L3646" s="6">
        <v>196</v>
      </c>
      <c r="M3646" s="6" t="s">
        <v>112</v>
      </c>
      <c r="N3646" s="6" t="s">
        <v>23</v>
      </c>
      <c r="O3646" s="6">
        <v>57</v>
      </c>
    </row>
    <row r="3647" spans="1:15" x14ac:dyDescent="0.25">
      <c r="A3647" s="6" t="s">
        <v>0</v>
      </c>
      <c r="B3647" s="6" t="s">
        <v>5</v>
      </c>
      <c r="C3647" s="6" t="s">
        <v>840</v>
      </c>
      <c r="D3647" s="6" t="s">
        <v>841</v>
      </c>
      <c r="E3647" s="6" t="s">
        <v>209</v>
      </c>
      <c r="F3647" s="6" t="s">
        <v>125</v>
      </c>
      <c r="G3647" s="6">
        <v>640</v>
      </c>
      <c r="H3647" s="6">
        <v>2600</v>
      </c>
      <c r="I3647" s="6">
        <v>623</v>
      </c>
      <c r="J3647" s="6">
        <v>2635</v>
      </c>
      <c r="K3647" s="6">
        <v>623</v>
      </c>
      <c r="L3647" s="6">
        <v>2635</v>
      </c>
      <c r="M3647" s="6" t="s">
        <v>112</v>
      </c>
      <c r="N3647" s="6" t="s">
        <v>23</v>
      </c>
      <c r="O3647" s="6">
        <v>654</v>
      </c>
    </row>
    <row r="3648" spans="1:15" x14ac:dyDescent="0.25">
      <c r="A3648" s="6" t="s">
        <v>0</v>
      </c>
      <c r="B3648" s="6" t="s">
        <v>5</v>
      </c>
      <c r="C3648" s="6" t="s">
        <v>183</v>
      </c>
      <c r="D3648" s="6" t="s">
        <v>184</v>
      </c>
      <c r="E3648" s="6" t="s">
        <v>97</v>
      </c>
      <c r="F3648" s="6" t="s">
        <v>125</v>
      </c>
      <c r="G3648" s="6">
        <v>45</v>
      </c>
      <c r="H3648" s="6">
        <v>193</v>
      </c>
      <c r="I3648" s="6">
        <v>48</v>
      </c>
      <c r="J3648" s="6">
        <v>196</v>
      </c>
      <c r="K3648" s="6">
        <v>48</v>
      </c>
      <c r="L3648" s="6">
        <v>196</v>
      </c>
      <c r="M3648" s="6" t="s">
        <v>112</v>
      </c>
      <c r="N3648" s="6" t="s">
        <v>21</v>
      </c>
      <c r="O3648" s="6">
        <v>31</v>
      </c>
    </row>
    <row r="3649" spans="1:15" x14ac:dyDescent="0.25">
      <c r="A3649" s="6" t="s">
        <v>0</v>
      </c>
      <c r="B3649" s="6" t="s">
        <v>13</v>
      </c>
      <c r="C3649" s="6" t="s">
        <v>237</v>
      </c>
      <c r="D3649" s="6" t="s">
        <v>238</v>
      </c>
      <c r="E3649" s="6" t="s">
        <v>97</v>
      </c>
      <c r="F3649" s="6" t="s">
        <v>98</v>
      </c>
      <c r="G3649" s="6">
        <v>6</v>
      </c>
      <c r="H3649" s="6">
        <v>30</v>
      </c>
      <c r="I3649" s="6">
        <v>6</v>
      </c>
      <c r="J3649" s="6">
        <v>30</v>
      </c>
      <c r="K3649" s="6">
        <v>6</v>
      </c>
      <c r="L3649" s="6">
        <v>30</v>
      </c>
      <c r="M3649" s="6" t="s">
        <v>112</v>
      </c>
      <c r="N3649" s="6" t="s">
        <v>23</v>
      </c>
      <c r="O3649" s="6">
        <v>4</v>
      </c>
    </row>
    <row r="3650" spans="1:15" x14ac:dyDescent="0.25">
      <c r="A3650" s="6" t="s">
        <v>0</v>
      </c>
      <c r="B3650" s="6" t="s">
        <v>8</v>
      </c>
      <c r="C3650" s="6" t="s">
        <v>123</v>
      </c>
      <c r="D3650" s="6" t="s">
        <v>124</v>
      </c>
      <c r="E3650" s="6" t="s">
        <v>97</v>
      </c>
      <c r="F3650" s="6" t="s">
        <v>98</v>
      </c>
      <c r="G3650" s="6">
        <v>30</v>
      </c>
      <c r="H3650" s="6">
        <v>175</v>
      </c>
      <c r="I3650" s="6">
        <v>18</v>
      </c>
      <c r="J3650" s="6">
        <v>120</v>
      </c>
      <c r="K3650" s="6">
        <v>29</v>
      </c>
      <c r="L3650" s="6">
        <v>182</v>
      </c>
      <c r="M3650" s="6" t="s">
        <v>112</v>
      </c>
      <c r="N3650" s="6" t="s">
        <v>21</v>
      </c>
      <c r="O3650" s="6">
        <v>24</v>
      </c>
    </row>
    <row r="3651" spans="1:15" x14ac:dyDescent="0.25">
      <c r="A3651" s="6" t="s">
        <v>0</v>
      </c>
      <c r="B3651" s="6" t="s">
        <v>5</v>
      </c>
      <c r="C3651" s="6" t="s">
        <v>819</v>
      </c>
      <c r="D3651" s="6" t="s">
        <v>820</v>
      </c>
      <c r="E3651" s="6" t="s">
        <v>97</v>
      </c>
      <c r="F3651" s="6" t="s">
        <v>125</v>
      </c>
      <c r="G3651" s="6">
        <v>172</v>
      </c>
      <c r="H3651" s="6">
        <v>838</v>
      </c>
      <c r="I3651" s="6">
        <v>181</v>
      </c>
      <c r="J3651" s="6">
        <v>910</v>
      </c>
      <c r="K3651" s="6">
        <v>181</v>
      </c>
      <c r="L3651" s="6">
        <v>910</v>
      </c>
      <c r="M3651" s="6" t="s">
        <v>112</v>
      </c>
      <c r="N3651" s="6" t="s">
        <v>23</v>
      </c>
      <c r="O3651" s="6">
        <v>163</v>
      </c>
    </row>
    <row r="3652" spans="1:15" x14ac:dyDescent="0.25">
      <c r="A3652" s="6" t="s">
        <v>0</v>
      </c>
      <c r="B3652" s="6" t="s">
        <v>7</v>
      </c>
      <c r="C3652" s="6" t="s">
        <v>177</v>
      </c>
      <c r="D3652" s="6" t="s">
        <v>178</v>
      </c>
      <c r="E3652" s="6" t="s">
        <v>97</v>
      </c>
      <c r="F3652" s="6" t="s">
        <v>125</v>
      </c>
      <c r="G3652" s="6">
        <v>23</v>
      </c>
      <c r="H3652" s="6">
        <v>124</v>
      </c>
      <c r="I3652" s="6">
        <v>20</v>
      </c>
      <c r="J3652" s="6">
        <v>110</v>
      </c>
      <c r="K3652" s="6">
        <v>20</v>
      </c>
      <c r="L3652" s="6">
        <v>110</v>
      </c>
      <c r="M3652" s="6" t="s">
        <v>112</v>
      </c>
      <c r="N3652" s="6" t="s">
        <v>23</v>
      </c>
      <c r="O3652" s="6">
        <v>5</v>
      </c>
    </row>
    <row r="3653" spans="1:15" x14ac:dyDescent="0.25">
      <c r="A3653" s="6" t="s">
        <v>0</v>
      </c>
      <c r="B3653" s="6" t="s">
        <v>8</v>
      </c>
      <c r="C3653" s="6" t="s">
        <v>123</v>
      </c>
      <c r="D3653" s="6" t="s">
        <v>124</v>
      </c>
      <c r="E3653" s="6" t="s">
        <v>97</v>
      </c>
      <c r="F3653" s="6" t="s">
        <v>98</v>
      </c>
      <c r="G3653" s="6">
        <v>30</v>
      </c>
      <c r="H3653" s="6">
        <v>175</v>
      </c>
      <c r="I3653" s="6">
        <v>18</v>
      </c>
      <c r="J3653" s="6">
        <v>120</v>
      </c>
      <c r="K3653" s="6">
        <v>29</v>
      </c>
      <c r="L3653" s="6">
        <v>182</v>
      </c>
      <c r="M3653" s="6" t="s">
        <v>112</v>
      </c>
      <c r="N3653" s="6" t="s">
        <v>23</v>
      </c>
      <c r="O3653" s="6">
        <v>43</v>
      </c>
    </row>
    <row r="3654" spans="1:15" x14ac:dyDescent="0.25">
      <c r="A3654" s="6" t="s">
        <v>0</v>
      </c>
      <c r="B3654" s="6" t="s">
        <v>4</v>
      </c>
      <c r="C3654" s="6" t="s">
        <v>167</v>
      </c>
      <c r="D3654" s="6" t="s">
        <v>168</v>
      </c>
      <c r="E3654" s="6" t="s">
        <v>97</v>
      </c>
      <c r="F3654" s="6" t="s">
        <v>98</v>
      </c>
      <c r="G3654" s="6">
        <v>190</v>
      </c>
      <c r="H3654" s="6">
        <v>1047</v>
      </c>
      <c r="I3654" s="6">
        <v>205</v>
      </c>
      <c r="J3654" s="6">
        <v>1072</v>
      </c>
      <c r="K3654" s="6"/>
      <c r="L3654" s="6">
        <v>1072</v>
      </c>
      <c r="M3654" s="6" t="s">
        <v>112</v>
      </c>
      <c r="N3654" s="6" t="s">
        <v>21</v>
      </c>
      <c r="O3654" s="6">
        <v>148</v>
      </c>
    </row>
    <row r="3655" spans="1:15" x14ac:dyDescent="0.25">
      <c r="A3655" s="6" t="s">
        <v>0</v>
      </c>
      <c r="B3655" s="6" t="s">
        <v>4</v>
      </c>
      <c r="C3655" s="6" t="s">
        <v>159</v>
      </c>
      <c r="D3655" s="6" t="s">
        <v>160</v>
      </c>
      <c r="E3655" s="6" t="s">
        <v>97</v>
      </c>
      <c r="F3655" s="6" t="s">
        <v>98</v>
      </c>
      <c r="G3655" s="6">
        <v>44</v>
      </c>
      <c r="H3655" s="6">
        <v>180</v>
      </c>
      <c r="I3655" s="6">
        <v>18</v>
      </c>
      <c r="J3655" s="6">
        <v>68</v>
      </c>
      <c r="K3655" s="6">
        <v>45</v>
      </c>
      <c r="L3655" s="6">
        <v>194</v>
      </c>
      <c r="M3655" s="6" t="s">
        <v>112</v>
      </c>
      <c r="N3655" s="6" t="s">
        <v>23</v>
      </c>
      <c r="O3655" s="6">
        <v>57</v>
      </c>
    </row>
    <row r="3656" spans="1:15" x14ac:dyDescent="0.25">
      <c r="A3656" s="6" t="s">
        <v>0</v>
      </c>
      <c r="B3656" s="6" t="s">
        <v>5</v>
      </c>
      <c r="C3656" s="6" t="s">
        <v>819</v>
      </c>
      <c r="D3656" s="6" t="s">
        <v>820</v>
      </c>
      <c r="E3656" s="6" t="s">
        <v>97</v>
      </c>
      <c r="F3656" s="6" t="s">
        <v>125</v>
      </c>
      <c r="G3656" s="6">
        <v>172</v>
      </c>
      <c r="H3656" s="6">
        <v>838</v>
      </c>
      <c r="I3656" s="6">
        <v>181</v>
      </c>
      <c r="J3656" s="6">
        <v>910</v>
      </c>
      <c r="K3656" s="6">
        <v>181</v>
      </c>
      <c r="L3656" s="6">
        <v>910</v>
      </c>
      <c r="M3656" s="6" t="s">
        <v>112</v>
      </c>
      <c r="N3656" s="6" t="s">
        <v>22</v>
      </c>
      <c r="O3656" s="6">
        <v>73</v>
      </c>
    </row>
    <row r="3657" spans="1:15" x14ac:dyDescent="0.25">
      <c r="A3657" s="6" t="s">
        <v>0</v>
      </c>
      <c r="B3657" s="6" t="s">
        <v>10</v>
      </c>
      <c r="C3657" s="6" t="s">
        <v>139</v>
      </c>
      <c r="D3657" s="6" t="s">
        <v>140</v>
      </c>
      <c r="E3657" s="6" t="s">
        <v>97</v>
      </c>
      <c r="F3657" s="6" t="s">
        <v>98</v>
      </c>
      <c r="G3657" s="6">
        <v>80</v>
      </c>
      <c r="H3657" s="6">
        <v>278</v>
      </c>
      <c r="I3657" s="6">
        <v>50</v>
      </c>
      <c r="J3657" s="6">
        <v>200</v>
      </c>
      <c r="K3657" s="6">
        <v>83</v>
      </c>
      <c r="L3657" s="6">
        <v>293</v>
      </c>
      <c r="M3657" s="6" t="s">
        <v>112</v>
      </c>
      <c r="N3657" s="6" t="s">
        <v>23</v>
      </c>
      <c r="O3657" s="6">
        <v>54</v>
      </c>
    </row>
    <row r="3658" spans="1:15" x14ac:dyDescent="0.25">
      <c r="A3658" s="6" t="s">
        <v>0</v>
      </c>
      <c r="B3658" s="6" t="s">
        <v>5</v>
      </c>
      <c r="C3658" s="6" t="s">
        <v>846</v>
      </c>
      <c r="D3658" s="6" t="s">
        <v>847</v>
      </c>
      <c r="E3658" s="6" t="s">
        <v>97</v>
      </c>
      <c r="F3658" s="6" t="s">
        <v>132</v>
      </c>
      <c r="G3658" s="6">
        <v>243</v>
      </c>
      <c r="H3658" s="6">
        <v>1307</v>
      </c>
      <c r="I3658" s="6">
        <v>227</v>
      </c>
      <c r="J3658" s="6">
        <v>1227</v>
      </c>
      <c r="K3658" s="6">
        <v>227</v>
      </c>
      <c r="L3658" s="6">
        <v>1227</v>
      </c>
      <c r="M3658" s="6" t="s">
        <v>112</v>
      </c>
      <c r="N3658" s="6" t="s">
        <v>23</v>
      </c>
      <c r="O3658" s="6">
        <v>282</v>
      </c>
    </row>
    <row r="3659" spans="1:15" x14ac:dyDescent="0.25">
      <c r="A3659" s="6" t="s">
        <v>0</v>
      </c>
      <c r="B3659" s="6" t="s">
        <v>4</v>
      </c>
      <c r="C3659" s="6" t="s">
        <v>688</v>
      </c>
      <c r="D3659" s="6" t="s">
        <v>689</v>
      </c>
      <c r="E3659" s="6" t="s">
        <v>97</v>
      </c>
      <c r="F3659" s="6" t="s">
        <v>98</v>
      </c>
      <c r="G3659" s="6">
        <v>107</v>
      </c>
      <c r="H3659" s="6">
        <v>501</v>
      </c>
      <c r="I3659" s="6">
        <v>107</v>
      </c>
      <c r="J3659" s="6">
        <v>503</v>
      </c>
      <c r="K3659" s="6">
        <v>107</v>
      </c>
      <c r="L3659" s="6">
        <v>497</v>
      </c>
      <c r="M3659" s="6" t="s">
        <v>112</v>
      </c>
      <c r="N3659" s="6" t="s">
        <v>22</v>
      </c>
      <c r="O3659" s="6">
        <v>61</v>
      </c>
    </row>
    <row r="3660" spans="1:15" x14ac:dyDescent="0.25">
      <c r="A3660" s="6" t="s">
        <v>0</v>
      </c>
      <c r="B3660" s="6" t="s">
        <v>4</v>
      </c>
      <c r="C3660" s="6" t="s">
        <v>832</v>
      </c>
      <c r="D3660" s="6" t="s">
        <v>833</v>
      </c>
      <c r="E3660" s="6" t="s">
        <v>97</v>
      </c>
      <c r="F3660" s="6" t="s">
        <v>98</v>
      </c>
      <c r="G3660" s="6">
        <v>68</v>
      </c>
      <c r="H3660" s="6">
        <v>340</v>
      </c>
      <c r="I3660" s="6">
        <v>61</v>
      </c>
      <c r="J3660" s="6">
        <v>315</v>
      </c>
      <c r="K3660" s="6">
        <v>68</v>
      </c>
      <c r="L3660" s="6">
        <v>340</v>
      </c>
      <c r="M3660" s="6" t="s">
        <v>112</v>
      </c>
      <c r="N3660" s="6" t="s">
        <v>21</v>
      </c>
      <c r="O3660" s="6">
        <v>50</v>
      </c>
    </row>
    <row r="3661" spans="1:15" x14ac:dyDescent="0.25">
      <c r="A3661" s="6" t="s">
        <v>0</v>
      </c>
      <c r="B3661" s="6" t="s">
        <v>5</v>
      </c>
      <c r="C3661" s="6" t="s">
        <v>834</v>
      </c>
      <c r="D3661" s="6" t="s">
        <v>835</v>
      </c>
      <c r="E3661" s="6" t="s">
        <v>209</v>
      </c>
      <c r="F3661" s="6" t="s">
        <v>125</v>
      </c>
      <c r="G3661" s="6">
        <v>169</v>
      </c>
      <c r="H3661" s="6">
        <v>1216</v>
      </c>
      <c r="I3661" s="6">
        <v>176</v>
      </c>
      <c r="J3661" s="6">
        <v>1216</v>
      </c>
      <c r="K3661" s="6">
        <v>176</v>
      </c>
      <c r="L3661" s="6">
        <v>1216</v>
      </c>
      <c r="M3661" s="6" t="s">
        <v>112</v>
      </c>
      <c r="N3661" s="6" t="s">
        <v>22</v>
      </c>
      <c r="O3661" s="6">
        <v>132</v>
      </c>
    </row>
    <row r="3662" spans="1:15" x14ac:dyDescent="0.25">
      <c r="A3662" s="6" t="s">
        <v>0</v>
      </c>
      <c r="B3662" s="6" t="s">
        <v>4</v>
      </c>
      <c r="C3662" s="6" t="s">
        <v>165</v>
      </c>
      <c r="D3662" s="6" t="s">
        <v>166</v>
      </c>
      <c r="E3662" s="6" t="s">
        <v>97</v>
      </c>
      <c r="F3662" s="6" t="s">
        <v>98</v>
      </c>
      <c r="G3662" s="6">
        <v>72</v>
      </c>
      <c r="H3662" s="6">
        <v>333</v>
      </c>
      <c r="I3662" s="6">
        <v>72</v>
      </c>
      <c r="J3662" s="6">
        <v>332</v>
      </c>
      <c r="K3662" s="6">
        <v>72</v>
      </c>
      <c r="L3662" s="6">
        <v>332</v>
      </c>
      <c r="M3662" s="6" t="s">
        <v>112</v>
      </c>
      <c r="N3662" s="6" t="s">
        <v>23</v>
      </c>
      <c r="O3662" s="6">
        <v>96</v>
      </c>
    </row>
    <row r="3663" spans="1:15" x14ac:dyDescent="0.25">
      <c r="A3663" s="6" t="s">
        <v>0</v>
      </c>
      <c r="B3663" s="6" t="s">
        <v>9</v>
      </c>
      <c r="C3663" s="6" t="s">
        <v>1077</v>
      </c>
      <c r="D3663" s="6" t="s">
        <v>223</v>
      </c>
      <c r="E3663" s="6" t="s">
        <v>97</v>
      </c>
      <c r="F3663" s="6" t="s">
        <v>125</v>
      </c>
      <c r="G3663" s="6">
        <v>486</v>
      </c>
      <c r="H3663" s="6">
        <v>2371</v>
      </c>
      <c r="I3663" s="6">
        <v>488</v>
      </c>
      <c r="J3663" s="6">
        <v>2325</v>
      </c>
      <c r="K3663" s="6">
        <v>488</v>
      </c>
      <c r="L3663" s="6">
        <v>2325</v>
      </c>
      <c r="M3663" s="6" t="s">
        <v>112</v>
      </c>
      <c r="N3663" s="6" t="s">
        <v>22</v>
      </c>
      <c r="O3663" s="6">
        <v>225</v>
      </c>
    </row>
    <row r="3664" spans="1:15" x14ac:dyDescent="0.25">
      <c r="A3664" s="6" t="s">
        <v>0</v>
      </c>
      <c r="B3664" s="6" t="s">
        <v>13</v>
      </c>
      <c r="C3664" s="6" t="s">
        <v>193</v>
      </c>
      <c r="D3664" s="6" t="s">
        <v>194</v>
      </c>
      <c r="E3664" s="6" t="s">
        <v>97</v>
      </c>
      <c r="F3664" s="6" t="s">
        <v>125</v>
      </c>
      <c r="G3664" s="6">
        <v>21</v>
      </c>
      <c r="H3664" s="6">
        <v>93</v>
      </c>
      <c r="I3664" s="6">
        <v>20</v>
      </c>
      <c r="J3664" s="6">
        <v>78</v>
      </c>
      <c r="K3664" s="6">
        <v>20</v>
      </c>
      <c r="L3664" s="6">
        <v>80</v>
      </c>
      <c r="M3664" s="6" t="s">
        <v>112</v>
      </c>
      <c r="N3664" s="6" t="s">
        <v>23</v>
      </c>
      <c r="O3664" s="6">
        <v>30</v>
      </c>
    </row>
    <row r="3665" spans="1:15" x14ac:dyDescent="0.25">
      <c r="A3665" s="6" t="s">
        <v>0</v>
      </c>
      <c r="B3665" s="6" t="s">
        <v>8</v>
      </c>
      <c r="C3665" s="6" t="s">
        <v>218</v>
      </c>
      <c r="D3665" s="6" t="s">
        <v>219</v>
      </c>
      <c r="E3665" s="6" t="s">
        <v>97</v>
      </c>
      <c r="F3665" s="6" t="s">
        <v>98</v>
      </c>
      <c r="G3665" s="6">
        <v>70</v>
      </c>
      <c r="H3665" s="6">
        <v>609</v>
      </c>
      <c r="I3665" s="6">
        <v>124</v>
      </c>
      <c r="J3665" s="6">
        <v>644</v>
      </c>
      <c r="K3665" s="6">
        <v>124</v>
      </c>
      <c r="L3665" s="6">
        <v>644</v>
      </c>
      <c r="M3665" s="6" t="s">
        <v>112</v>
      </c>
      <c r="N3665" s="6" t="s">
        <v>21</v>
      </c>
      <c r="O3665" s="6">
        <v>33</v>
      </c>
    </row>
    <row r="3666" spans="1:15" x14ac:dyDescent="0.25">
      <c r="A3666" s="6" t="s">
        <v>0</v>
      </c>
      <c r="B3666" s="6" t="s">
        <v>5</v>
      </c>
      <c r="C3666" s="6" t="s">
        <v>716</v>
      </c>
      <c r="D3666" s="6" t="s">
        <v>717</v>
      </c>
      <c r="E3666" s="6" t="s">
        <v>209</v>
      </c>
      <c r="F3666" s="6" t="s">
        <v>98</v>
      </c>
      <c r="G3666" s="6">
        <v>1295</v>
      </c>
      <c r="H3666" s="6">
        <v>6509</v>
      </c>
      <c r="I3666" s="6"/>
      <c r="J3666" s="6">
        <v>6258</v>
      </c>
      <c r="K3666" s="6">
        <v>1351</v>
      </c>
      <c r="L3666" s="6">
        <v>6868</v>
      </c>
      <c r="M3666" s="6" t="s">
        <v>112</v>
      </c>
      <c r="N3666" s="6" t="s">
        <v>21</v>
      </c>
      <c r="O3666" s="6">
        <v>730</v>
      </c>
    </row>
    <row r="3667" spans="1:15" x14ac:dyDescent="0.25">
      <c r="A3667" s="6" t="s">
        <v>0</v>
      </c>
      <c r="B3667" s="6" t="s">
        <v>4</v>
      </c>
      <c r="C3667" s="6" t="s">
        <v>101</v>
      </c>
      <c r="D3667" s="6" t="s">
        <v>102</v>
      </c>
      <c r="E3667" s="6" t="s">
        <v>97</v>
      </c>
      <c r="F3667" s="6" t="s">
        <v>98</v>
      </c>
      <c r="G3667" s="6">
        <v>56</v>
      </c>
      <c r="H3667" s="6">
        <v>230</v>
      </c>
      <c r="I3667" s="6">
        <v>54</v>
      </c>
      <c r="J3667" s="6">
        <v>221</v>
      </c>
      <c r="K3667" s="6">
        <v>57</v>
      </c>
      <c r="L3667" s="6">
        <v>232</v>
      </c>
      <c r="M3667" s="6" t="s">
        <v>112</v>
      </c>
      <c r="N3667" s="6" t="s">
        <v>23</v>
      </c>
      <c r="O3667" s="6">
        <v>56</v>
      </c>
    </row>
    <row r="3668" spans="1:15" x14ac:dyDescent="0.25">
      <c r="A3668" s="6" t="s">
        <v>0</v>
      </c>
      <c r="B3668" s="6" t="s">
        <v>5</v>
      </c>
      <c r="C3668" s="6" t="s">
        <v>273</v>
      </c>
      <c r="D3668" s="6" t="s">
        <v>274</v>
      </c>
      <c r="E3668" s="6" t="s">
        <v>97</v>
      </c>
      <c r="F3668" s="6" t="s">
        <v>98</v>
      </c>
      <c r="G3668" s="6">
        <v>85</v>
      </c>
      <c r="H3668" s="6">
        <v>367</v>
      </c>
      <c r="I3668" s="6">
        <v>80</v>
      </c>
      <c r="J3668" s="6">
        <v>337</v>
      </c>
      <c r="K3668" s="6">
        <v>85</v>
      </c>
      <c r="L3668" s="6">
        <v>367</v>
      </c>
      <c r="M3668" s="6" t="s">
        <v>112</v>
      </c>
      <c r="N3668" s="6" t="s">
        <v>21</v>
      </c>
      <c r="O3668" s="6">
        <v>45</v>
      </c>
    </row>
    <row r="3669" spans="1:15" x14ac:dyDescent="0.25">
      <c r="A3669" s="6" t="s">
        <v>0</v>
      </c>
      <c r="B3669" s="6" t="s">
        <v>5</v>
      </c>
      <c r="C3669" s="6" t="s">
        <v>834</v>
      </c>
      <c r="D3669" s="6" t="s">
        <v>835</v>
      </c>
      <c r="E3669" s="6" t="s">
        <v>209</v>
      </c>
      <c r="F3669" s="6" t="s">
        <v>125</v>
      </c>
      <c r="G3669" s="6">
        <v>169</v>
      </c>
      <c r="H3669" s="6">
        <v>1216</v>
      </c>
      <c r="I3669" s="6">
        <v>176</v>
      </c>
      <c r="J3669" s="6">
        <v>1216</v>
      </c>
      <c r="K3669" s="6">
        <v>176</v>
      </c>
      <c r="L3669" s="6">
        <v>1216</v>
      </c>
      <c r="M3669" s="6" t="s">
        <v>112</v>
      </c>
      <c r="N3669" s="6" t="s">
        <v>23</v>
      </c>
      <c r="O3669" s="6">
        <v>243</v>
      </c>
    </row>
    <row r="3670" spans="1:15" x14ac:dyDescent="0.25">
      <c r="A3670" s="6" t="s">
        <v>0</v>
      </c>
      <c r="B3670" s="6" t="s">
        <v>5</v>
      </c>
      <c r="C3670" s="6" t="s">
        <v>834</v>
      </c>
      <c r="D3670" s="6" t="s">
        <v>835</v>
      </c>
      <c r="E3670" s="6" t="s">
        <v>209</v>
      </c>
      <c r="F3670" s="6" t="s">
        <v>125</v>
      </c>
      <c r="G3670" s="6">
        <v>169</v>
      </c>
      <c r="H3670" s="6">
        <v>1216</v>
      </c>
      <c r="I3670" s="6">
        <v>176</v>
      </c>
      <c r="J3670" s="6">
        <v>1216</v>
      </c>
      <c r="K3670" s="6">
        <v>176</v>
      </c>
      <c r="L3670" s="6">
        <v>1216</v>
      </c>
      <c r="M3670" s="6" t="s">
        <v>112</v>
      </c>
      <c r="N3670" s="6" t="s">
        <v>21</v>
      </c>
      <c r="O3670" s="6">
        <v>111</v>
      </c>
    </row>
    <row r="3671" spans="1:15" x14ac:dyDescent="0.25">
      <c r="A3671" s="6" t="s">
        <v>0</v>
      </c>
      <c r="B3671" s="6" t="s">
        <v>4</v>
      </c>
      <c r="C3671" s="6" t="s">
        <v>165</v>
      </c>
      <c r="D3671" s="6" t="s">
        <v>166</v>
      </c>
      <c r="E3671" s="6" t="s">
        <v>97</v>
      </c>
      <c r="F3671" s="6" t="s">
        <v>98</v>
      </c>
      <c r="G3671" s="6">
        <v>72</v>
      </c>
      <c r="H3671" s="6">
        <v>333</v>
      </c>
      <c r="I3671" s="6">
        <v>72</v>
      </c>
      <c r="J3671" s="6">
        <v>332</v>
      </c>
      <c r="K3671" s="6">
        <v>72</v>
      </c>
      <c r="L3671" s="6">
        <v>332</v>
      </c>
      <c r="M3671" s="6" t="s">
        <v>112</v>
      </c>
      <c r="N3671" s="6" t="s">
        <v>22</v>
      </c>
      <c r="O3671" s="6">
        <v>45</v>
      </c>
    </row>
    <row r="3672" spans="1:15" x14ac:dyDescent="0.25">
      <c r="A3672" s="6" t="s">
        <v>0</v>
      </c>
      <c r="B3672" s="6" t="s">
        <v>5</v>
      </c>
      <c r="C3672" s="6" t="s">
        <v>701</v>
      </c>
      <c r="D3672" s="6" t="s">
        <v>702</v>
      </c>
      <c r="E3672" s="6" t="s">
        <v>209</v>
      </c>
      <c r="F3672" s="6" t="s">
        <v>125</v>
      </c>
      <c r="G3672" s="6">
        <v>155</v>
      </c>
      <c r="H3672" s="6">
        <v>664</v>
      </c>
      <c r="I3672" s="6">
        <v>156</v>
      </c>
      <c r="J3672" s="6">
        <v>641</v>
      </c>
      <c r="K3672" s="6">
        <v>273</v>
      </c>
      <c r="L3672" s="6">
        <v>0</v>
      </c>
      <c r="M3672" s="6" t="s">
        <v>112</v>
      </c>
      <c r="N3672" s="6" t="s">
        <v>23</v>
      </c>
      <c r="O3672" s="6">
        <v>0</v>
      </c>
    </row>
    <row r="3673" spans="1:15" x14ac:dyDescent="0.25">
      <c r="A3673" s="6" t="s">
        <v>0</v>
      </c>
      <c r="B3673" s="6" t="s">
        <v>11</v>
      </c>
      <c r="C3673" s="6" t="s">
        <v>189</v>
      </c>
      <c r="D3673" s="6" t="s">
        <v>190</v>
      </c>
      <c r="E3673" s="6" t="s">
        <v>97</v>
      </c>
      <c r="F3673" s="6" t="s">
        <v>132</v>
      </c>
      <c r="G3673" s="6">
        <v>12</v>
      </c>
      <c r="H3673" s="6">
        <v>47</v>
      </c>
      <c r="I3673" s="6">
        <v>15</v>
      </c>
      <c r="J3673" s="6">
        <v>69</v>
      </c>
      <c r="K3673" s="6">
        <v>15</v>
      </c>
      <c r="L3673" s="6">
        <v>69</v>
      </c>
      <c r="M3673" s="6" t="s">
        <v>112</v>
      </c>
      <c r="N3673" s="6" t="s">
        <v>23</v>
      </c>
      <c r="O3673" s="6">
        <v>14</v>
      </c>
    </row>
    <row r="3674" spans="1:15" x14ac:dyDescent="0.25">
      <c r="A3674" s="6" t="s">
        <v>0</v>
      </c>
      <c r="B3674" s="6" t="s">
        <v>5</v>
      </c>
      <c r="C3674" s="6" t="s">
        <v>185</v>
      </c>
      <c r="D3674" s="6" t="s">
        <v>186</v>
      </c>
      <c r="E3674" s="6" t="s">
        <v>97</v>
      </c>
      <c r="F3674" s="6" t="s">
        <v>125</v>
      </c>
      <c r="G3674" s="6">
        <v>429</v>
      </c>
      <c r="H3674" s="6">
        <v>2237</v>
      </c>
      <c r="I3674" s="6">
        <v>429</v>
      </c>
      <c r="J3674" s="6">
        <v>2221</v>
      </c>
      <c r="K3674" s="6">
        <v>429</v>
      </c>
      <c r="L3674" s="6">
        <v>2221</v>
      </c>
      <c r="M3674" s="6" t="s">
        <v>112</v>
      </c>
      <c r="N3674" s="6" t="s">
        <v>23</v>
      </c>
      <c r="O3674" s="6">
        <v>596</v>
      </c>
    </row>
    <row r="3675" spans="1:15" x14ac:dyDescent="0.25">
      <c r="A3675" s="6" t="s">
        <v>0</v>
      </c>
      <c r="B3675" s="6" t="s">
        <v>4</v>
      </c>
      <c r="C3675" s="6" t="s">
        <v>253</v>
      </c>
      <c r="D3675" s="6" t="s">
        <v>254</v>
      </c>
      <c r="E3675" s="6" t="s">
        <v>97</v>
      </c>
      <c r="F3675" s="6" t="s">
        <v>98</v>
      </c>
      <c r="G3675" s="6">
        <v>6</v>
      </c>
      <c r="H3675" s="6">
        <v>36</v>
      </c>
      <c r="I3675" s="6">
        <v>6</v>
      </c>
      <c r="J3675" s="6">
        <v>36</v>
      </c>
      <c r="K3675" s="6">
        <v>6</v>
      </c>
      <c r="L3675" s="6">
        <v>36</v>
      </c>
      <c r="M3675" s="6" t="s">
        <v>112</v>
      </c>
      <c r="N3675" s="6" t="s">
        <v>22</v>
      </c>
      <c r="O3675" s="6">
        <v>4</v>
      </c>
    </row>
    <row r="3676" spans="1:15" x14ac:dyDescent="0.25">
      <c r="A3676" s="6" t="s">
        <v>0</v>
      </c>
      <c r="B3676" s="6" t="s">
        <v>4</v>
      </c>
      <c r="C3676" s="6" t="s">
        <v>688</v>
      </c>
      <c r="D3676" s="6" t="s">
        <v>689</v>
      </c>
      <c r="E3676" s="6" t="s">
        <v>97</v>
      </c>
      <c r="F3676" s="6" t="s">
        <v>98</v>
      </c>
      <c r="G3676" s="6">
        <v>107</v>
      </c>
      <c r="H3676" s="6">
        <v>501</v>
      </c>
      <c r="I3676" s="6">
        <v>107</v>
      </c>
      <c r="J3676" s="6">
        <v>503</v>
      </c>
      <c r="K3676" s="6">
        <v>107</v>
      </c>
      <c r="L3676" s="6">
        <v>497</v>
      </c>
      <c r="M3676" s="6" t="s">
        <v>112</v>
      </c>
      <c r="N3676" s="6" t="s">
        <v>21</v>
      </c>
      <c r="O3676" s="6">
        <v>70</v>
      </c>
    </row>
    <row r="3677" spans="1:15" x14ac:dyDescent="0.25">
      <c r="A3677" s="6" t="s">
        <v>0</v>
      </c>
      <c r="B3677" s="6" t="s">
        <v>7</v>
      </c>
      <c r="C3677" s="6" t="s">
        <v>733</v>
      </c>
      <c r="D3677" s="6" t="s">
        <v>734</v>
      </c>
      <c r="E3677" s="6" t="s">
        <v>97</v>
      </c>
      <c r="F3677" s="6" t="s">
        <v>98</v>
      </c>
      <c r="G3677" s="6">
        <v>27</v>
      </c>
      <c r="H3677" s="6">
        <v>111</v>
      </c>
      <c r="I3677" s="6">
        <v>25</v>
      </c>
      <c r="J3677" s="6">
        <v>104</v>
      </c>
      <c r="K3677" s="6">
        <v>25</v>
      </c>
      <c r="L3677" s="6">
        <v>104</v>
      </c>
      <c r="M3677" s="6" t="s">
        <v>112</v>
      </c>
      <c r="N3677" s="6" t="s">
        <v>21</v>
      </c>
      <c r="O3677" s="6">
        <v>14</v>
      </c>
    </row>
    <row r="3678" spans="1:15" x14ac:dyDescent="0.25">
      <c r="A3678" s="6" t="s">
        <v>0</v>
      </c>
      <c r="B3678" s="6" t="s">
        <v>8</v>
      </c>
      <c r="C3678" s="6" t="s">
        <v>218</v>
      </c>
      <c r="D3678" s="6" t="s">
        <v>219</v>
      </c>
      <c r="E3678" s="6" t="s">
        <v>97</v>
      </c>
      <c r="F3678" s="6" t="s">
        <v>98</v>
      </c>
      <c r="G3678" s="6">
        <v>70</v>
      </c>
      <c r="H3678" s="6">
        <v>609</v>
      </c>
      <c r="I3678" s="6">
        <v>124</v>
      </c>
      <c r="J3678" s="6">
        <v>644</v>
      </c>
      <c r="K3678" s="6">
        <v>124</v>
      </c>
      <c r="L3678" s="6">
        <v>644</v>
      </c>
      <c r="M3678" s="6" t="s">
        <v>112</v>
      </c>
      <c r="N3678" s="6" t="s">
        <v>22</v>
      </c>
      <c r="O3678" s="6">
        <v>32</v>
      </c>
    </row>
    <row r="3679" spans="1:15" x14ac:dyDescent="0.25">
      <c r="A3679" s="6" t="s">
        <v>0</v>
      </c>
      <c r="B3679" s="6" t="s">
        <v>8</v>
      </c>
      <c r="C3679" s="6" t="s">
        <v>218</v>
      </c>
      <c r="D3679" s="6" t="s">
        <v>219</v>
      </c>
      <c r="E3679" s="6" t="s">
        <v>97</v>
      </c>
      <c r="F3679" s="6" t="s">
        <v>98</v>
      </c>
      <c r="G3679" s="6">
        <v>70</v>
      </c>
      <c r="H3679" s="6">
        <v>609</v>
      </c>
      <c r="I3679" s="6">
        <v>124</v>
      </c>
      <c r="J3679" s="6">
        <v>644</v>
      </c>
      <c r="K3679" s="6">
        <v>124</v>
      </c>
      <c r="L3679" s="6">
        <v>644</v>
      </c>
      <c r="M3679" s="6" t="s">
        <v>112</v>
      </c>
      <c r="N3679" s="6" t="s">
        <v>23</v>
      </c>
      <c r="O3679" s="6">
        <v>65</v>
      </c>
    </row>
    <row r="3680" spans="1:15" x14ac:dyDescent="0.25">
      <c r="A3680" s="6" t="s">
        <v>0</v>
      </c>
      <c r="B3680" s="6" t="s">
        <v>4</v>
      </c>
      <c r="C3680" s="6" t="s">
        <v>101</v>
      </c>
      <c r="D3680" s="6" t="s">
        <v>102</v>
      </c>
      <c r="E3680" s="6" t="s">
        <v>97</v>
      </c>
      <c r="F3680" s="6" t="s">
        <v>98</v>
      </c>
      <c r="G3680" s="6">
        <v>56</v>
      </c>
      <c r="H3680" s="6">
        <v>230</v>
      </c>
      <c r="I3680" s="6">
        <v>54</v>
      </c>
      <c r="J3680" s="6">
        <v>221</v>
      </c>
      <c r="K3680" s="6">
        <v>57</v>
      </c>
      <c r="L3680" s="6">
        <v>232</v>
      </c>
      <c r="M3680" s="6" t="s">
        <v>112</v>
      </c>
      <c r="N3680" s="6" t="s">
        <v>22</v>
      </c>
      <c r="O3680" s="6">
        <v>27</v>
      </c>
    </row>
    <row r="3681" spans="1:15" x14ac:dyDescent="0.25">
      <c r="A3681" s="6" t="s">
        <v>0</v>
      </c>
      <c r="B3681" s="6" t="s">
        <v>5</v>
      </c>
      <c r="C3681" s="6" t="s">
        <v>273</v>
      </c>
      <c r="D3681" s="6" t="s">
        <v>274</v>
      </c>
      <c r="E3681" s="6" t="s">
        <v>97</v>
      </c>
      <c r="F3681" s="6" t="s">
        <v>98</v>
      </c>
      <c r="G3681" s="6">
        <v>85</v>
      </c>
      <c r="H3681" s="6">
        <v>367</v>
      </c>
      <c r="I3681" s="6">
        <v>80</v>
      </c>
      <c r="J3681" s="6">
        <v>337</v>
      </c>
      <c r="K3681" s="6">
        <v>85</v>
      </c>
      <c r="L3681" s="6">
        <v>367</v>
      </c>
      <c r="M3681" s="6" t="s">
        <v>112</v>
      </c>
      <c r="N3681" s="6" t="s">
        <v>22</v>
      </c>
      <c r="O3681" s="6">
        <v>39</v>
      </c>
    </row>
    <row r="3682" spans="1:15" x14ac:dyDescent="0.25">
      <c r="A3682" s="6" t="s">
        <v>0</v>
      </c>
      <c r="B3682" s="6" t="s">
        <v>11</v>
      </c>
      <c r="C3682" s="6" t="s">
        <v>189</v>
      </c>
      <c r="D3682" s="6" t="s">
        <v>190</v>
      </c>
      <c r="E3682" s="6" t="s">
        <v>97</v>
      </c>
      <c r="F3682" s="6" t="s">
        <v>132</v>
      </c>
      <c r="G3682" s="6">
        <v>12</v>
      </c>
      <c r="H3682" s="6">
        <v>47</v>
      </c>
      <c r="I3682" s="6">
        <v>15</v>
      </c>
      <c r="J3682" s="6">
        <v>69</v>
      </c>
      <c r="K3682" s="6">
        <v>15</v>
      </c>
      <c r="L3682" s="6">
        <v>69</v>
      </c>
      <c r="M3682" s="6" t="s">
        <v>112</v>
      </c>
      <c r="N3682" s="6" t="s">
        <v>21</v>
      </c>
      <c r="O3682" s="6">
        <v>10</v>
      </c>
    </row>
    <row r="3683" spans="1:15" x14ac:dyDescent="0.25">
      <c r="A3683" s="6" t="s">
        <v>0</v>
      </c>
      <c r="B3683" s="6" t="s">
        <v>9</v>
      </c>
      <c r="C3683" s="6" t="s">
        <v>1077</v>
      </c>
      <c r="D3683" s="6" t="s">
        <v>223</v>
      </c>
      <c r="E3683" s="6" t="s">
        <v>97</v>
      </c>
      <c r="F3683" s="6" t="s">
        <v>125</v>
      </c>
      <c r="G3683" s="6">
        <v>486</v>
      </c>
      <c r="H3683" s="6">
        <v>2371</v>
      </c>
      <c r="I3683" s="6">
        <v>488</v>
      </c>
      <c r="J3683" s="6">
        <v>2325</v>
      </c>
      <c r="K3683" s="6">
        <v>488</v>
      </c>
      <c r="L3683" s="6">
        <v>2325</v>
      </c>
      <c r="M3683" s="6" t="s">
        <v>112</v>
      </c>
      <c r="N3683" s="6" t="s">
        <v>23</v>
      </c>
      <c r="O3683" s="6">
        <v>583</v>
      </c>
    </row>
    <row r="3684" spans="1:15" x14ac:dyDescent="0.25">
      <c r="A3684" s="6" t="s">
        <v>0</v>
      </c>
      <c r="B3684" s="6" t="s">
        <v>4</v>
      </c>
      <c r="C3684" s="6" t="s">
        <v>167</v>
      </c>
      <c r="D3684" s="6" t="s">
        <v>168</v>
      </c>
      <c r="E3684" s="6" t="s">
        <v>97</v>
      </c>
      <c r="F3684" s="6" t="s">
        <v>98</v>
      </c>
      <c r="G3684" s="6">
        <v>190</v>
      </c>
      <c r="H3684" s="6">
        <v>1047</v>
      </c>
      <c r="I3684" s="6">
        <v>205</v>
      </c>
      <c r="J3684" s="6">
        <v>1072</v>
      </c>
      <c r="K3684" s="6"/>
      <c r="L3684" s="6">
        <v>1072</v>
      </c>
      <c r="M3684" s="6" t="s">
        <v>112</v>
      </c>
      <c r="N3684" s="6" t="s">
        <v>23</v>
      </c>
      <c r="O3684" s="6">
        <v>282</v>
      </c>
    </row>
    <row r="3685" spans="1:15" x14ac:dyDescent="0.25">
      <c r="A3685" s="6" t="s">
        <v>0</v>
      </c>
      <c r="B3685" s="6" t="s">
        <v>5</v>
      </c>
      <c r="C3685" s="6" t="s">
        <v>819</v>
      </c>
      <c r="D3685" s="6" t="s">
        <v>820</v>
      </c>
      <c r="E3685" s="6" t="s">
        <v>97</v>
      </c>
      <c r="F3685" s="6" t="s">
        <v>125</v>
      </c>
      <c r="G3685" s="6">
        <v>172</v>
      </c>
      <c r="H3685" s="6">
        <v>838</v>
      </c>
      <c r="I3685" s="6">
        <v>181</v>
      </c>
      <c r="J3685" s="6">
        <v>910</v>
      </c>
      <c r="K3685" s="6">
        <v>181</v>
      </c>
      <c r="L3685" s="6">
        <v>910</v>
      </c>
      <c r="M3685" s="6" t="s">
        <v>112</v>
      </c>
      <c r="N3685" s="6" t="s">
        <v>21</v>
      </c>
      <c r="O3685" s="6">
        <v>90</v>
      </c>
    </row>
    <row r="3686" spans="1:15" x14ac:dyDescent="0.25">
      <c r="A3686" s="6" t="s">
        <v>0</v>
      </c>
      <c r="B3686" s="6" t="s">
        <v>13</v>
      </c>
      <c r="C3686" s="6" t="s">
        <v>237</v>
      </c>
      <c r="D3686" s="6" t="s">
        <v>238</v>
      </c>
      <c r="E3686" s="6" t="s">
        <v>97</v>
      </c>
      <c r="F3686" s="6" t="s">
        <v>98</v>
      </c>
      <c r="G3686" s="6">
        <v>6</v>
      </c>
      <c r="H3686" s="6">
        <v>30</v>
      </c>
      <c r="I3686" s="6">
        <v>6</v>
      </c>
      <c r="J3686" s="6">
        <v>30</v>
      </c>
      <c r="K3686" s="6">
        <v>6</v>
      </c>
      <c r="L3686" s="6">
        <v>30</v>
      </c>
      <c r="M3686" s="6" t="s">
        <v>112</v>
      </c>
      <c r="N3686" s="6" t="s">
        <v>21</v>
      </c>
      <c r="O3686" s="6">
        <v>2</v>
      </c>
    </row>
    <row r="3687" spans="1:15" x14ac:dyDescent="0.25">
      <c r="A3687" s="6" t="s">
        <v>0</v>
      </c>
      <c r="B3687" s="6" t="s">
        <v>4</v>
      </c>
      <c r="C3687" s="6" t="s">
        <v>167</v>
      </c>
      <c r="D3687" s="6" t="s">
        <v>168</v>
      </c>
      <c r="E3687" s="6" t="s">
        <v>97</v>
      </c>
      <c r="F3687" s="6" t="s">
        <v>98</v>
      </c>
      <c r="G3687" s="6">
        <v>190</v>
      </c>
      <c r="H3687" s="6">
        <v>1047</v>
      </c>
      <c r="I3687" s="6">
        <v>205</v>
      </c>
      <c r="J3687" s="6">
        <v>1072</v>
      </c>
      <c r="K3687" s="6"/>
      <c r="L3687" s="6">
        <v>1072</v>
      </c>
      <c r="M3687" s="6" t="s">
        <v>112</v>
      </c>
      <c r="N3687" s="6" t="s">
        <v>22</v>
      </c>
      <c r="O3687" s="6">
        <v>134</v>
      </c>
    </row>
    <row r="3688" spans="1:15" x14ac:dyDescent="0.25">
      <c r="A3688" s="6" t="s">
        <v>0</v>
      </c>
      <c r="B3688" s="6" t="s">
        <v>8</v>
      </c>
      <c r="C3688" s="6" t="s">
        <v>121</v>
      </c>
      <c r="D3688" s="6" t="s">
        <v>122</v>
      </c>
      <c r="E3688" s="6" t="s">
        <v>97</v>
      </c>
      <c r="F3688" s="6" t="s">
        <v>98</v>
      </c>
      <c r="G3688" s="6">
        <v>413</v>
      </c>
      <c r="H3688" s="6">
        <v>1835</v>
      </c>
      <c r="I3688" s="6">
        <v>407</v>
      </c>
      <c r="J3688" s="6">
        <v>1858</v>
      </c>
      <c r="K3688" s="6">
        <v>407</v>
      </c>
      <c r="L3688" s="6">
        <v>1858</v>
      </c>
      <c r="M3688" s="6" t="s">
        <v>112</v>
      </c>
      <c r="N3688" s="6" t="s">
        <v>21</v>
      </c>
      <c r="O3688" s="6">
        <v>143</v>
      </c>
    </row>
    <row r="3689" spans="1:15" x14ac:dyDescent="0.25">
      <c r="A3689" s="6" t="s">
        <v>0</v>
      </c>
      <c r="B3689" s="6" t="s">
        <v>4</v>
      </c>
      <c r="C3689" s="6" t="s">
        <v>253</v>
      </c>
      <c r="D3689" s="6" t="s">
        <v>254</v>
      </c>
      <c r="E3689" s="6" t="s">
        <v>97</v>
      </c>
      <c r="F3689" s="6" t="s">
        <v>98</v>
      </c>
      <c r="G3689" s="6">
        <v>6</v>
      </c>
      <c r="H3689" s="6">
        <v>36</v>
      </c>
      <c r="I3689" s="6">
        <v>6</v>
      </c>
      <c r="J3689" s="6">
        <v>36</v>
      </c>
      <c r="K3689" s="6">
        <v>6</v>
      </c>
      <c r="L3689" s="6">
        <v>36</v>
      </c>
      <c r="M3689" s="6" t="s">
        <v>112</v>
      </c>
      <c r="N3689" s="6" t="s">
        <v>23</v>
      </c>
      <c r="O3689" s="6">
        <v>8</v>
      </c>
    </row>
    <row r="3690" spans="1:15" x14ac:dyDescent="0.25">
      <c r="A3690" s="6" t="s">
        <v>0</v>
      </c>
      <c r="B3690" s="6" t="s">
        <v>8</v>
      </c>
      <c r="C3690" s="6" t="s">
        <v>828</v>
      </c>
      <c r="D3690" s="6" t="s">
        <v>829</v>
      </c>
      <c r="E3690" s="6" t="s">
        <v>97</v>
      </c>
      <c r="F3690" s="6" t="s">
        <v>98</v>
      </c>
      <c r="G3690" s="6">
        <v>265</v>
      </c>
      <c r="H3690" s="6">
        <v>1084</v>
      </c>
      <c r="I3690" s="6">
        <v>260</v>
      </c>
      <c r="J3690" s="6">
        <v>1140</v>
      </c>
      <c r="K3690" s="6">
        <v>260</v>
      </c>
      <c r="L3690" s="6">
        <v>1140</v>
      </c>
      <c r="M3690" s="6" t="s">
        <v>112</v>
      </c>
      <c r="N3690" s="6" t="s">
        <v>23</v>
      </c>
      <c r="O3690" s="6">
        <v>284</v>
      </c>
    </row>
    <row r="3691" spans="1:15" x14ac:dyDescent="0.25">
      <c r="A3691" s="6" t="s">
        <v>0</v>
      </c>
      <c r="B3691" s="6" t="s">
        <v>4</v>
      </c>
      <c r="C3691" s="6" t="s">
        <v>155</v>
      </c>
      <c r="D3691" s="6" t="s">
        <v>156</v>
      </c>
      <c r="E3691" s="6" t="s">
        <v>97</v>
      </c>
      <c r="F3691" s="6" t="s">
        <v>98</v>
      </c>
      <c r="G3691" s="6">
        <v>97</v>
      </c>
      <c r="H3691" s="6">
        <v>382</v>
      </c>
      <c r="I3691" s="6">
        <v>95</v>
      </c>
      <c r="J3691" s="6">
        <v>386</v>
      </c>
      <c r="K3691" s="6">
        <v>95</v>
      </c>
      <c r="L3691" s="6">
        <v>386</v>
      </c>
      <c r="M3691" s="6" t="s">
        <v>112</v>
      </c>
      <c r="N3691" s="6" t="s">
        <v>21</v>
      </c>
      <c r="O3691" s="6">
        <v>59</v>
      </c>
    </row>
    <row r="3692" spans="1:15" x14ac:dyDescent="0.25">
      <c r="A3692" s="6" t="s">
        <v>0</v>
      </c>
      <c r="B3692" s="6" t="s">
        <v>7</v>
      </c>
      <c r="C3692" s="6" t="s">
        <v>214</v>
      </c>
      <c r="D3692" s="6" t="s">
        <v>215</v>
      </c>
      <c r="E3692" s="6" t="s">
        <v>97</v>
      </c>
      <c r="F3692" s="6" t="s">
        <v>98</v>
      </c>
      <c r="G3692" s="6">
        <v>301</v>
      </c>
      <c r="H3692" s="6">
        <v>1404</v>
      </c>
      <c r="I3692" s="6">
        <v>274</v>
      </c>
      <c r="J3692" s="6">
        <v>1347</v>
      </c>
      <c r="K3692" s="6">
        <v>274</v>
      </c>
      <c r="L3692" s="6">
        <v>1347</v>
      </c>
      <c r="M3692" s="6" t="s">
        <v>112</v>
      </c>
      <c r="N3692" s="6" t="s">
        <v>21</v>
      </c>
      <c r="O3692" s="6">
        <v>121</v>
      </c>
    </row>
    <row r="3693" spans="1:15" x14ac:dyDescent="0.25">
      <c r="A3693" s="6" t="s">
        <v>0</v>
      </c>
      <c r="B3693" s="6" t="s">
        <v>4</v>
      </c>
      <c r="C3693" s="6" t="s">
        <v>153</v>
      </c>
      <c r="D3693" s="6" t="s">
        <v>154</v>
      </c>
      <c r="E3693" s="6" t="s">
        <v>97</v>
      </c>
      <c r="F3693" s="6" t="s">
        <v>98</v>
      </c>
      <c r="G3693" s="6">
        <v>35</v>
      </c>
      <c r="H3693" s="6">
        <v>175</v>
      </c>
      <c r="I3693" s="6">
        <v>32</v>
      </c>
      <c r="J3693" s="6">
        <v>173</v>
      </c>
      <c r="K3693" s="6">
        <v>43</v>
      </c>
      <c r="L3693" s="6">
        <v>212</v>
      </c>
      <c r="M3693" s="6" t="s">
        <v>112</v>
      </c>
      <c r="N3693" s="6" t="s">
        <v>23</v>
      </c>
      <c r="O3693" s="6">
        <v>58</v>
      </c>
    </row>
    <row r="3694" spans="1:15" x14ac:dyDescent="0.25">
      <c r="A3694" s="6" t="s">
        <v>0</v>
      </c>
      <c r="B3694" s="6" t="s">
        <v>7</v>
      </c>
      <c r="C3694" s="6" t="s">
        <v>109</v>
      </c>
      <c r="D3694" s="6" t="s">
        <v>110</v>
      </c>
      <c r="E3694" s="6" t="s">
        <v>97</v>
      </c>
      <c r="F3694" s="6" t="s">
        <v>98</v>
      </c>
      <c r="G3694" s="6">
        <v>44</v>
      </c>
      <c r="H3694" s="6">
        <v>235</v>
      </c>
      <c r="I3694" s="6">
        <v>36</v>
      </c>
      <c r="J3694" s="6">
        <v>194</v>
      </c>
      <c r="K3694" s="6">
        <v>43</v>
      </c>
      <c r="L3694" s="6">
        <v>242</v>
      </c>
      <c r="M3694" s="6" t="s">
        <v>112</v>
      </c>
      <c r="N3694" s="6" t="s">
        <v>23</v>
      </c>
      <c r="O3694" s="6">
        <v>67</v>
      </c>
    </row>
    <row r="3695" spans="1:15" x14ac:dyDescent="0.25">
      <c r="A3695" s="6" t="s">
        <v>0</v>
      </c>
      <c r="B3695" s="6" t="s">
        <v>8</v>
      </c>
      <c r="C3695" s="6" t="s">
        <v>739</v>
      </c>
      <c r="D3695" s="6" t="s">
        <v>740</v>
      </c>
      <c r="E3695" s="6" t="s">
        <v>209</v>
      </c>
      <c r="F3695" s="6" t="s">
        <v>125</v>
      </c>
      <c r="G3695" s="6">
        <v>115</v>
      </c>
      <c r="H3695" s="6">
        <v>602</v>
      </c>
      <c r="I3695" s="6">
        <v>115</v>
      </c>
      <c r="J3695" s="6">
        <v>594</v>
      </c>
      <c r="K3695" s="6">
        <v>115</v>
      </c>
      <c r="L3695" s="6">
        <v>88</v>
      </c>
      <c r="M3695" s="6" t="s">
        <v>112</v>
      </c>
      <c r="N3695" s="6" t="s">
        <v>21</v>
      </c>
      <c r="O3695" s="6">
        <v>0</v>
      </c>
    </row>
    <row r="3696" spans="1:15" x14ac:dyDescent="0.25">
      <c r="A3696" s="6" t="s">
        <v>0</v>
      </c>
      <c r="B3696" s="6" t="s">
        <v>13</v>
      </c>
      <c r="C3696" s="6" t="s">
        <v>235</v>
      </c>
      <c r="D3696" s="6" t="s">
        <v>236</v>
      </c>
      <c r="E3696" s="6" t="s">
        <v>97</v>
      </c>
      <c r="F3696" s="6" t="s">
        <v>98</v>
      </c>
      <c r="G3696" s="6">
        <v>5</v>
      </c>
      <c r="H3696" s="6">
        <v>26</v>
      </c>
      <c r="I3696" s="6">
        <v>5</v>
      </c>
      <c r="J3696" s="6">
        <v>27</v>
      </c>
      <c r="K3696" s="6">
        <v>5</v>
      </c>
      <c r="L3696" s="6">
        <v>27</v>
      </c>
      <c r="M3696" s="6" t="s">
        <v>112</v>
      </c>
      <c r="N3696" s="6" t="s">
        <v>22</v>
      </c>
      <c r="O3696" s="6">
        <v>1</v>
      </c>
    </row>
    <row r="3697" spans="1:15" x14ac:dyDescent="0.25">
      <c r="A3697" s="6" t="s">
        <v>0</v>
      </c>
      <c r="B3697" s="6" t="s">
        <v>4</v>
      </c>
      <c r="C3697" s="6" t="s">
        <v>147</v>
      </c>
      <c r="D3697" s="6" t="s">
        <v>148</v>
      </c>
      <c r="E3697" s="6" t="s">
        <v>97</v>
      </c>
      <c r="F3697" s="6" t="s">
        <v>98</v>
      </c>
      <c r="G3697" s="6">
        <v>87</v>
      </c>
      <c r="H3697" s="6">
        <v>461</v>
      </c>
      <c r="I3697" s="6">
        <v>90</v>
      </c>
      <c r="J3697" s="6">
        <v>489</v>
      </c>
      <c r="K3697" s="6">
        <v>90</v>
      </c>
      <c r="L3697" s="6">
        <v>489</v>
      </c>
      <c r="M3697" s="6" t="s">
        <v>112</v>
      </c>
      <c r="N3697" s="6" t="s">
        <v>23</v>
      </c>
      <c r="O3697" s="6">
        <v>149</v>
      </c>
    </row>
    <row r="3698" spans="1:15" x14ac:dyDescent="0.25">
      <c r="A3698" s="6" t="s">
        <v>0</v>
      </c>
      <c r="B3698" s="6" t="s">
        <v>4</v>
      </c>
      <c r="C3698" s="6" t="s">
        <v>149</v>
      </c>
      <c r="D3698" s="6" t="s">
        <v>150</v>
      </c>
      <c r="E3698" s="6" t="s">
        <v>97</v>
      </c>
      <c r="F3698" s="6" t="s">
        <v>98</v>
      </c>
      <c r="G3698" s="6">
        <v>6</v>
      </c>
      <c r="H3698" s="6">
        <v>39</v>
      </c>
      <c r="I3698" s="6">
        <v>6</v>
      </c>
      <c r="J3698" s="6">
        <v>39</v>
      </c>
      <c r="K3698" s="6">
        <v>6</v>
      </c>
      <c r="L3698" s="6">
        <v>39</v>
      </c>
      <c r="M3698" s="6" t="s">
        <v>112</v>
      </c>
      <c r="N3698" s="6" t="s">
        <v>21</v>
      </c>
      <c r="O3698" s="6">
        <v>3</v>
      </c>
    </row>
    <row r="3699" spans="1:15" x14ac:dyDescent="0.25">
      <c r="A3699" s="6" t="s">
        <v>0</v>
      </c>
      <c r="B3699" s="6" t="s">
        <v>5</v>
      </c>
      <c r="C3699" s="6" t="s">
        <v>255</v>
      </c>
      <c r="D3699" s="6" t="s">
        <v>256</v>
      </c>
      <c r="E3699" s="6" t="s">
        <v>97</v>
      </c>
      <c r="F3699" s="6" t="s">
        <v>98</v>
      </c>
      <c r="G3699" s="6">
        <v>89</v>
      </c>
      <c r="H3699" s="6">
        <v>478</v>
      </c>
      <c r="I3699" s="6">
        <v>78</v>
      </c>
      <c r="J3699" s="6">
        <v>415</v>
      </c>
      <c r="K3699" s="6">
        <v>89</v>
      </c>
      <c r="L3699" s="6">
        <v>465</v>
      </c>
      <c r="M3699" s="6" t="s">
        <v>112</v>
      </c>
      <c r="N3699" s="6" t="s">
        <v>22</v>
      </c>
      <c r="O3699" s="6">
        <v>84</v>
      </c>
    </row>
    <row r="3700" spans="1:15" x14ac:dyDescent="0.25">
      <c r="A3700" s="6" t="s">
        <v>0</v>
      </c>
      <c r="B3700" s="6" t="s">
        <v>5</v>
      </c>
      <c r="C3700" s="6" t="s">
        <v>271</v>
      </c>
      <c r="D3700" s="6" t="s">
        <v>272</v>
      </c>
      <c r="E3700" s="6" t="s">
        <v>97</v>
      </c>
      <c r="F3700" s="6" t="s">
        <v>125</v>
      </c>
      <c r="G3700" s="6">
        <v>18</v>
      </c>
      <c r="H3700" s="6">
        <v>82</v>
      </c>
      <c r="I3700" s="6">
        <v>18</v>
      </c>
      <c r="J3700" s="6">
        <v>82</v>
      </c>
      <c r="K3700" s="6">
        <v>18</v>
      </c>
      <c r="L3700" s="6">
        <v>80</v>
      </c>
      <c r="M3700" s="6" t="s">
        <v>112</v>
      </c>
      <c r="N3700" s="6" t="s">
        <v>21</v>
      </c>
      <c r="O3700" s="6">
        <v>18</v>
      </c>
    </row>
    <row r="3701" spans="1:15" x14ac:dyDescent="0.25">
      <c r="A3701" s="6" t="s">
        <v>0</v>
      </c>
      <c r="B3701" s="6" t="s">
        <v>4</v>
      </c>
      <c r="C3701" s="6" t="s">
        <v>147</v>
      </c>
      <c r="D3701" s="6" t="s">
        <v>148</v>
      </c>
      <c r="E3701" s="6" t="s">
        <v>97</v>
      </c>
      <c r="F3701" s="6" t="s">
        <v>98</v>
      </c>
      <c r="G3701" s="6">
        <v>87</v>
      </c>
      <c r="H3701" s="6">
        <v>461</v>
      </c>
      <c r="I3701" s="6">
        <v>90</v>
      </c>
      <c r="J3701" s="6">
        <v>489</v>
      </c>
      <c r="K3701" s="6">
        <v>90</v>
      </c>
      <c r="L3701" s="6">
        <v>489</v>
      </c>
      <c r="M3701" s="6" t="s">
        <v>112</v>
      </c>
      <c r="N3701" s="6" t="s">
        <v>22</v>
      </c>
      <c r="O3701" s="6">
        <v>70</v>
      </c>
    </row>
    <row r="3702" spans="1:15" x14ac:dyDescent="0.25">
      <c r="A3702" s="6" t="s">
        <v>0</v>
      </c>
      <c r="B3702" s="6" t="s">
        <v>8</v>
      </c>
      <c r="C3702" s="6" t="s">
        <v>739</v>
      </c>
      <c r="D3702" s="6" t="s">
        <v>740</v>
      </c>
      <c r="E3702" s="6" t="s">
        <v>209</v>
      </c>
      <c r="F3702" s="6" t="s">
        <v>125</v>
      </c>
      <c r="G3702" s="6">
        <v>115</v>
      </c>
      <c r="H3702" s="6">
        <v>602</v>
      </c>
      <c r="I3702" s="6">
        <v>115</v>
      </c>
      <c r="J3702" s="6">
        <v>594</v>
      </c>
      <c r="K3702" s="6">
        <v>115</v>
      </c>
      <c r="L3702" s="6">
        <v>88</v>
      </c>
      <c r="M3702" s="6" t="s">
        <v>112</v>
      </c>
      <c r="N3702" s="6" t="s">
        <v>22</v>
      </c>
      <c r="O3702" s="6">
        <v>0</v>
      </c>
    </row>
    <row r="3703" spans="1:15" x14ac:dyDescent="0.25">
      <c r="A3703" s="6" t="s">
        <v>0</v>
      </c>
      <c r="B3703" s="6" t="s">
        <v>8</v>
      </c>
      <c r="C3703" s="6" t="s">
        <v>128</v>
      </c>
      <c r="D3703" s="6" t="s">
        <v>129</v>
      </c>
      <c r="E3703" s="6" t="s">
        <v>97</v>
      </c>
      <c r="F3703" s="6" t="s">
        <v>125</v>
      </c>
      <c r="G3703" s="6">
        <v>46</v>
      </c>
      <c r="H3703" s="6">
        <v>272</v>
      </c>
      <c r="I3703" s="6">
        <v>45</v>
      </c>
      <c r="J3703" s="6">
        <v>257</v>
      </c>
      <c r="K3703" s="6">
        <v>45</v>
      </c>
      <c r="L3703" s="6">
        <v>269</v>
      </c>
      <c r="M3703" s="6" t="s">
        <v>112</v>
      </c>
      <c r="N3703" s="6" t="s">
        <v>22</v>
      </c>
      <c r="O3703" s="6">
        <v>26</v>
      </c>
    </row>
    <row r="3704" spans="1:15" x14ac:dyDescent="0.25">
      <c r="A3704" s="6" t="s">
        <v>0</v>
      </c>
      <c r="B3704" s="6" t="s">
        <v>12</v>
      </c>
      <c r="C3704" s="6" t="s">
        <v>723</v>
      </c>
      <c r="D3704" s="6" t="s">
        <v>724</v>
      </c>
      <c r="E3704" s="6" t="s">
        <v>97</v>
      </c>
      <c r="F3704" s="6" t="s">
        <v>98</v>
      </c>
      <c r="G3704" s="6">
        <v>12</v>
      </c>
      <c r="H3704" s="6">
        <v>61</v>
      </c>
      <c r="I3704" s="6">
        <v>12</v>
      </c>
      <c r="J3704" s="6">
        <v>62</v>
      </c>
      <c r="K3704" s="6">
        <v>12</v>
      </c>
      <c r="L3704" s="6">
        <v>61</v>
      </c>
      <c r="M3704" s="6" t="s">
        <v>112</v>
      </c>
      <c r="N3704" s="6" t="s">
        <v>21</v>
      </c>
      <c r="O3704" s="6">
        <v>10</v>
      </c>
    </row>
    <row r="3705" spans="1:15" x14ac:dyDescent="0.25">
      <c r="A3705" s="6" t="s">
        <v>0</v>
      </c>
      <c r="B3705" s="6" t="s">
        <v>7</v>
      </c>
      <c r="C3705" s="6" t="s">
        <v>214</v>
      </c>
      <c r="D3705" s="6" t="s">
        <v>215</v>
      </c>
      <c r="E3705" s="6" t="s">
        <v>97</v>
      </c>
      <c r="F3705" s="6" t="s">
        <v>98</v>
      </c>
      <c r="G3705" s="6">
        <v>301</v>
      </c>
      <c r="H3705" s="6">
        <v>1404</v>
      </c>
      <c r="I3705" s="6">
        <v>274</v>
      </c>
      <c r="J3705" s="6">
        <v>1347</v>
      </c>
      <c r="K3705" s="6">
        <v>274</v>
      </c>
      <c r="L3705" s="6">
        <v>1347</v>
      </c>
      <c r="M3705" s="6" t="s">
        <v>112</v>
      </c>
      <c r="N3705" s="6" t="s">
        <v>22</v>
      </c>
      <c r="O3705" s="6">
        <v>166</v>
      </c>
    </row>
    <row r="3706" spans="1:15" x14ac:dyDescent="0.25">
      <c r="A3706" s="6" t="s">
        <v>0</v>
      </c>
      <c r="B3706" s="6" t="s">
        <v>5</v>
      </c>
      <c r="C3706" s="6" t="s">
        <v>255</v>
      </c>
      <c r="D3706" s="6" t="s">
        <v>256</v>
      </c>
      <c r="E3706" s="6" t="s">
        <v>97</v>
      </c>
      <c r="F3706" s="6" t="s">
        <v>98</v>
      </c>
      <c r="G3706" s="6">
        <v>89</v>
      </c>
      <c r="H3706" s="6">
        <v>478</v>
      </c>
      <c r="I3706" s="6">
        <v>78</v>
      </c>
      <c r="J3706" s="6">
        <v>415</v>
      </c>
      <c r="K3706" s="6">
        <v>89</v>
      </c>
      <c r="L3706" s="6">
        <v>465</v>
      </c>
      <c r="M3706" s="6" t="s">
        <v>112</v>
      </c>
      <c r="N3706" s="6" t="s">
        <v>23</v>
      </c>
      <c r="O3706" s="6">
        <v>161</v>
      </c>
    </row>
    <row r="3707" spans="1:15" x14ac:dyDescent="0.25">
      <c r="A3707" s="6" t="s">
        <v>0</v>
      </c>
      <c r="B3707" s="6" t="s">
        <v>9</v>
      </c>
      <c r="C3707" s="6" t="s">
        <v>137</v>
      </c>
      <c r="D3707" s="6" t="s">
        <v>138</v>
      </c>
      <c r="E3707" s="6" t="s">
        <v>97</v>
      </c>
      <c r="F3707" s="6" t="s">
        <v>98</v>
      </c>
      <c r="G3707" s="6">
        <v>135</v>
      </c>
      <c r="H3707" s="6">
        <v>672</v>
      </c>
      <c r="I3707" s="6">
        <v>156</v>
      </c>
      <c r="J3707" s="6">
        <v>704</v>
      </c>
      <c r="K3707" s="6">
        <v>156</v>
      </c>
      <c r="L3707" s="6">
        <v>704</v>
      </c>
      <c r="M3707" s="6" t="s">
        <v>112</v>
      </c>
      <c r="N3707" s="6" t="s">
        <v>22</v>
      </c>
      <c r="O3707" s="6">
        <v>73</v>
      </c>
    </row>
    <row r="3708" spans="1:15" x14ac:dyDescent="0.25">
      <c r="A3708" s="6" t="s">
        <v>0</v>
      </c>
      <c r="B3708" s="6" t="s">
        <v>9</v>
      </c>
      <c r="C3708" s="6" t="s">
        <v>212</v>
      </c>
      <c r="D3708" s="6" t="s">
        <v>213</v>
      </c>
      <c r="E3708" s="6" t="s">
        <v>209</v>
      </c>
      <c r="F3708" s="6" t="s">
        <v>125</v>
      </c>
      <c r="G3708" s="6">
        <v>174</v>
      </c>
      <c r="H3708" s="6">
        <v>1185</v>
      </c>
      <c r="I3708" s="6">
        <v>463</v>
      </c>
      <c r="J3708" s="6">
        <v>2123</v>
      </c>
      <c r="K3708" s="6">
        <v>463</v>
      </c>
      <c r="L3708" s="6">
        <v>2114</v>
      </c>
      <c r="M3708" s="6" t="s">
        <v>112</v>
      </c>
      <c r="N3708" s="6" t="s">
        <v>21</v>
      </c>
      <c r="O3708" s="6">
        <v>135</v>
      </c>
    </row>
    <row r="3709" spans="1:15" x14ac:dyDescent="0.25">
      <c r="A3709" s="6" t="s">
        <v>0</v>
      </c>
      <c r="B3709" s="6" t="s">
        <v>7</v>
      </c>
      <c r="C3709" s="6" t="s">
        <v>727</v>
      </c>
      <c r="D3709" s="6" t="s">
        <v>728</v>
      </c>
      <c r="E3709" s="6" t="s">
        <v>97</v>
      </c>
      <c r="F3709" s="6" t="s">
        <v>98</v>
      </c>
      <c r="G3709" s="6">
        <v>116</v>
      </c>
      <c r="H3709" s="6">
        <v>659</v>
      </c>
      <c r="I3709" s="6">
        <v>116</v>
      </c>
      <c r="J3709" s="6">
        <v>659</v>
      </c>
      <c r="K3709" s="6">
        <v>116</v>
      </c>
      <c r="L3709" s="6">
        <v>659</v>
      </c>
      <c r="M3709" s="6" t="s">
        <v>112</v>
      </c>
      <c r="N3709" s="6" t="s">
        <v>23</v>
      </c>
      <c r="O3709" s="6">
        <v>205</v>
      </c>
    </row>
    <row r="3710" spans="1:15" x14ac:dyDescent="0.25">
      <c r="A3710" s="6" t="s">
        <v>0</v>
      </c>
      <c r="B3710" s="6" t="s">
        <v>4</v>
      </c>
      <c r="C3710" s="6" t="s">
        <v>151</v>
      </c>
      <c r="D3710" s="6" t="s">
        <v>152</v>
      </c>
      <c r="E3710" s="6" t="s">
        <v>97</v>
      </c>
      <c r="F3710" s="6" t="s">
        <v>98</v>
      </c>
      <c r="G3710" s="6">
        <v>8</v>
      </c>
      <c r="H3710" s="6">
        <v>30</v>
      </c>
      <c r="I3710" s="6">
        <v>8</v>
      </c>
      <c r="J3710" s="6">
        <v>32</v>
      </c>
      <c r="K3710" s="6">
        <v>8</v>
      </c>
      <c r="L3710" s="6">
        <v>32</v>
      </c>
      <c r="M3710" s="6" t="s">
        <v>112</v>
      </c>
      <c r="N3710" s="6" t="s">
        <v>21</v>
      </c>
      <c r="O3710" s="6">
        <v>0</v>
      </c>
    </row>
    <row r="3711" spans="1:15" x14ac:dyDescent="0.25">
      <c r="A3711" s="6" t="s">
        <v>0</v>
      </c>
      <c r="B3711" s="6" t="s">
        <v>7</v>
      </c>
      <c r="C3711" s="6" t="s">
        <v>735</v>
      </c>
      <c r="D3711" s="6" t="s">
        <v>736</v>
      </c>
      <c r="E3711" s="6" t="s">
        <v>97</v>
      </c>
      <c r="F3711" s="6" t="s">
        <v>98</v>
      </c>
      <c r="G3711" s="6">
        <v>14</v>
      </c>
      <c r="H3711" s="6">
        <v>74</v>
      </c>
      <c r="I3711" s="6">
        <v>14</v>
      </c>
      <c r="J3711" s="6">
        <v>68</v>
      </c>
      <c r="K3711" s="6">
        <v>14</v>
      </c>
      <c r="L3711" s="6">
        <v>68</v>
      </c>
      <c r="M3711" s="6" t="s">
        <v>112</v>
      </c>
      <c r="N3711" s="6" t="s">
        <v>21</v>
      </c>
      <c r="O3711" s="6">
        <v>10</v>
      </c>
    </row>
    <row r="3712" spans="1:15" x14ac:dyDescent="0.25">
      <c r="A3712" s="6" t="s">
        <v>0</v>
      </c>
      <c r="B3712" s="6" t="s">
        <v>7</v>
      </c>
      <c r="C3712" s="6" t="s">
        <v>727</v>
      </c>
      <c r="D3712" s="6" t="s">
        <v>728</v>
      </c>
      <c r="E3712" s="6" t="s">
        <v>97</v>
      </c>
      <c r="F3712" s="6" t="s">
        <v>98</v>
      </c>
      <c r="G3712" s="6">
        <v>116</v>
      </c>
      <c r="H3712" s="6">
        <v>659</v>
      </c>
      <c r="I3712" s="6">
        <v>116</v>
      </c>
      <c r="J3712" s="6">
        <v>659</v>
      </c>
      <c r="K3712" s="6">
        <v>116</v>
      </c>
      <c r="L3712" s="6">
        <v>659</v>
      </c>
      <c r="M3712" s="6" t="s">
        <v>112</v>
      </c>
      <c r="N3712" s="6" t="s">
        <v>22</v>
      </c>
      <c r="O3712" s="6">
        <v>109</v>
      </c>
    </row>
    <row r="3713" spans="1:15" x14ac:dyDescent="0.25">
      <c r="A3713" s="6" t="s">
        <v>0</v>
      </c>
      <c r="B3713" s="6" t="s">
        <v>5</v>
      </c>
      <c r="C3713" s="6" t="s">
        <v>840</v>
      </c>
      <c r="D3713" s="6" t="s">
        <v>841</v>
      </c>
      <c r="E3713" s="6" t="s">
        <v>209</v>
      </c>
      <c r="F3713" s="6" t="s">
        <v>125</v>
      </c>
      <c r="G3713" s="6">
        <v>640</v>
      </c>
      <c r="H3713" s="6">
        <v>2600</v>
      </c>
      <c r="I3713" s="6">
        <v>623</v>
      </c>
      <c r="J3713" s="6">
        <v>2635</v>
      </c>
      <c r="K3713" s="6">
        <v>623</v>
      </c>
      <c r="L3713" s="6">
        <v>2635</v>
      </c>
      <c r="M3713" s="6" t="s">
        <v>112</v>
      </c>
      <c r="N3713" s="6" t="s">
        <v>21</v>
      </c>
      <c r="O3713" s="6">
        <v>362</v>
      </c>
    </row>
    <row r="3714" spans="1:15" x14ac:dyDescent="0.25">
      <c r="A3714" s="6" t="s">
        <v>0</v>
      </c>
      <c r="B3714" s="6" t="s">
        <v>8</v>
      </c>
      <c r="C3714" s="6" t="s">
        <v>750</v>
      </c>
      <c r="D3714" s="6" t="s">
        <v>751</v>
      </c>
      <c r="E3714" s="6" t="s">
        <v>97</v>
      </c>
      <c r="F3714" s="6" t="s">
        <v>98</v>
      </c>
      <c r="G3714" s="6">
        <v>3</v>
      </c>
      <c r="H3714" s="6">
        <v>13</v>
      </c>
      <c r="I3714" s="6">
        <v>3</v>
      </c>
      <c r="J3714" s="6">
        <v>13</v>
      </c>
      <c r="K3714" s="6">
        <v>3</v>
      </c>
      <c r="L3714" s="6">
        <v>13</v>
      </c>
      <c r="M3714" s="6" t="s">
        <v>112</v>
      </c>
      <c r="N3714" s="6" t="s">
        <v>23</v>
      </c>
      <c r="O3714" s="6">
        <v>4</v>
      </c>
    </row>
    <row r="3715" spans="1:15" x14ac:dyDescent="0.25">
      <c r="A3715" s="6" t="s">
        <v>0</v>
      </c>
      <c r="B3715" s="6" t="s">
        <v>10</v>
      </c>
      <c r="C3715" s="6" t="s">
        <v>216</v>
      </c>
      <c r="D3715" s="6" t="s">
        <v>217</v>
      </c>
      <c r="E3715" s="6" t="s">
        <v>97</v>
      </c>
      <c r="F3715" s="6" t="s">
        <v>98</v>
      </c>
      <c r="G3715" s="6">
        <v>40</v>
      </c>
      <c r="H3715" s="6">
        <v>208</v>
      </c>
      <c r="I3715" s="6">
        <v>41</v>
      </c>
      <c r="J3715" s="6">
        <v>208</v>
      </c>
      <c r="K3715" s="6">
        <v>51</v>
      </c>
      <c r="L3715" s="6">
        <v>208</v>
      </c>
      <c r="M3715" s="6" t="s">
        <v>112</v>
      </c>
      <c r="N3715" s="6" t="s">
        <v>22</v>
      </c>
      <c r="O3715" s="6">
        <v>34</v>
      </c>
    </row>
    <row r="3716" spans="1:15" x14ac:dyDescent="0.25">
      <c r="A3716" s="6" t="s">
        <v>0</v>
      </c>
      <c r="B3716" s="6" t="s">
        <v>8</v>
      </c>
      <c r="C3716" s="6" t="s">
        <v>743</v>
      </c>
      <c r="D3716" s="6" t="s">
        <v>744</v>
      </c>
      <c r="E3716" s="6" t="s">
        <v>209</v>
      </c>
      <c r="F3716" s="6" t="s">
        <v>125</v>
      </c>
      <c r="G3716" s="6">
        <v>612</v>
      </c>
      <c r="H3716" s="6">
        <v>2944</v>
      </c>
      <c r="I3716" s="6">
        <v>608</v>
      </c>
      <c r="J3716" s="6">
        <v>2914</v>
      </c>
      <c r="K3716" s="6">
        <v>608</v>
      </c>
      <c r="L3716" s="6">
        <v>2944</v>
      </c>
      <c r="M3716" s="6" t="s">
        <v>112</v>
      </c>
      <c r="N3716" s="6" t="s">
        <v>22</v>
      </c>
      <c r="O3716" s="6">
        <v>198</v>
      </c>
    </row>
    <row r="3717" spans="1:15" x14ac:dyDescent="0.25">
      <c r="A3717" s="6" t="s">
        <v>0</v>
      </c>
      <c r="B3717" s="6" t="s">
        <v>5</v>
      </c>
      <c r="C3717" s="6" t="s">
        <v>257</v>
      </c>
      <c r="D3717" s="6" t="s">
        <v>258</v>
      </c>
      <c r="E3717" s="6" t="s">
        <v>97</v>
      </c>
      <c r="F3717" s="6" t="s">
        <v>98</v>
      </c>
      <c r="G3717" s="6">
        <v>128</v>
      </c>
      <c r="H3717" s="6">
        <v>725</v>
      </c>
      <c r="I3717" s="6">
        <v>100</v>
      </c>
      <c r="J3717" s="6">
        <v>608</v>
      </c>
      <c r="K3717" s="6">
        <v>128</v>
      </c>
      <c r="L3717" s="6">
        <v>746</v>
      </c>
      <c r="M3717" s="6" t="s">
        <v>112</v>
      </c>
      <c r="N3717" s="6" t="s">
        <v>23</v>
      </c>
      <c r="O3717" s="6">
        <v>103</v>
      </c>
    </row>
    <row r="3718" spans="1:15" x14ac:dyDescent="0.25">
      <c r="A3718" s="6" t="s">
        <v>0</v>
      </c>
      <c r="B3718" s="6" t="s">
        <v>5</v>
      </c>
      <c r="C3718" s="6" t="s">
        <v>271</v>
      </c>
      <c r="D3718" s="6" t="s">
        <v>272</v>
      </c>
      <c r="E3718" s="6" t="s">
        <v>97</v>
      </c>
      <c r="F3718" s="6" t="s">
        <v>125</v>
      </c>
      <c r="G3718" s="6">
        <v>18</v>
      </c>
      <c r="H3718" s="6">
        <v>82</v>
      </c>
      <c r="I3718" s="6">
        <v>18</v>
      </c>
      <c r="J3718" s="6">
        <v>82</v>
      </c>
      <c r="K3718" s="6">
        <v>18</v>
      </c>
      <c r="L3718" s="6">
        <v>80</v>
      </c>
      <c r="M3718" s="6" t="s">
        <v>112</v>
      </c>
      <c r="N3718" s="6" t="s">
        <v>22</v>
      </c>
      <c r="O3718" s="6">
        <v>16</v>
      </c>
    </row>
    <row r="3719" spans="1:15" x14ac:dyDescent="0.25">
      <c r="A3719" s="6" t="s">
        <v>0</v>
      </c>
      <c r="B3719" s="6" t="s">
        <v>8</v>
      </c>
      <c r="C3719" s="6" t="s">
        <v>739</v>
      </c>
      <c r="D3719" s="6" t="s">
        <v>740</v>
      </c>
      <c r="E3719" s="6" t="s">
        <v>209</v>
      </c>
      <c r="F3719" s="6" t="s">
        <v>125</v>
      </c>
      <c r="G3719" s="6">
        <v>115</v>
      </c>
      <c r="H3719" s="6">
        <v>602</v>
      </c>
      <c r="I3719" s="6">
        <v>115</v>
      </c>
      <c r="J3719" s="6">
        <v>594</v>
      </c>
      <c r="K3719" s="6">
        <v>115</v>
      </c>
      <c r="L3719" s="6">
        <v>88</v>
      </c>
      <c r="M3719" s="6" t="s">
        <v>112</v>
      </c>
      <c r="N3719" s="6" t="s">
        <v>23</v>
      </c>
      <c r="O3719" s="6">
        <v>0</v>
      </c>
    </row>
    <row r="3720" spans="1:15" x14ac:dyDescent="0.25">
      <c r="A3720" s="6" t="s">
        <v>0</v>
      </c>
      <c r="B3720" s="6" t="s">
        <v>9</v>
      </c>
      <c r="C3720" s="6" t="s">
        <v>212</v>
      </c>
      <c r="D3720" s="6" t="s">
        <v>213</v>
      </c>
      <c r="E3720" s="6" t="s">
        <v>209</v>
      </c>
      <c r="F3720" s="6" t="s">
        <v>125</v>
      </c>
      <c r="G3720" s="6">
        <v>174</v>
      </c>
      <c r="H3720" s="6">
        <v>1185</v>
      </c>
      <c r="I3720" s="6">
        <v>463</v>
      </c>
      <c r="J3720" s="6">
        <v>2123</v>
      </c>
      <c r="K3720" s="6">
        <v>463</v>
      </c>
      <c r="L3720" s="6">
        <v>2114</v>
      </c>
      <c r="M3720" s="6" t="s">
        <v>112</v>
      </c>
      <c r="N3720" s="6" t="s">
        <v>22</v>
      </c>
      <c r="O3720" s="6">
        <v>95</v>
      </c>
    </row>
    <row r="3721" spans="1:15" x14ac:dyDescent="0.25">
      <c r="A3721" s="6" t="s">
        <v>0</v>
      </c>
      <c r="B3721" s="6" t="s">
        <v>4</v>
      </c>
      <c r="C3721" s="6" t="s">
        <v>149</v>
      </c>
      <c r="D3721" s="6" t="s">
        <v>150</v>
      </c>
      <c r="E3721" s="6" t="s">
        <v>97</v>
      </c>
      <c r="F3721" s="6" t="s">
        <v>98</v>
      </c>
      <c r="G3721" s="6">
        <v>6</v>
      </c>
      <c r="H3721" s="6">
        <v>39</v>
      </c>
      <c r="I3721" s="6">
        <v>6</v>
      </c>
      <c r="J3721" s="6">
        <v>39</v>
      </c>
      <c r="K3721" s="6">
        <v>6</v>
      </c>
      <c r="L3721" s="6">
        <v>39</v>
      </c>
      <c r="M3721" s="6" t="s">
        <v>112</v>
      </c>
      <c r="N3721" s="6" t="s">
        <v>22</v>
      </c>
      <c r="O3721" s="6">
        <v>3</v>
      </c>
    </row>
    <row r="3722" spans="1:15" x14ac:dyDescent="0.25">
      <c r="A3722" s="6" t="s">
        <v>0</v>
      </c>
      <c r="B3722" s="6" t="s">
        <v>5</v>
      </c>
      <c r="C3722" s="6" t="s">
        <v>255</v>
      </c>
      <c r="D3722" s="6" t="s">
        <v>256</v>
      </c>
      <c r="E3722" s="6" t="s">
        <v>97</v>
      </c>
      <c r="F3722" s="6" t="s">
        <v>98</v>
      </c>
      <c r="G3722" s="6">
        <v>89</v>
      </c>
      <c r="H3722" s="6">
        <v>478</v>
      </c>
      <c r="I3722" s="6">
        <v>78</v>
      </c>
      <c r="J3722" s="6">
        <v>415</v>
      </c>
      <c r="K3722" s="6">
        <v>89</v>
      </c>
      <c r="L3722" s="6">
        <v>465</v>
      </c>
      <c r="M3722" s="6" t="s">
        <v>112</v>
      </c>
      <c r="N3722" s="6" t="s">
        <v>21</v>
      </c>
      <c r="O3722" s="6">
        <v>77</v>
      </c>
    </row>
    <row r="3723" spans="1:15" x14ac:dyDescent="0.25">
      <c r="A3723" s="6" t="s">
        <v>0</v>
      </c>
      <c r="B3723" s="6" t="s">
        <v>9</v>
      </c>
      <c r="C3723" s="6" t="s">
        <v>137</v>
      </c>
      <c r="D3723" s="6" t="s">
        <v>138</v>
      </c>
      <c r="E3723" s="6" t="s">
        <v>97</v>
      </c>
      <c r="F3723" s="6" t="s">
        <v>98</v>
      </c>
      <c r="G3723" s="6">
        <v>135</v>
      </c>
      <c r="H3723" s="6">
        <v>672</v>
      </c>
      <c r="I3723" s="6">
        <v>156</v>
      </c>
      <c r="J3723" s="6">
        <v>704</v>
      </c>
      <c r="K3723" s="6">
        <v>156</v>
      </c>
      <c r="L3723" s="6">
        <v>704</v>
      </c>
      <c r="M3723" s="6" t="s">
        <v>112</v>
      </c>
      <c r="N3723" s="6" t="s">
        <v>21</v>
      </c>
      <c r="O3723" s="6">
        <v>89</v>
      </c>
    </row>
    <row r="3724" spans="1:15" x14ac:dyDescent="0.25">
      <c r="A3724" s="6" t="s">
        <v>0</v>
      </c>
      <c r="B3724" s="6" t="s">
        <v>12</v>
      </c>
      <c r="C3724" s="6" t="s">
        <v>723</v>
      </c>
      <c r="D3724" s="6" t="s">
        <v>724</v>
      </c>
      <c r="E3724" s="6" t="s">
        <v>97</v>
      </c>
      <c r="F3724" s="6" t="s">
        <v>98</v>
      </c>
      <c r="G3724" s="6">
        <v>12</v>
      </c>
      <c r="H3724" s="6">
        <v>61</v>
      </c>
      <c r="I3724" s="6">
        <v>12</v>
      </c>
      <c r="J3724" s="6">
        <v>62</v>
      </c>
      <c r="K3724" s="6">
        <v>12</v>
      </c>
      <c r="L3724" s="6">
        <v>61</v>
      </c>
      <c r="M3724" s="6" t="s">
        <v>112</v>
      </c>
      <c r="N3724" s="6" t="s">
        <v>22</v>
      </c>
      <c r="O3724" s="6">
        <v>5</v>
      </c>
    </row>
    <row r="3725" spans="1:15" x14ac:dyDescent="0.25">
      <c r="A3725" s="6" t="s">
        <v>0</v>
      </c>
      <c r="B3725" s="6" t="s">
        <v>8</v>
      </c>
      <c r="C3725" s="6" t="s">
        <v>743</v>
      </c>
      <c r="D3725" s="6" t="s">
        <v>744</v>
      </c>
      <c r="E3725" s="6" t="s">
        <v>209</v>
      </c>
      <c r="F3725" s="6" t="s">
        <v>125</v>
      </c>
      <c r="G3725" s="6">
        <v>612</v>
      </c>
      <c r="H3725" s="6">
        <v>2944</v>
      </c>
      <c r="I3725" s="6">
        <v>608</v>
      </c>
      <c r="J3725" s="6">
        <v>2914</v>
      </c>
      <c r="K3725" s="6">
        <v>608</v>
      </c>
      <c r="L3725" s="6">
        <v>2944</v>
      </c>
      <c r="M3725" s="6" t="s">
        <v>112</v>
      </c>
      <c r="N3725" s="6" t="s">
        <v>23</v>
      </c>
      <c r="O3725" s="6">
        <v>425</v>
      </c>
    </row>
    <row r="3726" spans="1:15" x14ac:dyDescent="0.25">
      <c r="A3726" s="6" t="s">
        <v>0</v>
      </c>
      <c r="B3726" s="6" t="s">
        <v>5</v>
      </c>
      <c r="C3726" s="6" t="s">
        <v>267</v>
      </c>
      <c r="D3726" s="6" t="s">
        <v>268</v>
      </c>
      <c r="E3726" s="6" t="s">
        <v>97</v>
      </c>
      <c r="F3726" s="6" t="s">
        <v>125</v>
      </c>
      <c r="G3726" s="6">
        <v>110</v>
      </c>
      <c r="H3726" s="6">
        <v>509</v>
      </c>
      <c r="I3726" s="6">
        <v>80</v>
      </c>
      <c r="J3726" s="6">
        <v>324</v>
      </c>
      <c r="K3726" s="6">
        <v>110</v>
      </c>
      <c r="L3726" s="6">
        <v>506</v>
      </c>
      <c r="M3726" s="6" t="s">
        <v>112</v>
      </c>
      <c r="N3726" s="6" t="s">
        <v>22</v>
      </c>
      <c r="O3726" s="6">
        <v>112</v>
      </c>
    </row>
    <row r="3727" spans="1:15" x14ac:dyDescent="0.25">
      <c r="A3727" s="6" t="s">
        <v>0</v>
      </c>
      <c r="B3727" s="6" t="s">
        <v>13</v>
      </c>
      <c r="C3727" s="6" t="s">
        <v>235</v>
      </c>
      <c r="D3727" s="6" t="s">
        <v>236</v>
      </c>
      <c r="E3727" s="6" t="s">
        <v>97</v>
      </c>
      <c r="F3727" s="6" t="s">
        <v>98</v>
      </c>
      <c r="G3727" s="6">
        <v>5</v>
      </c>
      <c r="H3727" s="6">
        <v>26</v>
      </c>
      <c r="I3727" s="6">
        <v>5</v>
      </c>
      <c r="J3727" s="6">
        <v>27</v>
      </c>
      <c r="K3727" s="6">
        <v>5</v>
      </c>
      <c r="L3727" s="6">
        <v>27</v>
      </c>
      <c r="M3727" s="6" t="s">
        <v>112</v>
      </c>
      <c r="N3727" s="6" t="s">
        <v>23</v>
      </c>
      <c r="O3727" s="6">
        <v>5</v>
      </c>
    </row>
    <row r="3728" spans="1:15" x14ac:dyDescent="0.25">
      <c r="A3728" s="6" t="s">
        <v>0</v>
      </c>
      <c r="B3728" s="6" t="s">
        <v>5</v>
      </c>
      <c r="C3728" s="6" t="s">
        <v>259</v>
      </c>
      <c r="D3728" s="6" t="s">
        <v>260</v>
      </c>
      <c r="E3728" s="6" t="s">
        <v>97</v>
      </c>
      <c r="F3728" s="6" t="s">
        <v>98</v>
      </c>
      <c r="G3728" s="6">
        <v>94</v>
      </c>
      <c r="H3728" s="6">
        <v>341</v>
      </c>
      <c r="I3728" s="6">
        <v>65</v>
      </c>
      <c r="J3728" s="6">
        <v>240</v>
      </c>
      <c r="K3728" s="6">
        <v>95</v>
      </c>
      <c r="L3728" s="6">
        <v>343</v>
      </c>
      <c r="M3728" s="6" t="s">
        <v>112</v>
      </c>
      <c r="N3728" s="6" t="s">
        <v>22</v>
      </c>
      <c r="O3728" s="6">
        <v>46</v>
      </c>
    </row>
    <row r="3729" spans="1:15" x14ac:dyDescent="0.25">
      <c r="A3729" s="6" t="s">
        <v>0</v>
      </c>
      <c r="B3729" s="6" t="s">
        <v>4</v>
      </c>
      <c r="C3729" s="6" t="s">
        <v>147</v>
      </c>
      <c r="D3729" s="6" t="s">
        <v>148</v>
      </c>
      <c r="E3729" s="6" t="s">
        <v>97</v>
      </c>
      <c r="F3729" s="6" t="s">
        <v>98</v>
      </c>
      <c r="G3729" s="6">
        <v>87</v>
      </c>
      <c r="H3729" s="6">
        <v>461</v>
      </c>
      <c r="I3729" s="6">
        <v>90</v>
      </c>
      <c r="J3729" s="6">
        <v>489</v>
      </c>
      <c r="K3729" s="6">
        <v>90</v>
      </c>
      <c r="L3729" s="6">
        <v>489</v>
      </c>
      <c r="M3729" s="6" t="s">
        <v>112</v>
      </c>
      <c r="N3729" s="6" t="s">
        <v>21</v>
      </c>
      <c r="O3729" s="6">
        <v>79</v>
      </c>
    </row>
    <row r="3730" spans="1:15" x14ac:dyDescent="0.25">
      <c r="A3730" s="6" t="s">
        <v>0</v>
      </c>
      <c r="B3730" s="6" t="s">
        <v>7</v>
      </c>
      <c r="C3730" s="6" t="s">
        <v>730</v>
      </c>
      <c r="D3730" s="6" t="s">
        <v>731</v>
      </c>
      <c r="E3730" s="6" t="s">
        <v>97</v>
      </c>
      <c r="F3730" s="6" t="s">
        <v>98</v>
      </c>
      <c r="G3730" s="6">
        <v>23</v>
      </c>
      <c r="H3730" s="6">
        <v>83</v>
      </c>
      <c r="I3730" s="6">
        <v>23</v>
      </c>
      <c r="J3730" s="6">
        <v>85</v>
      </c>
      <c r="K3730" s="6">
        <v>23</v>
      </c>
      <c r="L3730" s="6">
        <v>78</v>
      </c>
      <c r="M3730" s="6" t="s">
        <v>112</v>
      </c>
      <c r="N3730" s="6" t="s">
        <v>22</v>
      </c>
      <c r="O3730" s="6">
        <v>10</v>
      </c>
    </row>
    <row r="3731" spans="1:15" x14ac:dyDescent="0.25">
      <c r="A3731" s="6" t="s">
        <v>0</v>
      </c>
      <c r="B3731" s="6" t="s">
        <v>12</v>
      </c>
      <c r="C3731" s="6" t="s">
        <v>723</v>
      </c>
      <c r="D3731" s="6" t="s">
        <v>724</v>
      </c>
      <c r="E3731" s="6" t="s">
        <v>97</v>
      </c>
      <c r="F3731" s="6" t="s">
        <v>98</v>
      </c>
      <c r="G3731" s="6">
        <v>12</v>
      </c>
      <c r="H3731" s="6">
        <v>61</v>
      </c>
      <c r="I3731" s="6">
        <v>12</v>
      </c>
      <c r="J3731" s="6">
        <v>62</v>
      </c>
      <c r="K3731" s="6">
        <v>12</v>
      </c>
      <c r="L3731" s="6">
        <v>61</v>
      </c>
      <c r="M3731" s="6" t="s">
        <v>112</v>
      </c>
      <c r="N3731" s="6" t="s">
        <v>23</v>
      </c>
      <c r="O3731" s="6">
        <v>15</v>
      </c>
    </row>
    <row r="3732" spans="1:15" x14ac:dyDescent="0.25">
      <c r="A3732" s="6" t="s">
        <v>0</v>
      </c>
      <c r="B3732" s="6" t="s">
        <v>4</v>
      </c>
      <c r="C3732" s="6" t="s">
        <v>251</v>
      </c>
      <c r="D3732" s="6" t="s">
        <v>252</v>
      </c>
      <c r="E3732" s="6" t="s">
        <v>97</v>
      </c>
      <c r="F3732" s="6" t="s">
        <v>98</v>
      </c>
      <c r="G3732" s="6">
        <v>28</v>
      </c>
      <c r="H3732" s="6">
        <v>130</v>
      </c>
      <c r="I3732" s="6">
        <v>27</v>
      </c>
      <c r="J3732" s="6">
        <v>121</v>
      </c>
      <c r="K3732" s="6">
        <v>28</v>
      </c>
      <c r="L3732" s="6">
        <v>130</v>
      </c>
      <c r="M3732" s="6" t="s">
        <v>112</v>
      </c>
      <c r="N3732" s="6" t="s">
        <v>23</v>
      </c>
      <c r="O3732" s="6">
        <v>37</v>
      </c>
    </row>
    <row r="3733" spans="1:15" x14ac:dyDescent="0.25">
      <c r="A3733" s="6" t="s">
        <v>0</v>
      </c>
      <c r="B3733" s="6" t="s">
        <v>7</v>
      </c>
      <c r="C3733" s="6" t="s">
        <v>109</v>
      </c>
      <c r="D3733" s="6" t="s">
        <v>110</v>
      </c>
      <c r="E3733" s="6" t="s">
        <v>97</v>
      </c>
      <c r="F3733" s="6" t="s">
        <v>98</v>
      </c>
      <c r="G3733" s="6">
        <v>44</v>
      </c>
      <c r="H3733" s="6">
        <v>235</v>
      </c>
      <c r="I3733" s="6">
        <v>36</v>
      </c>
      <c r="J3733" s="6">
        <v>194</v>
      </c>
      <c r="K3733" s="6">
        <v>43</v>
      </c>
      <c r="L3733" s="6">
        <v>242</v>
      </c>
      <c r="M3733" s="6" t="s">
        <v>112</v>
      </c>
      <c r="N3733" s="6" t="s">
        <v>21</v>
      </c>
      <c r="O3733" s="6">
        <v>35</v>
      </c>
    </row>
    <row r="3734" spans="1:15" x14ac:dyDescent="0.25">
      <c r="A3734" s="6" t="s">
        <v>0</v>
      </c>
      <c r="B3734" s="6" t="s">
        <v>8</v>
      </c>
      <c r="C3734" s="6" t="s">
        <v>210</v>
      </c>
      <c r="D3734" s="6" t="s">
        <v>211</v>
      </c>
      <c r="E3734" s="6" t="s">
        <v>209</v>
      </c>
      <c r="F3734" s="6" t="s">
        <v>132</v>
      </c>
      <c r="G3734" s="6">
        <v>840</v>
      </c>
      <c r="H3734" s="6">
        <v>3249</v>
      </c>
      <c r="I3734" s="6">
        <v>667</v>
      </c>
      <c r="J3734" s="6">
        <v>3657</v>
      </c>
      <c r="K3734" s="6">
        <v>667</v>
      </c>
      <c r="L3734" s="6">
        <v>3657</v>
      </c>
      <c r="M3734" s="6" t="s">
        <v>112</v>
      </c>
      <c r="N3734" s="6" t="s">
        <v>23</v>
      </c>
      <c r="O3734" s="6">
        <v>242</v>
      </c>
    </row>
    <row r="3735" spans="1:15" x14ac:dyDescent="0.25">
      <c r="A3735" s="6" t="s">
        <v>0</v>
      </c>
      <c r="B3735" s="6" t="s">
        <v>5</v>
      </c>
      <c r="C3735" s="6" t="s">
        <v>171</v>
      </c>
      <c r="D3735" s="6" t="s">
        <v>172</v>
      </c>
      <c r="E3735" s="6" t="s">
        <v>97</v>
      </c>
      <c r="F3735" s="6" t="s">
        <v>132</v>
      </c>
      <c r="G3735" s="6">
        <v>21</v>
      </c>
      <c r="H3735" s="6">
        <v>111</v>
      </c>
      <c r="I3735" s="6">
        <v>22</v>
      </c>
      <c r="J3735" s="6">
        <v>116</v>
      </c>
      <c r="K3735" s="6">
        <v>26</v>
      </c>
      <c r="L3735" s="6">
        <v>116</v>
      </c>
      <c r="M3735" s="6" t="s">
        <v>112</v>
      </c>
      <c r="N3735" s="6" t="s">
        <v>23</v>
      </c>
      <c r="O3735" s="6">
        <v>26</v>
      </c>
    </row>
    <row r="3736" spans="1:15" x14ac:dyDescent="0.25">
      <c r="A3736" s="6" t="s">
        <v>0</v>
      </c>
      <c r="B3736" s="6" t="s">
        <v>8</v>
      </c>
      <c r="C3736" s="6" t="s">
        <v>128</v>
      </c>
      <c r="D3736" s="6" t="s">
        <v>129</v>
      </c>
      <c r="E3736" s="6" t="s">
        <v>97</v>
      </c>
      <c r="F3736" s="6" t="s">
        <v>125</v>
      </c>
      <c r="G3736" s="6">
        <v>46</v>
      </c>
      <c r="H3736" s="6">
        <v>272</v>
      </c>
      <c r="I3736" s="6">
        <v>45</v>
      </c>
      <c r="J3736" s="6">
        <v>257</v>
      </c>
      <c r="K3736" s="6">
        <v>45</v>
      </c>
      <c r="L3736" s="6">
        <v>269</v>
      </c>
      <c r="M3736" s="6" t="s">
        <v>112</v>
      </c>
      <c r="N3736" s="6" t="s">
        <v>23</v>
      </c>
      <c r="O3736" s="6">
        <v>59</v>
      </c>
    </row>
    <row r="3737" spans="1:15" x14ac:dyDescent="0.25">
      <c r="A3737" s="6" t="s">
        <v>0</v>
      </c>
      <c r="B3737" s="6" t="s">
        <v>8</v>
      </c>
      <c r="C3737" s="6" t="s">
        <v>752</v>
      </c>
      <c r="D3737" s="6" t="s">
        <v>753</v>
      </c>
      <c r="E3737" s="6" t="s">
        <v>97</v>
      </c>
      <c r="F3737" s="6" t="s">
        <v>98</v>
      </c>
      <c r="G3737" s="6">
        <v>25</v>
      </c>
      <c r="H3737" s="6">
        <v>92</v>
      </c>
      <c r="I3737" s="6">
        <v>24</v>
      </c>
      <c r="J3737" s="6">
        <v>89</v>
      </c>
      <c r="K3737" s="6">
        <v>24</v>
      </c>
      <c r="L3737" s="6">
        <v>89</v>
      </c>
      <c r="M3737" s="6" t="s">
        <v>112</v>
      </c>
      <c r="N3737" s="6" t="s">
        <v>23</v>
      </c>
      <c r="O3737" s="6">
        <v>11</v>
      </c>
    </row>
    <row r="3738" spans="1:15" x14ac:dyDescent="0.25">
      <c r="A3738" s="6" t="s">
        <v>0</v>
      </c>
      <c r="B3738" s="6" t="s">
        <v>8</v>
      </c>
      <c r="C3738" s="6" t="s">
        <v>210</v>
      </c>
      <c r="D3738" s="6" t="s">
        <v>211</v>
      </c>
      <c r="E3738" s="6" t="s">
        <v>209</v>
      </c>
      <c r="F3738" s="6" t="s">
        <v>132</v>
      </c>
      <c r="G3738" s="6">
        <v>840</v>
      </c>
      <c r="H3738" s="6">
        <v>3249</v>
      </c>
      <c r="I3738" s="6">
        <v>667</v>
      </c>
      <c r="J3738" s="6">
        <v>3657</v>
      </c>
      <c r="K3738" s="6">
        <v>667</v>
      </c>
      <c r="L3738" s="6">
        <v>3657</v>
      </c>
      <c r="M3738" s="6" t="s">
        <v>112</v>
      </c>
      <c r="N3738" s="6" t="s">
        <v>22</v>
      </c>
      <c r="O3738" s="6">
        <v>92</v>
      </c>
    </row>
    <row r="3739" spans="1:15" x14ac:dyDescent="0.25">
      <c r="A3739" s="6" t="s">
        <v>0</v>
      </c>
      <c r="B3739" s="6" t="s">
        <v>4</v>
      </c>
      <c r="C3739" s="6" t="s">
        <v>251</v>
      </c>
      <c r="D3739" s="6" t="s">
        <v>252</v>
      </c>
      <c r="E3739" s="6" t="s">
        <v>97</v>
      </c>
      <c r="F3739" s="6" t="s">
        <v>98</v>
      </c>
      <c r="G3739" s="6">
        <v>28</v>
      </c>
      <c r="H3739" s="6">
        <v>130</v>
      </c>
      <c r="I3739" s="6">
        <v>27</v>
      </c>
      <c r="J3739" s="6">
        <v>121</v>
      </c>
      <c r="K3739" s="6">
        <v>28</v>
      </c>
      <c r="L3739" s="6">
        <v>130</v>
      </c>
      <c r="M3739" s="6" t="s">
        <v>112</v>
      </c>
      <c r="N3739" s="6" t="s">
        <v>22</v>
      </c>
      <c r="O3739" s="6">
        <v>16</v>
      </c>
    </row>
    <row r="3740" spans="1:15" x14ac:dyDescent="0.25">
      <c r="A3740" s="6" t="s">
        <v>0</v>
      </c>
      <c r="B3740" s="6" t="s">
        <v>9</v>
      </c>
      <c r="C3740" s="6" t="s">
        <v>207</v>
      </c>
      <c r="D3740" s="6" t="s">
        <v>208</v>
      </c>
      <c r="E3740" s="6" t="s">
        <v>209</v>
      </c>
      <c r="F3740" s="6" t="s">
        <v>125</v>
      </c>
      <c r="G3740" s="6">
        <v>541</v>
      </c>
      <c r="H3740" s="6">
        <v>2607</v>
      </c>
      <c r="I3740" s="6">
        <v>545</v>
      </c>
      <c r="J3740" s="6">
        <v>2544</v>
      </c>
      <c r="K3740" s="6">
        <v>545</v>
      </c>
      <c r="L3740" s="6">
        <v>2545</v>
      </c>
      <c r="M3740" s="6" t="s">
        <v>112</v>
      </c>
      <c r="N3740" s="6" t="s">
        <v>22</v>
      </c>
      <c r="O3740" s="6">
        <v>129</v>
      </c>
    </row>
    <row r="3741" spans="1:15" x14ac:dyDescent="0.25">
      <c r="A3741" s="6" t="s">
        <v>0</v>
      </c>
      <c r="B3741" s="6" t="s">
        <v>7</v>
      </c>
      <c r="C3741" s="6" t="s">
        <v>730</v>
      </c>
      <c r="D3741" s="6" t="s">
        <v>731</v>
      </c>
      <c r="E3741" s="6" t="s">
        <v>97</v>
      </c>
      <c r="F3741" s="6" t="s">
        <v>98</v>
      </c>
      <c r="G3741" s="6">
        <v>23</v>
      </c>
      <c r="H3741" s="6">
        <v>83</v>
      </c>
      <c r="I3741" s="6">
        <v>23</v>
      </c>
      <c r="J3741" s="6">
        <v>85</v>
      </c>
      <c r="K3741" s="6">
        <v>23</v>
      </c>
      <c r="L3741" s="6">
        <v>78</v>
      </c>
      <c r="M3741" s="6" t="s">
        <v>112</v>
      </c>
      <c r="N3741" s="6" t="s">
        <v>23</v>
      </c>
      <c r="O3741" s="6">
        <v>27</v>
      </c>
    </row>
    <row r="3742" spans="1:15" x14ac:dyDescent="0.25">
      <c r="A3742" s="6" t="s">
        <v>0</v>
      </c>
      <c r="B3742" s="6" t="s">
        <v>4</v>
      </c>
      <c r="C3742" s="6" t="s">
        <v>155</v>
      </c>
      <c r="D3742" s="6" t="s">
        <v>156</v>
      </c>
      <c r="E3742" s="6" t="s">
        <v>97</v>
      </c>
      <c r="F3742" s="6" t="s">
        <v>98</v>
      </c>
      <c r="G3742" s="6">
        <v>97</v>
      </c>
      <c r="H3742" s="6">
        <v>382</v>
      </c>
      <c r="I3742" s="6">
        <v>95</v>
      </c>
      <c r="J3742" s="6">
        <v>386</v>
      </c>
      <c r="K3742" s="6">
        <v>95</v>
      </c>
      <c r="L3742" s="6">
        <v>386</v>
      </c>
      <c r="M3742" s="6" t="s">
        <v>112</v>
      </c>
      <c r="N3742" s="6" t="s">
        <v>23</v>
      </c>
      <c r="O3742" s="6">
        <v>102</v>
      </c>
    </row>
    <row r="3743" spans="1:15" x14ac:dyDescent="0.25">
      <c r="A3743" s="6" t="s">
        <v>0</v>
      </c>
      <c r="B3743" s="6" t="s">
        <v>9</v>
      </c>
      <c r="C3743" s="6" t="s">
        <v>207</v>
      </c>
      <c r="D3743" s="6" t="s">
        <v>208</v>
      </c>
      <c r="E3743" s="6" t="s">
        <v>209</v>
      </c>
      <c r="F3743" s="6" t="s">
        <v>125</v>
      </c>
      <c r="G3743" s="6">
        <v>541</v>
      </c>
      <c r="H3743" s="6">
        <v>2607</v>
      </c>
      <c r="I3743" s="6">
        <v>545</v>
      </c>
      <c r="J3743" s="6">
        <v>2544</v>
      </c>
      <c r="K3743" s="6">
        <v>545</v>
      </c>
      <c r="L3743" s="6">
        <v>2545</v>
      </c>
      <c r="M3743" s="6" t="s">
        <v>112</v>
      </c>
      <c r="N3743" s="6" t="s">
        <v>21</v>
      </c>
      <c r="O3743" s="6">
        <v>115</v>
      </c>
    </row>
    <row r="3744" spans="1:15" x14ac:dyDescent="0.25">
      <c r="A3744" s="6" t="s">
        <v>0</v>
      </c>
      <c r="B3744" s="6" t="s">
        <v>8</v>
      </c>
      <c r="C3744" s="6" t="s">
        <v>752</v>
      </c>
      <c r="D3744" s="6" t="s">
        <v>753</v>
      </c>
      <c r="E3744" s="6" t="s">
        <v>97</v>
      </c>
      <c r="F3744" s="6" t="s">
        <v>98</v>
      </c>
      <c r="G3744" s="6">
        <v>25</v>
      </c>
      <c r="H3744" s="6">
        <v>92</v>
      </c>
      <c r="I3744" s="6">
        <v>24</v>
      </c>
      <c r="J3744" s="6">
        <v>89</v>
      </c>
      <c r="K3744" s="6">
        <v>24</v>
      </c>
      <c r="L3744" s="6">
        <v>89</v>
      </c>
      <c r="M3744" s="6" t="s">
        <v>112</v>
      </c>
      <c r="N3744" s="6" t="s">
        <v>22</v>
      </c>
      <c r="O3744" s="6">
        <v>4</v>
      </c>
    </row>
    <row r="3745" spans="1:15" x14ac:dyDescent="0.25">
      <c r="A3745" s="6" t="s">
        <v>0</v>
      </c>
      <c r="B3745" s="6" t="s">
        <v>4</v>
      </c>
      <c r="C3745" s="6" t="s">
        <v>251</v>
      </c>
      <c r="D3745" s="6" t="s">
        <v>252</v>
      </c>
      <c r="E3745" s="6" t="s">
        <v>97</v>
      </c>
      <c r="F3745" s="6" t="s">
        <v>98</v>
      </c>
      <c r="G3745" s="6">
        <v>28</v>
      </c>
      <c r="H3745" s="6">
        <v>130</v>
      </c>
      <c r="I3745" s="6">
        <v>27</v>
      </c>
      <c r="J3745" s="6">
        <v>121</v>
      </c>
      <c r="K3745" s="6">
        <v>28</v>
      </c>
      <c r="L3745" s="6">
        <v>130</v>
      </c>
      <c r="M3745" s="6" t="s">
        <v>112</v>
      </c>
      <c r="N3745" s="6" t="s">
        <v>21</v>
      </c>
      <c r="O3745" s="6">
        <v>21</v>
      </c>
    </row>
    <row r="3746" spans="1:15" x14ac:dyDescent="0.25">
      <c r="A3746" s="6" t="s">
        <v>0</v>
      </c>
      <c r="B3746" s="6" t="s">
        <v>5</v>
      </c>
      <c r="C3746" s="6" t="s">
        <v>171</v>
      </c>
      <c r="D3746" s="6" t="s">
        <v>172</v>
      </c>
      <c r="E3746" s="6" t="s">
        <v>97</v>
      </c>
      <c r="F3746" s="6" t="s">
        <v>132</v>
      </c>
      <c r="G3746" s="6">
        <v>21</v>
      </c>
      <c r="H3746" s="6">
        <v>111</v>
      </c>
      <c r="I3746" s="6">
        <v>22</v>
      </c>
      <c r="J3746" s="6">
        <v>116</v>
      </c>
      <c r="K3746" s="6">
        <v>26</v>
      </c>
      <c r="L3746" s="6">
        <v>116</v>
      </c>
      <c r="M3746" s="6" t="s">
        <v>112</v>
      </c>
      <c r="N3746" s="6" t="s">
        <v>22</v>
      </c>
      <c r="O3746" s="6">
        <v>10</v>
      </c>
    </row>
    <row r="3747" spans="1:15" x14ac:dyDescent="0.25">
      <c r="A3747" s="6" t="s">
        <v>0</v>
      </c>
      <c r="B3747" s="6" t="s">
        <v>8</v>
      </c>
      <c r="C3747" s="6" t="s">
        <v>210</v>
      </c>
      <c r="D3747" s="6" t="s">
        <v>211</v>
      </c>
      <c r="E3747" s="6" t="s">
        <v>209</v>
      </c>
      <c r="F3747" s="6" t="s">
        <v>132</v>
      </c>
      <c r="G3747" s="6">
        <v>840</v>
      </c>
      <c r="H3747" s="6">
        <v>3249</v>
      </c>
      <c r="I3747" s="6">
        <v>667</v>
      </c>
      <c r="J3747" s="6">
        <v>3657</v>
      </c>
      <c r="K3747" s="6">
        <v>667</v>
      </c>
      <c r="L3747" s="6">
        <v>3657</v>
      </c>
      <c r="M3747" s="6" t="s">
        <v>112</v>
      </c>
      <c r="N3747" s="6" t="s">
        <v>21</v>
      </c>
      <c r="O3747" s="6">
        <v>150</v>
      </c>
    </row>
    <row r="3748" spans="1:15" x14ac:dyDescent="0.25">
      <c r="A3748" s="6" t="s">
        <v>0</v>
      </c>
      <c r="B3748" s="6" t="s">
        <v>13</v>
      </c>
      <c r="C3748" s="6" t="s">
        <v>235</v>
      </c>
      <c r="D3748" s="6" t="s">
        <v>236</v>
      </c>
      <c r="E3748" s="6" t="s">
        <v>97</v>
      </c>
      <c r="F3748" s="6" t="s">
        <v>98</v>
      </c>
      <c r="G3748" s="6">
        <v>5</v>
      </c>
      <c r="H3748" s="6">
        <v>26</v>
      </c>
      <c r="I3748" s="6">
        <v>5</v>
      </c>
      <c r="J3748" s="6">
        <v>27</v>
      </c>
      <c r="K3748" s="6">
        <v>5</v>
      </c>
      <c r="L3748" s="6">
        <v>27</v>
      </c>
      <c r="M3748" s="6" t="s">
        <v>112</v>
      </c>
      <c r="N3748" s="6" t="s">
        <v>21</v>
      </c>
      <c r="O3748" s="6">
        <v>4</v>
      </c>
    </row>
    <row r="3749" spans="1:15" x14ac:dyDescent="0.25">
      <c r="A3749" s="6" t="s">
        <v>0</v>
      </c>
      <c r="B3749" s="6" t="s">
        <v>8</v>
      </c>
      <c r="C3749" s="6" t="s">
        <v>828</v>
      </c>
      <c r="D3749" s="6" t="s">
        <v>829</v>
      </c>
      <c r="E3749" s="6" t="s">
        <v>97</v>
      </c>
      <c r="F3749" s="6" t="s">
        <v>98</v>
      </c>
      <c r="G3749" s="6">
        <v>265</v>
      </c>
      <c r="H3749" s="6">
        <v>1084</v>
      </c>
      <c r="I3749" s="6">
        <v>260</v>
      </c>
      <c r="J3749" s="6">
        <v>1140</v>
      </c>
      <c r="K3749" s="6">
        <v>260</v>
      </c>
      <c r="L3749" s="6">
        <v>1140</v>
      </c>
      <c r="M3749" s="6" t="s">
        <v>112</v>
      </c>
      <c r="N3749" s="6" t="s">
        <v>22</v>
      </c>
      <c r="O3749" s="6">
        <v>131</v>
      </c>
    </row>
    <row r="3750" spans="1:15" x14ac:dyDescent="0.25">
      <c r="A3750" s="6" t="s">
        <v>0</v>
      </c>
      <c r="B3750" s="6" t="s">
        <v>8</v>
      </c>
      <c r="C3750" s="6" t="s">
        <v>752</v>
      </c>
      <c r="D3750" s="6" t="s">
        <v>753</v>
      </c>
      <c r="E3750" s="6" t="s">
        <v>97</v>
      </c>
      <c r="F3750" s="6" t="s">
        <v>98</v>
      </c>
      <c r="G3750" s="6">
        <v>25</v>
      </c>
      <c r="H3750" s="6">
        <v>92</v>
      </c>
      <c r="I3750" s="6">
        <v>24</v>
      </c>
      <c r="J3750" s="6">
        <v>89</v>
      </c>
      <c r="K3750" s="6">
        <v>24</v>
      </c>
      <c r="L3750" s="6">
        <v>89</v>
      </c>
      <c r="M3750" s="6" t="s">
        <v>112</v>
      </c>
      <c r="N3750" s="6" t="s">
        <v>21</v>
      </c>
      <c r="O3750" s="6">
        <v>7</v>
      </c>
    </row>
    <row r="3751" spans="1:15" x14ac:dyDescent="0.25">
      <c r="A3751" s="6" t="s">
        <v>0</v>
      </c>
      <c r="B3751" s="6" t="s">
        <v>5</v>
      </c>
      <c r="C3751" s="6" t="s">
        <v>259</v>
      </c>
      <c r="D3751" s="6" t="s">
        <v>260</v>
      </c>
      <c r="E3751" s="6" t="s">
        <v>97</v>
      </c>
      <c r="F3751" s="6" t="s">
        <v>98</v>
      </c>
      <c r="G3751" s="6">
        <v>94</v>
      </c>
      <c r="H3751" s="6">
        <v>341</v>
      </c>
      <c r="I3751" s="6">
        <v>65</v>
      </c>
      <c r="J3751" s="6">
        <v>240</v>
      </c>
      <c r="K3751" s="6">
        <v>95</v>
      </c>
      <c r="L3751" s="6">
        <v>343</v>
      </c>
      <c r="M3751" s="6" t="s">
        <v>112</v>
      </c>
      <c r="N3751" s="6" t="s">
        <v>21</v>
      </c>
      <c r="O3751" s="6">
        <v>52</v>
      </c>
    </row>
    <row r="3752" spans="1:15" x14ac:dyDescent="0.25">
      <c r="A3752" s="6" t="s">
        <v>0</v>
      </c>
      <c r="B3752" s="6" t="s">
        <v>4</v>
      </c>
      <c r="C3752" s="6" t="s">
        <v>145</v>
      </c>
      <c r="D3752" s="6" t="s">
        <v>146</v>
      </c>
      <c r="E3752" s="6" t="s">
        <v>97</v>
      </c>
      <c r="F3752" s="6" t="s">
        <v>98</v>
      </c>
      <c r="G3752" s="6">
        <v>93</v>
      </c>
      <c r="H3752" s="6">
        <v>446</v>
      </c>
      <c r="I3752" s="6">
        <v>91</v>
      </c>
      <c r="J3752" s="6">
        <v>482</v>
      </c>
      <c r="K3752" s="6">
        <v>100</v>
      </c>
      <c r="L3752" s="6">
        <v>523</v>
      </c>
      <c r="M3752" s="6" t="s">
        <v>112</v>
      </c>
      <c r="N3752" s="6" t="s">
        <v>23</v>
      </c>
      <c r="O3752" s="6">
        <v>145</v>
      </c>
    </row>
    <row r="3753" spans="1:15" x14ac:dyDescent="0.25">
      <c r="A3753" s="6" t="s">
        <v>0</v>
      </c>
      <c r="B3753" s="6" t="s">
        <v>5</v>
      </c>
      <c r="C3753" s="6" t="s">
        <v>267</v>
      </c>
      <c r="D3753" s="6" t="s">
        <v>268</v>
      </c>
      <c r="E3753" s="6" t="s">
        <v>97</v>
      </c>
      <c r="F3753" s="6" t="s">
        <v>125</v>
      </c>
      <c r="G3753" s="6">
        <v>110</v>
      </c>
      <c r="H3753" s="6">
        <v>509</v>
      </c>
      <c r="I3753" s="6">
        <v>80</v>
      </c>
      <c r="J3753" s="6">
        <v>324</v>
      </c>
      <c r="K3753" s="6">
        <v>110</v>
      </c>
      <c r="L3753" s="6">
        <v>506</v>
      </c>
      <c r="M3753" s="6" t="s">
        <v>112</v>
      </c>
      <c r="N3753" s="6" t="s">
        <v>21</v>
      </c>
      <c r="O3753" s="6">
        <v>122</v>
      </c>
    </row>
    <row r="3754" spans="1:15" x14ac:dyDescent="0.25">
      <c r="A3754" s="6" t="s">
        <v>0</v>
      </c>
      <c r="B3754" s="6" t="s">
        <v>7</v>
      </c>
      <c r="C3754" s="6" t="s">
        <v>214</v>
      </c>
      <c r="D3754" s="6" t="s">
        <v>215</v>
      </c>
      <c r="E3754" s="6" t="s">
        <v>97</v>
      </c>
      <c r="F3754" s="6" t="s">
        <v>98</v>
      </c>
      <c r="G3754" s="6">
        <v>301</v>
      </c>
      <c r="H3754" s="6">
        <v>1404</v>
      </c>
      <c r="I3754" s="6">
        <v>274</v>
      </c>
      <c r="J3754" s="6">
        <v>1347</v>
      </c>
      <c r="K3754" s="6">
        <v>274</v>
      </c>
      <c r="L3754" s="6">
        <v>1347</v>
      </c>
      <c r="M3754" s="6" t="s">
        <v>112</v>
      </c>
      <c r="N3754" s="6" t="s">
        <v>23</v>
      </c>
      <c r="O3754" s="6">
        <v>287</v>
      </c>
    </row>
    <row r="3755" spans="1:15" x14ac:dyDescent="0.25">
      <c r="A3755" s="6" t="s">
        <v>0</v>
      </c>
      <c r="B3755" s="6" t="s">
        <v>11</v>
      </c>
      <c r="C3755" s="6" t="s">
        <v>187</v>
      </c>
      <c r="D3755" s="6" t="s">
        <v>188</v>
      </c>
      <c r="E3755" s="6" t="s">
        <v>97</v>
      </c>
      <c r="F3755" s="6" t="s">
        <v>132</v>
      </c>
      <c r="G3755" s="6">
        <v>18</v>
      </c>
      <c r="H3755" s="6">
        <v>78</v>
      </c>
      <c r="I3755" s="6">
        <v>18</v>
      </c>
      <c r="J3755" s="6">
        <v>79</v>
      </c>
      <c r="K3755" s="6">
        <v>18</v>
      </c>
      <c r="L3755" s="6">
        <v>77</v>
      </c>
      <c r="M3755" s="6" t="s">
        <v>112</v>
      </c>
      <c r="N3755" s="6" t="s">
        <v>21</v>
      </c>
      <c r="O3755" s="6">
        <v>13</v>
      </c>
    </row>
    <row r="3756" spans="1:15" x14ac:dyDescent="0.25">
      <c r="A3756" s="6" t="s">
        <v>0</v>
      </c>
      <c r="B3756" s="6" t="s">
        <v>9</v>
      </c>
      <c r="C3756" s="6" t="s">
        <v>207</v>
      </c>
      <c r="D3756" s="6" t="s">
        <v>208</v>
      </c>
      <c r="E3756" s="6" t="s">
        <v>209</v>
      </c>
      <c r="F3756" s="6" t="s">
        <v>125</v>
      </c>
      <c r="G3756" s="6">
        <v>541</v>
      </c>
      <c r="H3756" s="6">
        <v>2607</v>
      </c>
      <c r="I3756" s="6">
        <v>545</v>
      </c>
      <c r="J3756" s="6">
        <v>2544</v>
      </c>
      <c r="K3756" s="6">
        <v>545</v>
      </c>
      <c r="L3756" s="6">
        <v>2545</v>
      </c>
      <c r="M3756" s="6" t="s">
        <v>112</v>
      </c>
      <c r="N3756" s="6" t="s">
        <v>23</v>
      </c>
      <c r="O3756" s="6">
        <v>244</v>
      </c>
    </row>
    <row r="3757" spans="1:15" x14ac:dyDescent="0.25">
      <c r="A3757" s="6" t="s">
        <v>0</v>
      </c>
      <c r="B3757" s="6" t="s">
        <v>4</v>
      </c>
      <c r="C3757" s="6" t="s">
        <v>153</v>
      </c>
      <c r="D3757" s="6" t="s">
        <v>154</v>
      </c>
      <c r="E3757" s="6" t="s">
        <v>97</v>
      </c>
      <c r="F3757" s="6" t="s">
        <v>98</v>
      </c>
      <c r="G3757" s="6">
        <v>35</v>
      </c>
      <c r="H3757" s="6">
        <v>175</v>
      </c>
      <c r="I3757" s="6">
        <v>32</v>
      </c>
      <c r="J3757" s="6">
        <v>173</v>
      </c>
      <c r="K3757" s="6">
        <v>43</v>
      </c>
      <c r="L3757" s="6">
        <v>212</v>
      </c>
      <c r="M3757" s="6" t="s">
        <v>112</v>
      </c>
      <c r="N3757" s="6" t="s">
        <v>22</v>
      </c>
      <c r="O3757" s="6">
        <v>28</v>
      </c>
    </row>
    <row r="3758" spans="1:15" x14ac:dyDescent="0.25">
      <c r="A3758" s="6" t="s">
        <v>0</v>
      </c>
      <c r="B3758" s="6" t="s">
        <v>7</v>
      </c>
      <c r="C3758" s="6" t="s">
        <v>109</v>
      </c>
      <c r="D3758" s="6" t="s">
        <v>110</v>
      </c>
      <c r="E3758" s="6" t="s">
        <v>97</v>
      </c>
      <c r="F3758" s="6" t="s">
        <v>98</v>
      </c>
      <c r="G3758" s="6">
        <v>44</v>
      </c>
      <c r="H3758" s="6">
        <v>235</v>
      </c>
      <c r="I3758" s="6">
        <v>36</v>
      </c>
      <c r="J3758" s="6">
        <v>194</v>
      </c>
      <c r="K3758" s="6">
        <v>43</v>
      </c>
      <c r="L3758" s="6">
        <v>242</v>
      </c>
      <c r="M3758" s="6" t="s">
        <v>112</v>
      </c>
      <c r="N3758" s="6" t="s">
        <v>22</v>
      </c>
      <c r="O3758" s="6">
        <v>32</v>
      </c>
    </row>
    <row r="3759" spans="1:15" x14ac:dyDescent="0.25">
      <c r="A3759" s="6" t="s">
        <v>0</v>
      </c>
      <c r="B3759" s="6" t="s">
        <v>7</v>
      </c>
      <c r="C3759" s="6" t="s">
        <v>730</v>
      </c>
      <c r="D3759" s="6" t="s">
        <v>731</v>
      </c>
      <c r="E3759" s="6" t="s">
        <v>97</v>
      </c>
      <c r="F3759" s="6" t="s">
        <v>98</v>
      </c>
      <c r="G3759" s="6">
        <v>23</v>
      </c>
      <c r="H3759" s="6">
        <v>83</v>
      </c>
      <c r="I3759" s="6">
        <v>23</v>
      </c>
      <c r="J3759" s="6">
        <v>85</v>
      </c>
      <c r="K3759" s="6">
        <v>23</v>
      </c>
      <c r="L3759" s="6">
        <v>78</v>
      </c>
      <c r="M3759" s="6" t="s">
        <v>112</v>
      </c>
      <c r="N3759" s="6" t="s">
        <v>21</v>
      </c>
      <c r="O3759" s="6">
        <v>17</v>
      </c>
    </row>
    <row r="3760" spans="1:15" x14ac:dyDescent="0.25">
      <c r="A3760" s="6" t="s">
        <v>0</v>
      </c>
      <c r="B3760" s="6" t="s">
        <v>4</v>
      </c>
      <c r="C3760" s="6" t="s">
        <v>145</v>
      </c>
      <c r="D3760" s="6" t="s">
        <v>146</v>
      </c>
      <c r="E3760" s="6" t="s">
        <v>97</v>
      </c>
      <c r="F3760" s="6" t="s">
        <v>98</v>
      </c>
      <c r="G3760" s="6">
        <v>93</v>
      </c>
      <c r="H3760" s="6">
        <v>446</v>
      </c>
      <c r="I3760" s="6">
        <v>91</v>
      </c>
      <c r="J3760" s="6">
        <v>482</v>
      </c>
      <c r="K3760" s="6">
        <v>100</v>
      </c>
      <c r="L3760" s="6">
        <v>523</v>
      </c>
      <c r="M3760" s="6" t="s">
        <v>112</v>
      </c>
      <c r="N3760" s="6" t="s">
        <v>22</v>
      </c>
      <c r="O3760" s="6">
        <v>65</v>
      </c>
    </row>
    <row r="3761" spans="1:15" x14ac:dyDescent="0.25">
      <c r="A3761" s="6" t="s">
        <v>0</v>
      </c>
      <c r="B3761" s="6" t="s">
        <v>5</v>
      </c>
      <c r="C3761" s="6" t="s">
        <v>171</v>
      </c>
      <c r="D3761" s="6" t="s">
        <v>172</v>
      </c>
      <c r="E3761" s="6" t="s">
        <v>97</v>
      </c>
      <c r="F3761" s="6" t="s">
        <v>132</v>
      </c>
      <c r="G3761" s="6">
        <v>21</v>
      </c>
      <c r="H3761" s="6">
        <v>111</v>
      </c>
      <c r="I3761" s="6">
        <v>22</v>
      </c>
      <c r="J3761" s="6">
        <v>116</v>
      </c>
      <c r="K3761" s="6">
        <v>26</v>
      </c>
      <c r="L3761" s="6">
        <v>116</v>
      </c>
      <c r="M3761" s="6" t="s">
        <v>112</v>
      </c>
      <c r="N3761" s="6" t="s">
        <v>21</v>
      </c>
      <c r="O3761" s="6">
        <v>16</v>
      </c>
    </row>
    <row r="3762" spans="1:15" x14ac:dyDescent="0.25">
      <c r="A3762" s="6" t="s">
        <v>0</v>
      </c>
      <c r="B3762" s="6" t="s">
        <v>8</v>
      </c>
      <c r="C3762" s="6" t="s">
        <v>828</v>
      </c>
      <c r="D3762" s="6" t="s">
        <v>829</v>
      </c>
      <c r="E3762" s="6" t="s">
        <v>97</v>
      </c>
      <c r="F3762" s="6" t="s">
        <v>98</v>
      </c>
      <c r="G3762" s="6">
        <v>265</v>
      </c>
      <c r="H3762" s="6">
        <v>1084</v>
      </c>
      <c r="I3762" s="6">
        <v>260</v>
      </c>
      <c r="J3762" s="6">
        <v>1140</v>
      </c>
      <c r="K3762" s="6">
        <v>260</v>
      </c>
      <c r="L3762" s="6">
        <v>1140</v>
      </c>
      <c r="M3762" s="6" t="s">
        <v>112</v>
      </c>
      <c r="N3762" s="6" t="s">
        <v>21</v>
      </c>
      <c r="O3762" s="6">
        <v>154</v>
      </c>
    </row>
    <row r="3763" spans="1:15" x14ac:dyDescent="0.25">
      <c r="A3763" s="6" t="s">
        <v>0</v>
      </c>
      <c r="B3763" s="6" t="s">
        <v>4</v>
      </c>
      <c r="C3763" s="6" t="s">
        <v>145</v>
      </c>
      <c r="D3763" s="6" t="s">
        <v>146</v>
      </c>
      <c r="E3763" s="6" t="s">
        <v>97</v>
      </c>
      <c r="F3763" s="6" t="s">
        <v>98</v>
      </c>
      <c r="G3763" s="6">
        <v>93</v>
      </c>
      <c r="H3763" s="6">
        <v>446</v>
      </c>
      <c r="I3763" s="6">
        <v>91</v>
      </c>
      <c r="J3763" s="6">
        <v>482</v>
      </c>
      <c r="K3763" s="6">
        <v>100</v>
      </c>
      <c r="L3763" s="6">
        <v>523</v>
      </c>
      <c r="M3763" s="6" t="s">
        <v>112</v>
      </c>
      <c r="N3763" s="6" t="s">
        <v>21</v>
      </c>
      <c r="O3763" s="6">
        <v>80</v>
      </c>
    </row>
    <row r="3764" spans="1:15" x14ac:dyDescent="0.25">
      <c r="A3764" s="6" t="s">
        <v>0</v>
      </c>
      <c r="B3764" s="6" t="s">
        <v>4</v>
      </c>
      <c r="C3764" s="6" t="s">
        <v>155</v>
      </c>
      <c r="D3764" s="6" t="s">
        <v>156</v>
      </c>
      <c r="E3764" s="6" t="s">
        <v>97</v>
      </c>
      <c r="F3764" s="6" t="s">
        <v>98</v>
      </c>
      <c r="G3764" s="6">
        <v>97</v>
      </c>
      <c r="H3764" s="6">
        <v>382</v>
      </c>
      <c r="I3764" s="6">
        <v>95</v>
      </c>
      <c r="J3764" s="6">
        <v>386</v>
      </c>
      <c r="K3764" s="6">
        <v>95</v>
      </c>
      <c r="L3764" s="6">
        <v>386</v>
      </c>
      <c r="M3764" s="6" t="s">
        <v>112</v>
      </c>
      <c r="N3764" s="6" t="s">
        <v>22</v>
      </c>
      <c r="O3764" s="6">
        <v>43</v>
      </c>
    </row>
    <row r="3765" spans="1:15" x14ac:dyDescent="0.25">
      <c r="A3765" s="6" t="s">
        <v>0</v>
      </c>
      <c r="B3765" s="6" t="s">
        <v>5</v>
      </c>
      <c r="C3765" s="6" t="s">
        <v>259</v>
      </c>
      <c r="D3765" s="6" t="s">
        <v>260</v>
      </c>
      <c r="E3765" s="6" t="s">
        <v>97</v>
      </c>
      <c r="F3765" s="6" t="s">
        <v>98</v>
      </c>
      <c r="G3765" s="6">
        <v>94</v>
      </c>
      <c r="H3765" s="6">
        <v>341</v>
      </c>
      <c r="I3765" s="6">
        <v>65</v>
      </c>
      <c r="J3765" s="6">
        <v>240</v>
      </c>
      <c r="K3765" s="6">
        <v>95</v>
      </c>
      <c r="L3765" s="6">
        <v>343</v>
      </c>
      <c r="M3765" s="6" t="s">
        <v>112</v>
      </c>
      <c r="N3765" s="6" t="s">
        <v>23</v>
      </c>
      <c r="O3765" s="6">
        <v>98</v>
      </c>
    </row>
    <row r="3766" spans="1:15" x14ac:dyDescent="0.25">
      <c r="A3766" s="6" t="s">
        <v>0</v>
      </c>
      <c r="B3766" s="6" t="s">
        <v>4</v>
      </c>
      <c r="C3766" s="6" t="s">
        <v>157</v>
      </c>
      <c r="D3766" s="6" t="s">
        <v>158</v>
      </c>
      <c r="E3766" s="6" t="s">
        <v>97</v>
      </c>
      <c r="F3766" s="6" t="s">
        <v>98</v>
      </c>
      <c r="G3766" s="6">
        <v>6</v>
      </c>
      <c r="H3766" s="6">
        <v>28</v>
      </c>
      <c r="I3766" s="6">
        <v>6</v>
      </c>
      <c r="J3766" s="6">
        <v>30</v>
      </c>
      <c r="K3766" s="6">
        <v>6</v>
      </c>
      <c r="L3766" s="6">
        <v>30</v>
      </c>
      <c r="M3766" s="6" t="s">
        <v>112</v>
      </c>
      <c r="N3766" s="6" t="s">
        <v>21</v>
      </c>
      <c r="O3766" s="6">
        <v>5</v>
      </c>
    </row>
    <row r="3767" spans="1:15" x14ac:dyDescent="0.25">
      <c r="A3767" s="6" t="s">
        <v>0</v>
      </c>
      <c r="B3767" s="6" t="s">
        <v>13</v>
      </c>
      <c r="C3767" s="6" t="s">
        <v>725</v>
      </c>
      <c r="D3767" s="6" t="s">
        <v>726</v>
      </c>
      <c r="E3767" s="6" t="s">
        <v>97</v>
      </c>
      <c r="F3767" s="6" t="s">
        <v>125</v>
      </c>
      <c r="G3767" s="6">
        <v>57</v>
      </c>
      <c r="H3767" s="6">
        <v>284</v>
      </c>
      <c r="I3767" s="6">
        <v>54</v>
      </c>
      <c r="J3767" s="6">
        <v>262</v>
      </c>
      <c r="K3767" s="6">
        <v>54</v>
      </c>
      <c r="L3767" s="6">
        <v>262</v>
      </c>
      <c r="M3767" s="6" t="s">
        <v>112</v>
      </c>
      <c r="N3767" s="6" t="s">
        <v>21</v>
      </c>
      <c r="O3767" s="6">
        <v>32</v>
      </c>
    </row>
    <row r="3768" spans="1:15" x14ac:dyDescent="0.25">
      <c r="A3768" s="6" t="s">
        <v>0</v>
      </c>
      <c r="B3768" s="6" t="s">
        <v>10</v>
      </c>
      <c r="C3768" s="6" t="s">
        <v>139</v>
      </c>
      <c r="D3768" s="6" t="s">
        <v>140</v>
      </c>
      <c r="E3768" s="6" t="s">
        <v>97</v>
      </c>
      <c r="F3768" s="6" t="s">
        <v>98</v>
      </c>
      <c r="G3768" s="6">
        <v>80</v>
      </c>
      <c r="H3768" s="6">
        <v>278</v>
      </c>
      <c r="I3768" s="6">
        <v>50</v>
      </c>
      <c r="J3768" s="6">
        <v>200</v>
      </c>
      <c r="K3768" s="6">
        <v>83</v>
      </c>
      <c r="L3768" s="6">
        <v>293</v>
      </c>
      <c r="M3768" s="6" t="s">
        <v>112</v>
      </c>
      <c r="N3768" s="6" t="s">
        <v>22</v>
      </c>
      <c r="O3768" s="6">
        <v>20</v>
      </c>
    </row>
    <row r="3769" spans="1:15" x14ac:dyDescent="0.25">
      <c r="A3769" s="6" t="s">
        <v>0</v>
      </c>
      <c r="B3769" s="6" t="s">
        <v>10</v>
      </c>
      <c r="C3769" s="6" t="s">
        <v>139</v>
      </c>
      <c r="D3769" s="6" t="s">
        <v>140</v>
      </c>
      <c r="E3769" s="6" t="s">
        <v>97</v>
      </c>
      <c r="F3769" s="6" t="s">
        <v>98</v>
      </c>
      <c r="G3769" s="6">
        <v>80</v>
      </c>
      <c r="H3769" s="6">
        <v>278</v>
      </c>
      <c r="I3769" s="6">
        <v>50</v>
      </c>
      <c r="J3769" s="6">
        <v>200</v>
      </c>
      <c r="K3769" s="6">
        <v>83</v>
      </c>
      <c r="L3769" s="6">
        <v>293</v>
      </c>
      <c r="M3769" s="6" t="s">
        <v>112</v>
      </c>
      <c r="N3769" s="6" t="s">
        <v>21</v>
      </c>
      <c r="O3769" s="6">
        <v>34</v>
      </c>
    </row>
    <row r="3770" spans="1:15" x14ac:dyDescent="0.25">
      <c r="A3770" s="6" t="s">
        <v>0</v>
      </c>
      <c r="B3770" s="6" t="s">
        <v>5</v>
      </c>
      <c r="C3770" s="6" t="s">
        <v>261</v>
      </c>
      <c r="D3770" s="6" t="s">
        <v>262</v>
      </c>
      <c r="E3770" s="6" t="s">
        <v>97</v>
      </c>
      <c r="F3770" s="6" t="s">
        <v>98</v>
      </c>
      <c r="G3770" s="6">
        <v>42</v>
      </c>
      <c r="H3770" s="6">
        <v>175</v>
      </c>
      <c r="I3770" s="6">
        <v>27</v>
      </c>
      <c r="J3770" s="6">
        <v>131</v>
      </c>
      <c r="K3770" s="6">
        <v>42</v>
      </c>
      <c r="L3770" s="6">
        <v>175</v>
      </c>
      <c r="M3770" s="6" t="s">
        <v>112</v>
      </c>
      <c r="N3770" s="6" t="s">
        <v>21</v>
      </c>
      <c r="O3770" s="6">
        <v>25</v>
      </c>
    </row>
    <row r="3771" spans="1:15" x14ac:dyDescent="0.25">
      <c r="A3771" s="6" t="s">
        <v>0</v>
      </c>
      <c r="B3771" s="6" t="s">
        <v>8</v>
      </c>
      <c r="C3771" s="6" t="s">
        <v>224</v>
      </c>
      <c r="D3771" s="6" t="s">
        <v>225</v>
      </c>
      <c r="E3771" s="6" t="s">
        <v>209</v>
      </c>
      <c r="F3771" s="6" t="s">
        <v>125</v>
      </c>
      <c r="G3771" s="6">
        <v>412</v>
      </c>
      <c r="H3771" s="6">
        <v>1700</v>
      </c>
      <c r="I3771" s="6">
        <v>375</v>
      </c>
      <c r="J3771" s="6">
        <v>1598</v>
      </c>
      <c r="K3771" s="6">
        <v>375</v>
      </c>
      <c r="L3771" s="6">
        <v>1598</v>
      </c>
      <c r="M3771" s="6" t="s">
        <v>112</v>
      </c>
      <c r="N3771" s="6" t="s">
        <v>21</v>
      </c>
      <c r="O3771" s="6">
        <v>104</v>
      </c>
    </row>
    <row r="3772" spans="1:15" x14ac:dyDescent="0.25">
      <c r="A3772" s="6" t="s">
        <v>0</v>
      </c>
      <c r="B3772" s="6" t="s">
        <v>4</v>
      </c>
      <c r="C3772" s="6" t="s">
        <v>159</v>
      </c>
      <c r="D3772" s="6" t="s">
        <v>160</v>
      </c>
      <c r="E3772" s="6" t="s">
        <v>97</v>
      </c>
      <c r="F3772" s="6" t="s">
        <v>98</v>
      </c>
      <c r="G3772" s="6">
        <v>44</v>
      </c>
      <c r="H3772" s="6">
        <v>180</v>
      </c>
      <c r="I3772" s="6">
        <v>18</v>
      </c>
      <c r="J3772" s="6">
        <v>68</v>
      </c>
      <c r="K3772" s="6">
        <v>45</v>
      </c>
      <c r="L3772" s="6">
        <v>194</v>
      </c>
      <c r="M3772" s="6" t="s">
        <v>112</v>
      </c>
      <c r="N3772" s="6" t="s">
        <v>21</v>
      </c>
      <c r="O3772" s="6">
        <v>32</v>
      </c>
    </row>
    <row r="3773" spans="1:15" x14ac:dyDescent="0.25">
      <c r="A3773" s="6" t="s">
        <v>0</v>
      </c>
      <c r="B3773" s="6" t="s">
        <v>7</v>
      </c>
      <c r="C3773" s="6" t="s">
        <v>133</v>
      </c>
      <c r="D3773" s="6" t="s">
        <v>134</v>
      </c>
      <c r="E3773" s="6" t="s">
        <v>97</v>
      </c>
      <c r="F3773" s="6" t="s">
        <v>98</v>
      </c>
      <c r="G3773" s="6">
        <v>631</v>
      </c>
      <c r="H3773" s="6">
        <v>3758</v>
      </c>
      <c r="I3773" s="6">
        <v>613</v>
      </c>
      <c r="J3773" s="6">
        <v>3721</v>
      </c>
      <c r="K3773" s="6">
        <v>626</v>
      </c>
      <c r="L3773" s="6">
        <v>3786</v>
      </c>
      <c r="M3773" s="6" t="s">
        <v>112</v>
      </c>
      <c r="N3773" s="6" t="s">
        <v>23</v>
      </c>
      <c r="O3773" s="6">
        <v>1062</v>
      </c>
    </row>
    <row r="3774" spans="1:15" x14ac:dyDescent="0.25">
      <c r="A3774" s="6" t="s">
        <v>0</v>
      </c>
      <c r="B3774" s="6" t="s">
        <v>8</v>
      </c>
      <c r="C3774" s="6" t="s">
        <v>750</v>
      </c>
      <c r="D3774" s="6" t="s">
        <v>751</v>
      </c>
      <c r="E3774" s="6" t="s">
        <v>97</v>
      </c>
      <c r="F3774" s="6" t="s">
        <v>98</v>
      </c>
      <c r="G3774" s="6">
        <v>3</v>
      </c>
      <c r="H3774" s="6">
        <v>13</v>
      </c>
      <c r="I3774" s="6">
        <v>3</v>
      </c>
      <c r="J3774" s="6">
        <v>13</v>
      </c>
      <c r="K3774" s="6">
        <v>3</v>
      </c>
      <c r="L3774" s="6">
        <v>13</v>
      </c>
      <c r="M3774" s="6" t="s">
        <v>112</v>
      </c>
      <c r="N3774" s="6" t="s">
        <v>22</v>
      </c>
      <c r="O3774" s="6">
        <v>2</v>
      </c>
    </row>
    <row r="3775" spans="1:15" x14ac:dyDescent="0.25">
      <c r="A3775" s="6" t="s">
        <v>0</v>
      </c>
      <c r="B3775" s="6" t="s">
        <v>7</v>
      </c>
      <c r="C3775" s="6" t="s">
        <v>735</v>
      </c>
      <c r="D3775" s="6" t="s">
        <v>736</v>
      </c>
      <c r="E3775" s="6" t="s">
        <v>97</v>
      </c>
      <c r="F3775" s="6" t="s">
        <v>98</v>
      </c>
      <c r="G3775" s="6">
        <v>14</v>
      </c>
      <c r="H3775" s="6">
        <v>74</v>
      </c>
      <c r="I3775" s="6">
        <v>14</v>
      </c>
      <c r="J3775" s="6">
        <v>68</v>
      </c>
      <c r="K3775" s="6">
        <v>14</v>
      </c>
      <c r="L3775" s="6">
        <v>68</v>
      </c>
      <c r="M3775" s="6" t="s">
        <v>112</v>
      </c>
      <c r="N3775" s="6" t="s">
        <v>23</v>
      </c>
      <c r="O3775" s="6">
        <v>16</v>
      </c>
    </row>
    <row r="3776" spans="1:15" x14ac:dyDescent="0.25">
      <c r="A3776" s="6" t="s">
        <v>0</v>
      </c>
      <c r="B3776" s="6" t="s">
        <v>4</v>
      </c>
      <c r="C3776" s="6" t="s">
        <v>106</v>
      </c>
      <c r="D3776" s="6" t="s">
        <v>107</v>
      </c>
      <c r="E3776" s="6" t="s">
        <v>97</v>
      </c>
      <c r="F3776" s="6" t="s">
        <v>98</v>
      </c>
      <c r="G3776" s="6">
        <v>7</v>
      </c>
      <c r="H3776" s="6">
        <v>41</v>
      </c>
      <c r="I3776" s="6">
        <v>10</v>
      </c>
      <c r="J3776" s="6">
        <v>47</v>
      </c>
      <c r="K3776" s="6">
        <v>12</v>
      </c>
      <c r="L3776" s="6">
        <v>56</v>
      </c>
      <c r="M3776" s="6" t="s">
        <v>112</v>
      </c>
      <c r="N3776" s="6" t="s">
        <v>22</v>
      </c>
      <c r="O3776" s="6">
        <v>10</v>
      </c>
    </row>
    <row r="3777" spans="1:15" x14ac:dyDescent="0.25">
      <c r="A3777" s="6" t="s">
        <v>0</v>
      </c>
      <c r="B3777" s="6" t="s">
        <v>5</v>
      </c>
      <c r="C3777" s="6" t="s">
        <v>837</v>
      </c>
      <c r="D3777" s="6" t="s">
        <v>838</v>
      </c>
      <c r="E3777" s="6" t="s">
        <v>209</v>
      </c>
      <c r="F3777" s="6" t="s">
        <v>125</v>
      </c>
      <c r="G3777" s="6">
        <v>184</v>
      </c>
      <c r="H3777" s="6">
        <v>768</v>
      </c>
      <c r="I3777" s="6">
        <v>175</v>
      </c>
      <c r="J3777" s="6">
        <v>828</v>
      </c>
      <c r="K3777" s="6">
        <v>175</v>
      </c>
      <c r="L3777" s="6">
        <v>828</v>
      </c>
      <c r="M3777" s="6" t="s">
        <v>112</v>
      </c>
      <c r="N3777" s="6" t="s">
        <v>23</v>
      </c>
      <c r="O3777" s="6">
        <v>178</v>
      </c>
    </row>
    <row r="3778" spans="1:15" x14ac:dyDescent="0.25">
      <c r="A3778" s="6" t="s">
        <v>0</v>
      </c>
      <c r="B3778" s="6" t="s">
        <v>4</v>
      </c>
      <c r="C3778" s="6" t="s">
        <v>151</v>
      </c>
      <c r="D3778" s="6" t="s">
        <v>152</v>
      </c>
      <c r="E3778" s="6" t="s">
        <v>97</v>
      </c>
      <c r="F3778" s="6" t="s">
        <v>98</v>
      </c>
      <c r="G3778" s="6">
        <v>8</v>
      </c>
      <c r="H3778" s="6">
        <v>30</v>
      </c>
      <c r="I3778" s="6">
        <v>8</v>
      </c>
      <c r="J3778" s="6">
        <v>32</v>
      </c>
      <c r="K3778" s="6">
        <v>8</v>
      </c>
      <c r="L3778" s="6">
        <v>32</v>
      </c>
      <c r="M3778" s="6" t="s">
        <v>112</v>
      </c>
      <c r="N3778" s="6" t="s">
        <v>23</v>
      </c>
      <c r="O3778" s="6">
        <v>8</v>
      </c>
    </row>
    <row r="3779" spans="1:15" x14ac:dyDescent="0.25">
      <c r="A3779" s="6" t="s">
        <v>0</v>
      </c>
      <c r="B3779" s="6" t="s">
        <v>4</v>
      </c>
      <c r="C3779" s="6" t="s">
        <v>106</v>
      </c>
      <c r="D3779" s="6" t="s">
        <v>107</v>
      </c>
      <c r="E3779" s="6" t="s">
        <v>97</v>
      </c>
      <c r="F3779" s="6" t="s">
        <v>98</v>
      </c>
      <c r="G3779" s="6">
        <v>7</v>
      </c>
      <c r="H3779" s="6">
        <v>41</v>
      </c>
      <c r="I3779" s="6">
        <v>10</v>
      </c>
      <c r="J3779" s="6">
        <v>47</v>
      </c>
      <c r="K3779" s="6">
        <v>12</v>
      </c>
      <c r="L3779" s="6">
        <v>56</v>
      </c>
      <c r="M3779" s="6" t="s">
        <v>112</v>
      </c>
      <c r="N3779" s="6" t="s">
        <v>23</v>
      </c>
      <c r="O3779" s="6">
        <v>17</v>
      </c>
    </row>
    <row r="3780" spans="1:15" x14ac:dyDescent="0.25">
      <c r="A3780" s="6" t="s">
        <v>0</v>
      </c>
      <c r="B3780" s="6" t="s">
        <v>5</v>
      </c>
      <c r="C3780" s="6" t="s">
        <v>271</v>
      </c>
      <c r="D3780" s="6" t="s">
        <v>272</v>
      </c>
      <c r="E3780" s="6" t="s">
        <v>97</v>
      </c>
      <c r="F3780" s="6" t="s">
        <v>125</v>
      </c>
      <c r="G3780" s="6">
        <v>18</v>
      </c>
      <c r="H3780" s="6">
        <v>82</v>
      </c>
      <c r="I3780" s="6">
        <v>18</v>
      </c>
      <c r="J3780" s="6">
        <v>82</v>
      </c>
      <c r="K3780" s="6">
        <v>18</v>
      </c>
      <c r="L3780" s="6">
        <v>80</v>
      </c>
      <c r="M3780" s="6" t="s">
        <v>112</v>
      </c>
      <c r="N3780" s="6" t="s">
        <v>23</v>
      </c>
      <c r="O3780" s="6">
        <v>34</v>
      </c>
    </row>
    <row r="3781" spans="1:15" x14ac:dyDescent="0.25">
      <c r="A3781" s="6" t="s">
        <v>0</v>
      </c>
      <c r="B3781" s="6" t="s">
        <v>5</v>
      </c>
      <c r="C3781" s="6" t="s">
        <v>257</v>
      </c>
      <c r="D3781" s="6" t="s">
        <v>258</v>
      </c>
      <c r="E3781" s="6" t="s">
        <v>97</v>
      </c>
      <c r="F3781" s="6" t="s">
        <v>98</v>
      </c>
      <c r="G3781" s="6">
        <v>128</v>
      </c>
      <c r="H3781" s="6">
        <v>725</v>
      </c>
      <c r="I3781" s="6">
        <v>100</v>
      </c>
      <c r="J3781" s="6">
        <v>608</v>
      </c>
      <c r="K3781" s="6">
        <v>128</v>
      </c>
      <c r="L3781" s="6">
        <v>746</v>
      </c>
      <c r="M3781" s="6" t="s">
        <v>112</v>
      </c>
      <c r="N3781" s="6" t="s">
        <v>22</v>
      </c>
      <c r="O3781" s="6">
        <v>54</v>
      </c>
    </row>
    <row r="3782" spans="1:15" x14ac:dyDescent="0.25">
      <c r="A3782" s="6" t="s">
        <v>0</v>
      </c>
      <c r="B3782" s="6" t="s">
        <v>7</v>
      </c>
      <c r="C3782" s="6" t="s">
        <v>133</v>
      </c>
      <c r="D3782" s="6" t="s">
        <v>134</v>
      </c>
      <c r="E3782" s="6" t="s">
        <v>97</v>
      </c>
      <c r="F3782" s="6" t="s">
        <v>98</v>
      </c>
      <c r="G3782" s="6">
        <v>631</v>
      </c>
      <c r="H3782" s="6">
        <v>3758</v>
      </c>
      <c r="I3782" s="6">
        <v>613</v>
      </c>
      <c r="J3782" s="6">
        <v>3721</v>
      </c>
      <c r="K3782" s="6">
        <v>626</v>
      </c>
      <c r="L3782" s="6">
        <v>3786</v>
      </c>
      <c r="M3782" s="6" t="s">
        <v>112</v>
      </c>
      <c r="N3782" s="6" t="s">
        <v>21</v>
      </c>
      <c r="O3782" s="6">
        <v>522</v>
      </c>
    </row>
    <row r="3783" spans="1:15" x14ac:dyDescent="0.25">
      <c r="A3783" s="6" t="s">
        <v>0</v>
      </c>
      <c r="B3783" s="6" t="s">
        <v>4</v>
      </c>
      <c r="C3783" s="6" t="s">
        <v>157</v>
      </c>
      <c r="D3783" s="6" t="s">
        <v>158</v>
      </c>
      <c r="E3783" s="6" t="s">
        <v>97</v>
      </c>
      <c r="F3783" s="6" t="s">
        <v>98</v>
      </c>
      <c r="G3783" s="6">
        <v>6</v>
      </c>
      <c r="H3783" s="6">
        <v>28</v>
      </c>
      <c r="I3783" s="6">
        <v>6</v>
      </c>
      <c r="J3783" s="6">
        <v>30</v>
      </c>
      <c r="K3783" s="6">
        <v>6</v>
      </c>
      <c r="L3783" s="6">
        <v>30</v>
      </c>
      <c r="M3783" s="6" t="s">
        <v>112</v>
      </c>
      <c r="N3783" s="6" t="s">
        <v>22</v>
      </c>
      <c r="O3783" s="6">
        <v>4</v>
      </c>
    </row>
    <row r="3784" spans="1:15" x14ac:dyDescent="0.25">
      <c r="A3784" s="6" t="s">
        <v>0</v>
      </c>
      <c r="B3784" s="6" t="s">
        <v>8</v>
      </c>
      <c r="C3784" s="6" t="s">
        <v>126</v>
      </c>
      <c r="D3784" s="6" t="s">
        <v>127</v>
      </c>
      <c r="E3784" s="6" t="s">
        <v>97</v>
      </c>
      <c r="F3784" s="6" t="s">
        <v>132</v>
      </c>
      <c r="G3784" s="6">
        <v>50</v>
      </c>
      <c r="H3784" s="6">
        <v>295</v>
      </c>
      <c r="I3784" s="6">
        <v>50</v>
      </c>
      <c r="J3784" s="6">
        <v>293</v>
      </c>
      <c r="K3784" s="6">
        <v>50</v>
      </c>
      <c r="L3784" s="6">
        <v>293</v>
      </c>
      <c r="M3784" s="6" t="s">
        <v>112</v>
      </c>
      <c r="N3784" s="6" t="s">
        <v>23</v>
      </c>
      <c r="O3784" s="6">
        <v>71</v>
      </c>
    </row>
    <row r="3785" spans="1:15" x14ac:dyDescent="0.25">
      <c r="A3785" s="6" t="s">
        <v>0</v>
      </c>
      <c r="B3785" s="6" t="s">
        <v>5</v>
      </c>
      <c r="C3785" s="6" t="s">
        <v>169</v>
      </c>
      <c r="D3785" s="6" t="s">
        <v>170</v>
      </c>
      <c r="E3785" s="6" t="s">
        <v>97</v>
      </c>
      <c r="F3785" s="6" t="s">
        <v>98</v>
      </c>
      <c r="G3785" s="6">
        <v>65</v>
      </c>
      <c r="H3785" s="6">
        <v>315</v>
      </c>
      <c r="I3785" s="6">
        <v>31</v>
      </c>
      <c r="J3785" s="6">
        <v>171</v>
      </c>
      <c r="K3785" s="6">
        <v>65</v>
      </c>
      <c r="L3785" s="6">
        <v>323</v>
      </c>
      <c r="M3785" s="6" t="s">
        <v>112</v>
      </c>
      <c r="N3785" s="6" t="s">
        <v>21</v>
      </c>
      <c r="O3785" s="6">
        <v>44</v>
      </c>
    </row>
    <row r="3786" spans="1:15" x14ac:dyDescent="0.25">
      <c r="A3786" s="6" t="s">
        <v>0</v>
      </c>
      <c r="B3786" s="6" t="s">
        <v>7</v>
      </c>
      <c r="C3786" s="6" t="s">
        <v>735</v>
      </c>
      <c r="D3786" s="6" t="s">
        <v>736</v>
      </c>
      <c r="E3786" s="6" t="s">
        <v>97</v>
      </c>
      <c r="F3786" s="6" t="s">
        <v>98</v>
      </c>
      <c r="G3786" s="6">
        <v>14</v>
      </c>
      <c r="H3786" s="6">
        <v>74</v>
      </c>
      <c r="I3786" s="6">
        <v>14</v>
      </c>
      <c r="J3786" s="6">
        <v>68</v>
      </c>
      <c r="K3786" s="6">
        <v>14</v>
      </c>
      <c r="L3786" s="6">
        <v>68</v>
      </c>
      <c r="M3786" s="6" t="s">
        <v>112</v>
      </c>
      <c r="N3786" s="6" t="s">
        <v>22</v>
      </c>
      <c r="O3786" s="6">
        <v>6</v>
      </c>
    </row>
    <row r="3787" spans="1:15" x14ac:dyDescent="0.25">
      <c r="A3787" s="6" t="s">
        <v>0</v>
      </c>
      <c r="B3787" s="6" t="s">
        <v>8</v>
      </c>
      <c r="C3787" s="6" t="s">
        <v>748</v>
      </c>
      <c r="D3787" s="6" t="s">
        <v>749</v>
      </c>
      <c r="E3787" s="6" t="s">
        <v>209</v>
      </c>
      <c r="F3787" s="6" t="s">
        <v>125</v>
      </c>
      <c r="G3787" s="6">
        <v>1694</v>
      </c>
      <c r="H3787" s="6">
        <v>8805</v>
      </c>
      <c r="I3787" s="6">
        <v>1693</v>
      </c>
      <c r="J3787" s="6">
        <v>8805</v>
      </c>
      <c r="K3787" s="6">
        <v>1693</v>
      </c>
      <c r="L3787" s="6">
        <v>9062</v>
      </c>
      <c r="M3787" s="6" t="s">
        <v>112</v>
      </c>
      <c r="N3787" s="6" t="s">
        <v>21</v>
      </c>
      <c r="O3787" s="6">
        <v>1150</v>
      </c>
    </row>
    <row r="3788" spans="1:15" x14ac:dyDescent="0.25">
      <c r="A3788" s="6" t="s">
        <v>0</v>
      </c>
      <c r="B3788" s="6" t="s">
        <v>5</v>
      </c>
      <c r="C3788" s="6" t="s">
        <v>267</v>
      </c>
      <c r="D3788" s="6" t="s">
        <v>268</v>
      </c>
      <c r="E3788" s="6" t="s">
        <v>97</v>
      </c>
      <c r="F3788" s="6" t="s">
        <v>125</v>
      </c>
      <c r="G3788" s="6">
        <v>110</v>
      </c>
      <c r="H3788" s="6">
        <v>509</v>
      </c>
      <c r="I3788" s="6">
        <v>80</v>
      </c>
      <c r="J3788" s="6">
        <v>324</v>
      </c>
      <c r="K3788" s="6">
        <v>110</v>
      </c>
      <c r="L3788" s="6">
        <v>506</v>
      </c>
      <c r="M3788" s="6" t="s">
        <v>112</v>
      </c>
      <c r="N3788" s="6" t="s">
        <v>23</v>
      </c>
      <c r="O3788" s="6">
        <v>234</v>
      </c>
    </row>
    <row r="3789" spans="1:15" x14ac:dyDescent="0.25">
      <c r="A3789" s="6" t="s">
        <v>0</v>
      </c>
      <c r="B3789" s="6" t="s">
        <v>4</v>
      </c>
      <c r="C3789" s="6" t="s">
        <v>157</v>
      </c>
      <c r="D3789" s="6" t="s">
        <v>158</v>
      </c>
      <c r="E3789" s="6" t="s">
        <v>97</v>
      </c>
      <c r="F3789" s="6" t="s">
        <v>98</v>
      </c>
      <c r="G3789" s="6">
        <v>6</v>
      </c>
      <c r="H3789" s="6">
        <v>28</v>
      </c>
      <c r="I3789" s="6">
        <v>6</v>
      </c>
      <c r="J3789" s="6">
        <v>30</v>
      </c>
      <c r="K3789" s="6">
        <v>6</v>
      </c>
      <c r="L3789" s="6">
        <v>30</v>
      </c>
      <c r="M3789" s="6" t="s">
        <v>112</v>
      </c>
      <c r="N3789" s="6" t="s">
        <v>23</v>
      </c>
      <c r="O3789" s="6">
        <v>9</v>
      </c>
    </row>
    <row r="3790" spans="1:15" x14ac:dyDescent="0.25">
      <c r="A3790" s="6" t="s">
        <v>0</v>
      </c>
      <c r="B3790" s="6" t="s">
        <v>13</v>
      </c>
      <c r="C3790" s="6" t="s">
        <v>725</v>
      </c>
      <c r="D3790" s="6" t="s">
        <v>726</v>
      </c>
      <c r="E3790" s="6" t="s">
        <v>97</v>
      </c>
      <c r="F3790" s="6" t="s">
        <v>125</v>
      </c>
      <c r="G3790" s="6">
        <v>57</v>
      </c>
      <c r="H3790" s="6">
        <v>284</v>
      </c>
      <c r="I3790" s="6">
        <v>54</v>
      </c>
      <c r="J3790" s="6">
        <v>262</v>
      </c>
      <c r="K3790" s="6">
        <v>54</v>
      </c>
      <c r="L3790" s="6">
        <v>262</v>
      </c>
      <c r="M3790" s="6" t="s">
        <v>112</v>
      </c>
      <c r="N3790" s="6" t="s">
        <v>22</v>
      </c>
      <c r="O3790" s="6">
        <v>32</v>
      </c>
    </row>
    <row r="3791" spans="1:15" x14ac:dyDescent="0.25">
      <c r="A3791" s="6" t="s">
        <v>0</v>
      </c>
      <c r="B3791" s="6" t="s">
        <v>7</v>
      </c>
      <c r="C3791" s="6" t="s">
        <v>133</v>
      </c>
      <c r="D3791" s="6" t="s">
        <v>134</v>
      </c>
      <c r="E3791" s="6" t="s">
        <v>97</v>
      </c>
      <c r="F3791" s="6" t="s">
        <v>98</v>
      </c>
      <c r="G3791" s="6">
        <v>631</v>
      </c>
      <c r="H3791" s="6">
        <v>3758</v>
      </c>
      <c r="I3791" s="6">
        <v>613</v>
      </c>
      <c r="J3791" s="6">
        <v>3721</v>
      </c>
      <c r="K3791" s="6">
        <v>626</v>
      </c>
      <c r="L3791" s="6">
        <v>3786</v>
      </c>
      <c r="M3791" s="6" t="s">
        <v>112</v>
      </c>
      <c r="N3791" s="6" t="s">
        <v>22</v>
      </c>
      <c r="O3791" s="6">
        <v>540</v>
      </c>
    </row>
    <row r="3792" spans="1:15" x14ac:dyDescent="0.25">
      <c r="A3792" s="6" t="s">
        <v>0</v>
      </c>
      <c r="B3792" s="6" t="s">
        <v>8</v>
      </c>
      <c r="C3792" s="6" t="s">
        <v>748</v>
      </c>
      <c r="D3792" s="6" t="s">
        <v>749</v>
      </c>
      <c r="E3792" s="6" t="s">
        <v>209</v>
      </c>
      <c r="F3792" s="6" t="s">
        <v>125</v>
      </c>
      <c r="G3792" s="6">
        <v>1694</v>
      </c>
      <c r="H3792" s="6">
        <v>8805</v>
      </c>
      <c r="I3792" s="6">
        <v>1693</v>
      </c>
      <c r="J3792" s="6">
        <v>8805</v>
      </c>
      <c r="K3792" s="6">
        <v>1693</v>
      </c>
      <c r="L3792" s="6">
        <v>9062</v>
      </c>
      <c r="M3792" s="6" t="s">
        <v>112</v>
      </c>
      <c r="N3792" s="6" t="s">
        <v>22</v>
      </c>
      <c r="O3792" s="6">
        <v>1130</v>
      </c>
    </row>
    <row r="3793" spans="1:15" x14ac:dyDescent="0.25">
      <c r="A3793" s="6" t="s">
        <v>0</v>
      </c>
      <c r="B3793" s="6" t="s">
        <v>4</v>
      </c>
      <c r="C3793" s="6" t="s">
        <v>106</v>
      </c>
      <c r="D3793" s="6" t="s">
        <v>107</v>
      </c>
      <c r="E3793" s="6" t="s">
        <v>97</v>
      </c>
      <c r="F3793" s="6" t="s">
        <v>98</v>
      </c>
      <c r="G3793" s="6">
        <v>7</v>
      </c>
      <c r="H3793" s="6">
        <v>41</v>
      </c>
      <c r="I3793" s="6">
        <v>10</v>
      </c>
      <c r="J3793" s="6">
        <v>47</v>
      </c>
      <c r="K3793" s="6">
        <v>12</v>
      </c>
      <c r="L3793" s="6">
        <v>56</v>
      </c>
      <c r="M3793" s="6" t="s">
        <v>112</v>
      </c>
      <c r="N3793" s="6" t="s">
        <v>21</v>
      </c>
      <c r="O3793" s="6">
        <v>7</v>
      </c>
    </row>
    <row r="3794" spans="1:15" x14ac:dyDescent="0.25">
      <c r="A3794" s="6" t="s">
        <v>0</v>
      </c>
      <c r="B3794" s="6" t="s">
        <v>4</v>
      </c>
      <c r="C3794" s="6" t="s">
        <v>151</v>
      </c>
      <c r="D3794" s="6" t="s">
        <v>152</v>
      </c>
      <c r="E3794" s="6" t="s">
        <v>97</v>
      </c>
      <c r="F3794" s="6" t="s">
        <v>98</v>
      </c>
      <c r="G3794" s="6">
        <v>8</v>
      </c>
      <c r="H3794" s="6">
        <v>30</v>
      </c>
      <c r="I3794" s="6">
        <v>8</v>
      </c>
      <c r="J3794" s="6">
        <v>32</v>
      </c>
      <c r="K3794" s="6">
        <v>8</v>
      </c>
      <c r="L3794" s="6">
        <v>32</v>
      </c>
      <c r="M3794" s="6" t="s">
        <v>112</v>
      </c>
      <c r="N3794" s="6" t="s">
        <v>22</v>
      </c>
      <c r="O3794" s="6">
        <v>3</v>
      </c>
    </row>
    <row r="3795" spans="1:15" x14ac:dyDescent="0.25">
      <c r="A3795" s="6" t="s">
        <v>0</v>
      </c>
      <c r="B3795" s="6" t="s">
        <v>11</v>
      </c>
      <c r="C3795" s="6" t="s">
        <v>187</v>
      </c>
      <c r="D3795" s="6" t="s">
        <v>188</v>
      </c>
      <c r="E3795" s="6" t="s">
        <v>97</v>
      </c>
      <c r="F3795" s="6" t="s">
        <v>132</v>
      </c>
      <c r="G3795" s="6">
        <v>18</v>
      </c>
      <c r="H3795" s="6">
        <v>78</v>
      </c>
      <c r="I3795" s="6">
        <v>18</v>
      </c>
      <c r="J3795" s="6">
        <v>79</v>
      </c>
      <c r="K3795" s="6">
        <v>18</v>
      </c>
      <c r="L3795" s="6">
        <v>77</v>
      </c>
      <c r="M3795" s="6" t="s">
        <v>112</v>
      </c>
      <c r="N3795" s="6" t="s">
        <v>22</v>
      </c>
      <c r="O3795" s="6">
        <v>6</v>
      </c>
    </row>
    <row r="3796" spans="1:15" x14ac:dyDescent="0.25">
      <c r="A3796" s="6" t="s">
        <v>0</v>
      </c>
      <c r="B3796" s="6" t="s">
        <v>4</v>
      </c>
      <c r="C3796" s="6" t="s">
        <v>153</v>
      </c>
      <c r="D3796" s="6" t="s">
        <v>154</v>
      </c>
      <c r="E3796" s="6" t="s">
        <v>97</v>
      </c>
      <c r="F3796" s="6" t="s">
        <v>98</v>
      </c>
      <c r="G3796" s="6">
        <v>35</v>
      </c>
      <c r="H3796" s="6">
        <v>175</v>
      </c>
      <c r="I3796" s="6">
        <v>32</v>
      </c>
      <c r="J3796" s="6">
        <v>173</v>
      </c>
      <c r="K3796" s="6">
        <v>43</v>
      </c>
      <c r="L3796" s="6">
        <v>212</v>
      </c>
      <c r="M3796" s="6" t="s">
        <v>112</v>
      </c>
      <c r="N3796" s="6" t="s">
        <v>21</v>
      </c>
      <c r="O3796" s="6">
        <v>30</v>
      </c>
    </row>
    <row r="3797" spans="1:15" x14ac:dyDescent="0.25">
      <c r="A3797" s="6" t="s">
        <v>0</v>
      </c>
      <c r="B3797" s="6" t="s">
        <v>11</v>
      </c>
      <c r="C3797" s="6" t="s">
        <v>191</v>
      </c>
      <c r="D3797" s="6" t="s">
        <v>192</v>
      </c>
      <c r="E3797" s="6" t="s">
        <v>97</v>
      </c>
      <c r="F3797" s="6" t="s">
        <v>98</v>
      </c>
      <c r="G3797" s="6">
        <v>14</v>
      </c>
      <c r="H3797" s="6">
        <v>44</v>
      </c>
      <c r="I3797" s="6">
        <v>14</v>
      </c>
      <c r="J3797" s="6">
        <v>44</v>
      </c>
      <c r="K3797" s="6">
        <v>14</v>
      </c>
      <c r="L3797" s="6">
        <v>44</v>
      </c>
      <c r="M3797" s="6" t="s">
        <v>112</v>
      </c>
      <c r="N3797" s="6" t="s">
        <v>23</v>
      </c>
      <c r="O3797" s="6">
        <v>11</v>
      </c>
    </row>
    <row r="3798" spans="1:15" x14ac:dyDescent="0.25">
      <c r="A3798" s="6" t="s">
        <v>0</v>
      </c>
      <c r="B3798" s="6" t="s">
        <v>13</v>
      </c>
      <c r="C3798" s="6" t="s">
        <v>725</v>
      </c>
      <c r="D3798" s="6" t="s">
        <v>726</v>
      </c>
      <c r="E3798" s="6" t="s">
        <v>97</v>
      </c>
      <c r="F3798" s="6" t="s">
        <v>125</v>
      </c>
      <c r="G3798" s="6">
        <v>57</v>
      </c>
      <c r="H3798" s="6">
        <v>284</v>
      </c>
      <c r="I3798" s="6">
        <v>54</v>
      </c>
      <c r="J3798" s="6">
        <v>262</v>
      </c>
      <c r="K3798" s="6">
        <v>54</v>
      </c>
      <c r="L3798" s="6">
        <v>262</v>
      </c>
      <c r="M3798" s="6" t="s">
        <v>112</v>
      </c>
      <c r="N3798" s="6" t="s">
        <v>23</v>
      </c>
      <c r="O3798" s="6">
        <v>64</v>
      </c>
    </row>
    <row r="3799" spans="1:15" x14ac:dyDescent="0.25">
      <c r="A3799" s="6" t="s">
        <v>0</v>
      </c>
      <c r="B3799" s="6" t="s">
        <v>4</v>
      </c>
      <c r="C3799" s="6" t="s">
        <v>159</v>
      </c>
      <c r="D3799" s="6" t="s">
        <v>160</v>
      </c>
      <c r="E3799" s="6" t="s">
        <v>97</v>
      </c>
      <c r="F3799" s="6" t="s">
        <v>98</v>
      </c>
      <c r="G3799" s="6">
        <v>44</v>
      </c>
      <c r="H3799" s="6">
        <v>180</v>
      </c>
      <c r="I3799" s="6">
        <v>18</v>
      </c>
      <c r="J3799" s="6">
        <v>68</v>
      </c>
      <c r="K3799" s="6">
        <v>45</v>
      </c>
      <c r="L3799" s="6">
        <v>194</v>
      </c>
      <c r="M3799" s="6" t="s">
        <v>112</v>
      </c>
      <c r="N3799" s="6" t="s">
        <v>22</v>
      </c>
      <c r="O3799" s="6">
        <v>25</v>
      </c>
    </row>
    <row r="3800" spans="1:15" x14ac:dyDescent="0.25">
      <c r="A3800" s="6" t="s">
        <v>0</v>
      </c>
      <c r="B3800" s="6" t="s">
        <v>5</v>
      </c>
      <c r="C3800" s="6" t="s">
        <v>169</v>
      </c>
      <c r="D3800" s="6" t="s">
        <v>170</v>
      </c>
      <c r="E3800" s="6" t="s">
        <v>97</v>
      </c>
      <c r="F3800" s="6" t="s">
        <v>98</v>
      </c>
      <c r="G3800" s="6">
        <v>65</v>
      </c>
      <c r="H3800" s="6">
        <v>315</v>
      </c>
      <c r="I3800" s="6">
        <v>31</v>
      </c>
      <c r="J3800" s="6">
        <v>171</v>
      </c>
      <c r="K3800" s="6">
        <v>65</v>
      </c>
      <c r="L3800" s="6">
        <v>323</v>
      </c>
      <c r="M3800" s="6" t="s">
        <v>112</v>
      </c>
      <c r="N3800" s="6" t="s">
        <v>23</v>
      </c>
      <c r="O3800" s="6">
        <v>86</v>
      </c>
    </row>
    <row r="3801" spans="1:15" x14ac:dyDescent="0.25">
      <c r="A3801" s="6" t="s">
        <v>0</v>
      </c>
      <c r="B3801" s="6" t="s">
        <v>7</v>
      </c>
      <c r="C3801" s="6" t="s">
        <v>727</v>
      </c>
      <c r="D3801" s="6" t="s">
        <v>728</v>
      </c>
      <c r="E3801" s="6" t="s">
        <v>97</v>
      </c>
      <c r="F3801" s="6" t="s">
        <v>98</v>
      </c>
      <c r="G3801" s="6">
        <v>116</v>
      </c>
      <c r="H3801" s="6">
        <v>659</v>
      </c>
      <c r="I3801" s="6">
        <v>116</v>
      </c>
      <c r="J3801" s="6">
        <v>659</v>
      </c>
      <c r="K3801" s="6">
        <v>116</v>
      </c>
      <c r="L3801" s="6">
        <v>659</v>
      </c>
      <c r="M3801" s="6" t="s">
        <v>112</v>
      </c>
      <c r="N3801" s="6" t="s">
        <v>21</v>
      </c>
      <c r="O3801" s="6">
        <v>96</v>
      </c>
    </row>
    <row r="3802" spans="1:15" x14ac:dyDescent="0.25">
      <c r="A3802" s="6" t="s">
        <v>0</v>
      </c>
      <c r="B3802" s="6" t="s">
        <v>6</v>
      </c>
      <c r="C3802" s="6" t="s">
        <v>824</v>
      </c>
      <c r="D3802" s="6" t="s">
        <v>825</v>
      </c>
      <c r="E3802" s="6" t="s">
        <v>209</v>
      </c>
      <c r="F3802" s="6" t="s">
        <v>132</v>
      </c>
      <c r="G3802" s="6">
        <v>153</v>
      </c>
      <c r="H3802" s="6">
        <v>873</v>
      </c>
      <c r="I3802" s="6">
        <v>153</v>
      </c>
      <c r="J3802" s="6">
        <v>922</v>
      </c>
      <c r="K3802" s="6">
        <v>153</v>
      </c>
      <c r="L3802" s="6">
        <v>922</v>
      </c>
      <c r="M3802" s="6" t="s">
        <v>112</v>
      </c>
      <c r="N3802" s="6" t="s">
        <v>23</v>
      </c>
      <c r="O3802" s="6">
        <v>205</v>
      </c>
    </row>
    <row r="3803" spans="1:15" x14ac:dyDescent="0.25">
      <c r="A3803" s="6" t="s">
        <v>0</v>
      </c>
      <c r="B3803" s="6" t="s">
        <v>5</v>
      </c>
      <c r="C3803" s="6" t="s">
        <v>837</v>
      </c>
      <c r="D3803" s="6" t="s">
        <v>838</v>
      </c>
      <c r="E3803" s="6" t="s">
        <v>209</v>
      </c>
      <c r="F3803" s="6" t="s">
        <v>125</v>
      </c>
      <c r="G3803" s="6">
        <v>184</v>
      </c>
      <c r="H3803" s="6">
        <v>768</v>
      </c>
      <c r="I3803" s="6">
        <v>175</v>
      </c>
      <c r="J3803" s="6">
        <v>828</v>
      </c>
      <c r="K3803" s="6">
        <v>175</v>
      </c>
      <c r="L3803" s="6">
        <v>828</v>
      </c>
      <c r="M3803" s="6" t="s">
        <v>112</v>
      </c>
      <c r="N3803" s="6" t="s">
        <v>22</v>
      </c>
      <c r="O3803" s="6">
        <v>71</v>
      </c>
    </row>
    <row r="3804" spans="1:15" x14ac:dyDescent="0.25">
      <c r="A3804" s="6" t="s">
        <v>0</v>
      </c>
      <c r="B3804" s="6" t="s">
        <v>8</v>
      </c>
      <c r="C3804" s="6" t="s">
        <v>743</v>
      </c>
      <c r="D3804" s="6" t="s">
        <v>744</v>
      </c>
      <c r="E3804" s="6" t="s">
        <v>209</v>
      </c>
      <c r="F3804" s="6" t="s">
        <v>125</v>
      </c>
      <c r="G3804" s="6">
        <v>612</v>
      </c>
      <c r="H3804" s="6">
        <v>2944</v>
      </c>
      <c r="I3804" s="6">
        <v>608</v>
      </c>
      <c r="J3804" s="6">
        <v>2914</v>
      </c>
      <c r="K3804" s="6">
        <v>608</v>
      </c>
      <c r="L3804" s="6">
        <v>2944</v>
      </c>
      <c r="M3804" s="6" t="s">
        <v>112</v>
      </c>
      <c r="N3804" s="6" t="s">
        <v>21</v>
      </c>
      <c r="O3804" s="6">
        <v>227</v>
      </c>
    </row>
    <row r="3805" spans="1:15" x14ac:dyDescent="0.25">
      <c r="A3805" s="6" t="s">
        <v>0</v>
      </c>
      <c r="B3805" s="6" t="s">
        <v>9</v>
      </c>
      <c r="C3805" s="6" t="s">
        <v>212</v>
      </c>
      <c r="D3805" s="6" t="s">
        <v>213</v>
      </c>
      <c r="E3805" s="6" t="s">
        <v>209</v>
      </c>
      <c r="F3805" s="6" t="s">
        <v>125</v>
      </c>
      <c r="G3805" s="6">
        <v>174</v>
      </c>
      <c r="H3805" s="6">
        <v>1185</v>
      </c>
      <c r="I3805" s="6">
        <v>463</v>
      </c>
      <c r="J3805" s="6">
        <v>2123</v>
      </c>
      <c r="K3805" s="6">
        <v>463</v>
      </c>
      <c r="L3805" s="6">
        <v>2114</v>
      </c>
      <c r="M3805" s="6" t="s">
        <v>112</v>
      </c>
      <c r="N3805" s="6" t="s">
        <v>23</v>
      </c>
      <c r="O3805" s="6">
        <v>230</v>
      </c>
    </row>
    <row r="3806" spans="1:15" x14ac:dyDescent="0.25">
      <c r="A3806" s="6" t="s">
        <v>0</v>
      </c>
      <c r="B3806" s="6" t="s">
        <v>8</v>
      </c>
      <c r="C3806" s="6" t="s">
        <v>224</v>
      </c>
      <c r="D3806" s="6" t="s">
        <v>225</v>
      </c>
      <c r="E3806" s="6" t="s">
        <v>209</v>
      </c>
      <c r="F3806" s="6" t="s">
        <v>125</v>
      </c>
      <c r="G3806" s="6">
        <v>412</v>
      </c>
      <c r="H3806" s="6">
        <v>1700</v>
      </c>
      <c r="I3806" s="6">
        <v>375</v>
      </c>
      <c r="J3806" s="6">
        <v>1598</v>
      </c>
      <c r="K3806" s="6">
        <v>375</v>
      </c>
      <c r="L3806" s="6">
        <v>1598</v>
      </c>
      <c r="M3806" s="6" t="s">
        <v>112</v>
      </c>
      <c r="N3806" s="6" t="s">
        <v>22</v>
      </c>
      <c r="O3806" s="6">
        <v>78</v>
      </c>
    </row>
    <row r="3807" spans="1:15" x14ac:dyDescent="0.25">
      <c r="A3807" s="6" t="s">
        <v>0</v>
      </c>
      <c r="B3807" s="6" t="s">
        <v>4</v>
      </c>
      <c r="C3807" s="6" t="s">
        <v>692</v>
      </c>
      <c r="D3807" s="6" t="s">
        <v>693</v>
      </c>
      <c r="E3807" s="6" t="s">
        <v>97</v>
      </c>
      <c r="F3807" s="6" t="s">
        <v>125</v>
      </c>
      <c r="G3807" s="6">
        <v>69</v>
      </c>
      <c r="H3807" s="6">
        <v>325</v>
      </c>
      <c r="I3807" s="6">
        <v>65</v>
      </c>
      <c r="J3807" s="6">
        <v>325</v>
      </c>
      <c r="K3807" s="6">
        <v>71</v>
      </c>
      <c r="L3807" s="6">
        <v>322</v>
      </c>
      <c r="M3807" s="6" t="s">
        <v>112</v>
      </c>
      <c r="N3807" s="6" t="s">
        <v>23</v>
      </c>
      <c r="O3807" s="6">
        <v>35</v>
      </c>
    </row>
    <row r="3808" spans="1:15" x14ac:dyDescent="0.25">
      <c r="A3808" s="6" t="s">
        <v>0</v>
      </c>
      <c r="B3808" s="6" t="s">
        <v>9</v>
      </c>
      <c r="C3808" s="6" t="s">
        <v>137</v>
      </c>
      <c r="D3808" s="6" t="s">
        <v>138</v>
      </c>
      <c r="E3808" s="6" t="s">
        <v>97</v>
      </c>
      <c r="F3808" s="6" t="s">
        <v>98</v>
      </c>
      <c r="G3808" s="6">
        <v>135</v>
      </c>
      <c r="H3808" s="6">
        <v>672</v>
      </c>
      <c r="I3808" s="6">
        <v>156</v>
      </c>
      <c r="J3808" s="6">
        <v>704</v>
      </c>
      <c r="K3808" s="6">
        <v>156</v>
      </c>
      <c r="L3808" s="6">
        <v>704</v>
      </c>
      <c r="M3808" s="6" t="s">
        <v>112</v>
      </c>
      <c r="N3808" s="6" t="s">
        <v>23</v>
      </c>
      <c r="O3808" s="6">
        <v>162</v>
      </c>
    </row>
    <row r="3809" spans="1:15" x14ac:dyDescent="0.25">
      <c r="A3809" s="6" t="s">
        <v>0</v>
      </c>
      <c r="B3809" s="6" t="s">
        <v>8</v>
      </c>
      <c r="C3809" s="6" t="s">
        <v>748</v>
      </c>
      <c r="D3809" s="6" t="s">
        <v>749</v>
      </c>
      <c r="E3809" s="6" t="s">
        <v>209</v>
      </c>
      <c r="F3809" s="6" t="s">
        <v>125</v>
      </c>
      <c r="G3809" s="6">
        <v>1694</v>
      </c>
      <c r="H3809" s="6">
        <v>8805</v>
      </c>
      <c r="I3809" s="6">
        <v>1693</v>
      </c>
      <c r="J3809" s="6">
        <v>8805</v>
      </c>
      <c r="K3809" s="6">
        <v>1693</v>
      </c>
      <c r="L3809" s="6">
        <v>9062</v>
      </c>
      <c r="M3809" s="6" t="s">
        <v>112</v>
      </c>
      <c r="N3809" s="6" t="s">
        <v>23</v>
      </c>
      <c r="O3809" s="6">
        <v>2280</v>
      </c>
    </row>
    <row r="3810" spans="1:15" x14ac:dyDescent="0.25">
      <c r="A3810" s="6" t="s">
        <v>0</v>
      </c>
      <c r="B3810" s="6" t="s">
        <v>8</v>
      </c>
      <c r="C3810" s="6" t="s">
        <v>128</v>
      </c>
      <c r="D3810" s="6" t="s">
        <v>129</v>
      </c>
      <c r="E3810" s="6" t="s">
        <v>97</v>
      </c>
      <c r="F3810" s="6" t="s">
        <v>125</v>
      </c>
      <c r="G3810" s="6">
        <v>46</v>
      </c>
      <c r="H3810" s="6">
        <v>272</v>
      </c>
      <c r="I3810" s="6">
        <v>45</v>
      </c>
      <c r="J3810" s="6">
        <v>257</v>
      </c>
      <c r="K3810" s="6">
        <v>45</v>
      </c>
      <c r="L3810" s="6">
        <v>269</v>
      </c>
      <c r="M3810" s="6" t="s">
        <v>112</v>
      </c>
      <c r="N3810" s="6" t="s">
        <v>21</v>
      </c>
      <c r="O3810" s="6">
        <v>33</v>
      </c>
    </row>
    <row r="3811" spans="1:15" x14ac:dyDescent="0.25">
      <c r="A3811" s="6" t="s">
        <v>3</v>
      </c>
      <c r="B3811" s="6" t="s">
        <v>14</v>
      </c>
      <c r="C3811" s="6" t="s">
        <v>226</v>
      </c>
      <c r="D3811" s="6" t="s">
        <v>227</v>
      </c>
      <c r="E3811" s="6" t="s">
        <v>97</v>
      </c>
      <c r="F3811" s="6" t="s">
        <v>98</v>
      </c>
      <c r="G3811" s="6">
        <v>50</v>
      </c>
      <c r="H3811" s="6">
        <v>218</v>
      </c>
      <c r="I3811" s="6">
        <v>53</v>
      </c>
      <c r="J3811" s="6">
        <v>217</v>
      </c>
      <c r="K3811" s="6">
        <v>53</v>
      </c>
      <c r="L3811" s="6">
        <v>217</v>
      </c>
      <c r="M3811" s="6" t="s">
        <v>112</v>
      </c>
      <c r="N3811" s="6" t="s">
        <v>21</v>
      </c>
      <c r="O3811" s="6">
        <v>28</v>
      </c>
    </row>
    <row r="3812" spans="1:15" x14ac:dyDescent="0.25">
      <c r="A3812" s="6" t="s">
        <v>0</v>
      </c>
      <c r="B3812" s="6" t="s">
        <v>937</v>
      </c>
      <c r="C3812" s="6" t="s">
        <v>1082</v>
      </c>
      <c r="D3812" s="6" t="s">
        <v>1083</v>
      </c>
      <c r="E3812" s="6" t="s">
        <v>97</v>
      </c>
      <c r="F3812" s="6" t="s">
        <v>98</v>
      </c>
      <c r="G3812" s="6">
        <v>91</v>
      </c>
      <c r="H3812" s="6">
        <v>400</v>
      </c>
      <c r="I3812" s="6">
        <v>60</v>
      </c>
      <c r="J3812" s="6">
        <v>228</v>
      </c>
      <c r="K3812" s="6">
        <v>74</v>
      </c>
      <c r="L3812" s="6">
        <v>228</v>
      </c>
      <c r="M3812" s="6" t="s">
        <v>112</v>
      </c>
      <c r="N3812" s="6" t="s">
        <v>22</v>
      </c>
      <c r="O3812" s="6">
        <v>34</v>
      </c>
    </row>
    <row r="3813" spans="1:15" x14ac:dyDescent="0.25">
      <c r="A3813" s="6" t="s">
        <v>0</v>
      </c>
      <c r="B3813" s="6" t="s">
        <v>937</v>
      </c>
      <c r="C3813" s="6" t="s">
        <v>1082</v>
      </c>
      <c r="D3813" s="6" t="s">
        <v>1083</v>
      </c>
      <c r="E3813" s="6" t="s">
        <v>97</v>
      </c>
      <c r="F3813" s="6" t="s">
        <v>98</v>
      </c>
      <c r="G3813" s="6">
        <v>91</v>
      </c>
      <c r="H3813" s="6">
        <v>400</v>
      </c>
      <c r="I3813" s="6">
        <v>60</v>
      </c>
      <c r="J3813" s="6">
        <v>228</v>
      </c>
      <c r="K3813" s="6">
        <v>74</v>
      </c>
      <c r="L3813" s="6">
        <v>228</v>
      </c>
      <c r="M3813" s="6" t="s">
        <v>112</v>
      </c>
      <c r="N3813" s="6" t="s">
        <v>21</v>
      </c>
      <c r="O3813" s="6">
        <v>38</v>
      </c>
    </row>
    <row r="3814" spans="1:15" x14ac:dyDescent="0.25">
      <c r="A3814" s="6" t="s">
        <v>0</v>
      </c>
      <c r="B3814" s="6" t="s">
        <v>13</v>
      </c>
      <c r="C3814" s="6" t="s">
        <v>201</v>
      </c>
      <c r="D3814" s="6" t="s">
        <v>202</v>
      </c>
      <c r="E3814" s="6" t="s">
        <v>97</v>
      </c>
      <c r="F3814" s="6" t="s">
        <v>132</v>
      </c>
      <c r="G3814" s="6">
        <v>8</v>
      </c>
      <c r="H3814" s="6">
        <v>40</v>
      </c>
      <c r="I3814" s="6">
        <v>8</v>
      </c>
      <c r="J3814" s="6">
        <v>28</v>
      </c>
      <c r="K3814" s="6">
        <v>8</v>
      </c>
      <c r="L3814" s="6">
        <v>40</v>
      </c>
      <c r="M3814" s="6" t="s">
        <v>112</v>
      </c>
      <c r="N3814" s="6" t="s">
        <v>22</v>
      </c>
      <c r="O3814" s="6">
        <v>5</v>
      </c>
    </row>
    <row r="3815" spans="1:15" x14ac:dyDescent="0.25">
      <c r="A3815" s="6" t="s">
        <v>3</v>
      </c>
      <c r="B3815" s="6" t="s">
        <v>15</v>
      </c>
      <c r="C3815" s="6" t="s">
        <v>794</v>
      </c>
      <c r="D3815" s="6" t="s">
        <v>795</v>
      </c>
      <c r="E3815" s="6" t="s">
        <v>97</v>
      </c>
      <c r="F3815" s="6" t="s">
        <v>125</v>
      </c>
      <c r="G3815" s="6">
        <v>78</v>
      </c>
      <c r="H3815" s="6">
        <v>390</v>
      </c>
      <c r="I3815" s="6">
        <v>77</v>
      </c>
      <c r="J3815" s="6">
        <v>384</v>
      </c>
      <c r="K3815" s="6">
        <v>77</v>
      </c>
      <c r="L3815" s="6">
        <v>384</v>
      </c>
      <c r="M3815" s="6" t="s">
        <v>112</v>
      </c>
      <c r="N3815" s="6" t="s">
        <v>22</v>
      </c>
      <c r="O3815" s="6">
        <v>34</v>
      </c>
    </row>
    <row r="3816" spans="1:15" x14ac:dyDescent="0.25">
      <c r="A3816" s="6" t="s">
        <v>0</v>
      </c>
      <c r="B3816" s="6" t="s">
        <v>13</v>
      </c>
      <c r="C3816" s="6" t="s">
        <v>203</v>
      </c>
      <c r="D3816" s="6" t="s">
        <v>204</v>
      </c>
      <c r="E3816" s="6" t="s">
        <v>97</v>
      </c>
      <c r="F3816" s="6" t="s">
        <v>125</v>
      </c>
      <c r="G3816" s="6">
        <v>41</v>
      </c>
      <c r="H3816" s="6">
        <v>199</v>
      </c>
      <c r="I3816" s="6">
        <v>41</v>
      </c>
      <c r="J3816" s="6">
        <v>196</v>
      </c>
      <c r="K3816" s="6">
        <v>41</v>
      </c>
      <c r="L3816" s="6">
        <v>201</v>
      </c>
      <c r="M3816" s="6" t="s">
        <v>112</v>
      </c>
      <c r="N3816" s="6" t="s">
        <v>21</v>
      </c>
      <c r="O3816" s="6">
        <v>34</v>
      </c>
    </row>
    <row r="3817" spans="1:15" x14ac:dyDescent="0.25">
      <c r="A3817" s="6" t="s">
        <v>0</v>
      </c>
      <c r="B3817" s="6" t="s">
        <v>13</v>
      </c>
      <c r="C3817" s="6" t="s">
        <v>199</v>
      </c>
      <c r="D3817" s="6" t="s">
        <v>200</v>
      </c>
      <c r="E3817" s="6" t="s">
        <v>97</v>
      </c>
      <c r="F3817" s="6" t="s">
        <v>125</v>
      </c>
      <c r="G3817" s="6">
        <v>77</v>
      </c>
      <c r="H3817" s="6">
        <v>380</v>
      </c>
      <c r="I3817" s="6">
        <v>76</v>
      </c>
      <c r="J3817" s="6">
        <v>342</v>
      </c>
      <c r="K3817" s="6">
        <v>76</v>
      </c>
      <c r="L3817" s="6">
        <v>344</v>
      </c>
      <c r="M3817" s="6" t="s">
        <v>112</v>
      </c>
      <c r="N3817" s="6" t="s">
        <v>21</v>
      </c>
      <c r="O3817" s="6">
        <v>52</v>
      </c>
    </row>
    <row r="3818" spans="1:15" x14ac:dyDescent="0.25">
      <c r="A3818" s="6" t="s">
        <v>0</v>
      </c>
      <c r="B3818" s="6" t="s">
        <v>9</v>
      </c>
      <c r="C3818" s="6" t="s">
        <v>759</v>
      </c>
      <c r="D3818" s="6" t="s">
        <v>760</v>
      </c>
      <c r="E3818" s="6" t="s">
        <v>97</v>
      </c>
      <c r="F3818" s="6" t="s">
        <v>125</v>
      </c>
      <c r="G3818" s="6">
        <v>319</v>
      </c>
      <c r="H3818" s="6">
        <v>1567</v>
      </c>
      <c r="I3818" s="6">
        <v>133</v>
      </c>
      <c r="J3818" s="6">
        <v>499</v>
      </c>
      <c r="K3818" s="6">
        <v>133</v>
      </c>
      <c r="L3818" s="6">
        <v>499</v>
      </c>
      <c r="M3818" s="6" t="s">
        <v>112</v>
      </c>
      <c r="N3818" s="6" t="s">
        <v>21</v>
      </c>
      <c r="O3818" s="6">
        <v>83</v>
      </c>
    </row>
    <row r="3819" spans="1:15" x14ac:dyDescent="0.25">
      <c r="A3819" s="6" t="s">
        <v>0</v>
      </c>
      <c r="B3819" s="6" t="s">
        <v>937</v>
      </c>
      <c r="C3819" s="6" t="s">
        <v>1082</v>
      </c>
      <c r="D3819" s="6" t="s">
        <v>1083</v>
      </c>
      <c r="E3819" s="6" t="s">
        <v>97</v>
      </c>
      <c r="F3819" s="6" t="s">
        <v>98</v>
      </c>
      <c r="G3819" s="6">
        <v>91</v>
      </c>
      <c r="H3819" s="6">
        <v>400</v>
      </c>
      <c r="I3819" s="6">
        <v>60</v>
      </c>
      <c r="J3819" s="6">
        <v>228</v>
      </c>
      <c r="K3819" s="6">
        <v>74</v>
      </c>
      <c r="L3819" s="6">
        <v>228</v>
      </c>
      <c r="M3819" s="6" t="s">
        <v>112</v>
      </c>
      <c r="N3819" s="6" t="s">
        <v>23</v>
      </c>
      <c r="O3819" s="6">
        <v>72</v>
      </c>
    </row>
    <row r="3820" spans="1:15" x14ac:dyDescent="0.25">
      <c r="A3820" s="6" t="s">
        <v>0</v>
      </c>
      <c r="B3820" s="6" t="s">
        <v>13</v>
      </c>
      <c r="C3820" s="6" t="s">
        <v>205</v>
      </c>
      <c r="D3820" s="6" t="s">
        <v>206</v>
      </c>
      <c r="E3820" s="6" t="s">
        <v>97</v>
      </c>
      <c r="F3820" s="6" t="s">
        <v>125</v>
      </c>
      <c r="G3820" s="6">
        <v>116</v>
      </c>
      <c r="H3820" s="6">
        <v>530</v>
      </c>
      <c r="I3820" s="6">
        <v>105</v>
      </c>
      <c r="J3820" s="6">
        <v>464</v>
      </c>
      <c r="K3820" s="6">
        <v>105</v>
      </c>
      <c r="L3820" s="6">
        <v>492</v>
      </c>
      <c r="M3820" s="6" t="s">
        <v>112</v>
      </c>
      <c r="N3820" s="6" t="s">
        <v>23</v>
      </c>
      <c r="O3820" s="6">
        <v>140</v>
      </c>
    </row>
    <row r="3821" spans="1:15" x14ac:dyDescent="0.25">
      <c r="A3821" s="6" t="s">
        <v>3</v>
      </c>
      <c r="B3821" s="6" t="s">
        <v>17</v>
      </c>
      <c r="C3821" s="6" t="s">
        <v>771</v>
      </c>
      <c r="D3821" s="6" t="s">
        <v>772</v>
      </c>
      <c r="E3821" s="6" t="s">
        <v>209</v>
      </c>
      <c r="F3821" s="6" t="s">
        <v>125</v>
      </c>
      <c r="G3821" s="6">
        <v>9</v>
      </c>
      <c r="H3821" s="6">
        <v>40</v>
      </c>
      <c r="I3821" s="6">
        <v>9</v>
      </c>
      <c r="J3821" s="6">
        <v>43</v>
      </c>
      <c r="K3821" s="6">
        <v>9</v>
      </c>
      <c r="L3821" s="6">
        <v>43</v>
      </c>
      <c r="M3821" s="6" t="s">
        <v>112</v>
      </c>
      <c r="N3821" s="6" t="s">
        <v>23</v>
      </c>
      <c r="O3821" s="6">
        <v>11</v>
      </c>
    </row>
    <row r="3822" spans="1:15" x14ac:dyDescent="0.25">
      <c r="A3822" s="6" t="s">
        <v>3</v>
      </c>
      <c r="B3822" s="6" t="s">
        <v>14</v>
      </c>
      <c r="C3822" s="6" t="s">
        <v>226</v>
      </c>
      <c r="D3822" s="6" t="s">
        <v>227</v>
      </c>
      <c r="E3822" s="6" t="s">
        <v>97</v>
      </c>
      <c r="F3822" s="6" t="s">
        <v>98</v>
      </c>
      <c r="G3822" s="6">
        <v>50</v>
      </c>
      <c r="H3822" s="6">
        <v>218</v>
      </c>
      <c r="I3822" s="6">
        <v>53</v>
      </c>
      <c r="J3822" s="6">
        <v>217</v>
      </c>
      <c r="K3822" s="6">
        <v>53</v>
      </c>
      <c r="L3822" s="6">
        <v>217</v>
      </c>
      <c r="M3822" s="6" t="s">
        <v>112</v>
      </c>
      <c r="N3822" s="6" t="s">
        <v>22</v>
      </c>
      <c r="O3822" s="6">
        <v>12</v>
      </c>
    </row>
    <row r="3823" spans="1:15" x14ac:dyDescent="0.25">
      <c r="A3823" s="6" t="s">
        <v>0</v>
      </c>
      <c r="B3823" s="6" t="s">
        <v>13</v>
      </c>
      <c r="C3823" s="6" t="s">
        <v>201</v>
      </c>
      <c r="D3823" s="6" t="s">
        <v>202</v>
      </c>
      <c r="E3823" s="6" t="s">
        <v>97</v>
      </c>
      <c r="F3823" s="6" t="s">
        <v>132</v>
      </c>
      <c r="G3823" s="6">
        <v>8</v>
      </c>
      <c r="H3823" s="6">
        <v>40</v>
      </c>
      <c r="I3823" s="6">
        <v>8</v>
      </c>
      <c r="J3823" s="6">
        <v>28</v>
      </c>
      <c r="K3823" s="6">
        <v>8</v>
      </c>
      <c r="L3823" s="6">
        <v>40</v>
      </c>
      <c r="M3823" s="6" t="s">
        <v>112</v>
      </c>
      <c r="N3823" s="6" t="s">
        <v>23</v>
      </c>
      <c r="O3823" s="6">
        <v>12</v>
      </c>
    </row>
    <row r="3824" spans="1:15" x14ac:dyDescent="0.25">
      <c r="A3824" s="6" t="s">
        <v>3</v>
      </c>
      <c r="B3824" s="6" t="s">
        <v>16</v>
      </c>
      <c r="C3824" s="6" t="s">
        <v>230</v>
      </c>
      <c r="D3824" s="6" t="s">
        <v>231</v>
      </c>
      <c r="E3824" s="6" t="s">
        <v>97</v>
      </c>
      <c r="F3824" s="6" t="s">
        <v>98</v>
      </c>
      <c r="G3824" s="6">
        <v>31</v>
      </c>
      <c r="H3824" s="6">
        <v>191</v>
      </c>
      <c r="I3824" s="6">
        <v>31</v>
      </c>
      <c r="J3824" s="6">
        <v>183</v>
      </c>
      <c r="K3824" s="6">
        <v>31</v>
      </c>
      <c r="L3824" s="6">
        <v>183</v>
      </c>
      <c r="M3824" s="6" t="s">
        <v>112</v>
      </c>
      <c r="N3824" s="6" t="s">
        <v>21</v>
      </c>
      <c r="O3824" s="6">
        <v>22</v>
      </c>
    </row>
    <row r="3825" spans="1:15" x14ac:dyDescent="0.25">
      <c r="A3825" s="6" t="s">
        <v>3</v>
      </c>
      <c r="B3825" s="6" t="s">
        <v>15</v>
      </c>
      <c r="C3825" s="6" t="s">
        <v>794</v>
      </c>
      <c r="D3825" s="6" t="s">
        <v>795</v>
      </c>
      <c r="E3825" s="6" t="s">
        <v>97</v>
      </c>
      <c r="F3825" s="6" t="s">
        <v>125</v>
      </c>
      <c r="G3825" s="6">
        <v>78</v>
      </c>
      <c r="H3825" s="6">
        <v>390</v>
      </c>
      <c r="I3825" s="6">
        <v>77</v>
      </c>
      <c r="J3825" s="6">
        <v>384</v>
      </c>
      <c r="K3825" s="6">
        <v>77</v>
      </c>
      <c r="L3825" s="6">
        <v>384</v>
      </c>
      <c r="M3825" s="6" t="s">
        <v>112</v>
      </c>
      <c r="N3825" s="6" t="s">
        <v>21</v>
      </c>
      <c r="O3825" s="6">
        <v>16</v>
      </c>
    </row>
    <row r="3826" spans="1:15" x14ac:dyDescent="0.25">
      <c r="A3826" s="6" t="s">
        <v>0</v>
      </c>
      <c r="B3826" s="6" t="s">
        <v>13</v>
      </c>
      <c r="C3826" s="6" t="s">
        <v>243</v>
      </c>
      <c r="D3826" s="6" t="s">
        <v>244</v>
      </c>
      <c r="E3826" s="6" t="s">
        <v>97</v>
      </c>
      <c r="F3826" s="6" t="s">
        <v>98</v>
      </c>
      <c r="G3826" s="6">
        <v>67</v>
      </c>
      <c r="H3826" s="6">
        <v>350</v>
      </c>
      <c r="I3826" s="6">
        <v>67</v>
      </c>
      <c r="J3826" s="6">
        <v>350</v>
      </c>
      <c r="K3826" s="6">
        <v>67</v>
      </c>
      <c r="L3826" s="6">
        <v>350</v>
      </c>
      <c r="M3826" s="6" t="s">
        <v>112</v>
      </c>
      <c r="N3826" s="6" t="s">
        <v>23</v>
      </c>
      <c r="O3826" s="6">
        <v>93</v>
      </c>
    </row>
    <row r="3827" spans="1:15" x14ac:dyDescent="0.25">
      <c r="A3827" s="6" t="s">
        <v>3</v>
      </c>
      <c r="B3827" s="6" t="s">
        <v>14</v>
      </c>
      <c r="C3827" s="6" t="s">
        <v>780</v>
      </c>
      <c r="D3827" s="6" t="s">
        <v>781</v>
      </c>
      <c r="E3827" s="6" t="s">
        <v>97</v>
      </c>
      <c r="F3827" s="6" t="s">
        <v>98</v>
      </c>
      <c r="G3827" s="6">
        <v>73</v>
      </c>
      <c r="H3827" s="6">
        <v>393</v>
      </c>
      <c r="I3827" s="6">
        <v>73</v>
      </c>
      <c r="J3827" s="6">
        <v>393</v>
      </c>
      <c r="K3827" s="6">
        <v>73</v>
      </c>
      <c r="L3827" s="6">
        <v>393</v>
      </c>
      <c r="M3827" s="6" t="s">
        <v>112</v>
      </c>
      <c r="N3827" s="6" t="s">
        <v>23</v>
      </c>
      <c r="O3827" s="6">
        <v>79</v>
      </c>
    </row>
    <row r="3828" spans="1:15" x14ac:dyDescent="0.25">
      <c r="A3828" s="6" t="s">
        <v>0</v>
      </c>
      <c r="B3828" s="6" t="s">
        <v>13</v>
      </c>
      <c r="C3828" s="6" t="s">
        <v>1080</v>
      </c>
      <c r="D3828" s="6" t="s">
        <v>1081</v>
      </c>
      <c r="E3828" s="6" t="s">
        <v>97</v>
      </c>
      <c r="F3828" s="6" t="s">
        <v>125</v>
      </c>
      <c r="G3828" s="6">
        <v>54</v>
      </c>
      <c r="H3828" s="6">
        <v>242</v>
      </c>
      <c r="I3828" s="6">
        <v>50</v>
      </c>
      <c r="J3828" s="6">
        <v>219</v>
      </c>
      <c r="K3828" s="6">
        <v>50</v>
      </c>
      <c r="L3828" s="6">
        <v>227</v>
      </c>
      <c r="M3828" s="6" t="s">
        <v>112</v>
      </c>
      <c r="N3828" s="6" t="s">
        <v>22</v>
      </c>
      <c r="O3828" s="6">
        <v>28</v>
      </c>
    </row>
    <row r="3829" spans="1:15" x14ac:dyDescent="0.25">
      <c r="A3829" s="6" t="s">
        <v>0</v>
      </c>
      <c r="B3829" s="6" t="s">
        <v>13</v>
      </c>
      <c r="C3829" s="6" t="s">
        <v>245</v>
      </c>
      <c r="D3829" s="6" t="s">
        <v>246</v>
      </c>
      <c r="E3829" s="6" t="s">
        <v>97</v>
      </c>
      <c r="F3829" s="6" t="s">
        <v>98</v>
      </c>
      <c r="G3829" s="6">
        <v>25</v>
      </c>
      <c r="H3829" s="6">
        <v>133</v>
      </c>
      <c r="I3829" s="6">
        <v>22</v>
      </c>
      <c r="J3829" s="6">
        <v>95</v>
      </c>
      <c r="K3829" s="6">
        <v>25</v>
      </c>
      <c r="L3829" s="6">
        <v>134</v>
      </c>
      <c r="M3829" s="6" t="s">
        <v>112</v>
      </c>
      <c r="N3829" s="6" t="s">
        <v>21</v>
      </c>
      <c r="O3829" s="6">
        <v>17</v>
      </c>
    </row>
    <row r="3830" spans="1:15" x14ac:dyDescent="0.25">
      <c r="A3830" s="6" t="s">
        <v>0</v>
      </c>
      <c r="B3830" s="6" t="s">
        <v>13</v>
      </c>
      <c r="C3830" s="6" t="s">
        <v>245</v>
      </c>
      <c r="D3830" s="6" t="s">
        <v>246</v>
      </c>
      <c r="E3830" s="6" t="s">
        <v>97</v>
      </c>
      <c r="F3830" s="6" t="s">
        <v>98</v>
      </c>
      <c r="G3830" s="6">
        <v>25</v>
      </c>
      <c r="H3830" s="6">
        <v>133</v>
      </c>
      <c r="I3830" s="6">
        <v>22</v>
      </c>
      <c r="J3830" s="6">
        <v>95</v>
      </c>
      <c r="K3830" s="6">
        <v>25</v>
      </c>
      <c r="L3830" s="6">
        <v>134</v>
      </c>
      <c r="M3830" s="6" t="s">
        <v>112</v>
      </c>
      <c r="N3830" s="6" t="s">
        <v>22</v>
      </c>
      <c r="O3830" s="6">
        <v>25</v>
      </c>
    </row>
    <row r="3831" spans="1:15" x14ac:dyDescent="0.25">
      <c r="A3831" s="6" t="s">
        <v>3</v>
      </c>
      <c r="B3831" s="6" t="s">
        <v>14</v>
      </c>
      <c r="C3831" s="6" t="s">
        <v>780</v>
      </c>
      <c r="D3831" s="6" t="s">
        <v>781</v>
      </c>
      <c r="E3831" s="6" t="s">
        <v>97</v>
      </c>
      <c r="F3831" s="6" t="s">
        <v>98</v>
      </c>
      <c r="G3831" s="6">
        <v>73</v>
      </c>
      <c r="H3831" s="6">
        <v>393</v>
      </c>
      <c r="I3831" s="6">
        <v>73</v>
      </c>
      <c r="J3831" s="6">
        <v>393</v>
      </c>
      <c r="K3831" s="6">
        <v>73</v>
      </c>
      <c r="L3831" s="6">
        <v>393</v>
      </c>
      <c r="M3831" s="6" t="s">
        <v>112</v>
      </c>
      <c r="N3831" s="6" t="s">
        <v>21</v>
      </c>
      <c r="O3831" s="6">
        <v>40</v>
      </c>
    </row>
    <row r="3832" spans="1:15" x14ac:dyDescent="0.25">
      <c r="A3832" s="6" t="s">
        <v>3</v>
      </c>
      <c r="B3832" s="6" t="s">
        <v>14</v>
      </c>
      <c r="C3832" s="6" t="s">
        <v>780</v>
      </c>
      <c r="D3832" s="6" t="s">
        <v>781</v>
      </c>
      <c r="E3832" s="6" t="s">
        <v>97</v>
      </c>
      <c r="F3832" s="6" t="s">
        <v>98</v>
      </c>
      <c r="G3832" s="6">
        <v>73</v>
      </c>
      <c r="H3832" s="6">
        <v>393</v>
      </c>
      <c r="I3832" s="6">
        <v>73</v>
      </c>
      <c r="J3832" s="6">
        <v>393</v>
      </c>
      <c r="K3832" s="6">
        <v>73</v>
      </c>
      <c r="L3832" s="6">
        <v>393</v>
      </c>
      <c r="M3832" s="6" t="s">
        <v>112</v>
      </c>
      <c r="N3832" s="6" t="s">
        <v>22</v>
      </c>
      <c r="O3832" s="6">
        <v>39</v>
      </c>
    </row>
    <row r="3833" spans="1:15" x14ac:dyDescent="0.25">
      <c r="A3833" s="6" t="s">
        <v>3</v>
      </c>
      <c r="B3833" s="6" t="s">
        <v>15</v>
      </c>
      <c r="C3833" s="6" t="s">
        <v>806</v>
      </c>
      <c r="D3833" s="6" t="s">
        <v>807</v>
      </c>
      <c r="E3833" s="6" t="s">
        <v>97</v>
      </c>
      <c r="F3833" s="6" t="s">
        <v>125</v>
      </c>
      <c r="G3833" s="6">
        <v>178</v>
      </c>
      <c r="H3833" s="6">
        <v>827</v>
      </c>
      <c r="I3833" s="6">
        <v>194</v>
      </c>
      <c r="J3833" s="6">
        <v>890</v>
      </c>
      <c r="K3833" s="6">
        <v>194</v>
      </c>
      <c r="L3833" s="6">
        <v>890</v>
      </c>
      <c r="M3833" s="6" t="s">
        <v>112</v>
      </c>
      <c r="N3833" s="6" t="s">
        <v>23</v>
      </c>
      <c r="O3833" s="6">
        <v>254</v>
      </c>
    </row>
    <row r="3834" spans="1:15" x14ac:dyDescent="0.25">
      <c r="A3834" s="6" t="s">
        <v>0</v>
      </c>
      <c r="B3834" s="6" t="s">
        <v>13</v>
      </c>
      <c r="C3834" s="6" t="s">
        <v>245</v>
      </c>
      <c r="D3834" s="6" t="s">
        <v>246</v>
      </c>
      <c r="E3834" s="6" t="s">
        <v>97</v>
      </c>
      <c r="F3834" s="6" t="s">
        <v>98</v>
      </c>
      <c r="G3834" s="6">
        <v>25</v>
      </c>
      <c r="H3834" s="6">
        <v>133</v>
      </c>
      <c r="I3834" s="6">
        <v>22</v>
      </c>
      <c r="J3834" s="6">
        <v>95</v>
      </c>
      <c r="K3834" s="6">
        <v>25</v>
      </c>
      <c r="L3834" s="6">
        <v>134</v>
      </c>
      <c r="M3834" s="6" t="s">
        <v>112</v>
      </c>
      <c r="N3834" s="6" t="s">
        <v>23</v>
      </c>
      <c r="O3834" s="6">
        <v>42</v>
      </c>
    </row>
    <row r="3835" spans="1:15" x14ac:dyDescent="0.25">
      <c r="A3835" s="6" t="s">
        <v>0</v>
      </c>
      <c r="B3835" s="6" t="s">
        <v>13</v>
      </c>
      <c r="C3835" s="6" t="s">
        <v>1080</v>
      </c>
      <c r="D3835" s="6" t="s">
        <v>1081</v>
      </c>
      <c r="E3835" s="6" t="s">
        <v>97</v>
      </c>
      <c r="F3835" s="6" t="s">
        <v>125</v>
      </c>
      <c r="G3835" s="6">
        <v>54</v>
      </c>
      <c r="H3835" s="6">
        <v>242</v>
      </c>
      <c r="I3835" s="6">
        <v>50</v>
      </c>
      <c r="J3835" s="6">
        <v>219</v>
      </c>
      <c r="K3835" s="6">
        <v>50</v>
      </c>
      <c r="L3835" s="6">
        <v>227</v>
      </c>
      <c r="M3835" s="6" t="s">
        <v>112</v>
      </c>
      <c r="N3835" s="6" t="s">
        <v>21</v>
      </c>
      <c r="O3835" s="6">
        <v>26</v>
      </c>
    </row>
    <row r="3836" spans="1:15" x14ac:dyDescent="0.25">
      <c r="A3836" s="6" t="s">
        <v>0</v>
      </c>
      <c r="B3836" s="6" t="s">
        <v>9</v>
      </c>
      <c r="C3836" s="6" t="s">
        <v>1078</v>
      </c>
      <c r="D3836" s="6" t="s">
        <v>1079</v>
      </c>
      <c r="E3836" s="6" t="s">
        <v>97</v>
      </c>
      <c r="F3836" s="6" t="s">
        <v>125</v>
      </c>
      <c r="G3836" s="6">
        <v>115</v>
      </c>
      <c r="H3836" s="6">
        <v>502</v>
      </c>
      <c r="I3836" s="6">
        <v>123</v>
      </c>
      <c r="J3836" s="6">
        <v>555</v>
      </c>
      <c r="K3836" s="6">
        <v>123</v>
      </c>
      <c r="L3836" s="6">
        <v>555</v>
      </c>
      <c r="M3836" s="6" t="s">
        <v>112</v>
      </c>
      <c r="N3836" s="6" t="s">
        <v>23</v>
      </c>
      <c r="O3836" s="6">
        <v>133</v>
      </c>
    </row>
    <row r="3837" spans="1:15" x14ac:dyDescent="0.25">
      <c r="A3837" s="6" t="s">
        <v>3</v>
      </c>
      <c r="B3837" s="6" t="s">
        <v>15</v>
      </c>
      <c r="C3837" s="6" t="s">
        <v>228</v>
      </c>
      <c r="D3837" s="6" t="s">
        <v>229</v>
      </c>
      <c r="E3837" s="6" t="s">
        <v>97</v>
      </c>
      <c r="F3837" s="6" t="s">
        <v>98</v>
      </c>
      <c r="G3837" s="6">
        <v>30</v>
      </c>
      <c r="H3837" s="6">
        <v>139</v>
      </c>
      <c r="I3837" s="6">
        <v>31</v>
      </c>
      <c r="J3837" s="6">
        <v>140</v>
      </c>
      <c r="K3837" s="6">
        <v>31</v>
      </c>
      <c r="L3837" s="6">
        <v>140</v>
      </c>
      <c r="M3837" s="6" t="s">
        <v>112</v>
      </c>
      <c r="N3837" s="6" t="s">
        <v>23</v>
      </c>
      <c r="O3837" s="6">
        <v>32</v>
      </c>
    </row>
    <row r="3838" spans="1:15" x14ac:dyDescent="0.25">
      <c r="A3838" s="6" t="s">
        <v>0</v>
      </c>
      <c r="B3838" s="6" t="s">
        <v>13</v>
      </c>
      <c r="C3838" s="6" t="s">
        <v>199</v>
      </c>
      <c r="D3838" s="6" t="s">
        <v>200</v>
      </c>
      <c r="E3838" s="6" t="s">
        <v>97</v>
      </c>
      <c r="F3838" s="6" t="s">
        <v>125</v>
      </c>
      <c r="G3838" s="6">
        <v>77</v>
      </c>
      <c r="H3838" s="6">
        <v>380</v>
      </c>
      <c r="I3838" s="6">
        <v>76</v>
      </c>
      <c r="J3838" s="6">
        <v>342</v>
      </c>
      <c r="K3838" s="6">
        <v>76</v>
      </c>
      <c r="L3838" s="6">
        <v>344</v>
      </c>
      <c r="M3838" s="6" t="s">
        <v>112</v>
      </c>
      <c r="N3838" s="6" t="s">
        <v>22</v>
      </c>
      <c r="O3838" s="6">
        <v>36</v>
      </c>
    </row>
    <row r="3839" spans="1:15" x14ac:dyDescent="0.25">
      <c r="A3839" s="6" t="s">
        <v>3</v>
      </c>
      <c r="B3839" s="6" t="s">
        <v>15</v>
      </c>
      <c r="C3839" s="6" t="s">
        <v>806</v>
      </c>
      <c r="D3839" s="6" t="s">
        <v>807</v>
      </c>
      <c r="E3839" s="6" t="s">
        <v>97</v>
      </c>
      <c r="F3839" s="6" t="s">
        <v>125</v>
      </c>
      <c r="G3839" s="6">
        <v>178</v>
      </c>
      <c r="H3839" s="6">
        <v>827</v>
      </c>
      <c r="I3839" s="6">
        <v>194</v>
      </c>
      <c r="J3839" s="6">
        <v>890</v>
      </c>
      <c r="K3839" s="6">
        <v>194</v>
      </c>
      <c r="L3839" s="6">
        <v>890</v>
      </c>
      <c r="M3839" s="6" t="s">
        <v>112</v>
      </c>
      <c r="N3839" s="6" t="s">
        <v>22</v>
      </c>
      <c r="O3839" s="6">
        <v>124</v>
      </c>
    </row>
    <row r="3840" spans="1:15" x14ac:dyDescent="0.25">
      <c r="A3840" s="6" t="s">
        <v>0</v>
      </c>
      <c r="B3840" s="6" t="s">
        <v>13</v>
      </c>
      <c r="C3840" s="6" t="s">
        <v>201</v>
      </c>
      <c r="D3840" s="6" t="s">
        <v>202</v>
      </c>
      <c r="E3840" s="6" t="s">
        <v>97</v>
      </c>
      <c r="F3840" s="6" t="s">
        <v>132</v>
      </c>
      <c r="G3840" s="6">
        <v>8</v>
      </c>
      <c r="H3840" s="6">
        <v>40</v>
      </c>
      <c r="I3840" s="6">
        <v>8</v>
      </c>
      <c r="J3840" s="6">
        <v>28</v>
      </c>
      <c r="K3840" s="6">
        <v>8</v>
      </c>
      <c r="L3840" s="6">
        <v>40</v>
      </c>
      <c r="M3840" s="6" t="s">
        <v>112</v>
      </c>
      <c r="N3840" s="6" t="s">
        <v>21</v>
      </c>
      <c r="O3840" s="6">
        <v>7</v>
      </c>
    </row>
    <row r="3841" spans="1:15" x14ac:dyDescent="0.25">
      <c r="A3841" s="6" t="s">
        <v>0</v>
      </c>
      <c r="B3841" s="6" t="s">
        <v>9</v>
      </c>
      <c r="C3841" s="6" t="s">
        <v>759</v>
      </c>
      <c r="D3841" s="6" t="s">
        <v>760</v>
      </c>
      <c r="E3841" s="6" t="s">
        <v>97</v>
      </c>
      <c r="F3841" s="6" t="s">
        <v>125</v>
      </c>
      <c r="G3841" s="6">
        <v>319</v>
      </c>
      <c r="H3841" s="6">
        <v>1567</v>
      </c>
      <c r="I3841" s="6">
        <v>133</v>
      </c>
      <c r="J3841" s="6">
        <v>499</v>
      </c>
      <c r="K3841" s="6">
        <v>133</v>
      </c>
      <c r="L3841" s="6">
        <v>499</v>
      </c>
      <c r="M3841" s="6" t="s">
        <v>112</v>
      </c>
      <c r="N3841" s="6" t="s">
        <v>23</v>
      </c>
      <c r="O3841" s="6">
        <v>150</v>
      </c>
    </row>
    <row r="3842" spans="1:15" x14ac:dyDescent="0.25">
      <c r="A3842" s="6" t="s">
        <v>3</v>
      </c>
      <c r="B3842" s="6" t="s">
        <v>17</v>
      </c>
      <c r="C3842" s="6" t="s">
        <v>771</v>
      </c>
      <c r="D3842" s="6" t="s">
        <v>772</v>
      </c>
      <c r="E3842" s="6" t="s">
        <v>209</v>
      </c>
      <c r="F3842" s="6" t="s">
        <v>125</v>
      </c>
      <c r="G3842" s="6">
        <v>9</v>
      </c>
      <c r="H3842" s="6">
        <v>40</v>
      </c>
      <c r="I3842" s="6">
        <v>9</v>
      </c>
      <c r="J3842" s="6">
        <v>43</v>
      </c>
      <c r="K3842" s="6">
        <v>9</v>
      </c>
      <c r="L3842" s="6">
        <v>43</v>
      </c>
      <c r="M3842" s="6" t="s">
        <v>112</v>
      </c>
      <c r="N3842" s="6" t="s">
        <v>22</v>
      </c>
      <c r="O3842" s="6">
        <v>5</v>
      </c>
    </row>
    <row r="3843" spans="1:15" x14ac:dyDescent="0.25">
      <c r="A3843" s="6" t="s">
        <v>0</v>
      </c>
      <c r="B3843" s="6" t="s">
        <v>13</v>
      </c>
      <c r="C3843" s="6" t="s">
        <v>247</v>
      </c>
      <c r="D3843" s="6" t="s">
        <v>248</v>
      </c>
      <c r="E3843" s="6" t="s">
        <v>97</v>
      </c>
      <c r="F3843" s="6" t="s">
        <v>98</v>
      </c>
      <c r="G3843" s="6">
        <v>10</v>
      </c>
      <c r="H3843" s="6">
        <v>39</v>
      </c>
      <c r="I3843" s="6">
        <v>7</v>
      </c>
      <c r="J3843" s="6">
        <v>25</v>
      </c>
      <c r="K3843" s="6">
        <v>10</v>
      </c>
      <c r="L3843" s="6">
        <v>39</v>
      </c>
      <c r="M3843" s="6" t="s">
        <v>112</v>
      </c>
      <c r="N3843" s="6" t="s">
        <v>22</v>
      </c>
      <c r="O3843" s="6">
        <v>4</v>
      </c>
    </row>
    <row r="3844" spans="1:15" x14ac:dyDescent="0.25">
      <c r="A3844" s="6" t="s">
        <v>3</v>
      </c>
      <c r="B3844" s="6" t="s">
        <v>15</v>
      </c>
      <c r="C3844" s="6" t="s">
        <v>806</v>
      </c>
      <c r="D3844" s="6" t="s">
        <v>807</v>
      </c>
      <c r="E3844" s="6" t="s">
        <v>97</v>
      </c>
      <c r="F3844" s="6" t="s">
        <v>125</v>
      </c>
      <c r="G3844" s="6">
        <v>178</v>
      </c>
      <c r="H3844" s="6">
        <v>827</v>
      </c>
      <c r="I3844" s="6">
        <v>194</v>
      </c>
      <c r="J3844" s="6">
        <v>890</v>
      </c>
      <c r="K3844" s="6">
        <v>194</v>
      </c>
      <c r="L3844" s="6">
        <v>890</v>
      </c>
      <c r="M3844" s="6" t="s">
        <v>112</v>
      </c>
      <c r="N3844" s="6" t="s">
        <v>21</v>
      </c>
      <c r="O3844" s="6">
        <v>130</v>
      </c>
    </row>
    <row r="3845" spans="1:15" x14ac:dyDescent="0.25">
      <c r="A3845" s="6" t="s">
        <v>0</v>
      </c>
      <c r="B3845" s="6" t="s">
        <v>13</v>
      </c>
      <c r="C3845" s="6" t="s">
        <v>199</v>
      </c>
      <c r="D3845" s="6" t="s">
        <v>200</v>
      </c>
      <c r="E3845" s="6" t="s">
        <v>97</v>
      </c>
      <c r="F3845" s="6" t="s">
        <v>125</v>
      </c>
      <c r="G3845" s="6">
        <v>77</v>
      </c>
      <c r="H3845" s="6">
        <v>380</v>
      </c>
      <c r="I3845" s="6">
        <v>76</v>
      </c>
      <c r="J3845" s="6">
        <v>342</v>
      </c>
      <c r="K3845" s="6">
        <v>76</v>
      </c>
      <c r="L3845" s="6">
        <v>344</v>
      </c>
      <c r="M3845" s="6" t="s">
        <v>112</v>
      </c>
      <c r="N3845" s="6" t="s">
        <v>23</v>
      </c>
      <c r="O3845" s="6">
        <v>88</v>
      </c>
    </row>
    <row r="3846" spans="1:15" x14ac:dyDescent="0.25">
      <c r="A3846" s="6" t="s">
        <v>0</v>
      </c>
      <c r="B3846" s="6" t="s">
        <v>9</v>
      </c>
      <c r="C3846" s="6" t="s">
        <v>759</v>
      </c>
      <c r="D3846" s="6" t="s">
        <v>760</v>
      </c>
      <c r="E3846" s="6" t="s">
        <v>97</v>
      </c>
      <c r="F3846" s="6" t="s">
        <v>125</v>
      </c>
      <c r="G3846" s="6">
        <v>319</v>
      </c>
      <c r="H3846" s="6">
        <v>1567</v>
      </c>
      <c r="I3846" s="6">
        <v>133</v>
      </c>
      <c r="J3846" s="6">
        <v>499</v>
      </c>
      <c r="K3846" s="6">
        <v>133</v>
      </c>
      <c r="L3846" s="6">
        <v>499</v>
      </c>
      <c r="M3846" s="6" t="s">
        <v>112</v>
      </c>
      <c r="N3846" s="6" t="s">
        <v>22</v>
      </c>
      <c r="O3846" s="6">
        <v>67</v>
      </c>
    </row>
    <row r="3847" spans="1:15" x14ac:dyDescent="0.25">
      <c r="A3847" s="6" t="s">
        <v>0</v>
      </c>
      <c r="B3847" s="6" t="s">
        <v>13</v>
      </c>
      <c r="C3847" s="6" t="s">
        <v>1080</v>
      </c>
      <c r="D3847" s="6" t="s">
        <v>1081</v>
      </c>
      <c r="E3847" s="6" t="s">
        <v>97</v>
      </c>
      <c r="F3847" s="6" t="s">
        <v>125</v>
      </c>
      <c r="G3847" s="6">
        <v>54</v>
      </c>
      <c r="H3847" s="6">
        <v>242</v>
      </c>
      <c r="I3847" s="6">
        <v>50</v>
      </c>
      <c r="J3847" s="6">
        <v>219</v>
      </c>
      <c r="K3847" s="6">
        <v>50</v>
      </c>
      <c r="L3847" s="6">
        <v>227</v>
      </c>
      <c r="M3847" s="6" t="s">
        <v>112</v>
      </c>
      <c r="N3847" s="6" t="s">
        <v>23</v>
      </c>
      <c r="O3847" s="6">
        <v>54</v>
      </c>
    </row>
    <row r="3848" spans="1:15" x14ac:dyDescent="0.25">
      <c r="A3848" s="6" t="s">
        <v>3</v>
      </c>
      <c r="B3848" s="6" t="s">
        <v>17</v>
      </c>
      <c r="C3848" s="6" t="s">
        <v>771</v>
      </c>
      <c r="D3848" s="6" t="s">
        <v>772</v>
      </c>
      <c r="E3848" s="6" t="s">
        <v>209</v>
      </c>
      <c r="F3848" s="6" t="s">
        <v>125</v>
      </c>
      <c r="G3848" s="6">
        <v>9</v>
      </c>
      <c r="H3848" s="6">
        <v>40</v>
      </c>
      <c r="I3848" s="6">
        <v>9</v>
      </c>
      <c r="J3848" s="6">
        <v>43</v>
      </c>
      <c r="K3848" s="6">
        <v>9</v>
      </c>
      <c r="L3848" s="6">
        <v>43</v>
      </c>
      <c r="M3848" s="6" t="s">
        <v>112</v>
      </c>
      <c r="N3848" s="6" t="s">
        <v>21</v>
      </c>
      <c r="O3848" s="6">
        <v>6</v>
      </c>
    </row>
    <row r="3849" spans="1:15" x14ac:dyDescent="0.25">
      <c r="A3849" s="6" t="s">
        <v>0</v>
      </c>
      <c r="B3849" s="6" t="s">
        <v>13</v>
      </c>
      <c r="C3849" s="6" t="s">
        <v>247</v>
      </c>
      <c r="D3849" s="6" t="s">
        <v>248</v>
      </c>
      <c r="E3849" s="6" t="s">
        <v>97</v>
      </c>
      <c r="F3849" s="6" t="s">
        <v>98</v>
      </c>
      <c r="G3849" s="6">
        <v>10</v>
      </c>
      <c r="H3849" s="6">
        <v>39</v>
      </c>
      <c r="I3849" s="6">
        <v>7</v>
      </c>
      <c r="J3849" s="6">
        <v>25</v>
      </c>
      <c r="K3849" s="6">
        <v>10</v>
      </c>
      <c r="L3849" s="6">
        <v>39</v>
      </c>
      <c r="M3849" s="6" t="s">
        <v>112</v>
      </c>
      <c r="N3849" s="6" t="s">
        <v>23</v>
      </c>
      <c r="O3849" s="6">
        <v>11</v>
      </c>
    </row>
    <row r="3850" spans="1:15" x14ac:dyDescent="0.25">
      <c r="A3850" s="6" t="s">
        <v>3</v>
      </c>
      <c r="B3850" s="6" t="s">
        <v>15</v>
      </c>
      <c r="C3850" s="6" t="s">
        <v>794</v>
      </c>
      <c r="D3850" s="6" t="s">
        <v>795</v>
      </c>
      <c r="E3850" s="6" t="s">
        <v>97</v>
      </c>
      <c r="F3850" s="6" t="s">
        <v>125</v>
      </c>
      <c r="G3850" s="6">
        <v>78</v>
      </c>
      <c r="H3850" s="6">
        <v>390</v>
      </c>
      <c r="I3850" s="6">
        <v>77</v>
      </c>
      <c r="J3850" s="6">
        <v>384</v>
      </c>
      <c r="K3850" s="6">
        <v>77</v>
      </c>
      <c r="L3850" s="6">
        <v>384</v>
      </c>
      <c r="M3850" s="6" t="s">
        <v>112</v>
      </c>
      <c r="N3850" s="6" t="s">
        <v>23</v>
      </c>
      <c r="O3850" s="6">
        <v>50</v>
      </c>
    </row>
    <row r="3851" spans="1:15" x14ac:dyDescent="0.25">
      <c r="A3851" s="6" t="s">
        <v>0</v>
      </c>
      <c r="B3851" s="6" t="s">
        <v>13</v>
      </c>
      <c r="C3851" s="6" t="s">
        <v>247</v>
      </c>
      <c r="D3851" s="6" t="s">
        <v>248</v>
      </c>
      <c r="E3851" s="6" t="s">
        <v>97</v>
      </c>
      <c r="F3851" s="6" t="s">
        <v>98</v>
      </c>
      <c r="G3851" s="6">
        <v>10</v>
      </c>
      <c r="H3851" s="6">
        <v>39</v>
      </c>
      <c r="I3851" s="6">
        <v>7</v>
      </c>
      <c r="J3851" s="6">
        <v>25</v>
      </c>
      <c r="K3851" s="6">
        <v>10</v>
      </c>
      <c r="L3851" s="6">
        <v>39</v>
      </c>
      <c r="M3851" s="6" t="s">
        <v>112</v>
      </c>
      <c r="N3851" s="6" t="s">
        <v>21</v>
      </c>
      <c r="O3851" s="6">
        <v>7</v>
      </c>
    </row>
    <row r="3852" spans="1:15" x14ac:dyDescent="0.25">
      <c r="A3852" s="6" t="s">
        <v>3</v>
      </c>
      <c r="B3852" s="6" t="s">
        <v>18</v>
      </c>
      <c r="C3852" s="6" t="s">
        <v>809</v>
      </c>
      <c r="D3852" s="6" t="s">
        <v>810</v>
      </c>
      <c r="E3852" s="6" t="s">
        <v>97</v>
      </c>
      <c r="F3852" s="6" t="s">
        <v>98</v>
      </c>
      <c r="G3852" s="6">
        <v>12</v>
      </c>
      <c r="H3852" s="6">
        <v>52</v>
      </c>
      <c r="I3852" s="6">
        <v>10</v>
      </c>
      <c r="J3852" s="6">
        <v>44</v>
      </c>
      <c r="K3852" s="6">
        <v>10</v>
      </c>
      <c r="L3852" s="6">
        <v>44</v>
      </c>
      <c r="M3852" s="6" t="s">
        <v>112</v>
      </c>
      <c r="N3852" s="6" t="s">
        <v>21</v>
      </c>
      <c r="O3852" s="6">
        <v>8</v>
      </c>
    </row>
    <row r="3853" spans="1:15" x14ac:dyDescent="0.25">
      <c r="A3853" s="6" t="s">
        <v>0</v>
      </c>
      <c r="B3853" s="6" t="s">
        <v>7</v>
      </c>
      <c r="C3853" s="6" t="s">
        <v>130</v>
      </c>
      <c r="D3853" s="6" t="s">
        <v>131</v>
      </c>
      <c r="E3853" s="6" t="s">
        <v>97</v>
      </c>
      <c r="F3853" s="6" t="s">
        <v>125</v>
      </c>
      <c r="G3853" s="6">
        <v>169</v>
      </c>
      <c r="H3853" s="6">
        <v>816</v>
      </c>
      <c r="I3853" s="6">
        <v>153</v>
      </c>
      <c r="J3853" s="6">
        <v>754</v>
      </c>
      <c r="K3853" s="6">
        <v>157</v>
      </c>
      <c r="L3853" s="6">
        <v>761</v>
      </c>
      <c r="M3853" s="6" t="s">
        <v>112</v>
      </c>
      <c r="N3853" s="6" t="s">
        <v>22</v>
      </c>
      <c r="O3853" s="6">
        <v>68</v>
      </c>
    </row>
    <row r="3854" spans="1:15" x14ac:dyDescent="0.25">
      <c r="A3854" s="6" t="s">
        <v>0</v>
      </c>
      <c r="B3854" s="6" t="s">
        <v>6</v>
      </c>
      <c r="C3854" s="6" t="s">
        <v>277</v>
      </c>
      <c r="D3854" s="6" t="s">
        <v>278</v>
      </c>
      <c r="E3854" s="6" t="s">
        <v>97</v>
      </c>
      <c r="F3854" s="6" t="s">
        <v>98</v>
      </c>
      <c r="G3854" s="6">
        <v>139</v>
      </c>
      <c r="H3854" s="6">
        <v>640</v>
      </c>
      <c r="I3854" s="6">
        <v>127</v>
      </c>
      <c r="J3854" s="6">
        <v>578</v>
      </c>
      <c r="K3854" s="6">
        <v>146</v>
      </c>
      <c r="L3854" s="6">
        <v>640</v>
      </c>
      <c r="M3854" s="6" t="s">
        <v>112</v>
      </c>
      <c r="N3854" s="6" t="s">
        <v>21</v>
      </c>
      <c r="O3854" s="6">
        <v>23</v>
      </c>
    </row>
    <row r="3855" spans="1:15" x14ac:dyDescent="0.25">
      <c r="A3855" s="6" t="s">
        <v>0</v>
      </c>
      <c r="B3855" s="6" t="s">
        <v>7</v>
      </c>
      <c r="C3855" s="6" t="s">
        <v>143</v>
      </c>
      <c r="D3855" s="6" t="s">
        <v>144</v>
      </c>
      <c r="E3855" s="6" t="s">
        <v>97</v>
      </c>
      <c r="F3855" s="6" t="s">
        <v>132</v>
      </c>
      <c r="G3855" s="6">
        <v>12</v>
      </c>
      <c r="H3855" s="6">
        <v>51</v>
      </c>
      <c r="I3855" s="6">
        <v>4</v>
      </c>
      <c r="J3855" s="6">
        <v>20</v>
      </c>
      <c r="K3855" s="6">
        <v>12</v>
      </c>
      <c r="L3855" s="6">
        <v>52</v>
      </c>
      <c r="M3855" s="6" t="s">
        <v>112</v>
      </c>
      <c r="N3855" s="6" t="s">
        <v>23</v>
      </c>
      <c r="O3855" s="6">
        <v>16</v>
      </c>
    </row>
    <row r="3856" spans="1:15" x14ac:dyDescent="0.25">
      <c r="A3856" s="6" t="s">
        <v>3</v>
      </c>
      <c r="B3856" s="6" t="s">
        <v>17</v>
      </c>
      <c r="C3856" s="6" t="s">
        <v>761</v>
      </c>
      <c r="D3856" s="6" t="s">
        <v>762</v>
      </c>
      <c r="E3856" s="6" t="s">
        <v>209</v>
      </c>
      <c r="F3856" s="6" t="s">
        <v>125</v>
      </c>
      <c r="G3856" s="6">
        <v>32</v>
      </c>
      <c r="H3856" s="6">
        <v>156</v>
      </c>
      <c r="I3856" s="6">
        <v>9</v>
      </c>
      <c r="J3856" s="6">
        <v>58</v>
      </c>
      <c r="K3856" s="6">
        <v>9</v>
      </c>
      <c r="L3856" s="6">
        <v>58</v>
      </c>
      <c r="M3856" s="6" t="s">
        <v>112</v>
      </c>
      <c r="N3856" s="6" t="s">
        <v>23</v>
      </c>
      <c r="O3856" s="6">
        <v>20</v>
      </c>
    </row>
    <row r="3857" spans="1:15" x14ac:dyDescent="0.25">
      <c r="A3857" s="6" t="s">
        <v>0</v>
      </c>
      <c r="B3857" s="6" t="s">
        <v>9</v>
      </c>
      <c r="C3857" s="6" t="s">
        <v>220</v>
      </c>
      <c r="D3857" s="6" t="s">
        <v>221</v>
      </c>
      <c r="E3857" s="6" t="s">
        <v>97</v>
      </c>
      <c r="F3857" s="6" t="s">
        <v>125</v>
      </c>
      <c r="G3857" s="6">
        <v>121</v>
      </c>
      <c r="H3857" s="6">
        <v>596</v>
      </c>
      <c r="I3857" s="6">
        <v>129</v>
      </c>
      <c r="J3857" s="6">
        <v>575</v>
      </c>
      <c r="K3857" s="6">
        <v>129</v>
      </c>
      <c r="L3857" s="6">
        <v>575</v>
      </c>
      <c r="M3857" s="6" t="s">
        <v>112</v>
      </c>
      <c r="N3857" s="6" t="s">
        <v>22</v>
      </c>
      <c r="O3857" s="6">
        <v>11</v>
      </c>
    </row>
    <row r="3858" spans="1:15" x14ac:dyDescent="0.25">
      <c r="A3858" s="6" t="s">
        <v>3</v>
      </c>
      <c r="B3858" s="6" t="s">
        <v>15</v>
      </c>
      <c r="C3858" s="6" t="s">
        <v>800</v>
      </c>
      <c r="D3858" s="6" t="s">
        <v>801</v>
      </c>
      <c r="E3858" s="6" t="s">
        <v>97</v>
      </c>
      <c r="F3858" s="6" t="s">
        <v>125</v>
      </c>
      <c r="G3858" s="6">
        <v>70</v>
      </c>
      <c r="H3858" s="6">
        <v>273</v>
      </c>
      <c r="I3858" s="6">
        <v>71</v>
      </c>
      <c r="J3858" s="6">
        <v>278</v>
      </c>
      <c r="K3858" s="6">
        <v>71</v>
      </c>
      <c r="L3858" s="6">
        <v>278</v>
      </c>
      <c r="M3858" s="6" t="s">
        <v>112</v>
      </c>
      <c r="N3858" s="6" t="s">
        <v>21</v>
      </c>
      <c r="O3858" s="6">
        <v>42</v>
      </c>
    </row>
    <row r="3859" spans="1:15" x14ac:dyDescent="0.25">
      <c r="A3859" s="6" t="s">
        <v>3</v>
      </c>
      <c r="B3859" s="6" t="s">
        <v>15</v>
      </c>
      <c r="C3859" s="6" t="s">
        <v>798</v>
      </c>
      <c r="D3859" s="6" t="s">
        <v>799</v>
      </c>
      <c r="E3859" s="6" t="s">
        <v>97</v>
      </c>
      <c r="F3859" s="6" t="s">
        <v>125</v>
      </c>
      <c r="G3859" s="6">
        <v>51</v>
      </c>
      <c r="H3859" s="6">
        <v>260</v>
      </c>
      <c r="I3859" s="6">
        <v>51</v>
      </c>
      <c r="J3859" s="6">
        <v>263</v>
      </c>
      <c r="K3859" s="6">
        <v>51</v>
      </c>
      <c r="L3859" s="6">
        <v>263</v>
      </c>
      <c r="M3859" s="6" t="s">
        <v>112</v>
      </c>
      <c r="N3859" s="6" t="s">
        <v>23</v>
      </c>
      <c r="O3859" s="6">
        <v>68</v>
      </c>
    </row>
    <row r="3860" spans="1:15" x14ac:dyDescent="0.25">
      <c r="A3860" s="6" t="s">
        <v>0</v>
      </c>
      <c r="B3860" s="6" t="s">
        <v>9</v>
      </c>
      <c r="C3860" s="6" t="s">
        <v>220</v>
      </c>
      <c r="D3860" s="6" t="s">
        <v>221</v>
      </c>
      <c r="E3860" s="6" t="s">
        <v>97</v>
      </c>
      <c r="F3860" s="6" t="s">
        <v>125</v>
      </c>
      <c r="G3860" s="6">
        <v>121</v>
      </c>
      <c r="H3860" s="6">
        <v>596</v>
      </c>
      <c r="I3860" s="6">
        <v>129</v>
      </c>
      <c r="J3860" s="6">
        <v>575</v>
      </c>
      <c r="K3860" s="6">
        <v>129</v>
      </c>
      <c r="L3860" s="6">
        <v>575</v>
      </c>
      <c r="M3860" s="6" t="s">
        <v>112</v>
      </c>
      <c r="N3860" s="6" t="s">
        <v>21</v>
      </c>
      <c r="O3860" s="6">
        <v>41</v>
      </c>
    </row>
    <row r="3861" spans="1:15" x14ac:dyDescent="0.25">
      <c r="A3861" s="6" t="s">
        <v>0</v>
      </c>
      <c r="B3861" s="6" t="s">
        <v>7</v>
      </c>
      <c r="C3861" s="6" t="s">
        <v>143</v>
      </c>
      <c r="D3861" s="6" t="s">
        <v>144</v>
      </c>
      <c r="E3861" s="6" t="s">
        <v>97</v>
      </c>
      <c r="F3861" s="6" t="s">
        <v>132</v>
      </c>
      <c r="G3861" s="6">
        <v>12</v>
      </c>
      <c r="H3861" s="6">
        <v>51</v>
      </c>
      <c r="I3861" s="6">
        <v>4</v>
      </c>
      <c r="J3861" s="6">
        <v>20</v>
      </c>
      <c r="K3861" s="6">
        <v>12</v>
      </c>
      <c r="L3861" s="6">
        <v>52</v>
      </c>
      <c r="M3861" s="6" t="s">
        <v>112</v>
      </c>
      <c r="N3861" s="6" t="s">
        <v>21</v>
      </c>
      <c r="O3861" s="6">
        <v>8</v>
      </c>
    </row>
    <row r="3862" spans="1:15" x14ac:dyDescent="0.25">
      <c r="A3862" s="6" t="s">
        <v>0</v>
      </c>
      <c r="B3862" s="6" t="s">
        <v>9</v>
      </c>
      <c r="C3862" s="6" t="s">
        <v>220</v>
      </c>
      <c r="D3862" s="6" t="s">
        <v>221</v>
      </c>
      <c r="E3862" s="6" t="s">
        <v>97</v>
      </c>
      <c r="F3862" s="6" t="s">
        <v>125</v>
      </c>
      <c r="G3862" s="6">
        <v>121</v>
      </c>
      <c r="H3862" s="6">
        <v>596</v>
      </c>
      <c r="I3862" s="6">
        <v>129</v>
      </c>
      <c r="J3862" s="6">
        <v>575</v>
      </c>
      <c r="K3862" s="6">
        <v>129</v>
      </c>
      <c r="L3862" s="6">
        <v>575</v>
      </c>
      <c r="M3862" s="6" t="s">
        <v>112</v>
      </c>
      <c r="N3862" s="6" t="s">
        <v>23</v>
      </c>
      <c r="O3862" s="6">
        <v>52</v>
      </c>
    </row>
    <row r="3863" spans="1:15" x14ac:dyDescent="0.25">
      <c r="A3863" s="6" t="s">
        <v>0</v>
      </c>
      <c r="B3863" s="6" t="s">
        <v>6</v>
      </c>
      <c r="C3863" s="6" t="s">
        <v>721</v>
      </c>
      <c r="D3863" s="6" t="s">
        <v>722</v>
      </c>
      <c r="E3863" s="6" t="s">
        <v>97</v>
      </c>
      <c r="F3863" s="6" t="s">
        <v>125</v>
      </c>
      <c r="G3863" s="6">
        <v>30</v>
      </c>
      <c r="H3863" s="6">
        <v>181</v>
      </c>
      <c r="I3863" s="6">
        <v>30</v>
      </c>
      <c r="J3863" s="6">
        <v>181</v>
      </c>
      <c r="K3863" s="6">
        <v>30</v>
      </c>
      <c r="L3863" s="6">
        <v>181</v>
      </c>
      <c r="M3863" s="6" t="s">
        <v>112</v>
      </c>
      <c r="N3863" s="6" t="s">
        <v>21</v>
      </c>
      <c r="O3863" s="6">
        <v>25</v>
      </c>
    </row>
    <row r="3864" spans="1:15" x14ac:dyDescent="0.25">
      <c r="A3864" s="6" t="s">
        <v>3</v>
      </c>
      <c r="B3864" s="6" t="s">
        <v>18</v>
      </c>
      <c r="C3864" s="6" t="s">
        <v>809</v>
      </c>
      <c r="D3864" s="6" t="s">
        <v>810</v>
      </c>
      <c r="E3864" s="6" t="s">
        <v>97</v>
      </c>
      <c r="F3864" s="6" t="s">
        <v>98</v>
      </c>
      <c r="G3864" s="6">
        <v>12</v>
      </c>
      <c r="H3864" s="6">
        <v>52</v>
      </c>
      <c r="I3864" s="6">
        <v>10</v>
      </c>
      <c r="J3864" s="6">
        <v>44</v>
      </c>
      <c r="K3864" s="6">
        <v>10</v>
      </c>
      <c r="L3864" s="6">
        <v>44</v>
      </c>
      <c r="M3864" s="6" t="s">
        <v>112</v>
      </c>
      <c r="N3864" s="6" t="s">
        <v>22</v>
      </c>
      <c r="O3864" s="6">
        <v>3</v>
      </c>
    </row>
    <row r="3865" spans="1:15" x14ac:dyDescent="0.25">
      <c r="A3865" s="6" t="s">
        <v>0</v>
      </c>
      <c r="B3865" s="6" t="s">
        <v>7</v>
      </c>
      <c r="C3865" s="6" t="s">
        <v>130</v>
      </c>
      <c r="D3865" s="6" t="s">
        <v>131</v>
      </c>
      <c r="E3865" s="6" t="s">
        <v>97</v>
      </c>
      <c r="F3865" s="6" t="s">
        <v>125</v>
      </c>
      <c r="G3865" s="6">
        <v>169</v>
      </c>
      <c r="H3865" s="6">
        <v>816</v>
      </c>
      <c r="I3865" s="6">
        <v>153</v>
      </c>
      <c r="J3865" s="6">
        <v>754</v>
      </c>
      <c r="K3865" s="6">
        <v>157</v>
      </c>
      <c r="L3865" s="6">
        <v>761</v>
      </c>
      <c r="M3865" s="6" t="s">
        <v>112</v>
      </c>
      <c r="N3865" s="6" t="s">
        <v>23</v>
      </c>
      <c r="O3865" s="6">
        <v>166</v>
      </c>
    </row>
    <row r="3866" spans="1:15" x14ac:dyDescent="0.25">
      <c r="A3866" s="6" t="s">
        <v>3</v>
      </c>
      <c r="B3866" s="6" t="s">
        <v>14</v>
      </c>
      <c r="C3866" s="6" t="s">
        <v>776</v>
      </c>
      <c r="D3866" s="6" t="s">
        <v>777</v>
      </c>
      <c r="E3866" s="6" t="s">
        <v>97</v>
      </c>
      <c r="F3866" s="6" t="s">
        <v>98</v>
      </c>
      <c r="G3866" s="6">
        <v>77</v>
      </c>
      <c r="H3866" s="6">
        <v>384</v>
      </c>
      <c r="I3866" s="6">
        <v>79</v>
      </c>
      <c r="J3866" s="6">
        <v>394</v>
      </c>
      <c r="K3866" s="6">
        <v>79</v>
      </c>
      <c r="L3866" s="6">
        <v>394</v>
      </c>
      <c r="M3866" s="6" t="s">
        <v>112</v>
      </c>
      <c r="N3866" s="6" t="s">
        <v>21</v>
      </c>
      <c r="O3866" s="6">
        <v>66</v>
      </c>
    </row>
    <row r="3867" spans="1:15" x14ac:dyDescent="0.25">
      <c r="A3867" s="6" t="s">
        <v>3</v>
      </c>
      <c r="B3867" s="6" t="s">
        <v>16</v>
      </c>
      <c r="C3867" s="6" t="s">
        <v>230</v>
      </c>
      <c r="D3867" s="6" t="s">
        <v>231</v>
      </c>
      <c r="E3867" s="6" t="s">
        <v>97</v>
      </c>
      <c r="F3867" s="6" t="s">
        <v>98</v>
      </c>
      <c r="G3867" s="6">
        <v>31</v>
      </c>
      <c r="H3867" s="6">
        <v>191</v>
      </c>
      <c r="I3867" s="6">
        <v>31</v>
      </c>
      <c r="J3867" s="6">
        <v>183</v>
      </c>
      <c r="K3867" s="6">
        <v>31</v>
      </c>
      <c r="L3867" s="6">
        <v>183</v>
      </c>
      <c r="M3867" s="6" t="s">
        <v>112</v>
      </c>
      <c r="N3867" s="6" t="s">
        <v>22</v>
      </c>
      <c r="O3867" s="6">
        <v>18</v>
      </c>
    </row>
    <row r="3868" spans="1:15" x14ac:dyDescent="0.25">
      <c r="A3868" s="6" t="s">
        <v>0</v>
      </c>
      <c r="B3868" s="6" t="s">
        <v>6</v>
      </c>
      <c r="C3868" s="6" t="s">
        <v>718</v>
      </c>
      <c r="D3868" s="6" t="s">
        <v>719</v>
      </c>
      <c r="E3868" s="6" t="s">
        <v>97</v>
      </c>
      <c r="F3868" s="6" t="s">
        <v>132</v>
      </c>
      <c r="G3868" s="6">
        <v>68</v>
      </c>
      <c r="H3868" s="6">
        <v>327</v>
      </c>
      <c r="I3868" s="6">
        <v>10</v>
      </c>
      <c r="J3868" s="6">
        <v>20</v>
      </c>
      <c r="K3868" s="6">
        <v>63</v>
      </c>
      <c r="L3868" s="6">
        <v>307</v>
      </c>
      <c r="M3868" s="6" t="s">
        <v>112</v>
      </c>
      <c r="N3868" s="6" t="s">
        <v>21</v>
      </c>
      <c r="O3868" s="6">
        <v>44</v>
      </c>
    </row>
    <row r="3869" spans="1:15" x14ac:dyDescent="0.25">
      <c r="A3869" s="6" t="s">
        <v>0</v>
      </c>
      <c r="B3869" s="6" t="s">
        <v>9</v>
      </c>
      <c r="C3869" s="6" t="s">
        <v>135</v>
      </c>
      <c r="D3869" s="6" t="s">
        <v>136</v>
      </c>
      <c r="E3869" s="6" t="s">
        <v>97</v>
      </c>
      <c r="F3869" s="6" t="s">
        <v>125</v>
      </c>
      <c r="G3869" s="6">
        <v>207</v>
      </c>
      <c r="H3869" s="6">
        <v>1141</v>
      </c>
      <c r="I3869" s="6">
        <v>352</v>
      </c>
      <c r="J3869" s="6">
        <v>1386</v>
      </c>
      <c r="K3869" s="6">
        <v>352</v>
      </c>
      <c r="L3869" s="6">
        <v>1386</v>
      </c>
      <c r="M3869" s="6" t="s">
        <v>112</v>
      </c>
      <c r="N3869" s="6" t="s">
        <v>21</v>
      </c>
      <c r="O3869" s="6">
        <v>224</v>
      </c>
    </row>
    <row r="3870" spans="1:15" x14ac:dyDescent="0.25">
      <c r="A3870" s="6" t="s">
        <v>3</v>
      </c>
      <c r="B3870" s="6" t="s">
        <v>16</v>
      </c>
      <c r="C3870" s="6" t="s">
        <v>813</v>
      </c>
      <c r="D3870" s="6" t="s">
        <v>814</v>
      </c>
      <c r="E3870" s="6" t="s">
        <v>97</v>
      </c>
      <c r="F3870" s="6" t="s">
        <v>98</v>
      </c>
      <c r="G3870" s="6">
        <v>38</v>
      </c>
      <c r="H3870" s="6">
        <v>164</v>
      </c>
      <c r="I3870" s="6">
        <v>37</v>
      </c>
      <c r="J3870" s="6">
        <v>155</v>
      </c>
      <c r="K3870" s="6">
        <v>38</v>
      </c>
      <c r="L3870" s="6">
        <v>4</v>
      </c>
      <c r="M3870" s="6" t="s">
        <v>112</v>
      </c>
      <c r="N3870" s="6" t="s">
        <v>21</v>
      </c>
      <c r="O3870" s="6">
        <v>21</v>
      </c>
    </row>
    <row r="3871" spans="1:15" x14ac:dyDescent="0.25">
      <c r="A3871" s="6" t="s">
        <v>0</v>
      </c>
      <c r="B3871" s="6" t="s">
        <v>6</v>
      </c>
      <c r="C3871" s="6" t="s">
        <v>718</v>
      </c>
      <c r="D3871" s="6" t="s">
        <v>719</v>
      </c>
      <c r="E3871" s="6" t="s">
        <v>97</v>
      </c>
      <c r="F3871" s="6" t="s">
        <v>132</v>
      </c>
      <c r="G3871" s="6">
        <v>68</v>
      </c>
      <c r="H3871" s="6">
        <v>327</v>
      </c>
      <c r="I3871" s="6">
        <v>10</v>
      </c>
      <c r="J3871" s="6">
        <v>20</v>
      </c>
      <c r="K3871" s="6">
        <v>63</v>
      </c>
      <c r="L3871" s="6">
        <v>307</v>
      </c>
      <c r="M3871" s="6" t="s">
        <v>112</v>
      </c>
      <c r="N3871" s="6" t="s">
        <v>23</v>
      </c>
      <c r="O3871" s="6">
        <v>66</v>
      </c>
    </row>
    <row r="3872" spans="1:15" x14ac:dyDescent="0.25">
      <c r="A3872" s="6" t="s">
        <v>3</v>
      </c>
      <c r="B3872" s="6" t="s">
        <v>15</v>
      </c>
      <c r="C3872" s="6" t="s">
        <v>800</v>
      </c>
      <c r="D3872" s="6" t="s">
        <v>801</v>
      </c>
      <c r="E3872" s="6" t="s">
        <v>97</v>
      </c>
      <c r="F3872" s="6" t="s">
        <v>125</v>
      </c>
      <c r="G3872" s="6">
        <v>70</v>
      </c>
      <c r="H3872" s="6">
        <v>273</v>
      </c>
      <c r="I3872" s="6">
        <v>71</v>
      </c>
      <c r="J3872" s="6">
        <v>278</v>
      </c>
      <c r="K3872" s="6">
        <v>71</v>
      </c>
      <c r="L3872" s="6">
        <v>278</v>
      </c>
      <c r="M3872" s="6" t="s">
        <v>112</v>
      </c>
      <c r="N3872" s="6" t="s">
        <v>23</v>
      </c>
      <c r="O3872" s="6">
        <v>46</v>
      </c>
    </row>
    <row r="3873" spans="1:15" x14ac:dyDescent="0.25">
      <c r="A3873" s="6" t="s">
        <v>3</v>
      </c>
      <c r="B3873" s="6" t="s">
        <v>16</v>
      </c>
      <c r="C3873" s="6" t="s">
        <v>813</v>
      </c>
      <c r="D3873" s="6" t="s">
        <v>814</v>
      </c>
      <c r="E3873" s="6" t="s">
        <v>97</v>
      </c>
      <c r="F3873" s="6" t="s">
        <v>98</v>
      </c>
      <c r="G3873" s="6">
        <v>38</v>
      </c>
      <c r="H3873" s="6">
        <v>164</v>
      </c>
      <c r="I3873" s="6">
        <v>37</v>
      </c>
      <c r="J3873" s="6">
        <v>155</v>
      </c>
      <c r="K3873" s="6">
        <v>38</v>
      </c>
      <c r="L3873" s="6">
        <v>4</v>
      </c>
      <c r="M3873" s="6" t="s">
        <v>112</v>
      </c>
      <c r="N3873" s="6" t="s">
        <v>22</v>
      </c>
      <c r="O3873" s="6">
        <v>23</v>
      </c>
    </row>
    <row r="3874" spans="1:15" x14ac:dyDescent="0.25">
      <c r="A3874" s="6" t="s">
        <v>3</v>
      </c>
      <c r="B3874" s="6" t="s">
        <v>17</v>
      </c>
      <c r="C3874" s="6" t="s">
        <v>761</v>
      </c>
      <c r="D3874" s="6" t="s">
        <v>762</v>
      </c>
      <c r="E3874" s="6" t="s">
        <v>209</v>
      </c>
      <c r="F3874" s="6" t="s">
        <v>125</v>
      </c>
      <c r="G3874" s="6">
        <v>32</v>
      </c>
      <c r="H3874" s="6">
        <v>156</v>
      </c>
      <c r="I3874" s="6">
        <v>9</v>
      </c>
      <c r="J3874" s="6">
        <v>58</v>
      </c>
      <c r="K3874" s="6">
        <v>9</v>
      </c>
      <c r="L3874" s="6">
        <v>58</v>
      </c>
      <c r="M3874" s="6" t="s">
        <v>112</v>
      </c>
      <c r="N3874" s="6" t="s">
        <v>22</v>
      </c>
      <c r="O3874" s="6">
        <v>10</v>
      </c>
    </row>
    <row r="3875" spans="1:15" x14ac:dyDescent="0.25">
      <c r="A3875" s="6" t="s">
        <v>0</v>
      </c>
      <c r="B3875" s="6" t="s">
        <v>9</v>
      </c>
      <c r="C3875" s="6" t="s">
        <v>135</v>
      </c>
      <c r="D3875" s="6" t="s">
        <v>136</v>
      </c>
      <c r="E3875" s="6" t="s">
        <v>97</v>
      </c>
      <c r="F3875" s="6" t="s">
        <v>125</v>
      </c>
      <c r="G3875" s="6">
        <v>207</v>
      </c>
      <c r="H3875" s="6">
        <v>1141</v>
      </c>
      <c r="I3875" s="6">
        <v>352</v>
      </c>
      <c r="J3875" s="6">
        <v>1386</v>
      </c>
      <c r="K3875" s="6">
        <v>352</v>
      </c>
      <c r="L3875" s="6">
        <v>1386</v>
      </c>
      <c r="M3875" s="6" t="s">
        <v>112</v>
      </c>
      <c r="N3875" s="6" t="s">
        <v>22</v>
      </c>
      <c r="O3875" s="6">
        <v>133</v>
      </c>
    </row>
    <row r="3876" spans="1:15" x14ac:dyDescent="0.25">
      <c r="A3876" s="6" t="s">
        <v>3</v>
      </c>
      <c r="B3876" s="6" t="s">
        <v>18</v>
      </c>
      <c r="C3876" s="6" t="s">
        <v>809</v>
      </c>
      <c r="D3876" s="6" t="s">
        <v>810</v>
      </c>
      <c r="E3876" s="6" t="s">
        <v>97</v>
      </c>
      <c r="F3876" s="6" t="s">
        <v>98</v>
      </c>
      <c r="G3876" s="6">
        <v>12</v>
      </c>
      <c r="H3876" s="6">
        <v>52</v>
      </c>
      <c r="I3876" s="6">
        <v>10</v>
      </c>
      <c r="J3876" s="6">
        <v>44</v>
      </c>
      <c r="K3876" s="6">
        <v>10</v>
      </c>
      <c r="L3876" s="6">
        <v>44</v>
      </c>
      <c r="M3876" s="6" t="s">
        <v>112</v>
      </c>
      <c r="N3876" s="6" t="s">
        <v>23</v>
      </c>
      <c r="O3876" s="6">
        <v>11</v>
      </c>
    </row>
    <row r="3877" spans="1:15" x14ac:dyDescent="0.25">
      <c r="A3877" s="6" t="s">
        <v>0</v>
      </c>
      <c r="B3877" s="6" t="s">
        <v>9</v>
      </c>
      <c r="C3877" s="6" t="s">
        <v>135</v>
      </c>
      <c r="D3877" s="6" t="s">
        <v>136</v>
      </c>
      <c r="E3877" s="6" t="s">
        <v>97</v>
      </c>
      <c r="F3877" s="6" t="s">
        <v>125</v>
      </c>
      <c r="G3877" s="6">
        <v>207</v>
      </c>
      <c r="H3877" s="6">
        <v>1141</v>
      </c>
      <c r="I3877" s="6">
        <v>352</v>
      </c>
      <c r="J3877" s="6">
        <v>1386</v>
      </c>
      <c r="K3877" s="6">
        <v>352</v>
      </c>
      <c r="L3877" s="6">
        <v>1386</v>
      </c>
      <c r="M3877" s="6" t="s">
        <v>112</v>
      </c>
      <c r="N3877" s="6" t="s">
        <v>23</v>
      </c>
      <c r="O3877" s="6">
        <v>357</v>
      </c>
    </row>
    <row r="3878" spans="1:15" x14ac:dyDescent="0.25">
      <c r="A3878" s="6" t="s">
        <v>3</v>
      </c>
      <c r="B3878" s="6" t="s">
        <v>16</v>
      </c>
      <c r="C3878" s="6" t="s">
        <v>813</v>
      </c>
      <c r="D3878" s="6" t="s">
        <v>814</v>
      </c>
      <c r="E3878" s="6" t="s">
        <v>97</v>
      </c>
      <c r="F3878" s="6" t="s">
        <v>98</v>
      </c>
      <c r="G3878" s="6">
        <v>38</v>
      </c>
      <c r="H3878" s="6">
        <v>164</v>
      </c>
      <c r="I3878" s="6">
        <v>37</v>
      </c>
      <c r="J3878" s="6">
        <v>155</v>
      </c>
      <c r="K3878" s="6">
        <v>38</v>
      </c>
      <c r="L3878" s="6">
        <v>4</v>
      </c>
      <c r="M3878" s="6" t="s">
        <v>112</v>
      </c>
      <c r="N3878" s="6" t="s">
        <v>23</v>
      </c>
      <c r="O3878" s="6">
        <v>44</v>
      </c>
    </row>
    <row r="3879" spans="1:15" x14ac:dyDescent="0.25">
      <c r="A3879" s="6" t="s">
        <v>3</v>
      </c>
      <c r="B3879" s="6" t="s">
        <v>15</v>
      </c>
      <c r="C3879" s="6" t="s">
        <v>800</v>
      </c>
      <c r="D3879" s="6" t="s">
        <v>801</v>
      </c>
      <c r="E3879" s="6" t="s">
        <v>97</v>
      </c>
      <c r="F3879" s="6" t="s">
        <v>125</v>
      </c>
      <c r="G3879" s="6">
        <v>70</v>
      </c>
      <c r="H3879" s="6">
        <v>273</v>
      </c>
      <c r="I3879" s="6">
        <v>71</v>
      </c>
      <c r="J3879" s="6">
        <v>278</v>
      </c>
      <c r="K3879" s="6">
        <v>71</v>
      </c>
      <c r="L3879" s="6">
        <v>278</v>
      </c>
      <c r="M3879" s="6" t="s">
        <v>112</v>
      </c>
      <c r="N3879" s="6" t="s">
        <v>22</v>
      </c>
      <c r="O3879" s="6">
        <v>4</v>
      </c>
    </row>
    <row r="3880" spans="1:15" x14ac:dyDescent="0.25">
      <c r="A3880" s="6" t="s">
        <v>0</v>
      </c>
      <c r="B3880" s="6" t="s">
        <v>6</v>
      </c>
      <c r="C3880" s="6" t="s">
        <v>277</v>
      </c>
      <c r="D3880" s="6" t="s">
        <v>278</v>
      </c>
      <c r="E3880" s="6" t="s">
        <v>97</v>
      </c>
      <c r="F3880" s="6" t="s">
        <v>98</v>
      </c>
      <c r="G3880" s="6">
        <v>139</v>
      </c>
      <c r="H3880" s="6">
        <v>640</v>
      </c>
      <c r="I3880" s="6">
        <v>127</v>
      </c>
      <c r="J3880" s="6">
        <v>578</v>
      </c>
      <c r="K3880" s="6">
        <v>146</v>
      </c>
      <c r="L3880" s="6">
        <v>640</v>
      </c>
      <c r="M3880" s="6" t="s">
        <v>112</v>
      </c>
      <c r="N3880" s="6" t="s">
        <v>23</v>
      </c>
      <c r="O3880" s="6">
        <v>49</v>
      </c>
    </row>
    <row r="3881" spans="1:15" x14ac:dyDescent="0.25">
      <c r="A3881" s="6" t="s">
        <v>3</v>
      </c>
      <c r="B3881" s="6" t="s">
        <v>17</v>
      </c>
      <c r="C3881" s="6" t="s">
        <v>761</v>
      </c>
      <c r="D3881" s="6" t="s">
        <v>762</v>
      </c>
      <c r="E3881" s="6" t="s">
        <v>209</v>
      </c>
      <c r="F3881" s="6" t="s">
        <v>125</v>
      </c>
      <c r="G3881" s="6">
        <v>32</v>
      </c>
      <c r="H3881" s="6">
        <v>156</v>
      </c>
      <c r="I3881" s="6">
        <v>9</v>
      </c>
      <c r="J3881" s="6">
        <v>58</v>
      </c>
      <c r="K3881" s="6">
        <v>9</v>
      </c>
      <c r="L3881" s="6">
        <v>58</v>
      </c>
      <c r="M3881" s="6" t="s">
        <v>112</v>
      </c>
      <c r="N3881" s="6" t="s">
        <v>21</v>
      </c>
      <c r="O3881" s="6">
        <v>10</v>
      </c>
    </row>
    <row r="3882" spans="1:15" x14ac:dyDescent="0.25">
      <c r="A3882" s="6" t="s">
        <v>0</v>
      </c>
      <c r="B3882" s="6" t="s">
        <v>6</v>
      </c>
      <c r="C3882" s="6" t="s">
        <v>277</v>
      </c>
      <c r="D3882" s="6" t="s">
        <v>278</v>
      </c>
      <c r="E3882" s="6" t="s">
        <v>97</v>
      </c>
      <c r="F3882" s="6" t="s">
        <v>98</v>
      </c>
      <c r="G3882" s="6">
        <v>139</v>
      </c>
      <c r="H3882" s="6">
        <v>640</v>
      </c>
      <c r="I3882" s="6">
        <v>127</v>
      </c>
      <c r="J3882" s="6">
        <v>578</v>
      </c>
      <c r="K3882" s="6">
        <v>146</v>
      </c>
      <c r="L3882" s="6">
        <v>640</v>
      </c>
      <c r="M3882" s="6" t="s">
        <v>112</v>
      </c>
      <c r="N3882" s="6" t="s">
        <v>22</v>
      </c>
      <c r="O3882" s="6">
        <v>26</v>
      </c>
    </row>
    <row r="3883" spans="1:15" x14ac:dyDescent="0.25">
      <c r="A3883" s="6" t="s">
        <v>0</v>
      </c>
      <c r="B3883" s="6" t="s">
        <v>6</v>
      </c>
      <c r="C3883" s="6" t="s">
        <v>718</v>
      </c>
      <c r="D3883" s="6" t="s">
        <v>719</v>
      </c>
      <c r="E3883" s="6" t="s">
        <v>97</v>
      </c>
      <c r="F3883" s="6" t="s">
        <v>132</v>
      </c>
      <c r="G3883" s="6">
        <v>68</v>
      </c>
      <c r="H3883" s="6">
        <v>327</v>
      </c>
      <c r="I3883" s="6">
        <v>10</v>
      </c>
      <c r="J3883" s="6">
        <v>20</v>
      </c>
      <c r="K3883" s="6">
        <v>63</v>
      </c>
      <c r="L3883" s="6">
        <v>307</v>
      </c>
      <c r="M3883" s="6" t="s">
        <v>112</v>
      </c>
      <c r="N3883" s="6" t="s">
        <v>22</v>
      </c>
      <c r="O3883" s="6">
        <v>22</v>
      </c>
    </row>
    <row r="3884" spans="1:15" x14ac:dyDescent="0.25">
      <c r="A3884" s="6" t="s">
        <v>0</v>
      </c>
      <c r="B3884" s="6" t="s">
        <v>13</v>
      </c>
      <c r="C3884" s="6" t="s">
        <v>205</v>
      </c>
      <c r="D3884" s="6" t="s">
        <v>206</v>
      </c>
      <c r="E3884" s="6" t="s">
        <v>97</v>
      </c>
      <c r="F3884" s="6" t="s">
        <v>125</v>
      </c>
      <c r="G3884" s="6">
        <v>116</v>
      </c>
      <c r="H3884" s="6">
        <v>530</v>
      </c>
      <c r="I3884" s="6">
        <v>105</v>
      </c>
      <c r="J3884" s="6">
        <v>464</v>
      </c>
      <c r="K3884" s="6">
        <v>105</v>
      </c>
      <c r="L3884" s="6">
        <v>492</v>
      </c>
      <c r="M3884" s="6" t="s">
        <v>112</v>
      </c>
      <c r="N3884" s="6" t="s">
        <v>21</v>
      </c>
      <c r="O3884" s="6">
        <v>72</v>
      </c>
    </row>
    <row r="3885" spans="1:15" x14ac:dyDescent="0.25">
      <c r="A3885" s="6" t="s">
        <v>3</v>
      </c>
      <c r="B3885" s="6" t="s">
        <v>15</v>
      </c>
      <c r="C3885" s="6" t="s">
        <v>798</v>
      </c>
      <c r="D3885" s="6" t="s">
        <v>799</v>
      </c>
      <c r="E3885" s="6" t="s">
        <v>97</v>
      </c>
      <c r="F3885" s="6" t="s">
        <v>125</v>
      </c>
      <c r="G3885" s="6">
        <v>51</v>
      </c>
      <c r="H3885" s="6">
        <v>260</v>
      </c>
      <c r="I3885" s="6">
        <v>51</v>
      </c>
      <c r="J3885" s="6">
        <v>263</v>
      </c>
      <c r="K3885" s="6">
        <v>51</v>
      </c>
      <c r="L3885" s="6">
        <v>263</v>
      </c>
      <c r="M3885" s="6" t="s">
        <v>112</v>
      </c>
      <c r="N3885" s="6" t="s">
        <v>22</v>
      </c>
      <c r="O3885" s="6">
        <v>34</v>
      </c>
    </row>
    <row r="3886" spans="1:15" x14ac:dyDescent="0.25">
      <c r="A3886" s="6" t="s">
        <v>3</v>
      </c>
      <c r="B3886" s="6" t="s">
        <v>15</v>
      </c>
      <c r="C3886" s="6" t="s">
        <v>791</v>
      </c>
      <c r="D3886" s="6" t="s">
        <v>792</v>
      </c>
      <c r="E3886" s="6" t="s">
        <v>97</v>
      </c>
      <c r="F3886" s="6" t="s">
        <v>98</v>
      </c>
      <c r="G3886" s="6">
        <v>64</v>
      </c>
      <c r="H3886" s="6">
        <v>305</v>
      </c>
      <c r="I3886" s="6">
        <v>63</v>
      </c>
      <c r="J3886" s="6">
        <v>304</v>
      </c>
      <c r="K3886" s="6">
        <v>63</v>
      </c>
      <c r="L3886" s="6">
        <v>304</v>
      </c>
      <c r="M3886" s="6" t="s">
        <v>112</v>
      </c>
      <c r="N3886" s="6" t="s">
        <v>22</v>
      </c>
      <c r="O3886" s="6">
        <v>24</v>
      </c>
    </row>
    <row r="3887" spans="1:15" x14ac:dyDescent="0.25">
      <c r="A3887" s="6" t="s">
        <v>0</v>
      </c>
      <c r="B3887" s="6" t="s">
        <v>13</v>
      </c>
      <c r="C3887" s="6" t="s">
        <v>179</v>
      </c>
      <c r="D3887" s="6" t="s">
        <v>180</v>
      </c>
      <c r="E3887" s="6" t="s">
        <v>97</v>
      </c>
      <c r="F3887" s="6" t="s">
        <v>125</v>
      </c>
      <c r="G3887" s="6">
        <v>13</v>
      </c>
      <c r="H3887" s="6">
        <v>70</v>
      </c>
      <c r="I3887" s="6">
        <v>8</v>
      </c>
      <c r="J3887" s="6">
        <v>49</v>
      </c>
      <c r="K3887" s="6">
        <v>12</v>
      </c>
      <c r="L3887" s="6">
        <v>70</v>
      </c>
      <c r="M3887" s="6" t="s">
        <v>112</v>
      </c>
      <c r="N3887" s="6" t="s">
        <v>21</v>
      </c>
      <c r="O3887" s="6">
        <v>10</v>
      </c>
    </row>
    <row r="3888" spans="1:15" x14ac:dyDescent="0.25">
      <c r="A3888" s="6" t="s">
        <v>0</v>
      </c>
      <c r="B3888" s="6" t="s">
        <v>13</v>
      </c>
      <c r="C3888" s="6" t="s">
        <v>249</v>
      </c>
      <c r="D3888" s="6" t="s">
        <v>250</v>
      </c>
      <c r="E3888" s="6" t="s">
        <v>97</v>
      </c>
      <c r="F3888" s="6" t="s">
        <v>98</v>
      </c>
      <c r="G3888" s="6">
        <v>14</v>
      </c>
      <c r="H3888" s="6">
        <v>83</v>
      </c>
      <c r="I3888" s="6">
        <v>8</v>
      </c>
      <c r="J3888" s="6">
        <v>35</v>
      </c>
      <c r="K3888" s="6">
        <v>13</v>
      </c>
      <c r="L3888" s="6">
        <v>82</v>
      </c>
      <c r="M3888" s="6" t="s">
        <v>112</v>
      </c>
      <c r="N3888" s="6" t="s">
        <v>23</v>
      </c>
      <c r="O3888" s="6">
        <v>27</v>
      </c>
    </row>
    <row r="3889" spans="1:15" x14ac:dyDescent="0.25">
      <c r="A3889" s="6" t="s">
        <v>0</v>
      </c>
      <c r="B3889" s="6" t="s">
        <v>7</v>
      </c>
      <c r="C3889" s="6" t="s">
        <v>143</v>
      </c>
      <c r="D3889" s="6" t="s">
        <v>144</v>
      </c>
      <c r="E3889" s="6" t="s">
        <v>97</v>
      </c>
      <c r="F3889" s="6" t="s">
        <v>132</v>
      </c>
      <c r="G3889" s="6">
        <v>12</v>
      </c>
      <c r="H3889" s="6">
        <v>51</v>
      </c>
      <c r="I3889" s="6">
        <v>4</v>
      </c>
      <c r="J3889" s="6">
        <v>20</v>
      </c>
      <c r="K3889" s="6">
        <v>12</v>
      </c>
      <c r="L3889" s="6">
        <v>52</v>
      </c>
      <c r="M3889" s="6" t="s">
        <v>112</v>
      </c>
      <c r="N3889" s="6" t="s">
        <v>22</v>
      </c>
      <c r="O3889" s="6">
        <v>8</v>
      </c>
    </row>
    <row r="3890" spans="1:15" x14ac:dyDescent="0.25">
      <c r="A3890" s="6" t="s">
        <v>0</v>
      </c>
      <c r="B3890" s="6" t="s">
        <v>13</v>
      </c>
      <c r="C3890" s="6" t="s">
        <v>179</v>
      </c>
      <c r="D3890" s="6" t="s">
        <v>180</v>
      </c>
      <c r="E3890" s="6" t="s">
        <v>97</v>
      </c>
      <c r="F3890" s="6" t="s">
        <v>125</v>
      </c>
      <c r="G3890" s="6">
        <v>13</v>
      </c>
      <c r="H3890" s="6">
        <v>70</v>
      </c>
      <c r="I3890" s="6">
        <v>8</v>
      </c>
      <c r="J3890" s="6">
        <v>49</v>
      </c>
      <c r="K3890" s="6">
        <v>12</v>
      </c>
      <c r="L3890" s="6">
        <v>70</v>
      </c>
      <c r="M3890" s="6" t="s">
        <v>112</v>
      </c>
      <c r="N3890" s="6" t="s">
        <v>22</v>
      </c>
      <c r="O3890" s="6">
        <v>6</v>
      </c>
    </row>
    <row r="3891" spans="1:15" x14ac:dyDescent="0.25">
      <c r="A3891" s="6" t="s">
        <v>0</v>
      </c>
      <c r="B3891" s="6" t="s">
        <v>13</v>
      </c>
      <c r="C3891" s="6" t="s">
        <v>249</v>
      </c>
      <c r="D3891" s="6" t="s">
        <v>250</v>
      </c>
      <c r="E3891" s="6" t="s">
        <v>97</v>
      </c>
      <c r="F3891" s="6" t="s">
        <v>98</v>
      </c>
      <c r="G3891" s="6">
        <v>14</v>
      </c>
      <c r="H3891" s="6">
        <v>83</v>
      </c>
      <c r="I3891" s="6">
        <v>8</v>
      </c>
      <c r="J3891" s="6">
        <v>35</v>
      </c>
      <c r="K3891" s="6">
        <v>13</v>
      </c>
      <c r="L3891" s="6">
        <v>82</v>
      </c>
      <c r="M3891" s="6" t="s">
        <v>112</v>
      </c>
      <c r="N3891" s="6" t="s">
        <v>22</v>
      </c>
      <c r="O3891" s="6">
        <v>15</v>
      </c>
    </row>
    <row r="3892" spans="1:15" x14ac:dyDescent="0.25">
      <c r="A3892" s="6" t="s">
        <v>3</v>
      </c>
      <c r="B3892" s="6" t="s">
        <v>15</v>
      </c>
      <c r="C3892" s="6" t="s">
        <v>791</v>
      </c>
      <c r="D3892" s="6" t="s">
        <v>792</v>
      </c>
      <c r="E3892" s="6" t="s">
        <v>97</v>
      </c>
      <c r="F3892" s="6" t="s">
        <v>98</v>
      </c>
      <c r="G3892" s="6">
        <v>64</v>
      </c>
      <c r="H3892" s="6">
        <v>305</v>
      </c>
      <c r="I3892" s="6">
        <v>63</v>
      </c>
      <c r="J3892" s="6">
        <v>304</v>
      </c>
      <c r="K3892" s="6">
        <v>63</v>
      </c>
      <c r="L3892" s="6">
        <v>304</v>
      </c>
      <c r="M3892" s="6" t="s">
        <v>112</v>
      </c>
      <c r="N3892" s="6" t="s">
        <v>21</v>
      </c>
      <c r="O3892" s="6">
        <v>47</v>
      </c>
    </row>
    <row r="3893" spans="1:15" x14ac:dyDescent="0.25">
      <c r="A3893" s="6" t="s">
        <v>3</v>
      </c>
      <c r="B3893" s="6" t="s">
        <v>15</v>
      </c>
      <c r="C3893" s="6" t="s">
        <v>228</v>
      </c>
      <c r="D3893" s="6" t="s">
        <v>229</v>
      </c>
      <c r="E3893" s="6" t="s">
        <v>97</v>
      </c>
      <c r="F3893" s="6" t="s">
        <v>98</v>
      </c>
      <c r="G3893" s="6">
        <v>30</v>
      </c>
      <c r="H3893" s="6">
        <v>139</v>
      </c>
      <c r="I3893" s="6">
        <v>31</v>
      </c>
      <c r="J3893" s="6">
        <v>140</v>
      </c>
      <c r="K3893" s="6">
        <v>31</v>
      </c>
      <c r="L3893" s="6">
        <v>140</v>
      </c>
      <c r="M3893" s="6" t="s">
        <v>112</v>
      </c>
      <c r="N3893" s="6" t="s">
        <v>21</v>
      </c>
      <c r="O3893" s="6">
        <v>24</v>
      </c>
    </row>
    <row r="3894" spans="1:15" x14ac:dyDescent="0.25">
      <c r="A3894" s="6" t="s">
        <v>0</v>
      </c>
      <c r="B3894" s="6" t="s">
        <v>13</v>
      </c>
      <c r="C3894" s="6" t="s">
        <v>249</v>
      </c>
      <c r="D3894" s="6" t="s">
        <v>250</v>
      </c>
      <c r="E3894" s="6" t="s">
        <v>97</v>
      </c>
      <c r="F3894" s="6" t="s">
        <v>98</v>
      </c>
      <c r="G3894" s="6">
        <v>14</v>
      </c>
      <c r="H3894" s="6">
        <v>83</v>
      </c>
      <c r="I3894" s="6">
        <v>8</v>
      </c>
      <c r="J3894" s="6">
        <v>35</v>
      </c>
      <c r="K3894" s="6">
        <v>13</v>
      </c>
      <c r="L3894" s="6">
        <v>82</v>
      </c>
      <c r="M3894" s="6" t="s">
        <v>112</v>
      </c>
      <c r="N3894" s="6" t="s">
        <v>21</v>
      </c>
      <c r="O3894" s="6">
        <v>12</v>
      </c>
    </row>
    <row r="3895" spans="1:15" x14ac:dyDescent="0.25">
      <c r="A3895" s="6" t="s">
        <v>0</v>
      </c>
      <c r="B3895" s="6" t="s">
        <v>13</v>
      </c>
      <c r="C3895" s="6" t="s">
        <v>205</v>
      </c>
      <c r="D3895" s="6" t="s">
        <v>206</v>
      </c>
      <c r="E3895" s="6" t="s">
        <v>97</v>
      </c>
      <c r="F3895" s="6" t="s">
        <v>125</v>
      </c>
      <c r="G3895" s="6">
        <v>116</v>
      </c>
      <c r="H3895" s="6">
        <v>530</v>
      </c>
      <c r="I3895" s="6">
        <v>105</v>
      </c>
      <c r="J3895" s="6">
        <v>464</v>
      </c>
      <c r="K3895" s="6">
        <v>105</v>
      </c>
      <c r="L3895" s="6">
        <v>492</v>
      </c>
      <c r="M3895" s="6" t="s">
        <v>112</v>
      </c>
      <c r="N3895" s="6" t="s">
        <v>22</v>
      </c>
      <c r="O3895" s="6">
        <v>68</v>
      </c>
    </row>
    <row r="3896" spans="1:15" x14ac:dyDescent="0.25">
      <c r="A3896" s="6" t="s">
        <v>3</v>
      </c>
      <c r="B3896" s="6" t="s">
        <v>15</v>
      </c>
      <c r="C3896" s="6" t="s">
        <v>228</v>
      </c>
      <c r="D3896" s="6" t="s">
        <v>229</v>
      </c>
      <c r="E3896" s="6" t="s">
        <v>97</v>
      </c>
      <c r="F3896" s="6" t="s">
        <v>98</v>
      </c>
      <c r="G3896" s="6">
        <v>30</v>
      </c>
      <c r="H3896" s="6">
        <v>139</v>
      </c>
      <c r="I3896" s="6">
        <v>31</v>
      </c>
      <c r="J3896" s="6">
        <v>140</v>
      </c>
      <c r="K3896" s="6">
        <v>31</v>
      </c>
      <c r="L3896" s="6">
        <v>140</v>
      </c>
      <c r="M3896" s="6" t="s">
        <v>112</v>
      </c>
      <c r="N3896" s="6" t="s">
        <v>22</v>
      </c>
      <c r="O3896" s="6">
        <v>8</v>
      </c>
    </row>
    <row r="3897" spans="1:15" x14ac:dyDescent="0.25">
      <c r="A3897" s="6" t="s">
        <v>0</v>
      </c>
      <c r="B3897" s="6" t="s">
        <v>13</v>
      </c>
      <c r="C3897" s="6" t="s">
        <v>203</v>
      </c>
      <c r="D3897" s="6" t="s">
        <v>204</v>
      </c>
      <c r="E3897" s="6" t="s">
        <v>97</v>
      </c>
      <c r="F3897" s="6" t="s">
        <v>125</v>
      </c>
      <c r="G3897" s="6">
        <v>41</v>
      </c>
      <c r="H3897" s="6">
        <v>199</v>
      </c>
      <c r="I3897" s="6">
        <v>41</v>
      </c>
      <c r="J3897" s="6">
        <v>196</v>
      </c>
      <c r="K3897" s="6">
        <v>41</v>
      </c>
      <c r="L3897" s="6">
        <v>201</v>
      </c>
      <c r="M3897" s="6" t="s">
        <v>112</v>
      </c>
      <c r="N3897" s="6" t="s">
        <v>23</v>
      </c>
      <c r="O3897" s="6">
        <v>56</v>
      </c>
    </row>
    <row r="3898" spans="1:15" x14ac:dyDescent="0.25">
      <c r="A3898" s="6" t="s">
        <v>0</v>
      </c>
      <c r="B3898" s="6" t="s">
        <v>13</v>
      </c>
      <c r="C3898" s="6" t="s">
        <v>203</v>
      </c>
      <c r="D3898" s="6" t="s">
        <v>204</v>
      </c>
      <c r="E3898" s="6" t="s">
        <v>97</v>
      </c>
      <c r="F3898" s="6" t="s">
        <v>125</v>
      </c>
      <c r="G3898" s="6">
        <v>41</v>
      </c>
      <c r="H3898" s="6">
        <v>199</v>
      </c>
      <c r="I3898" s="6">
        <v>41</v>
      </c>
      <c r="J3898" s="6">
        <v>196</v>
      </c>
      <c r="K3898" s="6">
        <v>41</v>
      </c>
      <c r="L3898" s="6">
        <v>201</v>
      </c>
      <c r="M3898" s="6" t="s">
        <v>112</v>
      </c>
      <c r="N3898" s="6" t="s">
        <v>22</v>
      </c>
      <c r="O3898" s="6">
        <v>22</v>
      </c>
    </row>
    <row r="3899" spans="1:15" x14ac:dyDescent="0.25">
      <c r="A3899" s="6" t="s">
        <v>3</v>
      </c>
      <c r="B3899" s="6" t="s">
        <v>15</v>
      </c>
      <c r="C3899" s="6" t="s">
        <v>791</v>
      </c>
      <c r="D3899" s="6" t="s">
        <v>792</v>
      </c>
      <c r="E3899" s="6" t="s">
        <v>97</v>
      </c>
      <c r="F3899" s="6" t="s">
        <v>98</v>
      </c>
      <c r="G3899" s="6">
        <v>64</v>
      </c>
      <c r="H3899" s="6">
        <v>305</v>
      </c>
      <c r="I3899" s="6">
        <v>63</v>
      </c>
      <c r="J3899" s="6">
        <v>304</v>
      </c>
      <c r="K3899" s="6">
        <v>63</v>
      </c>
      <c r="L3899" s="6">
        <v>304</v>
      </c>
      <c r="M3899" s="6" t="s">
        <v>112</v>
      </c>
      <c r="N3899" s="6" t="s">
        <v>23</v>
      </c>
      <c r="O3899" s="6">
        <v>71</v>
      </c>
    </row>
    <row r="3900" spans="1:15" x14ac:dyDescent="0.25">
      <c r="A3900" s="6" t="s">
        <v>0</v>
      </c>
      <c r="B3900" s="6" t="s">
        <v>6</v>
      </c>
      <c r="C3900" s="6" t="s">
        <v>721</v>
      </c>
      <c r="D3900" s="6" t="s">
        <v>722</v>
      </c>
      <c r="E3900" s="6" t="s">
        <v>97</v>
      </c>
      <c r="F3900" s="6" t="s">
        <v>125</v>
      </c>
      <c r="G3900" s="6">
        <v>30</v>
      </c>
      <c r="H3900" s="6">
        <v>181</v>
      </c>
      <c r="I3900" s="6">
        <v>30</v>
      </c>
      <c r="J3900" s="6">
        <v>181</v>
      </c>
      <c r="K3900" s="6">
        <v>30</v>
      </c>
      <c r="L3900" s="6">
        <v>181</v>
      </c>
      <c r="M3900" s="6" t="s">
        <v>112</v>
      </c>
      <c r="N3900" s="6" t="s">
        <v>23</v>
      </c>
      <c r="O3900" s="6">
        <v>46</v>
      </c>
    </row>
    <row r="3901" spans="1:15" x14ac:dyDescent="0.25">
      <c r="A3901" s="6" t="s">
        <v>0</v>
      </c>
      <c r="B3901" s="6" t="s">
        <v>7</v>
      </c>
      <c r="C3901" s="6" t="s">
        <v>130</v>
      </c>
      <c r="D3901" s="6" t="s">
        <v>131</v>
      </c>
      <c r="E3901" s="6" t="s">
        <v>97</v>
      </c>
      <c r="F3901" s="6" t="s">
        <v>125</v>
      </c>
      <c r="G3901" s="6">
        <v>169</v>
      </c>
      <c r="H3901" s="6">
        <v>816</v>
      </c>
      <c r="I3901" s="6">
        <v>153</v>
      </c>
      <c r="J3901" s="6">
        <v>754</v>
      </c>
      <c r="K3901" s="6">
        <v>157</v>
      </c>
      <c r="L3901" s="6">
        <v>761</v>
      </c>
      <c r="M3901" s="6" t="s">
        <v>112</v>
      </c>
      <c r="N3901" s="6" t="s">
        <v>21</v>
      </c>
      <c r="O3901" s="6">
        <v>98</v>
      </c>
    </row>
    <row r="3902" spans="1:15" x14ac:dyDescent="0.25">
      <c r="A3902" s="6" t="s">
        <v>0</v>
      </c>
      <c r="B3902" s="6" t="s">
        <v>6</v>
      </c>
      <c r="C3902" s="6" t="s">
        <v>721</v>
      </c>
      <c r="D3902" s="6" t="s">
        <v>722</v>
      </c>
      <c r="E3902" s="6" t="s">
        <v>97</v>
      </c>
      <c r="F3902" s="6" t="s">
        <v>125</v>
      </c>
      <c r="G3902" s="6">
        <v>30</v>
      </c>
      <c r="H3902" s="6">
        <v>181</v>
      </c>
      <c r="I3902" s="6">
        <v>30</v>
      </c>
      <c r="J3902" s="6">
        <v>181</v>
      </c>
      <c r="K3902" s="6">
        <v>30</v>
      </c>
      <c r="L3902" s="6">
        <v>181</v>
      </c>
      <c r="M3902" s="6" t="s">
        <v>112</v>
      </c>
      <c r="N3902" s="6" t="s">
        <v>22</v>
      </c>
      <c r="O3902" s="6">
        <v>21</v>
      </c>
    </row>
    <row r="3903" spans="1:15" x14ac:dyDescent="0.25">
      <c r="A3903" s="6" t="s">
        <v>3</v>
      </c>
      <c r="B3903" s="6" t="s">
        <v>15</v>
      </c>
      <c r="C3903" s="6" t="s">
        <v>798</v>
      </c>
      <c r="D3903" s="6" t="s">
        <v>799</v>
      </c>
      <c r="E3903" s="6" t="s">
        <v>97</v>
      </c>
      <c r="F3903" s="6" t="s">
        <v>125</v>
      </c>
      <c r="G3903" s="6">
        <v>51</v>
      </c>
      <c r="H3903" s="6">
        <v>260</v>
      </c>
      <c r="I3903" s="6">
        <v>51</v>
      </c>
      <c r="J3903" s="6">
        <v>263</v>
      </c>
      <c r="K3903" s="6">
        <v>51</v>
      </c>
      <c r="L3903" s="6">
        <v>263</v>
      </c>
      <c r="M3903" s="6" t="s">
        <v>112</v>
      </c>
      <c r="N3903" s="6" t="s">
        <v>21</v>
      </c>
      <c r="O3903" s="6">
        <v>34</v>
      </c>
    </row>
    <row r="3904" spans="1:15" x14ac:dyDescent="0.25">
      <c r="A3904" s="6" t="s">
        <v>3</v>
      </c>
      <c r="B3904" s="6" t="s">
        <v>15</v>
      </c>
      <c r="C3904" s="6" t="s">
        <v>787</v>
      </c>
      <c r="D3904" s="6" t="s">
        <v>788</v>
      </c>
      <c r="E3904" s="6" t="s">
        <v>97</v>
      </c>
      <c r="F3904" s="6" t="s">
        <v>125</v>
      </c>
      <c r="G3904" s="6">
        <v>87</v>
      </c>
      <c r="H3904" s="6">
        <v>488</v>
      </c>
      <c r="I3904" s="6">
        <v>86</v>
      </c>
      <c r="J3904" s="6">
        <v>472</v>
      </c>
      <c r="K3904" s="6">
        <v>86</v>
      </c>
      <c r="L3904" s="6">
        <v>472</v>
      </c>
      <c r="M3904" s="6" t="s">
        <v>112</v>
      </c>
      <c r="N3904" s="6" t="s">
        <v>21</v>
      </c>
      <c r="O3904" s="6">
        <v>28</v>
      </c>
    </row>
    <row r="3905" spans="1:15" x14ac:dyDescent="0.25">
      <c r="A3905" s="6" t="s">
        <v>0</v>
      </c>
      <c r="B3905" s="6" t="s">
        <v>13</v>
      </c>
      <c r="C3905" s="6" t="s">
        <v>181</v>
      </c>
      <c r="D3905" s="6" t="s">
        <v>182</v>
      </c>
      <c r="E3905" s="6" t="s">
        <v>97</v>
      </c>
      <c r="F3905" s="6" t="s">
        <v>98</v>
      </c>
      <c r="G3905" s="6">
        <v>16</v>
      </c>
      <c r="H3905" s="6">
        <v>58</v>
      </c>
      <c r="I3905" s="6">
        <v>10</v>
      </c>
      <c r="J3905" s="6">
        <v>45</v>
      </c>
      <c r="K3905" s="6">
        <v>16</v>
      </c>
      <c r="L3905" s="6">
        <v>58</v>
      </c>
      <c r="M3905" s="6" t="s">
        <v>112</v>
      </c>
      <c r="N3905" s="6" t="s">
        <v>23</v>
      </c>
      <c r="O3905" s="6">
        <v>24</v>
      </c>
    </row>
    <row r="3906" spans="1:15" x14ac:dyDescent="0.25">
      <c r="A3906" s="6" t="s">
        <v>3</v>
      </c>
      <c r="B3906" s="6" t="s">
        <v>14</v>
      </c>
      <c r="C3906" s="6" t="s">
        <v>776</v>
      </c>
      <c r="D3906" s="6" t="s">
        <v>777</v>
      </c>
      <c r="E3906" s="6" t="s">
        <v>97</v>
      </c>
      <c r="F3906" s="6" t="s">
        <v>98</v>
      </c>
      <c r="G3906" s="6">
        <v>77</v>
      </c>
      <c r="H3906" s="6">
        <v>384</v>
      </c>
      <c r="I3906" s="6">
        <v>79</v>
      </c>
      <c r="J3906" s="6">
        <v>394</v>
      </c>
      <c r="K3906" s="6">
        <v>79</v>
      </c>
      <c r="L3906" s="6">
        <v>394</v>
      </c>
      <c r="M3906" s="6" t="s">
        <v>112</v>
      </c>
      <c r="N3906" s="6" t="s">
        <v>22</v>
      </c>
      <c r="O3906" s="6">
        <v>55</v>
      </c>
    </row>
    <row r="3907" spans="1:15" x14ac:dyDescent="0.25">
      <c r="A3907" s="6" t="s">
        <v>0</v>
      </c>
      <c r="B3907" s="6" t="s">
        <v>13</v>
      </c>
      <c r="C3907" s="6" t="s">
        <v>181</v>
      </c>
      <c r="D3907" s="6" t="s">
        <v>182</v>
      </c>
      <c r="E3907" s="6" t="s">
        <v>97</v>
      </c>
      <c r="F3907" s="6" t="s">
        <v>98</v>
      </c>
      <c r="G3907" s="6">
        <v>16</v>
      </c>
      <c r="H3907" s="6">
        <v>58</v>
      </c>
      <c r="I3907" s="6">
        <v>10</v>
      </c>
      <c r="J3907" s="6">
        <v>45</v>
      </c>
      <c r="K3907" s="6">
        <v>16</v>
      </c>
      <c r="L3907" s="6">
        <v>58</v>
      </c>
      <c r="M3907" s="6" t="s">
        <v>112</v>
      </c>
      <c r="N3907" s="6" t="s">
        <v>22</v>
      </c>
      <c r="O3907" s="6">
        <v>11</v>
      </c>
    </row>
    <row r="3908" spans="1:15" x14ac:dyDescent="0.25">
      <c r="A3908" s="6" t="s">
        <v>3</v>
      </c>
      <c r="B3908" s="6" t="s">
        <v>14</v>
      </c>
      <c r="C3908" s="6" t="s">
        <v>226</v>
      </c>
      <c r="D3908" s="6" t="s">
        <v>227</v>
      </c>
      <c r="E3908" s="6" t="s">
        <v>97</v>
      </c>
      <c r="F3908" s="6" t="s">
        <v>98</v>
      </c>
      <c r="G3908" s="6">
        <v>50</v>
      </c>
      <c r="H3908" s="6">
        <v>218</v>
      </c>
      <c r="I3908" s="6">
        <v>53</v>
      </c>
      <c r="J3908" s="6">
        <v>217</v>
      </c>
      <c r="K3908" s="6">
        <v>53</v>
      </c>
      <c r="L3908" s="6">
        <v>217</v>
      </c>
      <c r="M3908" s="6" t="s">
        <v>112</v>
      </c>
      <c r="N3908" s="6" t="s">
        <v>23</v>
      </c>
      <c r="O3908" s="6">
        <v>40</v>
      </c>
    </row>
    <row r="3909" spans="1:15" x14ac:dyDescent="0.25">
      <c r="A3909" s="6" t="s">
        <v>3</v>
      </c>
      <c r="B3909" s="6" t="s">
        <v>14</v>
      </c>
      <c r="C3909" s="6" t="s">
        <v>776</v>
      </c>
      <c r="D3909" s="6" t="s">
        <v>777</v>
      </c>
      <c r="E3909" s="6" t="s">
        <v>97</v>
      </c>
      <c r="F3909" s="6" t="s">
        <v>98</v>
      </c>
      <c r="G3909" s="6">
        <v>77</v>
      </c>
      <c r="H3909" s="6">
        <v>384</v>
      </c>
      <c r="I3909" s="6">
        <v>79</v>
      </c>
      <c r="J3909" s="6">
        <v>394</v>
      </c>
      <c r="K3909" s="6">
        <v>79</v>
      </c>
      <c r="L3909" s="6">
        <v>394</v>
      </c>
      <c r="M3909" s="6" t="s">
        <v>112</v>
      </c>
      <c r="N3909" s="6" t="s">
        <v>23</v>
      </c>
      <c r="O3909" s="6">
        <v>121</v>
      </c>
    </row>
    <row r="3910" spans="1:15" x14ac:dyDescent="0.25">
      <c r="A3910" s="6" t="s">
        <v>0</v>
      </c>
      <c r="B3910" s="6" t="s">
        <v>13</v>
      </c>
      <c r="C3910" s="6" t="s">
        <v>181</v>
      </c>
      <c r="D3910" s="6" t="s">
        <v>182</v>
      </c>
      <c r="E3910" s="6" t="s">
        <v>97</v>
      </c>
      <c r="F3910" s="6" t="s">
        <v>98</v>
      </c>
      <c r="G3910" s="6">
        <v>16</v>
      </c>
      <c r="H3910" s="6">
        <v>58</v>
      </c>
      <c r="I3910" s="6">
        <v>10</v>
      </c>
      <c r="J3910" s="6">
        <v>45</v>
      </c>
      <c r="K3910" s="6">
        <v>16</v>
      </c>
      <c r="L3910" s="6">
        <v>58</v>
      </c>
      <c r="M3910" s="6" t="s">
        <v>112</v>
      </c>
      <c r="N3910" s="6" t="s">
        <v>21</v>
      </c>
      <c r="O3910" s="6">
        <v>13</v>
      </c>
    </row>
    <row r="3911" spans="1:15" x14ac:dyDescent="0.25">
      <c r="A3911" s="6" t="s">
        <v>3</v>
      </c>
      <c r="B3911" s="6" t="s">
        <v>15</v>
      </c>
      <c r="C3911" s="6" t="s">
        <v>787</v>
      </c>
      <c r="D3911" s="6" t="s">
        <v>788</v>
      </c>
      <c r="E3911" s="6" t="s">
        <v>97</v>
      </c>
      <c r="F3911" s="6" t="s">
        <v>125</v>
      </c>
      <c r="G3911" s="6">
        <v>87</v>
      </c>
      <c r="H3911" s="6">
        <v>488</v>
      </c>
      <c r="I3911" s="6">
        <v>86</v>
      </c>
      <c r="J3911" s="6">
        <v>472</v>
      </c>
      <c r="K3911" s="6">
        <v>86</v>
      </c>
      <c r="L3911" s="6">
        <v>472</v>
      </c>
      <c r="M3911" s="6" t="s">
        <v>112</v>
      </c>
      <c r="N3911" s="6" t="s">
        <v>23</v>
      </c>
      <c r="O3911" s="6">
        <v>70</v>
      </c>
    </row>
    <row r="3912" spans="1:15" x14ac:dyDescent="0.25">
      <c r="A3912" s="6" t="s">
        <v>0</v>
      </c>
      <c r="B3912" s="6" t="s">
        <v>13</v>
      </c>
      <c r="C3912" s="6" t="s">
        <v>179</v>
      </c>
      <c r="D3912" s="6" t="s">
        <v>180</v>
      </c>
      <c r="E3912" s="6" t="s">
        <v>97</v>
      </c>
      <c r="F3912" s="6" t="s">
        <v>125</v>
      </c>
      <c r="G3912" s="6">
        <v>13</v>
      </c>
      <c r="H3912" s="6">
        <v>70</v>
      </c>
      <c r="I3912" s="6">
        <v>8</v>
      </c>
      <c r="J3912" s="6">
        <v>49</v>
      </c>
      <c r="K3912" s="6">
        <v>12</v>
      </c>
      <c r="L3912" s="6">
        <v>70</v>
      </c>
      <c r="M3912" s="6" t="s">
        <v>112</v>
      </c>
      <c r="N3912" s="6" t="s">
        <v>23</v>
      </c>
      <c r="O3912" s="6">
        <v>16</v>
      </c>
    </row>
    <row r="3913" spans="1:15" x14ac:dyDescent="0.25">
      <c r="A3913" s="6" t="s">
        <v>0</v>
      </c>
      <c r="B3913" s="6" t="s">
        <v>9</v>
      </c>
      <c r="C3913" s="6" t="s">
        <v>1078</v>
      </c>
      <c r="D3913" s="6" t="s">
        <v>1079</v>
      </c>
      <c r="E3913" s="6" t="s">
        <v>97</v>
      </c>
      <c r="F3913" s="6" t="s">
        <v>125</v>
      </c>
      <c r="G3913" s="6">
        <v>115</v>
      </c>
      <c r="H3913" s="6">
        <v>502</v>
      </c>
      <c r="I3913" s="6">
        <v>123</v>
      </c>
      <c r="J3913" s="6">
        <v>555</v>
      </c>
      <c r="K3913" s="6">
        <v>123</v>
      </c>
      <c r="L3913" s="6">
        <v>555</v>
      </c>
      <c r="M3913" s="6" t="s">
        <v>112</v>
      </c>
      <c r="N3913" s="6" t="s">
        <v>21</v>
      </c>
      <c r="O3913" s="6">
        <v>74</v>
      </c>
    </row>
    <row r="3914" spans="1:15" x14ac:dyDescent="0.25">
      <c r="A3914" s="6" t="s">
        <v>0</v>
      </c>
      <c r="B3914" s="6" t="s">
        <v>9</v>
      </c>
      <c r="C3914" s="6" t="s">
        <v>1078</v>
      </c>
      <c r="D3914" s="6" t="s">
        <v>1079</v>
      </c>
      <c r="E3914" s="6" t="s">
        <v>97</v>
      </c>
      <c r="F3914" s="6" t="s">
        <v>125</v>
      </c>
      <c r="G3914" s="6">
        <v>115</v>
      </c>
      <c r="H3914" s="6">
        <v>502</v>
      </c>
      <c r="I3914" s="6">
        <v>123</v>
      </c>
      <c r="J3914" s="6">
        <v>555</v>
      </c>
      <c r="K3914" s="6">
        <v>123</v>
      </c>
      <c r="L3914" s="6">
        <v>555</v>
      </c>
      <c r="M3914" s="6" t="s">
        <v>112</v>
      </c>
      <c r="N3914" s="6" t="s">
        <v>22</v>
      </c>
      <c r="O3914" s="6">
        <v>59</v>
      </c>
    </row>
    <row r="3915" spans="1:15" x14ac:dyDescent="0.25">
      <c r="A3915" s="6" t="s">
        <v>3</v>
      </c>
      <c r="B3915" s="6" t="s">
        <v>15</v>
      </c>
      <c r="C3915" s="6" t="s">
        <v>787</v>
      </c>
      <c r="D3915" s="6" t="s">
        <v>788</v>
      </c>
      <c r="E3915" s="6" t="s">
        <v>97</v>
      </c>
      <c r="F3915" s="6" t="s">
        <v>125</v>
      </c>
      <c r="G3915" s="6">
        <v>87</v>
      </c>
      <c r="H3915" s="6">
        <v>488</v>
      </c>
      <c r="I3915" s="6">
        <v>86</v>
      </c>
      <c r="J3915" s="6">
        <v>472</v>
      </c>
      <c r="K3915" s="6">
        <v>86</v>
      </c>
      <c r="L3915" s="6">
        <v>472</v>
      </c>
      <c r="M3915" s="6" t="s">
        <v>112</v>
      </c>
      <c r="N3915" s="6" t="s">
        <v>22</v>
      </c>
      <c r="O3915" s="6">
        <v>42</v>
      </c>
    </row>
    <row r="3916" spans="1:15" x14ac:dyDescent="0.25">
      <c r="A3916" s="6" t="s">
        <v>0</v>
      </c>
      <c r="B3916" s="6" t="s">
        <v>13</v>
      </c>
      <c r="C3916" s="6" t="s">
        <v>175</v>
      </c>
      <c r="D3916" s="6" t="s">
        <v>176</v>
      </c>
      <c r="E3916" s="6" t="s">
        <v>97</v>
      </c>
      <c r="F3916" s="6" t="s">
        <v>125</v>
      </c>
      <c r="G3916" s="6">
        <v>35</v>
      </c>
      <c r="H3916" s="6">
        <v>215</v>
      </c>
      <c r="I3916" s="6">
        <v>35</v>
      </c>
      <c r="J3916" s="6">
        <v>211</v>
      </c>
      <c r="K3916" s="6">
        <v>35</v>
      </c>
      <c r="L3916" s="6">
        <v>212</v>
      </c>
      <c r="M3916" s="6" t="s">
        <v>112</v>
      </c>
      <c r="N3916" s="6" t="s">
        <v>21</v>
      </c>
      <c r="O3916" s="6">
        <v>32</v>
      </c>
    </row>
    <row r="3917" spans="1:15" x14ac:dyDescent="0.25">
      <c r="A3917" s="6" t="s">
        <v>3</v>
      </c>
      <c r="B3917" s="6" t="s">
        <v>14</v>
      </c>
      <c r="C3917" s="6" t="s">
        <v>785</v>
      </c>
      <c r="D3917" s="6" t="s">
        <v>786</v>
      </c>
      <c r="E3917" s="6" t="s">
        <v>97</v>
      </c>
      <c r="F3917" s="6" t="s">
        <v>98</v>
      </c>
      <c r="G3917" s="6">
        <v>140</v>
      </c>
      <c r="H3917" s="6">
        <v>613</v>
      </c>
      <c r="I3917" s="6">
        <v>137</v>
      </c>
      <c r="J3917" s="6">
        <v>622</v>
      </c>
      <c r="K3917" s="6">
        <v>137</v>
      </c>
      <c r="L3917" s="6">
        <v>622</v>
      </c>
      <c r="M3917" s="6" t="s">
        <v>112</v>
      </c>
      <c r="N3917" s="6" t="s">
        <v>23</v>
      </c>
      <c r="O3917" s="6">
        <v>168</v>
      </c>
    </row>
    <row r="3918" spans="1:15" x14ac:dyDescent="0.25">
      <c r="A3918" s="6" t="s">
        <v>0</v>
      </c>
      <c r="B3918" s="6" t="s">
        <v>13</v>
      </c>
      <c r="C3918" s="6" t="s">
        <v>239</v>
      </c>
      <c r="D3918" s="6" t="s">
        <v>240</v>
      </c>
      <c r="E3918" s="6" t="s">
        <v>97</v>
      </c>
      <c r="F3918" s="6" t="s">
        <v>98</v>
      </c>
      <c r="G3918" s="6">
        <v>15</v>
      </c>
      <c r="H3918" s="6">
        <v>74</v>
      </c>
      <c r="I3918" s="6">
        <v>12</v>
      </c>
      <c r="J3918" s="6">
        <v>60</v>
      </c>
      <c r="K3918" s="6">
        <v>16</v>
      </c>
      <c r="L3918" s="6">
        <v>74</v>
      </c>
      <c r="M3918" s="6" t="s">
        <v>112</v>
      </c>
      <c r="N3918" s="6" t="s">
        <v>22</v>
      </c>
      <c r="O3918" s="6">
        <v>9</v>
      </c>
    </row>
    <row r="3919" spans="1:15" x14ac:dyDescent="0.25">
      <c r="A3919" s="6" t="s">
        <v>3</v>
      </c>
      <c r="B3919" s="6" t="s">
        <v>14</v>
      </c>
      <c r="C3919" s="6" t="s">
        <v>785</v>
      </c>
      <c r="D3919" s="6" t="s">
        <v>786</v>
      </c>
      <c r="E3919" s="6" t="s">
        <v>97</v>
      </c>
      <c r="F3919" s="6" t="s">
        <v>98</v>
      </c>
      <c r="G3919" s="6">
        <v>140</v>
      </c>
      <c r="H3919" s="6">
        <v>613</v>
      </c>
      <c r="I3919" s="6">
        <v>137</v>
      </c>
      <c r="J3919" s="6">
        <v>622</v>
      </c>
      <c r="K3919" s="6">
        <v>137</v>
      </c>
      <c r="L3919" s="6">
        <v>622</v>
      </c>
      <c r="M3919" s="6" t="s">
        <v>112</v>
      </c>
      <c r="N3919" s="6" t="s">
        <v>22</v>
      </c>
      <c r="O3919" s="6">
        <v>80</v>
      </c>
    </row>
    <row r="3920" spans="1:15" x14ac:dyDescent="0.25">
      <c r="A3920" s="6" t="s">
        <v>0</v>
      </c>
      <c r="B3920" s="6" t="s">
        <v>13</v>
      </c>
      <c r="C3920" s="6" t="s">
        <v>239</v>
      </c>
      <c r="D3920" s="6" t="s">
        <v>240</v>
      </c>
      <c r="E3920" s="6" t="s">
        <v>97</v>
      </c>
      <c r="F3920" s="6" t="s">
        <v>98</v>
      </c>
      <c r="G3920" s="6">
        <v>15</v>
      </c>
      <c r="H3920" s="6">
        <v>74</v>
      </c>
      <c r="I3920" s="6">
        <v>12</v>
      </c>
      <c r="J3920" s="6">
        <v>60</v>
      </c>
      <c r="K3920" s="6">
        <v>16</v>
      </c>
      <c r="L3920" s="6">
        <v>74</v>
      </c>
      <c r="M3920" s="6" t="s">
        <v>112</v>
      </c>
      <c r="N3920" s="6" t="s">
        <v>23</v>
      </c>
      <c r="O3920" s="6">
        <v>17</v>
      </c>
    </row>
    <row r="3921" spans="1:15" x14ac:dyDescent="0.25">
      <c r="A3921" s="6" t="s">
        <v>3</v>
      </c>
      <c r="B3921" s="6" t="s">
        <v>14</v>
      </c>
      <c r="C3921" s="6" t="s">
        <v>785</v>
      </c>
      <c r="D3921" s="6" t="s">
        <v>786</v>
      </c>
      <c r="E3921" s="6" t="s">
        <v>97</v>
      </c>
      <c r="F3921" s="6" t="s">
        <v>98</v>
      </c>
      <c r="G3921" s="6">
        <v>140</v>
      </c>
      <c r="H3921" s="6">
        <v>613</v>
      </c>
      <c r="I3921" s="6">
        <v>137</v>
      </c>
      <c r="J3921" s="6">
        <v>622</v>
      </c>
      <c r="K3921" s="6">
        <v>137</v>
      </c>
      <c r="L3921" s="6">
        <v>622</v>
      </c>
      <c r="M3921" s="6" t="s">
        <v>112</v>
      </c>
      <c r="N3921" s="6" t="s">
        <v>21</v>
      </c>
      <c r="O3921" s="6">
        <v>88</v>
      </c>
    </row>
    <row r="3922" spans="1:15" x14ac:dyDescent="0.25">
      <c r="A3922" s="6" t="s">
        <v>0</v>
      </c>
      <c r="B3922" s="6" t="s">
        <v>13</v>
      </c>
      <c r="C3922" s="6" t="s">
        <v>173</v>
      </c>
      <c r="D3922" s="6" t="s">
        <v>174</v>
      </c>
      <c r="E3922" s="6" t="s">
        <v>97</v>
      </c>
      <c r="F3922" s="6" t="s">
        <v>125</v>
      </c>
      <c r="G3922" s="6">
        <v>74</v>
      </c>
      <c r="H3922" s="6">
        <v>404</v>
      </c>
      <c r="I3922" s="6">
        <v>60</v>
      </c>
      <c r="J3922" s="6">
        <v>330</v>
      </c>
      <c r="K3922" s="6">
        <v>74</v>
      </c>
      <c r="L3922" s="6">
        <v>369</v>
      </c>
      <c r="M3922" s="6" t="s">
        <v>112</v>
      </c>
      <c r="N3922" s="6" t="s">
        <v>21</v>
      </c>
      <c r="O3922" s="6">
        <v>51</v>
      </c>
    </row>
    <row r="3923" spans="1:15" x14ac:dyDescent="0.25">
      <c r="A3923" s="6" t="s">
        <v>3</v>
      </c>
      <c r="B3923" s="6" t="s">
        <v>14</v>
      </c>
      <c r="C3923" s="6" t="s">
        <v>783</v>
      </c>
      <c r="D3923" s="6" t="s">
        <v>784</v>
      </c>
      <c r="E3923" s="6" t="s">
        <v>97</v>
      </c>
      <c r="F3923" s="6" t="s">
        <v>98</v>
      </c>
      <c r="G3923" s="6">
        <v>41</v>
      </c>
      <c r="H3923" s="6">
        <v>214</v>
      </c>
      <c r="I3923" s="6">
        <v>41</v>
      </c>
      <c r="J3923" s="6">
        <v>214</v>
      </c>
      <c r="K3923" s="6">
        <v>41</v>
      </c>
      <c r="L3923" s="6">
        <v>214</v>
      </c>
      <c r="M3923" s="6" t="s">
        <v>112</v>
      </c>
      <c r="N3923" s="6" t="s">
        <v>23</v>
      </c>
      <c r="O3923" s="6">
        <v>50</v>
      </c>
    </row>
    <row r="3924" spans="1:15" x14ac:dyDescent="0.25">
      <c r="A3924" s="6" t="s">
        <v>0</v>
      </c>
      <c r="B3924" s="6" t="s">
        <v>13</v>
      </c>
      <c r="C3924" s="6" t="s">
        <v>173</v>
      </c>
      <c r="D3924" s="6" t="s">
        <v>174</v>
      </c>
      <c r="E3924" s="6" t="s">
        <v>97</v>
      </c>
      <c r="F3924" s="6" t="s">
        <v>125</v>
      </c>
      <c r="G3924" s="6">
        <v>74</v>
      </c>
      <c r="H3924" s="6">
        <v>404</v>
      </c>
      <c r="I3924" s="6">
        <v>60</v>
      </c>
      <c r="J3924" s="6">
        <v>330</v>
      </c>
      <c r="K3924" s="6">
        <v>74</v>
      </c>
      <c r="L3924" s="6">
        <v>369</v>
      </c>
      <c r="M3924" s="6" t="s">
        <v>112</v>
      </c>
      <c r="N3924" s="6" t="s">
        <v>22</v>
      </c>
      <c r="O3924" s="6">
        <v>41</v>
      </c>
    </row>
    <row r="3925" spans="1:15" x14ac:dyDescent="0.25">
      <c r="A3925" s="6" t="s">
        <v>0</v>
      </c>
      <c r="B3925" s="6" t="s">
        <v>13</v>
      </c>
      <c r="C3925" s="6" t="s">
        <v>241</v>
      </c>
      <c r="D3925" s="6" t="s">
        <v>242</v>
      </c>
      <c r="E3925" s="6" t="s">
        <v>97</v>
      </c>
      <c r="F3925" s="6" t="s">
        <v>98</v>
      </c>
      <c r="G3925" s="6">
        <v>65</v>
      </c>
      <c r="H3925" s="6">
        <v>347</v>
      </c>
      <c r="I3925" s="6">
        <v>65</v>
      </c>
      <c r="J3925" s="6">
        <v>347</v>
      </c>
      <c r="K3925" s="6">
        <v>65</v>
      </c>
      <c r="L3925" s="6">
        <v>347</v>
      </c>
      <c r="M3925" s="6" t="s">
        <v>112</v>
      </c>
      <c r="N3925" s="6" t="s">
        <v>23</v>
      </c>
      <c r="O3925" s="6">
        <v>76</v>
      </c>
    </row>
    <row r="3926" spans="1:15" x14ac:dyDescent="0.25">
      <c r="A3926" s="6" t="s">
        <v>3</v>
      </c>
      <c r="B3926" s="6" t="s">
        <v>14</v>
      </c>
      <c r="C3926" s="6" t="s">
        <v>783</v>
      </c>
      <c r="D3926" s="6" t="s">
        <v>784</v>
      </c>
      <c r="E3926" s="6" t="s">
        <v>97</v>
      </c>
      <c r="F3926" s="6" t="s">
        <v>98</v>
      </c>
      <c r="G3926" s="6">
        <v>41</v>
      </c>
      <c r="H3926" s="6">
        <v>214</v>
      </c>
      <c r="I3926" s="6">
        <v>41</v>
      </c>
      <c r="J3926" s="6">
        <v>214</v>
      </c>
      <c r="K3926" s="6">
        <v>41</v>
      </c>
      <c r="L3926" s="6">
        <v>214</v>
      </c>
      <c r="M3926" s="6" t="s">
        <v>112</v>
      </c>
      <c r="N3926" s="6" t="s">
        <v>22</v>
      </c>
      <c r="O3926" s="6">
        <v>27</v>
      </c>
    </row>
    <row r="3927" spans="1:15" x14ac:dyDescent="0.25">
      <c r="A3927" s="6" t="s">
        <v>0</v>
      </c>
      <c r="B3927" s="6" t="s">
        <v>4</v>
      </c>
      <c r="C3927" s="6" t="s">
        <v>696</v>
      </c>
      <c r="D3927" s="6" t="s">
        <v>697</v>
      </c>
      <c r="E3927" s="6" t="s">
        <v>97</v>
      </c>
      <c r="F3927" s="6" t="s">
        <v>125</v>
      </c>
      <c r="G3927" s="6">
        <v>43</v>
      </c>
      <c r="H3927" s="6">
        <v>247</v>
      </c>
      <c r="I3927" s="6">
        <v>41</v>
      </c>
      <c r="J3927" s="6">
        <v>232</v>
      </c>
      <c r="K3927" s="6">
        <v>41</v>
      </c>
      <c r="L3927" s="6">
        <v>9</v>
      </c>
      <c r="M3927" s="6" t="s">
        <v>112</v>
      </c>
      <c r="N3927" s="6" t="s">
        <v>22</v>
      </c>
      <c r="O3927" s="6">
        <v>0</v>
      </c>
    </row>
    <row r="3928" spans="1:15" x14ac:dyDescent="0.25">
      <c r="A3928" s="6" t="s">
        <v>3</v>
      </c>
      <c r="B3928" s="6" t="s">
        <v>14</v>
      </c>
      <c r="C3928" s="6" t="s">
        <v>783</v>
      </c>
      <c r="D3928" s="6" t="s">
        <v>784</v>
      </c>
      <c r="E3928" s="6" t="s">
        <v>97</v>
      </c>
      <c r="F3928" s="6" t="s">
        <v>98</v>
      </c>
      <c r="G3928" s="6">
        <v>41</v>
      </c>
      <c r="H3928" s="6">
        <v>214</v>
      </c>
      <c r="I3928" s="6">
        <v>41</v>
      </c>
      <c r="J3928" s="6">
        <v>214</v>
      </c>
      <c r="K3928" s="6">
        <v>41</v>
      </c>
      <c r="L3928" s="6">
        <v>214</v>
      </c>
      <c r="M3928" s="6" t="s">
        <v>112</v>
      </c>
      <c r="N3928" s="6" t="s">
        <v>21</v>
      </c>
      <c r="O3928" s="6">
        <v>23</v>
      </c>
    </row>
    <row r="3929" spans="1:15" x14ac:dyDescent="0.25">
      <c r="A3929" s="6" t="s">
        <v>0</v>
      </c>
      <c r="B3929" s="6" t="s">
        <v>13</v>
      </c>
      <c r="C3929" s="6" t="s">
        <v>175</v>
      </c>
      <c r="D3929" s="6" t="s">
        <v>176</v>
      </c>
      <c r="E3929" s="6" t="s">
        <v>97</v>
      </c>
      <c r="F3929" s="6" t="s">
        <v>125</v>
      </c>
      <c r="G3929" s="6">
        <v>35</v>
      </c>
      <c r="H3929" s="6">
        <v>215</v>
      </c>
      <c r="I3929" s="6">
        <v>35</v>
      </c>
      <c r="J3929" s="6">
        <v>211</v>
      </c>
      <c r="K3929" s="6">
        <v>35</v>
      </c>
      <c r="L3929" s="6">
        <v>212</v>
      </c>
      <c r="M3929" s="6" t="s">
        <v>112</v>
      </c>
      <c r="N3929" s="6" t="s">
        <v>22</v>
      </c>
      <c r="O3929" s="6">
        <v>32</v>
      </c>
    </row>
    <row r="3930" spans="1:15" x14ac:dyDescent="0.25">
      <c r="A3930" s="6" t="s">
        <v>3</v>
      </c>
      <c r="B3930" s="6" t="s">
        <v>17</v>
      </c>
      <c r="C3930" s="6" t="s">
        <v>767</v>
      </c>
      <c r="D3930" s="6" t="s">
        <v>768</v>
      </c>
      <c r="E3930" s="6" t="s">
        <v>97</v>
      </c>
      <c r="F3930" s="6" t="s">
        <v>98</v>
      </c>
      <c r="G3930" s="6">
        <v>61</v>
      </c>
      <c r="H3930" s="6">
        <v>264</v>
      </c>
      <c r="I3930" s="6">
        <v>55</v>
      </c>
      <c r="J3930" s="6">
        <v>251</v>
      </c>
      <c r="K3930" s="6">
        <v>55</v>
      </c>
      <c r="L3930" s="6">
        <v>251</v>
      </c>
      <c r="M3930" s="6" t="s">
        <v>112</v>
      </c>
      <c r="N3930" s="6" t="s">
        <v>23</v>
      </c>
      <c r="O3930" s="6">
        <v>52</v>
      </c>
    </row>
    <row r="3931" spans="1:15" x14ac:dyDescent="0.25">
      <c r="A3931" s="6" t="s">
        <v>0</v>
      </c>
      <c r="B3931" s="6" t="s">
        <v>13</v>
      </c>
      <c r="C3931" s="6" t="s">
        <v>175</v>
      </c>
      <c r="D3931" s="6" t="s">
        <v>176</v>
      </c>
      <c r="E3931" s="6" t="s">
        <v>97</v>
      </c>
      <c r="F3931" s="6" t="s">
        <v>125</v>
      </c>
      <c r="G3931" s="6">
        <v>35</v>
      </c>
      <c r="H3931" s="6">
        <v>215</v>
      </c>
      <c r="I3931" s="6">
        <v>35</v>
      </c>
      <c r="J3931" s="6">
        <v>211</v>
      </c>
      <c r="K3931" s="6">
        <v>35</v>
      </c>
      <c r="L3931" s="6">
        <v>212</v>
      </c>
      <c r="M3931" s="6" t="s">
        <v>112</v>
      </c>
      <c r="N3931" s="6" t="s">
        <v>23</v>
      </c>
      <c r="O3931" s="6">
        <v>64</v>
      </c>
    </row>
    <row r="3932" spans="1:15" x14ac:dyDescent="0.25">
      <c r="A3932" s="6" t="s">
        <v>0</v>
      </c>
      <c r="B3932" s="6" t="s">
        <v>13</v>
      </c>
      <c r="C3932" s="6" t="s">
        <v>241</v>
      </c>
      <c r="D3932" s="6" t="s">
        <v>242</v>
      </c>
      <c r="E3932" s="6" t="s">
        <v>97</v>
      </c>
      <c r="F3932" s="6" t="s">
        <v>98</v>
      </c>
      <c r="G3932" s="6">
        <v>65</v>
      </c>
      <c r="H3932" s="6">
        <v>347</v>
      </c>
      <c r="I3932" s="6">
        <v>65</v>
      </c>
      <c r="J3932" s="6">
        <v>347</v>
      </c>
      <c r="K3932" s="6">
        <v>65</v>
      </c>
      <c r="L3932" s="6">
        <v>347</v>
      </c>
      <c r="M3932" s="6" t="s">
        <v>112</v>
      </c>
      <c r="N3932" s="6" t="s">
        <v>21</v>
      </c>
      <c r="O3932" s="6">
        <v>39</v>
      </c>
    </row>
    <row r="3933" spans="1:15" x14ac:dyDescent="0.25">
      <c r="A3933" s="6" t="s">
        <v>3</v>
      </c>
      <c r="B3933" s="6" t="s">
        <v>17</v>
      </c>
      <c r="C3933" s="6" t="s">
        <v>767</v>
      </c>
      <c r="D3933" s="6" t="s">
        <v>768</v>
      </c>
      <c r="E3933" s="6" t="s">
        <v>97</v>
      </c>
      <c r="F3933" s="6" t="s">
        <v>98</v>
      </c>
      <c r="G3933" s="6">
        <v>61</v>
      </c>
      <c r="H3933" s="6">
        <v>264</v>
      </c>
      <c r="I3933" s="6">
        <v>55</v>
      </c>
      <c r="J3933" s="6">
        <v>251</v>
      </c>
      <c r="K3933" s="6">
        <v>55</v>
      </c>
      <c r="L3933" s="6">
        <v>251</v>
      </c>
      <c r="M3933" s="6" t="s">
        <v>112</v>
      </c>
      <c r="N3933" s="6" t="s">
        <v>22</v>
      </c>
      <c r="O3933" s="6">
        <v>15</v>
      </c>
    </row>
    <row r="3934" spans="1:15" x14ac:dyDescent="0.25">
      <c r="A3934" s="6" t="s">
        <v>0</v>
      </c>
      <c r="B3934" s="6" t="s">
        <v>13</v>
      </c>
      <c r="C3934" s="6" t="s">
        <v>241</v>
      </c>
      <c r="D3934" s="6" t="s">
        <v>242</v>
      </c>
      <c r="E3934" s="6" t="s">
        <v>97</v>
      </c>
      <c r="F3934" s="6" t="s">
        <v>98</v>
      </c>
      <c r="G3934" s="6">
        <v>65</v>
      </c>
      <c r="H3934" s="6">
        <v>347</v>
      </c>
      <c r="I3934" s="6">
        <v>65</v>
      </c>
      <c r="J3934" s="6">
        <v>347</v>
      </c>
      <c r="K3934" s="6">
        <v>65</v>
      </c>
      <c r="L3934" s="6">
        <v>347</v>
      </c>
      <c r="M3934" s="6" t="s">
        <v>112</v>
      </c>
      <c r="N3934" s="6" t="s">
        <v>22</v>
      </c>
      <c r="O3934" s="6">
        <v>37</v>
      </c>
    </row>
    <row r="3935" spans="1:15" x14ac:dyDescent="0.25">
      <c r="A3935" s="6" t="s">
        <v>3</v>
      </c>
      <c r="B3935" s="6" t="s">
        <v>17</v>
      </c>
      <c r="C3935" s="6" t="s">
        <v>767</v>
      </c>
      <c r="D3935" s="6" t="s">
        <v>768</v>
      </c>
      <c r="E3935" s="6" t="s">
        <v>97</v>
      </c>
      <c r="F3935" s="6" t="s">
        <v>98</v>
      </c>
      <c r="G3935" s="6">
        <v>61</v>
      </c>
      <c r="H3935" s="6">
        <v>264</v>
      </c>
      <c r="I3935" s="6">
        <v>55</v>
      </c>
      <c r="J3935" s="6">
        <v>251</v>
      </c>
      <c r="K3935" s="6">
        <v>55</v>
      </c>
      <c r="L3935" s="6">
        <v>251</v>
      </c>
      <c r="M3935" s="6" t="s">
        <v>112</v>
      </c>
      <c r="N3935" s="6" t="s">
        <v>21</v>
      </c>
      <c r="O3935" s="6">
        <v>37</v>
      </c>
    </row>
    <row r="3936" spans="1:15" x14ac:dyDescent="0.25">
      <c r="A3936" s="6" t="s">
        <v>0</v>
      </c>
      <c r="B3936" s="6" t="s">
        <v>13</v>
      </c>
      <c r="C3936" s="6" t="s">
        <v>173</v>
      </c>
      <c r="D3936" s="6" t="s">
        <v>174</v>
      </c>
      <c r="E3936" s="6" t="s">
        <v>97</v>
      </c>
      <c r="F3936" s="6" t="s">
        <v>125</v>
      </c>
      <c r="G3936" s="6">
        <v>74</v>
      </c>
      <c r="H3936" s="6">
        <v>404</v>
      </c>
      <c r="I3936" s="6">
        <v>60</v>
      </c>
      <c r="J3936" s="6">
        <v>330</v>
      </c>
      <c r="K3936" s="6">
        <v>74</v>
      </c>
      <c r="L3936" s="6">
        <v>369</v>
      </c>
      <c r="M3936" s="6" t="s">
        <v>112</v>
      </c>
      <c r="N3936" s="6" t="s">
        <v>23</v>
      </c>
      <c r="O3936" s="6">
        <v>92</v>
      </c>
    </row>
    <row r="3937" spans="1:15" x14ac:dyDescent="0.25">
      <c r="A3937" s="6" t="s">
        <v>0</v>
      </c>
      <c r="B3937" s="6" t="s">
        <v>12</v>
      </c>
      <c r="C3937" s="6" t="s">
        <v>197</v>
      </c>
      <c r="D3937" s="6" t="s">
        <v>198</v>
      </c>
      <c r="E3937" s="6" t="s">
        <v>97</v>
      </c>
      <c r="F3937" s="6" t="s">
        <v>125</v>
      </c>
      <c r="G3937" s="6">
        <v>20</v>
      </c>
      <c r="H3937" s="6">
        <v>106</v>
      </c>
      <c r="I3937" s="6">
        <v>13</v>
      </c>
      <c r="J3937" s="6">
        <v>94</v>
      </c>
      <c r="K3937" s="6">
        <v>18</v>
      </c>
      <c r="L3937" s="6">
        <v>94</v>
      </c>
      <c r="M3937" s="6" t="s">
        <v>112</v>
      </c>
      <c r="N3937" s="6" t="s">
        <v>23</v>
      </c>
      <c r="O3937" s="6">
        <v>24</v>
      </c>
    </row>
    <row r="3938" spans="1:15" x14ac:dyDescent="0.25">
      <c r="A3938" s="6" t="s">
        <v>0</v>
      </c>
      <c r="B3938" s="6" t="s">
        <v>9</v>
      </c>
      <c r="C3938" s="6" t="s">
        <v>756</v>
      </c>
      <c r="D3938" s="6" t="s">
        <v>757</v>
      </c>
      <c r="E3938" s="6" t="s">
        <v>97</v>
      </c>
      <c r="F3938" s="6" t="s">
        <v>125</v>
      </c>
      <c r="G3938" s="6">
        <v>115</v>
      </c>
      <c r="H3938" s="6">
        <v>532</v>
      </c>
      <c r="I3938" s="6">
        <v>115</v>
      </c>
      <c r="J3938" s="6">
        <v>537</v>
      </c>
      <c r="K3938" s="6">
        <v>115</v>
      </c>
      <c r="L3938" s="6">
        <v>537</v>
      </c>
      <c r="M3938" s="6" t="s">
        <v>112</v>
      </c>
      <c r="N3938" s="6" t="s">
        <v>23</v>
      </c>
      <c r="O3938" s="6">
        <v>120</v>
      </c>
    </row>
    <row r="3939" spans="1:15" x14ac:dyDescent="0.25">
      <c r="A3939" s="6" t="s">
        <v>3</v>
      </c>
      <c r="B3939" s="6" t="s">
        <v>1084</v>
      </c>
      <c r="C3939" s="6" t="s">
        <v>1085</v>
      </c>
      <c r="D3939" s="6" t="s">
        <v>1086</v>
      </c>
      <c r="E3939" s="6" t="s">
        <v>97</v>
      </c>
      <c r="F3939" s="6" t="s">
        <v>125</v>
      </c>
      <c r="G3939" s="6">
        <v>44</v>
      </c>
      <c r="H3939" s="6">
        <v>273</v>
      </c>
      <c r="I3939" s="6">
        <v>40</v>
      </c>
      <c r="J3939" s="6">
        <v>208</v>
      </c>
      <c r="K3939" s="6">
        <v>40</v>
      </c>
      <c r="L3939" s="6">
        <v>208</v>
      </c>
      <c r="M3939" s="6" t="s">
        <v>112</v>
      </c>
      <c r="N3939" s="6" t="s">
        <v>23</v>
      </c>
      <c r="O3939" s="6">
        <v>46</v>
      </c>
    </row>
    <row r="3940" spans="1:15" x14ac:dyDescent="0.25">
      <c r="A3940" s="6" t="s">
        <v>0</v>
      </c>
      <c r="B3940" s="6" t="s">
        <v>13</v>
      </c>
      <c r="C3940" s="6" t="s">
        <v>195</v>
      </c>
      <c r="D3940" s="6" t="s">
        <v>196</v>
      </c>
      <c r="E3940" s="6" t="s">
        <v>97</v>
      </c>
      <c r="F3940" s="6" t="s">
        <v>132</v>
      </c>
      <c r="G3940" s="6">
        <v>20</v>
      </c>
      <c r="H3940" s="6">
        <v>64</v>
      </c>
      <c r="I3940" s="6">
        <v>14</v>
      </c>
      <c r="J3940" s="6">
        <v>52</v>
      </c>
      <c r="K3940" s="6">
        <v>14</v>
      </c>
      <c r="L3940" s="6">
        <v>52</v>
      </c>
      <c r="M3940" s="6" t="s">
        <v>112</v>
      </c>
      <c r="N3940" s="6" t="s">
        <v>21</v>
      </c>
      <c r="O3940" s="6">
        <v>6</v>
      </c>
    </row>
    <row r="3941" spans="1:15" x14ac:dyDescent="0.25">
      <c r="A3941" s="6" t="s">
        <v>0</v>
      </c>
      <c r="B3941" s="6" t="s">
        <v>13</v>
      </c>
      <c r="C3941" s="6" t="s">
        <v>195</v>
      </c>
      <c r="D3941" s="6" t="s">
        <v>196</v>
      </c>
      <c r="E3941" s="6" t="s">
        <v>97</v>
      </c>
      <c r="F3941" s="6" t="s">
        <v>132</v>
      </c>
      <c r="G3941" s="6">
        <v>20</v>
      </c>
      <c r="H3941" s="6">
        <v>64</v>
      </c>
      <c r="I3941" s="6">
        <v>14</v>
      </c>
      <c r="J3941" s="6">
        <v>52</v>
      </c>
      <c r="K3941" s="6">
        <v>14</v>
      </c>
      <c r="L3941" s="6">
        <v>52</v>
      </c>
      <c r="M3941" s="6" t="s">
        <v>112</v>
      </c>
      <c r="N3941" s="6" t="s">
        <v>22</v>
      </c>
      <c r="O3941" s="6">
        <v>5</v>
      </c>
    </row>
    <row r="3942" spans="1:15" x14ac:dyDescent="0.25">
      <c r="A3942" s="6" t="s">
        <v>3</v>
      </c>
      <c r="B3942" s="6" t="s">
        <v>1084</v>
      </c>
      <c r="C3942" s="6" t="s">
        <v>1085</v>
      </c>
      <c r="D3942" s="6" t="s">
        <v>1086</v>
      </c>
      <c r="E3942" s="6" t="s">
        <v>97</v>
      </c>
      <c r="F3942" s="6" t="s">
        <v>125</v>
      </c>
      <c r="G3942" s="6">
        <v>44</v>
      </c>
      <c r="H3942" s="6">
        <v>273</v>
      </c>
      <c r="I3942" s="6">
        <v>40</v>
      </c>
      <c r="J3942" s="6">
        <v>208</v>
      </c>
      <c r="K3942" s="6">
        <v>40</v>
      </c>
      <c r="L3942" s="6">
        <v>208</v>
      </c>
      <c r="M3942" s="6" t="s">
        <v>112</v>
      </c>
      <c r="N3942" s="6" t="s">
        <v>22</v>
      </c>
      <c r="O3942" s="6">
        <v>17</v>
      </c>
    </row>
    <row r="3943" spans="1:15" x14ac:dyDescent="0.25">
      <c r="A3943" s="6" t="s">
        <v>0</v>
      </c>
      <c r="B3943" s="6" t="s">
        <v>13</v>
      </c>
      <c r="C3943" s="6" t="s">
        <v>195</v>
      </c>
      <c r="D3943" s="6" t="s">
        <v>196</v>
      </c>
      <c r="E3943" s="6" t="s">
        <v>97</v>
      </c>
      <c r="F3943" s="6" t="s">
        <v>132</v>
      </c>
      <c r="G3943" s="6">
        <v>20</v>
      </c>
      <c r="H3943" s="6">
        <v>64</v>
      </c>
      <c r="I3943" s="6">
        <v>14</v>
      </c>
      <c r="J3943" s="6">
        <v>52</v>
      </c>
      <c r="K3943" s="6">
        <v>14</v>
      </c>
      <c r="L3943" s="6">
        <v>52</v>
      </c>
      <c r="M3943" s="6" t="s">
        <v>112</v>
      </c>
      <c r="N3943" s="6" t="s">
        <v>23</v>
      </c>
      <c r="O3943" s="6">
        <v>11</v>
      </c>
    </row>
    <row r="3944" spans="1:15" x14ac:dyDescent="0.25">
      <c r="A3944" s="6" t="s">
        <v>3</v>
      </c>
      <c r="B3944" s="6" t="s">
        <v>1084</v>
      </c>
      <c r="C3944" s="6" t="s">
        <v>1085</v>
      </c>
      <c r="D3944" s="6" t="s">
        <v>1086</v>
      </c>
      <c r="E3944" s="6" t="s">
        <v>97</v>
      </c>
      <c r="F3944" s="6" t="s">
        <v>125</v>
      </c>
      <c r="G3944" s="6">
        <v>44</v>
      </c>
      <c r="H3944" s="6">
        <v>273</v>
      </c>
      <c r="I3944" s="6">
        <v>40</v>
      </c>
      <c r="J3944" s="6">
        <v>208</v>
      </c>
      <c r="K3944" s="6">
        <v>40</v>
      </c>
      <c r="L3944" s="6">
        <v>208</v>
      </c>
      <c r="M3944" s="6" t="s">
        <v>112</v>
      </c>
      <c r="N3944" s="6" t="s">
        <v>21</v>
      </c>
      <c r="O3944" s="6">
        <v>29</v>
      </c>
    </row>
    <row r="3945" spans="1:15" x14ac:dyDescent="0.25">
      <c r="A3945" s="6" t="s">
        <v>0</v>
      </c>
      <c r="B3945" s="6" t="s">
        <v>12</v>
      </c>
      <c r="C3945" s="6" t="s">
        <v>197</v>
      </c>
      <c r="D3945" s="6" t="s">
        <v>198</v>
      </c>
      <c r="E3945" s="6" t="s">
        <v>97</v>
      </c>
      <c r="F3945" s="6" t="s">
        <v>125</v>
      </c>
      <c r="G3945" s="6">
        <v>20</v>
      </c>
      <c r="H3945" s="6">
        <v>106</v>
      </c>
      <c r="I3945" s="6">
        <v>13</v>
      </c>
      <c r="J3945" s="6">
        <v>94</v>
      </c>
      <c r="K3945" s="6">
        <v>18</v>
      </c>
      <c r="L3945" s="6">
        <v>94</v>
      </c>
      <c r="M3945" s="6" t="s">
        <v>112</v>
      </c>
      <c r="N3945" s="6" t="s">
        <v>21</v>
      </c>
      <c r="O3945" s="6">
        <v>16</v>
      </c>
    </row>
    <row r="3946" spans="1:15" x14ac:dyDescent="0.25">
      <c r="A3946" s="6" t="s">
        <v>0</v>
      </c>
      <c r="B3946" s="6" t="s">
        <v>4</v>
      </c>
      <c r="C3946" s="6" t="s">
        <v>696</v>
      </c>
      <c r="D3946" s="6" t="s">
        <v>697</v>
      </c>
      <c r="E3946" s="6" t="s">
        <v>97</v>
      </c>
      <c r="F3946" s="6" t="s">
        <v>125</v>
      </c>
      <c r="G3946" s="6">
        <v>43</v>
      </c>
      <c r="H3946" s="6">
        <v>247</v>
      </c>
      <c r="I3946" s="6">
        <v>41</v>
      </c>
      <c r="J3946" s="6">
        <v>232</v>
      </c>
      <c r="K3946" s="6">
        <v>41</v>
      </c>
      <c r="L3946" s="6">
        <v>9</v>
      </c>
      <c r="M3946" s="6" t="s">
        <v>112</v>
      </c>
      <c r="N3946" s="6" t="s">
        <v>23</v>
      </c>
      <c r="O3946" s="6">
        <v>0</v>
      </c>
    </row>
    <row r="3947" spans="1:15" x14ac:dyDescent="0.25">
      <c r="A3947" s="6" t="s">
        <v>0</v>
      </c>
      <c r="B3947" s="6" t="s">
        <v>12</v>
      </c>
      <c r="C3947" s="6" t="s">
        <v>197</v>
      </c>
      <c r="D3947" s="6" t="s">
        <v>198</v>
      </c>
      <c r="E3947" s="6" t="s">
        <v>97</v>
      </c>
      <c r="F3947" s="6" t="s">
        <v>125</v>
      </c>
      <c r="G3947" s="6">
        <v>20</v>
      </c>
      <c r="H3947" s="6">
        <v>106</v>
      </c>
      <c r="I3947" s="6">
        <v>13</v>
      </c>
      <c r="J3947" s="6">
        <v>94</v>
      </c>
      <c r="K3947" s="6">
        <v>18</v>
      </c>
      <c r="L3947" s="6">
        <v>94</v>
      </c>
      <c r="M3947" s="6" t="s">
        <v>112</v>
      </c>
      <c r="N3947" s="6" t="s">
        <v>22</v>
      </c>
      <c r="O3947" s="6">
        <v>8</v>
      </c>
    </row>
    <row r="3948" spans="1:15" x14ac:dyDescent="0.25">
      <c r="A3948" s="6" t="s">
        <v>3</v>
      </c>
      <c r="B3948" s="6" t="s">
        <v>17</v>
      </c>
      <c r="C3948" s="6" t="s">
        <v>232</v>
      </c>
      <c r="D3948" s="6" t="s">
        <v>233</v>
      </c>
      <c r="E3948" s="6" t="s">
        <v>97</v>
      </c>
      <c r="F3948" s="6" t="s">
        <v>98</v>
      </c>
      <c r="G3948" s="6">
        <v>30</v>
      </c>
      <c r="H3948" s="6">
        <v>188</v>
      </c>
      <c r="I3948" s="6">
        <v>24</v>
      </c>
      <c r="J3948" s="6">
        <v>112</v>
      </c>
      <c r="K3948" s="6">
        <v>24</v>
      </c>
      <c r="L3948" s="6">
        <v>112</v>
      </c>
      <c r="M3948" s="6" t="s">
        <v>112</v>
      </c>
      <c r="N3948" s="6" t="s">
        <v>21</v>
      </c>
      <c r="O3948" s="6">
        <v>16</v>
      </c>
    </row>
    <row r="3949" spans="1:15" x14ac:dyDescent="0.25">
      <c r="A3949" s="6" t="s">
        <v>3</v>
      </c>
      <c r="B3949" s="6" t="s">
        <v>15</v>
      </c>
      <c r="C3949" s="6" t="s">
        <v>234</v>
      </c>
      <c r="D3949" s="6" t="s">
        <v>1060</v>
      </c>
      <c r="E3949" s="6" t="s">
        <v>97</v>
      </c>
      <c r="F3949" s="6" t="s">
        <v>132</v>
      </c>
      <c r="G3949" s="6">
        <v>21</v>
      </c>
      <c r="H3949" s="6">
        <v>107</v>
      </c>
      <c r="I3949" s="6">
        <v>22</v>
      </c>
      <c r="J3949" s="6">
        <v>108</v>
      </c>
      <c r="K3949" s="6">
        <v>22</v>
      </c>
      <c r="L3949" s="6">
        <v>0</v>
      </c>
      <c r="M3949" s="6" t="s">
        <v>112</v>
      </c>
      <c r="N3949" s="6" t="s">
        <v>22</v>
      </c>
      <c r="O3949" s="6">
        <v>0</v>
      </c>
    </row>
    <row r="3950" spans="1:15" x14ac:dyDescent="0.25">
      <c r="A3950" s="6" t="s">
        <v>0</v>
      </c>
      <c r="B3950" s="6" t="s">
        <v>5</v>
      </c>
      <c r="C3950" s="6" t="s">
        <v>713</v>
      </c>
      <c r="D3950" s="6" t="s">
        <v>714</v>
      </c>
      <c r="E3950" s="6" t="s">
        <v>209</v>
      </c>
      <c r="F3950" s="6" t="s">
        <v>125</v>
      </c>
      <c r="G3950" s="6">
        <v>110</v>
      </c>
      <c r="H3950" s="6">
        <v>643</v>
      </c>
      <c r="I3950" s="6">
        <v>106</v>
      </c>
      <c r="J3950" s="6"/>
      <c r="K3950" s="6">
        <v>124</v>
      </c>
      <c r="L3950" s="6">
        <v>0</v>
      </c>
      <c r="M3950" s="6" t="s">
        <v>112</v>
      </c>
      <c r="N3950" s="6" t="s">
        <v>21</v>
      </c>
      <c r="O3950" s="6">
        <v>0</v>
      </c>
    </row>
    <row r="3951" spans="1:15" x14ac:dyDescent="0.25">
      <c r="A3951" s="6" t="s">
        <v>3</v>
      </c>
      <c r="B3951" s="6" t="s">
        <v>15</v>
      </c>
      <c r="C3951" s="6" t="s">
        <v>234</v>
      </c>
      <c r="D3951" s="6" t="s">
        <v>1060</v>
      </c>
      <c r="E3951" s="6" t="s">
        <v>97</v>
      </c>
      <c r="F3951" s="6" t="s">
        <v>132</v>
      </c>
      <c r="G3951" s="6">
        <v>21</v>
      </c>
      <c r="H3951" s="6">
        <v>107</v>
      </c>
      <c r="I3951" s="6">
        <v>22</v>
      </c>
      <c r="J3951" s="6">
        <v>108</v>
      </c>
      <c r="K3951" s="6">
        <v>22</v>
      </c>
      <c r="L3951" s="6">
        <v>0</v>
      </c>
      <c r="M3951" s="6" t="s">
        <v>112</v>
      </c>
      <c r="N3951" s="6" t="s">
        <v>21</v>
      </c>
      <c r="O3951" s="6">
        <v>0</v>
      </c>
    </row>
    <row r="3952" spans="1:15" x14ac:dyDescent="0.25">
      <c r="A3952" s="6" t="s">
        <v>0</v>
      </c>
      <c r="B3952" s="6" t="s">
        <v>5</v>
      </c>
      <c r="C3952" s="6" t="s">
        <v>713</v>
      </c>
      <c r="D3952" s="6" t="s">
        <v>714</v>
      </c>
      <c r="E3952" s="6" t="s">
        <v>209</v>
      </c>
      <c r="F3952" s="6" t="s">
        <v>125</v>
      </c>
      <c r="G3952" s="6">
        <v>110</v>
      </c>
      <c r="H3952" s="6">
        <v>643</v>
      </c>
      <c r="I3952" s="6">
        <v>106</v>
      </c>
      <c r="J3952" s="6"/>
      <c r="K3952" s="6">
        <v>124</v>
      </c>
      <c r="L3952" s="6">
        <v>0</v>
      </c>
      <c r="M3952" s="6" t="s">
        <v>112</v>
      </c>
      <c r="N3952" s="6" t="s">
        <v>22</v>
      </c>
      <c r="O3952" s="6">
        <v>0</v>
      </c>
    </row>
    <row r="3953" spans="1:15" x14ac:dyDescent="0.25">
      <c r="A3953" s="6" t="s">
        <v>3</v>
      </c>
      <c r="B3953" s="6" t="s">
        <v>17</v>
      </c>
      <c r="C3953" s="6" t="s">
        <v>232</v>
      </c>
      <c r="D3953" s="6" t="s">
        <v>233</v>
      </c>
      <c r="E3953" s="6" t="s">
        <v>97</v>
      </c>
      <c r="F3953" s="6" t="s">
        <v>98</v>
      </c>
      <c r="G3953" s="6">
        <v>30</v>
      </c>
      <c r="H3953" s="6">
        <v>188</v>
      </c>
      <c r="I3953" s="6">
        <v>24</v>
      </c>
      <c r="J3953" s="6">
        <v>112</v>
      </c>
      <c r="K3953" s="6">
        <v>24</v>
      </c>
      <c r="L3953" s="6">
        <v>112</v>
      </c>
      <c r="M3953" s="6" t="s">
        <v>112</v>
      </c>
      <c r="N3953" s="6" t="s">
        <v>23</v>
      </c>
      <c r="O3953" s="6">
        <v>23</v>
      </c>
    </row>
    <row r="3954" spans="1:15" x14ac:dyDescent="0.25">
      <c r="A3954" s="6" t="s">
        <v>0</v>
      </c>
      <c r="B3954" s="6" t="s">
        <v>5</v>
      </c>
      <c r="C3954" s="6" t="s">
        <v>713</v>
      </c>
      <c r="D3954" s="6" t="s">
        <v>714</v>
      </c>
      <c r="E3954" s="6" t="s">
        <v>209</v>
      </c>
      <c r="F3954" s="6" t="s">
        <v>125</v>
      </c>
      <c r="G3954" s="6">
        <v>110</v>
      </c>
      <c r="H3954" s="6">
        <v>643</v>
      </c>
      <c r="I3954" s="6">
        <v>106</v>
      </c>
      <c r="J3954" s="6"/>
      <c r="K3954" s="6">
        <v>124</v>
      </c>
      <c r="L3954" s="6">
        <v>0</v>
      </c>
      <c r="M3954" s="6" t="s">
        <v>112</v>
      </c>
      <c r="N3954" s="6" t="s">
        <v>23</v>
      </c>
      <c r="O3954" s="6">
        <v>0</v>
      </c>
    </row>
    <row r="3955" spans="1:15" x14ac:dyDescent="0.25">
      <c r="A3955" s="6" t="s">
        <v>0</v>
      </c>
      <c r="B3955" s="6" t="s">
        <v>4</v>
      </c>
      <c r="C3955" s="6" t="s">
        <v>696</v>
      </c>
      <c r="D3955" s="6" t="s">
        <v>697</v>
      </c>
      <c r="E3955" s="6" t="s">
        <v>97</v>
      </c>
      <c r="F3955" s="6" t="s">
        <v>125</v>
      </c>
      <c r="G3955" s="6">
        <v>43</v>
      </c>
      <c r="H3955" s="6">
        <v>247</v>
      </c>
      <c r="I3955" s="6">
        <v>41</v>
      </c>
      <c r="J3955" s="6">
        <v>232</v>
      </c>
      <c r="K3955" s="6">
        <v>41</v>
      </c>
      <c r="L3955" s="6">
        <v>9</v>
      </c>
      <c r="M3955" s="6" t="s">
        <v>112</v>
      </c>
      <c r="N3955" s="6" t="s">
        <v>21</v>
      </c>
      <c r="O3955" s="6">
        <v>0</v>
      </c>
    </row>
    <row r="3956" spans="1:15" x14ac:dyDescent="0.25">
      <c r="A3956" s="6" t="s">
        <v>3</v>
      </c>
      <c r="B3956" s="6" t="s">
        <v>17</v>
      </c>
      <c r="C3956" s="6" t="s">
        <v>232</v>
      </c>
      <c r="D3956" s="6" t="s">
        <v>233</v>
      </c>
      <c r="E3956" s="6" t="s">
        <v>97</v>
      </c>
      <c r="F3956" s="6" t="s">
        <v>98</v>
      </c>
      <c r="G3956" s="6">
        <v>30</v>
      </c>
      <c r="H3956" s="6">
        <v>188</v>
      </c>
      <c r="I3956" s="6">
        <v>24</v>
      </c>
      <c r="J3956" s="6">
        <v>112</v>
      </c>
      <c r="K3956" s="6">
        <v>24</v>
      </c>
      <c r="L3956" s="6">
        <v>112</v>
      </c>
      <c r="M3956" s="6" t="s">
        <v>112</v>
      </c>
      <c r="N3956" s="6" t="s">
        <v>22</v>
      </c>
      <c r="O3956" s="6">
        <v>7</v>
      </c>
    </row>
    <row r="3957" spans="1:15" x14ac:dyDescent="0.25">
      <c r="A3957" s="6" t="s">
        <v>0</v>
      </c>
      <c r="B3957" s="6" t="s">
        <v>13</v>
      </c>
      <c r="C3957" s="6" t="s">
        <v>239</v>
      </c>
      <c r="D3957" s="6" t="s">
        <v>240</v>
      </c>
      <c r="E3957" s="6" t="s">
        <v>97</v>
      </c>
      <c r="F3957" s="6" t="s">
        <v>98</v>
      </c>
      <c r="G3957" s="6">
        <v>15</v>
      </c>
      <c r="H3957" s="6">
        <v>74</v>
      </c>
      <c r="I3957" s="6">
        <v>12</v>
      </c>
      <c r="J3957" s="6">
        <v>60</v>
      </c>
      <c r="K3957" s="6">
        <v>16</v>
      </c>
      <c r="L3957" s="6">
        <v>74</v>
      </c>
      <c r="M3957" s="6" t="s">
        <v>112</v>
      </c>
      <c r="N3957" s="6" t="s">
        <v>21</v>
      </c>
      <c r="O3957" s="6">
        <v>8</v>
      </c>
    </row>
    <row r="3958" spans="1:15" x14ac:dyDescent="0.25">
      <c r="A3958" s="6" t="s">
        <v>3</v>
      </c>
      <c r="B3958" s="6" t="s">
        <v>15</v>
      </c>
      <c r="C3958" s="6" t="s">
        <v>234</v>
      </c>
      <c r="D3958" s="6" t="s">
        <v>1060</v>
      </c>
      <c r="E3958" s="6" t="s">
        <v>97</v>
      </c>
      <c r="F3958" s="6" t="s">
        <v>132</v>
      </c>
      <c r="G3958" s="6">
        <v>21</v>
      </c>
      <c r="H3958" s="6">
        <v>107</v>
      </c>
      <c r="I3958" s="6">
        <v>22</v>
      </c>
      <c r="J3958" s="6">
        <v>108</v>
      </c>
      <c r="K3958" s="6">
        <v>22</v>
      </c>
      <c r="L3958" s="6">
        <v>0</v>
      </c>
      <c r="M3958" s="6" t="s">
        <v>112</v>
      </c>
      <c r="N3958" s="6" t="s">
        <v>23</v>
      </c>
      <c r="O3958" s="6">
        <v>0</v>
      </c>
    </row>
    <row r="3959" spans="1:15" x14ac:dyDescent="0.25">
      <c r="A3959" s="6" t="s">
        <v>3</v>
      </c>
      <c r="B3959" s="6" t="s">
        <v>16</v>
      </c>
      <c r="C3959" s="6" t="s">
        <v>230</v>
      </c>
      <c r="D3959" s="6" t="s">
        <v>231</v>
      </c>
      <c r="E3959" s="6" t="s">
        <v>97</v>
      </c>
      <c r="F3959" s="6" t="s">
        <v>98</v>
      </c>
      <c r="G3959" s="6">
        <v>31</v>
      </c>
      <c r="H3959" s="6">
        <v>191</v>
      </c>
      <c r="I3959" s="6">
        <v>31</v>
      </c>
      <c r="J3959" s="6">
        <v>183</v>
      </c>
      <c r="K3959" s="6">
        <v>31</v>
      </c>
      <c r="L3959" s="6">
        <v>183</v>
      </c>
      <c r="M3959" s="6" t="s">
        <v>112</v>
      </c>
      <c r="N3959" s="6" t="s">
        <v>23</v>
      </c>
      <c r="O3959" s="6">
        <v>40</v>
      </c>
    </row>
    <row r="3960" spans="1:15" x14ac:dyDescent="0.25">
      <c r="A3960" s="6" t="s">
        <v>0</v>
      </c>
      <c r="B3960" s="6" t="s">
        <v>13</v>
      </c>
      <c r="C3960" s="6" t="s">
        <v>243</v>
      </c>
      <c r="D3960" s="6" t="s">
        <v>244</v>
      </c>
      <c r="E3960" s="6" t="s">
        <v>97</v>
      </c>
      <c r="F3960" s="6" t="s">
        <v>98</v>
      </c>
      <c r="G3960" s="6">
        <v>67</v>
      </c>
      <c r="H3960" s="6">
        <v>350</v>
      </c>
      <c r="I3960" s="6">
        <v>67</v>
      </c>
      <c r="J3960" s="6">
        <v>350</v>
      </c>
      <c r="K3960" s="6">
        <v>67</v>
      </c>
      <c r="L3960" s="6">
        <v>350</v>
      </c>
      <c r="M3960" s="6" t="s">
        <v>112</v>
      </c>
      <c r="N3960" s="6" t="s">
        <v>22</v>
      </c>
      <c r="O3960" s="6">
        <v>43</v>
      </c>
    </row>
    <row r="3961" spans="1:15" x14ac:dyDescent="0.25">
      <c r="A3961" s="6" t="s">
        <v>0</v>
      </c>
      <c r="B3961" s="6" t="s">
        <v>13</v>
      </c>
      <c r="C3961" s="6" t="s">
        <v>243</v>
      </c>
      <c r="D3961" s="6" t="s">
        <v>244</v>
      </c>
      <c r="E3961" s="6" t="s">
        <v>97</v>
      </c>
      <c r="F3961" s="6" t="s">
        <v>98</v>
      </c>
      <c r="G3961" s="6">
        <v>67</v>
      </c>
      <c r="H3961" s="6">
        <v>350</v>
      </c>
      <c r="I3961" s="6">
        <v>67</v>
      </c>
      <c r="J3961" s="6">
        <v>350</v>
      </c>
      <c r="K3961" s="6">
        <v>67</v>
      </c>
      <c r="L3961" s="6">
        <v>350</v>
      </c>
      <c r="M3961" s="6" t="s">
        <v>112</v>
      </c>
      <c r="N3961" s="6" t="s">
        <v>21</v>
      </c>
      <c r="O3961" s="6">
        <v>50</v>
      </c>
    </row>
    <row r="3962" spans="1:15" x14ac:dyDescent="0.25">
      <c r="A3962" s="6" t="s">
        <v>0</v>
      </c>
      <c r="B3962" s="6" t="s">
        <v>5</v>
      </c>
      <c r="C3962" s="6" t="s">
        <v>257</v>
      </c>
      <c r="D3962" s="6" t="s">
        <v>258</v>
      </c>
      <c r="E3962" s="6" t="s">
        <v>97</v>
      </c>
      <c r="F3962" s="6" t="s">
        <v>98</v>
      </c>
      <c r="G3962" s="6">
        <v>128</v>
      </c>
      <c r="H3962" s="6">
        <v>725</v>
      </c>
      <c r="I3962" s="6">
        <v>100</v>
      </c>
      <c r="J3962" s="6">
        <v>608</v>
      </c>
      <c r="K3962" s="6">
        <v>128</v>
      </c>
      <c r="L3962" s="6">
        <v>746</v>
      </c>
      <c r="M3962" s="6" t="s">
        <v>113</v>
      </c>
      <c r="N3962" s="6" t="s">
        <v>22</v>
      </c>
      <c r="O3962" s="6">
        <v>72</v>
      </c>
    </row>
    <row r="3963" spans="1:15" x14ac:dyDescent="0.25">
      <c r="A3963" s="6" t="s">
        <v>0</v>
      </c>
      <c r="B3963" s="6" t="s">
        <v>4</v>
      </c>
      <c r="C3963" s="6" t="s">
        <v>692</v>
      </c>
      <c r="D3963" s="6" t="s">
        <v>693</v>
      </c>
      <c r="E3963" s="6" t="s">
        <v>97</v>
      </c>
      <c r="F3963" s="6" t="s">
        <v>125</v>
      </c>
      <c r="G3963" s="6">
        <v>69</v>
      </c>
      <c r="H3963" s="6">
        <v>325</v>
      </c>
      <c r="I3963" s="6">
        <v>65</v>
      </c>
      <c r="J3963" s="6">
        <v>325</v>
      </c>
      <c r="K3963" s="6">
        <v>71</v>
      </c>
      <c r="L3963" s="6">
        <v>322</v>
      </c>
      <c r="M3963" s="6" t="s">
        <v>113</v>
      </c>
      <c r="N3963" s="6" t="s">
        <v>21</v>
      </c>
      <c r="O3963" s="6">
        <v>55</v>
      </c>
    </row>
    <row r="3964" spans="1:15" x14ac:dyDescent="0.25">
      <c r="A3964" s="6" t="s">
        <v>0</v>
      </c>
      <c r="B3964" s="6" t="s">
        <v>11</v>
      </c>
      <c r="C3964" s="6" t="s">
        <v>191</v>
      </c>
      <c r="D3964" s="6" t="s">
        <v>192</v>
      </c>
      <c r="E3964" s="6" t="s">
        <v>97</v>
      </c>
      <c r="F3964" s="6" t="s">
        <v>98</v>
      </c>
      <c r="G3964" s="6">
        <v>14</v>
      </c>
      <c r="H3964" s="6">
        <v>44</v>
      </c>
      <c r="I3964" s="6">
        <v>14</v>
      </c>
      <c r="J3964" s="6">
        <v>44</v>
      </c>
      <c r="K3964" s="6">
        <v>14</v>
      </c>
      <c r="L3964" s="6">
        <v>44</v>
      </c>
      <c r="M3964" s="6" t="s">
        <v>113</v>
      </c>
      <c r="N3964" s="6" t="s">
        <v>22</v>
      </c>
      <c r="O3964" s="6">
        <v>0</v>
      </c>
    </row>
    <row r="3965" spans="1:15" x14ac:dyDescent="0.25">
      <c r="A3965" s="6" t="s">
        <v>0</v>
      </c>
      <c r="B3965" s="6" t="s">
        <v>5</v>
      </c>
      <c r="C3965" s="6" t="s">
        <v>273</v>
      </c>
      <c r="D3965" s="6" t="s">
        <v>274</v>
      </c>
      <c r="E3965" s="6" t="s">
        <v>97</v>
      </c>
      <c r="F3965" s="6" t="s">
        <v>98</v>
      </c>
      <c r="G3965" s="6">
        <v>85</v>
      </c>
      <c r="H3965" s="6">
        <v>367</v>
      </c>
      <c r="I3965" s="6">
        <v>80</v>
      </c>
      <c r="J3965" s="6">
        <v>337</v>
      </c>
      <c r="K3965" s="6">
        <v>85</v>
      </c>
      <c r="L3965" s="6">
        <v>367</v>
      </c>
      <c r="M3965" s="6" t="s">
        <v>113</v>
      </c>
      <c r="N3965" s="6" t="s">
        <v>23</v>
      </c>
      <c r="O3965" s="6">
        <v>16</v>
      </c>
    </row>
    <row r="3966" spans="1:15" x14ac:dyDescent="0.25">
      <c r="A3966" s="6" t="s">
        <v>0</v>
      </c>
      <c r="B3966" s="6" t="s">
        <v>4</v>
      </c>
      <c r="C3966" s="6" t="s">
        <v>253</v>
      </c>
      <c r="D3966" s="6" t="s">
        <v>254</v>
      </c>
      <c r="E3966" s="6" t="s">
        <v>97</v>
      </c>
      <c r="F3966" s="6" t="s">
        <v>98</v>
      </c>
      <c r="G3966" s="6">
        <v>6</v>
      </c>
      <c r="H3966" s="6">
        <v>36</v>
      </c>
      <c r="I3966" s="6">
        <v>6</v>
      </c>
      <c r="J3966" s="6">
        <v>36</v>
      </c>
      <c r="K3966" s="6">
        <v>6</v>
      </c>
      <c r="L3966" s="6">
        <v>36</v>
      </c>
      <c r="M3966" s="6" t="s">
        <v>113</v>
      </c>
      <c r="N3966" s="6" t="s">
        <v>21</v>
      </c>
      <c r="O3966" s="6">
        <v>2</v>
      </c>
    </row>
    <row r="3967" spans="1:15" x14ac:dyDescent="0.25">
      <c r="A3967" s="6" t="s">
        <v>0</v>
      </c>
      <c r="B3967" s="6" t="s">
        <v>13</v>
      </c>
      <c r="C3967" s="6" t="s">
        <v>725</v>
      </c>
      <c r="D3967" s="6" t="s">
        <v>726</v>
      </c>
      <c r="E3967" s="6" t="s">
        <v>97</v>
      </c>
      <c r="F3967" s="6" t="s">
        <v>125</v>
      </c>
      <c r="G3967" s="6">
        <v>57</v>
      </c>
      <c r="H3967" s="6">
        <v>284</v>
      </c>
      <c r="I3967" s="6">
        <v>54</v>
      </c>
      <c r="J3967" s="6">
        <v>262</v>
      </c>
      <c r="K3967" s="6">
        <v>54</v>
      </c>
      <c r="L3967" s="6">
        <v>262</v>
      </c>
      <c r="M3967" s="6" t="s">
        <v>113</v>
      </c>
      <c r="N3967" s="6" t="s">
        <v>22</v>
      </c>
      <c r="O3967" s="6">
        <v>43</v>
      </c>
    </row>
    <row r="3968" spans="1:15" x14ac:dyDescent="0.25">
      <c r="A3968" s="6" t="s">
        <v>0</v>
      </c>
      <c r="B3968" s="6" t="s">
        <v>12</v>
      </c>
      <c r="C3968" s="6" t="s">
        <v>723</v>
      </c>
      <c r="D3968" s="6" t="s">
        <v>724</v>
      </c>
      <c r="E3968" s="6" t="s">
        <v>97</v>
      </c>
      <c r="F3968" s="6" t="s">
        <v>98</v>
      </c>
      <c r="G3968" s="6">
        <v>12</v>
      </c>
      <c r="H3968" s="6">
        <v>61</v>
      </c>
      <c r="I3968" s="6">
        <v>12</v>
      </c>
      <c r="J3968" s="6">
        <v>62</v>
      </c>
      <c r="K3968" s="6">
        <v>12</v>
      </c>
      <c r="L3968" s="6">
        <v>61</v>
      </c>
      <c r="M3968" s="6" t="s">
        <v>113</v>
      </c>
      <c r="N3968" s="6" t="s">
        <v>22</v>
      </c>
      <c r="O3968" s="6">
        <v>0</v>
      </c>
    </row>
    <row r="3969" spans="1:15" x14ac:dyDescent="0.25">
      <c r="A3969" s="6" t="s">
        <v>0</v>
      </c>
      <c r="B3969" s="6" t="s">
        <v>5</v>
      </c>
      <c r="C3969" s="6" t="s">
        <v>269</v>
      </c>
      <c r="D3969" s="6" t="s">
        <v>270</v>
      </c>
      <c r="E3969" s="6" t="s">
        <v>97</v>
      </c>
      <c r="F3969" s="6" t="s">
        <v>98</v>
      </c>
      <c r="G3969" s="6">
        <v>31</v>
      </c>
      <c r="H3969" s="6">
        <v>170</v>
      </c>
      <c r="I3969" s="6">
        <v>25</v>
      </c>
      <c r="J3969" s="6">
        <v>125</v>
      </c>
      <c r="K3969" s="6">
        <v>31</v>
      </c>
      <c r="L3969" s="6">
        <v>170</v>
      </c>
      <c r="M3969" s="6" t="s">
        <v>113</v>
      </c>
      <c r="N3969" s="6" t="s">
        <v>21</v>
      </c>
      <c r="O3969" s="6">
        <v>8</v>
      </c>
    </row>
    <row r="3970" spans="1:15" x14ac:dyDescent="0.25">
      <c r="A3970" s="6" t="s">
        <v>0</v>
      </c>
      <c r="B3970" s="6" t="s">
        <v>5</v>
      </c>
      <c r="C3970" s="6" t="s">
        <v>171</v>
      </c>
      <c r="D3970" s="6" t="s">
        <v>172</v>
      </c>
      <c r="E3970" s="6" t="s">
        <v>97</v>
      </c>
      <c r="F3970" s="6" t="s">
        <v>132</v>
      </c>
      <c r="G3970" s="6">
        <v>21</v>
      </c>
      <c r="H3970" s="6">
        <v>111</v>
      </c>
      <c r="I3970" s="6">
        <v>22</v>
      </c>
      <c r="J3970" s="6">
        <v>116</v>
      </c>
      <c r="K3970" s="6">
        <v>26</v>
      </c>
      <c r="L3970" s="6">
        <v>116</v>
      </c>
      <c r="M3970" s="6" t="s">
        <v>113</v>
      </c>
      <c r="N3970" s="6" t="s">
        <v>21</v>
      </c>
      <c r="O3970" s="6">
        <v>5</v>
      </c>
    </row>
    <row r="3971" spans="1:15" x14ac:dyDescent="0.25">
      <c r="A3971" s="6" t="s">
        <v>0</v>
      </c>
      <c r="B3971" s="6" t="s">
        <v>5</v>
      </c>
      <c r="C3971" s="6" t="s">
        <v>259</v>
      </c>
      <c r="D3971" s="6" t="s">
        <v>260</v>
      </c>
      <c r="E3971" s="6" t="s">
        <v>97</v>
      </c>
      <c r="F3971" s="6" t="s">
        <v>98</v>
      </c>
      <c r="G3971" s="6">
        <v>94</v>
      </c>
      <c r="H3971" s="6">
        <v>341</v>
      </c>
      <c r="I3971" s="6">
        <v>65</v>
      </c>
      <c r="J3971" s="6">
        <v>240</v>
      </c>
      <c r="K3971" s="6">
        <v>95</v>
      </c>
      <c r="L3971" s="6">
        <v>343</v>
      </c>
      <c r="M3971" s="6" t="s">
        <v>113</v>
      </c>
      <c r="N3971" s="6" t="s">
        <v>21</v>
      </c>
      <c r="O3971" s="6">
        <v>6</v>
      </c>
    </row>
    <row r="3972" spans="1:15" x14ac:dyDescent="0.25">
      <c r="A3972" s="6" t="s">
        <v>0</v>
      </c>
      <c r="B3972" s="6" t="s">
        <v>5</v>
      </c>
      <c r="C3972" s="6" t="s">
        <v>267</v>
      </c>
      <c r="D3972" s="6" t="s">
        <v>268</v>
      </c>
      <c r="E3972" s="6" t="s">
        <v>97</v>
      </c>
      <c r="F3972" s="6" t="s">
        <v>125</v>
      </c>
      <c r="G3972" s="6">
        <v>110</v>
      </c>
      <c r="H3972" s="6">
        <v>509</v>
      </c>
      <c r="I3972" s="6">
        <v>80</v>
      </c>
      <c r="J3972" s="6">
        <v>324</v>
      </c>
      <c r="K3972" s="6">
        <v>110</v>
      </c>
      <c r="L3972" s="6">
        <v>506</v>
      </c>
      <c r="M3972" s="6" t="s">
        <v>113</v>
      </c>
      <c r="N3972" s="6" t="s">
        <v>23</v>
      </c>
      <c r="O3972" s="6">
        <v>51</v>
      </c>
    </row>
    <row r="3973" spans="1:15" x14ac:dyDescent="0.25">
      <c r="A3973" s="6" t="s">
        <v>0</v>
      </c>
      <c r="B3973" s="6" t="s">
        <v>13</v>
      </c>
      <c r="C3973" s="6" t="s">
        <v>237</v>
      </c>
      <c r="D3973" s="6" t="s">
        <v>238</v>
      </c>
      <c r="E3973" s="6" t="s">
        <v>97</v>
      </c>
      <c r="F3973" s="6" t="s">
        <v>98</v>
      </c>
      <c r="G3973" s="6">
        <v>6</v>
      </c>
      <c r="H3973" s="6">
        <v>30</v>
      </c>
      <c r="I3973" s="6">
        <v>6</v>
      </c>
      <c r="J3973" s="6">
        <v>30</v>
      </c>
      <c r="K3973" s="6">
        <v>6</v>
      </c>
      <c r="L3973" s="6">
        <v>30</v>
      </c>
      <c r="M3973" s="6" t="s">
        <v>113</v>
      </c>
      <c r="N3973" s="6" t="s">
        <v>23</v>
      </c>
      <c r="O3973" s="6">
        <v>2</v>
      </c>
    </row>
    <row r="3974" spans="1:15" x14ac:dyDescent="0.25">
      <c r="A3974" s="6" t="s">
        <v>0</v>
      </c>
      <c r="B3974" s="6" t="s">
        <v>5</v>
      </c>
      <c r="C3974" s="6" t="s">
        <v>269</v>
      </c>
      <c r="D3974" s="6" t="s">
        <v>270</v>
      </c>
      <c r="E3974" s="6" t="s">
        <v>97</v>
      </c>
      <c r="F3974" s="6" t="s">
        <v>98</v>
      </c>
      <c r="G3974" s="6">
        <v>31</v>
      </c>
      <c r="H3974" s="6">
        <v>170</v>
      </c>
      <c r="I3974" s="6">
        <v>25</v>
      </c>
      <c r="J3974" s="6">
        <v>125</v>
      </c>
      <c r="K3974" s="6">
        <v>31</v>
      </c>
      <c r="L3974" s="6">
        <v>170</v>
      </c>
      <c r="M3974" s="6" t="s">
        <v>113</v>
      </c>
      <c r="N3974" s="6" t="s">
        <v>22</v>
      </c>
      <c r="O3974" s="6">
        <v>6</v>
      </c>
    </row>
    <row r="3975" spans="1:15" x14ac:dyDescent="0.25">
      <c r="A3975" s="6" t="s">
        <v>0</v>
      </c>
      <c r="B3975" s="6" t="s">
        <v>4</v>
      </c>
      <c r="C3975" s="6" t="s">
        <v>692</v>
      </c>
      <c r="D3975" s="6" t="s">
        <v>693</v>
      </c>
      <c r="E3975" s="6" t="s">
        <v>97</v>
      </c>
      <c r="F3975" s="6" t="s">
        <v>125</v>
      </c>
      <c r="G3975" s="6">
        <v>69</v>
      </c>
      <c r="H3975" s="6">
        <v>325</v>
      </c>
      <c r="I3975" s="6">
        <v>65</v>
      </c>
      <c r="J3975" s="6">
        <v>325</v>
      </c>
      <c r="K3975" s="6">
        <v>71</v>
      </c>
      <c r="L3975" s="6">
        <v>322</v>
      </c>
      <c r="M3975" s="6" t="s">
        <v>113</v>
      </c>
      <c r="N3975" s="6" t="s">
        <v>23</v>
      </c>
      <c r="O3975" s="6">
        <v>103</v>
      </c>
    </row>
    <row r="3976" spans="1:15" x14ac:dyDescent="0.25">
      <c r="A3976" s="6" t="s">
        <v>0</v>
      </c>
      <c r="B3976" s="6" t="s">
        <v>4</v>
      </c>
      <c r="C3976" s="6" t="s">
        <v>265</v>
      </c>
      <c r="D3976" s="6" t="s">
        <v>266</v>
      </c>
      <c r="E3976" s="6" t="s">
        <v>97</v>
      </c>
      <c r="F3976" s="6" t="s">
        <v>125</v>
      </c>
      <c r="G3976" s="6">
        <v>14</v>
      </c>
      <c r="H3976" s="6">
        <v>73</v>
      </c>
      <c r="I3976" s="6">
        <v>12</v>
      </c>
      <c r="J3976" s="6">
        <v>61</v>
      </c>
      <c r="K3976" s="6">
        <v>14</v>
      </c>
      <c r="L3976" s="6">
        <v>72</v>
      </c>
      <c r="M3976" s="6" t="s">
        <v>113</v>
      </c>
      <c r="N3976" s="6" t="s">
        <v>23</v>
      </c>
      <c r="O3976" s="6">
        <v>3</v>
      </c>
    </row>
    <row r="3977" spans="1:15" x14ac:dyDescent="0.25">
      <c r="A3977" s="6" t="s">
        <v>0</v>
      </c>
      <c r="B3977" s="6" t="s">
        <v>5</v>
      </c>
      <c r="C3977" s="6" t="s">
        <v>261</v>
      </c>
      <c r="D3977" s="6" t="s">
        <v>262</v>
      </c>
      <c r="E3977" s="6" t="s">
        <v>97</v>
      </c>
      <c r="F3977" s="6" t="s">
        <v>98</v>
      </c>
      <c r="G3977" s="6">
        <v>42</v>
      </c>
      <c r="H3977" s="6">
        <v>175</v>
      </c>
      <c r="I3977" s="6">
        <v>27</v>
      </c>
      <c r="J3977" s="6">
        <v>131</v>
      </c>
      <c r="K3977" s="6">
        <v>42</v>
      </c>
      <c r="L3977" s="6">
        <v>175</v>
      </c>
      <c r="M3977" s="6" t="s">
        <v>113</v>
      </c>
      <c r="N3977" s="6" t="s">
        <v>21</v>
      </c>
      <c r="O3977" s="6">
        <v>4</v>
      </c>
    </row>
    <row r="3978" spans="1:15" x14ac:dyDescent="0.25">
      <c r="A3978" s="6" t="s">
        <v>0</v>
      </c>
      <c r="B3978" s="6" t="s">
        <v>5</v>
      </c>
      <c r="C3978" s="6" t="s">
        <v>259</v>
      </c>
      <c r="D3978" s="6" t="s">
        <v>260</v>
      </c>
      <c r="E3978" s="6" t="s">
        <v>97</v>
      </c>
      <c r="F3978" s="6" t="s">
        <v>98</v>
      </c>
      <c r="G3978" s="6">
        <v>94</v>
      </c>
      <c r="H3978" s="6">
        <v>341</v>
      </c>
      <c r="I3978" s="6">
        <v>65</v>
      </c>
      <c r="J3978" s="6">
        <v>240</v>
      </c>
      <c r="K3978" s="6">
        <v>95</v>
      </c>
      <c r="L3978" s="6">
        <v>343</v>
      </c>
      <c r="M3978" s="6" t="s">
        <v>113</v>
      </c>
      <c r="N3978" s="6" t="s">
        <v>22</v>
      </c>
      <c r="O3978" s="6">
        <v>4</v>
      </c>
    </row>
    <row r="3979" spans="1:15" x14ac:dyDescent="0.25">
      <c r="A3979" s="6" t="s">
        <v>0</v>
      </c>
      <c r="B3979" s="6" t="s">
        <v>5</v>
      </c>
      <c r="C3979" s="6" t="s">
        <v>171</v>
      </c>
      <c r="D3979" s="6" t="s">
        <v>172</v>
      </c>
      <c r="E3979" s="6" t="s">
        <v>97</v>
      </c>
      <c r="F3979" s="6" t="s">
        <v>132</v>
      </c>
      <c r="G3979" s="6">
        <v>21</v>
      </c>
      <c r="H3979" s="6">
        <v>111</v>
      </c>
      <c r="I3979" s="6">
        <v>22</v>
      </c>
      <c r="J3979" s="6">
        <v>116</v>
      </c>
      <c r="K3979" s="6">
        <v>26</v>
      </c>
      <c r="L3979" s="6">
        <v>116</v>
      </c>
      <c r="M3979" s="6" t="s">
        <v>113</v>
      </c>
      <c r="N3979" s="6" t="s">
        <v>22</v>
      </c>
      <c r="O3979" s="6">
        <v>4</v>
      </c>
    </row>
    <row r="3980" spans="1:15" x14ac:dyDescent="0.25">
      <c r="A3980" s="6" t="s">
        <v>0</v>
      </c>
      <c r="B3980" s="6" t="s">
        <v>5</v>
      </c>
      <c r="C3980" s="6" t="s">
        <v>261</v>
      </c>
      <c r="D3980" s="6" t="s">
        <v>262</v>
      </c>
      <c r="E3980" s="6" t="s">
        <v>97</v>
      </c>
      <c r="F3980" s="6" t="s">
        <v>98</v>
      </c>
      <c r="G3980" s="6">
        <v>42</v>
      </c>
      <c r="H3980" s="6">
        <v>175</v>
      </c>
      <c r="I3980" s="6">
        <v>27</v>
      </c>
      <c r="J3980" s="6">
        <v>131</v>
      </c>
      <c r="K3980" s="6">
        <v>42</v>
      </c>
      <c r="L3980" s="6">
        <v>175</v>
      </c>
      <c r="M3980" s="6" t="s">
        <v>113</v>
      </c>
      <c r="N3980" s="6" t="s">
        <v>22</v>
      </c>
      <c r="O3980" s="6">
        <v>2</v>
      </c>
    </row>
    <row r="3981" spans="1:15" x14ac:dyDescent="0.25">
      <c r="A3981" s="6" t="s">
        <v>0</v>
      </c>
      <c r="B3981" s="6" t="s">
        <v>11</v>
      </c>
      <c r="C3981" s="6" t="s">
        <v>189</v>
      </c>
      <c r="D3981" s="6" t="s">
        <v>190</v>
      </c>
      <c r="E3981" s="6" t="s">
        <v>97</v>
      </c>
      <c r="F3981" s="6" t="s">
        <v>132</v>
      </c>
      <c r="G3981" s="6">
        <v>12</v>
      </c>
      <c r="H3981" s="6">
        <v>47</v>
      </c>
      <c r="I3981" s="6">
        <v>15</v>
      </c>
      <c r="J3981" s="6">
        <v>69</v>
      </c>
      <c r="K3981" s="6">
        <v>15</v>
      </c>
      <c r="L3981" s="6">
        <v>69</v>
      </c>
      <c r="M3981" s="6" t="s">
        <v>113</v>
      </c>
      <c r="N3981" s="6" t="s">
        <v>22</v>
      </c>
      <c r="O3981" s="6">
        <v>1</v>
      </c>
    </row>
    <row r="3982" spans="1:15" x14ac:dyDescent="0.25">
      <c r="A3982" s="6" t="s">
        <v>0</v>
      </c>
      <c r="B3982" s="6" t="s">
        <v>8</v>
      </c>
      <c r="C3982" s="6" t="s">
        <v>126</v>
      </c>
      <c r="D3982" s="6" t="s">
        <v>127</v>
      </c>
      <c r="E3982" s="6" t="s">
        <v>97</v>
      </c>
      <c r="F3982" s="6" t="s">
        <v>132</v>
      </c>
      <c r="G3982" s="6">
        <v>50</v>
      </c>
      <c r="H3982" s="6">
        <v>295</v>
      </c>
      <c r="I3982" s="6">
        <v>50</v>
      </c>
      <c r="J3982" s="6">
        <v>293</v>
      </c>
      <c r="K3982" s="6">
        <v>50</v>
      </c>
      <c r="L3982" s="6">
        <v>293</v>
      </c>
      <c r="M3982" s="6" t="s">
        <v>113</v>
      </c>
      <c r="N3982" s="6" t="s">
        <v>22</v>
      </c>
      <c r="O3982" s="6">
        <v>14</v>
      </c>
    </row>
    <row r="3983" spans="1:15" x14ac:dyDescent="0.25">
      <c r="A3983" s="6" t="s">
        <v>0</v>
      </c>
      <c r="B3983" s="6" t="s">
        <v>5</v>
      </c>
      <c r="C3983" s="6" t="s">
        <v>171</v>
      </c>
      <c r="D3983" s="6" t="s">
        <v>172</v>
      </c>
      <c r="E3983" s="6" t="s">
        <v>97</v>
      </c>
      <c r="F3983" s="6" t="s">
        <v>132</v>
      </c>
      <c r="G3983" s="6">
        <v>21</v>
      </c>
      <c r="H3983" s="6">
        <v>111</v>
      </c>
      <c r="I3983" s="6">
        <v>22</v>
      </c>
      <c r="J3983" s="6">
        <v>116</v>
      </c>
      <c r="K3983" s="6">
        <v>26</v>
      </c>
      <c r="L3983" s="6">
        <v>116</v>
      </c>
      <c r="M3983" s="6" t="s">
        <v>113</v>
      </c>
      <c r="N3983" s="6" t="s">
        <v>23</v>
      </c>
      <c r="O3983" s="6">
        <v>9</v>
      </c>
    </row>
    <row r="3984" spans="1:15" x14ac:dyDescent="0.25">
      <c r="A3984" s="6" t="s">
        <v>0</v>
      </c>
      <c r="B3984" s="6" t="s">
        <v>12</v>
      </c>
      <c r="C3984" s="6" t="s">
        <v>723</v>
      </c>
      <c r="D3984" s="6" t="s">
        <v>724</v>
      </c>
      <c r="E3984" s="6" t="s">
        <v>97</v>
      </c>
      <c r="F3984" s="6" t="s">
        <v>98</v>
      </c>
      <c r="G3984" s="6">
        <v>12</v>
      </c>
      <c r="H3984" s="6">
        <v>61</v>
      </c>
      <c r="I3984" s="6">
        <v>12</v>
      </c>
      <c r="J3984" s="6">
        <v>62</v>
      </c>
      <c r="K3984" s="6">
        <v>12</v>
      </c>
      <c r="L3984" s="6">
        <v>61</v>
      </c>
      <c r="M3984" s="6" t="s">
        <v>113</v>
      </c>
      <c r="N3984" s="6" t="s">
        <v>23</v>
      </c>
      <c r="O3984" s="6">
        <v>3</v>
      </c>
    </row>
    <row r="3985" spans="1:15" x14ac:dyDescent="0.25">
      <c r="A3985" s="6" t="s">
        <v>0</v>
      </c>
      <c r="B3985" s="6" t="s">
        <v>8</v>
      </c>
      <c r="C3985" s="6" t="s">
        <v>128</v>
      </c>
      <c r="D3985" s="6" t="s">
        <v>129</v>
      </c>
      <c r="E3985" s="6" t="s">
        <v>97</v>
      </c>
      <c r="F3985" s="6" t="s">
        <v>125</v>
      </c>
      <c r="G3985" s="6">
        <v>46</v>
      </c>
      <c r="H3985" s="6">
        <v>272</v>
      </c>
      <c r="I3985" s="6">
        <v>45</v>
      </c>
      <c r="J3985" s="6">
        <v>257</v>
      </c>
      <c r="K3985" s="6">
        <v>45</v>
      </c>
      <c r="L3985" s="6">
        <v>269</v>
      </c>
      <c r="M3985" s="6" t="s">
        <v>113</v>
      </c>
      <c r="N3985" s="6" t="s">
        <v>23</v>
      </c>
      <c r="O3985" s="6">
        <v>22</v>
      </c>
    </row>
    <row r="3986" spans="1:15" x14ac:dyDescent="0.25">
      <c r="A3986" s="6" t="s">
        <v>0</v>
      </c>
      <c r="B3986" s="6" t="s">
        <v>5</v>
      </c>
      <c r="C3986" s="6" t="s">
        <v>183</v>
      </c>
      <c r="D3986" s="6" t="s">
        <v>184</v>
      </c>
      <c r="E3986" s="6" t="s">
        <v>97</v>
      </c>
      <c r="F3986" s="6" t="s">
        <v>125</v>
      </c>
      <c r="G3986" s="6">
        <v>45</v>
      </c>
      <c r="H3986" s="6">
        <v>193</v>
      </c>
      <c r="I3986" s="6">
        <v>48</v>
      </c>
      <c r="J3986" s="6">
        <v>196</v>
      </c>
      <c r="K3986" s="6">
        <v>48</v>
      </c>
      <c r="L3986" s="6">
        <v>196</v>
      </c>
      <c r="M3986" s="6" t="s">
        <v>113</v>
      </c>
      <c r="N3986" s="6" t="s">
        <v>21</v>
      </c>
      <c r="O3986" s="6">
        <v>10</v>
      </c>
    </row>
    <row r="3987" spans="1:15" x14ac:dyDescent="0.25">
      <c r="A3987" s="6" t="s">
        <v>0</v>
      </c>
      <c r="B3987" s="6" t="s">
        <v>8</v>
      </c>
      <c r="C3987" s="6" t="s">
        <v>123</v>
      </c>
      <c r="D3987" s="6" t="s">
        <v>124</v>
      </c>
      <c r="E3987" s="6" t="s">
        <v>97</v>
      </c>
      <c r="F3987" s="6" t="s">
        <v>98</v>
      </c>
      <c r="G3987" s="6">
        <v>30</v>
      </c>
      <c r="H3987" s="6">
        <v>175</v>
      </c>
      <c r="I3987" s="6">
        <v>18</v>
      </c>
      <c r="J3987" s="6">
        <v>120</v>
      </c>
      <c r="K3987" s="6">
        <v>29</v>
      </c>
      <c r="L3987" s="6">
        <v>182</v>
      </c>
      <c r="M3987" s="6" t="s">
        <v>113</v>
      </c>
      <c r="N3987" s="6" t="s">
        <v>21</v>
      </c>
      <c r="O3987" s="6">
        <v>5</v>
      </c>
    </row>
    <row r="3988" spans="1:15" x14ac:dyDescent="0.25">
      <c r="A3988" s="6" t="s">
        <v>0</v>
      </c>
      <c r="B3988" s="6" t="s">
        <v>11</v>
      </c>
      <c r="C3988" s="6" t="s">
        <v>187</v>
      </c>
      <c r="D3988" s="6" t="s">
        <v>188</v>
      </c>
      <c r="E3988" s="6" t="s">
        <v>97</v>
      </c>
      <c r="F3988" s="6" t="s">
        <v>132</v>
      </c>
      <c r="G3988" s="6">
        <v>18</v>
      </c>
      <c r="H3988" s="6">
        <v>78</v>
      </c>
      <c r="I3988" s="6">
        <v>18</v>
      </c>
      <c r="J3988" s="6">
        <v>79</v>
      </c>
      <c r="K3988" s="6">
        <v>18</v>
      </c>
      <c r="L3988" s="6">
        <v>77</v>
      </c>
      <c r="M3988" s="6" t="s">
        <v>113</v>
      </c>
      <c r="N3988" s="6" t="s">
        <v>21</v>
      </c>
      <c r="O3988" s="6">
        <v>2</v>
      </c>
    </row>
    <row r="3989" spans="1:15" x14ac:dyDescent="0.25">
      <c r="A3989" s="6" t="s">
        <v>0</v>
      </c>
      <c r="B3989" s="6" t="s">
        <v>4</v>
      </c>
      <c r="C3989" s="6" t="s">
        <v>265</v>
      </c>
      <c r="D3989" s="6" t="s">
        <v>266</v>
      </c>
      <c r="E3989" s="6" t="s">
        <v>97</v>
      </c>
      <c r="F3989" s="6" t="s">
        <v>125</v>
      </c>
      <c r="G3989" s="6">
        <v>14</v>
      </c>
      <c r="H3989" s="6">
        <v>73</v>
      </c>
      <c r="I3989" s="6">
        <v>12</v>
      </c>
      <c r="J3989" s="6">
        <v>61</v>
      </c>
      <c r="K3989" s="6">
        <v>14</v>
      </c>
      <c r="L3989" s="6">
        <v>72</v>
      </c>
      <c r="M3989" s="6" t="s">
        <v>113</v>
      </c>
      <c r="N3989" s="6" t="s">
        <v>22</v>
      </c>
      <c r="O3989" s="6">
        <v>1</v>
      </c>
    </row>
    <row r="3990" spans="1:15" x14ac:dyDescent="0.25">
      <c r="A3990" s="6" t="s">
        <v>0</v>
      </c>
      <c r="B3990" s="6" t="s">
        <v>4</v>
      </c>
      <c r="C3990" s="6" t="s">
        <v>692</v>
      </c>
      <c r="D3990" s="6" t="s">
        <v>693</v>
      </c>
      <c r="E3990" s="6" t="s">
        <v>97</v>
      </c>
      <c r="F3990" s="6" t="s">
        <v>125</v>
      </c>
      <c r="G3990" s="6">
        <v>69</v>
      </c>
      <c r="H3990" s="6">
        <v>325</v>
      </c>
      <c r="I3990" s="6">
        <v>65</v>
      </c>
      <c r="J3990" s="6">
        <v>325</v>
      </c>
      <c r="K3990" s="6">
        <v>71</v>
      </c>
      <c r="L3990" s="6">
        <v>322</v>
      </c>
      <c r="M3990" s="6" t="s">
        <v>113</v>
      </c>
      <c r="N3990" s="6" t="s">
        <v>22</v>
      </c>
      <c r="O3990" s="6">
        <v>48</v>
      </c>
    </row>
    <row r="3991" spans="1:15" x14ac:dyDescent="0.25">
      <c r="A3991" s="6" t="s">
        <v>0</v>
      </c>
      <c r="B3991" s="6" t="s">
        <v>4</v>
      </c>
      <c r="C3991" s="6" t="s">
        <v>832</v>
      </c>
      <c r="D3991" s="6" t="s">
        <v>833</v>
      </c>
      <c r="E3991" s="6" t="s">
        <v>97</v>
      </c>
      <c r="F3991" s="6" t="s">
        <v>98</v>
      </c>
      <c r="G3991" s="6">
        <v>68</v>
      </c>
      <c r="H3991" s="6">
        <v>340</v>
      </c>
      <c r="I3991" s="6">
        <v>61</v>
      </c>
      <c r="J3991" s="6">
        <v>315</v>
      </c>
      <c r="K3991" s="6">
        <v>68</v>
      </c>
      <c r="L3991" s="6">
        <v>340</v>
      </c>
      <c r="M3991" s="6" t="s">
        <v>113</v>
      </c>
      <c r="N3991" s="6" t="s">
        <v>21</v>
      </c>
      <c r="O3991" s="6">
        <v>18</v>
      </c>
    </row>
    <row r="3992" spans="1:15" x14ac:dyDescent="0.25">
      <c r="A3992" s="6" t="s">
        <v>0</v>
      </c>
      <c r="B3992" s="6" t="s">
        <v>11</v>
      </c>
      <c r="C3992" s="6" t="s">
        <v>191</v>
      </c>
      <c r="D3992" s="6" t="s">
        <v>192</v>
      </c>
      <c r="E3992" s="6" t="s">
        <v>97</v>
      </c>
      <c r="F3992" s="6" t="s">
        <v>98</v>
      </c>
      <c r="G3992" s="6">
        <v>14</v>
      </c>
      <c r="H3992" s="6">
        <v>44</v>
      </c>
      <c r="I3992" s="6">
        <v>14</v>
      </c>
      <c r="J3992" s="6">
        <v>44</v>
      </c>
      <c r="K3992" s="6">
        <v>14</v>
      </c>
      <c r="L3992" s="6">
        <v>44</v>
      </c>
      <c r="M3992" s="6" t="s">
        <v>113</v>
      </c>
      <c r="N3992" s="6" t="s">
        <v>21</v>
      </c>
      <c r="O3992" s="6">
        <v>1</v>
      </c>
    </row>
    <row r="3993" spans="1:15" x14ac:dyDescent="0.25">
      <c r="A3993" s="6" t="s">
        <v>0</v>
      </c>
      <c r="B3993" s="6" t="s">
        <v>5</v>
      </c>
      <c r="C3993" s="6" t="s">
        <v>269</v>
      </c>
      <c r="D3993" s="6" t="s">
        <v>270</v>
      </c>
      <c r="E3993" s="6" t="s">
        <v>97</v>
      </c>
      <c r="F3993" s="6" t="s">
        <v>98</v>
      </c>
      <c r="G3993" s="6">
        <v>31</v>
      </c>
      <c r="H3993" s="6">
        <v>170</v>
      </c>
      <c r="I3993" s="6">
        <v>25</v>
      </c>
      <c r="J3993" s="6">
        <v>125</v>
      </c>
      <c r="K3993" s="6">
        <v>31</v>
      </c>
      <c r="L3993" s="6">
        <v>170</v>
      </c>
      <c r="M3993" s="6" t="s">
        <v>113</v>
      </c>
      <c r="N3993" s="6" t="s">
        <v>23</v>
      </c>
      <c r="O3993" s="6">
        <v>14</v>
      </c>
    </row>
    <row r="3994" spans="1:15" x14ac:dyDescent="0.25">
      <c r="A3994" s="6" t="s">
        <v>0</v>
      </c>
      <c r="B3994" s="6" t="s">
        <v>13</v>
      </c>
      <c r="C3994" s="6" t="s">
        <v>725</v>
      </c>
      <c r="D3994" s="6" t="s">
        <v>726</v>
      </c>
      <c r="E3994" s="6" t="s">
        <v>97</v>
      </c>
      <c r="F3994" s="6" t="s">
        <v>125</v>
      </c>
      <c r="G3994" s="6">
        <v>57</v>
      </c>
      <c r="H3994" s="6">
        <v>284</v>
      </c>
      <c r="I3994" s="6">
        <v>54</v>
      </c>
      <c r="J3994" s="6">
        <v>262</v>
      </c>
      <c r="K3994" s="6">
        <v>54</v>
      </c>
      <c r="L3994" s="6">
        <v>262</v>
      </c>
      <c r="M3994" s="6" t="s">
        <v>113</v>
      </c>
      <c r="N3994" s="6" t="s">
        <v>21</v>
      </c>
      <c r="O3994" s="6">
        <v>27</v>
      </c>
    </row>
    <row r="3995" spans="1:15" x14ac:dyDescent="0.25">
      <c r="A3995" s="6" t="s">
        <v>0</v>
      </c>
      <c r="B3995" s="6" t="s">
        <v>5</v>
      </c>
      <c r="C3995" s="6" t="s">
        <v>257</v>
      </c>
      <c r="D3995" s="6" t="s">
        <v>258</v>
      </c>
      <c r="E3995" s="6" t="s">
        <v>97</v>
      </c>
      <c r="F3995" s="6" t="s">
        <v>98</v>
      </c>
      <c r="G3995" s="6">
        <v>128</v>
      </c>
      <c r="H3995" s="6">
        <v>725</v>
      </c>
      <c r="I3995" s="6">
        <v>100</v>
      </c>
      <c r="J3995" s="6">
        <v>608</v>
      </c>
      <c r="K3995" s="6">
        <v>128</v>
      </c>
      <c r="L3995" s="6">
        <v>746</v>
      </c>
      <c r="M3995" s="6" t="s">
        <v>113</v>
      </c>
      <c r="N3995" s="6" t="s">
        <v>23</v>
      </c>
      <c r="O3995" s="6">
        <v>169</v>
      </c>
    </row>
    <row r="3996" spans="1:15" x14ac:dyDescent="0.25">
      <c r="A3996" s="6" t="s">
        <v>0</v>
      </c>
      <c r="B3996" s="6" t="s">
        <v>4</v>
      </c>
      <c r="C3996" s="6" t="s">
        <v>253</v>
      </c>
      <c r="D3996" s="6" t="s">
        <v>254</v>
      </c>
      <c r="E3996" s="6" t="s">
        <v>97</v>
      </c>
      <c r="F3996" s="6" t="s">
        <v>98</v>
      </c>
      <c r="G3996" s="6">
        <v>6</v>
      </c>
      <c r="H3996" s="6">
        <v>36</v>
      </c>
      <c r="I3996" s="6">
        <v>6</v>
      </c>
      <c r="J3996" s="6">
        <v>36</v>
      </c>
      <c r="K3996" s="6">
        <v>6</v>
      </c>
      <c r="L3996" s="6">
        <v>36</v>
      </c>
      <c r="M3996" s="6" t="s">
        <v>113</v>
      </c>
      <c r="N3996" s="6" t="s">
        <v>23</v>
      </c>
      <c r="O3996" s="6">
        <v>2</v>
      </c>
    </row>
    <row r="3997" spans="1:15" x14ac:dyDescent="0.25">
      <c r="A3997" s="6" t="s">
        <v>0</v>
      </c>
      <c r="B3997" s="6" t="s">
        <v>5</v>
      </c>
      <c r="C3997" s="6" t="s">
        <v>846</v>
      </c>
      <c r="D3997" s="6" t="s">
        <v>847</v>
      </c>
      <c r="E3997" s="6" t="s">
        <v>97</v>
      </c>
      <c r="F3997" s="6" t="s">
        <v>132</v>
      </c>
      <c r="G3997" s="6">
        <v>243</v>
      </c>
      <c r="H3997" s="6">
        <v>1307</v>
      </c>
      <c r="I3997" s="6">
        <v>227</v>
      </c>
      <c r="J3997" s="6">
        <v>1227</v>
      </c>
      <c r="K3997" s="6">
        <v>227</v>
      </c>
      <c r="L3997" s="6">
        <v>1227</v>
      </c>
      <c r="M3997" s="6" t="s">
        <v>113</v>
      </c>
      <c r="N3997" s="6" t="s">
        <v>23</v>
      </c>
      <c r="O3997" s="6">
        <v>63</v>
      </c>
    </row>
    <row r="3998" spans="1:15" x14ac:dyDescent="0.25">
      <c r="A3998" s="6" t="s">
        <v>0</v>
      </c>
      <c r="B3998" s="6" t="s">
        <v>5</v>
      </c>
      <c r="C3998" s="6" t="s">
        <v>271</v>
      </c>
      <c r="D3998" s="6" t="s">
        <v>272</v>
      </c>
      <c r="E3998" s="6" t="s">
        <v>97</v>
      </c>
      <c r="F3998" s="6" t="s">
        <v>125</v>
      </c>
      <c r="G3998" s="6">
        <v>18</v>
      </c>
      <c r="H3998" s="6">
        <v>82</v>
      </c>
      <c r="I3998" s="6">
        <v>18</v>
      </c>
      <c r="J3998" s="6">
        <v>82</v>
      </c>
      <c r="K3998" s="6">
        <v>18</v>
      </c>
      <c r="L3998" s="6">
        <v>80</v>
      </c>
      <c r="M3998" s="6" t="s">
        <v>113</v>
      </c>
      <c r="N3998" s="6" t="s">
        <v>21</v>
      </c>
      <c r="O3998" s="6">
        <v>1</v>
      </c>
    </row>
    <row r="3999" spans="1:15" x14ac:dyDescent="0.25">
      <c r="A3999" s="6" t="s">
        <v>0</v>
      </c>
      <c r="B3999" s="6" t="s">
        <v>13</v>
      </c>
      <c r="C3999" s="6" t="s">
        <v>725</v>
      </c>
      <c r="D3999" s="6" t="s">
        <v>726</v>
      </c>
      <c r="E3999" s="6" t="s">
        <v>97</v>
      </c>
      <c r="F3999" s="6" t="s">
        <v>125</v>
      </c>
      <c r="G3999" s="6">
        <v>57</v>
      </c>
      <c r="H3999" s="6">
        <v>284</v>
      </c>
      <c r="I3999" s="6">
        <v>54</v>
      </c>
      <c r="J3999" s="6">
        <v>262</v>
      </c>
      <c r="K3999" s="6">
        <v>54</v>
      </c>
      <c r="L3999" s="6">
        <v>262</v>
      </c>
      <c r="M3999" s="6" t="s">
        <v>113</v>
      </c>
      <c r="N3999" s="6" t="s">
        <v>23</v>
      </c>
      <c r="O3999" s="6">
        <v>70</v>
      </c>
    </row>
    <row r="4000" spans="1:15" x14ac:dyDescent="0.25">
      <c r="A4000" s="6" t="s">
        <v>0</v>
      </c>
      <c r="B4000" s="6" t="s">
        <v>5</v>
      </c>
      <c r="C4000" s="6" t="s">
        <v>169</v>
      </c>
      <c r="D4000" s="6" t="s">
        <v>170</v>
      </c>
      <c r="E4000" s="6" t="s">
        <v>97</v>
      </c>
      <c r="F4000" s="6" t="s">
        <v>98</v>
      </c>
      <c r="G4000" s="6">
        <v>65</v>
      </c>
      <c r="H4000" s="6">
        <v>315</v>
      </c>
      <c r="I4000" s="6">
        <v>31</v>
      </c>
      <c r="J4000" s="6">
        <v>171</v>
      </c>
      <c r="K4000" s="6">
        <v>65</v>
      </c>
      <c r="L4000" s="6">
        <v>323</v>
      </c>
      <c r="M4000" s="6" t="s">
        <v>113</v>
      </c>
      <c r="N4000" s="6" t="s">
        <v>22</v>
      </c>
      <c r="O4000" s="6">
        <v>10</v>
      </c>
    </row>
    <row r="4001" spans="1:15" x14ac:dyDescent="0.25">
      <c r="A4001" s="6" t="s">
        <v>0</v>
      </c>
      <c r="B4001" s="6" t="s">
        <v>13</v>
      </c>
      <c r="C4001" s="6" t="s">
        <v>235</v>
      </c>
      <c r="D4001" s="6" t="s">
        <v>236</v>
      </c>
      <c r="E4001" s="6" t="s">
        <v>97</v>
      </c>
      <c r="F4001" s="6" t="s">
        <v>98</v>
      </c>
      <c r="G4001" s="6">
        <v>5</v>
      </c>
      <c r="H4001" s="6">
        <v>26</v>
      </c>
      <c r="I4001" s="6">
        <v>5</v>
      </c>
      <c r="J4001" s="6">
        <v>27</v>
      </c>
      <c r="K4001" s="6">
        <v>5</v>
      </c>
      <c r="L4001" s="6">
        <v>27</v>
      </c>
      <c r="M4001" s="6" t="s">
        <v>113</v>
      </c>
      <c r="N4001" s="6" t="s">
        <v>21</v>
      </c>
      <c r="O4001" s="6">
        <v>0</v>
      </c>
    </row>
    <row r="4002" spans="1:15" x14ac:dyDescent="0.25">
      <c r="A4002" s="6" t="s">
        <v>0</v>
      </c>
      <c r="B4002" s="6" t="s">
        <v>11</v>
      </c>
      <c r="C4002" s="6" t="s">
        <v>191</v>
      </c>
      <c r="D4002" s="6" t="s">
        <v>192</v>
      </c>
      <c r="E4002" s="6" t="s">
        <v>97</v>
      </c>
      <c r="F4002" s="6" t="s">
        <v>98</v>
      </c>
      <c r="G4002" s="6">
        <v>14</v>
      </c>
      <c r="H4002" s="6">
        <v>44</v>
      </c>
      <c r="I4002" s="6">
        <v>14</v>
      </c>
      <c r="J4002" s="6">
        <v>44</v>
      </c>
      <c r="K4002" s="6">
        <v>14</v>
      </c>
      <c r="L4002" s="6">
        <v>44</v>
      </c>
      <c r="M4002" s="6" t="s">
        <v>113</v>
      </c>
      <c r="N4002" s="6" t="s">
        <v>23</v>
      </c>
      <c r="O4002" s="6">
        <v>1</v>
      </c>
    </row>
    <row r="4003" spans="1:15" x14ac:dyDescent="0.25">
      <c r="A4003" s="6" t="s">
        <v>0</v>
      </c>
      <c r="B4003" s="6" t="s">
        <v>13</v>
      </c>
      <c r="C4003" s="6" t="s">
        <v>235</v>
      </c>
      <c r="D4003" s="6" t="s">
        <v>236</v>
      </c>
      <c r="E4003" s="6" t="s">
        <v>97</v>
      </c>
      <c r="F4003" s="6" t="s">
        <v>98</v>
      </c>
      <c r="G4003" s="6">
        <v>5</v>
      </c>
      <c r="H4003" s="6">
        <v>26</v>
      </c>
      <c r="I4003" s="6">
        <v>5</v>
      </c>
      <c r="J4003" s="6">
        <v>27</v>
      </c>
      <c r="K4003" s="6">
        <v>5</v>
      </c>
      <c r="L4003" s="6">
        <v>27</v>
      </c>
      <c r="M4003" s="6" t="s">
        <v>113</v>
      </c>
      <c r="N4003" s="6" t="s">
        <v>22</v>
      </c>
      <c r="O4003" s="6">
        <v>4</v>
      </c>
    </row>
    <row r="4004" spans="1:15" x14ac:dyDescent="0.25">
      <c r="A4004" s="6" t="s">
        <v>0</v>
      </c>
      <c r="B4004" s="6" t="s">
        <v>5</v>
      </c>
      <c r="C4004" s="6" t="s">
        <v>271</v>
      </c>
      <c r="D4004" s="6" t="s">
        <v>272</v>
      </c>
      <c r="E4004" s="6" t="s">
        <v>97</v>
      </c>
      <c r="F4004" s="6" t="s">
        <v>125</v>
      </c>
      <c r="G4004" s="6">
        <v>18</v>
      </c>
      <c r="H4004" s="6">
        <v>82</v>
      </c>
      <c r="I4004" s="6">
        <v>18</v>
      </c>
      <c r="J4004" s="6">
        <v>82</v>
      </c>
      <c r="K4004" s="6">
        <v>18</v>
      </c>
      <c r="L4004" s="6">
        <v>80</v>
      </c>
      <c r="M4004" s="6" t="s">
        <v>113</v>
      </c>
      <c r="N4004" s="6" t="s">
        <v>22</v>
      </c>
      <c r="O4004" s="6">
        <v>1</v>
      </c>
    </row>
    <row r="4005" spans="1:15" x14ac:dyDescent="0.25">
      <c r="A4005" s="6" t="s">
        <v>0</v>
      </c>
      <c r="B4005" s="6" t="s">
        <v>5</v>
      </c>
      <c r="C4005" s="6" t="s">
        <v>267</v>
      </c>
      <c r="D4005" s="6" t="s">
        <v>268</v>
      </c>
      <c r="E4005" s="6" t="s">
        <v>97</v>
      </c>
      <c r="F4005" s="6" t="s">
        <v>125</v>
      </c>
      <c r="G4005" s="6">
        <v>110</v>
      </c>
      <c r="H4005" s="6">
        <v>509</v>
      </c>
      <c r="I4005" s="6">
        <v>80</v>
      </c>
      <c r="J4005" s="6">
        <v>324</v>
      </c>
      <c r="K4005" s="6">
        <v>110</v>
      </c>
      <c r="L4005" s="6">
        <v>506</v>
      </c>
      <c r="M4005" s="6" t="s">
        <v>113</v>
      </c>
      <c r="N4005" s="6" t="s">
        <v>22</v>
      </c>
      <c r="O4005" s="6">
        <v>25</v>
      </c>
    </row>
    <row r="4006" spans="1:15" x14ac:dyDescent="0.25">
      <c r="A4006" s="6" t="s">
        <v>0</v>
      </c>
      <c r="B4006" s="6" t="s">
        <v>8</v>
      </c>
      <c r="C4006" s="6" t="s">
        <v>123</v>
      </c>
      <c r="D4006" s="6" t="s">
        <v>124</v>
      </c>
      <c r="E4006" s="6" t="s">
        <v>97</v>
      </c>
      <c r="F4006" s="6" t="s">
        <v>98</v>
      </c>
      <c r="G4006" s="6">
        <v>30</v>
      </c>
      <c r="H4006" s="6">
        <v>175</v>
      </c>
      <c r="I4006" s="6">
        <v>18</v>
      </c>
      <c r="J4006" s="6">
        <v>120</v>
      </c>
      <c r="K4006" s="6">
        <v>29</v>
      </c>
      <c r="L4006" s="6">
        <v>182</v>
      </c>
      <c r="M4006" s="6" t="s">
        <v>113</v>
      </c>
      <c r="N4006" s="6" t="s">
        <v>23</v>
      </c>
      <c r="O4006" s="6">
        <v>10</v>
      </c>
    </row>
    <row r="4007" spans="1:15" x14ac:dyDescent="0.25">
      <c r="A4007" s="6" t="s">
        <v>0</v>
      </c>
      <c r="B4007" s="6" t="s">
        <v>5</v>
      </c>
      <c r="C4007" s="6" t="s">
        <v>261</v>
      </c>
      <c r="D4007" s="6" t="s">
        <v>262</v>
      </c>
      <c r="E4007" s="6" t="s">
        <v>97</v>
      </c>
      <c r="F4007" s="6" t="s">
        <v>98</v>
      </c>
      <c r="G4007" s="6">
        <v>42</v>
      </c>
      <c r="H4007" s="6">
        <v>175</v>
      </c>
      <c r="I4007" s="6">
        <v>27</v>
      </c>
      <c r="J4007" s="6">
        <v>131</v>
      </c>
      <c r="K4007" s="6">
        <v>42</v>
      </c>
      <c r="L4007" s="6">
        <v>175</v>
      </c>
      <c r="M4007" s="6" t="s">
        <v>113</v>
      </c>
      <c r="N4007" s="6" t="s">
        <v>23</v>
      </c>
      <c r="O4007" s="6">
        <v>6</v>
      </c>
    </row>
    <row r="4008" spans="1:15" x14ac:dyDescent="0.25">
      <c r="A4008" s="6" t="s">
        <v>0</v>
      </c>
      <c r="B4008" s="6" t="s">
        <v>13</v>
      </c>
      <c r="C4008" s="6" t="s">
        <v>193</v>
      </c>
      <c r="D4008" s="6" t="s">
        <v>194</v>
      </c>
      <c r="E4008" s="6" t="s">
        <v>97</v>
      </c>
      <c r="F4008" s="6" t="s">
        <v>125</v>
      </c>
      <c r="G4008" s="6">
        <v>21</v>
      </c>
      <c r="H4008" s="6">
        <v>93</v>
      </c>
      <c r="I4008" s="6">
        <v>20</v>
      </c>
      <c r="J4008" s="6">
        <v>78</v>
      </c>
      <c r="K4008" s="6">
        <v>20</v>
      </c>
      <c r="L4008" s="6">
        <v>80</v>
      </c>
      <c r="M4008" s="6" t="s">
        <v>113</v>
      </c>
      <c r="N4008" s="6" t="s">
        <v>23</v>
      </c>
      <c r="O4008" s="6">
        <v>4</v>
      </c>
    </row>
    <row r="4009" spans="1:15" x14ac:dyDescent="0.25">
      <c r="A4009" s="6" t="s">
        <v>0</v>
      </c>
      <c r="B4009" s="6" t="s">
        <v>4</v>
      </c>
      <c r="C4009" s="6" t="s">
        <v>832</v>
      </c>
      <c r="D4009" s="6" t="s">
        <v>833</v>
      </c>
      <c r="E4009" s="6" t="s">
        <v>97</v>
      </c>
      <c r="F4009" s="6" t="s">
        <v>98</v>
      </c>
      <c r="G4009" s="6">
        <v>68</v>
      </c>
      <c r="H4009" s="6">
        <v>340</v>
      </c>
      <c r="I4009" s="6">
        <v>61</v>
      </c>
      <c r="J4009" s="6">
        <v>315</v>
      </c>
      <c r="K4009" s="6">
        <v>68</v>
      </c>
      <c r="L4009" s="6">
        <v>340</v>
      </c>
      <c r="M4009" s="6" t="s">
        <v>113</v>
      </c>
      <c r="N4009" s="6" t="s">
        <v>22</v>
      </c>
      <c r="O4009" s="6">
        <v>19</v>
      </c>
    </row>
    <row r="4010" spans="1:15" x14ac:dyDescent="0.25">
      <c r="A4010" s="6" t="s">
        <v>0</v>
      </c>
      <c r="B4010" s="6" t="s">
        <v>13</v>
      </c>
      <c r="C4010" s="6" t="s">
        <v>235</v>
      </c>
      <c r="D4010" s="6" t="s">
        <v>236</v>
      </c>
      <c r="E4010" s="6" t="s">
        <v>97</v>
      </c>
      <c r="F4010" s="6" t="s">
        <v>98</v>
      </c>
      <c r="G4010" s="6">
        <v>5</v>
      </c>
      <c r="H4010" s="6">
        <v>26</v>
      </c>
      <c r="I4010" s="6">
        <v>5</v>
      </c>
      <c r="J4010" s="6">
        <v>27</v>
      </c>
      <c r="K4010" s="6">
        <v>5</v>
      </c>
      <c r="L4010" s="6">
        <v>27</v>
      </c>
      <c r="M4010" s="6" t="s">
        <v>113</v>
      </c>
      <c r="N4010" s="6" t="s">
        <v>23</v>
      </c>
      <c r="O4010" s="6">
        <v>4</v>
      </c>
    </row>
    <row r="4011" spans="1:15" x14ac:dyDescent="0.25">
      <c r="A4011" s="6" t="s">
        <v>0</v>
      </c>
      <c r="B4011" s="6" t="s">
        <v>5</v>
      </c>
      <c r="C4011" s="6" t="s">
        <v>273</v>
      </c>
      <c r="D4011" s="6" t="s">
        <v>274</v>
      </c>
      <c r="E4011" s="6" t="s">
        <v>97</v>
      </c>
      <c r="F4011" s="6" t="s">
        <v>98</v>
      </c>
      <c r="G4011" s="6">
        <v>85</v>
      </c>
      <c r="H4011" s="6">
        <v>367</v>
      </c>
      <c r="I4011" s="6">
        <v>80</v>
      </c>
      <c r="J4011" s="6">
        <v>337</v>
      </c>
      <c r="K4011" s="6">
        <v>85</v>
      </c>
      <c r="L4011" s="6">
        <v>367</v>
      </c>
      <c r="M4011" s="6" t="s">
        <v>113</v>
      </c>
      <c r="N4011" s="6" t="s">
        <v>21</v>
      </c>
      <c r="O4011" s="6">
        <v>6</v>
      </c>
    </row>
    <row r="4012" spans="1:15" x14ac:dyDescent="0.25">
      <c r="A4012" s="6" t="s">
        <v>0</v>
      </c>
      <c r="B4012" s="6" t="s">
        <v>5</v>
      </c>
      <c r="C4012" s="6" t="s">
        <v>169</v>
      </c>
      <c r="D4012" s="6" t="s">
        <v>170</v>
      </c>
      <c r="E4012" s="6" t="s">
        <v>97</v>
      </c>
      <c r="F4012" s="6" t="s">
        <v>98</v>
      </c>
      <c r="G4012" s="6">
        <v>65</v>
      </c>
      <c r="H4012" s="6">
        <v>315</v>
      </c>
      <c r="I4012" s="6">
        <v>31</v>
      </c>
      <c r="J4012" s="6">
        <v>171</v>
      </c>
      <c r="K4012" s="6">
        <v>65</v>
      </c>
      <c r="L4012" s="6">
        <v>323</v>
      </c>
      <c r="M4012" s="6" t="s">
        <v>113</v>
      </c>
      <c r="N4012" s="6" t="s">
        <v>23</v>
      </c>
      <c r="O4012" s="6">
        <v>23</v>
      </c>
    </row>
    <row r="4013" spans="1:15" x14ac:dyDescent="0.25">
      <c r="A4013" s="6" t="s">
        <v>0</v>
      </c>
      <c r="B4013" s="6" t="s">
        <v>5</v>
      </c>
      <c r="C4013" s="6" t="s">
        <v>846</v>
      </c>
      <c r="D4013" s="6" t="s">
        <v>847</v>
      </c>
      <c r="E4013" s="6" t="s">
        <v>97</v>
      </c>
      <c r="F4013" s="6" t="s">
        <v>132</v>
      </c>
      <c r="G4013" s="6">
        <v>243</v>
      </c>
      <c r="H4013" s="6">
        <v>1307</v>
      </c>
      <c r="I4013" s="6">
        <v>227</v>
      </c>
      <c r="J4013" s="6">
        <v>1227</v>
      </c>
      <c r="K4013" s="6">
        <v>227</v>
      </c>
      <c r="L4013" s="6">
        <v>1227</v>
      </c>
      <c r="M4013" s="6" t="s">
        <v>113</v>
      </c>
      <c r="N4013" s="6" t="s">
        <v>22</v>
      </c>
      <c r="O4013" s="6">
        <v>27</v>
      </c>
    </row>
    <row r="4014" spans="1:15" x14ac:dyDescent="0.25">
      <c r="A4014" s="6" t="s">
        <v>0</v>
      </c>
      <c r="B4014" s="6" t="s">
        <v>13</v>
      </c>
      <c r="C4014" s="6" t="s">
        <v>193</v>
      </c>
      <c r="D4014" s="6" t="s">
        <v>194</v>
      </c>
      <c r="E4014" s="6" t="s">
        <v>97</v>
      </c>
      <c r="F4014" s="6" t="s">
        <v>125</v>
      </c>
      <c r="G4014" s="6">
        <v>21</v>
      </c>
      <c r="H4014" s="6">
        <v>93</v>
      </c>
      <c r="I4014" s="6">
        <v>20</v>
      </c>
      <c r="J4014" s="6">
        <v>78</v>
      </c>
      <c r="K4014" s="6">
        <v>20</v>
      </c>
      <c r="L4014" s="6">
        <v>80</v>
      </c>
      <c r="M4014" s="6" t="s">
        <v>113</v>
      </c>
      <c r="N4014" s="6" t="s">
        <v>22</v>
      </c>
      <c r="O4014" s="6">
        <v>2</v>
      </c>
    </row>
    <row r="4015" spans="1:15" x14ac:dyDescent="0.25">
      <c r="A4015" s="6" t="s">
        <v>0</v>
      </c>
      <c r="B4015" s="6" t="s">
        <v>4</v>
      </c>
      <c r="C4015" s="6" t="s">
        <v>253</v>
      </c>
      <c r="D4015" s="6" t="s">
        <v>254</v>
      </c>
      <c r="E4015" s="6" t="s">
        <v>97</v>
      </c>
      <c r="F4015" s="6" t="s">
        <v>98</v>
      </c>
      <c r="G4015" s="6">
        <v>6</v>
      </c>
      <c r="H4015" s="6">
        <v>36</v>
      </c>
      <c r="I4015" s="6">
        <v>6</v>
      </c>
      <c r="J4015" s="6">
        <v>36</v>
      </c>
      <c r="K4015" s="6">
        <v>6</v>
      </c>
      <c r="L4015" s="6">
        <v>36</v>
      </c>
      <c r="M4015" s="6" t="s">
        <v>113</v>
      </c>
      <c r="N4015" s="6" t="s">
        <v>22</v>
      </c>
      <c r="O4015" s="6">
        <v>0</v>
      </c>
    </row>
    <row r="4016" spans="1:15" x14ac:dyDescent="0.25">
      <c r="A4016" s="6" t="s">
        <v>0</v>
      </c>
      <c r="B4016" s="6" t="s">
        <v>5</v>
      </c>
      <c r="C4016" s="6" t="s">
        <v>255</v>
      </c>
      <c r="D4016" s="6" t="s">
        <v>256</v>
      </c>
      <c r="E4016" s="6" t="s">
        <v>97</v>
      </c>
      <c r="F4016" s="6" t="s">
        <v>98</v>
      </c>
      <c r="G4016" s="6">
        <v>89</v>
      </c>
      <c r="H4016" s="6">
        <v>478</v>
      </c>
      <c r="I4016" s="6">
        <v>78</v>
      </c>
      <c r="J4016" s="6">
        <v>415</v>
      </c>
      <c r="K4016" s="6">
        <v>89</v>
      </c>
      <c r="L4016" s="6">
        <v>465</v>
      </c>
      <c r="M4016" s="6" t="s">
        <v>113</v>
      </c>
      <c r="N4016" s="6" t="s">
        <v>23</v>
      </c>
      <c r="O4016" s="6">
        <v>38</v>
      </c>
    </row>
    <row r="4017" spans="1:15" x14ac:dyDescent="0.25">
      <c r="A4017" s="6" t="s">
        <v>0</v>
      </c>
      <c r="B4017" s="6" t="s">
        <v>5</v>
      </c>
      <c r="C4017" s="6" t="s">
        <v>846</v>
      </c>
      <c r="D4017" s="6" t="s">
        <v>847</v>
      </c>
      <c r="E4017" s="6" t="s">
        <v>97</v>
      </c>
      <c r="F4017" s="6" t="s">
        <v>132</v>
      </c>
      <c r="G4017" s="6">
        <v>243</v>
      </c>
      <c r="H4017" s="6">
        <v>1307</v>
      </c>
      <c r="I4017" s="6">
        <v>227</v>
      </c>
      <c r="J4017" s="6">
        <v>1227</v>
      </c>
      <c r="K4017" s="6">
        <v>227</v>
      </c>
      <c r="L4017" s="6">
        <v>1227</v>
      </c>
      <c r="M4017" s="6" t="s">
        <v>113</v>
      </c>
      <c r="N4017" s="6" t="s">
        <v>21</v>
      </c>
      <c r="O4017" s="6">
        <v>36</v>
      </c>
    </row>
    <row r="4018" spans="1:15" x14ac:dyDescent="0.25">
      <c r="A4018" s="6" t="s">
        <v>0</v>
      </c>
      <c r="B4018" s="6" t="s">
        <v>11</v>
      </c>
      <c r="C4018" s="6" t="s">
        <v>189</v>
      </c>
      <c r="D4018" s="6" t="s">
        <v>190</v>
      </c>
      <c r="E4018" s="6" t="s">
        <v>97</v>
      </c>
      <c r="F4018" s="6" t="s">
        <v>132</v>
      </c>
      <c r="G4018" s="6">
        <v>12</v>
      </c>
      <c r="H4018" s="6">
        <v>47</v>
      </c>
      <c r="I4018" s="6">
        <v>15</v>
      </c>
      <c r="J4018" s="6">
        <v>69</v>
      </c>
      <c r="K4018" s="6">
        <v>15</v>
      </c>
      <c r="L4018" s="6">
        <v>69</v>
      </c>
      <c r="M4018" s="6" t="s">
        <v>113</v>
      </c>
      <c r="N4018" s="6" t="s">
        <v>21</v>
      </c>
      <c r="O4018" s="6">
        <v>1</v>
      </c>
    </row>
    <row r="4019" spans="1:15" x14ac:dyDescent="0.25">
      <c r="A4019" s="6" t="s">
        <v>0</v>
      </c>
      <c r="B4019" s="6" t="s">
        <v>13</v>
      </c>
      <c r="C4019" s="6" t="s">
        <v>237</v>
      </c>
      <c r="D4019" s="6" t="s">
        <v>238</v>
      </c>
      <c r="E4019" s="6" t="s">
        <v>97</v>
      </c>
      <c r="F4019" s="6" t="s">
        <v>98</v>
      </c>
      <c r="G4019" s="6">
        <v>6</v>
      </c>
      <c r="H4019" s="6">
        <v>30</v>
      </c>
      <c r="I4019" s="6">
        <v>6</v>
      </c>
      <c r="J4019" s="6">
        <v>30</v>
      </c>
      <c r="K4019" s="6">
        <v>6</v>
      </c>
      <c r="L4019" s="6">
        <v>30</v>
      </c>
      <c r="M4019" s="6" t="s">
        <v>113</v>
      </c>
      <c r="N4019" s="6" t="s">
        <v>22</v>
      </c>
      <c r="O4019" s="6">
        <v>1</v>
      </c>
    </row>
    <row r="4020" spans="1:15" x14ac:dyDescent="0.25">
      <c r="A4020" s="6" t="s">
        <v>0</v>
      </c>
      <c r="B4020" s="6" t="s">
        <v>11</v>
      </c>
      <c r="C4020" s="6" t="s">
        <v>187</v>
      </c>
      <c r="D4020" s="6" t="s">
        <v>188</v>
      </c>
      <c r="E4020" s="6" t="s">
        <v>97</v>
      </c>
      <c r="F4020" s="6" t="s">
        <v>132</v>
      </c>
      <c r="G4020" s="6">
        <v>18</v>
      </c>
      <c r="H4020" s="6">
        <v>78</v>
      </c>
      <c r="I4020" s="6">
        <v>18</v>
      </c>
      <c r="J4020" s="6">
        <v>79</v>
      </c>
      <c r="K4020" s="6">
        <v>18</v>
      </c>
      <c r="L4020" s="6">
        <v>77</v>
      </c>
      <c r="M4020" s="6" t="s">
        <v>113</v>
      </c>
      <c r="N4020" s="6" t="s">
        <v>23</v>
      </c>
      <c r="O4020" s="6">
        <v>2</v>
      </c>
    </row>
    <row r="4021" spans="1:15" x14ac:dyDescent="0.25">
      <c r="A4021" s="6" t="s">
        <v>0</v>
      </c>
      <c r="B4021" s="6" t="s">
        <v>5</v>
      </c>
      <c r="C4021" s="6" t="s">
        <v>255</v>
      </c>
      <c r="D4021" s="6" t="s">
        <v>256</v>
      </c>
      <c r="E4021" s="6" t="s">
        <v>97</v>
      </c>
      <c r="F4021" s="6" t="s">
        <v>98</v>
      </c>
      <c r="G4021" s="6">
        <v>89</v>
      </c>
      <c r="H4021" s="6">
        <v>478</v>
      </c>
      <c r="I4021" s="6">
        <v>78</v>
      </c>
      <c r="J4021" s="6">
        <v>415</v>
      </c>
      <c r="K4021" s="6">
        <v>89</v>
      </c>
      <c r="L4021" s="6">
        <v>465</v>
      </c>
      <c r="M4021" s="6" t="s">
        <v>113</v>
      </c>
      <c r="N4021" s="6" t="s">
        <v>21</v>
      </c>
      <c r="O4021" s="6">
        <v>20</v>
      </c>
    </row>
    <row r="4022" spans="1:15" x14ac:dyDescent="0.25">
      <c r="A4022" s="6" t="s">
        <v>0</v>
      </c>
      <c r="B4022" s="6" t="s">
        <v>5</v>
      </c>
      <c r="C4022" s="6" t="s">
        <v>259</v>
      </c>
      <c r="D4022" s="6" t="s">
        <v>260</v>
      </c>
      <c r="E4022" s="6" t="s">
        <v>97</v>
      </c>
      <c r="F4022" s="6" t="s">
        <v>98</v>
      </c>
      <c r="G4022" s="6">
        <v>94</v>
      </c>
      <c r="H4022" s="6">
        <v>341</v>
      </c>
      <c r="I4022" s="6">
        <v>65</v>
      </c>
      <c r="J4022" s="6">
        <v>240</v>
      </c>
      <c r="K4022" s="6">
        <v>95</v>
      </c>
      <c r="L4022" s="6">
        <v>343</v>
      </c>
      <c r="M4022" s="6" t="s">
        <v>113</v>
      </c>
      <c r="N4022" s="6" t="s">
        <v>23</v>
      </c>
      <c r="O4022" s="6">
        <v>10</v>
      </c>
    </row>
    <row r="4023" spans="1:15" x14ac:dyDescent="0.25">
      <c r="A4023" s="6" t="s">
        <v>0</v>
      </c>
      <c r="B4023" s="6" t="s">
        <v>8</v>
      </c>
      <c r="C4023" s="6" t="s">
        <v>128</v>
      </c>
      <c r="D4023" s="6" t="s">
        <v>129</v>
      </c>
      <c r="E4023" s="6" t="s">
        <v>97</v>
      </c>
      <c r="F4023" s="6" t="s">
        <v>125</v>
      </c>
      <c r="G4023" s="6">
        <v>46</v>
      </c>
      <c r="H4023" s="6">
        <v>272</v>
      </c>
      <c r="I4023" s="6">
        <v>45</v>
      </c>
      <c r="J4023" s="6">
        <v>257</v>
      </c>
      <c r="K4023" s="6">
        <v>45</v>
      </c>
      <c r="L4023" s="6">
        <v>269</v>
      </c>
      <c r="M4023" s="6" t="s">
        <v>113</v>
      </c>
      <c r="N4023" s="6" t="s">
        <v>21</v>
      </c>
      <c r="O4023" s="6">
        <v>10</v>
      </c>
    </row>
    <row r="4024" spans="1:15" x14ac:dyDescent="0.25">
      <c r="A4024" s="6" t="s">
        <v>0</v>
      </c>
      <c r="B4024" s="6" t="s">
        <v>5</v>
      </c>
      <c r="C4024" s="6" t="s">
        <v>169</v>
      </c>
      <c r="D4024" s="6" t="s">
        <v>170</v>
      </c>
      <c r="E4024" s="6" t="s">
        <v>97</v>
      </c>
      <c r="F4024" s="6" t="s">
        <v>98</v>
      </c>
      <c r="G4024" s="6">
        <v>65</v>
      </c>
      <c r="H4024" s="6">
        <v>315</v>
      </c>
      <c r="I4024" s="6">
        <v>31</v>
      </c>
      <c r="J4024" s="6">
        <v>171</v>
      </c>
      <c r="K4024" s="6">
        <v>65</v>
      </c>
      <c r="L4024" s="6">
        <v>323</v>
      </c>
      <c r="M4024" s="6" t="s">
        <v>113</v>
      </c>
      <c r="N4024" s="6" t="s">
        <v>21</v>
      </c>
      <c r="O4024" s="6">
        <v>13</v>
      </c>
    </row>
    <row r="4025" spans="1:15" x14ac:dyDescent="0.25">
      <c r="A4025" s="6" t="s">
        <v>0</v>
      </c>
      <c r="B4025" s="6" t="s">
        <v>8</v>
      </c>
      <c r="C4025" s="6" t="s">
        <v>128</v>
      </c>
      <c r="D4025" s="6" t="s">
        <v>129</v>
      </c>
      <c r="E4025" s="6" t="s">
        <v>97</v>
      </c>
      <c r="F4025" s="6" t="s">
        <v>125</v>
      </c>
      <c r="G4025" s="6">
        <v>46</v>
      </c>
      <c r="H4025" s="6">
        <v>272</v>
      </c>
      <c r="I4025" s="6">
        <v>45</v>
      </c>
      <c r="J4025" s="6">
        <v>257</v>
      </c>
      <c r="K4025" s="6">
        <v>45</v>
      </c>
      <c r="L4025" s="6">
        <v>269</v>
      </c>
      <c r="M4025" s="6" t="s">
        <v>113</v>
      </c>
      <c r="N4025" s="6" t="s">
        <v>22</v>
      </c>
      <c r="O4025" s="6">
        <v>12</v>
      </c>
    </row>
    <row r="4026" spans="1:15" x14ac:dyDescent="0.25">
      <c r="A4026" s="6" t="s">
        <v>0</v>
      </c>
      <c r="B4026" s="6" t="s">
        <v>11</v>
      </c>
      <c r="C4026" s="6" t="s">
        <v>187</v>
      </c>
      <c r="D4026" s="6" t="s">
        <v>188</v>
      </c>
      <c r="E4026" s="6" t="s">
        <v>97</v>
      </c>
      <c r="F4026" s="6" t="s">
        <v>132</v>
      </c>
      <c r="G4026" s="6">
        <v>18</v>
      </c>
      <c r="H4026" s="6">
        <v>78</v>
      </c>
      <c r="I4026" s="6">
        <v>18</v>
      </c>
      <c r="J4026" s="6">
        <v>79</v>
      </c>
      <c r="K4026" s="6">
        <v>18</v>
      </c>
      <c r="L4026" s="6">
        <v>77</v>
      </c>
      <c r="M4026" s="6" t="s">
        <v>113</v>
      </c>
      <c r="N4026" s="6" t="s">
        <v>22</v>
      </c>
      <c r="O4026" s="6">
        <v>0</v>
      </c>
    </row>
    <row r="4027" spans="1:15" x14ac:dyDescent="0.25">
      <c r="A4027" s="6" t="s">
        <v>0</v>
      </c>
      <c r="B4027" s="6" t="s">
        <v>12</v>
      </c>
      <c r="C4027" s="6" t="s">
        <v>723</v>
      </c>
      <c r="D4027" s="6" t="s">
        <v>724</v>
      </c>
      <c r="E4027" s="6" t="s">
        <v>97</v>
      </c>
      <c r="F4027" s="6" t="s">
        <v>98</v>
      </c>
      <c r="G4027" s="6">
        <v>12</v>
      </c>
      <c r="H4027" s="6">
        <v>61</v>
      </c>
      <c r="I4027" s="6">
        <v>12</v>
      </c>
      <c r="J4027" s="6">
        <v>62</v>
      </c>
      <c r="K4027" s="6">
        <v>12</v>
      </c>
      <c r="L4027" s="6">
        <v>61</v>
      </c>
      <c r="M4027" s="6" t="s">
        <v>113</v>
      </c>
      <c r="N4027" s="6" t="s">
        <v>21</v>
      </c>
      <c r="O4027" s="6">
        <v>3</v>
      </c>
    </row>
    <row r="4028" spans="1:15" x14ac:dyDescent="0.25">
      <c r="A4028" s="6" t="s">
        <v>0</v>
      </c>
      <c r="B4028" s="6" t="s">
        <v>13</v>
      </c>
      <c r="C4028" s="6" t="s">
        <v>237</v>
      </c>
      <c r="D4028" s="6" t="s">
        <v>238</v>
      </c>
      <c r="E4028" s="6" t="s">
        <v>97</v>
      </c>
      <c r="F4028" s="6" t="s">
        <v>98</v>
      </c>
      <c r="G4028" s="6">
        <v>6</v>
      </c>
      <c r="H4028" s="6">
        <v>30</v>
      </c>
      <c r="I4028" s="6">
        <v>6</v>
      </c>
      <c r="J4028" s="6">
        <v>30</v>
      </c>
      <c r="K4028" s="6">
        <v>6</v>
      </c>
      <c r="L4028" s="6">
        <v>30</v>
      </c>
      <c r="M4028" s="6" t="s">
        <v>113</v>
      </c>
      <c r="N4028" s="6" t="s">
        <v>21</v>
      </c>
      <c r="O4028" s="6">
        <v>1</v>
      </c>
    </row>
    <row r="4029" spans="1:15" x14ac:dyDescent="0.25">
      <c r="A4029" s="6" t="s">
        <v>0</v>
      </c>
      <c r="B4029" s="6" t="s">
        <v>8</v>
      </c>
      <c r="C4029" s="6" t="s">
        <v>123</v>
      </c>
      <c r="D4029" s="6" t="s">
        <v>124</v>
      </c>
      <c r="E4029" s="6" t="s">
        <v>97</v>
      </c>
      <c r="F4029" s="6" t="s">
        <v>98</v>
      </c>
      <c r="G4029" s="6">
        <v>30</v>
      </c>
      <c r="H4029" s="6">
        <v>175</v>
      </c>
      <c r="I4029" s="6">
        <v>18</v>
      </c>
      <c r="J4029" s="6">
        <v>120</v>
      </c>
      <c r="K4029" s="6">
        <v>29</v>
      </c>
      <c r="L4029" s="6">
        <v>182</v>
      </c>
      <c r="M4029" s="6" t="s">
        <v>113</v>
      </c>
      <c r="N4029" s="6" t="s">
        <v>22</v>
      </c>
      <c r="O4029" s="6">
        <v>5</v>
      </c>
    </row>
    <row r="4030" spans="1:15" x14ac:dyDescent="0.25">
      <c r="A4030" s="6" t="s">
        <v>0</v>
      </c>
      <c r="B4030" s="6" t="s">
        <v>11</v>
      </c>
      <c r="C4030" s="6" t="s">
        <v>189</v>
      </c>
      <c r="D4030" s="6" t="s">
        <v>190</v>
      </c>
      <c r="E4030" s="6" t="s">
        <v>97</v>
      </c>
      <c r="F4030" s="6" t="s">
        <v>132</v>
      </c>
      <c r="G4030" s="6">
        <v>12</v>
      </c>
      <c r="H4030" s="6">
        <v>47</v>
      </c>
      <c r="I4030" s="6">
        <v>15</v>
      </c>
      <c r="J4030" s="6">
        <v>69</v>
      </c>
      <c r="K4030" s="6">
        <v>15</v>
      </c>
      <c r="L4030" s="6">
        <v>69</v>
      </c>
      <c r="M4030" s="6" t="s">
        <v>113</v>
      </c>
      <c r="N4030" s="6" t="s">
        <v>23</v>
      </c>
      <c r="O4030" s="6">
        <v>2</v>
      </c>
    </row>
    <row r="4031" spans="1:15" x14ac:dyDescent="0.25">
      <c r="A4031" s="6" t="s">
        <v>0</v>
      </c>
      <c r="B4031" s="6" t="s">
        <v>5</v>
      </c>
      <c r="C4031" s="6" t="s">
        <v>271</v>
      </c>
      <c r="D4031" s="6" t="s">
        <v>272</v>
      </c>
      <c r="E4031" s="6" t="s">
        <v>97</v>
      </c>
      <c r="F4031" s="6" t="s">
        <v>125</v>
      </c>
      <c r="G4031" s="6">
        <v>18</v>
      </c>
      <c r="H4031" s="6">
        <v>82</v>
      </c>
      <c r="I4031" s="6">
        <v>18</v>
      </c>
      <c r="J4031" s="6">
        <v>82</v>
      </c>
      <c r="K4031" s="6">
        <v>18</v>
      </c>
      <c r="L4031" s="6">
        <v>80</v>
      </c>
      <c r="M4031" s="6" t="s">
        <v>113</v>
      </c>
      <c r="N4031" s="6" t="s">
        <v>23</v>
      </c>
      <c r="O4031" s="6">
        <v>2</v>
      </c>
    </row>
    <row r="4032" spans="1:15" x14ac:dyDescent="0.25">
      <c r="A4032" s="6" t="s">
        <v>0</v>
      </c>
      <c r="B4032" s="6" t="s">
        <v>5</v>
      </c>
      <c r="C4032" s="6" t="s">
        <v>273</v>
      </c>
      <c r="D4032" s="6" t="s">
        <v>274</v>
      </c>
      <c r="E4032" s="6" t="s">
        <v>97</v>
      </c>
      <c r="F4032" s="6" t="s">
        <v>98</v>
      </c>
      <c r="G4032" s="6">
        <v>85</v>
      </c>
      <c r="H4032" s="6">
        <v>367</v>
      </c>
      <c r="I4032" s="6">
        <v>80</v>
      </c>
      <c r="J4032" s="6">
        <v>337</v>
      </c>
      <c r="K4032" s="6">
        <v>85</v>
      </c>
      <c r="L4032" s="6">
        <v>367</v>
      </c>
      <c r="M4032" s="6" t="s">
        <v>113</v>
      </c>
      <c r="N4032" s="6" t="s">
        <v>22</v>
      </c>
      <c r="O4032" s="6">
        <v>10</v>
      </c>
    </row>
    <row r="4033" spans="1:15" x14ac:dyDescent="0.25">
      <c r="A4033" s="6" t="s">
        <v>0</v>
      </c>
      <c r="B4033" s="6" t="s">
        <v>5</v>
      </c>
      <c r="C4033" s="6" t="s">
        <v>255</v>
      </c>
      <c r="D4033" s="6" t="s">
        <v>256</v>
      </c>
      <c r="E4033" s="6" t="s">
        <v>97</v>
      </c>
      <c r="F4033" s="6" t="s">
        <v>98</v>
      </c>
      <c r="G4033" s="6">
        <v>89</v>
      </c>
      <c r="H4033" s="6">
        <v>478</v>
      </c>
      <c r="I4033" s="6">
        <v>78</v>
      </c>
      <c r="J4033" s="6">
        <v>415</v>
      </c>
      <c r="K4033" s="6">
        <v>89</v>
      </c>
      <c r="L4033" s="6">
        <v>465</v>
      </c>
      <c r="M4033" s="6" t="s">
        <v>113</v>
      </c>
      <c r="N4033" s="6" t="s">
        <v>22</v>
      </c>
      <c r="O4033" s="6">
        <v>18</v>
      </c>
    </row>
    <row r="4034" spans="1:15" x14ac:dyDescent="0.25">
      <c r="A4034" s="6" t="s">
        <v>0</v>
      </c>
      <c r="B4034" s="6" t="s">
        <v>8</v>
      </c>
      <c r="C4034" s="6" t="s">
        <v>126</v>
      </c>
      <c r="D4034" s="6" t="s">
        <v>127</v>
      </c>
      <c r="E4034" s="6" t="s">
        <v>97</v>
      </c>
      <c r="F4034" s="6" t="s">
        <v>132</v>
      </c>
      <c r="G4034" s="6">
        <v>50</v>
      </c>
      <c r="H4034" s="6">
        <v>295</v>
      </c>
      <c r="I4034" s="6">
        <v>50</v>
      </c>
      <c r="J4034" s="6">
        <v>293</v>
      </c>
      <c r="K4034" s="6">
        <v>50</v>
      </c>
      <c r="L4034" s="6">
        <v>293</v>
      </c>
      <c r="M4034" s="6" t="s">
        <v>113</v>
      </c>
      <c r="N4034" s="6" t="s">
        <v>21</v>
      </c>
      <c r="O4034" s="6">
        <v>12</v>
      </c>
    </row>
    <row r="4035" spans="1:15" x14ac:dyDescent="0.25">
      <c r="A4035" s="6" t="s">
        <v>0</v>
      </c>
      <c r="B4035" s="6" t="s">
        <v>5</v>
      </c>
      <c r="C4035" s="6" t="s">
        <v>257</v>
      </c>
      <c r="D4035" s="6" t="s">
        <v>258</v>
      </c>
      <c r="E4035" s="6" t="s">
        <v>97</v>
      </c>
      <c r="F4035" s="6" t="s">
        <v>98</v>
      </c>
      <c r="G4035" s="6">
        <v>128</v>
      </c>
      <c r="H4035" s="6">
        <v>725</v>
      </c>
      <c r="I4035" s="6">
        <v>100</v>
      </c>
      <c r="J4035" s="6">
        <v>608</v>
      </c>
      <c r="K4035" s="6">
        <v>128</v>
      </c>
      <c r="L4035" s="6">
        <v>746</v>
      </c>
      <c r="M4035" s="6" t="s">
        <v>113</v>
      </c>
      <c r="N4035" s="6" t="s">
        <v>21</v>
      </c>
      <c r="O4035" s="6">
        <v>97</v>
      </c>
    </row>
    <row r="4036" spans="1:15" x14ac:dyDescent="0.25">
      <c r="A4036" s="6" t="s">
        <v>0</v>
      </c>
      <c r="B4036" s="6" t="s">
        <v>4</v>
      </c>
      <c r="C4036" s="6" t="s">
        <v>832</v>
      </c>
      <c r="D4036" s="6" t="s">
        <v>833</v>
      </c>
      <c r="E4036" s="6" t="s">
        <v>97</v>
      </c>
      <c r="F4036" s="6" t="s">
        <v>98</v>
      </c>
      <c r="G4036" s="6">
        <v>68</v>
      </c>
      <c r="H4036" s="6">
        <v>340</v>
      </c>
      <c r="I4036" s="6">
        <v>61</v>
      </c>
      <c r="J4036" s="6">
        <v>315</v>
      </c>
      <c r="K4036" s="6">
        <v>68</v>
      </c>
      <c r="L4036" s="6">
        <v>340</v>
      </c>
      <c r="M4036" s="6" t="s">
        <v>113</v>
      </c>
      <c r="N4036" s="6" t="s">
        <v>23</v>
      </c>
      <c r="O4036" s="6">
        <v>37</v>
      </c>
    </row>
    <row r="4037" spans="1:15" x14ac:dyDescent="0.25">
      <c r="A4037" s="6" t="s">
        <v>0</v>
      </c>
      <c r="B4037" s="6" t="s">
        <v>5</v>
      </c>
      <c r="C4037" s="6" t="s">
        <v>267</v>
      </c>
      <c r="D4037" s="6" t="s">
        <v>268</v>
      </c>
      <c r="E4037" s="6" t="s">
        <v>97</v>
      </c>
      <c r="F4037" s="6" t="s">
        <v>125</v>
      </c>
      <c r="G4037" s="6">
        <v>110</v>
      </c>
      <c r="H4037" s="6">
        <v>509</v>
      </c>
      <c r="I4037" s="6">
        <v>80</v>
      </c>
      <c r="J4037" s="6">
        <v>324</v>
      </c>
      <c r="K4037" s="6">
        <v>110</v>
      </c>
      <c r="L4037" s="6">
        <v>506</v>
      </c>
      <c r="M4037" s="6" t="s">
        <v>113</v>
      </c>
      <c r="N4037" s="6" t="s">
        <v>21</v>
      </c>
      <c r="O4037" s="6">
        <v>26</v>
      </c>
    </row>
    <row r="4038" spans="1:15" x14ac:dyDescent="0.25">
      <c r="A4038" s="6" t="s">
        <v>0</v>
      </c>
      <c r="B4038" s="6" t="s">
        <v>13</v>
      </c>
      <c r="C4038" s="6" t="s">
        <v>193</v>
      </c>
      <c r="D4038" s="6" t="s">
        <v>194</v>
      </c>
      <c r="E4038" s="6" t="s">
        <v>97</v>
      </c>
      <c r="F4038" s="6" t="s">
        <v>125</v>
      </c>
      <c r="G4038" s="6">
        <v>21</v>
      </c>
      <c r="H4038" s="6">
        <v>93</v>
      </c>
      <c r="I4038" s="6">
        <v>20</v>
      </c>
      <c r="J4038" s="6">
        <v>78</v>
      </c>
      <c r="K4038" s="6">
        <v>20</v>
      </c>
      <c r="L4038" s="6">
        <v>80</v>
      </c>
      <c r="M4038" s="6" t="s">
        <v>113</v>
      </c>
      <c r="N4038" s="6" t="s">
        <v>21</v>
      </c>
      <c r="O4038" s="6">
        <v>2</v>
      </c>
    </row>
    <row r="4039" spans="1:15" x14ac:dyDescent="0.25">
      <c r="A4039" s="6" t="s">
        <v>0</v>
      </c>
      <c r="B4039" s="6" t="s">
        <v>8</v>
      </c>
      <c r="C4039" s="6" t="s">
        <v>126</v>
      </c>
      <c r="D4039" s="6" t="s">
        <v>127</v>
      </c>
      <c r="E4039" s="6" t="s">
        <v>97</v>
      </c>
      <c r="F4039" s="6" t="s">
        <v>132</v>
      </c>
      <c r="G4039" s="6">
        <v>50</v>
      </c>
      <c r="H4039" s="6">
        <v>295</v>
      </c>
      <c r="I4039" s="6">
        <v>50</v>
      </c>
      <c r="J4039" s="6">
        <v>293</v>
      </c>
      <c r="K4039" s="6">
        <v>50</v>
      </c>
      <c r="L4039" s="6">
        <v>293</v>
      </c>
      <c r="M4039" s="6" t="s">
        <v>113</v>
      </c>
      <c r="N4039" s="6" t="s">
        <v>23</v>
      </c>
      <c r="O4039" s="6">
        <v>26</v>
      </c>
    </row>
    <row r="4040" spans="1:15" x14ac:dyDescent="0.25">
      <c r="A4040" s="6" t="s">
        <v>0</v>
      </c>
      <c r="B4040" s="6" t="s">
        <v>8</v>
      </c>
      <c r="C4040" s="6" t="s">
        <v>828</v>
      </c>
      <c r="D4040" s="6" t="s">
        <v>829</v>
      </c>
      <c r="E4040" s="6" t="s">
        <v>97</v>
      </c>
      <c r="F4040" s="6" t="s">
        <v>98</v>
      </c>
      <c r="G4040" s="6">
        <v>265</v>
      </c>
      <c r="H4040" s="6">
        <v>1084</v>
      </c>
      <c r="I4040" s="6">
        <v>260</v>
      </c>
      <c r="J4040" s="6">
        <v>1140</v>
      </c>
      <c r="K4040" s="6">
        <v>260</v>
      </c>
      <c r="L4040" s="6">
        <v>1140</v>
      </c>
      <c r="M4040" s="6" t="s">
        <v>113</v>
      </c>
      <c r="N4040" s="6" t="s">
        <v>21</v>
      </c>
      <c r="O4040" s="6">
        <v>49</v>
      </c>
    </row>
    <row r="4041" spans="1:15" x14ac:dyDescent="0.25">
      <c r="A4041" s="6" t="s">
        <v>0</v>
      </c>
      <c r="B4041" s="6" t="s">
        <v>7</v>
      </c>
      <c r="C4041" s="6" t="s">
        <v>214</v>
      </c>
      <c r="D4041" s="6" t="s">
        <v>215</v>
      </c>
      <c r="E4041" s="6" t="s">
        <v>97</v>
      </c>
      <c r="F4041" s="6" t="s">
        <v>98</v>
      </c>
      <c r="G4041" s="6">
        <v>301</v>
      </c>
      <c r="H4041" s="6">
        <v>1404</v>
      </c>
      <c r="I4041" s="6">
        <v>274</v>
      </c>
      <c r="J4041" s="6">
        <v>1347</v>
      </c>
      <c r="K4041" s="6">
        <v>274</v>
      </c>
      <c r="L4041" s="6">
        <v>1347</v>
      </c>
      <c r="M4041" s="6" t="s">
        <v>113</v>
      </c>
      <c r="N4041" s="6" t="s">
        <v>21</v>
      </c>
      <c r="O4041" s="6">
        <v>110</v>
      </c>
    </row>
    <row r="4042" spans="1:15" x14ac:dyDescent="0.25">
      <c r="A4042" s="6" t="s">
        <v>0</v>
      </c>
      <c r="B4042" s="6" t="s">
        <v>8</v>
      </c>
      <c r="C4042" s="6" t="s">
        <v>828</v>
      </c>
      <c r="D4042" s="6" t="s">
        <v>829</v>
      </c>
      <c r="E4042" s="6" t="s">
        <v>97</v>
      </c>
      <c r="F4042" s="6" t="s">
        <v>98</v>
      </c>
      <c r="G4042" s="6">
        <v>265</v>
      </c>
      <c r="H4042" s="6">
        <v>1084</v>
      </c>
      <c r="I4042" s="6">
        <v>260</v>
      </c>
      <c r="J4042" s="6">
        <v>1140</v>
      </c>
      <c r="K4042" s="6">
        <v>260</v>
      </c>
      <c r="L4042" s="6">
        <v>1140</v>
      </c>
      <c r="M4042" s="6" t="s">
        <v>113</v>
      </c>
      <c r="N4042" s="6" t="s">
        <v>23</v>
      </c>
      <c r="O4042" s="6">
        <v>78</v>
      </c>
    </row>
    <row r="4043" spans="1:15" x14ac:dyDescent="0.25">
      <c r="A4043" s="6" t="s">
        <v>0</v>
      </c>
      <c r="B4043" s="6" t="s">
        <v>4</v>
      </c>
      <c r="C4043" s="6" t="s">
        <v>147</v>
      </c>
      <c r="D4043" s="6" t="s">
        <v>148</v>
      </c>
      <c r="E4043" s="6" t="s">
        <v>97</v>
      </c>
      <c r="F4043" s="6" t="s">
        <v>98</v>
      </c>
      <c r="G4043" s="6">
        <v>87</v>
      </c>
      <c r="H4043" s="6">
        <v>461</v>
      </c>
      <c r="I4043" s="6">
        <v>90</v>
      </c>
      <c r="J4043" s="6">
        <v>489</v>
      </c>
      <c r="K4043" s="6">
        <v>90</v>
      </c>
      <c r="L4043" s="6">
        <v>489</v>
      </c>
      <c r="M4043" s="6" t="s">
        <v>113</v>
      </c>
      <c r="N4043" s="6" t="s">
        <v>22</v>
      </c>
      <c r="O4043" s="6">
        <v>8</v>
      </c>
    </row>
    <row r="4044" spans="1:15" x14ac:dyDescent="0.25">
      <c r="A4044" s="6" t="s">
        <v>0</v>
      </c>
      <c r="B4044" s="6" t="s">
        <v>8</v>
      </c>
      <c r="C4044" s="6" t="s">
        <v>739</v>
      </c>
      <c r="D4044" s="6" t="s">
        <v>740</v>
      </c>
      <c r="E4044" s="6" t="s">
        <v>209</v>
      </c>
      <c r="F4044" s="6" t="s">
        <v>125</v>
      </c>
      <c r="G4044" s="6">
        <v>115</v>
      </c>
      <c r="H4044" s="6">
        <v>602</v>
      </c>
      <c r="I4044" s="6">
        <v>115</v>
      </c>
      <c r="J4044" s="6">
        <v>594</v>
      </c>
      <c r="K4044" s="6">
        <v>115</v>
      </c>
      <c r="L4044" s="6">
        <v>88</v>
      </c>
      <c r="M4044" s="6" t="s">
        <v>113</v>
      </c>
      <c r="N4044" s="6" t="s">
        <v>22</v>
      </c>
      <c r="O4044" s="6">
        <v>0</v>
      </c>
    </row>
    <row r="4045" spans="1:15" x14ac:dyDescent="0.25">
      <c r="A4045" s="6" t="s">
        <v>0</v>
      </c>
      <c r="B4045" s="6" t="s">
        <v>7</v>
      </c>
      <c r="C4045" s="6" t="s">
        <v>214</v>
      </c>
      <c r="D4045" s="6" t="s">
        <v>215</v>
      </c>
      <c r="E4045" s="6" t="s">
        <v>97</v>
      </c>
      <c r="F4045" s="6" t="s">
        <v>98</v>
      </c>
      <c r="G4045" s="6">
        <v>301</v>
      </c>
      <c r="H4045" s="6">
        <v>1404</v>
      </c>
      <c r="I4045" s="6">
        <v>274</v>
      </c>
      <c r="J4045" s="6">
        <v>1347</v>
      </c>
      <c r="K4045" s="6">
        <v>274</v>
      </c>
      <c r="L4045" s="6">
        <v>1347</v>
      </c>
      <c r="M4045" s="6" t="s">
        <v>113</v>
      </c>
      <c r="N4045" s="6" t="s">
        <v>22</v>
      </c>
      <c r="O4045" s="6">
        <v>48</v>
      </c>
    </row>
    <row r="4046" spans="1:15" x14ac:dyDescent="0.25">
      <c r="A4046" s="6" t="s">
        <v>0</v>
      </c>
      <c r="B4046" s="6" t="s">
        <v>4</v>
      </c>
      <c r="C4046" s="6" t="s">
        <v>147</v>
      </c>
      <c r="D4046" s="6" t="s">
        <v>148</v>
      </c>
      <c r="E4046" s="6" t="s">
        <v>97</v>
      </c>
      <c r="F4046" s="6" t="s">
        <v>98</v>
      </c>
      <c r="G4046" s="6">
        <v>87</v>
      </c>
      <c r="H4046" s="6">
        <v>461</v>
      </c>
      <c r="I4046" s="6">
        <v>90</v>
      </c>
      <c r="J4046" s="6">
        <v>489</v>
      </c>
      <c r="K4046" s="6">
        <v>90</v>
      </c>
      <c r="L4046" s="6">
        <v>489</v>
      </c>
      <c r="M4046" s="6" t="s">
        <v>113</v>
      </c>
      <c r="N4046" s="6" t="s">
        <v>21</v>
      </c>
      <c r="O4046" s="6">
        <v>4</v>
      </c>
    </row>
    <row r="4047" spans="1:15" x14ac:dyDescent="0.25">
      <c r="A4047" s="6" t="s">
        <v>0</v>
      </c>
      <c r="B4047" s="6" t="s">
        <v>8</v>
      </c>
      <c r="C4047" s="6" t="s">
        <v>828</v>
      </c>
      <c r="D4047" s="6" t="s">
        <v>829</v>
      </c>
      <c r="E4047" s="6" t="s">
        <v>97</v>
      </c>
      <c r="F4047" s="6" t="s">
        <v>98</v>
      </c>
      <c r="G4047" s="6">
        <v>265</v>
      </c>
      <c r="H4047" s="6">
        <v>1084</v>
      </c>
      <c r="I4047" s="6">
        <v>260</v>
      </c>
      <c r="J4047" s="6">
        <v>1140</v>
      </c>
      <c r="K4047" s="6">
        <v>260</v>
      </c>
      <c r="L4047" s="6">
        <v>1140</v>
      </c>
      <c r="M4047" s="6" t="s">
        <v>113</v>
      </c>
      <c r="N4047" s="6" t="s">
        <v>22</v>
      </c>
      <c r="O4047" s="6">
        <v>29</v>
      </c>
    </row>
    <row r="4048" spans="1:15" x14ac:dyDescent="0.25">
      <c r="A4048" s="6" t="s">
        <v>0</v>
      </c>
      <c r="B4048" s="6" t="s">
        <v>8</v>
      </c>
      <c r="C4048" s="6" t="s">
        <v>739</v>
      </c>
      <c r="D4048" s="6" t="s">
        <v>740</v>
      </c>
      <c r="E4048" s="6" t="s">
        <v>209</v>
      </c>
      <c r="F4048" s="6" t="s">
        <v>125</v>
      </c>
      <c r="G4048" s="6">
        <v>115</v>
      </c>
      <c r="H4048" s="6">
        <v>602</v>
      </c>
      <c r="I4048" s="6">
        <v>115</v>
      </c>
      <c r="J4048" s="6">
        <v>594</v>
      </c>
      <c r="K4048" s="6">
        <v>115</v>
      </c>
      <c r="L4048" s="6">
        <v>88</v>
      </c>
      <c r="M4048" s="6" t="s">
        <v>113</v>
      </c>
      <c r="N4048" s="6" t="s">
        <v>23</v>
      </c>
      <c r="O4048" s="6">
        <v>0</v>
      </c>
    </row>
    <row r="4049" spans="1:15" x14ac:dyDescent="0.25">
      <c r="A4049" s="6" t="s">
        <v>0</v>
      </c>
      <c r="B4049" s="6" t="s">
        <v>4</v>
      </c>
      <c r="C4049" s="6" t="s">
        <v>145</v>
      </c>
      <c r="D4049" s="6" t="s">
        <v>146</v>
      </c>
      <c r="E4049" s="6" t="s">
        <v>97</v>
      </c>
      <c r="F4049" s="6" t="s">
        <v>98</v>
      </c>
      <c r="G4049" s="6">
        <v>93</v>
      </c>
      <c r="H4049" s="6">
        <v>446</v>
      </c>
      <c r="I4049" s="6">
        <v>91</v>
      </c>
      <c r="J4049" s="6">
        <v>482</v>
      </c>
      <c r="K4049" s="6">
        <v>100</v>
      </c>
      <c r="L4049" s="6">
        <v>523</v>
      </c>
      <c r="M4049" s="6" t="s">
        <v>113</v>
      </c>
      <c r="N4049" s="6" t="s">
        <v>23</v>
      </c>
      <c r="O4049" s="6">
        <v>22</v>
      </c>
    </row>
    <row r="4050" spans="1:15" x14ac:dyDescent="0.25">
      <c r="A4050" s="6" t="s">
        <v>0</v>
      </c>
      <c r="B4050" s="6" t="s">
        <v>7</v>
      </c>
      <c r="C4050" s="6" t="s">
        <v>214</v>
      </c>
      <c r="D4050" s="6" t="s">
        <v>215</v>
      </c>
      <c r="E4050" s="6" t="s">
        <v>97</v>
      </c>
      <c r="F4050" s="6" t="s">
        <v>98</v>
      </c>
      <c r="G4050" s="6">
        <v>301</v>
      </c>
      <c r="H4050" s="6">
        <v>1404</v>
      </c>
      <c r="I4050" s="6">
        <v>274</v>
      </c>
      <c r="J4050" s="6">
        <v>1347</v>
      </c>
      <c r="K4050" s="6">
        <v>274</v>
      </c>
      <c r="L4050" s="6">
        <v>1347</v>
      </c>
      <c r="M4050" s="6" t="s">
        <v>113</v>
      </c>
      <c r="N4050" s="6" t="s">
        <v>23</v>
      </c>
      <c r="O4050" s="6">
        <v>158</v>
      </c>
    </row>
    <row r="4051" spans="1:15" x14ac:dyDescent="0.25">
      <c r="A4051" s="6" t="s">
        <v>0</v>
      </c>
      <c r="B4051" s="6" t="s">
        <v>4</v>
      </c>
      <c r="C4051" s="6" t="s">
        <v>157</v>
      </c>
      <c r="D4051" s="6" t="s">
        <v>158</v>
      </c>
      <c r="E4051" s="6" t="s">
        <v>97</v>
      </c>
      <c r="F4051" s="6" t="s">
        <v>98</v>
      </c>
      <c r="G4051" s="6">
        <v>6</v>
      </c>
      <c r="H4051" s="6">
        <v>28</v>
      </c>
      <c r="I4051" s="6">
        <v>6</v>
      </c>
      <c r="J4051" s="6">
        <v>30</v>
      </c>
      <c r="K4051" s="6">
        <v>6</v>
      </c>
      <c r="L4051" s="6">
        <v>30</v>
      </c>
      <c r="M4051" s="6" t="s">
        <v>113</v>
      </c>
      <c r="N4051" s="6" t="s">
        <v>23</v>
      </c>
      <c r="O4051" s="6">
        <v>1</v>
      </c>
    </row>
    <row r="4052" spans="1:15" x14ac:dyDescent="0.25">
      <c r="A4052" s="6" t="s">
        <v>0</v>
      </c>
      <c r="B4052" s="6" t="s">
        <v>8</v>
      </c>
      <c r="C4052" s="6" t="s">
        <v>210</v>
      </c>
      <c r="D4052" s="6" t="s">
        <v>211</v>
      </c>
      <c r="E4052" s="6" t="s">
        <v>209</v>
      </c>
      <c r="F4052" s="6" t="s">
        <v>132</v>
      </c>
      <c r="G4052" s="6">
        <v>840</v>
      </c>
      <c r="H4052" s="6">
        <v>3249</v>
      </c>
      <c r="I4052" s="6">
        <v>667</v>
      </c>
      <c r="J4052" s="6">
        <v>3657</v>
      </c>
      <c r="K4052" s="6">
        <v>667</v>
      </c>
      <c r="L4052" s="6">
        <v>3657</v>
      </c>
      <c r="M4052" s="6" t="s">
        <v>113</v>
      </c>
      <c r="N4052" s="6" t="s">
        <v>21</v>
      </c>
      <c r="O4052" s="6">
        <v>245</v>
      </c>
    </row>
    <row r="4053" spans="1:15" x14ac:dyDescent="0.25">
      <c r="A4053" s="6" t="s">
        <v>0</v>
      </c>
      <c r="B4053" s="6" t="s">
        <v>4</v>
      </c>
      <c r="C4053" s="6" t="s">
        <v>149</v>
      </c>
      <c r="D4053" s="6" t="s">
        <v>150</v>
      </c>
      <c r="E4053" s="6" t="s">
        <v>97</v>
      </c>
      <c r="F4053" s="6" t="s">
        <v>98</v>
      </c>
      <c r="G4053" s="6">
        <v>6</v>
      </c>
      <c r="H4053" s="6">
        <v>39</v>
      </c>
      <c r="I4053" s="6">
        <v>6</v>
      </c>
      <c r="J4053" s="6">
        <v>39</v>
      </c>
      <c r="K4053" s="6">
        <v>6</v>
      </c>
      <c r="L4053" s="6">
        <v>39</v>
      </c>
      <c r="M4053" s="6" t="s">
        <v>113</v>
      </c>
      <c r="N4053" s="6" t="s">
        <v>21</v>
      </c>
      <c r="O4053" s="6">
        <v>4</v>
      </c>
    </row>
    <row r="4054" spans="1:15" x14ac:dyDescent="0.25">
      <c r="A4054" s="6" t="s">
        <v>0</v>
      </c>
      <c r="B4054" s="6" t="s">
        <v>4</v>
      </c>
      <c r="C4054" s="6" t="s">
        <v>145</v>
      </c>
      <c r="D4054" s="6" t="s">
        <v>146</v>
      </c>
      <c r="E4054" s="6" t="s">
        <v>97</v>
      </c>
      <c r="F4054" s="6" t="s">
        <v>98</v>
      </c>
      <c r="G4054" s="6">
        <v>93</v>
      </c>
      <c r="H4054" s="6">
        <v>446</v>
      </c>
      <c r="I4054" s="6">
        <v>91</v>
      </c>
      <c r="J4054" s="6">
        <v>482</v>
      </c>
      <c r="K4054" s="6">
        <v>100</v>
      </c>
      <c r="L4054" s="6">
        <v>523</v>
      </c>
      <c r="M4054" s="6" t="s">
        <v>113</v>
      </c>
      <c r="N4054" s="6" t="s">
        <v>21</v>
      </c>
      <c r="O4054" s="6">
        <v>16</v>
      </c>
    </row>
    <row r="4055" spans="1:15" x14ac:dyDescent="0.25">
      <c r="A4055" s="6" t="s">
        <v>0</v>
      </c>
      <c r="B4055" s="6" t="s">
        <v>8</v>
      </c>
      <c r="C4055" s="6" t="s">
        <v>210</v>
      </c>
      <c r="D4055" s="6" t="s">
        <v>211</v>
      </c>
      <c r="E4055" s="6" t="s">
        <v>209</v>
      </c>
      <c r="F4055" s="6" t="s">
        <v>132</v>
      </c>
      <c r="G4055" s="6">
        <v>840</v>
      </c>
      <c r="H4055" s="6">
        <v>3249</v>
      </c>
      <c r="I4055" s="6">
        <v>667</v>
      </c>
      <c r="J4055" s="6">
        <v>3657</v>
      </c>
      <c r="K4055" s="6">
        <v>667</v>
      </c>
      <c r="L4055" s="6">
        <v>3657</v>
      </c>
      <c r="M4055" s="6" t="s">
        <v>113</v>
      </c>
      <c r="N4055" s="6" t="s">
        <v>22</v>
      </c>
      <c r="O4055" s="6">
        <v>105</v>
      </c>
    </row>
    <row r="4056" spans="1:15" x14ac:dyDescent="0.25">
      <c r="A4056" s="6" t="s">
        <v>0</v>
      </c>
      <c r="B4056" s="6" t="s">
        <v>7</v>
      </c>
      <c r="C4056" s="6" t="s">
        <v>730</v>
      </c>
      <c r="D4056" s="6" t="s">
        <v>731</v>
      </c>
      <c r="E4056" s="6" t="s">
        <v>97</v>
      </c>
      <c r="F4056" s="6" t="s">
        <v>98</v>
      </c>
      <c r="G4056" s="6">
        <v>23</v>
      </c>
      <c r="H4056" s="6">
        <v>83</v>
      </c>
      <c r="I4056" s="6">
        <v>23</v>
      </c>
      <c r="J4056" s="6">
        <v>85</v>
      </c>
      <c r="K4056" s="6">
        <v>23</v>
      </c>
      <c r="L4056" s="6">
        <v>78</v>
      </c>
      <c r="M4056" s="6" t="s">
        <v>113</v>
      </c>
      <c r="N4056" s="6" t="s">
        <v>21</v>
      </c>
      <c r="O4056" s="6">
        <v>3</v>
      </c>
    </row>
    <row r="4057" spans="1:15" x14ac:dyDescent="0.25">
      <c r="A4057" s="6" t="s">
        <v>0</v>
      </c>
      <c r="B4057" s="6" t="s">
        <v>4</v>
      </c>
      <c r="C4057" s="6" t="s">
        <v>251</v>
      </c>
      <c r="D4057" s="6" t="s">
        <v>252</v>
      </c>
      <c r="E4057" s="6" t="s">
        <v>97</v>
      </c>
      <c r="F4057" s="6" t="s">
        <v>98</v>
      </c>
      <c r="G4057" s="6">
        <v>28</v>
      </c>
      <c r="H4057" s="6">
        <v>130</v>
      </c>
      <c r="I4057" s="6">
        <v>27</v>
      </c>
      <c r="J4057" s="6">
        <v>121</v>
      </c>
      <c r="K4057" s="6">
        <v>28</v>
      </c>
      <c r="L4057" s="6">
        <v>130</v>
      </c>
      <c r="M4057" s="6" t="s">
        <v>113</v>
      </c>
      <c r="N4057" s="6" t="s">
        <v>23</v>
      </c>
      <c r="O4057" s="6">
        <v>6</v>
      </c>
    </row>
    <row r="4058" spans="1:15" x14ac:dyDescent="0.25">
      <c r="A4058" s="6" t="s">
        <v>0</v>
      </c>
      <c r="B4058" s="6" t="s">
        <v>7</v>
      </c>
      <c r="C4058" s="6" t="s">
        <v>730</v>
      </c>
      <c r="D4058" s="6" t="s">
        <v>731</v>
      </c>
      <c r="E4058" s="6" t="s">
        <v>97</v>
      </c>
      <c r="F4058" s="6" t="s">
        <v>98</v>
      </c>
      <c r="G4058" s="6">
        <v>23</v>
      </c>
      <c r="H4058" s="6">
        <v>83</v>
      </c>
      <c r="I4058" s="6">
        <v>23</v>
      </c>
      <c r="J4058" s="6">
        <v>85</v>
      </c>
      <c r="K4058" s="6">
        <v>23</v>
      </c>
      <c r="L4058" s="6">
        <v>78</v>
      </c>
      <c r="M4058" s="6" t="s">
        <v>113</v>
      </c>
      <c r="N4058" s="6" t="s">
        <v>22</v>
      </c>
      <c r="O4058" s="6">
        <v>1</v>
      </c>
    </row>
    <row r="4059" spans="1:15" x14ac:dyDescent="0.25">
      <c r="A4059" s="6" t="s">
        <v>0</v>
      </c>
      <c r="B4059" s="6" t="s">
        <v>8</v>
      </c>
      <c r="C4059" s="6" t="s">
        <v>210</v>
      </c>
      <c r="D4059" s="6" t="s">
        <v>211</v>
      </c>
      <c r="E4059" s="6" t="s">
        <v>209</v>
      </c>
      <c r="F4059" s="6" t="s">
        <v>132</v>
      </c>
      <c r="G4059" s="6">
        <v>840</v>
      </c>
      <c r="H4059" s="6">
        <v>3249</v>
      </c>
      <c r="I4059" s="6">
        <v>667</v>
      </c>
      <c r="J4059" s="6">
        <v>3657</v>
      </c>
      <c r="K4059" s="6">
        <v>667</v>
      </c>
      <c r="L4059" s="6">
        <v>3657</v>
      </c>
      <c r="M4059" s="6" t="s">
        <v>113</v>
      </c>
      <c r="N4059" s="6" t="s">
        <v>23</v>
      </c>
      <c r="O4059" s="6">
        <v>350</v>
      </c>
    </row>
    <row r="4060" spans="1:15" x14ac:dyDescent="0.25">
      <c r="A4060" s="6" t="s">
        <v>0</v>
      </c>
      <c r="B4060" s="6" t="s">
        <v>8</v>
      </c>
      <c r="C4060" s="6" t="s">
        <v>752</v>
      </c>
      <c r="D4060" s="6" t="s">
        <v>753</v>
      </c>
      <c r="E4060" s="6" t="s">
        <v>97</v>
      </c>
      <c r="F4060" s="6" t="s">
        <v>98</v>
      </c>
      <c r="G4060" s="6">
        <v>25</v>
      </c>
      <c r="H4060" s="6">
        <v>92</v>
      </c>
      <c r="I4060" s="6">
        <v>24</v>
      </c>
      <c r="J4060" s="6">
        <v>89</v>
      </c>
      <c r="K4060" s="6">
        <v>24</v>
      </c>
      <c r="L4060" s="6">
        <v>89</v>
      </c>
      <c r="M4060" s="6" t="s">
        <v>113</v>
      </c>
      <c r="N4060" s="6" t="s">
        <v>23</v>
      </c>
      <c r="O4060" s="6">
        <v>3</v>
      </c>
    </row>
    <row r="4061" spans="1:15" x14ac:dyDescent="0.25">
      <c r="A4061" s="6" t="s">
        <v>0</v>
      </c>
      <c r="B4061" s="6" t="s">
        <v>4</v>
      </c>
      <c r="C4061" s="6" t="s">
        <v>251</v>
      </c>
      <c r="D4061" s="6" t="s">
        <v>252</v>
      </c>
      <c r="E4061" s="6" t="s">
        <v>97</v>
      </c>
      <c r="F4061" s="6" t="s">
        <v>98</v>
      </c>
      <c r="G4061" s="6">
        <v>28</v>
      </c>
      <c r="H4061" s="6">
        <v>130</v>
      </c>
      <c r="I4061" s="6">
        <v>27</v>
      </c>
      <c r="J4061" s="6">
        <v>121</v>
      </c>
      <c r="K4061" s="6">
        <v>28</v>
      </c>
      <c r="L4061" s="6">
        <v>130</v>
      </c>
      <c r="M4061" s="6" t="s">
        <v>113</v>
      </c>
      <c r="N4061" s="6" t="s">
        <v>22</v>
      </c>
      <c r="O4061" s="6">
        <v>2</v>
      </c>
    </row>
    <row r="4062" spans="1:15" x14ac:dyDescent="0.25">
      <c r="A4062" s="6" t="s">
        <v>0</v>
      </c>
      <c r="B4062" s="6" t="s">
        <v>4</v>
      </c>
      <c r="C4062" s="6" t="s">
        <v>251</v>
      </c>
      <c r="D4062" s="6" t="s">
        <v>252</v>
      </c>
      <c r="E4062" s="6" t="s">
        <v>97</v>
      </c>
      <c r="F4062" s="6" t="s">
        <v>98</v>
      </c>
      <c r="G4062" s="6">
        <v>28</v>
      </c>
      <c r="H4062" s="6">
        <v>130</v>
      </c>
      <c r="I4062" s="6">
        <v>27</v>
      </c>
      <c r="J4062" s="6">
        <v>121</v>
      </c>
      <c r="K4062" s="6">
        <v>28</v>
      </c>
      <c r="L4062" s="6">
        <v>130</v>
      </c>
      <c r="M4062" s="6" t="s">
        <v>113</v>
      </c>
      <c r="N4062" s="6" t="s">
        <v>21</v>
      </c>
      <c r="O4062" s="6">
        <v>4</v>
      </c>
    </row>
    <row r="4063" spans="1:15" x14ac:dyDescent="0.25">
      <c r="A4063" s="6" t="s">
        <v>0</v>
      </c>
      <c r="B4063" s="6" t="s">
        <v>9</v>
      </c>
      <c r="C4063" s="6" t="s">
        <v>207</v>
      </c>
      <c r="D4063" s="6" t="s">
        <v>208</v>
      </c>
      <c r="E4063" s="6" t="s">
        <v>209</v>
      </c>
      <c r="F4063" s="6" t="s">
        <v>125</v>
      </c>
      <c r="G4063" s="6">
        <v>541</v>
      </c>
      <c r="H4063" s="6">
        <v>2607</v>
      </c>
      <c r="I4063" s="6">
        <v>545</v>
      </c>
      <c r="J4063" s="6">
        <v>2544</v>
      </c>
      <c r="K4063" s="6">
        <v>545</v>
      </c>
      <c r="L4063" s="6">
        <v>2545</v>
      </c>
      <c r="M4063" s="6" t="s">
        <v>113</v>
      </c>
      <c r="N4063" s="6" t="s">
        <v>21</v>
      </c>
      <c r="O4063" s="6">
        <v>141</v>
      </c>
    </row>
    <row r="4064" spans="1:15" x14ac:dyDescent="0.25">
      <c r="A4064" s="6" t="s">
        <v>0</v>
      </c>
      <c r="B4064" s="6" t="s">
        <v>4</v>
      </c>
      <c r="C4064" s="6" t="s">
        <v>145</v>
      </c>
      <c r="D4064" s="6" t="s">
        <v>146</v>
      </c>
      <c r="E4064" s="6" t="s">
        <v>97</v>
      </c>
      <c r="F4064" s="6" t="s">
        <v>98</v>
      </c>
      <c r="G4064" s="6">
        <v>93</v>
      </c>
      <c r="H4064" s="6">
        <v>446</v>
      </c>
      <c r="I4064" s="6">
        <v>91</v>
      </c>
      <c r="J4064" s="6">
        <v>482</v>
      </c>
      <c r="K4064" s="6">
        <v>100</v>
      </c>
      <c r="L4064" s="6">
        <v>523</v>
      </c>
      <c r="M4064" s="6" t="s">
        <v>113</v>
      </c>
      <c r="N4064" s="6" t="s">
        <v>22</v>
      </c>
      <c r="O4064" s="6">
        <v>6</v>
      </c>
    </row>
    <row r="4065" spans="1:15" x14ac:dyDescent="0.25">
      <c r="A4065" s="6" t="s">
        <v>0</v>
      </c>
      <c r="B4065" s="6" t="s">
        <v>4</v>
      </c>
      <c r="C4065" s="6" t="s">
        <v>151</v>
      </c>
      <c r="D4065" s="6" t="s">
        <v>152</v>
      </c>
      <c r="E4065" s="6" t="s">
        <v>97</v>
      </c>
      <c r="F4065" s="6" t="s">
        <v>98</v>
      </c>
      <c r="G4065" s="6">
        <v>8</v>
      </c>
      <c r="H4065" s="6">
        <v>30</v>
      </c>
      <c r="I4065" s="6">
        <v>8</v>
      </c>
      <c r="J4065" s="6">
        <v>32</v>
      </c>
      <c r="K4065" s="6">
        <v>8</v>
      </c>
      <c r="L4065" s="6">
        <v>32</v>
      </c>
      <c r="M4065" s="6" t="s">
        <v>113</v>
      </c>
      <c r="N4065" s="6" t="s">
        <v>21</v>
      </c>
      <c r="O4065" s="6">
        <v>0</v>
      </c>
    </row>
    <row r="4066" spans="1:15" x14ac:dyDescent="0.25">
      <c r="A4066" s="6" t="s">
        <v>0</v>
      </c>
      <c r="B4066" s="6" t="s">
        <v>4</v>
      </c>
      <c r="C4066" s="6" t="s">
        <v>157</v>
      </c>
      <c r="D4066" s="6" t="s">
        <v>158</v>
      </c>
      <c r="E4066" s="6" t="s">
        <v>97</v>
      </c>
      <c r="F4066" s="6" t="s">
        <v>98</v>
      </c>
      <c r="G4066" s="6">
        <v>6</v>
      </c>
      <c r="H4066" s="6">
        <v>28</v>
      </c>
      <c r="I4066" s="6">
        <v>6</v>
      </c>
      <c r="J4066" s="6">
        <v>30</v>
      </c>
      <c r="K4066" s="6">
        <v>6</v>
      </c>
      <c r="L4066" s="6">
        <v>30</v>
      </c>
      <c r="M4066" s="6" t="s">
        <v>113</v>
      </c>
      <c r="N4066" s="6" t="s">
        <v>22</v>
      </c>
      <c r="O4066" s="6">
        <v>1</v>
      </c>
    </row>
    <row r="4067" spans="1:15" x14ac:dyDescent="0.25">
      <c r="A4067" s="6" t="s">
        <v>0</v>
      </c>
      <c r="B4067" s="6" t="s">
        <v>8</v>
      </c>
      <c r="C4067" s="6" t="s">
        <v>748</v>
      </c>
      <c r="D4067" s="6" t="s">
        <v>749</v>
      </c>
      <c r="E4067" s="6" t="s">
        <v>209</v>
      </c>
      <c r="F4067" s="6" t="s">
        <v>125</v>
      </c>
      <c r="G4067" s="6">
        <v>1694</v>
      </c>
      <c r="H4067" s="6">
        <v>8805</v>
      </c>
      <c r="I4067" s="6">
        <v>1693</v>
      </c>
      <c r="J4067" s="6">
        <v>8805</v>
      </c>
      <c r="K4067" s="6">
        <v>1693</v>
      </c>
      <c r="L4067" s="6">
        <v>9062</v>
      </c>
      <c r="M4067" s="6" t="s">
        <v>113</v>
      </c>
      <c r="N4067" s="6" t="s">
        <v>21</v>
      </c>
      <c r="O4067" s="6">
        <v>353</v>
      </c>
    </row>
    <row r="4068" spans="1:15" x14ac:dyDescent="0.25">
      <c r="A4068" s="6" t="s">
        <v>0</v>
      </c>
      <c r="B4068" s="6" t="s">
        <v>10</v>
      </c>
      <c r="C4068" s="6" t="s">
        <v>139</v>
      </c>
      <c r="D4068" s="6" t="s">
        <v>140</v>
      </c>
      <c r="E4068" s="6" t="s">
        <v>97</v>
      </c>
      <c r="F4068" s="6" t="s">
        <v>98</v>
      </c>
      <c r="G4068" s="6">
        <v>80</v>
      </c>
      <c r="H4068" s="6">
        <v>278</v>
      </c>
      <c r="I4068" s="6">
        <v>50</v>
      </c>
      <c r="J4068" s="6">
        <v>200</v>
      </c>
      <c r="K4068" s="6">
        <v>83</v>
      </c>
      <c r="L4068" s="6">
        <v>293</v>
      </c>
      <c r="M4068" s="6" t="s">
        <v>113</v>
      </c>
      <c r="N4068" s="6" t="s">
        <v>21</v>
      </c>
      <c r="O4068" s="6">
        <v>6</v>
      </c>
    </row>
    <row r="4069" spans="1:15" x14ac:dyDescent="0.25">
      <c r="A4069" s="6" t="s">
        <v>0</v>
      </c>
      <c r="B4069" s="6" t="s">
        <v>7</v>
      </c>
      <c r="C4069" s="6" t="s">
        <v>133</v>
      </c>
      <c r="D4069" s="6" t="s">
        <v>134</v>
      </c>
      <c r="E4069" s="6" t="s">
        <v>97</v>
      </c>
      <c r="F4069" s="6" t="s">
        <v>98</v>
      </c>
      <c r="G4069" s="6">
        <v>631</v>
      </c>
      <c r="H4069" s="6">
        <v>3758</v>
      </c>
      <c r="I4069" s="6">
        <v>613</v>
      </c>
      <c r="J4069" s="6">
        <v>3721</v>
      </c>
      <c r="K4069" s="6">
        <v>626</v>
      </c>
      <c r="L4069" s="6">
        <v>3786</v>
      </c>
      <c r="M4069" s="6" t="s">
        <v>113</v>
      </c>
      <c r="N4069" s="6" t="s">
        <v>22</v>
      </c>
      <c r="O4069" s="6">
        <v>79</v>
      </c>
    </row>
    <row r="4070" spans="1:15" x14ac:dyDescent="0.25">
      <c r="A4070" s="6" t="s">
        <v>0</v>
      </c>
      <c r="B4070" s="6" t="s">
        <v>4</v>
      </c>
      <c r="C4070" s="6" t="s">
        <v>157</v>
      </c>
      <c r="D4070" s="6" t="s">
        <v>158</v>
      </c>
      <c r="E4070" s="6" t="s">
        <v>97</v>
      </c>
      <c r="F4070" s="6" t="s">
        <v>98</v>
      </c>
      <c r="G4070" s="6">
        <v>6</v>
      </c>
      <c r="H4070" s="6">
        <v>28</v>
      </c>
      <c r="I4070" s="6">
        <v>6</v>
      </c>
      <c r="J4070" s="6">
        <v>30</v>
      </c>
      <c r="K4070" s="6">
        <v>6</v>
      </c>
      <c r="L4070" s="6">
        <v>30</v>
      </c>
      <c r="M4070" s="6" t="s">
        <v>113</v>
      </c>
      <c r="N4070" s="6" t="s">
        <v>21</v>
      </c>
      <c r="O4070" s="6">
        <v>0</v>
      </c>
    </row>
    <row r="4071" spans="1:15" x14ac:dyDescent="0.25">
      <c r="A4071" s="6" t="s">
        <v>0</v>
      </c>
      <c r="B4071" s="6" t="s">
        <v>8</v>
      </c>
      <c r="C4071" s="6" t="s">
        <v>748</v>
      </c>
      <c r="D4071" s="6" t="s">
        <v>749</v>
      </c>
      <c r="E4071" s="6" t="s">
        <v>209</v>
      </c>
      <c r="F4071" s="6" t="s">
        <v>125</v>
      </c>
      <c r="G4071" s="6">
        <v>1694</v>
      </c>
      <c r="H4071" s="6">
        <v>8805</v>
      </c>
      <c r="I4071" s="6">
        <v>1693</v>
      </c>
      <c r="J4071" s="6">
        <v>8805</v>
      </c>
      <c r="K4071" s="6">
        <v>1693</v>
      </c>
      <c r="L4071" s="6">
        <v>9062</v>
      </c>
      <c r="M4071" s="6" t="s">
        <v>113</v>
      </c>
      <c r="N4071" s="6" t="s">
        <v>22</v>
      </c>
      <c r="O4071" s="6">
        <v>353</v>
      </c>
    </row>
    <row r="4072" spans="1:15" x14ac:dyDescent="0.25">
      <c r="A4072" s="6" t="s">
        <v>0</v>
      </c>
      <c r="B4072" s="6" t="s">
        <v>7</v>
      </c>
      <c r="C4072" s="6" t="s">
        <v>133</v>
      </c>
      <c r="D4072" s="6" t="s">
        <v>134</v>
      </c>
      <c r="E4072" s="6" t="s">
        <v>97</v>
      </c>
      <c r="F4072" s="6" t="s">
        <v>98</v>
      </c>
      <c r="G4072" s="6">
        <v>631</v>
      </c>
      <c r="H4072" s="6">
        <v>3758</v>
      </c>
      <c r="I4072" s="6">
        <v>613</v>
      </c>
      <c r="J4072" s="6">
        <v>3721</v>
      </c>
      <c r="K4072" s="6">
        <v>626</v>
      </c>
      <c r="L4072" s="6">
        <v>3786</v>
      </c>
      <c r="M4072" s="6" t="s">
        <v>113</v>
      </c>
      <c r="N4072" s="6" t="s">
        <v>23</v>
      </c>
      <c r="O4072" s="6">
        <v>207</v>
      </c>
    </row>
    <row r="4073" spans="1:15" x14ac:dyDescent="0.25">
      <c r="A4073" s="6" t="s">
        <v>0</v>
      </c>
      <c r="B4073" s="6" t="s">
        <v>4</v>
      </c>
      <c r="C4073" s="6" t="s">
        <v>151</v>
      </c>
      <c r="D4073" s="6" t="s">
        <v>152</v>
      </c>
      <c r="E4073" s="6" t="s">
        <v>97</v>
      </c>
      <c r="F4073" s="6" t="s">
        <v>98</v>
      </c>
      <c r="G4073" s="6">
        <v>8</v>
      </c>
      <c r="H4073" s="6">
        <v>30</v>
      </c>
      <c r="I4073" s="6">
        <v>8</v>
      </c>
      <c r="J4073" s="6">
        <v>32</v>
      </c>
      <c r="K4073" s="6">
        <v>8</v>
      </c>
      <c r="L4073" s="6">
        <v>32</v>
      </c>
      <c r="M4073" s="6" t="s">
        <v>113</v>
      </c>
      <c r="N4073" s="6" t="s">
        <v>23</v>
      </c>
      <c r="O4073" s="6">
        <v>2</v>
      </c>
    </row>
    <row r="4074" spans="1:15" x14ac:dyDescent="0.25">
      <c r="A4074" s="6" t="s">
        <v>0</v>
      </c>
      <c r="B4074" s="6" t="s">
        <v>9</v>
      </c>
      <c r="C4074" s="6" t="s">
        <v>137</v>
      </c>
      <c r="D4074" s="6" t="s">
        <v>138</v>
      </c>
      <c r="E4074" s="6" t="s">
        <v>97</v>
      </c>
      <c r="F4074" s="6" t="s">
        <v>98</v>
      </c>
      <c r="G4074" s="6">
        <v>135</v>
      </c>
      <c r="H4074" s="6">
        <v>672</v>
      </c>
      <c r="I4074" s="6">
        <v>156</v>
      </c>
      <c r="J4074" s="6">
        <v>704</v>
      </c>
      <c r="K4074" s="6">
        <v>156</v>
      </c>
      <c r="L4074" s="6">
        <v>704</v>
      </c>
      <c r="M4074" s="6" t="s">
        <v>113</v>
      </c>
      <c r="N4074" s="6" t="s">
        <v>23</v>
      </c>
      <c r="O4074" s="6">
        <v>55</v>
      </c>
    </row>
    <row r="4075" spans="1:15" x14ac:dyDescent="0.25">
      <c r="A4075" s="6" t="s">
        <v>0</v>
      </c>
      <c r="B4075" s="6" t="s">
        <v>8</v>
      </c>
      <c r="C4075" s="6" t="s">
        <v>748</v>
      </c>
      <c r="D4075" s="6" t="s">
        <v>749</v>
      </c>
      <c r="E4075" s="6" t="s">
        <v>209</v>
      </c>
      <c r="F4075" s="6" t="s">
        <v>125</v>
      </c>
      <c r="G4075" s="6">
        <v>1694</v>
      </c>
      <c r="H4075" s="6">
        <v>8805</v>
      </c>
      <c r="I4075" s="6">
        <v>1693</v>
      </c>
      <c r="J4075" s="6">
        <v>8805</v>
      </c>
      <c r="K4075" s="6">
        <v>1693</v>
      </c>
      <c r="L4075" s="6">
        <v>9062</v>
      </c>
      <c r="M4075" s="6" t="s">
        <v>113</v>
      </c>
      <c r="N4075" s="6" t="s">
        <v>23</v>
      </c>
      <c r="O4075" s="6">
        <v>706</v>
      </c>
    </row>
    <row r="4076" spans="1:15" x14ac:dyDescent="0.25">
      <c r="A4076" s="6" t="s">
        <v>0</v>
      </c>
      <c r="B4076" s="6" t="s">
        <v>8</v>
      </c>
      <c r="C4076" s="6" t="s">
        <v>739</v>
      </c>
      <c r="D4076" s="6" t="s">
        <v>740</v>
      </c>
      <c r="E4076" s="6" t="s">
        <v>209</v>
      </c>
      <c r="F4076" s="6" t="s">
        <v>125</v>
      </c>
      <c r="G4076" s="6">
        <v>115</v>
      </c>
      <c r="H4076" s="6">
        <v>602</v>
      </c>
      <c r="I4076" s="6">
        <v>115</v>
      </c>
      <c r="J4076" s="6">
        <v>594</v>
      </c>
      <c r="K4076" s="6">
        <v>115</v>
      </c>
      <c r="L4076" s="6">
        <v>88</v>
      </c>
      <c r="M4076" s="6" t="s">
        <v>113</v>
      </c>
      <c r="N4076" s="6" t="s">
        <v>21</v>
      </c>
      <c r="O4076" s="6">
        <v>0</v>
      </c>
    </row>
    <row r="4077" spans="1:15" x14ac:dyDescent="0.25">
      <c r="A4077" s="6" t="s">
        <v>0</v>
      </c>
      <c r="B4077" s="6" t="s">
        <v>7</v>
      </c>
      <c r="C4077" s="6" t="s">
        <v>727</v>
      </c>
      <c r="D4077" s="6" t="s">
        <v>728</v>
      </c>
      <c r="E4077" s="6" t="s">
        <v>97</v>
      </c>
      <c r="F4077" s="6" t="s">
        <v>98</v>
      </c>
      <c r="G4077" s="6">
        <v>116</v>
      </c>
      <c r="H4077" s="6">
        <v>659</v>
      </c>
      <c r="I4077" s="6">
        <v>116</v>
      </c>
      <c r="J4077" s="6">
        <v>659</v>
      </c>
      <c r="K4077" s="6">
        <v>116</v>
      </c>
      <c r="L4077" s="6">
        <v>659</v>
      </c>
      <c r="M4077" s="6" t="s">
        <v>113</v>
      </c>
      <c r="N4077" s="6" t="s">
        <v>21</v>
      </c>
      <c r="O4077" s="6">
        <v>26</v>
      </c>
    </row>
    <row r="4078" spans="1:15" x14ac:dyDescent="0.25">
      <c r="A4078" s="6" t="s">
        <v>0</v>
      </c>
      <c r="B4078" s="6" t="s">
        <v>4</v>
      </c>
      <c r="C4078" s="6" t="s">
        <v>147</v>
      </c>
      <c r="D4078" s="6" t="s">
        <v>148</v>
      </c>
      <c r="E4078" s="6" t="s">
        <v>97</v>
      </c>
      <c r="F4078" s="6" t="s">
        <v>98</v>
      </c>
      <c r="G4078" s="6">
        <v>87</v>
      </c>
      <c r="H4078" s="6">
        <v>461</v>
      </c>
      <c r="I4078" s="6">
        <v>90</v>
      </c>
      <c r="J4078" s="6">
        <v>489</v>
      </c>
      <c r="K4078" s="6">
        <v>90</v>
      </c>
      <c r="L4078" s="6">
        <v>489</v>
      </c>
      <c r="M4078" s="6" t="s">
        <v>113</v>
      </c>
      <c r="N4078" s="6" t="s">
        <v>23</v>
      </c>
      <c r="O4078" s="6">
        <v>12</v>
      </c>
    </row>
    <row r="4079" spans="1:15" x14ac:dyDescent="0.25">
      <c r="A4079" s="6" t="s">
        <v>0</v>
      </c>
      <c r="B4079" s="6" t="s">
        <v>8</v>
      </c>
      <c r="C4079" s="6" t="s">
        <v>743</v>
      </c>
      <c r="D4079" s="6" t="s">
        <v>744</v>
      </c>
      <c r="E4079" s="6" t="s">
        <v>209</v>
      </c>
      <c r="F4079" s="6" t="s">
        <v>125</v>
      </c>
      <c r="G4079" s="6">
        <v>612</v>
      </c>
      <c r="H4079" s="6">
        <v>2944</v>
      </c>
      <c r="I4079" s="6">
        <v>608</v>
      </c>
      <c r="J4079" s="6">
        <v>2914</v>
      </c>
      <c r="K4079" s="6">
        <v>608</v>
      </c>
      <c r="L4079" s="6">
        <v>2944</v>
      </c>
      <c r="M4079" s="6" t="s">
        <v>113</v>
      </c>
      <c r="N4079" s="6" t="s">
        <v>21</v>
      </c>
      <c r="O4079" s="6">
        <v>228</v>
      </c>
    </row>
    <row r="4080" spans="1:15" x14ac:dyDescent="0.25">
      <c r="A4080" s="6" t="s">
        <v>0</v>
      </c>
      <c r="B4080" s="6" t="s">
        <v>9</v>
      </c>
      <c r="C4080" s="6" t="s">
        <v>137</v>
      </c>
      <c r="D4080" s="6" t="s">
        <v>138</v>
      </c>
      <c r="E4080" s="6" t="s">
        <v>97</v>
      </c>
      <c r="F4080" s="6" t="s">
        <v>98</v>
      </c>
      <c r="G4080" s="6">
        <v>135</v>
      </c>
      <c r="H4080" s="6">
        <v>672</v>
      </c>
      <c r="I4080" s="6">
        <v>156</v>
      </c>
      <c r="J4080" s="6">
        <v>704</v>
      </c>
      <c r="K4080" s="6">
        <v>156</v>
      </c>
      <c r="L4080" s="6">
        <v>704</v>
      </c>
      <c r="M4080" s="6" t="s">
        <v>113</v>
      </c>
      <c r="N4080" s="6" t="s">
        <v>22</v>
      </c>
      <c r="O4080" s="6">
        <v>26</v>
      </c>
    </row>
    <row r="4081" spans="1:15" x14ac:dyDescent="0.25">
      <c r="A4081" s="6" t="s">
        <v>0</v>
      </c>
      <c r="B4081" s="6" t="s">
        <v>4</v>
      </c>
      <c r="C4081" s="6" t="s">
        <v>149</v>
      </c>
      <c r="D4081" s="6" t="s">
        <v>150</v>
      </c>
      <c r="E4081" s="6" t="s">
        <v>97</v>
      </c>
      <c r="F4081" s="6" t="s">
        <v>98</v>
      </c>
      <c r="G4081" s="6">
        <v>6</v>
      </c>
      <c r="H4081" s="6">
        <v>39</v>
      </c>
      <c r="I4081" s="6">
        <v>6</v>
      </c>
      <c r="J4081" s="6">
        <v>39</v>
      </c>
      <c r="K4081" s="6">
        <v>6</v>
      </c>
      <c r="L4081" s="6">
        <v>39</v>
      </c>
      <c r="M4081" s="6" t="s">
        <v>113</v>
      </c>
      <c r="N4081" s="6" t="s">
        <v>23</v>
      </c>
      <c r="O4081" s="6">
        <v>6</v>
      </c>
    </row>
    <row r="4082" spans="1:15" x14ac:dyDescent="0.25">
      <c r="A4082" s="6" t="s">
        <v>0</v>
      </c>
      <c r="B4082" s="6" t="s">
        <v>5</v>
      </c>
      <c r="C4082" s="6" t="s">
        <v>840</v>
      </c>
      <c r="D4082" s="6" t="s">
        <v>841</v>
      </c>
      <c r="E4082" s="6" t="s">
        <v>209</v>
      </c>
      <c r="F4082" s="6" t="s">
        <v>125</v>
      </c>
      <c r="G4082" s="6">
        <v>640</v>
      </c>
      <c r="H4082" s="6">
        <v>2600</v>
      </c>
      <c r="I4082" s="6">
        <v>623</v>
      </c>
      <c r="J4082" s="6">
        <v>2635</v>
      </c>
      <c r="K4082" s="6">
        <v>623</v>
      </c>
      <c r="L4082" s="6">
        <v>2635</v>
      </c>
      <c r="M4082" s="6" t="s">
        <v>113</v>
      </c>
      <c r="N4082" s="6" t="s">
        <v>21</v>
      </c>
      <c r="O4082" s="6">
        <v>138</v>
      </c>
    </row>
    <row r="4083" spans="1:15" x14ac:dyDescent="0.25">
      <c r="A4083" s="6" t="s">
        <v>0</v>
      </c>
      <c r="B4083" s="6" t="s">
        <v>7</v>
      </c>
      <c r="C4083" s="6" t="s">
        <v>727</v>
      </c>
      <c r="D4083" s="6" t="s">
        <v>728</v>
      </c>
      <c r="E4083" s="6" t="s">
        <v>97</v>
      </c>
      <c r="F4083" s="6" t="s">
        <v>98</v>
      </c>
      <c r="G4083" s="6">
        <v>116</v>
      </c>
      <c r="H4083" s="6">
        <v>659</v>
      </c>
      <c r="I4083" s="6">
        <v>116</v>
      </c>
      <c r="J4083" s="6">
        <v>659</v>
      </c>
      <c r="K4083" s="6">
        <v>116</v>
      </c>
      <c r="L4083" s="6">
        <v>659</v>
      </c>
      <c r="M4083" s="6" t="s">
        <v>113</v>
      </c>
      <c r="N4083" s="6" t="s">
        <v>22</v>
      </c>
      <c r="O4083" s="6">
        <v>20</v>
      </c>
    </row>
    <row r="4084" spans="1:15" x14ac:dyDescent="0.25">
      <c r="A4084" s="6" t="s">
        <v>0</v>
      </c>
      <c r="B4084" s="6" t="s">
        <v>10</v>
      </c>
      <c r="C4084" s="6" t="s">
        <v>216</v>
      </c>
      <c r="D4084" s="6" t="s">
        <v>217</v>
      </c>
      <c r="E4084" s="6" t="s">
        <v>97</v>
      </c>
      <c r="F4084" s="6" t="s">
        <v>98</v>
      </c>
      <c r="G4084" s="6">
        <v>40</v>
      </c>
      <c r="H4084" s="6">
        <v>208</v>
      </c>
      <c r="I4084" s="6">
        <v>41</v>
      </c>
      <c r="J4084" s="6">
        <v>208</v>
      </c>
      <c r="K4084" s="6">
        <v>51</v>
      </c>
      <c r="L4084" s="6">
        <v>208</v>
      </c>
      <c r="M4084" s="6" t="s">
        <v>113</v>
      </c>
      <c r="N4084" s="6" t="s">
        <v>22</v>
      </c>
      <c r="O4084" s="6">
        <v>4</v>
      </c>
    </row>
    <row r="4085" spans="1:15" x14ac:dyDescent="0.25">
      <c r="A4085" s="6" t="s">
        <v>0</v>
      </c>
      <c r="B4085" s="6" t="s">
        <v>4</v>
      </c>
      <c r="C4085" s="6" t="s">
        <v>149</v>
      </c>
      <c r="D4085" s="6" t="s">
        <v>150</v>
      </c>
      <c r="E4085" s="6" t="s">
        <v>97</v>
      </c>
      <c r="F4085" s="6" t="s">
        <v>98</v>
      </c>
      <c r="G4085" s="6">
        <v>6</v>
      </c>
      <c r="H4085" s="6">
        <v>39</v>
      </c>
      <c r="I4085" s="6">
        <v>6</v>
      </c>
      <c r="J4085" s="6">
        <v>39</v>
      </c>
      <c r="K4085" s="6">
        <v>6</v>
      </c>
      <c r="L4085" s="6">
        <v>39</v>
      </c>
      <c r="M4085" s="6" t="s">
        <v>113</v>
      </c>
      <c r="N4085" s="6" t="s">
        <v>22</v>
      </c>
      <c r="O4085" s="6">
        <v>2</v>
      </c>
    </row>
    <row r="4086" spans="1:15" x14ac:dyDescent="0.25">
      <c r="A4086" s="6" t="s">
        <v>0</v>
      </c>
      <c r="B4086" s="6" t="s">
        <v>9</v>
      </c>
      <c r="C4086" s="6" t="s">
        <v>137</v>
      </c>
      <c r="D4086" s="6" t="s">
        <v>138</v>
      </c>
      <c r="E4086" s="6" t="s">
        <v>97</v>
      </c>
      <c r="F4086" s="6" t="s">
        <v>98</v>
      </c>
      <c r="G4086" s="6">
        <v>135</v>
      </c>
      <c r="H4086" s="6">
        <v>672</v>
      </c>
      <c r="I4086" s="6">
        <v>156</v>
      </c>
      <c r="J4086" s="6">
        <v>704</v>
      </c>
      <c r="K4086" s="6">
        <v>156</v>
      </c>
      <c r="L4086" s="6">
        <v>704</v>
      </c>
      <c r="M4086" s="6" t="s">
        <v>113</v>
      </c>
      <c r="N4086" s="6" t="s">
        <v>21</v>
      </c>
      <c r="O4086" s="6">
        <v>29</v>
      </c>
    </row>
    <row r="4087" spans="1:15" x14ac:dyDescent="0.25">
      <c r="A4087" s="6" t="s">
        <v>0</v>
      </c>
      <c r="B4087" s="6" t="s">
        <v>8</v>
      </c>
      <c r="C4087" s="6" t="s">
        <v>743</v>
      </c>
      <c r="D4087" s="6" t="s">
        <v>744</v>
      </c>
      <c r="E4087" s="6" t="s">
        <v>209</v>
      </c>
      <c r="F4087" s="6" t="s">
        <v>125</v>
      </c>
      <c r="G4087" s="6">
        <v>612</v>
      </c>
      <c r="H4087" s="6">
        <v>2944</v>
      </c>
      <c r="I4087" s="6">
        <v>608</v>
      </c>
      <c r="J4087" s="6">
        <v>2914</v>
      </c>
      <c r="K4087" s="6">
        <v>608</v>
      </c>
      <c r="L4087" s="6">
        <v>2944</v>
      </c>
      <c r="M4087" s="6" t="s">
        <v>113</v>
      </c>
      <c r="N4087" s="6" t="s">
        <v>23</v>
      </c>
      <c r="O4087" s="6">
        <v>408</v>
      </c>
    </row>
    <row r="4088" spans="1:15" x14ac:dyDescent="0.25">
      <c r="A4088" s="6" t="s">
        <v>0</v>
      </c>
      <c r="B4088" s="6" t="s">
        <v>7</v>
      </c>
      <c r="C4088" s="6" t="s">
        <v>727</v>
      </c>
      <c r="D4088" s="6" t="s">
        <v>728</v>
      </c>
      <c r="E4088" s="6" t="s">
        <v>97</v>
      </c>
      <c r="F4088" s="6" t="s">
        <v>98</v>
      </c>
      <c r="G4088" s="6">
        <v>116</v>
      </c>
      <c r="H4088" s="6">
        <v>659</v>
      </c>
      <c r="I4088" s="6">
        <v>116</v>
      </c>
      <c r="J4088" s="6">
        <v>659</v>
      </c>
      <c r="K4088" s="6">
        <v>116</v>
      </c>
      <c r="L4088" s="6">
        <v>659</v>
      </c>
      <c r="M4088" s="6" t="s">
        <v>113</v>
      </c>
      <c r="N4088" s="6" t="s">
        <v>23</v>
      </c>
      <c r="O4088" s="6">
        <v>46</v>
      </c>
    </row>
    <row r="4089" spans="1:15" x14ac:dyDescent="0.25">
      <c r="A4089" s="6" t="s">
        <v>0</v>
      </c>
      <c r="B4089" s="6" t="s">
        <v>4</v>
      </c>
      <c r="C4089" s="6" t="s">
        <v>155</v>
      </c>
      <c r="D4089" s="6" t="s">
        <v>156</v>
      </c>
      <c r="E4089" s="6" t="s">
        <v>97</v>
      </c>
      <c r="F4089" s="6" t="s">
        <v>98</v>
      </c>
      <c r="G4089" s="6">
        <v>97</v>
      </c>
      <c r="H4089" s="6">
        <v>382</v>
      </c>
      <c r="I4089" s="6">
        <v>95</v>
      </c>
      <c r="J4089" s="6">
        <v>386</v>
      </c>
      <c r="K4089" s="6">
        <v>95</v>
      </c>
      <c r="L4089" s="6">
        <v>386</v>
      </c>
      <c r="M4089" s="6" t="s">
        <v>113</v>
      </c>
      <c r="N4089" s="6" t="s">
        <v>23</v>
      </c>
      <c r="O4089" s="6">
        <v>15</v>
      </c>
    </row>
    <row r="4090" spans="1:15" x14ac:dyDescent="0.25">
      <c r="A4090" s="6" t="s">
        <v>0</v>
      </c>
      <c r="B4090" s="6" t="s">
        <v>4</v>
      </c>
      <c r="C4090" s="6" t="s">
        <v>151</v>
      </c>
      <c r="D4090" s="6" t="s">
        <v>152</v>
      </c>
      <c r="E4090" s="6" t="s">
        <v>97</v>
      </c>
      <c r="F4090" s="6" t="s">
        <v>98</v>
      </c>
      <c r="G4090" s="6">
        <v>8</v>
      </c>
      <c r="H4090" s="6">
        <v>30</v>
      </c>
      <c r="I4090" s="6">
        <v>8</v>
      </c>
      <c r="J4090" s="6">
        <v>32</v>
      </c>
      <c r="K4090" s="6">
        <v>8</v>
      </c>
      <c r="L4090" s="6">
        <v>32</v>
      </c>
      <c r="M4090" s="6" t="s">
        <v>113</v>
      </c>
      <c r="N4090" s="6" t="s">
        <v>22</v>
      </c>
      <c r="O4090" s="6">
        <v>2</v>
      </c>
    </row>
    <row r="4091" spans="1:15" x14ac:dyDescent="0.25">
      <c r="A4091" s="6" t="s">
        <v>0</v>
      </c>
      <c r="B4091" s="6" t="s">
        <v>7</v>
      </c>
      <c r="C4091" s="6" t="s">
        <v>177</v>
      </c>
      <c r="D4091" s="6" t="s">
        <v>178</v>
      </c>
      <c r="E4091" s="6" t="s">
        <v>97</v>
      </c>
      <c r="F4091" s="6" t="s">
        <v>125</v>
      </c>
      <c r="G4091" s="6">
        <v>23</v>
      </c>
      <c r="H4091" s="6">
        <v>124</v>
      </c>
      <c r="I4091" s="6">
        <v>20</v>
      </c>
      <c r="J4091" s="6">
        <v>110</v>
      </c>
      <c r="K4091" s="6">
        <v>20</v>
      </c>
      <c r="L4091" s="6">
        <v>110</v>
      </c>
      <c r="M4091" s="6" t="s">
        <v>113</v>
      </c>
      <c r="N4091" s="6" t="s">
        <v>23</v>
      </c>
      <c r="O4091" s="6">
        <v>4</v>
      </c>
    </row>
    <row r="4092" spans="1:15" x14ac:dyDescent="0.25">
      <c r="A4092" s="6" t="s">
        <v>0</v>
      </c>
      <c r="B4092" s="6" t="s">
        <v>7</v>
      </c>
      <c r="C4092" s="6" t="s">
        <v>730</v>
      </c>
      <c r="D4092" s="6" t="s">
        <v>731</v>
      </c>
      <c r="E4092" s="6" t="s">
        <v>97</v>
      </c>
      <c r="F4092" s="6" t="s">
        <v>98</v>
      </c>
      <c r="G4092" s="6">
        <v>23</v>
      </c>
      <c r="H4092" s="6">
        <v>83</v>
      </c>
      <c r="I4092" s="6">
        <v>23</v>
      </c>
      <c r="J4092" s="6">
        <v>85</v>
      </c>
      <c r="K4092" s="6">
        <v>23</v>
      </c>
      <c r="L4092" s="6">
        <v>78</v>
      </c>
      <c r="M4092" s="6" t="s">
        <v>113</v>
      </c>
      <c r="N4092" s="6" t="s">
        <v>23</v>
      </c>
      <c r="O4092" s="6">
        <v>4</v>
      </c>
    </row>
    <row r="4093" spans="1:15" x14ac:dyDescent="0.25">
      <c r="A4093" s="6" t="s">
        <v>0</v>
      </c>
      <c r="B4093" s="6" t="s">
        <v>8</v>
      </c>
      <c r="C4093" s="6" t="s">
        <v>224</v>
      </c>
      <c r="D4093" s="6" t="s">
        <v>225</v>
      </c>
      <c r="E4093" s="6" t="s">
        <v>209</v>
      </c>
      <c r="F4093" s="6" t="s">
        <v>125</v>
      </c>
      <c r="G4093" s="6">
        <v>412</v>
      </c>
      <c r="H4093" s="6">
        <v>1700</v>
      </c>
      <c r="I4093" s="6">
        <v>375</v>
      </c>
      <c r="J4093" s="6">
        <v>1598</v>
      </c>
      <c r="K4093" s="6">
        <v>375</v>
      </c>
      <c r="L4093" s="6">
        <v>1598</v>
      </c>
      <c r="M4093" s="6" t="s">
        <v>113</v>
      </c>
      <c r="N4093" s="6" t="s">
        <v>23</v>
      </c>
      <c r="O4093" s="6">
        <v>268</v>
      </c>
    </row>
    <row r="4094" spans="1:15" x14ac:dyDescent="0.25">
      <c r="A4094" s="6" t="s">
        <v>0</v>
      </c>
      <c r="B4094" s="6" t="s">
        <v>7</v>
      </c>
      <c r="C4094" s="6" t="s">
        <v>177</v>
      </c>
      <c r="D4094" s="6" t="s">
        <v>178</v>
      </c>
      <c r="E4094" s="6" t="s">
        <v>97</v>
      </c>
      <c r="F4094" s="6" t="s">
        <v>125</v>
      </c>
      <c r="G4094" s="6">
        <v>23</v>
      </c>
      <c r="H4094" s="6">
        <v>124</v>
      </c>
      <c r="I4094" s="6">
        <v>20</v>
      </c>
      <c r="J4094" s="6">
        <v>110</v>
      </c>
      <c r="K4094" s="6">
        <v>20</v>
      </c>
      <c r="L4094" s="6">
        <v>110</v>
      </c>
      <c r="M4094" s="6" t="s">
        <v>113</v>
      </c>
      <c r="N4094" s="6" t="s">
        <v>21</v>
      </c>
      <c r="O4094" s="6">
        <v>2</v>
      </c>
    </row>
    <row r="4095" spans="1:15" x14ac:dyDescent="0.25">
      <c r="A4095" s="6" t="s">
        <v>0</v>
      </c>
      <c r="B4095" s="6" t="s">
        <v>4</v>
      </c>
      <c r="C4095" s="6" t="s">
        <v>104</v>
      </c>
      <c r="D4095" s="6" t="s">
        <v>105</v>
      </c>
      <c r="E4095" s="6" t="s">
        <v>97</v>
      </c>
      <c r="F4095" s="6" t="s">
        <v>98</v>
      </c>
      <c r="G4095" s="6">
        <v>32</v>
      </c>
      <c r="H4095" s="6">
        <v>146</v>
      </c>
      <c r="I4095" s="6">
        <v>28</v>
      </c>
      <c r="J4095" s="6">
        <v>131</v>
      </c>
      <c r="K4095" s="6">
        <v>32</v>
      </c>
      <c r="L4095" s="6">
        <v>148</v>
      </c>
      <c r="M4095" s="6" t="s">
        <v>113</v>
      </c>
      <c r="N4095" s="6" t="s">
        <v>22</v>
      </c>
      <c r="O4095" s="6">
        <v>6</v>
      </c>
    </row>
    <row r="4096" spans="1:15" x14ac:dyDescent="0.25">
      <c r="A4096" s="6" t="s">
        <v>0</v>
      </c>
      <c r="B4096" s="6" t="s">
        <v>8</v>
      </c>
      <c r="C4096" s="6" t="s">
        <v>121</v>
      </c>
      <c r="D4096" s="6" t="s">
        <v>122</v>
      </c>
      <c r="E4096" s="6" t="s">
        <v>97</v>
      </c>
      <c r="F4096" s="6" t="s">
        <v>98</v>
      </c>
      <c r="G4096" s="6">
        <v>413</v>
      </c>
      <c r="H4096" s="6">
        <v>1835</v>
      </c>
      <c r="I4096" s="6">
        <v>407</v>
      </c>
      <c r="J4096" s="6">
        <v>1858</v>
      </c>
      <c r="K4096" s="6">
        <v>407</v>
      </c>
      <c r="L4096" s="6">
        <v>1858</v>
      </c>
      <c r="M4096" s="6" t="s">
        <v>113</v>
      </c>
      <c r="N4096" s="6" t="s">
        <v>23</v>
      </c>
      <c r="O4096" s="6">
        <v>253</v>
      </c>
    </row>
    <row r="4097" spans="1:15" x14ac:dyDescent="0.25">
      <c r="A4097" s="6" t="s">
        <v>0</v>
      </c>
      <c r="B4097" s="6" t="s">
        <v>4</v>
      </c>
      <c r="C4097" s="6" t="s">
        <v>104</v>
      </c>
      <c r="D4097" s="6" t="s">
        <v>105</v>
      </c>
      <c r="E4097" s="6" t="s">
        <v>97</v>
      </c>
      <c r="F4097" s="6" t="s">
        <v>98</v>
      </c>
      <c r="G4097" s="6">
        <v>32</v>
      </c>
      <c r="H4097" s="6">
        <v>146</v>
      </c>
      <c r="I4097" s="6">
        <v>28</v>
      </c>
      <c r="J4097" s="6">
        <v>131</v>
      </c>
      <c r="K4097" s="6">
        <v>32</v>
      </c>
      <c r="L4097" s="6">
        <v>148</v>
      </c>
      <c r="M4097" s="6" t="s">
        <v>113</v>
      </c>
      <c r="N4097" s="6" t="s">
        <v>21</v>
      </c>
      <c r="O4097" s="6">
        <v>7</v>
      </c>
    </row>
    <row r="4098" spans="1:15" x14ac:dyDescent="0.25">
      <c r="A4098" s="6" t="s">
        <v>0</v>
      </c>
      <c r="B4098" s="6" t="s">
        <v>9</v>
      </c>
      <c r="C4098" s="6" t="s">
        <v>1077</v>
      </c>
      <c r="D4098" s="6" t="s">
        <v>223</v>
      </c>
      <c r="E4098" s="6" t="s">
        <v>97</v>
      </c>
      <c r="F4098" s="6" t="s">
        <v>125</v>
      </c>
      <c r="G4098" s="6">
        <v>486</v>
      </c>
      <c r="H4098" s="6">
        <v>2371</v>
      </c>
      <c r="I4098" s="6">
        <v>488</v>
      </c>
      <c r="J4098" s="6">
        <v>2325</v>
      </c>
      <c r="K4098" s="6">
        <v>488</v>
      </c>
      <c r="L4098" s="6">
        <v>2325</v>
      </c>
      <c r="M4098" s="6" t="s">
        <v>113</v>
      </c>
      <c r="N4098" s="6" t="s">
        <v>21</v>
      </c>
      <c r="O4098" s="6">
        <v>91</v>
      </c>
    </row>
    <row r="4099" spans="1:15" x14ac:dyDescent="0.25">
      <c r="A4099" s="6" t="s">
        <v>0</v>
      </c>
      <c r="B4099" s="6" t="s">
        <v>7</v>
      </c>
      <c r="C4099" s="6" t="s">
        <v>177</v>
      </c>
      <c r="D4099" s="6" t="s">
        <v>178</v>
      </c>
      <c r="E4099" s="6" t="s">
        <v>97</v>
      </c>
      <c r="F4099" s="6" t="s">
        <v>125</v>
      </c>
      <c r="G4099" s="6">
        <v>23</v>
      </c>
      <c r="H4099" s="6">
        <v>124</v>
      </c>
      <c r="I4099" s="6">
        <v>20</v>
      </c>
      <c r="J4099" s="6">
        <v>110</v>
      </c>
      <c r="K4099" s="6">
        <v>20</v>
      </c>
      <c r="L4099" s="6">
        <v>110</v>
      </c>
      <c r="M4099" s="6" t="s">
        <v>113</v>
      </c>
      <c r="N4099" s="6" t="s">
        <v>22</v>
      </c>
      <c r="O4099" s="6">
        <v>2</v>
      </c>
    </row>
    <row r="4100" spans="1:15" x14ac:dyDescent="0.25">
      <c r="A4100" s="6" t="s">
        <v>0</v>
      </c>
      <c r="B4100" s="6" t="s">
        <v>4</v>
      </c>
      <c r="C4100" s="6" t="s">
        <v>101</v>
      </c>
      <c r="D4100" s="6" t="s">
        <v>102</v>
      </c>
      <c r="E4100" s="6" t="s">
        <v>97</v>
      </c>
      <c r="F4100" s="6" t="s">
        <v>98</v>
      </c>
      <c r="G4100" s="6">
        <v>56</v>
      </c>
      <c r="H4100" s="6">
        <v>230</v>
      </c>
      <c r="I4100" s="6">
        <v>54</v>
      </c>
      <c r="J4100" s="6">
        <v>221</v>
      </c>
      <c r="K4100" s="6">
        <v>57</v>
      </c>
      <c r="L4100" s="6">
        <v>232</v>
      </c>
      <c r="M4100" s="6" t="s">
        <v>113</v>
      </c>
      <c r="N4100" s="6" t="s">
        <v>23</v>
      </c>
      <c r="O4100" s="6">
        <v>22</v>
      </c>
    </row>
    <row r="4101" spans="1:15" x14ac:dyDescent="0.25">
      <c r="A4101" s="6" t="s">
        <v>0</v>
      </c>
      <c r="B4101" s="6" t="s">
        <v>9</v>
      </c>
      <c r="C4101" s="6" t="s">
        <v>1077</v>
      </c>
      <c r="D4101" s="6" t="s">
        <v>223</v>
      </c>
      <c r="E4101" s="6" t="s">
        <v>97</v>
      </c>
      <c r="F4101" s="6" t="s">
        <v>125</v>
      </c>
      <c r="G4101" s="6">
        <v>486</v>
      </c>
      <c r="H4101" s="6">
        <v>2371</v>
      </c>
      <c r="I4101" s="6">
        <v>488</v>
      </c>
      <c r="J4101" s="6">
        <v>2325</v>
      </c>
      <c r="K4101" s="6">
        <v>488</v>
      </c>
      <c r="L4101" s="6">
        <v>2325</v>
      </c>
      <c r="M4101" s="6" t="s">
        <v>113</v>
      </c>
      <c r="N4101" s="6" t="s">
        <v>22</v>
      </c>
      <c r="O4101" s="6">
        <v>89</v>
      </c>
    </row>
    <row r="4102" spans="1:15" x14ac:dyDescent="0.25">
      <c r="A4102" s="6" t="s">
        <v>0</v>
      </c>
      <c r="B4102" s="6" t="s">
        <v>7</v>
      </c>
      <c r="C4102" s="6" t="s">
        <v>735</v>
      </c>
      <c r="D4102" s="6" t="s">
        <v>736</v>
      </c>
      <c r="E4102" s="6" t="s">
        <v>97</v>
      </c>
      <c r="F4102" s="6" t="s">
        <v>98</v>
      </c>
      <c r="G4102" s="6">
        <v>14</v>
      </c>
      <c r="H4102" s="6">
        <v>74</v>
      </c>
      <c r="I4102" s="6">
        <v>14</v>
      </c>
      <c r="J4102" s="6">
        <v>68</v>
      </c>
      <c r="K4102" s="6">
        <v>14</v>
      </c>
      <c r="L4102" s="6">
        <v>68</v>
      </c>
      <c r="M4102" s="6" t="s">
        <v>113</v>
      </c>
      <c r="N4102" s="6" t="s">
        <v>23</v>
      </c>
      <c r="O4102" s="6">
        <v>4</v>
      </c>
    </row>
    <row r="4103" spans="1:15" x14ac:dyDescent="0.25">
      <c r="A4103" s="6" t="s">
        <v>0</v>
      </c>
      <c r="B4103" s="6" t="s">
        <v>4</v>
      </c>
      <c r="C4103" s="6" t="s">
        <v>101</v>
      </c>
      <c r="D4103" s="6" t="s">
        <v>102</v>
      </c>
      <c r="E4103" s="6" t="s">
        <v>97</v>
      </c>
      <c r="F4103" s="6" t="s">
        <v>98</v>
      </c>
      <c r="G4103" s="6">
        <v>56</v>
      </c>
      <c r="H4103" s="6">
        <v>230</v>
      </c>
      <c r="I4103" s="6">
        <v>54</v>
      </c>
      <c r="J4103" s="6">
        <v>221</v>
      </c>
      <c r="K4103" s="6">
        <v>57</v>
      </c>
      <c r="L4103" s="6">
        <v>232</v>
      </c>
      <c r="M4103" s="6" t="s">
        <v>113</v>
      </c>
      <c r="N4103" s="6" t="s">
        <v>22</v>
      </c>
      <c r="O4103" s="6">
        <v>5</v>
      </c>
    </row>
    <row r="4104" spans="1:15" x14ac:dyDescent="0.25">
      <c r="A4104" s="6" t="s">
        <v>0</v>
      </c>
      <c r="B4104" s="6" t="s">
        <v>8</v>
      </c>
      <c r="C4104" s="6" t="s">
        <v>750</v>
      </c>
      <c r="D4104" s="6" t="s">
        <v>751</v>
      </c>
      <c r="E4104" s="6" t="s">
        <v>97</v>
      </c>
      <c r="F4104" s="6" t="s">
        <v>98</v>
      </c>
      <c r="G4104" s="6">
        <v>3</v>
      </c>
      <c r="H4104" s="6">
        <v>13</v>
      </c>
      <c r="I4104" s="6">
        <v>3</v>
      </c>
      <c r="J4104" s="6">
        <v>13</v>
      </c>
      <c r="K4104" s="6">
        <v>3</v>
      </c>
      <c r="L4104" s="6">
        <v>13</v>
      </c>
      <c r="M4104" s="6" t="s">
        <v>113</v>
      </c>
      <c r="N4104" s="6" t="s">
        <v>21</v>
      </c>
      <c r="O4104" s="6">
        <v>0</v>
      </c>
    </row>
    <row r="4105" spans="1:15" x14ac:dyDescent="0.25">
      <c r="A4105" s="6" t="s">
        <v>0</v>
      </c>
      <c r="B4105" s="6" t="s">
        <v>9</v>
      </c>
      <c r="C4105" s="6" t="s">
        <v>1077</v>
      </c>
      <c r="D4105" s="6" t="s">
        <v>223</v>
      </c>
      <c r="E4105" s="6" t="s">
        <v>97</v>
      </c>
      <c r="F4105" s="6" t="s">
        <v>125</v>
      </c>
      <c r="G4105" s="6">
        <v>486</v>
      </c>
      <c r="H4105" s="6">
        <v>2371</v>
      </c>
      <c r="I4105" s="6">
        <v>488</v>
      </c>
      <c r="J4105" s="6">
        <v>2325</v>
      </c>
      <c r="K4105" s="6">
        <v>488</v>
      </c>
      <c r="L4105" s="6">
        <v>2325</v>
      </c>
      <c r="M4105" s="6" t="s">
        <v>113</v>
      </c>
      <c r="N4105" s="6" t="s">
        <v>23</v>
      </c>
      <c r="O4105" s="6">
        <v>180</v>
      </c>
    </row>
    <row r="4106" spans="1:15" x14ac:dyDescent="0.25">
      <c r="A4106" s="6" t="s">
        <v>0</v>
      </c>
      <c r="B4106" s="6" t="s">
        <v>4</v>
      </c>
      <c r="C4106" s="6" t="s">
        <v>101</v>
      </c>
      <c r="D4106" s="6" t="s">
        <v>102</v>
      </c>
      <c r="E4106" s="6" t="s">
        <v>97</v>
      </c>
      <c r="F4106" s="6" t="s">
        <v>98</v>
      </c>
      <c r="G4106" s="6">
        <v>56</v>
      </c>
      <c r="H4106" s="6">
        <v>230</v>
      </c>
      <c r="I4106" s="6">
        <v>54</v>
      </c>
      <c r="J4106" s="6">
        <v>221</v>
      </c>
      <c r="K4106" s="6">
        <v>57</v>
      </c>
      <c r="L4106" s="6">
        <v>232</v>
      </c>
      <c r="M4106" s="6" t="s">
        <v>113</v>
      </c>
      <c r="N4106" s="6" t="s">
        <v>21</v>
      </c>
      <c r="O4106" s="6">
        <v>17</v>
      </c>
    </row>
    <row r="4107" spans="1:15" x14ac:dyDescent="0.25">
      <c r="A4107" s="6" t="s">
        <v>0</v>
      </c>
      <c r="B4107" s="6" t="s">
        <v>8</v>
      </c>
      <c r="C4107" s="6" t="s">
        <v>121</v>
      </c>
      <c r="D4107" s="6" t="s">
        <v>122</v>
      </c>
      <c r="E4107" s="6" t="s">
        <v>97</v>
      </c>
      <c r="F4107" s="6" t="s">
        <v>98</v>
      </c>
      <c r="G4107" s="6">
        <v>413</v>
      </c>
      <c r="H4107" s="6">
        <v>1835</v>
      </c>
      <c r="I4107" s="6">
        <v>407</v>
      </c>
      <c r="J4107" s="6">
        <v>1858</v>
      </c>
      <c r="K4107" s="6">
        <v>407</v>
      </c>
      <c r="L4107" s="6">
        <v>1858</v>
      </c>
      <c r="M4107" s="6" t="s">
        <v>113</v>
      </c>
      <c r="N4107" s="6" t="s">
        <v>21</v>
      </c>
      <c r="O4107" s="6">
        <v>151</v>
      </c>
    </row>
    <row r="4108" spans="1:15" x14ac:dyDescent="0.25">
      <c r="A4108" s="6" t="s">
        <v>0</v>
      </c>
      <c r="B4108" s="6" t="s">
        <v>4</v>
      </c>
      <c r="C4108" s="6" t="s">
        <v>95</v>
      </c>
      <c r="D4108" s="6" t="s">
        <v>96</v>
      </c>
      <c r="E4108" s="6" t="s">
        <v>97</v>
      </c>
      <c r="F4108" s="6" t="s">
        <v>98</v>
      </c>
      <c r="G4108" s="6">
        <v>69</v>
      </c>
      <c r="H4108" s="6">
        <v>349</v>
      </c>
      <c r="I4108" s="6">
        <v>43</v>
      </c>
      <c r="J4108" s="6">
        <v>361</v>
      </c>
      <c r="K4108" s="6">
        <v>43</v>
      </c>
      <c r="L4108" s="6">
        <v>361</v>
      </c>
      <c r="M4108" s="6" t="s">
        <v>113</v>
      </c>
      <c r="N4108" s="6" t="s">
        <v>23</v>
      </c>
      <c r="O4108" s="6">
        <v>14</v>
      </c>
    </row>
    <row r="4109" spans="1:15" x14ac:dyDescent="0.25">
      <c r="A4109" s="6" t="s">
        <v>0</v>
      </c>
      <c r="B4109" s="6" t="s">
        <v>9</v>
      </c>
      <c r="C4109" s="6" t="s">
        <v>756</v>
      </c>
      <c r="D4109" s="6" t="s">
        <v>757</v>
      </c>
      <c r="E4109" s="6" t="s">
        <v>97</v>
      </c>
      <c r="F4109" s="6" t="s">
        <v>125</v>
      </c>
      <c r="G4109" s="6">
        <v>115</v>
      </c>
      <c r="H4109" s="6">
        <v>532</v>
      </c>
      <c r="I4109" s="6">
        <v>115</v>
      </c>
      <c r="J4109" s="6">
        <v>537</v>
      </c>
      <c r="K4109" s="6">
        <v>115</v>
      </c>
      <c r="L4109" s="6">
        <v>537</v>
      </c>
      <c r="M4109" s="6" t="s">
        <v>113</v>
      </c>
      <c r="N4109" s="6" t="s">
        <v>21</v>
      </c>
      <c r="O4109" s="6">
        <v>22</v>
      </c>
    </row>
    <row r="4110" spans="1:15" x14ac:dyDescent="0.25">
      <c r="A4110" s="6" t="s">
        <v>0</v>
      </c>
      <c r="B4110" s="6" t="s">
        <v>7</v>
      </c>
      <c r="C4110" s="6" t="s">
        <v>733</v>
      </c>
      <c r="D4110" s="6" t="s">
        <v>734</v>
      </c>
      <c r="E4110" s="6" t="s">
        <v>97</v>
      </c>
      <c r="F4110" s="6" t="s">
        <v>98</v>
      </c>
      <c r="G4110" s="6">
        <v>27</v>
      </c>
      <c r="H4110" s="6">
        <v>111</v>
      </c>
      <c r="I4110" s="6">
        <v>25</v>
      </c>
      <c r="J4110" s="6">
        <v>104</v>
      </c>
      <c r="K4110" s="6">
        <v>25</v>
      </c>
      <c r="L4110" s="6">
        <v>104</v>
      </c>
      <c r="M4110" s="6" t="s">
        <v>113</v>
      </c>
      <c r="N4110" s="6" t="s">
        <v>21</v>
      </c>
      <c r="O4110" s="6">
        <v>5</v>
      </c>
    </row>
    <row r="4111" spans="1:15" x14ac:dyDescent="0.25">
      <c r="A4111" s="6" t="s">
        <v>0</v>
      </c>
      <c r="B4111" s="6" t="s">
        <v>7</v>
      </c>
      <c r="C4111" s="6" t="s">
        <v>733</v>
      </c>
      <c r="D4111" s="6" t="s">
        <v>734</v>
      </c>
      <c r="E4111" s="6" t="s">
        <v>97</v>
      </c>
      <c r="F4111" s="6" t="s">
        <v>98</v>
      </c>
      <c r="G4111" s="6">
        <v>27</v>
      </c>
      <c r="H4111" s="6">
        <v>111</v>
      </c>
      <c r="I4111" s="6">
        <v>25</v>
      </c>
      <c r="J4111" s="6">
        <v>104</v>
      </c>
      <c r="K4111" s="6">
        <v>25</v>
      </c>
      <c r="L4111" s="6">
        <v>104</v>
      </c>
      <c r="M4111" s="6" t="s">
        <v>113</v>
      </c>
      <c r="N4111" s="6" t="s">
        <v>22</v>
      </c>
      <c r="O4111" s="6">
        <v>1</v>
      </c>
    </row>
    <row r="4112" spans="1:15" x14ac:dyDescent="0.25">
      <c r="A4112" s="6" t="s">
        <v>0</v>
      </c>
      <c r="B4112" s="6" t="s">
        <v>4</v>
      </c>
      <c r="C4112" s="6" t="s">
        <v>95</v>
      </c>
      <c r="D4112" s="6" t="s">
        <v>96</v>
      </c>
      <c r="E4112" s="6" t="s">
        <v>97</v>
      </c>
      <c r="F4112" s="6" t="s">
        <v>98</v>
      </c>
      <c r="G4112" s="6">
        <v>69</v>
      </c>
      <c r="H4112" s="6">
        <v>349</v>
      </c>
      <c r="I4112" s="6">
        <v>43</v>
      </c>
      <c r="J4112" s="6">
        <v>361</v>
      </c>
      <c r="K4112" s="6">
        <v>43</v>
      </c>
      <c r="L4112" s="6">
        <v>361</v>
      </c>
      <c r="M4112" s="6" t="s">
        <v>113</v>
      </c>
      <c r="N4112" s="6" t="s">
        <v>22</v>
      </c>
      <c r="O4112" s="6">
        <v>5</v>
      </c>
    </row>
    <row r="4113" spans="1:15" x14ac:dyDescent="0.25">
      <c r="A4113" s="6" t="s">
        <v>0</v>
      </c>
      <c r="B4113" s="6" t="s">
        <v>9</v>
      </c>
      <c r="C4113" s="6" t="s">
        <v>756</v>
      </c>
      <c r="D4113" s="6" t="s">
        <v>757</v>
      </c>
      <c r="E4113" s="6" t="s">
        <v>97</v>
      </c>
      <c r="F4113" s="6" t="s">
        <v>125</v>
      </c>
      <c r="G4113" s="6">
        <v>115</v>
      </c>
      <c r="H4113" s="6">
        <v>532</v>
      </c>
      <c r="I4113" s="6">
        <v>115</v>
      </c>
      <c r="J4113" s="6">
        <v>537</v>
      </c>
      <c r="K4113" s="6">
        <v>115</v>
      </c>
      <c r="L4113" s="6">
        <v>537</v>
      </c>
      <c r="M4113" s="6" t="s">
        <v>113</v>
      </c>
      <c r="N4113" s="6" t="s">
        <v>22</v>
      </c>
      <c r="O4113" s="6">
        <v>12</v>
      </c>
    </row>
    <row r="4114" spans="1:15" x14ac:dyDescent="0.25">
      <c r="A4114" s="6" t="s">
        <v>0</v>
      </c>
      <c r="B4114" s="6" t="s">
        <v>7</v>
      </c>
      <c r="C4114" s="6" t="s">
        <v>733</v>
      </c>
      <c r="D4114" s="6" t="s">
        <v>734</v>
      </c>
      <c r="E4114" s="6" t="s">
        <v>97</v>
      </c>
      <c r="F4114" s="6" t="s">
        <v>98</v>
      </c>
      <c r="G4114" s="6">
        <v>27</v>
      </c>
      <c r="H4114" s="6">
        <v>111</v>
      </c>
      <c r="I4114" s="6">
        <v>25</v>
      </c>
      <c r="J4114" s="6">
        <v>104</v>
      </c>
      <c r="K4114" s="6">
        <v>25</v>
      </c>
      <c r="L4114" s="6">
        <v>104</v>
      </c>
      <c r="M4114" s="6" t="s">
        <v>113</v>
      </c>
      <c r="N4114" s="6" t="s">
        <v>23</v>
      </c>
      <c r="O4114" s="6">
        <v>6</v>
      </c>
    </row>
    <row r="4115" spans="1:15" x14ac:dyDescent="0.25">
      <c r="A4115" s="6" t="s">
        <v>0</v>
      </c>
      <c r="B4115" s="6" t="s">
        <v>4</v>
      </c>
      <c r="C4115" s="6" t="s">
        <v>95</v>
      </c>
      <c r="D4115" s="6" t="s">
        <v>96</v>
      </c>
      <c r="E4115" s="6" t="s">
        <v>97</v>
      </c>
      <c r="F4115" s="6" t="s">
        <v>98</v>
      </c>
      <c r="G4115" s="6">
        <v>69</v>
      </c>
      <c r="H4115" s="6">
        <v>349</v>
      </c>
      <c r="I4115" s="6">
        <v>43</v>
      </c>
      <c r="J4115" s="6">
        <v>361</v>
      </c>
      <c r="K4115" s="6">
        <v>43</v>
      </c>
      <c r="L4115" s="6">
        <v>361</v>
      </c>
      <c r="M4115" s="6" t="s">
        <v>113</v>
      </c>
      <c r="N4115" s="6" t="s">
        <v>21</v>
      </c>
      <c r="O4115" s="6">
        <v>9</v>
      </c>
    </row>
    <row r="4116" spans="1:15" x14ac:dyDescent="0.25">
      <c r="A4116" s="6" t="s">
        <v>0</v>
      </c>
      <c r="B4116" s="6" t="s">
        <v>8</v>
      </c>
      <c r="C4116" s="6" t="s">
        <v>121</v>
      </c>
      <c r="D4116" s="6" t="s">
        <v>122</v>
      </c>
      <c r="E4116" s="6" t="s">
        <v>97</v>
      </c>
      <c r="F4116" s="6" t="s">
        <v>98</v>
      </c>
      <c r="G4116" s="6">
        <v>413</v>
      </c>
      <c r="H4116" s="6">
        <v>1835</v>
      </c>
      <c r="I4116" s="6">
        <v>407</v>
      </c>
      <c r="J4116" s="6">
        <v>1858</v>
      </c>
      <c r="K4116" s="6">
        <v>407</v>
      </c>
      <c r="L4116" s="6">
        <v>1858</v>
      </c>
      <c r="M4116" s="6" t="s">
        <v>113</v>
      </c>
      <c r="N4116" s="6" t="s">
        <v>22</v>
      </c>
      <c r="O4116" s="6">
        <v>102</v>
      </c>
    </row>
    <row r="4117" spans="1:15" x14ac:dyDescent="0.25">
      <c r="A4117" s="6" t="s">
        <v>0</v>
      </c>
      <c r="B4117" s="6" t="s">
        <v>9</v>
      </c>
      <c r="C4117" s="6" t="s">
        <v>212</v>
      </c>
      <c r="D4117" s="6" t="s">
        <v>213</v>
      </c>
      <c r="E4117" s="6" t="s">
        <v>209</v>
      </c>
      <c r="F4117" s="6" t="s">
        <v>125</v>
      </c>
      <c r="G4117" s="6">
        <v>174</v>
      </c>
      <c r="H4117" s="6">
        <v>1185</v>
      </c>
      <c r="I4117" s="6">
        <v>463</v>
      </c>
      <c r="J4117" s="6">
        <v>2123</v>
      </c>
      <c r="K4117" s="6">
        <v>463</v>
      </c>
      <c r="L4117" s="6">
        <v>2114</v>
      </c>
      <c r="M4117" s="6" t="s">
        <v>113</v>
      </c>
      <c r="N4117" s="6" t="s">
        <v>22</v>
      </c>
      <c r="O4117" s="6">
        <v>76</v>
      </c>
    </row>
    <row r="4118" spans="1:15" x14ac:dyDescent="0.25">
      <c r="A4118" s="6" t="s">
        <v>0</v>
      </c>
      <c r="B4118" s="6" t="s">
        <v>8</v>
      </c>
      <c r="C4118" s="6" t="s">
        <v>743</v>
      </c>
      <c r="D4118" s="6" t="s">
        <v>744</v>
      </c>
      <c r="E4118" s="6" t="s">
        <v>209</v>
      </c>
      <c r="F4118" s="6" t="s">
        <v>125</v>
      </c>
      <c r="G4118" s="6">
        <v>612</v>
      </c>
      <c r="H4118" s="6">
        <v>2944</v>
      </c>
      <c r="I4118" s="6">
        <v>608</v>
      </c>
      <c r="J4118" s="6">
        <v>2914</v>
      </c>
      <c r="K4118" s="6">
        <v>608</v>
      </c>
      <c r="L4118" s="6">
        <v>2944</v>
      </c>
      <c r="M4118" s="6" t="s">
        <v>113</v>
      </c>
      <c r="N4118" s="6" t="s">
        <v>22</v>
      </c>
      <c r="O4118" s="6">
        <v>180</v>
      </c>
    </row>
    <row r="4119" spans="1:15" x14ac:dyDescent="0.25">
      <c r="A4119" s="6" t="s">
        <v>0</v>
      </c>
      <c r="B4119" s="6" t="s">
        <v>9</v>
      </c>
      <c r="C4119" s="6" t="s">
        <v>207</v>
      </c>
      <c r="D4119" s="6" t="s">
        <v>208</v>
      </c>
      <c r="E4119" s="6" t="s">
        <v>209</v>
      </c>
      <c r="F4119" s="6" t="s">
        <v>125</v>
      </c>
      <c r="G4119" s="6">
        <v>541</v>
      </c>
      <c r="H4119" s="6">
        <v>2607</v>
      </c>
      <c r="I4119" s="6">
        <v>545</v>
      </c>
      <c r="J4119" s="6">
        <v>2544</v>
      </c>
      <c r="K4119" s="6">
        <v>545</v>
      </c>
      <c r="L4119" s="6">
        <v>2545</v>
      </c>
      <c r="M4119" s="6" t="s">
        <v>113</v>
      </c>
      <c r="N4119" s="6" t="s">
        <v>22</v>
      </c>
      <c r="O4119" s="6">
        <v>84</v>
      </c>
    </row>
    <row r="4120" spans="1:15" x14ac:dyDescent="0.25">
      <c r="A4120" s="6" t="s">
        <v>0</v>
      </c>
      <c r="B4120" s="6" t="s">
        <v>7</v>
      </c>
      <c r="C4120" s="6" t="s">
        <v>109</v>
      </c>
      <c r="D4120" s="6" t="s">
        <v>110</v>
      </c>
      <c r="E4120" s="6" t="s">
        <v>97</v>
      </c>
      <c r="F4120" s="6" t="s">
        <v>98</v>
      </c>
      <c r="G4120" s="6">
        <v>44</v>
      </c>
      <c r="H4120" s="6">
        <v>235</v>
      </c>
      <c r="I4120" s="6">
        <v>36</v>
      </c>
      <c r="J4120" s="6">
        <v>194</v>
      </c>
      <c r="K4120" s="6">
        <v>43</v>
      </c>
      <c r="L4120" s="6">
        <v>242</v>
      </c>
      <c r="M4120" s="6" t="s">
        <v>113</v>
      </c>
      <c r="N4120" s="6" t="s">
        <v>21</v>
      </c>
      <c r="O4120" s="6">
        <v>11</v>
      </c>
    </row>
    <row r="4121" spans="1:15" x14ac:dyDescent="0.25">
      <c r="A4121" s="6" t="s">
        <v>0</v>
      </c>
      <c r="B4121" s="6" t="s">
        <v>4</v>
      </c>
      <c r="C4121" s="6" t="s">
        <v>155</v>
      </c>
      <c r="D4121" s="6" t="s">
        <v>156</v>
      </c>
      <c r="E4121" s="6" t="s">
        <v>97</v>
      </c>
      <c r="F4121" s="6" t="s">
        <v>98</v>
      </c>
      <c r="G4121" s="6">
        <v>97</v>
      </c>
      <c r="H4121" s="6">
        <v>382</v>
      </c>
      <c r="I4121" s="6">
        <v>95</v>
      </c>
      <c r="J4121" s="6">
        <v>386</v>
      </c>
      <c r="K4121" s="6">
        <v>95</v>
      </c>
      <c r="L4121" s="6">
        <v>386</v>
      </c>
      <c r="M4121" s="6" t="s">
        <v>113</v>
      </c>
      <c r="N4121" s="6" t="s">
        <v>22</v>
      </c>
      <c r="O4121" s="6">
        <v>6</v>
      </c>
    </row>
    <row r="4122" spans="1:15" x14ac:dyDescent="0.25">
      <c r="A4122" s="6" t="s">
        <v>0</v>
      </c>
      <c r="B4122" s="6" t="s">
        <v>9</v>
      </c>
      <c r="C4122" s="6" t="s">
        <v>207</v>
      </c>
      <c r="D4122" s="6" t="s">
        <v>208</v>
      </c>
      <c r="E4122" s="6" t="s">
        <v>209</v>
      </c>
      <c r="F4122" s="6" t="s">
        <v>125</v>
      </c>
      <c r="G4122" s="6">
        <v>541</v>
      </c>
      <c r="H4122" s="6">
        <v>2607</v>
      </c>
      <c r="I4122" s="6">
        <v>545</v>
      </c>
      <c r="J4122" s="6">
        <v>2544</v>
      </c>
      <c r="K4122" s="6">
        <v>545</v>
      </c>
      <c r="L4122" s="6">
        <v>2545</v>
      </c>
      <c r="M4122" s="6" t="s">
        <v>113</v>
      </c>
      <c r="N4122" s="6" t="s">
        <v>23</v>
      </c>
      <c r="O4122" s="6">
        <v>225</v>
      </c>
    </row>
    <row r="4123" spans="1:15" x14ac:dyDescent="0.25">
      <c r="A4123" s="6" t="s">
        <v>0</v>
      </c>
      <c r="B4123" s="6" t="s">
        <v>8</v>
      </c>
      <c r="C4123" s="6" t="s">
        <v>752</v>
      </c>
      <c r="D4123" s="6" t="s">
        <v>753</v>
      </c>
      <c r="E4123" s="6" t="s">
        <v>97</v>
      </c>
      <c r="F4123" s="6" t="s">
        <v>98</v>
      </c>
      <c r="G4123" s="6">
        <v>25</v>
      </c>
      <c r="H4123" s="6">
        <v>92</v>
      </c>
      <c r="I4123" s="6">
        <v>24</v>
      </c>
      <c r="J4123" s="6">
        <v>89</v>
      </c>
      <c r="K4123" s="6">
        <v>24</v>
      </c>
      <c r="L4123" s="6">
        <v>89</v>
      </c>
      <c r="M4123" s="6" t="s">
        <v>113</v>
      </c>
      <c r="N4123" s="6" t="s">
        <v>21</v>
      </c>
      <c r="O4123" s="6">
        <v>2</v>
      </c>
    </row>
    <row r="4124" spans="1:15" x14ac:dyDescent="0.25">
      <c r="A4124" s="6" t="s">
        <v>0</v>
      </c>
      <c r="B4124" s="6" t="s">
        <v>4</v>
      </c>
      <c r="C4124" s="6" t="s">
        <v>155</v>
      </c>
      <c r="D4124" s="6" t="s">
        <v>156</v>
      </c>
      <c r="E4124" s="6" t="s">
        <v>97</v>
      </c>
      <c r="F4124" s="6" t="s">
        <v>98</v>
      </c>
      <c r="G4124" s="6">
        <v>97</v>
      </c>
      <c r="H4124" s="6">
        <v>382</v>
      </c>
      <c r="I4124" s="6">
        <v>95</v>
      </c>
      <c r="J4124" s="6">
        <v>386</v>
      </c>
      <c r="K4124" s="6">
        <v>95</v>
      </c>
      <c r="L4124" s="6">
        <v>386</v>
      </c>
      <c r="M4124" s="6" t="s">
        <v>113</v>
      </c>
      <c r="N4124" s="6" t="s">
        <v>21</v>
      </c>
      <c r="O4124" s="6">
        <v>9</v>
      </c>
    </row>
    <row r="4125" spans="1:15" x14ac:dyDescent="0.25">
      <c r="A4125" s="6" t="s">
        <v>0</v>
      </c>
      <c r="B4125" s="6" t="s">
        <v>7</v>
      </c>
      <c r="C4125" s="6" t="s">
        <v>109</v>
      </c>
      <c r="D4125" s="6" t="s">
        <v>110</v>
      </c>
      <c r="E4125" s="6" t="s">
        <v>97</v>
      </c>
      <c r="F4125" s="6" t="s">
        <v>98</v>
      </c>
      <c r="G4125" s="6">
        <v>44</v>
      </c>
      <c r="H4125" s="6">
        <v>235</v>
      </c>
      <c r="I4125" s="6">
        <v>36</v>
      </c>
      <c r="J4125" s="6">
        <v>194</v>
      </c>
      <c r="K4125" s="6">
        <v>43</v>
      </c>
      <c r="L4125" s="6">
        <v>242</v>
      </c>
      <c r="M4125" s="6" t="s">
        <v>113</v>
      </c>
      <c r="N4125" s="6" t="s">
        <v>22</v>
      </c>
      <c r="O4125" s="6">
        <v>6</v>
      </c>
    </row>
    <row r="4126" spans="1:15" x14ac:dyDescent="0.25">
      <c r="A4126" s="6" t="s">
        <v>0</v>
      </c>
      <c r="B4126" s="6" t="s">
        <v>4</v>
      </c>
      <c r="C4126" s="6" t="s">
        <v>153</v>
      </c>
      <c r="D4126" s="6" t="s">
        <v>154</v>
      </c>
      <c r="E4126" s="6" t="s">
        <v>97</v>
      </c>
      <c r="F4126" s="6" t="s">
        <v>98</v>
      </c>
      <c r="G4126" s="6">
        <v>35</v>
      </c>
      <c r="H4126" s="6">
        <v>175</v>
      </c>
      <c r="I4126" s="6">
        <v>32</v>
      </c>
      <c r="J4126" s="6">
        <v>173</v>
      </c>
      <c r="K4126" s="6">
        <v>43</v>
      </c>
      <c r="L4126" s="6">
        <v>212</v>
      </c>
      <c r="M4126" s="6" t="s">
        <v>113</v>
      </c>
      <c r="N4126" s="6" t="s">
        <v>23</v>
      </c>
      <c r="O4126" s="6">
        <v>7</v>
      </c>
    </row>
    <row r="4127" spans="1:15" x14ac:dyDescent="0.25">
      <c r="A4127" s="6" t="s">
        <v>0</v>
      </c>
      <c r="B4127" s="6" t="s">
        <v>9</v>
      </c>
      <c r="C4127" s="6" t="s">
        <v>212</v>
      </c>
      <c r="D4127" s="6" t="s">
        <v>213</v>
      </c>
      <c r="E4127" s="6" t="s">
        <v>209</v>
      </c>
      <c r="F4127" s="6" t="s">
        <v>125</v>
      </c>
      <c r="G4127" s="6">
        <v>174</v>
      </c>
      <c r="H4127" s="6">
        <v>1185</v>
      </c>
      <c r="I4127" s="6">
        <v>463</v>
      </c>
      <c r="J4127" s="6">
        <v>2123</v>
      </c>
      <c r="K4127" s="6">
        <v>463</v>
      </c>
      <c r="L4127" s="6">
        <v>2114</v>
      </c>
      <c r="M4127" s="6" t="s">
        <v>113</v>
      </c>
      <c r="N4127" s="6" t="s">
        <v>21</v>
      </c>
      <c r="O4127" s="6">
        <v>123</v>
      </c>
    </row>
    <row r="4128" spans="1:15" x14ac:dyDescent="0.25">
      <c r="A4128" s="6" t="s">
        <v>0</v>
      </c>
      <c r="B4128" s="6" t="s">
        <v>4</v>
      </c>
      <c r="C4128" s="6" t="s">
        <v>104</v>
      </c>
      <c r="D4128" s="6" t="s">
        <v>105</v>
      </c>
      <c r="E4128" s="6" t="s">
        <v>97</v>
      </c>
      <c r="F4128" s="6" t="s">
        <v>98</v>
      </c>
      <c r="G4128" s="6">
        <v>32</v>
      </c>
      <c r="H4128" s="6">
        <v>146</v>
      </c>
      <c r="I4128" s="6">
        <v>28</v>
      </c>
      <c r="J4128" s="6">
        <v>131</v>
      </c>
      <c r="K4128" s="6">
        <v>32</v>
      </c>
      <c r="L4128" s="6">
        <v>148</v>
      </c>
      <c r="M4128" s="6" t="s">
        <v>113</v>
      </c>
      <c r="N4128" s="6" t="s">
        <v>23</v>
      </c>
      <c r="O4128" s="6">
        <v>13</v>
      </c>
    </row>
    <row r="4129" spans="1:15" x14ac:dyDescent="0.25">
      <c r="A4129" s="6" t="s">
        <v>0</v>
      </c>
      <c r="B4129" s="6" t="s">
        <v>4</v>
      </c>
      <c r="C4129" s="6" t="s">
        <v>153</v>
      </c>
      <c r="D4129" s="6" t="s">
        <v>154</v>
      </c>
      <c r="E4129" s="6" t="s">
        <v>97</v>
      </c>
      <c r="F4129" s="6" t="s">
        <v>98</v>
      </c>
      <c r="G4129" s="6">
        <v>35</v>
      </c>
      <c r="H4129" s="6">
        <v>175</v>
      </c>
      <c r="I4129" s="6">
        <v>32</v>
      </c>
      <c r="J4129" s="6">
        <v>173</v>
      </c>
      <c r="K4129" s="6">
        <v>43</v>
      </c>
      <c r="L4129" s="6">
        <v>212</v>
      </c>
      <c r="M4129" s="6" t="s">
        <v>113</v>
      </c>
      <c r="N4129" s="6" t="s">
        <v>22</v>
      </c>
      <c r="O4129" s="6">
        <v>1</v>
      </c>
    </row>
    <row r="4130" spans="1:15" x14ac:dyDescent="0.25">
      <c r="A4130" s="6" t="s">
        <v>0</v>
      </c>
      <c r="B4130" s="6" t="s">
        <v>8</v>
      </c>
      <c r="C4130" s="6" t="s">
        <v>752</v>
      </c>
      <c r="D4130" s="6" t="s">
        <v>753</v>
      </c>
      <c r="E4130" s="6" t="s">
        <v>97</v>
      </c>
      <c r="F4130" s="6" t="s">
        <v>98</v>
      </c>
      <c r="G4130" s="6">
        <v>25</v>
      </c>
      <c r="H4130" s="6">
        <v>92</v>
      </c>
      <c r="I4130" s="6">
        <v>24</v>
      </c>
      <c r="J4130" s="6">
        <v>89</v>
      </c>
      <c r="K4130" s="6">
        <v>24</v>
      </c>
      <c r="L4130" s="6">
        <v>89</v>
      </c>
      <c r="M4130" s="6" t="s">
        <v>113</v>
      </c>
      <c r="N4130" s="6" t="s">
        <v>22</v>
      </c>
      <c r="O4130" s="6">
        <v>1</v>
      </c>
    </row>
    <row r="4131" spans="1:15" x14ac:dyDescent="0.25">
      <c r="A4131" s="6" t="s">
        <v>0</v>
      </c>
      <c r="B4131" s="6" t="s">
        <v>8</v>
      </c>
      <c r="C4131" s="6" t="s">
        <v>750</v>
      </c>
      <c r="D4131" s="6" t="s">
        <v>751</v>
      </c>
      <c r="E4131" s="6" t="s">
        <v>97</v>
      </c>
      <c r="F4131" s="6" t="s">
        <v>98</v>
      </c>
      <c r="G4131" s="6">
        <v>3</v>
      </c>
      <c r="H4131" s="6">
        <v>13</v>
      </c>
      <c r="I4131" s="6">
        <v>3</v>
      </c>
      <c r="J4131" s="6">
        <v>13</v>
      </c>
      <c r="K4131" s="6">
        <v>3</v>
      </c>
      <c r="L4131" s="6">
        <v>13</v>
      </c>
      <c r="M4131" s="6" t="s">
        <v>113</v>
      </c>
      <c r="N4131" s="6" t="s">
        <v>23</v>
      </c>
      <c r="O4131" s="6">
        <v>0</v>
      </c>
    </row>
    <row r="4132" spans="1:15" x14ac:dyDescent="0.25">
      <c r="A4132" s="6" t="s">
        <v>0</v>
      </c>
      <c r="B4132" s="6" t="s">
        <v>4</v>
      </c>
      <c r="C4132" s="6" t="s">
        <v>153</v>
      </c>
      <c r="D4132" s="6" t="s">
        <v>154</v>
      </c>
      <c r="E4132" s="6" t="s">
        <v>97</v>
      </c>
      <c r="F4132" s="6" t="s">
        <v>98</v>
      </c>
      <c r="G4132" s="6">
        <v>35</v>
      </c>
      <c r="H4132" s="6">
        <v>175</v>
      </c>
      <c r="I4132" s="6">
        <v>32</v>
      </c>
      <c r="J4132" s="6">
        <v>173</v>
      </c>
      <c r="K4132" s="6">
        <v>43</v>
      </c>
      <c r="L4132" s="6">
        <v>212</v>
      </c>
      <c r="M4132" s="6" t="s">
        <v>113</v>
      </c>
      <c r="N4132" s="6" t="s">
        <v>21</v>
      </c>
      <c r="O4132" s="6">
        <v>6</v>
      </c>
    </row>
    <row r="4133" spans="1:15" x14ac:dyDescent="0.25">
      <c r="A4133" s="6" t="s">
        <v>0</v>
      </c>
      <c r="B4133" s="6" t="s">
        <v>7</v>
      </c>
      <c r="C4133" s="6" t="s">
        <v>735</v>
      </c>
      <c r="D4133" s="6" t="s">
        <v>736</v>
      </c>
      <c r="E4133" s="6" t="s">
        <v>97</v>
      </c>
      <c r="F4133" s="6" t="s">
        <v>98</v>
      </c>
      <c r="G4133" s="6">
        <v>14</v>
      </c>
      <c r="H4133" s="6">
        <v>74</v>
      </c>
      <c r="I4133" s="6">
        <v>14</v>
      </c>
      <c r="J4133" s="6">
        <v>68</v>
      </c>
      <c r="K4133" s="6">
        <v>14</v>
      </c>
      <c r="L4133" s="6">
        <v>68</v>
      </c>
      <c r="M4133" s="6" t="s">
        <v>113</v>
      </c>
      <c r="N4133" s="6" t="s">
        <v>21</v>
      </c>
      <c r="O4133" s="6">
        <v>3</v>
      </c>
    </row>
    <row r="4134" spans="1:15" x14ac:dyDescent="0.25">
      <c r="A4134" s="6" t="s">
        <v>0</v>
      </c>
      <c r="B4134" s="6" t="s">
        <v>9</v>
      </c>
      <c r="C4134" s="6" t="s">
        <v>212</v>
      </c>
      <c r="D4134" s="6" t="s">
        <v>213</v>
      </c>
      <c r="E4134" s="6" t="s">
        <v>209</v>
      </c>
      <c r="F4134" s="6" t="s">
        <v>125</v>
      </c>
      <c r="G4134" s="6">
        <v>174</v>
      </c>
      <c r="H4134" s="6">
        <v>1185</v>
      </c>
      <c r="I4134" s="6">
        <v>463</v>
      </c>
      <c r="J4134" s="6">
        <v>2123</v>
      </c>
      <c r="K4134" s="6">
        <v>463</v>
      </c>
      <c r="L4134" s="6">
        <v>2114</v>
      </c>
      <c r="M4134" s="6" t="s">
        <v>113</v>
      </c>
      <c r="N4134" s="6" t="s">
        <v>23</v>
      </c>
      <c r="O4134" s="6">
        <v>199</v>
      </c>
    </row>
    <row r="4135" spans="1:15" x14ac:dyDescent="0.25">
      <c r="A4135" s="6" t="s">
        <v>0</v>
      </c>
      <c r="B4135" s="6" t="s">
        <v>8</v>
      </c>
      <c r="C4135" s="6" t="s">
        <v>750</v>
      </c>
      <c r="D4135" s="6" t="s">
        <v>751</v>
      </c>
      <c r="E4135" s="6" t="s">
        <v>97</v>
      </c>
      <c r="F4135" s="6" t="s">
        <v>98</v>
      </c>
      <c r="G4135" s="6">
        <v>3</v>
      </c>
      <c r="H4135" s="6">
        <v>13</v>
      </c>
      <c r="I4135" s="6">
        <v>3</v>
      </c>
      <c r="J4135" s="6">
        <v>13</v>
      </c>
      <c r="K4135" s="6">
        <v>3</v>
      </c>
      <c r="L4135" s="6">
        <v>13</v>
      </c>
      <c r="M4135" s="6" t="s">
        <v>113</v>
      </c>
      <c r="N4135" s="6" t="s">
        <v>22</v>
      </c>
      <c r="O4135" s="6">
        <v>0</v>
      </c>
    </row>
    <row r="4136" spans="1:15" x14ac:dyDescent="0.25">
      <c r="A4136" s="6" t="s">
        <v>0</v>
      </c>
      <c r="B4136" s="6" t="s">
        <v>4</v>
      </c>
      <c r="C4136" s="6" t="s">
        <v>106</v>
      </c>
      <c r="D4136" s="6" t="s">
        <v>107</v>
      </c>
      <c r="E4136" s="6" t="s">
        <v>97</v>
      </c>
      <c r="F4136" s="6" t="s">
        <v>98</v>
      </c>
      <c r="G4136" s="6">
        <v>7</v>
      </c>
      <c r="H4136" s="6">
        <v>41</v>
      </c>
      <c r="I4136" s="6">
        <v>10</v>
      </c>
      <c r="J4136" s="6">
        <v>47</v>
      </c>
      <c r="K4136" s="6">
        <v>12</v>
      </c>
      <c r="L4136" s="6">
        <v>56</v>
      </c>
      <c r="M4136" s="6" t="s">
        <v>113</v>
      </c>
      <c r="N4136" s="6" t="s">
        <v>23</v>
      </c>
      <c r="O4136" s="6">
        <v>3</v>
      </c>
    </row>
    <row r="4137" spans="1:15" x14ac:dyDescent="0.25">
      <c r="A4137" s="6" t="s">
        <v>0</v>
      </c>
      <c r="B4137" s="6" t="s">
        <v>4</v>
      </c>
      <c r="C4137" s="6" t="s">
        <v>106</v>
      </c>
      <c r="D4137" s="6" t="s">
        <v>107</v>
      </c>
      <c r="E4137" s="6" t="s">
        <v>97</v>
      </c>
      <c r="F4137" s="6" t="s">
        <v>98</v>
      </c>
      <c r="G4137" s="6">
        <v>7</v>
      </c>
      <c r="H4137" s="6">
        <v>41</v>
      </c>
      <c r="I4137" s="6">
        <v>10</v>
      </c>
      <c r="J4137" s="6">
        <v>47</v>
      </c>
      <c r="K4137" s="6">
        <v>12</v>
      </c>
      <c r="L4137" s="6">
        <v>56</v>
      </c>
      <c r="M4137" s="6" t="s">
        <v>113</v>
      </c>
      <c r="N4137" s="6" t="s">
        <v>22</v>
      </c>
      <c r="O4137" s="6">
        <v>1</v>
      </c>
    </row>
    <row r="4138" spans="1:15" x14ac:dyDescent="0.25">
      <c r="A4138" s="6" t="s">
        <v>0</v>
      </c>
      <c r="B4138" s="6" t="s">
        <v>8</v>
      </c>
      <c r="C4138" s="6" t="s">
        <v>224</v>
      </c>
      <c r="D4138" s="6" t="s">
        <v>225</v>
      </c>
      <c r="E4138" s="6" t="s">
        <v>209</v>
      </c>
      <c r="F4138" s="6" t="s">
        <v>125</v>
      </c>
      <c r="G4138" s="6">
        <v>412</v>
      </c>
      <c r="H4138" s="6">
        <v>1700</v>
      </c>
      <c r="I4138" s="6">
        <v>375</v>
      </c>
      <c r="J4138" s="6">
        <v>1598</v>
      </c>
      <c r="K4138" s="6">
        <v>375</v>
      </c>
      <c r="L4138" s="6">
        <v>1598</v>
      </c>
      <c r="M4138" s="6" t="s">
        <v>113</v>
      </c>
      <c r="N4138" s="6" t="s">
        <v>21</v>
      </c>
      <c r="O4138" s="6">
        <v>152</v>
      </c>
    </row>
    <row r="4139" spans="1:15" x14ac:dyDescent="0.25">
      <c r="A4139" s="6" t="s">
        <v>0</v>
      </c>
      <c r="B4139" s="6" t="s">
        <v>7</v>
      </c>
      <c r="C4139" s="6" t="s">
        <v>735</v>
      </c>
      <c r="D4139" s="6" t="s">
        <v>736</v>
      </c>
      <c r="E4139" s="6" t="s">
        <v>97</v>
      </c>
      <c r="F4139" s="6" t="s">
        <v>98</v>
      </c>
      <c r="G4139" s="6">
        <v>14</v>
      </c>
      <c r="H4139" s="6">
        <v>74</v>
      </c>
      <c r="I4139" s="6">
        <v>14</v>
      </c>
      <c r="J4139" s="6">
        <v>68</v>
      </c>
      <c r="K4139" s="6">
        <v>14</v>
      </c>
      <c r="L4139" s="6">
        <v>68</v>
      </c>
      <c r="M4139" s="6" t="s">
        <v>113</v>
      </c>
      <c r="N4139" s="6" t="s">
        <v>22</v>
      </c>
      <c r="O4139" s="6">
        <v>1</v>
      </c>
    </row>
    <row r="4140" spans="1:15" x14ac:dyDescent="0.25">
      <c r="A4140" s="6" t="s">
        <v>0</v>
      </c>
      <c r="B4140" s="6" t="s">
        <v>4</v>
      </c>
      <c r="C4140" s="6" t="s">
        <v>106</v>
      </c>
      <c r="D4140" s="6" t="s">
        <v>107</v>
      </c>
      <c r="E4140" s="6" t="s">
        <v>97</v>
      </c>
      <c r="F4140" s="6" t="s">
        <v>98</v>
      </c>
      <c r="G4140" s="6">
        <v>7</v>
      </c>
      <c r="H4140" s="6">
        <v>41</v>
      </c>
      <c r="I4140" s="6">
        <v>10</v>
      </c>
      <c r="J4140" s="6">
        <v>47</v>
      </c>
      <c r="K4140" s="6">
        <v>12</v>
      </c>
      <c r="L4140" s="6">
        <v>56</v>
      </c>
      <c r="M4140" s="6" t="s">
        <v>113</v>
      </c>
      <c r="N4140" s="6" t="s">
        <v>21</v>
      </c>
      <c r="O4140" s="6">
        <v>2</v>
      </c>
    </row>
    <row r="4141" spans="1:15" x14ac:dyDescent="0.25">
      <c r="A4141" s="6" t="s">
        <v>0</v>
      </c>
      <c r="B4141" s="6" t="s">
        <v>8</v>
      </c>
      <c r="C4141" s="6" t="s">
        <v>224</v>
      </c>
      <c r="D4141" s="6" t="s">
        <v>225</v>
      </c>
      <c r="E4141" s="6" t="s">
        <v>209</v>
      </c>
      <c r="F4141" s="6" t="s">
        <v>125</v>
      </c>
      <c r="G4141" s="6">
        <v>412</v>
      </c>
      <c r="H4141" s="6">
        <v>1700</v>
      </c>
      <c r="I4141" s="6">
        <v>375</v>
      </c>
      <c r="J4141" s="6">
        <v>1598</v>
      </c>
      <c r="K4141" s="6">
        <v>375</v>
      </c>
      <c r="L4141" s="6">
        <v>1598</v>
      </c>
      <c r="M4141" s="6" t="s">
        <v>113</v>
      </c>
      <c r="N4141" s="6" t="s">
        <v>22</v>
      </c>
      <c r="O4141" s="6">
        <v>116</v>
      </c>
    </row>
    <row r="4142" spans="1:15" x14ac:dyDescent="0.25">
      <c r="A4142" s="6" t="s">
        <v>0</v>
      </c>
      <c r="B4142" s="6" t="s">
        <v>7</v>
      </c>
      <c r="C4142" s="6" t="s">
        <v>109</v>
      </c>
      <c r="D4142" s="6" t="s">
        <v>110</v>
      </c>
      <c r="E4142" s="6" t="s">
        <v>97</v>
      </c>
      <c r="F4142" s="6" t="s">
        <v>98</v>
      </c>
      <c r="G4142" s="6">
        <v>44</v>
      </c>
      <c r="H4142" s="6">
        <v>235</v>
      </c>
      <c r="I4142" s="6">
        <v>36</v>
      </c>
      <c r="J4142" s="6">
        <v>194</v>
      </c>
      <c r="K4142" s="6">
        <v>43</v>
      </c>
      <c r="L4142" s="6">
        <v>242</v>
      </c>
      <c r="M4142" s="6" t="s">
        <v>113</v>
      </c>
      <c r="N4142" s="6" t="s">
        <v>23</v>
      </c>
      <c r="O4142" s="6">
        <v>17</v>
      </c>
    </row>
    <row r="4143" spans="1:15" x14ac:dyDescent="0.25">
      <c r="A4143" s="6" t="s">
        <v>0</v>
      </c>
      <c r="B4143" s="6" t="s">
        <v>4</v>
      </c>
      <c r="C4143" s="6" t="s">
        <v>163</v>
      </c>
      <c r="D4143" s="6" t="s">
        <v>164</v>
      </c>
      <c r="E4143" s="6" t="s">
        <v>97</v>
      </c>
      <c r="F4143" s="6" t="s">
        <v>98</v>
      </c>
      <c r="G4143" s="6">
        <v>107</v>
      </c>
      <c r="H4143" s="6">
        <v>584</v>
      </c>
      <c r="I4143" s="6">
        <v>30</v>
      </c>
      <c r="J4143" s="6">
        <v>174</v>
      </c>
      <c r="K4143" s="6">
        <v>108</v>
      </c>
      <c r="L4143" s="6">
        <v>605</v>
      </c>
      <c r="M4143" s="6" t="s">
        <v>113</v>
      </c>
      <c r="N4143" s="6" t="s">
        <v>22</v>
      </c>
      <c r="O4143" s="6">
        <v>14</v>
      </c>
    </row>
    <row r="4144" spans="1:15" x14ac:dyDescent="0.25">
      <c r="A4144" s="6" t="s">
        <v>0</v>
      </c>
      <c r="B4144" s="6" t="s">
        <v>5</v>
      </c>
      <c r="C4144" s="6" t="s">
        <v>716</v>
      </c>
      <c r="D4144" s="6" t="s">
        <v>717</v>
      </c>
      <c r="E4144" s="6" t="s">
        <v>209</v>
      </c>
      <c r="F4144" s="6" t="s">
        <v>98</v>
      </c>
      <c r="G4144" s="6">
        <v>1295</v>
      </c>
      <c r="H4144" s="6">
        <v>6509</v>
      </c>
      <c r="I4144" s="6"/>
      <c r="J4144" s="6">
        <v>6258</v>
      </c>
      <c r="K4144" s="6">
        <v>1351</v>
      </c>
      <c r="L4144" s="6">
        <v>6868</v>
      </c>
      <c r="M4144" s="6" t="s">
        <v>113</v>
      </c>
      <c r="N4144" s="6" t="s">
        <v>22</v>
      </c>
      <c r="O4144" s="6">
        <v>0</v>
      </c>
    </row>
    <row r="4145" spans="1:15" x14ac:dyDescent="0.25">
      <c r="A4145" s="6" t="s">
        <v>0</v>
      </c>
      <c r="B4145" s="6" t="s">
        <v>6</v>
      </c>
      <c r="C4145" s="6" t="s">
        <v>275</v>
      </c>
      <c r="D4145" s="6" t="s">
        <v>276</v>
      </c>
      <c r="E4145" s="6" t="s">
        <v>97</v>
      </c>
      <c r="F4145" s="6" t="s">
        <v>98</v>
      </c>
      <c r="G4145" s="6">
        <v>118</v>
      </c>
      <c r="H4145" s="6">
        <v>516</v>
      </c>
      <c r="I4145" s="6">
        <v>108</v>
      </c>
      <c r="J4145" s="6">
        <v>470</v>
      </c>
      <c r="K4145" s="6">
        <v>118</v>
      </c>
      <c r="L4145" s="6">
        <v>520</v>
      </c>
      <c r="M4145" s="6" t="s">
        <v>113</v>
      </c>
      <c r="N4145" s="6" t="s">
        <v>21</v>
      </c>
      <c r="O4145" s="6">
        <v>26</v>
      </c>
    </row>
    <row r="4146" spans="1:15" x14ac:dyDescent="0.25">
      <c r="A4146" s="6" t="s">
        <v>0</v>
      </c>
      <c r="B4146" s="6" t="s">
        <v>8</v>
      </c>
      <c r="C4146" s="6" t="s">
        <v>141</v>
      </c>
      <c r="D4146" s="6" t="s">
        <v>142</v>
      </c>
      <c r="E4146" s="6" t="s">
        <v>97</v>
      </c>
      <c r="F4146" s="6" t="s">
        <v>98</v>
      </c>
      <c r="G4146" s="6">
        <v>186</v>
      </c>
      <c r="H4146" s="6">
        <v>1002</v>
      </c>
      <c r="I4146" s="6">
        <v>183</v>
      </c>
      <c r="J4146" s="6">
        <v>971</v>
      </c>
      <c r="K4146" s="6">
        <v>188</v>
      </c>
      <c r="L4146" s="6">
        <v>1003</v>
      </c>
      <c r="M4146" s="6" t="s">
        <v>113</v>
      </c>
      <c r="N4146" s="6" t="s">
        <v>21</v>
      </c>
      <c r="O4146" s="6">
        <v>25</v>
      </c>
    </row>
    <row r="4147" spans="1:15" x14ac:dyDescent="0.25">
      <c r="A4147" s="6" t="s">
        <v>0</v>
      </c>
      <c r="B4147" s="6" t="s">
        <v>5</v>
      </c>
      <c r="C4147" s="6" t="s">
        <v>701</v>
      </c>
      <c r="D4147" s="6" t="s">
        <v>702</v>
      </c>
      <c r="E4147" s="6" t="s">
        <v>209</v>
      </c>
      <c r="F4147" s="6" t="s">
        <v>125</v>
      </c>
      <c r="G4147" s="6">
        <v>155</v>
      </c>
      <c r="H4147" s="6">
        <v>664</v>
      </c>
      <c r="I4147" s="6">
        <v>156</v>
      </c>
      <c r="J4147" s="6">
        <v>641</v>
      </c>
      <c r="K4147" s="6">
        <v>273</v>
      </c>
      <c r="L4147" s="6">
        <v>0</v>
      </c>
      <c r="M4147" s="6" t="s">
        <v>113</v>
      </c>
      <c r="N4147" s="6" t="s">
        <v>22</v>
      </c>
      <c r="O4147" s="6">
        <v>0</v>
      </c>
    </row>
    <row r="4148" spans="1:15" x14ac:dyDescent="0.25">
      <c r="A4148" s="6" t="s">
        <v>0</v>
      </c>
      <c r="B4148" s="6" t="s">
        <v>10</v>
      </c>
      <c r="C4148" s="6" t="s">
        <v>216</v>
      </c>
      <c r="D4148" s="6" t="s">
        <v>217</v>
      </c>
      <c r="E4148" s="6" t="s">
        <v>97</v>
      </c>
      <c r="F4148" s="6" t="s">
        <v>98</v>
      </c>
      <c r="G4148" s="6">
        <v>40</v>
      </c>
      <c r="H4148" s="6">
        <v>208</v>
      </c>
      <c r="I4148" s="6">
        <v>41</v>
      </c>
      <c r="J4148" s="6">
        <v>208</v>
      </c>
      <c r="K4148" s="6">
        <v>51</v>
      </c>
      <c r="L4148" s="6">
        <v>208</v>
      </c>
      <c r="M4148" s="6" t="s">
        <v>113</v>
      </c>
      <c r="N4148" s="6" t="s">
        <v>23</v>
      </c>
      <c r="O4148" s="6">
        <v>10</v>
      </c>
    </row>
    <row r="4149" spans="1:15" x14ac:dyDescent="0.25">
      <c r="A4149" s="6" t="s">
        <v>0</v>
      </c>
      <c r="B4149" s="6" t="s">
        <v>4</v>
      </c>
      <c r="C4149" s="6" t="s">
        <v>163</v>
      </c>
      <c r="D4149" s="6" t="s">
        <v>164</v>
      </c>
      <c r="E4149" s="6" t="s">
        <v>97</v>
      </c>
      <c r="F4149" s="6" t="s">
        <v>98</v>
      </c>
      <c r="G4149" s="6">
        <v>107</v>
      </c>
      <c r="H4149" s="6">
        <v>584</v>
      </c>
      <c r="I4149" s="6">
        <v>30</v>
      </c>
      <c r="J4149" s="6">
        <v>174</v>
      </c>
      <c r="K4149" s="6">
        <v>108</v>
      </c>
      <c r="L4149" s="6">
        <v>605</v>
      </c>
      <c r="M4149" s="6" t="s">
        <v>113</v>
      </c>
      <c r="N4149" s="6" t="s">
        <v>23</v>
      </c>
      <c r="O4149" s="6">
        <v>43</v>
      </c>
    </row>
    <row r="4150" spans="1:15" x14ac:dyDescent="0.25">
      <c r="A4150" s="6" t="s">
        <v>0</v>
      </c>
      <c r="B4150" s="6" t="s">
        <v>5</v>
      </c>
      <c r="C4150" s="6" t="s">
        <v>716</v>
      </c>
      <c r="D4150" s="6" t="s">
        <v>717</v>
      </c>
      <c r="E4150" s="6" t="s">
        <v>209</v>
      </c>
      <c r="F4150" s="6" t="s">
        <v>98</v>
      </c>
      <c r="G4150" s="6">
        <v>1295</v>
      </c>
      <c r="H4150" s="6">
        <v>6509</v>
      </c>
      <c r="I4150" s="6"/>
      <c r="J4150" s="6">
        <v>6258</v>
      </c>
      <c r="K4150" s="6">
        <v>1351</v>
      </c>
      <c r="L4150" s="6">
        <v>6868</v>
      </c>
      <c r="M4150" s="6" t="s">
        <v>113</v>
      </c>
      <c r="N4150" s="6" t="s">
        <v>23</v>
      </c>
      <c r="O4150" s="6">
        <v>0</v>
      </c>
    </row>
    <row r="4151" spans="1:15" x14ac:dyDescent="0.25">
      <c r="A4151" s="6" t="s">
        <v>0</v>
      </c>
      <c r="B4151" s="6" t="s">
        <v>4</v>
      </c>
      <c r="C4151" s="6" t="s">
        <v>263</v>
      </c>
      <c r="D4151" s="6" t="s">
        <v>264</v>
      </c>
      <c r="E4151" s="6" t="s">
        <v>97</v>
      </c>
      <c r="F4151" s="6" t="s">
        <v>125</v>
      </c>
      <c r="G4151" s="6">
        <v>22</v>
      </c>
      <c r="H4151" s="6">
        <v>101</v>
      </c>
      <c r="I4151" s="6">
        <v>18</v>
      </c>
      <c r="J4151" s="6">
        <v>91</v>
      </c>
      <c r="K4151" s="6">
        <v>22</v>
      </c>
      <c r="L4151" s="6">
        <v>103</v>
      </c>
      <c r="M4151" s="6" t="s">
        <v>113</v>
      </c>
      <c r="N4151" s="6" t="s">
        <v>22</v>
      </c>
      <c r="O4151" s="6">
        <v>3</v>
      </c>
    </row>
    <row r="4152" spans="1:15" x14ac:dyDescent="0.25">
      <c r="A4152" s="6" t="s">
        <v>0</v>
      </c>
      <c r="B4152" s="6" t="s">
        <v>4</v>
      </c>
      <c r="C4152" s="6" t="s">
        <v>688</v>
      </c>
      <c r="D4152" s="6" t="s">
        <v>689</v>
      </c>
      <c r="E4152" s="6" t="s">
        <v>97</v>
      </c>
      <c r="F4152" s="6" t="s">
        <v>98</v>
      </c>
      <c r="G4152" s="6">
        <v>107</v>
      </c>
      <c r="H4152" s="6">
        <v>501</v>
      </c>
      <c r="I4152" s="6">
        <v>107</v>
      </c>
      <c r="J4152" s="6">
        <v>503</v>
      </c>
      <c r="K4152" s="6">
        <v>107</v>
      </c>
      <c r="L4152" s="6">
        <v>497</v>
      </c>
      <c r="M4152" s="6" t="s">
        <v>113</v>
      </c>
      <c r="N4152" s="6" t="s">
        <v>23</v>
      </c>
      <c r="O4152" s="6">
        <v>24</v>
      </c>
    </row>
    <row r="4153" spans="1:15" x14ac:dyDescent="0.25">
      <c r="A4153" s="6" t="s">
        <v>0</v>
      </c>
      <c r="B4153" s="6" t="s">
        <v>4</v>
      </c>
      <c r="C4153" s="6" t="s">
        <v>165</v>
      </c>
      <c r="D4153" s="6" t="s">
        <v>166</v>
      </c>
      <c r="E4153" s="6" t="s">
        <v>97</v>
      </c>
      <c r="F4153" s="6" t="s">
        <v>98</v>
      </c>
      <c r="G4153" s="6">
        <v>72</v>
      </c>
      <c r="H4153" s="6">
        <v>333</v>
      </c>
      <c r="I4153" s="6">
        <v>72</v>
      </c>
      <c r="J4153" s="6">
        <v>332</v>
      </c>
      <c r="K4153" s="6">
        <v>72</v>
      </c>
      <c r="L4153" s="6">
        <v>332</v>
      </c>
      <c r="M4153" s="6" t="s">
        <v>113</v>
      </c>
      <c r="N4153" s="6" t="s">
        <v>21</v>
      </c>
      <c r="O4153" s="6">
        <v>13</v>
      </c>
    </row>
    <row r="4154" spans="1:15" x14ac:dyDescent="0.25">
      <c r="A4154" s="6" t="s">
        <v>0</v>
      </c>
      <c r="B4154" s="6" t="s">
        <v>5</v>
      </c>
      <c r="C4154" s="6" t="s">
        <v>819</v>
      </c>
      <c r="D4154" s="6" t="s">
        <v>820</v>
      </c>
      <c r="E4154" s="6" t="s">
        <v>97</v>
      </c>
      <c r="F4154" s="6" t="s">
        <v>125</v>
      </c>
      <c r="G4154" s="6">
        <v>172</v>
      </c>
      <c r="H4154" s="6">
        <v>838</v>
      </c>
      <c r="I4154" s="6">
        <v>181</v>
      </c>
      <c r="J4154" s="6">
        <v>910</v>
      </c>
      <c r="K4154" s="6">
        <v>181</v>
      </c>
      <c r="L4154" s="6">
        <v>910</v>
      </c>
      <c r="M4154" s="6" t="s">
        <v>113</v>
      </c>
      <c r="N4154" s="6" t="s">
        <v>21</v>
      </c>
      <c r="O4154" s="6">
        <v>42</v>
      </c>
    </row>
    <row r="4155" spans="1:15" x14ac:dyDescent="0.25">
      <c r="A4155" s="6" t="s">
        <v>0</v>
      </c>
      <c r="B4155" s="6" t="s">
        <v>5</v>
      </c>
      <c r="C4155" s="6" t="s">
        <v>185</v>
      </c>
      <c r="D4155" s="6" t="s">
        <v>186</v>
      </c>
      <c r="E4155" s="6" t="s">
        <v>97</v>
      </c>
      <c r="F4155" s="6" t="s">
        <v>125</v>
      </c>
      <c r="G4155" s="6">
        <v>429</v>
      </c>
      <c r="H4155" s="6">
        <v>2237</v>
      </c>
      <c r="I4155" s="6">
        <v>429</v>
      </c>
      <c r="J4155" s="6">
        <v>2221</v>
      </c>
      <c r="K4155" s="6">
        <v>429</v>
      </c>
      <c r="L4155" s="6">
        <v>2221</v>
      </c>
      <c r="M4155" s="6" t="s">
        <v>113</v>
      </c>
      <c r="N4155" s="6" t="s">
        <v>21</v>
      </c>
      <c r="O4155" s="6">
        <v>97</v>
      </c>
    </row>
    <row r="4156" spans="1:15" x14ac:dyDescent="0.25">
      <c r="A4156" s="6" t="s">
        <v>0</v>
      </c>
      <c r="B4156" s="6" t="s">
        <v>5</v>
      </c>
      <c r="C4156" s="6" t="s">
        <v>701</v>
      </c>
      <c r="D4156" s="6" t="s">
        <v>702</v>
      </c>
      <c r="E4156" s="6" t="s">
        <v>209</v>
      </c>
      <c r="F4156" s="6" t="s">
        <v>125</v>
      </c>
      <c r="G4156" s="6">
        <v>155</v>
      </c>
      <c r="H4156" s="6">
        <v>664</v>
      </c>
      <c r="I4156" s="6">
        <v>156</v>
      </c>
      <c r="J4156" s="6">
        <v>641</v>
      </c>
      <c r="K4156" s="6">
        <v>273</v>
      </c>
      <c r="L4156" s="6">
        <v>0</v>
      </c>
      <c r="M4156" s="6" t="s">
        <v>113</v>
      </c>
      <c r="N4156" s="6" t="s">
        <v>21</v>
      </c>
      <c r="O4156" s="6">
        <v>0</v>
      </c>
    </row>
    <row r="4157" spans="1:15" x14ac:dyDescent="0.25">
      <c r="A4157" s="6" t="s">
        <v>0</v>
      </c>
      <c r="B4157" s="6" t="s">
        <v>4</v>
      </c>
      <c r="C4157" s="6" t="s">
        <v>263</v>
      </c>
      <c r="D4157" s="6" t="s">
        <v>264</v>
      </c>
      <c r="E4157" s="6" t="s">
        <v>97</v>
      </c>
      <c r="F4157" s="6" t="s">
        <v>125</v>
      </c>
      <c r="G4157" s="6">
        <v>22</v>
      </c>
      <c r="H4157" s="6">
        <v>101</v>
      </c>
      <c r="I4157" s="6">
        <v>18</v>
      </c>
      <c r="J4157" s="6">
        <v>91</v>
      </c>
      <c r="K4157" s="6">
        <v>22</v>
      </c>
      <c r="L4157" s="6">
        <v>103</v>
      </c>
      <c r="M4157" s="6" t="s">
        <v>113</v>
      </c>
      <c r="N4157" s="6" t="s">
        <v>21</v>
      </c>
      <c r="O4157" s="6">
        <v>3</v>
      </c>
    </row>
    <row r="4158" spans="1:15" x14ac:dyDescent="0.25">
      <c r="A4158" s="6" t="s">
        <v>0</v>
      </c>
      <c r="B4158" s="6" t="s">
        <v>5</v>
      </c>
      <c r="C4158" s="6" t="s">
        <v>709</v>
      </c>
      <c r="D4158" s="6" t="s">
        <v>710</v>
      </c>
      <c r="E4158" s="6" t="s">
        <v>209</v>
      </c>
      <c r="F4158" s="6" t="s">
        <v>132</v>
      </c>
      <c r="G4158" s="6">
        <v>610</v>
      </c>
      <c r="H4158" s="6">
        <v>2750</v>
      </c>
      <c r="I4158" s="6">
        <v>609</v>
      </c>
      <c r="J4158" s="6">
        <v>2630</v>
      </c>
      <c r="K4158" s="6">
        <v>609</v>
      </c>
      <c r="L4158" s="6">
        <v>2630</v>
      </c>
      <c r="M4158" s="6" t="s">
        <v>113</v>
      </c>
      <c r="N4158" s="6" t="s">
        <v>21</v>
      </c>
      <c r="O4158" s="6">
        <v>133</v>
      </c>
    </row>
    <row r="4159" spans="1:15" x14ac:dyDescent="0.25">
      <c r="A4159" s="6" t="s">
        <v>0</v>
      </c>
      <c r="B4159" s="6" t="s">
        <v>6</v>
      </c>
      <c r="C4159" s="6" t="s">
        <v>275</v>
      </c>
      <c r="D4159" s="6" t="s">
        <v>276</v>
      </c>
      <c r="E4159" s="6" t="s">
        <v>97</v>
      </c>
      <c r="F4159" s="6" t="s">
        <v>98</v>
      </c>
      <c r="G4159" s="6">
        <v>118</v>
      </c>
      <c r="H4159" s="6">
        <v>516</v>
      </c>
      <c r="I4159" s="6">
        <v>108</v>
      </c>
      <c r="J4159" s="6">
        <v>470</v>
      </c>
      <c r="K4159" s="6">
        <v>118</v>
      </c>
      <c r="L4159" s="6">
        <v>520</v>
      </c>
      <c r="M4159" s="6" t="s">
        <v>113</v>
      </c>
      <c r="N4159" s="6" t="s">
        <v>23</v>
      </c>
      <c r="O4159" s="6">
        <v>44</v>
      </c>
    </row>
    <row r="4160" spans="1:15" x14ac:dyDescent="0.25">
      <c r="A4160" s="6" t="s">
        <v>0</v>
      </c>
      <c r="B4160" s="6" t="s">
        <v>4</v>
      </c>
      <c r="C4160" s="6" t="s">
        <v>161</v>
      </c>
      <c r="D4160" s="6" t="s">
        <v>162</v>
      </c>
      <c r="E4160" s="6" t="s">
        <v>97</v>
      </c>
      <c r="F4160" s="6" t="s">
        <v>98</v>
      </c>
      <c r="G4160" s="6">
        <v>163</v>
      </c>
      <c r="H4160" s="6">
        <v>712</v>
      </c>
      <c r="I4160" s="6">
        <v>84</v>
      </c>
      <c r="J4160" s="6">
        <v>452</v>
      </c>
      <c r="K4160" s="6">
        <v>140</v>
      </c>
      <c r="L4160" s="6">
        <v>707</v>
      </c>
      <c r="M4160" s="6" t="s">
        <v>113</v>
      </c>
      <c r="N4160" s="6" t="s">
        <v>23</v>
      </c>
      <c r="O4160" s="6">
        <v>49</v>
      </c>
    </row>
    <row r="4161" spans="1:15" x14ac:dyDescent="0.25">
      <c r="A4161" s="6" t="s">
        <v>0</v>
      </c>
      <c r="B4161" s="6" t="s">
        <v>6</v>
      </c>
      <c r="C4161" s="6" t="s">
        <v>275</v>
      </c>
      <c r="D4161" s="6" t="s">
        <v>276</v>
      </c>
      <c r="E4161" s="6" t="s">
        <v>97</v>
      </c>
      <c r="F4161" s="6" t="s">
        <v>98</v>
      </c>
      <c r="G4161" s="6">
        <v>118</v>
      </c>
      <c r="H4161" s="6">
        <v>516</v>
      </c>
      <c r="I4161" s="6">
        <v>108</v>
      </c>
      <c r="J4161" s="6">
        <v>470</v>
      </c>
      <c r="K4161" s="6">
        <v>118</v>
      </c>
      <c r="L4161" s="6">
        <v>520</v>
      </c>
      <c r="M4161" s="6" t="s">
        <v>113</v>
      </c>
      <c r="N4161" s="6" t="s">
        <v>22</v>
      </c>
      <c r="O4161" s="6">
        <v>18</v>
      </c>
    </row>
    <row r="4162" spans="1:15" x14ac:dyDescent="0.25">
      <c r="A4162" s="6" t="s">
        <v>0</v>
      </c>
      <c r="B4162" s="6" t="s">
        <v>4</v>
      </c>
      <c r="C4162" s="6" t="s">
        <v>165</v>
      </c>
      <c r="D4162" s="6" t="s">
        <v>166</v>
      </c>
      <c r="E4162" s="6" t="s">
        <v>97</v>
      </c>
      <c r="F4162" s="6" t="s">
        <v>98</v>
      </c>
      <c r="G4162" s="6">
        <v>72</v>
      </c>
      <c r="H4162" s="6">
        <v>333</v>
      </c>
      <c r="I4162" s="6">
        <v>72</v>
      </c>
      <c r="J4162" s="6">
        <v>332</v>
      </c>
      <c r="K4162" s="6">
        <v>72</v>
      </c>
      <c r="L4162" s="6">
        <v>332</v>
      </c>
      <c r="M4162" s="6" t="s">
        <v>113</v>
      </c>
      <c r="N4162" s="6" t="s">
        <v>23</v>
      </c>
      <c r="O4162" s="6">
        <v>20</v>
      </c>
    </row>
    <row r="4163" spans="1:15" x14ac:dyDescent="0.25">
      <c r="A4163" s="6" t="s">
        <v>0</v>
      </c>
      <c r="B4163" s="6" t="s">
        <v>5</v>
      </c>
      <c r="C4163" s="6" t="s">
        <v>834</v>
      </c>
      <c r="D4163" s="6" t="s">
        <v>835</v>
      </c>
      <c r="E4163" s="6" t="s">
        <v>209</v>
      </c>
      <c r="F4163" s="6" t="s">
        <v>125</v>
      </c>
      <c r="G4163" s="6">
        <v>169</v>
      </c>
      <c r="H4163" s="6">
        <v>1216</v>
      </c>
      <c r="I4163" s="6">
        <v>176</v>
      </c>
      <c r="J4163" s="6">
        <v>1216</v>
      </c>
      <c r="K4163" s="6">
        <v>176</v>
      </c>
      <c r="L4163" s="6">
        <v>1216</v>
      </c>
      <c r="M4163" s="6" t="s">
        <v>113</v>
      </c>
      <c r="N4163" s="6" t="s">
        <v>21</v>
      </c>
      <c r="O4163" s="6">
        <v>89</v>
      </c>
    </row>
    <row r="4164" spans="1:15" x14ac:dyDescent="0.25">
      <c r="A4164" s="6" t="s">
        <v>0</v>
      </c>
      <c r="B4164" s="6" t="s">
        <v>4</v>
      </c>
      <c r="C4164" s="6" t="s">
        <v>167</v>
      </c>
      <c r="D4164" s="6" t="s">
        <v>168</v>
      </c>
      <c r="E4164" s="6" t="s">
        <v>97</v>
      </c>
      <c r="F4164" s="6" t="s">
        <v>98</v>
      </c>
      <c r="G4164" s="6">
        <v>190</v>
      </c>
      <c r="H4164" s="6">
        <v>1047</v>
      </c>
      <c r="I4164" s="6">
        <v>205</v>
      </c>
      <c r="J4164" s="6">
        <v>1072</v>
      </c>
      <c r="K4164" s="6"/>
      <c r="L4164" s="6">
        <v>1072</v>
      </c>
      <c r="M4164" s="6" t="s">
        <v>113</v>
      </c>
      <c r="N4164" s="6" t="s">
        <v>23</v>
      </c>
      <c r="O4164" s="6">
        <v>76</v>
      </c>
    </row>
    <row r="4165" spans="1:15" x14ac:dyDescent="0.25">
      <c r="A4165" s="6" t="s">
        <v>0</v>
      </c>
      <c r="B4165" s="6" t="s">
        <v>4</v>
      </c>
      <c r="C4165" s="6" t="s">
        <v>167</v>
      </c>
      <c r="D4165" s="6" t="s">
        <v>168</v>
      </c>
      <c r="E4165" s="6" t="s">
        <v>97</v>
      </c>
      <c r="F4165" s="6" t="s">
        <v>98</v>
      </c>
      <c r="G4165" s="6">
        <v>190</v>
      </c>
      <c r="H4165" s="6">
        <v>1047</v>
      </c>
      <c r="I4165" s="6">
        <v>205</v>
      </c>
      <c r="J4165" s="6">
        <v>1072</v>
      </c>
      <c r="K4165" s="6"/>
      <c r="L4165" s="6">
        <v>1072</v>
      </c>
      <c r="M4165" s="6" t="s">
        <v>113</v>
      </c>
      <c r="N4165" s="6" t="s">
        <v>22</v>
      </c>
      <c r="O4165" s="6">
        <v>32</v>
      </c>
    </row>
    <row r="4166" spans="1:15" x14ac:dyDescent="0.25">
      <c r="A4166" s="6" t="s">
        <v>0</v>
      </c>
      <c r="B4166" s="6" t="s">
        <v>8</v>
      </c>
      <c r="C4166" s="6" t="s">
        <v>218</v>
      </c>
      <c r="D4166" s="6" t="s">
        <v>219</v>
      </c>
      <c r="E4166" s="6" t="s">
        <v>97</v>
      </c>
      <c r="F4166" s="6" t="s">
        <v>98</v>
      </c>
      <c r="G4166" s="6">
        <v>70</v>
      </c>
      <c r="H4166" s="6">
        <v>609</v>
      </c>
      <c r="I4166" s="6">
        <v>124</v>
      </c>
      <c r="J4166" s="6">
        <v>644</v>
      </c>
      <c r="K4166" s="6">
        <v>124</v>
      </c>
      <c r="L4166" s="6">
        <v>644</v>
      </c>
      <c r="M4166" s="6" t="s">
        <v>113</v>
      </c>
      <c r="N4166" s="6" t="s">
        <v>23</v>
      </c>
      <c r="O4166" s="6">
        <v>55</v>
      </c>
    </row>
    <row r="4167" spans="1:15" x14ac:dyDescent="0.25">
      <c r="A4167" s="6" t="s">
        <v>0</v>
      </c>
      <c r="B4167" s="6" t="s">
        <v>5</v>
      </c>
      <c r="C4167" s="6" t="s">
        <v>834</v>
      </c>
      <c r="D4167" s="6" t="s">
        <v>835</v>
      </c>
      <c r="E4167" s="6" t="s">
        <v>209</v>
      </c>
      <c r="F4167" s="6" t="s">
        <v>125</v>
      </c>
      <c r="G4167" s="6">
        <v>169</v>
      </c>
      <c r="H4167" s="6">
        <v>1216</v>
      </c>
      <c r="I4167" s="6">
        <v>176</v>
      </c>
      <c r="J4167" s="6">
        <v>1216</v>
      </c>
      <c r="K4167" s="6">
        <v>176</v>
      </c>
      <c r="L4167" s="6">
        <v>1216</v>
      </c>
      <c r="M4167" s="6" t="s">
        <v>113</v>
      </c>
      <c r="N4167" s="6" t="s">
        <v>22</v>
      </c>
      <c r="O4167" s="6">
        <v>80</v>
      </c>
    </row>
    <row r="4168" spans="1:15" x14ac:dyDescent="0.25">
      <c r="A4168" s="6" t="s">
        <v>0</v>
      </c>
      <c r="B4168" s="6" t="s">
        <v>8</v>
      </c>
      <c r="C4168" s="6" t="s">
        <v>218</v>
      </c>
      <c r="D4168" s="6" t="s">
        <v>219</v>
      </c>
      <c r="E4168" s="6" t="s">
        <v>97</v>
      </c>
      <c r="F4168" s="6" t="s">
        <v>98</v>
      </c>
      <c r="G4168" s="6">
        <v>70</v>
      </c>
      <c r="H4168" s="6">
        <v>609</v>
      </c>
      <c r="I4168" s="6">
        <v>124</v>
      </c>
      <c r="J4168" s="6">
        <v>644</v>
      </c>
      <c r="K4168" s="6">
        <v>124</v>
      </c>
      <c r="L4168" s="6">
        <v>644</v>
      </c>
      <c r="M4168" s="6" t="s">
        <v>113</v>
      </c>
      <c r="N4168" s="6" t="s">
        <v>22</v>
      </c>
      <c r="O4168" s="6">
        <v>25</v>
      </c>
    </row>
    <row r="4169" spans="1:15" x14ac:dyDescent="0.25">
      <c r="A4169" s="6" t="s">
        <v>0</v>
      </c>
      <c r="B4169" s="6" t="s">
        <v>4</v>
      </c>
      <c r="C4169" s="6" t="s">
        <v>167</v>
      </c>
      <c r="D4169" s="6" t="s">
        <v>168</v>
      </c>
      <c r="E4169" s="6" t="s">
        <v>97</v>
      </c>
      <c r="F4169" s="6" t="s">
        <v>98</v>
      </c>
      <c r="G4169" s="6">
        <v>190</v>
      </c>
      <c r="H4169" s="6">
        <v>1047</v>
      </c>
      <c r="I4169" s="6">
        <v>205</v>
      </c>
      <c r="J4169" s="6">
        <v>1072</v>
      </c>
      <c r="K4169" s="6"/>
      <c r="L4169" s="6">
        <v>1072</v>
      </c>
      <c r="M4169" s="6" t="s">
        <v>113</v>
      </c>
      <c r="N4169" s="6" t="s">
        <v>21</v>
      </c>
      <c r="O4169" s="6">
        <v>44</v>
      </c>
    </row>
    <row r="4170" spans="1:15" x14ac:dyDescent="0.25">
      <c r="A4170" s="6" t="s">
        <v>0</v>
      </c>
      <c r="B4170" s="6" t="s">
        <v>5</v>
      </c>
      <c r="C4170" s="6" t="s">
        <v>185</v>
      </c>
      <c r="D4170" s="6" t="s">
        <v>186</v>
      </c>
      <c r="E4170" s="6" t="s">
        <v>97</v>
      </c>
      <c r="F4170" s="6" t="s">
        <v>125</v>
      </c>
      <c r="G4170" s="6">
        <v>429</v>
      </c>
      <c r="H4170" s="6">
        <v>2237</v>
      </c>
      <c r="I4170" s="6">
        <v>429</v>
      </c>
      <c r="J4170" s="6">
        <v>2221</v>
      </c>
      <c r="K4170" s="6">
        <v>429</v>
      </c>
      <c r="L4170" s="6">
        <v>2221</v>
      </c>
      <c r="M4170" s="6" t="s">
        <v>113</v>
      </c>
      <c r="N4170" s="6" t="s">
        <v>22</v>
      </c>
      <c r="O4170" s="6">
        <v>64</v>
      </c>
    </row>
    <row r="4171" spans="1:15" x14ac:dyDescent="0.25">
      <c r="A4171" s="6" t="s">
        <v>0</v>
      </c>
      <c r="B4171" s="6" t="s">
        <v>5</v>
      </c>
      <c r="C4171" s="6" t="s">
        <v>834</v>
      </c>
      <c r="D4171" s="6" t="s">
        <v>835</v>
      </c>
      <c r="E4171" s="6" t="s">
        <v>209</v>
      </c>
      <c r="F4171" s="6" t="s">
        <v>125</v>
      </c>
      <c r="G4171" s="6">
        <v>169</v>
      </c>
      <c r="H4171" s="6">
        <v>1216</v>
      </c>
      <c r="I4171" s="6">
        <v>176</v>
      </c>
      <c r="J4171" s="6">
        <v>1216</v>
      </c>
      <c r="K4171" s="6">
        <v>176</v>
      </c>
      <c r="L4171" s="6">
        <v>1216</v>
      </c>
      <c r="M4171" s="6" t="s">
        <v>113</v>
      </c>
      <c r="N4171" s="6" t="s">
        <v>23</v>
      </c>
      <c r="O4171" s="6">
        <v>169</v>
      </c>
    </row>
    <row r="4172" spans="1:15" x14ac:dyDescent="0.25">
      <c r="A4172" s="6" t="s">
        <v>0</v>
      </c>
      <c r="B4172" s="6" t="s">
        <v>4</v>
      </c>
      <c r="C4172" s="6" t="s">
        <v>688</v>
      </c>
      <c r="D4172" s="6" t="s">
        <v>689</v>
      </c>
      <c r="E4172" s="6" t="s">
        <v>97</v>
      </c>
      <c r="F4172" s="6" t="s">
        <v>98</v>
      </c>
      <c r="G4172" s="6">
        <v>107</v>
      </c>
      <c r="H4172" s="6">
        <v>501</v>
      </c>
      <c r="I4172" s="6">
        <v>107</v>
      </c>
      <c r="J4172" s="6">
        <v>503</v>
      </c>
      <c r="K4172" s="6">
        <v>107</v>
      </c>
      <c r="L4172" s="6">
        <v>497</v>
      </c>
      <c r="M4172" s="6" t="s">
        <v>113</v>
      </c>
      <c r="N4172" s="6" t="s">
        <v>22</v>
      </c>
      <c r="O4172" s="6">
        <v>8</v>
      </c>
    </row>
    <row r="4173" spans="1:15" x14ac:dyDescent="0.25">
      <c r="A4173" s="6" t="s">
        <v>0</v>
      </c>
      <c r="B4173" s="6" t="s">
        <v>4</v>
      </c>
      <c r="C4173" s="6" t="s">
        <v>688</v>
      </c>
      <c r="D4173" s="6" t="s">
        <v>689</v>
      </c>
      <c r="E4173" s="6" t="s">
        <v>97</v>
      </c>
      <c r="F4173" s="6" t="s">
        <v>98</v>
      </c>
      <c r="G4173" s="6">
        <v>107</v>
      </c>
      <c r="H4173" s="6">
        <v>501</v>
      </c>
      <c r="I4173" s="6">
        <v>107</v>
      </c>
      <c r="J4173" s="6">
        <v>503</v>
      </c>
      <c r="K4173" s="6">
        <v>107</v>
      </c>
      <c r="L4173" s="6">
        <v>497</v>
      </c>
      <c r="M4173" s="6" t="s">
        <v>113</v>
      </c>
      <c r="N4173" s="6" t="s">
        <v>21</v>
      </c>
      <c r="O4173" s="6">
        <v>16</v>
      </c>
    </row>
    <row r="4174" spans="1:15" x14ac:dyDescent="0.25">
      <c r="A4174" s="6" t="s">
        <v>0</v>
      </c>
      <c r="B4174" s="6" t="s">
        <v>5</v>
      </c>
      <c r="C4174" s="6" t="s">
        <v>185</v>
      </c>
      <c r="D4174" s="6" t="s">
        <v>186</v>
      </c>
      <c r="E4174" s="6" t="s">
        <v>97</v>
      </c>
      <c r="F4174" s="6" t="s">
        <v>125</v>
      </c>
      <c r="G4174" s="6">
        <v>429</v>
      </c>
      <c r="H4174" s="6">
        <v>2237</v>
      </c>
      <c r="I4174" s="6">
        <v>429</v>
      </c>
      <c r="J4174" s="6">
        <v>2221</v>
      </c>
      <c r="K4174" s="6">
        <v>429</v>
      </c>
      <c r="L4174" s="6">
        <v>2221</v>
      </c>
      <c r="M4174" s="6" t="s">
        <v>113</v>
      </c>
      <c r="N4174" s="6" t="s">
        <v>23</v>
      </c>
      <c r="O4174" s="6">
        <v>161</v>
      </c>
    </row>
    <row r="4175" spans="1:15" x14ac:dyDescent="0.25">
      <c r="A4175" s="6" t="s">
        <v>0</v>
      </c>
      <c r="B4175" s="6" t="s">
        <v>8</v>
      </c>
      <c r="C4175" s="6" t="s">
        <v>218</v>
      </c>
      <c r="D4175" s="6" t="s">
        <v>219</v>
      </c>
      <c r="E4175" s="6" t="s">
        <v>97</v>
      </c>
      <c r="F4175" s="6" t="s">
        <v>98</v>
      </c>
      <c r="G4175" s="6">
        <v>70</v>
      </c>
      <c r="H4175" s="6">
        <v>609</v>
      </c>
      <c r="I4175" s="6">
        <v>124</v>
      </c>
      <c r="J4175" s="6">
        <v>644</v>
      </c>
      <c r="K4175" s="6">
        <v>124</v>
      </c>
      <c r="L4175" s="6">
        <v>644</v>
      </c>
      <c r="M4175" s="6" t="s">
        <v>113</v>
      </c>
      <c r="N4175" s="6" t="s">
        <v>21</v>
      </c>
      <c r="O4175" s="6">
        <v>30</v>
      </c>
    </row>
    <row r="4176" spans="1:15" x14ac:dyDescent="0.25">
      <c r="A4176" s="6" t="s">
        <v>0</v>
      </c>
      <c r="B4176" s="6" t="s">
        <v>4</v>
      </c>
      <c r="C4176" s="6" t="s">
        <v>165</v>
      </c>
      <c r="D4176" s="6" t="s">
        <v>166</v>
      </c>
      <c r="E4176" s="6" t="s">
        <v>97</v>
      </c>
      <c r="F4176" s="6" t="s">
        <v>98</v>
      </c>
      <c r="G4176" s="6">
        <v>72</v>
      </c>
      <c r="H4176" s="6">
        <v>333</v>
      </c>
      <c r="I4176" s="6">
        <v>72</v>
      </c>
      <c r="J4176" s="6">
        <v>332</v>
      </c>
      <c r="K4176" s="6">
        <v>72</v>
      </c>
      <c r="L4176" s="6">
        <v>332</v>
      </c>
      <c r="M4176" s="6" t="s">
        <v>113</v>
      </c>
      <c r="N4176" s="6" t="s">
        <v>22</v>
      </c>
      <c r="O4176" s="6">
        <v>7</v>
      </c>
    </row>
    <row r="4177" spans="1:15" x14ac:dyDescent="0.25">
      <c r="A4177" s="6" t="s">
        <v>0</v>
      </c>
      <c r="B4177" s="6" t="s">
        <v>5</v>
      </c>
      <c r="C4177" s="6" t="s">
        <v>716</v>
      </c>
      <c r="D4177" s="6" t="s">
        <v>717</v>
      </c>
      <c r="E4177" s="6" t="s">
        <v>209</v>
      </c>
      <c r="F4177" s="6" t="s">
        <v>98</v>
      </c>
      <c r="G4177" s="6">
        <v>1295</v>
      </c>
      <c r="H4177" s="6">
        <v>6509</v>
      </c>
      <c r="I4177" s="6"/>
      <c r="J4177" s="6">
        <v>6258</v>
      </c>
      <c r="K4177" s="6">
        <v>1351</v>
      </c>
      <c r="L4177" s="6">
        <v>6868</v>
      </c>
      <c r="M4177" s="6" t="s">
        <v>113</v>
      </c>
      <c r="N4177" s="6" t="s">
        <v>21</v>
      </c>
      <c r="O4177" s="6">
        <v>0</v>
      </c>
    </row>
    <row r="4178" spans="1:15" x14ac:dyDescent="0.25">
      <c r="A4178" s="6" t="s">
        <v>0</v>
      </c>
      <c r="B4178" s="6" t="s">
        <v>5</v>
      </c>
      <c r="C4178" s="6" t="s">
        <v>819</v>
      </c>
      <c r="D4178" s="6" t="s">
        <v>820</v>
      </c>
      <c r="E4178" s="6" t="s">
        <v>97</v>
      </c>
      <c r="F4178" s="6" t="s">
        <v>125</v>
      </c>
      <c r="G4178" s="6">
        <v>172</v>
      </c>
      <c r="H4178" s="6">
        <v>838</v>
      </c>
      <c r="I4178" s="6">
        <v>181</v>
      </c>
      <c r="J4178" s="6">
        <v>910</v>
      </c>
      <c r="K4178" s="6">
        <v>181</v>
      </c>
      <c r="L4178" s="6">
        <v>910</v>
      </c>
      <c r="M4178" s="6" t="s">
        <v>113</v>
      </c>
      <c r="N4178" s="6" t="s">
        <v>23</v>
      </c>
      <c r="O4178" s="6">
        <v>69</v>
      </c>
    </row>
    <row r="4179" spans="1:15" x14ac:dyDescent="0.25">
      <c r="A4179" s="6" t="s">
        <v>0</v>
      </c>
      <c r="B4179" s="6" t="s">
        <v>5</v>
      </c>
      <c r="C4179" s="6" t="s">
        <v>701</v>
      </c>
      <c r="D4179" s="6" t="s">
        <v>702</v>
      </c>
      <c r="E4179" s="6" t="s">
        <v>209</v>
      </c>
      <c r="F4179" s="6" t="s">
        <v>125</v>
      </c>
      <c r="G4179" s="6">
        <v>155</v>
      </c>
      <c r="H4179" s="6">
        <v>664</v>
      </c>
      <c r="I4179" s="6">
        <v>156</v>
      </c>
      <c r="J4179" s="6">
        <v>641</v>
      </c>
      <c r="K4179" s="6">
        <v>273</v>
      </c>
      <c r="L4179" s="6">
        <v>0</v>
      </c>
      <c r="M4179" s="6" t="s">
        <v>113</v>
      </c>
      <c r="N4179" s="6" t="s">
        <v>23</v>
      </c>
      <c r="O4179" s="6">
        <v>0</v>
      </c>
    </row>
    <row r="4180" spans="1:15" x14ac:dyDescent="0.25">
      <c r="A4180" s="6" t="s">
        <v>0</v>
      </c>
      <c r="B4180" s="6" t="s">
        <v>4</v>
      </c>
      <c r="C4180" s="6" t="s">
        <v>163</v>
      </c>
      <c r="D4180" s="6" t="s">
        <v>164</v>
      </c>
      <c r="E4180" s="6" t="s">
        <v>97</v>
      </c>
      <c r="F4180" s="6" t="s">
        <v>98</v>
      </c>
      <c r="G4180" s="6">
        <v>107</v>
      </c>
      <c r="H4180" s="6">
        <v>584</v>
      </c>
      <c r="I4180" s="6">
        <v>30</v>
      </c>
      <c r="J4180" s="6">
        <v>174</v>
      </c>
      <c r="K4180" s="6">
        <v>108</v>
      </c>
      <c r="L4180" s="6">
        <v>605</v>
      </c>
      <c r="M4180" s="6" t="s">
        <v>113</v>
      </c>
      <c r="N4180" s="6" t="s">
        <v>21</v>
      </c>
      <c r="O4180" s="6">
        <v>29</v>
      </c>
    </row>
    <row r="4181" spans="1:15" x14ac:dyDescent="0.25">
      <c r="A4181" s="6" t="s">
        <v>0</v>
      </c>
      <c r="B4181" s="6" t="s">
        <v>5</v>
      </c>
      <c r="C4181" s="6" t="s">
        <v>819</v>
      </c>
      <c r="D4181" s="6" t="s">
        <v>820</v>
      </c>
      <c r="E4181" s="6" t="s">
        <v>97</v>
      </c>
      <c r="F4181" s="6" t="s">
        <v>125</v>
      </c>
      <c r="G4181" s="6">
        <v>172</v>
      </c>
      <c r="H4181" s="6">
        <v>838</v>
      </c>
      <c r="I4181" s="6">
        <v>181</v>
      </c>
      <c r="J4181" s="6">
        <v>910</v>
      </c>
      <c r="K4181" s="6">
        <v>181</v>
      </c>
      <c r="L4181" s="6">
        <v>910</v>
      </c>
      <c r="M4181" s="6" t="s">
        <v>113</v>
      </c>
      <c r="N4181" s="6" t="s">
        <v>22</v>
      </c>
      <c r="O4181" s="6">
        <v>27</v>
      </c>
    </row>
    <row r="4182" spans="1:15" x14ac:dyDescent="0.25">
      <c r="A4182" s="6" t="s">
        <v>0</v>
      </c>
      <c r="B4182" s="6" t="s">
        <v>5</v>
      </c>
      <c r="C4182" s="6" t="s">
        <v>840</v>
      </c>
      <c r="D4182" s="6" t="s">
        <v>841</v>
      </c>
      <c r="E4182" s="6" t="s">
        <v>209</v>
      </c>
      <c r="F4182" s="6" t="s">
        <v>125</v>
      </c>
      <c r="G4182" s="6">
        <v>640</v>
      </c>
      <c r="H4182" s="6">
        <v>2600</v>
      </c>
      <c r="I4182" s="6">
        <v>623</v>
      </c>
      <c r="J4182" s="6">
        <v>2635</v>
      </c>
      <c r="K4182" s="6">
        <v>623</v>
      </c>
      <c r="L4182" s="6">
        <v>2635</v>
      </c>
      <c r="M4182" s="6" t="s">
        <v>113</v>
      </c>
      <c r="N4182" s="6" t="s">
        <v>22</v>
      </c>
      <c r="O4182" s="6">
        <v>130</v>
      </c>
    </row>
    <row r="4183" spans="1:15" x14ac:dyDescent="0.25">
      <c r="A4183" s="6" t="s">
        <v>0</v>
      </c>
      <c r="B4183" s="6" t="s">
        <v>5</v>
      </c>
      <c r="C4183" s="6" t="s">
        <v>183</v>
      </c>
      <c r="D4183" s="6" t="s">
        <v>184</v>
      </c>
      <c r="E4183" s="6" t="s">
        <v>97</v>
      </c>
      <c r="F4183" s="6" t="s">
        <v>125</v>
      </c>
      <c r="G4183" s="6">
        <v>45</v>
      </c>
      <c r="H4183" s="6">
        <v>193</v>
      </c>
      <c r="I4183" s="6">
        <v>48</v>
      </c>
      <c r="J4183" s="6">
        <v>196</v>
      </c>
      <c r="K4183" s="6">
        <v>48</v>
      </c>
      <c r="L4183" s="6">
        <v>196</v>
      </c>
      <c r="M4183" s="6" t="s">
        <v>113</v>
      </c>
      <c r="N4183" s="6" t="s">
        <v>23</v>
      </c>
      <c r="O4183" s="6">
        <v>15</v>
      </c>
    </row>
    <row r="4184" spans="1:15" x14ac:dyDescent="0.25">
      <c r="A4184" s="6" t="s">
        <v>0</v>
      </c>
      <c r="B4184" s="6" t="s">
        <v>4</v>
      </c>
      <c r="C4184" s="6" t="s">
        <v>159</v>
      </c>
      <c r="D4184" s="6" t="s">
        <v>160</v>
      </c>
      <c r="E4184" s="6" t="s">
        <v>97</v>
      </c>
      <c r="F4184" s="6" t="s">
        <v>98</v>
      </c>
      <c r="G4184" s="6">
        <v>44</v>
      </c>
      <c r="H4184" s="6">
        <v>180</v>
      </c>
      <c r="I4184" s="6">
        <v>18</v>
      </c>
      <c r="J4184" s="6">
        <v>68</v>
      </c>
      <c r="K4184" s="6">
        <v>45</v>
      </c>
      <c r="L4184" s="6">
        <v>194</v>
      </c>
      <c r="M4184" s="6" t="s">
        <v>113</v>
      </c>
      <c r="N4184" s="6" t="s">
        <v>23</v>
      </c>
      <c r="O4184" s="6">
        <v>10</v>
      </c>
    </row>
    <row r="4185" spans="1:15" x14ac:dyDescent="0.25">
      <c r="A4185" s="6" t="s">
        <v>0</v>
      </c>
      <c r="B4185" s="6" t="s">
        <v>5</v>
      </c>
      <c r="C4185" s="6" t="s">
        <v>837</v>
      </c>
      <c r="D4185" s="6" t="s">
        <v>838</v>
      </c>
      <c r="E4185" s="6" t="s">
        <v>209</v>
      </c>
      <c r="F4185" s="6" t="s">
        <v>125</v>
      </c>
      <c r="G4185" s="6">
        <v>184</v>
      </c>
      <c r="H4185" s="6">
        <v>768</v>
      </c>
      <c r="I4185" s="6">
        <v>175</v>
      </c>
      <c r="J4185" s="6">
        <v>828</v>
      </c>
      <c r="K4185" s="6">
        <v>175</v>
      </c>
      <c r="L4185" s="6">
        <v>828</v>
      </c>
      <c r="M4185" s="6" t="s">
        <v>113</v>
      </c>
      <c r="N4185" s="6" t="s">
        <v>21</v>
      </c>
      <c r="O4185" s="6">
        <v>30</v>
      </c>
    </row>
    <row r="4186" spans="1:15" x14ac:dyDescent="0.25">
      <c r="A4186" s="6" t="s">
        <v>0</v>
      </c>
      <c r="B4186" s="6" t="s">
        <v>4</v>
      </c>
      <c r="C4186" s="6" t="s">
        <v>263</v>
      </c>
      <c r="D4186" s="6" t="s">
        <v>264</v>
      </c>
      <c r="E4186" s="6" t="s">
        <v>97</v>
      </c>
      <c r="F4186" s="6" t="s">
        <v>125</v>
      </c>
      <c r="G4186" s="6">
        <v>22</v>
      </c>
      <c r="H4186" s="6">
        <v>101</v>
      </c>
      <c r="I4186" s="6">
        <v>18</v>
      </c>
      <c r="J4186" s="6">
        <v>91</v>
      </c>
      <c r="K4186" s="6">
        <v>22</v>
      </c>
      <c r="L4186" s="6">
        <v>103</v>
      </c>
      <c r="M4186" s="6" t="s">
        <v>113</v>
      </c>
      <c r="N4186" s="6" t="s">
        <v>23</v>
      </c>
      <c r="O4186" s="6">
        <v>6</v>
      </c>
    </row>
    <row r="4187" spans="1:15" x14ac:dyDescent="0.25">
      <c r="A4187" s="6" t="s">
        <v>0</v>
      </c>
      <c r="B4187" s="6" t="s">
        <v>5</v>
      </c>
      <c r="C4187" s="6" t="s">
        <v>709</v>
      </c>
      <c r="D4187" s="6" t="s">
        <v>710</v>
      </c>
      <c r="E4187" s="6" t="s">
        <v>209</v>
      </c>
      <c r="F4187" s="6" t="s">
        <v>132</v>
      </c>
      <c r="G4187" s="6">
        <v>610</v>
      </c>
      <c r="H4187" s="6">
        <v>2750</v>
      </c>
      <c r="I4187" s="6">
        <v>609</v>
      </c>
      <c r="J4187" s="6">
        <v>2630</v>
      </c>
      <c r="K4187" s="6">
        <v>609</v>
      </c>
      <c r="L4187" s="6">
        <v>2630</v>
      </c>
      <c r="M4187" s="6" t="s">
        <v>113</v>
      </c>
      <c r="N4187" s="6" t="s">
        <v>22</v>
      </c>
      <c r="O4187" s="6">
        <v>122</v>
      </c>
    </row>
    <row r="4188" spans="1:15" x14ac:dyDescent="0.25">
      <c r="A4188" s="6" t="s">
        <v>0</v>
      </c>
      <c r="B4188" s="6" t="s">
        <v>4</v>
      </c>
      <c r="C4188" s="6" t="s">
        <v>159</v>
      </c>
      <c r="D4188" s="6" t="s">
        <v>160</v>
      </c>
      <c r="E4188" s="6" t="s">
        <v>97</v>
      </c>
      <c r="F4188" s="6" t="s">
        <v>98</v>
      </c>
      <c r="G4188" s="6">
        <v>44</v>
      </c>
      <c r="H4188" s="6">
        <v>180</v>
      </c>
      <c r="I4188" s="6">
        <v>18</v>
      </c>
      <c r="J4188" s="6">
        <v>68</v>
      </c>
      <c r="K4188" s="6">
        <v>45</v>
      </c>
      <c r="L4188" s="6">
        <v>194</v>
      </c>
      <c r="M4188" s="6" t="s">
        <v>113</v>
      </c>
      <c r="N4188" s="6" t="s">
        <v>22</v>
      </c>
      <c r="O4188" s="6">
        <v>3</v>
      </c>
    </row>
    <row r="4189" spans="1:15" x14ac:dyDescent="0.25">
      <c r="A4189" s="6" t="s">
        <v>0</v>
      </c>
      <c r="B4189" s="6" t="s">
        <v>6</v>
      </c>
      <c r="C4189" s="6" t="s">
        <v>824</v>
      </c>
      <c r="D4189" s="6" t="s">
        <v>825</v>
      </c>
      <c r="E4189" s="6" t="s">
        <v>209</v>
      </c>
      <c r="F4189" s="6" t="s">
        <v>132</v>
      </c>
      <c r="G4189" s="6">
        <v>153</v>
      </c>
      <c r="H4189" s="6">
        <v>873</v>
      </c>
      <c r="I4189" s="6">
        <v>153</v>
      </c>
      <c r="J4189" s="6">
        <v>922</v>
      </c>
      <c r="K4189" s="6">
        <v>153</v>
      </c>
      <c r="L4189" s="6">
        <v>922</v>
      </c>
      <c r="M4189" s="6" t="s">
        <v>113</v>
      </c>
      <c r="N4189" s="6" t="s">
        <v>22</v>
      </c>
      <c r="O4189" s="6">
        <v>25</v>
      </c>
    </row>
    <row r="4190" spans="1:15" x14ac:dyDescent="0.25">
      <c r="A4190" s="6" t="s">
        <v>0</v>
      </c>
      <c r="B4190" s="6" t="s">
        <v>5</v>
      </c>
      <c r="C4190" s="6" t="s">
        <v>837</v>
      </c>
      <c r="D4190" s="6" t="s">
        <v>838</v>
      </c>
      <c r="E4190" s="6" t="s">
        <v>209</v>
      </c>
      <c r="F4190" s="6" t="s">
        <v>125</v>
      </c>
      <c r="G4190" s="6">
        <v>184</v>
      </c>
      <c r="H4190" s="6">
        <v>768</v>
      </c>
      <c r="I4190" s="6">
        <v>175</v>
      </c>
      <c r="J4190" s="6">
        <v>828</v>
      </c>
      <c r="K4190" s="6">
        <v>175</v>
      </c>
      <c r="L4190" s="6">
        <v>828</v>
      </c>
      <c r="M4190" s="6" t="s">
        <v>113</v>
      </c>
      <c r="N4190" s="6" t="s">
        <v>22</v>
      </c>
      <c r="O4190" s="6">
        <v>21</v>
      </c>
    </row>
    <row r="4191" spans="1:15" x14ac:dyDescent="0.25">
      <c r="A4191" s="6" t="s">
        <v>0</v>
      </c>
      <c r="B4191" s="6" t="s">
        <v>10</v>
      </c>
      <c r="C4191" s="6" t="s">
        <v>139</v>
      </c>
      <c r="D4191" s="6" t="s">
        <v>140</v>
      </c>
      <c r="E4191" s="6" t="s">
        <v>97</v>
      </c>
      <c r="F4191" s="6" t="s">
        <v>98</v>
      </c>
      <c r="G4191" s="6">
        <v>80</v>
      </c>
      <c r="H4191" s="6">
        <v>278</v>
      </c>
      <c r="I4191" s="6">
        <v>50</v>
      </c>
      <c r="J4191" s="6">
        <v>200</v>
      </c>
      <c r="K4191" s="6">
        <v>83</v>
      </c>
      <c r="L4191" s="6">
        <v>293</v>
      </c>
      <c r="M4191" s="6" t="s">
        <v>113</v>
      </c>
      <c r="N4191" s="6" t="s">
        <v>23</v>
      </c>
      <c r="O4191" s="6">
        <v>11</v>
      </c>
    </row>
    <row r="4192" spans="1:15" x14ac:dyDescent="0.25">
      <c r="A4192" s="6" t="s">
        <v>0</v>
      </c>
      <c r="B4192" s="6" t="s">
        <v>4</v>
      </c>
      <c r="C4192" s="6" t="s">
        <v>265</v>
      </c>
      <c r="D4192" s="6" t="s">
        <v>266</v>
      </c>
      <c r="E4192" s="6" t="s">
        <v>97</v>
      </c>
      <c r="F4192" s="6" t="s">
        <v>125</v>
      </c>
      <c r="G4192" s="6">
        <v>14</v>
      </c>
      <c r="H4192" s="6">
        <v>73</v>
      </c>
      <c r="I4192" s="6">
        <v>12</v>
      </c>
      <c r="J4192" s="6">
        <v>61</v>
      </c>
      <c r="K4192" s="6">
        <v>14</v>
      </c>
      <c r="L4192" s="6">
        <v>72</v>
      </c>
      <c r="M4192" s="6" t="s">
        <v>113</v>
      </c>
      <c r="N4192" s="6" t="s">
        <v>21</v>
      </c>
      <c r="O4192" s="6">
        <v>2</v>
      </c>
    </row>
    <row r="4193" spans="1:15" x14ac:dyDescent="0.25">
      <c r="A4193" s="6" t="s">
        <v>0</v>
      </c>
      <c r="B4193" s="6" t="s">
        <v>6</v>
      </c>
      <c r="C4193" s="6" t="s">
        <v>824</v>
      </c>
      <c r="D4193" s="6" t="s">
        <v>825</v>
      </c>
      <c r="E4193" s="6" t="s">
        <v>209</v>
      </c>
      <c r="F4193" s="6" t="s">
        <v>132</v>
      </c>
      <c r="G4193" s="6">
        <v>153</v>
      </c>
      <c r="H4193" s="6">
        <v>873</v>
      </c>
      <c r="I4193" s="6">
        <v>153</v>
      </c>
      <c r="J4193" s="6">
        <v>922</v>
      </c>
      <c r="K4193" s="6">
        <v>153</v>
      </c>
      <c r="L4193" s="6">
        <v>922</v>
      </c>
      <c r="M4193" s="6" t="s">
        <v>113</v>
      </c>
      <c r="N4193" s="6" t="s">
        <v>23</v>
      </c>
      <c r="O4193" s="6">
        <v>47</v>
      </c>
    </row>
    <row r="4194" spans="1:15" x14ac:dyDescent="0.25">
      <c r="A4194" s="6" t="s">
        <v>0</v>
      </c>
      <c r="B4194" s="6" t="s">
        <v>5</v>
      </c>
      <c r="C4194" s="6" t="s">
        <v>183</v>
      </c>
      <c r="D4194" s="6" t="s">
        <v>184</v>
      </c>
      <c r="E4194" s="6" t="s">
        <v>97</v>
      </c>
      <c r="F4194" s="6" t="s">
        <v>125</v>
      </c>
      <c r="G4194" s="6">
        <v>45</v>
      </c>
      <c r="H4194" s="6">
        <v>193</v>
      </c>
      <c r="I4194" s="6">
        <v>48</v>
      </c>
      <c r="J4194" s="6">
        <v>196</v>
      </c>
      <c r="K4194" s="6">
        <v>48</v>
      </c>
      <c r="L4194" s="6">
        <v>196</v>
      </c>
      <c r="M4194" s="6" t="s">
        <v>113</v>
      </c>
      <c r="N4194" s="6" t="s">
        <v>22</v>
      </c>
      <c r="O4194" s="6">
        <v>5</v>
      </c>
    </row>
    <row r="4195" spans="1:15" x14ac:dyDescent="0.25">
      <c r="A4195" s="6" t="s">
        <v>0</v>
      </c>
      <c r="B4195" s="6" t="s">
        <v>10</v>
      </c>
      <c r="C4195" s="6" t="s">
        <v>139</v>
      </c>
      <c r="D4195" s="6" t="s">
        <v>140</v>
      </c>
      <c r="E4195" s="6" t="s">
        <v>97</v>
      </c>
      <c r="F4195" s="6" t="s">
        <v>98</v>
      </c>
      <c r="G4195" s="6">
        <v>80</v>
      </c>
      <c r="H4195" s="6">
        <v>278</v>
      </c>
      <c r="I4195" s="6">
        <v>50</v>
      </c>
      <c r="J4195" s="6">
        <v>200</v>
      </c>
      <c r="K4195" s="6">
        <v>83</v>
      </c>
      <c r="L4195" s="6">
        <v>293</v>
      </c>
      <c r="M4195" s="6" t="s">
        <v>113</v>
      </c>
      <c r="N4195" s="6" t="s">
        <v>22</v>
      </c>
      <c r="O4195" s="6">
        <v>5</v>
      </c>
    </row>
    <row r="4196" spans="1:15" x14ac:dyDescent="0.25">
      <c r="A4196" s="6" t="s">
        <v>0</v>
      </c>
      <c r="B4196" s="6" t="s">
        <v>4</v>
      </c>
      <c r="C4196" s="6" t="s">
        <v>159</v>
      </c>
      <c r="D4196" s="6" t="s">
        <v>160</v>
      </c>
      <c r="E4196" s="6" t="s">
        <v>97</v>
      </c>
      <c r="F4196" s="6" t="s">
        <v>98</v>
      </c>
      <c r="G4196" s="6">
        <v>44</v>
      </c>
      <c r="H4196" s="6">
        <v>180</v>
      </c>
      <c r="I4196" s="6">
        <v>18</v>
      </c>
      <c r="J4196" s="6">
        <v>68</v>
      </c>
      <c r="K4196" s="6">
        <v>45</v>
      </c>
      <c r="L4196" s="6">
        <v>194</v>
      </c>
      <c r="M4196" s="6" t="s">
        <v>113</v>
      </c>
      <c r="N4196" s="6" t="s">
        <v>21</v>
      </c>
      <c r="O4196" s="6">
        <v>7</v>
      </c>
    </row>
    <row r="4197" spans="1:15" x14ac:dyDescent="0.25">
      <c r="A4197" s="6" t="s">
        <v>0</v>
      </c>
      <c r="B4197" s="6" t="s">
        <v>5</v>
      </c>
      <c r="C4197" s="6" t="s">
        <v>837</v>
      </c>
      <c r="D4197" s="6" t="s">
        <v>838</v>
      </c>
      <c r="E4197" s="6" t="s">
        <v>209</v>
      </c>
      <c r="F4197" s="6" t="s">
        <v>125</v>
      </c>
      <c r="G4197" s="6">
        <v>184</v>
      </c>
      <c r="H4197" s="6">
        <v>768</v>
      </c>
      <c r="I4197" s="6">
        <v>175</v>
      </c>
      <c r="J4197" s="6">
        <v>828</v>
      </c>
      <c r="K4197" s="6">
        <v>175</v>
      </c>
      <c r="L4197" s="6">
        <v>828</v>
      </c>
      <c r="M4197" s="6" t="s">
        <v>113</v>
      </c>
      <c r="N4197" s="6" t="s">
        <v>23</v>
      </c>
      <c r="O4197" s="6">
        <v>51</v>
      </c>
    </row>
    <row r="4198" spans="1:15" x14ac:dyDescent="0.25">
      <c r="A4198" s="6" t="s">
        <v>0</v>
      </c>
      <c r="B4198" s="6" t="s">
        <v>7</v>
      </c>
      <c r="C4198" s="6" t="s">
        <v>133</v>
      </c>
      <c r="D4198" s="6" t="s">
        <v>134</v>
      </c>
      <c r="E4198" s="6" t="s">
        <v>97</v>
      </c>
      <c r="F4198" s="6" t="s">
        <v>98</v>
      </c>
      <c r="G4198" s="6">
        <v>631</v>
      </c>
      <c r="H4198" s="6">
        <v>3758</v>
      </c>
      <c r="I4198" s="6">
        <v>613</v>
      </c>
      <c r="J4198" s="6">
        <v>3721</v>
      </c>
      <c r="K4198" s="6">
        <v>626</v>
      </c>
      <c r="L4198" s="6">
        <v>3786</v>
      </c>
      <c r="M4198" s="6" t="s">
        <v>113</v>
      </c>
      <c r="N4198" s="6" t="s">
        <v>21</v>
      </c>
      <c r="O4198" s="6">
        <v>128</v>
      </c>
    </row>
    <row r="4199" spans="1:15" x14ac:dyDescent="0.25">
      <c r="A4199" s="6" t="s">
        <v>0</v>
      </c>
      <c r="B4199" s="6" t="s">
        <v>8</v>
      </c>
      <c r="C4199" s="6" t="s">
        <v>141</v>
      </c>
      <c r="D4199" s="6" t="s">
        <v>142</v>
      </c>
      <c r="E4199" s="6" t="s">
        <v>97</v>
      </c>
      <c r="F4199" s="6" t="s">
        <v>98</v>
      </c>
      <c r="G4199" s="6">
        <v>186</v>
      </c>
      <c r="H4199" s="6">
        <v>1002</v>
      </c>
      <c r="I4199" s="6">
        <v>183</v>
      </c>
      <c r="J4199" s="6">
        <v>971</v>
      </c>
      <c r="K4199" s="6">
        <v>188</v>
      </c>
      <c r="L4199" s="6">
        <v>1003</v>
      </c>
      <c r="M4199" s="6" t="s">
        <v>113</v>
      </c>
      <c r="N4199" s="6" t="s">
        <v>23</v>
      </c>
      <c r="O4199" s="6">
        <v>40</v>
      </c>
    </row>
    <row r="4200" spans="1:15" x14ac:dyDescent="0.25">
      <c r="A4200" s="6" t="s">
        <v>0</v>
      </c>
      <c r="B4200" s="6" t="s">
        <v>5</v>
      </c>
      <c r="C4200" s="6" t="s">
        <v>709</v>
      </c>
      <c r="D4200" s="6" t="s">
        <v>710</v>
      </c>
      <c r="E4200" s="6" t="s">
        <v>209</v>
      </c>
      <c r="F4200" s="6" t="s">
        <v>132</v>
      </c>
      <c r="G4200" s="6">
        <v>610</v>
      </c>
      <c r="H4200" s="6">
        <v>2750</v>
      </c>
      <c r="I4200" s="6">
        <v>609</v>
      </c>
      <c r="J4200" s="6">
        <v>2630</v>
      </c>
      <c r="K4200" s="6">
        <v>609</v>
      </c>
      <c r="L4200" s="6">
        <v>2630</v>
      </c>
      <c r="M4200" s="6" t="s">
        <v>113</v>
      </c>
      <c r="N4200" s="6" t="s">
        <v>23</v>
      </c>
      <c r="O4200" s="6">
        <v>255</v>
      </c>
    </row>
    <row r="4201" spans="1:15" x14ac:dyDescent="0.25">
      <c r="A4201" s="6" t="s">
        <v>0</v>
      </c>
      <c r="B4201" s="6" t="s">
        <v>10</v>
      </c>
      <c r="C4201" s="6" t="s">
        <v>216</v>
      </c>
      <c r="D4201" s="6" t="s">
        <v>217</v>
      </c>
      <c r="E4201" s="6" t="s">
        <v>97</v>
      </c>
      <c r="F4201" s="6" t="s">
        <v>98</v>
      </c>
      <c r="G4201" s="6">
        <v>40</v>
      </c>
      <c r="H4201" s="6">
        <v>208</v>
      </c>
      <c r="I4201" s="6">
        <v>41</v>
      </c>
      <c r="J4201" s="6">
        <v>208</v>
      </c>
      <c r="K4201" s="6">
        <v>51</v>
      </c>
      <c r="L4201" s="6">
        <v>208</v>
      </c>
      <c r="M4201" s="6" t="s">
        <v>113</v>
      </c>
      <c r="N4201" s="6" t="s">
        <v>21</v>
      </c>
      <c r="O4201" s="6">
        <v>6</v>
      </c>
    </row>
    <row r="4202" spans="1:15" x14ac:dyDescent="0.25">
      <c r="A4202" s="6" t="s">
        <v>0</v>
      </c>
      <c r="B4202" s="6" t="s">
        <v>4</v>
      </c>
      <c r="C4202" s="6" t="s">
        <v>161</v>
      </c>
      <c r="D4202" s="6" t="s">
        <v>162</v>
      </c>
      <c r="E4202" s="6" t="s">
        <v>97</v>
      </c>
      <c r="F4202" s="6" t="s">
        <v>98</v>
      </c>
      <c r="G4202" s="6">
        <v>163</v>
      </c>
      <c r="H4202" s="6">
        <v>712</v>
      </c>
      <c r="I4202" s="6">
        <v>84</v>
      </c>
      <c r="J4202" s="6">
        <v>452</v>
      </c>
      <c r="K4202" s="6">
        <v>140</v>
      </c>
      <c r="L4202" s="6">
        <v>707</v>
      </c>
      <c r="M4202" s="6" t="s">
        <v>113</v>
      </c>
      <c r="N4202" s="6" t="s">
        <v>22</v>
      </c>
      <c r="O4202" s="6">
        <v>18</v>
      </c>
    </row>
    <row r="4203" spans="1:15" x14ac:dyDescent="0.25">
      <c r="A4203" s="6" t="s">
        <v>0</v>
      </c>
      <c r="B4203" s="6" t="s">
        <v>6</v>
      </c>
      <c r="C4203" s="6" t="s">
        <v>824</v>
      </c>
      <c r="D4203" s="6" t="s">
        <v>825</v>
      </c>
      <c r="E4203" s="6" t="s">
        <v>209</v>
      </c>
      <c r="F4203" s="6" t="s">
        <v>132</v>
      </c>
      <c r="G4203" s="6">
        <v>153</v>
      </c>
      <c r="H4203" s="6">
        <v>873</v>
      </c>
      <c r="I4203" s="6">
        <v>153</v>
      </c>
      <c r="J4203" s="6">
        <v>922</v>
      </c>
      <c r="K4203" s="6">
        <v>153</v>
      </c>
      <c r="L4203" s="6">
        <v>922</v>
      </c>
      <c r="M4203" s="6" t="s">
        <v>113</v>
      </c>
      <c r="N4203" s="6" t="s">
        <v>21</v>
      </c>
      <c r="O4203" s="6">
        <v>22</v>
      </c>
    </row>
    <row r="4204" spans="1:15" x14ac:dyDescent="0.25">
      <c r="A4204" s="6" t="s">
        <v>0</v>
      </c>
      <c r="B4204" s="6" t="s">
        <v>5</v>
      </c>
      <c r="C4204" s="6" t="s">
        <v>840</v>
      </c>
      <c r="D4204" s="6" t="s">
        <v>841</v>
      </c>
      <c r="E4204" s="6" t="s">
        <v>209</v>
      </c>
      <c r="F4204" s="6" t="s">
        <v>125</v>
      </c>
      <c r="G4204" s="6">
        <v>640</v>
      </c>
      <c r="H4204" s="6">
        <v>2600</v>
      </c>
      <c r="I4204" s="6">
        <v>623</v>
      </c>
      <c r="J4204" s="6">
        <v>2635</v>
      </c>
      <c r="K4204" s="6">
        <v>623</v>
      </c>
      <c r="L4204" s="6">
        <v>2635</v>
      </c>
      <c r="M4204" s="6" t="s">
        <v>113</v>
      </c>
      <c r="N4204" s="6" t="s">
        <v>23</v>
      </c>
      <c r="O4204" s="6">
        <v>268</v>
      </c>
    </row>
    <row r="4205" spans="1:15" x14ac:dyDescent="0.25">
      <c r="A4205" s="6" t="s">
        <v>0</v>
      </c>
      <c r="B4205" s="6" t="s">
        <v>8</v>
      </c>
      <c r="C4205" s="6" t="s">
        <v>141</v>
      </c>
      <c r="D4205" s="6" t="s">
        <v>142</v>
      </c>
      <c r="E4205" s="6" t="s">
        <v>97</v>
      </c>
      <c r="F4205" s="6" t="s">
        <v>98</v>
      </c>
      <c r="G4205" s="6">
        <v>186</v>
      </c>
      <c r="H4205" s="6">
        <v>1002</v>
      </c>
      <c r="I4205" s="6">
        <v>183</v>
      </c>
      <c r="J4205" s="6">
        <v>971</v>
      </c>
      <c r="K4205" s="6">
        <v>188</v>
      </c>
      <c r="L4205" s="6">
        <v>1003</v>
      </c>
      <c r="M4205" s="6" t="s">
        <v>113</v>
      </c>
      <c r="N4205" s="6" t="s">
        <v>22</v>
      </c>
      <c r="O4205" s="6">
        <v>15</v>
      </c>
    </row>
    <row r="4206" spans="1:15" x14ac:dyDescent="0.25">
      <c r="A4206" s="6" t="s">
        <v>0</v>
      </c>
      <c r="B4206" s="6" t="s">
        <v>4</v>
      </c>
      <c r="C4206" s="6" t="s">
        <v>161</v>
      </c>
      <c r="D4206" s="6" t="s">
        <v>162</v>
      </c>
      <c r="E4206" s="6" t="s">
        <v>97</v>
      </c>
      <c r="F4206" s="6" t="s">
        <v>98</v>
      </c>
      <c r="G4206" s="6">
        <v>163</v>
      </c>
      <c r="H4206" s="6">
        <v>712</v>
      </c>
      <c r="I4206" s="6">
        <v>84</v>
      </c>
      <c r="J4206" s="6">
        <v>452</v>
      </c>
      <c r="K4206" s="6">
        <v>140</v>
      </c>
      <c r="L4206" s="6">
        <v>707</v>
      </c>
      <c r="M4206" s="6" t="s">
        <v>113</v>
      </c>
      <c r="N4206" s="6" t="s">
        <v>21</v>
      </c>
      <c r="O4206" s="6">
        <v>31</v>
      </c>
    </row>
    <row r="4207" spans="1:15" x14ac:dyDescent="0.25">
      <c r="A4207" s="6" t="s">
        <v>0</v>
      </c>
      <c r="B4207" s="6" t="s">
        <v>13</v>
      </c>
      <c r="C4207" s="6" t="s">
        <v>239</v>
      </c>
      <c r="D4207" s="6" t="s">
        <v>240</v>
      </c>
      <c r="E4207" s="6" t="s">
        <v>97</v>
      </c>
      <c r="F4207" s="6" t="s">
        <v>98</v>
      </c>
      <c r="G4207" s="6">
        <v>15</v>
      </c>
      <c r="H4207" s="6">
        <v>74</v>
      </c>
      <c r="I4207" s="6">
        <v>12</v>
      </c>
      <c r="J4207" s="6">
        <v>60</v>
      </c>
      <c r="K4207" s="6">
        <v>16</v>
      </c>
      <c r="L4207" s="6">
        <v>74</v>
      </c>
      <c r="M4207" s="6" t="s">
        <v>113</v>
      </c>
      <c r="N4207" s="6" t="s">
        <v>21</v>
      </c>
      <c r="O4207" s="6">
        <v>7</v>
      </c>
    </row>
    <row r="4208" spans="1:15" x14ac:dyDescent="0.25">
      <c r="A4208" s="6" t="s">
        <v>0</v>
      </c>
      <c r="B4208" s="6" t="s">
        <v>7</v>
      </c>
      <c r="C4208" s="6" t="s">
        <v>143</v>
      </c>
      <c r="D4208" s="6" t="s">
        <v>144</v>
      </c>
      <c r="E4208" s="6" t="s">
        <v>97</v>
      </c>
      <c r="F4208" s="6" t="s">
        <v>132</v>
      </c>
      <c r="G4208" s="6">
        <v>12</v>
      </c>
      <c r="H4208" s="6">
        <v>51</v>
      </c>
      <c r="I4208" s="6">
        <v>4</v>
      </c>
      <c r="J4208" s="6">
        <v>20</v>
      </c>
      <c r="K4208" s="6">
        <v>12</v>
      </c>
      <c r="L4208" s="6">
        <v>52</v>
      </c>
      <c r="M4208" s="6" t="s">
        <v>113</v>
      </c>
      <c r="N4208" s="6" t="s">
        <v>22</v>
      </c>
      <c r="O4208" s="6">
        <v>0</v>
      </c>
    </row>
    <row r="4209" spans="1:15" x14ac:dyDescent="0.25">
      <c r="A4209" s="6" t="s">
        <v>0</v>
      </c>
      <c r="B4209" s="6" t="s">
        <v>4</v>
      </c>
      <c r="C4209" s="6" t="s">
        <v>696</v>
      </c>
      <c r="D4209" s="6" t="s">
        <v>697</v>
      </c>
      <c r="E4209" s="6" t="s">
        <v>97</v>
      </c>
      <c r="F4209" s="6" t="s">
        <v>125</v>
      </c>
      <c r="G4209" s="6">
        <v>43</v>
      </c>
      <c r="H4209" s="6">
        <v>247</v>
      </c>
      <c r="I4209" s="6">
        <v>41</v>
      </c>
      <c r="J4209" s="6">
        <v>232</v>
      </c>
      <c r="K4209" s="6">
        <v>41</v>
      </c>
      <c r="L4209" s="6">
        <v>9</v>
      </c>
      <c r="M4209" s="6" t="s">
        <v>113</v>
      </c>
      <c r="N4209" s="6" t="s">
        <v>23</v>
      </c>
      <c r="O4209" s="6">
        <v>0</v>
      </c>
    </row>
    <row r="4210" spans="1:15" x14ac:dyDescent="0.25">
      <c r="A4210" s="6" t="s">
        <v>0</v>
      </c>
      <c r="B4210" s="6" t="s">
        <v>6</v>
      </c>
      <c r="C4210" s="6" t="s">
        <v>277</v>
      </c>
      <c r="D4210" s="6" t="s">
        <v>278</v>
      </c>
      <c r="E4210" s="6" t="s">
        <v>97</v>
      </c>
      <c r="F4210" s="6" t="s">
        <v>98</v>
      </c>
      <c r="G4210" s="6">
        <v>139</v>
      </c>
      <c r="H4210" s="6">
        <v>640</v>
      </c>
      <c r="I4210" s="6">
        <v>127</v>
      </c>
      <c r="J4210" s="6">
        <v>578</v>
      </c>
      <c r="K4210" s="6">
        <v>146</v>
      </c>
      <c r="L4210" s="6">
        <v>640</v>
      </c>
      <c r="M4210" s="6" t="s">
        <v>113</v>
      </c>
      <c r="N4210" s="6" t="s">
        <v>21</v>
      </c>
      <c r="O4210" s="6">
        <v>23</v>
      </c>
    </row>
    <row r="4211" spans="1:15" x14ac:dyDescent="0.25">
      <c r="A4211" s="6" t="s">
        <v>0</v>
      </c>
      <c r="B4211" s="6" t="s">
        <v>7</v>
      </c>
      <c r="C4211" s="6" t="s">
        <v>143</v>
      </c>
      <c r="D4211" s="6" t="s">
        <v>144</v>
      </c>
      <c r="E4211" s="6" t="s">
        <v>97</v>
      </c>
      <c r="F4211" s="6" t="s">
        <v>132</v>
      </c>
      <c r="G4211" s="6">
        <v>12</v>
      </c>
      <c r="H4211" s="6">
        <v>51</v>
      </c>
      <c r="I4211" s="6">
        <v>4</v>
      </c>
      <c r="J4211" s="6">
        <v>20</v>
      </c>
      <c r="K4211" s="6">
        <v>12</v>
      </c>
      <c r="L4211" s="6">
        <v>52</v>
      </c>
      <c r="M4211" s="6" t="s">
        <v>113</v>
      </c>
      <c r="N4211" s="6" t="s">
        <v>23</v>
      </c>
      <c r="O4211" s="6">
        <v>0</v>
      </c>
    </row>
    <row r="4212" spans="1:15" x14ac:dyDescent="0.25">
      <c r="A4212" s="6" t="s">
        <v>3</v>
      </c>
      <c r="B4212" s="6" t="s">
        <v>17</v>
      </c>
      <c r="C4212" s="6" t="s">
        <v>761</v>
      </c>
      <c r="D4212" s="6" t="s">
        <v>762</v>
      </c>
      <c r="E4212" s="6" t="s">
        <v>209</v>
      </c>
      <c r="F4212" s="6" t="s">
        <v>125</v>
      </c>
      <c r="G4212" s="6">
        <v>32</v>
      </c>
      <c r="H4212" s="6">
        <v>156</v>
      </c>
      <c r="I4212" s="6">
        <v>9</v>
      </c>
      <c r="J4212" s="6">
        <v>58</v>
      </c>
      <c r="K4212" s="6">
        <v>9</v>
      </c>
      <c r="L4212" s="6">
        <v>58</v>
      </c>
      <c r="M4212" s="6" t="s">
        <v>113</v>
      </c>
      <c r="N4212" s="6" t="s">
        <v>23</v>
      </c>
      <c r="O4212" s="6">
        <v>0</v>
      </c>
    </row>
    <row r="4213" spans="1:15" x14ac:dyDescent="0.25">
      <c r="A4213" s="6" t="s">
        <v>3</v>
      </c>
      <c r="B4213" s="6" t="s">
        <v>15</v>
      </c>
      <c r="C4213" s="6" t="s">
        <v>228</v>
      </c>
      <c r="D4213" s="6" t="s">
        <v>229</v>
      </c>
      <c r="E4213" s="6" t="s">
        <v>97</v>
      </c>
      <c r="F4213" s="6" t="s">
        <v>98</v>
      </c>
      <c r="G4213" s="6">
        <v>30</v>
      </c>
      <c r="H4213" s="6">
        <v>139</v>
      </c>
      <c r="I4213" s="6">
        <v>31</v>
      </c>
      <c r="J4213" s="6">
        <v>140</v>
      </c>
      <c r="K4213" s="6">
        <v>31</v>
      </c>
      <c r="L4213" s="6">
        <v>140</v>
      </c>
      <c r="M4213" s="6" t="s">
        <v>113</v>
      </c>
      <c r="N4213" s="6" t="s">
        <v>21</v>
      </c>
      <c r="O4213" s="6">
        <v>2</v>
      </c>
    </row>
    <row r="4214" spans="1:15" x14ac:dyDescent="0.25">
      <c r="A4214" s="6" t="s">
        <v>0</v>
      </c>
      <c r="B4214" s="6" t="s">
        <v>13</v>
      </c>
      <c r="C4214" s="6" t="s">
        <v>249</v>
      </c>
      <c r="D4214" s="6" t="s">
        <v>250</v>
      </c>
      <c r="E4214" s="6" t="s">
        <v>97</v>
      </c>
      <c r="F4214" s="6" t="s">
        <v>98</v>
      </c>
      <c r="G4214" s="6">
        <v>14</v>
      </c>
      <c r="H4214" s="6">
        <v>83</v>
      </c>
      <c r="I4214" s="6">
        <v>8</v>
      </c>
      <c r="J4214" s="6">
        <v>35</v>
      </c>
      <c r="K4214" s="6">
        <v>13</v>
      </c>
      <c r="L4214" s="6">
        <v>82</v>
      </c>
      <c r="M4214" s="6" t="s">
        <v>113</v>
      </c>
      <c r="N4214" s="6" t="s">
        <v>21</v>
      </c>
      <c r="O4214" s="6">
        <v>6</v>
      </c>
    </row>
    <row r="4215" spans="1:15" x14ac:dyDescent="0.25">
      <c r="A4215" s="6" t="s">
        <v>3</v>
      </c>
      <c r="B4215" s="6" t="s">
        <v>17</v>
      </c>
      <c r="C4215" s="6" t="s">
        <v>232</v>
      </c>
      <c r="D4215" s="6" t="s">
        <v>233</v>
      </c>
      <c r="E4215" s="6" t="s">
        <v>97</v>
      </c>
      <c r="F4215" s="6" t="s">
        <v>98</v>
      </c>
      <c r="G4215" s="6">
        <v>30</v>
      </c>
      <c r="H4215" s="6">
        <v>188</v>
      </c>
      <c r="I4215" s="6">
        <v>24</v>
      </c>
      <c r="J4215" s="6">
        <v>112</v>
      </c>
      <c r="K4215" s="6">
        <v>24</v>
      </c>
      <c r="L4215" s="6">
        <v>112</v>
      </c>
      <c r="M4215" s="6" t="s">
        <v>113</v>
      </c>
      <c r="N4215" s="6" t="s">
        <v>21</v>
      </c>
      <c r="O4215" s="6">
        <v>1</v>
      </c>
    </row>
    <row r="4216" spans="1:15" x14ac:dyDescent="0.25">
      <c r="A4216" s="6" t="s">
        <v>3</v>
      </c>
      <c r="B4216" s="6" t="s">
        <v>18</v>
      </c>
      <c r="C4216" s="6" t="s">
        <v>809</v>
      </c>
      <c r="D4216" s="6" t="s">
        <v>810</v>
      </c>
      <c r="E4216" s="6" t="s">
        <v>97</v>
      </c>
      <c r="F4216" s="6" t="s">
        <v>98</v>
      </c>
      <c r="G4216" s="6">
        <v>12</v>
      </c>
      <c r="H4216" s="6">
        <v>52</v>
      </c>
      <c r="I4216" s="6">
        <v>10</v>
      </c>
      <c r="J4216" s="6">
        <v>44</v>
      </c>
      <c r="K4216" s="6">
        <v>10</v>
      </c>
      <c r="L4216" s="6">
        <v>44</v>
      </c>
      <c r="M4216" s="6" t="s">
        <v>113</v>
      </c>
      <c r="N4216" s="6" t="s">
        <v>21</v>
      </c>
      <c r="O4216" s="6">
        <v>1</v>
      </c>
    </row>
    <row r="4217" spans="1:15" x14ac:dyDescent="0.25">
      <c r="A4217" s="6" t="s">
        <v>0</v>
      </c>
      <c r="B4217" s="6" t="s">
        <v>7</v>
      </c>
      <c r="C4217" s="6" t="s">
        <v>143</v>
      </c>
      <c r="D4217" s="6" t="s">
        <v>144</v>
      </c>
      <c r="E4217" s="6" t="s">
        <v>97</v>
      </c>
      <c r="F4217" s="6" t="s">
        <v>132</v>
      </c>
      <c r="G4217" s="6">
        <v>12</v>
      </c>
      <c r="H4217" s="6">
        <v>51</v>
      </c>
      <c r="I4217" s="6">
        <v>4</v>
      </c>
      <c r="J4217" s="6">
        <v>20</v>
      </c>
      <c r="K4217" s="6">
        <v>12</v>
      </c>
      <c r="L4217" s="6">
        <v>52</v>
      </c>
      <c r="M4217" s="6" t="s">
        <v>113</v>
      </c>
      <c r="N4217" s="6" t="s">
        <v>21</v>
      </c>
      <c r="O4217" s="6">
        <v>0</v>
      </c>
    </row>
    <row r="4218" spans="1:15" x14ac:dyDescent="0.25">
      <c r="A4218" s="6" t="s">
        <v>0</v>
      </c>
      <c r="B4218" s="6" t="s">
        <v>13</v>
      </c>
      <c r="C4218" s="6" t="s">
        <v>239</v>
      </c>
      <c r="D4218" s="6" t="s">
        <v>240</v>
      </c>
      <c r="E4218" s="6" t="s">
        <v>97</v>
      </c>
      <c r="F4218" s="6" t="s">
        <v>98</v>
      </c>
      <c r="G4218" s="6">
        <v>15</v>
      </c>
      <c r="H4218" s="6">
        <v>74</v>
      </c>
      <c r="I4218" s="6">
        <v>12</v>
      </c>
      <c r="J4218" s="6">
        <v>60</v>
      </c>
      <c r="K4218" s="6">
        <v>16</v>
      </c>
      <c r="L4218" s="6">
        <v>74</v>
      </c>
      <c r="M4218" s="6" t="s">
        <v>113</v>
      </c>
      <c r="N4218" s="6" t="s">
        <v>22</v>
      </c>
      <c r="O4218" s="6">
        <v>5</v>
      </c>
    </row>
    <row r="4219" spans="1:15" x14ac:dyDescent="0.25">
      <c r="A4219" s="6" t="s">
        <v>3</v>
      </c>
      <c r="B4219" s="6" t="s">
        <v>14</v>
      </c>
      <c r="C4219" s="6" t="s">
        <v>785</v>
      </c>
      <c r="D4219" s="6" t="s">
        <v>786</v>
      </c>
      <c r="E4219" s="6" t="s">
        <v>97</v>
      </c>
      <c r="F4219" s="6" t="s">
        <v>98</v>
      </c>
      <c r="G4219" s="6">
        <v>140</v>
      </c>
      <c r="H4219" s="6">
        <v>613</v>
      </c>
      <c r="I4219" s="6">
        <v>137</v>
      </c>
      <c r="J4219" s="6">
        <v>622</v>
      </c>
      <c r="K4219" s="6">
        <v>137</v>
      </c>
      <c r="L4219" s="6">
        <v>622</v>
      </c>
      <c r="M4219" s="6" t="s">
        <v>113</v>
      </c>
      <c r="N4219" s="6" t="s">
        <v>23</v>
      </c>
      <c r="O4219" s="6">
        <v>54</v>
      </c>
    </row>
    <row r="4220" spans="1:15" x14ac:dyDescent="0.25">
      <c r="A4220" s="6" t="s">
        <v>3</v>
      </c>
      <c r="B4220" s="6" t="s">
        <v>17</v>
      </c>
      <c r="C4220" s="6" t="s">
        <v>761</v>
      </c>
      <c r="D4220" s="6" t="s">
        <v>762</v>
      </c>
      <c r="E4220" s="6" t="s">
        <v>209</v>
      </c>
      <c r="F4220" s="6" t="s">
        <v>125</v>
      </c>
      <c r="G4220" s="6">
        <v>32</v>
      </c>
      <c r="H4220" s="6">
        <v>156</v>
      </c>
      <c r="I4220" s="6">
        <v>9</v>
      </c>
      <c r="J4220" s="6">
        <v>58</v>
      </c>
      <c r="K4220" s="6">
        <v>9</v>
      </c>
      <c r="L4220" s="6">
        <v>58</v>
      </c>
      <c r="M4220" s="6" t="s">
        <v>113</v>
      </c>
      <c r="N4220" s="6" t="s">
        <v>21</v>
      </c>
      <c r="O4220" s="6">
        <v>0</v>
      </c>
    </row>
    <row r="4221" spans="1:15" x14ac:dyDescent="0.25">
      <c r="A4221" s="6" t="s">
        <v>0</v>
      </c>
      <c r="B4221" s="6" t="s">
        <v>7</v>
      </c>
      <c r="C4221" s="6" t="s">
        <v>130</v>
      </c>
      <c r="D4221" s="6" t="s">
        <v>131</v>
      </c>
      <c r="E4221" s="6" t="s">
        <v>97</v>
      </c>
      <c r="F4221" s="6" t="s">
        <v>125</v>
      </c>
      <c r="G4221" s="6">
        <v>169</v>
      </c>
      <c r="H4221" s="6">
        <v>816</v>
      </c>
      <c r="I4221" s="6">
        <v>153</v>
      </c>
      <c r="J4221" s="6">
        <v>754</v>
      </c>
      <c r="K4221" s="6">
        <v>157</v>
      </c>
      <c r="L4221" s="6">
        <v>761</v>
      </c>
      <c r="M4221" s="6" t="s">
        <v>113</v>
      </c>
      <c r="N4221" s="6" t="s">
        <v>22</v>
      </c>
      <c r="O4221" s="6">
        <v>61</v>
      </c>
    </row>
    <row r="4222" spans="1:15" x14ac:dyDescent="0.25">
      <c r="A4222" s="6" t="s">
        <v>0</v>
      </c>
      <c r="B4222" s="6" t="s">
        <v>6</v>
      </c>
      <c r="C4222" s="6" t="s">
        <v>277</v>
      </c>
      <c r="D4222" s="6" t="s">
        <v>278</v>
      </c>
      <c r="E4222" s="6" t="s">
        <v>97</v>
      </c>
      <c r="F4222" s="6" t="s">
        <v>98</v>
      </c>
      <c r="G4222" s="6">
        <v>139</v>
      </c>
      <c r="H4222" s="6">
        <v>640</v>
      </c>
      <c r="I4222" s="6">
        <v>127</v>
      </c>
      <c r="J4222" s="6">
        <v>578</v>
      </c>
      <c r="K4222" s="6">
        <v>146</v>
      </c>
      <c r="L4222" s="6">
        <v>640</v>
      </c>
      <c r="M4222" s="6" t="s">
        <v>113</v>
      </c>
      <c r="N4222" s="6" t="s">
        <v>23</v>
      </c>
      <c r="O4222" s="6">
        <v>45</v>
      </c>
    </row>
    <row r="4223" spans="1:15" x14ac:dyDescent="0.25">
      <c r="A4223" s="6" t="s">
        <v>3</v>
      </c>
      <c r="B4223" s="6" t="s">
        <v>16</v>
      </c>
      <c r="C4223" s="6" t="s">
        <v>813</v>
      </c>
      <c r="D4223" s="6" t="s">
        <v>814</v>
      </c>
      <c r="E4223" s="6" t="s">
        <v>97</v>
      </c>
      <c r="F4223" s="6" t="s">
        <v>98</v>
      </c>
      <c r="G4223" s="6">
        <v>38</v>
      </c>
      <c r="H4223" s="6">
        <v>164</v>
      </c>
      <c r="I4223" s="6">
        <v>37</v>
      </c>
      <c r="J4223" s="6">
        <v>155</v>
      </c>
      <c r="K4223" s="6">
        <v>38</v>
      </c>
      <c r="L4223" s="6">
        <v>4</v>
      </c>
      <c r="M4223" s="6" t="s">
        <v>113</v>
      </c>
      <c r="N4223" s="6" t="s">
        <v>23</v>
      </c>
      <c r="O4223" s="6">
        <v>11</v>
      </c>
    </row>
    <row r="4224" spans="1:15" x14ac:dyDescent="0.25">
      <c r="A4224" s="6" t="s">
        <v>0</v>
      </c>
      <c r="B4224" s="6" t="s">
        <v>4</v>
      </c>
      <c r="C4224" s="6" t="s">
        <v>696</v>
      </c>
      <c r="D4224" s="6" t="s">
        <v>697</v>
      </c>
      <c r="E4224" s="6" t="s">
        <v>97</v>
      </c>
      <c r="F4224" s="6" t="s">
        <v>125</v>
      </c>
      <c r="G4224" s="6">
        <v>43</v>
      </c>
      <c r="H4224" s="6">
        <v>247</v>
      </c>
      <c r="I4224" s="6">
        <v>41</v>
      </c>
      <c r="J4224" s="6">
        <v>232</v>
      </c>
      <c r="K4224" s="6">
        <v>41</v>
      </c>
      <c r="L4224" s="6">
        <v>9</v>
      </c>
      <c r="M4224" s="6" t="s">
        <v>113</v>
      </c>
      <c r="N4224" s="6" t="s">
        <v>22</v>
      </c>
      <c r="O4224" s="6">
        <v>0</v>
      </c>
    </row>
    <row r="4225" spans="1:15" x14ac:dyDescent="0.25">
      <c r="A4225" s="6" t="s">
        <v>0</v>
      </c>
      <c r="B4225" s="6" t="s">
        <v>13</v>
      </c>
      <c r="C4225" s="6" t="s">
        <v>199</v>
      </c>
      <c r="D4225" s="6" t="s">
        <v>200</v>
      </c>
      <c r="E4225" s="6" t="s">
        <v>97</v>
      </c>
      <c r="F4225" s="6" t="s">
        <v>125</v>
      </c>
      <c r="G4225" s="6">
        <v>77</v>
      </c>
      <c r="H4225" s="6">
        <v>380</v>
      </c>
      <c r="I4225" s="6">
        <v>76</v>
      </c>
      <c r="J4225" s="6">
        <v>342</v>
      </c>
      <c r="K4225" s="6">
        <v>76</v>
      </c>
      <c r="L4225" s="6">
        <v>344</v>
      </c>
      <c r="M4225" s="6" t="s">
        <v>113</v>
      </c>
      <c r="N4225" s="6" t="s">
        <v>21</v>
      </c>
      <c r="O4225" s="6">
        <v>12</v>
      </c>
    </row>
    <row r="4226" spans="1:15" x14ac:dyDescent="0.25">
      <c r="A4226" s="6" t="s">
        <v>0</v>
      </c>
      <c r="B4226" s="6" t="s">
        <v>6</v>
      </c>
      <c r="C4226" s="6" t="s">
        <v>718</v>
      </c>
      <c r="D4226" s="6" t="s">
        <v>719</v>
      </c>
      <c r="E4226" s="6" t="s">
        <v>97</v>
      </c>
      <c r="F4226" s="6" t="s">
        <v>132</v>
      </c>
      <c r="G4226" s="6">
        <v>68</v>
      </c>
      <c r="H4226" s="6">
        <v>327</v>
      </c>
      <c r="I4226" s="6">
        <v>10</v>
      </c>
      <c r="J4226" s="6">
        <v>20</v>
      </c>
      <c r="K4226" s="6">
        <v>63</v>
      </c>
      <c r="L4226" s="6">
        <v>307</v>
      </c>
      <c r="M4226" s="6" t="s">
        <v>113</v>
      </c>
      <c r="N4226" s="6" t="s">
        <v>21</v>
      </c>
      <c r="O4226" s="6">
        <v>8</v>
      </c>
    </row>
    <row r="4227" spans="1:15" x14ac:dyDescent="0.25">
      <c r="A4227" s="6" t="s">
        <v>0</v>
      </c>
      <c r="B4227" s="6" t="s">
        <v>6</v>
      </c>
      <c r="C4227" s="6" t="s">
        <v>718</v>
      </c>
      <c r="D4227" s="6" t="s">
        <v>719</v>
      </c>
      <c r="E4227" s="6" t="s">
        <v>97</v>
      </c>
      <c r="F4227" s="6" t="s">
        <v>132</v>
      </c>
      <c r="G4227" s="6">
        <v>68</v>
      </c>
      <c r="H4227" s="6">
        <v>327</v>
      </c>
      <c r="I4227" s="6">
        <v>10</v>
      </c>
      <c r="J4227" s="6">
        <v>20</v>
      </c>
      <c r="K4227" s="6">
        <v>63</v>
      </c>
      <c r="L4227" s="6">
        <v>307</v>
      </c>
      <c r="M4227" s="6" t="s">
        <v>113</v>
      </c>
      <c r="N4227" s="6" t="s">
        <v>22</v>
      </c>
      <c r="O4227" s="6">
        <v>4</v>
      </c>
    </row>
    <row r="4228" spans="1:15" x14ac:dyDescent="0.25">
      <c r="A4228" s="6" t="s">
        <v>3</v>
      </c>
      <c r="B4228" s="6" t="s">
        <v>16</v>
      </c>
      <c r="C4228" s="6" t="s">
        <v>813</v>
      </c>
      <c r="D4228" s="6" t="s">
        <v>814</v>
      </c>
      <c r="E4228" s="6" t="s">
        <v>97</v>
      </c>
      <c r="F4228" s="6" t="s">
        <v>98</v>
      </c>
      <c r="G4228" s="6">
        <v>38</v>
      </c>
      <c r="H4228" s="6">
        <v>164</v>
      </c>
      <c r="I4228" s="6">
        <v>37</v>
      </c>
      <c r="J4228" s="6">
        <v>155</v>
      </c>
      <c r="K4228" s="6">
        <v>38</v>
      </c>
      <c r="L4228" s="6">
        <v>4</v>
      </c>
      <c r="M4228" s="6" t="s">
        <v>113</v>
      </c>
      <c r="N4228" s="6" t="s">
        <v>22</v>
      </c>
      <c r="O4228" s="6">
        <v>4</v>
      </c>
    </row>
    <row r="4229" spans="1:15" x14ac:dyDescent="0.25">
      <c r="A4229" s="6" t="s">
        <v>3</v>
      </c>
      <c r="B4229" s="6" t="s">
        <v>17</v>
      </c>
      <c r="C4229" s="6" t="s">
        <v>232</v>
      </c>
      <c r="D4229" s="6" t="s">
        <v>233</v>
      </c>
      <c r="E4229" s="6" t="s">
        <v>97</v>
      </c>
      <c r="F4229" s="6" t="s">
        <v>98</v>
      </c>
      <c r="G4229" s="6">
        <v>30</v>
      </c>
      <c r="H4229" s="6">
        <v>188</v>
      </c>
      <c r="I4229" s="6">
        <v>24</v>
      </c>
      <c r="J4229" s="6">
        <v>112</v>
      </c>
      <c r="K4229" s="6">
        <v>24</v>
      </c>
      <c r="L4229" s="6">
        <v>112</v>
      </c>
      <c r="M4229" s="6" t="s">
        <v>113</v>
      </c>
      <c r="N4229" s="6" t="s">
        <v>22</v>
      </c>
      <c r="O4229" s="6">
        <v>1</v>
      </c>
    </row>
    <row r="4230" spans="1:15" x14ac:dyDescent="0.25">
      <c r="A4230" s="6" t="s">
        <v>0</v>
      </c>
      <c r="B4230" s="6" t="s">
        <v>6</v>
      </c>
      <c r="C4230" s="6" t="s">
        <v>718</v>
      </c>
      <c r="D4230" s="6" t="s">
        <v>719</v>
      </c>
      <c r="E4230" s="6" t="s">
        <v>97</v>
      </c>
      <c r="F4230" s="6" t="s">
        <v>132</v>
      </c>
      <c r="G4230" s="6">
        <v>68</v>
      </c>
      <c r="H4230" s="6">
        <v>327</v>
      </c>
      <c r="I4230" s="6">
        <v>10</v>
      </c>
      <c r="J4230" s="6">
        <v>20</v>
      </c>
      <c r="K4230" s="6">
        <v>63</v>
      </c>
      <c r="L4230" s="6">
        <v>307</v>
      </c>
      <c r="M4230" s="6" t="s">
        <v>113</v>
      </c>
      <c r="N4230" s="6" t="s">
        <v>23</v>
      </c>
      <c r="O4230" s="6">
        <v>12</v>
      </c>
    </row>
    <row r="4231" spans="1:15" x14ac:dyDescent="0.25">
      <c r="A4231" s="6" t="s">
        <v>3</v>
      </c>
      <c r="B4231" s="6" t="s">
        <v>16</v>
      </c>
      <c r="C4231" s="6" t="s">
        <v>813</v>
      </c>
      <c r="D4231" s="6" t="s">
        <v>814</v>
      </c>
      <c r="E4231" s="6" t="s">
        <v>97</v>
      </c>
      <c r="F4231" s="6" t="s">
        <v>98</v>
      </c>
      <c r="G4231" s="6">
        <v>38</v>
      </c>
      <c r="H4231" s="6">
        <v>164</v>
      </c>
      <c r="I4231" s="6">
        <v>37</v>
      </c>
      <c r="J4231" s="6">
        <v>155</v>
      </c>
      <c r="K4231" s="6">
        <v>38</v>
      </c>
      <c r="L4231" s="6">
        <v>4</v>
      </c>
      <c r="M4231" s="6" t="s">
        <v>113</v>
      </c>
      <c r="N4231" s="6" t="s">
        <v>21</v>
      </c>
      <c r="O4231" s="6">
        <v>7</v>
      </c>
    </row>
    <row r="4232" spans="1:15" x14ac:dyDescent="0.25">
      <c r="A4232" s="6" t="s">
        <v>0</v>
      </c>
      <c r="B4232" s="6" t="s">
        <v>4</v>
      </c>
      <c r="C4232" s="6" t="s">
        <v>696</v>
      </c>
      <c r="D4232" s="6" t="s">
        <v>697</v>
      </c>
      <c r="E4232" s="6" t="s">
        <v>97</v>
      </c>
      <c r="F4232" s="6" t="s">
        <v>125</v>
      </c>
      <c r="G4232" s="6">
        <v>43</v>
      </c>
      <c r="H4232" s="6">
        <v>247</v>
      </c>
      <c r="I4232" s="6">
        <v>41</v>
      </c>
      <c r="J4232" s="6">
        <v>232</v>
      </c>
      <c r="K4232" s="6">
        <v>41</v>
      </c>
      <c r="L4232" s="6">
        <v>9</v>
      </c>
      <c r="M4232" s="6" t="s">
        <v>113</v>
      </c>
      <c r="N4232" s="6" t="s">
        <v>21</v>
      </c>
      <c r="O4232" s="6">
        <v>0</v>
      </c>
    </row>
    <row r="4233" spans="1:15" x14ac:dyDescent="0.25">
      <c r="A4233" s="6" t="s">
        <v>0</v>
      </c>
      <c r="B4233" s="6" t="s">
        <v>13</v>
      </c>
      <c r="C4233" s="6" t="s">
        <v>243</v>
      </c>
      <c r="D4233" s="6" t="s">
        <v>244</v>
      </c>
      <c r="E4233" s="6" t="s">
        <v>97</v>
      </c>
      <c r="F4233" s="6" t="s">
        <v>98</v>
      </c>
      <c r="G4233" s="6">
        <v>67</v>
      </c>
      <c r="H4233" s="6">
        <v>350</v>
      </c>
      <c r="I4233" s="6">
        <v>67</v>
      </c>
      <c r="J4233" s="6">
        <v>350</v>
      </c>
      <c r="K4233" s="6">
        <v>67</v>
      </c>
      <c r="L4233" s="6">
        <v>350</v>
      </c>
      <c r="M4233" s="6" t="s">
        <v>113</v>
      </c>
      <c r="N4233" s="6" t="s">
        <v>21</v>
      </c>
      <c r="O4233" s="6">
        <v>14</v>
      </c>
    </row>
    <row r="4234" spans="1:15" x14ac:dyDescent="0.25">
      <c r="A4234" s="6" t="s">
        <v>0</v>
      </c>
      <c r="B4234" s="6" t="s">
        <v>6</v>
      </c>
      <c r="C4234" s="6" t="s">
        <v>277</v>
      </c>
      <c r="D4234" s="6" t="s">
        <v>278</v>
      </c>
      <c r="E4234" s="6" t="s">
        <v>97</v>
      </c>
      <c r="F4234" s="6" t="s">
        <v>98</v>
      </c>
      <c r="G4234" s="6">
        <v>139</v>
      </c>
      <c r="H4234" s="6">
        <v>640</v>
      </c>
      <c r="I4234" s="6">
        <v>127</v>
      </c>
      <c r="J4234" s="6">
        <v>578</v>
      </c>
      <c r="K4234" s="6">
        <v>146</v>
      </c>
      <c r="L4234" s="6">
        <v>640</v>
      </c>
      <c r="M4234" s="6" t="s">
        <v>113</v>
      </c>
      <c r="N4234" s="6" t="s">
        <v>22</v>
      </c>
      <c r="O4234" s="6">
        <v>22</v>
      </c>
    </row>
    <row r="4235" spans="1:15" x14ac:dyDescent="0.25">
      <c r="A4235" s="6" t="s">
        <v>0</v>
      </c>
      <c r="B4235" s="6" t="s">
        <v>13</v>
      </c>
      <c r="C4235" s="6" t="s">
        <v>173</v>
      </c>
      <c r="D4235" s="6" t="s">
        <v>174</v>
      </c>
      <c r="E4235" s="6" t="s">
        <v>97</v>
      </c>
      <c r="F4235" s="6" t="s">
        <v>125</v>
      </c>
      <c r="G4235" s="6">
        <v>74</v>
      </c>
      <c r="H4235" s="6">
        <v>404</v>
      </c>
      <c r="I4235" s="6">
        <v>60</v>
      </c>
      <c r="J4235" s="6">
        <v>330</v>
      </c>
      <c r="K4235" s="6">
        <v>74</v>
      </c>
      <c r="L4235" s="6">
        <v>369</v>
      </c>
      <c r="M4235" s="6" t="s">
        <v>113</v>
      </c>
      <c r="N4235" s="6" t="s">
        <v>21</v>
      </c>
      <c r="O4235" s="6">
        <v>12</v>
      </c>
    </row>
    <row r="4236" spans="1:15" x14ac:dyDescent="0.25">
      <c r="A4236" s="6" t="s">
        <v>3</v>
      </c>
      <c r="B4236" s="6" t="s">
        <v>14</v>
      </c>
      <c r="C4236" s="6" t="s">
        <v>783</v>
      </c>
      <c r="D4236" s="6" t="s">
        <v>784</v>
      </c>
      <c r="E4236" s="6" t="s">
        <v>97</v>
      </c>
      <c r="F4236" s="6" t="s">
        <v>98</v>
      </c>
      <c r="G4236" s="6">
        <v>41</v>
      </c>
      <c r="H4236" s="6">
        <v>214</v>
      </c>
      <c r="I4236" s="6">
        <v>41</v>
      </c>
      <c r="J4236" s="6">
        <v>214</v>
      </c>
      <c r="K4236" s="6">
        <v>41</v>
      </c>
      <c r="L4236" s="6">
        <v>214</v>
      </c>
      <c r="M4236" s="6" t="s">
        <v>113</v>
      </c>
      <c r="N4236" s="6" t="s">
        <v>22</v>
      </c>
      <c r="O4236" s="6">
        <v>5</v>
      </c>
    </row>
    <row r="4237" spans="1:15" x14ac:dyDescent="0.25">
      <c r="A4237" s="6" t="s">
        <v>0</v>
      </c>
      <c r="B4237" s="6" t="s">
        <v>13</v>
      </c>
      <c r="C4237" s="6" t="s">
        <v>249</v>
      </c>
      <c r="D4237" s="6" t="s">
        <v>250</v>
      </c>
      <c r="E4237" s="6" t="s">
        <v>97</v>
      </c>
      <c r="F4237" s="6" t="s">
        <v>98</v>
      </c>
      <c r="G4237" s="6">
        <v>14</v>
      </c>
      <c r="H4237" s="6">
        <v>83</v>
      </c>
      <c r="I4237" s="6">
        <v>8</v>
      </c>
      <c r="J4237" s="6">
        <v>35</v>
      </c>
      <c r="K4237" s="6">
        <v>13</v>
      </c>
      <c r="L4237" s="6">
        <v>82</v>
      </c>
      <c r="M4237" s="6" t="s">
        <v>113</v>
      </c>
      <c r="N4237" s="6" t="s">
        <v>22</v>
      </c>
      <c r="O4237" s="6">
        <v>3</v>
      </c>
    </row>
    <row r="4238" spans="1:15" x14ac:dyDescent="0.25">
      <c r="A4238" s="6" t="s">
        <v>3</v>
      </c>
      <c r="B4238" s="6" t="s">
        <v>15</v>
      </c>
      <c r="C4238" s="6" t="s">
        <v>791</v>
      </c>
      <c r="D4238" s="6" t="s">
        <v>792</v>
      </c>
      <c r="E4238" s="6" t="s">
        <v>97</v>
      </c>
      <c r="F4238" s="6" t="s">
        <v>98</v>
      </c>
      <c r="G4238" s="6">
        <v>64</v>
      </c>
      <c r="H4238" s="6">
        <v>305</v>
      </c>
      <c r="I4238" s="6">
        <v>63</v>
      </c>
      <c r="J4238" s="6">
        <v>304</v>
      </c>
      <c r="K4238" s="6">
        <v>63</v>
      </c>
      <c r="L4238" s="6">
        <v>304</v>
      </c>
      <c r="M4238" s="6" t="s">
        <v>113</v>
      </c>
      <c r="N4238" s="6" t="s">
        <v>23</v>
      </c>
      <c r="O4238" s="6">
        <v>10</v>
      </c>
    </row>
    <row r="4239" spans="1:15" x14ac:dyDescent="0.25">
      <c r="A4239" s="6" t="s">
        <v>0</v>
      </c>
      <c r="B4239" s="6" t="s">
        <v>13</v>
      </c>
      <c r="C4239" s="6" t="s">
        <v>173</v>
      </c>
      <c r="D4239" s="6" t="s">
        <v>174</v>
      </c>
      <c r="E4239" s="6" t="s">
        <v>97</v>
      </c>
      <c r="F4239" s="6" t="s">
        <v>125</v>
      </c>
      <c r="G4239" s="6">
        <v>74</v>
      </c>
      <c r="H4239" s="6">
        <v>404</v>
      </c>
      <c r="I4239" s="6">
        <v>60</v>
      </c>
      <c r="J4239" s="6">
        <v>330</v>
      </c>
      <c r="K4239" s="6">
        <v>74</v>
      </c>
      <c r="L4239" s="6">
        <v>369</v>
      </c>
      <c r="M4239" s="6" t="s">
        <v>113</v>
      </c>
      <c r="N4239" s="6" t="s">
        <v>23</v>
      </c>
      <c r="O4239" s="6">
        <v>27</v>
      </c>
    </row>
    <row r="4240" spans="1:15" x14ac:dyDescent="0.25">
      <c r="A4240" s="6" t="s">
        <v>0</v>
      </c>
      <c r="B4240" s="6" t="s">
        <v>13</v>
      </c>
      <c r="C4240" s="6" t="s">
        <v>199</v>
      </c>
      <c r="D4240" s="6" t="s">
        <v>200</v>
      </c>
      <c r="E4240" s="6" t="s">
        <v>97</v>
      </c>
      <c r="F4240" s="6" t="s">
        <v>125</v>
      </c>
      <c r="G4240" s="6">
        <v>77</v>
      </c>
      <c r="H4240" s="6">
        <v>380</v>
      </c>
      <c r="I4240" s="6">
        <v>76</v>
      </c>
      <c r="J4240" s="6">
        <v>342</v>
      </c>
      <c r="K4240" s="6">
        <v>76</v>
      </c>
      <c r="L4240" s="6">
        <v>344</v>
      </c>
      <c r="M4240" s="6" t="s">
        <v>113</v>
      </c>
      <c r="N4240" s="6" t="s">
        <v>22</v>
      </c>
      <c r="O4240" s="6">
        <v>14</v>
      </c>
    </row>
    <row r="4241" spans="1:15" x14ac:dyDescent="0.25">
      <c r="A4241" s="6" t="s">
        <v>0</v>
      </c>
      <c r="B4241" s="6" t="s">
        <v>13</v>
      </c>
      <c r="C4241" s="6" t="s">
        <v>249</v>
      </c>
      <c r="D4241" s="6" t="s">
        <v>250</v>
      </c>
      <c r="E4241" s="6" t="s">
        <v>97</v>
      </c>
      <c r="F4241" s="6" t="s">
        <v>98</v>
      </c>
      <c r="G4241" s="6">
        <v>14</v>
      </c>
      <c r="H4241" s="6">
        <v>83</v>
      </c>
      <c r="I4241" s="6">
        <v>8</v>
      </c>
      <c r="J4241" s="6">
        <v>35</v>
      </c>
      <c r="K4241" s="6">
        <v>13</v>
      </c>
      <c r="L4241" s="6">
        <v>82</v>
      </c>
      <c r="M4241" s="6" t="s">
        <v>113</v>
      </c>
      <c r="N4241" s="6" t="s">
        <v>23</v>
      </c>
      <c r="O4241" s="6">
        <v>9</v>
      </c>
    </row>
    <row r="4242" spans="1:15" x14ac:dyDescent="0.25">
      <c r="A4242" s="6" t="s">
        <v>0</v>
      </c>
      <c r="B4242" s="6" t="s">
        <v>13</v>
      </c>
      <c r="C4242" s="6" t="s">
        <v>179</v>
      </c>
      <c r="D4242" s="6" t="s">
        <v>180</v>
      </c>
      <c r="E4242" s="6" t="s">
        <v>97</v>
      </c>
      <c r="F4242" s="6" t="s">
        <v>125</v>
      </c>
      <c r="G4242" s="6">
        <v>13</v>
      </c>
      <c r="H4242" s="6">
        <v>70</v>
      </c>
      <c r="I4242" s="6">
        <v>8</v>
      </c>
      <c r="J4242" s="6">
        <v>49</v>
      </c>
      <c r="K4242" s="6">
        <v>12</v>
      </c>
      <c r="L4242" s="6">
        <v>70</v>
      </c>
      <c r="M4242" s="6" t="s">
        <v>113</v>
      </c>
      <c r="N4242" s="6" t="s">
        <v>21</v>
      </c>
      <c r="O4242" s="6">
        <v>1</v>
      </c>
    </row>
    <row r="4243" spans="1:15" x14ac:dyDescent="0.25">
      <c r="A4243" s="6" t="s">
        <v>3</v>
      </c>
      <c r="B4243" s="6" t="s">
        <v>15</v>
      </c>
      <c r="C4243" s="6" t="s">
        <v>791</v>
      </c>
      <c r="D4243" s="6" t="s">
        <v>792</v>
      </c>
      <c r="E4243" s="6" t="s">
        <v>97</v>
      </c>
      <c r="F4243" s="6" t="s">
        <v>98</v>
      </c>
      <c r="G4243" s="6">
        <v>64</v>
      </c>
      <c r="H4243" s="6">
        <v>305</v>
      </c>
      <c r="I4243" s="6">
        <v>63</v>
      </c>
      <c r="J4243" s="6">
        <v>304</v>
      </c>
      <c r="K4243" s="6">
        <v>63</v>
      </c>
      <c r="L4243" s="6">
        <v>304</v>
      </c>
      <c r="M4243" s="6" t="s">
        <v>113</v>
      </c>
      <c r="N4243" s="6" t="s">
        <v>22</v>
      </c>
      <c r="O4243" s="6">
        <v>4</v>
      </c>
    </row>
    <row r="4244" spans="1:15" x14ac:dyDescent="0.25">
      <c r="A4244" s="6" t="s">
        <v>0</v>
      </c>
      <c r="B4244" s="6" t="s">
        <v>13</v>
      </c>
      <c r="C4244" s="6" t="s">
        <v>173</v>
      </c>
      <c r="D4244" s="6" t="s">
        <v>174</v>
      </c>
      <c r="E4244" s="6" t="s">
        <v>97</v>
      </c>
      <c r="F4244" s="6" t="s">
        <v>125</v>
      </c>
      <c r="G4244" s="6">
        <v>74</v>
      </c>
      <c r="H4244" s="6">
        <v>404</v>
      </c>
      <c r="I4244" s="6">
        <v>60</v>
      </c>
      <c r="J4244" s="6">
        <v>330</v>
      </c>
      <c r="K4244" s="6">
        <v>74</v>
      </c>
      <c r="L4244" s="6">
        <v>369</v>
      </c>
      <c r="M4244" s="6" t="s">
        <v>113</v>
      </c>
      <c r="N4244" s="6" t="s">
        <v>22</v>
      </c>
      <c r="O4244" s="6">
        <v>15</v>
      </c>
    </row>
    <row r="4245" spans="1:15" x14ac:dyDescent="0.25">
      <c r="A4245" s="6" t="s">
        <v>0</v>
      </c>
      <c r="B4245" s="6" t="s">
        <v>13</v>
      </c>
      <c r="C4245" s="6" t="s">
        <v>179</v>
      </c>
      <c r="D4245" s="6" t="s">
        <v>180</v>
      </c>
      <c r="E4245" s="6" t="s">
        <v>97</v>
      </c>
      <c r="F4245" s="6" t="s">
        <v>125</v>
      </c>
      <c r="G4245" s="6">
        <v>13</v>
      </c>
      <c r="H4245" s="6">
        <v>70</v>
      </c>
      <c r="I4245" s="6">
        <v>8</v>
      </c>
      <c r="J4245" s="6">
        <v>49</v>
      </c>
      <c r="K4245" s="6">
        <v>12</v>
      </c>
      <c r="L4245" s="6">
        <v>70</v>
      </c>
      <c r="M4245" s="6" t="s">
        <v>113</v>
      </c>
      <c r="N4245" s="6" t="s">
        <v>22</v>
      </c>
      <c r="O4245" s="6">
        <v>1</v>
      </c>
    </row>
    <row r="4246" spans="1:15" x14ac:dyDescent="0.25">
      <c r="A4246" s="6" t="s">
        <v>3</v>
      </c>
      <c r="B4246" s="6" t="s">
        <v>15</v>
      </c>
      <c r="C4246" s="6" t="s">
        <v>791</v>
      </c>
      <c r="D4246" s="6" t="s">
        <v>792</v>
      </c>
      <c r="E4246" s="6" t="s">
        <v>97</v>
      </c>
      <c r="F4246" s="6" t="s">
        <v>98</v>
      </c>
      <c r="G4246" s="6">
        <v>64</v>
      </c>
      <c r="H4246" s="6">
        <v>305</v>
      </c>
      <c r="I4246" s="6">
        <v>63</v>
      </c>
      <c r="J4246" s="6">
        <v>304</v>
      </c>
      <c r="K4246" s="6">
        <v>63</v>
      </c>
      <c r="L4246" s="6">
        <v>304</v>
      </c>
      <c r="M4246" s="6" t="s">
        <v>113</v>
      </c>
      <c r="N4246" s="6" t="s">
        <v>21</v>
      </c>
      <c r="O4246" s="6">
        <v>6</v>
      </c>
    </row>
    <row r="4247" spans="1:15" x14ac:dyDescent="0.25">
      <c r="A4247" s="6" t="s">
        <v>3</v>
      </c>
      <c r="B4247" s="6" t="s">
        <v>14</v>
      </c>
      <c r="C4247" s="6" t="s">
        <v>783</v>
      </c>
      <c r="D4247" s="6" t="s">
        <v>784</v>
      </c>
      <c r="E4247" s="6" t="s">
        <v>97</v>
      </c>
      <c r="F4247" s="6" t="s">
        <v>98</v>
      </c>
      <c r="G4247" s="6">
        <v>41</v>
      </c>
      <c r="H4247" s="6">
        <v>214</v>
      </c>
      <c r="I4247" s="6">
        <v>41</v>
      </c>
      <c r="J4247" s="6">
        <v>214</v>
      </c>
      <c r="K4247" s="6">
        <v>41</v>
      </c>
      <c r="L4247" s="6">
        <v>214</v>
      </c>
      <c r="M4247" s="6" t="s">
        <v>113</v>
      </c>
      <c r="N4247" s="6" t="s">
        <v>23</v>
      </c>
      <c r="O4247" s="6">
        <v>14</v>
      </c>
    </row>
    <row r="4248" spans="1:15" x14ac:dyDescent="0.25">
      <c r="A4248" s="6" t="s">
        <v>3</v>
      </c>
      <c r="B4248" s="6" t="s">
        <v>18</v>
      </c>
      <c r="C4248" s="6" t="s">
        <v>809</v>
      </c>
      <c r="D4248" s="6" t="s">
        <v>810</v>
      </c>
      <c r="E4248" s="6" t="s">
        <v>97</v>
      </c>
      <c r="F4248" s="6" t="s">
        <v>98</v>
      </c>
      <c r="G4248" s="6">
        <v>12</v>
      </c>
      <c r="H4248" s="6">
        <v>52</v>
      </c>
      <c r="I4248" s="6">
        <v>10</v>
      </c>
      <c r="J4248" s="6">
        <v>44</v>
      </c>
      <c r="K4248" s="6">
        <v>10</v>
      </c>
      <c r="L4248" s="6">
        <v>44</v>
      </c>
      <c r="M4248" s="6" t="s">
        <v>113</v>
      </c>
      <c r="N4248" s="6" t="s">
        <v>22</v>
      </c>
      <c r="O4248" s="6">
        <v>3</v>
      </c>
    </row>
    <row r="4249" spans="1:15" x14ac:dyDescent="0.25">
      <c r="A4249" s="6" t="s">
        <v>3</v>
      </c>
      <c r="B4249" s="6" t="s">
        <v>15</v>
      </c>
      <c r="C4249" s="6" t="s">
        <v>787</v>
      </c>
      <c r="D4249" s="6" t="s">
        <v>788</v>
      </c>
      <c r="E4249" s="6" t="s">
        <v>97</v>
      </c>
      <c r="F4249" s="6" t="s">
        <v>125</v>
      </c>
      <c r="G4249" s="6">
        <v>87</v>
      </c>
      <c r="H4249" s="6">
        <v>488</v>
      </c>
      <c r="I4249" s="6">
        <v>86</v>
      </c>
      <c r="J4249" s="6">
        <v>472</v>
      </c>
      <c r="K4249" s="6">
        <v>86</v>
      </c>
      <c r="L4249" s="6">
        <v>472</v>
      </c>
      <c r="M4249" s="6" t="s">
        <v>113</v>
      </c>
      <c r="N4249" s="6" t="s">
        <v>23</v>
      </c>
      <c r="O4249" s="6">
        <v>70</v>
      </c>
    </row>
    <row r="4250" spans="1:15" x14ac:dyDescent="0.25">
      <c r="A4250" s="6" t="s">
        <v>0</v>
      </c>
      <c r="B4250" s="6" t="s">
        <v>7</v>
      </c>
      <c r="C4250" s="6" t="s">
        <v>130</v>
      </c>
      <c r="D4250" s="6" t="s">
        <v>131</v>
      </c>
      <c r="E4250" s="6" t="s">
        <v>97</v>
      </c>
      <c r="F4250" s="6" t="s">
        <v>125</v>
      </c>
      <c r="G4250" s="6">
        <v>169</v>
      </c>
      <c r="H4250" s="6">
        <v>816</v>
      </c>
      <c r="I4250" s="6">
        <v>153</v>
      </c>
      <c r="J4250" s="6">
        <v>754</v>
      </c>
      <c r="K4250" s="6">
        <v>157</v>
      </c>
      <c r="L4250" s="6">
        <v>761</v>
      </c>
      <c r="M4250" s="6" t="s">
        <v>113</v>
      </c>
      <c r="N4250" s="6" t="s">
        <v>23</v>
      </c>
      <c r="O4250" s="6">
        <v>158</v>
      </c>
    </row>
    <row r="4251" spans="1:15" x14ac:dyDescent="0.25">
      <c r="A4251" s="6" t="s">
        <v>3</v>
      </c>
      <c r="B4251" s="6" t="s">
        <v>16</v>
      </c>
      <c r="C4251" s="6" t="s">
        <v>230</v>
      </c>
      <c r="D4251" s="6" t="s">
        <v>231</v>
      </c>
      <c r="E4251" s="6" t="s">
        <v>97</v>
      </c>
      <c r="F4251" s="6" t="s">
        <v>98</v>
      </c>
      <c r="G4251" s="6">
        <v>31</v>
      </c>
      <c r="H4251" s="6">
        <v>191</v>
      </c>
      <c r="I4251" s="6">
        <v>31</v>
      </c>
      <c r="J4251" s="6">
        <v>183</v>
      </c>
      <c r="K4251" s="6">
        <v>31</v>
      </c>
      <c r="L4251" s="6">
        <v>183</v>
      </c>
      <c r="M4251" s="6" t="s">
        <v>113</v>
      </c>
      <c r="N4251" s="6" t="s">
        <v>23</v>
      </c>
      <c r="O4251" s="6">
        <v>9</v>
      </c>
    </row>
    <row r="4252" spans="1:15" x14ac:dyDescent="0.25">
      <c r="A4252" s="6" t="s">
        <v>0</v>
      </c>
      <c r="B4252" s="6" t="s">
        <v>13</v>
      </c>
      <c r="C4252" s="6" t="s">
        <v>181</v>
      </c>
      <c r="D4252" s="6" t="s">
        <v>182</v>
      </c>
      <c r="E4252" s="6" t="s">
        <v>97</v>
      </c>
      <c r="F4252" s="6" t="s">
        <v>98</v>
      </c>
      <c r="G4252" s="6">
        <v>16</v>
      </c>
      <c r="H4252" s="6">
        <v>58</v>
      </c>
      <c r="I4252" s="6">
        <v>10</v>
      </c>
      <c r="J4252" s="6">
        <v>45</v>
      </c>
      <c r="K4252" s="6">
        <v>16</v>
      </c>
      <c r="L4252" s="6">
        <v>58</v>
      </c>
      <c r="M4252" s="6" t="s">
        <v>113</v>
      </c>
      <c r="N4252" s="6" t="s">
        <v>21</v>
      </c>
      <c r="O4252" s="6">
        <v>0</v>
      </c>
    </row>
    <row r="4253" spans="1:15" x14ac:dyDescent="0.25">
      <c r="A4253" s="6" t="s">
        <v>3</v>
      </c>
      <c r="B4253" s="6" t="s">
        <v>17</v>
      </c>
      <c r="C4253" s="6" t="s">
        <v>771</v>
      </c>
      <c r="D4253" s="6" t="s">
        <v>772</v>
      </c>
      <c r="E4253" s="6" t="s">
        <v>209</v>
      </c>
      <c r="F4253" s="6" t="s">
        <v>125</v>
      </c>
      <c r="G4253" s="6">
        <v>9</v>
      </c>
      <c r="H4253" s="6">
        <v>40</v>
      </c>
      <c r="I4253" s="6">
        <v>9</v>
      </c>
      <c r="J4253" s="6">
        <v>43</v>
      </c>
      <c r="K4253" s="6">
        <v>9</v>
      </c>
      <c r="L4253" s="6">
        <v>43</v>
      </c>
      <c r="M4253" s="6" t="s">
        <v>113</v>
      </c>
      <c r="N4253" s="6" t="s">
        <v>23</v>
      </c>
      <c r="O4253" s="6">
        <v>2</v>
      </c>
    </row>
    <row r="4254" spans="1:15" x14ac:dyDescent="0.25">
      <c r="A4254" s="6" t="s">
        <v>0</v>
      </c>
      <c r="B4254" s="6" t="s">
        <v>13</v>
      </c>
      <c r="C4254" s="6" t="s">
        <v>181</v>
      </c>
      <c r="D4254" s="6" t="s">
        <v>182</v>
      </c>
      <c r="E4254" s="6" t="s">
        <v>97</v>
      </c>
      <c r="F4254" s="6" t="s">
        <v>98</v>
      </c>
      <c r="G4254" s="6">
        <v>16</v>
      </c>
      <c r="H4254" s="6">
        <v>58</v>
      </c>
      <c r="I4254" s="6">
        <v>10</v>
      </c>
      <c r="J4254" s="6">
        <v>45</v>
      </c>
      <c r="K4254" s="6">
        <v>16</v>
      </c>
      <c r="L4254" s="6">
        <v>58</v>
      </c>
      <c r="M4254" s="6" t="s">
        <v>113</v>
      </c>
      <c r="N4254" s="6" t="s">
        <v>22</v>
      </c>
      <c r="O4254" s="6">
        <v>3</v>
      </c>
    </row>
    <row r="4255" spans="1:15" x14ac:dyDescent="0.25">
      <c r="A4255" s="6" t="s">
        <v>3</v>
      </c>
      <c r="B4255" s="6" t="s">
        <v>15</v>
      </c>
      <c r="C4255" s="6" t="s">
        <v>787</v>
      </c>
      <c r="D4255" s="6" t="s">
        <v>788</v>
      </c>
      <c r="E4255" s="6" t="s">
        <v>97</v>
      </c>
      <c r="F4255" s="6" t="s">
        <v>125</v>
      </c>
      <c r="G4255" s="6">
        <v>87</v>
      </c>
      <c r="H4255" s="6">
        <v>488</v>
      </c>
      <c r="I4255" s="6">
        <v>86</v>
      </c>
      <c r="J4255" s="6">
        <v>472</v>
      </c>
      <c r="K4255" s="6">
        <v>86</v>
      </c>
      <c r="L4255" s="6">
        <v>472</v>
      </c>
      <c r="M4255" s="6" t="s">
        <v>113</v>
      </c>
      <c r="N4255" s="6" t="s">
        <v>22</v>
      </c>
      <c r="O4255" s="6">
        <v>29</v>
      </c>
    </row>
    <row r="4256" spans="1:15" x14ac:dyDescent="0.25">
      <c r="A4256" s="6" t="s">
        <v>3</v>
      </c>
      <c r="B4256" s="6" t="s">
        <v>14</v>
      </c>
      <c r="C4256" s="6" t="s">
        <v>785</v>
      </c>
      <c r="D4256" s="6" t="s">
        <v>786</v>
      </c>
      <c r="E4256" s="6" t="s">
        <v>97</v>
      </c>
      <c r="F4256" s="6" t="s">
        <v>98</v>
      </c>
      <c r="G4256" s="6">
        <v>140</v>
      </c>
      <c r="H4256" s="6">
        <v>613</v>
      </c>
      <c r="I4256" s="6">
        <v>137</v>
      </c>
      <c r="J4256" s="6">
        <v>622</v>
      </c>
      <c r="K4256" s="6">
        <v>137</v>
      </c>
      <c r="L4256" s="6">
        <v>622</v>
      </c>
      <c r="M4256" s="6" t="s">
        <v>113</v>
      </c>
      <c r="N4256" s="6" t="s">
        <v>21</v>
      </c>
      <c r="O4256" s="6">
        <v>35</v>
      </c>
    </row>
    <row r="4257" spans="1:15" x14ac:dyDescent="0.25">
      <c r="A4257" s="6" t="s">
        <v>0</v>
      </c>
      <c r="B4257" s="6" t="s">
        <v>13</v>
      </c>
      <c r="C4257" s="6" t="s">
        <v>181</v>
      </c>
      <c r="D4257" s="6" t="s">
        <v>182</v>
      </c>
      <c r="E4257" s="6" t="s">
        <v>97</v>
      </c>
      <c r="F4257" s="6" t="s">
        <v>98</v>
      </c>
      <c r="G4257" s="6">
        <v>16</v>
      </c>
      <c r="H4257" s="6">
        <v>58</v>
      </c>
      <c r="I4257" s="6">
        <v>10</v>
      </c>
      <c r="J4257" s="6">
        <v>45</v>
      </c>
      <c r="K4257" s="6">
        <v>16</v>
      </c>
      <c r="L4257" s="6">
        <v>58</v>
      </c>
      <c r="M4257" s="6" t="s">
        <v>113</v>
      </c>
      <c r="N4257" s="6" t="s">
        <v>23</v>
      </c>
      <c r="O4257" s="6">
        <v>3</v>
      </c>
    </row>
    <row r="4258" spans="1:15" x14ac:dyDescent="0.25">
      <c r="A4258" s="6" t="s">
        <v>3</v>
      </c>
      <c r="B4258" s="6" t="s">
        <v>15</v>
      </c>
      <c r="C4258" s="6" t="s">
        <v>787</v>
      </c>
      <c r="D4258" s="6" t="s">
        <v>788</v>
      </c>
      <c r="E4258" s="6" t="s">
        <v>97</v>
      </c>
      <c r="F4258" s="6" t="s">
        <v>125</v>
      </c>
      <c r="G4258" s="6">
        <v>87</v>
      </c>
      <c r="H4258" s="6">
        <v>488</v>
      </c>
      <c r="I4258" s="6">
        <v>86</v>
      </c>
      <c r="J4258" s="6">
        <v>472</v>
      </c>
      <c r="K4258" s="6">
        <v>86</v>
      </c>
      <c r="L4258" s="6">
        <v>472</v>
      </c>
      <c r="M4258" s="6" t="s">
        <v>113</v>
      </c>
      <c r="N4258" s="6" t="s">
        <v>21</v>
      </c>
      <c r="O4258" s="6">
        <v>41</v>
      </c>
    </row>
    <row r="4259" spans="1:15" x14ac:dyDescent="0.25">
      <c r="A4259" s="6" t="s">
        <v>0</v>
      </c>
      <c r="B4259" s="6" t="s">
        <v>13</v>
      </c>
      <c r="C4259" s="6" t="s">
        <v>239</v>
      </c>
      <c r="D4259" s="6" t="s">
        <v>240</v>
      </c>
      <c r="E4259" s="6" t="s">
        <v>97</v>
      </c>
      <c r="F4259" s="6" t="s">
        <v>98</v>
      </c>
      <c r="G4259" s="6">
        <v>15</v>
      </c>
      <c r="H4259" s="6">
        <v>74</v>
      </c>
      <c r="I4259" s="6">
        <v>12</v>
      </c>
      <c r="J4259" s="6">
        <v>60</v>
      </c>
      <c r="K4259" s="6">
        <v>16</v>
      </c>
      <c r="L4259" s="6">
        <v>74</v>
      </c>
      <c r="M4259" s="6" t="s">
        <v>113</v>
      </c>
      <c r="N4259" s="6" t="s">
        <v>23</v>
      </c>
      <c r="O4259" s="6">
        <v>12</v>
      </c>
    </row>
    <row r="4260" spans="1:15" x14ac:dyDescent="0.25">
      <c r="A4260" s="6" t="s">
        <v>0</v>
      </c>
      <c r="B4260" s="6" t="s">
        <v>7</v>
      </c>
      <c r="C4260" s="6" t="s">
        <v>130</v>
      </c>
      <c r="D4260" s="6" t="s">
        <v>131</v>
      </c>
      <c r="E4260" s="6" t="s">
        <v>97</v>
      </c>
      <c r="F4260" s="6" t="s">
        <v>125</v>
      </c>
      <c r="G4260" s="6">
        <v>169</v>
      </c>
      <c r="H4260" s="6">
        <v>816</v>
      </c>
      <c r="I4260" s="6">
        <v>153</v>
      </c>
      <c r="J4260" s="6">
        <v>754</v>
      </c>
      <c r="K4260" s="6">
        <v>157</v>
      </c>
      <c r="L4260" s="6">
        <v>761</v>
      </c>
      <c r="M4260" s="6" t="s">
        <v>113</v>
      </c>
      <c r="N4260" s="6" t="s">
        <v>21</v>
      </c>
      <c r="O4260" s="6">
        <v>97</v>
      </c>
    </row>
    <row r="4261" spans="1:15" x14ac:dyDescent="0.25">
      <c r="A4261" s="6" t="s">
        <v>3</v>
      </c>
      <c r="B4261" s="6" t="s">
        <v>18</v>
      </c>
      <c r="C4261" s="6" t="s">
        <v>809</v>
      </c>
      <c r="D4261" s="6" t="s">
        <v>810</v>
      </c>
      <c r="E4261" s="6" t="s">
        <v>97</v>
      </c>
      <c r="F4261" s="6" t="s">
        <v>98</v>
      </c>
      <c r="G4261" s="6">
        <v>12</v>
      </c>
      <c r="H4261" s="6">
        <v>52</v>
      </c>
      <c r="I4261" s="6">
        <v>10</v>
      </c>
      <c r="J4261" s="6">
        <v>44</v>
      </c>
      <c r="K4261" s="6">
        <v>10</v>
      </c>
      <c r="L4261" s="6">
        <v>44</v>
      </c>
      <c r="M4261" s="6" t="s">
        <v>113</v>
      </c>
      <c r="N4261" s="6" t="s">
        <v>23</v>
      </c>
      <c r="O4261" s="6">
        <v>4</v>
      </c>
    </row>
    <row r="4262" spans="1:15" x14ac:dyDescent="0.25">
      <c r="A4262" s="6" t="s">
        <v>3</v>
      </c>
      <c r="B4262" s="6" t="s">
        <v>14</v>
      </c>
      <c r="C4262" s="6" t="s">
        <v>785</v>
      </c>
      <c r="D4262" s="6" t="s">
        <v>786</v>
      </c>
      <c r="E4262" s="6" t="s">
        <v>97</v>
      </c>
      <c r="F4262" s="6" t="s">
        <v>98</v>
      </c>
      <c r="G4262" s="6">
        <v>140</v>
      </c>
      <c r="H4262" s="6">
        <v>613</v>
      </c>
      <c r="I4262" s="6">
        <v>137</v>
      </c>
      <c r="J4262" s="6">
        <v>622</v>
      </c>
      <c r="K4262" s="6">
        <v>137</v>
      </c>
      <c r="L4262" s="6">
        <v>622</v>
      </c>
      <c r="M4262" s="6" t="s">
        <v>113</v>
      </c>
      <c r="N4262" s="6" t="s">
        <v>22</v>
      </c>
      <c r="O4262" s="6">
        <v>19</v>
      </c>
    </row>
    <row r="4263" spans="1:15" x14ac:dyDescent="0.25">
      <c r="A4263" s="6" t="s">
        <v>0</v>
      </c>
      <c r="B4263" s="6" t="s">
        <v>5</v>
      </c>
      <c r="C4263" s="6" t="s">
        <v>713</v>
      </c>
      <c r="D4263" s="6" t="s">
        <v>714</v>
      </c>
      <c r="E4263" s="6" t="s">
        <v>209</v>
      </c>
      <c r="F4263" s="6" t="s">
        <v>125</v>
      </c>
      <c r="G4263" s="6">
        <v>110</v>
      </c>
      <c r="H4263" s="6">
        <v>643</v>
      </c>
      <c r="I4263" s="6">
        <v>106</v>
      </c>
      <c r="J4263" s="6"/>
      <c r="K4263" s="6">
        <v>124</v>
      </c>
      <c r="L4263" s="6">
        <v>0</v>
      </c>
      <c r="M4263" s="6" t="s">
        <v>113</v>
      </c>
      <c r="N4263" s="6" t="s">
        <v>23</v>
      </c>
      <c r="O4263" s="6">
        <v>0</v>
      </c>
    </row>
    <row r="4264" spans="1:15" x14ac:dyDescent="0.25">
      <c r="A4264" s="6" t="s">
        <v>0</v>
      </c>
      <c r="B4264" s="6" t="s">
        <v>13</v>
      </c>
      <c r="C4264" s="6" t="s">
        <v>179</v>
      </c>
      <c r="D4264" s="6" t="s">
        <v>180</v>
      </c>
      <c r="E4264" s="6" t="s">
        <v>97</v>
      </c>
      <c r="F4264" s="6" t="s">
        <v>125</v>
      </c>
      <c r="G4264" s="6">
        <v>13</v>
      </c>
      <c r="H4264" s="6">
        <v>70</v>
      </c>
      <c r="I4264" s="6">
        <v>8</v>
      </c>
      <c r="J4264" s="6">
        <v>49</v>
      </c>
      <c r="K4264" s="6">
        <v>12</v>
      </c>
      <c r="L4264" s="6">
        <v>70</v>
      </c>
      <c r="M4264" s="6" t="s">
        <v>113</v>
      </c>
      <c r="N4264" s="6" t="s">
        <v>23</v>
      </c>
      <c r="O4264" s="6">
        <v>2</v>
      </c>
    </row>
    <row r="4265" spans="1:15" x14ac:dyDescent="0.25">
      <c r="A4265" s="6" t="s">
        <v>0</v>
      </c>
      <c r="B4265" s="6" t="s">
        <v>13</v>
      </c>
      <c r="C4265" s="6" t="s">
        <v>195</v>
      </c>
      <c r="D4265" s="6" t="s">
        <v>196</v>
      </c>
      <c r="E4265" s="6" t="s">
        <v>97</v>
      </c>
      <c r="F4265" s="6" t="s">
        <v>132</v>
      </c>
      <c r="G4265" s="6">
        <v>20</v>
      </c>
      <c r="H4265" s="6">
        <v>64</v>
      </c>
      <c r="I4265" s="6">
        <v>14</v>
      </c>
      <c r="J4265" s="6">
        <v>52</v>
      </c>
      <c r="K4265" s="6">
        <v>14</v>
      </c>
      <c r="L4265" s="6">
        <v>52</v>
      </c>
      <c r="M4265" s="6" t="s">
        <v>113</v>
      </c>
      <c r="N4265" s="6" t="s">
        <v>22</v>
      </c>
      <c r="O4265" s="6">
        <v>1</v>
      </c>
    </row>
    <row r="4266" spans="1:15" x14ac:dyDescent="0.25">
      <c r="A4266" s="6" t="s">
        <v>0</v>
      </c>
      <c r="B4266" s="6" t="s">
        <v>9</v>
      </c>
      <c r="C4266" s="6" t="s">
        <v>135</v>
      </c>
      <c r="D4266" s="6" t="s">
        <v>136</v>
      </c>
      <c r="E4266" s="6" t="s">
        <v>97</v>
      </c>
      <c r="F4266" s="6" t="s">
        <v>125</v>
      </c>
      <c r="G4266" s="6">
        <v>207</v>
      </c>
      <c r="H4266" s="6">
        <v>1141</v>
      </c>
      <c r="I4266" s="6">
        <v>352</v>
      </c>
      <c r="J4266" s="6">
        <v>1386</v>
      </c>
      <c r="K4266" s="6">
        <v>352</v>
      </c>
      <c r="L4266" s="6">
        <v>1386</v>
      </c>
      <c r="M4266" s="6" t="s">
        <v>113</v>
      </c>
      <c r="N4266" s="6" t="s">
        <v>21</v>
      </c>
      <c r="O4266" s="6">
        <v>100</v>
      </c>
    </row>
    <row r="4267" spans="1:15" x14ac:dyDescent="0.25">
      <c r="A4267" s="6" t="s">
        <v>0</v>
      </c>
      <c r="B4267" s="6" t="s">
        <v>12</v>
      </c>
      <c r="C4267" s="6" t="s">
        <v>197</v>
      </c>
      <c r="D4267" s="6" t="s">
        <v>198</v>
      </c>
      <c r="E4267" s="6" t="s">
        <v>97</v>
      </c>
      <c r="F4267" s="6" t="s">
        <v>125</v>
      </c>
      <c r="G4267" s="6">
        <v>20</v>
      </c>
      <c r="H4267" s="6">
        <v>106</v>
      </c>
      <c r="I4267" s="6">
        <v>13</v>
      </c>
      <c r="J4267" s="6">
        <v>94</v>
      </c>
      <c r="K4267" s="6">
        <v>18</v>
      </c>
      <c r="L4267" s="6">
        <v>94</v>
      </c>
      <c r="M4267" s="6" t="s">
        <v>113</v>
      </c>
      <c r="N4267" s="6" t="s">
        <v>21</v>
      </c>
      <c r="O4267" s="6">
        <v>4</v>
      </c>
    </row>
    <row r="4268" spans="1:15" x14ac:dyDescent="0.25">
      <c r="A4268" s="6" t="s">
        <v>3</v>
      </c>
      <c r="B4268" s="6" t="s">
        <v>14</v>
      </c>
      <c r="C4268" s="6" t="s">
        <v>226</v>
      </c>
      <c r="D4268" s="6" t="s">
        <v>227</v>
      </c>
      <c r="E4268" s="6" t="s">
        <v>97</v>
      </c>
      <c r="F4268" s="6" t="s">
        <v>98</v>
      </c>
      <c r="G4268" s="6">
        <v>50</v>
      </c>
      <c r="H4268" s="6">
        <v>218</v>
      </c>
      <c r="I4268" s="6">
        <v>53</v>
      </c>
      <c r="J4268" s="6">
        <v>217</v>
      </c>
      <c r="K4268" s="6">
        <v>53</v>
      </c>
      <c r="L4268" s="6">
        <v>217</v>
      </c>
      <c r="M4268" s="6" t="s">
        <v>113</v>
      </c>
      <c r="N4268" s="6" t="s">
        <v>23</v>
      </c>
      <c r="O4268" s="6">
        <v>6</v>
      </c>
    </row>
    <row r="4269" spans="1:15" x14ac:dyDescent="0.25">
      <c r="A4269" s="6" t="s">
        <v>0</v>
      </c>
      <c r="B4269" s="6" t="s">
        <v>13</v>
      </c>
      <c r="C4269" s="6" t="s">
        <v>205</v>
      </c>
      <c r="D4269" s="6" t="s">
        <v>206</v>
      </c>
      <c r="E4269" s="6" t="s">
        <v>97</v>
      </c>
      <c r="F4269" s="6" t="s">
        <v>125</v>
      </c>
      <c r="G4269" s="6">
        <v>116</v>
      </c>
      <c r="H4269" s="6">
        <v>530</v>
      </c>
      <c r="I4269" s="6">
        <v>105</v>
      </c>
      <c r="J4269" s="6">
        <v>464</v>
      </c>
      <c r="K4269" s="6">
        <v>105</v>
      </c>
      <c r="L4269" s="6">
        <v>492</v>
      </c>
      <c r="M4269" s="6" t="s">
        <v>113</v>
      </c>
      <c r="N4269" s="6" t="s">
        <v>22</v>
      </c>
      <c r="O4269" s="6">
        <v>15</v>
      </c>
    </row>
    <row r="4270" spans="1:15" x14ac:dyDescent="0.25">
      <c r="A4270" s="6" t="s">
        <v>3</v>
      </c>
      <c r="B4270" s="6" t="s">
        <v>1084</v>
      </c>
      <c r="C4270" s="6" t="s">
        <v>1085</v>
      </c>
      <c r="D4270" s="6" t="s">
        <v>1086</v>
      </c>
      <c r="E4270" s="6" t="s">
        <v>97</v>
      </c>
      <c r="F4270" s="6" t="s">
        <v>125</v>
      </c>
      <c r="G4270" s="6">
        <v>44</v>
      </c>
      <c r="H4270" s="6">
        <v>273</v>
      </c>
      <c r="I4270" s="6">
        <v>40</v>
      </c>
      <c r="J4270" s="6">
        <v>208</v>
      </c>
      <c r="K4270" s="6">
        <v>40</v>
      </c>
      <c r="L4270" s="6">
        <v>208</v>
      </c>
      <c r="M4270" s="6" t="s">
        <v>113</v>
      </c>
      <c r="N4270" s="6" t="s">
        <v>21</v>
      </c>
      <c r="O4270" s="6">
        <v>11</v>
      </c>
    </row>
    <row r="4271" spans="1:15" x14ac:dyDescent="0.25">
      <c r="A4271" s="6" t="s">
        <v>0</v>
      </c>
      <c r="B4271" s="6" t="s">
        <v>13</v>
      </c>
      <c r="C4271" s="6" t="s">
        <v>205</v>
      </c>
      <c r="D4271" s="6" t="s">
        <v>206</v>
      </c>
      <c r="E4271" s="6" t="s">
        <v>97</v>
      </c>
      <c r="F4271" s="6" t="s">
        <v>125</v>
      </c>
      <c r="G4271" s="6">
        <v>116</v>
      </c>
      <c r="H4271" s="6">
        <v>530</v>
      </c>
      <c r="I4271" s="6">
        <v>105</v>
      </c>
      <c r="J4271" s="6">
        <v>464</v>
      </c>
      <c r="K4271" s="6">
        <v>105</v>
      </c>
      <c r="L4271" s="6">
        <v>492</v>
      </c>
      <c r="M4271" s="6" t="s">
        <v>113</v>
      </c>
      <c r="N4271" s="6" t="s">
        <v>23</v>
      </c>
      <c r="O4271" s="6">
        <v>30</v>
      </c>
    </row>
    <row r="4272" spans="1:15" x14ac:dyDescent="0.25">
      <c r="A4272" s="6" t="s">
        <v>3</v>
      </c>
      <c r="B4272" s="6" t="s">
        <v>14</v>
      </c>
      <c r="C4272" s="6" t="s">
        <v>226</v>
      </c>
      <c r="D4272" s="6" t="s">
        <v>227</v>
      </c>
      <c r="E4272" s="6" t="s">
        <v>97</v>
      </c>
      <c r="F4272" s="6" t="s">
        <v>98</v>
      </c>
      <c r="G4272" s="6">
        <v>50</v>
      </c>
      <c r="H4272" s="6">
        <v>218</v>
      </c>
      <c r="I4272" s="6">
        <v>53</v>
      </c>
      <c r="J4272" s="6">
        <v>217</v>
      </c>
      <c r="K4272" s="6">
        <v>53</v>
      </c>
      <c r="L4272" s="6">
        <v>217</v>
      </c>
      <c r="M4272" s="6" t="s">
        <v>113</v>
      </c>
      <c r="N4272" s="6" t="s">
        <v>22</v>
      </c>
      <c r="O4272" s="6">
        <v>2</v>
      </c>
    </row>
    <row r="4273" spans="1:15" x14ac:dyDescent="0.25">
      <c r="A4273" s="6" t="s">
        <v>0</v>
      </c>
      <c r="B4273" s="6" t="s">
        <v>13</v>
      </c>
      <c r="C4273" s="6" t="s">
        <v>195</v>
      </c>
      <c r="D4273" s="6" t="s">
        <v>196</v>
      </c>
      <c r="E4273" s="6" t="s">
        <v>97</v>
      </c>
      <c r="F4273" s="6" t="s">
        <v>132</v>
      </c>
      <c r="G4273" s="6">
        <v>20</v>
      </c>
      <c r="H4273" s="6">
        <v>64</v>
      </c>
      <c r="I4273" s="6">
        <v>14</v>
      </c>
      <c r="J4273" s="6">
        <v>52</v>
      </c>
      <c r="K4273" s="6">
        <v>14</v>
      </c>
      <c r="L4273" s="6">
        <v>52</v>
      </c>
      <c r="M4273" s="6" t="s">
        <v>113</v>
      </c>
      <c r="N4273" s="6" t="s">
        <v>23</v>
      </c>
      <c r="O4273" s="6">
        <v>4</v>
      </c>
    </row>
    <row r="4274" spans="1:15" x14ac:dyDescent="0.25">
      <c r="A4274" s="6" t="s">
        <v>0</v>
      </c>
      <c r="B4274" s="6" t="s">
        <v>9</v>
      </c>
      <c r="C4274" s="6" t="s">
        <v>759</v>
      </c>
      <c r="D4274" s="6" t="s">
        <v>760</v>
      </c>
      <c r="E4274" s="6" t="s">
        <v>97</v>
      </c>
      <c r="F4274" s="6" t="s">
        <v>125</v>
      </c>
      <c r="G4274" s="6">
        <v>319</v>
      </c>
      <c r="H4274" s="6">
        <v>1567</v>
      </c>
      <c r="I4274" s="6">
        <v>133</v>
      </c>
      <c r="J4274" s="6">
        <v>499</v>
      </c>
      <c r="K4274" s="6">
        <v>133</v>
      </c>
      <c r="L4274" s="6">
        <v>499</v>
      </c>
      <c r="M4274" s="6" t="s">
        <v>113</v>
      </c>
      <c r="N4274" s="6" t="s">
        <v>21</v>
      </c>
      <c r="O4274" s="6">
        <v>31</v>
      </c>
    </row>
    <row r="4275" spans="1:15" x14ac:dyDescent="0.25">
      <c r="A4275" s="6" t="s">
        <v>3</v>
      </c>
      <c r="B4275" s="6" t="s">
        <v>14</v>
      </c>
      <c r="C4275" s="6" t="s">
        <v>226</v>
      </c>
      <c r="D4275" s="6" t="s">
        <v>227</v>
      </c>
      <c r="E4275" s="6" t="s">
        <v>97</v>
      </c>
      <c r="F4275" s="6" t="s">
        <v>98</v>
      </c>
      <c r="G4275" s="6">
        <v>50</v>
      </c>
      <c r="H4275" s="6">
        <v>218</v>
      </c>
      <c r="I4275" s="6">
        <v>53</v>
      </c>
      <c r="J4275" s="6">
        <v>217</v>
      </c>
      <c r="K4275" s="6">
        <v>53</v>
      </c>
      <c r="L4275" s="6">
        <v>217</v>
      </c>
      <c r="M4275" s="6" t="s">
        <v>113</v>
      </c>
      <c r="N4275" s="6" t="s">
        <v>21</v>
      </c>
      <c r="O4275" s="6">
        <v>4</v>
      </c>
    </row>
    <row r="4276" spans="1:15" x14ac:dyDescent="0.25">
      <c r="A4276" s="6" t="s">
        <v>0</v>
      </c>
      <c r="B4276" s="6" t="s">
        <v>9</v>
      </c>
      <c r="C4276" s="6" t="s">
        <v>759</v>
      </c>
      <c r="D4276" s="6" t="s">
        <v>760</v>
      </c>
      <c r="E4276" s="6" t="s">
        <v>97</v>
      </c>
      <c r="F4276" s="6" t="s">
        <v>125</v>
      </c>
      <c r="G4276" s="6">
        <v>319</v>
      </c>
      <c r="H4276" s="6">
        <v>1567</v>
      </c>
      <c r="I4276" s="6">
        <v>133</v>
      </c>
      <c r="J4276" s="6">
        <v>499</v>
      </c>
      <c r="K4276" s="6">
        <v>133</v>
      </c>
      <c r="L4276" s="6">
        <v>499</v>
      </c>
      <c r="M4276" s="6" t="s">
        <v>113</v>
      </c>
      <c r="N4276" s="6" t="s">
        <v>22</v>
      </c>
      <c r="O4276" s="6">
        <v>19</v>
      </c>
    </row>
    <row r="4277" spans="1:15" x14ac:dyDescent="0.25">
      <c r="A4277" s="6" t="s">
        <v>3</v>
      </c>
      <c r="B4277" s="6" t="s">
        <v>1084</v>
      </c>
      <c r="C4277" s="6" t="s">
        <v>1085</v>
      </c>
      <c r="D4277" s="6" t="s">
        <v>1086</v>
      </c>
      <c r="E4277" s="6" t="s">
        <v>97</v>
      </c>
      <c r="F4277" s="6" t="s">
        <v>125</v>
      </c>
      <c r="G4277" s="6">
        <v>44</v>
      </c>
      <c r="H4277" s="6">
        <v>273</v>
      </c>
      <c r="I4277" s="6">
        <v>40</v>
      </c>
      <c r="J4277" s="6">
        <v>208</v>
      </c>
      <c r="K4277" s="6">
        <v>40</v>
      </c>
      <c r="L4277" s="6">
        <v>208</v>
      </c>
      <c r="M4277" s="6" t="s">
        <v>113</v>
      </c>
      <c r="N4277" s="6" t="s">
        <v>22</v>
      </c>
      <c r="O4277" s="6">
        <v>10</v>
      </c>
    </row>
    <row r="4278" spans="1:15" x14ac:dyDescent="0.25">
      <c r="A4278" s="6" t="s">
        <v>3</v>
      </c>
      <c r="B4278" s="6" t="s">
        <v>14</v>
      </c>
      <c r="C4278" s="6" t="s">
        <v>776</v>
      </c>
      <c r="D4278" s="6" t="s">
        <v>777</v>
      </c>
      <c r="E4278" s="6" t="s">
        <v>97</v>
      </c>
      <c r="F4278" s="6" t="s">
        <v>98</v>
      </c>
      <c r="G4278" s="6">
        <v>77</v>
      </c>
      <c r="H4278" s="6">
        <v>384</v>
      </c>
      <c r="I4278" s="6">
        <v>79</v>
      </c>
      <c r="J4278" s="6">
        <v>394</v>
      </c>
      <c r="K4278" s="6">
        <v>79</v>
      </c>
      <c r="L4278" s="6">
        <v>394</v>
      </c>
      <c r="M4278" s="6" t="s">
        <v>113</v>
      </c>
      <c r="N4278" s="6" t="s">
        <v>21</v>
      </c>
      <c r="O4278" s="6">
        <v>12</v>
      </c>
    </row>
    <row r="4279" spans="1:15" x14ac:dyDescent="0.25">
      <c r="A4279" s="6" t="s">
        <v>0</v>
      </c>
      <c r="B4279" s="6" t="s">
        <v>9</v>
      </c>
      <c r="C4279" s="6" t="s">
        <v>759</v>
      </c>
      <c r="D4279" s="6" t="s">
        <v>760</v>
      </c>
      <c r="E4279" s="6" t="s">
        <v>97</v>
      </c>
      <c r="F4279" s="6" t="s">
        <v>125</v>
      </c>
      <c r="G4279" s="6">
        <v>319</v>
      </c>
      <c r="H4279" s="6">
        <v>1567</v>
      </c>
      <c r="I4279" s="6">
        <v>133</v>
      </c>
      <c r="J4279" s="6">
        <v>499</v>
      </c>
      <c r="K4279" s="6">
        <v>133</v>
      </c>
      <c r="L4279" s="6">
        <v>499</v>
      </c>
      <c r="M4279" s="6" t="s">
        <v>113</v>
      </c>
      <c r="N4279" s="6" t="s">
        <v>23</v>
      </c>
      <c r="O4279" s="6">
        <v>50</v>
      </c>
    </row>
    <row r="4280" spans="1:15" x14ac:dyDescent="0.25">
      <c r="A4280" s="6" t="s">
        <v>0</v>
      </c>
      <c r="B4280" s="6" t="s">
        <v>9</v>
      </c>
      <c r="C4280" s="6" t="s">
        <v>1078</v>
      </c>
      <c r="D4280" s="6" t="s">
        <v>1079</v>
      </c>
      <c r="E4280" s="6" t="s">
        <v>97</v>
      </c>
      <c r="F4280" s="6" t="s">
        <v>125</v>
      </c>
      <c r="G4280" s="6">
        <v>115</v>
      </c>
      <c r="H4280" s="6">
        <v>502</v>
      </c>
      <c r="I4280" s="6">
        <v>123</v>
      </c>
      <c r="J4280" s="6">
        <v>555</v>
      </c>
      <c r="K4280" s="6">
        <v>123</v>
      </c>
      <c r="L4280" s="6">
        <v>555</v>
      </c>
      <c r="M4280" s="6" t="s">
        <v>113</v>
      </c>
      <c r="N4280" s="6" t="s">
        <v>23</v>
      </c>
      <c r="O4280" s="6">
        <v>53</v>
      </c>
    </row>
    <row r="4281" spans="1:15" x14ac:dyDescent="0.25">
      <c r="A4281" s="6" t="s">
        <v>0</v>
      </c>
      <c r="B4281" s="6" t="s">
        <v>13</v>
      </c>
      <c r="C4281" s="6" t="s">
        <v>1080</v>
      </c>
      <c r="D4281" s="6" t="s">
        <v>1081</v>
      </c>
      <c r="E4281" s="6" t="s">
        <v>97</v>
      </c>
      <c r="F4281" s="6" t="s">
        <v>125</v>
      </c>
      <c r="G4281" s="6">
        <v>54</v>
      </c>
      <c r="H4281" s="6">
        <v>242</v>
      </c>
      <c r="I4281" s="6">
        <v>50</v>
      </c>
      <c r="J4281" s="6">
        <v>219</v>
      </c>
      <c r="K4281" s="6">
        <v>50</v>
      </c>
      <c r="L4281" s="6">
        <v>227</v>
      </c>
      <c r="M4281" s="6" t="s">
        <v>113</v>
      </c>
      <c r="N4281" s="6" t="s">
        <v>21</v>
      </c>
      <c r="O4281" s="6">
        <v>13</v>
      </c>
    </row>
    <row r="4282" spans="1:15" x14ac:dyDescent="0.25">
      <c r="A4282" s="6" t="s">
        <v>3</v>
      </c>
      <c r="B4282" s="6" t="s">
        <v>14</v>
      </c>
      <c r="C4282" s="6" t="s">
        <v>780</v>
      </c>
      <c r="D4282" s="6" t="s">
        <v>781</v>
      </c>
      <c r="E4282" s="6" t="s">
        <v>97</v>
      </c>
      <c r="F4282" s="6" t="s">
        <v>98</v>
      </c>
      <c r="G4282" s="6">
        <v>73</v>
      </c>
      <c r="H4282" s="6">
        <v>393</v>
      </c>
      <c r="I4282" s="6">
        <v>73</v>
      </c>
      <c r="J4282" s="6">
        <v>393</v>
      </c>
      <c r="K4282" s="6">
        <v>73</v>
      </c>
      <c r="L4282" s="6">
        <v>393</v>
      </c>
      <c r="M4282" s="6" t="s">
        <v>113</v>
      </c>
      <c r="N4282" s="6" t="s">
        <v>22</v>
      </c>
      <c r="O4282" s="6">
        <v>6</v>
      </c>
    </row>
    <row r="4283" spans="1:15" x14ac:dyDescent="0.25">
      <c r="A4283" s="6" t="s">
        <v>0</v>
      </c>
      <c r="B4283" s="6" t="s">
        <v>13</v>
      </c>
      <c r="C4283" s="6" t="s">
        <v>195</v>
      </c>
      <c r="D4283" s="6" t="s">
        <v>196</v>
      </c>
      <c r="E4283" s="6" t="s">
        <v>97</v>
      </c>
      <c r="F4283" s="6" t="s">
        <v>132</v>
      </c>
      <c r="G4283" s="6">
        <v>20</v>
      </c>
      <c r="H4283" s="6">
        <v>64</v>
      </c>
      <c r="I4283" s="6">
        <v>14</v>
      </c>
      <c r="J4283" s="6">
        <v>52</v>
      </c>
      <c r="K4283" s="6">
        <v>14</v>
      </c>
      <c r="L4283" s="6">
        <v>52</v>
      </c>
      <c r="M4283" s="6" t="s">
        <v>113</v>
      </c>
      <c r="N4283" s="6" t="s">
        <v>21</v>
      </c>
      <c r="O4283" s="6">
        <v>3</v>
      </c>
    </row>
    <row r="4284" spans="1:15" x14ac:dyDescent="0.25">
      <c r="A4284" s="6" t="s">
        <v>0</v>
      </c>
      <c r="B4284" s="6" t="s">
        <v>13</v>
      </c>
      <c r="C4284" s="6" t="s">
        <v>1080</v>
      </c>
      <c r="D4284" s="6" t="s">
        <v>1081</v>
      </c>
      <c r="E4284" s="6" t="s">
        <v>97</v>
      </c>
      <c r="F4284" s="6" t="s">
        <v>125</v>
      </c>
      <c r="G4284" s="6">
        <v>54</v>
      </c>
      <c r="H4284" s="6">
        <v>242</v>
      </c>
      <c r="I4284" s="6">
        <v>50</v>
      </c>
      <c r="J4284" s="6">
        <v>219</v>
      </c>
      <c r="K4284" s="6">
        <v>50</v>
      </c>
      <c r="L4284" s="6">
        <v>227</v>
      </c>
      <c r="M4284" s="6" t="s">
        <v>113</v>
      </c>
      <c r="N4284" s="6" t="s">
        <v>22</v>
      </c>
      <c r="O4284" s="6">
        <v>8</v>
      </c>
    </row>
    <row r="4285" spans="1:15" x14ac:dyDescent="0.25">
      <c r="A4285" s="6" t="s">
        <v>3</v>
      </c>
      <c r="B4285" s="6" t="s">
        <v>14</v>
      </c>
      <c r="C4285" s="6" t="s">
        <v>780</v>
      </c>
      <c r="D4285" s="6" t="s">
        <v>781</v>
      </c>
      <c r="E4285" s="6" t="s">
        <v>97</v>
      </c>
      <c r="F4285" s="6" t="s">
        <v>98</v>
      </c>
      <c r="G4285" s="6">
        <v>73</v>
      </c>
      <c r="H4285" s="6">
        <v>393</v>
      </c>
      <c r="I4285" s="6">
        <v>73</v>
      </c>
      <c r="J4285" s="6">
        <v>393</v>
      </c>
      <c r="K4285" s="6">
        <v>73</v>
      </c>
      <c r="L4285" s="6">
        <v>393</v>
      </c>
      <c r="M4285" s="6" t="s">
        <v>113</v>
      </c>
      <c r="N4285" s="6" t="s">
        <v>21</v>
      </c>
      <c r="O4285" s="6">
        <v>19</v>
      </c>
    </row>
    <row r="4286" spans="1:15" x14ac:dyDescent="0.25">
      <c r="A4286" s="6" t="s">
        <v>0</v>
      </c>
      <c r="B4286" s="6" t="s">
        <v>13</v>
      </c>
      <c r="C4286" s="6" t="s">
        <v>243</v>
      </c>
      <c r="D4286" s="6" t="s">
        <v>244</v>
      </c>
      <c r="E4286" s="6" t="s">
        <v>97</v>
      </c>
      <c r="F4286" s="6" t="s">
        <v>98</v>
      </c>
      <c r="G4286" s="6">
        <v>67</v>
      </c>
      <c r="H4286" s="6">
        <v>350</v>
      </c>
      <c r="I4286" s="6">
        <v>67</v>
      </c>
      <c r="J4286" s="6">
        <v>350</v>
      </c>
      <c r="K4286" s="6">
        <v>67</v>
      </c>
      <c r="L4286" s="6">
        <v>350</v>
      </c>
      <c r="M4286" s="6" t="s">
        <v>113</v>
      </c>
      <c r="N4286" s="6" t="s">
        <v>22</v>
      </c>
      <c r="O4286" s="6">
        <v>16</v>
      </c>
    </row>
    <row r="4287" spans="1:15" x14ac:dyDescent="0.25">
      <c r="A4287" s="6" t="s">
        <v>3</v>
      </c>
      <c r="B4287" s="6" t="s">
        <v>1084</v>
      </c>
      <c r="C4287" s="6" t="s">
        <v>1085</v>
      </c>
      <c r="D4287" s="6" t="s">
        <v>1086</v>
      </c>
      <c r="E4287" s="6" t="s">
        <v>97</v>
      </c>
      <c r="F4287" s="6" t="s">
        <v>125</v>
      </c>
      <c r="G4287" s="6">
        <v>44</v>
      </c>
      <c r="H4287" s="6">
        <v>273</v>
      </c>
      <c r="I4287" s="6">
        <v>40</v>
      </c>
      <c r="J4287" s="6">
        <v>208</v>
      </c>
      <c r="K4287" s="6">
        <v>40</v>
      </c>
      <c r="L4287" s="6">
        <v>208</v>
      </c>
      <c r="M4287" s="6" t="s">
        <v>113</v>
      </c>
      <c r="N4287" s="6" t="s">
        <v>23</v>
      </c>
      <c r="O4287" s="6">
        <v>21</v>
      </c>
    </row>
    <row r="4288" spans="1:15" x14ac:dyDescent="0.25">
      <c r="A4288" s="6" t="s">
        <v>0</v>
      </c>
      <c r="B4288" s="6" t="s">
        <v>13</v>
      </c>
      <c r="C4288" s="6" t="s">
        <v>1080</v>
      </c>
      <c r="D4288" s="6" t="s">
        <v>1081</v>
      </c>
      <c r="E4288" s="6" t="s">
        <v>97</v>
      </c>
      <c r="F4288" s="6" t="s">
        <v>125</v>
      </c>
      <c r="G4288" s="6">
        <v>54</v>
      </c>
      <c r="H4288" s="6">
        <v>242</v>
      </c>
      <c r="I4288" s="6">
        <v>50</v>
      </c>
      <c r="J4288" s="6">
        <v>219</v>
      </c>
      <c r="K4288" s="6">
        <v>50</v>
      </c>
      <c r="L4288" s="6">
        <v>227</v>
      </c>
      <c r="M4288" s="6" t="s">
        <v>113</v>
      </c>
      <c r="N4288" s="6" t="s">
        <v>23</v>
      </c>
      <c r="O4288" s="6">
        <v>21</v>
      </c>
    </row>
    <row r="4289" spans="1:15" x14ac:dyDescent="0.25">
      <c r="A4289" s="6" t="s">
        <v>0</v>
      </c>
      <c r="B4289" s="6" t="s">
        <v>937</v>
      </c>
      <c r="C4289" s="6" t="s">
        <v>1082</v>
      </c>
      <c r="D4289" s="6" t="s">
        <v>1083</v>
      </c>
      <c r="E4289" s="6" t="s">
        <v>97</v>
      </c>
      <c r="F4289" s="6" t="s">
        <v>98</v>
      </c>
      <c r="G4289" s="6">
        <v>91</v>
      </c>
      <c r="H4289" s="6">
        <v>400</v>
      </c>
      <c r="I4289" s="6">
        <v>60</v>
      </c>
      <c r="J4289" s="6">
        <v>228</v>
      </c>
      <c r="K4289" s="6">
        <v>74</v>
      </c>
      <c r="L4289" s="6">
        <v>228</v>
      </c>
      <c r="M4289" s="6" t="s">
        <v>113</v>
      </c>
      <c r="N4289" s="6" t="s">
        <v>23</v>
      </c>
      <c r="O4289" s="6">
        <v>13</v>
      </c>
    </row>
    <row r="4290" spans="1:15" x14ac:dyDescent="0.25">
      <c r="A4290" s="6" t="s">
        <v>0</v>
      </c>
      <c r="B4290" s="6" t="s">
        <v>937</v>
      </c>
      <c r="C4290" s="6" t="s">
        <v>1082</v>
      </c>
      <c r="D4290" s="6" t="s">
        <v>1083</v>
      </c>
      <c r="E4290" s="6" t="s">
        <v>97</v>
      </c>
      <c r="F4290" s="6" t="s">
        <v>98</v>
      </c>
      <c r="G4290" s="6">
        <v>91</v>
      </c>
      <c r="H4290" s="6">
        <v>400</v>
      </c>
      <c r="I4290" s="6">
        <v>60</v>
      </c>
      <c r="J4290" s="6">
        <v>228</v>
      </c>
      <c r="K4290" s="6">
        <v>74</v>
      </c>
      <c r="L4290" s="6">
        <v>228</v>
      </c>
      <c r="M4290" s="6" t="s">
        <v>113</v>
      </c>
      <c r="N4290" s="6" t="s">
        <v>21</v>
      </c>
      <c r="O4290" s="6">
        <v>6</v>
      </c>
    </row>
    <row r="4291" spans="1:15" x14ac:dyDescent="0.25">
      <c r="A4291" s="6" t="s">
        <v>0</v>
      </c>
      <c r="B4291" s="6" t="s">
        <v>9</v>
      </c>
      <c r="C4291" s="6" t="s">
        <v>756</v>
      </c>
      <c r="D4291" s="6" t="s">
        <v>757</v>
      </c>
      <c r="E4291" s="6" t="s">
        <v>97</v>
      </c>
      <c r="F4291" s="6" t="s">
        <v>125</v>
      </c>
      <c r="G4291" s="6">
        <v>115</v>
      </c>
      <c r="H4291" s="6">
        <v>532</v>
      </c>
      <c r="I4291" s="6">
        <v>115</v>
      </c>
      <c r="J4291" s="6">
        <v>537</v>
      </c>
      <c r="K4291" s="6">
        <v>115</v>
      </c>
      <c r="L4291" s="6">
        <v>537</v>
      </c>
      <c r="M4291" s="6" t="s">
        <v>113</v>
      </c>
      <c r="N4291" s="6" t="s">
        <v>23</v>
      </c>
      <c r="O4291" s="6">
        <v>34</v>
      </c>
    </row>
    <row r="4292" spans="1:15" x14ac:dyDescent="0.25">
      <c r="A4292" s="6" t="s">
        <v>3</v>
      </c>
      <c r="B4292" s="6" t="s">
        <v>16</v>
      </c>
      <c r="C4292" s="6" t="s">
        <v>230</v>
      </c>
      <c r="D4292" s="6" t="s">
        <v>231</v>
      </c>
      <c r="E4292" s="6" t="s">
        <v>97</v>
      </c>
      <c r="F4292" s="6" t="s">
        <v>98</v>
      </c>
      <c r="G4292" s="6">
        <v>31</v>
      </c>
      <c r="H4292" s="6">
        <v>191</v>
      </c>
      <c r="I4292" s="6">
        <v>31</v>
      </c>
      <c r="J4292" s="6">
        <v>183</v>
      </c>
      <c r="K4292" s="6">
        <v>31</v>
      </c>
      <c r="L4292" s="6">
        <v>183</v>
      </c>
      <c r="M4292" s="6" t="s">
        <v>113</v>
      </c>
      <c r="N4292" s="6" t="s">
        <v>22</v>
      </c>
      <c r="O4292" s="6">
        <v>2</v>
      </c>
    </row>
    <row r="4293" spans="1:15" x14ac:dyDescent="0.25">
      <c r="A4293" s="6" t="s">
        <v>0</v>
      </c>
      <c r="B4293" s="6" t="s">
        <v>937</v>
      </c>
      <c r="C4293" s="6" t="s">
        <v>1082</v>
      </c>
      <c r="D4293" s="6" t="s">
        <v>1083</v>
      </c>
      <c r="E4293" s="6" t="s">
        <v>97</v>
      </c>
      <c r="F4293" s="6" t="s">
        <v>98</v>
      </c>
      <c r="G4293" s="6">
        <v>91</v>
      </c>
      <c r="H4293" s="6">
        <v>400</v>
      </c>
      <c r="I4293" s="6">
        <v>60</v>
      </c>
      <c r="J4293" s="6">
        <v>228</v>
      </c>
      <c r="K4293" s="6">
        <v>74</v>
      </c>
      <c r="L4293" s="6">
        <v>228</v>
      </c>
      <c r="M4293" s="6" t="s">
        <v>113</v>
      </c>
      <c r="N4293" s="6" t="s">
        <v>22</v>
      </c>
      <c r="O4293" s="6">
        <v>7</v>
      </c>
    </row>
    <row r="4294" spans="1:15" x14ac:dyDescent="0.25">
      <c r="A4294" s="6" t="s">
        <v>3</v>
      </c>
      <c r="B4294" s="6" t="s">
        <v>14</v>
      </c>
      <c r="C4294" s="6" t="s">
        <v>780</v>
      </c>
      <c r="D4294" s="6" t="s">
        <v>781</v>
      </c>
      <c r="E4294" s="6" t="s">
        <v>97</v>
      </c>
      <c r="F4294" s="6" t="s">
        <v>98</v>
      </c>
      <c r="G4294" s="6">
        <v>73</v>
      </c>
      <c r="H4294" s="6">
        <v>393</v>
      </c>
      <c r="I4294" s="6">
        <v>73</v>
      </c>
      <c r="J4294" s="6">
        <v>393</v>
      </c>
      <c r="K4294" s="6">
        <v>73</v>
      </c>
      <c r="L4294" s="6">
        <v>393</v>
      </c>
      <c r="M4294" s="6" t="s">
        <v>113</v>
      </c>
      <c r="N4294" s="6" t="s">
        <v>23</v>
      </c>
      <c r="O4294" s="6">
        <v>25</v>
      </c>
    </row>
    <row r="4295" spans="1:15" x14ac:dyDescent="0.25">
      <c r="A4295" s="6" t="s">
        <v>0</v>
      </c>
      <c r="B4295" s="6" t="s">
        <v>6</v>
      </c>
      <c r="C4295" s="6" t="s">
        <v>721</v>
      </c>
      <c r="D4295" s="6" t="s">
        <v>722</v>
      </c>
      <c r="E4295" s="6" t="s">
        <v>97</v>
      </c>
      <c r="F4295" s="6" t="s">
        <v>125</v>
      </c>
      <c r="G4295" s="6">
        <v>30</v>
      </c>
      <c r="H4295" s="6">
        <v>181</v>
      </c>
      <c r="I4295" s="6">
        <v>30</v>
      </c>
      <c r="J4295" s="6">
        <v>181</v>
      </c>
      <c r="K4295" s="6">
        <v>30</v>
      </c>
      <c r="L4295" s="6">
        <v>181</v>
      </c>
      <c r="M4295" s="6" t="s">
        <v>113</v>
      </c>
      <c r="N4295" s="6" t="s">
        <v>21</v>
      </c>
      <c r="O4295" s="6">
        <v>4</v>
      </c>
    </row>
    <row r="4296" spans="1:15" x14ac:dyDescent="0.25">
      <c r="A4296" s="6" t="s">
        <v>3</v>
      </c>
      <c r="B4296" s="6" t="s">
        <v>17</v>
      </c>
      <c r="C4296" s="6" t="s">
        <v>761</v>
      </c>
      <c r="D4296" s="6" t="s">
        <v>762</v>
      </c>
      <c r="E4296" s="6" t="s">
        <v>209</v>
      </c>
      <c r="F4296" s="6" t="s">
        <v>125</v>
      </c>
      <c r="G4296" s="6">
        <v>32</v>
      </c>
      <c r="H4296" s="6">
        <v>156</v>
      </c>
      <c r="I4296" s="6">
        <v>9</v>
      </c>
      <c r="J4296" s="6">
        <v>58</v>
      </c>
      <c r="K4296" s="6">
        <v>9</v>
      </c>
      <c r="L4296" s="6">
        <v>58</v>
      </c>
      <c r="M4296" s="6" t="s">
        <v>113</v>
      </c>
      <c r="N4296" s="6" t="s">
        <v>22</v>
      </c>
      <c r="O4296" s="6">
        <v>0</v>
      </c>
    </row>
    <row r="4297" spans="1:15" x14ac:dyDescent="0.25">
      <c r="A4297" s="6" t="s">
        <v>0</v>
      </c>
      <c r="B4297" s="6" t="s">
        <v>9</v>
      </c>
      <c r="C4297" s="6" t="s">
        <v>135</v>
      </c>
      <c r="D4297" s="6" t="s">
        <v>136</v>
      </c>
      <c r="E4297" s="6" t="s">
        <v>97</v>
      </c>
      <c r="F4297" s="6" t="s">
        <v>125</v>
      </c>
      <c r="G4297" s="6">
        <v>207</v>
      </c>
      <c r="H4297" s="6">
        <v>1141</v>
      </c>
      <c r="I4297" s="6">
        <v>352</v>
      </c>
      <c r="J4297" s="6">
        <v>1386</v>
      </c>
      <c r="K4297" s="6">
        <v>352</v>
      </c>
      <c r="L4297" s="6">
        <v>1386</v>
      </c>
      <c r="M4297" s="6" t="s">
        <v>113</v>
      </c>
      <c r="N4297" s="6" t="s">
        <v>22</v>
      </c>
      <c r="O4297" s="6">
        <v>48</v>
      </c>
    </row>
    <row r="4298" spans="1:15" x14ac:dyDescent="0.25">
      <c r="A4298" s="6" t="s">
        <v>3</v>
      </c>
      <c r="B4298" s="6" t="s">
        <v>17</v>
      </c>
      <c r="C4298" s="6" t="s">
        <v>232</v>
      </c>
      <c r="D4298" s="6" t="s">
        <v>233</v>
      </c>
      <c r="E4298" s="6" t="s">
        <v>97</v>
      </c>
      <c r="F4298" s="6" t="s">
        <v>98</v>
      </c>
      <c r="G4298" s="6">
        <v>30</v>
      </c>
      <c r="H4298" s="6">
        <v>188</v>
      </c>
      <c r="I4298" s="6">
        <v>24</v>
      </c>
      <c r="J4298" s="6">
        <v>112</v>
      </c>
      <c r="K4298" s="6">
        <v>24</v>
      </c>
      <c r="L4298" s="6">
        <v>112</v>
      </c>
      <c r="M4298" s="6" t="s">
        <v>113</v>
      </c>
      <c r="N4298" s="6" t="s">
        <v>23</v>
      </c>
      <c r="O4298" s="6">
        <v>2</v>
      </c>
    </row>
    <row r="4299" spans="1:15" x14ac:dyDescent="0.25">
      <c r="A4299" s="6" t="s">
        <v>0</v>
      </c>
      <c r="B4299" s="6" t="s">
        <v>9</v>
      </c>
      <c r="C4299" s="6" t="s">
        <v>135</v>
      </c>
      <c r="D4299" s="6" t="s">
        <v>136</v>
      </c>
      <c r="E4299" s="6" t="s">
        <v>97</v>
      </c>
      <c r="F4299" s="6" t="s">
        <v>125</v>
      </c>
      <c r="G4299" s="6">
        <v>207</v>
      </c>
      <c r="H4299" s="6">
        <v>1141</v>
      </c>
      <c r="I4299" s="6">
        <v>352</v>
      </c>
      <c r="J4299" s="6">
        <v>1386</v>
      </c>
      <c r="K4299" s="6">
        <v>352</v>
      </c>
      <c r="L4299" s="6">
        <v>1386</v>
      </c>
      <c r="M4299" s="6" t="s">
        <v>113</v>
      </c>
      <c r="N4299" s="6" t="s">
        <v>23</v>
      </c>
      <c r="O4299" s="6">
        <v>148</v>
      </c>
    </row>
    <row r="4300" spans="1:15" x14ac:dyDescent="0.25">
      <c r="A4300" s="6" t="s">
        <v>3</v>
      </c>
      <c r="B4300" s="6" t="s">
        <v>15</v>
      </c>
      <c r="C4300" s="6" t="s">
        <v>800</v>
      </c>
      <c r="D4300" s="6" t="s">
        <v>801</v>
      </c>
      <c r="E4300" s="6" t="s">
        <v>97</v>
      </c>
      <c r="F4300" s="6" t="s">
        <v>125</v>
      </c>
      <c r="G4300" s="6">
        <v>70</v>
      </c>
      <c r="H4300" s="6">
        <v>273</v>
      </c>
      <c r="I4300" s="6">
        <v>71</v>
      </c>
      <c r="J4300" s="6">
        <v>278</v>
      </c>
      <c r="K4300" s="6">
        <v>71</v>
      </c>
      <c r="L4300" s="6">
        <v>278</v>
      </c>
      <c r="M4300" s="6" t="s">
        <v>113</v>
      </c>
      <c r="N4300" s="6" t="s">
        <v>22</v>
      </c>
      <c r="O4300" s="6">
        <v>5</v>
      </c>
    </row>
    <row r="4301" spans="1:15" x14ac:dyDescent="0.25">
      <c r="A4301" s="6" t="s">
        <v>0</v>
      </c>
      <c r="B4301" s="6" t="s">
        <v>9</v>
      </c>
      <c r="C4301" s="6" t="s">
        <v>220</v>
      </c>
      <c r="D4301" s="6" t="s">
        <v>221</v>
      </c>
      <c r="E4301" s="6" t="s">
        <v>97</v>
      </c>
      <c r="F4301" s="6" t="s">
        <v>125</v>
      </c>
      <c r="G4301" s="6">
        <v>121</v>
      </c>
      <c r="H4301" s="6">
        <v>596</v>
      </c>
      <c r="I4301" s="6">
        <v>129</v>
      </c>
      <c r="J4301" s="6">
        <v>575</v>
      </c>
      <c r="K4301" s="6">
        <v>129</v>
      </c>
      <c r="L4301" s="6">
        <v>575</v>
      </c>
      <c r="M4301" s="6" t="s">
        <v>113</v>
      </c>
      <c r="N4301" s="6" t="s">
        <v>21</v>
      </c>
      <c r="O4301" s="6">
        <v>23</v>
      </c>
    </row>
    <row r="4302" spans="1:15" x14ac:dyDescent="0.25">
      <c r="A4302" s="6" t="s">
        <v>3</v>
      </c>
      <c r="B4302" s="6" t="s">
        <v>15</v>
      </c>
      <c r="C4302" s="6" t="s">
        <v>800</v>
      </c>
      <c r="D4302" s="6" t="s">
        <v>801</v>
      </c>
      <c r="E4302" s="6" t="s">
        <v>97</v>
      </c>
      <c r="F4302" s="6" t="s">
        <v>125</v>
      </c>
      <c r="G4302" s="6">
        <v>70</v>
      </c>
      <c r="H4302" s="6">
        <v>273</v>
      </c>
      <c r="I4302" s="6">
        <v>71</v>
      </c>
      <c r="J4302" s="6">
        <v>278</v>
      </c>
      <c r="K4302" s="6">
        <v>71</v>
      </c>
      <c r="L4302" s="6">
        <v>278</v>
      </c>
      <c r="M4302" s="6" t="s">
        <v>113</v>
      </c>
      <c r="N4302" s="6" t="s">
        <v>21</v>
      </c>
      <c r="O4302" s="6">
        <v>10</v>
      </c>
    </row>
    <row r="4303" spans="1:15" x14ac:dyDescent="0.25">
      <c r="A4303" s="6" t="s">
        <v>0</v>
      </c>
      <c r="B4303" s="6" t="s">
        <v>5</v>
      </c>
      <c r="C4303" s="6" t="s">
        <v>713</v>
      </c>
      <c r="D4303" s="6" t="s">
        <v>714</v>
      </c>
      <c r="E4303" s="6" t="s">
        <v>209</v>
      </c>
      <c r="F4303" s="6" t="s">
        <v>125</v>
      </c>
      <c r="G4303" s="6">
        <v>110</v>
      </c>
      <c r="H4303" s="6">
        <v>643</v>
      </c>
      <c r="I4303" s="6">
        <v>106</v>
      </c>
      <c r="J4303" s="6"/>
      <c r="K4303" s="6">
        <v>124</v>
      </c>
      <c r="L4303" s="6">
        <v>0</v>
      </c>
      <c r="M4303" s="6" t="s">
        <v>113</v>
      </c>
      <c r="N4303" s="6" t="s">
        <v>22</v>
      </c>
      <c r="O4303" s="6">
        <v>0</v>
      </c>
    </row>
    <row r="4304" spans="1:15" x14ac:dyDescent="0.25">
      <c r="A4304" s="6" t="s">
        <v>3</v>
      </c>
      <c r="B4304" s="6" t="s">
        <v>16</v>
      </c>
      <c r="C4304" s="6" t="s">
        <v>230</v>
      </c>
      <c r="D4304" s="6" t="s">
        <v>231</v>
      </c>
      <c r="E4304" s="6" t="s">
        <v>97</v>
      </c>
      <c r="F4304" s="6" t="s">
        <v>98</v>
      </c>
      <c r="G4304" s="6">
        <v>31</v>
      </c>
      <c r="H4304" s="6">
        <v>191</v>
      </c>
      <c r="I4304" s="6">
        <v>31</v>
      </c>
      <c r="J4304" s="6">
        <v>183</v>
      </c>
      <c r="K4304" s="6">
        <v>31</v>
      </c>
      <c r="L4304" s="6">
        <v>183</v>
      </c>
      <c r="M4304" s="6" t="s">
        <v>113</v>
      </c>
      <c r="N4304" s="6" t="s">
        <v>21</v>
      </c>
      <c r="O4304" s="6">
        <v>7</v>
      </c>
    </row>
    <row r="4305" spans="1:15" x14ac:dyDescent="0.25">
      <c r="A4305" s="6" t="s">
        <v>0</v>
      </c>
      <c r="B4305" s="6" t="s">
        <v>9</v>
      </c>
      <c r="C4305" s="6" t="s">
        <v>220</v>
      </c>
      <c r="D4305" s="6" t="s">
        <v>221</v>
      </c>
      <c r="E4305" s="6" t="s">
        <v>97</v>
      </c>
      <c r="F4305" s="6" t="s">
        <v>125</v>
      </c>
      <c r="G4305" s="6">
        <v>121</v>
      </c>
      <c r="H4305" s="6">
        <v>596</v>
      </c>
      <c r="I4305" s="6">
        <v>129</v>
      </c>
      <c r="J4305" s="6">
        <v>575</v>
      </c>
      <c r="K4305" s="6">
        <v>129</v>
      </c>
      <c r="L4305" s="6">
        <v>575</v>
      </c>
      <c r="M4305" s="6" t="s">
        <v>113</v>
      </c>
      <c r="N4305" s="6" t="s">
        <v>22</v>
      </c>
      <c r="O4305" s="6">
        <v>15</v>
      </c>
    </row>
    <row r="4306" spans="1:15" x14ac:dyDescent="0.25">
      <c r="A4306" s="6" t="s">
        <v>3</v>
      </c>
      <c r="B4306" s="6" t="s">
        <v>15</v>
      </c>
      <c r="C4306" s="6" t="s">
        <v>234</v>
      </c>
      <c r="D4306" s="6" t="s">
        <v>1060</v>
      </c>
      <c r="E4306" s="6" t="s">
        <v>97</v>
      </c>
      <c r="F4306" s="6" t="s">
        <v>132</v>
      </c>
      <c r="G4306" s="6">
        <v>21</v>
      </c>
      <c r="H4306" s="6">
        <v>107</v>
      </c>
      <c r="I4306" s="6">
        <v>22</v>
      </c>
      <c r="J4306" s="6">
        <v>108</v>
      </c>
      <c r="K4306" s="6">
        <v>22</v>
      </c>
      <c r="L4306" s="6">
        <v>0</v>
      </c>
      <c r="M4306" s="6" t="s">
        <v>113</v>
      </c>
      <c r="N4306" s="6" t="s">
        <v>21</v>
      </c>
      <c r="O4306" s="6">
        <v>0</v>
      </c>
    </row>
    <row r="4307" spans="1:15" x14ac:dyDescent="0.25">
      <c r="A4307" s="6" t="s">
        <v>3</v>
      </c>
      <c r="B4307" s="6" t="s">
        <v>15</v>
      </c>
      <c r="C4307" s="6" t="s">
        <v>798</v>
      </c>
      <c r="D4307" s="6" t="s">
        <v>799</v>
      </c>
      <c r="E4307" s="6" t="s">
        <v>97</v>
      </c>
      <c r="F4307" s="6" t="s">
        <v>125</v>
      </c>
      <c r="G4307" s="6">
        <v>51</v>
      </c>
      <c r="H4307" s="6">
        <v>260</v>
      </c>
      <c r="I4307" s="6">
        <v>51</v>
      </c>
      <c r="J4307" s="6">
        <v>263</v>
      </c>
      <c r="K4307" s="6">
        <v>51</v>
      </c>
      <c r="L4307" s="6">
        <v>263</v>
      </c>
      <c r="M4307" s="6" t="s">
        <v>113</v>
      </c>
      <c r="N4307" s="6" t="s">
        <v>23</v>
      </c>
      <c r="O4307" s="6">
        <v>18</v>
      </c>
    </row>
    <row r="4308" spans="1:15" x14ac:dyDescent="0.25">
      <c r="A4308" s="6" t="s">
        <v>0</v>
      </c>
      <c r="B4308" s="6" t="s">
        <v>13</v>
      </c>
      <c r="C4308" s="6" t="s">
        <v>205</v>
      </c>
      <c r="D4308" s="6" t="s">
        <v>206</v>
      </c>
      <c r="E4308" s="6" t="s">
        <v>97</v>
      </c>
      <c r="F4308" s="6" t="s">
        <v>125</v>
      </c>
      <c r="G4308" s="6">
        <v>116</v>
      </c>
      <c r="H4308" s="6">
        <v>530</v>
      </c>
      <c r="I4308" s="6">
        <v>105</v>
      </c>
      <c r="J4308" s="6">
        <v>464</v>
      </c>
      <c r="K4308" s="6">
        <v>105</v>
      </c>
      <c r="L4308" s="6">
        <v>492</v>
      </c>
      <c r="M4308" s="6" t="s">
        <v>113</v>
      </c>
      <c r="N4308" s="6" t="s">
        <v>21</v>
      </c>
      <c r="O4308" s="6">
        <v>15</v>
      </c>
    </row>
    <row r="4309" spans="1:15" x14ac:dyDescent="0.25">
      <c r="A4309" s="6" t="s">
        <v>0</v>
      </c>
      <c r="B4309" s="6" t="s">
        <v>5</v>
      </c>
      <c r="C4309" s="6" t="s">
        <v>713</v>
      </c>
      <c r="D4309" s="6" t="s">
        <v>714</v>
      </c>
      <c r="E4309" s="6" t="s">
        <v>209</v>
      </c>
      <c r="F4309" s="6" t="s">
        <v>125</v>
      </c>
      <c r="G4309" s="6">
        <v>110</v>
      </c>
      <c r="H4309" s="6">
        <v>643</v>
      </c>
      <c r="I4309" s="6">
        <v>106</v>
      </c>
      <c r="J4309" s="6"/>
      <c r="K4309" s="6">
        <v>124</v>
      </c>
      <c r="L4309" s="6">
        <v>0</v>
      </c>
      <c r="M4309" s="6" t="s">
        <v>113</v>
      </c>
      <c r="N4309" s="6" t="s">
        <v>21</v>
      </c>
      <c r="O4309" s="6">
        <v>0</v>
      </c>
    </row>
    <row r="4310" spans="1:15" x14ac:dyDescent="0.25">
      <c r="A4310" s="6" t="s">
        <v>3</v>
      </c>
      <c r="B4310" s="6" t="s">
        <v>15</v>
      </c>
      <c r="C4310" s="6" t="s">
        <v>800</v>
      </c>
      <c r="D4310" s="6" t="s">
        <v>801</v>
      </c>
      <c r="E4310" s="6" t="s">
        <v>97</v>
      </c>
      <c r="F4310" s="6" t="s">
        <v>125</v>
      </c>
      <c r="G4310" s="6">
        <v>70</v>
      </c>
      <c r="H4310" s="6">
        <v>273</v>
      </c>
      <c r="I4310" s="6">
        <v>71</v>
      </c>
      <c r="J4310" s="6">
        <v>278</v>
      </c>
      <c r="K4310" s="6">
        <v>71</v>
      </c>
      <c r="L4310" s="6">
        <v>278</v>
      </c>
      <c r="M4310" s="6" t="s">
        <v>113</v>
      </c>
      <c r="N4310" s="6" t="s">
        <v>23</v>
      </c>
      <c r="O4310" s="6">
        <v>15</v>
      </c>
    </row>
    <row r="4311" spans="1:15" x14ac:dyDescent="0.25">
      <c r="A4311" s="6" t="s">
        <v>3</v>
      </c>
      <c r="B4311" s="6" t="s">
        <v>15</v>
      </c>
      <c r="C4311" s="6" t="s">
        <v>798</v>
      </c>
      <c r="D4311" s="6" t="s">
        <v>799</v>
      </c>
      <c r="E4311" s="6" t="s">
        <v>97</v>
      </c>
      <c r="F4311" s="6" t="s">
        <v>125</v>
      </c>
      <c r="G4311" s="6">
        <v>51</v>
      </c>
      <c r="H4311" s="6">
        <v>260</v>
      </c>
      <c r="I4311" s="6">
        <v>51</v>
      </c>
      <c r="J4311" s="6">
        <v>263</v>
      </c>
      <c r="K4311" s="6">
        <v>51</v>
      </c>
      <c r="L4311" s="6">
        <v>263</v>
      </c>
      <c r="M4311" s="6" t="s">
        <v>113</v>
      </c>
      <c r="N4311" s="6" t="s">
        <v>22</v>
      </c>
      <c r="O4311" s="6">
        <v>10</v>
      </c>
    </row>
    <row r="4312" spans="1:15" x14ac:dyDescent="0.25">
      <c r="A4312" s="6" t="s">
        <v>0</v>
      </c>
      <c r="B4312" s="6" t="s">
        <v>6</v>
      </c>
      <c r="C4312" s="6" t="s">
        <v>721</v>
      </c>
      <c r="D4312" s="6" t="s">
        <v>722</v>
      </c>
      <c r="E4312" s="6" t="s">
        <v>97</v>
      </c>
      <c r="F4312" s="6" t="s">
        <v>125</v>
      </c>
      <c r="G4312" s="6">
        <v>30</v>
      </c>
      <c r="H4312" s="6">
        <v>181</v>
      </c>
      <c r="I4312" s="6">
        <v>30</v>
      </c>
      <c r="J4312" s="6">
        <v>181</v>
      </c>
      <c r="K4312" s="6">
        <v>30</v>
      </c>
      <c r="L4312" s="6">
        <v>181</v>
      </c>
      <c r="M4312" s="6" t="s">
        <v>113</v>
      </c>
      <c r="N4312" s="6" t="s">
        <v>22</v>
      </c>
      <c r="O4312" s="6">
        <v>5</v>
      </c>
    </row>
    <row r="4313" spans="1:15" x14ac:dyDescent="0.25">
      <c r="A4313" s="6" t="s">
        <v>3</v>
      </c>
      <c r="B4313" s="6" t="s">
        <v>15</v>
      </c>
      <c r="C4313" s="6" t="s">
        <v>798</v>
      </c>
      <c r="D4313" s="6" t="s">
        <v>799</v>
      </c>
      <c r="E4313" s="6" t="s">
        <v>97</v>
      </c>
      <c r="F4313" s="6" t="s">
        <v>125</v>
      </c>
      <c r="G4313" s="6">
        <v>51</v>
      </c>
      <c r="H4313" s="6">
        <v>260</v>
      </c>
      <c r="I4313" s="6">
        <v>51</v>
      </c>
      <c r="J4313" s="6">
        <v>263</v>
      </c>
      <c r="K4313" s="6">
        <v>51</v>
      </c>
      <c r="L4313" s="6">
        <v>263</v>
      </c>
      <c r="M4313" s="6" t="s">
        <v>113</v>
      </c>
      <c r="N4313" s="6" t="s">
        <v>21</v>
      </c>
      <c r="O4313" s="6">
        <v>8</v>
      </c>
    </row>
    <row r="4314" spans="1:15" x14ac:dyDescent="0.25">
      <c r="A4314" s="6" t="s">
        <v>3</v>
      </c>
      <c r="B4314" s="6" t="s">
        <v>15</v>
      </c>
      <c r="C4314" s="6" t="s">
        <v>234</v>
      </c>
      <c r="D4314" s="6" t="s">
        <v>1060</v>
      </c>
      <c r="E4314" s="6" t="s">
        <v>97</v>
      </c>
      <c r="F4314" s="6" t="s">
        <v>132</v>
      </c>
      <c r="G4314" s="6">
        <v>21</v>
      </c>
      <c r="H4314" s="6">
        <v>107</v>
      </c>
      <c r="I4314" s="6">
        <v>22</v>
      </c>
      <c r="J4314" s="6">
        <v>108</v>
      </c>
      <c r="K4314" s="6">
        <v>22</v>
      </c>
      <c r="L4314" s="6">
        <v>0</v>
      </c>
      <c r="M4314" s="6" t="s">
        <v>113</v>
      </c>
      <c r="N4314" s="6" t="s">
        <v>22</v>
      </c>
      <c r="O4314" s="6">
        <v>0</v>
      </c>
    </row>
    <row r="4315" spans="1:15" x14ac:dyDescent="0.25">
      <c r="A4315" s="6" t="s">
        <v>0</v>
      </c>
      <c r="B4315" s="6" t="s">
        <v>6</v>
      </c>
      <c r="C4315" s="6" t="s">
        <v>721</v>
      </c>
      <c r="D4315" s="6" t="s">
        <v>722</v>
      </c>
      <c r="E4315" s="6" t="s">
        <v>97</v>
      </c>
      <c r="F4315" s="6" t="s">
        <v>125</v>
      </c>
      <c r="G4315" s="6">
        <v>30</v>
      </c>
      <c r="H4315" s="6">
        <v>181</v>
      </c>
      <c r="I4315" s="6">
        <v>30</v>
      </c>
      <c r="J4315" s="6">
        <v>181</v>
      </c>
      <c r="K4315" s="6">
        <v>30</v>
      </c>
      <c r="L4315" s="6">
        <v>181</v>
      </c>
      <c r="M4315" s="6" t="s">
        <v>113</v>
      </c>
      <c r="N4315" s="6" t="s">
        <v>23</v>
      </c>
      <c r="O4315" s="6">
        <v>9</v>
      </c>
    </row>
    <row r="4316" spans="1:15" x14ac:dyDescent="0.25">
      <c r="A4316" s="6" t="s">
        <v>0</v>
      </c>
      <c r="B4316" s="6" t="s">
        <v>12</v>
      </c>
      <c r="C4316" s="6" t="s">
        <v>197</v>
      </c>
      <c r="D4316" s="6" t="s">
        <v>198</v>
      </c>
      <c r="E4316" s="6" t="s">
        <v>97</v>
      </c>
      <c r="F4316" s="6" t="s">
        <v>125</v>
      </c>
      <c r="G4316" s="6">
        <v>20</v>
      </c>
      <c r="H4316" s="6">
        <v>106</v>
      </c>
      <c r="I4316" s="6">
        <v>13</v>
      </c>
      <c r="J4316" s="6">
        <v>94</v>
      </c>
      <c r="K4316" s="6">
        <v>18</v>
      </c>
      <c r="L4316" s="6">
        <v>94</v>
      </c>
      <c r="M4316" s="6" t="s">
        <v>113</v>
      </c>
      <c r="N4316" s="6" t="s">
        <v>23</v>
      </c>
      <c r="O4316" s="6">
        <v>5</v>
      </c>
    </row>
    <row r="4317" spans="1:15" x14ac:dyDescent="0.25">
      <c r="A4317" s="6" t="s">
        <v>3</v>
      </c>
      <c r="B4317" s="6" t="s">
        <v>14</v>
      </c>
      <c r="C4317" s="6" t="s">
        <v>776</v>
      </c>
      <c r="D4317" s="6" t="s">
        <v>777</v>
      </c>
      <c r="E4317" s="6" t="s">
        <v>97</v>
      </c>
      <c r="F4317" s="6" t="s">
        <v>98</v>
      </c>
      <c r="G4317" s="6">
        <v>77</v>
      </c>
      <c r="H4317" s="6">
        <v>384</v>
      </c>
      <c r="I4317" s="6">
        <v>79</v>
      </c>
      <c r="J4317" s="6">
        <v>394</v>
      </c>
      <c r="K4317" s="6">
        <v>79</v>
      </c>
      <c r="L4317" s="6">
        <v>394</v>
      </c>
      <c r="M4317" s="6" t="s">
        <v>113</v>
      </c>
      <c r="N4317" s="6" t="s">
        <v>23</v>
      </c>
      <c r="O4317" s="6">
        <v>18</v>
      </c>
    </row>
    <row r="4318" spans="1:15" x14ac:dyDescent="0.25">
      <c r="A4318" s="6" t="s">
        <v>0</v>
      </c>
      <c r="B4318" s="6" t="s">
        <v>9</v>
      </c>
      <c r="C4318" s="6" t="s">
        <v>1078</v>
      </c>
      <c r="D4318" s="6" t="s">
        <v>1079</v>
      </c>
      <c r="E4318" s="6" t="s">
        <v>97</v>
      </c>
      <c r="F4318" s="6" t="s">
        <v>125</v>
      </c>
      <c r="G4318" s="6">
        <v>115</v>
      </c>
      <c r="H4318" s="6">
        <v>502</v>
      </c>
      <c r="I4318" s="6">
        <v>123</v>
      </c>
      <c r="J4318" s="6">
        <v>555</v>
      </c>
      <c r="K4318" s="6">
        <v>123</v>
      </c>
      <c r="L4318" s="6">
        <v>555</v>
      </c>
      <c r="M4318" s="6" t="s">
        <v>113</v>
      </c>
      <c r="N4318" s="6" t="s">
        <v>21</v>
      </c>
      <c r="O4318" s="6">
        <v>30</v>
      </c>
    </row>
    <row r="4319" spans="1:15" x14ac:dyDescent="0.25">
      <c r="A4319" s="6" t="s">
        <v>0</v>
      </c>
      <c r="B4319" s="6" t="s">
        <v>12</v>
      </c>
      <c r="C4319" s="6" t="s">
        <v>197</v>
      </c>
      <c r="D4319" s="6" t="s">
        <v>198</v>
      </c>
      <c r="E4319" s="6" t="s">
        <v>97</v>
      </c>
      <c r="F4319" s="6" t="s">
        <v>125</v>
      </c>
      <c r="G4319" s="6">
        <v>20</v>
      </c>
      <c r="H4319" s="6">
        <v>106</v>
      </c>
      <c r="I4319" s="6">
        <v>13</v>
      </c>
      <c r="J4319" s="6">
        <v>94</v>
      </c>
      <c r="K4319" s="6">
        <v>18</v>
      </c>
      <c r="L4319" s="6">
        <v>94</v>
      </c>
      <c r="M4319" s="6" t="s">
        <v>113</v>
      </c>
      <c r="N4319" s="6" t="s">
        <v>22</v>
      </c>
      <c r="O4319" s="6">
        <v>1</v>
      </c>
    </row>
    <row r="4320" spans="1:15" x14ac:dyDescent="0.25">
      <c r="A4320" s="6" t="s">
        <v>0</v>
      </c>
      <c r="B4320" s="6" t="s">
        <v>9</v>
      </c>
      <c r="C4320" s="6" t="s">
        <v>1078</v>
      </c>
      <c r="D4320" s="6" t="s">
        <v>1079</v>
      </c>
      <c r="E4320" s="6" t="s">
        <v>97</v>
      </c>
      <c r="F4320" s="6" t="s">
        <v>125</v>
      </c>
      <c r="G4320" s="6">
        <v>115</v>
      </c>
      <c r="H4320" s="6">
        <v>502</v>
      </c>
      <c r="I4320" s="6">
        <v>123</v>
      </c>
      <c r="J4320" s="6">
        <v>555</v>
      </c>
      <c r="K4320" s="6">
        <v>123</v>
      </c>
      <c r="L4320" s="6">
        <v>555</v>
      </c>
      <c r="M4320" s="6" t="s">
        <v>113</v>
      </c>
      <c r="N4320" s="6" t="s">
        <v>22</v>
      </c>
      <c r="O4320" s="6">
        <v>23</v>
      </c>
    </row>
    <row r="4321" spans="1:15" x14ac:dyDescent="0.25">
      <c r="A4321" s="6" t="s">
        <v>3</v>
      </c>
      <c r="B4321" s="6" t="s">
        <v>14</v>
      </c>
      <c r="C4321" s="6" t="s">
        <v>776</v>
      </c>
      <c r="D4321" s="6" t="s">
        <v>777</v>
      </c>
      <c r="E4321" s="6" t="s">
        <v>97</v>
      </c>
      <c r="F4321" s="6" t="s">
        <v>98</v>
      </c>
      <c r="G4321" s="6">
        <v>77</v>
      </c>
      <c r="H4321" s="6">
        <v>384</v>
      </c>
      <c r="I4321" s="6">
        <v>79</v>
      </c>
      <c r="J4321" s="6">
        <v>394</v>
      </c>
      <c r="K4321" s="6">
        <v>79</v>
      </c>
      <c r="L4321" s="6">
        <v>394</v>
      </c>
      <c r="M4321" s="6" t="s">
        <v>113</v>
      </c>
      <c r="N4321" s="6" t="s">
        <v>22</v>
      </c>
      <c r="O4321" s="6">
        <v>6</v>
      </c>
    </row>
    <row r="4322" spans="1:15" x14ac:dyDescent="0.25">
      <c r="A4322" s="6" t="s">
        <v>0</v>
      </c>
      <c r="B4322" s="6" t="s">
        <v>13</v>
      </c>
      <c r="C4322" s="6" t="s">
        <v>243</v>
      </c>
      <c r="D4322" s="6" t="s">
        <v>244</v>
      </c>
      <c r="E4322" s="6" t="s">
        <v>97</v>
      </c>
      <c r="F4322" s="6" t="s">
        <v>98</v>
      </c>
      <c r="G4322" s="6">
        <v>67</v>
      </c>
      <c r="H4322" s="6">
        <v>350</v>
      </c>
      <c r="I4322" s="6">
        <v>67</v>
      </c>
      <c r="J4322" s="6">
        <v>350</v>
      </c>
      <c r="K4322" s="6">
        <v>67</v>
      </c>
      <c r="L4322" s="6">
        <v>350</v>
      </c>
      <c r="M4322" s="6" t="s">
        <v>113</v>
      </c>
      <c r="N4322" s="6" t="s">
        <v>23</v>
      </c>
      <c r="O4322" s="6">
        <v>30</v>
      </c>
    </row>
    <row r="4323" spans="1:15" x14ac:dyDescent="0.25">
      <c r="A4323" s="6" t="s">
        <v>3</v>
      </c>
      <c r="B4323" s="6" t="s">
        <v>15</v>
      </c>
      <c r="C4323" s="6" t="s">
        <v>234</v>
      </c>
      <c r="D4323" s="6" t="s">
        <v>1060</v>
      </c>
      <c r="E4323" s="6" t="s">
        <v>97</v>
      </c>
      <c r="F4323" s="6" t="s">
        <v>132</v>
      </c>
      <c r="G4323" s="6">
        <v>21</v>
      </c>
      <c r="H4323" s="6">
        <v>107</v>
      </c>
      <c r="I4323" s="6">
        <v>22</v>
      </c>
      <c r="J4323" s="6">
        <v>108</v>
      </c>
      <c r="K4323" s="6">
        <v>22</v>
      </c>
      <c r="L4323" s="6">
        <v>0</v>
      </c>
      <c r="M4323" s="6" t="s">
        <v>113</v>
      </c>
      <c r="N4323" s="6" t="s">
        <v>23</v>
      </c>
      <c r="O4323" s="6">
        <v>0</v>
      </c>
    </row>
    <row r="4324" spans="1:15" x14ac:dyDescent="0.25">
      <c r="A4324" s="6" t="s">
        <v>0</v>
      </c>
      <c r="B4324" s="6" t="s">
        <v>9</v>
      </c>
      <c r="C4324" s="6" t="s">
        <v>220</v>
      </c>
      <c r="D4324" s="6" t="s">
        <v>221</v>
      </c>
      <c r="E4324" s="6" t="s">
        <v>97</v>
      </c>
      <c r="F4324" s="6" t="s">
        <v>125</v>
      </c>
      <c r="G4324" s="6">
        <v>121</v>
      </c>
      <c r="H4324" s="6">
        <v>596</v>
      </c>
      <c r="I4324" s="6">
        <v>129</v>
      </c>
      <c r="J4324" s="6">
        <v>575</v>
      </c>
      <c r="K4324" s="6">
        <v>129</v>
      </c>
      <c r="L4324" s="6">
        <v>575</v>
      </c>
      <c r="M4324" s="6" t="s">
        <v>113</v>
      </c>
      <c r="N4324" s="6" t="s">
        <v>23</v>
      </c>
      <c r="O4324" s="6">
        <v>38</v>
      </c>
    </row>
    <row r="4325" spans="1:15" x14ac:dyDescent="0.25">
      <c r="A4325" s="6" t="s">
        <v>3</v>
      </c>
      <c r="B4325" s="6" t="s">
        <v>14</v>
      </c>
      <c r="C4325" s="6" t="s">
        <v>783</v>
      </c>
      <c r="D4325" s="6" t="s">
        <v>784</v>
      </c>
      <c r="E4325" s="6" t="s">
        <v>97</v>
      </c>
      <c r="F4325" s="6" t="s">
        <v>98</v>
      </c>
      <c r="G4325" s="6">
        <v>41</v>
      </c>
      <c r="H4325" s="6">
        <v>214</v>
      </c>
      <c r="I4325" s="6">
        <v>41</v>
      </c>
      <c r="J4325" s="6">
        <v>214</v>
      </c>
      <c r="K4325" s="6">
        <v>41</v>
      </c>
      <c r="L4325" s="6">
        <v>214</v>
      </c>
      <c r="M4325" s="6" t="s">
        <v>113</v>
      </c>
      <c r="N4325" s="6" t="s">
        <v>21</v>
      </c>
      <c r="O4325" s="6">
        <v>9</v>
      </c>
    </row>
    <row r="4326" spans="1:15" x14ac:dyDescent="0.25">
      <c r="A4326" s="6" t="s">
        <v>0</v>
      </c>
      <c r="B4326" s="6" t="s">
        <v>13</v>
      </c>
      <c r="C4326" s="6" t="s">
        <v>203</v>
      </c>
      <c r="D4326" s="6" t="s">
        <v>204</v>
      </c>
      <c r="E4326" s="6" t="s">
        <v>97</v>
      </c>
      <c r="F4326" s="6" t="s">
        <v>125</v>
      </c>
      <c r="G4326" s="6">
        <v>41</v>
      </c>
      <c r="H4326" s="6">
        <v>199</v>
      </c>
      <c r="I4326" s="6">
        <v>41</v>
      </c>
      <c r="J4326" s="6">
        <v>196</v>
      </c>
      <c r="K4326" s="6">
        <v>41</v>
      </c>
      <c r="L4326" s="6">
        <v>201</v>
      </c>
      <c r="M4326" s="6" t="s">
        <v>113</v>
      </c>
      <c r="N4326" s="6" t="s">
        <v>23</v>
      </c>
      <c r="O4326" s="6">
        <v>18</v>
      </c>
    </row>
    <row r="4327" spans="1:15" x14ac:dyDescent="0.25">
      <c r="A4327" s="6" t="s">
        <v>0</v>
      </c>
      <c r="B4327" s="6" t="s">
        <v>13</v>
      </c>
      <c r="C4327" s="6" t="s">
        <v>175</v>
      </c>
      <c r="D4327" s="6" t="s">
        <v>176</v>
      </c>
      <c r="E4327" s="6" t="s">
        <v>97</v>
      </c>
      <c r="F4327" s="6" t="s">
        <v>125</v>
      </c>
      <c r="G4327" s="6">
        <v>35</v>
      </c>
      <c r="H4327" s="6">
        <v>215</v>
      </c>
      <c r="I4327" s="6">
        <v>35</v>
      </c>
      <c r="J4327" s="6">
        <v>211</v>
      </c>
      <c r="K4327" s="6">
        <v>35</v>
      </c>
      <c r="L4327" s="6">
        <v>212</v>
      </c>
      <c r="M4327" s="6" t="s">
        <v>113</v>
      </c>
      <c r="N4327" s="6" t="s">
        <v>23</v>
      </c>
      <c r="O4327" s="6">
        <v>8</v>
      </c>
    </row>
    <row r="4328" spans="1:15" x14ac:dyDescent="0.25">
      <c r="A4328" s="6" t="s">
        <v>3</v>
      </c>
      <c r="B4328" s="6" t="s">
        <v>17</v>
      </c>
      <c r="C4328" s="6" t="s">
        <v>767</v>
      </c>
      <c r="D4328" s="6" t="s">
        <v>768</v>
      </c>
      <c r="E4328" s="6" t="s">
        <v>97</v>
      </c>
      <c r="F4328" s="6" t="s">
        <v>98</v>
      </c>
      <c r="G4328" s="6">
        <v>61</v>
      </c>
      <c r="H4328" s="6">
        <v>264</v>
      </c>
      <c r="I4328" s="6">
        <v>55</v>
      </c>
      <c r="J4328" s="6">
        <v>251</v>
      </c>
      <c r="K4328" s="6">
        <v>55</v>
      </c>
      <c r="L4328" s="6">
        <v>251</v>
      </c>
      <c r="M4328" s="6" t="s">
        <v>113</v>
      </c>
      <c r="N4328" s="6" t="s">
        <v>22</v>
      </c>
      <c r="O4328" s="6">
        <v>12</v>
      </c>
    </row>
    <row r="4329" spans="1:15" x14ac:dyDescent="0.25">
      <c r="A4329" s="6" t="s">
        <v>0</v>
      </c>
      <c r="B4329" s="6" t="s">
        <v>13</v>
      </c>
      <c r="C4329" s="6" t="s">
        <v>199</v>
      </c>
      <c r="D4329" s="6" t="s">
        <v>200</v>
      </c>
      <c r="E4329" s="6" t="s">
        <v>97</v>
      </c>
      <c r="F4329" s="6" t="s">
        <v>125</v>
      </c>
      <c r="G4329" s="6">
        <v>77</v>
      </c>
      <c r="H4329" s="6">
        <v>380</v>
      </c>
      <c r="I4329" s="6">
        <v>76</v>
      </c>
      <c r="J4329" s="6">
        <v>342</v>
      </c>
      <c r="K4329" s="6">
        <v>76</v>
      </c>
      <c r="L4329" s="6">
        <v>344</v>
      </c>
      <c r="M4329" s="6" t="s">
        <v>113</v>
      </c>
      <c r="N4329" s="6" t="s">
        <v>23</v>
      </c>
      <c r="O4329" s="6">
        <v>26</v>
      </c>
    </row>
    <row r="4330" spans="1:15" x14ac:dyDescent="0.25">
      <c r="A4330" s="6" t="s">
        <v>3</v>
      </c>
      <c r="B4330" s="6" t="s">
        <v>17</v>
      </c>
      <c r="C4330" s="6" t="s">
        <v>771</v>
      </c>
      <c r="D4330" s="6" t="s">
        <v>772</v>
      </c>
      <c r="E4330" s="6" t="s">
        <v>209</v>
      </c>
      <c r="F4330" s="6" t="s">
        <v>125</v>
      </c>
      <c r="G4330" s="6">
        <v>9</v>
      </c>
      <c r="H4330" s="6">
        <v>40</v>
      </c>
      <c r="I4330" s="6">
        <v>9</v>
      </c>
      <c r="J4330" s="6">
        <v>43</v>
      </c>
      <c r="K4330" s="6">
        <v>9</v>
      </c>
      <c r="L4330" s="6">
        <v>43</v>
      </c>
      <c r="M4330" s="6" t="s">
        <v>113</v>
      </c>
      <c r="N4330" s="6" t="s">
        <v>21</v>
      </c>
      <c r="O4330" s="6">
        <v>1</v>
      </c>
    </row>
    <row r="4331" spans="1:15" x14ac:dyDescent="0.25">
      <c r="A4331" s="6" t="s">
        <v>0</v>
      </c>
      <c r="B4331" s="6" t="s">
        <v>13</v>
      </c>
      <c r="C4331" s="6" t="s">
        <v>201</v>
      </c>
      <c r="D4331" s="6" t="s">
        <v>202</v>
      </c>
      <c r="E4331" s="6" t="s">
        <v>97</v>
      </c>
      <c r="F4331" s="6" t="s">
        <v>132</v>
      </c>
      <c r="G4331" s="6">
        <v>8</v>
      </c>
      <c r="H4331" s="6">
        <v>40</v>
      </c>
      <c r="I4331" s="6">
        <v>8</v>
      </c>
      <c r="J4331" s="6">
        <v>28</v>
      </c>
      <c r="K4331" s="6">
        <v>8</v>
      </c>
      <c r="L4331" s="6">
        <v>40</v>
      </c>
      <c r="M4331" s="6" t="s">
        <v>113</v>
      </c>
      <c r="N4331" s="6" t="s">
        <v>21</v>
      </c>
      <c r="O4331" s="6">
        <v>1</v>
      </c>
    </row>
    <row r="4332" spans="1:15" x14ac:dyDescent="0.25">
      <c r="A4332" s="6" t="s">
        <v>3</v>
      </c>
      <c r="B4332" s="6" t="s">
        <v>17</v>
      </c>
      <c r="C4332" s="6" t="s">
        <v>767</v>
      </c>
      <c r="D4332" s="6" t="s">
        <v>768</v>
      </c>
      <c r="E4332" s="6" t="s">
        <v>97</v>
      </c>
      <c r="F4332" s="6" t="s">
        <v>98</v>
      </c>
      <c r="G4332" s="6">
        <v>61</v>
      </c>
      <c r="H4332" s="6">
        <v>264</v>
      </c>
      <c r="I4332" s="6">
        <v>55</v>
      </c>
      <c r="J4332" s="6">
        <v>251</v>
      </c>
      <c r="K4332" s="6">
        <v>55</v>
      </c>
      <c r="L4332" s="6">
        <v>251</v>
      </c>
      <c r="M4332" s="6" t="s">
        <v>113</v>
      </c>
      <c r="N4332" s="6" t="s">
        <v>21</v>
      </c>
      <c r="O4332" s="6">
        <v>25</v>
      </c>
    </row>
    <row r="4333" spans="1:15" x14ac:dyDescent="0.25">
      <c r="A4333" s="6" t="s">
        <v>3</v>
      </c>
      <c r="B4333" s="6" t="s">
        <v>17</v>
      </c>
      <c r="C4333" s="6" t="s">
        <v>771</v>
      </c>
      <c r="D4333" s="6" t="s">
        <v>772</v>
      </c>
      <c r="E4333" s="6" t="s">
        <v>209</v>
      </c>
      <c r="F4333" s="6" t="s">
        <v>125</v>
      </c>
      <c r="G4333" s="6">
        <v>9</v>
      </c>
      <c r="H4333" s="6">
        <v>40</v>
      </c>
      <c r="I4333" s="6">
        <v>9</v>
      </c>
      <c r="J4333" s="6">
        <v>43</v>
      </c>
      <c r="K4333" s="6">
        <v>9</v>
      </c>
      <c r="L4333" s="6">
        <v>43</v>
      </c>
      <c r="M4333" s="6" t="s">
        <v>113</v>
      </c>
      <c r="N4333" s="6" t="s">
        <v>22</v>
      </c>
      <c r="O4333" s="6">
        <v>1</v>
      </c>
    </row>
    <row r="4334" spans="1:15" x14ac:dyDescent="0.25">
      <c r="A4334" s="6" t="s">
        <v>0</v>
      </c>
      <c r="B4334" s="6" t="s">
        <v>13</v>
      </c>
      <c r="C4334" s="6" t="s">
        <v>201</v>
      </c>
      <c r="D4334" s="6" t="s">
        <v>202</v>
      </c>
      <c r="E4334" s="6" t="s">
        <v>97</v>
      </c>
      <c r="F4334" s="6" t="s">
        <v>132</v>
      </c>
      <c r="G4334" s="6">
        <v>8</v>
      </c>
      <c r="H4334" s="6">
        <v>40</v>
      </c>
      <c r="I4334" s="6">
        <v>8</v>
      </c>
      <c r="J4334" s="6">
        <v>28</v>
      </c>
      <c r="K4334" s="6">
        <v>8</v>
      </c>
      <c r="L4334" s="6">
        <v>40</v>
      </c>
      <c r="M4334" s="6" t="s">
        <v>113</v>
      </c>
      <c r="N4334" s="6" t="s">
        <v>22</v>
      </c>
      <c r="O4334" s="6">
        <v>2</v>
      </c>
    </row>
    <row r="4335" spans="1:15" x14ac:dyDescent="0.25">
      <c r="A4335" s="6" t="s">
        <v>3</v>
      </c>
      <c r="B4335" s="6" t="s">
        <v>15</v>
      </c>
      <c r="C4335" s="6" t="s">
        <v>806</v>
      </c>
      <c r="D4335" s="6" t="s">
        <v>807</v>
      </c>
      <c r="E4335" s="6" t="s">
        <v>97</v>
      </c>
      <c r="F4335" s="6" t="s">
        <v>125</v>
      </c>
      <c r="G4335" s="6">
        <v>178</v>
      </c>
      <c r="H4335" s="6">
        <v>827</v>
      </c>
      <c r="I4335" s="6">
        <v>194</v>
      </c>
      <c r="J4335" s="6">
        <v>890</v>
      </c>
      <c r="K4335" s="6">
        <v>194</v>
      </c>
      <c r="L4335" s="6">
        <v>890</v>
      </c>
      <c r="M4335" s="6" t="s">
        <v>113</v>
      </c>
      <c r="N4335" s="6" t="s">
        <v>23</v>
      </c>
      <c r="O4335" s="6">
        <v>99</v>
      </c>
    </row>
    <row r="4336" spans="1:15" x14ac:dyDescent="0.25">
      <c r="A4336" s="6" t="s">
        <v>3</v>
      </c>
      <c r="B4336" s="6" t="s">
        <v>15</v>
      </c>
      <c r="C4336" s="6" t="s">
        <v>794</v>
      </c>
      <c r="D4336" s="6" t="s">
        <v>795</v>
      </c>
      <c r="E4336" s="6" t="s">
        <v>97</v>
      </c>
      <c r="F4336" s="6" t="s">
        <v>125</v>
      </c>
      <c r="G4336" s="6">
        <v>78</v>
      </c>
      <c r="H4336" s="6">
        <v>390</v>
      </c>
      <c r="I4336" s="6">
        <v>77</v>
      </c>
      <c r="J4336" s="6">
        <v>384</v>
      </c>
      <c r="K4336" s="6">
        <v>77</v>
      </c>
      <c r="L4336" s="6">
        <v>384</v>
      </c>
      <c r="M4336" s="6" t="s">
        <v>113</v>
      </c>
      <c r="N4336" s="6" t="s">
        <v>23</v>
      </c>
      <c r="O4336" s="6">
        <v>62</v>
      </c>
    </row>
    <row r="4337" spans="1:15" x14ac:dyDescent="0.25">
      <c r="A4337" s="6" t="s">
        <v>3</v>
      </c>
      <c r="B4337" s="6" t="s">
        <v>15</v>
      </c>
      <c r="C4337" s="6" t="s">
        <v>806</v>
      </c>
      <c r="D4337" s="6" t="s">
        <v>807</v>
      </c>
      <c r="E4337" s="6" t="s">
        <v>97</v>
      </c>
      <c r="F4337" s="6" t="s">
        <v>125</v>
      </c>
      <c r="G4337" s="6">
        <v>178</v>
      </c>
      <c r="H4337" s="6">
        <v>827</v>
      </c>
      <c r="I4337" s="6">
        <v>194</v>
      </c>
      <c r="J4337" s="6">
        <v>890</v>
      </c>
      <c r="K4337" s="6">
        <v>194</v>
      </c>
      <c r="L4337" s="6">
        <v>890</v>
      </c>
      <c r="M4337" s="6" t="s">
        <v>113</v>
      </c>
      <c r="N4337" s="6" t="s">
        <v>22</v>
      </c>
      <c r="O4337" s="6">
        <v>49</v>
      </c>
    </row>
    <row r="4338" spans="1:15" x14ac:dyDescent="0.25">
      <c r="A4338" s="6" t="s">
        <v>3</v>
      </c>
      <c r="B4338" s="6" t="s">
        <v>17</v>
      </c>
      <c r="C4338" s="6" t="s">
        <v>767</v>
      </c>
      <c r="D4338" s="6" t="s">
        <v>768</v>
      </c>
      <c r="E4338" s="6" t="s">
        <v>97</v>
      </c>
      <c r="F4338" s="6" t="s">
        <v>98</v>
      </c>
      <c r="G4338" s="6">
        <v>61</v>
      </c>
      <c r="H4338" s="6">
        <v>264</v>
      </c>
      <c r="I4338" s="6">
        <v>55</v>
      </c>
      <c r="J4338" s="6">
        <v>251</v>
      </c>
      <c r="K4338" s="6">
        <v>55</v>
      </c>
      <c r="L4338" s="6">
        <v>251</v>
      </c>
      <c r="M4338" s="6" t="s">
        <v>113</v>
      </c>
      <c r="N4338" s="6" t="s">
        <v>23</v>
      </c>
      <c r="O4338" s="6">
        <v>37</v>
      </c>
    </row>
    <row r="4339" spans="1:15" x14ac:dyDescent="0.25">
      <c r="A4339" s="6" t="s">
        <v>3</v>
      </c>
      <c r="B4339" s="6" t="s">
        <v>15</v>
      </c>
      <c r="C4339" s="6" t="s">
        <v>228</v>
      </c>
      <c r="D4339" s="6" t="s">
        <v>229</v>
      </c>
      <c r="E4339" s="6" t="s">
        <v>97</v>
      </c>
      <c r="F4339" s="6" t="s">
        <v>98</v>
      </c>
      <c r="G4339" s="6">
        <v>30</v>
      </c>
      <c r="H4339" s="6">
        <v>139</v>
      </c>
      <c r="I4339" s="6">
        <v>31</v>
      </c>
      <c r="J4339" s="6">
        <v>140</v>
      </c>
      <c r="K4339" s="6">
        <v>31</v>
      </c>
      <c r="L4339" s="6">
        <v>140</v>
      </c>
      <c r="M4339" s="6" t="s">
        <v>113</v>
      </c>
      <c r="N4339" s="6" t="s">
        <v>23</v>
      </c>
      <c r="O4339" s="6">
        <v>5</v>
      </c>
    </row>
    <row r="4340" spans="1:15" x14ac:dyDescent="0.25">
      <c r="A4340" s="6" t="s">
        <v>3</v>
      </c>
      <c r="B4340" s="6" t="s">
        <v>15</v>
      </c>
      <c r="C4340" s="6" t="s">
        <v>794</v>
      </c>
      <c r="D4340" s="6" t="s">
        <v>795</v>
      </c>
      <c r="E4340" s="6" t="s">
        <v>97</v>
      </c>
      <c r="F4340" s="6" t="s">
        <v>125</v>
      </c>
      <c r="G4340" s="6">
        <v>78</v>
      </c>
      <c r="H4340" s="6">
        <v>390</v>
      </c>
      <c r="I4340" s="6">
        <v>77</v>
      </c>
      <c r="J4340" s="6">
        <v>384</v>
      </c>
      <c r="K4340" s="6">
        <v>77</v>
      </c>
      <c r="L4340" s="6">
        <v>384</v>
      </c>
      <c r="M4340" s="6" t="s">
        <v>113</v>
      </c>
      <c r="N4340" s="6" t="s">
        <v>22</v>
      </c>
      <c r="O4340" s="6">
        <v>29</v>
      </c>
    </row>
    <row r="4341" spans="1:15" x14ac:dyDescent="0.25">
      <c r="A4341" s="6" t="s">
        <v>0</v>
      </c>
      <c r="B4341" s="6" t="s">
        <v>13</v>
      </c>
      <c r="C4341" s="6" t="s">
        <v>245</v>
      </c>
      <c r="D4341" s="6" t="s">
        <v>246</v>
      </c>
      <c r="E4341" s="6" t="s">
        <v>97</v>
      </c>
      <c r="F4341" s="6" t="s">
        <v>98</v>
      </c>
      <c r="G4341" s="6">
        <v>25</v>
      </c>
      <c r="H4341" s="6">
        <v>133</v>
      </c>
      <c r="I4341" s="6">
        <v>22</v>
      </c>
      <c r="J4341" s="6">
        <v>95</v>
      </c>
      <c r="K4341" s="6">
        <v>25</v>
      </c>
      <c r="L4341" s="6">
        <v>134</v>
      </c>
      <c r="M4341" s="6" t="s">
        <v>113</v>
      </c>
      <c r="N4341" s="6" t="s">
        <v>22</v>
      </c>
      <c r="O4341" s="6">
        <v>4</v>
      </c>
    </row>
    <row r="4342" spans="1:15" x14ac:dyDescent="0.25">
      <c r="A4342" s="6" t="s">
        <v>0</v>
      </c>
      <c r="B4342" s="6" t="s">
        <v>13</v>
      </c>
      <c r="C4342" s="6" t="s">
        <v>247</v>
      </c>
      <c r="D4342" s="6" t="s">
        <v>248</v>
      </c>
      <c r="E4342" s="6" t="s">
        <v>97</v>
      </c>
      <c r="F4342" s="6" t="s">
        <v>98</v>
      </c>
      <c r="G4342" s="6">
        <v>10</v>
      </c>
      <c r="H4342" s="6">
        <v>39</v>
      </c>
      <c r="I4342" s="6">
        <v>7</v>
      </c>
      <c r="J4342" s="6">
        <v>25</v>
      </c>
      <c r="K4342" s="6">
        <v>10</v>
      </c>
      <c r="L4342" s="6">
        <v>39</v>
      </c>
      <c r="M4342" s="6" t="s">
        <v>113</v>
      </c>
      <c r="N4342" s="6" t="s">
        <v>21</v>
      </c>
      <c r="O4342" s="6">
        <v>1</v>
      </c>
    </row>
    <row r="4343" spans="1:15" x14ac:dyDescent="0.25">
      <c r="A4343" s="6" t="s">
        <v>0</v>
      </c>
      <c r="B4343" s="6" t="s">
        <v>13</v>
      </c>
      <c r="C4343" s="6" t="s">
        <v>201</v>
      </c>
      <c r="D4343" s="6" t="s">
        <v>202</v>
      </c>
      <c r="E4343" s="6" t="s">
        <v>97</v>
      </c>
      <c r="F4343" s="6" t="s">
        <v>132</v>
      </c>
      <c r="G4343" s="6">
        <v>8</v>
      </c>
      <c r="H4343" s="6">
        <v>40</v>
      </c>
      <c r="I4343" s="6">
        <v>8</v>
      </c>
      <c r="J4343" s="6">
        <v>28</v>
      </c>
      <c r="K4343" s="6">
        <v>8</v>
      </c>
      <c r="L4343" s="6">
        <v>40</v>
      </c>
      <c r="M4343" s="6" t="s">
        <v>113</v>
      </c>
      <c r="N4343" s="6" t="s">
        <v>23</v>
      </c>
      <c r="O4343" s="6">
        <v>3</v>
      </c>
    </row>
    <row r="4344" spans="1:15" x14ac:dyDescent="0.25">
      <c r="A4344" s="6" t="s">
        <v>0</v>
      </c>
      <c r="B4344" s="6" t="s">
        <v>13</v>
      </c>
      <c r="C4344" s="6" t="s">
        <v>203</v>
      </c>
      <c r="D4344" s="6" t="s">
        <v>204</v>
      </c>
      <c r="E4344" s="6" t="s">
        <v>97</v>
      </c>
      <c r="F4344" s="6" t="s">
        <v>125</v>
      </c>
      <c r="G4344" s="6">
        <v>41</v>
      </c>
      <c r="H4344" s="6">
        <v>199</v>
      </c>
      <c r="I4344" s="6">
        <v>41</v>
      </c>
      <c r="J4344" s="6">
        <v>196</v>
      </c>
      <c r="K4344" s="6">
        <v>41</v>
      </c>
      <c r="L4344" s="6">
        <v>201</v>
      </c>
      <c r="M4344" s="6" t="s">
        <v>113</v>
      </c>
      <c r="N4344" s="6" t="s">
        <v>21</v>
      </c>
      <c r="O4344" s="6">
        <v>5</v>
      </c>
    </row>
    <row r="4345" spans="1:15" x14ac:dyDescent="0.25">
      <c r="A4345" s="6" t="s">
        <v>0</v>
      </c>
      <c r="B4345" s="6" t="s">
        <v>13</v>
      </c>
      <c r="C4345" s="6" t="s">
        <v>245</v>
      </c>
      <c r="D4345" s="6" t="s">
        <v>246</v>
      </c>
      <c r="E4345" s="6" t="s">
        <v>97</v>
      </c>
      <c r="F4345" s="6" t="s">
        <v>98</v>
      </c>
      <c r="G4345" s="6">
        <v>25</v>
      </c>
      <c r="H4345" s="6">
        <v>133</v>
      </c>
      <c r="I4345" s="6">
        <v>22</v>
      </c>
      <c r="J4345" s="6">
        <v>95</v>
      </c>
      <c r="K4345" s="6">
        <v>25</v>
      </c>
      <c r="L4345" s="6">
        <v>134</v>
      </c>
      <c r="M4345" s="6" t="s">
        <v>113</v>
      </c>
      <c r="N4345" s="6" t="s">
        <v>23</v>
      </c>
      <c r="O4345" s="6">
        <v>9</v>
      </c>
    </row>
    <row r="4346" spans="1:15" x14ac:dyDescent="0.25">
      <c r="A4346" s="6" t="s">
        <v>0</v>
      </c>
      <c r="B4346" s="6" t="s">
        <v>13</v>
      </c>
      <c r="C4346" s="6" t="s">
        <v>241</v>
      </c>
      <c r="D4346" s="6" t="s">
        <v>242</v>
      </c>
      <c r="E4346" s="6" t="s">
        <v>97</v>
      </c>
      <c r="F4346" s="6" t="s">
        <v>98</v>
      </c>
      <c r="G4346" s="6">
        <v>65</v>
      </c>
      <c r="H4346" s="6">
        <v>347</v>
      </c>
      <c r="I4346" s="6">
        <v>65</v>
      </c>
      <c r="J4346" s="6">
        <v>347</v>
      </c>
      <c r="K4346" s="6">
        <v>65</v>
      </c>
      <c r="L4346" s="6">
        <v>347</v>
      </c>
      <c r="M4346" s="6" t="s">
        <v>113</v>
      </c>
      <c r="N4346" s="6" t="s">
        <v>21</v>
      </c>
      <c r="O4346" s="6">
        <v>44</v>
      </c>
    </row>
    <row r="4347" spans="1:15" x14ac:dyDescent="0.25">
      <c r="A4347" s="6" t="s">
        <v>0</v>
      </c>
      <c r="B4347" s="6" t="s">
        <v>13</v>
      </c>
      <c r="C4347" s="6" t="s">
        <v>241</v>
      </c>
      <c r="D4347" s="6" t="s">
        <v>242</v>
      </c>
      <c r="E4347" s="6" t="s">
        <v>97</v>
      </c>
      <c r="F4347" s="6" t="s">
        <v>98</v>
      </c>
      <c r="G4347" s="6">
        <v>65</v>
      </c>
      <c r="H4347" s="6">
        <v>347</v>
      </c>
      <c r="I4347" s="6">
        <v>65</v>
      </c>
      <c r="J4347" s="6">
        <v>347</v>
      </c>
      <c r="K4347" s="6">
        <v>65</v>
      </c>
      <c r="L4347" s="6">
        <v>347</v>
      </c>
      <c r="M4347" s="6" t="s">
        <v>113</v>
      </c>
      <c r="N4347" s="6" t="s">
        <v>22</v>
      </c>
      <c r="O4347" s="6">
        <v>46</v>
      </c>
    </row>
    <row r="4348" spans="1:15" x14ac:dyDescent="0.25">
      <c r="A4348" s="6" t="s">
        <v>0</v>
      </c>
      <c r="B4348" s="6" t="s">
        <v>13</v>
      </c>
      <c r="C4348" s="6" t="s">
        <v>175</v>
      </c>
      <c r="D4348" s="6" t="s">
        <v>176</v>
      </c>
      <c r="E4348" s="6" t="s">
        <v>97</v>
      </c>
      <c r="F4348" s="6" t="s">
        <v>125</v>
      </c>
      <c r="G4348" s="6">
        <v>35</v>
      </c>
      <c r="H4348" s="6">
        <v>215</v>
      </c>
      <c r="I4348" s="6">
        <v>35</v>
      </c>
      <c r="J4348" s="6">
        <v>211</v>
      </c>
      <c r="K4348" s="6">
        <v>35</v>
      </c>
      <c r="L4348" s="6">
        <v>212</v>
      </c>
      <c r="M4348" s="6" t="s">
        <v>113</v>
      </c>
      <c r="N4348" s="6" t="s">
        <v>22</v>
      </c>
      <c r="O4348" s="6">
        <v>4</v>
      </c>
    </row>
    <row r="4349" spans="1:15" x14ac:dyDescent="0.25">
      <c r="A4349" s="6" t="s">
        <v>3</v>
      </c>
      <c r="B4349" s="6" t="s">
        <v>15</v>
      </c>
      <c r="C4349" s="6" t="s">
        <v>794</v>
      </c>
      <c r="D4349" s="6" t="s">
        <v>795</v>
      </c>
      <c r="E4349" s="6" t="s">
        <v>97</v>
      </c>
      <c r="F4349" s="6" t="s">
        <v>125</v>
      </c>
      <c r="G4349" s="6">
        <v>78</v>
      </c>
      <c r="H4349" s="6">
        <v>390</v>
      </c>
      <c r="I4349" s="6">
        <v>77</v>
      </c>
      <c r="J4349" s="6">
        <v>384</v>
      </c>
      <c r="K4349" s="6">
        <v>77</v>
      </c>
      <c r="L4349" s="6">
        <v>384</v>
      </c>
      <c r="M4349" s="6" t="s">
        <v>113</v>
      </c>
      <c r="N4349" s="6" t="s">
        <v>21</v>
      </c>
      <c r="O4349" s="6">
        <v>33</v>
      </c>
    </row>
    <row r="4350" spans="1:15" x14ac:dyDescent="0.25">
      <c r="A4350" s="6" t="s">
        <v>0</v>
      </c>
      <c r="B4350" s="6" t="s">
        <v>13</v>
      </c>
      <c r="C4350" s="6" t="s">
        <v>203</v>
      </c>
      <c r="D4350" s="6" t="s">
        <v>204</v>
      </c>
      <c r="E4350" s="6" t="s">
        <v>97</v>
      </c>
      <c r="F4350" s="6" t="s">
        <v>125</v>
      </c>
      <c r="G4350" s="6">
        <v>41</v>
      </c>
      <c r="H4350" s="6">
        <v>199</v>
      </c>
      <c r="I4350" s="6">
        <v>41</v>
      </c>
      <c r="J4350" s="6">
        <v>196</v>
      </c>
      <c r="K4350" s="6">
        <v>41</v>
      </c>
      <c r="L4350" s="6">
        <v>201</v>
      </c>
      <c r="M4350" s="6" t="s">
        <v>113</v>
      </c>
      <c r="N4350" s="6" t="s">
        <v>22</v>
      </c>
      <c r="O4350" s="6">
        <v>13</v>
      </c>
    </row>
    <row r="4351" spans="1:15" x14ac:dyDescent="0.25">
      <c r="A4351" s="6" t="s">
        <v>0</v>
      </c>
      <c r="B4351" s="6" t="s">
        <v>13</v>
      </c>
      <c r="C4351" s="6" t="s">
        <v>175</v>
      </c>
      <c r="D4351" s="6" t="s">
        <v>176</v>
      </c>
      <c r="E4351" s="6" t="s">
        <v>97</v>
      </c>
      <c r="F4351" s="6" t="s">
        <v>125</v>
      </c>
      <c r="G4351" s="6">
        <v>35</v>
      </c>
      <c r="H4351" s="6">
        <v>215</v>
      </c>
      <c r="I4351" s="6">
        <v>35</v>
      </c>
      <c r="J4351" s="6">
        <v>211</v>
      </c>
      <c r="K4351" s="6">
        <v>35</v>
      </c>
      <c r="L4351" s="6">
        <v>212</v>
      </c>
      <c r="M4351" s="6" t="s">
        <v>113</v>
      </c>
      <c r="N4351" s="6" t="s">
        <v>21</v>
      </c>
      <c r="O4351" s="6">
        <v>4</v>
      </c>
    </row>
    <row r="4352" spans="1:15" x14ac:dyDescent="0.25">
      <c r="A4352" s="6" t="s">
        <v>3</v>
      </c>
      <c r="B4352" s="6" t="s">
        <v>15</v>
      </c>
      <c r="C4352" s="6" t="s">
        <v>806</v>
      </c>
      <c r="D4352" s="6" t="s">
        <v>807</v>
      </c>
      <c r="E4352" s="6" t="s">
        <v>97</v>
      </c>
      <c r="F4352" s="6" t="s">
        <v>125</v>
      </c>
      <c r="G4352" s="6">
        <v>178</v>
      </c>
      <c r="H4352" s="6">
        <v>827</v>
      </c>
      <c r="I4352" s="6">
        <v>194</v>
      </c>
      <c r="J4352" s="6">
        <v>890</v>
      </c>
      <c r="K4352" s="6">
        <v>194</v>
      </c>
      <c r="L4352" s="6">
        <v>890</v>
      </c>
      <c r="M4352" s="6" t="s">
        <v>113</v>
      </c>
      <c r="N4352" s="6" t="s">
        <v>21</v>
      </c>
      <c r="O4352" s="6">
        <v>50</v>
      </c>
    </row>
    <row r="4353" spans="1:15" x14ac:dyDescent="0.25">
      <c r="A4353" s="6" t="s">
        <v>0</v>
      </c>
      <c r="B4353" s="6" t="s">
        <v>13</v>
      </c>
      <c r="C4353" s="6" t="s">
        <v>245</v>
      </c>
      <c r="D4353" s="6" t="s">
        <v>246</v>
      </c>
      <c r="E4353" s="6" t="s">
        <v>97</v>
      </c>
      <c r="F4353" s="6" t="s">
        <v>98</v>
      </c>
      <c r="G4353" s="6">
        <v>25</v>
      </c>
      <c r="H4353" s="6">
        <v>133</v>
      </c>
      <c r="I4353" s="6">
        <v>22</v>
      </c>
      <c r="J4353" s="6">
        <v>95</v>
      </c>
      <c r="K4353" s="6">
        <v>25</v>
      </c>
      <c r="L4353" s="6">
        <v>134</v>
      </c>
      <c r="M4353" s="6" t="s">
        <v>113</v>
      </c>
      <c r="N4353" s="6" t="s">
        <v>21</v>
      </c>
      <c r="O4353" s="6">
        <v>5</v>
      </c>
    </row>
    <row r="4354" spans="1:15" x14ac:dyDescent="0.25">
      <c r="A4354" s="6" t="s">
        <v>0</v>
      </c>
      <c r="B4354" s="6" t="s">
        <v>13</v>
      </c>
      <c r="C4354" s="6" t="s">
        <v>247</v>
      </c>
      <c r="D4354" s="6" t="s">
        <v>248</v>
      </c>
      <c r="E4354" s="6" t="s">
        <v>97</v>
      </c>
      <c r="F4354" s="6" t="s">
        <v>98</v>
      </c>
      <c r="G4354" s="6">
        <v>10</v>
      </c>
      <c r="H4354" s="6">
        <v>39</v>
      </c>
      <c r="I4354" s="6">
        <v>7</v>
      </c>
      <c r="J4354" s="6">
        <v>25</v>
      </c>
      <c r="K4354" s="6">
        <v>10</v>
      </c>
      <c r="L4354" s="6">
        <v>39</v>
      </c>
      <c r="M4354" s="6" t="s">
        <v>113</v>
      </c>
      <c r="N4354" s="6" t="s">
        <v>23</v>
      </c>
      <c r="O4354" s="6">
        <v>3</v>
      </c>
    </row>
    <row r="4355" spans="1:15" x14ac:dyDescent="0.25">
      <c r="A4355" s="6" t="s">
        <v>0</v>
      </c>
      <c r="B4355" s="6" t="s">
        <v>13</v>
      </c>
      <c r="C4355" s="6" t="s">
        <v>247</v>
      </c>
      <c r="D4355" s="6" t="s">
        <v>248</v>
      </c>
      <c r="E4355" s="6" t="s">
        <v>97</v>
      </c>
      <c r="F4355" s="6" t="s">
        <v>98</v>
      </c>
      <c r="G4355" s="6">
        <v>10</v>
      </c>
      <c r="H4355" s="6">
        <v>39</v>
      </c>
      <c r="I4355" s="6">
        <v>7</v>
      </c>
      <c r="J4355" s="6">
        <v>25</v>
      </c>
      <c r="K4355" s="6">
        <v>10</v>
      </c>
      <c r="L4355" s="6">
        <v>39</v>
      </c>
      <c r="M4355" s="6" t="s">
        <v>113</v>
      </c>
      <c r="N4355" s="6" t="s">
        <v>22</v>
      </c>
      <c r="O4355" s="6">
        <v>2</v>
      </c>
    </row>
    <row r="4356" spans="1:15" x14ac:dyDescent="0.25">
      <c r="A4356" s="6" t="s">
        <v>3</v>
      </c>
      <c r="B4356" s="6" t="s">
        <v>15</v>
      </c>
      <c r="C4356" s="6" t="s">
        <v>228</v>
      </c>
      <c r="D4356" s="6" t="s">
        <v>229</v>
      </c>
      <c r="E4356" s="6" t="s">
        <v>97</v>
      </c>
      <c r="F4356" s="6" t="s">
        <v>98</v>
      </c>
      <c r="G4356" s="6">
        <v>30</v>
      </c>
      <c r="H4356" s="6">
        <v>139</v>
      </c>
      <c r="I4356" s="6">
        <v>31</v>
      </c>
      <c r="J4356" s="6">
        <v>140</v>
      </c>
      <c r="K4356" s="6">
        <v>31</v>
      </c>
      <c r="L4356" s="6">
        <v>140</v>
      </c>
      <c r="M4356" s="6" t="s">
        <v>113</v>
      </c>
      <c r="N4356" s="6" t="s">
        <v>22</v>
      </c>
      <c r="O4356" s="6">
        <v>3</v>
      </c>
    </row>
    <row r="4357" spans="1:15" x14ac:dyDescent="0.25">
      <c r="A4357" s="6" t="s">
        <v>0</v>
      </c>
      <c r="B4357" s="6" t="s">
        <v>13</v>
      </c>
      <c r="C4357" s="6" t="s">
        <v>241</v>
      </c>
      <c r="D4357" s="6" t="s">
        <v>242</v>
      </c>
      <c r="E4357" s="6" t="s">
        <v>97</v>
      </c>
      <c r="F4357" s="6" t="s">
        <v>98</v>
      </c>
      <c r="G4357" s="6">
        <v>65</v>
      </c>
      <c r="H4357" s="6">
        <v>347</v>
      </c>
      <c r="I4357" s="6">
        <v>65</v>
      </c>
      <c r="J4357" s="6">
        <v>347</v>
      </c>
      <c r="K4357" s="6">
        <v>65</v>
      </c>
      <c r="L4357" s="6">
        <v>347</v>
      </c>
      <c r="M4357" s="6" t="s">
        <v>113</v>
      </c>
      <c r="N4357" s="6" t="s">
        <v>23</v>
      </c>
      <c r="O4357" s="6">
        <v>90</v>
      </c>
    </row>
    <row r="4358" spans="1:15" x14ac:dyDescent="0.25">
      <c r="A4358" s="6" t="s">
        <v>0</v>
      </c>
      <c r="B4358" s="6" t="s">
        <v>5</v>
      </c>
      <c r="C4358" s="6" t="s">
        <v>185</v>
      </c>
      <c r="D4358" s="6" t="s">
        <v>186</v>
      </c>
      <c r="E4358" s="6" t="s">
        <v>97</v>
      </c>
      <c r="F4358" s="6" t="s">
        <v>125</v>
      </c>
      <c r="G4358" s="6">
        <v>429</v>
      </c>
      <c r="H4358" s="6">
        <v>2237</v>
      </c>
      <c r="I4358" s="6">
        <v>429</v>
      </c>
      <c r="J4358" s="6">
        <v>2221</v>
      </c>
      <c r="K4358" s="6">
        <v>429</v>
      </c>
      <c r="L4358" s="6">
        <v>2221</v>
      </c>
      <c r="M4358" s="6" t="s">
        <v>20</v>
      </c>
      <c r="N4358" s="6" t="s">
        <v>23</v>
      </c>
      <c r="O4358" s="6">
        <v>148</v>
      </c>
    </row>
    <row r="4359" spans="1:15" x14ac:dyDescent="0.25">
      <c r="A4359" s="6" t="s">
        <v>0</v>
      </c>
      <c r="B4359" s="6" t="s">
        <v>5</v>
      </c>
      <c r="C4359" s="6" t="s">
        <v>183</v>
      </c>
      <c r="D4359" s="6" t="s">
        <v>184</v>
      </c>
      <c r="E4359" s="6" t="s">
        <v>97</v>
      </c>
      <c r="F4359" s="6" t="s">
        <v>125</v>
      </c>
      <c r="G4359" s="6">
        <v>45</v>
      </c>
      <c r="H4359" s="6">
        <v>193</v>
      </c>
      <c r="I4359" s="6">
        <v>48</v>
      </c>
      <c r="J4359" s="6">
        <v>196</v>
      </c>
      <c r="K4359" s="6">
        <v>48</v>
      </c>
      <c r="L4359" s="6">
        <v>196</v>
      </c>
      <c r="M4359" s="6" t="s">
        <v>20</v>
      </c>
      <c r="N4359" s="6" t="s">
        <v>21</v>
      </c>
      <c r="O4359" s="6">
        <v>8</v>
      </c>
    </row>
    <row r="4360" spans="1:15" x14ac:dyDescent="0.25">
      <c r="A4360" s="6" t="s">
        <v>0</v>
      </c>
      <c r="B4360" s="6" t="s">
        <v>5</v>
      </c>
      <c r="C4360" s="6" t="s">
        <v>269</v>
      </c>
      <c r="D4360" s="6" t="s">
        <v>270</v>
      </c>
      <c r="E4360" s="6" t="s">
        <v>97</v>
      </c>
      <c r="F4360" s="6" t="s">
        <v>98</v>
      </c>
      <c r="G4360" s="6">
        <v>31</v>
      </c>
      <c r="H4360" s="6">
        <v>170</v>
      </c>
      <c r="I4360" s="6">
        <v>25</v>
      </c>
      <c r="J4360" s="6">
        <v>125</v>
      </c>
      <c r="K4360" s="6">
        <v>31</v>
      </c>
      <c r="L4360" s="6">
        <v>170</v>
      </c>
      <c r="M4360" s="6" t="s">
        <v>20</v>
      </c>
      <c r="N4360" s="6" t="s">
        <v>22</v>
      </c>
      <c r="O4360" s="6">
        <v>3</v>
      </c>
    </row>
    <row r="4361" spans="1:15" x14ac:dyDescent="0.25">
      <c r="A4361" s="6" t="s">
        <v>0</v>
      </c>
      <c r="B4361" s="6" t="s">
        <v>8</v>
      </c>
      <c r="C4361" s="6" t="s">
        <v>123</v>
      </c>
      <c r="D4361" s="6" t="s">
        <v>124</v>
      </c>
      <c r="E4361" s="6" t="s">
        <v>97</v>
      </c>
      <c r="F4361" s="6" t="s">
        <v>98</v>
      </c>
      <c r="G4361" s="6">
        <v>30</v>
      </c>
      <c r="H4361" s="6">
        <v>175</v>
      </c>
      <c r="I4361" s="6">
        <v>18</v>
      </c>
      <c r="J4361" s="6">
        <v>120</v>
      </c>
      <c r="K4361" s="6">
        <v>29</v>
      </c>
      <c r="L4361" s="6">
        <v>182</v>
      </c>
      <c r="M4361" s="6" t="s">
        <v>20</v>
      </c>
      <c r="N4361" s="6" t="s">
        <v>22</v>
      </c>
      <c r="O4361" s="6">
        <v>2</v>
      </c>
    </row>
    <row r="4362" spans="1:15" x14ac:dyDescent="0.25">
      <c r="A4362" s="6" t="s">
        <v>0</v>
      </c>
      <c r="B4362" s="6" t="s">
        <v>11</v>
      </c>
      <c r="C4362" s="6" t="s">
        <v>187</v>
      </c>
      <c r="D4362" s="6" t="s">
        <v>188</v>
      </c>
      <c r="E4362" s="6" t="s">
        <v>97</v>
      </c>
      <c r="F4362" s="6" t="s">
        <v>132</v>
      </c>
      <c r="G4362" s="6">
        <v>18</v>
      </c>
      <c r="H4362" s="6">
        <v>78</v>
      </c>
      <c r="I4362" s="6">
        <v>18</v>
      </c>
      <c r="J4362" s="6">
        <v>79</v>
      </c>
      <c r="K4362" s="6">
        <v>18</v>
      </c>
      <c r="L4362" s="6">
        <v>77</v>
      </c>
      <c r="M4362" s="6" t="s">
        <v>20</v>
      </c>
      <c r="N4362" s="6" t="s">
        <v>22</v>
      </c>
      <c r="O4362" s="6">
        <v>0</v>
      </c>
    </row>
    <row r="4363" spans="1:15" x14ac:dyDescent="0.25">
      <c r="A4363" s="6" t="s">
        <v>0</v>
      </c>
      <c r="B4363" s="6" t="s">
        <v>5</v>
      </c>
      <c r="C4363" s="6" t="s">
        <v>273</v>
      </c>
      <c r="D4363" s="6" t="s">
        <v>274</v>
      </c>
      <c r="E4363" s="6" t="s">
        <v>97</v>
      </c>
      <c r="F4363" s="6" t="s">
        <v>98</v>
      </c>
      <c r="G4363" s="6">
        <v>85</v>
      </c>
      <c r="H4363" s="6">
        <v>367</v>
      </c>
      <c r="I4363" s="6">
        <v>80</v>
      </c>
      <c r="J4363" s="6">
        <v>337</v>
      </c>
      <c r="K4363" s="6">
        <v>85</v>
      </c>
      <c r="L4363" s="6">
        <v>367</v>
      </c>
      <c r="M4363" s="6" t="s">
        <v>20</v>
      </c>
      <c r="N4363" s="6" t="s">
        <v>22</v>
      </c>
      <c r="O4363" s="6">
        <v>8</v>
      </c>
    </row>
    <row r="4364" spans="1:15" x14ac:dyDescent="0.25">
      <c r="A4364" s="6" t="s">
        <v>0</v>
      </c>
      <c r="B4364" s="6" t="s">
        <v>5</v>
      </c>
      <c r="C4364" s="6" t="s">
        <v>183</v>
      </c>
      <c r="D4364" s="6" t="s">
        <v>184</v>
      </c>
      <c r="E4364" s="6" t="s">
        <v>97</v>
      </c>
      <c r="F4364" s="6" t="s">
        <v>125</v>
      </c>
      <c r="G4364" s="6">
        <v>45</v>
      </c>
      <c r="H4364" s="6">
        <v>193</v>
      </c>
      <c r="I4364" s="6">
        <v>48</v>
      </c>
      <c r="J4364" s="6">
        <v>196</v>
      </c>
      <c r="K4364" s="6">
        <v>48</v>
      </c>
      <c r="L4364" s="6">
        <v>196</v>
      </c>
      <c r="M4364" s="6" t="s">
        <v>20</v>
      </c>
      <c r="N4364" s="6" t="s">
        <v>22</v>
      </c>
      <c r="O4364" s="6">
        <v>9</v>
      </c>
    </row>
    <row r="4365" spans="1:15" x14ac:dyDescent="0.25">
      <c r="A4365" s="6" t="s">
        <v>0</v>
      </c>
      <c r="B4365" s="6" t="s">
        <v>7</v>
      </c>
      <c r="C4365" s="6" t="s">
        <v>733</v>
      </c>
      <c r="D4365" s="6" t="s">
        <v>734</v>
      </c>
      <c r="E4365" s="6" t="s">
        <v>97</v>
      </c>
      <c r="F4365" s="6" t="s">
        <v>98</v>
      </c>
      <c r="G4365" s="6">
        <v>27</v>
      </c>
      <c r="H4365" s="6">
        <v>111</v>
      </c>
      <c r="I4365" s="6">
        <v>25</v>
      </c>
      <c r="J4365" s="6">
        <v>104</v>
      </c>
      <c r="K4365" s="6">
        <v>25</v>
      </c>
      <c r="L4365" s="6">
        <v>104</v>
      </c>
      <c r="M4365" s="6" t="s">
        <v>20</v>
      </c>
      <c r="N4365" s="6" t="s">
        <v>23</v>
      </c>
      <c r="O4365" s="6">
        <v>7</v>
      </c>
    </row>
    <row r="4366" spans="1:15" x14ac:dyDescent="0.25">
      <c r="A4366" s="6" t="s">
        <v>0</v>
      </c>
      <c r="B4366" s="6" t="s">
        <v>7</v>
      </c>
      <c r="C4366" s="6" t="s">
        <v>733</v>
      </c>
      <c r="D4366" s="6" t="s">
        <v>734</v>
      </c>
      <c r="E4366" s="6" t="s">
        <v>97</v>
      </c>
      <c r="F4366" s="6" t="s">
        <v>98</v>
      </c>
      <c r="G4366" s="6">
        <v>27</v>
      </c>
      <c r="H4366" s="6">
        <v>111</v>
      </c>
      <c r="I4366" s="6">
        <v>25</v>
      </c>
      <c r="J4366" s="6">
        <v>104</v>
      </c>
      <c r="K4366" s="6">
        <v>25</v>
      </c>
      <c r="L4366" s="6">
        <v>104</v>
      </c>
      <c r="M4366" s="6" t="s">
        <v>20</v>
      </c>
      <c r="N4366" s="6" t="s">
        <v>22</v>
      </c>
      <c r="O4366" s="6">
        <v>0</v>
      </c>
    </row>
    <row r="4367" spans="1:15" x14ac:dyDescent="0.25">
      <c r="A4367" s="6" t="s">
        <v>0</v>
      </c>
      <c r="B4367" s="6" t="s">
        <v>5</v>
      </c>
      <c r="C4367" s="6" t="s">
        <v>269</v>
      </c>
      <c r="D4367" s="6" t="s">
        <v>270</v>
      </c>
      <c r="E4367" s="6" t="s">
        <v>97</v>
      </c>
      <c r="F4367" s="6" t="s">
        <v>98</v>
      </c>
      <c r="G4367" s="6">
        <v>31</v>
      </c>
      <c r="H4367" s="6">
        <v>170</v>
      </c>
      <c r="I4367" s="6">
        <v>25</v>
      </c>
      <c r="J4367" s="6">
        <v>125</v>
      </c>
      <c r="K4367" s="6">
        <v>31</v>
      </c>
      <c r="L4367" s="6">
        <v>170</v>
      </c>
      <c r="M4367" s="6" t="s">
        <v>20</v>
      </c>
      <c r="N4367" s="6" t="s">
        <v>23</v>
      </c>
      <c r="O4367" s="6">
        <v>13</v>
      </c>
    </row>
    <row r="4368" spans="1:15" x14ac:dyDescent="0.25">
      <c r="A4368" s="6" t="s">
        <v>0</v>
      </c>
      <c r="B4368" s="6" t="s">
        <v>5</v>
      </c>
      <c r="C4368" s="6" t="s">
        <v>183</v>
      </c>
      <c r="D4368" s="6" t="s">
        <v>184</v>
      </c>
      <c r="E4368" s="6" t="s">
        <v>97</v>
      </c>
      <c r="F4368" s="6" t="s">
        <v>125</v>
      </c>
      <c r="G4368" s="6">
        <v>45</v>
      </c>
      <c r="H4368" s="6">
        <v>193</v>
      </c>
      <c r="I4368" s="6">
        <v>48</v>
      </c>
      <c r="J4368" s="6">
        <v>196</v>
      </c>
      <c r="K4368" s="6">
        <v>48</v>
      </c>
      <c r="L4368" s="6">
        <v>196</v>
      </c>
      <c r="M4368" s="6" t="s">
        <v>20</v>
      </c>
      <c r="N4368" s="6" t="s">
        <v>23</v>
      </c>
      <c r="O4368" s="6">
        <v>17</v>
      </c>
    </row>
    <row r="4369" spans="1:15" x14ac:dyDescent="0.25">
      <c r="A4369" s="6" t="s">
        <v>0</v>
      </c>
      <c r="B4369" s="6" t="s">
        <v>8</v>
      </c>
      <c r="C4369" s="6" t="s">
        <v>141</v>
      </c>
      <c r="D4369" s="6" t="s">
        <v>142</v>
      </c>
      <c r="E4369" s="6" t="s">
        <v>97</v>
      </c>
      <c r="F4369" s="6" t="s">
        <v>98</v>
      </c>
      <c r="G4369" s="6">
        <v>186</v>
      </c>
      <c r="H4369" s="6">
        <v>1002</v>
      </c>
      <c r="I4369" s="6">
        <v>183</v>
      </c>
      <c r="J4369" s="6">
        <v>971</v>
      </c>
      <c r="K4369" s="6">
        <v>188</v>
      </c>
      <c r="L4369" s="6">
        <v>1003</v>
      </c>
      <c r="M4369" s="6" t="s">
        <v>20</v>
      </c>
      <c r="N4369" s="6" t="s">
        <v>22</v>
      </c>
      <c r="O4369" s="6">
        <v>60</v>
      </c>
    </row>
    <row r="4370" spans="1:15" x14ac:dyDescent="0.25">
      <c r="A4370" s="6" t="s">
        <v>0</v>
      </c>
      <c r="B4370" s="6" t="s">
        <v>8</v>
      </c>
      <c r="C4370" s="6" t="s">
        <v>218</v>
      </c>
      <c r="D4370" s="6" t="s">
        <v>219</v>
      </c>
      <c r="E4370" s="6" t="s">
        <v>97</v>
      </c>
      <c r="F4370" s="6" t="s">
        <v>98</v>
      </c>
      <c r="G4370" s="6">
        <v>70</v>
      </c>
      <c r="H4370" s="6">
        <v>609</v>
      </c>
      <c r="I4370" s="6">
        <v>124</v>
      </c>
      <c r="J4370" s="6">
        <v>644</v>
      </c>
      <c r="K4370" s="6">
        <v>124</v>
      </c>
      <c r="L4370" s="6">
        <v>644</v>
      </c>
      <c r="M4370" s="6" t="s">
        <v>20</v>
      </c>
      <c r="N4370" s="6" t="s">
        <v>23</v>
      </c>
      <c r="O4370" s="6">
        <v>26</v>
      </c>
    </row>
    <row r="4371" spans="1:15" x14ac:dyDescent="0.25">
      <c r="A4371" s="6" t="s">
        <v>0</v>
      </c>
      <c r="B4371" s="6" t="s">
        <v>7</v>
      </c>
      <c r="C4371" s="6" t="s">
        <v>735</v>
      </c>
      <c r="D4371" s="6" t="s">
        <v>736</v>
      </c>
      <c r="E4371" s="6" t="s">
        <v>97</v>
      </c>
      <c r="F4371" s="6" t="s">
        <v>98</v>
      </c>
      <c r="G4371" s="6">
        <v>14</v>
      </c>
      <c r="H4371" s="6">
        <v>74</v>
      </c>
      <c r="I4371" s="6">
        <v>14</v>
      </c>
      <c r="J4371" s="6">
        <v>68</v>
      </c>
      <c r="K4371" s="6">
        <v>14</v>
      </c>
      <c r="L4371" s="6">
        <v>68</v>
      </c>
      <c r="M4371" s="6" t="s">
        <v>20</v>
      </c>
      <c r="N4371" s="6" t="s">
        <v>21</v>
      </c>
      <c r="O4371" s="6">
        <v>2</v>
      </c>
    </row>
    <row r="4372" spans="1:15" x14ac:dyDescent="0.25">
      <c r="A4372" s="6" t="s">
        <v>0</v>
      </c>
      <c r="B4372" s="6" t="s">
        <v>5</v>
      </c>
      <c r="C4372" s="6" t="s">
        <v>273</v>
      </c>
      <c r="D4372" s="6" t="s">
        <v>274</v>
      </c>
      <c r="E4372" s="6" t="s">
        <v>97</v>
      </c>
      <c r="F4372" s="6" t="s">
        <v>98</v>
      </c>
      <c r="G4372" s="6">
        <v>85</v>
      </c>
      <c r="H4372" s="6">
        <v>367</v>
      </c>
      <c r="I4372" s="6">
        <v>80</v>
      </c>
      <c r="J4372" s="6">
        <v>337</v>
      </c>
      <c r="K4372" s="6">
        <v>85</v>
      </c>
      <c r="L4372" s="6">
        <v>367</v>
      </c>
      <c r="M4372" s="6" t="s">
        <v>20</v>
      </c>
      <c r="N4372" s="6" t="s">
        <v>23</v>
      </c>
      <c r="O4372" s="6">
        <v>18</v>
      </c>
    </row>
    <row r="4373" spans="1:15" x14ac:dyDescent="0.25">
      <c r="A4373" s="6" t="s">
        <v>0</v>
      </c>
      <c r="B4373" s="6" t="s">
        <v>8</v>
      </c>
      <c r="C4373" s="6" t="s">
        <v>121</v>
      </c>
      <c r="D4373" s="6" t="s">
        <v>122</v>
      </c>
      <c r="E4373" s="6" t="s">
        <v>97</v>
      </c>
      <c r="F4373" s="6" t="s">
        <v>98</v>
      </c>
      <c r="G4373" s="6">
        <v>413</v>
      </c>
      <c r="H4373" s="6">
        <v>1835</v>
      </c>
      <c r="I4373" s="6">
        <v>407</v>
      </c>
      <c r="J4373" s="6">
        <v>1858</v>
      </c>
      <c r="K4373" s="6">
        <v>407</v>
      </c>
      <c r="L4373" s="6">
        <v>1858</v>
      </c>
      <c r="M4373" s="6" t="s">
        <v>20</v>
      </c>
      <c r="N4373" s="6" t="s">
        <v>22</v>
      </c>
      <c r="O4373" s="6">
        <v>63</v>
      </c>
    </row>
    <row r="4374" spans="1:15" x14ac:dyDescent="0.25">
      <c r="A4374" s="6" t="s">
        <v>0</v>
      </c>
      <c r="B4374" s="6" t="s">
        <v>8</v>
      </c>
      <c r="C4374" s="6" t="s">
        <v>750</v>
      </c>
      <c r="D4374" s="6" t="s">
        <v>751</v>
      </c>
      <c r="E4374" s="6" t="s">
        <v>97</v>
      </c>
      <c r="F4374" s="6" t="s">
        <v>98</v>
      </c>
      <c r="G4374" s="6">
        <v>3</v>
      </c>
      <c r="H4374" s="6">
        <v>13</v>
      </c>
      <c r="I4374" s="6">
        <v>3</v>
      </c>
      <c r="J4374" s="6">
        <v>13</v>
      </c>
      <c r="K4374" s="6">
        <v>3</v>
      </c>
      <c r="L4374" s="6">
        <v>13</v>
      </c>
      <c r="M4374" s="6" t="s">
        <v>20</v>
      </c>
      <c r="N4374" s="6" t="s">
        <v>22</v>
      </c>
      <c r="O4374" s="6">
        <v>1</v>
      </c>
    </row>
    <row r="4375" spans="1:15" x14ac:dyDescent="0.25">
      <c r="A4375" s="6" t="s">
        <v>0</v>
      </c>
      <c r="B4375" s="6" t="s">
        <v>5</v>
      </c>
      <c r="C4375" s="6" t="s">
        <v>185</v>
      </c>
      <c r="D4375" s="6" t="s">
        <v>186</v>
      </c>
      <c r="E4375" s="6" t="s">
        <v>97</v>
      </c>
      <c r="F4375" s="6" t="s">
        <v>125</v>
      </c>
      <c r="G4375" s="6">
        <v>429</v>
      </c>
      <c r="H4375" s="6">
        <v>2237</v>
      </c>
      <c r="I4375" s="6">
        <v>429</v>
      </c>
      <c r="J4375" s="6">
        <v>2221</v>
      </c>
      <c r="K4375" s="6">
        <v>429</v>
      </c>
      <c r="L4375" s="6">
        <v>2221</v>
      </c>
      <c r="M4375" s="6" t="s">
        <v>20</v>
      </c>
      <c r="N4375" s="6" t="s">
        <v>22</v>
      </c>
      <c r="O4375" s="6">
        <v>58</v>
      </c>
    </row>
    <row r="4376" spans="1:15" x14ac:dyDescent="0.25">
      <c r="A4376" s="6" t="s">
        <v>0</v>
      </c>
      <c r="B4376" s="6" t="s">
        <v>8</v>
      </c>
      <c r="C4376" s="6" t="s">
        <v>121</v>
      </c>
      <c r="D4376" s="6" t="s">
        <v>122</v>
      </c>
      <c r="E4376" s="6" t="s">
        <v>97</v>
      </c>
      <c r="F4376" s="6" t="s">
        <v>98</v>
      </c>
      <c r="G4376" s="6">
        <v>413</v>
      </c>
      <c r="H4376" s="6">
        <v>1835</v>
      </c>
      <c r="I4376" s="6">
        <v>407</v>
      </c>
      <c r="J4376" s="6">
        <v>1858</v>
      </c>
      <c r="K4376" s="6">
        <v>407</v>
      </c>
      <c r="L4376" s="6">
        <v>1858</v>
      </c>
      <c r="M4376" s="6" t="s">
        <v>20</v>
      </c>
      <c r="N4376" s="6" t="s">
        <v>21</v>
      </c>
      <c r="O4376" s="6">
        <v>51</v>
      </c>
    </row>
    <row r="4377" spans="1:15" x14ac:dyDescent="0.25">
      <c r="A4377" s="6" t="s">
        <v>0</v>
      </c>
      <c r="B4377" s="6" t="s">
        <v>11</v>
      </c>
      <c r="C4377" s="6" t="s">
        <v>187</v>
      </c>
      <c r="D4377" s="6" t="s">
        <v>188</v>
      </c>
      <c r="E4377" s="6" t="s">
        <v>97</v>
      </c>
      <c r="F4377" s="6" t="s">
        <v>132</v>
      </c>
      <c r="G4377" s="6">
        <v>18</v>
      </c>
      <c r="H4377" s="6">
        <v>78</v>
      </c>
      <c r="I4377" s="6">
        <v>18</v>
      </c>
      <c r="J4377" s="6">
        <v>79</v>
      </c>
      <c r="K4377" s="6">
        <v>18</v>
      </c>
      <c r="L4377" s="6">
        <v>77</v>
      </c>
      <c r="M4377" s="6" t="s">
        <v>20</v>
      </c>
      <c r="N4377" s="6" t="s">
        <v>23</v>
      </c>
      <c r="O4377" s="6">
        <v>1</v>
      </c>
    </row>
    <row r="4378" spans="1:15" x14ac:dyDescent="0.25">
      <c r="A4378" s="6" t="s">
        <v>0</v>
      </c>
      <c r="B4378" s="6" t="s">
        <v>8</v>
      </c>
      <c r="C4378" s="6" t="s">
        <v>123</v>
      </c>
      <c r="D4378" s="6" t="s">
        <v>124</v>
      </c>
      <c r="E4378" s="6" t="s">
        <v>97</v>
      </c>
      <c r="F4378" s="6" t="s">
        <v>98</v>
      </c>
      <c r="G4378" s="6">
        <v>30</v>
      </c>
      <c r="H4378" s="6">
        <v>175</v>
      </c>
      <c r="I4378" s="6">
        <v>18</v>
      </c>
      <c r="J4378" s="6">
        <v>120</v>
      </c>
      <c r="K4378" s="6">
        <v>29</v>
      </c>
      <c r="L4378" s="6">
        <v>182</v>
      </c>
      <c r="M4378" s="6" t="s">
        <v>20</v>
      </c>
      <c r="N4378" s="6" t="s">
        <v>21</v>
      </c>
      <c r="O4378" s="6">
        <v>10</v>
      </c>
    </row>
    <row r="4379" spans="1:15" x14ac:dyDescent="0.25">
      <c r="A4379" s="6" t="s">
        <v>0</v>
      </c>
      <c r="B4379" s="6" t="s">
        <v>7</v>
      </c>
      <c r="C4379" s="6" t="s">
        <v>177</v>
      </c>
      <c r="D4379" s="6" t="s">
        <v>178</v>
      </c>
      <c r="E4379" s="6" t="s">
        <v>97</v>
      </c>
      <c r="F4379" s="6" t="s">
        <v>125</v>
      </c>
      <c r="G4379" s="6">
        <v>23</v>
      </c>
      <c r="H4379" s="6">
        <v>124</v>
      </c>
      <c r="I4379" s="6">
        <v>20</v>
      </c>
      <c r="J4379" s="6">
        <v>110</v>
      </c>
      <c r="K4379" s="6">
        <v>20</v>
      </c>
      <c r="L4379" s="6">
        <v>110</v>
      </c>
      <c r="M4379" s="6" t="s">
        <v>20</v>
      </c>
      <c r="N4379" s="6" t="s">
        <v>21</v>
      </c>
      <c r="O4379" s="6">
        <v>6</v>
      </c>
    </row>
    <row r="4380" spans="1:15" x14ac:dyDescent="0.25">
      <c r="A4380" s="6" t="s">
        <v>0</v>
      </c>
      <c r="B4380" s="6" t="s">
        <v>8</v>
      </c>
      <c r="C4380" s="6" t="s">
        <v>141</v>
      </c>
      <c r="D4380" s="6" t="s">
        <v>142</v>
      </c>
      <c r="E4380" s="6" t="s">
        <v>97</v>
      </c>
      <c r="F4380" s="6" t="s">
        <v>98</v>
      </c>
      <c r="G4380" s="6">
        <v>186</v>
      </c>
      <c r="H4380" s="6">
        <v>1002</v>
      </c>
      <c r="I4380" s="6">
        <v>183</v>
      </c>
      <c r="J4380" s="6">
        <v>971</v>
      </c>
      <c r="K4380" s="6">
        <v>188</v>
      </c>
      <c r="L4380" s="6">
        <v>1003</v>
      </c>
      <c r="M4380" s="6" t="s">
        <v>20</v>
      </c>
      <c r="N4380" s="6" t="s">
        <v>21</v>
      </c>
      <c r="O4380" s="6">
        <v>42</v>
      </c>
    </row>
    <row r="4381" spans="1:15" x14ac:dyDescent="0.25">
      <c r="A4381" s="6" t="s">
        <v>0</v>
      </c>
      <c r="B4381" s="6" t="s">
        <v>7</v>
      </c>
      <c r="C4381" s="6" t="s">
        <v>735</v>
      </c>
      <c r="D4381" s="6" t="s">
        <v>736</v>
      </c>
      <c r="E4381" s="6" t="s">
        <v>97</v>
      </c>
      <c r="F4381" s="6" t="s">
        <v>98</v>
      </c>
      <c r="G4381" s="6">
        <v>14</v>
      </c>
      <c r="H4381" s="6">
        <v>74</v>
      </c>
      <c r="I4381" s="6">
        <v>14</v>
      </c>
      <c r="J4381" s="6">
        <v>68</v>
      </c>
      <c r="K4381" s="6">
        <v>14</v>
      </c>
      <c r="L4381" s="6">
        <v>68</v>
      </c>
      <c r="M4381" s="6" t="s">
        <v>20</v>
      </c>
      <c r="N4381" s="6" t="s">
        <v>23</v>
      </c>
      <c r="O4381" s="6">
        <v>5</v>
      </c>
    </row>
    <row r="4382" spans="1:15" x14ac:dyDescent="0.25">
      <c r="A4382" s="6" t="s">
        <v>0</v>
      </c>
      <c r="B4382" s="6" t="s">
        <v>7</v>
      </c>
      <c r="C4382" s="6" t="s">
        <v>177</v>
      </c>
      <c r="D4382" s="6" t="s">
        <v>178</v>
      </c>
      <c r="E4382" s="6" t="s">
        <v>97</v>
      </c>
      <c r="F4382" s="6" t="s">
        <v>125</v>
      </c>
      <c r="G4382" s="6">
        <v>23</v>
      </c>
      <c r="H4382" s="6">
        <v>124</v>
      </c>
      <c r="I4382" s="6">
        <v>20</v>
      </c>
      <c r="J4382" s="6">
        <v>110</v>
      </c>
      <c r="K4382" s="6">
        <v>20</v>
      </c>
      <c r="L4382" s="6">
        <v>110</v>
      </c>
      <c r="M4382" s="6" t="s">
        <v>20</v>
      </c>
      <c r="N4382" s="6" t="s">
        <v>23</v>
      </c>
      <c r="O4382" s="6">
        <v>9</v>
      </c>
    </row>
    <row r="4383" spans="1:15" x14ac:dyDescent="0.25">
      <c r="A4383" s="6" t="s">
        <v>0</v>
      </c>
      <c r="B4383" s="6" t="s">
        <v>7</v>
      </c>
      <c r="C4383" s="6" t="s">
        <v>177</v>
      </c>
      <c r="D4383" s="6" t="s">
        <v>178</v>
      </c>
      <c r="E4383" s="6" t="s">
        <v>97</v>
      </c>
      <c r="F4383" s="6" t="s">
        <v>125</v>
      </c>
      <c r="G4383" s="6">
        <v>23</v>
      </c>
      <c r="H4383" s="6">
        <v>124</v>
      </c>
      <c r="I4383" s="6">
        <v>20</v>
      </c>
      <c r="J4383" s="6">
        <v>110</v>
      </c>
      <c r="K4383" s="6">
        <v>20</v>
      </c>
      <c r="L4383" s="6">
        <v>110</v>
      </c>
      <c r="M4383" s="6" t="s">
        <v>20</v>
      </c>
      <c r="N4383" s="6" t="s">
        <v>22</v>
      </c>
      <c r="O4383" s="6">
        <v>3</v>
      </c>
    </row>
    <row r="4384" spans="1:15" x14ac:dyDescent="0.25">
      <c r="A4384" s="6" t="s">
        <v>0</v>
      </c>
      <c r="B4384" s="6" t="s">
        <v>5</v>
      </c>
      <c r="C4384" s="6" t="s">
        <v>185</v>
      </c>
      <c r="D4384" s="6" t="s">
        <v>186</v>
      </c>
      <c r="E4384" s="6" t="s">
        <v>97</v>
      </c>
      <c r="F4384" s="6" t="s">
        <v>125</v>
      </c>
      <c r="G4384" s="6">
        <v>429</v>
      </c>
      <c r="H4384" s="6">
        <v>2237</v>
      </c>
      <c r="I4384" s="6">
        <v>429</v>
      </c>
      <c r="J4384" s="6">
        <v>2221</v>
      </c>
      <c r="K4384" s="6">
        <v>429</v>
      </c>
      <c r="L4384" s="6">
        <v>2221</v>
      </c>
      <c r="M4384" s="6" t="s">
        <v>20</v>
      </c>
      <c r="N4384" s="6" t="s">
        <v>21</v>
      </c>
      <c r="O4384" s="6">
        <v>90</v>
      </c>
    </row>
    <row r="4385" spans="1:15" x14ac:dyDescent="0.25">
      <c r="A4385" s="6" t="s">
        <v>0</v>
      </c>
      <c r="B4385" s="6" t="s">
        <v>5</v>
      </c>
      <c r="C4385" s="6" t="s">
        <v>257</v>
      </c>
      <c r="D4385" s="6" t="s">
        <v>258</v>
      </c>
      <c r="E4385" s="6" t="s">
        <v>97</v>
      </c>
      <c r="F4385" s="6" t="s">
        <v>98</v>
      </c>
      <c r="G4385" s="6">
        <v>128</v>
      </c>
      <c r="H4385" s="6">
        <v>725</v>
      </c>
      <c r="I4385" s="6">
        <v>100</v>
      </c>
      <c r="J4385" s="6">
        <v>608</v>
      </c>
      <c r="K4385" s="6">
        <v>128</v>
      </c>
      <c r="L4385" s="6">
        <v>746</v>
      </c>
      <c r="M4385" s="6" t="s">
        <v>20</v>
      </c>
      <c r="N4385" s="6" t="s">
        <v>22</v>
      </c>
      <c r="O4385" s="6">
        <v>11</v>
      </c>
    </row>
    <row r="4386" spans="1:15" x14ac:dyDescent="0.25">
      <c r="A4386" s="6" t="s">
        <v>0</v>
      </c>
      <c r="B4386" s="6" t="s">
        <v>8</v>
      </c>
      <c r="C4386" s="6" t="s">
        <v>752</v>
      </c>
      <c r="D4386" s="6" t="s">
        <v>753</v>
      </c>
      <c r="E4386" s="6" t="s">
        <v>97</v>
      </c>
      <c r="F4386" s="6" t="s">
        <v>98</v>
      </c>
      <c r="G4386" s="6">
        <v>25</v>
      </c>
      <c r="H4386" s="6">
        <v>92</v>
      </c>
      <c r="I4386" s="6">
        <v>24</v>
      </c>
      <c r="J4386" s="6">
        <v>89</v>
      </c>
      <c r="K4386" s="6">
        <v>24</v>
      </c>
      <c r="L4386" s="6">
        <v>89</v>
      </c>
      <c r="M4386" s="6" t="s">
        <v>20</v>
      </c>
      <c r="N4386" s="6" t="s">
        <v>22</v>
      </c>
      <c r="O4386" s="6">
        <v>1</v>
      </c>
    </row>
    <row r="4387" spans="1:15" x14ac:dyDescent="0.25">
      <c r="A4387" s="6" t="s">
        <v>0</v>
      </c>
      <c r="B4387" s="6" t="s">
        <v>8</v>
      </c>
      <c r="C4387" s="6" t="s">
        <v>141</v>
      </c>
      <c r="D4387" s="6" t="s">
        <v>142</v>
      </c>
      <c r="E4387" s="6" t="s">
        <v>97</v>
      </c>
      <c r="F4387" s="6" t="s">
        <v>98</v>
      </c>
      <c r="G4387" s="6">
        <v>186</v>
      </c>
      <c r="H4387" s="6">
        <v>1002</v>
      </c>
      <c r="I4387" s="6">
        <v>183</v>
      </c>
      <c r="J4387" s="6">
        <v>971</v>
      </c>
      <c r="K4387" s="6">
        <v>188</v>
      </c>
      <c r="L4387" s="6">
        <v>1003</v>
      </c>
      <c r="M4387" s="6" t="s">
        <v>20</v>
      </c>
      <c r="N4387" s="6" t="s">
        <v>23</v>
      </c>
      <c r="O4387" s="6">
        <v>102</v>
      </c>
    </row>
    <row r="4388" spans="1:15" x14ac:dyDescent="0.25">
      <c r="A4388" s="6" t="s">
        <v>0</v>
      </c>
      <c r="B4388" s="6" t="s">
        <v>8</v>
      </c>
      <c r="C4388" s="6" t="s">
        <v>750</v>
      </c>
      <c r="D4388" s="6" t="s">
        <v>751</v>
      </c>
      <c r="E4388" s="6" t="s">
        <v>97</v>
      </c>
      <c r="F4388" s="6" t="s">
        <v>98</v>
      </c>
      <c r="G4388" s="6">
        <v>3</v>
      </c>
      <c r="H4388" s="6">
        <v>13</v>
      </c>
      <c r="I4388" s="6">
        <v>3</v>
      </c>
      <c r="J4388" s="6">
        <v>13</v>
      </c>
      <c r="K4388" s="6">
        <v>3</v>
      </c>
      <c r="L4388" s="6">
        <v>13</v>
      </c>
      <c r="M4388" s="6" t="s">
        <v>20</v>
      </c>
      <c r="N4388" s="6" t="s">
        <v>21</v>
      </c>
      <c r="O4388" s="6">
        <v>1</v>
      </c>
    </row>
    <row r="4389" spans="1:15" x14ac:dyDescent="0.25">
      <c r="A4389" s="6" t="s">
        <v>0</v>
      </c>
      <c r="B4389" s="6" t="s">
        <v>7</v>
      </c>
      <c r="C4389" s="6" t="s">
        <v>733</v>
      </c>
      <c r="D4389" s="6" t="s">
        <v>734</v>
      </c>
      <c r="E4389" s="6" t="s">
        <v>97</v>
      </c>
      <c r="F4389" s="6" t="s">
        <v>98</v>
      </c>
      <c r="G4389" s="6">
        <v>27</v>
      </c>
      <c r="H4389" s="6">
        <v>111</v>
      </c>
      <c r="I4389" s="6">
        <v>25</v>
      </c>
      <c r="J4389" s="6">
        <v>104</v>
      </c>
      <c r="K4389" s="6">
        <v>25</v>
      </c>
      <c r="L4389" s="6">
        <v>104</v>
      </c>
      <c r="M4389" s="6" t="s">
        <v>20</v>
      </c>
      <c r="N4389" s="6" t="s">
        <v>21</v>
      </c>
      <c r="O4389" s="6">
        <v>7</v>
      </c>
    </row>
    <row r="4390" spans="1:15" x14ac:dyDescent="0.25">
      <c r="A4390" s="6" t="s">
        <v>0</v>
      </c>
      <c r="B4390" s="6" t="s">
        <v>8</v>
      </c>
      <c r="C4390" s="6" t="s">
        <v>121</v>
      </c>
      <c r="D4390" s="6" t="s">
        <v>122</v>
      </c>
      <c r="E4390" s="6" t="s">
        <v>97</v>
      </c>
      <c r="F4390" s="6" t="s">
        <v>98</v>
      </c>
      <c r="G4390" s="6">
        <v>413</v>
      </c>
      <c r="H4390" s="6">
        <v>1835</v>
      </c>
      <c r="I4390" s="6">
        <v>407</v>
      </c>
      <c r="J4390" s="6">
        <v>1858</v>
      </c>
      <c r="K4390" s="6">
        <v>407</v>
      </c>
      <c r="L4390" s="6">
        <v>1858</v>
      </c>
      <c r="M4390" s="6" t="s">
        <v>20</v>
      </c>
      <c r="N4390" s="6" t="s">
        <v>23</v>
      </c>
      <c r="O4390" s="6">
        <v>114</v>
      </c>
    </row>
    <row r="4391" spans="1:15" x14ac:dyDescent="0.25">
      <c r="A4391" s="6" t="s">
        <v>0</v>
      </c>
      <c r="B4391" s="6" t="s">
        <v>7</v>
      </c>
      <c r="C4391" s="6" t="s">
        <v>735</v>
      </c>
      <c r="D4391" s="6" t="s">
        <v>736</v>
      </c>
      <c r="E4391" s="6" t="s">
        <v>97</v>
      </c>
      <c r="F4391" s="6" t="s">
        <v>98</v>
      </c>
      <c r="G4391" s="6">
        <v>14</v>
      </c>
      <c r="H4391" s="6">
        <v>74</v>
      </c>
      <c r="I4391" s="6">
        <v>14</v>
      </c>
      <c r="J4391" s="6">
        <v>68</v>
      </c>
      <c r="K4391" s="6">
        <v>14</v>
      </c>
      <c r="L4391" s="6">
        <v>68</v>
      </c>
      <c r="M4391" s="6" t="s">
        <v>20</v>
      </c>
      <c r="N4391" s="6" t="s">
        <v>22</v>
      </c>
      <c r="O4391" s="6">
        <v>3</v>
      </c>
    </row>
    <row r="4392" spans="1:15" x14ac:dyDescent="0.25">
      <c r="A4392" s="6" t="s">
        <v>0</v>
      </c>
      <c r="B4392" s="6" t="s">
        <v>11</v>
      </c>
      <c r="C4392" s="6" t="s">
        <v>189</v>
      </c>
      <c r="D4392" s="6" t="s">
        <v>190</v>
      </c>
      <c r="E4392" s="6" t="s">
        <v>97</v>
      </c>
      <c r="F4392" s="6" t="s">
        <v>132</v>
      </c>
      <c r="G4392" s="6">
        <v>12</v>
      </c>
      <c r="H4392" s="6">
        <v>47</v>
      </c>
      <c r="I4392" s="6">
        <v>15</v>
      </c>
      <c r="J4392" s="6">
        <v>69</v>
      </c>
      <c r="K4392" s="6">
        <v>15</v>
      </c>
      <c r="L4392" s="6">
        <v>69</v>
      </c>
      <c r="M4392" s="6" t="s">
        <v>20</v>
      </c>
      <c r="N4392" s="6" t="s">
        <v>21</v>
      </c>
      <c r="O4392" s="6">
        <v>1</v>
      </c>
    </row>
    <row r="4393" spans="1:15" x14ac:dyDescent="0.25">
      <c r="A4393" s="6" t="s">
        <v>0</v>
      </c>
      <c r="B4393" s="6" t="s">
        <v>5</v>
      </c>
      <c r="C4393" s="6" t="s">
        <v>257</v>
      </c>
      <c r="D4393" s="6" t="s">
        <v>258</v>
      </c>
      <c r="E4393" s="6" t="s">
        <v>97</v>
      </c>
      <c r="F4393" s="6" t="s">
        <v>98</v>
      </c>
      <c r="G4393" s="6">
        <v>128</v>
      </c>
      <c r="H4393" s="6">
        <v>725</v>
      </c>
      <c r="I4393" s="6">
        <v>100</v>
      </c>
      <c r="J4393" s="6">
        <v>608</v>
      </c>
      <c r="K4393" s="6">
        <v>128</v>
      </c>
      <c r="L4393" s="6">
        <v>746</v>
      </c>
      <c r="M4393" s="6" t="s">
        <v>20</v>
      </c>
      <c r="N4393" s="6" t="s">
        <v>21</v>
      </c>
      <c r="O4393" s="6">
        <v>17</v>
      </c>
    </row>
    <row r="4394" spans="1:15" x14ac:dyDescent="0.25">
      <c r="A4394" s="6" t="s">
        <v>0</v>
      </c>
      <c r="B4394" s="6" t="s">
        <v>10</v>
      </c>
      <c r="C4394" s="6" t="s">
        <v>139</v>
      </c>
      <c r="D4394" s="6" t="s">
        <v>140</v>
      </c>
      <c r="E4394" s="6" t="s">
        <v>97</v>
      </c>
      <c r="F4394" s="6" t="s">
        <v>98</v>
      </c>
      <c r="G4394" s="6">
        <v>80</v>
      </c>
      <c r="H4394" s="6">
        <v>278</v>
      </c>
      <c r="I4394" s="6">
        <v>50</v>
      </c>
      <c r="J4394" s="6">
        <v>200</v>
      </c>
      <c r="K4394" s="6">
        <v>83</v>
      </c>
      <c r="L4394" s="6">
        <v>293</v>
      </c>
      <c r="M4394" s="6" t="s">
        <v>20</v>
      </c>
      <c r="N4394" s="6" t="s">
        <v>23</v>
      </c>
      <c r="O4394" s="6">
        <v>11</v>
      </c>
    </row>
    <row r="4395" spans="1:15" x14ac:dyDescent="0.25">
      <c r="A4395" s="6" t="s">
        <v>0</v>
      </c>
      <c r="B4395" s="6" t="s">
        <v>5</v>
      </c>
      <c r="C4395" s="6" t="s">
        <v>273</v>
      </c>
      <c r="D4395" s="6" t="s">
        <v>274</v>
      </c>
      <c r="E4395" s="6" t="s">
        <v>97</v>
      </c>
      <c r="F4395" s="6" t="s">
        <v>98</v>
      </c>
      <c r="G4395" s="6">
        <v>85</v>
      </c>
      <c r="H4395" s="6">
        <v>367</v>
      </c>
      <c r="I4395" s="6">
        <v>80</v>
      </c>
      <c r="J4395" s="6">
        <v>337</v>
      </c>
      <c r="K4395" s="6">
        <v>85</v>
      </c>
      <c r="L4395" s="6">
        <v>367</v>
      </c>
      <c r="M4395" s="6" t="s">
        <v>20</v>
      </c>
      <c r="N4395" s="6" t="s">
        <v>21</v>
      </c>
      <c r="O4395" s="6">
        <v>10</v>
      </c>
    </row>
    <row r="4396" spans="1:15" x14ac:dyDescent="0.25">
      <c r="A4396" s="6" t="s">
        <v>0</v>
      </c>
      <c r="B4396" s="6" t="s">
        <v>8</v>
      </c>
      <c r="C4396" s="6" t="s">
        <v>128</v>
      </c>
      <c r="D4396" s="6" t="s">
        <v>129</v>
      </c>
      <c r="E4396" s="6" t="s">
        <v>97</v>
      </c>
      <c r="F4396" s="6" t="s">
        <v>125</v>
      </c>
      <c r="G4396" s="6">
        <v>46</v>
      </c>
      <c r="H4396" s="6">
        <v>272</v>
      </c>
      <c r="I4396" s="6">
        <v>45</v>
      </c>
      <c r="J4396" s="6">
        <v>257</v>
      </c>
      <c r="K4396" s="6">
        <v>45</v>
      </c>
      <c r="L4396" s="6">
        <v>269</v>
      </c>
      <c r="M4396" s="6" t="s">
        <v>20</v>
      </c>
      <c r="N4396" s="6" t="s">
        <v>22</v>
      </c>
      <c r="O4396" s="6">
        <v>6</v>
      </c>
    </row>
    <row r="4397" spans="1:15" x14ac:dyDescent="0.25">
      <c r="A4397" s="6" t="s">
        <v>0</v>
      </c>
      <c r="B4397" s="6" t="s">
        <v>8</v>
      </c>
      <c r="C4397" s="6" t="s">
        <v>126</v>
      </c>
      <c r="D4397" s="6" t="s">
        <v>127</v>
      </c>
      <c r="E4397" s="6" t="s">
        <v>97</v>
      </c>
      <c r="F4397" s="6" t="s">
        <v>132</v>
      </c>
      <c r="G4397" s="6">
        <v>50</v>
      </c>
      <c r="H4397" s="6">
        <v>295</v>
      </c>
      <c r="I4397" s="6">
        <v>50</v>
      </c>
      <c r="J4397" s="6">
        <v>293</v>
      </c>
      <c r="K4397" s="6">
        <v>50</v>
      </c>
      <c r="L4397" s="6">
        <v>293</v>
      </c>
      <c r="M4397" s="6" t="s">
        <v>20</v>
      </c>
      <c r="N4397" s="6" t="s">
        <v>21</v>
      </c>
      <c r="O4397" s="6">
        <v>12</v>
      </c>
    </row>
    <row r="4398" spans="1:15" x14ac:dyDescent="0.25">
      <c r="A4398" s="6" t="s">
        <v>0</v>
      </c>
      <c r="B4398" s="6" t="s">
        <v>6</v>
      </c>
      <c r="C4398" s="6" t="s">
        <v>275</v>
      </c>
      <c r="D4398" s="6" t="s">
        <v>276</v>
      </c>
      <c r="E4398" s="6" t="s">
        <v>97</v>
      </c>
      <c r="F4398" s="6" t="s">
        <v>98</v>
      </c>
      <c r="G4398" s="6">
        <v>118</v>
      </c>
      <c r="H4398" s="6">
        <v>516</v>
      </c>
      <c r="I4398" s="6">
        <v>108</v>
      </c>
      <c r="J4398" s="6">
        <v>470</v>
      </c>
      <c r="K4398" s="6">
        <v>118</v>
      </c>
      <c r="L4398" s="6">
        <v>520</v>
      </c>
      <c r="M4398" s="6" t="s">
        <v>20</v>
      </c>
      <c r="N4398" s="6" t="s">
        <v>23</v>
      </c>
      <c r="O4398" s="6">
        <v>24</v>
      </c>
    </row>
    <row r="4399" spans="1:15" x14ac:dyDescent="0.25">
      <c r="A4399" s="6" t="s">
        <v>0</v>
      </c>
      <c r="B4399" s="6" t="s">
        <v>8</v>
      </c>
      <c r="C4399" s="6" t="s">
        <v>828</v>
      </c>
      <c r="D4399" s="6" t="s">
        <v>829</v>
      </c>
      <c r="E4399" s="6" t="s">
        <v>97</v>
      </c>
      <c r="F4399" s="6" t="s">
        <v>98</v>
      </c>
      <c r="G4399" s="6">
        <v>265</v>
      </c>
      <c r="H4399" s="6">
        <v>1084</v>
      </c>
      <c r="I4399" s="6">
        <v>260</v>
      </c>
      <c r="J4399" s="6">
        <v>1140</v>
      </c>
      <c r="K4399" s="6">
        <v>260</v>
      </c>
      <c r="L4399" s="6">
        <v>1140</v>
      </c>
      <c r="M4399" s="6" t="s">
        <v>20</v>
      </c>
      <c r="N4399" s="6" t="s">
        <v>23</v>
      </c>
      <c r="O4399" s="6">
        <v>69</v>
      </c>
    </row>
    <row r="4400" spans="1:15" x14ac:dyDescent="0.25">
      <c r="A4400" s="6" t="s">
        <v>0</v>
      </c>
      <c r="B4400" s="6" t="s">
        <v>7</v>
      </c>
      <c r="C4400" s="6" t="s">
        <v>214</v>
      </c>
      <c r="D4400" s="6" t="s">
        <v>215</v>
      </c>
      <c r="E4400" s="6" t="s">
        <v>97</v>
      </c>
      <c r="F4400" s="6" t="s">
        <v>98</v>
      </c>
      <c r="G4400" s="6">
        <v>301</v>
      </c>
      <c r="H4400" s="6">
        <v>1404</v>
      </c>
      <c r="I4400" s="6">
        <v>274</v>
      </c>
      <c r="J4400" s="6">
        <v>1347</v>
      </c>
      <c r="K4400" s="6">
        <v>274</v>
      </c>
      <c r="L4400" s="6">
        <v>1347</v>
      </c>
      <c r="M4400" s="6" t="s">
        <v>20</v>
      </c>
      <c r="N4400" s="6" t="s">
        <v>21</v>
      </c>
      <c r="O4400" s="6">
        <v>120</v>
      </c>
    </row>
    <row r="4401" spans="1:15" x14ac:dyDescent="0.25">
      <c r="A4401" s="6" t="s">
        <v>0</v>
      </c>
      <c r="B4401" s="6" t="s">
        <v>5</v>
      </c>
      <c r="C4401" s="6" t="s">
        <v>261</v>
      </c>
      <c r="D4401" s="6" t="s">
        <v>262</v>
      </c>
      <c r="E4401" s="6" t="s">
        <v>97</v>
      </c>
      <c r="F4401" s="6" t="s">
        <v>98</v>
      </c>
      <c r="G4401" s="6">
        <v>42</v>
      </c>
      <c r="H4401" s="6">
        <v>175</v>
      </c>
      <c r="I4401" s="6">
        <v>27</v>
      </c>
      <c r="J4401" s="6">
        <v>131</v>
      </c>
      <c r="K4401" s="6">
        <v>42</v>
      </c>
      <c r="L4401" s="6">
        <v>175</v>
      </c>
      <c r="M4401" s="6" t="s">
        <v>20</v>
      </c>
      <c r="N4401" s="6" t="s">
        <v>22</v>
      </c>
      <c r="O4401" s="6">
        <v>5</v>
      </c>
    </row>
    <row r="4402" spans="1:15" x14ac:dyDescent="0.25">
      <c r="A4402" s="6" t="s">
        <v>0</v>
      </c>
      <c r="B4402" s="6" t="s">
        <v>10</v>
      </c>
      <c r="C4402" s="6" t="s">
        <v>216</v>
      </c>
      <c r="D4402" s="6" t="s">
        <v>217</v>
      </c>
      <c r="E4402" s="6" t="s">
        <v>97</v>
      </c>
      <c r="F4402" s="6" t="s">
        <v>98</v>
      </c>
      <c r="G4402" s="6">
        <v>40</v>
      </c>
      <c r="H4402" s="6">
        <v>208</v>
      </c>
      <c r="I4402" s="6">
        <v>41</v>
      </c>
      <c r="J4402" s="6">
        <v>208</v>
      </c>
      <c r="K4402" s="6">
        <v>51</v>
      </c>
      <c r="L4402" s="6">
        <v>208</v>
      </c>
      <c r="M4402" s="6" t="s">
        <v>20</v>
      </c>
      <c r="N4402" s="6" t="s">
        <v>21</v>
      </c>
      <c r="O4402" s="6">
        <v>3</v>
      </c>
    </row>
    <row r="4403" spans="1:15" x14ac:dyDescent="0.25">
      <c r="A4403" s="6" t="s">
        <v>0</v>
      </c>
      <c r="B4403" s="6" t="s">
        <v>7</v>
      </c>
      <c r="C4403" s="6" t="s">
        <v>727</v>
      </c>
      <c r="D4403" s="6" t="s">
        <v>728</v>
      </c>
      <c r="E4403" s="6" t="s">
        <v>97</v>
      </c>
      <c r="F4403" s="6" t="s">
        <v>98</v>
      </c>
      <c r="G4403" s="6">
        <v>116</v>
      </c>
      <c r="H4403" s="6">
        <v>659</v>
      </c>
      <c r="I4403" s="6">
        <v>116</v>
      </c>
      <c r="J4403" s="6">
        <v>659</v>
      </c>
      <c r="K4403" s="6">
        <v>116</v>
      </c>
      <c r="L4403" s="6">
        <v>659</v>
      </c>
      <c r="M4403" s="6" t="s">
        <v>20</v>
      </c>
      <c r="N4403" s="6" t="s">
        <v>23</v>
      </c>
      <c r="O4403" s="6">
        <v>28</v>
      </c>
    </row>
    <row r="4404" spans="1:15" x14ac:dyDescent="0.25">
      <c r="A4404" s="6" t="s">
        <v>0</v>
      </c>
      <c r="B4404" s="6" t="s">
        <v>5</v>
      </c>
      <c r="C4404" s="6" t="s">
        <v>271</v>
      </c>
      <c r="D4404" s="6" t="s">
        <v>272</v>
      </c>
      <c r="E4404" s="6" t="s">
        <v>97</v>
      </c>
      <c r="F4404" s="6" t="s">
        <v>125</v>
      </c>
      <c r="G4404" s="6">
        <v>18</v>
      </c>
      <c r="H4404" s="6">
        <v>82</v>
      </c>
      <c r="I4404" s="6">
        <v>18</v>
      </c>
      <c r="J4404" s="6">
        <v>82</v>
      </c>
      <c r="K4404" s="6">
        <v>18</v>
      </c>
      <c r="L4404" s="6">
        <v>80</v>
      </c>
      <c r="M4404" s="6" t="s">
        <v>20</v>
      </c>
      <c r="N4404" s="6" t="s">
        <v>21</v>
      </c>
      <c r="O4404" s="6">
        <v>0</v>
      </c>
    </row>
    <row r="4405" spans="1:15" x14ac:dyDescent="0.25">
      <c r="A4405" s="6" t="s">
        <v>0</v>
      </c>
      <c r="B4405" s="6" t="s">
        <v>9</v>
      </c>
      <c r="C4405" s="6" t="s">
        <v>137</v>
      </c>
      <c r="D4405" s="6" t="s">
        <v>138</v>
      </c>
      <c r="E4405" s="6" t="s">
        <v>97</v>
      </c>
      <c r="F4405" s="6" t="s">
        <v>98</v>
      </c>
      <c r="G4405" s="6">
        <v>135</v>
      </c>
      <c r="H4405" s="6">
        <v>672</v>
      </c>
      <c r="I4405" s="6">
        <v>156</v>
      </c>
      <c r="J4405" s="6">
        <v>704</v>
      </c>
      <c r="K4405" s="6">
        <v>156</v>
      </c>
      <c r="L4405" s="6">
        <v>704</v>
      </c>
      <c r="M4405" s="6" t="s">
        <v>20</v>
      </c>
      <c r="N4405" s="6" t="s">
        <v>21</v>
      </c>
      <c r="O4405" s="6">
        <v>32</v>
      </c>
    </row>
    <row r="4406" spans="1:15" x14ac:dyDescent="0.25">
      <c r="A4406" s="6" t="s">
        <v>0</v>
      </c>
      <c r="B4406" s="6" t="s">
        <v>6</v>
      </c>
      <c r="C4406" s="6" t="s">
        <v>824</v>
      </c>
      <c r="D4406" s="6" t="s">
        <v>825</v>
      </c>
      <c r="E4406" s="6" t="s">
        <v>209</v>
      </c>
      <c r="F4406" s="6" t="s">
        <v>132</v>
      </c>
      <c r="G4406" s="6">
        <v>153</v>
      </c>
      <c r="H4406" s="6">
        <v>873</v>
      </c>
      <c r="I4406" s="6">
        <v>153</v>
      </c>
      <c r="J4406" s="6">
        <v>922</v>
      </c>
      <c r="K4406" s="6">
        <v>153</v>
      </c>
      <c r="L4406" s="6">
        <v>922</v>
      </c>
      <c r="M4406" s="6" t="s">
        <v>20</v>
      </c>
      <c r="N4406" s="6" t="s">
        <v>21</v>
      </c>
      <c r="O4406" s="6">
        <v>31</v>
      </c>
    </row>
    <row r="4407" spans="1:15" x14ac:dyDescent="0.25">
      <c r="A4407" s="6" t="s">
        <v>0</v>
      </c>
      <c r="B4407" s="6" t="s">
        <v>5</v>
      </c>
      <c r="C4407" s="6" t="s">
        <v>259</v>
      </c>
      <c r="D4407" s="6" t="s">
        <v>260</v>
      </c>
      <c r="E4407" s="6" t="s">
        <v>97</v>
      </c>
      <c r="F4407" s="6" t="s">
        <v>98</v>
      </c>
      <c r="G4407" s="6">
        <v>94</v>
      </c>
      <c r="H4407" s="6">
        <v>341</v>
      </c>
      <c r="I4407" s="6">
        <v>65</v>
      </c>
      <c r="J4407" s="6">
        <v>240</v>
      </c>
      <c r="K4407" s="6">
        <v>95</v>
      </c>
      <c r="L4407" s="6">
        <v>343</v>
      </c>
      <c r="M4407" s="6" t="s">
        <v>20</v>
      </c>
      <c r="N4407" s="6" t="s">
        <v>23</v>
      </c>
      <c r="O4407" s="6">
        <v>19</v>
      </c>
    </row>
    <row r="4408" spans="1:15" x14ac:dyDescent="0.25">
      <c r="A4408" s="6" t="s">
        <v>0</v>
      </c>
      <c r="B4408" s="6" t="s">
        <v>8</v>
      </c>
      <c r="C4408" s="6" t="s">
        <v>128</v>
      </c>
      <c r="D4408" s="6" t="s">
        <v>129</v>
      </c>
      <c r="E4408" s="6" t="s">
        <v>97</v>
      </c>
      <c r="F4408" s="6" t="s">
        <v>125</v>
      </c>
      <c r="G4408" s="6">
        <v>46</v>
      </c>
      <c r="H4408" s="6">
        <v>272</v>
      </c>
      <c r="I4408" s="6">
        <v>45</v>
      </c>
      <c r="J4408" s="6">
        <v>257</v>
      </c>
      <c r="K4408" s="6">
        <v>45</v>
      </c>
      <c r="L4408" s="6">
        <v>269</v>
      </c>
      <c r="M4408" s="6" t="s">
        <v>20</v>
      </c>
      <c r="N4408" s="6" t="s">
        <v>21</v>
      </c>
      <c r="O4408" s="6">
        <v>10</v>
      </c>
    </row>
    <row r="4409" spans="1:15" x14ac:dyDescent="0.25">
      <c r="A4409" s="6" t="s">
        <v>0</v>
      </c>
      <c r="B4409" s="6" t="s">
        <v>8</v>
      </c>
      <c r="C4409" s="6" t="s">
        <v>828</v>
      </c>
      <c r="D4409" s="6" t="s">
        <v>829</v>
      </c>
      <c r="E4409" s="6" t="s">
        <v>97</v>
      </c>
      <c r="F4409" s="6" t="s">
        <v>98</v>
      </c>
      <c r="G4409" s="6">
        <v>265</v>
      </c>
      <c r="H4409" s="6">
        <v>1084</v>
      </c>
      <c r="I4409" s="6">
        <v>260</v>
      </c>
      <c r="J4409" s="6">
        <v>1140</v>
      </c>
      <c r="K4409" s="6">
        <v>260</v>
      </c>
      <c r="L4409" s="6">
        <v>1140</v>
      </c>
      <c r="M4409" s="6" t="s">
        <v>20</v>
      </c>
      <c r="N4409" s="6" t="s">
        <v>22</v>
      </c>
      <c r="O4409" s="6">
        <v>23</v>
      </c>
    </row>
    <row r="4410" spans="1:15" x14ac:dyDescent="0.25">
      <c r="A4410" s="6" t="s">
        <v>0</v>
      </c>
      <c r="B4410" s="6" t="s">
        <v>9</v>
      </c>
      <c r="C4410" s="6" t="s">
        <v>137</v>
      </c>
      <c r="D4410" s="6" t="s">
        <v>138</v>
      </c>
      <c r="E4410" s="6" t="s">
        <v>97</v>
      </c>
      <c r="F4410" s="6" t="s">
        <v>98</v>
      </c>
      <c r="G4410" s="6">
        <v>135</v>
      </c>
      <c r="H4410" s="6">
        <v>672</v>
      </c>
      <c r="I4410" s="6">
        <v>156</v>
      </c>
      <c r="J4410" s="6">
        <v>704</v>
      </c>
      <c r="K4410" s="6">
        <v>156</v>
      </c>
      <c r="L4410" s="6">
        <v>704</v>
      </c>
      <c r="M4410" s="6" t="s">
        <v>20</v>
      </c>
      <c r="N4410" s="6" t="s">
        <v>22</v>
      </c>
      <c r="O4410" s="6">
        <v>16</v>
      </c>
    </row>
    <row r="4411" spans="1:15" x14ac:dyDescent="0.25">
      <c r="A4411" s="6" t="s">
        <v>0</v>
      </c>
      <c r="B4411" s="6" t="s">
        <v>7</v>
      </c>
      <c r="C4411" s="6" t="s">
        <v>727</v>
      </c>
      <c r="D4411" s="6" t="s">
        <v>728</v>
      </c>
      <c r="E4411" s="6" t="s">
        <v>97</v>
      </c>
      <c r="F4411" s="6" t="s">
        <v>98</v>
      </c>
      <c r="G4411" s="6">
        <v>116</v>
      </c>
      <c r="H4411" s="6">
        <v>659</v>
      </c>
      <c r="I4411" s="6">
        <v>116</v>
      </c>
      <c r="J4411" s="6">
        <v>659</v>
      </c>
      <c r="K4411" s="6">
        <v>116</v>
      </c>
      <c r="L4411" s="6">
        <v>659</v>
      </c>
      <c r="M4411" s="6" t="s">
        <v>20</v>
      </c>
      <c r="N4411" s="6" t="s">
        <v>21</v>
      </c>
      <c r="O4411" s="6">
        <v>20</v>
      </c>
    </row>
    <row r="4412" spans="1:15" x14ac:dyDescent="0.25">
      <c r="A4412" s="6" t="s">
        <v>0</v>
      </c>
      <c r="B4412" s="6" t="s">
        <v>5</v>
      </c>
      <c r="C4412" s="6" t="s">
        <v>271</v>
      </c>
      <c r="D4412" s="6" t="s">
        <v>272</v>
      </c>
      <c r="E4412" s="6" t="s">
        <v>97</v>
      </c>
      <c r="F4412" s="6" t="s">
        <v>125</v>
      </c>
      <c r="G4412" s="6">
        <v>18</v>
      </c>
      <c r="H4412" s="6">
        <v>82</v>
      </c>
      <c r="I4412" s="6">
        <v>18</v>
      </c>
      <c r="J4412" s="6">
        <v>82</v>
      </c>
      <c r="K4412" s="6">
        <v>18</v>
      </c>
      <c r="L4412" s="6">
        <v>80</v>
      </c>
      <c r="M4412" s="6" t="s">
        <v>20</v>
      </c>
      <c r="N4412" s="6" t="s">
        <v>22</v>
      </c>
      <c r="O4412" s="6">
        <v>0</v>
      </c>
    </row>
    <row r="4413" spans="1:15" x14ac:dyDescent="0.25">
      <c r="A4413" s="6" t="s">
        <v>0</v>
      </c>
      <c r="B4413" s="6" t="s">
        <v>8</v>
      </c>
      <c r="C4413" s="6" t="s">
        <v>126</v>
      </c>
      <c r="D4413" s="6" t="s">
        <v>127</v>
      </c>
      <c r="E4413" s="6" t="s">
        <v>97</v>
      </c>
      <c r="F4413" s="6" t="s">
        <v>132</v>
      </c>
      <c r="G4413" s="6">
        <v>50</v>
      </c>
      <c r="H4413" s="6">
        <v>295</v>
      </c>
      <c r="I4413" s="6">
        <v>50</v>
      </c>
      <c r="J4413" s="6">
        <v>293</v>
      </c>
      <c r="K4413" s="6">
        <v>50</v>
      </c>
      <c r="L4413" s="6">
        <v>293</v>
      </c>
      <c r="M4413" s="6" t="s">
        <v>20</v>
      </c>
      <c r="N4413" s="6" t="s">
        <v>22</v>
      </c>
      <c r="O4413" s="6">
        <v>9</v>
      </c>
    </row>
    <row r="4414" spans="1:15" x14ac:dyDescent="0.25">
      <c r="A4414" s="6" t="s">
        <v>0</v>
      </c>
      <c r="B4414" s="6" t="s">
        <v>5</v>
      </c>
      <c r="C4414" s="6" t="s">
        <v>261</v>
      </c>
      <c r="D4414" s="6" t="s">
        <v>262</v>
      </c>
      <c r="E4414" s="6" t="s">
        <v>97</v>
      </c>
      <c r="F4414" s="6" t="s">
        <v>98</v>
      </c>
      <c r="G4414" s="6">
        <v>42</v>
      </c>
      <c r="H4414" s="6">
        <v>175</v>
      </c>
      <c r="I4414" s="6">
        <v>27</v>
      </c>
      <c r="J4414" s="6">
        <v>131</v>
      </c>
      <c r="K4414" s="6">
        <v>42</v>
      </c>
      <c r="L4414" s="6">
        <v>175</v>
      </c>
      <c r="M4414" s="6" t="s">
        <v>20</v>
      </c>
      <c r="N4414" s="6" t="s">
        <v>21</v>
      </c>
      <c r="O4414" s="6">
        <v>8</v>
      </c>
    </row>
    <row r="4415" spans="1:15" x14ac:dyDescent="0.25">
      <c r="A4415" s="6" t="s">
        <v>0</v>
      </c>
      <c r="B4415" s="6" t="s">
        <v>9</v>
      </c>
      <c r="C4415" s="6" t="s">
        <v>137</v>
      </c>
      <c r="D4415" s="6" t="s">
        <v>138</v>
      </c>
      <c r="E4415" s="6" t="s">
        <v>97</v>
      </c>
      <c r="F4415" s="6" t="s">
        <v>98</v>
      </c>
      <c r="G4415" s="6">
        <v>135</v>
      </c>
      <c r="H4415" s="6">
        <v>672</v>
      </c>
      <c r="I4415" s="6">
        <v>156</v>
      </c>
      <c r="J4415" s="6">
        <v>704</v>
      </c>
      <c r="K4415" s="6">
        <v>156</v>
      </c>
      <c r="L4415" s="6">
        <v>704</v>
      </c>
      <c r="M4415" s="6" t="s">
        <v>20</v>
      </c>
      <c r="N4415" s="6" t="s">
        <v>23</v>
      </c>
      <c r="O4415" s="6">
        <v>48</v>
      </c>
    </row>
    <row r="4416" spans="1:15" x14ac:dyDescent="0.25">
      <c r="A4416" s="6" t="s">
        <v>0</v>
      </c>
      <c r="B4416" s="6" t="s">
        <v>7</v>
      </c>
      <c r="C4416" s="6" t="s">
        <v>133</v>
      </c>
      <c r="D4416" s="6" t="s">
        <v>134</v>
      </c>
      <c r="E4416" s="6" t="s">
        <v>97</v>
      </c>
      <c r="F4416" s="6" t="s">
        <v>98</v>
      </c>
      <c r="G4416" s="6">
        <v>631</v>
      </c>
      <c r="H4416" s="6">
        <v>3758</v>
      </c>
      <c r="I4416" s="6">
        <v>613</v>
      </c>
      <c r="J4416" s="6">
        <v>3721</v>
      </c>
      <c r="K4416" s="6">
        <v>626</v>
      </c>
      <c r="L4416" s="6">
        <v>3786</v>
      </c>
      <c r="M4416" s="6" t="s">
        <v>20</v>
      </c>
      <c r="N4416" s="6" t="s">
        <v>23</v>
      </c>
      <c r="O4416" s="6">
        <v>274</v>
      </c>
    </row>
    <row r="4417" spans="1:15" x14ac:dyDescent="0.25">
      <c r="A4417" s="6" t="s">
        <v>0</v>
      </c>
      <c r="B4417" s="6" t="s">
        <v>6</v>
      </c>
      <c r="C4417" s="6" t="s">
        <v>824</v>
      </c>
      <c r="D4417" s="6" t="s">
        <v>825</v>
      </c>
      <c r="E4417" s="6" t="s">
        <v>209</v>
      </c>
      <c r="F4417" s="6" t="s">
        <v>132</v>
      </c>
      <c r="G4417" s="6">
        <v>153</v>
      </c>
      <c r="H4417" s="6">
        <v>873</v>
      </c>
      <c r="I4417" s="6">
        <v>153</v>
      </c>
      <c r="J4417" s="6">
        <v>922</v>
      </c>
      <c r="K4417" s="6">
        <v>153</v>
      </c>
      <c r="L4417" s="6">
        <v>922</v>
      </c>
      <c r="M4417" s="6" t="s">
        <v>20</v>
      </c>
      <c r="N4417" s="6" t="s">
        <v>23</v>
      </c>
      <c r="O4417" s="6">
        <v>49</v>
      </c>
    </row>
    <row r="4418" spans="1:15" x14ac:dyDescent="0.25">
      <c r="A4418" s="6" t="s">
        <v>0</v>
      </c>
      <c r="B4418" s="6" t="s">
        <v>10</v>
      </c>
      <c r="C4418" s="6" t="s">
        <v>139</v>
      </c>
      <c r="D4418" s="6" t="s">
        <v>140</v>
      </c>
      <c r="E4418" s="6" t="s">
        <v>97</v>
      </c>
      <c r="F4418" s="6" t="s">
        <v>98</v>
      </c>
      <c r="G4418" s="6">
        <v>80</v>
      </c>
      <c r="H4418" s="6">
        <v>278</v>
      </c>
      <c r="I4418" s="6">
        <v>50</v>
      </c>
      <c r="J4418" s="6">
        <v>200</v>
      </c>
      <c r="K4418" s="6">
        <v>83</v>
      </c>
      <c r="L4418" s="6">
        <v>293</v>
      </c>
      <c r="M4418" s="6" t="s">
        <v>20</v>
      </c>
      <c r="N4418" s="6" t="s">
        <v>22</v>
      </c>
      <c r="O4418" s="6">
        <v>4</v>
      </c>
    </row>
    <row r="4419" spans="1:15" x14ac:dyDescent="0.25">
      <c r="A4419" s="6" t="s">
        <v>0</v>
      </c>
      <c r="B4419" s="6" t="s">
        <v>5</v>
      </c>
      <c r="C4419" s="6" t="s">
        <v>271</v>
      </c>
      <c r="D4419" s="6" t="s">
        <v>272</v>
      </c>
      <c r="E4419" s="6" t="s">
        <v>97</v>
      </c>
      <c r="F4419" s="6" t="s">
        <v>125</v>
      </c>
      <c r="G4419" s="6">
        <v>18</v>
      </c>
      <c r="H4419" s="6">
        <v>82</v>
      </c>
      <c r="I4419" s="6">
        <v>18</v>
      </c>
      <c r="J4419" s="6">
        <v>82</v>
      </c>
      <c r="K4419" s="6">
        <v>18</v>
      </c>
      <c r="L4419" s="6">
        <v>80</v>
      </c>
      <c r="M4419" s="6" t="s">
        <v>20</v>
      </c>
      <c r="N4419" s="6" t="s">
        <v>23</v>
      </c>
      <c r="O4419" s="6">
        <v>0</v>
      </c>
    </row>
    <row r="4420" spans="1:15" x14ac:dyDescent="0.25">
      <c r="A4420" s="6" t="s">
        <v>0</v>
      </c>
      <c r="B4420" s="6" t="s">
        <v>8</v>
      </c>
      <c r="C4420" s="6" t="s">
        <v>126</v>
      </c>
      <c r="D4420" s="6" t="s">
        <v>127</v>
      </c>
      <c r="E4420" s="6" t="s">
        <v>97</v>
      </c>
      <c r="F4420" s="6" t="s">
        <v>132</v>
      </c>
      <c r="G4420" s="6">
        <v>50</v>
      </c>
      <c r="H4420" s="6">
        <v>295</v>
      </c>
      <c r="I4420" s="6">
        <v>50</v>
      </c>
      <c r="J4420" s="6">
        <v>293</v>
      </c>
      <c r="K4420" s="6">
        <v>50</v>
      </c>
      <c r="L4420" s="6">
        <v>293</v>
      </c>
      <c r="M4420" s="6" t="s">
        <v>20</v>
      </c>
      <c r="N4420" s="6" t="s">
        <v>23</v>
      </c>
      <c r="O4420" s="6">
        <v>21</v>
      </c>
    </row>
    <row r="4421" spans="1:15" x14ac:dyDescent="0.25">
      <c r="A4421" s="6" t="s">
        <v>0</v>
      </c>
      <c r="B4421" s="6" t="s">
        <v>7</v>
      </c>
      <c r="C4421" s="6" t="s">
        <v>133</v>
      </c>
      <c r="D4421" s="6" t="s">
        <v>134</v>
      </c>
      <c r="E4421" s="6" t="s">
        <v>97</v>
      </c>
      <c r="F4421" s="6" t="s">
        <v>98</v>
      </c>
      <c r="G4421" s="6">
        <v>631</v>
      </c>
      <c r="H4421" s="6">
        <v>3758</v>
      </c>
      <c r="I4421" s="6">
        <v>613</v>
      </c>
      <c r="J4421" s="6">
        <v>3721</v>
      </c>
      <c r="K4421" s="6">
        <v>626</v>
      </c>
      <c r="L4421" s="6">
        <v>3786</v>
      </c>
      <c r="M4421" s="6" t="s">
        <v>20</v>
      </c>
      <c r="N4421" s="6" t="s">
        <v>22</v>
      </c>
      <c r="O4421" s="6">
        <v>90</v>
      </c>
    </row>
    <row r="4422" spans="1:15" x14ac:dyDescent="0.25">
      <c r="A4422" s="6" t="s">
        <v>0</v>
      </c>
      <c r="B4422" s="6" t="s">
        <v>10</v>
      </c>
      <c r="C4422" s="6" t="s">
        <v>139</v>
      </c>
      <c r="D4422" s="6" t="s">
        <v>140</v>
      </c>
      <c r="E4422" s="6" t="s">
        <v>97</v>
      </c>
      <c r="F4422" s="6" t="s">
        <v>98</v>
      </c>
      <c r="G4422" s="6">
        <v>80</v>
      </c>
      <c r="H4422" s="6">
        <v>278</v>
      </c>
      <c r="I4422" s="6">
        <v>50</v>
      </c>
      <c r="J4422" s="6">
        <v>200</v>
      </c>
      <c r="K4422" s="6">
        <v>83</v>
      </c>
      <c r="L4422" s="6">
        <v>293</v>
      </c>
      <c r="M4422" s="6" t="s">
        <v>20</v>
      </c>
      <c r="N4422" s="6" t="s">
        <v>21</v>
      </c>
      <c r="O4422" s="6">
        <v>7</v>
      </c>
    </row>
    <row r="4423" spans="1:15" x14ac:dyDescent="0.25">
      <c r="A4423" s="6" t="s">
        <v>0</v>
      </c>
      <c r="B4423" s="6" t="s">
        <v>6</v>
      </c>
      <c r="C4423" s="6" t="s">
        <v>824</v>
      </c>
      <c r="D4423" s="6" t="s">
        <v>825</v>
      </c>
      <c r="E4423" s="6" t="s">
        <v>209</v>
      </c>
      <c r="F4423" s="6" t="s">
        <v>132</v>
      </c>
      <c r="G4423" s="6">
        <v>153</v>
      </c>
      <c r="H4423" s="6">
        <v>873</v>
      </c>
      <c r="I4423" s="6">
        <v>153</v>
      </c>
      <c r="J4423" s="6">
        <v>922</v>
      </c>
      <c r="K4423" s="6">
        <v>153</v>
      </c>
      <c r="L4423" s="6">
        <v>922</v>
      </c>
      <c r="M4423" s="6" t="s">
        <v>20</v>
      </c>
      <c r="N4423" s="6" t="s">
        <v>22</v>
      </c>
      <c r="O4423" s="6">
        <v>18</v>
      </c>
    </row>
    <row r="4424" spans="1:15" x14ac:dyDescent="0.25">
      <c r="A4424" s="6" t="s">
        <v>0</v>
      </c>
      <c r="B4424" s="6" t="s">
        <v>5</v>
      </c>
      <c r="C4424" s="6" t="s">
        <v>259</v>
      </c>
      <c r="D4424" s="6" t="s">
        <v>260</v>
      </c>
      <c r="E4424" s="6" t="s">
        <v>97</v>
      </c>
      <c r="F4424" s="6" t="s">
        <v>98</v>
      </c>
      <c r="G4424" s="6">
        <v>94</v>
      </c>
      <c r="H4424" s="6">
        <v>341</v>
      </c>
      <c r="I4424" s="6">
        <v>65</v>
      </c>
      <c r="J4424" s="6">
        <v>240</v>
      </c>
      <c r="K4424" s="6">
        <v>95</v>
      </c>
      <c r="L4424" s="6">
        <v>343</v>
      </c>
      <c r="M4424" s="6" t="s">
        <v>20</v>
      </c>
      <c r="N4424" s="6" t="s">
        <v>21</v>
      </c>
      <c r="O4424" s="6">
        <v>17</v>
      </c>
    </row>
    <row r="4425" spans="1:15" x14ac:dyDescent="0.25">
      <c r="A4425" s="6" t="s">
        <v>0</v>
      </c>
      <c r="B4425" s="6" t="s">
        <v>8</v>
      </c>
      <c r="C4425" s="6" t="s">
        <v>750</v>
      </c>
      <c r="D4425" s="6" t="s">
        <v>751</v>
      </c>
      <c r="E4425" s="6" t="s">
        <v>97</v>
      </c>
      <c r="F4425" s="6" t="s">
        <v>98</v>
      </c>
      <c r="G4425" s="6">
        <v>3</v>
      </c>
      <c r="H4425" s="6">
        <v>13</v>
      </c>
      <c r="I4425" s="6">
        <v>3</v>
      </c>
      <c r="J4425" s="6">
        <v>13</v>
      </c>
      <c r="K4425" s="6">
        <v>3</v>
      </c>
      <c r="L4425" s="6">
        <v>13</v>
      </c>
      <c r="M4425" s="6" t="s">
        <v>20</v>
      </c>
      <c r="N4425" s="6" t="s">
        <v>23</v>
      </c>
      <c r="O4425" s="6">
        <v>2</v>
      </c>
    </row>
    <row r="4426" spans="1:15" x14ac:dyDescent="0.25">
      <c r="A4426" s="6" t="s">
        <v>0</v>
      </c>
      <c r="B4426" s="6" t="s">
        <v>7</v>
      </c>
      <c r="C4426" s="6" t="s">
        <v>109</v>
      </c>
      <c r="D4426" s="6" t="s">
        <v>110</v>
      </c>
      <c r="E4426" s="6" t="s">
        <v>97</v>
      </c>
      <c r="F4426" s="6" t="s">
        <v>98</v>
      </c>
      <c r="G4426" s="6">
        <v>44</v>
      </c>
      <c r="H4426" s="6">
        <v>235</v>
      </c>
      <c r="I4426" s="6">
        <v>36</v>
      </c>
      <c r="J4426" s="6">
        <v>194</v>
      </c>
      <c r="K4426" s="6">
        <v>43</v>
      </c>
      <c r="L4426" s="6">
        <v>242</v>
      </c>
      <c r="M4426" s="6" t="s">
        <v>20</v>
      </c>
      <c r="N4426" s="6" t="s">
        <v>23</v>
      </c>
      <c r="O4426" s="6">
        <v>12</v>
      </c>
    </row>
    <row r="4427" spans="1:15" x14ac:dyDescent="0.25">
      <c r="A4427" s="6" t="s">
        <v>0</v>
      </c>
      <c r="B4427" s="6" t="s">
        <v>5</v>
      </c>
      <c r="C4427" s="6" t="s">
        <v>257</v>
      </c>
      <c r="D4427" s="6" t="s">
        <v>258</v>
      </c>
      <c r="E4427" s="6" t="s">
        <v>97</v>
      </c>
      <c r="F4427" s="6" t="s">
        <v>98</v>
      </c>
      <c r="G4427" s="6">
        <v>128</v>
      </c>
      <c r="H4427" s="6">
        <v>725</v>
      </c>
      <c r="I4427" s="6">
        <v>100</v>
      </c>
      <c r="J4427" s="6">
        <v>608</v>
      </c>
      <c r="K4427" s="6">
        <v>128</v>
      </c>
      <c r="L4427" s="6">
        <v>746</v>
      </c>
      <c r="M4427" s="6" t="s">
        <v>20</v>
      </c>
      <c r="N4427" s="6" t="s">
        <v>23</v>
      </c>
      <c r="O4427" s="6">
        <v>28</v>
      </c>
    </row>
    <row r="4428" spans="1:15" x14ac:dyDescent="0.25">
      <c r="A4428" s="6" t="s">
        <v>0</v>
      </c>
      <c r="B4428" s="6" t="s">
        <v>8</v>
      </c>
      <c r="C4428" s="6" t="s">
        <v>218</v>
      </c>
      <c r="D4428" s="6" t="s">
        <v>219</v>
      </c>
      <c r="E4428" s="6" t="s">
        <v>97</v>
      </c>
      <c r="F4428" s="6" t="s">
        <v>98</v>
      </c>
      <c r="G4428" s="6">
        <v>70</v>
      </c>
      <c r="H4428" s="6">
        <v>609</v>
      </c>
      <c r="I4428" s="6">
        <v>124</v>
      </c>
      <c r="J4428" s="6">
        <v>644</v>
      </c>
      <c r="K4428" s="6">
        <v>124</v>
      </c>
      <c r="L4428" s="6">
        <v>644</v>
      </c>
      <c r="M4428" s="6" t="s">
        <v>20</v>
      </c>
      <c r="N4428" s="6" t="s">
        <v>22</v>
      </c>
      <c r="O4428" s="6">
        <v>9</v>
      </c>
    </row>
    <row r="4429" spans="1:15" x14ac:dyDescent="0.25">
      <c r="A4429" s="6" t="s">
        <v>0</v>
      </c>
      <c r="B4429" s="6" t="s">
        <v>7</v>
      </c>
      <c r="C4429" s="6" t="s">
        <v>109</v>
      </c>
      <c r="D4429" s="6" t="s">
        <v>110</v>
      </c>
      <c r="E4429" s="6" t="s">
        <v>97</v>
      </c>
      <c r="F4429" s="6" t="s">
        <v>98</v>
      </c>
      <c r="G4429" s="6">
        <v>44</v>
      </c>
      <c r="H4429" s="6">
        <v>235</v>
      </c>
      <c r="I4429" s="6">
        <v>36</v>
      </c>
      <c r="J4429" s="6">
        <v>194</v>
      </c>
      <c r="K4429" s="6">
        <v>43</v>
      </c>
      <c r="L4429" s="6">
        <v>242</v>
      </c>
      <c r="M4429" s="6" t="s">
        <v>20</v>
      </c>
      <c r="N4429" s="6" t="s">
        <v>22</v>
      </c>
      <c r="O4429" s="6">
        <v>4</v>
      </c>
    </row>
    <row r="4430" spans="1:15" x14ac:dyDescent="0.25">
      <c r="A4430" s="6" t="s">
        <v>0</v>
      </c>
      <c r="B4430" s="6" t="s">
        <v>8</v>
      </c>
      <c r="C4430" s="6" t="s">
        <v>752</v>
      </c>
      <c r="D4430" s="6" t="s">
        <v>753</v>
      </c>
      <c r="E4430" s="6" t="s">
        <v>97</v>
      </c>
      <c r="F4430" s="6" t="s">
        <v>98</v>
      </c>
      <c r="G4430" s="6">
        <v>25</v>
      </c>
      <c r="H4430" s="6">
        <v>92</v>
      </c>
      <c r="I4430" s="6">
        <v>24</v>
      </c>
      <c r="J4430" s="6">
        <v>89</v>
      </c>
      <c r="K4430" s="6">
        <v>24</v>
      </c>
      <c r="L4430" s="6">
        <v>89</v>
      </c>
      <c r="M4430" s="6" t="s">
        <v>20</v>
      </c>
      <c r="N4430" s="6" t="s">
        <v>21</v>
      </c>
      <c r="O4430" s="6">
        <v>5</v>
      </c>
    </row>
    <row r="4431" spans="1:15" x14ac:dyDescent="0.25">
      <c r="A4431" s="6" t="s">
        <v>0</v>
      </c>
      <c r="B4431" s="6" t="s">
        <v>11</v>
      </c>
      <c r="C4431" s="6" t="s">
        <v>187</v>
      </c>
      <c r="D4431" s="6" t="s">
        <v>188</v>
      </c>
      <c r="E4431" s="6" t="s">
        <v>97</v>
      </c>
      <c r="F4431" s="6" t="s">
        <v>132</v>
      </c>
      <c r="G4431" s="6">
        <v>18</v>
      </c>
      <c r="H4431" s="6">
        <v>78</v>
      </c>
      <c r="I4431" s="6">
        <v>18</v>
      </c>
      <c r="J4431" s="6">
        <v>79</v>
      </c>
      <c r="K4431" s="6">
        <v>18</v>
      </c>
      <c r="L4431" s="6">
        <v>77</v>
      </c>
      <c r="M4431" s="6" t="s">
        <v>20</v>
      </c>
      <c r="N4431" s="6" t="s">
        <v>21</v>
      </c>
      <c r="O4431" s="6">
        <v>1</v>
      </c>
    </row>
    <row r="4432" spans="1:15" x14ac:dyDescent="0.25">
      <c r="A4432" s="6" t="s">
        <v>0</v>
      </c>
      <c r="B4432" s="6" t="s">
        <v>5</v>
      </c>
      <c r="C4432" s="6" t="s">
        <v>819</v>
      </c>
      <c r="D4432" s="6" t="s">
        <v>820</v>
      </c>
      <c r="E4432" s="6" t="s">
        <v>97</v>
      </c>
      <c r="F4432" s="6" t="s">
        <v>125</v>
      </c>
      <c r="G4432" s="6">
        <v>172</v>
      </c>
      <c r="H4432" s="6">
        <v>838</v>
      </c>
      <c r="I4432" s="6">
        <v>181</v>
      </c>
      <c r="J4432" s="6">
        <v>910</v>
      </c>
      <c r="K4432" s="6">
        <v>181</v>
      </c>
      <c r="L4432" s="6">
        <v>910</v>
      </c>
      <c r="M4432" s="6" t="s">
        <v>20</v>
      </c>
      <c r="N4432" s="6" t="s">
        <v>22</v>
      </c>
      <c r="O4432" s="6">
        <v>58</v>
      </c>
    </row>
    <row r="4433" spans="1:15" x14ac:dyDescent="0.25">
      <c r="A4433" s="6" t="s">
        <v>0</v>
      </c>
      <c r="B4433" s="6" t="s">
        <v>7</v>
      </c>
      <c r="C4433" s="6" t="s">
        <v>109</v>
      </c>
      <c r="D4433" s="6" t="s">
        <v>110</v>
      </c>
      <c r="E4433" s="6" t="s">
        <v>97</v>
      </c>
      <c r="F4433" s="6" t="s">
        <v>98</v>
      </c>
      <c r="G4433" s="6">
        <v>44</v>
      </c>
      <c r="H4433" s="6">
        <v>235</v>
      </c>
      <c r="I4433" s="6">
        <v>36</v>
      </c>
      <c r="J4433" s="6">
        <v>194</v>
      </c>
      <c r="K4433" s="6">
        <v>43</v>
      </c>
      <c r="L4433" s="6">
        <v>242</v>
      </c>
      <c r="M4433" s="6" t="s">
        <v>20</v>
      </c>
      <c r="N4433" s="6" t="s">
        <v>21</v>
      </c>
      <c r="O4433" s="6">
        <v>8</v>
      </c>
    </row>
    <row r="4434" spans="1:15" x14ac:dyDescent="0.25">
      <c r="A4434" s="6" t="s">
        <v>0</v>
      </c>
      <c r="B4434" s="6" t="s">
        <v>8</v>
      </c>
      <c r="C4434" s="6" t="s">
        <v>123</v>
      </c>
      <c r="D4434" s="6" t="s">
        <v>124</v>
      </c>
      <c r="E4434" s="6" t="s">
        <v>97</v>
      </c>
      <c r="F4434" s="6" t="s">
        <v>98</v>
      </c>
      <c r="G4434" s="6">
        <v>30</v>
      </c>
      <c r="H4434" s="6">
        <v>175</v>
      </c>
      <c r="I4434" s="6">
        <v>18</v>
      </c>
      <c r="J4434" s="6">
        <v>120</v>
      </c>
      <c r="K4434" s="6">
        <v>29</v>
      </c>
      <c r="L4434" s="6">
        <v>182</v>
      </c>
      <c r="M4434" s="6" t="s">
        <v>20</v>
      </c>
      <c r="N4434" s="6" t="s">
        <v>23</v>
      </c>
      <c r="O4434" s="6">
        <v>12</v>
      </c>
    </row>
    <row r="4435" spans="1:15" x14ac:dyDescent="0.25">
      <c r="A4435" s="6" t="s">
        <v>0</v>
      </c>
      <c r="B4435" s="6" t="s">
        <v>7</v>
      </c>
      <c r="C4435" s="6" t="s">
        <v>727</v>
      </c>
      <c r="D4435" s="6" t="s">
        <v>728</v>
      </c>
      <c r="E4435" s="6" t="s">
        <v>97</v>
      </c>
      <c r="F4435" s="6" t="s">
        <v>98</v>
      </c>
      <c r="G4435" s="6">
        <v>116</v>
      </c>
      <c r="H4435" s="6">
        <v>659</v>
      </c>
      <c r="I4435" s="6">
        <v>116</v>
      </c>
      <c r="J4435" s="6">
        <v>659</v>
      </c>
      <c r="K4435" s="6">
        <v>116</v>
      </c>
      <c r="L4435" s="6">
        <v>659</v>
      </c>
      <c r="M4435" s="6" t="s">
        <v>20</v>
      </c>
      <c r="N4435" s="6" t="s">
        <v>22</v>
      </c>
      <c r="O4435" s="6">
        <v>8</v>
      </c>
    </row>
    <row r="4436" spans="1:15" x14ac:dyDescent="0.25">
      <c r="A4436" s="6" t="s">
        <v>0</v>
      </c>
      <c r="B4436" s="6" t="s">
        <v>8</v>
      </c>
      <c r="C4436" s="6" t="s">
        <v>218</v>
      </c>
      <c r="D4436" s="6" t="s">
        <v>219</v>
      </c>
      <c r="E4436" s="6" t="s">
        <v>97</v>
      </c>
      <c r="F4436" s="6" t="s">
        <v>98</v>
      </c>
      <c r="G4436" s="6">
        <v>70</v>
      </c>
      <c r="H4436" s="6">
        <v>609</v>
      </c>
      <c r="I4436" s="6">
        <v>124</v>
      </c>
      <c r="J4436" s="6">
        <v>644</v>
      </c>
      <c r="K4436" s="6">
        <v>124</v>
      </c>
      <c r="L4436" s="6">
        <v>644</v>
      </c>
      <c r="M4436" s="6" t="s">
        <v>20</v>
      </c>
      <c r="N4436" s="6" t="s">
        <v>21</v>
      </c>
      <c r="O4436" s="6">
        <v>17</v>
      </c>
    </row>
    <row r="4437" spans="1:15" x14ac:dyDescent="0.25">
      <c r="A4437" s="6" t="s">
        <v>0</v>
      </c>
      <c r="B4437" s="6" t="s">
        <v>7</v>
      </c>
      <c r="C4437" s="6" t="s">
        <v>214</v>
      </c>
      <c r="D4437" s="6" t="s">
        <v>215</v>
      </c>
      <c r="E4437" s="6" t="s">
        <v>97</v>
      </c>
      <c r="F4437" s="6" t="s">
        <v>98</v>
      </c>
      <c r="G4437" s="6">
        <v>301</v>
      </c>
      <c r="H4437" s="6">
        <v>1404</v>
      </c>
      <c r="I4437" s="6">
        <v>274</v>
      </c>
      <c r="J4437" s="6">
        <v>1347</v>
      </c>
      <c r="K4437" s="6">
        <v>274</v>
      </c>
      <c r="L4437" s="6">
        <v>1347</v>
      </c>
      <c r="M4437" s="6" t="s">
        <v>20</v>
      </c>
      <c r="N4437" s="6" t="s">
        <v>22</v>
      </c>
      <c r="O4437" s="6">
        <v>180</v>
      </c>
    </row>
    <row r="4438" spans="1:15" x14ac:dyDescent="0.25">
      <c r="A4438" s="6" t="s">
        <v>0</v>
      </c>
      <c r="B4438" s="6" t="s">
        <v>7</v>
      </c>
      <c r="C4438" s="6" t="s">
        <v>730</v>
      </c>
      <c r="D4438" s="6" t="s">
        <v>731</v>
      </c>
      <c r="E4438" s="6" t="s">
        <v>97</v>
      </c>
      <c r="F4438" s="6" t="s">
        <v>98</v>
      </c>
      <c r="G4438" s="6">
        <v>23</v>
      </c>
      <c r="H4438" s="6">
        <v>83</v>
      </c>
      <c r="I4438" s="6">
        <v>23</v>
      </c>
      <c r="J4438" s="6">
        <v>85</v>
      </c>
      <c r="K4438" s="6">
        <v>23</v>
      </c>
      <c r="L4438" s="6">
        <v>78</v>
      </c>
      <c r="M4438" s="6" t="s">
        <v>20</v>
      </c>
      <c r="N4438" s="6" t="s">
        <v>23</v>
      </c>
      <c r="O4438" s="6">
        <v>4</v>
      </c>
    </row>
    <row r="4439" spans="1:15" x14ac:dyDescent="0.25">
      <c r="A4439" s="6" t="s">
        <v>0</v>
      </c>
      <c r="B4439" s="6" t="s">
        <v>5</v>
      </c>
      <c r="C4439" s="6" t="s">
        <v>819</v>
      </c>
      <c r="D4439" s="6" t="s">
        <v>820</v>
      </c>
      <c r="E4439" s="6" t="s">
        <v>97</v>
      </c>
      <c r="F4439" s="6" t="s">
        <v>125</v>
      </c>
      <c r="G4439" s="6">
        <v>172</v>
      </c>
      <c r="H4439" s="6">
        <v>838</v>
      </c>
      <c r="I4439" s="6">
        <v>181</v>
      </c>
      <c r="J4439" s="6">
        <v>910</v>
      </c>
      <c r="K4439" s="6">
        <v>181</v>
      </c>
      <c r="L4439" s="6">
        <v>910</v>
      </c>
      <c r="M4439" s="6" t="s">
        <v>20</v>
      </c>
      <c r="N4439" s="6" t="s">
        <v>21</v>
      </c>
      <c r="O4439" s="6">
        <v>40</v>
      </c>
    </row>
    <row r="4440" spans="1:15" x14ac:dyDescent="0.25">
      <c r="A4440" s="6" t="s">
        <v>0</v>
      </c>
      <c r="B4440" s="6" t="s">
        <v>5</v>
      </c>
      <c r="C4440" s="6" t="s">
        <v>819</v>
      </c>
      <c r="D4440" s="6" t="s">
        <v>820</v>
      </c>
      <c r="E4440" s="6" t="s">
        <v>97</v>
      </c>
      <c r="F4440" s="6" t="s">
        <v>125</v>
      </c>
      <c r="G4440" s="6">
        <v>172</v>
      </c>
      <c r="H4440" s="6">
        <v>838</v>
      </c>
      <c r="I4440" s="6">
        <v>181</v>
      </c>
      <c r="J4440" s="6">
        <v>910</v>
      </c>
      <c r="K4440" s="6">
        <v>181</v>
      </c>
      <c r="L4440" s="6">
        <v>910</v>
      </c>
      <c r="M4440" s="6" t="s">
        <v>20</v>
      </c>
      <c r="N4440" s="6" t="s">
        <v>23</v>
      </c>
      <c r="O4440" s="6">
        <v>98</v>
      </c>
    </row>
    <row r="4441" spans="1:15" x14ac:dyDescent="0.25">
      <c r="A4441" s="6" t="s">
        <v>0</v>
      </c>
      <c r="B4441" s="6" t="s">
        <v>8</v>
      </c>
      <c r="C4441" s="6" t="s">
        <v>752</v>
      </c>
      <c r="D4441" s="6" t="s">
        <v>753</v>
      </c>
      <c r="E4441" s="6" t="s">
        <v>97</v>
      </c>
      <c r="F4441" s="6" t="s">
        <v>98</v>
      </c>
      <c r="G4441" s="6">
        <v>25</v>
      </c>
      <c r="H4441" s="6">
        <v>92</v>
      </c>
      <c r="I4441" s="6">
        <v>24</v>
      </c>
      <c r="J4441" s="6">
        <v>89</v>
      </c>
      <c r="K4441" s="6">
        <v>24</v>
      </c>
      <c r="L4441" s="6">
        <v>89</v>
      </c>
      <c r="M4441" s="6" t="s">
        <v>20</v>
      </c>
      <c r="N4441" s="6" t="s">
        <v>23</v>
      </c>
      <c r="O4441" s="6">
        <v>6</v>
      </c>
    </row>
    <row r="4442" spans="1:15" x14ac:dyDescent="0.25">
      <c r="A4442" s="6" t="s">
        <v>0</v>
      </c>
      <c r="B4442" s="6" t="s">
        <v>7</v>
      </c>
      <c r="C4442" s="6" t="s">
        <v>730</v>
      </c>
      <c r="D4442" s="6" t="s">
        <v>731</v>
      </c>
      <c r="E4442" s="6" t="s">
        <v>97</v>
      </c>
      <c r="F4442" s="6" t="s">
        <v>98</v>
      </c>
      <c r="G4442" s="6">
        <v>23</v>
      </c>
      <c r="H4442" s="6">
        <v>83</v>
      </c>
      <c r="I4442" s="6">
        <v>23</v>
      </c>
      <c r="J4442" s="6">
        <v>85</v>
      </c>
      <c r="K4442" s="6">
        <v>23</v>
      </c>
      <c r="L4442" s="6">
        <v>78</v>
      </c>
      <c r="M4442" s="6" t="s">
        <v>20</v>
      </c>
      <c r="N4442" s="6" t="s">
        <v>22</v>
      </c>
      <c r="O4442" s="6">
        <v>2</v>
      </c>
    </row>
    <row r="4443" spans="1:15" x14ac:dyDescent="0.25">
      <c r="A4443" s="6" t="s">
        <v>0</v>
      </c>
      <c r="B4443" s="6" t="s">
        <v>5</v>
      </c>
      <c r="C4443" s="6" t="s">
        <v>259</v>
      </c>
      <c r="D4443" s="6" t="s">
        <v>260</v>
      </c>
      <c r="E4443" s="6" t="s">
        <v>97</v>
      </c>
      <c r="F4443" s="6" t="s">
        <v>98</v>
      </c>
      <c r="G4443" s="6">
        <v>94</v>
      </c>
      <c r="H4443" s="6">
        <v>341</v>
      </c>
      <c r="I4443" s="6">
        <v>65</v>
      </c>
      <c r="J4443" s="6">
        <v>240</v>
      </c>
      <c r="K4443" s="6">
        <v>95</v>
      </c>
      <c r="L4443" s="6">
        <v>343</v>
      </c>
      <c r="M4443" s="6" t="s">
        <v>20</v>
      </c>
      <c r="N4443" s="6" t="s">
        <v>22</v>
      </c>
      <c r="O4443" s="6">
        <v>2</v>
      </c>
    </row>
    <row r="4444" spans="1:15" x14ac:dyDescent="0.25">
      <c r="A4444" s="6" t="s">
        <v>0</v>
      </c>
      <c r="B4444" s="6" t="s">
        <v>7</v>
      </c>
      <c r="C4444" s="6" t="s">
        <v>730</v>
      </c>
      <c r="D4444" s="6" t="s">
        <v>731</v>
      </c>
      <c r="E4444" s="6" t="s">
        <v>97</v>
      </c>
      <c r="F4444" s="6" t="s">
        <v>98</v>
      </c>
      <c r="G4444" s="6">
        <v>23</v>
      </c>
      <c r="H4444" s="6">
        <v>83</v>
      </c>
      <c r="I4444" s="6">
        <v>23</v>
      </c>
      <c r="J4444" s="6">
        <v>85</v>
      </c>
      <c r="K4444" s="6">
        <v>23</v>
      </c>
      <c r="L4444" s="6">
        <v>78</v>
      </c>
      <c r="M4444" s="6" t="s">
        <v>20</v>
      </c>
      <c r="N4444" s="6" t="s">
        <v>21</v>
      </c>
      <c r="O4444" s="6">
        <v>2</v>
      </c>
    </row>
    <row r="4445" spans="1:15" x14ac:dyDescent="0.25">
      <c r="A4445" s="6" t="s">
        <v>0</v>
      </c>
      <c r="B4445" s="6" t="s">
        <v>8</v>
      </c>
      <c r="C4445" s="6" t="s">
        <v>128</v>
      </c>
      <c r="D4445" s="6" t="s">
        <v>129</v>
      </c>
      <c r="E4445" s="6" t="s">
        <v>97</v>
      </c>
      <c r="F4445" s="6" t="s">
        <v>125</v>
      </c>
      <c r="G4445" s="6">
        <v>46</v>
      </c>
      <c r="H4445" s="6">
        <v>272</v>
      </c>
      <c r="I4445" s="6">
        <v>45</v>
      </c>
      <c r="J4445" s="6">
        <v>257</v>
      </c>
      <c r="K4445" s="6">
        <v>45</v>
      </c>
      <c r="L4445" s="6">
        <v>269</v>
      </c>
      <c r="M4445" s="6" t="s">
        <v>20</v>
      </c>
      <c r="N4445" s="6" t="s">
        <v>23</v>
      </c>
      <c r="O4445" s="6">
        <v>16</v>
      </c>
    </row>
    <row r="4446" spans="1:15" x14ac:dyDescent="0.25">
      <c r="A4446" s="6" t="s">
        <v>0</v>
      </c>
      <c r="B4446" s="6" t="s">
        <v>5</v>
      </c>
      <c r="C4446" s="6" t="s">
        <v>261</v>
      </c>
      <c r="D4446" s="6" t="s">
        <v>262</v>
      </c>
      <c r="E4446" s="6" t="s">
        <v>97</v>
      </c>
      <c r="F4446" s="6" t="s">
        <v>98</v>
      </c>
      <c r="G4446" s="6">
        <v>42</v>
      </c>
      <c r="H4446" s="6">
        <v>175</v>
      </c>
      <c r="I4446" s="6">
        <v>27</v>
      </c>
      <c r="J4446" s="6">
        <v>131</v>
      </c>
      <c r="K4446" s="6">
        <v>42</v>
      </c>
      <c r="L4446" s="6">
        <v>175</v>
      </c>
      <c r="M4446" s="6" t="s">
        <v>20</v>
      </c>
      <c r="N4446" s="6" t="s">
        <v>23</v>
      </c>
      <c r="O4446" s="6">
        <v>13</v>
      </c>
    </row>
    <row r="4447" spans="1:15" x14ac:dyDescent="0.25">
      <c r="A4447" s="6" t="s">
        <v>0</v>
      </c>
      <c r="B4447" s="6" t="s">
        <v>6</v>
      </c>
      <c r="C4447" s="6" t="s">
        <v>275</v>
      </c>
      <c r="D4447" s="6" t="s">
        <v>276</v>
      </c>
      <c r="E4447" s="6" t="s">
        <v>97</v>
      </c>
      <c r="F4447" s="6" t="s">
        <v>98</v>
      </c>
      <c r="G4447" s="6">
        <v>118</v>
      </c>
      <c r="H4447" s="6">
        <v>516</v>
      </c>
      <c r="I4447" s="6">
        <v>108</v>
      </c>
      <c r="J4447" s="6">
        <v>470</v>
      </c>
      <c r="K4447" s="6">
        <v>118</v>
      </c>
      <c r="L4447" s="6">
        <v>520</v>
      </c>
      <c r="M4447" s="6" t="s">
        <v>20</v>
      </c>
      <c r="N4447" s="6" t="s">
        <v>21</v>
      </c>
      <c r="O4447" s="6">
        <v>15</v>
      </c>
    </row>
    <row r="4448" spans="1:15" x14ac:dyDescent="0.25">
      <c r="A4448" s="6" t="s">
        <v>0</v>
      </c>
      <c r="B4448" s="6" t="s">
        <v>10</v>
      </c>
      <c r="C4448" s="6" t="s">
        <v>216</v>
      </c>
      <c r="D4448" s="6" t="s">
        <v>217</v>
      </c>
      <c r="E4448" s="6" t="s">
        <v>97</v>
      </c>
      <c r="F4448" s="6" t="s">
        <v>98</v>
      </c>
      <c r="G4448" s="6">
        <v>40</v>
      </c>
      <c r="H4448" s="6">
        <v>208</v>
      </c>
      <c r="I4448" s="6">
        <v>41</v>
      </c>
      <c r="J4448" s="6">
        <v>208</v>
      </c>
      <c r="K4448" s="6">
        <v>51</v>
      </c>
      <c r="L4448" s="6">
        <v>208</v>
      </c>
      <c r="M4448" s="6" t="s">
        <v>20</v>
      </c>
      <c r="N4448" s="6" t="s">
        <v>23</v>
      </c>
      <c r="O4448" s="6">
        <v>6</v>
      </c>
    </row>
    <row r="4449" spans="1:15" x14ac:dyDescent="0.25">
      <c r="A4449" s="6" t="s">
        <v>0</v>
      </c>
      <c r="B4449" s="6" t="s">
        <v>8</v>
      </c>
      <c r="C4449" s="6" t="s">
        <v>828</v>
      </c>
      <c r="D4449" s="6" t="s">
        <v>829</v>
      </c>
      <c r="E4449" s="6" t="s">
        <v>97</v>
      </c>
      <c r="F4449" s="6" t="s">
        <v>98</v>
      </c>
      <c r="G4449" s="6">
        <v>265</v>
      </c>
      <c r="H4449" s="6">
        <v>1084</v>
      </c>
      <c r="I4449" s="6">
        <v>260</v>
      </c>
      <c r="J4449" s="6">
        <v>1140</v>
      </c>
      <c r="K4449" s="6">
        <v>260</v>
      </c>
      <c r="L4449" s="6">
        <v>1140</v>
      </c>
      <c r="M4449" s="6" t="s">
        <v>20</v>
      </c>
      <c r="N4449" s="6" t="s">
        <v>21</v>
      </c>
      <c r="O4449" s="6">
        <v>46</v>
      </c>
    </row>
    <row r="4450" spans="1:15" x14ac:dyDescent="0.25">
      <c r="A4450" s="6" t="s">
        <v>0</v>
      </c>
      <c r="B4450" s="6" t="s">
        <v>7</v>
      </c>
      <c r="C4450" s="6" t="s">
        <v>214</v>
      </c>
      <c r="D4450" s="6" t="s">
        <v>215</v>
      </c>
      <c r="E4450" s="6" t="s">
        <v>97</v>
      </c>
      <c r="F4450" s="6" t="s">
        <v>98</v>
      </c>
      <c r="G4450" s="6">
        <v>301</v>
      </c>
      <c r="H4450" s="6">
        <v>1404</v>
      </c>
      <c r="I4450" s="6">
        <v>274</v>
      </c>
      <c r="J4450" s="6">
        <v>1347</v>
      </c>
      <c r="K4450" s="6">
        <v>274</v>
      </c>
      <c r="L4450" s="6">
        <v>1347</v>
      </c>
      <c r="M4450" s="6" t="s">
        <v>20</v>
      </c>
      <c r="N4450" s="6" t="s">
        <v>23</v>
      </c>
      <c r="O4450" s="6">
        <v>300</v>
      </c>
    </row>
    <row r="4451" spans="1:15" x14ac:dyDescent="0.25">
      <c r="A4451" s="6" t="s">
        <v>0</v>
      </c>
      <c r="B4451" s="6" t="s">
        <v>6</v>
      </c>
      <c r="C4451" s="6" t="s">
        <v>275</v>
      </c>
      <c r="D4451" s="6" t="s">
        <v>276</v>
      </c>
      <c r="E4451" s="6" t="s">
        <v>97</v>
      </c>
      <c r="F4451" s="6" t="s">
        <v>98</v>
      </c>
      <c r="G4451" s="6">
        <v>118</v>
      </c>
      <c r="H4451" s="6">
        <v>516</v>
      </c>
      <c r="I4451" s="6">
        <v>108</v>
      </c>
      <c r="J4451" s="6">
        <v>470</v>
      </c>
      <c r="K4451" s="6">
        <v>118</v>
      </c>
      <c r="L4451" s="6">
        <v>520</v>
      </c>
      <c r="M4451" s="6" t="s">
        <v>20</v>
      </c>
      <c r="N4451" s="6" t="s">
        <v>22</v>
      </c>
      <c r="O4451" s="6">
        <v>9</v>
      </c>
    </row>
    <row r="4452" spans="1:15" x14ac:dyDescent="0.25">
      <c r="A4452" s="6" t="s">
        <v>0</v>
      </c>
      <c r="B4452" s="6" t="s">
        <v>10</v>
      </c>
      <c r="C4452" s="6" t="s">
        <v>216</v>
      </c>
      <c r="D4452" s="6" t="s">
        <v>217</v>
      </c>
      <c r="E4452" s="6" t="s">
        <v>97</v>
      </c>
      <c r="F4452" s="6" t="s">
        <v>98</v>
      </c>
      <c r="G4452" s="6">
        <v>40</v>
      </c>
      <c r="H4452" s="6">
        <v>208</v>
      </c>
      <c r="I4452" s="6">
        <v>41</v>
      </c>
      <c r="J4452" s="6">
        <v>208</v>
      </c>
      <c r="K4452" s="6">
        <v>51</v>
      </c>
      <c r="L4452" s="6">
        <v>208</v>
      </c>
      <c r="M4452" s="6" t="s">
        <v>20</v>
      </c>
      <c r="N4452" s="6" t="s">
        <v>22</v>
      </c>
      <c r="O4452" s="6">
        <v>3</v>
      </c>
    </row>
    <row r="4453" spans="1:15" x14ac:dyDescent="0.25">
      <c r="A4453" s="6" t="s">
        <v>0</v>
      </c>
      <c r="B4453" s="6" t="s">
        <v>7</v>
      </c>
      <c r="C4453" s="6" t="s">
        <v>133</v>
      </c>
      <c r="D4453" s="6" t="s">
        <v>134</v>
      </c>
      <c r="E4453" s="6" t="s">
        <v>97</v>
      </c>
      <c r="F4453" s="6" t="s">
        <v>98</v>
      </c>
      <c r="G4453" s="6">
        <v>631</v>
      </c>
      <c r="H4453" s="6">
        <v>3758</v>
      </c>
      <c r="I4453" s="6">
        <v>613</v>
      </c>
      <c r="J4453" s="6">
        <v>3721</v>
      </c>
      <c r="K4453" s="6">
        <v>626</v>
      </c>
      <c r="L4453" s="6">
        <v>3786</v>
      </c>
      <c r="M4453" s="6" t="s">
        <v>20</v>
      </c>
      <c r="N4453" s="6" t="s">
        <v>21</v>
      </c>
      <c r="O4453" s="6">
        <v>184</v>
      </c>
    </row>
    <row r="4454" spans="1:15" x14ac:dyDescent="0.25">
      <c r="A4454" s="6" t="s">
        <v>0</v>
      </c>
      <c r="B4454" s="6" t="s">
        <v>8</v>
      </c>
      <c r="C4454" s="6" t="s">
        <v>224</v>
      </c>
      <c r="D4454" s="6" t="s">
        <v>225</v>
      </c>
      <c r="E4454" s="6" t="s">
        <v>209</v>
      </c>
      <c r="F4454" s="6" t="s">
        <v>125</v>
      </c>
      <c r="G4454" s="6">
        <v>412</v>
      </c>
      <c r="H4454" s="6">
        <v>1700</v>
      </c>
      <c r="I4454" s="6">
        <v>375</v>
      </c>
      <c r="J4454" s="6">
        <v>1598</v>
      </c>
      <c r="K4454" s="6">
        <v>375</v>
      </c>
      <c r="L4454" s="6">
        <v>1598</v>
      </c>
      <c r="M4454" s="6" t="s">
        <v>20</v>
      </c>
      <c r="N4454" s="6" t="s">
        <v>21</v>
      </c>
      <c r="O4454" s="6">
        <v>79</v>
      </c>
    </row>
    <row r="4455" spans="1:15" x14ac:dyDescent="0.25">
      <c r="A4455" s="6" t="s">
        <v>0</v>
      </c>
      <c r="B4455" s="6" t="s">
        <v>5</v>
      </c>
      <c r="C4455" s="6" t="s">
        <v>701</v>
      </c>
      <c r="D4455" s="6" t="s">
        <v>702</v>
      </c>
      <c r="E4455" s="6" t="s">
        <v>209</v>
      </c>
      <c r="F4455" s="6" t="s">
        <v>125</v>
      </c>
      <c r="G4455" s="6">
        <v>155</v>
      </c>
      <c r="H4455" s="6">
        <v>664</v>
      </c>
      <c r="I4455" s="6">
        <v>156</v>
      </c>
      <c r="J4455" s="6">
        <v>641</v>
      </c>
      <c r="K4455" s="6">
        <v>273</v>
      </c>
      <c r="L4455" s="6">
        <v>0</v>
      </c>
      <c r="M4455" s="6" t="s">
        <v>20</v>
      </c>
      <c r="N4455" s="6" t="s">
        <v>21</v>
      </c>
      <c r="O4455" s="6">
        <v>0</v>
      </c>
    </row>
    <row r="4456" spans="1:15" x14ac:dyDescent="0.25">
      <c r="A4456" s="6" t="s">
        <v>0</v>
      </c>
      <c r="B4456" s="6" t="s">
        <v>4</v>
      </c>
      <c r="C4456" s="6" t="s">
        <v>688</v>
      </c>
      <c r="D4456" s="6" t="s">
        <v>689</v>
      </c>
      <c r="E4456" s="6" t="s">
        <v>97</v>
      </c>
      <c r="F4456" s="6" t="s">
        <v>98</v>
      </c>
      <c r="G4456" s="6">
        <v>107</v>
      </c>
      <c r="H4456" s="6">
        <v>501</v>
      </c>
      <c r="I4456" s="6">
        <v>107</v>
      </c>
      <c r="J4456" s="6">
        <v>503</v>
      </c>
      <c r="K4456" s="6">
        <v>107</v>
      </c>
      <c r="L4456" s="6">
        <v>497</v>
      </c>
      <c r="M4456" s="6" t="s">
        <v>20</v>
      </c>
      <c r="N4456" s="6" t="s">
        <v>23</v>
      </c>
      <c r="O4456" s="6">
        <v>28</v>
      </c>
    </row>
    <row r="4457" spans="1:15" x14ac:dyDescent="0.25">
      <c r="A4457" s="6" t="s">
        <v>0</v>
      </c>
      <c r="B4457" s="6" t="s">
        <v>5</v>
      </c>
      <c r="C4457" s="6" t="s">
        <v>701</v>
      </c>
      <c r="D4457" s="6" t="s">
        <v>702</v>
      </c>
      <c r="E4457" s="6" t="s">
        <v>209</v>
      </c>
      <c r="F4457" s="6" t="s">
        <v>125</v>
      </c>
      <c r="G4457" s="6">
        <v>155</v>
      </c>
      <c r="H4457" s="6">
        <v>664</v>
      </c>
      <c r="I4457" s="6">
        <v>156</v>
      </c>
      <c r="J4457" s="6">
        <v>641</v>
      </c>
      <c r="K4457" s="6">
        <v>273</v>
      </c>
      <c r="L4457" s="6">
        <v>0</v>
      </c>
      <c r="M4457" s="6" t="s">
        <v>20</v>
      </c>
      <c r="N4457" s="6" t="s">
        <v>22</v>
      </c>
      <c r="O4457" s="6">
        <v>0</v>
      </c>
    </row>
    <row r="4458" spans="1:15" x14ac:dyDescent="0.25">
      <c r="A4458" s="6" t="s">
        <v>0</v>
      </c>
      <c r="B4458" s="6" t="s">
        <v>4</v>
      </c>
      <c r="C4458" s="6" t="s">
        <v>688</v>
      </c>
      <c r="D4458" s="6" t="s">
        <v>689</v>
      </c>
      <c r="E4458" s="6" t="s">
        <v>97</v>
      </c>
      <c r="F4458" s="6" t="s">
        <v>98</v>
      </c>
      <c r="G4458" s="6">
        <v>107</v>
      </c>
      <c r="H4458" s="6">
        <v>501</v>
      </c>
      <c r="I4458" s="6">
        <v>107</v>
      </c>
      <c r="J4458" s="6">
        <v>503</v>
      </c>
      <c r="K4458" s="6">
        <v>107</v>
      </c>
      <c r="L4458" s="6">
        <v>497</v>
      </c>
      <c r="M4458" s="6" t="s">
        <v>20</v>
      </c>
      <c r="N4458" s="6" t="s">
        <v>22</v>
      </c>
      <c r="O4458" s="6">
        <v>11</v>
      </c>
    </row>
    <row r="4459" spans="1:15" x14ac:dyDescent="0.25">
      <c r="A4459" s="6" t="s">
        <v>0</v>
      </c>
      <c r="B4459" s="6" t="s">
        <v>8</v>
      </c>
      <c r="C4459" s="6" t="s">
        <v>224</v>
      </c>
      <c r="D4459" s="6" t="s">
        <v>225</v>
      </c>
      <c r="E4459" s="6" t="s">
        <v>209</v>
      </c>
      <c r="F4459" s="6" t="s">
        <v>125</v>
      </c>
      <c r="G4459" s="6">
        <v>412</v>
      </c>
      <c r="H4459" s="6">
        <v>1700</v>
      </c>
      <c r="I4459" s="6">
        <v>375</v>
      </c>
      <c r="J4459" s="6">
        <v>1598</v>
      </c>
      <c r="K4459" s="6">
        <v>375</v>
      </c>
      <c r="L4459" s="6">
        <v>1598</v>
      </c>
      <c r="M4459" s="6" t="s">
        <v>20</v>
      </c>
      <c r="N4459" s="6" t="s">
        <v>22</v>
      </c>
      <c r="O4459" s="6">
        <v>59</v>
      </c>
    </row>
    <row r="4460" spans="1:15" x14ac:dyDescent="0.25">
      <c r="A4460" s="6" t="s">
        <v>0</v>
      </c>
      <c r="B4460" s="6" t="s">
        <v>5</v>
      </c>
      <c r="C4460" s="6" t="s">
        <v>701</v>
      </c>
      <c r="D4460" s="6" t="s">
        <v>702</v>
      </c>
      <c r="E4460" s="6" t="s">
        <v>209</v>
      </c>
      <c r="F4460" s="6" t="s">
        <v>125</v>
      </c>
      <c r="G4460" s="6">
        <v>155</v>
      </c>
      <c r="H4460" s="6">
        <v>664</v>
      </c>
      <c r="I4460" s="6">
        <v>156</v>
      </c>
      <c r="J4460" s="6">
        <v>641</v>
      </c>
      <c r="K4460" s="6">
        <v>273</v>
      </c>
      <c r="L4460" s="6">
        <v>0</v>
      </c>
      <c r="M4460" s="6" t="s">
        <v>20</v>
      </c>
      <c r="N4460" s="6" t="s">
        <v>23</v>
      </c>
      <c r="O4460" s="6">
        <v>0</v>
      </c>
    </row>
    <row r="4461" spans="1:15" x14ac:dyDescent="0.25">
      <c r="A4461" s="6" t="s">
        <v>0</v>
      </c>
      <c r="B4461" s="6" t="s">
        <v>4</v>
      </c>
      <c r="C4461" s="6" t="s">
        <v>688</v>
      </c>
      <c r="D4461" s="6" t="s">
        <v>689</v>
      </c>
      <c r="E4461" s="6" t="s">
        <v>97</v>
      </c>
      <c r="F4461" s="6" t="s">
        <v>98</v>
      </c>
      <c r="G4461" s="6">
        <v>107</v>
      </c>
      <c r="H4461" s="6">
        <v>501</v>
      </c>
      <c r="I4461" s="6">
        <v>107</v>
      </c>
      <c r="J4461" s="6">
        <v>503</v>
      </c>
      <c r="K4461" s="6">
        <v>107</v>
      </c>
      <c r="L4461" s="6">
        <v>497</v>
      </c>
      <c r="M4461" s="6" t="s">
        <v>20</v>
      </c>
      <c r="N4461" s="6" t="s">
        <v>21</v>
      </c>
      <c r="O4461" s="6">
        <v>17</v>
      </c>
    </row>
    <row r="4462" spans="1:15" x14ac:dyDescent="0.25">
      <c r="A4462" s="6" t="s">
        <v>0</v>
      </c>
      <c r="B4462" s="6" t="s">
        <v>4</v>
      </c>
      <c r="C4462" s="6" t="s">
        <v>167</v>
      </c>
      <c r="D4462" s="6" t="s">
        <v>168</v>
      </c>
      <c r="E4462" s="6" t="s">
        <v>97</v>
      </c>
      <c r="F4462" s="6" t="s">
        <v>98</v>
      </c>
      <c r="G4462" s="6">
        <v>190</v>
      </c>
      <c r="H4462" s="6">
        <v>1047</v>
      </c>
      <c r="I4462" s="6">
        <v>205</v>
      </c>
      <c r="J4462" s="6">
        <v>1072</v>
      </c>
      <c r="K4462" s="6"/>
      <c r="L4462" s="6">
        <v>1072</v>
      </c>
      <c r="M4462" s="6" t="s">
        <v>20</v>
      </c>
      <c r="N4462" s="6" t="s">
        <v>23</v>
      </c>
      <c r="O4462" s="6">
        <v>70</v>
      </c>
    </row>
    <row r="4463" spans="1:15" x14ac:dyDescent="0.25">
      <c r="A4463" s="6" t="s">
        <v>0</v>
      </c>
      <c r="B4463" s="6" t="s">
        <v>5</v>
      </c>
      <c r="C4463" s="6" t="s">
        <v>834</v>
      </c>
      <c r="D4463" s="6" t="s">
        <v>835</v>
      </c>
      <c r="E4463" s="6" t="s">
        <v>209</v>
      </c>
      <c r="F4463" s="6" t="s">
        <v>125</v>
      </c>
      <c r="G4463" s="6">
        <v>169</v>
      </c>
      <c r="H4463" s="6">
        <v>1216</v>
      </c>
      <c r="I4463" s="6">
        <v>176</v>
      </c>
      <c r="J4463" s="6">
        <v>1216</v>
      </c>
      <c r="K4463" s="6">
        <v>176</v>
      </c>
      <c r="L4463" s="6">
        <v>1216</v>
      </c>
      <c r="M4463" s="6" t="s">
        <v>20</v>
      </c>
      <c r="N4463" s="6" t="s">
        <v>21</v>
      </c>
      <c r="O4463" s="6">
        <v>23</v>
      </c>
    </row>
    <row r="4464" spans="1:15" x14ac:dyDescent="0.25">
      <c r="A4464" s="6" t="s">
        <v>0</v>
      </c>
      <c r="B4464" s="6" t="s">
        <v>4</v>
      </c>
      <c r="C4464" s="6" t="s">
        <v>167</v>
      </c>
      <c r="D4464" s="6" t="s">
        <v>168</v>
      </c>
      <c r="E4464" s="6" t="s">
        <v>97</v>
      </c>
      <c r="F4464" s="6" t="s">
        <v>98</v>
      </c>
      <c r="G4464" s="6">
        <v>190</v>
      </c>
      <c r="H4464" s="6">
        <v>1047</v>
      </c>
      <c r="I4464" s="6">
        <v>205</v>
      </c>
      <c r="J4464" s="6">
        <v>1072</v>
      </c>
      <c r="K4464" s="6"/>
      <c r="L4464" s="6">
        <v>1072</v>
      </c>
      <c r="M4464" s="6" t="s">
        <v>20</v>
      </c>
      <c r="N4464" s="6" t="s">
        <v>22</v>
      </c>
      <c r="O4464" s="6">
        <v>29</v>
      </c>
    </row>
    <row r="4465" spans="1:15" x14ac:dyDescent="0.25">
      <c r="A4465" s="6" t="s">
        <v>0</v>
      </c>
      <c r="B4465" s="6" t="s">
        <v>5</v>
      </c>
      <c r="C4465" s="6" t="s">
        <v>834</v>
      </c>
      <c r="D4465" s="6" t="s">
        <v>835</v>
      </c>
      <c r="E4465" s="6" t="s">
        <v>209</v>
      </c>
      <c r="F4465" s="6" t="s">
        <v>125</v>
      </c>
      <c r="G4465" s="6">
        <v>169</v>
      </c>
      <c r="H4465" s="6">
        <v>1216</v>
      </c>
      <c r="I4465" s="6">
        <v>176</v>
      </c>
      <c r="J4465" s="6">
        <v>1216</v>
      </c>
      <c r="K4465" s="6">
        <v>176</v>
      </c>
      <c r="L4465" s="6">
        <v>1216</v>
      </c>
      <c r="M4465" s="6" t="s">
        <v>20</v>
      </c>
      <c r="N4465" s="6" t="s">
        <v>22</v>
      </c>
      <c r="O4465" s="6">
        <v>28</v>
      </c>
    </row>
    <row r="4466" spans="1:15" x14ac:dyDescent="0.25">
      <c r="A4466" s="6" t="s">
        <v>0</v>
      </c>
      <c r="B4466" s="6" t="s">
        <v>11</v>
      </c>
      <c r="C4466" s="6" t="s">
        <v>189</v>
      </c>
      <c r="D4466" s="6" t="s">
        <v>190</v>
      </c>
      <c r="E4466" s="6" t="s">
        <v>97</v>
      </c>
      <c r="F4466" s="6" t="s">
        <v>132</v>
      </c>
      <c r="G4466" s="6">
        <v>12</v>
      </c>
      <c r="H4466" s="6">
        <v>47</v>
      </c>
      <c r="I4466" s="6">
        <v>15</v>
      </c>
      <c r="J4466" s="6">
        <v>69</v>
      </c>
      <c r="K4466" s="6">
        <v>15</v>
      </c>
      <c r="L4466" s="6">
        <v>69</v>
      </c>
      <c r="M4466" s="6" t="s">
        <v>20</v>
      </c>
      <c r="N4466" s="6" t="s">
        <v>22</v>
      </c>
      <c r="O4466" s="6">
        <v>0</v>
      </c>
    </row>
    <row r="4467" spans="1:15" x14ac:dyDescent="0.25">
      <c r="A4467" s="6" t="s">
        <v>0</v>
      </c>
      <c r="B4467" s="6" t="s">
        <v>5</v>
      </c>
      <c r="C4467" s="6" t="s">
        <v>834</v>
      </c>
      <c r="D4467" s="6" t="s">
        <v>835</v>
      </c>
      <c r="E4467" s="6" t="s">
        <v>209</v>
      </c>
      <c r="F4467" s="6" t="s">
        <v>125</v>
      </c>
      <c r="G4467" s="6">
        <v>169</v>
      </c>
      <c r="H4467" s="6">
        <v>1216</v>
      </c>
      <c r="I4467" s="6">
        <v>176</v>
      </c>
      <c r="J4467" s="6">
        <v>1216</v>
      </c>
      <c r="K4467" s="6">
        <v>176</v>
      </c>
      <c r="L4467" s="6">
        <v>1216</v>
      </c>
      <c r="M4467" s="6" t="s">
        <v>20</v>
      </c>
      <c r="N4467" s="6" t="s">
        <v>23</v>
      </c>
      <c r="O4467" s="6">
        <v>51</v>
      </c>
    </row>
    <row r="4468" spans="1:15" x14ac:dyDescent="0.25">
      <c r="A4468" s="6" t="s">
        <v>0</v>
      </c>
      <c r="B4468" s="6" t="s">
        <v>4</v>
      </c>
      <c r="C4468" s="6" t="s">
        <v>263</v>
      </c>
      <c r="D4468" s="6" t="s">
        <v>264</v>
      </c>
      <c r="E4468" s="6" t="s">
        <v>97</v>
      </c>
      <c r="F4468" s="6" t="s">
        <v>125</v>
      </c>
      <c r="G4468" s="6">
        <v>22</v>
      </c>
      <c r="H4468" s="6">
        <v>101</v>
      </c>
      <c r="I4468" s="6">
        <v>18</v>
      </c>
      <c r="J4468" s="6">
        <v>91</v>
      </c>
      <c r="K4468" s="6">
        <v>22</v>
      </c>
      <c r="L4468" s="6">
        <v>103</v>
      </c>
      <c r="M4468" s="6" t="s">
        <v>20</v>
      </c>
      <c r="N4468" s="6" t="s">
        <v>22</v>
      </c>
      <c r="O4468" s="6">
        <v>3</v>
      </c>
    </row>
    <row r="4469" spans="1:15" x14ac:dyDescent="0.25">
      <c r="A4469" s="6" t="s">
        <v>0</v>
      </c>
      <c r="B4469" s="6" t="s">
        <v>4</v>
      </c>
      <c r="C4469" s="6" t="s">
        <v>165</v>
      </c>
      <c r="D4469" s="6" t="s">
        <v>166</v>
      </c>
      <c r="E4469" s="6" t="s">
        <v>97</v>
      </c>
      <c r="F4469" s="6" t="s">
        <v>98</v>
      </c>
      <c r="G4469" s="6">
        <v>72</v>
      </c>
      <c r="H4469" s="6">
        <v>333</v>
      </c>
      <c r="I4469" s="6">
        <v>72</v>
      </c>
      <c r="J4469" s="6">
        <v>332</v>
      </c>
      <c r="K4469" s="6">
        <v>72</v>
      </c>
      <c r="L4469" s="6">
        <v>332</v>
      </c>
      <c r="M4469" s="6" t="s">
        <v>20</v>
      </c>
      <c r="N4469" s="6" t="s">
        <v>23</v>
      </c>
      <c r="O4469" s="6">
        <v>29</v>
      </c>
    </row>
    <row r="4470" spans="1:15" x14ac:dyDescent="0.25">
      <c r="A4470" s="6" t="s">
        <v>0</v>
      </c>
      <c r="B4470" s="6" t="s">
        <v>4</v>
      </c>
      <c r="C4470" s="6" t="s">
        <v>106</v>
      </c>
      <c r="D4470" s="6" t="s">
        <v>107</v>
      </c>
      <c r="E4470" s="6" t="s">
        <v>97</v>
      </c>
      <c r="F4470" s="6" t="s">
        <v>98</v>
      </c>
      <c r="G4470" s="6">
        <v>7</v>
      </c>
      <c r="H4470" s="6">
        <v>41</v>
      </c>
      <c r="I4470" s="6">
        <v>10</v>
      </c>
      <c r="J4470" s="6">
        <v>47</v>
      </c>
      <c r="K4470" s="6">
        <v>12</v>
      </c>
      <c r="L4470" s="6">
        <v>56</v>
      </c>
      <c r="M4470" s="6" t="s">
        <v>20</v>
      </c>
      <c r="N4470" s="6" t="s">
        <v>22</v>
      </c>
      <c r="O4470" s="6">
        <v>2</v>
      </c>
    </row>
    <row r="4471" spans="1:15" x14ac:dyDescent="0.25">
      <c r="A4471" s="6" t="s">
        <v>0</v>
      </c>
      <c r="B4471" s="6" t="s">
        <v>4</v>
      </c>
      <c r="C4471" s="6" t="s">
        <v>165</v>
      </c>
      <c r="D4471" s="6" t="s">
        <v>166</v>
      </c>
      <c r="E4471" s="6" t="s">
        <v>97</v>
      </c>
      <c r="F4471" s="6" t="s">
        <v>98</v>
      </c>
      <c r="G4471" s="6">
        <v>72</v>
      </c>
      <c r="H4471" s="6">
        <v>333</v>
      </c>
      <c r="I4471" s="6">
        <v>72</v>
      </c>
      <c r="J4471" s="6">
        <v>332</v>
      </c>
      <c r="K4471" s="6">
        <v>72</v>
      </c>
      <c r="L4471" s="6">
        <v>332</v>
      </c>
      <c r="M4471" s="6" t="s">
        <v>20</v>
      </c>
      <c r="N4471" s="6" t="s">
        <v>22</v>
      </c>
      <c r="O4471" s="6">
        <v>13</v>
      </c>
    </row>
    <row r="4472" spans="1:15" x14ac:dyDescent="0.25">
      <c r="A4472" s="6" t="s">
        <v>0</v>
      </c>
      <c r="B4472" s="6" t="s">
        <v>5</v>
      </c>
      <c r="C4472" s="6" t="s">
        <v>716</v>
      </c>
      <c r="D4472" s="6" t="s">
        <v>717</v>
      </c>
      <c r="E4472" s="6" t="s">
        <v>209</v>
      </c>
      <c r="F4472" s="6" t="s">
        <v>98</v>
      </c>
      <c r="G4472" s="6">
        <v>1295</v>
      </c>
      <c r="H4472" s="6">
        <v>6509</v>
      </c>
      <c r="I4472" s="6"/>
      <c r="J4472" s="6">
        <v>6258</v>
      </c>
      <c r="K4472" s="6">
        <v>1351</v>
      </c>
      <c r="L4472" s="6">
        <v>6868</v>
      </c>
      <c r="M4472" s="6" t="s">
        <v>20</v>
      </c>
      <c r="N4472" s="6" t="s">
        <v>21</v>
      </c>
      <c r="O4472" s="6">
        <v>276</v>
      </c>
    </row>
    <row r="4473" spans="1:15" x14ac:dyDescent="0.25">
      <c r="A4473" s="6" t="s">
        <v>0</v>
      </c>
      <c r="B4473" s="6" t="s">
        <v>4</v>
      </c>
      <c r="C4473" s="6" t="s">
        <v>165</v>
      </c>
      <c r="D4473" s="6" t="s">
        <v>166</v>
      </c>
      <c r="E4473" s="6" t="s">
        <v>97</v>
      </c>
      <c r="F4473" s="6" t="s">
        <v>98</v>
      </c>
      <c r="G4473" s="6">
        <v>72</v>
      </c>
      <c r="H4473" s="6">
        <v>333</v>
      </c>
      <c r="I4473" s="6">
        <v>72</v>
      </c>
      <c r="J4473" s="6">
        <v>332</v>
      </c>
      <c r="K4473" s="6">
        <v>72</v>
      </c>
      <c r="L4473" s="6">
        <v>332</v>
      </c>
      <c r="M4473" s="6" t="s">
        <v>20</v>
      </c>
      <c r="N4473" s="6" t="s">
        <v>21</v>
      </c>
      <c r="O4473" s="6">
        <v>16</v>
      </c>
    </row>
    <row r="4474" spans="1:15" x14ac:dyDescent="0.25">
      <c r="A4474" s="6" t="s">
        <v>0</v>
      </c>
      <c r="B4474" s="6" t="s">
        <v>5</v>
      </c>
      <c r="C4474" s="6" t="s">
        <v>716</v>
      </c>
      <c r="D4474" s="6" t="s">
        <v>717</v>
      </c>
      <c r="E4474" s="6" t="s">
        <v>209</v>
      </c>
      <c r="F4474" s="6" t="s">
        <v>98</v>
      </c>
      <c r="G4474" s="6">
        <v>1295</v>
      </c>
      <c r="H4474" s="6">
        <v>6509</v>
      </c>
      <c r="I4474" s="6"/>
      <c r="J4474" s="6">
        <v>6258</v>
      </c>
      <c r="K4474" s="6">
        <v>1351</v>
      </c>
      <c r="L4474" s="6">
        <v>6868</v>
      </c>
      <c r="M4474" s="6" t="s">
        <v>20</v>
      </c>
      <c r="N4474" s="6" t="s">
        <v>22</v>
      </c>
      <c r="O4474" s="6">
        <v>228</v>
      </c>
    </row>
    <row r="4475" spans="1:15" x14ac:dyDescent="0.25">
      <c r="A4475" s="6" t="s">
        <v>0</v>
      </c>
      <c r="B4475" s="6" t="s">
        <v>4</v>
      </c>
      <c r="C4475" s="6" t="s">
        <v>106</v>
      </c>
      <c r="D4475" s="6" t="s">
        <v>107</v>
      </c>
      <c r="E4475" s="6" t="s">
        <v>97</v>
      </c>
      <c r="F4475" s="6" t="s">
        <v>98</v>
      </c>
      <c r="G4475" s="6">
        <v>7</v>
      </c>
      <c r="H4475" s="6">
        <v>41</v>
      </c>
      <c r="I4475" s="6">
        <v>10</v>
      </c>
      <c r="J4475" s="6">
        <v>47</v>
      </c>
      <c r="K4475" s="6">
        <v>12</v>
      </c>
      <c r="L4475" s="6">
        <v>56</v>
      </c>
      <c r="M4475" s="6" t="s">
        <v>20</v>
      </c>
      <c r="N4475" s="6" t="s">
        <v>23</v>
      </c>
      <c r="O4475" s="6">
        <v>5</v>
      </c>
    </row>
    <row r="4476" spans="1:15" x14ac:dyDescent="0.25">
      <c r="A4476" s="6" t="s">
        <v>0</v>
      </c>
      <c r="B4476" s="6" t="s">
        <v>4</v>
      </c>
      <c r="C4476" s="6" t="s">
        <v>163</v>
      </c>
      <c r="D4476" s="6" t="s">
        <v>164</v>
      </c>
      <c r="E4476" s="6" t="s">
        <v>97</v>
      </c>
      <c r="F4476" s="6" t="s">
        <v>98</v>
      </c>
      <c r="G4476" s="6">
        <v>107</v>
      </c>
      <c r="H4476" s="6">
        <v>584</v>
      </c>
      <c r="I4476" s="6">
        <v>30</v>
      </c>
      <c r="J4476" s="6">
        <v>174</v>
      </c>
      <c r="K4476" s="6">
        <v>108</v>
      </c>
      <c r="L4476" s="6">
        <v>605</v>
      </c>
      <c r="M4476" s="6" t="s">
        <v>20</v>
      </c>
      <c r="N4476" s="6" t="s">
        <v>23</v>
      </c>
      <c r="O4476" s="6">
        <v>42</v>
      </c>
    </row>
    <row r="4477" spans="1:15" x14ac:dyDescent="0.25">
      <c r="A4477" s="6" t="s">
        <v>0</v>
      </c>
      <c r="B4477" s="6" t="s">
        <v>9</v>
      </c>
      <c r="C4477" s="6" t="s">
        <v>212</v>
      </c>
      <c r="D4477" s="6" t="s">
        <v>213</v>
      </c>
      <c r="E4477" s="6" t="s">
        <v>209</v>
      </c>
      <c r="F4477" s="6" t="s">
        <v>125</v>
      </c>
      <c r="G4477" s="6">
        <v>174</v>
      </c>
      <c r="H4477" s="6">
        <v>1185</v>
      </c>
      <c r="I4477" s="6">
        <v>463</v>
      </c>
      <c r="J4477" s="6">
        <v>2123</v>
      </c>
      <c r="K4477" s="6">
        <v>463</v>
      </c>
      <c r="L4477" s="6">
        <v>2114</v>
      </c>
      <c r="M4477" s="6" t="s">
        <v>20</v>
      </c>
      <c r="N4477" s="6" t="s">
        <v>23</v>
      </c>
      <c r="O4477" s="6">
        <v>128</v>
      </c>
    </row>
    <row r="4478" spans="1:15" x14ac:dyDescent="0.25">
      <c r="A4478" s="6" t="s">
        <v>0</v>
      </c>
      <c r="B4478" s="6" t="s">
        <v>5</v>
      </c>
      <c r="C4478" s="6" t="s">
        <v>716</v>
      </c>
      <c r="D4478" s="6" t="s">
        <v>717</v>
      </c>
      <c r="E4478" s="6" t="s">
        <v>209</v>
      </c>
      <c r="F4478" s="6" t="s">
        <v>98</v>
      </c>
      <c r="G4478" s="6">
        <v>1295</v>
      </c>
      <c r="H4478" s="6">
        <v>6509</v>
      </c>
      <c r="I4478" s="6"/>
      <c r="J4478" s="6">
        <v>6258</v>
      </c>
      <c r="K4478" s="6">
        <v>1351</v>
      </c>
      <c r="L4478" s="6">
        <v>6868</v>
      </c>
      <c r="M4478" s="6" t="s">
        <v>20</v>
      </c>
      <c r="N4478" s="6" t="s">
        <v>23</v>
      </c>
      <c r="O4478" s="6">
        <v>504</v>
      </c>
    </row>
    <row r="4479" spans="1:15" x14ac:dyDescent="0.25">
      <c r="A4479" s="6" t="s">
        <v>0</v>
      </c>
      <c r="B4479" s="6" t="s">
        <v>13</v>
      </c>
      <c r="C4479" s="6" t="s">
        <v>725</v>
      </c>
      <c r="D4479" s="6" t="s">
        <v>726</v>
      </c>
      <c r="E4479" s="6" t="s">
        <v>97</v>
      </c>
      <c r="F4479" s="6" t="s">
        <v>125</v>
      </c>
      <c r="G4479" s="6">
        <v>57</v>
      </c>
      <c r="H4479" s="6">
        <v>284</v>
      </c>
      <c r="I4479" s="6">
        <v>54</v>
      </c>
      <c r="J4479" s="6">
        <v>262</v>
      </c>
      <c r="K4479" s="6">
        <v>54</v>
      </c>
      <c r="L4479" s="6">
        <v>262</v>
      </c>
      <c r="M4479" s="6" t="s">
        <v>20</v>
      </c>
      <c r="N4479" s="6" t="s">
        <v>23</v>
      </c>
      <c r="O4479" s="6">
        <v>8</v>
      </c>
    </row>
    <row r="4480" spans="1:15" x14ac:dyDescent="0.25">
      <c r="A4480" s="6" t="s">
        <v>0</v>
      </c>
      <c r="B4480" s="6" t="s">
        <v>4</v>
      </c>
      <c r="C4480" s="6" t="s">
        <v>167</v>
      </c>
      <c r="D4480" s="6" t="s">
        <v>168</v>
      </c>
      <c r="E4480" s="6" t="s">
        <v>97</v>
      </c>
      <c r="F4480" s="6" t="s">
        <v>98</v>
      </c>
      <c r="G4480" s="6">
        <v>190</v>
      </c>
      <c r="H4480" s="6">
        <v>1047</v>
      </c>
      <c r="I4480" s="6">
        <v>205</v>
      </c>
      <c r="J4480" s="6">
        <v>1072</v>
      </c>
      <c r="K4480" s="6"/>
      <c r="L4480" s="6">
        <v>1072</v>
      </c>
      <c r="M4480" s="6" t="s">
        <v>20</v>
      </c>
      <c r="N4480" s="6" t="s">
        <v>21</v>
      </c>
      <c r="O4480" s="6">
        <v>41</v>
      </c>
    </row>
    <row r="4481" spans="1:15" x14ac:dyDescent="0.25">
      <c r="A4481" s="6" t="s">
        <v>0</v>
      </c>
      <c r="B4481" s="6" t="s">
        <v>13</v>
      </c>
      <c r="C4481" s="6" t="s">
        <v>237</v>
      </c>
      <c r="D4481" s="6" t="s">
        <v>238</v>
      </c>
      <c r="E4481" s="6" t="s">
        <v>97</v>
      </c>
      <c r="F4481" s="6" t="s">
        <v>98</v>
      </c>
      <c r="G4481" s="6">
        <v>6</v>
      </c>
      <c r="H4481" s="6">
        <v>30</v>
      </c>
      <c r="I4481" s="6">
        <v>6</v>
      </c>
      <c r="J4481" s="6">
        <v>30</v>
      </c>
      <c r="K4481" s="6">
        <v>6</v>
      </c>
      <c r="L4481" s="6">
        <v>30</v>
      </c>
      <c r="M4481" s="6" t="s">
        <v>20</v>
      </c>
      <c r="N4481" s="6" t="s">
        <v>22</v>
      </c>
      <c r="O4481" s="6">
        <v>1</v>
      </c>
    </row>
    <row r="4482" spans="1:15" x14ac:dyDescent="0.25">
      <c r="A4482" s="6" t="s">
        <v>0</v>
      </c>
      <c r="B4482" s="6" t="s">
        <v>4</v>
      </c>
      <c r="C4482" s="6" t="s">
        <v>692</v>
      </c>
      <c r="D4482" s="6" t="s">
        <v>693</v>
      </c>
      <c r="E4482" s="6" t="s">
        <v>97</v>
      </c>
      <c r="F4482" s="6" t="s">
        <v>125</v>
      </c>
      <c r="G4482" s="6">
        <v>69</v>
      </c>
      <c r="H4482" s="6">
        <v>325</v>
      </c>
      <c r="I4482" s="6">
        <v>65</v>
      </c>
      <c r="J4482" s="6">
        <v>325</v>
      </c>
      <c r="K4482" s="6">
        <v>71</v>
      </c>
      <c r="L4482" s="6">
        <v>322</v>
      </c>
      <c r="M4482" s="6" t="s">
        <v>20</v>
      </c>
      <c r="N4482" s="6" t="s">
        <v>22</v>
      </c>
      <c r="O4482" s="6">
        <v>3</v>
      </c>
    </row>
    <row r="4483" spans="1:15" x14ac:dyDescent="0.25">
      <c r="A4483" s="6" t="s">
        <v>0</v>
      </c>
      <c r="B4483" s="6" t="s">
        <v>4</v>
      </c>
      <c r="C4483" s="6" t="s">
        <v>692</v>
      </c>
      <c r="D4483" s="6" t="s">
        <v>693</v>
      </c>
      <c r="E4483" s="6" t="s">
        <v>97</v>
      </c>
      <c r="F4483" s="6" t="s">
        <v>125</v>
      </c>
      <c r="G4483" s="6">
        <v>69</v>
      </c>
      <c r="H4483" s="6">
        <v>325</v>
      </c>
      <c r="I4483" s="6">
        <v>65</v>
      </c>
      <c r="J4483" s="6">
        <v>325</v>
      </c>
      <c r="K4483" s="6">
        <v>71</v>
      </c>
      <c r="L4483" s="6">
        <v>322</v>
      </c>
      <c r="M4483" s="6" t="s">
        <v>20</v>
      </c>
      <c r="N4483" s="6" t="s">
        <v>21</v>
      </c>
      <c r="O4483" s="6">
        <v>12</v>
      </c>
    </row>
    <row r="4484" spans="1:15" x14ac:dyDescent="0.25">
      <c r="A4484" s="6" t="s">
        <v>0</v>
      </c>
      <c r="B4484" s="6" t="s">
        <v>13</v>
      </c>
      <c r="C4484" s="6" t="s">
        <v>193</v>
      </c>
      <c r="D4484" s="6" t="s">
        <v>194</v>
      </c>
      <c r="E4484" s="6" t="s">
        <v>97</v>
      </c>
      <c r="F4484" s="6" t="s">
        <v>125</v>
      </c>
      <c r="G4484" s="6">
        <v>21</v>
      </c>
      <c r="H4484" s="6">
        <v>93</v>
      </c>
      <c r="I4484" s="6">
        <v>20</v>
      </c>
      <c r="J4484" s="6">
        <v>78</v>
      </c>
      <c r="K4484" s="6">
        <v>20</v>
      </c>
      <c r="L4484" s="6">
        <v>80</v>
      </c>
      <c r="M4484" s="6" t="s">
        <v>20</v>
      </c>
      <c r="N4484" s="6" t="s">
        <v>21</v>
      </c>
      <c r="O4484" s="6">
        <v>2</v>
      </c>
    </row>
    <row r="4485" spans="1:15" x14ac:dyDescent="0.25">
      <c r="A4485" s="6" t="s">
        <v>0</v>
      </c>
      <c r="B4485" s="6" t="s">
        <v>4</v>
      </c>
      <c r="C4485" s="6" t="s">
        <v>832</v>
      </c>
      <c r="D4485" s="6" t="s">
        <v>833</v>
      </c>
      <c r="E4485" s="6" t="s">
        <v>97</v>
      </c>
      <c r="F4485" s="6" t="s">
        <v>98</v>
      </c>
      <c r="G4485" s="6">
        <v>68</v>
      </c>
      <c r="H4485" s="6">
        <v>340</v>
      </c>
      <c r="I4485" s="6">
        <v>61</v>
      </c>
      <c r="J4485" s="6">
        <v>315</v>
      </c>
      <c r="K4485" s="6">
        <v>68</v>
      </c>
      <c r="L4485" s="6">
        <v>340</v>
      </c>
      <c r="M4485" s="6" t="s">
        <v>20</v>
      </c>
      <c r="N4485" s="6" t="s">
        <v>23</v>
      </c>
      <c r="O4485" s="6">
        <v>30</v>
      </c>
    </row>
    <row r="4486" spans="1:15" x14ac:dyDescent="0.25">
      <c r="A4486" s="6" t="s">
        <v>0</v>
      </c>
      <c r="B4486" s="6" t="s">
        <v>13</v>
      </c>
      <c r="C4486" s="6" t="s">
        <v>193</v>
      </c>
      <c r="D4486" s="6" t="s">
        <v>194</v>
      </c>
      <c r="E4486" s="6" t="s">
        <v>97</v>
      </c>
      <c r="F4486" s="6" t="s">
        <v>125</v>
      </c>
      <c r="G4486" s="6">
        <v>21</v>
      </c>
      <c r="H4486" s="6">
        <v>93</v>
      </c>
      <c r="I4486" s="6">
        <v>20</v>
      </c>
      <c r="J4486" s="6">
        <v>78</v>
      </c>
      <c r="K4486" s="6">
        <v>20</v>
      </c>
      <c r="L4486" s="6">
        <v>80</v>
      </c>
      <c r="M4486" s="6" t="s">
        <v>20</v>
      </c>
      <c r="N4486" s="6" t="s">
        <v>22</v>
      </c>
      <c r="O4486" s="6">
        <v>0</v>
      </c>
    </row>
    <row r="4487" spans="1:15" x14ac:dyDescent="0.25">
      <c r="A4487" s="6" t="s">
        <v>0</v>
      </c>
      <c r="B4487" s="6" t="s">
        <v>4</v>
      </c>
      <c r="C4487" s="6" t="s">
        <v>832</v>
      </c>
      <c r="D4487" s="6" t="s">
        <v>833</v>
      </c>
      <c r="E4487" s="6" t="s">
        <v>97</v>
      </c>
      <c r="F4487" s="6" t="s">
        <v>98</v>
      </c>
      <c r="G4487" s="6">
        <v>68</v>
      </c>
      <c r="H4487" s="6">
        <v>340</v>
      </c>
      <c r="I4487" s="6">
        <v>61</v>
      </c>
      <c r="J4487" s="6">
        <v>315</v>
      </c>
      <c r="K4487" s="6">
        <v>68</v>
      </c>
      <c r="L4487" s="6">
        <v>340</v>
      </c>
      <c r="M4487" s="6" t="s">
        <v>20</v>
      </c>
      <c r="N4487" s="6" t="s">
        <v>22</v>
      </c>
      <c r="O4487" s="6">
        <v>14</v>
      </c>
    </row>
    <row r="4488" spans="1:15" x14ac:dyDescent="0.25">
      <c r="A4488" s="6" t="s">
        <v>0</v>
      </c>
      <c r="B4488" s="6" t="s">
        <v>13</v>
      </c>
      <c r="C4488" s="6" t="s">
        <v>193</v>
      </c>
      <c r="D4488" s="6" t="s">
        <v>194</v>
      </c>
      <c r="E4488" s="6" t="s">
        <v>97</v>
      </c>
      <c r="F4488" s="6" t="s">
        <v>125</v>
      </c>
      <c r="G4488" s="6">
        <v>21</v>
      </c>
      <c r="H4488" s="6">
        <v>93</v>
      </c>
      <c r="I4488" s="6">
        <v>20</v>
      </c>
      <c r="J4488" s="6">
        <v>78</v>
      </c>
      <c r="K4488" s="6">
        <v>20</v>
      </c>
      <c r="L4488" s="6">
        <v>80</v>
      </c>
      <c r="M4488" s="6" t="s">
        <v>20</v>
      </c>
      <c r="N4488" s="6" t="s">
        <v>23</v>
      </c>
      <c r="O4488" s="6">
        <v>2</v>
      </c>
    </row>
    <row r="4489" spans="1:15" x14ac:dyDescent="0.25">
      <c r="A4489" s="6" t="s">
        <v>0</v>
      </c>
      <c r="B4489" s="6" t="s">
        <v>4</v>
      </c>
      <c r="C4489" s="6" t="s">
        <v>832</v>
      </c>
      <c r="D4489" s="6" t="s">
        <v>833</v>
      </c>
      <c r="E4489" s="6" t="s">
        <v>97</v>
      </c>
      <c r="F4489" s="6" t="s">
        <v>98</v>
      </c>
      <c r="G4489" s="6">
        <v>68</v>
      </c>
      <c r="H4489" s="6">
        <v>340</v>
      </c>
      <c r="I4489" s="6">
        <v>61</v>
      </c>
      <c r="J4489" s="6">
        <v>315</v>
      </c>
      <c r="K4489" s="6">
        <v>68</v>
      </c>
      <c r="L4489" s="6">
        <v>340</v>
      </c>
      <c r="M4489" s="6" t="s">
        <v>20</v>
      </c>
      <c r="N4489" s="6" t="s">
        <v>21</v>
      </c>
      <c r="O4489" s="6">
        <v>16</v>
      </c>
    </row>
    <row r="4490" spans="1:15" x14ac:dyDescent="0.25">
      <c r="A4490" s="6" t="s">
        <v>0</v>
      </c>
      <c r="B4490" s="6" t="s">
        <v>9</v>
      </c>
      <c r="C4490" s="6" t="s">
        <v>1077</v>
      </c>
      <c r="D4490" s="6" t="s">
        <v>223</v>
      </c>
      <c r="E4490" s="6" t="s">
        <v>97</v>
      </c>
      <c r="F4490" s="6" t="s">
        <v>125</v>
      </c>
      <c r="G4490" s="6">
        <v>486</v>
      </c>
      <c r="H4490" s="6">
        <v>2371</v>
      </c>
      <c r="I4490" s="6">
        <v>488</v>
      </c>
      <c r="J4490" s="6">
        <v>2325</v>
      </c>
      <c r="K4490" s="6">
        <v>488</v>
      </c>
      <c r="L4490" s="6">
        <v>2325</v>
      </c>
      <c r="M4490" s="6" t="s">
        <v>20</v>
      </c>
      <c r="N4490" s="6" t="s">
        <v>21</v>
      </c>
      <c r="O4490" s="6">
        <v>120</v>
      </c>
    </row>
    <row r="4491" spans="1:15" x14ac:dyDescent="0.25">
      <c r="A4491" s="6" t="s">
        <v>0</v>
      </c>
      <c r="B4491" s="6" t="s">
        <v>4</v>
      </c>
      <c r="C4491" s="6" t="s">
        <v>253</v>
      </c>
      <c r="D4491" s="6" t="s">
        <v>254</v>
      </c>
      <c r="E4491" s="6" t="s">
        <v>97</v>
      </c>
      <c r="F4491" s="6" t="s">
        <v>98</v>
      </c>
      <c r="G4491" s="6">
        <v>6</v>
      </c>
      <c r="H4491" s="6">
        <v>36</v>
      </c>
      <c r="I4491" s="6">
        <v>6</v>
      </c>
      <c r="J4491" s="6">
        <v>36</v>
      </c>
      <c r="K4491" s="6">
        <v>6</v>
      </c>
      <c r="L4491" s="6">
        <v>36</v>
      </c>
      <c r="M4491" s="6" t="s">
        <v>20</v>
      </c>
      <c r="N4491" s="6" t="s">
        <v>23</v>
      </c>
      <c r="O4491" s="6">
        <v>2</v>
      </c>
    </row>
    <row r="4492" spans="1:15" x14ac:dyDescent="0.25">
      <c r="A4492" s="6" t="s">
        <v>0</v>
      </c>
      <c r="B4492" s="6" t="s">
        <v>13</v>
      </c>
      <c r="C4492" s="6" t="s">
        <v>237</v>
      </c>
      <c r="D4492" s="6" t="s">
        <v>238</v>
      </c>
      <c r="E4492" s="6" t="s">
        <v>97</v>
      </c>
      <c r="F4492" s="6" t="s">
        <v>98</v>
      </c>
      <c r="G4492" s="6">
        <v>6</v>
      </c>
      <c r="H4492" s="6">
        <v>30</v>
      </c>
      <c r="I4492" s="6">
        <v>6</v>
      </c>
      <c r="J4492" s="6">
        <v>30</v>
      </c>
      <c r="K4492" s="6">
        <v>6</v>
      </c>
      <c r="L4492" s="6">
        <v>30</v>
      </c>
      <c r="M4492" s="6" t="s">
        <v>20</v>
      </c>
      <c r="N4492" s="6" t="s">
        <v>21</v>
      </c>
      <c r="O4492" s="6">
        <v>1</v>
      </c>
    </row>
    <row r="4493" spans="1:15" x14ac:dyDescent="0.25">
      <c r="A4493" s="6" t="s">
        <v>0</v>
      </c>
      <c r="B4493" s="6" t="s">
        <v>4</v>
      </c>
      <c r="C4493" s="6" t="s">
        <v>263</v>
      </c>
      <c r="D4493" s="6" t="s">
        <v>264</v>
      </c>
      <c r="E4493" s="6" t="s">
        <v>97</v>
      </c>
      <c r="F4493" s="6" t="s">
        <v>125</v>
      </c>
      <c r="G4493" s="6">
        <v>22</v>
      </c>
      <c r="H4493" s="6">
        <v>101</v>
      </c>
      <c r="I4493" s="6">
        <v>18</v>
      </c>
      <c r="J4493" s="6">
        <v>91</v>
      </c>
      <c r="K4493" s="6">
        <v>22</v>
      </c>
      <c r="L4493" s="6">
        <v>103</v>
      </c>
      <c r="M4493" s="6" t="s">
        <v>20</v>
      </c>
      <c r="N4493" s="6" t="s">
        <v>21</v>
      </c>
      <c r="O4493" s="6">
        <v>2</v>
      </c>
    </row>
    <row r="4494" spans="1:15" x14ac:dyDescent="0.25">
      <c r="A4494" s="6" t="s">
        <v>0</v>
      </c>
      <c r="B4494" s="6" t="s">
        <v>4</v>
      </c>
      <c r="C4494" s="6" t="s">
        <v>253</v>
      </c>
      <c r="D4494" s="6" t="s">
        <v>254</v>
      </c>
      <c r="E4494" s="6" t="s">
        <v>97</v>
      </c>
      <c r="F4494" s="6" t="s">
        <v>98</v>
      </c>
      <c r="G4494" s="6">
        <v>6</v>
      </c>
      <c r="H4494" s="6">
        <v>36</v>
      </c>
      <c r="I4494" s="6">
        <v>6</v>
      </c>
      <c r="J4494" s="6">
        <v>36</v>
      </c>
      <c r="K4494" s="6">
        <v>6</v>
      </c>
      <c r="L4494" s="6">
        <v>36</v>
      </c>
      <c r="M4494" s="6" t="s">
        <v>20</v>
      </c>
      <c r="N4494" s="6" t="s">
        <v>22</v>
      </c>
      <c r="O4494" s="6">
        <v>2</v>
      </c>
    </row>
    <row r="4495" spans="1:15" x14ac:dyDescent="0.25">
      <c r="A4495" s="6" t="s">
        <v>0</v>
      </c>
      <c r="B4495" s="6" t="s">
        <v>4</v>
      </c>
      <c r="C4495" s="6" t="s">
        <v>104</v>
      </c>
      <c r="D4495" s="6" t="s">
        <v>105</v>
      </c>
      <c r="E4495" s="6" t="s">
        <v>97</v>
      </c>
      <c r="F4495" s="6" t="s">
        <v>98</v>
      </c>
      <c r="G4495" s="6">
        <v>32</v>
      </c>
      <c r="H4495" s="6">
        <v>146</v>
      </c>
      <c r="I4495" s="6">
        <v>28</v>
      </c>
      <c r="J4495" s="6">
        <v>131</v>
      </c>
      <c r="K4495" s="6">
        <v>32</v>
      </c>
      <c r="L4495" s="6">
        <v>148</v>
      </c>
      <c r="M4495" s="6" t="s">
        <v>20</v>
      </c>
      <c r="N4495" s="6" t="s">
        <v>23</v>
      </c>
      <c r="O4495" s="6">
        <v>13</v>
      </c>
    </row>
    <row r="4496" spans="1:15" x14ac:dyDescent="0.25">
      <c r="A4496" s="6" t="s">
        <v>0</v>
      </c>
      <c r="B4496" s="6" t="s">
        <v>4</v>
      </c>
      <c r="C4496" s="6" t="s">
        <v>253</v>
      </c>
      <c r="D4496" s="6" t="s">
        <v>254</v>
      </c>
      <c r="E4496" s="6" t="s">
        <v>97</v>
      </c>
      <c r="F4496" s="6" t="s">
        <v>98</v>
      </c>
      <c r="G4496" s="6">
        <v>6</v>
      </c>
      <c r="H4496" s="6">
        <v>36</v>
      </c>
      <c r="I4496" s="6">
        <v>6</v>
      </c>
      <c r="J4496" s="6">
        <v>36</v>
      </c>
      <c r="K4496" s="6">
        <v>6</v>
      </c>
      <c r="L4496" s="6">
        <v>36</v>
      </c>
      <c r="M4496" s="6" t="s">
        <v>20</v>
      </c>
      <c r="N4496" s="6" t="s">
        <v>21</v>
      </c>
      <c r="O4496" s="6">
        <v>0</v>
      </c>
    </row>
    <row r="4497" spans="1:15" x14ac:dyDescent="0.25">
      <c r="A4497" s="6" t="s">
        <v>0</v>
      </c>
      <c r="B4497" s="6" t="s">
        <v>4</v>
      </c>
      <c r="C4497" s="6" t="s">
        <v>104</v>
      </c>
      <c r="D4497" s="6" t="s">
        <v>105</v>
      </c>
      <c r="E4497" s="6" t="s">
        <v>97</v>
      </c>
      <c r="F4497" s="6" t="s">
        <v>98</v>
      </c>
      <c r="G4497" s="6">
        <v>32</v>
      </c>
      <c r="H4497" s="6">
        <v>146</v>
      </c>
      <c r="I4497" s="6">
        <v>28</v>
      </c>
      <c r="J4497" s="6">
        <v>131</v>
      </c>
      <c r="K4497" s="6">
        <v>32</v>
      </c>
      <c r="L4497" s="6">
        <v>148</v>
      </c>
      <c r="M4497" s="6" t="s">
        <v>20</v>
      </c>
      <c r="N4497" s="6" t="s">
        <v>22</v>
      </c>
      <c r="O4497" s="6">
        <v>4</v>
      </c>
    </row>
    <row r="4498" spans="1:15" x14ac:dyDescent="0.25">
      <c r="A4498" s="6" t="s">
        <v>0</v>
      </c>
      <c r="B4498" s="6" t="s">
        <v>13</v>
      </c>
      <c r="C4498" s="6" t="s">
        <v>237</v>
      </c>
      <c r="D4498" s="6" t="s">
        <v>238</v>
      </c>
      <c r="E4498" s="6" t="s">
        <v>97</v>
      </c>
      <c r="F4498" s="6" t="s">
        <v>98</v>
      </c>
      <c r="G4498" s="6">
        <v>6</v>
      </c>
      <c r="H4498" s="6">
        <v>30</v>
      </c>
      <c r="I4498" s="6">
        <v>6</v>
      </c>
      <c r="J4498" s="6">
        <v>30</v>
      </c>
      <c r="K4498" s="6">
        <v>6</v>
      </c>
      <c r="L4498" s="6">
        <v>30</v>
      </c>
      <c r="M4498" s="6" t="s">
        <v>20</v>
      </c>
      <c r="N4498" s="6" t="s">
        <v>23</v>
      </c>
      <c r="O4498" s="6">
        <v>2</v>
      </c>
    </row>
    <row r="4499" spans="1:15" x14ac:dyDescent="0.25">
      <c r="A4499" s="6" t="s">
        <v>0</v>
      </c>
      <c r="B4499" s="6" t="s">
        <v>4</v>
      </c>
      <c r="C4499" s="6" t="s">
        <v>265</v>
      </c>
      <c r="D4499" s="6" t="s">
        <v>266</v>
      </c>
      <c r="E4499" s="6" t="s">
        <v>97</v>
      </c>
      <c r="F4499" s="6" t="s">
        <v>125</v>
      </c>
      <c r="G4499" s="6">
        <v>14</v>
      </c>
      <c r="H4499" s="6">
        <v>73</v>
      </c>
      <c r="I4499" s="6">
        <v>12</v>
      </c>
      <c r="J4499" s="6">
        <v>61</v>
      </c>
      <c r="K4499" s="6">
        <v>14</v>
      </c>
      <c r="L4499" s="6">
        <v>72</v>
      </c>
      <c r="M4499" s="6" t="s">
        <v>20</v>
      </c>
      <c r="N4499" s="6" t="s">
        <v>23</v>
      </c>
      <c r="O4499" s="6">
        <v>2</v>
      </c>
    </row>
    <row r="4500" spans="1:15" x14ac:dyDescent="0.25">
      <c r="A4500" s="6" t="s">
        <v>0</v>
      </c>
      <c r="B4500" s="6" t="s">
        <v>4</v>
      </c>
      <c r="C4500" s="6" t="s">
        <v>265</v>
      </c>
      <c r="D4500" s="6" t="s">
        <v>266</v>
      </c>
      <c r="E4500" s="6" t="s">
        <v>97</v>
      </c>
      <c r="F4500" s="6" t="s">
        <v>125</v>
      </c>
      <c r="G4500" s="6">
        <v>14</v>
      </c>
      <c r="H4500" s="6">
        <v>73</v>
      </c>
      <c r="I4500" s="6">
        <v>12</v>
      </c>
      <c r="J4500" s="6">
        <v>61</v>
      </c>
      <c r="K4500" s="6">
        <v>14</v>
      </c>
      <c r="L4500" s="6">
        <v>72</v>
      </c>
      <c r="M4500" s="6" t="s">
        <v>20</v>
      </c>
      <c r="N4500" s="6" t="s">
        <v>22</v>
      </c>
      <c r="O4500" s="6">
        <v>1</v>
      </c>
    </row>
    <row r="4501" spans="1:15" x14ac:dyDescent="0.25">
      <c r="A4501" s="6" t="s">
        <v>0</v>
      </c>
      <c r="B4501" s="6" t="s">
        <v>5</v>
      </c>
      <c r="C4501" s="6" t="s">
        <v>840</v>
      </c>
      <c r="D4501" s="6" t="s">
        <v>841</v>
      </c>
      <c r="E4501" s="6" t="s">
        <v>209</v>
      </c>
      <c r="F4501" s="6" t="s">
        <v>125</v>
      </c>
      <c r="G4501" s="6">
        <v>640</v>
      </c>
      <c r="H4501" s="6">
        <v>2600</v>
      </c>
      <c r="I4501" s="6">
        <v>623</v>
      </c>
      <c r="J4501" s="6">
        <v>2635</v>
      </c>
      <c r="K4501" s="6">
        <v>623</v>
      </c>
      <c r="L4501" s="6">
        <v>2635</v>
      </c>
      <c r="M4501" s="6" t="s">
        <v>20</v>
      </c>
      <c r="N4501" s="6" t="s">
        <v>21</v>
      </c>
      <c r="O4501" s="6">
        <v>96</v>
      </c>
    </row>
    <row r="4502" spans="1:15" x14ac:dyDescent="0.25">
      <c r="A4502" s="6" t="s">
        <v>0</v>
      </c>
      <c r="B4502" s="6" t="s">
        <v>8</v>
      </c>
      <c r="C4502" s="6" t="s">
        <v>224</v>
      </c>
      <c r="D4502" s="6" t="s">
        <v>225</v>
      </c>
      <c r="E4502" s="6" t="s">
        <v>209</v>
      </c>
      <c r="F4502" s="6" t="s">
        <v>125</v>
      </c>
      <c r="G4502" s="6">
        <v>412</v>
      </c>
      <c r="H4502" s="6">
        <v>1700</v>
      </c>
      <c r="I4502" s="6">
        <v>375</v>
      </c>
      <c r="J4502" s="6">
        <v>1598</v>
      </c>
      <c r="K4502" s="6">
        <v>375</v>
      </c>
      <c r="L4502" s="6">
        <v>1598</v>
      </c>
      <c r="M4502" s="6" t="s">
        <v>20</v>
      </c>
      <c r="N4502" s="6" t="s">
        <v>23</v>
      </c>
      <c r="O4502" s="6">
        <v>138</v>
      </c>
    </row>
    <row r="4503" spans="1:15" x14ac:dyDescent="0.25">
      <c r="A4503" s="6" t="s">
        <v>0</v>
      </c>
      <c r="B4503" s="6" t="s">
        <v>4</v>
      </c>
      <c r="C4503" s="6" t="s">
        <v>265</v>
      </c>
      <c r="D4503" s="6" t="s">
        <v>266</v>
      </c>
      <c r="E4503" s="6" t="s">
        <v>97</v>
      </c>
      <c r="F4503" s="6" t="s">
        <v>125</v>
      </c>
      <c r="G4503" s="6">
        <v>14</v>
      </c>
      <c r="H4503" s="6">
        <v>73</v>
      </c>
      <c r="I4503" s="6">
        <v>12</v>
      </c>
      <c r="J4503" s="6">
        <v>61</v>
      </c>
      <c r="K4503" s="6">
        <v>14</v>
      </c>
      <c r="L4503" s="6">
        <v>72</v>
      </c>
      <c r="M4503" s="6" t="s">
        <v>20</v>
      </c>
      <c r="N4503" s="6" t="s">
        <v>21</v>
      </c>
      <c r="O4503" s="6">
        <v>1</v>
      </c>
    </row>
    <row r="4504" spans="1:15" x14ac:dyDescent="0.25">
      <c r="A4504" s="6" t="s">
        <v>0</v>
      </c>
      <c r="B4504" s="6" t="s">
        <v>5</v>
      </c>
      <c r="C4504" s="6" t="s">
        <v>840</v>
      </c>
      <c r="D4504" s="6" t="s">
        <v>841</v>
      </c>
      <c r="E4504" s="6" t="s">
        <v>209</v>
      </c>
      <c r="F4504" s="6" t="s">
        <v>125</v>
      </c>
      <c r="G4504" s="6">
        <v>640</v>
      </c>
      <c r="H4504" s="6">
        <v>2600</v>
      </c>
      <c r="I4504" s="6">
        <v>623</v>
      </c>
      <c r="J4504" s="6">
        <v>2635</v>
      </c>
      <c r="K4504" s="6">
        <v>623</v>
      </c>
      <c r="L4504" s="6">
        <v>2635</v>
      </c>
      <c r="M4504" s="6" t="s">
        <v>20</v>
      </c>
      <c r="N4504" s="6" t="s">
        <v>22</v>
      </c>
      <c r="O4504" s="6">
        <v>105</v>
      </c>
    </row>
    <row r="4505" spans="1:15" x14ac:dyDescent="0.25">
      <c r="A4505" s="6" t="s">
        <v>0</v>
      </c>
      <c r="B4505" s="6" t="s">
        <v>4</v>
      </c>
      <c r="C4505" s="6" t="s">
        <v>263</v>
      </c>
      <c r="D4505" s="6" t="s">
        <v>264</v>
      </c>
      <c r="E4505" s="6" t="s">
        <v>97</v>
      </c>
      <c r="F4505" s="6" t="s">
        <v>125</v>
      </c>
      <c r="G4505" s="6">
        <v>22</v>
      </c>
      <c r="H4505" s="6">
        <v>101</v>
      </c>
      <c r="I4505" s="6">
        <v>18</v>
      </c>
      <c r="J4505" s="6">
        <v>91</v>
      </c>
      <c r="K4505" s="6">
        <v>22</v>
      </c>
      <c r="L4505" s="6">
        <v>103</v>
      </c>
      <c r="M4505" s="6" t="s">
        <v>20</v>
      </c>
      <c r="N4505" s="6" t="s">
        <v>23</v>
      </c>
      <c r="O4505" s="6">
        <v>5</v>
      </c>
    </row>
    <row r="4506" spans="1:15" x14ac:dyDescent="0.25">
      <c r="A4506" s="6" t="s">
        <v>0</v>
      </c>
      <c r="B4506" s="6" t="s">
        <v>5</v>
      </c>
      <c r="C4506" s="6" t="s">
        <v>840</v>
      </c>
      <c r="D4506" s="6" t="s">
        <v>841</v>
      </c>
      <c r="E4506" s="6" t="s">
        <v>209</v>
      </c>
      <c r="F4506" s="6" t="s">
        <v>125</v>
      </c>
      <c r="G4506" s="6">
        <v>640</v>
      </c>
      <c r="H4506" s="6">
        <v>2600</v>
      </c>
      <c r="I4506" s="6">
        <v>623</v>
      </c>
      <c r="J4506" s="6">
        <v>2635</v>
      </c>
      <c r="K4506" s="6">
        <v>623</v>
      </c>
      <c r="L4506" s="6">
        <v>2635</v>
      </c>
      <c r="M4506" s="6" t="s">
        <v>20</v>
      </c>
      <c r="N4506" s="6" t="s">
        <v>23</v>
      </c>
      <c r="O4506" s="6">
        <v>201</v>
      </c>
    </row>
    <row r="4507" spans="1:15" x14ac:dyDescent="0.25">
      <c r="A4507" s="6" t="s">
        <v>0</v>
      </c>
      <c r="B4507" s="6" t="s">
        <v>4</v>
      </c>
      <c r="C4507" s="6" t="s">
        <v>163</v>
      </c>
      <c r="D4507" s="6" t="s">
        <v>164</v>
      </c>
      <c r="E4507" s="6" t="s">
        <v>97</v>
      </c>
      <c r="F4507" s="6" t="s">
        <v>98</v>
      </c>
      <c r="G4507" s="6">
        <v>107</v>
      </c>
      <c r="H4507" s="6">
        <v>584</v>
      </c>
      <c r="I4507" s="6">
        <v>30</v>
      </c>
      <c r="J4507" s="6">
        <v>174</v>
      </c>
      <c r="K4507" s="6">
        <v>108</v>
      </c>
      <c r="L4507" s="6">
        <v>605</v>
      </c>
      <c r="M4507" s="6" t="s">
        <v>20</v>
      </c>
      <c r="N4507" s="6" t="s">
        <v>21</v>
      </c>
      <c r="O4507" s="6">
        <v>31</v>
      </c>
    </row>
    <row r="4508" spans="1:15" x14ac:dyDescent="0.25">
      <c r="A4508" s="6" t="s">
        <v>0</v>
      </c>
      <c r="B4508" s="6" t="s">
        <v>4</v>
      </c>
      <c r="C4508" s="6" t="s">
        <v>104</v>
      </c>
      <c r="D4508" s="6" t="s">
        <v>105</v>
      </c>
      <c r="E4508" s="6" t="s">
        <v>97</v>
      </c>
      <c r="F4508" s="6" t="s">
        <v>98</v>
      </c>
      <c r="G4508" s="6">
        <v>32</v>
      </c>
      <c r="H4508" s="6">
        <v>146</v>
      </c>
      <c r="I4508" s="6">
        <v>28</v>
      </c>
      <c r="J4508" s="6">
        <v>131</v>
      </c>
      <c r="K4508" s="6">
        <v>32</v>
      </c>
      <c r="L4508" s="6">
        <v>148</v>
      </c>
      <c r="M4508" s="6" t="s">
        <v>20</v>
      </c>
      <c r="N4508" s="6" t="s">
        <v>21</v>
      </c>
      <c r="O4508" s="6">
        <v>9</v>
      </c>
    </row>
    <row r="4509" spans="1:15" x14ac:dyDescent="0.25">
      <c r="A4509" s="6" t="s">
        <v>0</v>
      </c>
      <c r="B4509" s="6" t="s">
        <v>4</v>
      </c>
      <c r="C4509" s="6" t="s">
        <v>145</v>
      </c>
      <c r="D4509" s="6" t="s">
        <v>146</v>
      </c>
      <c r="E4509" s="6" t="s">
        <v>97</v>
      </c>
      <c r="F4509" s="6" t="s">
        <v>98</v>
      </c>
      <c r="G4509" s="6">
        <v>93</v>
      </c>
      <c r="H4509" s="6">
        <v>446</v>
      </c>
      <c r="I4509" s="6">
        <v>91</v>
      </c>
      <c r="J4509" s="6">
        <v>482</v>
      </c>
      <c r="K4509" s="6">
        <v>100</v>
      </c>
      <c r="L4509" s="6">
        <v>523</v>
      </c>
      <c r="M4509" s="6" t="s">
        <v>20</v>
      </c>
      <c r="N4509" s="6" t="s">
        <v>23</v>
      </c>
      <c r="O4509" s="6">
        <v>39</v>
      </c>
    </row>
    <row r="4510" spans="1:15" x14ac:dyDescent="0.25">
      <c r="A4510" s="6" t="s">
        <v>0</v>
      </c>
      <c r="B4510" s="6" t="s">
        <v>8</v>
      </c>
      <c r="C4510" s="6" t="s">
        <v>743</v>
      </c>
      <c r="D4510" s="6" t="s">
        <v>744</v>
      </c>
      <c r="E4510" s="6" t="s">
        <v>209</v>
      </c>
      <c r="F4510" s="6" t="s">
        <v>125</v>
      </c>
      <c r="G4510" s="6">
        <v>612</v>
      </c>
      <c r="H4510" s="6">
        <v>2944</v>
      </c>
      <c r="I4510" s="6">
        <v>608</v>
      </c>
      <c r="J4510" s="6">
        <v>2914</v>
      </c>
      <c r="K4510" s="6">
        <v>608</v>
      </c>
      <c r="L4510" s="6">
        <v>2944</v>
      </c>
      <c r="M4510" s="6" t="s">
        <v>20</v>
      </c>
      <c r="N4510" s="6" t="s">
        <v>22</v>
      </c>
      <c r="O4510" s="6">
        <v>91</v>
      </c>
    </row>
    <row r="4511" spans="1:15" x14ac:dyDescent="0.25">
      <c r="A4511" s="6" t="s">
        <v>0</v>
      </c>
      <c r="B4511" s="6" t="s">
        <v>4</v>
      </c>
      <c r="C4511" s="6" t="s">
        <v>155</v>
      </c>
      <c r="D4511" s="6" t="s">
        <v>156</v>
      </c>
      <c r="E4511" s="6" t="s">
        <v>97</v>
      </c>
      <c r="F4511" s="6" t="s">
        <v>98</v>
      </c>
      <c r="G4511" s="6">
        <v>97</v>
      </c>
      <c r="H4511" s="6">
        <v>382</v>
      </c>
      <c r="I4511" s="6">
        <v>95</v>
      </c>
      <c r="J4511" s="6">
        <v>386</v>
      </c>
      <c r="K4511" s="6">
        <v>95</v>
      </c>
      <c r="L4511" s="6">
        <v>386</v>
      </c>
      <c r="M4511" s="6" t="s">
        <v>20</v>
      </c>
      <c r="N4511" s="6" t="s">
        <v>21</v>
      </c>
      <c r="O4511" s="6">
        <v>18</v>
      </c>
    </row>
    <row r="4512" spans="1:15" x14ac:dyDescent="0.25">
      <c r="A4512" s="6" t="s">
        <v>0</v>
      </c>
      <c r="B4512" s="6" t="s">
        <v>4</v>
      </c>
      <c r="C4512" s="6" t="s">
        <v>149</v>
      </c>
      <c r="D4512" s="6" t="s">
        <v>150</v>
      </c>
      <c r="E4512" s="6" t="s">
        <v>97</v>
      </c>
      <c r="F4512" s="6" t="s">
        <v>98</v>
      </c>
      <c r="G4512" s="6">
        <v>6</v>
      </c>
      <c r="H4512" s="6">
        <v>39</v>
      </c>
      <c r="I4512" s="6">
        <v>6</v>
      </c>
      <c r="J4512" s="6">
        <v>39</v>
      </c>
      <c r="K4512" s="6">
        <v>6</v>
      </c>
      <c r="L4512" s="6">
        <v>39</v>
      </c>
      <c r="M4512" s="6" t="s">
        <v>20</v>
      </c>
      <c r="N4512" s="6" t="s">
        <v>22</v>
      </c>
      <c r="O4512" s="6">
        <v>1</v>
      </c>
    </row>
    <row r="4513" spans="1:15" x14ac:dyDescent="0.25">
      <c r="A4513" s="6" t="s">
        <v>0</v>
      </c>
      <c r="B4513" s="6" t="s">
        <v>8</v>
      </c>
      <c r="C4513" s="6" t="s">
        <v>743</v>
      </c>
      <c r="D4513" s="6" t="s">
        <v>744</v>
      </c>
      <c r="E4513" s="6" t="s">
        <v>209</v>
      </c>
      <c r="F4513" s="6" t="s">
        <v>125</v>
      </c>
      <c r="G4513" s="6">
        <v>612</v>
      </c>
      <c r="H4513" s="6">
        <v>2944</v>
      </c>
      <c r="I4513" s="6">
        <v>608</v>
      </c>
      <c r="J4513" s="6">
        <v>2914</v>
      </c>
      <c r="K4513" s="6">
        <v>608</v>
      </c>
      <c r="L4513" s="6">
        <v>2944</v>
      </c>
      <c r="M4513" s="6" t="s">
        <v>20</v>
      </c>
      <c r="N4513" s="6" t="s">
        <v>23</v>
      </c>
      <c r="O4513" s="6">
        <v>208</v>
      </c>
    </row>
    <row r="4514" spans="1:15" x14ac:dyDescent="0.25">
      <c r="A4514" s="6" t="s">
        <v>0</v>
      </c>
      <c r="B4514" s="6" t="s">
        <v>4</v>
      </c>
      <c r="C4514" s="6" t="s">
        <v>149</v>
      </c>
      <c r="D4514" s="6" t="s">
        <v>150</v>
      </c>
      <c r="E4514" s="6" t="s">
        <v>97</v>
      </c>
      <c r="F4514" s="6" t="s">
        <v>98</v>
      </c>
      <c r="G4514" s="6">
        <v>6</v>
      </c>
      <c r="H4514" s="6">
        <v>39</v>
      </c>
      <c r="I4514" s="6">
        <v>6</v>
      </c>
      <c r="J4514" s="6">
        <v>39</v>
      </c>
      <c r="K4514" s="6">
        <v>6</v>
      </c>
      <c r="L4514" s="6">
        <v>39</v>
      </c>
      <c r="M4514" s="6" t="s">
        <v>20</v>
      </c>
      <c r="N4514" s="6" t="s">
        <v>21</v>
      </c>
      <c r="O4514" s="6">
        <v>0</v>
      </c>
    </row>
    <row r="4515" spans="1:15" x14ac:dyDescent="0.25">
      <c r="A4515" s="6" t="s">
        <v>0</v>
      </c>
      <c r="B4515" s="6" t="s">
        <v>9</v>
      </c>
      <c r="C4515" s="6" t="s">
        <v>207</v>
      </c>
      <c r="D4515" s="6" t="s">
        <v>208</v>
      </c>
      <c r="E4515" s="6" t="s">
        <v>209</v>
      </c>
      <c r="F4515" s="6" t="s">
        <v>125</v>
      </c>
      <c r="G4515" s="6">
        <v>541</v>
      </c>
      <c r="H4515" s="6">
        <v>2607</v>
      </c>
      <c r="I4515" s="6">
        <v>545</v>
      </c>
      <c r="J4515" s="6">
        <v>2544</v>
      </c>
      <c r="K4515" s="6">
        <v>545</v>
      </c>
      <c r="L4515" s="6">
        <v>2545</v>
      </c>
      <c r="M4515" s="6" t="s">
        <v>20</v>
      </c>
      <c r="N4515" s="6" t="s">
        <v>23</v>
      </c>
      <c r="O4515" s="6">
        <v>134</v>
      </c>
    </row>
    <row r="4516" spans="1:15" x14ac:dyDescent="0.25">
      <c r="A4516" s="6" t="s">
        <v>0</v>
      </c>
      <c r="B4516" s="6" t="s">
        <v>4</v>
      </c>
      <c r="C4516" s="6" t="s">
        <v>147</v>
      </c>
      <c r="D4516" s="6" t="s">
        <v>148</v>
      </c>
      <c r="E4516" s="6" t="s">
        <v>97</v>
      </c>
      <c r="F4516" s="6" t="s">
        <v>98</v>
      </c>
      <c r="G4516" s="6">
        <v>87</v>
      </c>
      <c r="H4516" s="6">
        <v>461</v>
      </c>
      <c r="I4516" s="6">
        <v>90</v>
      </c>
      <c r="J4516" s="6">
        <v>489</v>
      </c>
      <c r="K4516" s="6">
        <v>90</v>
      </c>
      <c r="L4516" s="6">
        <v>489</v>
      </c>
      <c r="M4516" s="6" t="s">
        <v>20</v>
      </c>
      <c r="N4516" s="6" t="s">
        <v>23</v>
      </c>
      <c r="O4516" s="6">
        <v>23</v>
      </c>
    </row>
    <row r="4517" spans="1:15" x14ac:dyDescent="0.25">
      <c r="A4517" s="6" t="s">
        <v>0</v>
      </c>
      <c r="B4517" s="6" t="s">
        <v>8</v>
      </c>
      <c r="C4517" s="6" t="s">
        <v>739</v>
      </c>
      <c r="D4517" s="6" t="s">
        <v>740</v>
      </c>
      <c r="E4517" s="6" t="s">
        <v>209</v>
      </c>
      <c r="F4517" s="6" t="s">
        <v>125</v>
      </c>
      <c r="G4517" s="6">
        <v>115</v>
      </c>
      <c r="H4517" s="6">
        <v>602</v>
      </c>
      <c r="I4517" s="6">
        <v>115</v>
      </c>
      <c r="J4517" s="6">
        <v>594</v>
      </c>
      <c r="K4517" s="6">
        <v>115</v>
      </c>
      <c r="L4517" s="6">
        <v>88</v>
      </c>
      <c r="M4517" s="6" t="s">
        <v>20</v>
      </c>
      <c r="N4517" s="6" t="s">
        <v>21</v>
      </c>
      <c r="O4517" s="6">
        <v>24</v>
      </c>
    </row>
    <row r="4518" spans="1:15" x14ac:dyDescent="0.25">
      <c r="A4518" s="6" t="s">
        <v>0</v>
      </c>
      <c r="B4518" s="6" t="s">
        <v>4</v>
      </c>
      <c r="C4518" s="6" t="s">
        <v>147</v>
      </c>
      <c r="D4518" s="6" t="s">
        <v>148</v>
      </c>
      <c r="E4518" s="6" t="s">
        <v>97</v>
      </c>
      <c r="F4518" s="6" t="s">
        <v>98</v>
      </c>
      <c r="G4518" s="6">
        <v>87</v>
      </c>
      <c r="H4518" s="6">
        <v>461</v>
      </c>
      <c r="I4518" s="6">
        <v>90</v>
      </c>
      <c r="J4518" s="6">
        <v>489</v>
      </c>
      <c r="K4518" s="6">
        <v>90</v>
      </c>
      <c r="L4518" s="6">
        <v>489</v>
      </c>
      <c r="M4518" s="6" t="s">
        <v>20</v>
      </c>
      <c r="N4518" s="6" t="s">
        <v>22</v>
      </c>
      <c r="O4518" s="6">
        <v>13</v>
      </c>
    </row>
    <row r="4519" spans="1:15" x14ac:dyDescent="0.25">
      <c r="A4519" s="6" t="s">
        <v>0</v>
      </c>
      <c r="B4519" s="6" t="s">
        <v>8</v>
      </c>
      <c r="C4519" s="6" t="s">
        <v>739</v>
      </c>
      <c r="D4519" s="6" t="s">
        <v>740</v>
      </c>
      <c r="E4519" s="6" t="s">
        <v>209</v>
      </c>
      <c r="F4519" s="6" t="s">
        <v>125</v>
      </c>
      <c r="G4519" s="6">
        <v>115</v>
      </c>
      <c r="H4519" s="6">
        <v>602</v>
      </c>
      <c r="I4519" s="6">
        <v>115</v>
      </c>
      <c r="J4519" s="6">
        <v>594</v>
      </c>
      <c r="K4519" s="6">
        <v>115</v>
      </c>
      <c r="L4519" s="6">
        <v>88</v>
      </c>
      <c r="M4519" s="6" t="s">
        <v>20</v>
      </c>
      <c r="N4519" s="6" t="s">
        <v>22</v>
      </c>
      <c r="O4519" s="6">
        <v>54</v>
      </c>
    </row>
    <row r="4520" spans="1:15" x14ac:dyDescent="0.25">
      <c r="A4520" s="6" t="s">
        <v>0</v>
      </c>
      <c r="B4520" s="6" t="s">
        <v>4</v>
      </c>
      <c r="C4520" s="6" t="s">
        <v>147</v>
      </c>
      <c r="D4520" s="6" t="s">
        <v>148</v>
      </c>
      <c r="E4520" s="6" t="s">
        <v>97</v>
      </c>
      <c r="F4520" s="6" t="s">
        <v>98</v>
      </c>
      <c r="G4520" s="6">
        <v>87</v>
      </c>
      <c r="H4520" s="6">
        <v>461</v>
      </c>
      <c r="I4520" s="6">
        <v>90</v>
      </c>
      <c r="J4520" s="6">
        <v>489</v>
      </c>
      <c r="K4520" s="6">
        <v>90</v>
      </c>
      <c r="L4520" s="6">
        <v>489</v>
      </c>
      <c r="M4520" s="6" t="s">
        <v>20</v>
      </c>
      <c r="N4520" s="6" t="s">
        <v>21</v>
      </c>
      <c r="O4520" s="6">
        <v>10</v>
      </c>
    </row>
    <row r="4521" spans="1:15" x14ac:dyDescent="0.25">
      <c r="A4521" s="6" t="s">
        <v>0</v>
      </c>
      <c r="B4521" s="6" t="s">
        <v>4</v>
      </c>
      <c r="C4521" s="6" t="s">
        <v>163</v>
      </c>
      <c r="D4521" s="6" t="s">
        <v>164</v>
      </c>
      <c r="E4521" s="6" t="s">
        <v>97</v>
      </c>
      <c r="F4521" s="6" t="s">
        <v>98</v>
      </c>
      <c r="G4521" s="6">
        <v>107</v>
      </c>
      <c r="H4521" s="6">
        <v>584</v>
      </c>
      <c r="I4521" s="6">
        <v>30</v>
      </c>
      <c r="J4521" s="6">
        <v>174</v>
      </c>
      <c r="K4521" s="6">
        <v>108</v>
      </c>
      <c r="L4521" s="6">
        <v>605</v>
      </c>
      <c r="M4521" s="6" t="s">
        <v>20</v>
      </c>
      <c r="N4521" s="6" t="s">
        <v>22</v>
      </c>
      <c r="O4521" s="6">
        <v>11</v>
      </c>
    </row>
    <row r="4522" spans="1:15" x14ac:dyDescent="0.25">
      <c r="A4522" s="6" t="s">
        <v>0</v>
      </c>
      <c r="B4522" s="6" t="s">
        <v>8</v>
      </c>
      <c r="C4522" s="6" t="s">
        <v>739</v>
      </c>
      <c r="D4522" s="6" t="s">
        <v>740</v>
      </c>
      <c r="E4522" s="6" t="s">
        <v>209</v>
      </c>
      <c r="F4522" s="6" t="s">
        <v>125</v>
      </c>
      <c r="G4522" s="6">
        <v>115</v>
      </c>
      <c r="H4522" s="6">
        <v>602</v>
      </c>
      <c r="I4522" s="6">
        <v>115</v>
      </c>
      <c r="J4522" s="6">
        <v>594</v>
      </c>
      <c r="K4522" s="6">
        <v>115</v>
      </c>
      <c r="L4522" s="6">
        <v>88</v>
      </c>
      <c r="M4522" s="6" t="s">
        <v>20</v>
      </c>
      <c r="N4522" s="6" t="s">
        <v>23</v>
      </c>
      <c r="O4522" s="6">
        <v>78</v>
      </c>
    </row>
    <row r="4523" spans="1:15" x14ac:dyDescent="0.25">
      <c r="A4523" s="6" t="s">
        <v>0</v>
      </c>
      <c r="B4523" s="6" t="s">
        <v>4</v>
      </c>
      <c r="C4523" s="6" t="s">
        <v>151</v>
      </c>
      <c r="D4523" s="6" t="s">
        <v>152</v>
      </c>
      <c r="E4523" s="6" t="s">
        <v>97</v>
      </c>
      <c r="F4523" s="6" t="s">
        <v>98</v>
      </c>
      <c r="G4523" s="6">
        <v>8</v>
      </c>
      <c r="H4523" s="6">
        <v>30</v>
      </c>
      <c r="I4523" s="6">
        <v>8</v>
      </c>
      <c r="J4523" s="6">
        <v>32</v>
      </c>
      <c r="K4523" s="6">
        <v>8</v>
      </c>
      <c r="L4523" s="6">
        <v>32</v>
      </c>
      <c r="M4523" s="6" t="s">
        <v>20</v>
      </c>
      <c r="N4523" s="6" t="s">
        <v>21</v>
      </c>
      <c r="O4523" s="6">
        <v>4</v>
      </c>
    </row>
    <row r="4524" spans="1:15" x14ac:dyDescent="0.25">
      <c r="A4524" s="6" t="s">
        <v>0</v>
      </c>
      <c r="B4524" s="6" t="s">
        <v>4</v>
      </c>
      <c r="C4524" s="6" t="s">
        <v>145</v>
      </c>
      <c r="D4524" s="6" t="s">
        <v>146</v>
      </c>
      <c r="E4524" s="6" t="s">
        <v>97</v>
      </c>
      <c r="F4524" s="6" t="s">
        <v>98</v>
      </c>
      <c r="G4524" s="6">
        <v>93</v>
      </c>
      <c r="H4524" s="6">
        <v>446</v>
      </c>
      <c r="I4524" s="6">
        <v>91</v>
      </c>
      <c r="J4524" s="6">
        <v>482</v>
      </c>
      <c r="K4524" s="6">
        <v>100</v>
      </c>
      <c r="L4524" s="6">
        <v>523</v>
      </c>
      <c r="M4524" s="6" t="s">
        <v>20</v>
      </c>
      <c r="N4524" s="6" t="s">
        <v>22</v>
      </c>
      <c r="O4524" s="6">
        <v>11</v>
      </c>
    </row>
    <row r="4525" spans="1:15" x14ac:dyDescent="0.25">
      <c r="A4525" s="6" t="s">
        <v>0</v>
      </c>
      <c r="B4525" s="6" t="s">
        <v>8</v>
      </c>
      <c r="C4525" s="6" t="s">
        <v>210</v>
      </c>
      <c r="D4525" s="6" t="s">
        <v>211</v>
      </c>
      <c r="E4525" s="6" t="s">
        <v>209</v>
      </c>
      <c r="F4525" s="6" t="s">
        <v>132</v>
      </c>
      <c r="G4525" s="6">
        <v>840</v>
      </c>
      <c r="H4525" s="6">
        <v>3249</v>
      </c>
      <c r="I4525" s="6">
        <v>667</v>
      </c>
      <c r="J4525" s="6">
        <v>3657</v>
      </c>
      <c r="K4525" s="6">
        <v>667</v>
      </c>
      <c r="L4525" s="6">
        <v>3657</v>
      </c>
      <c r="M4525" s="6" t="s">
        <v>20</v>
      </c>
      <c r="N4525" s="6" t="s">
        <v>21</v>
      </c>
      <c r="O4525" s="6">
        <v>138</v>
      </c>
    </row>
    <row r="4526" spans="1:15" x14ac:dyDescent="0.25">
      <c r="A4526" s="6" t="s">
        <v>0</v>
      </c>
      <c r="B4526" s="6" t="s">
        <v>4</v>
      </c>
      <c r="C4526" s="6" t="s">
        <v>145</v>
      </c>
      <c r="D4526" s="6" t="s">
        <v>146</v>
      </c>
      <c r="E4526" s="6" t="s">
        <v>97</v>
      </c>
      <c r="F4526" s="6" t="s">
        <v>98</v>
      </c>
      <c r="G4526" s="6">
        <v>93</v>
      </c>
      <c r="H4526" s="6">
        <v>446</v>
      </c>
      <c r="I4526" s="6">
        <v>91</v>
      </c>
      <c r="J4526" s="6">
        <v>482</v>
      </c>
      <c r="K4526" s="6">
        <v>100</v>
      </c>
      <c r="L4526" s="6">
        <v>523</v>
      </c>
      <c r="M4526" s="6" t="s">
        <v>20</v>
      </c>
      <c r="N4526" s="6" t="s">
        <v>21</v>
      </c>
      <c r="O4526" s="6">
        <v>28</v>
      </c>
    </row>
    <row r="4527" spans="1:15" x14ac:dyDescent="0.25">
      <c r="A4527" s="6" t="s">
        <v>0</v>
      </c>
      <c r="B4527" s="6" t="s">
        <v>8</v>
      </c>
      <c r="C4527" s="6" t="s">
        <v>210</v>
      </c>
      <c r="D4527" s="6" t="s">
        <v>211</v>
      </c>
      <c r="E4527" s="6" t="s">
        <v>209</v>
      </c>
      <c r="F4527" s="6" t="s">
        <v>132</v>
      </c>
      <c r="G4527" s="6">
        <v>840</v>
      </c>
      <c r="H4527" s="6">
        <v>3249</v>
      </c>
      <c r="I4527" s="6">
        <v>667</v>
      </c>
      <c r="J4527" s="6">
        <v>3657</v>
      </c>
      <c r="K4527" s="6">
        <v>667</v>
      </c>
      <c r="L4527" s="6">
        <v>3657</v>
      </c>
      <c r="M4527" s="6" t="s">
        <v>20</v>
      </c>
      <c r="N4527" s="6" t="s">
        <v>22</v>
      </c>
      <c r="O4527" s="6">
        <v>66</v>
      </c>
    </row>
    <row r="4528" spans="1:15" x14ac:dyDescent="0.25">
      <c r="A4528" s="6" t="s">
        <v>0</v>
      </c>
      <c r="B4528" s="6" t="s">
        <v>9</v>
      </c>
      <c r="C4528" s="6" t="s">
        <v>207</v>
      </c>
      <c r="D4528" s="6" t="s">
        <v>208</v>
      </c>
      <c r="E4528" s="6" t="s">
        <v>209</v>
      </c>
      <c r="F4528" s="6" t="s">
        <v>125</v>
      </c>
      <c r="G4528" s="6">
        <v>541</v>
      </c>
      <c r="H4528" s="6">
        <v>2607</v>
      </c>
      <c r="I4528" s="6">
        <v>545</v>
      </c>
      <c r="J4528" s="6">
        <v>2544</v>
      </c>
      <c r="K4528" s="6">
        <v>545</v>
      </c>
      <c r="L4528" s="6">
        <v>2545</v>
      </c>
      <c r="M4528" s="6" t="s">
        <v>20</v>
      </c>
      <c r="N4528" s="6" t="s">
        <v>22</v>
      </c>
      <c r="O4528" s="6">
        <v>53</v>
      </c>
    </row>
    <row r="4529" spans="1:15" x14ac:dyDescent="0.25">
      <c r="A4529" s="6" t="s">
        <v>0</v>
      </c>
      <c r="B4529" s="6" t="s">
        <v>4</v>
      </c>
      <c r="C4529" s="6" t="s">
        <v>155</v>
      </c>
      <c r="D4529" s="6" t="s">
        <v>156</v>
      </c>
      <c r="E4529" s="6" t="s">
        <v>97</v>
      </c>
      <c r="F4529" s="6" t="s">
        <v>98</v>
      </c>
      <c r="G4529" s="6">
        <v>97</v>
      </c>
      <c r="H4529" s="6">
        <v>382</v>
      </c>
      <c r="I4529" s="6">
        <v>95</v>
      </c>
      <c r="J4529" s="6">
        <v>386</v>
      </c>
      <c r="K4529" s="6">
        <v>95</v>
      </c>
      <c r="L4529" s="6">
        <v>386</v>
      </c>
      <c r="M4529" s="6" t="s">
        <v>20</v>
      </c>
      <c r="N4529" s="6" t="s">
        <v>23</v>
      </c>
      <c r="O4529" s="6">
        <v>24</v>
      </c>
    </row>
    <row r="4530" spans="1:15" x14ac:dyDescent="0.25">
      <c r="A4530" s="6" t="s">
        <v>0</v>
      </c>
      <c r="B4530" s="6" t="s">
        <v>4</v>
      </c>
      <c r="C4530" s="6" t="s">
        <v>251</v>
      </c>
      <c r="D4530" s="6" t="s">
        <v>252</v>
      </c>
      <c r="E4530" s="6" t="s">
        <v>97</v>
      </c>
      <c r="F4530" s="6" t="s">
        <v>98</v>
      </c>
      <c r="G4530" s="6">
        <v>28</v>
      </c>
      <c r="H4530" s="6">
        <v>130</v>
      </c>
      <c r="I4530" s="6">
        <v>27</v>
      </c>
      <c r="J4530" s="6">
        <v>121</v>
      </c>
      <c r="K4530" s="6">
        <v>28</v>
      </c>
      <c r="L4530" s="6">
        <v>130</v>
      </c>
      <c r="M4530" s="6" t="s">
        <v>20</v>
      </c>
      <c r="N4530" s="6" t="s">
        <v>23</v>
      </c>
      <c r="O4530" s="6">
        <v>12</v>
      </c>
    </row>
    <row r="4531" spans="1:15" x14ac:dyDescent="0.25">
      <c r="A4531" s="6" t="s">
        <v>0</v>
      </c>
      <c r="B4531" s="6" t="s">
        <v>8</v>
      </c>
      <c r="C4531" s="6" t="s">
        <v>210</v>
      </c>
      <c r="D4531" s="6" t="s">
        <v>211</v>
      </c>
      <c r="E4531" s="6" t="s">
        <v>209</v>
      </c>
      <c r="F4531" s="6" t="s">
        <v>132</v>
      </c>
      <c r="G4531" s="6">
        <v>840</v>
      </c>
      <c r="H4531" s="6">
        <v>3249</v>
      </c>
      <c r="I4531" s="6">
        <v>667</v>
      </c>
      <c r="J4531" s="6">
        <v>3657</v>
      </c>
      <c r="K4531" s="6">
        <v>667</v>
      </c>
      <c r="L4531" s="6">
        <v>3657</v>
      </c>
      <c r="M4531" s="6" t="s">
        <v>20</v>
      </c>
      <c r="N4531" s="6" t="s">
        <v>23</v>
      </c>
      <c r="O4531" s="6">
        <v>204</v>
      </c>
    </row>
    <row r="4532" spans="1:15" x14ac:dyDescent="0.25">
      <c r="A4532" s="6" t="s">
        <v>0</v>
      </c>
      <c r="B4532" s="6" t="s">
        <v>4</v>
      </c>
      <c r="C4532" s="6" t="s">
        <v>251</v>
      </c>
      <c r="D4532" s="6" t="s">
        <v>252</v>
      </c>
      <c r="E4532" s="6" t="s">
        <v>97</v>
      </c>
      <c r="F4532" s="6" t="s">
        <v>98</v>
      </c>
      <c r="G4532" s="6">
        <v>28</v>
      </c>
      <c r="H4532" s="6">
        <v>130</v>
      </c>
      <c r="I4532" s="6">
        <v>27</v>
      </c>
      <c r="J4532" s="6">
        <v>121</v>
      </c>
      <c r="K4532" s="6">
        <v>28</v>
      </c>
      <c r="L4532" s="6">
        <v>130</v>
      </c>
      <c r="M4532" s="6" t="s">
        <v>20</v>
      </c>
      <c r="N4532" s="6" t="s">
        <v>22</v>
      </c>
      <c r="O4532" s="6">
        <v>5</v>
      </c>
    </row>
    <row r="4533" spans="1:15" x14ac:dyDescent="0.25">
      <c r="A4533" s="6" t="s">
        <v>0</v>
      </c>
      <c r="B4533" s="6" t="s">
        <v>4</v>
      </c>
      <c r="C4533" s="6" t="s">
        <v>251</v>
      </c>
      <c r="D4533" s="6" t="s">
        <v>252</v>
      </c>
      <c r="E4533" s="6" t="s">
        <v>97</v>
      </c>
      <c r="F4533" s="6" t="s">
        <v>98</v>
      </c>
      <c r="G4533" s="6">
        <v>28</v>
      </c>
      <c r="H4533" s="6">
        <v>130</v>
      </c>
      <c r="I4533" s="6">
        <v>27</v>
      </c>
      <c r="J4533" s="6">
        <v>121</v>
      </c>
      <c r="K4533" s="6">
        <v>28</v>
      </c>
      <c r="L4533" s="6">
        <v>130</v>
      </c>
      <c r="M4533" s="6" t="s">
        <v>20</v>
      </c>
      <c r="N4533" s="6" t="s">
        <v>21</v>
      </c>
      <c r="O4533" s="6">
        <v>7</v>
      </c>
    </row>
    <row r="4534" spans="1:15" x14ac:dyDescent="0.25">
      <c r="A4534" s="6" t="s">
        <v>0</v>
      </c>
      <c r="B4534" s="6" t="s">
        <v>9</v>
      </c>
      <c r="C4534" s="6" t="s">
        <v>207</v>
      </c>
      <c r="D4534" s="6" t="s">
        <v>208</v>
      </c>
      <c r="E4534" s="6" t="s">
        <v>209</v>
      </c>
      <c r="F4534" s="6" t="s">
        <v>125</v>
      </c>
      <c r="G4534" s="6">
        <v>541</v>
      </c>
      <c r="H4534" s="6">
        <v>2607</v>
      </c>
      <c r="I4534" s="6">
        <v>545</v>
      </c>
      <c r="J4534" s="6">
        <v>2544</v>
      </c>
      <c r="K4534" s="6">
        <v>545</v>
      </c>
      <c r="L4534" s="6">
        <v>2545</v>
      </c>
      <c r="M4534" s="6" t="s">
        <v>20</v>
      </c>
      <c r="N4534" s="6" t="s">
        <v>21</v>
      </c>
      <c r="O4534" s="6">
        <v>81</v>
      </c>
    </row>
    <row r="4535" spans="1:15" x14ac:dyDescent="0.25">
      <c r="A4535" s="6" t="s">
        <v>0</v>
      </c>
      <c r="B4535" s="6" t="s">
        <v>4</v>
      </c>
      <c r="C4535" s="6" t="s">
        <v>155</v>
      </c>
      <c r="D4535" s="6" t="s">
        <v>156</v>
      </c>
      <c r="E4535" s="6" t="s">
        <v>97</v>
      </c>
      <c r="F4535" s="6" t="s">
        <v>98</v>
      </c>
      <c r="G4535" s="6">
        <v>97</v>
      </c>
      <c r="H4535" s="6">
        <v>382</v>
      </c>
      <c r="I4535" s="6">
        <v>95</v>
      </c>
      <c r="J4535" s="6">
        <v>386</v>
      </c>
      <c r="K4535" s="6">
        <v>95</v>
      </c>
      <c r="L4535" s="6">
        <v>386</v>
      </c>
      <c r="M4535" s="6" t="s">
        <v>20</v>
      </c>
      <c r="N4535" s="6" t="s">
        <v>22</v>
      </c>
      <c r="O4535" s="6">
        <v>6</v>
      </c>
    </row>
    <row r="4536" spans="1:15" x14ac:dyDescent="0.25">
      <c r="A4536" s="6" t="s">
        <v>0</v>
      </c>
      <c r="B4536" s="6" t="s">
        <v>5</v>
      </c>
      <c r="C4536" s="6" t="s">
        <v>837</v>
      </c>
      <c r="D4536" s="6" t="s">
        <v>838</v>
      </c>
      <c r="E4536" s="6" t="s">
        <v>209</v>
      </c>
      <c r="F4536" s="6" t="s">
        <v>125</v>
      </c>
      <c r="G4536" s="6">
        <v>184</v>
      </c>
      <c r="H4536" s="6">
        <v>768</v>
      </c>
      <c r="I4536" s="6">
        <v>175</v>
      </c>
      <c r="J4536" s="6">
        <v>828</v>
      </c>
      <c r="K4536" s="6">
        <v>175</v>
      </c>
      <c r="L4536" s="6">
        <v>828</v>
      </c>
      <c r="M4536" s="6" t="s">
        <v>20</v>
      </c>
      <c r="N4536" s="6" t="s">
        <v>23</v>
      </c>
      <c r="O4536" s="6">
        <v>60</v>
      </c>
    </row>
    <row r="4537" spans="1:15" x14ac:dyDescent="0.25">
      <c r="A4537" s="6" t="s">
        <v>0</v>
      </c>
      <c r="B4537" s="6" t="s">
        <v>5</v>
      </c>
      <c r="C4537" s="6" t="s">
        <v>709</v>
      </c>
      <c r="D4537" s="6" t="s">
        <v>710</v>
      </c>
      <c r="E4537" s="6" t="s">
        <v>209</v>
      </c>
      <c r="F4537" s="6" t="s">
        <v>132</v>
      </c>
      <c r="G4537" s="6">
        <v>610</v>
      </c>
      <c r="H4537" s="6">
        <v>2750</v>
      </c>
      <c r="I4537" s="6">
        <v>609</v>
      </c>
      <c r="J4537" s="6">
        <v>2630</v>
      </c>
      <c r="K4537" s="6">
        <v>609</v>
      </c>
      <c r="L4537" s="6">
        <v>2630</v>
      </c>
      <c r="M4537" s="6" t="s">
        <v>20</v>
      </c>
      <c r="N4537" s="6" t="s">
        <v>21</v>
      </c>
      <c r="O4537" s="6">
        <v>139</v>
      </c>
    </row>
    <row r="4538" spans="1:15" x14ac:dyDescent="0.25">
      <c r="A4538" s="6" t="s">
        <v>0</v>
      </c>
      <c r="B4538" s="6" t="s">
        <v>4</v>
      </c>
      <c r="C4538" s="6" t="s">
        <v>161</v>
      </c>
      <c r="D4538" s="6" t="s">
        <v>162</v>
      </c>
      <c r="E4538" s="6" t="s">
        <v>97</v>
      </c>
      <c r="F4538" s="6" t="s">
        <v>98</v>
      </c>
      <c r="G4538" s="6">
        <v>163</v>
      </c>
      <c r="H4538" s="6">
        <v>712</v>
      </c>
      <c r="I4538" s="6">
        <v>84</v>
      </c>
      <c r="J4538" s="6">
        <v>452</v>
      </c>
      <c r="K4538" s="6">
        <v>140</v>
      </c>
      <c r="L4538" s="6">
        <v>707</v>
      </c>
      <c r="M4538" s="6" t="s">
        <v>20</v>
      </c>
      <c r="N4538" s="6" t="s">
        <v>23</v>
      </c>
      <c r="O4538" s="6">
        <v>49</v>
      </c>
    </row>
    <row r="4539" spans="1:15" x14ac:dyDescent="0.25">
      <c r="A4539" s="6" t="s">
        <v>0</v>
      </c>
      <c r="B4539" s="6" t="s">
        <v>5</v>
      </c>
      <c r="C4539" s="6" t="s">
        <v>709</v>
      </c>
      <c r="D4539" s="6" t="s">
        <v>710</v>
      </c>
      <c r="E4539" s="6" t="s">
        <v>209</v>
      </c>
      <c r="F4539" s="6" t="s">
        <v>132</v>
      </c>
      <c r="G4539" s="6">
        <v>610</v>
      </c>
      <c r="H4539" s="6">
        <v>2750</v>
      </c>
      <c r="I4539" s="6">
        <v>609</v>
      </c>
      <c r="J4539" s="6">
        <v>2630</v>
      </c>
      <c r="K4539" s="6">
        <v>609</v>
      </c>
      <c r="L4539" s="6">
        <v>2630</v>
      </c>
      <c r="M4539" s="6" t="s">
        <v>20</v>
      </c>
      <c r="N4539" s="6" t="s">
        <v>22</v>
      </c>
      <c r="O4539" s="6">
        <v>119</v>
      </c>
    </row>
    <row r="4540" spans="1:15" x14ac:dyDescent="0.25">
      <c r="A4540" s="6" t="s">
        <v>0</v>
      </c>
      <c r="B4540" s="6" t="s">
        <v>4</v>
      </c>
      <c r="C4540" s="6" t="s">
        <v>161</v>
      </c>
      <c r="D4540" s="6" t="s">
        <v>162</v>
      </c>
      <c r="E4540" s="6" t="s">
        <v>97</v>
      </c>
      <c r="F4540" s="6" t="s">
        <v>98</v>
      </c>
      <c r="G4540" s="6">
        <v>163</v>
      </c>
      <c r="H4540" s="6">
        <v>712</v>
      </c>
      <c r="I4540" s="6">
        <v>84</v>
      </c>
      <c r="J4540" s="6">
        <v>452</v>
      </c>
      <c r="K4540" s="6">
        <v>140</v>
      </c>
      <c r="L4540" s="6">
        <v>707</v>
      </c>
      <c r="M4540" s="6" t="s">
        <v>20</v>
      </c>
      <c r="N4540" s="6" t="s">
        <v>22</v>
      </c>
      <c r="O4540" s="6">
        <v>19</v>
      </c>
    </row>
    <row r="4541" spans="1:15" x14ac:dyDescent="0.25">
      <c r="A4541" s="6" t="s">
        <v>0</v>
      </c>
      <c r="B4541" s="6" t="s">
        <v>5</v>
      </c>
      <c r="C4541" s="6" t="s">
        <v>709</v>
      </c>
      <c r="D4541" s="6" t="s">
        <v>710</v>
      </c>
      <c r="E4541" s="6" t="s">
        <v>209</v>
      </c>
      <c r="F4541" s="6" t="s">
        <v>132</v>
      </c>
      <c r="G4541" s="6">
        <v>610</v>
      </c>
      <c r="H4541" s="6">
        <v>2750</v>
      </c>
      <c r="I4541" s="6">
        <v>609</v>
      </c>
      <c r="J4541" s="6">
        <v>2630</v>
      </c>
      <c r="K4541" s="6">
        <v>609</v>
      </c>
      <c r="L4541" s="6">
        <v>2630</v>
      </c>
      <c r="M4541" s="6" t="s">
        <v>20</v>
      </c>
      <c r="N4541" s="6" t="s">
        <v>23</v>
      </c>
      <c r="O4541" s="6">
        <v>258</v>
      </c>
    </row>
    <row r="4542" spans="1:15" x14ac:dyDescent="0.25">
      <c r="A4542" s="6" t="s">
        <v>0</v>
      </c>
      <c r="B4542" s="6" t="s">
        <v>4</v>
      </c>
      <c r="C4542" s="6" t="s">
        <v>153</v>
      </c>
      <c r="D4542" s="6" t="s">
        <v>154</v>
      </c>
      <c r="E4542" s="6" t="s">
        <v>97</v>
      </c>
      <c r="F4542" s="6" t="s">
        <v>98</v>
      </c>
      <c r="G4542" s="6">
        <v>35</v>
      </c>
      <c r="H4542" s="6">
        <v>175</v>
      </c>
      <c r="I4542" s="6">
        <v>32</v>
      </c>
      <c r="J4542" s="6">
        <v>173</v>
      </c>
      <c r="K4542" s="6">
        <v>43</v>
      </c>
      <c r="L4542" s="6">
        <v>212</v>
      </c>
      <c r="M4542" s="6" t="s">
        <v>20</v>
      </c>
      <c r="N4542" s="6" t="s">
        <v>21</v>
      </c>
      <c r="O4542" s="6">
        <v>9</v>
      </c>
    </row>
    <row r="4543" spans="1:15" x14ac:dyDescent="0.25">
      <c r="A4543" s="6" t="s">
        <v>0</v>
      </c>
      <c r="B4543" s="6" t="s">
        <v>4</v>
      </c>
      <c r="C4543" s="6" t="s">
        <v>161</v>
      </c>
      <c r="D4543" s="6" t="s">
        <v>162</v>
      </c>
      <c r="E4543" s="6" t="s">
        <v>97</v>
      </c>
      <c r="F4543" s="6" t="s">
        <v>98</v>
      </c>
      <c r="G4543" s="6">
        <v>163</v>
      </c>
      <c r="H4543" s="6">
        <v>712</v>
      </c>
      <c r="I4543" s="6">
        <v>84</v>
      </c>
      <c r="J4543" s="6">
        <v>452</v>
      </c>
      <c r="K4543" s="6">
        <v>140</v>
      </c>
      <c r="L4543" s="6">
        <v>707</v>
      </c>
      <c r="M4543" s="6" t="s">
        <v>20</v>
      </c>
      <c r="N4543" s="6" t="s">
        <v>21</v>
      </c>
      <c r="O4543" s="6">
        <v>30</v>
      </c>
    </row>
    <row r="4544" spans="1:15" x14ac:dyDescent="0.25">
      <c r="A4544" s="6" t="s">
        <v>0</v>
      </c>
      <c r="B4544" s="6" t="s">
        <v>4</v>
      </c>
      <c r="C4544" s="6" t="s">
        <v>159</v>
      </c>
      <c r="D4544" s="6" t="s">
        <v>160</v>
      </c>
      <c r="E4544" s="6" t="s">
        <v>97</v>
      </c>
      <c r="F4544" s="6" t="s">
        <v>98</v>
      </c>
      <c r="G4544" s="6">
        <v>44</v>
      </c>
      <c r="H4544" s="6">
        <v>180</v>
      </c>
      <c r="I4544" s="6">
        <v>18</v>
      </c>
      <c r="J4544" s="6">
        <v>68</v>
      </c>
      <c r="K4544" s="6">
        <v>45</v>
      </c>
      <c r="L4544" s="6">
        <v>194</v>
      </c>
      <c r="M4544" s="6" t="s">
        <v>20</v>
      </c>
      <c r="N4544" s="6" t="s">
        <v>23</v>
      </c>
      <c r="O4544" s="6">
        <v>19</v>
      </c>
    </row>
    <row r="4545" spans="1:15" x14ac:dyDescent="0.25">
      <c r="A4545" s="6" t="s">
        <v>0</v>
      </c>
      <c r="B4545" s="6" t="s">
        <v>5</v>
      </c>
      <c r="C4545" s="6" t="s">
        <v>837</v>
      </c>
      <c r="D4545" s="6" t="s">
        <v>838</v>
      </c>
      <c r="E4545" s="6" t="s">
        <v>209</v>
      </c>
      <c r="F4545" s="6" t="s">
        <v>125</v>
      </c>
      <c r="G4545" s="6">
        <v>184</v>
      </c>
      <c r="H4545" s="6">
        <v>768</v>
      </c>
      <c r="I4545" s="6">
        <v>175</v>
      </c>
      <c r="J4545" s="6">
        <v>828</v>
      </c>
      <c r="K4545" s="6">
        <v>175</v>
      </c>
      <c r="L4545" s="6">
        <v>828</v>
      </c>
      <c r="M4545" s="6" t="s">
        <v>20</v>
      </c>
      <c r="N4545" s="6" t="s">
        <v>21</v>
      </c>
      <c r="O4545" s="6">
        <v>30</v>
      </c>
    </row>
    <row r="4546" spans="1:15" x14ac:dyDescent="0.25">
      <c r="A4546" s="6" t="s">
        <v>0</v>
      </c>
      <c r="B4546" s="6" t="s">
        <v>4</v>
      </c>
      <c r="C4546" s="6" t="s">
        <v>159</v>
      </c>
      <c r="D4546" s="6" t="s">
        <v>160</v>
      </c>
      <c r="E4546" s="6" t="s">
        <v>97</v>
      </c>
      <c r="F4546" s="6" t="s">
        <v>98</v>
      </c>
      <c r="G4546" s="6">
        <v>44</v>
      </c>
      <c r="H4546" s="6">
        <v>180</v>
      </c>
      <c r="I4546" s="6">
        <v>18</v>
      </c>
      <c r="J4546" s="6">
        <v>68</v>
      </c>
      <c r="K4546" s="6">
        <v>45</v>
      </c>
      <c r="L4546" s="6">
        <v>194</v>
      </c>
      <c r="M4546" s="6" t="s">
        <v>20</v>
      </c>
      <c r="N4546" s="6" t="s">
        <v>22</v>
      </c>
      <c r="O4546" s="6">
        <v>5</v>
      </c>
    </row>
    <row r="4547" spans="1:15" x14ac:dyDescent="0.25">
      <c r="A4547" s="6" t="s">
        <v>0</v>
      </c>
      <c r="B4547" s="6" t="s">
        <v>5</v>
      </c>
      <c r="C4547" s="6" t="s">
        <v>837</v>
      </c>
      <c r="D4547" s="6" t="s">
        <v>838</v>
      </c>
      <c r="E4547" s="6" t="s">
        <v>209</v>
      </c>
      <c r="F4547" s="6" t="s">
        <v>125</v>
      </c>
      <c r="G4547" s="6">
        <v>184</v>
      </c>
      <c r="H4547" s="6">
        <v>768</v>
      </c>
      <c r="I4547" s="6">
        <v>175</v>
      </c>
      <c r="J4547" s="6">
        <v>828</v>
      </c>
      <c r="K4547" s="6">
        <v>175</v>
      </c>
      <c r="L4547" s="6">
        <v>828</v>
      </c>
      <c r="M4547" s="6" t="s">
        <v>20</v>
      </c>
      <c r="N4547" s="6" t="s">
        <v>22</v>
      </c>
      <c r="O4547" s="6">
        <v>30</v>
      </c>
    </row>
    <row r="4548" spans="1:15" x14ac:dyDescent="0.25">
      <c r="A4548" s="6" t="s">
        <v>0</v>
      </c>
      <c r="B4548" s="6" t="s">
        <v>4</v>
      </c>
      <c r="C4548" s="6" t="s">
        <v>149</v>
      </c>
      <c r="D4548" s="6" t="s">
        <v>150</v>
      </c>
      <c r="E4548" s="6" t="s">
        <v>97</v>
      </c>
      <c r="F4548" s="6" t="s">
        <v>98</v>
      </c>
      <c r="G4548" s="6">
        <v>6</v>
      </c>
      <c r="H4548" s="6">
        <v>39</v>
      </c>
      <c r="I4548" s="6">
        <v>6</v>
      </c>
      <c r="J4548" s="6">
        <v>39</v>
      </c>
      <c r="K4548" s="6">
        <v>6</v>
      </c>
      <c r="L4548" s="6">
        <v>39</v>
      </c>
      <c r="M4548" s="6" t="s">
        <v>20</v>
      </c>
      <c r="N4548" s="6" t="s">
        <v>23</v>
      </c>
      <c r="O4548" s="6">
        <v>1</v>
      </c>
    </row>
    <row r="4549" spans="1:15" x14ac:dyDescent="0.25">
      <c r="A4549" s="6" t="s">
        <v>0</v>
      </c>
      <c r="B4549" s="6" t="s">
        <v>9</v>
      </c>
      <c r="C4549" s="6" t="s">
        <v>212</v>
      </c>
      <c r="D4549" s="6" t="s">
        <v>213</v>
      </c>
      <c r="E4549" s="6" t="s">
        <v>209</v>
      </c>
      <c r="F4549" s="6" t="s">
        <v>125</v>
      </c>
      <c r="G4549" s="6">
        <v>174</v>
      </c>
      <c r="H4549" s="6">
        <v>1185</v>
      </c>
      <c r="I4549" s="6">
        <v>463</v>
      </c>
      <c r="J4549" s="6">
        <v>2123</v>
      </c>
      <c r="K4549" s="6">
        <v>463</v>
      </c>
      <c r="L4549" s="6">
        <v>2114</v>
      </c>
      <c r="M4549" s="6" t="s">
        <v>20</v>
      </c>
      <c r="N4549" s="6" t="s">
        <v>22</v>
      </c>
      <c r="O4549" s="6">
        <v>50</v>
      </c>
    </row>
    <row r="4550" spans="1:15" x14ac:dyDescent="0.25">
      <c r="A4550" s="6" t="s">
        <v>0</v>
      </c>
      <c r="B4550" s="6" t="s">
        <v>8</v>
      </c>
      <c r="C4550" s="6" t="s">
        <v>743</v>
      </c>
      <c r="D4550" s="6" t="s">
        <v>744</v>
      </c>
      <c r="E4550" s="6" t="s">
        <v>209</v>
      </c>
      <c r="F4550" s="6" t="s">
        <v>125</v>
      </c>
      <c r="G4550" s="6">
        <v>612</v>
      </c>
      <c r="H4550" s="6">
        <v>2944</v>
      </c>
      <c r="I4550" s="6">
        <v>608</v>
      </c>
      <c r="J4550" s="6">
        <v>2914</v>
      </c>
      <c r="K4550" s="6">
        <v>608</v>
      </c>
      <c r="L4550" s="6">
        <v>2944</v>
      </c>
      <c r="M4550" s="6" t="s">
        <v>20</v>
      </c>
      <c r="N4550" s="6" t="s">
        <v>21</v>
      </c>
      <c r="O4550" s="6">
        <v>117</v>
      </c>
    </row>
    <row r="4551" spans="1:15" x14ac:dyDescent="0.25">
      <c r="A4551" s="6" t="s">
        <v>0</v>
      </c>
      <c r="B4551" s="6" t="s">
        <v>4</v>
      </c>
      <c r="C4551" s="6" t="s">
        <v>157</v>
      </c>
      <c r="D4551" s="6" t="s">
        <v>158</v>
      </c>
      <c r="E4551" s="6" t="s">
        <v>97</v>
      </c>
      <c r="F4551" s="6" t="s">
        <v>98</v>
      </c>
      <c r="G4551" s="6">
        <v>6</v>
      </c>
      <c r="H4551" s="6">
        <v>28</v>
      </c>
      <c r="I4551" s="6">
        <v>6</v>
      </c>
      <c r="J4551" s="6">
        <v>30</v>
      </c>
      <c r="K4551" s="6">
        <v>6</v>
      </c>
      <c r="L4551" s="6">
        <v>30</v>
      </c>
      <c r="M4551" s="6" t="s">
        <v>20</v>
      </c>
      <c r="N4551" s="6" t="s">
        <v>23</v>
      </c>
      <c r="O4551" s="6">
        <v>2</v>
      </c>
    </row>
    <row r="4552" spans="1:15" x14ac:dyDescent="0.25">
      <c r="A4552" s="6" t="s">
        <v>0</v>
      </c>
      <c r="B4552" s="6" t="s">
        <v>4</v>
      </c>
      <c r="C4552" s="6" t="s">
        <v>153</v>
      </c>
      <c r="D4552" s="6" t="s">
        <v>154</v>
      </c>
      <c r="E4552" s="6" t="s">
        <v>97</v>
      </c>
      <c r="F4552" s="6" t="s">
        <v>98</v>
      </c>
      <c r="G4552" s="6">
        <v>35</v>
      </c>
      <c r="H4552" s="6">
        <v>175</v>
      </c>
      <c r="I4552" s="6">
        <v>32</v>
      </c>
      <c r="J4552" s="6">
        <v>173</v>
      </c>
      <c r="K4552" s="6">
        <v>43</v>
      </c>
      <c r="L4552" s="6">
        <v>212</v>
      </c>
      <c r="M4552" s="6" t="s">
        <v>20</v>
      </c>
      <c r="N4552" s="6" t="s">
        <v>22</v>
      </c>
      <c r="O4552" s="6">
        <v>6</v>
      </c>
    </row>
    <row r="4553" spans="1:15" x14ac:dyDescent="0.25">
      <c r="A4553" s="6" t="s">
        <v>0</v>
      </c>
      <c r="B4553" s="6" t="s">
        <v>4</v>
      </c>
      <c r="C4553" s="6" t="s">
        <v>157</v>
      </c>
      <c r="D4553" s="6" t="s">
        <v>158</v>
      </c>
      <c r="E4553" s="6" t="s">
        <v>97</v>
      </c>
      <c r="F4553" s="6" t="s">
        <v>98</v>
      </c>
      <c r="G4553" s="6">
        <v>6</v>
      </c>
      <c r="H4553" s="6">
        <v>28</v>
      </c>
      <c r="I4553" s="6">
        <v>6</v>
      </c>
      <c r="J4553" s="6">
        <v>30</v>
      </c>
      <c r="K4553" s="6">
        <v>6</v>
      </c>
      <c r="L4553" s="6">
        <v>30</v>
      </c>
      <c r="M4553" s="6" t="s">
        <v>20</v>
      </c>
      <c r="N4553" s="6" t="s">
        <v>22</v>
      </c>
      <c r="O4553" s="6">
        <v>1</v>
      </c>
    </row>
    <row r="4554" spans="1:15" x14ac:dyDescent="0.25">
      <c r="A4554" s="6" t="s">
        <v>0</v>
      </c>
      <c r="B4554" s="6" t="s">
        <v>8</v>
      </c>
      <c r="C4554" s="6" t="s">
        <v>748</v>
      </c>
      <c r="D4554" s="6" t="s">
        <v>749</v>
      </c>
      <c r="E4554" s="6" t="s">
        <v>209</v>
      </c>
      <c r="F4554" s="6" t="s">
        <v>125</v>
      </c>
      <c r="G4554" s="6">
        <v>1694</v>
      </c>
      <c r="H4554" s="6">
        <v>8805</v>
      </c>
      <c r="I4554" s="6">
        <v>1693</v>
      </c>
      <c r="J4554" s="6">
        <v>8805</v>
      </c>
      <c r="K4554" s="6">
        <v>1693</v>
      </c>
      <c r="L4554" s="6">
        <v>9062</v>
      </c>
      <c r="M4554" s="6" t="s">
        <v>20</v>
      </c>
      <c r="N4554" s="6" t="s">
        <v>21</v>
      </c>
      <c r="O4554" s="6">
        <v>284</v>
      </c>
    </row>
    <row r="4555" spans="1:15" x14ac:dyDescent="0.25">
      <c r="A4555" s="6" t="s">
        <v>0</v>
      </c>
      <c r="B4555" s="6" t="s">
        <v>4</v>
      </c>
      <c r="C4555" s="6" t="s">
        <v>157</v>
      </c>
      <c r="D4555" s="6" t="s">
        <v>158</v>
      </c>
      <c r="E4555" s="6" t="s">
        <v>97</v>
      </c>
      <c r="F4555" s="6" t="s">
        <v>98</v>
      </c>
      <c r="G4555" s="6">
        <v>6</v>
      </c>
      <c r="H4555" s="6">
        <v>28</v>
      </c>
      <c r="I4555" s="6">
        <v>6</v>
      </c>
      <c r="J4555" s="6">
        <v>30</v>
      </c>
      <c r="K4555" s="6">
        <v>6</v>
      </c>
      <c r="L4555" s="6">
        <v>30</v>
      </c>
      <c r="M4555" s="6" t="s">
        <v>20</v>
      </c>
      <c r="N4555" s="6" t="s">
        <v>21</v>
      </c>
      <c r="O4555" s="6">
        <v>1</v>
      </c>
    </row>
    <row r="4556" spans="1:15" x14ac:dyDescent="0.25">
      <c r="A4556" s="6" t="s">
        <v>0</v>
      </c>
      <c r="B4556" s="6" t="s">
        <v>8</v>
      </c>
      <c r="C4556" s="6" t="s">
        <v>748</v>
      </c>
      <c r="D4556" s="6" t="s">
        <v>749</v>
      </c>
      <c r="E4556" s="6" t="s">
        <v>209</v>
      </c>
      <c r="F4556" s="6" t="s">
        <v>125</v>
      </c>
      <c r="G4556" s="6">
        <v>1694</v>
      </c>
      <c r="H4556" s="6">
        <v>8805</v>
      </c>
      <c r="I4556" s="6">
        <v>1693</v>
      </c>
      <c r="J4556" s="6">
        <v>8805</v>
      </c>
      <c r="K4556" s="6">
        <v>1693</v>
      </c>
      <c r="L4556" s="6">
        <v>9062</v>
      </c>
      <c r="M4556" s="6" t="s">
        <v>20</v>
      </c>
      <c r="N4556" s="6" t="s">
        <v>22</v>
      </c>
      <c r="O4556" s="6">
        <v>261</v>
      </c>
    </row>
    <row r="4557" spans="1:15" x14ac:dyDescent="0.25">
      <c r="A4557" s="6" t="s">
        <v>0</v>
      </c>
      <c r="B4557" s="6" t="s">
        <v>4</v>
      </c>
      <c r="C4557" s="6" t="s">
        <v>151</v>
      </c>
      <c r="D4557" s="6" t="s">
        <v>152</v>
      </c>
      <c r="E4557" s="6" t="s">
        <v>97</v>
      </c>
      <c r="F4557" s="6" t="s">
        <v>98</v>
      </c>
      <c r="G4557" s="6">
        <v>8</v>
      </c>
      <c r="H4557" s="6">
        <v>30</v>
      </c>
      <c r="I4557" s="6">
        <v>8</v>
      </c>
      <c r="J4557" s="6">
        <v>32</v>
      </c>
      <c r="K4557" s="6">
        <v>8</v>
      </c>
      <c r="L4557" s="6">
        <v>32</v>
      </c>
      <c r="M4557" s="6" t="s">
        <v>20</v>
      </c>
      <c r="N4557" s="6" t="s">
        <v>23</v>
      </c>
      <c r="O4557" s="6">
        <v>6</v>
      </c>
    </row>
    <row r="4558" spans="1:15" x14ac:dyDescent="0.25">
      <c r="A4558" s="6" t="s">
        <v>0</v>
      </c>
      <c r="B4558" s="6" t="s">
        <v>9</v>
      </c>
      <c r="C4558" s="6" t="s">
        <v>212</v>
      </c>
      <c r="D4558" s="6" t="s">
        <v>213</v>
      </c>
      <c r="E4558" s="6" t="s">
        <v>209</v>
      </c>
      <c r="F4558" s="6" t="s">
        <v>125</v>
      </c>
      <c r="G4558" s="6">
        <v>174</v>
      </c>
      <c r="H4558" s="6">
        <v>1185</v>
      </c>
      <c r="I4558" s="6">
        <v>463</v>
      </c>
      <c r="J4558" s="6">
        <v>2123</v>
      </c>
      <c r="K4558" s="6">
        <v>463</v>
      </c>
      <c r="L4558" s="6">
        <v>2114</v>
      </c>
      <c r="M4558" s="6" t="s">
        <v>20</v>
      </c>
      <c r="N4558" s="6" t="s">
        <v>21</v>
      </c>
      <c r="O4558" s="6">
        <v>78</v>
      </c>
    </row>
    <row r="4559" spans="1:15" x14ac:dyDescent="0.25">
      <c r="A4559" s="6" t="s">
        <v>0</v>
      </c>
      <c r="B4559" s="6" t="s">
        <v>8</v>
      </c>
      <c r="C4559" s="6" t="s">
        <v>748</v>
      </c>
      <c r="D4559" s="6" t="s">
        <v>749</v>
      </c>
      <c r="E4559" s="6" t="s">
        <v>209</v>
      </c>
      <c r="F4559" s="6" t="s">
        <v>125</v>
      </c>
      <c r="G4559" s="6">
        <v>1694</v>
      </c>
      <c r="H4559" s="6">
        <v>8805</v>
      </c>
      <c r="I4559" s="6">
        <v>1693</v>
      </c>
      <c r="J4559" s="6">
        <v>8805</v>
      </c>
      <c r="K4559" s="6">
        <v>1693</v>
      </c>
      <c r="L4559" s="6">
        <v>9062</v>
      </c>
      <c r="M4559" s="6" t="s">
        <v>20</v>
      </c>
      <c r="N4559" s="6" t="s">
        <v>23</v>
      </c>
      <c r="O4559" s="6">
        <v>545</v>
      </c>
    </row>
    <row r="4560" spans="1:15" x14ac:dyDescent="0.25">
      <c r="A4560" s="6" t="s">
        <v>0</v>
      </c>
      <c r="B4560" s="6" t="s">
        <v>4</v>
      </c>
      <c r="C4560" s="6" t="s">
        <v>151</v>
      </c>
      <c r="D4560" s="6" t="s">
        <v>152</v>
      </c>
      <c r="E4560" s="6" t="s">
        <v>97</v>
      </c>
      <c r="F4560" s="6" t="s">
        <v>98</v>
      </c>
      <c r="G4560" s="6">
        <v>8</v>
      </c>
      <c r="H4560" s="6">
        <v>30</v>
      </c>
      <c r="I4560" s="6">
        <v>8</v>
      </c>
      <c r="J4560" s="6">
        <v>32</v>
      </c>
      <c r="K4560" s="6">
        <v>8</v>
      </c>
      <c r="L4560" s="6">
        <v>32</v>
      </c>
      <c r="M4560" s="6" t="s">
        <v>20</v>
      </c>
      <c r="N4560" s="6" t="s">
        <v>22</v>
      </c>
      <c r="O4560" s="6">
        <v>2</v>
      </c>
    </row>
    <row r="4561" spans="1:15" x14ac:dyDescent="0.25">
      <c r="A4561" s="6" t="s">
        <v>0</v>
      </c>
      <c r="B4561" s="6" t="s">
        <v>4</v>
      </c>
      <c r="C4561" s="6" t="s">
        <v>153</v>
      </c>
      <c r="D4561" s="6" t="s">
        <v>154</v>
      </c>
      <c r="E4561" s="6" t="s">
        <v>97</v>
      </c>
      <c r="F4561" s="6" t="s">
        <v>98</v>
      </c>
      <c r="G4561" s="6">
        <v>35</v>
      </c>
      <c r="H4561" s="6">
        <v>175</v>
      </c>
      <c r="I4561" s="6">
        <v>32</v>
      </c>
      <c r="J4561" s="6">
        <v>173</v>
      </c>
      <c r="K4561" s="6">
        <v>43</v>
      </c>
      <c r="L4561" s="6">
        <v>212</v>
      </c>
      <c r="M4561" s="6" t="s">
        <v>20</v>
      </c>
      <c r="N4561" s="6" t="s">
        <v>23</v>
      </c>
      <c r="O4561" s="6">
        <v>15</v>
      </c>
    </row>
    <row r="4562" spans="1:15" x14ac:dyDescent="0.25">
      <c r="A4562" s="6" t="s">
        <v>0</v>
      </c>
      <c r="B4562" s="6" t="s">
        <v>4</v>
      </c>
      <c r="C4562" s="6" t="s">
        <v>106</v>
      </c>
      <c r="D4562" s="6" t="s">
        <v>107</v>
      </c>
      <c r="E4562" s="6" t="s">
        <v>97</v>
      </c>
      <c r="F4562" s="6" t="s">
        <v>98</v>
      </c>
      <c r="G4562" s="6">
        <v>7</v>
      </c>
      <c r="H4562" s="6">
        <v>41</v>
      </c>
      <c r="I4562" s="6">
        <v>10</v>
      </c>
      <c r="J4562" s="6">
        <v>47</v>
      </c>
      <c r="K4562" s="6">
        <v>12</v>
      </c>
      <c r="L4562" s="6">
        <v>56</v>
      </c>
      <c r="M4562" s="6" t="s">
        <v>20</v>
      </c>
      <c r="N4562" s="6" t="s">
        <v>21</v>
      </c>
      <c r="O4562" s="6">
        <v>3</v>
      </c>
    </row>
    <row r="4563" spans="1:15" x14ac:dyDescent="0.25">
      <c r="A4563" s="6" t="s">
        <v>0</v>
      </c>
      <c r="B4563" s="6" t="s">
        <v>4</v>
      </c>
      <c r="C4563" s="6" t="s">
        <v>159</v>
      </c>
      <c r="D4563" s="6" t="s">
        <v>160</v>
      </c>
      <c r="E4563" s="6" t="s">
        <v>97</v>
      </c>
      <c r="F4563" s="6" t="s">
        <v>98</v>
      </c>
      <c r="G4563" s="6">
        <v>44</v>
      </c>
      <c r="H4563" s="6">
        <v>180</v>
      </c>
      <c r="I4563" s="6">
        <v>18</v>
      </c>
      <c r="J4563" s="6">
        <v>68</v>
      </c>
      <c r="K4563" s="6">
        <v>45</v>
      </c>
      <c r="L4563" s="6">
        <v>194</v>
      </c>
      <c r="M4563" s="6" t="s">
        <v>20</v>
      </c>
      <c r="N4563" s="6" t="s">
        <v>21</v>
      </c>
      <c r="O4563" s="6">
        <v>14</v>
      </c>
    </row>
    <row r="4564" spans="1:15" x14ac:dyDescent="0.25">
      <c r="A4564" s="6" t="s">
        <v>0</v>
      </c>
      <c r="B4564" s="6" t="s">
        <v>5</v>
      </c>
      <c r="C4564" s="6" t="s">
        <v>267</v>
      </c>
      <c r="D4564" s="6" t="s">
        <v>268</v>
      </c>
      <c r="E4564" s="6" t="s">
        <v>97</v>
      </c>
      <c r="F4564" s="6" t="s">
        <v>125</v>
      </c>
      <c r="G4564" s="6">
        <v>110</v>
      </c>
      <c r="H4564" s="6">
        <v>509</v>
      </c>
      <c r="I4564" s="6">
        <v>80</v>
      </c>
      <c r="J4564" s="6">
        <v>324</v>
      </c>
      <c r="K4564" s="6">
        <v>110</v>
      </c>
      <c r="L4564" s="6">
        <v>506</v>
      </c>
      <c r="M4564" s="6" t="s">
        <v>20</v>
      </c>
      <c r="N4564" s="6" t="s">
        <v>22</v>
      </c>
      <c r="O4564" s="6">
        <v>3</v>
      </c>
    </row>
    <row r="4565" spans="1:15" x14ac:dyDescent="0.25">
      <c r="A4565" s="6" t="s">
        <v>0</v>
      </c>
      <c r="B4565" s="6" t="s">
        <v>13</v>
      </c>
      <c r="C4565" s="6" t="s">
        <v>725</v>
      </c>
      <c r="D4565" s="6" t="s">
        <v>726</v>
      </c>
      <c r="E4565" s="6" t="s">
        <v>97</v>
      </c>
      <c r="F4565" s="6" t="s">
        <v>125</v>
      </c>
      <c r="G4565" s="6">
        <v>57</v>
      </c>
      <c r="H4565" s="6">
        <v>284</v>
      </c>
      <c r="I4565" s="6">
        <v>54</v>
      </c>
      <c r="J4565" s="6">
        <v>262</v>
      </c>
      <c r="K4565" s="6">
        <v>54</v>
      </c>
      <c r="L4565" s="6">
        <v>262</v>
      </c>
      <c r="M4565" s="6" t="s">
        <v>20</v>
      </c>
      <c r="N4565" s="6" t="s">
        <v>22</v>
      </c>
      <c r="O4565" s="6">
        <v>4</v>
      </c>
    </row>
    <row r="4566" spans="1:15" x14ac:dyDescent="0.25">
      <c r="A4566" s="6" t="s">
        <v>0</v>
      </c>
      <c r="B4566" s="6" t="s">
        <v>5</v>
      </c>
      <c r="C4566" s="6" t="s">
        <v>169</v>
      </c>
      <c r="D4566" s="6" t="s">
        <v>170</v>
      </c>
      <c r="E4566" s="6" t="s">
        <v>97</v>
      </c>
      <c r="F4566" s="6" t="s">
        <v>98</v>
      </c>
      <c r="G4566" s="6">
        <v>65</v>
      </c>
      <c r="H4566" s="6">
        <v>315</v>
      </c>
      <c r="I4566" s="6">
        <v>31</v>
      </c>
      <c r="J4566" s="6">
        <v>171</v>
      </c>
      <c r="K4566" s="6">
        <v>65</v>
      </c>
      <c r="L4566" s="6">
        <v>323</v>
      </c>
      <c r="M4566" s="6" t="s">
        <v>20</v>
      </c>
      <c r="N4566" s="6" t="s">
        <v>21</v>
      </c>
      <c r="O4566" s="6">
        <v>12</v>
      </c>
    </row>
    <row r="4567" spans="1:15" x14ac:dyDescent="0.25">
      <c r="A4567" s="6" t="s">
        <v>0</v>
      </c>
      <c r="B4567" s="6" t="s">
        <v>4</v>
      </c>
      <c r="C4567" s="6" t="s">
        <v>101</v>
      </c>
      <c r="D4567" s="6" t="s">
        <v>102</v>
      </c>
      <c r="E4567" s="6" t="s">
        <v>97</v>
      </c>
      <c r="F4567" s="6" t="s">
        <v>98</v>
      </c>
      <c r="G4567" s="6">
        <v>56</v>
      </c>
      <c r="H4567" s="6">
        <v>230</v>
      </c>
      <c r="I4567" s="6">
        <v>54</v>
      </c>
      <c r="J4567" s="6">
        <v>221</v>
      </c>
      <c r="K4567" s="6">
        <v>57</v>
      </c>
      <c r="L4567" s="6">
        <v>232</v>
      </c>
      <c r="M4567" s="6" t="s">
        <v>20</v>
      </c>
      <c r="N4567" s="6" t="s">
        <v>21</v>
      </c>
      <c r="O4567" s="6">
        <v>14</v>
      </c>
    </row>
    <row r="4568" spans="1:15" x14ac:dyDescent="0.25">
      <c r="A4568" s="6" t="s">
        <v>0</v>
      </c>
      <c r="B4568" s="6" t="s">
        <v>5</v>
      </c>
      <c r="C4568" s="6" t="s">
        <v>846</v>
      </c>
      <c r="D4568" s="6" t="s">
        <v>847</v>
      </c>
      <c r="E4568" s="6" t="s">
        <v>97</v>
      </c>
      <c r="F4568" s="6" t="s">
        <v>132</v>
      </c>
      <c r="G4568" s="6">
        <v>243</v>
      </c>
      <c r="H4568" s="6">
        <v>1307</v>
      </c>
      <c r="I4568" s="6">
        <v>227</v>
      </c>
      <c r="J4568" s="6">
        <v>1227</v>
      </c>
      <c r="K4568" s="6">
        <v>227</v>
      </c>
      <c r="L4568" s="6">
        <v>1227</v>
      </c>
      <c r="M4568" s="6" t="s">
        <v>20</v>
      </c>
      <c r="N4568" s="6" t="s">
        <v>23</v>
      </c>
      <c r="O4568" s="6">
        <v>78</v>
      </c>
    </row>
    <row r="4569" spans="1:15" x14ac:dyDescent="0.25">
      <c r="A4569" s="6" t="s">
        <v>0</v>
      </c>
      <c r="B4569" s="6" t="s">
        <v>5</v>
      </c>
      <c r="C4569" s="6" t="s">
        <v>255</v>
      </c>
      <c r="D4569" s="6" t="s">
        <v>256</v>
      </c>
      <c r="E4569" s="6" t="s">
        <v>97</v>
      </c>
      <c r="F4569" s="6" t="s">
        <v>98</v>
      </c>
      <c r="G4569" s="6">
        <v>89</v>
      </c>
      <c r="H4569" s="6">
        <v>478</v>
      </c>
      <c r="I4569" s="6">
        <v>78</v>
      </c>
      <c r="J4569" s="6">
        <v>415</v>
      </c>
      <c r="K4569" s="6">
        <v>89</v>
      </c>
      <c r="L4569" s="6">
        <v>465</v>
      </c>
      <c r="M4569" s="6" t="s">
        <v>20</v>
      </c>
      <c r="N4569" s="6" t="s">
        <v>23</v>
      </c>
      <c r="O4569" s="6">
        <v>18</v>
      </c>
    </row>
    <row r="4570" spans="1:15" x14ac:dyDescent="0.25">
      <c r="A4570" s="6" t="s">
        <v>0</v>
      </c>
      <c r="B4570" s="6" t="s">
        <v>13</v>
      </c>
      <c r="C4570" s="6" t="s">
        <v>235</v>
      </c>
      <c r="D4570" s="6" t="s">
        <v>236</v>
      </c>
      <c r="E4570" s="6" t="s">
        <v>97</v>
      </c>
      <c r="F4570" s="6" t="s">
        <v>98</v>
      </c>
      <c r="G4570" s="6">
        <v>5</v>
      </c>
      <c r="H4570" s="6">
        <v>26</v>
      </c>
      <c r="I4570" s="6">
        <v>5</v>
      </c>
      <c r="J4570" s="6">
        <v>27</v>
      </c>
      <c r="K4570" s="6">
        <v>5</v>
      </c>
      <c r="L4570" s="6">
        <v>27</v>
      </c>
      <c r="M4570" s="6" t="s">
        <v>20</v>
      </c>
      <c r="N4570" s="6" t="s">
        <v>21</v>
      </c>
      <c r="O4570" s="6">
        <v>0</v>
      </c>
    </row>
    <row r="4571" spans="1:15" x14ac:dyDescent="0.25">
      <c r="A4571" s="6" t="s">
        <v>0</v>
      </c>
      <c r="B4571" s="6" t="s">
        <v>4</v>
      </c>
      <c r="C4571" s="6" t="s">
        <v>95</v>
      </c>
      <c r="D4571" s="6" t="s">
        <v>96</v>
      </c>
      <c r="E4571" s="6" t="s">
        <v>97</v>
      </c>
      <c r="F4571" s="6" t="s">
        <v>98</v>
      </c>
      <c r="G4571" s="6">
        <v>69</v>
      </c>
      <c r="H4571" s="6">
        <v>349</v>
      </c>
      <c r="I4571" s="6">
        <v>43</v>
      </c>
      <c r="J4571" s="6">
        <v>361</v>
      </c>
      <c r="K4571" s="6">
        <v>43</v>
      </c>
      <c r="L4571" s="6">
        <v>361</v>
      </c>
      <c r="M4571" s="6" t="s">
        <v>20</v>
      </c>
      <c r="N4571" s="6" t="s">
        <v>22</v>
      </c>
      <c r="O4571" s="6">
        <v>5</v>
      </c>
    </row>
    <row r="4572" spans="1:15" x14ac:dyDescent="0.25">
      <c r="A4572" s="6" t="s">
        <v>0</v>
      </c>
      <c r="B4572" s="6" t="s">
        <v>12</v>
      </c>
      <c r="C4572" s="6" t="s">
        <v>723</v>
      </c>
      <c r="D4572" s="6" t="s">
        <v>724</v>
      </c>
      <c r="E4572" s="6" t="s">
        <v>97</v>
      </c>
      <c r="F4572" s="6" t="s">
        <v>98</v>
      </c>
      <c r="G4572" s="6">
        <v>12</v>
      </c>
      <c r="H4572" s="6">
        <v>61</v>
      </c>
      <c r="I4572" s="6">
        <v>12</v>
      </c>
      <c r="J4572" s="6">
        <v>62</v>
      </c>
      <c r="K4572" s="6">
        <v>12</v>
      </c>
      <c r="L4572" s="6">
        <v>61</v>
      </c>
      <c r="M4572" s="6" t="s">
        <v>20</v>
      </c>
      <c r="N4572" s="6" t="s">
        <v>21</v>
      </c>
      <c r="O4572" s="6">
        <v>3</v>
      </c>
    </row>
    <row r="4573" spans="1:15" x14ac:dyDescent="0.25">
      <c r="A4573" s="6" t="s">
        <v>0</v>
      </c>
      <c r="B4573" s="6" t="s">
        <v>4</v>
      </c>
      <c r="C4573" s="6" t="s">
        <v>101</v>
      </c>
      <c r="D4573" s="6" t="s">
        <v>102</v>
      </c>
      <c r="E4573" s="6" t="s">
        <v>97</v>
      </c>
      <c r="F4573" s="6" t="s">
        <v>98</v>
      </c>
      <c r="G4573" s="6">
        <v>56</v>
      </c>
      <c r="H4573" s="6">
        <v>230</v>
      </c>
      <c r="I4573" s="6">
        <v>54</v>
      </c>
      <c r="J4573" s="6">
        <v>221</v>
      </c>
      <c r="K4573" s="6">
        <v>57</v>
      </c>
      <c r="L4573" s="6">
        <v>232</v>
      </c>
      <c r="M4573" s="6" t="s">
        <v>20</v>
      </c>
      <c r="N4573" s="6" t="s">
        <v>22</v>
      </c>
      <c r="O4573" s="6">
        <v>9</v>
      </c>
    </row>
    <row r="4574" spans="1:15" x14ac:dyDescent="0.25">
      <c r="A4574" s="6" t="s">
        <v>0</v>
      </c>
      <c r="B4574" s="6" t="s">
        <v>5</v>
      </c>
      <c r="C4574" s="6" t="s">
        <v>846</v>
      </c>
      <c r="D4574" s="6" t="s">
        <v>847</v>
      </c>
      <c r="E4574" s="6" t="s">
        <v>97</v>
      </c>
      <c r="F4574" s="6" t="s">
        <v>132</v>
      </c>
      <c r="G4574" s="6">
        <v>243</v>
      </c>
      <c r="H4574" s="6">
        <v>1307</v>
      </c>
      <c r="I4574" s="6">
        <v>227</v>
      </c>
      <c r="J4574" s="6">
        <v>1227</v>
      </c>
      <c r="K4574" s="6">
        <v>227</v>
      </c>
      <c r="L4574" s="6">
        <v>1227</v>
      </c>
      <c r="M4574" s="6" t="s">
        <v>20</v>
      </c>
      <c r="N4574" s="6" t="s">
        <v>22</v>
      </c>
      <c r="O4574" s="6">
        <v>30</v>
      </c>
    </row>
    <row r="4575" spans="1:15" x14ac:dyDescent="0.25">
      <c r="A4575" s="6" t="s">
        <v>0</v>
      </c>
      <c r="B4575" s="6" t="s">
        <v>11</v>
      </c>
      <c r="C4575" s="6" t="s">
        <v>191</v>
      </c>
      <c r="D4575" s="6" t="s">
        <v>192</v>
      </c>
      <c r="E4575" s="6" t="s">
        <v>97</v>
      </c>
      <c r="F4575" s="6" t="s">
        <v>98</v>
      </c>
      <c r="G4575" s="6">
        <v>14</v>
      </c>
      <c r="H4575" s="6">
        <v>44</v>
      </c>
      <c r="I4575" s="6">
        <v>14</v>
      </c>
      <c r="J4575" s="6">
        <v>44</v>
      </c>
      <c r="K4575" s="6">
        <v>14</v>
      </c>
      <c r="L4575" s="6">
        <v>44</v>
      </c>
      <c r="M4575" s="6" t="s">
        <v>20</v>
      </c>
      <c r="N4575" s="6" t="s">
        <v>21</v>
      </c>
      <c r="O4575" s="6">
        <v>2</v>
      </c>
    </row>
    <row r="4576" spans="1:15" x14ac:dyDescent="0.25">
      <c r="A4576" s="6" t="s">
        <v>0</v>
      </c>
      <c r="B4576" s="6" t="s">
        <v>11</v>
      </c>
      <c r="C4576" s="6" t="s">
        <v>189</v>
      </c>
      <c r="D4576" s="6" t="s">
        <v>190</v>
      </c>
      <c r="E4576" s="6" t="s">
        <v>97</v>
      </c>
      <c r="F4576" s="6" t="s">
        <v>132</v>
      </c>
      <c r="G4576" s="6">
        <v>12</v>
      </c>
      <c r="H4576" s="6">
        <v>47</v>
      </c>
      <c r="I4576" s="6">
        <v>15</v>
      </c>
      <c r="J4576" s="6">
        <v>69</v>
      </c>
      <c r="K4576" s="6">
        <v>15</v>
      </c>
      <c r="L4576" s="6">
        <v>69</v>
      </c>
      <c r="M4576" s="6" t="s">
        <v>20</v>
      </c>
      <c r="N4576" s="6" t="s">
        <v>23</v>
      </c>
      <c r="O4576" s="6">
        <v>1</v>
      </c>
    </row>
    <row r="4577" spans="1:15" x14ac:dyDescent="0.25">
      <c r="A4577" s="6" t="s">
        <v>0</v>
      </c>
      <c r="B4577" s="6" t="s">
        <v>5</v>
      </c>
      <c r="C4577" s="6" t="s">
        <v>267</v>
      </c>
      <c r="D4577" s="6" t="s">
        <v>268</v>
      </c>
      <c r="E4577" s="6" t="s">
        <v>97</v>
      </c>
      <c r="F4577" s="6" t="s">
        <v>125</v>
      </c>
      <c r="G4577" s="6">
        <v>110</v>
      </c>
      <c r="H4577" s="6">
        <v>509</v>
      </c>
      <c r="I4577" s="6">
        <v>80</v>
      </c>
      <c r="J4577" s="6">
        <v>324</v>
      </c>
      <c r="K4577" s="6">
        <v>110</v>
      </c>
      <c r="L4577" s="6">
        <v>506</v>
      </c>
      <c r="M4577" s="6" t="s">
        <v>20</v>
      </c>
      <c r="N4577" s="6" t="s">
        <v>21</v>
      </c>
      <c r="O4577" s="6">
        <v>8</v>
      </c>
    </row>
    <row r="4578" spans="1:15" x14ac:dyDescent="0.25">
      <c r="A4578" s="6" t="s">
        <v>0</v>
      </c>
      <c r="B4578" s="6" t="s">
        <v>13</v>
      </c>
      <c r="C4578" s="6" t="s">
        <v>725</v>
      </c>
      <c r="D4578" s="6" t="s">
        <v>726</v>
      </c>
      <c r="E4578" s="6" t="s">
        <v>97</v>
      </c>
      <c r="F4578" s="6" t="s">
        <v>125</v>
      </c>
      <c r="G4578" s="6">
        <v>57</v>
      </c>
      <c r="H4578" s="6">
        <v>284</v>
      </c>
      <c r="I4578" s="6">
        <v>54</v>
      </c>
      <c r="J4578" s="6">
        <v>262</v>
      </c>
      <c r="K4578" s="6">
        <v>54</v>
      </c>
      <c r="L4578" s="6">
        <v>262</v>
      </c>
      <c r="M4578" s="6" t="s">
        <v>20</v>
      </c>
      <c r="N4578" s="6" t="s">
        <v>21</v>
      </c>
      <c r="O4578" s="6">
        <v>4</v>
      </c>
    </row>
    <row r="4579" spans="1:15" x14ac:dyDescent="0.25">
      <c r="A4579" s="6" t="s">
        <v>0</v>
      </c>
      <c r="B4579" s="6" t="s">
        <v>5</v>
      </c>
      <c r="C4579" s="6" t="s">
        <v>169</v>
      </c>
      <c r="D4579" s="6" t="s">
        <v>170</v>
      </c>
      <c r="E4579" s="6" t="s">
        <v>97</v>
      </c>
      <c r="F4579" s="6" t="s">
        <v>98</v>
      </c>
      <c r="G4579" s="6">
        <v>65</v>
      </c>
      <c r="H4579" s="6">
        <v>315</v>
      </c>
      <c r="I4579" s="6">
        <v>31</v>
      </c>
      <c r="J4579" s="6">
        <v>171</v>
      </c>
      <c r="K4579" s="6">
        <v>65</v>
      </c>
      <c r="L4579" s="6">
        <v>323</v>
      </c>
      <c r="M4579" s="6" t="s">
        <v>20</v>
      </c>
      <c r="N4579" s="6" t="s">
        <v>23</v>
      </c>
      <c r="O4579" s="6">
        <v>15</v>
      </c>
    </row>
    <row r="4580" spans="1:15" x14ac:dyDescent="0.25">
      <c r="A4580" s="6" t="s">
        <v>0</v>
      </c>
      <c r="B4580" s="6" t="s">
        <v>5</v>
      </c>
      <c r="C4580" s="6" t="s">
        <v>846</v>
      </c>
      <c r="D4580" s="6" t="s">
        <v>847</v>
      </c>
      <c r="E4580" s="6" t="s">
        <v>97</v>
      </c>
      <c r="F4580" s="6" t="s">
        <v>132</v>
      </c>
      <c r="G4580" s="6">
        <v>243</v>
      </c>
      <c r="H4580" s="6">
        <v>1307</v>
      </c>
      <c r="I4580" s="6">
        <v>227</v>
      </c>
      <c r="J4580" s="6">
        <v>1227</v>
      </c>
      <c r="K4580" s="6">
        <v>227</v>
      </c>
      <c r="L4580" s="6">
        <v>1227</v>
      </c>
      <c r="M4580" s="6" t="s">
        <v>20</v>
      </c>
      <c r="N4580" s="6" t="s">
        <v>21</v>
      </c>
      <c r="O4580" s="6">
        <v>48</v>
      </c>
    </row>
    <row r="4581" spans="1:15" x14ac:dyDescent="0.25">
      <c r="A4581" s="6" t="s">
        <v>0</v>
      </c>
      <c r="B4581" s="6" t="s">
        <v>13</v>
      </c>
      <c r="C4581" s="6" t="s">
        <v>235</v>
      </c>
      <c r="D4581" s="6" t="s">
        <v>236</v>
      </c>
      <c r="E4581" s="6" t="s">
        <v>97</v>
      </c>
      <c r="F4581" s="6" t="s">
        <v>98</v>
      </c>
      <c r="G4581" s="6">
        <v>5</v>
      </c>
      <c r="H4581" s="6">
        <v>26</v>
      </c>
      <c r="I4581" s="6">
        <v>5</v>
      </c>
      <c r="J4581" s="6">
        <v>27</v>
      </c>
      <c r="K4581" s="6">
        <v>5</v>
      </c>
      <c r="L4581" s="6">
        <v>27</v>
      </c>
      <c r="M4581" s="6" t="s">
        <v>20</v>
      </c>
      <c r="N4581" s="6" t="s">
        <v>23</v>
      </c>
      <c r="O4581" s="6">
        <v>0</v>
      </c>
    </row>
    <row r="4582" spans="1:15" x14ac:dyDescent="0.25">
      <c r="A4582" s="6" t="s">
        <v>0</v>
      </c>
      <c r="B4582" s="6" t="s">
        <v>11</v>
      </c>
      <c r="C4582" s="6" t="s">
        <v>191</v>
      </c>
      <c r="D4582" s="6" t="s">
        <v>192</v>
      </c>
      <c r="E4582" s="6" t="s">
        <v>97</v>
      </c>
      <c r="F4582" s="6" t="s">
        <v>98</v>
      </c>
      <c r="G4582" s="6">
        <v>14</v>
      </c>
      <c r="H4582" s="6">
        <v>44</v>
      </c>
      <c r="I4582" s="6">
        <v>14</v>
      </c>
      <c r="J4582" s="6">
        <v>44</v>
      </c>
      <c r="K4582" s="6">
        <v>14</v>
      </c>
      <c r="L4582" s="6">
        <v>44</v>
      </c>
      <c r="M4582" s="6" t="s">
        <v>20</v>
      </c>
      <c r="N4582" s="6" t="s">
        <v>22</v>
      </c>
      <c r="O4582" s="6">
        <v>2</v>
      </c>
    </row>
    <row r="4583" spans="1:15" x14ac:dyDescent="0.25">
      <c r="A4583" s="6" t="s">
        <v>0</v>
      </c>
      <c r="B4583" s="6" t="s">
        <v>11</v>
      </c>
      <c r="C4583" s="6" t="s">
        <v>191</v>
      </c>
      <c r="D4583" s="6" t="s">
        <v>192</v>
      </c>
      <c r="E4583" s="6" t="s">
        <v>97</v>
      </c>
      <c r="F4583" s="6" t="s">
        <v>98</v>
      </c>
      <c r="G4583" s="6">
        <v>14</v>
      </c>
      <c r="H4583" s="6">
        <v>44</v>
      </c>
      <c r="I4583" s="6">
        <v>14</v>
      </c>
      <c r="J4583" s="6">
        <v>44</v>
      </c>
      <c r="K4583" s="6">
        <v>14</v>
      </c>
      <c r="L4583" s="6">
        <v>44</v>
      </c>
      <c r="M4583" s="6" t="s">
        <v>20</v>
      </c>
      <c r="N4583" s="6" t="s">
        <v>23</v>
      </c>
      <c r="O4583" s="6">
        <v>4</v>
      </c>
    </row>
    <row r="4584" spans="1:15" x14ac:dyDescent="0.25">
      <c r="A4584" s="6" t="s">
        <v>0</v>
      </c>
      <c r="B4584" s="6" t="s">
        <v>9</v>
      </c>
      <c r="C4584" s="6" t="s">
        <v>756</v>
      </c>
      <c r="D4584" s="6" t="s">
        <v>757</v>
      </c>
      <c r="E4584" s="6" t="s">
        <v>97</v>
      </c>
      <c r="F4584" s="6" t="s">
        <v>125</v>
      </c>
      <c r="G4584" s="6">
        <v>115</v>
      </c>
      <c r="H4584" s="6">
        <v>532</v>
      </c>
      <c r="I4584" s="6">
        <v>115</v>
      </c>
      <c r="J4584" s="6">
        <v>537</v>
      </c>
      <c r="K4584" s="6">
        <v>115</v>
      </c>
      <c r="L4584" s="6">
        <v>537</v>
      </c>
      <c r="M4584" s="6" t="s">
        <v>20</v>
      </c>
      <c r="N4584" s="6" t="s">
        <v>22</v>
      </c>
      <c r="O4584" s="6">
        <v>9</v>
      </c>
    </row>
    <row r="4585" spans="1:15" x14ac:dyDescent="0.25">
      <c r="A4585" s="6" t="s">
        <v>0</v>
      </c>
      <c r="B4585" s="6" t="s">
        <v>5</v>
      </c>
      <c r="C4585" s="6" t="s">
        <v>255</v>
      </c>
      <c r="D4585" s="6" t="s">
        <v>256</v>
      </c>
      <c r="E4585" s="6" t="s">
        <v>97</v>
      </c>
      <c r="F4585" s="6" t="s">
        <v>98</v>
      </c>
      <c r="G4585" s="6">
        <v>89</v>
      </c>
      <c r="H4585" s="6">
        <v>478</v>
      </c>
      <c r="I4585" s="6">
        <v>78</v>
      </c>
      <c r="J4585" s="6">
        <v>415</v>
      </c>
      <c r="K4585" s="6">
        <v>89</v>
      </c>
      <c r="L4585" s="6">
        <v>465</v>
      </c>
      <c r="M4585" s="6" t="s">
        <v>20</v>
      </c>
      <c r="N4585" s="6" t="s">
        <v>22</v>
      </c>
      <c r="O4585" s="6">
        <v>7</v>
      </c>
    </row>
    <row r="4586" spans="1:15" x14ac:dyDescent="0.25">
      <c r="A4586" s="6" t="s">
        <v>0</v>
      </c>
      <c r="B4586" s="6" t="s">
        <v>13</v>
      </c>
      <c r="C4586" s="6" t="s">
        <v>235</v>
      </c>
      <c r="D4586" s="6" t="s">
        <v>236</v>
      </c>
      <c r="E4586" s="6" t="s">
        <v>97</v>
      </c>
      <c r="F4586" s="6" t="s">
        <v>98</v>
      </c>
      <c r="G4586" s="6">
        <v>5</v>
      </c>
      <c r="H4586" s="6">
        <v>26</v>
      </c>
      <c r="I4586" s="6">
        <v>5</v>
      </c>
      <c r="J4586" s="6">
        <v>27</v>
      </c>
      <c r="K4586" s="6">
        <v>5</v>
      </c>
      <c r="L4586" s="6">
        <v>27</v>
      </c>
      <c r="M4586" s="6" t="s">
        <v>20</v>
      </c>
      <c r="N4586" s="6" t="s">
        <v>22</v>
      </c>
      <c r="O4586" s="6">
        <v>0</v>
      </c>
    </row>
    <row r="4587" spans="1:15" x14ac:dyDescent="0.25">
      <c r="A4587" s="6" t="s">
        <v>0</v>
      </c>
      <c r="B4587" s="6" t="s">
        <v>9</v>
      </c>
      <c r="C4587" s="6" t="s">
        <v>1077</v>
      </c>
      <c r="D4587" s="6" t="s">
        <v>223</v>
      </c>
      <c r="E4587" s="6" t="s">
        <v>97</v>
      </c>
      <c r="F4587" s="6" t="s">
        <v>125</v>
      </c>
      <c r="G4587" s="6">
        <v>486</v>
      </c>
      <c r="H4587" s="6">
        <v>2371</v>
      </c>
      <c r="I4587" s="6">
        <v>488</v>
      </c>
      <c r="J4587" s="6">
        <v>2325</v>
      </c>
      <c r="K4587" s="6">
        <v>488</v>
      </c>
      <c r="L4587" s="6">
        <v>2325</v>
      </c>
      <c r="M4587" s="6" t="s">
        <v>20</v>
      </c>
      <c r="N4587" s="6" t="s">
        <v>23</v>
      </c>
      <c r="O4587" s="6">
        <v>191</v>
      </c>
    </row>
    <row r="4588" spans="1:15" x14ac:dyDescent="0.25">
      <c r="A4588" s="6" t="s">
        <v>0</v>
      </c>
      <c r="B4588" s="6" t="s">
        <v>5</v>
      </c>
      <c r="C4588" s="6" t="s">
        <v>267</v>
      </c>
      <c r="D4588" s="6" t="s">
        <v>268</v>
      </c>
      <c r="E4588" s="6" t="s">
        <v>97</v>
      </c>
      <c r="F4588" s="6" t="s">
        <v>125</v>
      </c>
      <c r="G4588" s="6">
        <v>110</v>
      </c>
      <c r="H4588" s="6">
        <v>509</v>
      </c>
      <c r="I4588" s="6">
        <v>80</v>
      </c>
      <c r="J4588" s="6">
        <v>324</v>
      </c>
      <c r="K4588" s="6">
        <v>110</v>
      </c>
      <c r="L4588" s="6">
        <v>506</v>
      </c>
      <c r="M4588" s="6" t="s">
        <v>20</v>
      </c>
      <c r="N4588" s="6" t="s">
        <v>23</v>
      </c>
      <c r="O4588" s="6">
        <v>11</v>
      </c>
    </row>
    <row r="4589" spans="1:15" x14ac:dyDescent="0.25">
      <c r="A4589" s="6" t="s">
        <v>0</v>
      </c>
      <c r="B4589" s="6" t="s">
        <v>5</v>
      </c>
      <c r="C4589" s="6" t="s">
        <v>255</v>
      </c>
      <c r="D4589" s="6" t="s">
        <v>256</v>
      </c>
      <c r="E4589" s="6" t="s">
        <v>97</v>
      </c>
      <c r="F4589" s="6" t="s">
        <v>98</v>
      </c>
      <c r="G4589" s="6">
        <v>89</v>
      </c>
      <c r="H4589" s="6">
        <v>478</v>
      </c>
      <c r="I4589" s="6">
        <v>78</v>
      </c>
      <c r="J4589" s="6">
        <v>415</v>
      </c>
      <c r="K4589" s="6">
        <v>89</v>
      </c>
      <c r="L4589" s="6">
        <v>465</v>
      </c>
      <c r="M4589" s="6" t="s">
        <v>20</v>
      </c>
      <c r="N4589" s="6" t="s">
        <v>21</v>
      </c>
      <c r="O4589" s="6">
        <v>11</v>
      </c>
    </row>
    <row r="4590" spans="1:15" x14ac:dyDescent="0.25">
      <c r="A4590" s="6" t="s">
        <v>0</v>
      </c>
      <c r="B4590" s="6" t="s">
        <v>5</v>
      </c>
      <c r="C4590" s="6" t="s">
        <v>169</v>
      </c>
      <c r="D4590" s="6" t="s">
        <v>170</v>
      </c>
      <c r="E4590" s="6" t="s">
        <v>97</v>
      </c>
      <c r="F4590" s="6" t="s">
        <v>98</v>
      </c>
      <c r="G4590" s="6">
        <v>65</v>
      </c>
      <c r="H4590" s="6">
        <v>315</v>
      </c>
      <c r="I4590" s="6">
        <v>31</v>
      </c>
      <c r="J4590" s="6">
        <v>171</v>
      </c>
      <c r="K4590" s="6">
        <v>65</v>
      </c>
      <c r="L4590" s="6">
        <v>323</v>
      </c>
      <c r="M4590" s="6" t="s">
        <v>20</v>
      </c>
      <c r="N4590" s="6" t="s">
        <v>22</v>
      </c>
      <c r="O4590" s="6">
        <v>3</v>
      </c>
    </row>
    <row r="4591" spans="1:15" x14ac:dyDescent="0.25">
      <c r="A4591" s="6" t="s">
        <v>0</v>
      </c>
      <c r="B4591" s="6" t="s">
        <v>9</v>
      </c>
      <c r="C4591" s="6" t="s">
        <v>756</v>
      </c>
      <c r="D4591" s="6" t="s">
        <v>757</v>
      </c>
      <c r="E4591" s="6" t="s">
        <v>97</v>
      </c>
      <c r="F4591" s="6" t="s">
        <v>125</v>
      </c>
      <c r="G4591" s="6">
        <v>115</v>
      </c>
      <c r="H4591" s="6">
        <v>532</v>
      </c>
      <c r="I4591" s="6">
        <v>115</v>
      </c>
      <c r="J4591" s="6">
        <v>537</v>
      </c>
      <c r="K4591" s="6">
        <v>115</v>
      </c>
      <c r="L4591" s="6">
        <v>537</v>
      </c>
      <c r="M4591" s="6" t="s">
        <v>20</v>
      </c>
      <c r="N4591" s="6" t="s">
        <v>21</v>
      </c>
      <c r="O4591" s="6">
        <v>18</v>
      </c>
    </row>
    <row r="4592" spans="1:15" x14ac:dyDescent="0.25">
      <c r="A4592" s="6" t="s">
        <v>0</v>
      </c>
      <c r="B4592" s="6" t="s">
        <v>12</v>
      </c>
      <c r="C4592" s="6" t="s">
        <v>723</v>
      </c>
      <c r="D4592" s="6" t="s">
        <v>724</v>
      </c>
      <c r="E4592" s="6" t="s">
        <v>97</v>
      </c>
      <c r="F4592" s="6" t="s">
        <v>98</v>
      </c>
      <c r="G4592" s="6">
        <v>12</v>
      </c>
      <c r="H4592" s="6">
        <v>61</v>
      </c>
      <c r="I4592" s="6">
        <v>12</v>
      </c>
      <c r="J4592" s="6">
        <v>62</v>
      </c>
      <c r="K4592" s="6">
        <v>12</v>
      </c>
      <c r="L4592" s="6">
        <v>61</v>
      </c>
      <c r="M4592" s="6" t="s">
        <v>20</v>
      </c>
      <c r="N4592" s="6" t="s">
        <v>23</v>
      </c>
      <c r="O4592" s="6">
        <v>3</v>
      </c>
    </row>
    <row r="4593" spans="1:15" x14ac:dyDescent="0.25">
      <c r="A4593" s="6" t="s">
        <v>0</v>
      </c>
      <c r="B4593" s="6" t="s">
        <v>4</v>
      </c>
      <c r="C4593" s="6" t="s">
        <v>95</v>
      </c>
      <c r="D4593" s="6" t="s">
        <v>96</v>
      </c>
      <c r="E4593" s="6" t="s">
        <v>97</v>
      </c>
      <c r="F4593" s="6" t="s">
        <v>98</v>
      </c>
      <c r="G4593" s="6">
        <v>69</v>
      </c>
      <c r="H4593" s="6">
        <v>349</v>
      </c>
      <c r="I4593" s="6">
        <v>43</v>
      </c>
      <c r="J4593" s="6">
        <v>361</v>
      </c>
      <c r="K4593" s="6">
        <v>43</v>
      </c>
      <c r="L4593" s="6">
        <v>361</v>
      </c>
      <c r="M4593" s="6" t="s">
        <v>20</v>
      </c>
      <c r="N4593" s="6" t="s">
        <v>21</v>
      </c>
      <c r="O4593" s="6">
        <v>13</v>
      </c>
    </row>
    <row r="4594" spans="1:15" x14ac:dyDescent="0.25">
      <c r="A4594" s="6" t="s">
        <v>0</v>
      </c>
      <c r="B4594" s="6" t="s">
        <v>4</v>
      </c>
      <c r="C4594" s="6" t="s">
        <v>95</v>
      </c>
      <c r="D4594" s="6" t="s">
        <v>96</v>
      </c>
      <c r="E4594" s="6" t="s">
        <v>97</v>
      </c>
      <c r="F4594" s="6" t="s">
        <v>98</v>
      </c>
      <c r="G4594" s="6">
        <v>69</v>
      </c>
      <c r="H4594" s="6">
        <v>349</v>
      </c>
      <c r="I4594" s="6">
        <v>43</v>
      </c>
      <c r="J4594" s="6">
        <v>361</v>
      </c>
      <c r="K4594" s="6">
        <v>43</v>
      </c>
      <c r="L4594" s="6">
        <v>361</v>
      </c>
      <c r="M4594" s="6" t="s">
        <v>20</v>
      </c>
      <c r="N4594" s="6" t="s">
        <v>23</v>
      </c>
      <c r="O4594" s="6">
        <v>18</v>
      </c>
    </row>
    <row r="4595" spans="1:15" x14ac:dyDescent="0.25">
      <c r="A4595" s="6" t="s">
        <v>0</v>
      </c>
      <c r="B4595" s="6" t="s">
        <v>4</v>
      </c>
      <c r="C4595" s="6" t="s">
        <v>101</v>
      </c>
      <c r="D4595" s="6" t="s">
        <v>102</v>
      </c>
      <c r="E4595" s="6" t="s">
        <v>97</v>
      </c>
      <c r="F4595" s="6" t="s">
        <v>98</v>
      </c>
      <c r="G4595" s="6">
        <v>56</v>
      </c>
      <c r="H4595" s="6">
        <v>230</v>
      </c>
      <c r="I4595" s="6">
        <v>54</v>
      </c>
      <c r="J4595" s="6">
        <v>221</v>
      </c>
      <c r="K4595" s="6">
        <v>57</v>
      </c>
      <c r="L4595" s="6">
        <v>232</v>
      </c>
      <c r="M4595" s="6" t="s">
        <v>20</v>
      </c>
      <c r="N4595" s="6" t="s">
        <v>23</v>
      </c>
      <c r="O4595" s="6">
        <v>23</v>
      </c>
    </row>
    <row r="4596" spans="1:15" x14ac:dyDescent="0.25">
      <c r="A4596" s="6" t="s">
        <v>0</v>
      </c>
      <c r="B4596" s="6" t="s">
        <v>5</v>
      </c>
      <c r="C4596" s="6" t="s">
        <v>171</v>
      </c>
      <c r="D4596" s="6" t="s">
        <v>172</v>
      </c>
      <c r="E4596" s="6" t="s">
        <v>97</v>
      </c>
      <c r="F4596" s="6" t="s">
        <v>132</v>
      </c>
      <c r="G4596" s="6">
        <v>21</v>
      </c>
      <c r="H4596" s="6">
        <v>111</v>
      </c>
      <c r="I4596" s="6">
        <v>22</v>
      </c>
      <c r="J4596" s="6">
        <v>116</v>
      </c>
      <c r="K4596" s="6">
        <v>26</v>
      </c>
      <c r="L4596" s="6">
        <v>116</v>
      </c>
      <c r="M4596" s="6" t="s">
        <v>20</v>
      </c>
      <c r="N4596" s="6" t="s">
        <v>23</v>
      </c>
      <c r="O4596" s="6">
        <v>8</v>
      </c>
    </row>
    <row r="4597" spans="1:15" x14ac:dyDescent="0.25">
      <c r="A4597" s="6" t="s">
        <v>0</v>
      </c>
      <c r="B4597" s="6" t="s">
        <v>9</v>
      </c>
      <c r="C4597" s="6" t="s">
        <v>1077</v>
      </c>
      <c r="D4597" s="6" t="s">
        <v>223</v>
      </c>
      <c r="E4597" s="6" t="s">
        <v>97</v>
      </c>
      <c r="F4597" s="6" t="s">
        <v>125</v>
      </c>
      <c r="G4597" s="6">
        <v>486</v>
      </c>
      <c r="H4597" s="6">
        <v>2371</v>
      </c>
      <c r="I4597" s="6">
        <v>488</v>
      </c>
      <c r="J4597" s="6">
        <v>2325</v>
      </c>
      <c r="K4597" s="6">
        <v>488</v>
      </c>
      <c r="L4597" s="6">
        <v>2325</v>
      </c>
      <c r="M4597" s="6" t="s">
        <v>20</v>
      </c>
      <c r="N4597" s="6" t="s">
        <v>22</v>
      </c>
      <c r="O4597" s="6">
        <v>71</v>
      </c>
    </row>
    <row r="4598" spans="1:15" x14ac:dyDescent="0.25">
      <c r="A4598" s="6" t="s">
        <v>0</v>
      </c>
      <c r="B4598" s="6" t="s">
        <v>4</v>
      </c>
      <c r="C4598" s="6" t="s">
        <v>692</v>
      </c>
      <c r="D4598" s="6" t="s">
        <v>693</v>
      </c>
      <c r="E4598" s="6" t="s">
        <v>97</v>
      </c>
      <c r="F4598" s="6" t="s">
        <v>125</v>
      </c>
      <c r="G4598" s="6">
        <v>69</v>
      </c>
      <c r="H4598" s="6">
        <v>325</v>
      </c>
      <c r="I4598" s="6">
        <v>65</v>
      </c>
      <c r="J4598" s="6">
        <v>325</v>
      </c>
      <c r="K4598" s="6">
        <v>71</v>
      </c>
      <c r="L4598" s="6">
        <v>322</v>
      </c>
      <c r="M4598" s="6" t="s">
        <v>20</v>
      </c>
      <c r="N4598" s="6" t="s">
        <v>23</v>
      </c>
      <c r="O4598" s="6">
        <v>15</v>
      </c>
    </row>
    <row r="4599" spans="1:15" x14ac:dyDescent="0.25">
      <c r="A4599" s="6" t="s">
        <v>0</v>
      </c>
      <c r="B4599" s="6" t="s">
        <v>5</v>
      </c>
      <c r="C4599" s="6" t="s">
        <v>269</v>
      </c>
      <c r="D4599" s="6" t="s">
        <v>270</v>
      </c>
      <c r="E4599" s="6" t="s">
        <v>97</v>
      </c>
      <c r="F4599" s="6" t="s">
        <v>98</v>
      </c>
      <c r="G4599" s="6">
        <v>31</v>
      </c>
      <c r="H4599" s="6">
        <v>170</v>
      </c>
      <c r="I4599" s="6">
        <v>25</v>
      </c>
      <c r="J4599" s="6">
        <v>125</v>
      </c>
      <c r="K4599" s="6">
        <v>31</v>
      </c>
      <c r="L4599" s="6">
        <v>170</v>
      </c>
      <c r="M4599" s="6" t="s">
        <v>20</v>
      </c>
      <c r="N4599" s="6" t="s">
        <v>21</v>
      </c>
      <c r="O4599" s="6">
        <v>10</v>
      </c>
    </row>
    <row r="4600" spans="1:15" x14ac:dyDescent="0.25">
      <c r="A4600" s="6" t="s">
        <v>0</v>
      </c>
      <c r="B4600" s="6" t="s">
        <v>5</v>
      </c>
      <c r="C4600" s="6" t="s">
        <v>171</v>
      </c>
      <c r="D4600" s="6" t="s">
        <v>172</v>
      </c>
      <c r="E4600" s="6" t="s">
        <v>97</v>
      </c>
      <c r="F4600" s="6" t="s">
        <v>132</v>
      </c>
      <c r="G4600" s="6">
        <v>21</v>
      </c>
      <c r="H4600" s="6">
        <v>111</v>
      </c>
      <c r="I4600" s="6">
        <v>22</v>
      </c>
      <c r="J4600" s="6">
        <v>116</v>
      </c>
      <c r="K4600" s="6">
        <v>26</v>
      </c>
      <c r="L4600" s="6">
        <v>116</v>
      </c>
      <c r="M4600" s="6" t="s">
        <v>20</v>
      </c>
      <c r="N4600" s="6" t="s">
        <v>21</v>
      </c>
      <c r="O4600" s="6">
        <v>6</v>
      </c>
    </row>
    <row r="4601" spans="1:15" x14ac:dyDescent="0.25">
      <c r="A4601" s="6" t="s">
        <v>0</v>
      </c>
      <c r="B4601" s="6" t="s">
        <v>5</v>
      </c>
      <c r="C4601" s="6" t="s">
        <v>171</v>
      </c>
      <c r="D4601" s="6" t="s">
        <v>172</v>
      </c>
      <c r="E4601" s="6" t="s">
        <v>97</v>
      </c>
      <c r="F4601" s="6" t="s">
        <v>132</v>
      </c>
      <c r="G4601" s="6">
        <v>21</v>
      </c>
      <c r="H4601" s="6">
        <v>111</v>
      </c>
      <c r="I4601" s="6">
        <v>22</v>
      </c>
      <c r="J4601" s="6">
        <v>116</v>
      </c>
      <c r="K4601" s="6">
        <v>26</v>
      </c>
      <c r="L4601" s="6">
        <v>116</v>
      </c>
      <c r="M4601" s="6" t="s">
        <v>20</v>
      </c>
      <c r="N4601" s="6" t="s">
        <v>22</v>
      </c>
      <c r="O4601" s="6">
        <v>2</v>
      </c>
    </row>
    <row r="4602" spans="1:15" x14ac:dyDescent="0.25">
      <c r="A4602" s="6" t="s">
        <v>0</v>
      </c>
      <c r="B4602" s="6" t="s">
        <v>12</v>
      </c>
      <c r="C4602" s="6" t="s">
        <v>723</v>
      </c>
      <c r="D4602" s="6" t="s">
        <v>724</v>
      </c>
      <c r="E4602" s="6" t="s">
        <v>97</v>
      </c>
      <c r="F4602" s="6" t="s">
        <v>98</v>
      </c>
      <c r="G4602" s="6">
        <v>12</v>
      </c>
      <c r="H4602" s="6">
        <v>61</v>
      </c>
      <c r="I4602" s="6">
        <v>12</v>
      </c>
      <c r="J4602" s="6">
        <v>62</v>
      </c>
      <c r="K4602" s="6">
        <v>12</v>
      </c>
      <c r="L4602" s="6">
        <v>61</v>
      </c>
      <c r="M4602" s="6" t="s">
        <v>20</v>
      </c>
      <c r="N4602" s="6" t="s">
        <v>22</v>
      </c>
      <c r="O4602" s="6">
        <v>0</v>
      </c>
    </row>
    <row r="4603" spans="1:15" x14ac:dyDescent="0.25">
      <c r="A4603" s="6" t="s">
        <v>0</v>
      </c>
      <c r="B4603" s="6" t="s">
        <v>7</v>
      </c>
      <c r="C4603" s="6" t="s">
        <v>143</v>
      </c>
      <c r="D4603" s="6" t="s">
        <v>144</v>
      </c>
      <c r="E4603" s="6" t="s">
        <v>97</v>
      </c>
      <c r="F4603" s="6" t="s">
        <v>132</v>
      </c>
      <c r="G4603" s="6">
        <v>12</v>
      </c>
      <c r="H4603" s="6">
        <v>51</v>
      </c>
      <c r="I4603" s="6">
        <v>4</v>
      </c>
      <c r="J4603" s="6">
        <v>20</v>
      </c>
      <c r="K4603" s="6">
        <v>12</v>
      </c>
      <c r="L4603" s="6">
        <v>52</v>
      </c>
      <c r="M4603" s="6" t="s">
        <v>20</v>
      </c>
      <c r="N4603" s="6" t="s">
        <v>23</v>
      </c>
      <c r="O4603" s="6">
        <v>6</v>
      </c>
    </row>
    <row r="4604" spans="1:15" x14ac:dyDescent="0.25">
      <c r="A4604" s="6" t="s">
        <v>3</v>
      </c>
      <c r="B4604" s="6" t="s">
        <v>14</v>
      </c>
      <c r="C4604" s="6" t="s">
        <v>776</v>
      </c>
      <c r="D4604" s="6" t="s">
        <v>777</v>
      </c>
      <c r="E4604" s="6" t="s">
        <v>97</v>
      </c>
      <c r="F4604" s="6" t="s">
        <v>98</v>
      </c>
      <c r="G4604" s="6">
        <v>77</v>
      </c>
      <c r="H4604" s="6">
        <v>384</v>
      </c>
      <c r="I4604" s="6">
        <v>79</v>
      </c>
      <c r="J4604" s="6">
        <v>394</v>
      </c>
      <c r="K4604" s="6">
        <v>79</v>
      </c>
      <c r="L4604" s="6">
        <v>394</v>
      </c>
      <c r="M4604" s="6" t="s">
        <v>20</v>
      </c>
      <c r="N4604" s="6" t="s">
        <v>21</v>
      </c>
      <c r="O4604" s="6">
        <v>13</v>
      </c>
    </row>
    <row r="4605" spans="1:15" x14ac:dyDescent="0.25">
      <c r="A4605" s="6" t="s">
        <v>0</v>
      </c>
      <c r="B4605" s="6" t="s">
        <v>9</v>
      </c>
      <c r="C4605" s="6" t="s">
        <v>1078</v>
      </c>
      <c r="D4605" s="6" t="s">
        <v>1079</v>
      </c>
      <c r="E4605" s="6" t="s">
        <v>97</v>
      </c>
      <c r="F4605" s="6" t="s">
        <v>125</v>
      </c>
      <c r="G4605" s="6">
        <v>115</v>
      </c>
      <c r="H4605" s="6">
        <v>502</v>
      </c>
      <c r="I4605" s="6">
        <v>123</v>
      </c>
      <c r="J4605" s="6">
        <v>555</v>
      </c>
      <c r="K4605" s="6">
        <v>123</v>
      </c>
      <c r="L4605" s="6">
        <v>555</v>
      </c>
      <c r="M4605" s="6" t="s">
        <v>20</v>
      </c>
      <c r="N4605" s="6" t="s">
        <v>23</v>
      </c>
      <c r="O4605" s="6">
        <v>29</v>
      </c>
    </row>
    <row r="4606" spans="1:15" x14ac:dyDescent="0.25">
      <c r="A4606" s="6" t="s">
        <v>0</v>
      </c>
      <c r="B4606" s="6" t="s">
        <v>4</v>
      </c>
      <c r="C4606" s="6" t="s">
        <v>696</v>
      </c>
      <c r="D4606" s="6" t="s">
        <v>697</v>
      </c>
      <c r="E4606" s="6" t="s">
        <v>97</v>
      </c>
      <c r="F4606" s="6" t="s">
        <v>125</v>
      </c>
      <c r="G4606" s="6">
        <v>43</v>
      </c>
      <c r="H4606" s="6">
        <v>247</v>
      </c>
      <c r="I4606" s="6">
        <v>41</v>
      </c>
      <c r="J4606" s="6">
        <v>232</v>
      </c>
      <c r="K4606" s="6">
        <v>41</v>
      </c>
      <c r="L4606" s="6">
        <v>9</v>
      </c>
      <c r="M4606" s="6" t="s">
        <v>20</v>
      </c>
      <c r="N4606" s="6" t="s">
        <v>23</v>
      </c>
      <c r="O4606" s="6">
        <v>4</v>
      </c>
    </row>
    <row r="4607" spans="1:15" x14ac:dyDescent="0.25">
      <c r="A4607" s="6" t="s">
        <v>3</v>
      </c>
      <c r="B4607" s="6" t="s">
        <v>15</v>
      </c>
      <c r="C4607" s="6" t="s">
        <v>234</v>
      </c>
      <c r="D4607" s="6" t="s">
        <v>1060</v>
      </c>
      <c r="E4607" s="6" t="s">
        <v>97</v>
      </c>
      <c r="F4607" s="6" t="s">
        <v>132</v>
      </c>
      <c r="G4607" s="6">
        <v>21</v>
      </c>
      <c r="H4607" s="6">
        <v>107</v>
      </c>
      <c r="I4607" s="6">
        <v>22</v>
      </c>
      <c r="J4607" s="6">
        <v>108</v>
      </c>
      <c r="K4607" s="6">
        <v>22</v>
      </c>
      <c r="L4607" s="6">
        <v>0</v>
      </c>
      <c r="M4607" s="6" t="s">
        <v>20</v>
      </c>
      <c r="N4607" s="6" t="s">
        <v>23</v>
      </c>
      <c r="O4607" s="6">
        <v>0</v>
      </c>
    </row>
    <row r="4608" spans="1:15" x14ac:dyDescent="0.25">
      <c r="A4608" s="6" t="s">
        <v>3</v>
      </c>
      <c r="B4608" s="6" t="s">
        <v>17</v>
      </c>
      <c r="C4608" s="6" t="s">
        <v>761</v>
      </c>
      <c r="D4608" s="6" t="s">
        <v>762</v>
      </c>
      <c r="E4608" s="6" t="s">
        <v>209</v>
      </c>
      <c r="F4608" s="6" t="s">
        <v>125</v>
      </c>
      <c r="G4608" s="6">
        <v>32</v>
      </c>
      <c r="H4608" s="6">
        <v>156</v>
      </c>
      <c r="I4608" s="6">
        <v>9</v>
      </c>
      <c r="J4608" s="6">
        <v>58</v>
      </c>
      <c r="K4608" s="6">
        <v>9</v>
      </c>
      <c r="L4608" s="6">
        <v>58</v>
      </c>
      <c r="M4608" s="6" t="s">
        <v>20</v>
      </c>
      <c r="N4608" s="6" t="s">
        <v>22</v>
      </c>
      <c r="O4608" s="6">
        <v>1</v>
      </c>
    </row>
    <row r="4609" spans="1:15" x14ac:dyDescent="0.25">
      <c r="A4609" s="6" t="s">
        <v>0</v>
      </c>
      <c r="B4609" s="6" t="s">
        <v>13</v>
      </c>
      <c r="C4609" s="6" t="s">
        <v>199</v>
      </c>
      <c r="D4609" s="6" t="s">
        <v>200</v>
      </c>
      <c r="E4609" s="6" t="s">
        <v>97</v>
      </c>
      <c r="F4609" s="6" t="s">
        <v>125</v>
      </c>
      <c r="G4609" s="6">
        <v>77</v>
      </c>
      <c r="H4609" s="6">
        <v>380</v>
      </c>
      <c r="I4609" s="6">
        <v>76</v>
      </c>
      <c r="J4609" s="6">
        <v>342</v>
      </c>
      <c r="K4609" s="6">
        <v>76</v>
      </c>
      <c r="L4609" s="6">
        <v>344</v>
      </c>
      <c r="M4609" s="6" t="s">
        <v>20</v>
      </c>
      <c r="N4609" s="6" t="s">
        <v>23</v>
      </c>
      <c r="O4609" s="6">
        <v>17</v>
      </c>
    </row>
    <row r="4610" spans="1:15" x14ac:dyDescent="0.25">
      <c r="A4610" s="6" t="s">
        <v>0</v>
      </c>
      <c r="B4610" s="6" t="s">
        <v>13</v>
      </c>
      <c r="C4610" s="6" t="s">
        <v>201</v>
      </c>
      <c r="D4610" s="6" t="s">
        <v>202</v>
      </c>
      <c r="E4610" s="6" t="s">
        <v>97</v>
      </c>
      <c r="F4610" s="6" t="s">
        <v>132</v>
      </c>
      <c r="G4610" s="6">
        <v>8</v>
      </c>
      <c r="H4610" s="6">
        <v>40</v>
      </c>
      <c r="I4610" s="6">
        <v>8</v>
      </c>
      <c r="J4610" s="6">
        <v>28</v>
      </c>
      <c r="K4610" s="6">
        <v>8</v>
      </c>
      <c r="L4610" s="6">
        <v>40</v>
      </c>
      <c r="M4610" s="6" t="s">
        <v>20</v>
      </c>
      <c r="N4610" s="6" t="s">
        <v>22</v>
      </c>
      <c r="O4610" s="6">
        <v>1</v>
      </c>
    </row>
    <row r="4611" spans="1:15" x14ac:dyDescent="0.25">
      <c r="A4611" s="6" t="s">
        <v>0</v>
      </c>
      <c r="B4611" s="6" t="s">
        <v>6</v>
      </c>
      <c r="C4611" s="6" t="s">
        <v>277</v>
      </c>
      <c r="D4611" s="6" t="s">
        <v>278</v>
      </c>
      <c r="E4611" s="6" t="s">
        <v>97</v>
      </c>
      <c r="F4611" s="6" t="s">
        <v>98</v>
      </c>
      <c r="G4611" s="6">
        <v>139</v>
      </c>
      <c r="H4611" s="6">
        <v>640</v>
      </c>
      <c r="I4611" s="6">
        <v>127</v>
      </c>
      <c r="J4611" s="6">
        <v>578</v>
      </c>
      <c r="K4611" s="6">
        <v>146</v>
      </c>
      <c r="L4611" s="6">
        <v>640</v>
      </c>
      <c r="M4611" s="6" t="s">
        <v>20</v>
      </c>
      <c r="N4611" s="6" t="s">
        <v>21</v>
      </c>
      <c r="O4611" s="6">
        <v>22</v>
      </c>
    </row>
    <row r="4612" spans="1:15" x14ac:dyDescent="0.25">
      <c r="A4612" s="6" t="s">
        <v>0</v>
      </c>
      <c r="B4612" s="6" t="s">
        <v>12</v>
      </c>
      <c r="C4612" s="6" t="s">
        <v>197</v>
      </c>
      <c r="D4612" s="6" t="s">
        <v>198</v>
      </c>
      <c r="E4612" s="6" t="s">
        <v>97</v>
      </c>
      <c r="F4612" s="6" t="s">
        <v>125</v>
      </c>
      <c r="G4612" s="6">
        <v>20</v>
      </c>
      <c r="H4612" s="6">
        <v>106</v>
      </c>
      <c r="I4612" s="6">
        <v>13</v>
      </c>
      <c r="J4612" s="6">
        <v>94</v>
      </c>
      <c r="K4612" s="6">
        <v>18</v>
      </c>
      <c r="L4612" s="6">
        <v>94</v>
      </c>
      <c r="M4612" s="6" t="s">
        <v>20</v>
      </c>
      <c r="N4612" s="6" t="s">
        <v>21</v>
      </c>
      <c r="O4612" s="6">
        <v>1</v>
      </c>
    </row>
    <row r="4613" spans="1:15" x14ac:dyDescent="0.25">
      <c r="A4613" s="6" t="s">
        <v>3</v>
      </c>
      <c r="B4613" s="6" t="s">
        <v>15</v>
      </c>
      <c r="C4613" s="6" t="s">
        <v>234</v>
      </c>
      <c r="D4613" s="6" t="s">
        <v>1060</v>
      </c>
      <c r="E4613" s="6" t="s">
        <v>97</v>
      </c>
      <c r="F4613" s="6" t="s">
        <v>132</v>
      </c>
      <c r="G4613" s="6">
        <v>21</v>
      </c>
      <c r="H4613" s="6">
        <v>107</v>
      </c>
      <c r="I4613" s="6">
        <v>22</v>
      </c>
      <c r="J4613" s="6">
        <v>108</v>
      </c>
      <c r="K4613" s="6">
        <v>22</v>
      </c>
      <c r="L4613" s="6">
        <v>0</v>
      </c>
      <c r="M4613" s="6" t="s">
        <v>20</v>
      </c>
      <c r="N4613" s="6" t="s">
        <v>21</v>
      </c>
      <c r="O4613" s="6">
        <v>0</v>
      </c>
    </row>
    <row r="4614" spans="1:15" x14ac:dyDescent="0.25">
      <c r="A4614" s="6" t="s">
        <v>0</v>
      </c>
      <c r="B4614" s="6" t="s">
        <v>9</v>
      </c>
      <c r="C4614" s="6" t="s">
        <v>220</v>
      </c>
      <c r="D4614" s="6" t="s">
        <v>221</v>
      </c>
      <c r="E4614" s="6" t="s">
        <v>97</v>
      </c>
      <c r="F4614" s="6" t="s">
        <v>125</v>
      </c>
      <c r="G4614" s="6">
        <v>121</v>
      </c>
      <c r="H4614" s="6">
        <v>596</v>
      </c>
      <c r="I4614" s="6">
        <v>129</v>
      </c>
      <c r="J4614" s="6">
        <v>575</v>
      </c>
      <c r="K4614" s="6">
        <v>129</v>
      </c>
      <c r="L4614" s="6">
        <v>575</v>
      </c>
      <c r="M4614" s="6" t="s">
        <v>20</v>
      </c>
      <c r="N4614" s="6" t="s">
        <v>21</v>
      </c>
      <c r="O4614" s="6">
        <v>11</v>
      </c>
    </row>
    <row r="4615" spans="1:15" x14ac:dyDescent="0.25">
      <c r="A4615" s="6" t="s">
        <v>0</v>
      </c>
      <c r="B4615" s="6" t="s">
        <v>13</v>
      </c>
      <c r="C4615" s="6" t="s">
        <v>243</v>
      </c>
      <c r="D4615" s="6" t="s">
        <v>244</v>
      </c>
      <c r="E4615" s="6" t="s">
        <v>97</v>
      </c>
      <c r="F4615" s="6" t="s">
        <v>98</v>
      </c>
      <c r="G4615" s="6">
        <v>67</v>
      </c>
      <c r="H4615" s="6">
        <v>350</v>
      </c>
      <c r="I4615" s="6">
        <v>67</v>
      </c>
      <c r="J4615" s="6">
        <v>350</v>
      </c>
      <c r="K4615" s="6">
        <v>67</v>
      </c>
      <c r="L4615" s="6">
        <v>350</v>
      </c>
      <c r="M4615" s="6" t="s">
        <v>20</v>
      </c>
      <c r="N4615" s="6" t="s">
        <v>23</v>
      </c>
      <c r="O4615" s="6">
        <v>21</v>
      </c>
    </row>
    <row r="4616" spans="1:15" x14ac:dyDescent="0.25">
      <c r="A4616" s="6" t="s">
        <v>0</v>
      </c>
      <c r="B4616" s="6" t="s">
        <v>13</v>
      </c>
      <c r="C4616" s="6" t="s">
        <v>199</v>
      </c>
      <c r="D4616" s="6" t="s">
        <v>200</v>
      </c>
      <c r="E4616" s="6" t="s">
        <v>97</v>
      </c>
      <c r="F4616" s="6" t="s">
        <v>125</v>
      </c>
      <c r="G4616" s="6">
        <v>77</v>
      </c>
      <c r="H4616" s="6">
        <v>380</v>
      </c>
      <c r="I4616" s="6">
        <v>76</v>
      </c>
      <c r="J4616" s="6">
        <v>342</v>
      </c>
      <c r="K4616" s="6">
        <v>76</v>
      </c>
      <c r="L4616" s="6">
        <v>344</v>
      </c>
      <c r="M4616" s="6" t="s">
        <v>20</v>
      </c>
      <c r="N4616" s="6" t="s">
        <v>21</v>
      </c>
      <c r="O4616" s="6">
        <v>15</v>
      </c>
    </row>
    <row r="4617" spans="1:15" x14ac:dyDescent="0.25">
      <c r="A4617" s="6" t="s">
        <v>0</v>
      </c>
      <c r="B4617" s="6" t="s">
        <v>6</v>
      </c>
      <c r="C4617" s="6" t="s">
        <v>277</v>
      </c>
      <c r="D4617" s="6" t="s">
        <v>278</v>
      </c>
      <c r="E4617" s="6" t="s">
        <v>97</v>
      </c>
      <c r="F4617" s="6" t="s">
        <v>98</v>
      </c>
      <c r="G4617" s="6">
        <v>139</v>
      </c>
      <c r="H4617" s="6">
        <v>640</v>
      </c>
      <c r="I4617" s="6">
        <v>127</v>
      </c>
      <c r="J4617" s="6">
        <v>578</v>
      </c>
      <c r="K4617" s="6">
        <v>146</v>
      </c>
      <c r="L4617" s="6">
        <v>640</v>
      </c>
      <c r="M4617" s="6" t="s">
        <v>20</v>
      </c>
      <c r="N4617" s="6" t="s">
        <v>22</v>
      </c>
      <c r="O4617" s="6">
        <v>17</v>
      </c>
    </row>
    <row r="4618" spans="1:15" x14ac:dyDescent="0.25">
      <c r="A4618" s="6" t="s">
        <v>3</v>
      </c>
      <c r="B4618" s="6" t="s">
        <v>14</v>
      </c>
      <c r="C4618" s="6" t="s">
        <v>776</v>
      </c>
      <c r="D4618" s="6" t="s">
        <v>777</v>
      </c>
      <c r="E4618" s="6" t="s">
        <v>97</v>
      </c>
      <c r="F4618" s="6" t="s">
        <v>98</v>
      </c>
      <c r="G4618" s="6">
        <v>77</v>
      </c>
      <c r="H4618" s="6">
        <v>384</v>
      </c>
      <c r="I4618" s="6">
        <v>79</v>
      </c>
      <c r="J4618" s="6">
        <v>394</v>
      </c>
      <c r="K4618" s="6">
        <v>79</v>
      </c>
      <c r="L4618" s="6">
        <v>394</v>
      </c>
      <c r="M4618" s="6" t="s">
        <v>20</v>
      </c>
      <c r="N4618" s="6" t="s">
        <v>22</v>
      </c>
      <c r="O4618" s="6">
        <v>11</v>
      </c>
    </row>
    <row r="4619" spans="1:15" x14ac:dyDescent="0.25">
      <c r="A4619" s="6" t="s">
        <v>3</v>
      </c>
      <c r="B4619" s="6" t="s">
        <v>17</v>
      </c>
      <c r="C4619" s="6" t="s">
        <v>761</v>
      </c>
      <c r="D4619" s="6" t="s">
        <v>762</v>
      </c>
      <c r="E4619" s="6" t="s">
        <v>209</v>
      </c>
      <c r="F4619" s="6" t="s">
        <v>125</v>
      </c>
      <c r="G4619" s="6">
        <v>32</v>
      </c>
      <c r="H4619" s="6">
        <v>156</v>
      </c>
      <c r="I4619" s="6">
        <v>9</v>
      </c>
      <c r="J4619" s="6">
        <v>58</v>
      </c>
      <c r="K4619" s="6">
        <v>9</v>
      </c>
      <c r="L4619" s="6">
        <v>58</v>
      </c>
      <c r="M4619" s="6" t="s">
        <v>20</v>
      </c>
      <c r="N4619" s="6" t="s">
        <v>21</v>
      </c>
      <c r="O4619" s="6">
        <v>2</v>
      </c>
    </row>
    <row r="4620" spans="1:15" x14ac:dyDescent="0.25">
      <c r="A4620" s="6" t="s">
        <v>0</v>
      </c>
      <c r="B4620" s="6" t="s">
        <v>9</v>
      </c>
      <c r="C4620" s="6" t="s">
        <v>1078</v>
      </c>
      <c r="D4620" s="6" t="s">
        <v>1079</v>
      </c>
      <c r="E4620" s="6" t="s">
        <v>97</v>
      </c>
      <c r="F4620" s="6" t="s">
        <v>125</v>
      </c>
      <c r="G4620" s="6">
        <v>115</v>
      </c>
      <c r="H4620" s="6">
        <v>502</v>
      </c>
      <c r="I4620" s="6">
        <v>123</v>
      </c>
      <c r="J4620" s="6">
        <v>555</v>
      </c>
      <c r="K4620" s="6">
        <v>123</v>
      </c>
      <c r="L4620" s="6">
        <v>555</v>
      </c>
      <c r="M4620" s="6" t="s">
        <v>20</v>
      </c>
      <c r="N4620" s="6" t="s">
        <v>22</v>
      </c>
      <c r="O4620" s="6">
        <v>8</v>
      </c>
    </row>
    <row r="4621" spans="1:15" x14ac:dyDescent="0.25">
      <c r="A4621" s="6" t="s">
        <v>3</v>
      </c>
      <c r="B4621" s="6" t="s">
        <v>14</v>
      </c>
      <c r="C4621" s="6" t="s">
        <v>226</v>
      </c>
      <c r="D4621" s="6" t="s">
        <v>227</v>
      </c>
      <c r="E4621" s="6" t="s">
        <v>97</v>
      </c>
      <c r="F4621" s="6" t="s">
        <v>98</v>
      </c>
      <c r="G4621" s="6">
        <v>50</v>
      </c>
      <c r="H4621" s="6">
        <v>218</v>
      </c>
      <c r="I4621" s="6">
        <v>53</v>
      </c>
      <c r="J4621" s="6">
        <v>217</v>
      </c>
      <c r="K4621" s="6">
        <v>53</v>
      </c>
      <c r="L4621" s="6">
        <v>217</v>
      </c>
      <c r="M4621" s="6" t="s">
        <v>20</v>
      </c>
      <c r="N4621" s="6" t="s">
        <v>23</v>
      </c>
      <c r="O4621" s="6">
        <v>8</v>
      </c>
    </row>
    <row r="4622" spans="1:15" x14ac:dyDescent="0.25">
      <c r="A4622" s="6" t="s">
        <v>0</v>
      </c>
      <c r="B4622" s="6" t="s">
        <v>9</v>
      </c>
      <c r="C4622" s="6" t="s">
        <v>220</v>
      </c>
      <c r="D4622" s="6" t="s">
        <v>221</v>
      </c>
      <c r="E4622" s="6" t="s">
        <v>97</v>
      </c>
      <c r="F4622" s="6" t="s">
        <v>125</v>
      </c>
      <c r="G4622" s="6">
        <v>121</v>
      </c>
      <c r="H4622" s="6">
        <v>596</v>
      </c>
      <c r="I4622" s="6">
        <v>129</v>
      </c>
      <c r="J4622" s="6">
        <v>575</v>
      </c>
      <c r="K4622" s="6">
        <v>129</v>
      </c>
      <c r="L4622" s="6">
        <v>575</v>
      </c>
      <c r="M4622" s="6" t="s">
        <v>20</v>
      </c>
      <c r="N4622" s="6" t="s">
        <v>22</v>
      </c>
      <c r="O4622" s="6">
        <v>11</v>
      </c>
    </row>
    <row r="4623" spans="1:15" x14ac:dyDescent="0.25">
      <c r="A4623" s="6" t="s">
        <v>3</v>
      </c>
      <c r="B4623" s="6" t="s">
        <v>1084</v>
      </c>
      <c r="C4623" s="6" t="s">
        <v>1085</v>
      </c>
      <c r="D4623" s="6" t="s">
        <v>1086</v>
      </c>
      <c r="E4623" s="6" t="s">
        <v>97</v>
      </c>
      <c r="F4623" s="6" t="s">
        <v>125</v>
      </c>
      <c r="G4623" s="6">
        <v>44</v>
      </c>
      <c r="H4623" s="6">
        <v>273</v>
      </c>
      <c r="I4623" s="6">
        <v>40</v>
      </c>
      <c r="J4623" s="6">
        <v>208</v>
      </c>
      <c r="K4623" s="6">
        <v>40</v>
      </c>
      <c r="L4623" s="6">
        <v>208</v>
      </c>
      <c r="M4623" s="6" t="s">
        <v>20</v>
      </c>
      <c r="N4623" s="6" t="s">
        <v>21</v>
      </c>
      <c r="O4623" s="6">
        <v>6</v>
      </c>
    </row>
    <row r="4624" spans="1:15" x14ac:dyDescent="0.25">
      <c r="A4624" s="6" t="s">
        <v>0</v>
      </c>
      <c r="B4624" s="6" t="s">
        <v>13</v>
      </c>
      <c r="C4624" s="6" t="s">
        <v>241</v>
      </c>
      <c r="D4624" s="6" t="s">
        <v>242</v>
      </c>
      <c r="E4624" s="6" t="s">
        <v>97</v>
      </c>
      <c r="F4624" s="6" t="s">
        <v>98</v>
      </c>
      <c r="G4624" s="6">
        <v>65</v>
      </c>
      <c r="H4624" s="6">
        <v>347</v>
      </c>
      <c r="I4624" s="6">
        <v>65</v>
      </c>
      <c r="J4624" s="6">
        <v>347</v>
      </c>
      <c r="K4624" s="6">
        <v>65</v>
      </c>
      <c r="L4624" s="6">
        <v>347</v>
      </c>
      <c r="M4624" s="6" t="s">
        <v>20</v>
      </c>
      <c r="N4624" s="6" t="s">
        <v>22</v>
      </c>
      <c r="O4624" s="6">
        <v>5</v>
      </c>
    </row>
    <row r="4625" spans="1:15" x14ac:dyDescent="0.25">
      <c r="A4625" s="6" t="s">
        <v>3</v>
      </c>
      <c r="B4625" s="6" t="s">
        <v>15</v>
      </c>
      <c r="C4625" s="6" t="s">
        <v>794</v>
      </c>
      <c r="D4625" s="6" t="s">
        <v>795</v>
      </c>
      <c r="E4625" s="6" t="s">
        <v>97</v>
      </c>
      <c r="F4625" s="6" t="s">
        <v>125</v>
      </c>
      <c r="G4625" s="6">
        <v>78</v>
      </c>
      <c r="H4625" s="6">
        <v>390</v>
      </c>
      <c r="I4625" s="6">
        <v>77</v>
      </c>
      <c r="J4625" s="6">
        <v>384</v>
      </c>
      <c r="K4625" s="6">
        <v>77</v>
      </c>
      <c r="L4625" s="6">
        <v>384</v>
      </c>
      <c r="M4625" s="6" t="s">
        <v>20</v>
      </c>
      <c r="N4625" s="6" t="s">
        <v>21</v>
      </c>
      <c r="O4625" s="6">
        <v>8</v>
      </c>
    </row>
    <row r="4626" spans="1:15" x14ac:dyDescent="0.25">
      <c r="A4626" s="6" t="s">
        <v>0</v>
      </c>
      <c r="B4626" s="6" t="s">
        <v>7</v>
      </c>
      <c r="C4626" s="6" t="s">
        <v>143</v>
      </c>
      <c r="D4626" s="6" t="s">
        <v>144</v>
      </c>
      <c r="E4626" s="6" t="s">
        <v>97</v>
      </c>
      <c r="F4626" s="6" t="s">
        <v>132</v>
      </c>
      <c r="G4626" s="6">
        <v>12</v>
      </c>
      <c r="H4626" s="6">
        <v>51</v>
      </c>
      <c r="I4626" s="6">
        <v>4</v>
      </c>
      <c r="J4626" s="6">
        <v>20</v>
      </c>
      <c r="K4626" s="6">
        <v>12</v>
      </c>
      <c r="L4626" s="6">
        <v>52</v>
      </c>
      <c r="M4626" s="6" t="s">
        <v>20</v>
      </c>
      <c r="N4626" s="6" t="s">
        <v>21</v>
      </c>
      <c r="O4626" s="6">
        <v>2</v>
      </c>
    </row>
    <row r="4627" spans="1:15" x14ac:dyDescent="0.25">
      <c r="A4627" s="6" t="s">
        <v>0</v>
      </c>
      <c r="B4627" s="6" t="s">
        <v>13</v>
      </c>
      <c r="C4627" s="6" t="s">
        <v>205</v>
      </c>
      <c r="D4627" s="6" t="s">
        <v>206</v>
      </c>
      <c r="E4627" s="6" t="s">
        <v>97</v>
      </c>
      <c r="F4627" s="6" t="s">
        <v>125</v>
      </c>
      <c r="G4627" s="6">
        <v>116</v>
      </c>
      <c r="H4627" s="6">
        <v>530</v>
      </c>
      <c r="I4627" s="6">
        <v>105</v>
      </c>
      <c r="J4627" s="6">
        <v>464</v>
      </c>
      <c r="K4627" s="6">
        <v>105</v>
      </c>
      <c r="L4627" s="6">
        <v>492</v>
      </c>
      <c r="M4627" s="6" t="s">
        <v>20</v>
      </c>
      <c r="N4627" s="6" t="s">
        <v>22</v>
      </c>
      <c r="O4627" s="6">
        <v>10</v>
      </c>
    </row>
    <row r="4628" spans="1:15" x14ac:dyDescent="0.25">
      <c r="A4628" s="6" t="s">
        <v>3</v>
      </c>
      <c r="B4628" s="6" t="s">
        <v>15</v>
      </c>
      <c r="C4628" s="6" t="s">
        <v>800</v>
      </c>
      <c r="D4628" s="6" t="s">
        <v>801</v>
      </c>
      <c r="E4628" s="6" t="s">
        <v>97</v>
      </c>
      <c r="F4628" s="6" t="s">
        <v>125</v>
      </c>
      <c r="G4628" s="6">
        <v>70</v>
      </c>
      <c r="H4628" s="6">
        <v>273</v>
      </c>
      <c r="I4628" s="6">
        <v>71</v>
      </c>
      <c r="J4628" s="6">
        <v>278</v>
      </c>
      <c r="K4628" s="6">
        <v>71</v>
      </c>
      <c r="L4628" s="6">
        <v>278</v>
      </c>
      <c r="M4628" s="6" t="s">
        <v>20</v>
      </c>
      <c r="N4628" s="6" t="s">
        <v>21</v>
      </c>
      <c r="O4628" s="6">
        <v>14</v>
      </c>
    </row>
    <row r="4629" spans="1:15" x14ac:dyDescent="0.25">
      <c r="A4629" s="6" t="s">
        <v>0</v>
      </c>
      <c r="B4629" s="6" t="s">
        <v>5</v>
      </c>
      <c r="C4629" s="6" t="s">
        <v>713</v>
      </c>
      <c r="D4629" s="6" t="s">
        <v>714</v>
      </c>
      <c r="E4629" s="6" t="s">
        <v>209</v>
      </c>
      <c r="F4629" s="6" t="s">
        <v>125</v>
      </c>
      <c r="G4629" s="6">
        <v>110</v>
      </c>
      <c r="H4629" s="6">
        <v>643</v>
      </c>
      <c r="I4629" s="6">
        <v>106</v>
      </c>
      <c r="J4629" s="6"/>
      <c r="K4629" s="6">
        <v>124</v>
      </c>
      <c r="L4629" s="6">
        <v>0</v>
      </c>
      <c r="M4629" s="6" t="s">
        <v>20</v>
      </c>
      <c r="N4629" s="6" t="s">
        <v>23</v>
      </c>
      <c r="O4629" s="6">
        <v>0</v>
      </c>
    </row>
    <row r="4630" spans="1:15" x14ac:dyDescent="0.25">
      <c r="A4630" s="6" t="s">
        <v>3</v>
      </c>
      <c r="B4630" s="6" t="s">
        <v>17</v>
      </c>
      <c r="C4630" s="6" t="s">
        <v>761</v>
      </c>
      <c r="D4630" s="6" t="s">
        <v>762</v>
      </c>
      <c r="E4630" s="6" t="s">
        <v>209</v>
      </c>
      <c r="F4630" s="6" t="s">
        <v>125</v>
      </c>
      <c r="G4630" s="6">
        <v>32</v>
      </c>
      <c r="H4630" s="6">
        <v>156</v>
      </c>
      <c r="I4630" s="6">
        <v>9</v>
      </c>
      <c r="J4630" s="6">
        <v>58</v>
      </c>
      <c r="K4630" s="6">
        <v>9</v>
      </c>
      <c r="L4630" s="6">
        <v>58</v>
      </c>
      <c r="M4630" s="6" t="s">
        <v>20</v>
      </c>
      <c r="N4630" s="6" t="s">
        <v>23</v>
      </c>
      <c r="O4630" s="6">
        <v>3</v>
      </c>
    </row>
    <row r="4631" spans="1:15" x14ac:dyDescent="0.25">
      <c r="A4631" s="6" t="s">
        <v>3</v>
      </c>
      <c r="B4631" s="6" t="s">
        <v>15</v>
      </c>
      <c r="C4631" s="6" t="s">
        <v>798</v>
      </c>
      <c r="D4631" s="6" t="s">
        <v>799</v>
      </c>
      <c r="E4631" s="6" t="s">
        <v>97</v>
      </c>
      <c r="F4631" s="6" t="s">
        <v>125</v>
      </c>
      <c r="G4631" s="6">
        <v>51</v>
      </c>
      <c r="H4631" s="6">
        <v>260</v>
      </c>
      <c r="I4631" s="6">
        <v>51</v>
      </c>
      <c r="J4631" s="6">
        <v>263</v>
      </c>
      <c r="K4631" s="6">
        <v>51</v>
      </c>
      <c r="L4631" s="6">
        <v>263</v>
      </c>
      <c r="M4631" s="6" t="s">
        <v>20</v>
      </c>
      <c r="N4631" s="6" t="s">
        <v>23</v>
      </c>
      <c r="O4631" s="6">
        <v>8</v>
      </c>
    </row>
    <row r="4632" spans="1:15" x14ac:dyDescent="0.25">
      <c r="A4632" s="6" t="s">
        <v>3</v>
      </c>
      <c r="B4632" s="6" t="s">
        <v>14</v>
      </c>
      <c r="C4632" s="6" t="s">
        <v>785</v>
      </c>
      <c r="D4632" s="6" t="s">
        <v>786</v>
      </c>
      <c r="E4632" s="6" t="s">
        <v>97</v>
      </c>
      <c r="F4632" s="6" t="s">
        <v>98</v>
      </c>
      <c r="G4632" s="6">
        <v>140</v>
      </c>
      <c r="H4632" s="6">
        <v>613</v>
      </c>
      <c r="I4632" s="6">
        <v>137</v>
      </c>
      <c r="J4632" s="6">
        <v>622</v>
      </c>
      <c r="K4632" s="6">
        <v>137</v>
      </c>
      <c r="L4632" s="6">
        <v>622</v>
      </c>
      <c r="M4632" s="6" t="s">
        <v>20</v>
      </c>
      <c r="N4632" s="6" t="s">
        <v>23</v>
      </c>
      <c r="O4632" s="6">
        <v>50</v>
      </c>
    </row>
    <row r="4633" spans="1:15" x14ac:dyDescent="0.25">
      <c r="A4633" s="6" t="s">
        <v>3</v>
      </c>
      <c r="B4633" s="6" t="s">
        <v>16</v>
      </c>
      <c r="C4633" s="6" t="s">
        <v>230</v>
      </c>
      <c r="D4633" s="6" t="s">
        <v>231</v>
      </c>
      <c r="E4633" s="6" t="s">
        <v>97</v>
      </c>
      <c r="F4633" s="6" t="s">
        <v>98</v>
      </c>
      <c r="G4633" s="6">
        <v>31</v>
      </c>
      <c r="H4633" s="6">
        <v>191</v>
      </c>
      <c r="I4633" s="6">
        <v>31</v>
      </c>
      <c r="J4633" s="6">
        <v>183</v>
      </c>
      <c r="K4633" s="6">
        <v>31</v>
      </c>
      <c r="L4633" s="6">
        <v>183</v>
      </c>
      <c r="M4633" s="6" t="s">
        <v>20</v>
      </c>
      <c r="N4633" s="6" t="s">
        <v>22</v>
      </c>
      <c r="O4633" s="6">
        <v>5</v>
      </c>
    </row>
    <row r="4634" spans="1:15" x14ac:dyDescent="0.25">
      <c r="A4634" s="6" t="s">
        <v>0</v>
      </c>
      <c r="B4634" s="6" t="s">
        <v>13</v>
      </c>
      <c r="C4634" s="6" t="s">
        <v>201</v>
      </c>
      <c r="D4634" s="6" t="s">
        <v>202</v>
      </c>
      <c r="E4634" s="6" t="s">
        <v>97</v>
      </c>
      <c r="F4634" s="6" t="s">
        <v>132</v>
      </c>
      <c r="G4634" s="6">
        <v>8</v>
      </c>
      <c r="H4634" s="6">
        <v>40</v>
      </c>
      <c r="I4634" s="6">
        <v>8</v>
      </c>
      <c r="J4634" s="6">
        <v>28</v>
      </c>
      <c r="K4634" s="6">
        <v>8</v>
      </c>
      <c r="L4634" s="6">
        <v>40</v>
      </c>
      <c r="M4634" s="6" t="s">
        <v>20</v>
      </c>
      <c r="N4634" s="6" t="s">
        <v>23</v>
      </c>
      <c r="O4634" s="6">
        <v>3</v>
      </c>
    </row>
    <row r="4635" spans="1:15" x14ac:dyDescent="0.25">
      <c r="A4635" s="6" t="s">
        <v>3</v>
      </c>
      <c r="B4635" s="6" t="s">
        <v>15</v>
      </c>
      <c r="C4635" s="6" t="s">
        <v>806</v>
      </c>
      <c r="D4635" s="6" t="s">
        <v>807</v>
      </c>
      <c r="E4635" s="6" t="s">
        <v>97</v>
      </c>
      <c r="F4635" s="6" t="s">
        <v>125</v>
      </c>
      <c r="G4635" s="6">
        <v>178</v>
      </c>
      <c r="H4635" s="6">
        <v>827</v>
      </c>
      <c r="I4635" s="6">
        <v>194</v>
      </c>
      <c r="J4635" s="6">
        <v>890</v>
      </c>
      <c r="K4635" s="6">
        <v>194</v>
      </c>
      <c r="L4635" s="6">
        <v>890</v>
      </c>
      <c r="M4635" s="6" t="s">
        <v>20</v>
      </c>
      <c r="N4635" s="6" t="s">
        <v>21</v>
      </c>
      <c r="O4635" s="6">
        <v>29</v>
      </c>
    </row>
    <row r="4636" spans="1:15" x14ac:dyDescent="0.25">
      <c r="A4636" s="6" t="s">
        <v>0</v>
      </c>
      <c r="B4636" s="6" t="s">
        <v>7</v>
      </c>
      <c r="C4636" s="6" t="s">
        <v>143</v>
      </c>
      <c r="D4636" s="6" t="s">
        <v>144</v>
      </c>
      <c r="E4636" s="6" t="s">
        <v>97</v>
      </c>
      <c r="F4636" s="6" t="s">
        <v>132</v>
      </c>
      <c r="G4636" s="6">
        <v>12</v>
      </c>
      <c r="H4636" s="6">
        <v>51</v>
      </c>
      <c r="I4636" s="6">
        <v>4</v>
      </c>
      <c r="J4636" s="6">
        <v>20</v>
      </c>
      <c r="K4636" s="6">
        <v>12</v>
      </c>
      <c r="L4636" s="6">
        <v>52</v>
      </c>
      <c r="M4636" s="6" t="s">
        <v>20</v>
      </c>
      <c r="N4636" s="6" t="s">
        <v>22</v>
      </c>
      <c r="O4636" s="6">
        <v>4</v>
      </c>
    </row>
    <row r="4637" spans="1:15" x14ac:dyDescent="0.25">
      <c r="A4637" s="6" t="s">
        <v>0</v>
      </c>
      <c r="B4637" s="6" t="s">
        <v>13</v>
      </c>
      <c r="C4637" s="6" t="s">
        <v>245</v>
      </c>
      <c r="D4637" s="6" t="s">
        <v>246</v>
      </c>
      <c r="E4637" s="6" t="s">
        <v>97</v>
      </c>
      <c r="F4637" s="6" t="s">
        <v>98</v>
      </c>
      <c r="G4637" s="6">
        <v>25</v>
      </c>
      <c r="H4637" s="6">
        <v>133</v>
      </c>
      <c r="I4637" s="6">
        <v>22</v>
      </c>
      <c r="J4637" s="6">
        <v>95</v>
      </c>
      <c r="K4637" s="6">
        <v>25</v>
      </c>
      <c r="L4637" s="6">
        <v>134</v>
      </c>
      <c r="M4637" s="6" t="s">
        <v>20</v>
      </c>
      <c r="N4637" s="6" t="s">
        <v>23</v>
      </c>
      <c r="O4637" s="6">
        <v>5</v>
      </c>
    </row>
    <row r="4638" spans="1:15" x14ac:dyDescent="0.25">
      <c r="A4638" s="6" t="s">
        <v>3</v>
      </c>
      <c r="B4638" s="6" t="s">
        <v>15</v>
      </c>
      <c r="C4638" s="6" t="s">
        <v>806</v>
      </c>
      <c r="D4638" s="6" t="s">
        <v>807</v>
      </c>
      <c r="E4638" s="6" t="s">
        <v>97</v>
      </c>
      <c r="F4638" s="6" t="s">
        <v>125</v>
      </c>
      <c r="G4638" s="6">
        <v>178</v>
      </c>
      <c r="H4638" s="6">
        <v>827</v>
      </c>
      <c r="I4638" s="6">
        <v>194</v>
      </c>
      <c r="J4638" s="6">
        <v>890</v>
      </c>
      <c r="K4638" s="6">
        <v>194</v>
      </c>
      <c r="L4638" s="6">
        <v>890</v>
      </c>
      <c r="M4638" s="6" t="s">
        <v>20</v>
      </c>
      <c r="N4638" s="6" t="s">
        <v>22</v>
      </c>
      <c r="O4638" s="6">
        <v>25</v>
      </c>
    </row>
    <row r="4639" spans="1:15" x14ac:dyDescent="0.25">
      <c r="A4639" s="6" t="s">
        <v>0</v>
      </c>
      <c r="B4639" s="6" t="s">
        <v>13</v>
      </c>
      <c r="C4639" s="6" t="s">
        <v>205</v>
      </c>
      <c r="D4639" s="6" t="s">
        <v>206</v>
      </c>
      <c r="E4639" s="6" t="s">
        <v>97</v>
      </c>
      <c r="F4639" s="6" t="s">
        <v>125</v>
      </c>
      <c r="G4639" s="6">
        <v>116</v>
      </c>
      <c r="H4639" s="6">
        <v>530</v>
      </c>
      <c r="I4639" s="6">
        <v>105</v>
      </c>
      <c r="J4639" s="6">
        <v>464</v>
      </c>
      <c r="K4639" s="6">
        <v>105</v>
      </c>
      <c r="L4639" s="6">
        <v>492</v>
      </c>
      <c r="M4639" s="6" t="s">
        <v>20</v>
      </c>
      <c r="N4639" s="6" t="s">
        <v>21</v>
      </c>
      <c r="O4639" s="6">
        <v>13</v>
      </c>
    </row>
    <row r="4640" spans="1:15" x14ac:dyDescent="0.25">
      <c r="A4640" s="6" t="s">
        <v>3</v>
      </c>
      <c r="B4640" s="6" t="s">
        <v>17</v>
      </c>
      <c r="C4640" s="6" t="s">
        <v>767</v>
      </c>
      <c r="D4640" s="6" t="s">
        <v>768</v>
      </c>
      <c r="E4640" s="6" t="s">
        <v>97</v>
      </c>
      <c r="F4640" s="6" t="s">
        <v>98</v>
      </c>
      <c r="G4640" s="6">
        <v>61</v>
      </c>
      <c r="H4640" s="6">
        <v>264</v>
      </c>
      <c r="I4640" s="6">
        <v>55</v>
      </c>
      <c r="J4640" s="6">
        <v>251</v>
      </c>
      <c r="K4640" s="6">
        <v>55</v>
      </c>
      <c r="L4640" s="6">
        <v>251</v>
      </c>
      <c r="M4640" s="6" t="s">
        <v>20</v>
      </c>
      <c r="N4640" s="6" t="s">
        <v>23</v>
      </c>
      <c r="O4640" s="6">
        <v>9</v>
      </c>
    </row>
    <row r="4641" spans="1:15" x14ac:dyDescent="0.25">
      <c r="A4641" s="6" t="s">
        <v>3</v>
      </c>
      <c r="B4641" s="6" t="s">
        <v>18</v>
      </c>
      <c r="C4641" s="6" t="s">
        <v>809</v>
      </c>
      <c r="D4641" s="6" t="s">
        <v>810</v>
      </c>
      <c r="E4641" s="6" t="s">
        <v>97</v>
      </c>
      <c r="F4641" s="6" t="s">
        <v>98</v>
      </c>
      <c r="G4641" s="6">
        <v>12</v>
      </c>
      <c r="H4641" s="6">
        <v>52</v>
      </c>
      <c r="I4641" s="6">
        <v>10</v>
      </c>
      <c r="J4641" s="6">
        <v>44</v>
      </c>
      <c r="K4641" s="6">
        <v>10</v>
      </c>
      <c r="L4641" s="6">
        <v>44</v>
      </c>
      <c r="M4641" s="6" t="s">
        <v>20</v>
      </c>
      <c r="N4641" s="6" t="s">
        <v>21</v>
      </c>
      <c r="O4641" s="6">
        <v>1</v>
      </c>
    </row>
    <row r="4642" spans="1:15" x14ac:dyDescent="0.25">
      <c r="A4642" s="6" t="s">
        <v>3</v>
      </c>
      <c r="B4642" s="6" t="s">
        <v>16</v>
      </c>
      <c r="C4642" s="6" t="s">
        <v>813</v>
      </c>
      <c r="D4642" s="6" t="s">
        <v>814</v>
      </c>
      <c r="E4642" s="6" t="s">
        <v>97</v>
      </c>
      <c r="F4642" s="6" t="s">
        <v>98</v>
      </c>
      <c r="G4642" s="6">
        <v>38</v>
      </c>
      <c r="H4642" s="6">
        <v>164</v>
      </c>
      <c r="I4642" s="6">
        <v>37</v>
      </c>
      <c r="J4642" s="6">
        <v>155</v>
      </c>
      <c r="K4642" s="6">
        <v>38</v>
      </c>
      <c r="L4642" s="6">
        <v>4</v>
      </c>
      <c r="M4642" s="6" t="s">
        <v>20</v>
      </c>
      <c r="N4642" s="6" t="s">
        <v>21</v>
      </c>
      <c r="O4642" s="6">
        <v>9</v>
      </c>
    </row>
    <row r="4643" spans="1:15" x14ac:dyDescent="0.25">
      <c r="A4643" s="6" t="s">
        <v>0</v>
      </c>
      <c r="B4643" s="6" t="s">
        <v>9</v>
      </c>
      <c r="C4643" s="6" t="s">
        <v>135</v>
      </c>
      <c r="D4643" s="6" t="s">
        <v>136</v>
      </c>
      <c r="E4643" s="6" t="s">
        <v>97</v>
      </c>
      <c r="F4643" s="6" t="s">
        <v>125</v>
      </c>
      <c r="G4643" s="6">
        <v>207</v>
      </c>
      <c r="H4643" s="6">
        <v>1141</v>
      </c>
      <c r="I4643" s="6">
        <v>352</v>
      </c>
      <c r="J4643" s="6">
        <v>1386</v>
      </c>
      <c r="K4643" s="6">
        <v>352</v>
      </c>
      <c r="L4643" s="6">
        <v>1386</v>
      </c>
      <c r="M4643" s="6" t="s">
        <v>20</v>
      </c>
      <c r="N4643" s="6" t="s">
        <v>23</v>
      </c>
      <c r="O4643" s="6">
        <v>293</v>
      </c>
    </row>
    <row r="4644" spans="1:15" x14ac:dyDescent="0.25">
      <c r="A4644" s="6" t="s">
        <v>0</v>
      </c>
      <c r="B4644" s="6" t="s">
        <v>13</v>
      </c>
      <c r="C4644" s="6" t="s">
        <v>201</v>
      </c>
      <c r="D4644" s="6" t="s">
        <v>202</v>
      </c>
      <c r="E4644" s="6" t="s">
        <v>97</v>
      </c>
      <c r="F4644" s="6" t="s">
        <v>132</v>
      </c>
      <c r="G4644" s="6">
        <v>8</v>
      </c>
      <c r="H4644" s="6">
        <v>40</v>
      </c>
      <c r="I4644" s="6">
        <v>8</v>
      </c>
      <c r="J4644" s="6">
        <v>28</v>
      </c>
      <c r="K4644" s="6">
        <v>8</v>
      </c>
      <c r="L4644" s="6">
        <v>40</v>
      </c>
      <c r="M4644" s="6" t="s">
        <v>20</v>
      </c>
      <c r="N4644" s="6" t="s">
        <v>21</v>
      </c>
      <c r="O4644" s="6">
        <v>2</v>
      </c>
    </row>
    <row r="4645" spans="1:15" x14ac:dyDescent="0.25">
      <c r="A4645" s="6" t="s">
        <v>0</v>
      </c>
      <c r="B4645" s="6" t="s">
        <v>9</v>
      </c>
      <c r="C4645" s="6" t="s">
        <v>135</v>
      </c>
      <c r="D4645" s="6" t="s">
        <v>136</v>
      </c>
      <c r="E4645" s="6" t="s">
        <v>97</v>
      </c>
      <c r="F4645" s="6" t="s">
        <v>125</v>
      </c>
      <c r="G4645" s="6">
        <v>207</v>
      </c>
      <c r="H4645" s="6">
        <v>1141</v>
      </c>
      <c r="I4645" s="6">
        <v>352</v>
      </c>
      <c r="J4645" s="6">
        <v>1386</v>
      </c>
      <c r="K4645" s="6">
        <v>352</v>
      </c>
      <c r="L4645" s="6">
        <v>1386</v>
      </c>
      <c r="M4645" s="6" t="s">
        <v>20</v>
      </c>
      <c r="N4645" s="6" t="s">
        <v>22</v>
      </c>
      <c r="O4645" s="6">
        <v>137</v>
      </c>
    </row>
    <row r="4646" spans="1:15" x14ac:dyDescent="0.25">
      <c r="A4646" s="6" t="s">
        <v>0</v>
      </c>
      <c r="B4646" s="6" t="s">
        <v>6</v>
      </c>
      <c r="C4646" s="6" t="s">
        <v>718</v>
      </c>
      <c r="D4646" s="6" t="s">
        <v>719</v>
      </c>
      <c r="E4646" s="6" t="s">
        <v>97</v>
      </c>
      <c r="F4646" s="6" t="s">
        <v>132</v>
      </c>
      <c r="G4646" s="6">
        <v>68</v>
      </c>
      <c r="H4646" s="6">
        <v>327</v>
      </c>
      <c r="I4646" s="6">
        <v>10</v>
      </c>
      <c r="J4646" s="6">
        <v>20</v>
      </c>
      <c r="K4646" s="6">
        <v>63</v>
      </c>
      <c r="L4646" s="6">
        <v>307</v>
      </c>
      <c r="M4646" s="6" t="s">
        <v>20</v>
      </c>
      <c r="N4646" s="6" t="s">
        <v>22</v>
      </c>
      <c r="O4646" s="6">
        <v>5</v>
      </c>
    </row>
    <row r="4647" spans="1:15" x14ac:dyDescent="0.25">
      <c r="A4647" s="6" t="s">
        <v>3</v>
      </c>
      <c r="B4647" s="6" t="s">
        <v>15</v>
      </c>
      <c r="C4647" s="6" t="s">
        <v>234</v>
      </c>
      <c r="D4647" s="6" t="s">
        <v>1060</v>
      </c>
      <c r="E4647" s="6" t="s">
        <v>97</v>
      </c>
      <c r="F4647" s="6" t="s">
        <v>132</v>
      </c>
      <c r="G4647" s="6">
        <v>21</v>
      </c>
      <c r="H4647" s="6">
        <v>107</v>
      </c>
      <c r="I4647" s="6">
        <v>22</v>
      </c>
      <c r="J4647" s="6">
        <v>108</v>
      </c>
      <c r="K4647" s="6">
        <v>22</v>
      </c>
      <c r="L4647" s="6">
        <v>0</v>
      </c>
      <c r="M4647" s="6" t="s">
        <v>20</v>
      </c>
      <c r="N4647" s="6" t="s">
        <v>22</v>
      </c>
      <c r="O4647" s="6">
        <v>0</v>
      </c>
    </row>
    <row r="4648" spans="1:15" x14ac:dyDescent="0.25">
      <c r="A4648" s="6" t="s">
        <v>3</v>
      </c>
      <c r="B4648" s="6" t="s">
        <v>15</v>
      </c>
      <c r="C4648" s="6" t="s">
        <v>798</v>
      </c>
      <c r="D4648" s="6" t="s">
        <v>799</v>
      </c>
      <c r="E4648" s="6" t="s">
        <v>97</v>
      </c>
      <c r="F4648" s="6" t="s">
        <v>125</v>
      </c>
      <c r="G4648" s="6">
        <v>51</v>
      </c>
      <c r="H4648" s="6">
        <v>260</v>
      </c>
      <c r="I4648" s="6">
        <v>51</v>
      </c>
      <c r="J4648" s="6">
        <v>263</v>
      </c>
      <c r="K4648" s="6">
        <v>51</v>
      </c>
      <c r="L4648" s="6">
        <v>263</v>
      </c>
      <c r="M4648" s="6" t="s">
        <v>20</v>
      </c>
      <c r="N4648" s="6" t="s">
        <v>22</v>
      </c>
      <c r="O4648" s="6">
        <v>4</v>
      </c>
    </row>
    <row r="4649" spans="1:15" x14ac:dyDescent="0.25">
      <c r="A4649" s="6" t="s">
        <v>3</v>
      </c>
      <c r="B4649" s="6" t="s">
        <v>17</v>
      </c>
      <c r="C4649" s="6" t="s">
        <v>232</v>
      </c>
      <c r="D4649" s="6" t="s">
        <v>233</v>
      </c>
      <c r="E4649" s="6" t="s">
        <v>97</v>
      </c>
      <c r="F4649" s="6" t="s">
        <v>98</v>
      </c>
      <c r="G4649" s="6">
        <v>30</v>
      </c>
      <c r="H4649" s="6">
        <v>188</v>
      </c>
      <c r="I4649" s="6">
        <v>24</v>
      </c>
      <c r="J4649" s="6">
        <v>112</v>
      </c>
      <c r="K4649" s="6">
        <v>24</v>
      </c>
      <c r="L4649" s="6">
        <v>112</v>
      </c>
      <c r="M4649" s="6" t="s">
        <v>20</v>
      </c>
      <c r="N4649" s="6" t="s">
        <v>22</v>
      </c>
      <c r="O4649" s="6">
        <v>1</v>
      </c>
    </row>
    <row r="4650" spans="1:15" x14ac:dyDescent="0.25">
      <c r="A4650" s="6" t="s">
        <v>0</v>
      </c>
      <c r="B4650" s="6" t="s">
        <v>13</v>
      </c>
      <c r="C4650" s="6" t="s">
        <v>243</v>
      </c>
      <c r="D4650" s="6" t="s">
        <v>244</v>
      </c>
      <c r="E4650" s="6" t="s">
        <v>97</v>
      </c>
      <c r="F4650" s="6" t="s">
        <v>98</v>
      </c>
      <c r="G4650" s="6">
        <v>67</v>
      </c>
      <c r="H4650" s="6">
        <v>350</v>
      </c>
      <c r="I4650" s="6">
        <v>67</v>
      </c>
      <c r="J4650" s="6">
        <v>350</v>
      </c>
      <c r="K4650" s="6">
        <v>67</v>
      </c>
      <c r="L4650" s="6">
        <v>350</v>
      </c>
      <c r="M4650" s="6" t="s">
        <v>20</v>
      </c>
      <c r="N4650" s="6" t="s">
        <v>21</v>
      </c>
      <c r="O4650" s="6">
        <v>13</v>
      </c>
    </row>
    <row r="4651" spans="1:15" x14ac:dyDescent="0.25">
      <c r="A4651" s="6" t="s">
        <v>0</v>
      </c>
      <c r="B4651" s="6" t="s">
        <v>6</v>
      </c>
      <c r="C4651" s="6" t="s">
        <v>721</v>
      </c>
      <c r="D4651" s="6" t="s">
        <v>722</v>
      </c>
      <c r="E4651" s="6" t="s">
        <v>97</v>
      </c>
      <c r="F4651" s="6" t="s">
        <v>125</v>
      </c>
      <c r="G4651" s="6">
        <v>30</v>
      </c>
      <c r="H4651" s="6">
        <v>181</v>
      </c>
      <c r="I4651" s="6">
        <v>30</v>
      </c>
      <c r="J4651" s="6">
        <v>181</v>
      </c>
      <c r="K4651" s="6">
        <v>30</v>
      </c>
      <c r="L4651" s="6">
        <v>181</v>
      </c>
      <c r="M4651" s="6" t="s">
        <v>20</v>
      </c>
      <c r="N4651" s="6" t="s">
        <v>23</v>
      </c>
      <c r="O4651" s="6">
        <v>11</v>
      </c>
    </row>
    <row r="4652" spans="1:15" x14ac:dyDescent="0.25">
      <c r="A4652" s="6" t="s">
        <v>3</v>
      </c>
      <c r="B4652" s="6" t="s">
        <v>15</v>
      </c>
      <c r="C4652" s="6" t="s">
        <v>798</v>
      </c>
      <c r="D4652" s="6" t="s">
        <v>799</v>
      </c>
      <c r="E4652" s="6" t="s">
        <v>97</v>
      </c>
      <c r="F4652" s="6" t="s">
        <v>125</v>
      </c>
      <c r="G4652" s="6">
        <v>51</v>
      </c>
      <c r="H4652" s="6">
        <v>260</v>
      </c>
      <c r="I4652" s="6">
        <v>51</v>
      </c>
      <c r="J4652" s="6">
        <v>263</v>
      </c>
      <c r="K4652" s="6">
        <v>51</v>
      </c>
      <c r="L4652" s="6">
        <v>263</v>
      </c>
      <c r="M4652" s="6" t="s">
        <v>20</v>
      </c>
      <c r="N4652" s="6" t="s">
        <v>21</v>
      </c>
      <c r="O4652" s="6">
        <v>4</v>
      </c>
    </row>
    <row r="4653" spans="1:15" x14ac:dyDescent="0.25">
      <c r="A4653" s="6" t="s">
        <v>0</v>
      </c>
      <c r="B4653" s="6" t="s">
        <v>13</v>
      </c>
      <c r="C4653" s="6" t="s">
        <v>247</v>
      </c>
      <c r="D4653" s="6" t="s">
        <v>248</v>
      </c>
      <c r="E4653" s="6" t="s">
        <v>97</v>
      </c>
      <c r="F4653" s="6" t="s">
        <v>98</v>
      </c>
      <c r="G4653" s="6">
        <v>10</v>
      </c>
      <c r="H4653" s="6">
        <v>39</v>
      </c>
      <c r="I4653" s="6">
        <v>7</v>
      </c>
      <c r="J4653" s="6">
        <v>25</v>
      </c>
      <c r="K4653" s="6">
        <v>10</v>
      </c>
      <c r="L4653" s="6">
        <v>39</v>
      </c>
      <c r="M4653" s="6" t="s">
        <v>20</v>
      </c>
      <c r="N4653" s="6" t="s">
        <v>22</v>
      </c>
      <c r="O4653" s="6">
        <v>1</v>
      </c>
    </row>
    <row r="4654" spans="1:15" x14ac:dyDescent="0.25">
      <c r="A4654" s="6" t="s">
        <v>0</v>
      </c>
      <c r="B4654" s="6" t="s">
        <v>13</v>
      </c>
      <c r="C4654" s="6" t="s">
        <v>175</v>
      </c>
      <c r="D4654" s="6" t="s">
        <v>176</v>
      </c>
      <c r="E4654" s="6" t="s">
        <v>97</v>
      </c>
      <c r="F4654" s="6" t="s">
        <v>125</v>
      </c>
      <c r="G4654" s="6">
        <v>35</v>
      </c>
      <c r="H4654" s="6">
        <v>215</v>
      </c>
      <c r="I4654" s="6">
        <v>35</v>
      </c>
      <c r="J4654" s="6">
        <v>211</v>
      </c>
      <c r="K4654" s="6">
        <v>35</v>
      </c>
      <c r="L4654" s="6">
        <v>212</v>
      </c>
      <c r="M4654" s="6" t="s">
        <v>20</v>
      </c>
      <c r="N4654" s="6" t="s">
        <v>23</v>
      </c>
      <c r="O4654" s="6">
        <v>7</v>
      </c>
    </row>
    <row r="4655" spans="1:15" x14ac:dyDescent="0.25">
      <c r="A4655" s="6" t="s">
        <v>3</v>
      </c>
      <c r="B4655" s="6" t="s">
        <v>16</v>
      </c>
      <c r="C4655" s="6" t="s">
        <v>230</v>
      </c>
      <c r="D4655" s="6" t="s">
        <v>231</v>
      </c>
      <c r="E4655" s="6" t="s">
        <v>97</v>
      </c>
      <c r="F4655" s="6" t="s">
        <v>98</v>
      </c>
      <c r="G4655" s="6">
        <v>31</v>
      </c>
      <c r="H4655" s="6">
        <v>191</v>
      </c>
      <c r="I4655" s="6">
        <v>31</v>
      </c>
      <c r="J4655" s="6">
        <v>183</v>
      </c>
      <c r="K4655" s="6">
        <v>31</v>
      </c>
      <c r="L4655" s="6">
        <v>183</v>
      </c>
      <c r="M4655" s="6" t="s">
        <v>20</v>
      </c>
      <c r="N4655" s="6" t="s">
        <v>21</v>
      </c>
      <c r="O4655" s="6">
        <v>4</v>
      </c>
    </row>
    <row r="4656" spans="1:15" x14ac:dyDescent="0.25">
      <c r="A4656" s="6" t="s">
        <v>0</v>
      </c>
      <c r="B4656" s="6" t="s">
        <v>6</v>
      </c>
      <c r="C4656" s="6" t="s">
        <v>721</v>
      </c>
      <c r="D4656" s="6" t="s">
        <v>722</v>
      </c>
      <c r="E4656" s="6" t="s">
        <v>97</v>
      </c>
      <c r="F4656" s="6" t="s">
        <v>125</v>
      </c>
      <c r="G4656" s="6">
        <v>30</v>
      </c>
      <c r="H4656" s="6">
        <v>181</v>
      </c>
      <c r="I4656" s="6">
        <v>30</v>
      </c>
      <c r="J4656" s="6">
        <v>181</v>
      </c>
      <c r="K4656" s="6">
        <v>30</v>
      </c>
      <c r="L4656" s="6">
        <v>181</v>
      </c>
      <c r="M4656" s="6" t="s">
        <v>20</v>
      </c>
      <c r="N4656" s="6" t="s">
        <v>22</v>
      </c>
      <c r="O4656" s="6">
        <v>3</v>
      </c>
    </row>
    <row r="4657" spans="1:15" x14ac:dyDescent="0.25">
      <c r="A4657" s="6" t="s">
        <v>3</v>
      </c>
      <c r="B4657" s="6" t="s">
        <v>15</v>
      </c>
      <c r="C4657" s="6" t="s">
        <v>794</v>
      </c>
      <c r="D4657" s="6" t="s">
        <v>795</v>
      </c>
      <c r="E4657" s="6" t="s">
        <v>97</v>
      </c>
      <c r="F4657" s="6" t="s">
        <v>125</v>
      </c>
      <c r="G4657" s="6">
        <v>78</v>
      </c>
      <c r="H4657" s="6">
        <v>390</v>
      </c>
      <c r="I4657" s="6">
        <v>77</v>
      </c>
      <c r="J4657" s="6">
        <v>384</v>
      </c>
      <c r="K4657" s="6">
        <v>77</v>
      </c>
      <c r="L4657" s="6">
        <v>384</v>
      </c>
      <c r="M4657" s="6" t="s">
        <v>20</v>
      </c>
      <c r="N4657" s="6" t="s">
        <v>23</v>
      </c>
      <c r="O4657" s="6">
        <v>14</v>
      </c>
    </row>
    <row r="4658" spans="1:15" x14ac:dyDescent="0.25">
      <c r="A4658" s="6" t="s">
        <v>0</v>
      </c>
      <c r="B4658" s="6" t="s">
        <v>9</v>
      </c>
      <c r="C4658" s="6" t="s">
        <v>135</v>
      </c>
      <c r="D4658" s="6" t="s">
        <v>136</v>
      </c>
      <c r="E4658" s="6" t="s">
        <v>97</v>
      </c>
      <c r="F4658" s="6" t="s">
        <v>125</v>
      </c>
      <c r="G4658" s="6">
        <v>207</v>
      </c>
      <c r="H4658" s="6">
        <v>1141</v>
      </c>
      <c r="I4658" s="6">
        <v>352</v>
      </c>
      <c r="J4658" s="6">
        <v>1386</v>
      </c>
      <c r="K4658" s="6">
        <v>352</v>
      </c>
      <c r="L4658" s="6">
        <v>1386</v>
      </c>
      <c r="M4658" s="6" t="s">
        <v>20</v>
      </c>
      <c r="N4658" s="6" t="s">
        <v>21</v>
      </c>
      <c r="O4658" s="6">
        <v>156</v>
      </c>
    </row>
    <row r="4659" spans="1:15" x14ac:dyDescent="0.25">
      <c r="A4659" s="6" t="s">
        <v>3</v>
      </c>
      <c r="B4659" s="6" t="s">
        <v>17</v>
      </c>
      <c r="C4659" s="6" t="s">
        <v>767</v>
      </c>
      <c r="D4659" s="6" t="s">
        <v>768</v>
      </c>
      <c r="E4659" s="6" t="s">
        <v>97</v>
      </c>
      <c r="F4659" s="6" t="s">
        <v>98</v>
      </c>
      <c r="G4659" s="6">
        <v>61</v>
      </c>
      <c r="H4659" s="6">
        <v>264</v>
      </c>
      <c r="I4659" s="6">
        <v>55</v>
      </c>
      <c r="J4659" s="6">
        <v>251</v>
      </c>
      <c r="K4659" s="6">
        <v>55</v>
      </c>
      <c r="L4659" s="6">
        <v>251</v>
      </c>
      <c r="M4659" s="6" t="s">
        <v>20</v>
      </c>
      <c r="N4659" s="6" t="s">
        <v>22</v>
      </c>
      <c r="O4659" s="6">
        <v>2</v>
      </c>
    </row>
    <row r="4660" spans="1:15" x14ac:dyDescent="0.25">
      <c r="A4660" s="6" t="s">
        <v>0</v>
      </c>
      <c r="B4660" s="6" t="s">
        <v>12</v>
      </c>
      <c r="C4660" s="6" t="s">
        <v>197</v>
      </c>
      <c r="D4660" s="6" t="s">
        <v>198</v>
      </c>
      <c r="E4660" s="6" t="s">
        <v>97</v>
      </c>
      <c r="F4660" s="6" t="s">
        <v>125</v>
      </c>
      <c r="G4660" s="6">
        <v>20</v>
      </c>
      <c r="H4660" s="6">
        <v>106</v>
      </c>
      <c r="I4660" s="6">
        <v>13</v>
      </c>
      <c r="J4660" s="6">
        <v>94</v>
      </c>
      <c r="K4660" s="6">
        <v>18</v>
      </c>
      <c r="L4660" s="6">
        <v>94</v>
      </c>
      <c r="M4660" s="6" t="s">
        <v>20</v>
      </c>
      <c r="N4660" s="6" t="s">
        <v>23</v>
      </c>
      <c r="O4660" s="6">
        <v>3</v>
      </c>
    </row>
    <row r="4661" spans="1:15" x14ac:dyDescent="0.25">
      <c r="A4661" s="6" t="s">
        <v>3</v>
      </c>
      <c r="B4661" s="6" t="s">
        <v>15</v>
      </c>
      <c r="C4661" s="6" t="s">
        <v>800</v>
      </c>
      <c r="D4661" s="6" t="s">
        <v>801</v>
      </c>
      <c r="E4661" s="6" t="s">
        <v>97</v>
      </c>
      <c r="F4661" s="6" t="s">
        <v>125</v>
      </c>
      <c r="G4661" s="6">
        <v>70</v>
      </c>
      <c r="H4661" s="6">
        <v>273</v>
      </c>
      <c r="I4661" s="6">
        <v>71</v>
      </c>
      <c r="J4661" s="6">
        <v>278</v>
      </c>
      <c r="K4661" s="6">
        <v>71</v>
      </c>
      <c r="L4661" s="6">
        <v>278</v>
      </c>
      <c r="M4661" s="6" t="s">
        <v>20</v>
      </c>
      <c r="N4661" s="6" t="s">
        <v>23</v>
      </c>
      <c r="O4661" s="6">
        <v>19</v>
      </c>
    </row>
    <row r="4662" spans="1:15" x14ac:dyDescent="0.25">
      <c r="A4662" s="6" t="s">
        <v>0</v>
      </c>
      <c r="B4662" s="6" t="s">
        <v>6</v>
      </c>
      <c r="C4662" s="6" t="s">
        <v>718</v>
      </c>
      <c r="D4662" s="6" t="s">
        <v>719</v>
      </c>
      <c r="E4662" s="6" t="s">
        <v>97</v>
      </c>
      <c r="F4662" s="6" t="s">
        <v>132</v>
      </c>
      <c r="G4662" s="6">
        <v>68</v>
      </c>
      <c r="H4662" s="6">
        <v>327</v>
      </c>
      <c r="I4662" s="6">
        <v>10</v>
      </c>
      <c r="J4662" s="6">
        <v>20</v>
      </c>
      <c r="K4662" s="6">
        <v>63</v>
      </c>
      <c r="L4662" s="6">
        <v>307</v>
      </c>
      <c r="M4662" s="6" t="s">
        <v>20</v>
      </c>
      <c r="N4662" s="6" t="s">
        <v>23</v>
      </c>
      <c r="O4662" s="6">
        <v>11</v>
      </c>
    </row>
    <row r="4663" spans="1:15" x14ac:dyDescent="0.25">
      <c r="A4663" s="6" t="s">
        <v>0</v>
      </c>
      <c r="B4663" s="6" t="s">
        <v>13</v>
      </c>
      <c r="C4663" s="6" t="s">
        <v>241</v>
      </c>
      <c r="D4663" s="6" t="s">
        <v>242</v>
      </c>
      <c r="E4663" s="6" t="s">
        <v>97</v>
      </c>
      <c r="F4663" s="6" t="s">
        <v>98</v>
      </c>
      <c r="G4663" s="6">
        <v>65</v>
      </c>
      <c r="H4663" s="6">
        <v>347</v>
      </c>
      <c r="I4663" s="6">
        <v>65</v>
      </c>
      <c r="J4663" s="6">
        <v>347</v>
      </c>
      <c r="K4663" s="6">
        <v>65</v>
      </c>
      <c r="L4663" s="6">
        <v>347</v>
      </c>
      <c r="M4663" s="6" t="s">
        <v>20</v>
      </c>
      <c r="N4663" s="6" t="s">
        <v>21</v>
      </c>
      <c r="O4663" s="6">
        <v>6</v>
      </c>
    </row>
    <row r="4664" spans="1:15" x14ac:dyDescent="0.25">
      <c r="A4664" s="6" t="s">
        <v>3</v>
      </c>
      <c r="B4664" s="6" t="s">
        <v>16</v>
      </c>
      <c r="C4664" s="6" t="s">
        <v>813</v>
      </c>
      <c r="D4664" s="6" t="s">
        <v>814</v>
      </c>
      <c r="E4664" s="6" t="s">
        <v>97</v>
      </c>
      <c r="F4664" s="6" t="s">
        <v>98</v>
      </c>
      <c r="G4664" s="6">
        <v>38</v>
      </c>
      <c r="H4664" s="6">
        <v>164</v>
      </c>
      <c r="I4664" s="6">
        <v>37</v>
      </c>
      <c r="J4664" s="6">
        <v>155</v>
      </c>
      <c r="K4664" s="6">
        <v>38</v>
      </c>
      <c r="L4664" s="6">
        <v>4</v>
      </c>
      <c r="M4664" s="6" t="s">
        <v>20</v>
      </c>
      <c r="N4664" s="6" t="s">
        <v>23</v>
      </c>
      <c r="O4664" s="6">
        <v>14</v>
      </c>
    </row>
    <row r="4665" spans="1:15" x14ac:dyDescent="0.25">
      <c r="A4665" s="6" t="s">
        <v>3</v>
      </c>
      <c r="B4665" s="6" t="s">
        <v>17</v>
      </c>
      <c r="C4665" s="6" t="s">
        <v>232</v>
      </c>
      <c r="D4665" s="6" t="s">
        <v>233</v>
      </c>
      <c r="E4665" s="6" t="s">
        <v>97</v>
      </c>
      <c r="F4665" s="6" t="s">
        <v>98</v>
      </c>
      <c r="G4665" s="6">
        <v>30</v>
      </c>
      <c r="H4665" s="6">
        <v>188</v>
      </c>
      <c r="I4665" s="6">
        <v>24</v>
      </c>
      <c r="J4665" s="6">
        <v>112</v>
      </c>
      <c r="K4665" s="6">
        <v>24</v>
      </c>
      <c r="L4665" s="6">
        <v>112</v>
      </c>
      <c r="M4665" s="6" t="s">
        <v>20</v>
      </c>
      <c r="N4665" s="6" t="s">
        <v>21</v>
      </c>
      <c r="O4665" s="6">
        <v>3</v>
      </c>
    </row>
    <row r="4666" spans="1:15" x14ac:dyDescent="0.25">
      <c r="A4666" s="6" t="s">
        <v>0</v>
      </c>
      <c r="B4666" s="6" t="s">
        <v>6</v>
      </c>
      <c r="C4666" s="6" t="s">
        <v>721</v>
      </c>
      <c r="D4666" s="6" t="s">
        <v>722</v>
      </c>
      <c r="E4666" s="6" t="s">
        <v>97</v>
      </c>
      <c r="F4666" s="6" t="s">
        <v>125</v>
      </c>
      <c r="G4666" s="6">
        <v>30</v>
      </c>
      <c r="H4666" s="6">
        <v>181</v>
      </c>
      <c r="I4666" s="6">
        <v>30</v>
      </c>
      <c r="J4666" s="6">
        <v>181</v>
      </c>
      <c r="K4666" s="6">
        <v>30</v>
      </c>
      <c r="L4666" s="6">
        <v>181</v>
      </c>
      <c r="M4666" s="6" t="s">
        <v>20</v>
      </c>
      <c r="N4666" s="6" t="s">
        <v>21</v>
      </c>
      <c r="O4666" s="6">
        <v>8</v>
      </c>
    </row>
    <row r="4667" spans="1:15" x14ac:dyDescent="0.25">
      <c r="A4667" s="6" t="s">
        <v>0</v>
      </c>
      <c r="B4667" s="6" t="s">
        <v>9</v>
      </c>
      <c r="C4667" s="6" t="s">
        <v>220</v>
      </c>
      <c r="D4667" s="6" t="s">
        <v>221</v>
      </c>
      <c r="E4667" s="6" t="s">
        <v>97</v>
      </c>
      <c r="F4667" s="6" t="s">
        <v>125</v>
      </c>
      <c r="G4667" s="6">
        <v>121</v>
      </c>
      <c r="H4667" s="6">
        <v>596</v>
      </c>
      <c r="I4667" s="6">
        <v>129</v>
      </c>
      <c r="J4667" s="6">
        <v>575</v>
      </c>
      <c r="K4667" s="6">
        <v>129</v>
      </c>
      <c r="L4667" s="6">
        <v>575</v>
      </c>
      <c r="M4667" s="6" t="s">
        <v>20</v>
      </c>
      <c r="N4667" s="6" t="s">
        <v>23</v>
      </c>
      <c r="O4667" s="6">
        <v>22</v>
      </c>
    </row>
    <row r="4668" spans="1:15" x14ac:dyDescent="0.25">
      <c r="A4668" s="6" t="s">
        <v>0</v>
      </c>
      <c r="B4668" s="6" t="s">
        <v>12</v>
      </c>
      <c r="C4668" s="6" t="s">
        <v>197</v>
      </c>
      <c r="D4668" s="6" t="s">
        <v>198</v>
      </c>
      <c r="E4668" s="6" t="s">
        <v>97</v>
      </c>
      <c r="F4668" s="6" t="s">
        <v>125</v>
      </c>
      <c r="G4668" s="6">
        <v>20</v>
      </c>
      <c r="H4668" s="6">
        <v>106</v>
      </c>
      <c r="I4668" s="6">
        <v>13</v>
      </c>
      <c r="J4668" s="6">
        <v>94</v>
      </c>
      <c r="K4668" s="6">
        <v>18</v>
      </c>
      <c r="L4668" s="6">
        <v>94</v>
      </c>
      <c r="M4668" s="6" t="s">
        <v>20</v>
      </c>
      <c r="N4668" s="6" t="s">
        <v>22</v>
      </c>
      <c r="O4668" s="6">
        <v>2</v>
      </c>
    </row>
    <row r="4669" spans="1:15" x14ac:dyDescent="0.25">
      <c r="A4669" s="6" t="s">
        <v>3</v>
      </c>
      <c r="B4669" s="6" t="s">
        <v>15</v>
      </c>
      <c r="C4669" s="6" t="s">
        <v>794</v>
      </c>
      <c r="D4669" s="6" t="s">
        <v>795</v>
      </c>
      <c r="E4669" s="6" t="s">
        <v>97</v>
      </c>
      <c r="F4669" s="6" t="s">
        <v>125</v>
      </c>
      <c r="G4669" s="6">
        <v>78</v>
      </c>
      <c r="H4669" s="6">
        <v>390</v>
      </c>
      <c r="I4669" s="6">
        <v>77</v>
      </c>
      <c r="J4669" s="6">
        <v>384</v>
      </c>
      <c r="K4669" s="6">
        <v>77</v>
      </c>
      <c r="L4669" s="6">
        <v>384</v>
      </c>
      <c r="M4669" s="6" t="s">
        <v>20</v>
      </c>
      <c r="N4669" s="6" t="s">
        <v>22</v>
      </c>
      <c r="O4669" s="6">
        <v>6</v>
      </c>
    </row>
    <row r="4670" spans="1:15" x14ac:dyDescent="0.25">
      <c r="A4670" s="6" t="s">
        <v>0</v>
      </c>
      <c r="B4670" s="6" t="s">
        <v>6</v>
      </c>
      <c r="C4670" s="6" t="s">
        <v>277</v>
      </c>
      <c r="D4670" s="6" t="s">
        <v>278</v>
      </c>
      <c r="E4670" s="6" t="s">
        <v>97</v>
      </c>
      <c r="F4670" s="6" t="s">
        <v>98</v>
      </c>
      <c r="G4670" s="6">
        <v>139</v>
      </c>
      <c r="H4670" s="6">
        <v>640</v>
      </c>
      <c r="I4670" s="6">
        <v>127</v>
      </c>
      <c r="J4670" s="6">
        <v>578</v>
      </c>
      <c r="K4670" s="6">
        <v>146</v>
      </c>
      <c r="L4670" s="6">
        <v>640</v>
      </c>
      <c r="M4670" s="6" t="s">
        <v>20</v>
      </c>
      <c r="N4670" s="6" t="s">
        <v>23</v>
      </c>
      <c r="O4670" s="6">
        <v>39</v>
      </c>
    </row>
    <row r="4671" spans="1:15" x14ac:dyDescent="0.25">
      <c r="A4671" s="6" t="s">
        <v>0</v>
      </c>
      <c r="B4671" s="6" t="s">
        <v>9</v>
      </c>
      <c r="C4671" s="6" t="s">
        <v>1078</v>
      </c>
      <c r="D4671" s="6" t="s">
        <v>1079</v>
      </c>
      <c r="E4671" s="6" t="s">
        <v>97</v>
      </c>
      <c r="F4671" s="6" t="s">
        <v>125</v>
      </c>
      <c r="G4671" s="6">
        <v>115</v>
      </c>
      <c r="H4671" s="6">
        <v>502</v>
      </c>
      <c r="I4671" s="6">
        <v>123</v>
      </c>
      <c r="J4671" s="6">
        <v>555</v>
      </c>
      <c r="K4671" s="6">
        <v>123</v>
      </c>
      <c r="L4671" s="6">
        <v>555</v>
      </c>
      <c r="M4671" s="6" t="s">
        <v>20</v>
      </c>
      <c r="N4671" s="6" t="s">
        <v>21</v>
      </c>
      <c r="O4671" s="6">
        <v>21</v>
      </c>
    </row>
    <row r="4672" spans="1:15" x14ac:dyDescent="0.25">
      <c r="A4672" s="6" t="s">
        <v>3</v>
      </c>
      <c r="B4672" s="6" t="s">
        <v>16</v>
      </c>
      <c r="C4672" s="6" t="s">
        <v>813</v>
      </c>
      <c r="D4672" s="6" t="s">
        <v>814</v>
      </c>
      <c r="E4672" s="6" t="s">
        <v>97</v>
      </c>
      <c r="F4672" s="6" t="s">
        <v>98</v>
      </c>
      <c r="G4672" s="6">
        <v>38</v>
      </c>
      <c r="H4672" s="6">
        <v>164</v>
      </c>
      <c r="I4672" s="6">
        <v>37</v>
      </c>
      <c r="J4672" s="6">
        <v>155</v>
      </c>
      <c r="K4672" s="6">
        <v>38</v>
      </c>
      <c r="L4672" s="6">
        <v>4</v>
      </c>
      <c r="M4672" s="6" t="s">
        <v>20</v>
      </c>
      <c r="N4672" s="6" t="s">
        <v>22</v>
      </c>
      <c r="O4672" s="6">
        <v>5</v>
      </c>
    </row>
    <row r="4673" spans="1:15" x14ac:dyDescent="0.25">
      <c r="A4673" s="6" t="s">
        <v>3</v>
      </c>
      <c r="B4673" s="6" t="s">
        <v>15</v>
      </c>
      <c r="C4673" s="6" t="s">
        <v>800</v>
      </c>
      <c r="D4673" s="6" t="s">
        <v>801</v>
      </c>
      <c r="E4673" s="6" t="s">
        <v>97</v>
      </c>
      <c r="F4673" s="6" t="s">
        <v>125</v>
      </c>
      <c r="G4673" s="6">
        <v>70</v>
      </c>
      <c r="H4673" s="6">
        <v>273</v>
      </c>
      <c r="I4673" s="6">
        <v>71</v>
      </c>
      <c r="J4673" s="6">
        <v>278</v>
      </c>
      <c r="K4673" s="6">
        <v>71</v>
      </c>
      <c r="L4673" s="6">
        <v>278</v>
      </c>
      <c r="M4673" s="6" t="s">
        <v>20</v>
      </c>
      <c r="N4673" s="6" t="s">
        <v>22</v>
      </c>
      <c r="O4673" s="6">
        <v>5</v>
      </c>
    </row>
    <row r="4674" spans="1:15" x14ac:dyDescent="0.25">
      <c r="A4674" s="6" t="s">
        <v>0</v>
      </c>
      <c r="B4674" s="6" t="s">
        <v>5</v>
      </c>
      <c r="C4674" s="6" t="s">
        <v>713</v>
      </c>
      <c r="D4674" s="6" t="s">
        <v>714</v>
      </c>
      <c r="E4674" s="6" t="s">
        <v>209</v>
      </c>
      <c r="F4674" s="6" t="s">
        <v>125</v>
      </c>
      <c r="G4674" s="6">
        <v>110</v>
      </c>
      <c r="H4674" s="6">
        <v>643</v>
      </c>
      <c r="I4674" s="6">
        <v>106</v>
      </c>
      <c r="J4674" s="6"/>
      <c r="K4674" s="6">
        <v>124</v>
      </c>
      <c r="L4674" s="6">
        <v>0</v>
      </c>
      <c r="M4674" s="6" t="s">
        <v>20</v>
      </c>
      <c r="N4674" s="6" t="s">
        <v>22</v>
      </c>
      <c r="O4674" s="6">
        <v>0</v>
      </c>
    </row>
    <row r="4675" spans="1:15" x14ac:dyDescent="0.25">
      <c r="A4675" s="6" t="s">
        <v>0</v>
      </c>
      <c r="B4675" s="6" t="s">
        <v>5</v>
      </c>
      <c r="C4675" s="6" t="s">
        <v>713</v>
      </c>
      <c r="D4675" s="6" t="s">
        <v>714</v>
      </c>
      <c r="E4675" s="6" t="s">
        <v>209</v>
      </c>
      <c r="F4675" s="6" t="s">
        <v>125</v>
      </c>
      <c r="G4675" s="6">
        <v>110</v>
      </c>
      <c r="H4675" s="6">
        <v>643</v>
      </c>
      <c r="I4675" s="6">
        <v>106</v>
      </c>
      <c r="J4675" s="6"/>
      <c r="K4675" s="6">
        <v>124</v>
      </c>
      <c r="L4675" s="6">
        <v>0</v>
      </c>
      <c r="M4675" s="6" t="s">
        <v>20</v>
      </c>
      <c r="N4675" s="6" t="s">
        <v>21</v>
      </c>
      <c r="O4675" s="6">
        <v>0</v>
      </c>
    </row>
    <row r="4676" spans="1:15" x14ac:dyDescent="0.25">
      <c r="A4676" s="6" t="s">
        <v>0</v>
      </c>
      <c r="B4676" s="6" t="s">
        <v>13</v>
      </c>
      <c r="C4676" s="6" t="s">
        <v>247</v>
      </c>
      <c r="D4676" s="6" t="s">
        <v>248</v>
      </c>
      <c r="E4676" s="6" t="s">
        <v>97</v>
      </c>
      <c r="F4676" s="6" t="s">
        <v>98</v>
      </c>
      <c r="G4676" s="6">
        <v>10</v>
      </c>
      <c r="H4676" s="6">
        <v>39</v>
      </c>
      <c r="I4676" s="6">
        <v>7</v>
      </c>
      <c r="J4676" s="6">
        <v>25</v>
      </c>
      <c r="K4676" s="6">
        <v>10</v>
      </c>
      <c r="L4676" s="6">
        <v>39</v>
      </c>
      <c r="M4676" s="6" t="s">
        <v>20</v>
      </c>
      <c r="N4676" s="6" t="s">
        <v>23</v>
      </c>
      <c r="O4676" s="6">
        <v>3</v>
      </c>
    </row>
    <row r="4677" spans="1:15" x14ac:dyDescent="0.25">
      <c r="A4677" s="6" t="s">
        <v>3</v>
      </c>
      <c r="B4677" s="6" t="s">
        <v>17</v>
      </c>
      <c r="C4677" s="6" t="s">
        <v>232</v>
      </c>
      <c r="D4677" s="6" t="s">
        <v>233</v>
      </c>
      <c r="E4677" s="6" t="s">
        <v>97</v>
      </c>
      <c r="F4677" s="6" t="s">
        <v>98</v>
      </c>
      <c r="G4677" s="6">
        <v>30</v>
      </c>
      <c r="H4677" s="6">
        <v>188</v>
      </c>
      <c r="I4677" s="6">
        <v>24</v>
      </c>
      <c r="J4677" s="6">
        <v>112</v>
      </c>
      <c r="K4677" s="6">
        <v>24</v>
      </c>
      <c r="L4677" s="6">
        <v>112</v>
      </c>
      <c r="M4677" s="6" t="s">
        <v>20</v>
      </c>
      <c r="N4677" s="6" t="s">
        <v>23</v>
      </c>
      <c r="O4677" s="6">
        <v>4</v>
      </c>
    </row>
    <row r="4678" spans="1:15" x14ac:dyDescent="0.25">
      <c r="A4678" s="6" t="s">
        <v>3</v>
      </c>
      <c r="B4678" s="6" t="s">
        <v>17</v>
      </c>
      <c r="C4678" s="6" t="s">
        <v>771</v>
      </c>
      <c r="D4678" s="6" t="s">
        <v>772</v>
      </c>
      <c r="E4678" s="6" t="s">
        <v>209</v>
      </c>
      <c r="F4678" s="6" t="s">
        <v>125</v>
      </c>
      <c r="G4678" s="6">
        <v>9</v>
      </c>
      <c r="H4678" s="6">
        <v>40</v>
      </c>
      <c r="I4678" s="6">
        <v>9</v>
      </c>
      <c r="J4678" s="6">
        <v>43</v>
      </c>
      <c r="K4678" s="6">
        <v>9</v>
      </c>
      <c r="L4678" s="6">
        <v>43</v>
      </c>
      <c r="M4678" s="6" t="s">
        <v>20</v>
      </c>
      <c r="N4678" s="6" t="s">
        <v>22</v>
      </c>
      <c r="O4678" s="6">
        <v>0</v>
      </c>
    </row>
    <row r="4679" spans="1:15" x14ac:dyDescent="0.25">
      <c r="A4679" s="6" t="s">
        <v>0</v>
      </c>
      <c r="B4679" s="6" t="s">
        <v>6</v>
      </c>
      <c r="C4679" s="6" t="s">
        <v>718</v>
      </c>
      <c r="D4679" s="6" t="s">
        <v>719</v>
      </c>
      <c r="E4679" s="6" t="s">
        <v>97</v>
      </c>
      <c r="F4679" s="6" t="s">
        <v>132</v>
      </c>
      <c r="G4679" s="6">
        <v>68</v>
      </c>
      <c r="H4679" s="6">
        <v>327</v>
      </c>
      <c r="I4679" s="6">
        <v>10</v>
      </c>
      <c r="J4679" s="6">
        <v>20</v>
      </c>
      <c r="K4679" s="6">
        <v>63</v>
      </c>
      <c r="L4679" s="6">
        <v>307</v>
      </c>
      <c r="M4679" s="6" t="s">
        <v>20</v>
      </c>
      <c r="N4679" s="6" t="s">
        <v>21</v>
      </c>
      <c r="O4679" s="6">
        <v>6</v>
      </c>
    </row>
    <row r="4680" spans="1:15" x14ac:dyDescent="0.25">
      <c r="A4680" s="6" t="s">
        <v>3</v>
      </c>
      <c r="B4680" s="6" t="s">
        <v>14</v>
      </c>
      <c r="C4680" s="6" t="s">
        <v>776</v>
      </c>
      <c r="D4680" s="6" t="s">
        <v>777</v>
      </c>
      <c r="E4680" s="6" t="s">
        <v>97</v>
      </c>
      <c r="F4680" s="6" t="s">
        <v>98</v>
      </c>
      <c r="G4680" s="6">
        <v>77</v>
      </c>
      <c r="H4680" s="6">
        <v>384</v>
      </c>
      <c r="I4680" s="6">
        <v>79</v>
      </c>
      <c r="J4680" s="6">
        <v>394</v>
      </c>
      <c r="K4680" s="6">
        <v>79</v>
      </c>
      <c r="L4680" s="6">
        <v>394</v>
      </c>
      <c r="M4680" s="6" t="s">
        <v>20</v>
      </c>
      <c r="N4680" s="6" t="s">
        <v>23</v>
      </c>
      <c r="O4680" s="6">
        <v>24</v>
      </c>
    </row>
    <row r="4681" spans="1:15" x14ac:dyDescent="0.25">
      <c r="A4681" s="6" t="s">
        <v>0</v>
      </c>
      <c r="B4681" s="6" t="s">
        <v>13</v>
      </c>
      <c r="C4681" s="6" t="s">
        <v>247</v>
      </c>
      <c r="D4681" s="6" t="s">
        <v>248</v>
      </c>
      <c r="E4681" s="6" t="s">
        <v>97</v>
      </c>
      <c r="F4681" s="6" t="s">
        <v>98</v>
      </c>
      <c r="G4681" s="6">
        <v>10</v>
      </c>
      <c r="H4681" s="6">
        <v>39</v>
      </c>
      <c r="I4681" s="6">
        <v>7</v>
      </c>
      <c r="J4681" s="6">
        <v>25</v>
      </c>
      <c r="K4681" s="6">
        <v>10</v>
      </c>
      <c r="L4681" s="6">
        <v>39</v>
      </c>
      <c r="M4681" s="6" t="s">
        <v>20</v>
      </c>
      <c r="N4681" s="6" t="s">
        <v>21</v>
      </c>
      <c r="O4681" s="6">
        <v>2</v>
      </c>
    </row>
    <row r="4682" spans="1:15" x14ac:dyDescent="0.25">
      <c r="A4682" s="6" t="s">
        <v>0</v>
      </c>
      <c r="B4682" s="6" t="s">
        <v>4</v>
      </c>
      <c r="C4682" s="6" t="s">
        <v>696</v>
      </c>
      <c r="D4682" s="6" t="s">
        <v>697</v>
      </c>
      <c r="E4682" s="6" t="s">
        <v>97</v>
      </c>
      <c r="F4682" s="6" t="s">
        <v>125</v>
      </c>
      <c r="G4682" s="6">
        <v>43</v>
      </c>
      <c r="H4682" s="6">
        <v>247</v>
      </c>
      <c r="I4682" s="6">
        <v>41</v>
      </c>
      <c r="J4682" s="6">
        <v>232</v>
      </c>
      <c r="K4682" s="6">
        <v>41</v>
      </c>
      <c r="L4682" s="6">
        <v>9</v>
      </c>
      <c r="M4682" s="6" t="s">
        <v>20</v>
      </c>
      <c r="N4682" s="6" t="s">
        <v>21</v>
      </c>
      <c r="O4682" s="6">
        <v>1</v>
      </c>
    </row>
    <row r="4683" spans="1:15" x14ac:dyDescent="0.25">
      <c r="A4683" s="6" t="s">
        <v>0</v>
      </c>
      <c r="B4683" s="6" t="s">
        <v>4</v>
      </c>
      <c r="C4683" s="6" t="s">
        <v>696</v>
      </c>
      <c r="D4683" s="6" t="s">
        <v>697</v>
      </c>
      <c r="E4683" s="6" t="s">
        <v>97</v>
      </c>
      <c r="F4683" s="6" t="s">
        <v>125</v>
      </c>
      <c r="G4683" s="6">
        <v>43</v>
      </c>
      <c r="H4683" s="6">
        <v>247</v>
      </c>
      <c r="I4683" s="6">
        <v>41</v>
      </c>
      <c r="J4683" s="6">
        <v>232</v>
      </c>
      <c r="K4683" s="6">
        <v>41</v>
      </c>
      <c r="L4683" s="6">
        <v>9</v>
      </c>
      <c r="M4683" s="6" t="s">
        <v>20</v>
      </c>
      <c r="N4683" s="6" t="s">
        <v>22</v>
      </c>
      <c r="O4683" s="6">
        <v>3</v>
      </c>
    </row>
    <row r="4684" spans="1:15" x14ac:dyDescent="0.25">
      <c r="A4684" s="6" t="s">
        <v>3</v>
      </c>
      <c r="B4684" s="6" t="s">
        <v>17</v>
      </c>
      <c r="C4684" s="6" t="s">
        <v>767</v>
      </c>
      <c r="D4684" s="6" t="s">
        <v>768</v>
      </c>
      <c r="E4684" s="6" t="s">
        <v>97</v>
      </c>
      <c r="F4684" s="6" t="s">
        <v>98</v>
      </c>
      <c r="G4684" s="6">
        <v>61</v>
      </c>
      <c r="H4684" s="6">
        <v>264</v>
      </c>
      <c r="I4684" s="6">
        <v>55</v>
      </c>
      <c r="J4684" s="6">
        <v>251</v>
      </c>
      <c r="K4684" s="6">
        <v>55</v>
      </c>
      <c r="L4684" s="6">
        <v>251</v>
      </c>
      <c r="M4684" s="6" t="s">
        <v>20</v>
      </c>
      <c r="N4684" s="6" t="s">
        <v>21</v>
      </c>
      <c r="O4684" s="6">
        <v>7</v>
      </c>
    </row>
    <row r="4685" spans="1:15" x14ac:dyDescent="0.25">
      <c r="A4685" s="6" t="s">
        <v>0</v>
      </c>
      <c r="B4685" s="6" t="s">
        <v>13</v>
      </c>
      <c r="C4685" s="6" t="s">
        <v>179</v>
      </c>
      <c r="D4685" s="6" t="s">
        <v>180</v>
      </c>
      <c r="E4685" s="6" t="s">
        <v>97</v>
      </c>
      <c r="F4685" s="6" t="s">
        <v>125</v>
      </c>
      <c r="G4685" s="6">
        <v>13</v>
      </c>
      <c r="H4685" s="6">
        <v>70</v>
      </c>
      <c r="I4685" s="6">
        <v>8</v>
      </c>
      <c r="J4685" s="6">
        <v>49</v>
      </c>
      <c r="K4685" s="6">
        <v>12</v>
      </c>
      <c r="L4685" s="6">
        <v>70</v>
      </c>
      <c r="M4685" s="6" t="s">
        <v>20</v>
      </c>
      <c r="N4685" s="6" t="s">
        <v>22</v>
      </c>
      <c r="O4685" s="6">
        <v>1</v>
      </c>
    </row>
    <row r="4686" spans="1:15" x14ac:dyDescent="0.25">
      <c r="A4686" s="6" t="s">
        <v>0</v>
      </c>
      <c r="B4686" s="6" t="s">
        <v>13</v>
      </c>
      <c r="C4686" s="6" t="s">
        <v>1080</v>
      </c>
      <c r="D4686" s="6" t="s">
        <v>1081</v>
      </c>
      <c r="E4686" s="6" t="s">
        <v>97</v>
      </c>
      <c r="F4686" s="6" t="s">
        <v>125</v>
      </c>
      <c r="G4686" s="6">
        <v>54</v>
      </c>
      <c r="H4686" s="6">
        <v>242</v>
      </c>
      <c r="I4686" s="6">
        <v>50</v>
      </c>
      <c r="J4686" s="6">
        <v>219</v>
      </c>
      <c r="K4686" s="6">
        <v>50</v>
      </c>
      <c r="L4686" s="6">
        <v>227</v>
      </c>
      <c r="M4686" s="6" t="s">
        <v>20</v>
      </c>
      <c r="N4686" s="6" t="s">
        <v>22</v>
      </c>
      <c r="O4686" s="6">
        <v>7</v>
      </c>
    </row>
    <row r="4687" spans="1:15" x14ac:dyDescent="0.25">
      <c r="A4687" s="6" t="s">
        <v>3</v>
      </c>
      <c r="B4687" s="6" t="s">
        <v>15</v>
      </c>
      <c r="C4687" s="6" t="s">
        <v>791</v>
      </c>
      <c r="D4687" s="6" t="s">
        <v>792</v>
      </c>
      <c r="E4687" s="6" t="s">
        <v>97</v>
      </c>
      <c r="F4687" s="6" t="s">
        <v>98</v>
      </c>
      <c r="G4687" s="6">
        <v>64</v>
      </c>
      <c r="H4687" s="6">
        <v>305</v>
      </c>
      <c r="I4687" s="6">
        <v>63</v>
      </c>
      <c r="J4687" s="6">
        <v>304</v>
      </c>
      <c r="K4687" s="6">
        <v>63</v>
      </c>
      <c r="L4687" s="6">
        <v>304</v>
      </c>
      <c r="M4687" s="6" t="s">
        <v>20</v>
      </c>
      <c r="N4687" s="6" t="s">
        <v>21</v>
      </c>
      <c r="O4687" s="6">
        <v>12</v>
      </c>
    </row>
    <row r="4688" spans="1:15" x14ac:dyDescent="0.25">
      <c r="A4688" s="6" t="s">
        <v>0</v>
      </c>
      <c r="B4688" s="6" t="s">
        <v>13</v>
      </c>
      <c r="C4688" s="6" t="s">
        <v>241</v>
      </c>
      <c r="D4688" s="6" t="s">
        <v>242</v>
      </c>
      <c r="E4688" s="6" t="s">
        <v>97</v>
      </c>
      <c r="F4688" s="6" t="s">
        <v>98</v>
      </c>
      <c r="G4688" s="6">
        <v>65</v>
      </c>
      <c r="H4688" s="6">
        <v>347</v>
      </c>
      <c r="I4688" s="6">
        <v>65</v>
      </c>
      <c r="J4688" s="6">
        <v>347</v>
      </c>
      <c r="K4688" s="6">
        <v>65</v>
      </c>
      <c r="L4688" s="6">
        <v>347</v>
      </c>
      <c r="M4688" s="6" t="s">
        <v>20</v>
      </c>
      <c r="N4688" s="6" t="s">
        <v>23</v>
      </c>
      <c r="O4688" s="6">
        <v>11</v>
      </c>
    </row>
    <row r="4689" spans="1:15" x14ac:dyDescent="0.25">
      <c r="A4689" s="6" t="s">
        <v>0</v>
      </c>
      <c r="B4689" s="6" t="s">
        <v>13</v>
      </c>
      <c r="C4689" s="6" t="s">
        <v>195</v>
      </c>
      <c r="D4689" s="6" t="s">
        <v>196</v>
      </c>
      <c r="E4689" s="6" t="s">
        <v>97</v>
      </c>
      <c r="F4689" s="6" t="s">
        <v>132</v>
      </c>
      <c r="G4689" s="6">
        <v>20</v>
      </c>
      <c r="H4689" s="6">
        <v>64</v>
      </c>
      <c r="I4689" s="6">
        <v>14</v>
      </c>
      <c r="J4689" s="6">
        <v>52</v>
      </c>
      <c r="K4689" s="6">
        <v>14</v>
      </c>
      <c r="L4689" s="6">
        <v>52</v>
      </c>
      <c r="M4689" s="6" t="s">
        <v>20</v>
      </c>
      <c r="N4689" s="6" t="s">
        <v>21</v>
      </c>
      <c r="O4689" s="6">
        <v>3</v>
      </c>
    </row>
    <row r="4690" spans="1:15" x14ac:dyDescent="0.25">
      <c r="A4690" s="6" t="s">
        <v>3</v>
      </c>
      <c r="B4690" s="6" t="s">
        <v>14</v>
      </c>
      <c r="C4690" s="6" t="s">
        <v>783</v>
      </c>
      <c r="D4690" s="6" t="s">
        <v>784</v>
      </c>
      <c r="E4690" s="6" t="s">
        <v>97</v>
      </c>
      <c r="F4690" s="6" t="s">
        <v>98</v>
      </c>
      <c r="G4690" s="6">
        <v>41</v>
      </c>
      <c r="H4690" s="6">
        <v>214</v>
      </c>
      <c r="I4690" s="6">
        <v>41</v>
      </c>
      <c r="J4690" s="6">
        <v>214</v>
      </c>
      <c r="K4690" s="6">
        <v>41</v>
      </c>
      <c r="L4690" s="6">
        <v>214</v>
      </c>
      <c r="M4690" s="6" t="s">
        <v>20</v>
      </c>
      <c r="N4690" s="6" t="s">
        <v>23</v>
      </c>
      <c r="O4690" s="6">
        <v>13</v>
      </c>
    </row>
    <row r="4691" spans="1:15" x14ac:dyDescent="0.25">
      <c r="A4691" s="6" t="s">
        <v>3</v>
      </c>
      <c r="B4691" s="6" t="s">
        <v>14</v>
      </c>
      <c r="C4691" s="6" t="s">
        <v>780</v>
      </c>
      <c r="D4691" s="6" t="s">
        <v>781</v>
      </c>
      <c r="E4691" s="6" t="s">
        <v>97</v>
      </c>
      <c r="F4691" s="6" t="s">
        <v>98</v>
      </c>
      <c r="G4691" s="6">
        <v>73</v>
      </c>
      <c r="H4691" s="6">
        <v>393</v>
      </c>
      <c r="I4691" s="6">
        <v>73</v>
      </c>
      <c r="J4691" s="6">
        <v>393</v>
      </c>
      <c r="K4691" s="6">
        <v>73</v>
      </c>
      <c r="L4691" s="6">
        <v>393</v>
      </c>
      <c r="M4691" s="6" t="s">
        <v>20</v>
      </c>
      <c r="N4691" s="6" t="s">
        <v>22</v>
      </c>
      <c r="O4691" s="6">
        <v>11</v>
      </c>
    </row>
    <row r="4692" spans="1:15" x14ac:dyDescent="0.25">
      <c r="A4692" s="6" t="s">
        <v>0</v>
      </c>
      <c r="B4692" s="6" t="s">
        <v>13</v>
      </c>
      <c r="C4692" s="6" t="s">
        <v>179</v>
      </c>
      <c r="D4692" s="6" t="s">
        <v>180</v>
      </c>
      <c r="E4692" s="6" t="s">
        <v>97</v>
      </c>
      <c r="F4692" s="6" t="s">
        <v>125</v>
      </c>
      <c r="G4692" s="6">
        <v>13</v>
      </c>
      <c r="H4692" s="6">
        <v>70</v>
      </c>
      <c r="I4692" s="6">
        <v>8</v>
      </c>
      <c r="J4692" s="6">
        <v>49</v>
      </c>
      <c r="K4692" s="6">
        <v>12</v>
      </c>
      <c r="L4692" s="6">
        <v>70</v>
      </c>
      <c r="M4692" s="6" t="s">
        <v>20</v>
      </c>
      <c r="N4692" s="6" t="s">
        <v>23</v>
      </c>
      <c r="O4692" s="6">
        <v>2</v>
      </c>
    </row>
    <row r="4693" spans="1:15" x14ac:dyDescent="0.25">
      <c r="A4693" s="6" t="s">
        <v>0</v>
      </c>
      <c r="B4693" s="6" t="s">
        <v>13</v>
      </c>
      <c r="C4693" s="6" t="s">
        <v>239</v>
      </c>
      <c r="D4693" s="6" t="s">
        <v>240</v>
      </c>
      <c r="E4693" s="6" t="s">
        <v>97</v>
      </c>
      <c r="F4693" s="6" t="s">
        <v>98</v>
      </c>
      <c r="G4693" s="6">
        <v>15</v>
      </c>
      <c r="H4693" s="6">
        <v>74</v>
      </c>
      <c r="I4693" s="6">
        <v>12</v>
      </c>
      <c r="J4693" s="6">
        <v>60</v>
      </c>
      <c r="K4693" s="6">
        <v>16</v>
      </c>
      <c r="L4693" s="6">
        <v>74</v>
      </c>
      <c r="M4693" s="6" t="s">
        <v>20</v>
      </c>
      <c r="N4693" s="6" t="s">
        <v>21</v>
      </c>
      <c r="O4693" s="6">
        <v>3</v>
      </c>
    </row>
    <row r="4694" spans="1:15" x14ac:dyDescent="0.25">
      <c r="A4694" s="6" t="s">
        <v>3</v>
      </c>
      <c r="B4694" s="6" t="s">
        <v>14</v>
      </c>
      <c r="C4694" s="6" t="s">
        <v>785</v>
      </c>
      <c r="D4694" s="6" t="s">
        <v>786</v>
      </c>
      <c r="E4694" s="6" t="s">
        <v>97</v>
      </c>
      <c r="F4694" s="6" t="s">
        <v>98</v>
      </c>
      <c r="G4694" s="6">
        <v>140</v>
      </c>
      <c r="H4694" s="6">
        <v>613</v>
      </c>
      <c r="I4694" s="6">
        <v>137</v>
      </c>
      <c r="J4694" s="6">
        <v>622</v>
      </c>
      <c r="K4694" s="6">
        <v>137</v>
      </c>
      <c r="L4694" s="6">
        <v>622</v>
      </c>
      <c r="M4694" s="6" t="s">
        <v>20</v>
      </c>
      <c r="N4694" s="6" t="s">
        <v>21</v>
      </c>
      <c r="O4694" s="6">
        <v>39</v>
      </c>
    </row>
    <row r="4695" spans="1:15" x14ac:dyDescent="0.25">
      <c r="A4695" s="6" t="s">
        <v>0</v>
      </c>
      <c r="B4695" s="6" t="s">
        <v>7</v>
      </c>
      <c r="C4695" s="6" t="s">
        <v>130</v>
      </c>
      <c r="D4695" s="6" t="s">
        <v>131</v>
      </c>
      <c r="E4695" s="6" t="s">
        <v>97</v>
      </c>
      <c r="F4695" s="6" t="s">
        <v>125</v>
      </c>
      <c r="G4695" s="6">
        <v>169</v>
      </c>
      <c r="H4695" s="6">
        <v>816</v>
      </c>
      <c r="I4695" s="6">
        <v>153</v>
      </c>
      <c r="J4695" s="6">
        <v>754</v>
      </c>
      <c r="K4695" s="6">
        <v>157</v>
      </c>
      <c r="L4695" s="6">
        <v>761</v>
      </c>
      <c r="M4695" s="6" t="s">
        <v>20</v>
      </c>
      <c r="N4695" s="6" t="s">
        <v>23</v>
      </c>
      <c r="O4695" s="6">
        <v>56</v>
      </c>
    </row>
    <row r="4696" spans="1:15" x14ac:dyDescent="0.25">
      <c r="A4696" s="6" t="s">
        <v>3</v>
      </c>
      <c r="B4696" s="6" t="s">
        <v>14</v>
      </c>
      <c r="C4696" s="6" t="s">
        <v>780</v>
      </c>
      <c r="D4696" s="6" t="s">
        <v>781</v>
      </c>
      <c r="E4696" s="6" t="s">
        <v>97</v>
      </c>
      <c r="F4696" s="6" t="s">
        <v>98</v>
      </c>
      <c r="G4696" s="6">
        <v>73</v>
      </c>
      <c r="H4696" s="6">
        <v>393</v>
      </c>
      <c r="I4696" s="6">
        <v>73</v>
      </c>
      <c r="J4696" s="6">
        <v>393</v>
      </c>
      <c r="K4696" s="6">
        <v>73</v>
      </c>
      <c r="L4696" s="6">
        <v>393</v>
      </c>
      <c r="M4696" s="6" t="s">
        <v>20</v>
      </c>
      <c r="N4696" s="6" t="s">
        <v>21</v>
      </c>
      <c r="O4696" s="6">
        <v>16</v>
      </c>
    </row>
    <row r="4697" spans="1:15" x14ac:dyDescent="0.25">
      <c r="A4697" s="6" t="s">
        <v>3</v>
      </c>
      <c r="B4697" s="6" t="s">
        <v>15</v>
      </c>
      <c r="C4697" s="6" t="s">
        <v>787</v>
      </c>
      <c r="D4697" s="6" t="s">
        <v>788</v>
      </c>
      <c r="E4697" s="6" t="s">
        <v>97</v>
      </c>
      <c r="F4697" s="6" t="s">
        <v>125</v>
      </c>
      <c r="G4697" s="6">
        <v>87</v>
      </c>
      <c r="H4697" s="6">
        <v>488</v>
      </c>
      <c r="I4697" s="6">
        <v>86</v>
      </c>
      <c r="J4697" s="6">
        <v>472</v>
      </c>
      <c r="K4697" s="6">
        <v>86</v>
      </c>
      <c r="L4697" s="6">
        <v>472</v>
      </c>
      <c r="M4697" s="6" t="s">
        <v>20</v>
      </c>
      <c r="N4697" s="6" t="s">
        <v>23</v>
      </c>
      <c r="O4697" s="6">
        <v>66</v>
      </c>
    </row>
    <row r="4698" spans="1:15" x14ac:dyDescent="0.25">
      <c r="A4698" s="6" t="s">
        <v>0</v>
      </c>
      <c r="B4698" s="6" t="s">
        <v>13</v>
      </c>
      <c r="C4698" s="6" t="s">
        <v>203</v>
      </c>
      <c r="D4698" s="6" t="s">
        <v>204</v>
      </c>
      <c r="E4698" s="6" t="s">
        <v>97</v>
      </c>
      <c r="F4698" s="6" t="s">
        <v>125</v>
      </c>
      <c r="G4698" s="6">
        <v>41</v>
      </c>
      <c r="H4698" s="6">
        <v>199</v>
      </c>
      <c r="I4698" s="6">
        <v>41</v>
      </c>
      <c r="J4698" s="6">
        <v>196</v>
      </c>
      <c r="K4698" s="6">
        <v>41</v>
      </c>
      <c r="L4698" s="6">
        <v>201</v>
      </c>
      <c r="M4698" s="6" t="s">
        <v>20</v>
      </c>
      <c r="N4698" s="6" t="s">
        <v>22</v>
      </c>
      <c r="O4698" s="6">
        <v>2</v>
      </c>
    </row>
    <row r="4699" spans="1:15" x14ac:dyDescent="0.25">
      <c r="A4699" s="6" t="s">
        <v>0</v>
      </c>
      <c r="B4699" s="6" t="s">
        <v>13</v>
      </c>
      <c r="C4699" s="6" t="s">
        <v>173</v>
      </c>
      <c r="D4699" s="6" t="s">
        <v>174</v>
      </c>
      <c r="E4699" s="6" t="s">
        <v>97</v>
      </c>
      <c r="F4699" s="6" t="s">
        <v>125</v>
      </c>
      <c r="G4699" s="6">
        <v>74</v>
      </c>
      <c r="H4699" s="6">
        <v>404</v>
      </c>
      <c r="I4699" s="6">
        <v>60</v>
      </c>
      <c r="J4699" s="6">
        <v>330</v>
      </c>
      <c r="K4699" s="6">
        <v>74</v>
      </c>
      <c r="L4699" s="6">
        <v>369</v>
      </c>
      <c r="M4699" s="6" t="s">
        <v>20</v>
      </c>
      <c r="N4699" s="6" t="s">
        <v>21</v>
      </c>
      <c r="O4699" s="6">
        <v>12</v>
      </c>
    </row>
    <row r="4700" spans="1:15" x14ac:dyDescent="0.25">
      <c r="A4700" s="6" t="s">
        <v>3</v>
      </c>
      <c r="B4700" s="6" t="s">
        <v>14</v>
      </c>
      <c r="C4700" s="6" t="s">
        <v>783</v>
      </c>
      <c r="D4700" s="6" t="s">
        <v>784</v>
      </c>
      <c r="E4700" s="6" t="s">
        <v>97</v>
      </c>
      <c r="F4700" s="6" t="s">
        <v>98</v>
      </c>
      <c r="G4700" s="6">
        <v>41</v>
      </c>
      <c r="H4700" s="6">
        <v>214</v>
      </c>
      <c r="I4700" s="6">
        <v>41</v>
      </c>
      <c r="J4700" s="6">
        <v>214</v>
      </c>
      <c r="K4700" s="6">
        <v>41</v>
      </c>
      <c r="L4700" s="6">
        <v>214</v>
      </c>
      <c r="M4700" s="6" t="s">
        <v>20</v>
      </c>
      <c r="N4700" s="6" t="s">
        <v>21</v>
      </c>
      <c r="O4700" s="6">
        <v>7</v>
      </c>
    </row>
    <row r="4701" spans="1:15" x14ac:dyDescent="0.25">
      <c r="A4701" s="6" t="s">
        <v>0</v>
      </c>
      <c r="B4701" s="6" t="s">
        <v>13</v>
      </c>
      <c r="C4701" s="6" t="s">
        <v>181</v>
      </c>
      <c r="D4701" s="6" t="s">
        <v>182</v>
      </c>
      <c r="E4701" s="6" t="s">
        <v>97</v>
      </c>
      <c r="F4701" s="6" t="s">
        <v>98</v>
      </c>
      <c r="G4701" s="6">
        <v>16</v>
      </c>
      <c r="H4701" s="6">
        <v>58</v>
      </c>
      <c r="I4701" s="6">
        <v>10</v>
      </c>
      <c r="J4701" s="6">
        <v>45</v>
      </c>
      <c r="K4701" s="6">
        <v>16</v>
      </c>
      <c r="L4701" s="6">
        <v>58</v>
      </c>
      <c r="M4701" s="6" t="s">
        <v>20</v>
      </c>
      <c r="N4701" s="6" t="s">
        <v>21</v>
      </c>
      <c r="O4701" s="6">
        <v>4</v>
      </c>
    </row>
    <row r="4702" spans="1:15" x14ac:dyDescent="0.25">
      <c r="A4702" s="6" t="s">
        <v>0</v>
      </c>
      <c r="B4702" s="6" t="s">
        <v>9</v>
      </c>
      <c r="C4702" s="6" t="s">
        <v>759</v>
      </c>
      <c r="D4702" s="6" t="s">
        <v>760</v>
      </c>
      <c r="E4702" s="6" t="s">
        <v>97</v>
      </c>
      <c r="F4702" s="6" t="s">
        <v>125</v>
      </c>
      <c r="G4702" s="6">
        <v>319</v>
      </c>
      <c r="H4702" s="6">
        <v>1567</v>
      </c>
      <c r="I4702" s="6">
        <v>133</v>
      </c>
      <c r="J4702" s="6">
        <v>499</v>
      </c>
      <c r="K4702" s="6">
        <v>133</v>
      </c>
      <c r="L4702" s="6">
        <v>499</v>
      </c>
      <c r="M4702" s="6" t="s">
        <v>20</v>
      </c>
      <c r="N4702" s="6" t="s">
        <v>23</v>
      </c>
      <c r="O4702" s="6">
        <v>36</v>
      </c>
    </row>
    <row r="4703" spans="1:15" x14ac:dyDescent="0.25">
      <c r="A4703" s="6" t="s">
        <v>3</v>
      </c>
      <c r="B4703" s="6" t="s">
        <v>1084</v>
      </c>
      <c r="C4703" s="6" t="s">
        <v>1085</v>
      </c>
      <c r="D4703" s="6" t="s">
        <v>1086</v>
      </c>
      <c r="E4703" s="6" t="s">
        <v>97</v>
      </c>
      <c r="F4703" s="6" t="s">
        <v>125</v>
      </c>
      <c r="G4703" s="6">
        <v>44</v>
      </c>
      <c r="H4703" s="6">
        <v>273</v>
      </c>
      <c r="I4703" s="6">
        <v>40</v>
      </c>
      <c r="J4703" s="6">
        <v>208</v>
      </c>
      <c r="K4703" s="6">
        <v>40</v>
      </c>
      <c r="L4703" s="6">
        <v>208</v>
      </c>
      <c r="M4703" s="6" t="s">
        <v>20</v>
      </c>
      <c r="N4703" s="6" t="s">
        <v>22</v>
      </c>
      <c r="O4703" s="6">
        <v>6</v>
      </c>
    </row>
    <row r="4704" spans="1:15" x14ac:dyDescent="0.25">
      <c r="A4704" s="6" t="s">
        <v>3</v>
      </c>
      <c r="B4704" s="6" t="s">
        <v>15</v>
      </c>
      <c r="C4704" s="6" t="s">
        <v>787</v>
      </c>
      <c r="D4704" s="6" t="s">
        <v>788</v>
      </c>
      <c r="E4704" s="6" t="s">
        <v>97</v>
      </c>
      <c r="F4704" s="6" t="s">
        <v>125</v>
      </c>
      <c r="G4704" s="6">
        <v>87</v>
      </c>
      <c r="H4704" s="6">
        <v>488</v>
      </c>
      <c r="I4704" s="6">
        <v>86</v>
      </c>
      <c r="J4704" s="6">
        <v>472</v>
      </c>
      <c r="K4704" s="6">
        <v>86</v>
      </c>
      <c r="L4704" s="6">
        <v>472</v>
      </c>
      <c r="M4704" s="6" t="s">
        <v>20</v>
      </c>
      <c r="N4704" s="6" t="s">
        <v>22</v>
      </c>
      <c r="O4704" s="6">
        <v>28</v>
      </c>
    </row>
    <row r="4705" spans="1:15" x14ac:dyDescent="0.25">
      <c r="A4705" s="6" t="s">
        <v>3</v>
      </c>
      <c r="B4705" s="6" t="s">
        <v>15</v>
      </c>
      <c r="C4705" s="6" t="s">
        <v>228</v>
      </c>
      <c r="D4705" s="6" t="s">
        <v>229</v>
      </c>
      <c r="E4705" s="6" t="s">
        <v>97</v>
      </c>
      <c r="F4705" s="6" t="s">
        <v>98</v>
      </c>
      <c r="G4705" s="6">
        <v>30</v>
      </c>
      <c r="H4705" s="6">
        <v>139</v>
      </c>
      <c r="I4705" s="6">
        <v>31</v>
      </c>
      <c r="J4705" s="6">
        <v>140</v>
      </c>
      <c r="K4705" s="6">
        <v>31</v>
      </c>
      <c r="L4705" s="6">
        <v>140</v>
      </c>
      <c r="M4705" s="6" t="s">
        <v>20</v>
      </c>
      <c r="N4705" s="6" t="s">
        <v>23</v>
      </c>
      <c r="O4705" s="6">
        <v>14</v>
      </c>
    </row>
    <row r="4706" spans="1:15" x14ac:dyDescent="0.25">
      <c r="A4706" s="6" t="s">
        <v>0</v>
      </c>
      <c r="B4706" s="6" t="s">
        <v>13</v>
      </c>
      <c r="C4706" s="6" t="s">
        <v>1080</v>
      </c>
      <c r="D4706" s="6" t="s">
        <v>1081</v>
      </c>
      <c r="E4706" s="6" t="s">
        <v>97</v>
      </c>
      <c r="F4706" s="6" t="s">
        <v>125</v>
      </c>
      <c r="G4706" s="6">
        <v>54</v>
      </c>
      <c r="H4706" s="6">
        <v>242</v>
      </c>
      <c r="I4706" s="6">
        <v>50</v>
      </c>
      <c r="J4706" s="6">
        <v>219</v>
      </c>
      <c r="K4706" s="6">
        <v>50</v>
      </c>
      <c r="L4706" s="6">
        <v>227</v>
      </c>
      <c r="M4706" s="6" t="s">
        <v>20</v>
      </c>
      <c r="N4706" s="6" t="s">
        <v>21</v>
      </c>
      <c r="O4706" s="6">
        <v>10</v>
      </c>
    </row>
    <row r="4707" spans="1:15" x14ac:dyDescent="0.25">
      <c r="A4707" s="6" t="s">
        <v>0</v>
      </c>
      <c r="B4707" s="6" t="s">
        <v>13</v>
      </c>
      <c r="C4707" s="6" t="s">
        <v>203</v>
      </c>
      <c r="D4707" s="6" t="s">
        <v>204</v>
      </c>
      <c r="E4707" s="6" t="s">
        <v>97</v>
      </c>
      <c r="F4707" s="6" t="s">
        <v>125</v>
      </c>
      <c r="G4707" s="6">
        <v>41</v>
      </c>
      <c r="H4707" s="6">
        <v>199</v>
      </c>
      <c r="I4707" s="6">
        <v>41</v>
      </c>
      <c r="J4707" s="6">
        <v>196</v>
      </c>
      <c r="K4707" s="6">
        <v>41</v>
      </c>
      <c r="L4707" s="6">
        <v>201</v>
      </c>
      <c r="M4707" s="6" t="s">
        <v>20</v>
      </c>
      <c r="N4707" s="6" t="s">
        <v>23</v>
      </c>
      <c r="O4707" s="6">
        <v>6</v>
      </c>
    </row>
    <row r="4708" spans="1:15" x14ac:dyDescent="0.25">
      <c r="A4708" s="6" t="s">
        <v>0</v>
      </c>
      <c r="B4708" s="6" t="s">
        <v>937</v>
      </c>
      <c r="C4708" s="6" t="s">
        <v>1082</v>
      </c>
      <c r="D4708" s="6" t="s">
        <v>1083</v>
      </c>
      <c r="E4708" s="6" t="s">
        <v>97</v>
      </c>
      <c r="F4708" s="6" t="s">
        <v>98</v>
      </c>
      <c r="G4708" s="6">
        <v>91</v>
      </c>
      <c r="H4708" s="6">
        <v>400</v>
      </c>
      <c r="I4708" s="6">
        <v>60</v>
      </c>
      <c r="J4708" s="6">
        <v>228</v>
      </c>
      <c r="K4708" s="6">
        <v>74</v>
      </c>
      <c r="L4708" s="6">
        <v>228</v>
      </c>
      <c r="M4708" s="6" t="s">
        <v>20</v>
      </c>
      <c r="N4708" s="6" t="s">
        <v>22</v>
      </c>
      <c r="O4708" s="6">
        <v>6</v>
      </c>
    </row>
    <row r="4709" spans="1:15" x14ac:dyDescent="0.25">
      <c r="A4709" s="6" t="s">
        <v>0</v>
      </c>
      <c r="B4709" s="6" t="s">
        <v>13</v>
      </c>
      <c r="C4709" s="6" t="s">
        <v>249</v>
      </c>
      <c r="D4709" s="6" t="s">
        <v>250</v>
      </c>
      <c r="E4709" s="6" t="s">
        <v>97</v>
      </c>
      <c r="F4709" s="6" t="s">
        <v>98</v>
      </c>
      <c r="G4709" s="6">
        <v>14</v>
      </c>
      <c r="H4709" s="6">
        <v>83</v>
      </c>
      <c r="I4709" s="6">
        <v>8</v>
      </c>
      <c r="J4709" s="6">
        <v>35</v>
      </c>
      <c r="K4709" s="6">
        <v>13</v>
      </c>
      <c r="L4709" s="6">
        <v>82</v>
      </c>
      <c r="M4709" s="6" t="s">
        <v>20</v>
      </c>
      <c r="N4709" s="6" t="s">
        <v>21</v>
      </c>
      <c r="O4709" s="6">
        <v>4</v>
      </c>
    </row>
    <row r="4710" spans="1:15" x14ac:dyDescent="0.25">
      <c r="A4710" s="6" t="s">
        <v>3</v>
      </c>
      <c r="B4710" s="6" t="s">
        <v>15</v>
      </c>
      <c r="C4710" s="6" t="s">
        <v>228</v>
      </c>
      <c r="D4710" s="6" t="s">
        <v>229</v>
      </c>
      <c r="E4710" s="6" t="s">
        <v>97</v>
      </c>
      <c r="F4710" s="6" t="s">
        <v>98</v>
      </c>
      <c r="G4710" s="6">
        <v>30</v>
      </c>
      <c r="H4710" s="6">
        <v>139</v>
      </c>
      <c r="I4710" s="6">
        <v>31</v>
      </c>
      <c r="J4710" s="6">
        <v>140</v>
      </c>
      <c r="K4710" s="6">
        <v>31</v>
      </c>
      <c r="L4710" s="6">
        <v>140</v>
      </c>
      <c r="M4710" s="6" t="s">
        <v>20</v>
      </c>
      <c r="N4710" s="6" t="s">
        <v>21</v>
      </c>
      <c r="O4710" s="6">
        <v>7</v>
      </c>
    </row>
    <row r="4711" spans="1:15" x14ac:dyDescent="0.25">
      <c r="A4711" s="6" t="s">
        <v>0</v>
      </c>
      <c r="B4711" s="6" t="s">
        <v>937</v>
      </c>
      <c r="C4711" s="6" t="s">
        <v>1082</v>
      </c>
      <c r="D4711" s="6" t="s">
        <v>1083</v>
      </c>
      <c r="E4711" s="6" t="s">
        <v>97</v>
      </c>
      <c r="F4711" s="6" t="s">
        <v>98</v>
      </c>
      <c r="G4711" s="6">
        <v>91</v>
      </c>
      <c r="H4711" s="6">
        <v>400</v>
      </c>
      <c r="I4711" s="6">
        <v>60</v>
      </c>
      <c r="J4711" s="6">
        <v>228</v>
      </c>
      <c r="K4711" s="6">
        <v>74</v>
      </c>
      <c r="L4711" s="6">
        <v>228</v>
      </c>
      <c r="M4711" s="6" t="s">
        <v>20</v>
      </c>
      <c r="N4711" s="6" t="s">
        <v>21</v>
      </c>
      <c r="O4711" s="6">
        <v>12</v>
      </c>
    </row>
    <row r="4712" spans="1:15" x14ac:dyDescent="0.25">
      <c r="A4712" s="6" t="s">
        <v>0</v>
      </c>
      <c r="B4712" s="6" t="s">
        <v>13</v>
      </c>
      <c r="C4712" s="6" t="s">
        <v>173</v>
      </c>
      <c r="D4712" s="6" t="s">
        <v>174</v>
      </c>
      <c r="E4712" s="6" t="s">
        <v>97</v>
      </c>
      <c r="F4712" s="6" t="s">
        <v>125</v>
      </c>
      <c r="G4712" s="6">
        <v>74</v>
      </c>
      <c r="H4712" s="6">
        <v>404</v>
      </c>
      <c r="I4712" s="6">
        <v>60</v>
      </c>
      <c r="J4712" s="6">
        <v>330</v>
      </c>
      <c r="K4712" s="6">
        <v>74</v>
      </c>
      <c r="L4712" s="6">
        <v>369</v>
      </c>
      <c r="M4712" s="6" t="s">
        <v>20</v>
      </c>
      <c r="N4712" s="6" t="s">
        <v>23</v>
      </c>
      <c r="O4712" s="6">
        <v>17</v>
      </c>
    </row>
    <row r="4713" spans="1:15" x14ac:dyDescent="0.25">
      <c r="A4713" s="6" t="s">
        <v>0</v>
      </c>
      <c r="B4713" s="6" t="s">
        <v>9</v>
      </c>
      <c r="C4713" s="6" t="s">
        <v>756</v>
      </c>
      <c r="D4713" s="6" t="s">
        <v>757</v>
      </c>
      <c r="E4713" s="6" t="s">
        <v>97</v>
      </c>
      <c r="F4713" s="6" t="s">
        <v>125</v>
      </c>
      <c r="G4713" s="6">
        <v>115</v>
      </c>
      <c r="H4713" s="6">
        <v>532</v>
      </c>
      <c r="I4713" s="6">
        <v>115</v>
      </c>
      <c r="J4713" s="6">
        <v>537</v>
      </c>
      <c r="K4713" s="6">
        <v>115</v>
      </c>
      <c r="L4713" s="6">
        <v>537</v>
      </c>
      <c r="M4713" s="6" t="s">
        <v>20</v>
      </c>
      <c r="N4713" s="6" t="s">
        <v>23</v>
      </c>
      <c r="O4713" s="6">
        <v>27</v>
      </c>
    </row>
    <row r="4714" spans="1:15" x14ac:dyDescent="0.25">
      <c r="A4714" s="6" t="s">
        <v>0</v>
      </c>
      <c r="B4714" s="6" t="s">
        <v>13</v>
      </c>
      <c r="C4714" s="6" t="s">
        <v>199</v>
      </c>
      <c r="D4714" s="6" t="s">
        <v>200</v>
      </c>
      <c r="E4714" s="6" t="s">
        <v>97</v>
      </c>
      <c r="F4714" s="6" t="s">
        <v>125</v>
      </c>
      <c r="G4714" s="6">
        <v>77</v>
      </c>
      <c r="H4714" s="6">
        <v>380</v>
      </c>
      <c r="I4714" s="6">
        <v>76</v>
      </c>
      <c r="J4714" s="6">
        <v>342</v>
      </c>
      <c r="K4714" s="6">
        <v>76</v>
      </c>
      <c r="L4714" s="6">
        <v>344</v>
      </c>
      <c r="M4714" s="6" t="s">
        <v>20</v>
      </c>
      <c r="N4714" s="6" t="s">
        <v>22</v>
      </c>
      <c r="O4714" s="6">
        <v>2</v>
      </c>
    </row>
    <row r="4715" spans="1:15" x14ac:dyDescent="0.25">
      <c r="A4715" s="6" t="s">
        <v>0</v>
      </c>
      <c r="B4715" s="6" t="s">
        <v>13</v>
      </c>
      <c r="C4715" s="6" t="s">
        <v>249</v>
      </c>
      <c r="D4715" s="6" t="s">
        <v>250</v>
      </c>
      <c r="E4715" s="6" t="s">
        <v>97</v>
      </c>
      <c r="F4715" s="6" t="s">
        <v>98</v>
      </c>
      <c r="G4715" s="6">
        <v>14</v>
      </c>
      <c r="H4715" s="6">
        <v>83</v>
      </c>
      <c r="I4715" s="6">
        <v>8</v>
      </c>
      <c r="J4715" s="6">
        <v>35</v>
      </c>
      <c r="K4715" s="6">
        <v>13</v>
      </c>
      <c r="L4715" s="6">
        <v>82</v>
      </c>
      <c r="M4715" s="6" t="s">
        <v>20</v>
      </c>
      <c r="N4715" s="6" t="s">
        <v>22</v>
      </c>
      <c r="O4715" s="6">
        <v>2</v>
      </c>
    </row>
    <row r="4716" spans="1:15" x14ac:dyDescent="0.25">
      <c r="A4716" s="6" t="s">
        <v>0</v>
      </c>
      <c r="B4716" s="6" t="s">
        <v>937</v>
      </c>
      <c r="C4716" s="6" t="s">
        <v>1082</v>
      </c>
      <c r="D4716" s="6" t="s">
        <v>1083</v>
      </c>
      <c r="E4716" s="6" t="s">
        <v>97</v>
      </c>
      <c r="F4716" s="6" t="s">
        <v>98</v>
      </c>
      <c r="G4716" s="6">
        <v>91</v>
      </c>
      <c r="H4716" s="6">
        <v>400</v>
      </c>
      <c r="I4716" s="6">
        <v>60</v>
      </c>
      <c r="J4716" s="6">
        <v>228</v>
      </c>
      <c r="K4716" s="6">
        <v>74</v>
      </c>
      <c r="L4716" s="6">
        <v>228</v>
      </c>
      <c r="M4716" s="6" t="s">
        <v>20</v>
      </c>
      <c r="N4716" s="6" t="s">
        <v>23</v>
      </c>
      <c r="O4716" s="6">
        <v>18</v>
      </c>
    </row>
    <row r="4717" spans="1:15" x14ac:dyDescent="0.25">
      <c r="A4717" s="6" t="s">
        <v>0</v>
      </c>
      <c r="B4717" s="6" t="s">
        <v>13</v>
      </c>
      <c r="C4717" s="6" t="s">
        <v>175</v>
      </c>
      <c r="D4717" s="6" t="s">
        <v>176</v>
      </c>
      <c r="E4717" s="6" t="s">
        <v>97</v>
      </c>
      <c r="F4717" s="6" t="s">
        <v>125</v>
      </c>
      <c r="G4717" s="6">
        <v>35</v>
      </c>
      <c r="H4717" s="6">
        <v>215</v>
      </c>
      <c r="I4717" s="6">
        <v>35</v>
      </c>
      <c r="J4717" s="6">
        <v>211</v>
      </c>
      <c r="K4717" s="6">
        <v>35</v>
      </c>
      <c r="L4717" s="6">
        <v>212</v>
      </c>
      <c r="M4717" s="6" t="s">
        <v>20</v>
      </c>
      <c r="N4717" s="6" t="s">
        <v>21</v>
      </c>
      <c r="O4717" s="6">
        <v>5</v>
      </c>
    </row>
    <row r="4718" spans="1:15" x14ac:dyDescent="0.25">
      <c r="A4718" s="6" t="s">
        <v>3</v>
      </c>
      <c r="B4718" s="6" t="s">
        <v>15</v>
      </c>
      <c r="C4718" s="6" t="s">
        <v>791</v>
      </c>
      <c r="D4718" s="6" t="s">
        <v>792</v>
      </c>
      <c r="E4718" s="6" t="s">
        <v>97</v>
      </c>
      <c r="F4718" s="6" t="s">
        <v>98</v>
      </c>
      <c r="G4718" s="6">
        <v>64</v>
      </c>
      <c r="H4718" s="6">
        <v>305</v>
      </c>
      <c r="I4718" s="6">
        <v>63</v>
      </c>
      <c r="J4718" s="6">
        <v>304</v>
      </c>
      <c r="K4718" s="6">
        <v>63</v>
      </c>
      <c r="L4718" s="6">
        <v>304</v>
      </c>
      <c r="M4718" s="6" t="s">
        <v>20</v>
      </c>
      <c r="N4718" s="6" t="s">
        <v>23</v>
      </c>
      <c r="O4718" s="6">
        <v>13</v>
      </c>
    </row>
    <row r="4719" spans="1:15" x14ac:dyDescent="0.25">
      <c r="A4719" s="6" t="s">
        <v>3</v>
      </c>
      <c r="B4719" s="6" t="s">
        <v>16</v>
      </c>
      <c r="C4719" s="6" t="s">
        <v>230</v>
      </c>
      <c r="D4719" s="6" t="s">
        <v>231</v>
      </c>
      <c r="E4719" s="6" t="s">
        <v>97</v>
      </c>
      <c r="F4719" s="6" t="s">
        <v>98</v>
      </c>
      <c r="G4719" s="6">
        <v>31</v>
      </c>
      <c r="H4719" s="6">
        <v>191</v>
      </c>
      <c r="I4719" s="6">
        <v>31</v>
      </c>
      <c r="J4719" s="6">
        <v>183</v>
      </c>
      <c r="K4719" s="6">
        <v>31</v>
      </c>
      <c r="L4719" s="6">
        <v>183</v>
      </c>
      <c r="M4719" s="6" t="s">
        <v>20</v>
      </c>
      <c r="N4719" s="6" t="s">
        <v>23</v>
      </c>
      <c r="O4719" s="6">
        <v>9</v>
      </c>
    </row>
    <row r="4720" spans="1:15" x14ac:dyDescent="0.25">
      <c r="A4720" s="6" t="s">
        <v>0</v>
      </c>
      <c r="B4720" s="6" t="s">
        <v>13</v>
      </c>
      <c r="C4720" s="6" t="s">
        <v>1080</v>
      </c>
      <c r="D4720" s="6" t="s">
        <v>1081</v>
      </c>
      <c r="E4720" s="6" t="s">
        <v>97</v>
      </c>
      <c r="F4720" s="6" t="s">
        <v>125</v>
      </c>
      <c r="G4720" s="6">
        <v>54</v>
      </c>
      <c r="H4720" s="6">
        <v>242</v>
      </c>
      <c r="I4720" s="6">
        <v>50</v>
      </c>
      <c r="J4720" s="6">
        <v>219</v>
      </c>
      <c r="K4720" s="6">
        <v>50</v>
      </c>
      <c r="L4720" s="6">
        <v>227</v>
      </c>
      <c r="M4720" s="6" t="s">
        <v>20</v>
      </c>
      <c r="N4720" s="6" t="s">
        <v>23</v>
      </c>
      <c r="O4720" s="6">
        <v>17</v>
      </c>
    </row>
    <row r="4721" spans="1:15" x14ac:dyDescent="0.25">
      <c r="A4721" s="6" t="s">
        <v>0</v>
      </c>
      <c r="B4721" s="6" t="s">
        <v>13</v>
      </c>
      <c r="C4721" s="6" t="s">
        <v>249</v>
      </c>
      <c r="D4721" s="6" t="s">
        <v>250</v>
      </c>
      <c r="E4721" s="6" t="s">
        <v>97</v>
      </c>
      <c r="F4721" s="6" t="s">
        <v>98</v>
      </c>
      <c r="G4721" s="6">
        <v>14</v>
      </c>
      <c r="H4721" s="6">
        <v>83</v>
      </c>
      <c r="I4721" s="6">
        <v>8</v>
      </c>
      <c r="J4721" s="6">
        <v>35</v>
      </c>
      <c r="K4721" s="6">
        <v>13</v>
      </c>
      <c r="L4721" s="6">
        <v>82</v>
      </c>
      <c r="M4721" s="6" t="s">
        <v>20</v>
      </c>
      <c r="N4721" s="6" t="s">
        <v>23</v>
      </c>
      <c r="O4721" s="6">
        <v>6</v>
      </c>
    </row>
    <row r="4722" spans="1:15" x14ac:dyDescent="0.25">
      <c r="A4722" s="6" t="s">
        <v>0</v>
      </c>
      <c r="B4722" s="6" t="s">
        <v>13</v>
      </c>
      <c r="C4722" s="6" t="s">
        <v>245</v>
      </c>
      <c r="D4722" s="6" t="s">
        <v>246</v>
      </c>
      <c r="E4722" s="6" t="s">
        <v>97</v>
      </c>
      <c r="F4722" s="6" t="s">
        <v>98</v>
      </c>
      <c r="G4722" s="6">
        <v>25</v>
      </c>
      <c r="H4722" s="6">
        <v>133</v>
      </c>
      <c r="I4722" s="6">
        <v>22</v>
      </c>
      <c r="J4722" s="6">
        <v>95</v>
      </c>
      <c r="K4722" s="6">
        <v>25</v>
      </c>
      <c r="L4722" s="6">
        <v>134</v>
      </c>
      <c r="M4722" s="6" t="s">
        <v>20</v>
      </c>
      <c r="N4722" s="6" t="s">
        <v>21</v>
      </c>
      <c r="O4722" s="6">
        <v>3</v>
      </c>
    </row>
    <row r="4723" spans="1:15" x14ac:dyDescent="0.25">
      <c r="A4723" s="6" t="s">
        <v>3</v>
      </c>
      <c r="B4723" s="6" t="s">
        <v>1084</v>
      </c>
      <c r="C4723" s="6" t="s">
        <v>1085</v>
      </c>
      <c r="D4723" s="6" t="s">
        <v>1086</v>
      </c>
      <c r="E4723" s="6" t="s">
        <v>97</v>
      </c>
      <c r="F4723" s="6" t="s">
        <v>125</v>
      </c>
      <c r="G4723" s="6">
        <v>44</v>
      </c>
      <c r="H4723" s="6">
        <v>273</v>
      </c>
      <c r="I4723" s="6">
        <v>40</v>
      </c>
      <c r="J4723" s="6">
        <v>208</v>
      </c>
      <c r="K4723" s="6">
        <v>40</v>
      </c>
      <c r="L4723" s="6">
        <v>208</v>
      </c>
      <c r="M4723" s="6" t="s">
        <v>20</v>
      </c>
      <c r="N4723" s="6" t="s">
        <v>23</v>
      </c>
      <c r="O4723" s="6">
        <v>12</v>
      </c>
    </row>
    <row r="4724" spans="1:15" x14ac:dyDescent="0.25">
      <c r="A4724" s="6" t="s">
        <v>3</v>
      </c>
      <c r="B4724" s="6" t="s">
        <v>15</v>
      </c>
      <c r="C4724" s="6" t="s">
        <v>228</v>
      </c>
      <c r="D4724" s="6" t="s">
        <v>229</v>
      </c>
      <c r="E4724" s="6" t="s">
        <v>97</v>
      </c>
      <c r="F4724" s="6" t="s">
        <v>98</v>
      </c>
      <c r="G4724" s="6">
        <v>30</v>
      </c>
      <c r="H4724" s="6">
        <v>139</v>
      </c>
      <c r="I4724" s="6">
        <v>31</v>
      </c>
      <c r="J4724" s="6">
        <v>140</v>
      </c>
      <c r="K4724" s="6">
        <v>31</v>
      </c>
      <c r="L4724" s="6">
        <v>140</v>
      </c>
      <c r="M4724" s="6" t="s">
        <v>20</v>
      </c>
      <c r="N4724" s="6" t="s">
        <v>22</v>
      </c>
      <c r="O4724" s="6">
        <v>7</v>
      </c>
    </row>
    <row r="4725" spans="1:15" x14ac:dyDescent="0.25">
      <c r="A4725" s="6" t="s">
        <v>3</v>
      </c>
      <c r="B4725" s="6" t="s">
        <v>15</v>
      </c>
      <c r="C4725" s="6" t="s">
        <v>791</v>
      </c>
      <c r="D4725" s="6" t="s">
        <v>792</v>
      </c>
      <c r="E4725" s="6" t="s">
        <v>97</v>
      </c>
      <c r="F4725" s="6" t="s">
        <v>98</v>
      </c>
      <c r="G4725" s="6">
        <v>64</v>
      </c>
      <c r="H4725" s="6">
        <v>305</v>
      </c>
      <c r="I4725" s="6">
        <v>63</v>
      </c>
      <c r="J4725" s="6">
        <v>304</v>
      </c>
      <c r="K4725" s="6">
        <v>63</v>
      </c>
      <c r="L4725" s="6">
        <v>304</v>
      </c>
      <c r="M4725" s="6" t="s">
        <v>20</v>
      </c>
      <c r="N4725" s="6" t="s">
        <v>22</v>
      </c>
      <c r="O4725" s="6">
        <v>1</v>
      </c>
    </row>
    <row r="4726" spans="1:15" x14ac:dyDescent="0.25">
      <c r="A4726" s="6" t="s">
        <v>3</v>
      </c>
      <c r="B4726" s="6" t="s">
        <v>17</v>
      </c>
      <c r="C4726" s="6" t="s">
        <v>771</v>
      </c>
      <c r="D4726" s="6" t="s">
        <v>772</v>
      </c>
      <c r="E4726" s="6" t="s">
        <v>209</v>
      </c>
      <c r="F4726" s="6" t="s">
        <v>125</v>
      </c>
      <c r="G4726" s="6">
        <v>9</v>
      </c>
      <c r="H4726" s="6">
        <v>40</v>
      </c>
      <c r="I4726" s="6">
        <v>9</v>
      </c>
      <c r="J4726" s="6">
        <v>43</v>
      </c>
      <c r="K4726" s="6">
        <v>9</v>
      </c>
      <c r="L4726" s="6">
        <v>43</v>
      </c>
      <c r="M4726" s="6" t="s">
        <v>20</v>
      </c>
      <c r="N4726" s="6" t="s">
        <v>21</v>
      </c>
      <c r="O4726" s="6">
        <v>2</v>
      </c>
    </row>
    <row r="4727" spans="1:15" x14ac:dyDescent="0.25">
      <c r="A4727" s="6" t="s">
        <v>0</v>
      </c>
      <c r="B4727" s="6" t="s">
        <v>13</v>
      </c>
      <c r="C4727" s="6" t="s">
        <v>173</v>
      </c>
      <c r="D4727" s="6" t="s">
        <v>174</v>
      </c>
      <c r="E4727" s="6" t="s">
        <v>97</v>
      </c>
      <c r="F4727" s="6" t="s">
        <v>125</v>
      </c>
      <c r="G4727" s="6">
        <v>74</v>
      </c>
      <c r="H4727" s="6">
        <v>404</v>
      </c>
      <c r="I4727" s="6">
        <v>60</v>
      </c>
      <c r="J4727" s="6">
        <v>330</v>
      </c>
      <c r="K4727" s="6">
        <v>74</v>
      </c>
      <c r="L4727" s="6">
        <v>369</v>
      </c>
      <c r="M4727" s="6" t="s">
        <v>20</v>
      </c>
      <c r="N4727" s="6" t="s">
        <v>22</v>
      </c>
      <c r="O4727" s="6">
        <v>5</v>
      </c>
    </row>
    <row r="4728" spans="1:15" x14ac:dyDescent="0.25">
      <c r="A4728" s="6" t="s">
        <v>0</v>
      </c>
      <c r="B4728" s="6" t="s">
        <v>13</v>
      </c>
      <c r="C4728" s="6" t="s">
        <v>179</v>
      </c>
      <c r="D4728" s="6" t="s">
        <v>180</v>
      </c>
      <c r="E4728" s="6" t="s">
        <v>97</v>
      </c>
      <c r="F4728" s="6" t="s">
        <v>125</v>
      </c>
      <c r="G4728" s="6">
        <v>13</v>
      </c>
      <c r="H4728" s="6">
        <v>70</v>
      </c>
      <c r="I4728" s="6">
        <v>8</v>
      </c>
      <c r="J4728" s="6">
        <v>49</v>
      </c>
      <c r="K4728" s="6">
        <v>12</v>
      </c>
      <c r="L4728" s="6">
        <v>70</v>
      </c>
      <c r="M4728" s="6" t="s">
        <v>20</v>
      </c>
      <c r="N4728" s="6" t="s">
        <v>21</v>
      </c>
      <c r="O4728" s="6">
        <v>1</v>
      </c>
    </row>
    <row r="4729" spans="1:15" x14ac:dyDescent="0.25">
      <c r="A4729" s="6" t="s">
        <v>0</v>
      </c>
      <c r="B4729" s="6" t="s">
        <v>13</v>
      </c>
      <c r="C4729" s="6" t="s">
        <v>243</v>
      </c>
      <c r="D4729" s="6" t="s">
        <v>244</v>
      </c>
      <c r="E4729" s="6" t="s">
        <v>97</v>
      </c>
      <c r="F4729" s="6" t="s">
        <v>98</v>
      </c>
      <c r="G4729" s="6">
        <v>67</v>
      </c>
      <c r="H4729" s="6">
        <v>350</v>
      </c>
      <c r="I4729" s="6">
        <v>67</v>
      </c>
      <c r="J4729" s="6">
        <v>350</v>
      </c>
      <c r="K4729" s="6">
        <v>67</v>
      </c>
      <c r="L4729" s="6">
        <v>350</v>
      </c>
      <c r="M4729" s="6" t="s">
        <v>20</v>
      </c>
      <c r="N4729" s="6" t="s">
        <v>22</v>
      </c>
      <c r="O4729" s="6">
        <v>8</v>
      </c>
    </row>
    <row r="4730" spans="1:15" x14ac:dyDescent="0.25">
      <c r="A4730" s="6" t="s">
        <v>3</v>
      </c>
      <c r="B4730" s="6" t="s">
        <v>14</v>
      </c>
      <c r="C4730" s="6" t="s">
        <v>783</v>
      </c>
      <c r="D4730" s="6" t="s">
        <v>784</v>
      </c>
      <c r="E4730" s="6" t="s">
        <v>97</v>
      </c>
      <c r="F4730" s="6" t="s">
        <v>98</v>
      </c>
      <c r="G4730" s="6">
        <v>41</v>
      </c>
      <c r="H4730" s="6">
        <v>214</v>
      </c>
      <c r="I4730" s="6">
        <v>41</v>
      </c>
      <c r="J4730" s="6">
        <v>214</v>
      </c>
      <c r="K4730" s="6">
        <v>41</v>
      </c>
      <c r="L4730" s="6">
        <v>214</v>
      </c>
      <c r="M4730" s="6" t="s">
        <v>20</v>
      </c>
      <c r="N4730" s="6" t="s">
        <v>22</v>
      </c>
      <c r="O4730" s="6">
        <v>6</v>
      </c>
    </row>
    <row r="4731" spans="1:15" x14ac:dyDescent="0.25">
      <c r="A4731" s="6" t="s">
        <v>3</v>
      </c>
      <c r="B4731" s="6" t="s">
        <v>14</v>
      </c>
      <c r="C4731" s="6" t="s">
        <v>226</v>
      </c>
      <c r="D4731" s="6" t="s">
        <v>227</v>
      </c>
      <c r="E4731" s="6" t="s">
        <v>97</v>
      </c>
      <c r="F4731" s="6" t="s">
        <v>98</v>
      </c>
      <c r="G4731" s="6">
        <v>50</v>
      </c>
      <c r="H4731" s="6">
        <v>218</v>
      </c>
      <c r="I4731" s="6">
        <v>53</v>
      </c>
      <c r="J4731" s="6">
        <v>217</v>
      </c>
      <c r="K4731" s="6">
        <v>53</v>
      </c>
      <c r="L4731" s="6">
        <v>217</v>
      </c>
      <c r="M4731" s="6" t="s">
        <v>20</v>
      </c>
      <c r="N4731" s="6" t="s">
        <v>22</v>
      </c>
      <c r="O4731" s="6">
        <v>2</v>
      </c>
    </row>
    <row r="4732" spans="1:15" x14ac:dyDescent="0.25">
      <c r="A4732" s="6" t="s">
        <v>3</v>
      </c>
      <c r="B4732" s="6" t="s">
        <v>17</v>
      </c>
      <c r="C4732" s="6" t="s">
        <v>771</v>
      </c>
      <c r="D4732" s="6" t="s">
        <v>772</v>
      </c>
      <c r="E4732" s="6" t="s">
        <v>209</v>
      </c>
      <c r="F4732" s="6" t="s">
        <v>125</v>
      </c>
      <c r="G4732" s="6">
        <v>9</v>
      </c>
      <c r="H4732" s="6">
        <v>40</v>
      </c>
      <c r="I4732" s="6">
        <v>9</v>
      </c>
      <c r="J4732" s="6">
        <v>43</v>
      </c>
      <c r="K4732" s="6">
        <v>9</v>
      </c>
      <c r="L4732" s="6">
        <v>43</v>
      </c>
      <c r="M4732" s="6" t="s">
        <v>20</v>
      </c>
      <c r="N4732" s="6" t="s">
        <v>23</v>
      </c>
      <c r="O4732" s="6">
        <v>2</v>
      </c>
    </row>
    <row r="4733" spans="1:15" x14ac:dyDescent="0.25">
      <c r="A4733" s="6" t="s">
        <v>0</v>
      </c>
      <c r="B4733" s="6" t="s">
        <v>7</v>
      </c>
      <c r="C4733" s="6" t="s">
        <v>130</v>
      </c>
      <c r="D4733" s="6" t="s">
        <v>131</v>
      </c>
      <c r="E4733" s="6" t="s">
        <v>97</v>
      </c>
      <c r="F4733" s="6" t="s">
        <v>125</v>
      </c>
      <c r="G4733" s="6">
        <v>169</v>
      </c>
      <c r="H4733" s="6">
        <v>816</v>
      </c>
      <c r="I4733" s="6">
        <v>153</v>
      </c>
      <c r="J4733" s="6">
        <v>754</v>
      </c>
      <c r="K4733" s="6">
        <v>157</v>
      </c>
      <c r="L4733" s="6">
        <v>761</v>
      </c>
      <c r="M4733" s="6" t="s">
        <v>20</v>
      </c>
      <c r="N4733" s="6" t="s">
        <v>22</v>
      </c>
      <c r="O4733" s="6">
        <v>26</v>
      </c>
    </row>
    <row r="4734" spans="1:15" x14ac:dyDescent="0.25">
      <c r="A4734" s="6" t="s">
        <v>3</v>
      </c>
      <c r="B4734" s="6" t="s">
        <v>14</v>
      </c>
      <c r="C4734" s="6" t="s">
        <v>226</v>
      </c>
      <c r="D4734" s="6" t="s">
        <v>227</v>
      </c>
      <c r="E4734" s="6" t="s">
        <v>97</v>
      </c>
      <c r="F4734" s="6" t="s">
        <v>98</v>
      </c>
      <c r="G4734" s="6">
        <v>50</v>
      </c>
      <c r="H4734" s="6">
        <v>218</v>
      </c>
      <c r="I4734" s="6">
        <v>53</v>
      </c>
      <c r="J4734" s="6">
        <v>217</v>
      </c>
      <c r="K4734" s="6">
        <v>53</v>
      </c>
      <c r="L4734" s="6">
        <v>217</v>
      </c>
      <c r="M4734" s="6" t="s">
        <v>20</v>
      </c>
      <c r="N4734" s="6" t="s">
        <v>21</v>
      </c>
      <c r="O4734" s="6">
        <v>6</v>
      </c>
    </row>
    <row r="4735" spans="1:15" x14ac:dyDescent="0.25">
      <c r="A4735" s="6" t="s">
        <v>0</v>
      </c>
      <c r="B4735" s="6" t="s">
        <v>13</v>
      </c>
      <c r="C4735" s="6" t="s">
        <v>203</v>
      </c>
      <c r="D4735" s="6" t="s">
        <v>204</v>
      </c>
      <c r="E4735" s="6" t="s">
        <v>97</v>
      </c>
      <c r="F4735" s="6" t="s">
        <v>125</v>
      </c>
      <c r="G4735" s="6">
        <v>41</v>
      </c>
      <c r="H4735" s="6">
        <v>199</v>
      </c>
      <c r="I4735" s="6">
        <v>41</v>
      </c>
      <c r="J4735" s="6">
        <v>196</v>
      </c>
      <c r="K4735" s="6">
        <v>41</v>
      </c>
      <c r="L4735" s="6">
        <v>201</v>
      </c>
      <c r="M4735" s="6" t="s">
        <v>20</v>
      </c>
      <c r="N4735" s="6" t="s">
        <v>21</v>
      </c>
      <c r="O4735" s="6">
        <v>4</v>
      </c>
    </row>
    <row r="4736" spans="1:15" x14ac:dyDescent="0.25">
      <c r="A4736" s="6" t="s">
        <v>0</v>
      </c>
      <c r="B4736" s="6" t="s">
        <v>9</v>
      </c>
      <c r="C4736" s="6" t="s">
        <v>759</v>
      </c>
      <c r="D4736" s="6" t="s">
        <v>760</v>
      </c>
      <c r="E4736" s="6" t="s">
        <v>97</v>
      </c>
      <c r="F4736" s="6" t="s">
        <v>125</v>
      </c>
      <c r="G4736" s="6">
        <v>319</v>
      </c>
      <c r="H4736" s="6">
        <v>1567</v>
      </c>
      <c r="I4736" s="6">
        <v>133</v>
      </c>
      <c r="J4736" s="6">
        <v>499</v>
      </c>
      <c r="K4736" s="6">
        <v>133</v>
      </c>
      <c r="L4736" s="6">
        <v>499</v>
      </c>
      <c r="M4736" s="6" t="s">
        <v>20</v>
      </c>
      <c r="N4736" s="6" t="s">
        <v>21</v>
      </c>
      <c r="O4736" s="6">
        <v>16</v>
      </c>
    </row>
    <row r="4737" spans="1:15" x14ac:dyDescent="0.25">
      <c r="A4737" s="6" t="s">
        <v>0</v>
      </c>
      <c r="B4737" s="6" t="s">
        <v>13</v>
      </c>
      <c r="C4737" s="6" t="s">
        <v>239</v>
      </c>
      <c r="D4737" s="6" t="s">
        <v>240</v>
      </c>
      <c r="E4737" s="6" t="s">
        <v>97</v>
      </c>
      <c r="F4737" s="6" t="s">
        <v>98</v>
      </c>
      <c r="G4737" s="6">
        <v>15</v>
      </c>
      <c r="H4737" s="6">
        <v>74</v>
      </c>
      <c r="I4737" s="6">
        <v>12</v>
      </c>
      <c r="J4737" s="6">
        <v>60</v>
      </c>
      <c r="K4737" s="6">
        <v>16</v>
      </c>
      <c r="L4737" s="6">
        <v>74</v>
      </c>
      <c r="M4737" s="6" t="s">
        <v>20</v>
      </c>
      <c r="N4737" s="6" t="s">
        <v>23</v>
      </c>
      <c r="O4737" s="6">
        <v>5</v>
      </c>
    </row>
    <row r="4738" spans="1:15" x14ac:dyDescent="0.25">
      <c r="A4738" s="6" t="s">
        <v>3</v>
      </c>
      <c r="B4738" s="6" t="s">
        <v>14</v>
      </c>
      <c r="C4738" s="6" t="s">
        <v>785</v>
      </c>
      <c r="D4738" s="6" t="s">
        <v>786</v>
      </c>
      <c r="E4738" s="6" t="s">
        <v>97</v>
      </c>
      <c r="F4738" s="6" t="s">
        <v>98</v>
      </c>
      <c r="G4738" s="6">
        <v>140</v>
      </c>
      <c r="H4738" s="6">
        <v>613</v>
      </c>
      <c r="I4738" s="6">
        <v>137</v>
      </c>
      <c r="J4738" s="6">
        <v>622</v>
      </c>
      <c r="K4738" s="6">
        <v>137</v>
      </c>
      <c r="L4738" s="6">
        <v>622</v>
      </c>
      <c r="M4738" s="6" t="s">
        <v>20</v>
      </c>
      <c r="N4738" s="6" t="s">
        <v>22</v>
      </c>
      <c r="O4738" s="6">
        <v>11</v>
      </c>
    </row>
    <row r="4739" spans="1:15" x14ac:dyDescent="0.25">
      <c r="A4739" s="6" t="s">
        <v>0</v>
      </c>
      <c r="B4739" s="6" t="s">
        <v>7</v>
      </c>
      <c r="C4739" s="6" t="s">
        <v>130</v>
      </c>
      <c r="D4739" s="6" t="s">
        <v>131</v>
      </c>
      <c r="E4739" s="6" t="s">
        <v>97</v>
      </c>
      <c r="F4739" s="6" t="s">
        <v>125</v>
      </c>
      <c r="G4739" s="6">
        <v>169</v>
      </c>
      <c r="H4739" s="6">
        <v>816</v>
      </c>
      <c r="I4739" s="6">
        <v>153</v>
      </c>
      <c r="J4739" s="6">
        <v>754</v>
      </c>
      <c r="K4739" s="6">
        <v>157</v>
      </c>
      <c r="L4739" s="6">
        <v>761</v>
      </c>
      <c r="M4739" s="6" t="s">
        <v>20</v>
      </c>
      <c r="N4739" s="6" t="s">
        <v>21</v>
      </c>
      <c r="O4739" s="6">
        <v>30</v>
      </c>
    </row>
    <row r="4740" spans="1:15" x14ac:dyDescent="0.25">
      <c r="A4740" s="6" t="s">
        <v>0</v>
      </c>
      <c r="B4740" s="6" t="s">
        <v>13</v>
      </c>
      <c r="C4740" s="6" t="s">
        <v>195</v>
      </c>
      <c r="D4740" s="6" t="s">
        <v>196</v>
      </c>
      <c r="E4740" s="6" t="s">
        <v>97</v>
      </c>
      <c r="F4740" s="6" t="s">
        <v>132</v>
      </c>
      <c r="G4740" s="6">
        <v>20</v>
      </c>
      <c r="H4740" s="6">
        <v>64</v>
      </c>
      <c r="I4740" s="6">
        <v>14</v>
      </c>
      <c r="J4740" s="6">
        <v>52</v>
      </c>
      <c r="K4740" s="6">
        <v>14</v>
      </c>
      <c r="L4740" s="6">
        <v>52</v>
      </c>
      <c r="M4740" s="6" t="s">
        <v>20</v>
      </c>
      <c r="N4740" s="6" t="s">
        <v>22</v>
      </c>
      <c r="O4740" s="6">
        <v>0</v>
      </c>
    </row>
    <row r="4741" spans="1:15" x14ac:dyDescent="0.25">
      <c r="A4741" s="6" t="s">
        <v>3</v>
      </c>
      <c r="B4741" s="6" t="s">
        <v>15</v>
      </c>
      <c r="C4741" s="6" t="s">
        <v>787</v>
      </c>
      <c r="D4741" s="6" t="s">
        <v>788</v>
      </c>
      <c r="E4741" s="6" t="s">
        <v>97</v>
      </c>
      <c r="F4741" s="6" t="s">
        <v>125</v>
      </c>
      <c r="G4741" s="6">
        <v>87</v>
      </c>
      <c r="H4741" s="6">
        <v>488</v>
      </c>
      <c r="I4741" s="6">
        <v>86</v>
      </c>
      <c r="J4741" s="6">
        <v>472</v>
      </c>
      <c r="K4741" s="6">
        <v>86</v>
      </c>
      <c r="L4741" s="6">
        <v>472</v>
      </c>
      <c r="M4741" s="6" t="s">
        <v>20</v>
      </c>
      <c r="N4741" s="6" t="s">
        <v>21</v>
      </c>
      <c r="O4741" s="6">
        <v>38</v>
      </c>
    </row>
    <row r="4742" spans="1:15" x14ac:dyDescent="0.25">
      <c r="A4742" s="6" t="s">
        <v>0</v>
      </c>
      <c r="B4742" s="6" t="s">
        <v>13</v>
      </c>
      <c r="C4742" s="6" t="s">
        <v>195</v>
      </c>
      <c r="D4742" s="6" t="s">
        <v>196</v>
      </c>
      <c r="E4742" s="6" t="s">
        <v>97</v>
      </c>
      <c r="F4742" s="6" t="s">
        <v>132</v>
      </c>
      <c r="G4742" s="6">
        <v>20</v>
      </c>
      <c r="H4742" s="6">
        <v>64</v>
      </c>
      <c r="I4742" s="6">
        <v>14</v>
      </c>
      <c r="J4742" s="6">
        <v>52</v>
      </c>
      <c r="K4742" s="6">
        <v>14</v>
      </c>
      <c r="L4742" s="6">
        <v>52</v>
      </c>
      <c r="M4742" s="6" t="s">
        <v>20</v>
      </c>
      <c r="N4742" s="6" t="s">
        <v>23</v>
      </c>
      <c r="O4742" s="6">
        <v>3</v>
      </c>
    </row>
    <row r="4743" spans="1:15" x14ac:dyDescent="0.25">
      <c r="A4743" s="6" t="s">
        <v>3</v>
      </c>
      <c r="B4743" s="6" t="s">
        <v>15</v>
      </c>
      <c r="C4743" s="6" t="s">
        <v>806</v>
      </c>
      <c r="D4743" s="6" t="s">
        <v>807</v>
      </c>
      <c r="E4743" s="6" t="s">
        <v>97</v>
      </c>
      <c r="F4743" s="6" t="s">
        <v>125</v>
      </c>
      <c r="G4743" s="6">
        <v>178</v>
      </c>
      <c r="H4743" s="6">
        <v>827</v>
      </c>
      <c r="I4743" s="6">
        <v>194</v>
      </c>
      <c r="J4743" s="6">
        <v>890</v>
      </c>
      <c r="K4743" s="6">
        <v>194</v>
      </c>
      <c r="L4743" s="6">
        <v>890</v>
      </c>
      <c r="M4743" s="6" t="s">
        <v>20</v>
      </c>
      <c r="N4743" s="6" t="s">
        <v>23</v>
      </c>
      <c r="O4743" s="6">
        <v>54</v>
      </c>
    </row>
    <row r="4744" spans="1:15" x14ac:dyDescent="0.25">
      <c r="A4744" s="6" t="s">
        <v>0</v>
      </c>
      <c r="B4744" s="6" t="s">
        <v>13</v>
      </c>
      <c r="C4744" s="6" t="s">
        <v>245</v>
      </c>
      <c r="D4744" s="6" t="s">
        <v>246</v>
      </c>
      <c r="E4744" s="6" t="s">
        <v>97</v>
      </c>
      <c r="F4744" s="6" t="s">
        <v>98</v>
      </c>
      <c r="G4744" s="6">
        <v>25</v>
      </c>
      <c r="H4744" s="6">
        <v>133</v>
      </c>
      <c r="I4744" s="6">
        <v>22</v>
      </c>
      <c r="J4744" s="6">
        <v>95</v>
      </c>
      <c r="K4744" s="6">
        <v>25</v>
      </c>
      <c r="L4744" s="6">
        <v>134</v>
      </c>
      <c r="M4744" s="6" t="s">
        <v>20</v>
      </c>
      <c r="N4744" s="6" t="s">
        <v>22</v>
      </c>
      <c r="O4744" s="6">
        <v>2</v>
      </c>
    </row>
    <row r="4745" spans="1:15" x14ac:dyDescent="0.25">
      <c r="A4745" s="6" t="s">
        <v>3</v>
      </c>
      <c r="B4745" s="6" t="s">
        <v>14</v>
      </c>
      <c r="C4745" s="6" t="s">
        <v>780</v>
      </c>
      <c r="D4745" s="6" t="s">
        <v>781</v>
      </c>
      <c r="E4745" s="6" t="s">
        <v>97</v>
      </c>
      <c r="F4745" s="6" t="s">
        <v>98</v>
      </c>
      <c r="G4745" s="6">
        <v>73</v>
      </c>
      <c r="H4745" s="6">
        <v>393</v>
      </c>
      <c r="I4745" s="6">
        <v>73</v>
      </c>
      <c r="J4745" s="6">
        <v>393</v>
      </c>
      <c r="K4745" s="6">
        <v>73</v>
      </c>
      <c r="L4745" s="6">
        <v>393</v>
      </c>
      <c r="M4745" s="6" t="s">
        <v>20</v>
      </c>
      <c r="N4745" s="6" t="s">
        <v>23</v>
      </c>
      <c r="O4745" s="6">
        <v>27</v>
      </c>
    </row>
    <row r="4746" spans="1:15" x14ac:dyDescent="0.25">
      <c r="A4746" s="6" t="s">
        <v>0</v>
      </c>
      <c r="B4746" s="6" t="s">
        <v>13</v>
      </c>
      <c r="C4746" s="6" t="s">
        <v>175</v>
      </c>
      <c r="D4746" s="6" t="s">
        <v>176</v>
      </c>
      <c r="E4746" s="6" t="s">
        <v>97</v>
      </c>
      <c r="F4746" s="6" t="s">
        <v>125</v>
      </c>
      <c r="G4746" s="6">
        <v>35</v>
      </c>
      <c r="H4746" s="6">
        <v>215</v>
      </c>
      <c r="I4746" s="6">
        <v>35</v>
      </c>
      <c r="J4746" s="6">
        <v>211</v>
      </c>
      <c r="K4746" s="6">
        <v>35</v>
      </c>
      <c r="L4746" s="6">
        <v>212</v>
      </c>
      <c r="M4746" s="6" t="s">
        <v>20</v>
      </c>
      <c r="N4746" s="6" t="s">
        <v>22</v>
      </c>
      <c r="O4746" s="6">
        <v>0</v>
      </c>
    </row>
    <row r="4747" spans="1:15" x14ac:dyDescent="0.25">
      <c r="A4747" s="6" t="s">
        <v>3</v>
      </c>
      <c r="B4747" s="6" t="s">
        <v>18</v>
      </c>
      <c r="C4747" s="6" t="s">
        <v>809</v>
      </c>
      <c r="D4747" s="6" t="s">
        <v>810</v>
      </c>
      <c r="E4747" s="6" t="s">
        <v>97</v>
      </c>
      <c r="F4747" s="6" t="s">
        <v>98</v>
      </c>
      <c r="G4747" s="6">
        <v>12</v>
      </c>
      <c r="H4747" s="6">
        <v>52</v>
      </c>
      <c r="I4747" s="6">
        <v>10</v>
      </c>
      <c r="J4747" s="6">
        <v>44</v>
      </c>
      <c r="K4747" s="6">
        <v>10</v>
      </c>
      <c r="L4747" s="6">
        <v>44</v>
      </c>
      <c r="M4747" s="6" t="s">
        <v>20</v>
      </c>
      <c r="N4747" s="6" t="s">
        <v>22</v>
      </c>
      <c r="O4747" s="6">
        <v>0</v>
      </c>
    </row>
    <row r="4748" spans="1:15" x14ac:dyDescent="0.25">
      <c r="A4748" s="6" t="s">
        <v>0</v>
      </c>
      <c r="B4748" s="6" t="s">
        <v>9</v>
      </c>
      <c r="C4748" s="6" t="s">
        <v>759</v>
      </c>
      <c r="D4748" s="6" t="s">
        <v>760</v>
      </c>
      <c r="E4748" s="6" t="s">
        <v>97</v>
      </c>
      <c r="F4748" s="6" t="s">
        <v>125</v>
      </c>
      <c r="G4748" s="6">
        <v>319</v>
      </c>
      <c r="H4748" s="6">
        <v>1567</v>
      </c>
      <c r="I4748" s="6">
        <v>133</v>
      </c>
      <c r="J4748" s="6">
        <v>499</v>
      </c>
      <c r="K4748" s="6">
        <v>133</v>
      </c>
      <c r="L4748" s="6">
        <v>499</v>
      </c>
      <c r="M4748" s="6" t="s">
        <v>20</v>
      </c>
      <c r="N4748" s="6" t="s">
        <v>22</v>
      </c>
      <c r="O4748" s="6">
        <v>20</v>
      </c>
    </row>
    <row r="4749" spans="1:15" x14ac:dyDescent="0.25">
      <c r="A4749" s="6" t="s">
        <v>3</v>
      </c>
      <c r="B4749" s="6" t="s">
        <v>18</v>
      </c>
      <c r="C4749" s="6" t="s">
        <v>809</v>
      </c>
      <c r="D4749" s="6" t="s">
        <v>810</v>
      </c>
      <c r="E4749" s="6" t="s">
        <v>97</v>
      </c>
      <c r="F4749" s="6" t="s">
        <v>98</v>
      </c>
      <c r="G4749" s="6">
        <v>12</v>
      </c>
      <c r="H4749" s="6">
        <v>52</v>
      </c>
      <c r="I4749" s="6">
        <v>10</v>
      </c>
      <c r="J4749" s="6">
        <v>44</v>
      </c>
      <c r="K4749" s="6">
        <v>10</v>
      </c>
      <c r="L4749" s="6">
        <v>44</v>
      </c>
      <c r="M4749" s="6" t="s">
        <v>20</v>
      </c>
      <c r="N4749" s="6" t="s">
        <v>23</v>
      </c>
      <c r="O4749" s="6">
        <v>1</v>
      </c>
    </row>
    <row r="4750" spans="1:15" x14ac:dyDescent="0.25">
      <c r="A4750" s="6" t="s">
        <v>0</v>
      </c>
      <c r="B4750" s="6" t="s">
        <v>13</v>
      </c>
      <c r="C4750" s="6" t="s">
        <v>239</v>
      </c>
      <c r="D4750" s="6" t="s">
        <v>240</v>
      </c>
      <c r="E4750" s="6" t="s">
        <v>97</v>
      </c>
      <c r="F4750" s="6" t="s">
        <v>98</v>
      </c>
      <c r="G4750" s="6">
        <v>15</v>
      </c>
      <c r="H4750" s="6">
        <v>74</v>
      </c>
      <c r="I4750" s="6">
        <v>12</v>
      </c>
      <c r="J4750" s="6">
        <v>60</v>
      </c>
      <c r="K4750" s="6">
        <v>16</v>
      </c>
      <c r="L4750" s="6">
        <v>74</v>
      </c>
      <c r="M4750" s="6" t="s">
        <v>20</v>
      </c>
      <c r="N4750" s="6" t="s">
        <v>22</v>
      </c>
      <c r="O4750" s="6">
        <v>2</v>
      </c>
    </row>
    <row r="4751" spans="1:15" x14ac:dyDescent="0.25">
      <c r="A4751" s="6" t="s">
        <v>0</v>
      </c>
      <c r="B4751" s="6" t="s">
        <v>13</v>
      </c>
      <c r="C4751" s="6" t="s">
        <v>181</v>
      </c>
      <c r="D4751" s="6" t="s">
        <v>182</v>
      </c>
      <c r="E4751" s="6" t="s">
        <v>97</v>
      </c>
      <c r="F4751" s="6" t="s">
        <v>98</v>
      </c>
      <c r="G4751" s="6">
        <v>16</v>
      </c>
      <c r="H4751" s="6">
        <v>58</v>
      </c>
      <c r="I4751" s="6">
        <v>10</v>
      </c>
      <c r="J4751" s="6">
        <v>45</v>
      </c>
      <c r="K4751" s="6">
        <v>16</v>
      </c>
      <c r="L4751" s="6">
        <v>58</v>
      </c>
      <c r="M4751" s="6" t="s">
        <v>20</v>
      </c>
      <c r="N4751" s="6" t="s">
        <v>22</v>
      </c>
      <c r="O4751" s="6">
        <v>2</v>
      </c>
    </row>
    <row r="4752" spans="1:15" x14ac:dyDescent="0.25">
      <c r="A4752" s="6" t="s">
        <v>0</v>
      </c>
      <c r="B4752" s="6" t="s">
        <v>13</v>
      </c>
      <c r="C4752" s="6" t="s">
        <v>205</v>
      </c>
      <c r="D4752" s="6" t="s">
        <v>206</v>
      </c>
      <c r="E4752" s="6" t="s">
        <v>97</v>
      </c>
      <c r="F4752" s="6" t="s">
        <v>125</v>
      </c>
      <c r="G4752" s="6">
        <v>116</v>
      </c>
      <c r="H4752" s="6">
        <v>530</v>
      </c>
      <c r="I4752" s="6">
        <v>105</v>
      </c>
      <c r="J4752" s="6">
        <v>464</v>
      </c>
      <c r="K4752" s="6">
        <v>105</v>
      </c>
      <c r="L4752" s="6">
        <v>492</v>
      </c>
      <c r="M4752" s="6" t="s">
        <v>20</v>
      </c>
      <c r="N4752" s="6" t="s">
        <v>23</v>
      </c>
      <c r="O4752" s="6">
        <v>23</v>
      </c>
    </row>
    <row r="4753" spans="1:15" x14ac:dyDescent="0.25">
      <c r="A4753" s="6" t="s">
        <v>0</v>
      </c>
      <c r="B4753" s="6" t="s">
        <v>13</v>
      </c>
      <c r="C4753" s="6" t="s">
        <v>181</v>
      </c>
      <c r="D4753" s="6" t="s">
        <v>182</v>
      </c>
      <c r="E4753" s="6" t="s">
        <v>97</v>
      </c>
      <c r="F4753" s="6" t="s">
        <v>98</v>
      </c>
      <c r="G4753" s="6">
        <v>16</v>
      </c>
      <c r="H4753" s="6">
        <v>58</v>
      </c>
      <c r="I4753" s="6">
        <v>10</v>
      </c>
      <c r="J4753" s="6">
        <v>45</v>
      </c>
      <c r="K4753" s="6">
        <v>16</v>
      </c>
      <c r="L4753" s="6">
        <v>58</v>
      </c>
      <c r="M4753" s="6" t="s">
        <v>20</v>
      </c>
      <c r="N4753" s="6" t="s">
        <v>23</v>
      </c>
      <c r="O4753" s="6">
        <v>6</v>
      </c>
    </row>
    <row r="4754" spans="1:15" x14ac:dyDescent="0.25">
      <c r="A4754" s="6" t="s">
        <v>0</v>
      </c>
      <c r="B4754" s="6" t="s">
        <v>5</v>
      </c>
      <c r="C4754" s="6" t="s">
        <v>716</v>
      </c>
      <c r="D4754" s="6" t="s">
        <v>717</v>
      </c>
      <c r="E4754" s="6" t="s">
        <v>209</v>
      </c>
      <c r="F4754" s="6" t="s">
        <v>98</v>
      </c>
      <c r="G4754" s="6">
        <v>1295</v>
      </c>
      <c r="H4754" s="6">
        <v>6509</v>
      </c>
      <c r="I4754" s="6"/>
      <c r="J4754" s="6">
        <v>6258</v>
      </c>
      <c r="K4754" s="6">
        <v>1351</v>
      </c>
      <c r="L4754" s="6">
        <v>6868</v>
      </c>
      <c r="M4754" s="6" t="s">
        <v>108</v>
      </c>
      <c r="N4754" s="6" t="s">
        <v>23</v>
      </c>
      <c r="O4754" s="6">
        <v>6868</v>
      </c>
    </row>
    <row r="4755" spans="1:15" x14ac:dyDescent="0.25">
      <c r="A4755" s="6" t="s">
        <v>0</v>
      </c>
      <c r="B4755" s="6" t="s">
        <v>8</v>
      </c>
      <c r="C4755" s="6" t="s">
        <v>224</v>
      </c>
      <c r="D4755" s="6" t="s">
        <v>225</v>
      </c>
      <c r="E4755" s="6" t="s">
        <v>209</v>
      </c>
      <c r="F4755" s="6" t="s">
        <v>125</v>
      </c>
      <c r="G4755" s="6">
        <v>412</v>
      </c>
      <c r="H4755" s="6">
        <v>1700</v>
      </c>
      <c r="I4755" s="6">
        <v>375</v>
      </c>
      <c r="J4755" s="6">
        <v>1598</v>
      </c>
      <c r="K4755" s="6">
        <v>375</v>
      </c>
      <c r="L4755" s="6">
        <v>1598</v>
      </c>
      <c r="M4755" s="6" t="s">
        <v>108</v>
      </c>
      <c r="N4755" s="6" t="s">
        <v>22</v>
      </c>
      <c r="O4755" s="6">
        <v>747</v>
      </c>
    </row>
    <row r="4756" spans="1:15" x14ac:dyDescent="0.25">
      <c r="A4756" s="6" t="s">
        <v>0</v>
      </c>
      <c r="B4756" s="6" t="s">
        <v>6</v>
      </c>
      <c r="C4756" s="6" t="s">
        <v>824</v>
      </c>
      <c r="D4756" s="6" t="s">
        <v>825</v>
      </c>
      <c r="E4756" s="6" t="s">
        <v>209</v>
      </c>
      <c r="F4756" s="6" t="s">
        <v>132</v>
      </c>
      <c r="G4756" s="6">
        <v>153</v>
      </c>
      <c r="H4756" s="6">
        <v>873</v>
      </c>
      <c r="I4756" s="6">
        <v>153</v>
      </c>
      <c r="J4756" s="6">
        <v>922</v>
      </c>
      <c r="K4756" s="6">
        <v>153</v>
      </c>
      <c r="L4756" s="6">
        <v>922</v>
      </c>
      <c r="M4756" s="6" t="s">
        <v>108</v>
      </c>
      <c r="N4756" s="6" t="s">
        <v>22</v>
      </c>
      <c r="O4756" s="6">
        <v>453</v>
      </c>
    </row>
    <row r="4757" spans="1:15" x14ac:dyDescent="0.25">
      <c r="A4757" s="6" t="s">
        <v>0</v>
      </c>
      <c r="B4757" s="6" t="s">
        <v>9</v>
      </c>
      <c r="C4757" s="6" t="s">
        <v>137</v>
      </c>
      <c r="D4757" s="6" t="s">
        <v>138</v>
      </c>
      <c r="E4757" s="6" t="s">
        <v>97</v>
      </c>
      <c r="F4757" s="6" t="s">
        <v>98</v>
      </c>
      <c r="G4757" s="6">
        <v>135</v>
      </c>
      <c r="H4757" s="6">
        <v>672</v>
      </c>
      <c r="I4757" s="6">
        <v>156</v>
      </c>
      <c r="J4757" s="6">
        <v>704</v>
      </c>
      <c r="K4757" s="6">
        <v>156</v>
      </c>
      <c r="L4757" s="6">
        <v>704</v>
      </c>
      <c r="M4757" s="6" t="s">
        <v>108</v>
      </c>
      <c r="N4757" s="6" t="s">
        <v>22</v>
      </c>
      <c r="O4757" s="6">
        <v>347</v>
      </c>
    </row>
    <row r="4758" spans="1:15" x14ac:dyDescent="0.25">
      <c r="A4758" s="6" t="s">
        <v>0</v>
      </c>
      <c r="B4758" s="6" t="s">
        <v>7</v>
      </c>
      <c r="C4758" s="6" t="s">
        <v>133</v>
      </c>
      <c r="D4758" s="6" t="s">
        <v>134</v>
      </c>
      <c r="E4758" s="6" t="s">
        <v>97</v>
      </c>
      <c r="F4758" s="6" t="s">
        <v>98</v>
      </c>
      <c r="G4758" s="6">
        <v>631</v>
      </c>
      <c r="H4758" s="6">
        <v>3758</v>
      </c>
      <c r="I4758" s="6">
        <v>613</v>
      </c>
      <c r="J4758" s="6">
        <v>3721</v>
      </c>
      <c r="K4758" s="6">
        <v>626</v>
      </c>
      <c r="L4758" s="6">
        <v>3786</v>
      </c>
      <c r="M4758" s="6" t="s">
        <v>108</v>
      </c>
      <c r="N4758" s="6" t="s">
        <v>22</v>
      </c>
      <c r="O4758" s="6">
        <v>1817</v>
      </c>
    </row>
    <row r="4759" spans="1:15" x14ac:dyDescent="0.25">
      <c r="A4759" s="6" t="s">
        <v>0</v>
      </c>
      <c r="B4759" s="6" t="s">
        <v>6</v>
      </c>
      <c r="C4759" s="6" t="s">
        <v>824</v>
      </c>
      <c r="D4759" s="6" t="s">
        <v>825</v>
      </c>
      <c r="E4759" s="6" t="s">
        <v>209</v>
      </c>
      <c r="F4759" s="6" t="s">
        <v>132</v>
      </c>
      <c r="G4759" s="6">
        <v>153</v>
      </c>
      <c r="H4759" s="6">
        <v>873</v>
      </c>
      <c r="I4759" s="6">
        <v>153</v>
      </c>
      <c r="J4759" s="6">
        <v>922</v>
      </c>
      <c r="K4759" s="6">
        <v>153</v>
      </c>
      <c r="L4759" s="6">
        <v>922</v>
      </c>
      <c r="M4759" s="6" t="s">
        <v>108</v>
      </c>
      <c r="N4759" s="6" t="s">
        <v>23</v>
      </c>
      <c r="O4759" s="6">
        <v>922</v>
      </c>
    </row>
    <row r="4760" spans="1:15" x14ac:dyDescent="0.25">
      <c r="A4760" s="6" t="s">
        <v>0</v>
      </c>
      <c r="B4760" s="6" t="s">
        <v>9</v>
      </c>
      <c r="C4760" s="6" t="s">
        <v>137</v>
      </c>
      <c r="D4760" s="6" t="s">
        <v>138</v>
      </c>
      <c r="E4760" s="6" t="s">
        <v>97</v>
      </c>
      <c r="F4760" s="6" t="s">
        <v>98</v>
      </c>
      <c r="G4760" s="6">
        <v>135</v>
      </c>
      <c r="H4760" s="6">
        <v>672</v>
      </c>
      <c r="I4760" s="6">
        <v>156</v>
      </c>
      <c r="J4760" s="6">
        <v>704</v>
      </c>
      <c r="K4760" s="6">
        <v>156</v>
      </c>
      <c r="L4760" s="6">
        <v>704</v>
      </c>
      <c r="M4760" s="6" t="s">
        <v>108</v>
      </c>
      <c r="N4760" s="6" t="s">
        <v>23</v>
      </c>
      <c r="O4760" s="6">
        <v>704</v>
      </c>
    </row>
    <row r="4761" spans="1:15" x14ac:dyDescent="0.25">
      <c r="A4761" s="6" t="s">
        <v>0</v>
      </c>
      <c r="B4761" s="6" t="s">
        <v>10</v>
      </c>
      <c r="C4761" s="6" t="s">
        <v>139</v>
      </c>
      <c r="D4761" s="6" t="s">
        <v>140</v>
      </c>
      <c r="E4761" s="6" t="s">
        <v>97</v>
      </c>
      <c r="F4761" s="6" t="s">
        <v>98</v>
      </c>
      <c r="G4761" s="6">
        <v>80</v>
      </c>
      <c r="H4761" s="6">
        <v>278</v>
      </c>
      <c r="I4761" s="6">
        <v>50</v>
      </c>
      <c r="J4761" s="6">
        <v>200</v>
      </c>
      <c r="K4761" s="6">
        <v>83</v>
      </c>
      <c r="L4761" s="6">
        <v>293</v>
      </c>
      <c r="M4761" s="6" t="s">
        <v>108</v>
      </c>
      <c r="N4761" s="6" t="s">
        <v>21</v>
      </c>
      <c r="O4761" s="6">
        <v>165</v>
      </c>
    </row>
    <row r="4762" spans="1:15" x14ac:dyDescent="0.25">
      <c r="A4762" s="6" t="s">
        <v>0</v>
      </c>
      <c r="B4762" s="6" t="s">
        <v>4</v>
      </c>
      <c r="C4762" s="6" t="s">
        <v>149</v>
      </c>
      <c r="D4762" s="6" t="s">
        <v>150</v>
      </c>
      <c r="E4762" s="6" t="s">
        <v>97</v>
      </c>
      <c r="F4762" s="6" t="s">
        <v>98</v>
      </c>
      <c r="G4762" s="6">
        <v>6</v>
      </c>
      <c r="H4762" s="6">
        <v>39</v>
      </c>
      <c r="I4762" s="6">
        <v>6</v>
      </c>
      <c r="J4762" s="6">
        <v>39</v>
      </c>
      <c r="K4762" s="6">
        <v>6</v>
      </c>
      <c r="L4762" s="6">
        <v>39</v>
      </c>
      <c r="M4762" s="6" t="s">
        <v>108</v>
      </c>
      <c r="N4762" s="6" t="s">
        <v>23</v>
      </c>
      <c r="O4762" s="6">
        <v>39</v>
      </c>
    </row>
    <row r="4763" spans="1:15" x14ac:dyDescent="0.25">
      <c r="A4763" s="6" t="s">
        <v>0</v>
      </c>
      <c r="B4763" s="6" t="s">
        <v>8</v>
      </c>
      <c r="C4763" s="6" t="s">
        <v>748</v>
      </c>
      <c r="D4763" s="6" t="s">
        <v>749</v>
      </c>
      <c r="E4763" s="6" t="s">
        <v>209</v>
      </c>
      <c r="F4763" s="6" t="s">
        <v>125</v>
      </c>
      <c r="G4763" s="6">
        <v>1694</v>
      </c>
      <c r="H4763" s="6">
        <v>8805</v>
      </c>
      <c r="I4763" s="6">
        <v>1693</v>
      </c>
      <c r="J4763" s="6">
        <v>8805</v>
      </c>
      <c r="K4763" s="6">
        <v>1693</v>
      </c>
      <c r="L4763" s="6">
        <v>9062</v>
      </c>
      <c r="M4763" s="6" t="s">
        <v>108</v>
      </c>
      <c r="N4763" s="6" t="s">
        <v>23</v>
      </c>
      <c r="O4763" s="6">
        <v>9062</v>
      </c>
    </row>
    <row r="4764" spans="1:15" x14ac:dyDescent="0.25">
      <c r="A4764" s="6" t="s">
        <v>0</v>
      </c>
      <c r="B4764" s="6" t="s">
        <v>4</v>
      </c>
      <c r="C4764" s="6" t="s">
        <v>104</v>
      </c>
      <c r="D4764" s="6" t="s">
        <v>105</v>
      </c>
      <c r="E4764" s="6" t="s">
        <v>97</v>
      </c>
      <c r="F4764" s="6" t="s">
        <v>98</v>
      </c>
      <c r="G4764" s="6">
        <v>32</v>
      </c>
      <c r="H4764" s="6">
        <v>146</v>
      </c>
      <c r="I4764" s="6">
        <v>28</v>
      </c>
      <c r="J4764" s="6">
        <v>131</v>
      </c>
      <c r="K4764" s="6">
        <v>32</v>
      </c>
      <c r="L4764" s="6">
        <v>148</v>
      </c>
      <c r="M4764" s="6" t="s">
        <v>108</v>
      </c>
      <c r="N4764" s="6" t="s">
        <v>21</v>
      </c>
      <c r="O4764" s="6">
        <v>85</v>
      </c>
    </row>
    <row r="4765" spans="1:15" x14ac:dyDescent="0.25">
      <c r="A4765" s="6" t="s">
        <v>0</v>
      </c>
      <c r="B4765" s="6" t="s">
        <v>4</v>
      </c>
      <c r="C4765" s="6" t="s">
        <v>163</v>
      </c>
      <c r="D4765" s="6" t="s">
        <v>164</v>
      </c>
      <c r="E4765" s="6" t="s">
        <v>97</v>
      </c>
      <c r="F4765" s="6" t="s">
        <v>98</v>
      </c>
      <c r="G4765" s="6">
        <v>107</v>
      </c>
      <c r="H4765" s="6">
        <v>584</v>
      </c>
      <c r="I4765" s="6">
        <v>30</v>
      </c>
      <c r="J4765" s="6">
        <v>174</v>
      </c>
      <c r="K4765" s="6">
        <v>108</v>
      </c>
      <c r="L4765" s="6">
        <v>605</v>
      </c>
      <c r="M4765" s="6" t="s">
        <v>108</v>
      </c>
      <c r="N4765" s="6" t="s">
        <v>21</v>
      </c>
      <c r="O4765" s="6">
        <v>312</v>
      </c>
    </row>
    <row r="4766" spans="1:15" x14ac:dyDescent="0.25">
      <c r="A4766" s="6" t="s">
        <v>0</v>
      </c>
      <c r="B4766" s="6" t="s">
        <v>7</v>
      </c>
      <c r="C4766" s="6" t="s">
        <v>133</v>
      </c>
      <c r="D4766" s="6" t="s">
        <v>134</v>
      </c>
      <c r="E4766" s="6" t="s">
        <v>97</v>
      </c>
      <c r="F4766" s="6" t="s">
        <v>98</v>
      </c>
      <c r="G4766" s="6">
        <v>631</v>
      </c>
      <c r="H4766" s="6">
        <v>3758</v>
      </c>
      <c r="I4766" s="6">
        <v>613</v>
      </c>
      <c r="J4766" s="6">
        <v>3721</v>
      </c>
      <c r="K4766" s="6">
        <v>626</v>
      </c>
      <c r="L4766" s="6">
        <v>3786</v>
      </c>
      <c r="M4766" s="6" t="s">
        <v>108</v>
      </c>
      <c r="N4766" s="6" t="s">
        <v>21</v>
      </c>
      <c r="O4766" s="6">
        <v>1969</v>
      </c>
    </row>
    <row r="4767" spans="1:15" x14ac:dyDescent="0.25">
      <c r="A4767" s="6" t="s">
        <v>0</v>
      </c>
      <c r="B4767" s="6" t="s">
        <v>8</v>
      </c>
      <c r="C4767" s="6" t="s">
        <v>224</v>
      </c>
      <c r="D4767" s="6" t="s">
        <v>225</v>
      </c>
      <c r="E4767" s="6" t="s">
        <v>209</v>
      </c>
      <c r="F4767" s="6" t="s">
        <v>125</v>
      </c>
      <c r="G4767" s="6">
        <v>412</v>
      </c>
      <c r="H4767" s="6">
        <v>1700</v>
      </c>
      <c r="I4767" s="6">
        <v>375</v>
      </c>
      <c r="J4767" s="6">
        <v>1598</v>
      </c>
      <c r="K4767" s="6">
        <v>375</v>
      </c>
      <c r="L4767" s="6">
        <v>1598</v>
      </c>
      <c r="M4767" s="6" t="s">
        <v>108</v>
      </c>
      <c r="N4767" s="6" t="s">
        <v>21</v>
      </c>
      <c r="O4767" s="6">
        <v>851</v>
      </c>
    </row>
    <row r="4768" spans="1:15" x14ac:dyDescent="0.25">
      <c r="A4768" s="6" t="s">
        <v>0</v>
      </c>
      <c r="B4768" s="6" t="s">
        <v>5</v>
      </c>
      <c r="C4768" s="6" t="s">
        <v>185</v>
      </c>
      <c r="D4768" s="6" t="s">
        <v>186</v>
      </c>
      <c r="E4768" s="6" t="s">
        <v>97</v>
      </c>
      <c r="F4768" s="6" t="s">
        <v>125</v>
      </c>
      <c r="G4768" s="6">
        <v>429</v>
      </c>
      <c r="H4768" s="6">
        <v>2237</v>
      </c>
      <c r="I4768" s="6">
        <v>429</v>
      </c>
      <c r="J4768" s="6">
        <v>2221</v>
      </c>
      <c r="K4768" s="6">
        <v>429</v>
      </c>
      <c r="L4768" s="6">
        <v>2221</v>
      </c>
      <c r="M4768" s="6" t="s">
        <v>108</v>
      </c>
      <c r="N4768" s="6" t="s">
        <v>22</v>
      </c>
      <c r="O4768" s="6">
        <v>1045</v>
      </c>
    </row>
    <row r="4769" spans="1:15" x14ac:dyDescent="0.25">
      <c r="A4769" s="6" t="s">
        <v>0</v>
      </c>
      <c r="B4769" s="6" t="s">
        <v>9</v>
      </c>
      <c r="C4769" s="6" t="s">
        <v>212</v>
      </c>
      <c r="D4769" s="6" t="s">
        <v>213</v>
      </c>
      <c r="E4769" s="6" t="s">
        <v>209</v>
      </c>
      <c r="F4769" s="6" t="s">
        <v>125</v>
      </c>
      <c r="G4769" s="6">
        <v>174</v>
      </c>
      <c r="H4769" s="6">
        <v>1185</v>
      </c>
      <c r="I4769" s="6">
        <v>463</v>
      </c>
      <c r="J4769" s="6">
        <v>2123</v>
      </c>
      <c r="K4769" s="6">
        <v>463</v>
      </c>
      <c r="L4769" s="6">
        <v>2114</v>
      </c>
      <c r="M4769" s="6" t="s">
        <v>108</v>
      </c>
      <c r="N4769" s="6" t="s">
        <v>23</v>
      </c>
      <c r="O4769" s="6">
        <v>2114</v>
      </c>
    </row>
    <row r="4770" spans="1:15" x14ac:dyDescent="0.25">
      <c r="A4770" s="6" t="s">
        <v>0</v>
      </c>
      <c r="B4770" s="6" t="s">
        <v>8</v>
      </c>
      <c r="C4770" s="6" t="s">
        <v>218</v>
      </c>
      <c r="D4770" s="6" t="s">
        <v>219</v>
      </c>
      <c r="E4770" s="6" t="s">
        <v>97</v>
      </c>
      <c r="F4770" s="6" t="s">
        <v>98</v>
      </c>
      <c r="G4770" s="6">
        <v>70</v>
      </c>
      <c r="H4770" s="6">
        <v>609</v>
      </c>
      <c r="I4770" s="6">
        <v>124</v>
      </c>
      <c r="J4770" s="6">
        <v>644</v>
      </c>
      <c r="K4770" s="6">
        <v>124</v>
      </c>
      <c r="L4770" s="6">
        <v>644</v>
      </c>
      <c r="M4770" s="6" t="s">
        <v>108</v>
      </c>
      <c r="N4770" s="6" t="s">
        <v>22</v>
      </c>
      <c r="O4770" s="6">
        <v>306</v>
      </c>
    </row>
    <row r="4771" spans="1:15" x14ac:dyDescent="0.25">
      <c r="A4771" s="6" t="s">
        <v>0</v>
      </c>
      <c r="B4771" s="6" t="s">
        <v>4</v>
      </c>
      <c r="C4771" s="6" t="s">
        <v>165</v>
      </c>
      <c r="D4771" s="6" t="s">
        <v>166</v>
      </c>
      <c r="E4771" s="6" t="s">
        <v>97</v>
      </c>
      <c r="F4771" s="6" t="s">
        <v>98</v>
      </c>
      <c r="G4771" s="6">
        <v>72</v>
      </c>
      <c r="H4771" s="6">
        <v>333</v>
      </c>
      <c r="I4771" s="6">
        <v>72</v>
      </c>
      <c r="J4771" s="6">
        <v>332</v>
      </c>
      <c r="K4771" s="6">
        <v>72</v>
      </c>
      <c r="L4771" s="6">
        <v>332</v>
      </c>
      <c r="M4771" s="6" t="s">
        <v>108</v>
      </c>
      <c r="N4771" s="6" t="s">
        <v>22</v>
      </c>
      <c r="O4771" s="6">
        <v>160</v>
      </c>
    </row>
    <row r="4772" spans="1:15" x14ac:dyDescent="0.25">
      <c r="A4772" s="6" t="s">
        <v>0</v>
      </c>
      <c r="B4772" s="6" t="s">
        <v>4</v>
      </c>
      <c r="C4772" s="6" t="s">
        <v>106</v>
      </c>
      <c r="D4772" s="6" t="s">
        <v>107</v>
      </c>
      <c r="E4772" s="6" t="s">
        <v>97</v>
      </c>
      <c r="F4772" s="6" t="s">
        <v>98</v>
      </c>
      <c r="G4772" s="6">
        <v>7</v>
      </c>
      <c r="H4772" s="6">
        <v>41</v>
      </c>
      <c r="I4772" s="6">
        <v>10</v>
      </c>
      <c r="J4772" s="6">
        <v>47</v>
      </c>
      <c r="K4772" s="6">
        <v>12</v>
      </c>
      <c r="L4772" s="6">
        <v>56</v>
      </c>
      <c r="M4772" s="6" t="s">
        <v>108</v>
      </c>
      <c r="N4772" s="6" t="s">
        <v>21</v>
      </c>
      <c r="O4772" s="6">
        <v>25</v>
      </c>
    </row>
    <row r="4773" spans="1:15" x14ac:dyDescent="0.25">
      <c r="A4773" s="6" t="s">
        <v>0</v>
      </c>
      <c r="B4773" s="6" t="s">
        <v>5</v>
      </c>
      <c r="C4773" s="6" t="s">
        <v>185</v>
      </c>
      <c r="D4773" s="6" t="s">
        <v>186</v>
      </c>
      <c r="E4773" s="6" t="s">
        <v>97</v>
      </c>
      <c r="F4773" s="6" t="s">
        <v>125</v>
      </c>
      <c r="G4773" s="6">
        <v>429</v>
      </c>
      <c r="H4773" s="6">
        <v>2237</v>
      </c>
      <c r="I4773" s="6">
        <v>429</v>
      </c>
      <c r="J4773" s="6">
        <v>2221</v>
      </c>
      <c r="K4773" s="6">
        <v>429</v>
      </c>
      <c r="L4773" s="6">
        <v>2221</v>
      </c>
      <c r="M4773" s="6" t="s">
        <v>108</v>
      </c>
      <c r="N4773" s="6" t="s">
        <v>23</v>
      </c>
      <c r="O4773" s="6">
        <v>2221</v>
      </c>
    </row>
    <row r="4774" spans="1:15" x14ac:dyDescent="0.25">
      <c r="A4774" s="6" t="s">
        <v>0</v>
      </c>
      <c r="B4774" s="6" t="s">
        <v>5</v>
      </c>
      <c r="C4774" s="6" t="s">
        <v>819</v>
      </c>
      <c r="D4774" s="6" t="s">
        <v>820</v>
      </c>
      <c r="E4774" s="6" t="s">
        <v>97</v>
      </c>
      <c r="F4774" s="6" t="s">
        <v>125</v>
      </c>
      <c r="G4774" s="6">
        <v>172</v>
      </c>
      <c r="H4774" s="6">
        <v>838</v>
      </c>
      <c r="I4774" s="6">
        <v>181</v>
      </c>
      <c r="J4774" s="6">
        <v>910</v>
      </c>
      <c r="K4774" s="6">
        <v>181</v>
      </c>
      <c r="L4774" s="6">
        <v>910</v>
      </c>
      <c r="M4774" s="6" t="s">
        <v>108</v>
      </c>
      <c r="N4774" s="6" t="s">
        <v>21</v>
      </c>
      <c r="O4774" s="6">
        <v>434</v>
      </c>
    </row>
    <row r="4775" spans="1:15" x14ac:dyDescent="0.25">
      <c r="A4775" s="6" t="s">
        <v>0</v>
      </c>
      <c r="B4775" s="6" t="s">
        <v>8</v>
      </c>
      <c r="C4775" s="6" t="s">
        <v>218</v>
      </c>
      <c r="D4775" s="6" t="s">
        <v>219</v>
      </c>
      <c r="E4775" s="6" t="s">
        <v>97</v>
      </c>
      <c r="F4775" s="6" t="s">
        <v>98</v>
      </c>
      <c r="G4775" s="6">
        <v>70</v>
      </c>
      <c r="H4775" s="6">
        <v>609</v>
      </c>
      <c r="I4775" s="6">
        <v>124</v>
      </c>
      <c r="J4775" s="6">
        <v>644</v>
      </c>
      <c r="K4775" s="6">
        <v>124</v>
      </c>
      <c r="L4775" s="6">
        <v>644</v>
      </c>
      <c r="M4775" s="6" t="s">
        <v>108</v>
      </c>
      <c r="N4775" s="6" t="s">
        <v>21</v>
      </c>
      <c r="O4775" s="6">
        <v>338</v>
      </c>
    </row>
    <row r="4776" spans="1:15" x14ac:dyDescent="0.25">
      <c r="A4776" s="6" t="s">
        <v>0</v>
      </c>
      <c r="B4776" s="6" t="s">
        <v>4</v>
      </c>
      <c r="C4776" s="6" t="s">
        <v>149</v>
      </c>
      <c r="D4776" s="6" t="s">
        <v>150</v>
      </c>
      <c r="E4776" s="6" t="s">
        <v>97</v>
      </c>
      <c r="F4776" s="6" t="s">
        <v>98</v>
      </c>
      <c r="G4776" s="6">
        <v>6</v>
      </c>
      <c r="H4776" s="6">
        <v>39</v>
      </c>
      <c r="I4776" s="6">
        <v>6</v>
      </c>
      <c r="J4776" s="6">
        <v>39</v>
      </c>
      <c r="K4776" s="6">
        <v>6</v>
      </c>
      <c r="L4776" s="6">
        <v>39</v>
      </c>
      <c r="M4776" s="6" t="s">
        <v>108</v>
      </c>
      <c r="N4776" s="6" t="s">
        <v>22</v>
      </c>
      <c r="O4776" s="6">
        <v>21</v>
      </c>
    </row>
    <row r="4777" spans="1:15" x14ac:dyDescent="0.25">
      <c r="A4777" s="6" t="s">
        <v>0</v>
      </c>
      <c r="B4777" s="6" t="s">
        <v>8</v>
      </c>
      <c r="C4777" s="6" t="s">
        <v>743</v>
      </c>
      <c r="D4777" s="6" t="s">
        <v>744</v>
      </c>
      <c r="E4777" s="6" t="s">
        <v>209</v>
      </c>
      <c r="F4777" s="6" t="s">
        <v>125</v>
      </c>
      <c r="G4777" s="6">
        <v>612</v>
      </c>
      <c r="H4777" s="6">
        <v>2944</v>
      </c>
      <c r="I4777" s="6">
        <v>608</v>
      </c>
      <c r="J4777" s="6">
        <v>2914</v>
      </c>
      <c r="K4777" s="6">
        <v>608</v>
      </c>
      <c r="L4777" s="6">
        <v>2944</v>
      </c>
      <c r="M4777" s="6" t="s">
        <v>108</v>
      </c>
      <c r="N4777" s="6" t="s">
        <v>21</v>
      </c>
      <c r="O4777" s="6">
        <v>1508</v>
      </c>
    </row>
    <row r="4778" spans="1:15" x14ac:dyDescent="0.25">
      <c r="A4778" s="6" t="s">
        <v>0</v>
      </c>
      <c r="B4778" s="6" t="s">
        <v>5</v>
      </c>
      <c r="C4778" s="6" t="s">
        <v>819</v>
      </c>
      <c r="D4778" s="6" t="s">
        <v>820</v>
      </c>
      <c r="E4778" s="6" t="s">
        <v>97</v>
      </c>
      <c r="F4778" s="6" t="s">
        <v>125</v>
      </c>
      <c r="G4778" s="6">
        <v>172</v>
      </c>
      <c r="H4778" s="6">
        <v>838</v>
      </c>
      <c r="I4778" s="6">
        <v>181</v>
      </c>
      <c r="J4778" s="6">
        <v>910</v>
      </c>
      <c r="K4778" s="6">
        <v>181</v>
      </c>
      <c r="L4778" s="6">
        <v>910</v>
      </c>
      <c r="M4778" s="6" t="s">
        <v>108</v>
      </c>
      <c r="N4778" s="6" t="s">
        <v>22</v>
      </c>
      <c r="O4778" s="6">
        <v>476</v>
      </c>
    </row>
    <row r="4779" spans="1:15" x14ac:dyDescent="0.25">
      <c r="A4779" s="6" t="s">
        <v>0</v>
      </c>
      <c r="B4779" s="6" t="s">
        <v>10</v>
      </c>
      <c r="C4779" s="6" t="s">
        <v>216</v>
      </c>
      <c r="D4779" s="6" t="s">
        <v>217</v>
      </c>
      <c r="E4779" s="6" t="s">
        <v>97</v>
      </c>
      <c r="F4779" s="6" t="s">
        <v>98</v>
      </c>
      <c r="G4779" s="6">
        <v>40</v>
      </c>
      <c r="H4779" s="6">
        <v>208</v>
      </c>
      <c r="I4779" s="6">
        <v>41</v>
      </c>
      <c r="J4779" s="6">
        <v>208</v>
      </c>
      <c r="K4779" s="6">
        <v>51</v>
      </c>
      <c r="L4779" s="6">
        <v>208</v>
      </c>
      <c r="M4779" s="6" t="s">
        <v>108</v>
      </c>
      <c r="N4779" s="6" t="s">
        <v>23</v>
      </c>
      <c r="O4779" s="6">
        <v>208</v>
      </c>
    </row>
    <row r="4780" spans="1:15" x14ac:dyDescent="0.25">
      <c r="A4780" s="6" t="s">
        <v>0</v>
      </c>
      <c r="B4780" s="6" t="s">
        <v>4</v>
      </c>
      <c r="C4780" s="6" t="s">
        <v>163</v>
      </c>
      <c r="D4780" s="6" t="s">
        <v>164</v>
      </c>
      <c r="E4780" s="6" t="s">
        <v>97</v>
      </c>
      <c r="F4780" s="6" t="s">
        <v>98</v>
      </c>
      <c r="G4780" s="6">
        <v>107</v>
      </c>
      <c r="H4780" s="6">
        <v>584</v>
      </c>
      <c r="I4780" s="6">
        <v>30</v>
      </c>
      <c r="J4780" s="6">
        <v>174</v>
      </c>
      <c r="K4780" s="6">
        <v>108</v>
      </c>
      <c r="L4780" s="6">
        <v>605</v>
      </c>
      <c r="M4780" s="6" t="s">
        <v>108</v>
      </c>
      <c r="N4780" s="6" t="s">
        <v>23</v>
      </c>
      <c r="O4780" s="6">
        <v>605</v>
      </c>
    </row>
    <row r="4781" spans="1:15" x14ac:dyDescent="0.25">
      <c r="A4781" s="6" t="s">
        <v>0</v>
      </c>
      <c r="B4781" s="6" t="s">
        <v>4</v>
      </c>
      <c r="C4781" s="6" t="s">
        <v>165</v>
      </c>
      <c r="D4781" s="6" t="s">
        <v>166</v>
      </c>
      <c r="E4781" s="6" t="s">
        <v>97</v>
      </c>
      <c r="F4781" s="6" t="s">
        <v>98</v>
      </c>
      <c r="G4781" s="6">
        <v>72</v>
      </c>
      <c r="H4781" s="6">
        <v>333</v>
      </c>
      <c r="I4781" s="6">
        <v>72</v>
      </c>
      <c r="J4781" s="6">
        <v>332</v>
      </c>
      <c r="K4781" s="6">
        <v>72</v>
      </c>
      <c r="L4781" s="6">
        <v>332</v>
      </c>
      <c r="M4781" s="6" t="s">
        <v>108</v>
      </c>
      <c r="N4781" s="6" t="s">
        <v>21</v>
      </c>
      <c r="O4781" s="6">
        <v>172</v>
      </c>
    </row>
    <row r="4782" spans="1:15" x14ac:dyDescent="0.25">
      <c r="A4782" s="6" t="s">
        <v>0</v>
      </c>
      <c r="B4782" s="6" t="s">
        <v>5</v>
      </c>
      <c r="C4782" s="6" t="s">
        <v>716</v>
      </c>
      <c r="D4782" s="6" t="s">
        <v>717</v>
      </c>
      <c r="E4782" s="6" t="s">
        <v>209</v>
      </c>
      <c r="F4782" s="6" t="s">
        <v>98</v>
      </c>
      <c r="G4782" s="6">
        <v>1295</v>
      </c>
      <c r="H4782" s="6">
        <v>6509</v>
      </c>
      <c r="I4782" s="6"/>
      <c r="J4782" s="6">
        <v>6258</v>
      </c>
      <c r="K4782" s="6">
        <v>1351</v>
      </c>
      <c r="L4782" s="6">
        <v>6868</v>
      </c>
      <c r="M4782" s="6" t="s">
        <v>108</v>
      </c>
      <c r="N4782" s="6" t="s">
        <v>22</v>
      </c>
      <c r="O4782" s="6">
        <v>3234</v>
      </c>
    </row>
    <row r="4783" spans="1:15" x14ac:dyDescent="0.25">
      <c r="A4783" s="6" t="s">
        <v>0</v>
      </c>
      <c r="B4783" s="6" t="s">
        <v>4</v>
      </c>
      <c r="C4783" s="6" t="s">
        <v>104</v>
      </c>
      <c r="D4783" s="6" t="s">
        <v>105</v>
      </c>
      <c r="E4783" s="6" t="s">
        <v>97</v>
      </c>
      <c r="F4783" s="6" t="s">
        <v>98</v>
      </c>
      <c r="G4783" s="6">
        <v>32</v>
      </c>
      <c r="H4783" s="6">
        <v>146</v>
      </c>
      <c r="I4783" s="6">
        <v>28</v>
      </c>
      <c r="J4783" s="6">
        <v>131</v>
      </c>
      <c r="K4783" s="6">
        <v>32</v>
      </c>
      <c r="L4783" s="6">
        <v>148</v>
      </c>
      <c r="M4783" s="6" t="s">
        <v>108</v>
      </c>
      <c r="N4783" s="6" t="s">
        <v>23</v>
      </c>
      <c r="O4783" s="6">
        <v>148</v>
      </c>
    </row>
    <row r="4784" spans="1:15" x14ac:dyDescent="0.25">
      <c r="A4784" s="6" t="s">
        <v>0</v>
      </c>
      <c r="B4784" s="6" t="s">
        <v>5</v>
      </c>
      <c r="C4784" s="6" t="s">
        <v>819</v>
      </c>
      <c r="D4784" s="6" t="s">
        <v>820</v>
      </c>
      <c r="E4784" s="6" t="s">
        <v>97</v>
      </c>
      <c r="F4784" s="6" t="s">
        <v>125</v>
      </c>
      <c r="G4784" s="6">
        <v>172</v>
      </c>
      <c r="H4784" s="6">
        <v>838</v>
      </c>
      <c r="I4784" s="6">
        <v>181</v>
      </c>
      <c r="J4784" s="6">
        <v>910</v>
      </c>
      <c r="K4784" s="6">
        <v>181</v>
      </c>
      <c r="L4784" s="6">
        <v>910</v>
      </c>
      <c r="M4784" s="6" t="s">
        <v>108</v>
      </c>
      <c r="N4784" s="6" t="s">
        <v>23</v>
      </c>
      <c r="O4784" s="6">
        <v>910</v>
      </c>
    </row>
    <row r="4785" spans="1:15" x14ac:dyDescent="0.25">
      <c r="A4785" s="6" t="s">
        <v>0</v>
      </c>
      <c r="B4785" s="6" t="s">
        <v>10</v>
      </c>
      <c r="C4785" s="6" t="s">
        <v>216</v>
      </c>
      <c r="D4785" s="6" t="s">
        <v>217</v>
      </c>
      <c r="E4785" s="6" t="s">
        <v>97</v>
      </c>
      <c r="F4785" s="6" t="s">
        <v>98</v>
      </c>
      <c r="G4785" s="6">
        <v>40</v>
      </c>
      <c r="H4785" s="6">
        <v>208</v>
      </c>
      <c r="I4785" s="6">
        <v>41</v>
      </c>
      <c r="J4785" s="6">
        <v>208</v>
      </c>
      <c r="K4785" s="6">
        <v>51</v>
      </c>
      <c r="L4785" s="6">
        <v>208</v>
      </c>
      <c r="M4785" s="6" t="s">
        <v>108</v>
      </c>
      <c r="N4785" s="6" t="s">
        <v>22</v>
      </c>
      <c r="O4785" s="6">
        <v>87</v>
      </c>
    </row>
    <row r="4786" spans="1:15" x14ac:dyDescent="0.25">
      <c r="A4786" s="6" t="s">
        <v>0</v>
      </c>
      <c r="B4786" s="6" t="s">
        <v>6</v>
      </c>
      <c r="C4786" s="6" t="s">
        <v>275</v>
      </c>
      <c r="D4786" s="6" t="s">
        <v>276</v>
      </c>
      <c r="E4786" s="6" t="s">
        <v>97</v>
      </c>
      <c r="F4786" s="6" t="s">
        <v>98</v>
      </c>
      <c r="G4786" s="6">
        <v>118</v>
      </c>
      <c r="H4786" s="6">
        <v>516</v>
      </c>
      <c r="I4786" s="6">
        <v>108</v>
      </c>
      <c r="J4786" s="6">
        <v>470</v>
      </c>
      <c r="K4786" s="6">
        <v>118</v>
      </c>
      <c r="L4786" s="6">
        <v>520</v>
      </c>
      <c r="M4786" s="6" t="s">
        <v>108</v>
      </c>
      <c r="N4786" s="6" t="s">
        <v>21</v>
      </c>
      <c r="O4786" s="6">
        <v>271</v>
      </c>
    </row>
    <row r="4787" spans="1:15" x14ac:dyDescent="0.25">
      <c r="A4787" s="6" t="s">
        <v>0</v>
      </c>
      <c r="B4787" s="6" t="s">
        <v>5</v>
      </c>
      <c r="C4787" s="6" t="s">
        <v>716</v>
      </c>
      <c r="D4787" s="6" t="s">
        <v>717</v>
      </c>
      <c r="E4787" s="6" t="s">
        <v>209</v>
      </c>
      <c r="F4787" s="6" t="s">
        <v>98</v>
      </c>
      <c r="G4787" s="6">
        <v>1295</v>
      </c>
      <c r="H4787" s="6">
        <v>6509</v>
      </c>
      <c r="I4787" s="6"/>
      <c r="J4787" s="6">
        <v>6258</v>
      </c>
      <c r="K4787" s="6">
        <v>1351</v>
      </c>
      <c r="L4787" s="6">
        <v>6868</v>
      </c>
      <c r="M4787" s="6" t="s">
        <v>108</v>
      </c>
      <c r="N4787" s="6" t="s">
        <v>21</v>
      </c>
      <c r="O4787" s="6">
        <v>3634</v>
      </c>
    </row>
    <row r="4788" spans="1:15" x14ac:dyDescent="0.25">
      <c r="A4788" s="6" t="s">
        <v>0</v>
      </c>
      <c r="B4788" s="6" t="s">
        <v>6</v>
      </c>
      <c r="C4788" s="6" t="s">
        <v>275</v>
      </c>
      <c r="D4788" s="6" t="s">
        <v>276</v>
      </c>
      <c r="E4788" s="6" t="s">
        <v>97</v>
      </c>
      <c r="F4788" s="6" t="s">
        <v>98</v>
      </c>
      <c r="G4788" s="6">
        <v>118</v>
      </c>
      <c r="H4788" s="6">
        <v>516</v>
      </c>
      <c r="I4788" s="6">
        <v>108</v>
      </c>
      <c r="J4788" s="6">
        <v>470</v>
      </c>
      <c r="K4788" s="6">
        <v>118</v>
      </c>
      <c r="L4788" s="6">
        <v>520</v>
      </c>
      <c r="M4788" s="6" t="s">
        <v>108</v>
      </c>
      <c r="N4788" s="6" t="s">
        <v>22</v>
      </c>
      <c r="O4788" s="6">
        <v>249</v>
      </c>
    </row>
    <row r="4789" spans="1:15" x14ac:dyDescent="0.25">
      <c r="A4789" s="6" t="s">
        <v>0</v>
      </c>
      <c r="B4789" s="6" t="s">
        <v>10</v>
      </c>
      <c r="C4789" s="6" t="s">
        <v>216</v>
      </c>
      <c r="D4789" s="6" t="s">
        <v>217</v>
      </c>
      <c r="E4789" s="6" t="s">
        <v>97</v>
      </c>
      <c r="F4789" s="6" t="s">
        <v>98</v>
      </c>
      <c r="G4789" s="6">
        <v>40</v>
      </c>
      <c r="H4789" s="6">
        <v>208</v>
      </c>
      <c r="I4789" s="6">
        <v>41</v>
      </c>
      <c r="J4789" s="6">
        <v>208</v>
      </c>
      <c r="K4789" s="6">
        <v>51</v>
      </c>
      <c r="L4789" s="6">
        <v>208</v>
      </c>
      <c r="M4789" s="6" t="s">
        <v>108</v>
      </c>
      <c r="N4789" s="6" t="s">
        <v>21</v>
      </c>
      <c r="O4789" s="6">
        <v>121</v>
      </c>
    </row>
    <row r="4790" spans="1:15" x14ac:dyDescent="0.25">
      <c r="A4790" s="6" t="s">
        <v>0</v>
      </c>
      <c r="B4790" s="6" t="s">
        <v>6</v>
      </c>
      <c r="C4790" s="6" t="s">
        <v>275</v>
      </c>
      <c r="D4790" s="6" t="s">
        <v>276</v>
      </c>
      <c r="E4790" s="6" t="s">
        <v>97</v>
      </c>
      <c r="F4790" s="6" t="s">
        <v>98</v>
      </c>
      <c r="G4790" s="6">
        <v>118</v>
      </c>
      <c r="H4790" s="6">
        <v>516</v>
      </c>
      <c r="I4790" s="6">
        <v>108</v>
      </c>
      <c r="J4790" s="6">
        <v>470</v>
      </c>
      <c r="K4790" s="6">
        <v>118</v>
      </c>
      <c r="L4790" s="6">
        <v>520</v>
      </c>
      <c r="M4790" s="6" t="s">
        <v>108</v>
      </c>
      <c r="N4790" s="6" t="s">
        <v>23</v>
      </c>
      <c r="O4790" s="6">
        <v>520</v>
      </c>
    </row>
    <row r="4791" spans="1:15" x14ac:dyDescent="0.25">
      <c r="A4791" s="6" t="s">
        <v>0</v>
      </c>
      <c r="B4791" s="6" t="s">
        <v>10</v>
      </c>
      <c r="C4791" s="6" t="s">
        <v>139</v>
      </c>
      <c r="D4791" s="6" t="s">
        <v>140</v>
      </c>
      <c r="E4791" s="6" t="s">
        <v>97</v>
      </c>
      <c r="F4791" s="6" t="s">
        <v>98</v>
      </c>
      <c r="G4791" s="6">
        <v>80</v>
      </c>
      <c r="H4791" s="6">
        <v>278</v>
      </c>
      <c r="I4791" s="6">
        <v>50</v>
      </c>
      <c r="J4791" s="6">
        <v>200</v>
      </c>
      <c r="K4791" s="6">
        <v>83</v>
      </c>
      <c r="L4791" s="6">
        <v>293</v>
      </c>
      <c r="M4791" s="6" t="s">
        <v>108</v>
      </c>
      <c r="N4791" s="6" t="s">
        <v>23</v>
      </c>
      <c r="O4791" s="6">
        <v>293</v>
      </c>
    </row>
    <row r="4792" spans="1:15" x14ac:dyDescent="0.25">
      <c r="A4792" s="6" t="s">
        <v>0</v>
      </c>
      <c r="B4792" s="6" t="s">
        <v>4</v>
      </c>
      <c r="C4792" s="6" t="s">
        <v>104</v>
      </c>
      <c r="D4792" s="6" t="s">
        <v>105</v>
      </c>
      <c r="E4792" s="6" t="s">
        <v>97</v>
      </c>
      <c r="F4792" s="6" t="s">
        <v>98</v>
      </c>
      <c r="G4792" s="6">
        <v>32</v>
      </c>
      <c r="H4792" s="6">
        <v>146</v>
      </c>
      <c r="I4792" s="6">
        <v>28</v>
      </c>
      <c r="J4792" s="6">
        <v>131</v>
      </c>
      <c r="K4792" s="6">
        <v>32</v>
      </c>
      <c r="L4792" s="6">
        <v>148</v>
      </c>
      <c r="M4792" s="6" t="s">
        <v>108</v>
      </c>
      <c r="N4792" s="6" t="s">
        <v>22</v>
      </c>
      <c r="O4792" s="6">
        <v>63</v>
      </c>
    </row>
    <row r="4793" spans="1:15" x14ac:dyDescent="0.25">
      <c r="A4793" s="6" t="s">
        <v>0</v>
      </c>
      <c r="B4793" s="6" t="s">
        <v>4</v>
      </c>
      <c r="C4793" s="6" t="s">
        <v>163</v>
      </c>
      <c r="D4793" s="6" t="s">
        <v>164</v>
      </c>
      <c r="E4793" s="6" t="s">
        <v>97</v>
      </c>
      <c r="F4793" s="6" t="s">
        <v>98</v>
      </c>
      <c r="G4793" s="6">
        <v>107</v>
      </c>
      <c r="H4793" s="6">
        <v>584</v>
      </c>
      <c r="I4793" s="6">
        <v>30</v>
      </c>
      <c r="J4793" s="6">
        <v>174</v>
      </c>
      <c r="K4793" s="6">
        <v>108</v>
      </c>
      <c r="L4793" s="6">
        <v>605</v>
      </c>
      <c r="M4793" s="6" t="s">
        <v>108</v>
      </c>
      <c r="N4793" s="6" t="s">
        <v>22</v>
      </c>
      <c r="O4793" s="6">
        <v>293</v>
      </c>
    </row>
    <row r="4794" spans="1:15" x14ac:dyDescent="0.25">
      <c r="A4794" s="6" t="s">
        <v>0</v>
      </c>
      <c r="B4794" s="6" t="s">
        <v>6</v>
      </c>
      <c r="C4794" s="6" t="s">
        <v>824</v>
      </c>
      <c r="D4794" s="6" t="s">
        <v>825</v>
      </c>
      <c r="E4794" s="6" t="s">
        <v>209</v>
      </c>
      <c r="F4794" s="6" t="s">
        <v>132</v>
      </c>
      <c r="G4794" s="6">
        <v>153</v>
      </c>
      <c r="H4794" s="6">
        <v>873</v>
      </c>
      <c r="I4794" s="6">
        <v>153</v>
      </c>
      <c r="J4794" s="6">
        <v>922</v>
      </c>
      <c r="K4794" s="6">
        <v>153</v>
      </c>
      <c r="L4794" s="6">
        <v>922</v>
      </c>
      <c r="M4794" s="6" t="s">
        <v>108</v>
      </c>
      <c r="N4794" s="6" t="s">
        <v>21</v>
      </c>
      <c r="O4794" s="6">
        <v>469</v>
      </c>
    </row>
    <row r="4795" spans="1:15" x14ac:dyDescent="0.25">
      <c r="A4795" s="6" t="s">
        <v>0</v>
      </c>
      <c r="B4795" s="6" t="s">
        <v>10</v>
      </c>
      <c r="C4795" s="6" t="s">
        <v>139</v>
      </c>
      <c r="D4795" s="6" t="s">
        <v>140</v>
      </c>
      <c r="E4795" s="6" t="s">
        <v>97</v>
      </c>
      <c r="F4795" s="6" t="s">
        <v>98</v>
      </c>
      <c r="G4795" s="6">
        <v>80</v>
      </c>
      <c r="H4795" s="6">
        <v>278</v>
      </c>
      <c r="I4795" s="6">
        <v>50</v>
      </c>
      <c r="J4795" s="6">
        <v>200</v>
      </c>
      <c r="K4795" s="6">
        <v>83</v>
      </c>
      <c r="L4795" s="6">
        <v>293</v>
      </c>
      <c r="M4795" s="6" t="s">
        <v>108</v>
      </c>
      <c r="N4795" s="6" t="s">
        <v>22</v>
      </c>
      <c r="O4795" s="6">
        <v>128</v>
      </c>
    </row>
    <row r="4796" spans="1:15" x14ac:dyDescent="0.25">
      <c r="A4796" s="6" t="s">
        <v>0</v>
      </c>
      <c r="B4796" s="6" t="s">
        <v>5</v>
      </c>
      <c r="C4796" s="6" t="s">
        <v>834</v>
      </c>
      <c r="D4796" s="6" t="s">
        <v>835</v>
      </c>
      <c r="E4796" s="6" t="s">
        <v>209</v>
      </c>
      <c r="F4796" s="6" t="s">
        <v>125</v>
      </c>
      <c r="G4796" s="6">
        <v>169</v>
      </c>
      <c r="H4796" s="6">
        <v>1216</v>
      </c>
      <c r="I4796" s="6">
        <v>176</v>
      </c>
      <c r="J4796" s="6">
        <v>1216</v>
      </c>
      <c r="K4796" s="6">
        <v>176</v>
      </c>
      <c r="L4796" s="6">
        <v>1216</v>
      </c>
      <c r="M4796" s="6" t="s">
        <v>108</v>
      </c>
      <c r="N4796" s="6" t="s">
        <v>23</v>
      </c>
      <c r="O4796" s="6">
        <v>1216</v>
      </c>
    </row>
    <row r="4797" spans="1:15" x14ac:dyDescent="0.25">
      <c r="A4797" s="6" t="s">
        <v>0</v>
      </c>
      <c r="B4797" s="6" t="s">
        <v>7</v>
      </c>
      <c r="C4797" s="6" t="s">
        <v>109</v>
      </c>
      <c r="D4797" s="6" t="s">
        <v>110</v>
      </c>
      <c r="E4797" s="6" t="s">
        <v>97</v>
      </c>
      <c r="F4797" s="6" t="s">
        <v>98</v>
      </c>
      <c r="G4797" s="6">
        <v>44</v>
      </c>
      <c r="H4797" s="6">
        <v>235</v>
      </c>
      <c r="I4797" s="6">
        <v>36</v>
      </c>
      <c r="J4797" s="6">
        <v>194</v>
      </c>
      <c r="K4797" s="6">
        <v>43</v>
      </c>
      <c r="L4797" s="6">
        <v>242</v>
      </c>
      <c r="M4797" s="6" t="s">
        <v>108</v>
      </c>
      <c r="N4797" s="6" t="s">
        <v>23</v>
      </c>
      <c r="O4797" s="6">
        <v>242</v>
      </c>
    </row>
    <row r="4798" spans="1:15" x14ac:dyDescent="0.25">
      <c r="A4798" s="6" t="s">
        <v>0</v>
      </c>
      <c r="B4798" s="6" t="s">
        <v>8</v>
      </c>
      <c r="C4798" s="6" t="s">
        <v>121</v>
      </c>
      <c r="D4798" s="6" t="s">
        <v>122</v>
      </c>
      <c r="E4798" s="6" t="s">
        <v>97</v>
      </c>
      <c r="F4798" s="6" t="s">
        <v>98</v>
      </c>
      <c r="G4798" s="6">
        <v>413</v>
      </c>
      <c r="H4798" s="6">
        <v>1835</v>
      </c>
      <c r="I4798" s="6">
        <v>407</v>
      </c>
      <c r="J4798" s="6">
        <v>1858</v>
      </c>
      <c r="K4798" s="6">
        <v>407</v>
      </c>
      <c r="L4798" s="6">
        <v>1858</v>
      </c>
      <c r="M4798" s="6" t="s">
        <v>108</v>
      </c>
      <c r="N4798" s="6" t="s">
        <v>23</v>
      </c>
      <c r="O4798" s="6">
        <v>1858</v>
      </c>
    </row>
    <row r="4799" spans="1:15" x14ac:dyDescent="0.25">
      <c r="A4799" s="6" t="s">
        <v>0</v>
      </c>
      <c r="B4799" s="6" t="s">
        <v>7</v>
      </c>
      <c r="C4799" s="6" t="s">
        <v>735</v>
      </c>
      <c r="D4799" s="6" t="s">
        <v>736</v>
      </c>
      <c r="E4799" s="6" t="s">
        <v>97</v>
      </c>
      <c r="F4799" s="6" t="s">
        <v>98</v>
      </c>
      <c r="G4799" s="6">
        <v>14</v>
      </c>
      <c r="H4799" s="6">
        <v>74</v>
      </c>
      <c r="I4799" s="6">
        <v>14</v>
      </c>
      <c r="J4799" s="6">
        <v>68</v>
      </c>
      <c r="K4799" s="6">
        <v>14</v>
      </c>
      <c r="L4799" s="6">
        <v>68</v>
      </c>
      <c r="M4799" s="6" t="s">
        <v>108</v>
      </c>
      <c r="N4799" s="6" t="s">
        <v>22</v>
      </c>
      <c r="O4799" s="6">
        <v>42</v>
      </c>
    </row>
    <row r="4800" spans="1:15" x14ac:dyDescent="0.25">
      <c r="A4800" s="6" t="s">
        <v>0</v>
      </c>
      <c r="B4800" s="6" t="s">
        <v>4</v>
      </c>
      <c r="C4800" s="6" t="s">
        <v>95</v>
      </c>
      <c r="D4800" s="6" t="s">
        <v>96</v>
      </c>
      <c r="E4800" s="6" t="s">
        <v>97</v>
      </c>
      <c r="F4800" s="6" t="s">
        <v>98</v>
      </c>
      <c r="G4800" s="6">
        <v>69</v>
      </c>
      <c r="H4800" s="6">
        <v>349</v>
      </c>
      <c r="I4800" s="6">
        <v>43</v>
      </c>
      <c r="J4800" s="6">
        <v>361</v>
      </c>
      <c r="K4800" s="6">
        <v>43</v>
      </c>
      <c r="L4800" s="6">
        <v>361</v>
      </c>
      <c r="M4800" s="6" t="s">
        <v>108</v>
      </c>
      <c r="N4800" s="6" t="s">
        <v>22</v>
      </c>
      <c r="O4800" s="6">
        <v>177</v>
      </c>
    </row>
    <row r="4801" spans="1:15" x14ac:dyDescent="0.25">
      <c r="A4801" s="6" t="s">
        <v>0</v>
      </c>
      <c r="B4801" s="6" t="s">
        <v>4</v>
      </c>
      <c r="C4801" s="6" t="s">
        <v>157</v>
      </c>
      <c r="D4801" s="6" t="s">
        <v>158</v>
      </c>
      <c r="E4801" s="6" t="s">
        <v>97</v>
      </c>
      <c r="F4801" s="6" t="s">
        <v>98</v>
      </c>
      <c r="G4801" s="6">
        <v>6</v>
      </c>
      <c r="H4801" s="6">
        <v>28</v>
      </c>
      <c r="I4801" s="6">
        <v>6</v>
      </c>
      <c r="J4801" s="6">
        <v>30</v>
      </c>
      <c r="K4801" s="6">
        <v>6</v>
      </c>
      <c r="L4801" s="6">
        <v>30</v>
      </c>
      <c r="M4801" s="6" t="s">
        <v>108</v>
      </c>
      <c r="N4801" s="6" t="s">
        <v>23</v>
      </c>
      <c r="O4801" s="6">
        <v>30</v>
      </c>
    </row>
    <row r="4802" spans="1:15" x14ac:dyDescent="0.25">
      <c r="A4802" s="6" t="s">
        <v>0</v>
      </c>
      <c r="B4802" s="6" t="s">
        <v>8</v>
      </c>
      <c r="C4802" s="6" t="s">
        <v>750</v>
      </c>
      <c r="D4802" s="6" t="s">
        <v>751</v>
      </c>
      <c r="E4802" s="6" t="s">
        <v>97</v>
      </c>
      <c r="F4802" s="6" t="s">
        <v>98</v>
      </c>
      <c r="G4802" s="6">
        <v>3</v>
      </c>
      <c r="H4802" s="6">
        <v>13</v>
      </c>
      <c r="I4802" s="6">
        <v>3</v>
      </c>
      <c r="J4802" s="6">
        <v>13</v>
      </c>
      <c r="K4802" s="6">
        <v>3</v>
      </c>
      <c r="L4802" s="6">
        <v>13</v>
      </c>
      <c r="M4802" s="6" t="s">
        <v>108</v>
      </c>
      <c r="N4802" s="6" t="s">
        <v>21</v>
      </c>
      <c r="O4802" s="6">
        <v>5</v>
      </c>
    </row>
    <row r="4803" spans="1:15" x14ac:dyDescent="0.25">
      <c r="A4803" s="6" t="s">
        <v>0</v>
      </c>
      <c r="B4803" s="6" t="s">
        <v>8</v>
      </c>
      <c r="C4803" s="6" t="s">
        <v>750</v>
      </c>
      <c r="D4803" s="6" t="s">
        <v>751</v>
      </c>
      <c r="E4803" s="6" t="s">
        <v>97</v>
      </c>
      <c r="F4803" s="6" t="s">
        <v>98</v>
      </c>
      <c r="G4803" s="6">
        <v>3</v>
      </c>
      <c r="H4803" s="6">
        <v>13</v>
      </c>
      <c r="I4803" s="6">
        <v>3</v>
      </c>
      <c r="J4803" s="6">
        <v>13</v>
      </c>
      <c r="K4803" s="6">
        <v>3</v>
      </c>
      <c r="L4803" s="6">
        <v>13</v>
      </c>
      <c r="M4803" s="6" t="s">
        <v>108</v>
      </c>
      <c r="N4803" s="6" t="s">
        <v>23</v>
      </c>
      <c r="O4803" s="6">
        <v>13</v>
      </c>
    </row>
    <row r="4804" spans="1:15" x14ac:dyDescent="0.25">
      <c r="A4804" s="6" t="s">
        <v>0</v>
      </c>
      <c r="B4804" s="6" t="s">
        <v>7</v>
      </c>
      <c r="C4804" s="6" t="s">
        <v>735</v>
      </c>
      <c r="D4804" s="6" t="s">
        <v>736</v>
      </c>
      <c r="E4804" s="6" t="s">
        <v>97</v>
      </c>
      <c r="F4804" s="6" t="s">
        <v>98</v>
      </c>
      <c r="G4804" s="6">
        <v>14</v>
      </c>
      <c r="H4804" s="6">
        <v>74</v>
      </c>
      <c r="I4804" s="6">
        <v>14</v>
      </c>
      <c r="J4804" s="6">
        <v>68</v>
      </c>
      <c r="K4804" s="6">
        <v>14</v>
      </c>
      <c r="L4804" s="6">
        <v>68</v>
      </c>
      <c r="M4804" s="6" t="s">
        <v>108</v>
      </c>
      <c r="N4804" s="6" t="s">
        <v>21</v>
      </c>
      <c r="O4804" s="6">
        <v>26</v>
      </c>
    </row>
    <row r="4805" spans="1:15" x14ac:dyDescent="0.25">
      <c r="A4805" s="6" t="s">
        <v>0</v>
      </c>
      <c r="B4805" s="6" t="s">
        <v>8</v>
      </c>
      <c r="C4805" s="6" t="s">
        <v>121</v>
      </c>
      <c r="D4805" s="6" t="s">
        <v>122</v>
      </c>
      <c r="E4805" s="6" t="s">
        <v>97</v>
      </c>
      <c r="F4805" s="6" t="s">
        <v>98</v>
      </c>
      <c r="G4805" s="6">
        <v>413</v>
      </c>
      <c r="H4805" s="6">
        <v>1835</v>
      </c>
      <c r="I4805" s="6">
        <v>407</v>
      </c>
      <c r="J4805" s="6">
        <v>1858</v>
      </c>
      <c r="K4805" s="6">
        <v>407</v>
      </c>
      <c r="L4805" s="6">
        <v>1858</v>
      </c>
      <c r="M4805" s="6" t="s">
        <v>108</v>
      </c>
      <c r="N4805" s="6" t="s">
        <v>22</v>
      </c>
      <c r="O4805" s="6">
        <v>875</v>
      </c>
    </row>
    <row r="4806" spans="1:15" x14ac:dyDescent="0.25">
      <c r="A4806" s="6" t="s">
        <v>0</v>
      </c>
      <c r="B4806" s="6" t="s">
        <v>4</v>
      </c>
      <c r="C4806" s="6" t="s">
        <v>159</v>
      </c>
      <c r="D4806" s="6" t="s">
        <v>160</v>
      </c>
      <c r="E4806" s="6" t="s">
        <v>97</v>
      </c>
      <c r="F4806" s="6" t="s">
        <v>98</v>
      </c>
      <c r="G4806" s="6">
        <v>44</v>
      </c>
      <c r="H4806" s="6">
        <v>180</v>
      </c>
      <c r="I4806" s="6">
        <v>18</v>
      </c>
      <c r="J4806" s="6">
        <v>68</v>
      </c>
      <c r="K4806" s="6">
        <v>45</v>
      </c>
      <c r="L4806" s="6">
        <v>194</v>
      </c>
      <c r="M4806" s="6" t="s">
        <v>108</v>
      </c>
      <c r="N4806" s="6" t="s">
        <v>21</v>
      </c>
      <c r="O4806" s="6">
        <v>101</v>
      </c>
    </row>
    <row r="4807" spans="1:15" x14ac:dyDescent="0.25">
      <c r="A4807" s="6" t="s">
        <v>0</v>
      </c>
      <c r="B4807" s="6" t="s">
        <v>4</v>
      </c>
      <c r="C4807" s="6" t="s">
        <v>151</v>
      </c>
      <c r="D4807" s="6" t="s">
        <v>152</v>
      </c>
      <c r="E4807" s="6" t="s">
        <v>97</v>
      </c>
      <c r="F4807" s="6" t="s">
        <v>98</v>
      </c>
      <c r="G4807" s="6">
        <v>8</v>
      </c>
      <c r="H4807" s="6">
        <v>30</v>
      </c>
      <c r="I4807" s="6">
        <v>8</v>
      </c>
      <c r="J4807" s="6">
        <v>32</v>
      </c>
      <c r="K4807" s="6">
        <v>8</v>
      </c>
      <c r="L4807" s="6">
        <v>32</v>
      </c>
      <c r="M4807" s="6" t="s">
        <v>108</v>
      </c>
      <c r="N4807" s="6" t="s">
        <v>22</v>
      </c>
      <c r="O4807" s="6">
        <v>17</v>
      </c>
    </row>
    <row r="4808" spans="1:15" x14ac:dyDescent="0.25">
      <c r="A4808" s="6" t="s">
        <v>0</v>
      </c>
      <c r="B4808" s="6" t="s">
        <v>8</v>
      </c>
      <c r="C4808" s="6" t="s">
        <v>750</v>
      </c>
      <c r="D4808" s="6" t="s">
        <v>751</v>
      </c>
      <c r="E4808" s="6" t="s">
        <v>97</v>
      </c>
      <c r="F4808" s="6" t="s">
        <v>98</v>
      </c>
      <c r="G4808" s="6">
        <v>3</v>
      </c>
      <c r="H4808" s="6">
        <v>13</v>
      </c>
      <c r="I4808" s="6">
        <v>3</v>
      </c>
      <c r="J4808" s="6">
        <v>13</v>
      </c>
      <c r="K4808" s="6">
        <v>3</v>
      </c>
      <c r="L4808" s="6">
        <v>13</v>
      </c>
      <c r="M4808" s="6" t="s">
        <v>108</v>
      </c>
      <c r="N4808" s="6" t="s">
        <v>22</v>
      </c>
      <c r="O4808" s="6">
        <v>8</v>
      </c>
    </row>
    <row r="4809" spans="1:15" x14ac:dyDescent="0.25">
      <c r="A4809" s="6" t="s">
        <v>0</v>
      </c>
      <c r="B4809" s="6" t="s">
        <v>7</v>
      </c>
      <c r="C4809" s="6" t="s">
        <v>109</v>
      </c>
      <c r="D4809" s="6" t="s">
        <v>110</v>
      </c>
      <c r="E4809" s="6" t="s">
        <v>97</v>
      </c>
      <c r="F4809" s="6" t="s">
        <v>98</v>
      </c>
      <c r="G4809" s="6">
        <v>44</v>
      </c>
      <c r="H4809" s="6">
        <v>235</v>
      </c>
      <c r="I4809" s="6">
        <v>36</v>
      </c>
      <c r="J4809" s="6">
        <v>194</v>
      </c>
      <c r="K4809" s="6">
        <v>43</v>
      </c>
      <c r="L4809" s="6">
        <v>242</v>
      </c>
      <c r="M4809" s="6" t="s">
        <v>108</v>
      </c>
      <c r="N4809" s="6" t="s">
        <v>22</v>
      </c>
      <c r="O4809" s="6">
        <v>102</v>
      </c>
    </row>
    <row r="4810" spans="1:15" x14ac:dyDescent="0.25">
      <c r="A4810" s="6" t="s">
        <v>0</v>
      </c>
      <c r="B4810" s="6" t="s">
        <v>5</v>
      </c>
      <c r="C4810" s="6" t="s">
        <v>837</v>
      </c>
      <c r="D4810" s="6" t="s">
        <v>838</v>
      </c>
      <c r="E4810" s="6" t="s">
        <v>209</v>
      </c>
      <c r="F4810" s="6" t="s">
        <v>125</v>
      </c>
      <c r="G4810" s="6">
        <v>184</v>
      </c>
      <c r="H4810" s="6">
        <v>768</v>
      </c>
      <c r="I4810" s="6">
        <v>175</v>
      </c>
      <c r="J4810" s="6">
        <v>828</v>
      </c>
      <c r="K4810" s="6">
        <v>175</v>
      </c>
      <c r="L4810" s="6">
        <v>828</v>
      </c>
      <c r="M4810" s="6" t="s">
        <v>108</v>
      </c>
      <c r="N4810" s="6" t="s">
        <v>21</v>
      </c>
      <c r="O4810" s="6">
        <v>446</v>
      </c>
    </row>
    <row r="4811" spans="1:15" x14ac:dyDescent="0.25">
      <c r="A4811" s="6" t="s">
        <v>0</v>
      </c>
      <c r="B4811" s="6" t="s">
        <v>7</v>
      </c>
      <c r="C4811" s="6" t="s">
        <v>727</v>
      </c>
      <c r="D4811" s="6" t="s">
        <v>728</v>
      </c>
      <c r="E4811" s="6" t="s">
        <v>97</v>
      </c>
      <c r="F4811" s="6" t="s">
        <v>98</v>
      </c>
      <c r="G4811" s="6">
        <v>116</v>
      </c>
      <c r="H4811" s="6">
        <v>659</v>
      </c>
      <c r="I4811" s="6">
        <v>116</v>
      </c>
      <c r="J4811" s="6">
        <v>659</v>
      </c>
      <c r="K4811" s="6">
        <v>116</v>
      </c>
      <c r="L4811" s="6">
        <v>659</v>
      </c>
      <c r="M4811" s="6" t="s">
        <v>108</v>
      </c>
      <c r="N4811" s="6" t="s">
        <v>23</v>
      </c>
      <c r="O4811" s="6">
        <v>659</v>
      </c>
    </row>
    <row r="4812" spans="1:15" x14ac:dyDescent="0.25">
      <c r="A4812" s="6" t="s">
        <v>0</v>
      </c>
      <c r="B4812" s="6" t="s">
        <v>9</v>
      </c>
      <c r="C4812" s="6" t="s">
        <v>1077</v>
      </c>
      <c r="D4812" s="6" t="s">
        <v>223</v>
      </c>
      <c r="E4812" s="6" t="s">
        <v>97</v>
      </c>
      <c r="F4812" s="6" t="s">
        <v>125</v>
      </c>
      <c r="G4812" s="6">
        <v>486</v>
      </c>
      <c r="H4812" s="6">
        <v>2371</v>
      </c>
      <c r="I4812" s="6">
        <v>488</v>
      </c>
      <c r="J4812" s="6">
        <v>2325</v>
      </c>
      <c r="K4812" s="6">
        <v>488</v>
      </c>
      <c r="L4812" s="6">
        <v>2325</v>
      </c>
      <c r="M4812" s="6" t="s">
        <v>108</v>
      </c>
      <c r="N4812" s="6" t="s">
        <v>23</v>
      </c>
      <c r="O4812" s="6">
        <v>2325</v>
      </c>
    </row>
    <row r="4813" spans="1:15" x14ac:dyDescent="0.25">
      <c r="A4813" s="6" t="s">
        <v>0</v>
      </c>
      <c r="B4813" s="6" t="s">
        <v>8</v>
      </c>
      <c r="C4813" s="6" t="s">
        <v>121</v>
      </c>
      <c r="D4813" s="6" t="s">
        <v>122</v>
      </c>
      <c r="E4813" s="6" t="s">
        <v>97</v>
      </c>
      <c r="F4813" s="6" t="s">
        <v>98</v>
      </c>
      <c r="G4813" s="6">
        <v>413</v>
      </c>
      <c r="H4813" s="6">
        <v>1835</v>
      </c>
      <c r="I4813" s="6">
        <v>407</v>
      </c>
      <c r="J4813" s="6">
        <v>1858</v>
      </c>
      <c r="K4813" s="6">
        <v>407</v>
      </c>
      <c r="L4813" s="6">
        <v>1858</v>
      </c>
      <c r="M4813" s="6" t="s">
        <v>108</v>
      </c>
      <c r="N4813" s="6" t="s">
        <v>21</v>
      </c>
      <c r="O4813" s="6">
        <v>983</v>
      </c>
    </row>
    <row r="4814" spans="1:15" x14ac:dyDescent="0.25">
      <c r="A4814" s="6" t="s">
        <v>0</v>
      </c>
      <c r="B4814" s="6" t="s">
        <v>8</v>
      </c>
      <c r="C4814" s="6" t="s">
        <v>748</v>
      </c>
      <c r="D4814" s="6" t="s">
        <v>749</v>
      </c>
      <c r="E4814" s="6" t="s">
        <v>209</v>
      </c>
      <c r="F4814" s="6" t="s">
        <v>125</v>
      </c>
      <c r="G4814" s="6">
        <v>1694</v>
      </c>
      <c r="H4814" s="6">
        <v>8805</v>
      </c>
      <c r="I4814" s="6">
        <v>1693</v>
      </c>
      <c r="J4814" s="6">
        <v>8805</v>
      </c>
      <c r="K4814" s="6">
        <v>1693</v>
      </c>
      <c r="L4814" s="6">
        <v>9062</v>
      </c>
      <c r="M4814" s="6" t="s">
        <v>108</v>
      </c>
      <c r="N4814" s="6" t="s">
        <v>21</v>
      </c>
      <c r="O4814" s="6">
        <v>4650</v>
      </c>
    </row>
    <row r="4815" spans="1:15" x14ac:dyDescent="0.25">
      <c r="A4815" s="6" t="s">
        <v>0</v>
      </c>
      <c r="B4815" s="6" t="s">
        <v>7</v>
      </c>
      <c r="C4815" s="6" t="s">
        <v>733</v>
      </c>
      <c r="D4815" s="6" t="s">
        <v>734</v>
      </c>
      <c r="E4815" s="6" t="s">
        <v>97</v>
      </c>
      <c r="F4815" s="6" t="s">
        <v>98</v>
      </c>
      <c r="G4815" s="6">
        <v>27</v>
      </c>
      <c r="H4815" s="6">
        <v>111</v>
      </c>
      <c r="I4815" s="6">
        <v>25</v>
      </c>
      <c r="J4815" s="6">
        <v>104</v>
      </c>
      <c r="K4815" s="6">
        <v>25</v>
      </c>
      <c r="L4815" s="6">
        <v>104</v>
      </c>
      <c r="M4815" s="6" t="s">
        <v>108</v>
      </c>
      <c r="N4815" s="6" t="s">
        <v>22</v>
      </c>
      <c r="O4815" s="6">
        <v>50</v>
      </c>
    </row>
    <row r="4816" spans="1:15" x14ac:dyDescent="0.25">
      <c r="A4816" s="6" t="s">
        <v>0</v>
      </c>
      <c r="B4816" s="6" t="s">
        <v>7</v>
      </c>
      <c r="C4816" s="6" t="s">
        <v>733</v>
      </c>
      <c r="D4816" s="6" t="s">
        <v>734</v>
      </c>
      <c r="E4816" s="6" t="s">
        <v>97</v>
      </c>
      <c r="F4816" s="6" t="s">
        <v>98</v>
      </c>
      <c r="G4816" s="6">
        <v>27</v>
      </c>
      <c r="H4816" s="6">
        <v>111</v>
      </c>
      <c r="I4816" s="6">
        <v>25</v>
      </c>
      <c r="J4816" s="6">
        <v>104</v>
      </c>
      <c r="K4816" s="6">
        <v>25</v>
      </c>
      <c r="L4816" s="6">
        <v>104</v>
      </c>
      <c r="M4816" s="6" t="s">
        <v>108</v>
      </c>
      <c r="N4816" s="6" t="s">
        <v>21</v>
      </c>
      <c r="O4816" s="6">
        <v>54</v>
      </c>
    </row>
    <row r="4817" spans="1:15" x14ac:dyDescent="0.25">
      <c r="A4817" s="6" t="s">
        <v>0</v>
      </c>
      <c r="B4817" s="6" t="s">
        <v>4</v>
      </c>
      <c r="C4817" s="6" t="s">
        <v>151</v>
      </c>
      <c r="D4817" s="6" t="s">
        <v>152</v>
      </c>
      <c r="E4817" s="6" t="s">
        <v>97</v>
      </c>
      <c r="F4817" s="6" t="s">
        <v>98</v>
      </c>
      <c r="G4817" s="6">
        <v>8</v>
      </c>
      <c r="H4817" s="6">
        <v>30</v>
      </c>
      <c r="I4817" s="6">
        <v>8</v>
      </c>
      <c r="J4817" s="6">
        <v>32</v>
      </c>
      <c r="K4817" s="6">
        <v>8</v>
      </c>
      <c r="L4817" s="6">
        <v>32</v>
      </c>
      <c r="M4817" s="6" t="s">
        <v>108</v>
      </c>
      <c r="N4817" s="6" t="s">
        <v>23</v>
      </c>
      <c r="O4817" s="6">
        <v>32</v>
      </c>
    </row>
    <row r="4818" spans="1:15" x14ac:dyDescent="0.25">
      <c r="A4818" s="6" t="s">
        <v>0</v>
      </c>
      <c r="B4818" s="6" t="s">
        <v>7</v>
      </c>
      <c r="C4818" s="6" t="s">
        <v>733</v>
      </c>
      <c r="D4818" s="6" t="s">
        <v>734</v>
      </c>
      <c r="E4818" s="6" t="s">
        <v>97</v>
      </c>
      <c r="F4818" s="6" t="s">
        <v>98</v>
      </c>
      <c r="G4818" s="6">
        <v>27</v>
      </c>
      <c r="H4818" s="6">
        <v>111</v>
      </c>
      <c r="I4818" s="6">
        <v>25</v>
      </c>
      <c r="J4818" s="6">
        <v>104</v>
      </c>
      <c r="K4818" s="6">
        <v>25</v>
      </c>
      <c r="L4818" s="6">
        <v>104</v>
      </c>
      <c r="M4818" s="6" t="s">
        <v>108</v>
      </c>
      <c r="N4818" s="6" t="s">
        <v>23</v>
      </c>
      <c r="O4818" s="6">
        <v>104</v>
      </c>
    </row>
    <row r="4819" spans="1:15" x14ac:dyDescent="0.25">
      <c r="A4819" s="6" t="s">
        <v>0</v>
      </c>
      <c r="B4819" s="6" t="s">
        <v>7</v>
      </c>
      <c r="C4819" s="6" t="s">
        <v>177</v>
      </c>
      <c r="D4819" s="6" t="s">
        <v>178</v>
      </c>
      <c r="E4819" s="6" t="s">
        <v>97</v>
      </c>
      <c r="F4819" s="6" t="s">
        <v>125</v>
      </c>
      <c r="G4819" s="6">
        <v>23</v>
      </c>
      <c r="H4819" s="6">
        <v>124</v>
      </c>
      <c r="I4819" s="6">
        <v>20</v>
      </c>
      <c r="J4819" s="6">
        <v>110</v>
      </c>
      <c r="K4819" s="6">
        <v>20</v>
      </c>
      <c r="L4819" s="6">
        <v>110</v>
      </c>
      <c r="M4819" s="6" t="s">
        <v>108</v>
      </c>
      <c r="N4819" s="6" t="s">
        <v>23</v>
      </c>
      <c r="O4819" s="6">
        <v>110</v>
      </c>
    </row>
    <row r="4820" spans="1:15" x14ac:dyDescent="0.25">
      <c r="A4820" s="6" t="s">
        <v>0</v>
      </c>
      <c r="B4820" s="6" t="s">
        <v>5</v>
      </c>
      <c r="C4820" s="6" t="s">
        <v>837</v>
      </c>
      <c r="D4820" s="6" t="s">
        <v>838</v>
      </c>
      <c r="E4820" s="6" t="s">
        <v>209</v>
      </c>
      <c r="F4820" s="6" t="s">
        <v>125</v>
      </c>
      <c r="G4820" s="6">
        <v>184</v>
      </c>
      <c r="H4820" s="6">
        <v>768</v>
      </c>
      <c r="I4820" s="6">
        <v>175</v>
      </c>
      <c r="J4820" s="6">
        <v>828</v>
      </c>
      <c r="K4820" s="6">
        <v>175</v>
      </c>
      <c r="L4820" s="6">
        <v>828</v>
      </c>
      <c r="M4820" s="6" t="s">
        <v>108</v>
      </c>
      <c r="N4820" s="6" t="s">
        <v>22</v>
      </c>
      <c r="O4820" s="6">
        <v>382</v>
      </c>
    </row>
    <row r="4821" spans="1:15" x14ac:dyDescent="0.25">
      <c r="A4821" s="6" t="s">
        <v>0</v>
      </c>
      <c r="B4821" s="6" t="s">
        <v>5</v>
      </c>
      <c r="C4821" s="6" t="s">
        <v>837</v>
      </c>
      <c r="D4821" s="6" t="s">
        <v>838</v>
      </c>
      <c r="E4821" s="6" t="s">
        <v>209</v>
      </c>
      <c r="F4821" s="6" t="s">
        <v>125</v>
      </c>
      <c r="G4821" s="6">
        <v>184</v>
      </c>
      <c r="H4821" s="6">
        <v>768</v>
      </c>
      <c r="I4821" s="6">
        <v>175</v>
      </c>
      <c r="J4821" s="6">
        <v>828</v>
      </c>
      <c r="K4821" s="6">
        <v>175</v>
      </c>
      <c r="L4821" s="6">
        <v>828</v>
      </c>
      <c r="M4821" s="6" t="s">
        <v>108</v>
      </c>
      <c r="N4821" s="6" t="s">
        <v>23</v>
      </c>
      <c r="O4821" s="6">
        <v>828</v>
      </c>
    </row>
    <row r="4822" spans="1:15" x14ac:dyDescent="0.25">
      <c r="A4822" s="6" t="s">
        <v>0</v>
      </c>
      <c r="B4822" s="6" t="s">
        <v>7</v>
      </c>
      <c r="C4822" s="6" t="s">
        <v>735</v>
      </c>
      <c r="D4822" s="6" t="s">
        <v>736</v>
      </c>
      <c r="E4822" s="6" t="s">
        <v>97</v>
      </c>
      <c r="F4822" s="6" t="s">
        <v>98</v>
      </c>
      <c r="G4822" s="6">
        <v>14</v>
      </c>
      <c r="H4822" s="6">
        <v>74</v>
      </c>
      <c r="I4822" s="6">
        <v>14</v>
      </c>
      <c r="J4822" s="6">
        <v>68</v>
      </c>
      <c r="K4822" s="6">
        <v>14</v>
      </c>
      <c r="L4822" s="6">
        <v>68</v>
      </c>
      <c r="M4822" s="6" t="s">
        <v>108</v>
      </c>
      <c r="N4822" s="6" t="s">
        <v>23</v>
      </c>
      <c r="O4822" s="6">
        <v>68</v>
      </c>
    </row>
    <row r="4823" spans="1:15" x14ac:dyDescent="0.25">
      <c r="A4823" s="6" t="s">
        <v>0</v>
      </c>
      <c r="B4823" s="6" t="s">
        <v>7</v>
      </c>
      <c r="C4823" s="6" t="s">
        <v>177</v>
      </c>
      <c r="D4823" s="6" t="s">
        <v>178</v>
      </c>
      <c r="E4823" s="6" t="s">
        <v>97</v>
      </c>
      <c r="F4823" s="6" t="s">
        <v>125</v>
      </c>
      <c r="G4823" s="6">
        <v>23</v>
      </c>
      <c r="H4823" s="6">
        <v>124</v>
      </c>
      <c r="I4823" s="6">
        <v>20</v>
      </c>
      <c r="J4823" s="6">
        <v>110</v>
      </c>
      <c r="K4823" s="6">
        <v>20</v>
      </c>
      <c r="L4823" s="6">
        <v>110</v>
      </c>
      <c r="M4823" s="6" t="s">
        <v>108</v>
      </c>
      <c r="N4823" s="6" t="s">
        <v>22</v>
      </c>
      <c r="O4823" s="6">
        <v>55</v>
      </c>
    </row>
    <row r="4824" spans="1:15" x14ac:dyDescent="0.25">
      <c r="A4824" s="6" t="s">
        <v>0</v>
      </c>
      <c r="B4824" s="6" t="s">
        <v>4</v>
      </c>
      <c r="C4824" s="6" t="s">
        <v>95</v>
      </c>
      <c r="D4824" s="6" t="s">
        <v>96</v>
      </c>
      <c r="E4824" s="6" t="s">
        <v>97</v>
      </c>
      <c r="F4824" s="6" t="s">
        <v>98</v>
      </c>
      <c r="G4824" s="6">
        <v>69</v>
      </c>
      <c r="H4824" s="6">
        <v>349</v>
      </c>
      <c r="I4824" s="6">
        <v>43</v>
      </c>
      <c r="J4824" s="6">
        <v>361</v>
      </c>
      <c r="K4824" s="6">
        <v>43</v>
      </c>
      <c r="L4824" s="6">
        <v>361</v>
      </c>
      <c r="M4824" s="6" t="s">
        <v>108</v>
      </c>
      <c r="N4824" s="6" t="s">
        <v>21</v>
      </c>
      <c r="O4824" s="6">
        <v>184</v>
      </c>
    </row>
    <row r="4825" spans="1:15" x14ac:dyDescent="0.25">
      <c r="A4825" s="6" t="s">
        <v>0</v>
      </c>
      <c r="B4825" s="6" t="s">
        <v>9</v>
      </c>
      <c r="C4825" s="6" t="s">
        <v>756</v>
      </c>
      <c r="D4825" s="6" t="s">
        <v>757</v>
      </c>
      <c r="E4825" s="6" t="s">
        <v>97</v>
      </c>
      <c r="F4825" s="6" t="s">
        <v>125</v>
      </c>
      <c r="G4825" s="6">
        <v>115</v>
      </c>
      <c r="H4825" s="6">
        <v>532</v>
      </c>
      <c r="I4825" s="6">
        <v>115</v>
      </c>
      <c r="J4825" s="6">
        <v>537</v>
      </c>
      <c r="K4825" s="6">
        <v>115</v>
      </c>
      <c r="L4825" s="6">
        <v>537</v>
      </c>
      <c r="M4825" s="6" t="s">
        <v>108</v>
      </c>
      <c r="N4825" s="6" t="s">
        <v>21</v>
      </c>
      <c r="O4825" s="6">
        <v>286</v>
      </c>
    </row>
    <row r="4826" spans="1:15" x14ac:dyDescent="0.25">
      <c r="A4826" s="6" t="s">
        <v>0</v>
      </c>
      <c r="B4826" s="6" t="s">
        <v>7</v>
      </c>
      <c r="C4826" s="6" t="s">
        <v>177</v>
      </c>
      <c r="D4826" s="6" t="s">
        <v>178</v>
      </c>
      <c r="E4826" s="6" t="s">
        <v>97</v>
      </c>
      <c r="F4826" s="6" t="s">
        <v>125</v>
      </c>
      <c r="G4826" s="6">
        <v>23</v>
      </c>
      <c r="H4826" s="6">
        <v>124</v>
      </c>
      <c r="I4826" s="6">
        <v>20</v>
      </c>
      <c r="J4826" s="6">
        <v>110</v>
      </c>
      <c r="K4826" s="6">
        <v>20</v>
      </c>
      <c r="L4826" s="6">
        <v>110</v>
      </c>
      <c r="M4826" s="6" t="s">
        <v>108</v>
      </c>
      <c r="N4826" s="6" t="s">
        <v>21</v>
      </c>
      <c r="O4826" s="6">
        <v>55</v>
      </c>
    </row>
    <row r="4827" spans="1:15" x14ac:dyDescent="0.25">
      <c r="A4827" s="6" t="s">
        <v>0</v>
      </c>
      <c r="B4827" s="6" t="s">
        <v>4</v>
      </c>
      <c r="C4827" s="6" t="s">
        <v>157</v>
      </c>
      <c r="D4827" s="6" t="s">
        <v>158</v>
      </c>
      <c r="E4827" s="6" t="s">
        <v>97</v>
      </c>
      <c r="F4827" s="6" t="s">
        <v>98</v>
      </c>
      <c r="G4827" s="6">
        <v>6</v>
      </c>
      <c r="H4827" s="6">
        <v>28</v>
      </c>
      <c r="I4827" s="6">
        <v>6</v>
      </c>
      <c r="J4827" s="6">
        <v>30</v>
      </c>
      <c r="K4827" s="6">
        <v>6</v>
      </c>
      <c r="L4827" s="6">
        <v>30</v>
      </c>
      <c r="M4827" s="6" t="s">
        <v>108</v>
      </c>
      <c r="N4827" s="6" t="s">
        <v>22</v>
      </c>
      <c r="O4827" s="6">
        <v>14</v>
      </c>
    </row>
    <row r="4828" spans="1:15" x14ac:dyDescent="0.25">
      <c r="A4828" s="6" t="s">
        <v>0</v>
      </c>
      <c r="B4828" s="6" t="s">
        <v>7</v>
      </c>
      <c r="C4828" s="6" t="s">
        <v>109</v>
      </c>
      <c r="D4828" s="6" t="s">
        <v>110</v>
      </c>
      <c r="E4828" s="6" t="s">
        <v>97</v>
      </c>
      <c r="F4828" s="6" t="s">
        <v>98</v>
      </c>
      <c r="G4828" s="6">
        <v>44</v>
      </c>
      <c r="H4828" s="6">
        <v>235</v>
      </c>
      <c r="I4828" s="6">
        <v>36</v>
      </c>
      <c r="J4828" s="6">
        <v>194</v>
      </c>
      <c r="K4828" s="6">
        <v>43</v>
      </c>
      <c r="L4828" s="6">
        <v>242</v>
      </c>
      <c r="M4828" s="6" t="s">
        <v>108</v>
      </c>
      <c r="N4828" s="6" t="s">
        <v>21</v>
      </c>
      <c r="O4828" s="6">
        <v>133</v>
      </c>
    </row>
    <row r="4829" spans="1:15" x14ac:dyDescent="0.25">
      <c r="A4829" s="6" t="s">
        <v>0</v>
      </c>
      <c r="B4829" s="6" t="s">
        <v>4</v>
      </c>
      <c r="C4829" s="6" t="s">
        <v>157</v>
      </c>
      <c r="D4829" s="6" t="s">
        <v>158</v>
      </c>
      <c r="E4829" s="6" t="s">
        <v>97</v>
      </c>
      <c r="F4829" s="6" t="s">
        <v>98</v>
      </c>
      <c r="G4829" s="6">
        <v>6</v>
      </c>
      <c r="H4829" s="6">
        <v>28</v>
      </c>
      <c r="I4829" s="6">
        <v>6</v>
      </c>
      <c r="J4829" s="6">
        <v>30</v>
      </c>
      <c r="K4829" s="6">
        <v>6</v>
      </c>
      <c r="L4829" s="6">
        <v>30</v>
      </c>
      <c r="M4829" s="6" t="s">
        <v>108</v>
      </c>
      <c r="N4829" s="6" t="s">
        <v>21</v>
      </c>
      <c r="O4829" s="6">
        <v>16</v>
      </c>
    </row>
    <row r="4830" spans="1:15" x14ac:dyDescent="0.25">
      <c r="A4830" s="6" t="s">
        <v>0</v>
      </c>
      <c r="B4830" s="6" t="s">
        <v>7</v>
      </c>
      <c r="C4830" s="6" t="s">
        <v>727</v>
      </c>
      <c r="D4830" s="6" t="s">
        <v>728</v>
      </c>
      <c r="E4830" s="6" t="s">
        <v>97</v>
      </c>
      <c r="F4830" s="6" t="s">
        <v>98</v>
      </c>
      <c r="G4830" s="6">
        <v>116</v>
      </c>
      <c r="H4830" s="6">
        <v>659</v>
      </c>
      <c r="I4830" s="6">
        <v>116</v>
      </c>
      <c r="J4830" s="6">
        <v>659</v>
      </c>
      <c r="K4830" s="6">
        <v>116</v>
      </c>
      <c r="L4830" s="6">
        <v>659</v>
      </c>
      <c r="M4830" s="6" t="s">
        <v>108</v>
      </c>
      <c r="N4830" s="6" t="s">
        <v>22</v>
      </c>
      <c r="O4830" s="6">
        <v>359</v>
      </c>
    </row>
    <row r="4831" spans="1:15" x14ac:dyDescent="0.25">
      <c r="A4831" s="6" t="s">
        <v>0</v>
      </c>
      <c r="B4831" s="6" t="s">
        <v>4</v>
      </c>
      <c r="C4831" s="6" t="s">
        <v>151</v>
      </c>
      <c r="D4831" s="6" t="s">
        <v>152</v>
      </c>
      <c r="E4831" s="6" t="s">
        <v>97</v>
      </c>
      <c r="F4831" s="6" t="s">
        <v>98</v>
      </c>
      <c r="G4831" s="6">
        <v>8</v>
      </c>
      <c r="H4831" s="6">
        <v>30</v>
      </c>
      <c r="I4831" s="6">
        <v>8</v>
      </c>
      <c r="J4831" s="6">
        <v>32</v>
      </c>
      <c r="K4831" s="6">
        <v>8</v>
      </c>
      <c r="L4831" s="6">
        <v>32</v>
      </c>
      <c r="M4831" s="6" t="s">
        <v>108</v>
      </c>
      <c r="N4831" s="6" t="s">
        <v>21</v>
      </c>
      <c r="O4831" s="6">
        <v>15</v>
      </c>
    </row>
    <row r="4832" spans="1:15" x14ac:dyDescent="0.25">
      <c r="A4832" s="6" t="s">
        <v>0</v>
      </c>
      <c r="B4832" s="6" t="s">
        <v>4</v>
      </c>
      <c r="C4832" s="6" t="s">
        <v>101</v>
      </c>
      <c r="D4832" s="6" t="s">
        <v>102</v>
      </c>
      <c r="E4832" s="6" t="s">
        <v>97</v>
      </c>
      <c r="F4832" s="6" t="s">
        <v>98</v>
      </c>
      <c r="G4832" s="6">
        <v>56</v>
      </c>
      <c r="H4832" s="6">
        <v>230</v>
      </c>
      <c r="I4832" s="6">
        <v>54</v>
      </c>
      <c r="J4832" s="6">
        <v>221</v>
      </c>
      <c r="K4832" s="6">
        <v>57</v>
      </c>
      <c r="L4832" s="6">
        <v>232</v>
      </c>
      <c r="M4832" s="6" t="s">
        <v>108</v>
      </c>
      <c r="N4832" s="6" t="s">
        <v>22</v>
      </c>
      <c r="O4832" s="6">
        <v>103</v>
      </c>
    </row>
    <row r="4833" spans="1:15" x14ac:dyDescent="0.25">
      <c r="A4833" s="6" t="s">
        <v>0</v>
      </c>
      <c r="B4833" s="6" t="s">
        <v>9</v>
      </c>
      <c r="C4833" s="6" t="s">
        <v>1077</v>
      </c>
      <c r="D4833" s="6" t="s">
        <v>223</v>
      </c>
      <c r="E4833" s="6" t="s">
        <v>97</v>
      </c>
      <c r="F4833" s="6" t="s">
        <v>125</v>
      </c>
      <c r="G4833" s="6">
        <v>486</v>
      </c>
      <c r="H4833" s="6">
        <v>2371</v>
      </c>
      <c r="I4833" s="6">
        <v>488</v>
      </c>
      <c r="J4833" s="6">
        <v>2325</v>
      </c>
      <c r="K4833" s="6">
        <v>488</v>
      </c>
      <c r="L4833" s="6">
        <v>2325</v>
      </c>
      <c r="M4833" s="6" t="s">
        <v>108</v>
      </c>
      <c r="N4833" s="6" t="s">
        <v>21</v>
      </c>
      <c r="O4833" s="6">
        <v>1228</v>
      </c>
    </row>
    <row r="4834" spans="1:15" x14ac:dyDescent="0.25">
      <c r="A4834" s="6" t="s">
        <v>0</v>
      </c>
      <c r="B4834" s="6" t="s">
        <v>4</v>
      </c>
      <c r="C4834" s="6" t="s">
        <v>161</v>
      </c>
      <c r="D4834" s="6" t="s">
        <v>162</v>
      </c>
      <c r="E4834" s="6" t="s">
        <v>97</v>
      </c>
      <c r="F4834" s="6" t="s">
        <v>98</v>
      </c>
      <c r="G4834" s="6">
        <v>163</v>
      </c>
      <c r="H4834" s="6">
        <v>712</v>
      </c>
      <c r="I4834" s="6">
        <v>84</v>
      </c>
      <c r="J4834" s="6">
        <v>452</v>
      </c>
      <c r="K4834" s="6">
        <v>140</v>
      </c>
      <c r="L4834" s="6">
        <v>707</v>
      </c>
      <c r="M4834" s="6" t="s">
        <v>108</v>
      </c>
      <c r="N4834" s="6" t="s">
        <v>21</v>
      </c>
      <c r="O4834" s="6">
        <v>363</v>
      </c>
    </row>
    <row r="4835" spans="1:15" x14ac:dyDescent="0.25">
      <c r="A4835" s="6" t="s">
        <v>0</v>
      </c>
      <c r="B4835" s="6" t="s">
        <v>8</v>
      </c>
      <c r="C4835" s="6" t="s">
        <v>828</v>
      </c>
      <c r="D4835" s="6" t="s">
        <v>829</v>
      </c>
      <c r="E4835" s="6" t="s">
        <v>97</v>
      </c>
      <c r="F4835" s="6" t="s">
        <v>98</v>
      </c>
      <c r="G4835" s="6">
        <v>265</v>
      </c>
      <c r="H4835" s="6">
        <v>1084</v>
      </c>
      <c r="I4835" s="6">
        <v>260</v>
      </c>
      <c r="J4835" s="6">
        <v>1140</v>
      </c>
      <c r="K4835" s="6">
        <v>260</v>
      </c>
      <c r="L4835" s="6">
        <v>1140</v>
      </c>
      <c r="M4835" s="6" t="s">
        <v>108</v>
      </c>
      <c r="N4835" s="6" t="s">
        <v>22</v>
      </c>
      <c r="O4835" s="6">
        <v>505</v>
      </c>
    </row>
    <row r="4836" spans="1:15" x14ac:dyDescent="0.25">
      <c r="A4836" s="6" t="s">
        <v>0</v>
      </c>
      <c r="B4836" s="6" t="s">
        <v>4</v>
      </c>
      <c r="C4836" s="6" t="s">
        <v>95</v>
      </c>
      <c r="D4836" s="6" t="s">
        <v>96</v>
      </c>
      <c r="E4836" s="6" t="s">
        <v>97</v>
      </c>
      <c r="F4836" s="6" t="s">
        <v>98</v>
      </c>
      <c r="G4836" s="6">
        <v>69</v>
      </c>
      <c r="H4836" s="6">
        <v>349</v>
      </c>
      <c r="I4836" s="6">
        <v>43</v>
      </c>
      <c r="J4836" s="6">
        <v>361</v>
      </c>
      <c r="K4836" s="6">
        <v>43</v>
      </c>
      <c r="L4836" s="6">
        <v>361</v>
      </c>
      <c r="M4836" s="6" t="s">
        <v>108</v>
      </c>
      <c r="N4836" s="6" t="s">
        <v>23</v>
      </c>
      <c r="O4836" s="6">
        <v>361</v>
      </c>
    </row>
    <row r="4837" spans="1:15" x14ac:dyDescent="0.25">
      <c r="A4837" s="6" t="s">
        <v>0</v>
      </c>
      <c r="B4837" s="6" t="s">
        <v>8</v>
      </c>
      <c r="C4837" s="6" t="s">
        <v>828</v>
      </c>
      <c r="D4837" s="6" t="s">
        <v>829</v>
      </c>
      <c r="E4837" s="6" t="s">
        <v>97</v>
      </c>
      <c r="F4837" s="6" t="s">
        <v>98</v>
      </c>
      <c r="G4837" s="6">
        <v>265</v>
      </c>
      <c r="H4837" s="6">
        <v>1084</v>
      </c>
      <c r="I4837" s="6">
        <v>260</v>
      </c>
      <c r="J4837" s="6">
        <v>1140</v>
      </c>
      <c r="K4837" s="6">
        <v>260</v>
      </c>
      <c r="L4837" s="6">
        <v>1140</v>
      </c>
      <c r="M4837" s="6" t="s">
        <v>108</v>
      </c>
      <c r="N4837" s="6" t="s">
        <v>23</v>
      </c>
      <c r="O4837" s="6">
        <v>1140</v>
      </c>
    </row>
    <row r="4838" spans="1:15" x14ac:dyDescent="0.25">
      <c r="A4838" s="6" t="s">
        <v>0</v>
      </c>
      <c r="B4838" s="6" t="s">
        <v>8</v>
      </c>
      <c r="C4838" s="6" t="s">
        <v>828</v>
      </c>
      <c r="D4838" s="6" t="s">
        <v>829</v>
      </c>
      <c r="E4838" s="6" t="s">
        <v>97</v>
      </c>
      <c r="F4838" s="6" t="s">
        <v>98</v>
      </c>
      <c r="G4838" s="6">
        <v>265</v>
      </c>
      <c r="H4838" s="6">
        <v>1084</v>
      </c>
      <c r="I4838" s="6">
        <v>260</v>
      </c>
      <c r="J4838" s="6">
        <v>1140</v>
      </c>
      <c r="K4838" s="6">
        <v>260</v>
      </c>
      <c r="L4838" s="6">
        <v>1140</v>
      </c>
      <c r="M4838" s="6" t="s">
        <v>108</v>
      </c>
      <c r="N4838" s="6" t="s">
        <v>21</v>
      </c>
      <c r="O4838" s="6">
        <v>635</v>
      </c>
    </row>
    <row r="4839" spans="1:15" x14ac:dyDescent="0.25">
      <c r="A4839" s="6" t="s">
        <v>0</v>
      </c>
      <c r="B4839" s="6" t="s">
        <v>5</v>
      </c>
      <c r="C4839" s="6" t="s">
        <v>709</v>
      </c>
      <c r="D4839" s="6" t="s">
        <v>710</v>
      </c>
      <c r="E4839" s="6" t="s">
        <v>209</v>
      </c>
      <c r="F4839" s="6" t="s">
        <v>132</v>
      </c>
      <c r="G4839" s="6">
        <v>610</v>
      </c>
      <c r="H4839" s="6">
        <v>2750</v>
      </c>
      <c r="I4839" s="6">
        <v>609</v>
      </c>
      <c r="J4839" s="6">
        <v>2630</v>
      </c>
      <c r="K4839" s="6">
        <v>609</v>
      </c>
      <c r="L4839" s="6">
        <v>2630</v>
      </c>
      <c r="M4839" s="6" t="s">
        <v>108</v>
      </c>
      <c r="N4839" s="6" t="s">
        <v>21</v>
      </c>
      <c r="O4839" s="6">
        <v>1427</v>
      </c>
    </row>
    <row r="4840" spans="1:15" x14ac:dyDescent="0.25">
      <c r="A4840" s="6" t="s">
        <v>0</v>
      </c>
      <c r="B4840" s="6" t="s">
        <v>9</v>
      </c>
      <c r="C4840" s="6" t="s">
        <v>137</v>
      </c>
      <c r="D4840" s="6" t="s">
        <v>138</v>
      </c>
      <c r="E4840" s="6" t="s">
        <v>97</v>
      </c>
      <c r="F4840" s="6" t="s">
        <v>98</v>
      </c>
      <c r="G4840" s="6">
        <v>135</v>
      </c>
      <c r="H4840" s="6">
        <v>672</v>
      </c>
      <c r="I4840" s="6">
        <v>156</v>
      </c>
      <c r="J4840" s="6">
        <v>704</v>
      </c>
      <c r="K4840" s="6">
        <v>156</v>
      </c>
      <c r="L4840" s="6">
        <v>704</v>
      </c>
      <c r="M4840" s="6" t="s">
        <v>108</v>
      </c>
      <c r="N4840" s="6" t="s">
        <v>21</v>
      </c>
      <c r="O4840" s="6">
        <v>357</v>
      </c>
    </row>
    <row r="4841" spans="1:15" x14ac:dyDescent="0.25">
      <c r="A4841" s="6" t="s">
        <v>0</v>
      </c>
      <c r="B4841" s="6" t="s">
        <v>7</v>
      </c>
      <c r="C4841" s="6" t="s">
        <v>727</v>
      </c>
      <c r="D4841" s="6" t="s">
        <v>728</v>
      </c>
      <c r="E4841" s="6" t="s">
        <v>97</v>
      </c>
      <c r="F4841" s="6" t="s">
        <v>98</v>
      </c>
      <c r="G4841" s="6">
        <v>116</v>
      </c>
      <c r="H4841" s="6">
        <v>659</v>
      </c>
      <c r="I4841" s="6">
        <v>116</v>
      </c>
      <c r="J4841" s="6">
        <v>659</v>
      </c>
      <c r="K4841" s="6">
        <v>116</v>
      </c>
      <c r="L4841" s="6">
        <v>659</v>
      </c>
      <c r="M4841" s="6" t="s">
        <v>108</v>
      </c>
      <c r="N4841" s="6" t="s">
        <v>21</v>
      </c>
      <c r="O4841" s="6">
        <v>300</v>
      </c>
    </row>
    <row r="4842" spans="1:15" x14ac:dyDescent="0.25">
      <c r="A4842" s="6" t="s">
        <v>0</v>
      </c>
      <c r="B4842" s="6" t="s">
        <v>4</v>
      </c>
      <c r="C4842" s="6" t="s">
        <v>101</v>
      </c>
      <c r="D4842" s="6" t="s">
        <v>102</v>
      </c>
      <c r="E4842" s="6" t="s">
        <v>97</v>
      </c>
      <c r="F4842" s="6" t="s">
        <v>98</v>
      </c>
      <c r="G4842" s="6">
        <v>56</v>
      </c>
      <c r="H4842" s="6">
        <v>230</v>
      </c>
      <c r="I4842" s="6">
        <v>54</v>
      </c>
      <c r="J4842" s="6">
        <v>221</v>
      </c>
      <c r="K4842" s="6">
        <v>57</v>
      </c>
      <c r="L4842" s="6">
        <v>232</v>
      </c>
      <c r="M4842" s="6" t="s">
        <v>108</v>
      </c>
      <c r="N4842" s="6" t="s">
        <v>23</v>
      </c>
      <c r="O4842" s="6">
        <v>232</v>
      </c>
    </row>
    <row r="4843" spans="1:15" x14ac:dyDescent="0.25">
      <c r="A4843" s="6" t="s">
        <v>0</v>
      </c>
      <c r="B4843" s="6" t="s">
        <v>7</v>
      </c>
      <c r="C4843" s="6" t="s">
        <v>133</v>
      </c>
      <c r="D4843" s="6" t="s">
        <v>134</v>
      </c>
      <c r="E4843" s="6" t="s">
        <v>97</v>
      </c>
      <c r="F4843" s="6" t="s">
        <v>98</v>
      </c>
      <c r="G4843" s="6">
        <v>631</v>
      </c>
      <c r="H4843" s="6">
        <v>3758</v>
      </c>
      <c r="I4843" s="6">
        <v>613</v>
      </c>
      <c r="J4843" s="6">
        <v>3721</v>
      </c>
      <c r="K4843" s="6">
        <v>626</v>
      </c>
      <c r="L4843" s="6">
        <v>3786</v>
      </c>
      <c r="M4843" s="6" t="s">
        <v>108</v>
      </c>
      <c r="N4843" s="6" t="s">
        <v>23</v>
      </c>
      <c r="O4843" s="6">
        <v>3786</v>
      </c>
    </row>
    <row r="4844" spans="1:15" x14ac:dyDescent="0.25">
      <c r="A4844" s="6" t="s">
        <v>0</v>
      </c>
      <c r="B4844" s="6" t="s">
        <v>8</v>
      </c>
      <c r="C4844" s="6" t="s">
        <v>224</v>
      </c>
      <c r="D4844" s="6" t="s">
        <v>225</v>
      </c>
      <c r="E4844" s="6" t="s">
        <v>209</v>
      </c>
      <c r="F4844" s="6" t="s">
        <v>125</v>
      </c>
      <c r="G4844" s="6">
        <v>412</v>
      </c>
      <c r="H4844" s="6">
        <v>1700</v>
      </c>
      <c r="I4844" s="6">
        <v>375</v>
      </c>
      <c r="J4844" s="6">
        <v>1598</v>
      </c>
      <c r="K4844" s="6">
        <v>375</v>
      </c>
      <c r="L4844" s="6">
        <v>1598</v>
      </c>
      <c r="M4844" s="6" t="s">
        <v>108</v>
      </c>
      <c r="N4844" s="6" t="s">
        <v>23</v>
      </c>
      <c r="O4844" s="6">
        <v>1598</v>
      </c>
    </row>
    <row r="4845" spans="1:15" x14ac:dyDescent="0.25">
      <c r="A4845" s="6" t="s">
        <v>0</v>
      </c>
      <c r="B4845" s="6" t="s">
        <v>4</v>
      </c>
      <c r="C4845" s="6" t="s">
        <v>161</v>
      </c>
      <c r="D4845" s="6" t="s">
        <v>162</v>
      </c>
      <c r="E4845" s="6" t="s">
        <v>97</v>
      </c>
      <c r="F4845" s="6" t="s">
        <v>98</v>
      </c>
      <c r="G4845" s="6">
        <v>163</v>
      </c>
      <c r="H4845" s="6">
        <v>712</v>
      </c>
      <c r="I4845" s="6">
        <v>84</v>
      </c>
      <c r="J4845" s="6">
        <v>452</v>
      </c>
      <c r="K4845" s="6">
        <v>140</v>
      </c>
      <c r="L4845" s="6">
        <v>707</v>
      </c>
      <c r="M4845" s="6" t="s">
        <v>108</v>
      </c>
      <c r="N4845" s="6" t="s">
        <v>22</v>
      </c>
      <c r="O4845" s="6">
        <v>344</v>
      </c>
    </row>
    <row r="4846" spans="1:15" x14ac:dyDescent="0.25">
      <c r="A4846" s="6" t="s">
        <v>0</v>
      </c>
      <c r="B4846" s="6" t="s">
        <v>7</v>
      </c>
      <c r="C4846" s="6" t="s">
        <v>730</v>
      </c>
      <c r="D4846" s="6" t="s">
        <v>731</v>
      </c>
      <c r="E4846" s="6" t="s">
        <v>97</v>
      </c>
      <c r="F4846" s="6" t="s">
        <v>98</v>
      </c>
      <c r="G4846" s="6">
        <v>23</v>
      </c>
      <c r="H4846" s="6">
        <v>83</v>
      </c>
      <c r="I4846" s="6">
        <v>23</v>
      </c>
      <c r="J4846" s="6">
        <v>85</v>
      </c>
      <c r="K4846" s="6">
        <v>23</v>
      </c>
      <c r="L4846" s="6">
        <v>78</v>
      </c>
      <c r="M4846" s="6" t="s">
        <v>108</v>
      </c>
      <c r="N4846" s="6" t="s">
        <v>21</v>
      </c>
      <c r="O4846" s="6">
        <v>43</v>
      </c>
    </row>
    <row r="4847" spans="1:15" x14ac:dyDescent="0.25">
      <c r="A4847" s="6" t="s">
        <v>0</v>
      </c>
      <c r="B4847" s="6" t="s">
        <v>4</v>
      </c>
      <c r="C4847" s="6" t="s">
        <v>159</v>
      </c>
      <c r="D4847" s="6" t="s">
        <v>160</v>
      </c>
      <c r="E4847" s="6" t="s">
        <v>97</v>
      </c>
      <c r="F4847" s="6" t="s">
        <v>98</v>
      </c>
      <c r="G4847" s="6">
        <v>44</v>
      </c>
      <c r="H4847" s="6">
        <v>180</v>
      </c>
      <c r="I4847" s="6">
        <v>18</v>
      </c>
      <c r="J4847" s="6">
        <v>68</v>
      </c>
      <c r="K4847" s="6">
        <v>45</v>
      </c>
      <c r="L4847" s="6">
        <v>194</v>
      </c>
      <c r="M4847" s="6" t="s">
        <v>108</v>
      </c>
      <c r="N4847" s="6" t="s">
        <v>22</v>
      </c>
      <c r="O4847" s="6">
        <v>93</v>
      </c>
    </row>
    <row r="4848" spans="1:15" x14ac:dyDescent="0.25">
      <c r="A4848" s="6" t="s">
        <v>0</v>
      </c>
      <c r="B4848" s="6" t="s">
        <v>9</v>
      </c>
      <c r="C4848" s="6" t="s">
        <v>1077</v>
      </c>
      <c r="D4848" s="6" t="s">
        <v>223</v>
      </c>
      <c r="E4848" s="6" t="s">
        <v>97</v>
      </c>
      <c r="F4848" s="6" t="s">
        <v>125</v>
      </c>
      <c r="G4848" s="6">
        <v>486</v>
      </c>
      <c r="H4848" s="6">
        <v>2371</v>
      </c>
      <c r="I4848" s="6">
        <v>488</v>
      </c>
      <c r="J4848" s="6">
        <v>2325</v>
      </c>
      <c r="K4848" s="6">
        <v>488</v>
      </c>
      <c r="L4848" s="6">
        <v>2325</v>
      </c>
      <c r="M4848" s="6" t="s">
        <v>108</v>
      </c>
      <c r="N4848" s="6" t="s">
        <v>22</v>
      </c>
      <c r="O4848" s="6">
        <v>1097</v>
      </c>
    </row>
    <row r="4849" spans="1:15" x14ac:dyDescent="0.25">
      <c r="A4849" s="6" t="s">
        <v>0</v>
      </c>
      <c r="B4849" s="6" t="s">
        <v>8</v>
      </c>
      <c r="C4849" s="6" t="s">
        <v>752</v>
      </c>
      <c r="D4849" s="6" t="s">
        <v>753</v>
      </c>
      <c r="E4849" s="6" t="s">
        <v>97</v>
      </c>
      <c r="F4849" s="6" t="s">
        <v>98</v>
      </c>
      <c r="G4849" s="6">
        <v>25</v>
      </c>
      <c r="H4849" s="6">
        <v>92</v>
      </c>
      <c r="I4849" s="6">
        <v>24</v>
      </c>
      <c r="J4849" s="6">
        <v>89</v>
      </c>
      <c r="K4849" s="6">
        <v>24</v>
      </c>
      <c r="L4849" s="6">
        <v>89</v>
      </c>
      <c r="M4849" s="6" t="s">
        <v>108</v>
      </c>
      <c r="N4849" s="6" t="s">
        <v>21</v>
      </c>
      <c r="O4849" s="6">
        <v>47</v>
      </c>
    </row>
    <row r="4850" spans="1:15" x14ac:dyDescent="0.25">
      <c r="A4850" s="6" t="s">
        <v>0</v>
      </c>
      <c r="B4850" s="6" t="s">
        <v>7</v>
      </c>
      <c r="C4850" s="6" t="s">
        <v>730</v>
      </c>
      <c r="D4850" s="6" t="s">
        <v>731</v>
      </c>
      <c r="E4850" s="6" t="s">
        <v>97</v>
      </c>
      <c r="F4850" s="6" t="s">
        <v>98</v>
      </c>
      <c r="G4850" s="6">
        <v>23</v>
      </c>
      <c r="H4850" s="6">
        <v>83</v>
      </c>
      <c r="I4850" s="6">
        <v>23</v>
      </c>
      <c r="J4850" s="6">
        <v>85</v>
      </c>
      <c r="K4850" s="6">
        <v>23</v>
      </c>
      <c r="L4850" s="6">
        <v>78</v>
      </c>
      <c r="M4850" s="6" t="s">
        <v>108</v>
      </c>
      <c r="N4850" s="6" t="s">
        <v>23</v>
      </c>
      <c r="O4850" s="6">
        <v>78</v>
      </c>
    </row>
    <row r="4851" spans="1:15" x14ac:dyDescent="0.25">
      <c r="A4851" s="6" t="s">
        <v>0</v>
      </c>
      <c r="B4851" s="6" t="s">
        <v>5</v>
      </c>
      <c r="C4851" s="6" t="s">
        <v>709</v>
      </c>
      <c r="D4851" s="6" t="s">
        <v>710</v>
      </c>
      <c r="E4851" s="6" t="s">
        <v>209</v>
      </c>
      <c r="F4851" s="6" t="s">
        <v>132</v>
      </c>
      <c r="G4851" s="6">
        <v>610</v>
      </c>
      <c r="H4851" s="6">
        <v>2750</v>
      </c>
      <c r="I4851" s="6">
        <v>609</v>
      </c>
      <c r="J4851" s="6">
        <v>2630</v>
      </c>
      <c r="K4851" s="6">
        <v>609</v>
      </c>
      <c r="L4851" s="6">
        <v>2630</v>
      </c>
      <c r="M4851" s="6" t="s">
        <v>108</v>
      </c>
      <c r="N4851" s="6" t="s">
        <v>23</v>
      </c>
      <c r="O4851" s="6">
        <v>2630</v>
      </c>
    </row>
    <row r="4852" spans="1:15" x14ac:dyDescent="0.25">
      <c r="A4852" s="6" t="s">
        <v>0</v>
      </c>
      <c r="B4852" s="6" t="s">
        <v>7</v>
      </c>
      <c r="C4852" s="6" t="s">
        <v>730</v>
      </c>
      <c r="D4852" s="6" t="s">
        <v>731</v>
      </c>
      <c r="E4852" s="6" t="s">
        <v>97</v>
      </c>
      <c r="F4852" s="6" t="s">
        <v>98</v>
      </c>
      <c r="G4852" s="6">
        <v>23</v>
      </c>
      <c r="H4852" s="6">
        <v>83</v>
      </c>
      <c r="I4852" s="6">
        <v>23</v>
      </c>
      <c r="J4852" s="6">
        <v>85</v>
      </c>
      <c r="K4852" s="6">
        <v>23</v>
      </c>
      <c r="L4852" s="6">
        <v>78</v>
      </c>
      <c r="M4852" s="6" t="s">
        <v>108</v>
      </c>
      <c r="N4852" s="6" t="s">
        <v>22</v>
      </c>
      <c r="O4852" s="6">
        <v>35</v>
      </c>
    </row>
    <row r="4853" spans="1:15" x14ac:dyDescent="0.25">
      <c r="A4853" s="6" t="s">
        <v>0</v>
      </c>
      <c r="B4853" s="6" t="s">
        <v>7</v>
      </c>
      <c r="C4853" s="6" t="s">
        <v>214</v>
      </c>
      <c r="D4853" s="6" t="s">
        <v>215</v>
      </c>
      <c r="E4853" s="6" t="s">
        <v>97</v>
      </c>
      <c r="F4853" s="6" t="s">
        <v>98</v>
      </c>
      <c r="G4853" s="6">
        <v>301</v>
      </c>
      <c r="H4853" s="6">
        <v>1404</v>
      </c>
      <c r="I4853" s="6">
        <v>274</v>
      </c>
      <c r="J4853" s="6">
        <v>1347</v>
      </c>
      <c r="K4853" s="6">
        <v>274</v>
      </c>
      <c r="L4853" s="6">
        <v>1347</v>
      </c>
      <c r="M4853" s="6" t="s">
        <v>108</v>
      </c>
      <c r="N4853" s="6" t="s">
        <v>21</v>
      </c>
      <c r="O4853" s="6">
        <v>698</v>
      </c>
    </row>
    <row r="4854" spans="1:15" x14ac:dyDescent="0.25">
      <c r="A4854" s="6" t="s">
        <v>0</v>
      </c>
      <c r="B4854" s="6" t="s">
        <v>4</v>
      </c>
      <c r="C4854" s="6" t="s">
        <v>101</v>
      </c>
      <c r="D4854" s="6" t="s">
        <v>102</v>
      </c>
      <c r="E4854" s="6" t="s">
        <v>97</v>
      </c>
      <c r="F4854" s="6" t="s">
        <v>98</v>
      </c>
      <c r="G4854" s="6">
        <v>56</v>
      </c>
      <c r="H4854" s="6">
        <v>230</v>
      </c>
      <c r="I4854" s="6">
        <v>54</v>
      </c>
      <c r="J4854" s="6">
        <v>221</v>
      </c>
      <c r="K4854" s="6">
        <v>57</v>
      </c>
      <c r="L4854" s="6">
        <v>232</v>
      </c>
      <c r="M4854" s="6" t="s">
        <v>108</v>
      </c>
      <c r="N4854" s="6" t="s">
        <v>21</v>
      </c>
      <c r="O4854" s="6">
        <v>129</v>
      </c>
    </row>
    <row r="4855" spans="1:15" x14ac:dyDescent="0.25">
      <c r="A4855" s="6" t="s">
        <v>0</v>
      </c>
      <c r="B4855" s="6" t="s">
        <v>7</v>
      </c>
      <c r="C4855" s="6" t="s">
        <v>214</v>
      </c>
      <c r="D4855" s="6" t="s">
        <v>215</v>
      </c>
      <c r="E4855" s="6" t="s">
        <v>97</v>
      </c>
      <c r="F4855" s="6" t="s">
        <v>98</v>
      </c>
      <c r="G4855" s="6">
        <v>301</v>
      </c>
      <c r="H4855" s="6">
        <v>1404</v>
      </c>
      <c r="I4855" s="6">
        <v>274</v>
      </c>
      <c r="J4855" s="6">
        <v>1347</v>
      </c>
      <c r="K4855" s="6">
        <v>274</v>
      </c>
      <c r="L4855" s="6">
        <v>1347</v>
      </c>
      <c r="M4855" s="6" t="s">
        <v>108</v>
      </c>
      <c r="N4855" s="6" t="s">
        <v>22</v>
      </c>
      <c r="O4855" s="6">
        <v>649</v>
      </c>
    </row>
    <row r="4856" spans="1:15" x14ac:dyDescent="0.25">
      <c r="A4856" s="6" t="s">
        <v>0</v>
      </c>
      <c r="B4856" s="6" t="s">
        <v>8</v>
      </c>
      <c r="C4856" s="6" t="s">
        <v>748</v>
      </c>
      <c r="D4856" s="6" t="s">
        <v>749</v>
      </c>
      <c r="E4856" s="6" t="s">
        <v>209</v>
      </c>
      <c r="F4856" s="6" t="s">
        <v>125</v>
      </c>
      <c r="G4856" s="6">
        <v>1694</v>
      </c>
      <c r="H4856" s="6">
        <v>8805</v>
      </c>
      <c r="I4856" s="6">
        <v>1693</v>
      </c>
      <c r="J4856" s="6">
        <v>8805</v>
      </c>
      <c r="K4856" s="6">
        <v>1693</v>
      </c>
      <c r="L4856" s="6">
        <v>9062</v>
      </c>
      <c r="M4856" s="6" t="s">
        <v>108</v>
      </c>
      <c r="N4856" s="6" t="s">
        <v>22</v>
      </c>
      <c r="O4856" s="6">
        <v>4412</v>
      </c>
    </row>
    <row r="4857" spans="1:15" x14ac:dyDescent="0.25">
      <c r="A4857" s="6" t="s">
        <v>0</v>
      </c>
      <c r="B4857" s="6" t="s">
        <v>4</v>
      </c>
      <c r="C4857" s="6" t="s">
        <v>159</v>
      </c>
      <c r="D4857" s="6" t="s">
        <v>160</v>
      </c>
      <c r="E4857" s="6" t="s">
        <v>97</v>
      </c>
      <c r="F4857" s="6" t="s">
        <v>98</v>
      </c>
      <c r="G4857" s="6">
        <v>44</v>
      </c>
      <c r="H4857" s="6">
        <v>180</v>
      </c>
      <c r="I4857" s="6">
        <v>18</v>
      </c>
      <c r="J4857" s="6">
        <v>68</v>
      </c>
      <c r="K4857" s="6">
        <v>45</v>
      </c>
      <c r="L4857" s="6">
        <v>194</v>
      </c>
      <c r="M4857" s="6" t="s">
        <v>108</v>
      </c>
      <c r="N4857" s="6" t="s">
        <v>23</v>
      </c>
      <c r="O4857" s="6">
        <v>194</v>
      </c>
    </row>
    <row r="4858" spans="1:15" x14ac:dyDescent="0.25">
      <c r="A4858" s="6" t="s">
        <v>0</v>
      </c>
      <c r="B4858" s="6" t="s">
        <v>8</v>
      </c>
      <c r="C4858" s="6" t="s">
        <v>752</v>
      </c>
      <c r="D4858" s="6" t="s">
        <v>753</v>
      </c>
      <c r="E4858" s="6" t="s">
        <v>97</v>
      </c>
      <c r="F4858" s="6" t="s">
        <v>98</v>
      </c>
      <c r="G4858" s="6">
        <v>25</v>
      </c>
      <c r="H4858" s="6">
        <v>92</v>
      </c>
      <c r="I4858" s="6">
        <v>24</v>
      </c>
      <c r="J4858" s="6">
        <v>89</v>
      </c>
      <c r="K4858" s="6">
        <v>24</v>
      </c>
      <c r="L4858" s="6">
        <v>89</v>
      </c>
      <c r="M4858" s="6" t="s">
        <v>108</v>
      </c>
      <c r="N4858" s="6" t="s">
        <v>23</v>
      </c>
      <c r="O4858" s="6">
        <v>89</v>
      </c>
    </row>
    <row r="4859" spans="1:15" x14ac:dyDescent="0.25">
      <c r="A4859" s="6" t="s">
        <v>0</v>
      </c>
      <c r="B4859" s="6" t="s">
        <v>7</v>
      </c>
      <c r="C4859" s="6" t="s">
        <v>214</v>
      </c>
      <c r="D4859" s="6" t="s">
        <v>215</v>
      </c>
      <c r="E4859" s="6" t="s">
        <v>97</v>
      </c>
      <c r="F4859" s="6" t="s">
        <v>98</v>
      </c>
      <c r="G4859" s="6">
        <v>301</v>
      </c>
      <c r="H4859" s="6">
        <v>1404</v>
      </c>
      <c r="I4859" s="6">
        <v>274</v>
      </c>
      <c r="J4859" s="6">
        <v>1347</v>
      </c>
      <c r="K4859" s="6">
        <v>274</v>
      </c>
      <c r="L4859" s="6">
        <v>1347</v>
      </c>
      <c r="M4859" s="6" t="s">
        <v>108</v>
      </c>
      <c r="N4859" s="6" t="s">
        <v>23</v>
      </c>
      <c r="O4859" s="6">
        <v>1347</v>
      </c>
    </row>
    <row r="4860" spans="1:15" x14ac:dyDescent="0.25">
      <c r="A4860" s="6" t="s">
        <v>0</v>
      </c>
      <c r="B4860" s="6" t="s">
        <v>5</v>
      </c>
      <c r="C4860" s="6" t="s">
        <v>709</v>
      </c>
      <c r="D4860" s="6" t="s">
        <v>710</v>
      </c>
      <c r="E4860" s="6" t="s">
        <v>209</v>
      </c>
      <c r="F4860" s="6" t="s">
        <v>132</v>
      </c>
      <c r="G4860" s="6">
        <v>610</v>
      </c>
      <c r="H4860" s="6">
        <v>2750</v>
      </c>
      <c r="I4860" s="6">
        <v>609</v>
      </c>
      <c r="J4860" s="6">
        <v>2630</v>
      </c>
      <c r="K4860" s="6">
        <v>609</v>
      </c>
      <c r="L4860" s="6">
        <v>2630</v>
      </c>
      <c r="M4860" s="6" t="s">
        <v>108</v>
      </c>
      <c r="N4860" s="6" t="s">
        <v>22</v>
      </c>
      <c r="O4860" s="6">
        <v>1203</v>
      </c>
    </row>
    <row r="4861" spans="1:15" x14ac:dyDescent="0.25">
      <c r="A4861" s="6" t="s">
        <v>0</v>
      </c>
      <c r="B4861" s="6" t="s">
        <v>4</v>
      </c>
      <c r="C4861" s="6" t="s">
        <v>161</v>
      </c>
      <c r="D4861" s="6" t="s">
        <v>162</v>
      </c>
      <c r="E4861" s="6" t="s">
        <v>97</v>
      </c>
      <c r="F4861" s="6" t="s">
        <v>98</v>
      </c>
      <c r="G4861" s="6">
        <v>163</v>
      </c>
      <c r="H4861" s="6">
        <v>712</v>
      </c>
      <c r="I4861" s="6">
        <v>84</v>
      </c>
      <c r="J4861" s="6">
        <v>452</v>
      </c>
      <c r="K4861" s="6">
        <v>140</v>
      </c>
      <c r="L4861" s="6">
        <v>707</v>
      </c>
      <c r="M4861" s="6" t="s">
        <v>108</v>
      </c>
      <c r="N4861" s="6" t="s">
        <v>23</v>
      </c>
      <c r="O4861" s="6">
        <v>707</v>
      </c>
    </row>
    <row r="4862" spans="1:15" x14ac:dyDescent="0.25">
      <c r="A4862" s="6" t="s">
        <v>0</v>
      </c>
      <c r="B4862" s="6" t="s">
        <v>8</v>
      </c>
      <c r="C4862" s="6" t="s">
        <v>752</v>
      </c>
      <c r="D4862" s="6" t="s">
        <v>753</v>
      </c>
      <c r="E4862" s="6" t="s">
        <v>97</v>
      </c>
      <c r="F4862" s="6" t="s">
        <v>98</v>
      </c>
      <c r="G4862" s="6">
        <v>25</v>
      </c>
      <c r="H4862" s="6">
        <v>92</v>
      </c>
      <c r="I4862" s="6">
        <v>24</v>
      </c>
      <c r="J4862" s="6">
        <v>89</v>
      </c>
      <c r="K4862" s="6">
        <v>24</v>
      </c>
      <c r="L4862" s="6">
        <v>89</v>
      </c>
      <c r="M4862" s="6" t="s">
        <v>108</v>
      </c>
      <c r="N4862" s="6" t="s">
        <v>22</v>
      </c>
      <c r="O4862" s="6">
        <v>42</v>
      </c>
    </row>
    <row r="4863" spans="1:15" x14ac:dyDescent="0.25">
      <c r="A4863" s="6" t="s">
        <v>0</v>
      </c>
      <c r="B4863" s="6" t="s">
        <v>11</v>
      </c>
      <c r="C4863" s="6" t="s">
        <v>191</v>
      </c>
      <c r="D4863" s="6" t="s">
        <v>192</v>
      </c>
      <c r="E4863" s="6" t="s">
        <v>97</v>
      </c>
      <c r="F4863" s="6" t="s">
        <v>98</v>
      </c>
      <c r="G4863" s="6">
        <v>14</v>
      </c>
      <c r="H4863" s="6">
        <v>44</v>
      </c>
      <c r="I4863" s="6">
        <v>14</v>
      </c>
      <c r="J4863" s="6">
        <v>44</v>
      </c>
      <c r="K4863" s="6">
        <v>14</v>
      </c>
      <c r="L4863" s="6">
        <v>44</v>
      </c>
      <c r="M4863" s="6" t="s">
        <v>108</v>
      </c>
      <c r="N4863" s="6" t="s">
        <v>23</v>
      </c>
      <c r="O4863" s="6">
        <v>44</v>
      </c>
    </row>
    <row r="4864" spans="1:15" x14ac:dyDescent="0.25">
      <c r="A4864" s="6" t="s">
        <v>0</v>
      </c>
      <c r="B4864" s="6" t="s">
        <v>5</v>
      </c>
      <c r="C4864" s="6" t="s">
        <v>267</v>
      </c>
      <c r="D4864" s="6" t="s">
        <v>268</v>
      </c>
      <c r="E4864" s="6" t="s">
        <v>97</v>
      </c>
      <c r="F4864" s="6" t="s">
        <v>125</v>
      </c>
      <c r="G4864" s="6">
        <v>110</v>
      </c>
      <c r="H4864" s="6">
        <v>509</v>
      </c>
      <c r="I4864" s="6">
        <v>80</v>
      </c>
      <c r="J4864" s="6">
        <v>324</v>
      </c>
      <c r="K4864" s="6">
        <v>110</v>
      </c>
      <c r="L4864" s="6">
        <v>506</v>
      </c>
      <c r="M4864" s="6" t="s">
        <v>108</v>
      </c>
      <c r="N4864" s="6" t="s">
        <v>22</v>
      </c>
      <c r="O4864" s="6">
        <v>254</v>
      </c>
    </row>
    <row r="4865" spans="1:15" x14ac:dyDescent="0.25">
      <c r="A4865" s="6" t="s">
        <v>0</v>
      </c>
      <c r="B4865" s="6" t="s">
        <v>8</v>
      </c>
      <c r="C4865" s="6" t="s">
        <v>739</v>
      </c>
      <c r="D4865" s="6" t="s">
        <v>740</v>
      </c>
      <c r="E4865" s="6" t="s">
        <v>209</v>
      </c>
      <c r="F4865" s="6" t="s">
        <v>125</v>
      </c>
      <c r="G4865" s="6">
        <v>115</v>
      </c>
      <c r="H4865" s="6">
        <v>602</v>
      </c>
      <c r="I4865" s="6">
        <v>115</v>
      </c>
      <c r="J4865" s="6">
        <v>594</v>
      </c>
      <c r="K4865" s="6">
        <v>115</v>
      </c>
      <c r="L4865" s="6">
        <v>88</v>
      </c>
      <c r="M4865" s="6" t="s">
        <v>108</v>
      </c>
      <c r="N4865" s="6" t="s">
        <v>21</v>
      </c>
      <c r="O4865" s="6">
        <v>29</v>
      </c>
    </row>
    <row r="4866" spans="1:15" x14ac:dyDescent="0.25">
      <c r="A4866" s="6" t="s">
        <v>0</v>
      </c>
      <c r="B4866" s="6" t="s">
        <v>4</v>
      </c>
      <c r="C4866" s="6" t="s">
        <v>147</v>
      </c>
      <c r="D4866" s="6" t="s">
        <v>148</v>
      </c>
      <c r="E4866" s="6" t="s">
        <v>97</v>
      </c>
      <c r="F4866" s="6" t="s">
        <v>98</v>
      </c>
      <c r="G4866" s="6">
        <v>87</v>
      </c>
      <c r="H4866" s="6">
        <v>461</v>
      </c>
      <c r="I4866" s="6">
        <v>90</v>
      </c>
      <c r="J4866" s="6">
        <v>489</v>
      </c>
      <c r="K4866" s="6">
        <v>90</v>
      </c>
      <c r="L4866" s="6">
        <v>489</v>
      </c>
      <c r="M4866" s="6" t="s">
        <v>108</v>
      </c>
      <c r="N4866" s="6" t="s">
        <v>21</v>
      </c>
      <c r="O4866" s="6">
        <v>241</v>
      </c>
    </row>
    <row r="4867" spans="1:15" x14ac:dyDescent="0.25">
      <c r="A4867" s="6" t="s">
        <v>0</v>
      </c>
      <c r="B4867" s="6" t="s">
        <v>11</v>
      </c>
      <c r="C4867" s="6" t="s">
        <v>191</v>
      </c>
      <c r="D4867" s="6" t="s">
        <v>192</v>
      </c>
      <c r="E4867" s="6" t="s">
        <v>97</v>
      </c>
      <c r="F4867" s="6" t="s">
        <v>98</v>
      </c>
      <c r="G4867" s="6">
        <v>14</v>
      </c>
      <c r="H4867" s="6">
        <v>44</v>
      </c>
      <c r="I4867" s="6">
        <v>14</v>
      </c>
      <c r="J4867" s="6">
        <v>44</v>
      </c>
      <c r="K4867" s="6">
        <v>14</v>
      </c>
      <c r="L4867" s="6">
        <v>44</v>
      </c>
      <c r="M4867" s="6" t="s">
        <v>108</v>
      </c>
      <c r="N4867" s="6" t="s">
        <v>22</v>
      </c>
      <c r="O4867" s="6">
        <v>17</v>
      </c>
    </row>
    <row r="4868" spans="1:15" x14ac:dyDescent="0.25">
      <c r="A4868" s="6" t="s">
        <v>0</v>
      </c>
      <c r="B4868" s="6" t="s">
        <v>5</v>
      </c>
      <c r="C4868" s="6" t="s">
        <v>267</v>
      </c>
      <c r="D4868" s="6" t="s">
        <v>268</v>
      </c>
      <c r="E4868" s="6" t="s">
        <v>97</v>
      </c>
      <c r="F4868" s="6" t="s">
        <v>125</v>
      </c>
      <c r="G4868" s="6">
        <v>110</v>
      </c>
      <c r="H4868" s="6">
        <v>509</v>
      </c>
      <c r="I4868" s="6">
        <v>80</v>
      </c>
      <c r="J4868" s="6">
        <v>324</v>
      </c>
      <c r="K4868" s="6">
        <v>110</v>
      </c>
      <c r="L4868" s="6">
        <v>506</v>
      </c>
      <c r="M4868" s="6" t="s">
        <v>108</v>
      </c>
      <c r="N4868" s="6" t="s">
        <v>21</v>
      </c>
      <c r="O4868" s="6">
        <v>252</v>
      </c>
    </row>
    <row r="4869" spans="1:15" x14ac:dyDescent="0.25">
      <c r="A4869" s="6" t="s">
        <v>0</v>
      </c>
      <c r="B4869" s="6" t="s">
        <v>8</v>
      </c>
      <c r="C4869" s="6" t="s">
        <v>141</v>
      </c>
      <c r="D4869" s="6" t="s">
        <v>142</v>
      </c>
      <c r="E4869" s="6" t="s">
        <v>97</v>
      </c>
      <c r="F4869" s="6" t="s">
        <v>98</v>
      </c>
      <c r="G4869" s="6">
        <v>186</v>
      </c>
      <c r="H4869" s="6">
        <v>1002</v>
      </c>
      <c r="I4869" s="6">
        <v>183</v>
      </c>
      <c r="J4869" s="6">
        <v>971</v>
      </c>
      <c r="K4869" s="6">
        <v>188</v>
      </c>
      <c r="L4869" s="6">
        <v>1003</v>
      </c>
      <c r="M4869" s="6" t="s">
        <v>108</v>
      </c>
      <c r="N4869" s="6" t="s">
        <v>22</v>
      </c>
      <c r="O4869" s="6">
        <v>490</v>
      </c>
    </row>
    <row r="4870" spans="1:15" x14ac:dyDescent="0.25">
      <c r="A4870" s="6" t="s">
        <v>0</v>
      </c>
      <c r="B4870" s="6" t="s">
        <v>13</v>
      </c>
      <c r="C4870" s="6" t="s">
        <v>237</v>
      </c>
      <c r="D4870" s="6" t="s">
        <v>238</v>
      </c>
      <c r="E4870" s="6" t="s">
        <v>97</v>
      </c>
      <c r="F4870" s="6" t="s">
        <v>98</v>
      </c>
      <c r="G4870" s="6">
        <v>6</v>
      </c>
      <c r="H4870" s="6">
        <v>30</v>
      </c>
      <c r="I4870" s="6">
        <v>6</v>
      </c>
      <c r="J4870" s="6">
        <v>30</v>
      </c>
      <c r="K4870" s="6">
        <v>6</v>
      </c>
      <c r="L4870" s="6">
        <v>30</v>
      </c>
      <c r="M4870" s="6" t="s">
        <v>108</v>
      </c>
      <c r="N4870" s="6" t="s">
        <v>22</v>
      </c>
      <c r="O4870" s="6">
        <v>12</v>
      </c>
    </row>
    <row r="4871" spans="1:15" x14ac:dyDescent="0.25">
      <c r="A4871" s="6" t="s">
        <v>0</v>
      </c>
      <c r="B4871" s="6" t="s">
        <v>11</v>
      </c>
      <c r="C4871" s="6" t="s">
        <v>191</v>
      </c>
      <c r="D4871" s="6" t="s">
        <v>192</v>
      </c>
      <c r="E4871" s="6" t="s">
        <v>97</v>
      </c>
      <c r="F4871" s="6" t="s">
        <v>98</v>
      </c>
      <c r="G4871" s="6">
        <v>14</v>
      </c>
      <c r="H4871" s="6">
        <v>44</v>
      </c>
      <c r="I4871" s="6">
        <v>14</v>
      </c>
      <c r="J4871" s="6">
        <v>44</v>
      </c>
      <c r="K4871" s="6">
        <v>14</v>
      </c>
      <c r="L4871" s="6">
        <v>44</v>
      </c>
      <c r="M4871" s="6" t="s">
        <v>108</v>
      </c>
      <c r="N4871" s="6" t="s">
        <v>21</v>
      </c>
      <c r="O4871" s="6">
        <v>26</v>
      </c>
    </row>
    <row r="4872" spans="1:15" x14ac:dyDescent="0.25">
      <c r="A4872" s="6" t="s">
        <v>0</v>
      </c>
      <c r="B4872" s="6" t="s">
        <v>5</v>
      </c>
      <c r="C4872" s="6" t="s">
        <v>171</v>
      </c>
      <c r="D4872" s="6" t="s">
        <v>172</v>
      </c>
      <c r="E4872" s="6" t="s">
        <v>97</v>
      </c>
      <c r="F4872" s="6" t="s">
        <v>132</v>
      </c>
      <c r="G4872" s="6">
        <v>21</v>
      </c>
      <c r="H4872" s="6">
        <v>111</v>
      </c>
      <c r="I4872" s="6">
        <v>22</v>
      </c>
      <c r="J4872" s="6">
        <v>116</v>
      </c>
      <c r="K4872" s="6">
        <v>26</v>
      </c>
      <c r="L4872" s="6">
        <v>116</v>
      </c>
      <c r="M4872" s="6" t="s">
        <v>108</v>
      </c>
      <c r="N4872" s="6" t="s">
        <v>23</v>
      </c>
      <c r="O4872" s="6">
        <v>116</v>
      </c>
    </row>
    <row r="4873" spans="1:15" x14ac:dyDescent="0.25">
      <c r="A4873" s="6" t="s">
        <v>0</v>
      </c>
      <c r="B4873" s="6" t="s">
        <v>8</v>
      </c>
      <c r="C4873" s="6" t="s">
        <v>210</v>
      </c>
      <c r="D4873" s="6" t="s">
        <v>211</v>
      </c>
      <c r="E4873" s="6" t="s">
        <v>209</v>
      </c>
      <c r="F4873" s="6" t="s">
        <v>132</v>
      </c>
      <c r="G4873" s="6">
        <v>840</v>
      </c>
      <c r="H4873" s="6">
        <v>3249</v>
      </c>
      <c r="I4873" s="6">
        <v>667</v>
      </c>
      <c r="J4873" s="6">
        <v>3657</v>
      </c>
      <c r="K4873" s="6">
        <v>667</v>
      </c>
      <c r="L4873" s="6">
        <v>3657</v>
      </c>
      <c r="M4873" s="6" t="s">
        <v>108</v>
      </c>
      <c r="N4873" s="6" t="s">
        <v>22</v>
      </c>
      <c r="O4873" s="6">
        <v>1507</v>
      </c>
    </row>
    <row r="4874" spans="1:15" x14ac:dyDescent="0.25">
      <c r="A4874" s="6" t="s">
        <v>0</v>
      </c>
      <c r="B4874" s="6" t="s">
        <v>4</v>
      </c>
      <c r="C4874" s="6" t="s">
        <v>265</v>
      </c>
      <c r="D4874" s="6" t="s">
        <v>266</v>
      </c>
      <c r="E4874" s="6" t="s">
        <v>97</v>
      </c>
      <c r="F4874" s="6" t="s">
        <v>125</v>
      </c>
      <c r="G4874" s="6">
        <v>14</v>
      </c>
      <c r="H4874" s="6">
        <v>73</v>
      </c>
      <c r="I4874" s="6">
        <v>12</v>
      </c>
      <c r="J4874" s="6">
        <v>61</v>
      </c>
      <c r="K4874" s="6">
        <v>14</v>
      </c>
      <c r="L4874" s="6">
        <v>72</v>
      </c>
      <c r="M4874" s="6" t="s">
        <v>108</v>
      </c>
      <c r="N4874" s="6" t="s">
        <v>23</v>
      </c>
      <c r="O4874" s="6">
        <v>72</v>
      </c>
    </row>
    <row r="4875" spans="1:15" x14ac:dyDescent="0.25">
      <c r="A4875" s="6" t="s">
        <v>0</v>
      </c>
      <c r="B4875" s="6" t="s">
        <v>12</v>
      </c>
      <c r="C4875" s="6" t="s">
        <v>723</v>
      </c>
      <c r="D4875" s="6" t="s">
        <v>724</v>
      </c>
      <c r="E4875" s="6" t="s">
        <v>97</v>
      </c>
      <c r="F4875" s="6" t="s">
        <v>98</v>
      </c>
      <c r="G4875" s="6">
        <v>12</v>
      </c>
      <c r="H4875" s="6">
        <v>61</v>
      </c>
      <c r="I4875" s="6">
        <v>12</v>
      </c>
      <c r="J4875" s="6">
        <v>62</v>
      </c>
      <c r="K4875" s="6">
        <v>12</v>
      </c>
      <c r="L4875" s="6">
        <v>61</v>
      </c>
      <c r="M4875" s="6" t="s">
        <v>108</v>
      </c>
      <c r="N4875" s="6" t="s">
        <v>21</v>
      </c>
      <c r="O4875" s="6">
        <v>40</v>
      </c>
    </row>
    <row r="4876" spans="1:15" x14ac:dyDescent="0.25">
      <c r="A4876" s="6" t="s">
        <v>0</v>
      </c>
      <c r="B4876" s="6" t="s">
        <v>5</v>
      </c>
      <c r="C4876" s="6" t="s">
        <v>171</v>
      </c>
      <c r="D4876" s="6" t="s">
        <v>172</v>
      </c>
      <c r="E4876" s="6" t="s">
        <v>97</v>
      </c>
      <c r="F4876" s="6" t="s">
        <v>132</v>
      </c>
      <c r="G4876" s="6">
        <v>21</v>
      </c>
      <c r="H4876" s="6">
        <v>111</v>
      </c>
      <c r="I4876" s="6">
        <v>22</v>
      </c>
      <c r="J4876" s="6">
        <v>116</v>
      </c>
      <c r="K4876" s="6">
        <v>26</v>
      </c>
      <c r="L4876" s="6">
        <v>116</v>
      </c>
      <c r="M4876" s="6" t="s">
        <v>108</v>
      </c>
      <c r="N4876" s="6" t="s">
        <v>22</v>
      </c>
      <c r="O4876" s="6">
        <v>54</v>
      </c>
    </row>
    <row r="4877" spans="1:15" x14ac:dyDescent="0.25">
      <c r="A4877" s="6" t="s">
        <v>0</v>
      </c>
      <c r="B4877" s="6" t="s">
        <v>5</v>
      </c>
      <c r="C4877" s="6" t="s">
        <v>171</v>
      </c>
      <c r="D4877" s="6" t="s">
        <v>172</v>
      </c>
      <c r="E4877" s="6" t="s">
        <v>97</v>
      </c>
      <c r="F4877" s="6" t="s">
        <v>132</v>
      </c>
      <c r="G4877" s="6">
        <v>21</v>
      </c>
      <c r="H4877" s="6">
        <v>111</v>
      </c>
      <c r="I4877" s="6">
        <v>22</v>
      </c>
      <c r="J4877" s="6">
        <v>116</v>
      </c>
      <c r="K4877" s="6">
        <v>26</v>
      </c>
      <c r="L4877" s="6">
        <v>116</v>
      </c>
      <c r="M4877" s="6" t="s">
        <v>108</v>
      </c>
      <c r="N4877" s="6" t="s">
        <v>21</v>
      </c>
      <c r="O4877" s="6">
        <v>62</v>
      </c>
    </row>
    <row r="4878" spans="1:15" x14ac:dyDescent="0.25">
      <c r="A4878" s="6" t="s">
        <v>0</v>
      </c>
      <c r="B4878" s="6" t="s">
        <v>4</v>
      </c>
      <c r="C4878" s="6" t="s">
        <v>251</v>
      </c>
      <c r="D4878" s="6" t="s">
        <v>252</v>
      </c>
      <c r="E4878" s="6" t="s">
        <v>97</v>
      </c>
      <c r="F4878" s="6" t="s">
        <v>98</v>
      </c>
      <c r="G4878" s="6">
        <v>28</v>
      </c>
      <c r="H4878" s="6">
        <v>130</v>
      </c>
      <c r="I4878" s="6">
        <v>27</v>
      </c>
      <c r="J4878" s="6">
        <v>121</v>
      </c>
      <c r="K4878" s="6">
        <v>28</v>
      </c>
      <c r="L4878" s="6">
        <v>130</v>
      </c>
      <c r="M4878" s="6" t="s">
        <v>108</v>
      </c>
      <c r="N4878" s="6" t="s">
        <v>21</v>
      </c>
      <c r="O4878" s="6">
        <v>68</v>
      </c>
    </row>
    <row r="4879" spans="1:15" x14ac:dyDescent="0.25">
      <c r="A4879" s="6" t="s">
        <v>0</v>
      </c>
      <c r="B4879" s="6" t="s">
        <v>4</v>
      </c>
      <c r="C4879" s="6" t="s">
        <v>265</v>
      </c>
      <c r="D4879" s="6" t="s">
        <v>266</v>
      </c>
      <c r="E4879" s="6" t="s">
        <v>97</v>
      </c>
      <c r="F4879" s="6" t="s">
        <v>125</v>
      </c>
      <c r="G4879" s="6">
        <v>14</v>
      </c>
      <c r="H4879" s="6">
        <v>73</v>
      </c>
      <c r="I4879" s="6">
        <v>12</v>
      </c>
      <c r="J4879" s="6">
        <v>61</v>
      </c>
      <c r="K4879" s="6">
        <v>14</v>
      </c>
      <c r="L4879" s="6">
        <v>72</v>
      </c>
      <c r="M4879" s="6" t="s">
        <v>108</v>
      </c>
      <c r="N4879" s="6" t="s">
        <v>21</v>
      </c>
      <c r="O4879" s="6">
        <v>39</v>
      </c>
    </row>
    <row r="4880" spans="1:15" x14ac:dyDescent="0.25">
      <c r="A4880" s="6" t="s">
        <v>0</v>
      </c>
      <c r="B4880" s="6" t="s">
        <v>4</v>
      </c>
      <c r="C4880" s="6" t="s">
        <v>155</v>
      </c>
      <c r="D4880" s="6" t="s">
        <v>156</v>
      </c>
      <c r="E4880" s="6" t="s">
        <v>97</v>
      </c>
      <c r="F4880" s="6" t="s">
        <v>98</v>
      </c>
      <c r="G4880" s="6">
        <v>97</v>
      </c>
      <c r="H4880" s="6">
        <v>382</v>
      </c>
      <c r="I4880" s="6">
        <v>95</v>
      </c>
      <c r="J4880" s="6">
        <v>386</v>
      </c>
      <c r="K4880" s="6">
        <v>95</v>
      </c>
      <c r="L4880" s="6">
        <v>386</v>
      </c>
      <c r="M4880" s="6" t="s">
        <v>108</v>
      </c>
      <c r="N4880" s="6" t="s">
        <v>22</v>
      </c>
      <c r="O4880" s="6">
        <v>184</v>
      </c>
    </row>
    <row r="4881" spans="1:15" x14ac:dyDescent="0.25">
      <c r="A4881" s="6" t="s">
        <v>0</v>
      </c>
      <c r="B4881" s="6" t="s">
        <v>9</v>
      </c>
      <c r="C4881" s="6" t="s">
        <v>207</v>
      </c>
      <c r="D4881" s="6" t="s">
        <v>208</v>
      </c>
      <c r="E4881" s="6" t="s">
        <v>209</v>
      </c>
      <c r="F4881" s="6" t="s">
        <v>125</v>
      </c>
      <c r="G4881" s="6">
        <v>541</v>
      </c>
      <c r="H4881" s="6">
        <v>2607</v>
      </c>
      <c r="I4881" s="6">
        <v>545</v>
      </c>
      <c r="J4881" s="6">
        <v>2544</v>
      </c>
      <c r="K4881" s="6">
        <v>545</v>
      </c>
      <c r="L4881" s="6">
        <v>2545</v>
      </c>
      <c r="M4881" s="6" t="s">
        <v>108</v>
      </c>
      <c r="N4881" s="6" t="s">
        <v>21</v>
      </c>
      <c r="O4881" s="6">
        <v>1425</v>
      </c>
    </row>
    <row r="4882" spans="1:15" x14ac:dyDescent="0.25">
      <c r="A4882" s="6" t="s">
        <v>0</v>
      </c>
      <c r="B4882" s="6" t="s">
        <v>11</v>
      </c>
      <c r="C4882" s="6" t="s">
        <v>189</v>
      </c>
      <c r="D4882" s="6" t="s">
        <v>190</v>
      </c>
      <c r="E4882" s="6" t="s">
        <v>97</v>
      </c>
      <c r="F4882" s="6" t="s">
        <v>132</v>
      </c>
      <c r="G4882" s="6">
        <v>12</v>
      </c>
      <c r="H4882" s="6">
        <v>47</v>
      </c>
      <c r="I4882" s="6">
        <v>15</v>
      </c>
      <c r="J4882" s="6">
        <v>69</v>
      </c>
      <c r="K4882" s="6">
        <v>15</v>
      </c>
      <c r="L4882" s="6">
        <v>69</v>
      </c>
      <c r="M4882" s="6" t="s">
        <v>108</v>
      </c>
      <c r="N4882" s="6" t="s">
        <v>21</v>
      </c>
      <c r="O4882" s="6">
        <v>31</v>
      </c>
    </row>
    <row r="4883" spans="1:15" x14ac:dyDescent="0.25">
      <c r="A4883" s="6" t="s">
        <v>0</v>
      </c>
      <c r="B4883" s="6" t="s">
        <v>5</v>
      </c>
      <c r="C4883" s="6" t="s">
        <v>269</v>
      </c>
      <c r="D4883" s="6" t="s">
        <v>270</v>
      </c>
      <c r="E4883" s="6" t="s">
        <v>97</v>
      </c>
      <c r="F4883" s="6" t="s">
        <v>98</v>
      </c>
      <c r="G4883" s="6">
        <v>31</v>
      </c>
      <c r="H4883" s="6">
        <v>170</v>
      </c>
      <c r="I4883" s="6">
        <v>25</v>
      </c>
      <c r="J4883" s="6">
        <v>125</v>
      </c>
      <c r="K4883" s="6">
        <v>31</v>
      </c>
      <c r="L4883" s="6">
        <v>170</v>
      </c>
      <c r="M4883" s="6" t="s">
        <v>108</v>
      </c>
      <c r="N4883" s="6" t="s">
        <v>21</v>
      </c>
      <c r="O4883" s="6">
        <v>94</v>
      </c>
    </row>
    <row r="4884" spans="1:15" x14ac:dyDescent="0.25">
      <c r="A4884" s="6" t="s">
        <v>0</v>
      </c>
      <c r="B4884" s="6" t="s">
        <v>5</v>
      </c>
      <c r="C4884" s="6" t="s">
        <v>840</v>
      </c>
      <c r="D4884" s="6" t="s">
        <v>841</v>
      </c>
      <c r="E4884" s="6" t="s">
        <v>209</v>
      </c>
      <c r="F4884" s="6" t="s">
        <v>125</v>
      </c>
      <c r="G4884" s="6">
        <v>640</v>
      </c>
      <c r="H4884" s="6">
        <v>2600</v>
      </c>
      <c r="I4884" s="6">
        <v>623</v>
      </c>
      <c r="J4884" s="6">
        <v>2635</v>
      </c>
      <c r="K4884" s="6">
        <v>623</v>
      </c>
      <c r="L4884" s="6">
        <v>2635</v>
      </c>
      <c r="M4884" s="6" t="s">
        <v>108</v>
      </c>
      <c r="N4884" s="6" t="s">
        <v>21</v>
      </c>
      <c r="O4884" s="6">
        <v>1331</v>
      </c>
    </row>
    <row r="4885" spans="1:15" x14ac:dyDescent="0.25">
      <c r="A4885" s="6" t="s">
        <v>0</v>
      </c>
      <c r="B4885" s="6" t="s">
        <v>5</v>
      </c>
      <c r="C4885" s="6" t="s">
        <v>846</v>
      </c>
      <c r="D4885" s="6" t="s">
        <v>847</v>
      </c>
      <c r="E4885" s="6" t="s">
        <v>97</v>
      </c>
      <c r="F4885" s="6" t="s">
        <v>132</v>
      </c>
      <c r="G4885" s="6">
        <v>243</v>
      </c>
      <c r="H4885" s="6">
        <v>1307</v>
      </c>
      <c r="I4885" s="6">
        <v>227</v>
      </c>
      <c r="J4885" s="6">
        <v>1227</v>
      </c>
      <c r="K4885" s="6">
        <v>227</v>
      </c>
      <c r="L4885" s="6">
        <v>1227</v>
      </c>
      <c r="M4885" s="6" t="s">
        <v>108</v>
      </c>
      <c r="N4885" s="6" t="s">
        <v>23</v>
      </c>
      <c r="O4885" s="6">
        <v>1227</v>
      </c>
    </row>
    <row r="4886" spans="1:15" x14ac:dyDescent="0.25">
      <c r="A4886" s="6" t="s">
        <v>0</v>
      </c>
      <c r="B4886" s="6" t="s">
        <v>4</v>
      </c>
      <c r="C4886" s="6" t="s">
        <v>265</v>
      </c>
      <c r="D4886" s="6" t="s">
        <v>266</v>
      </c>
      <c r="E4886" s="6" t="s">
        <v>97</v>
      </c>
      <c r="F4886" s="6" t="s">
        <v>125</v>
      </c>
      <c r="G4886" s="6">
        <v>14</v>
      </c>
      <c r="H4886" s="6">
        <v>73</v>
      </c>
      <c r="I4886" s="6">
        <v>12</v>
      </c>
      <c r="J4886" s="6">
        <v>61</v>
      </c>
      <c r="K4886" s="6">
        <v>14</v>
      </c>
      <c r="L4886" s="6">
        <v>72</v>
      </c>
      <c r="M4886" s="6" t="s">
        <v>108</v>
      </c>
      <c r="N4886" s="6" t="s">
        <v>22</v>
      </c>
      <c r="O4886" s="6">
        <v>33</v>
      </c>
    </row>
    <row r="4887" spans="1:15" x14ac:dyDescent="0.25">
      <c r="A4887" s="6" t="s">
        <v>0</v>
      </c>
      <c r="B4887" s="6" t="s">
        <v>5</v>
      </c>
      <c r="C4887" s="6" t="s">
        <v>846</v>
      </c>
      <c r="D4887" s="6" t="s">
        <v>847</v>
      </c>
      <c r="E4887" s="6" t="s">
        <v>97</v>
      </c>
      <c r="F4887" s="6" t="s">
        <v>132</v>
      </c>
      <c r="G4887" s="6">
        <v>243</v>
      </c>
      <c r="H4887" s="6">
        <v>1307</v>
      </c>
      <c r="I4887" s="6">
        <v>227</v>
      </c>
      <c r="J4887" s="6">
        <v>1227</v>
      </c>
      <c r="K4887" s="6">
        <v>227</v>
      </c>
      <c r="L4887" s="6">
        <v>1227</v>
      </c>
      <c r="M4887" s="6" t="s">
        <v>108</v>
      </c>
      <c r="N4887" s="6" t="s">
        <v>22</v>
      </c>
      <c r="O4887" s="6">
        <v>571</v>
      </c>
    </row>
    <row r="4888" spans="1:15" x14ac:dyDescent="0.25">
      <c r="A4888" s="6" t="s">
        <v>0</v>
      </c>
      <c r="B4888" s="6" t="s">
        <v>5</v>
      </c>
      <c r="C4888" s="6" t="s">
        <v>267</v>
      </c>
      <c r="D4888" s="6" t="s">
        <v>268</v>
      </c>
      <c r="E4888" s="6" t="s">
        <v>97</v>
      </c>
      <c r="F4888" s="6" t="s">
        <v>125</v>
      </c>
      <c r="G4888" s="6">
        <v>110</v>
      </c>
      <c r="H4888" s="6">
        <v>509</v>
      </c>
      <c r="I4888" s="6">
        <v>80</v>
      </c>
      <c r="J4888" s="6">
        <v>324</v>
      </c>
      <c r="K4888" s="6">
        <v>110</v>
      </c>
      <c r="L4888" s="6">
        <v>506</v>
      </c>
      <c r="M4888" s="6" t="s">
        <v>108</v>
      </c>
      <c r="N4888" s="6" t="s">
        <v>23</v>
      </c>
      <c r="O4888" s="6">
        <v>506</v>
      </c>
    </row>
    <row r="4889" spans="1:15" x14ac:dyDescent="0.25">
      <c r="A4889" s="6" t="s">
        <v>0</v>
      </c>
      <c r="B4889" s="6" t="s">
        <v>13</v>
      </c>
      <c r="C4889" s="6" t="s">
        <v>237</v>
      </c>
      <c r="D4889" s="6" t="s">
        <v>238</v>
      </c>
      <c r="E4889" s="6" t="s">
        <v>97</v>
      </c>
      <c r="F4889" s="6" t="s">
        <v>98</v>
      </c>
      <c r="G4889" s="6">
        <v>6</v>
      </c>
      <c r="H4889" s="6">
        <v>30</v>
      </c>
      <c r="I4889" s="6">
        <v>6</v>
      </c>
      <c r="J4889" s="6">
        <v>30</v>
      </c>
      <c r="K4889" s="6">
        <v>6</v>
      </c>
      <c r="L4889" s="6">
        <v>30</v>
      </c>
      <c r="M4889" s="6" t="s">
        <v>108</v>
      </c>
      <c r="N4889" s="6" t="s">
        <v>23</v>
      </c>
      <c r="O4889" s="6">
        <v>30</v>
      </c>
    </row>
    <row r="4890" spans="1:15" x14ac:dyDescent="0.25">
      <c r="A4890" s="6" t="s">
        <v>0</v>
      </c>
      <c r="B4890" s="6" t="s">
        <v>11</v>
      </c>
      <c r="C4890" s="6" t="s">
        <v>189</v>
      </c>
      <c r="D4890" s="6" t="s">
        <v>190</v>
      </c>
      <c r="E4890" s="6" t="s">
        <v>97</v>
      </c>
      <c r="F4890" s="6" t="s">
        <v>132</v>
      </c>
      <c r="G4890" s="6">
        <v>12</v>
      </c>
      <c r="H4890" s="6">
        <v>47</v>
      </c>
      <c r="I4890" s="6">
        <v>15</v>
      </c>
      <c r="J4890" s="6">
        <v>69</v>
      </c>
      <c r="K4890" s="6">
        <v>15</v>
      </c>
      <c r="L4890" s="6">
        <v>69</v>
      </c>
      <c r="M4890" s="6" t="s">
        <v>108</v>
      </c>
      <c r="N4890" s="6" t="s">
        <v>23</v>
      </c>
      <c r="O4890" s="6">
        <v>69</v>
      </c>
    </row>
    <row r="4891" spans="1:15" x14ac:dyDescent="0.25">
      <c r="A4891" s="6" t="s">
        <v>0</v>
      </c>
      <c r="B4891" s="6" t="s">
        <v>4</v>
      </c>
      <c r="C4891" s="6" t="s">
        <v>155</v>
      </c>
      <c r="D4891" s="6" t="s">
        <v>156</v>
      </c>
      <c r="E4891" s="6" t="s">
        <v>97</v>
      </c>
      <c r="F4891" s="6" t="s">
        <v>98</v>
      </c>
      <c r="G4891" s="6">
        <v>97</v>
      </c>
      <c r="H4891" s="6">
        <v>382</v>
      </c>
      <c r="I4891" s="6">
        <v>95</v>
      </c>
      <c r="J4891" s="6">
        <v>386</v>
      </c>
      <c r="K4891" s="6">
        <v>95</v>
      </c>
      <c r="L4891" s="6">
        <v>386</v>
      </c>
      <c r="M4891" s="6" t="s">
        <v>108</v>
      </c>
      <c r="N4891" s="6" t="s">
        <v>23</v>
      </c>
      <c r="O4891" s="6">
        <v>386</v>
      </c>
    </row>
    <row r="4892" spans="1:15" x14ac:dyDescent="0.25">
      <c r="A4892" s="6" t="s">
        <v>0</v>
      </c>
      <c r="B4892" s="6" t="s">
        <v>5</v>
      </c>
      <c r="C4892" s="6" t="s">
        <v>846</v>
      </c>
      <c r="D4892" s="6" t="s">
        <v>847</v>
      </c>
      <c r="E4892" s="6" t="s">
        <v>97</v>
      </c>
      <c r="F4892" s="6" t="s">
        <v>132</v>
      </c>
      <c r="G4892" s="6">
        <v>243</v>
      </c>
      <c r="H4892" s="6">
        <v>1307</v>
      </c>
      <c r="I4892" s="6">
        <v>227</v>
      </c>
      <c r="J4892" s="6">
        <v>1227</v>
      </c>
      <c r="K4892" s="6">
        <v>227</v>
      </c>
      <c r="L4892" s="6">
        <v>1227</v>
      </c>
      <c r="M4892" s="6" t="s">
        <v>108</v>
      </c>
      <c r="N4892" s="6" t="s">
        <v>21</v>
      </c>
      <c r="O4892" s="6">
        <v>656</v>
      </c>
    </row>
    <row r="4893" spans="1:15" x14ac:dyDescent="0.25">
      <c r="A4893" s="6" t="s">
        <v>0</v>
      </c>
      <c r="B4893" s="6" t="s">
        <v>8</v>
      </c>
      <c r="C4893" s="6" t="s">
        <v>210</v>
      </c>
      <c r="D4893" s="6" t="s">
        <v>211</v>
      </c>
      <c r="E4893" s="6" t="s">
        <v>209</v>
      </c>
      <c r="F4893" s="6" t="s">
        <v>132</v>
      </c>
      <c r="G4893" s="6">
        <v>840</v>
      </c>
      <c r="H4893" s="6">
        <v>3249</v>
      </c>
      <c r="I4893" s="6">
        <v>667</v>
      </c>
      <c r="J4893" s="6">
        <v>3657</v>
      </c>
      <c r="K4893" s="6">
        <v>667</v>
      </c>
      <c r="L4893" s="6">
        <v>3657</v>
      </c>
      <c r="M4893" s="6" t="s">
        <v>108</v>
      </c>
      <c r="N4893" s="6" t="s">
        <v>23</v>
      </c>
      <c r="O4893" s="6">
        <v>3657</v>
      </c>
    </row>
    <row r="4894" spans="1:15" x14ac:dyDescent="0.25">
      <c r="A4894" s="6" t="s">
        <v>0</v>
      </c>
      <c r="B4894" s="6" t="s">
        <v>13</v>
      </c>
      <c r="C4894" s="6" t="s">
        <v>237</v>
      </c>
      <c r="D4894" s="6" t="s">
        <v>238</v>
      </c>
      <c r="E4894" s="6" t="s">
        <v>97</v>
      </c>
      <c r="F4894" s="6" t="s">
        <v>98</v>
      </c>
      <c r="G4894" s="6">
        <v>6</v>
      </c>
      <c r="H4894" s="6">
        <v>30</v>
      </c>
      <c r="I4894" s="6">
        <v>6</v>
      </c>
      <c r="J4894" s="6">
        <v>30</v>
      </c>
      <c r="K4894" s="6">
        <v>6</v>
      </c>
      <c r="L4894" s="6">
        <v>30</v>
      </c>
      <c r="M4894" s="6" t="s">
        <v>108</v>
      </c>
      <c r="N4894" s="6" t="s">
        <v>21</v>
      </c>
      <c r="O4894" s="6">
        <v>18</v>
      </c>
    </row>
    <row r="4895" spans="1:15" x14ac:dyDescent="0.25">
      <c r="A4895" s="6" t="s">
        <v>0</v>
      </c>
      <c r="B4895" s="6" t="s">
        <v>11</v>
      </c>
      <c r="C4895" s="6" t="s">
        <v>189</v>
      </c>
      <c r="D4895" s="6" t="s">
        <v>190</v>
      </c>
      <c r="E4895" s="6" t="s">
        <v>97</v>
      </c>
      <c r="F4895" s="6" t="s">
        <v>132</v>
      </c>
      <c r="G4895" s="6">
        <v>12</v>
      </c>
      <c r="H4895" s="6">
        <v>47</v>
      </c>
      <c r="I4895" s="6">
        <v>15</v>
      </c>
      <c r="J4895" s="6">
        <v>69</v>
      </c>
      <c r="K4895" s="6">
        <v>15</v>
      </c>
      <c r="L4895" s="6">
        <v>69</v>
      </c>
      <c r="M4895" s="6" t="s">
        <v>108</v>
      </c>
      <c r="N4895" s="6" t="s">
        <v>22</v>
      </c>
      <c r="O4895" s="6">
        <v>38</v>
      </c>
    </row>
    <row r="4896" spans="1:15" x14ac:dyDescent="0.25">
      <c r="A4896" s="6" t="s">
        <v>0</v>
      </c>
      <c r="B4896" s="6" t="s">
        <v>13</v>
      </c>
      <c r="C4896" s="6" t="s">
        <v>725</v>
      </c>
      <c r="D4896" s="6" t="s">
        <v>726</v>
      </c>
      <c r="E4896" s="6" t="s">
        <v>97</v>
      </c>
      <c r="F4896" s="6" t="s">
        <v>125</v>
      </c>
      <c r="G4896" s="6">
        <v>57</v>
      </c>
      <c r="H4896" s="6">
        <v>284</v>
      </c>
      <c r="I4896" s="6">
        <v>54</v>
      </c>
      <c r="J4896" s="6">
        <v>262</v>
      </c>
      <c r="K4896" s="6">
        <v>54</v>
      </c>
      <c r="L4896" s="6">
        <v>262</v>
      </c>
      <c r="M4896" s="6" t="s">
        <v>108</v>
      </c>
      <c r="N4896" s="6" t="s">
        <v>22</v>
      </c>
      <c r="O4896" s="6">
        <v>136</v>
      </c>
    </row>
    <row r="4897" spans="1:15" x14ac:dyDescent="0.25">
      <c r="A4897" s="6" t="s">
        <v>0</v>
      </c>
      <c r="B4897" s="6" t="s">
        <v>4</v>
      </c>
      <c r="C4897" s="6" t="s">
        <v>253</v>
      </c>
      <c r="D4897" s="6" t="s">
        <v>254</v>
      </c>
      <c r="E4897" s="6" t="s">
        <v>97</v>
      </c>
      <c r="F4897" s="6" t="s">
        <v>98</v>
      </c>
      <c r="G4897" s="6">
        <v>6</v>
      </c>
      <c r="H4897" s="6">
        <v>36</v>
      </c>
      <c r="I4897" s="6">
        <v>6</v>
      </c>
      <c r="J4897" s="6">
        <v>36</v>
      </c>
      <c r="K4897" s="6">
        <v>6</v>
      </c>
      <c r="L4897" s="6">
        <v>36</v>
      </c>
      <c r="M4897" s="6" t="s">
        <v>108</v>
      </c>
      <c r="N4897" s="6" t="s">
        <v>21</v>
      </c>
      <c r="O4897" s="6">
        <v>19</v>
      </c>
    </row>
    <row r="4898" spans="1:15" x14ac:dyDescent="0.25">
      <c r="A4898" s="6" t="s">
        <v>0</v>
      </c>
      <c r="B4898" s="6" t="s">
        <v>13</v>
      </c>
      <c r="C4898" s="6" t="s">
        <v>725</v>
      </c>
      <c r="D4898" s="6" t="s">
        <v>726</v>
      </c>
      <c r="E4898" s="6" t="s">
        <v>97</v>
      </c>
      <c r="F4898" s="6" t="s">
        <v>125</v>
      </c>
      <c r="G4898" s="6">
        <v>57</v>
      </c>
      <c r="H4898" s="6">
        <v>284</v>
      </c>
      <c r="I4898" s="6">
        <v>54</v>
      </c>
      <c r="J4898" s="6">
        <v>262</v>
      </c>
      <c r="K4898" s="6">
        <v>54</v>
      </c>
      <c r="L4898" s="6">
        <v>262</v>
      </c>
      <c r="M4898" s="6" t="s">
        <v>108</v>
      </c>
      <c r="N4898" s="6" t="s">
        <v>21</v>
      </c>
      <c r="O4898" s="6">
        <v>126</v>
      </c>
    </row>
    <row r="4899" spans="1:15" x14ac:dyDescent="0.25">
      <c r="A4899" s="6" t="s">
        <v>0</v>
      </c>
      <c r="B4899" s="6" t="s">
        <v>4</v>
      </c>
      <c r="C4899" s="6" t="s">
        <v>145</v>
      </c>
      <c r="D4899" s="6" t="s">
        <v>146</v>
      </c>
      <c r="E4899" s="6" t="s">
        <v>97</v>
      </c>
      <c r="F4899" s="6" t="s">
        <v>98</v>
      </c>
      <c r="G4899" s="6">
        <v>93</v>
      </c>
      <c r="H4899" s="6">
        <v>446</v>
      </c>
      <c r="I4899" s="6">
        <v>91</v>
      </c>
      <c r="J4899" s="6">
        <v>482</v>
      </c>
      <c r="K4899" s="6">
        <v>100</v>
      </c>
      <c r="L4899" s="6">
        <v>523</v>
      </c>
      <c r="M4899" s="6" t="s">
        <v>108</v>
      </c>
      <c r="N4899" s="6" t="s">
        <v>21</v>
      </c>
      <c r="O4899" s="6">
        <v>283</v>
      </c>
    </row>
    <row r="4900" spans="1:15" x14ac:dyDescent="0.25">
      <c r="A4900" s="6" t="s">
        <v>0</v>
      </c>
      <c r="B4900" s="6" t="s">
        <v>4</v>
      </c>
      <c r="C4900" s="6" t="s">
        <v>692</v>
      </c>
      <c r="D4900" s="6" t="s">
        <v>693</v>
      </c>
      <c r="E4900" s="6" t="s">
        <v>97</v>
      </c>
      <c r="F4900" s="6" t="s">
        <v>125</v>
      </c>
      <c r="G4900" s="6">
        <v>69</v>
      </c>
      <c r="H4900" s="6">
        <v>325</v>
      </c>
      <c r="I4900" s="6">
        <v>65</v>
      </c>
      <c r="J4900" s="6">
        <v>325</v>
      </c>
      <c r="K4900" s="6">
        <v>71</v>
      </c>
      <c r="L4900" s="6">
        <v>322</v>
      </c>
      <c r="M4900" s="6" t="s">
        <v>108</v>
      </c>
      <c r="N4900" s="6" t="s">
        <v>23</v>
      </c>
      <c r="O4900" s="6">
        <v>322</v>
      </c>
    </row>
    <row r="4901" spans="1:15" x14ac:dyDescent="0.25">
      <c r="A4901" s="6" t="s">
        <v>0</v>
      </c>
      <c r="B4901" s="6" t="s">
        <v>4</v>
      </c>
      <c r="C4901" s="6" t="s">
        <v>832</v>
      </c>
      <c r="D4901" s="6" t="s">
        <v>833</v>
      </c>
      <c r="E4901" s="6" t="s">
        <v>97</v>
      </c>
      <c r="F4901" s="6" t="s">
        <v>98</v>
      </c>
      <c r="G4901" s="6">
        <v>68</v>
      </c>
      <c r="H4901" s="6">
        <v>340</v>
      </c>
      <c r="I4901" s="6">
        <v>61</v>
      </c>
      <c r="J4901" s="6">
        <v>315</v>
      </c>
      <c r="K4901" s="6">
        <v>68</v>
      </c>
      <c r="L4901" s="6">
        <v>340</v>
      </c>
      <c r="M4901" s="6" t="s">
        <v>108</v>
      </c>
      <c r="N4901" s="6" t="s">
        <v>21</v>
      </c>
      <c r="O4901" s="6">
        <v>173</v>
      </c>
    </row>
    <row r="4902" spans="1:15" x14ac:dyDescent="0.25">
      <c r="A4902" s="6" t="s">
        <v>0</v>
      </c>
      <c r="B4902" s="6" t="s">
        <v>8</v>
      </c>
      <c r="C4902" s="6" t="s">
        <v>739</v>
      </c>
      <c r="D4902" s="6" t="s">
        <v>740</v>
      </c>
      <c r="E4902" s="6" t="s">
        <v>209</v>
      </c>
      <c r="F4902" s="6" t="s">
        <v>125</v>
      </c>
      <c r="G4902" s="6">
        <v>115</v>
      </c>
      <c r="H4902" s="6">
        <v>602</v>
      </c>
      <c r="I4902" s="6">
        <v>115</v>
      </c>
      <c r="J4902" s="6">
        <v>594</v>
      </c>
      <c r="K4902" s="6">
        <v>115</v>
      </c>
      <c r="L4902" s="6">
        <v>88</v>
      </c>
      <c r="M4902" s="6" t="s">
        <v>108</v>
      </c>
      <c r="N4902" s="6" t="s">
        <v>23</v>
      </c>
      <c r="O4902" s="6">
        <v>88</v>
      </c>
    </row>
    <row r="4903" spans="1:15" x14ac:dyDescent="0.25">
      <c r="A4903" s="6" t="s">
        <v>0</v>
      </c>
      <c r="B4903" s="6" t="s">
        <v>13</v>
      </c>
      <c r="C4903" s="6" t="s">
        <v>193</v>
      </c>
      <c r="D4903" s="6" t="s">
        <v>194</v>
      </c>
      <c r="E4903" s="6" t="s">
        <v>97</v>
      </c>
      <c r="F4903" s="6" t="s">
        <v>125</v>
      </c>
      <c r="G4903" s="6">
        <v>21</v>
      </c>
      <c r="H4903" s="6">
        <v>93</v>
      </c>
      <c r="I4903" s="6">
        <v>20</v>
      </c>
      <c r="J4903" s="6">
        <v>78</v>
      </c>
      <c r="K4903" s="6">
        <v>20</v>
      </c>
      <c r="L4903" s="6">
        <v>80</v>
      </c>
      <c r="M4903" s="6" t="s">
        <v>108</v>
      </c>
      <c r="N4903" s="6" t="s">
        <v>22</v>
      </c>
      <c r="O4903" s="6">
        <v>36</v>
      </c>
    </row>
    <row r="4904" spans="1:15" x14ac:dyDescent="0.25">
      <c r="A4904" s="6" t="s">
        <v>0</v>
      </c>
      <c r="B4904" s="6" t="s">
        <v>8</v>
      </c>
      <c r="C4904" s="6" t="s">
        <v>739</v>
      </c>
      <c r="D4904" s="6" t="s">
        <v>740</v>
      </c>
      <c r="E4904" s="6" t="s">
        <v>209</v>
      </c>
      <c r="F4904" s="6" t="s">
        <v>125</v>
      </c>
      <c r="G4904" s="6">
        <v>115</v>
      </c>
      <c r="H4904" s="6">
        <v>602</v>
      </c>
      <c r="I4904" s="6">
        <v>115</v>
      </c>
      <c r="J4904" s="6">
        <v>594</v>
      </c>
      <c r="K4904" s="6">
        <v>115</v>
      </c>
      <c r="L4904" s="6">
        <v>88</v>
      </c>
      <c r="M4904" s="6" t="s">
        <v>108</v>
      </c>
      <c r="N4904" s="6" t="s">
        <v>22</v>
      </c>
      <c r="O4904" s="6">
        <v>59</v>
      </c>
    </row>
    <row r="4905" spans="1:15" x14ac:dyDescent="0.25">
      <c r="A4905" s="6" t="s">
        <v>0</v>
      </c>
      <c r="B4905" s="6" t="s">
        <v>4</v>
      </c>
      <c r="C4905" s="6" t="s">
        <v>253</v>
      </c>
      <c r="D4905" s="6" t="s">
        <v>254</v>
      </c>
      <c r="E4905" s="6" t="s">
        <v>97</v>
      </c>
      <c r="F4905" s="6" t="s">
        <v>98</v>
      </c>
      <c r="G4905" s="6">
        <v>6</v>
      </c>
      <c r="H4905" s="6">
        <v>36</v>
      </c>
      <c r="I4905" s="6">
        <v>6</v>
      </c>
      <c r="J4905" s="6">
        <v>36</v>
      </c>
      <c r="K4905" s="6">
        <v>6</v>
      </c>
      <c r="L4905" s="6">
        <v>36</v>
      </c>
      <c r="M4905" s="6" t="s">
        <v>108</v>
      </c>
      <c r="N4905" s="6" t="s">
        <v>23</v>
      </c>
      <c r="O4905" s="6">
        <v>36</v>
      </c>
    </row>
    <row r="4906" spans="1:15" x14ac:dyDescent="0.25">
      <c r="A4906" s="6" t="s">
        <v>0</v>
      </c>
      <c r="B4906" s="6" t="s">
        <v>4</v>
      </c>
      <c r="C4906" s="6" t="s">
        <v>692</v>
      </c>
      <c r="D4906" s="6" t="s">
        <v>693</v>
      </c>
      <c r="E4906" s="6" t="s">
        <v>97</v>
      </c>
      <c r="F4906" s="6" t="s">
        <v>125</v>
      </c>
      <c r="G4906" s="6">
        <v>69</v>
      </c>
      <c r="H4906" s="6">
        <v>325</v>
      </c>
      <c r="I4906" s="6">
        <v>65</v>
      </c>
      <c r="J4906" s="6">
        <v>325</v>
      </c>
      <c r="K4906" s="6">
        <v>71</v>
      </c>
      <c r="L4906" s="6">
        <v>322</v>
      </c>
      <c r="M4906" s="6" t="s">
        <v>108</v>
      </c>
      <c r="N4906" s="6" t="s">
        <v>21</v>
      </c>
      <c r="O4906" s="6">
        <v>162</v>
      </c>
    </row>
    <row r="4907" spans="1:15" x14ac:dyDescent="0.25">
      <c r="A4907" s="6" t="s">
        <v>0</v>
      </c>
      <c r="B4907" s="6" t="s">
        <v>4</v>
      </c>
      <c r="C4907" s="6" t="s">
        <v>832</v>
      </c>
      <c r="D4907" s="6" t="s">
        <v>833</v>
      </c>
      <c r="E4907" s="6" t="s">
        <v>97</v>
      </c>
      <c r="F4907" s="6" t="s">
        <v>98</v>
      </c>
      <c r="G4907" s="6">
        <v>68</v>
      </c>
      <c r="H4907" s="6">
        <v>340</v>
      </c>
      <c r="I4907" s="6">
        <v>61</v>
      </c>
      <c r="J4907" s="6">
        <v>315</v>
      </c>
      <c r="K4907" s="6">
        <v>68</v>
      </c>
      <c r="L4907" s="6">
        <v>340</v>
      </c>
      <c r="M4907" s="6" t="s">
        <v>108</v>
      </c>
      <c r="N4907" s="6" t="s">
        <v>22</v>
      </c>
      <c r="O4907" s="6">
        <v>167</v>
      </c>
    </row>
    <row r="4908" spans="1:15" x14ac:dyDescent="0.25">
      <c r="A4908" s="6" t="s">
        <v>0</v>
      </c>
      <c r="B4908" s="6" t="s">
        <v>13</v>
      </c>
      <c r="C4908" s="6" t="s">
        <v>193</v>
      </c>
      <c r="D4908" s="6" t="s">
        <v>194</v>
      </c>
      <c r="E4908" s="6" t="s">
        <v>97</v>
      </c>
      <c r="F4908" s="6" t="s">
        <v>125</v>
      </c>
      <c r="G4908" s="6">
        <v>21</v>
      </c>
      <c r="H4908" s="6">
        <v>93</v>
      </c>
      <c r="I4908" s="6">
        <v>20</v>
      </c>
      <c r="J4908" s="6">
        <v>78</v>
      </c>
      <c r="K4908" s="6">
        <v>20</v>
      </c>
      <c r="L4908" s="6">
        <v>80</v>
      </c>
      <c r="M4908" s="6" t="s">
        <v>108</v>
      </c>
      <c r="N4908" s="6" t="s">
        <v>21</v>
      </c>
      <c r="O4908" s="6">
        <v>44</v>
      </c>
    </row>
    <row r="4909" spans="1:15" x14ac:dyDescent="0.25">
      <c r="A4909" s="6" t="s">
        <v>0</v>
      </c>
      <c r="B4909" s="6" t="s">
        <v>13</v>
      </c>
      <c r="C4909" s="6" t="s">
        <v>725</v>
      </c>
      <c r="D4909" s="6" t="s">
        <v>726</v>
      </c>
      <c r="E4909" s="6" t="s">
        <v>97</v>
      </c>
      <c r="F4909" s="6" t="s">
        <v>125</v>
      </c>
      <c r="G4909" s="6">
        <v>57</v>
      </c>
      <c r="H4909" s="6">
        <v>284</v>
      </c>
      <c r="I4909" s="6">
        <v>54</v>
      </c>
      <c r="J4909" s="6">
        <v>262</v>
      </c>
      <c r="K4909" s="6">
        <v>54</v>
      </c>
      <c r="L4909" s="6">
        <v>262</v>
      </c>
      <c r="M4909" s="6" t="s">
        <v>108</v>
      </c>
      <c r="N4909" s="6" t="s">
        <v>23</v>
      </c>
      <c r="O4909" s="6">
        <v>262</v>
      </c>
    </row>
    <row r="4910" spans="1:15" x14ac:dyDescent="0.25">
      <c r="A4910" s="6" t="s">
        <v>0</v>
      </c>
      <c r="B4910" s="6" t="s">
        <v>4</v>
      </c>
      <c r="C4910" s="6" t="s">
        <v>832</v>
      </c>
      <c r="D4910" s="6" t="s">
        <v>833</v>
      </c>
      <c r="E4910" s="6" t="s">
        <v>97</v>
      </c>
      <c r="F4910" s="6" t="s">
        <v>98</v>
      </c>
      <c r="G4910" s="6">
        <v>68</v>
      </c>
      <c r="H4910" s="6">
        <v>340</v>
      </c>
      <c r="I4910" s="6">
        <v>61</v>
      </c>
      <c r="J4910" s="6">
        <v>315</v>
      </c>
      <c r="K4910" s="6">
        <v>68</v>
      </c>
      <c r="L4910" s="6">
        <v>340</v>
      </c>
      <c r="M4910" s="6" t="s">
        <v>108</v>
      </c>
      <c r="N4910" s="6" t="s">
        <v>23</v>
      </c>
      <c r="O4910" s="6">
        <v>340</v>
      </c>
    </row>
    <row r="4911" spans="1:15" x14ac:dyDescent="0.25">
      <c r="A4911" s="6" t="s">
        <v>0</v>
      </c>
      <c r="B4911" s="6" t="s">
        <v>4</v>
      </c>
      <c r="C4911" s="6" t="s">
        <v>145</v>
      </c>
      <c r="D4911" s="6" t="s">
        <v>146</v>
      </c>
      <c r="E4911" s="6" t="s">
        <v>97</v>
      </c>
      <c r="F4911" s="6" t="s">
        <v>98</v>
      </c>
      <c r="G4911" s="6">
        <v>93</v>
      </c>
      <c r="H4911" s="6">
        <v>446</v>
      </c>
      <c r="I4911" s="6">
        <v>91</v>
      </c>
      <c r="J4911" s="6">
        <v>482</v>
      </c>
      <c r="K4911" s="6">
        <v>100</v>
      </c>
      <c r="L4911" s="6">
        <v>523</v>
      </c>
      <c r="M4911" s="6" t="s">
        <v>108</v>
      </c>
      <c r="N4911" s="6" t="s">
        <v>22</v>
      </c>
      <c r="O4911" s="6">
        <v>240</v>
      </c>
    </row>
    <row r="4912" spans="1:15" x14ac:dyDescent="0.25">
      <c r="A4912" s="6" t="s">
        <v>0</v>
      </c>
      <c r="B4912" s="6" t="s">
        <v>4</v>
      </c>
      <c r="C4912" s="6" t="s">
        <v>692</v>
      </c>
      <c r="D4912" s="6" t="s">
        <v>693</v>
      </c>
      <c r="E4912" s="6" t="s">
        <v>97</v>
      </c>
      <c r="F4912" s="6" t="s">
        <v>125</v>
      </c>
      <c r="G4912" s="6">
        <v>69</v>
      </c>
      <c r="H4912" s="6">
        <v>325</v>
      </c>
      <c r="I4912" s="6">
        <v>65</v>
      </c>
      <c r="J4912" s="6">
        <v>325</v>
      </c>
      <c r="K4912" s="6">
        <v>71</v>
      </c>
      <c r="L4912" s="6">
        <v>322</v>
      </c>
      <c r="M4912" s="6" t="s">
        <v>108</v>
      </c>
      <c r="N4912" s="6" t="s">
        <v>22</v>
      </c>
      <c r="O4912" s="6">
        <v>160</v>
      </c>
    </row>
    <row r="4913" spans="1:15" x14ac:dyDescent="0.25">
      <c r="A4913" s="6" t="s">
        <v>0</v>
      </c>
      <c r="B4913" s="6" t="s">
        <v>5</v>
      </c>
      <c r="C4913" s="6" t="s">
        <v>255</v>
      </c>
      <c r="D4913" s="6" t="s">
        <v>256</v>
      </c>
      <c r="E4913" s="6" t="s">
        <v>97</v>
      </c>
      <c r="F4913" s="6" t="s">
        <v>98</v>
      </c>
      <c r="G4913" s="6">
        <v>89</v>
      </c>
      <c r="H4913" s="6">
        <v>478</v>
      </c>
      <c r="I4913" s="6">
        <v>78</v>
      </c>
      <c r="J4913" s="6">
        <v>415</v>
      </c>
      <c r="K4913" s="6">
        <v>89</v>
      </c>
      <c r="L4913" s="6">
        <v>465</v>
      </c>
      <c r="M4913" s="6" t="s">
        <v>108</v>
      </c>
      <c r="N4913" s="6" t="s">
        <v>21</v>
      </c>
      <c r="O4913" s="6">
        <v>226</v>
      </c>
    </row>
    <row r="4914" spans="1:15" x14ac:dyDescent="0.25">
      <c r="A4914" s="6" t="s">
        <v>0</v>
      </c>
      <c r="B4914" s="6" t="s">
        <v>4</v>
      </c>
      <c r="C4914" s="6" t="s">
        <v>263</v>
      </c>
      <c r="D4914" s="6" t="s">
        <v>264</v>
      </c>
      <c r="E4914" s="6" t="s">
        <v>97</v>
      </c>
      <c r="F4914" s="6" t="s">
        <v>125</v>
      </c>
      <c r="G4914" s="6">
        <v>22</v>
      </c>
      <c r="H4914" s="6">
        <v>101</v>
      </c>
      <c r="I4914" s="6">
        <v>18</v>
      </c>
      <c r="J4914" s="6">
        <v>91</v>
      </c>
      <c r="K4914" s="6">
        <v>22</v>
      </c>
      <c r="L4914" s="6">
        <v>103</v>
      </c>
      <c r="M4914" s="6" t="s">
        <v>108</v>
      </c>
      <c r="N4914" s="6" t="s">
        <v>22</v>
      </c>
      <c r="O4914" s="6">
        <v>42</v>
      </c>
    </row>
    <row r="4915" spans="1:15" x14ac:dyDescent="0.25">
      <c r="A4915" s="6" t="s">
        <v>0</v>
      </c>
      <c r="B4915" s="6" t="s">
        <v>12</v>
      </c>
      <c r="C4915" s="6" t="s">
        <v>723</v>
      </c>
      <c r="D4915" s="6" t="s">
        <v>724</v>
      </c>
      <c r="E4915" s="6" t="s">
        <v>97</v>
      </c>
      <c r="F4915" s="6" t="s">
        <v>98</v>
      </c>
      <c r="G4915" s="6">
        <v>12</v>
      </c>
      <c r="H4915" s="6">
        <v>61</v>
      </c>
      <c r="I4915" s="6">
        <v>12</v>
      </c>
      <c r="J4915" s="6">
        <v>62</v>
      </c>
      <c r="K4915" s="6">
        <v>12</v>
      </c>
      <c r="L4915" s="6">
        <v>61</v>
      </c>
      <c r="M4915" s="6" t="s">
        <v>108</v>
      </c>
      <c r="N4915" s="6" t="s">
        <v>22</v>
      </c>
      <c r="O4915" s="6">
        <v>21</v>
      </c>
    </row>
    <row r="4916" spans="1:15" x14ac:dyDescent="0.25">
      <c r="A4916" s="6" t="s">
        <v>0</v>
      </c>
      <c r="B4916" s="6" t="s">
        <v>5</v>
      </c>
      <c r="C4916" s="6" t="s">
        <v>255</v>
      </c>
      <c r="D4916" s="6" t="s">
        <v>256</v>
      </c>
      <c r="E4916" s="6" t="s">
        <v>97</v>
      </c>
      <c r="F4916" s="6" t="s">
        <v>98</v>
      </c>
      <c r="G4916" s="6">
        <v>89</v>
      </c>
      <c r="H4916" s="6">
        <v>478</v>
      </c>
      <c r="I4916" s="6">
        <v>78</v>
      </c>
      <c r="J4916" s="6">
        <v>415</v>
      </c>
      <c r="K4916" s="6">
        <v>89</v>
      </c>
      <c r="L4916" s="6">
        <v>465</v>
      </c>
      <c r="M4916" s="6" t="s">
        <v>108</v>
      </c>
      <c r="N4916" s="6" t="s">
        <v>23</v>
      </c>
      <c r="O4916" s="6">
        <v>465</v>
      </c>
    </row>
    <row r="4917" spans="1:15" x14ac:dyDescent="0.25">
      <c r="A4917" s="6" t="s">
        <v>0</v>
      </c>
      <c r="B4917" s="6" t="s">
        <v>12</v>
      </c>
      <c r="C4917" s="6" t="s">
        <v>723</v>
      </c>
      <c r="D4917" s="6" t="s">
        <v>724</v>
      </c>
      <c r="E4917" s="6" t="s">
        <v>97</v>
      </c>
      <c r="F4917" s="6" t="s">
        <v>98</v>
      </c>
      <c r="G4917" s="6">
        <v>12</v>
      </c>
      <c r="H4917" s="6">
        <v>61</v>
      </c>
      <c r="I4917" s="6">
        <v>12</v>
      </c>
      <c r="J4917" s="6">
        <v>62</v>
      </c>
      <c r="K4917" s="6">
        <v>12</v>
      </c>
      <c r="L4917" s="6">
        <v>61</v>
      </c>
      <c r="M4917" s="6" t="s">
        <v>108</v>
      </c>
      <c r="N4917" s="6" t="s">
        <v>23</v>
      </c>
      <c r="O4917" s="6">
        <v>61</v>
      </c>
    </row>
    <row r="4918" spans="1:15" x14ac:dyDescent="0.25">
      <c r="A4918" s="6" t="s">
        <v>0</v>
      </c>
      <c r="B4918" s="6" t="s">
        <v>5</v>
      </c>
      <c r="C4918" s="6" t="s">
        <v>255</v>
      </c>
      <c r="D4918" s="6" t="s">
        <v>256</v>
      </c>
      <c r="E4918" s="6" t="s">
        <v>97</v>
      </c>
      <c r="F4918" s="6" t="s">
        <v>98</v>
      </c>
      <c r="G4918" s="6">
        <v>89</v>
      </c>
      <c r="H4918" s="6">
        <v>478</v>
      </c>
      <c r="I4918" s="6">
        <v>78</v>
      </c>
      <c r="J4918" s="6">
        <v>415</v>
      </c>
      <c r="K4918" s="6">
        <v>89</v>
      </c>
      <c r="L4918" s="6">
        <v>465</v>
      </c>
      <c r="M4918" s="6" t="s">
        <v>108</v>
      </c>
      <c r="N4918" s="6" t="s">
        <v>22</v>
      </c>
      <c r="O4918" s="6">
        <v>239</v>
      </c>
    </row>
    <row r="4919" spans="1:15" x14ac:dyDescent="0.25">
      <c r="A4919" s="6" t="s">
        <v>0</v>
      </c>
      <c r="B4919" s="6" t="s">
        <v>4</v>
      </c>
      <c r="C4919" s="6" t="s">
        <v>253</v>
      </c>
      <c r="D4919" s="6" t="s">
        <v>254</v>
      </c>
      <c r="E4919" s="6" t="s">
        <v>97</v>
      </c>
      <c r="F4919" s="6" t="s">
        <v>98</v>
      </c>
      <c r="G4919" s="6">
        <v>6</v>
      </c>
      <c r="H4919" s="6">
        <v>36</v>
      </c>
      <c r="I4919" s="6">
        <v>6</v>
      </c>
      <c r="J4919" s="6">
        <v>36</v>
      </c>
      <c r="K4919" s="6">
        <v>6</v>
      </c>
      <c r="L4919" s="6">
        <v>36</v>
      </c>
      <c r="M4919" s="6" t="s">
        <v>108</v>
      </c>
      <c r="N4919" s="6" t="s">
        <v>22</v>
      </c>
      <c r="O4919" s="6">
        <v>17</v>
      </c>
    </row>
    <row r="4920" spans="1:15" x14ac:dyDescent="0.25">
      <c r="A4920" s="6" t="s">
        <v>0</v>
      </c>
      <c r="B4920" s="6" t="s">
        <v>13</v>
      </c>
      <c r="C4920" s="6" t="s">
        <v>235</v>
      </c>
      <c r="D4920" s="6" t="s">
        <v>236</v>
      </c>
      <c r="E4920" s="6" t="s">
        <v>97</v>
      </c>
      <c r="F4920" s="6" t="s">
        <v>98</v>
      </c>
      <c r="G4920" s="6">
        <v>5</v>
      </c>
      <c r="H4920" s="6">
        <v>26</v>
      </c>
      <c r="I4920" s="6">
        <v>5</v>
      </c>
      <c r="J4920" s="6">
        <v>27</v>
      </c>
      <c r="K4920" s="6">
        <v>5</v>
      </c>
      <c r="L4920" s="6">
        <v>27</v>
      </c>
      <c r="M4920" s="6" t="s">
        <v>108</v>
      </c>
      <c r="N4920" s="6" t="s">
        <v>23</v>
      </c>
      <c r="O4920" s="6">
        <v>27</v>
      </c>
    </row>
    <row r="4921" spans="1:15" x14ac:dyDescent="0.25">
      <c r="A4921" s="6" t="s">
        <v>0</v>
      </c>
      <c r="B4921" s="6" t="s">
        <v>13</v>
      </c>
      <c r="C4921" s="6" t="s">
        <v>235</v>
      </c>
      <c r="D4921" s="6" t="s">
        <v>236</v>
      </c>
      <c r="E4921" s="6" t="s">
        <v>97</v>
      </c>
      <c r="F4921" s="6" t="s">
        <v>98</v>
      </c>
      <c r="G4921" s="6">
        <v>5</v>
      </c>
      <c r="H4921" s="6">
        <v>26</v>
      </c>
      <c r="I4921" s="6">
        <v>5</v>
      </c>
      <c r="J4921" s="6">
        <v>27</v>
      </c>
      <c r="K4921" s="6">
        <v>5</v>
      </c>
      <c r="L4921" s="6">
        <v>27</v>
      </c>
      <c r="M4921" s="6" t="s">
        <v>108</v>
      </c>
      <c r="N4921" s="6" t="s">
        <v>21</v>
      </c>
      <c r="O4921" s="6">
        <v>13</v>
      </c>
    </row>
    <row r="4922" spans="1:15" x14ac:dyDescent="0.25">
      <c r="A4922" s="6" t="s">
        <v>0</v>
      </c>
      <c r="B4922" s="6" t="s">
        <v>4</v>
      </c>
      <c r="C4922" s="6" t="s">
        <v>251</v>
      </c>
      <c r="D4922" s="6" t="s">
        <v>252</v>
      </c>
      <c r="E4922" s="6" t="s">
        <v>97</v>
      </c>
      <c r="F4922" s="6" t="s">
        <v>98</v>
      </c>
      <c r="G4922" s="6">
        <v>28</v>
      </c>
      <c r="H4922" s="6">
        <v>130</v>
      </c>
      <c r="I4922" s="6">
        <v>27</v>
      </c>
      <c r="J4922" s="6">
        <v>121</v>
      </c>
      <c r="K4922" s="6">
        <v>28</v>
      </c>
      <c r="L4922" s="6">
        <v>130</v>
      </c>
      <c r="M4922" s="6" t="s">
        <v>108</v>
      </c>
      <c r="N4922" s="6" t="s">
        <v>22</v>
      </c>
      <c r="O4922" s="6">
        <v>62</v>
      </c>
    </row>
    <row r="4923" spans="1:15" x14ac:dyDescent="0.25">
      <c r="A4923" s="6" t="s">
        <v>0</v>
      </c>
      <c r="B4923" s="6" t="s">
        <v>4</v>
      </c>
      <c r="C4923" s="6" t="s">
        <v>251</v>
      </c>
      <c r="D4923" s="6" t="s">
        <v>252</v>
      </c>
      <c r="E4923" s="6" t="s">
        <v>97</v>
      </c>
      <c r="F4923" s="6" t="s">
        <v>98</v>
      </c>
      <c r="G4923" s="6">
        <v>28</v>
      </c>
      <c r="H4923" s="6">
        <v>130</v>
      </c>
      <c r="I4923" s="6">
        <v>27</v>
      </c>
      <c r="J4923" s="6">
        <v>121</v>
      </c>
      <c r="K4923" s="6">
        <v>28</v>
      </c>
      <c r="L4923" s="6">
        <v>130</v>
      </c>
      <c r="M4923" s="6" t="s">
        <v>108</v>
      </c>
      <c r="N4923" s="6" t="s">
        <v>23</v>
      </c>
      <c r="O4923" s="6">
        <v>130</v>
      </c>
    </row>
    <row r="4924" spans="1:15" x14ac:dyDescent="0.25">
      <c r="A4924" s="6" t="s">
        <v>0</v>
      </c>
      <c r="B4924" s="6" t="s">
        <v>8</v>
      </c>
      <c r="C4924" s="6" t="s">
        <v>210</v>
      </c>
      <c r="D4924" s="6" t="s">
        <v>211</v>
      </c>
      <c r="E4924" s="6" t="s">
        <v>209</v>
      </c>
      <c r="F4924" s="6" t="s">
        <v>132</v>
      </c>
      <c r="G4924" s="6">
        <v>840</v>
      </c>
      <c r="H4924" s="6">
        <v>3249</v>
      </c>
      <c r="I4924" s="6">
        <v>667</v>
      </c>
      <c r="J4924" s="6">
        <v>3657</v>
      </c>
      <c r="K4924" s="6">
        <v>667</v>
      </c>
      <c r="L4924" s="6">
        <v>3657</v>
      </c>
      <c r="M4924" s="6" t="s">
        <v>108</v>
      </c>
      <c r="N4924" s="6" t="s">
        <v>21</v>
      </c>
      <c r="O4924" s="6">
        <v>2150</v>
      </c>
    </row>
    <row r="4925" spans="1:15" x14ac:dyDescent="0.25">
      <c r="A4925" s="6" t="s">
        <v>0</v>
      </c>
      <c r="B4925" s="6" t="s">
        <v>5</v>
      </c>
      <c r="C4925" s="6" t="s">
        <v>169</v>
      </c>
      <c r="D4925" s="6" t="s">
        <v>170</v>
      </c>
      <c r="E4925" s="6" t="s">
        <v>97</v>
      </c>
      <c r="F4925" s="6" t="s">
        <v>98</v>
      </c>
      <c r="G4925" s="6">
        <v>65</v>
      </c>
      <c r="H4925" s="6">
        <v>315</v>
      </c>
      <c r="I4925" s="6">
        <v>31</v>
      </c>
      <c r="J4925" s="6">
        <v>171</v>
      </c>
      <c r="K4925" s="6">
        <v>65</v>
      </c>
      <c r="L4925" s="6">
        <v>323</v>
      </c>
      <c r="M4925" s="6" t="s">
        <v>108</v>
      </c>
      <c r="N4925" s="6" t="s">
        <v>23</v>
      </c>
      <c r="O4925" s="6">
        <v>323</v>
      </c>
    </row>
    <row r="4926" spans="1:15" x14ac:dyDescent="0.25">
      <c r="A4926" s="6" t="s">
        <v>0</v>
      </c>
      <c r="B4926" s="6" t="s">
        <v>4</v>
      </c>
      <c r="C4926" s="6" t="s">
        <v>145</v>
      </c>
      <c r="D4926" s="6" t="s">
        <v>146</v>
      </c>
      <c r="E4926" s="6" t="s">
        <v>97</v>
      </c>
      <c r="F4926" s="6" t="s">
        <v>98</v>
      </c>
      <c r="G4926" s="6">
        <v>93</v>
      </c>
      <c r="H4926" s="6">
        <v>446</v>
      </c>
      <c r="I4926" s="6">
        <v>91</v>
      </c>
      <c r="J4926" s="6">
        <v>482</v>
      </c>
      <c r="K4926" s="6">
        <v>100</v>
      </c>
      <c r="L4926" s="6">
        <v>523</v>
      </c>
      <c r="M4926" s="6" t="s">
        <v>108</v>
      </c>
      <c r="N4926" s="6" t="s">
        <v>23</v>
      </c>
      <c r="O4926" s="6">
        <v>523</v>
      </c>
    </row>
    <row r="4927" spans="1:15" x14ac:dyDescent="0.25">
      <c r="A4927" s="6" t="s">
        <v>0</v>
      </c>
      <c r="B4927" s="6" t="s">
        <v>13</v>
      </c>
      <c r="C4927" s="6" t="s">
        <v>235</v>
      </c>
      <c r="D4927" s="6" t="s">
        <v>236</v>
      </c>
      <c r="E4927" s="6" t="s">
        <v>97</v>
      </c>
      <c r="F4927" s="6" t="s">
        <v>98</v>
      </c>
      <c r="G4927" s="6">
        <v>5</v>
      </c>
      <c r="H4927" s="6">
        <v>26</v>
      </c>
      <c r="I4927" s="6">
        <v>5</v>
      </c>
      <c r="J4927" s="6">
        <v>27</v>
      </c>
      <c r="K4927" s="6">
        <v>5</v>
      </c>
      <c r="L4927" s="6">
        <v>27</v>
      </c>
      <c r="M4927" s="6" t="s">
        <v>108</v>
      </c>
      <c r="N4927" s="6" t="s">
        <v>22</v>
      </c>
      <c r="O4927" s="6">
        <v>14</v>
      </c>
    </row>
    <row r="4928" spans="1:15" x14ac:dyDescent="0.25">
      <c r="A4928" s="6" t="s">
        <v>0</v>
      </c>
      <c r="B4928" s="6" t="s">
        <v>5</v>
      </c>
      <c r="C4928" s="6" t="s">
        <v>169</v>
      </c>
      <c r="D4928" s="6" t="s">
        <v>170</v>
      </c>
      <c r="E4928" s="6" t="s">
        <v>97</v>
      </c>
      <c r="F4928" s="6" t="s">
        <v>98</v>
      </c>
      <c r="G4928" s="6">
        <v>65</v>
      </c>
      <c r="H4928" s="6">
        <v>315</v>
      </c>
      <c r="I4928" s="6">
        <v>31</v>
      </c>
      <c r="J4928" s="6">
        <v>171</v>
      </c>
      <c r="K4928" s="6">
        <v>65</v>
      </c>
      <c r="L4928" s="6">
        <v>323</v>
      </c>
      <c r="M4928" s="6" t="s">
        <v>108</v>
      </c>
      <c r="N4928" s="6" t="s">
        <v>22</v>
      </c>
      <c r="O4928" s="6">
        <v>161</v>
      </c>
    </row>
    <row r="4929" spans="1:15" x14ac:dyDescent="0.25">
      <c r="A4929" s="6" t="s">
        <v>0</v>
      </c>
      <c r="B4929" s="6" t="s">
        <v>13</v>
      </c>
      <c r="C4929" s="6" t="s">
        <v>193</v>
      </c>
      <c r="D4929" s="6" t="s">
        <v>194</v>
      </c>
      <c r="E4929" s="6" t="s">
        <v>97</v>
      </c>
      <c r="F4929" s="6" t="s">
        <v>125</v>
      </c>
      <c r="G4929" s="6">
        <v>21</v>
      </c>
      <c r="H4929" s="6">
        <v>93</v>
      </c>
      <c r="I4929" s="6">
        <v>20</v>
      </c>
      <c r="J4929" s="6">
        <v>78</v>
      </c>
      <c r="K4929" s="6">
        <v>20</v>
      </c>
      <c r="L4929" s="6">
        <v>80</v>
      </c>
      <c r="M4929" s="6" t="s">
        <v>108</v>
      </c>
      <c r="N4929" s="6" t="s">
        <v>23</v>
      </c>
      <c r="O4929" s="6">
        <v>80</v>
      </c>
    </row>
    <row r="4930" spans="1:15" x14ac:dyDescent="0.25">
      <c r="A4930" s="6" t="s">
        <v>0</v>
      </c>
      <c r="B4930" s="6" t="s">
        <v>8</v>
      </c>
      <c r="C4930" s="6" t="s">
        <v>123</v>
      </c>
      <c r="D4930" s="6" t="s">
        <v>124</v>
      </c>
      <c r="E4930" s="6" t="s">
        <v>97</v>
      </c>
      <c r="F4930" s="6" t="s">
        <v>98</v>
      </c>
      <c r="G4930" s="6">
        <v>30</v>
      </c>
      <c r="H4930" s="6">
        <v>175</v>
      </c>
      <c r="I4930" s="6">
        <v>18</v>
      </c>
      <c r="J4930" s="6">
        <v>120</v>
      </c>
      <c r="K4930" s="6">
        <v>29</v>
      </c>
      <c r="L4930" s="6">
        <v>182</v>
      </c>
      <c r="M4930" s="6" t="s">
        <v>108</v>
      </c>
      <c r="N4930" s="6" t="s">
        <v>23</v>
      </c>
      <c r="O4930" s="6">
        <v>182</v>
      </c>
    </row>
    <row r="4931" spans="1:15" x14ac:dyDescent="0.25">
      <c r="A4931" s="6" t="s">
        <v>0</v>
      </c>
      <c r="B4931" s="6" t="s">
        <v>5</v>
      </c>
      <c r="C4931" s="6" t="s">
        <v>271</v>
      </c>
      <c r="D4931" s="6" t="s">
        <v>272</v>
      </c>
      <c r="E4931" s="6" t="s">
        <v>97</v>
      </c>
      <c r="F4931" s="6" t="s">
        <v>125</v>
      </c>
      <c r="G4931" s="6">
        <v>18</v>
      </c>
      <c r="H4931" s="6">
        <v>82</v>
      </c>
      <c r="I4931" s="6">
        <v>18</v>
      </c>
      <c r="J4931" s="6">
        <v>82</v>
      </c>
      <c r="K4931" s="6">
        <v>18</v>
      </c>
      <c r="L4931" s="6">
        <v>80</v>
      </c>
      <c r="M4931" s="6" t="s">
        <v>108</v>
      </c>
      <c r="N4931" s="6" t="s">
        <v>23</v>
      </c>
      <c r="O4931" s="6">
        <v>80</v>
      </c>
    </row>
    <row r="4932" spans="1:15" x14ac:dyDescent="0.25">
      <c r="A4932" s="6" t="s">
        <v>0</v>
      </c>
      <c r="B4932" s="6" t="s">
        <v>5</v>
      </c>
      <c r="C4932" s="6" t="s">
        <v>273</v>
      </c>
      <c r="D4932" s="6" t="s">
        <v>274</v>
      </c>
      <c r="E4932" s="6" t="s">
        <v>97</v>
      </c>
      <c r="F4932" s="6" t="s">
        <v>98</v>
      </c>
      <c r="G4932" s="6">
        <v>85</v>
      </c>
      <c r="H4932" s="6">
        <v>367</v>
      </c>
      <c r="I4932" s="6">
        <v>80</v>
      </c>
      <c r="J4932" s="6">
        <v>337</v>
      </c>
      <c r="K4932" s="6">
        <v>85</v>
      </c>
      <c r="L4932" s="6">
        <v>367</v>
      </c>
      <c r="M4932" s="6" t="s">
        <v>108</v>
      </c>
      <c r="N4932" s="6" t="s">
        <v>22</v>
      </c>
      <c r="O4932" s="6">
        <v>184</v>
      </c>
    </row>
    <row r="4933" spans="1:15" x14ac:dyDescent="0.25">
      <c r="A4933" s="6" t="s">
        <v>0</v>
      </c>
      <c r="B4933" s="6" t="s">
        <v>5</v>
      </c>
      <c r="C4933" s="6" t="s">
        <v>701</v>
      </c>
      <c r="D4933" s="6" t="s">
        <v>702</v>
      </c>
      <c r="E4933" s="6" t="s">
        <v>209</v>
      </c>
      <c r="F4933" s="6" t="s">
        <v>125</v>
      </c>
      <c r="G4933" s="6">
        <v>155</v>
      </c>
      <c r="H4933" s="6">
        <v>664</v>
      </c>
      <c r="I4933" s="6">
        <v>156</v>
      </c>
      <c r="J4933" s="6">
        <v>641</v>
      </c>
      <c r="K4933" s="6">
        <v>273</v>
      </c>
      <c r="L4933" s="6">
        <v>0</v>
      </c>
      <c r="M4933" s="6" t="s">
        <v>108</v>
      </c>
      <c r="N4933" s="6" t="s">
        <v>23</v>
      </c>
      <c r="O4933" s="6">
        <v>0</v>
      </c>
    </row>
    <row r="4934" spans="1:15" x14ac:dyDescent="0.25">
      <c r="A4934" s="6" t="s">
        <v>0</v>
      </c>
      <c r="B4934" s="6" t="s">
        <v>5</v>
      </c>
      <c r="C4934" s="6" t="s">
        <v>273</v>
      </c>
      <c r="D4934" s="6" t="s">
        <v>274</v>
      </c>
      <c r="E4934" s="6" t="s">
        <v>97</v>
      </c>
      <c r="F4934" s="6" t="s">
        <v>98</v>
      </c>
      <c r="G4934" s="6">
        <v>85</v>
      </c>
      <c r="H4934" s="6">
        <v>367</v>
      </c>
      <c r="I4934" s="6">
        <v>80</v>
      </c>
      <c r="J4934" s="6">
        <v>337</v>
      </c>
      <c r="K4934" s="6">
        <v>85</v>
      </c>
      <c r="L4934" s="6">
        <v>367</v>
      </c>
      <c r="M4934" s="6" t="s">
        <v>108</v>
      </c>
      <c r="N4934" s="6" t="s">
        <v>21</v>
      </c>
      <c r="O4934" s="6">
        <v>183</v>
      </c>
    </row>
    <row r="4935" spans="1:15" x14ac:dyDescent="0.25">
      <c r="A4935" s="6" t="s">
        <v>0</v>
      </c>
      <c r="B4935" s="6" t="s">
        <v>8</v>
      </c>
      <c r="C4935" s="6" t="s">
        <v>123</v>
      </c>
      <c r="D4935" s="6" t="s">
        <v>124</v>
      </c>
      <c r="E4935" s="6" t="s">
        <v>97</v>
      </c>
      <c r="F4935" s="6" t="s">
        <v>98</v>
      </c>
      <c r="G4935" s="6">
        <v>30</v>
      </c>
      <c r="H4935" s="6">
        <v>175</v>
      </c>
      <c r="I4935" s="6">
        <v>18</v>
      </c>
      <c r="J4935" s="6">
        <v>120</v>
      </c>
      <c r="K4935" s="6">
        <v>29</v>
      </c>
      <c r="L4935" s="6">
        <v>182</v>
      </c>
      <c r="M4935" s="6" t="s">
        <v>108</v>
      </c>
      <c r="N4935" s="6" t="s">
        <v>22</v>
      </c>
      <c r="O4935" s="6">
        <v>80</v>
      </c>
    </row>
    <row r="4936" spans="1:15" x14ac:dyDescent="0.25">
      <c r="A4936" s="6" t="s">
        <v>0</v>
      </c>
      <c r="B4936" s="6" t="s">
        <v>5</v>
      </c>
      <c r="C4936" s="6" t="s">
        <v>261</v>
      </c>
      <c r="D4936" s="6" t="s">
        <v>262</v>
      </c>
      <c r="E4936" s="6" t="s">
        <v>97</v>
      </c>
      <c r="F4936" s="6" t="s">
        <v>98</v>
      </c>
      <c r="G4936" s="6">
        <v>42</v>
      </c>
      <c r="H4936" s="6">
        <v>175</v>
      </c>
      <c r="I4936" s="6">
        <v>27</v>
      </c>
      <c r="J4936" s="6">
        <v>131</v>
      </c>
      <c r="K4936" s="6">
        <v>42</v>
      </c>
      <c r="L4936" s="6">
        <v>175</v>
      </c>
      <c r="M4936" s="6" t="s">
        <v>108</v>
      </c>
      <c r="N4936" s="6" t="s">
        <v>23</v>
      </c>
      <c r="O4936" s="6">
        <v>175</v>
      </c>
    </row>
    <row r="4937" spans="1:15" x14ac:dyDescent="0.25">
      <c r="A4937" s="6" t="s">
        <v>0</v>
      </c>
      <c r="B4937" s="6" t="s">
        <v>4</v>
      </c>
      <c r="C4937" s="6" t="s">
        <v>167</v>
      </c>
      <c r="D4937" s="6" t="s">
        <v>168</v>
      </c>
      <c r="E4937" s="6" t="s">
        <v>97</v>
      </c>
      <c r="F4937" s="6" t="s">
        <v>98</v>
      </c>
      <c r="G4937" s="6">
        <v>190</v>
      </c>
      <c r="H4937" s="6">
        <v>1047</v>
      </c>
      <c r="I4937" s="6">
        <v>205</v>
      </c>
      <c r="J4937" s="6">
        <v>1072</v>
      </c>
      <c r="K4937" s="6"/>
      <c r="L4937" s="6">
        <v>1072</v>
      </c>
      <c r="M4937" s="6" t="s">
        <v>108</v>
      </c>
      <c r="N4937" s="6" t="s">
        <v>22</v>
      </c>
      <c r="O4937" s="6">
        <v>500</v>
      </c>
    </row>
    <row r="4938" spans="1:15" x14ac:dyDescent="0.25">
      <c r="A4938" s="6" t="s">
        <v>0</v>
      </c>
      <c r="B4938" s="6" t="s">
        <v>5</v>
      </c>
      <c r="C4938" s="6" t="s">
        <v>701</v>
      </c>
      <c r="D4938" s="6" t="s">
        <v>702</v>
      </c>
      <c r="E4938" s="6" t="s">
        <v>209</v>
      </c>
      <c r="F4938" s="6" t="s">
        <v>125</v>
      </c>
      <c r="G4938" s="6">
        <v>155</v>
      </c>
      <c r="H4938" s="6">
        <v>664</v>
      </c>
      <c r="I4938" s="6">
        <v>156</v>
      </c>
      <c r="J4938" s="6">
        <v>641</v>
      </c>
      <c r="K4938" s="6">
        <v>273</v>
      </c>
      <c r="L4938" s="6">
        <v>0</v>
      </c>
      <c r="M4938" s="6" t="s">
        <v>108</v>
      </c>
      <c r="N4938" s="6" t="s">
        <v>22</v>
      </c>
      <c r="O4938" s="6">
        <v>0</v>
      </c>
    </row>
    <row r="4939" spans="1:15" x14ac:dyDescent="0.25">
      <c r="A4939" s="6" t="s">
        <v>0</v>
      </c>
      <c r="B4939" s="6" t="s">
        <v>4</v>
      </c>
      <c r="C4939" s="6" t="s">
        <v>106</v>
      </c>
      <c r="D4939" s="6" t="s">
        <v>107</v>
      </c>
      <c r="E4939" s="6" t="s">
        <v>97</v>
      </c>
      <c r="F4939" s="6" t="s">
        <v>98</v>
      </c>
      <c r="G4939" s="6">
        <v>7</v>
      </c>
      <c r="H4939" s="6">
        <v>41</v>
      </c>
      <c r="I4939" s="6">
        <v>10</v>
      </c>
      <c r="J4939" s="6">
        <v>47</v>
      </c>
      <c r="K4939" s="6">
        <v>12</v>
      </c>
      <c r="L4939" s="6">
        <v>56</v>
      </c>
      <c r="M4939" s="6" t="s">
        <v>108</v>
      </c>
      <c r="N4939" s="6" t="s">
        <v>23</v>
      </c>
      <c r="O4939" s="6">
        <v>56</v>
      </c>
    </row>
    <row r="4940" spans="1:15" x14ac:dyDescent="0.25">
      <c r="A4940" s="6" t="s">
        <v>0</v>
      </c>
      <c r="B4940" s="6" t="s">
        <v>4</v>
      </c>
      <c r="C4940" s="6" t="s">
        <v>153</v>
      </c>
      <c r="D4940" s="6" t="s">
        <v>154</v>
      </c>
      <c r="E4940" s="6" t="s">
        <v>97</v>
      </c>
      <c r="F4940" s="6" t="s">
        <v>98</v>
      </c>
      <c r="G4940" s="6">
        <v>35</v>
      </c>
      <c r="H4940" s="6">
        <v>175</v>
      </c>
      <c r="I4940" s="6">
        <v>32</v>
      </c>
      <c r="J4940" s="6">
        <v>173</v>
      </c>
      <c r="K4940" s="6">
        <v>43</v>
      </c>
      <c r="L4940" s="6">
        <v>212</v>
      </c>
      <c r="M4940" s="6" t="s">
        <v>108</v>
      </c>
      <c r="N4940" s="6" t="s">
        <v>21</v>
      </c>
      <c r="O4940" s="6">
        <v>107</v>
      </c>
    </row>
    <row r="4941" spans="1:15" x14ac:dyDescent="0.25">
      <c r="A4941" s="6" t="s">
        <v>0</v>
      </c>
      <c r="B4941" s="6" t="s">
        <v>9</v>
      </c>
      <c r="C4941" s="6" t="s">
        <v>212</v>
      </c>
      <c r="D4941" s="6" t="s">
        <v>213</v>
      </c>
      <c r="E4941" s="6" t="s">
        <v>209</v>
      </c>
      <c r="F4941" s="6" t="s">
        <v>125</v>
      </c>
      <c r="G4941" s="6">
        <v>174</v>
      </c>
      <c r="H4941" s="6">
        <v>1185</v>
      </c>
      <c r="I4941" s="6">
        <v>463</v>
      </c>
      <c r="J4941" s="6">
        <v>2123</v>
      </c>
      <c r="K4941" s="6">
        <v>463</v>
      </c>
      <c r="L4941" s="6">
        <v>2114</v>
      </c>
      <c r="M4941" s="6" t="s">
        <v>108</v>
      </c>
      <c r="N4941" s="6" t="s">
        <v>21</v>
      </c>
      <c r="O4941" s="6">
        <v>1213</v>
      </c>
    </row>
    <row r="4942" spans="1:15" x14ac:dyDescent="0.25">
      <c r="A4942" s="6" t="s">
        <v>0</v>
      </c>
      <c r="B4942" s="6" t="s">
        <v>5</v>
      </c>
      <c r="C4942" s="6" t="s">
        <v>261</v>
      </c>
      <c r="D4942" s="6" t="s">
        <v>262</v>
      </c>
      <c r="E4942" s="6" t="s">
        <v>97</v>
      </c>
      <c r="F4942" s="6" t="s">
        <v>98</v>
      </c>
      <c r="G4942" s="6">
        <v>42</v>
      </c>
      <c r="H4942" s="6">
        <v>175</v>
      </c>
      <c r="I4942" s="6">
        <v>27</v>
      </c>
      <c r="J4942" s="6">
        <v>131</v>
      </c>
      <c r="K4942" s="6">
        <v>42</v>
      </c>
      <c r="L4942" s="6">
        <v>175</v>
      </c>
      <c r="M4942" s="6" t="s">
        <v>108</v>
      </c>
      <c r="N4942" s="6" t="s">
        <v>22</v>
      </c>
      <c r="O4942" s="6">
        <v>96</v>
      </c>
    </row>
    <row r="4943" spans="1:15" x14ac:dyDescent="0.25">
      <c r="A4943" s="6" t="s">
        <v>0</v>
      </c>
      <c r="B4943" s="6" t="s">
        <v>8</v>
      </c>
      <c r="C4943" s="6" t="s">
        <v>743</v>
      </c>
      <c r="D4943" s="6" t="s">
        <v>744</v>
      </c>
      <c r="E4943" s="6" t="s">
        <v>209</v>
      </c>
      <c r="F4943" s="6" t="s">
        <v>125</v>
      </c>
      <c r="G4943" s="6">
        <v>612</v>
      </c>
      <c r="H4943" s="6">
        <v>2944</v>
      </c>
      <c r="I4943" s="6">
        <v>608</v>
      </c>
      <c r="J4943" s="6">
        <v>2914</v>
      </c>
      <c r="K4943" s="6">
        <v>608</v>
      </c>
      <c r="L4943" s="6">
        <v>2944</v>
      </c>
      <c r="M4943" s="6" t="s">
        <v>108</v>
      </c>
      <c r="N4943" s="6" t="s">
        <v>22</v>
      </c>
      <c r="O4943" s="6">
        <v>1436</v>
      </c>
    </row>
    <row r="4944" spans="1:15" x14ac:dyDescent="0.25">
      <c r="A4944" s="6" t="s">
        <v>0</v>
      </c>
      <c r="B4944" s="6" t="s">
        <v>8</v>
      </c>
      <c r="C4944" s="6" t="s">
        <v>126</v>
      </c>
      <c r="D4944" s="6" t="s">
        <v>127</v>
      </c>
      <c r="E4944" s="6" t="s">
        <v>97</v>
      </c>
      <c r="F4944" s="6" t="s">
        <v>132</v>
      </c>
      <c r="G4944" s="6">
        <v>50</v>
      </c>
      <c r="H4944" s="6">
        <v>295</v>
      </c>
      <c r="I4944" s="6">
        <v>50</v>
      </c>
      <c r="J4944" s="6">
        <v>293</v>
      </c>
      <c r="K4944" s="6">
        <v>50</v>
      </c>
      <c r="L4944" s="6">
        <v>293</v>
      </c>
      <c r="M4944" s="6" t="s">
        <v>108</v>
      </c>
      <c r="N4944" s="6" t="s">
        <v>21</v>
      </c>
      <c r="O4944" s="6">
        <v>151</v>
      </c>
    </row>
    <row r="4945" spans="1:15" x14ac:dyDescent="0.25">
      <c r="A4945" s="6" t="s">
        <v>0</v>
      </c>
      <c r="B4945" s="6" t="s">
        <v>4</v>
      </c>
      <c r="C4945" s="6" t="s">
        <v>263</v>
      </c>
      <c r="D4945" s="6" t="s">
        <v>264</v>
      </c>
      <c r="E4945" s="6" t="s">
        <v>97</v>
      </c>
      <c r="F4945" s="6" t="s">
        <v>125</v>
      </c>
      <c r="G4945" s="6">
        <v>22</v>
      </c>
      <c r="H4945" s="6">
        <v>101</v>
      </c>
      <c r="I4945" s="6">
        <v>18</v>
      </c>
      <c r="J4945" s="6">
        <v>91</v>
      </c>
      <c r="K4945" s="6">
        <v>22</v>
      </c>
      <c r="L4945" s="6">
        <v>103</v>
      </c>
      <c r="M4945" s="6" t="s">
        <v>108</v>
      </c>
      <c r="N4945" s="6" t="s">
        <v>23</v>
      </c>
      <c r="O4945" s="6">
        <v>103</v>
      </c>
    </row>
    <row r="4946" spans="1:15" x14ac:dyDescent="0.25">
      <c r="A4946" s="6" t="s">
        <v>0</v>
      </c>
      <c r="B4946" s="6" t="s">
        <v>4</v>
      </c>
      <c r="C4946" s="6" t="s">
        <v>167</v>
      </c>
      <c r="D4946" s="6" t="s">
        <v>168</v>
      </c>
      <c r="E4946" s="6" t="s">
        <v>97</v>
      </c>
      <c r="F4946" s="6" t="s">
        <v>98</v>
      </c>
      <c r="G4946" s="6">
        <v>190</v>
      </c>
      <c r="H4946" s="6">
        <v>1047</v>
      </c>
      <c r="I4946" s="6">
        <v>205</v>
      </c>
      <c r="J4946" s="6">
        <v>1072</v>
      </c>
      <c r="K4946" s="6"/>
      <c r="L4946" s="6">
        <v>1072</v>
      </c>
      <c r="M4946" s="6" t="s">
        <v>108</v>
      </c>
      <c r="N4946" s="6" t="s">
        <v>23</v>
      </c>
      <c r="O4946" s="6">
        <v>1072</v>
      </c>
    </row>
    <row r="4947" spans="1:15" x14ac:dyDescent="0.25">
      <c r="A4947" s="6" t="s">
        <v>0</v>
      </c>
      <c r="B4947" s="6" t="s">
        <v>5</v>
      </c>
      <c r="C4947" s="6" t="s">
        <v>834</v>
      </c>
      <c r="D4947" s="6" t="s">
        <v>835</v>
      </c>
      <c r="E4947" s="6" t="s">
        <v>209</v>
      </c>
      <c r="F4947" s="6" t="s">
        <v>125</v>
      </c>
      <c r="G4947" s="6">
        <v>169</v>
      </c>
      <c r="H4947" s="6">
        <v>1216</v>
      </c>
      <c r="I4947" s="6">
        <v>176</v>
      </c>
      <c r="J4947" s="6">
        <v>1216</v>
      </c>
      <c r="K4947" s="6">
        <v>176</v>
      </c>
      <c r="L4947" s="6">
        <v>1216</v>
      </c>
      <c r="M4947" s="6" t="s">
        <v>108</v>
      </c>
      <c r="N4947" s="6" t="s">
        <v>21</v>
      </c>
      <c r="O4947" s="6">
        <v>604</v>
      </c>
    </row>
    <row r="4948" spans="1:15" x14ac:dyDescent="0.25">
      <c r="A4948" s="6" t="s">
        <v>0</v>
      </c>
      <c r="B4948" s="6" t="s">
        <v>8</v>
      </c>
      <c r="C4948" s="6" t="s">
        <v>218</v>
      </c>
      <c r="D4948" s="6" t="s">
        <v>219</v>
      </c>
      <c r="E4948" s="6" t="s">
        <v>97</v>
      </c>
      <c r="F4948" s="6" t="s">
        <v>98</v>
      </c>
      <c r="G4948" s="6">
        <v>70</v>
      </c>
      <c r="H4948" s="6">
        <v>609</v>
      </c>
      <c r="I4948" s="6">
        <v>124</v>
      </c>
      <c r="J4948" s="6">
        <v>644</v>
      </c>
      <c r="K4948" s="6">
        <v>124</v>
      </c>
      <c r="L4948" s="6">
        <v>644</v>
      </c>
      <c r="M4948" s="6" t="s">
        <v>108</v>
      </c>
      <c r="N4948" s="6" t="s">
        <v>23</v>
      </c>
      <c r="O4948" s="6">
        <v>644</v>
      </c>
    </row>
    <row r="4949" spans="1:15" x14ac:dyDescent="0.25">
      <c r="A4949" s="6" t="s">
        <v>0</v>
      </c>
      <c r="B4949" s="6" t="s">
        <v>5</v>
      </c>
      <c r="C4949" s="6" t="s">
        <v>185</v>
      </c>
      <c r="D4949" s="6" t="s">
        <v>186</v>
      </c>
      <c r="E4949" s="6" t="s">
        <v>97</v>
      </c>
      <c r="F4949" s="6" t="s">
        <v>125</v>
      </c>
      <c r="G4949" s="6">
        <v>429</v>
      </c>
      <c r="H4949" s="6">
        <v>2237</v>
      </c>
      <c r="I4949" s="6">
        <v>429</v>
      </c>
      <c r="J4949" s="6">
        <v>2221</v>
      </c>
      <c r="K4949" s="6">
        <v>429</v>
      </c>
      <c r="L4949" s="6">
        <v>2221</v>
      </c>
      <c r="M4949" s="6" t="s">
        <v>108</v>
      </c>
      <c r="N4949" s="6" t="s">
        <v>21</v>
      </c>
      <c r="O4949" s="6">
        <v>1176</v>
      </c>
    </row>
    <row r="4950" spans="1:15" x14ac:dyDescent="0.25">
      <c r="A4950" s="6" t="s">
        <v>0</v>
      </c>
      <c r="B4950" s="6" t="s">
        <v>4</v>
      </c>
      <c r="C4950" s="6" t="s">
        <v>165</v>
      </c>
      <c r="D4950" s="6" t="s">
        <v>166</v>
      </c>
      <c r="E4950" s="6" t="s">
        <v>97</v>
      </c>
      <c r="F4950" s="6" t="s">
        <v>98</v>
      </c>
      <c r="G4950" s="6">
        <v>72</v>
      </c>
      <c r="H4950" s="6">
        <v>333</v>
      </c>
      <c r="I4950" s="6">
        <v>72</v>
      </c>
      <c r="J4950" s="6">
        <v>332</v>
      </c>
      <c r="K4950" s="6">
        <v>72</v>
      </c>
      <c r="L4950" s="6">
        <v>332</v>
      </c>
      <c r="M4950" s="6" t="s">
        <v>108</v>
      </c>
      <c r="N4950" s="6" t="s">
        <v>23</v>
      </c>
      <c r="O4950" s="6">
        <v>332</v>
      </c>
    </row>
    <row r="4951" spans="1:15" x14ac:dyDescent="0.25">
      <c r="A4951" s="6" t="s">
        <v>0</v>
      </c>
      <c r="B4951" s="6" t="s">
        <v>8</v>
      </c>
      <c r="C4951" s="6" t="s">
        <v>141</v>
      </c>
      <c r="D4951" s="6" t="s">
        <v>142</v>
      </c>
      <c r="E4951" s="6" t="s">
        <v>97</v>
      </c>
      <c r="F4951" s="6" t="s">
        <v>98</v>
      </c>
      <c r="G4951" s="6">
        <v>186</v>
      </c>
      <c r="H4951" s="6">
        <v>1002</v>
      </c>
      <c r="I4951" s="6">
        <v>183</v>
      </c>
      <c r="J4951" s="6">
        <v>971</v>
      </c>
      <c r="K4951" s="6">
        <v>188</v>
      </c>
      <c r="L4951" s="6">
        <v>1003</v>
      </c>
      <c r="M4951" s="6" t="s">
        <v>108</v>
      </c>
      <c r="N4951" s="6" t="s">
        <v>21</v>
      </c>
      <c r="O4951" s="6">
        <v>513</v>
      </c>
    </row>
    <row r="4952" spans="1:15" x14ac:dyDescent="0.25">
      <c r="A4952" s="6" t="s">
        <v>0</v>
      </c>
      <c r="B4952" s="6" t="s">
        <v>5</v>
      </c>
      <c r="C4952" s="6" t="s">
        <v>183</v>
      </c>
      <c r="D4952" s="6" t="s">
        <v>184</v>
      </c>
      <c r="E4952" s="6" t="s">
        <v>97</v>
      </c>
      <c r="F4952" s="6" t="s">
        <v>125</v>
      </c>
      <c r="G4952" s="6">
        <v>45</v>
      </c>
      <c r="H4952" s="6">
        <v>193</v>
      </c>
      <c r="I4952" s="6">
        <v>48</v>
      </c>
      <c r="J4952" s="6">
        <v>196</v>
      </c>
      <c r="K4952" s="6">
        <v>48</v>
      </c>
      <c r="L4952" s="6">
        <v>196</v>
      </c>
      <c r="M4952" s="6" t="s">
        <v>108</v>
      </c>
      <c r="N4952" s="6" t="s">
        <v>23</v>
      </c>
      <c r="O4952" s="6">
        <v>196</v>
      </c>
    </row>
    <row r="4953" spans="1:15" x14ac:dyDescent="0.25">
      <c r="A4953" s="6" t="s">
        <v>0</v>
      </c>
      <c r="B4953" s="6" t="s">
        <v>4</v>
      </c>
      <c r="C4953" s="6" t="s">
        <v>106</v>
      </c>
      <c r="D4953" s="6" t="s">
        <v>107</v>
      </c>
      <c r="E4953" s="6" t="s">
        <v>97</v>
      </c>
      <c r="F4953" s="6" t="s">
        <v>98</v>
      </c>
      <c r="G4953" s="6">
        <v>7</v>
      </c>
      <c r="H4953" s="6">
        <v>41</v>
      </c>
      <c r="I4953" s="6">
        <v>10</v>
      </c>
      <c r="J4953" s="6">
        <v>47</v>
      </c>
      <c r="K4953" s="6">
        <v>12</v>
      </c>
      <c r="L4953" s="6">
        <v>56</v>
      </c>
      <c r="M4953" s="6" t="s">
        <v>108</v>
      </c>
      <c r="N4953" s="6" t="s">
        <v>22</v>
      </c>
      <c r="O4953" s="6">
        <v>31</v>
      </c>
    </row>
    <row r="4954" spans="1:15" x14ac:dyDescent="0.25">
      <c r="A4954" s="6" t="s">
        <v>0</v>
      </c>
      <c r="B4954" s="6" t="s">
        <v>8</v>
      </c>
      <c r="C4954" s="6" t="s">
        <v>123</v>
      </c>
      <c r="D4954" s="6" t="s">
        <v>124</v>
      </c>
      <c r="E4954" s="6" t="s">
        <v>97</v>
      </c>
      <c r="F4954" s="6" t="s">
        <v>98</v>
      </c>
      <c r="G4954" s="6">
        <v>30</v>
      </c>
      <c r="H4954" s="6">
        <v>175</v>
      </c>
      <c r="I4954" s="6">
        <v>18</v>
      </c>
      <c r="J4954" s="6">
        <v>120</v>
      </c>
      <c r="K4954" s="6">
        <v>29</v>
      </c>
      <c r="L4954" s="6">
        <v>182</v>
      </c>
      <c r="M4954" s="6" t="s">
        <v>108</v>
      </c>
      <c r="N4954" s="6" t="s">
        <v>21</v>
      </c>
      <c r="O4954" s="6">
        <v>102</v>
      </c>
    </row>
    <row r="4955" spans="1:15" x14ac:dyDescent="0.25">
      <c r="A4955" s="6" t="s">
        <v>0</v>
      </c>
      <c r="B4955" s="6" t="s">
        <v>4</v>
      </c>
      <c r="C4955" s="6" t="s">
        <v>167</v>
      </c>
      <c r="D4955" s="6" t="s">
        <v>168</v>
      </c>
      <c r="E4955" s="6" t="s">
        <v>97</v>
      </c>
      <c r="F4955" s="6" t="s">
        <v>98</v>
      </c>
      <c r="G4955" s="6">
        <v>190</v>
      </c>
      <c r="H4955" s="6">
        <v>1047</v>
      </c>
      <c r="I4955" s="6">
        <v>205</v>
      </c>
      <c r="J4955" s="6">
        <v>1072</v>
      </c>
      <c r="K4955" s="6"/>
      <c r="L4955" s="6">
        <v>1072</v>
      </c>
      <c r="M4955" s="6" t="s">
        <v>108</v>
      </c>
      <c r="N4955" s="6" t="s">
        <v>21</v>
      </c>
      <c r="O4955" s="6">
        <v>572</v>
      </c>
    </row>
    <row r="4956" spans="1:15" x14ac:dyDescent="0.25">
      <c r="A4956" s="6" t="s">
        <v>0</v>
      </c>
      <c r="B4956" s="6" t="s">
        <v>4</v>
      </c>
      <c r="C4956" s="6" t="s">
        <v>688</v>
      </c>
      <c r="D4956" s="6" t="s">
        <v>689</v>
      </c>
      <c r="E4956" s="6" t="s">
        <v>97</v>
      </c>
      <c r="F4956" s="6" t="s">
        <v>98</v>
      </c>
      <c r="G4956" s="6">
        <v>107</v>
      </c>
      <c r="H4956" s="6">
        <v>501</v>
      </c>
      <c r="I4956" s="6">
        <v>107</v>
      </c>
      <c r="J4956" s="6">
        <v>503</v>
      </c>
      <c r="K4956" s="6">
        <v>107</v>
      </c>
      <c r="L4956" s="6">
        <v>497</v>
      </c>
      <c r="M4956" s="6" t="s">
        <v>108</v>
      </c>
      <c r="N4956" s="6" t="s">
        <v>21</v>
      </c>
      <c r="O4956" s="6">
        <v>276</v>
      </c>
    </row>
    <row r="4957" spans="1:15" x14ac:dyDescent="0.25">
      <c r="A4957" s="6" t="s">
        <v>0</v>
      </c>
      <c r="B4957" s="6" t="s">
        <v>9</v>
      </c>
      <c r="C4957" s="6" t="s">
        <v>212</v>
      </c>
      <c r="D4957" s="6" t="s">
        <v>213</v>
      </c>
      <c r="E4957" s="6" t="s">
        <v>209</v>
      </c>
      <c r="F4957" s="6" t="s">
        <v>125</v>
      </c>
      <c r="G4957" s="6">
        <v>174</v>
      </c>
      <c r="H4957" s="6">
        <v>1185</v>
      </c>
      <c r="I4957" s="6">
        <v>463</v>
      </c>
      <c r="J4957" s="6">
        <v>2123</v>
      </c>
      <c r="K4957" s="6">
        <v>463</v>
      </c>
      <c r="L4957" s="6">
        <v>2114</v>
      </c>
      <c r="M4957" s="6" t="s">
        <v>108</v>
      </c>
      <c r="N4957" s="6" t="s">
        <v>22</v>
      </c>
      <c r="O4957" s="6">
        <v>901</v>
      </c>
    </row>
    <row r="4958" spans="1:15" x14ac:dyDescent="0.25">
      <c r="A4958" s="6" t="s">
        <v>0</v>
      </c>
      <c r="B4958" s="6" t="s">
        <v>11</v>
      </c>
      <c r="C4958" s="6" t="s">
        <v>187</v>
      </c>
      <c r="D4958" s="6" t="s">
        <v>188</v>
      </c>
      <c r="E4958" s="6" t="s">
        <v>97</v>
      </c>
      <c r="F4958" s="6" t="s">
        <v>132</v>
      </c>
      <c r="G4958" s="6">
        <v>18</v>
      </c>
      <c r="H4958" s="6">
        <v>78</v>
      </c>
      <c r="I4958" s="6">
        <v>18</v>
      </c>
      <c r="J4958" s="6">
        <v>79</v>
      </c>
      <c r="K4958" s="6">
        <v>18</v>
      </c>
      <c r="L4958" s="6">
        <v>77</v>
      </c>
      <c r="M4958" s="6" t="s">
        <v>108</v>
      </c>
      <c r="N4958" s="6" t="s">
        <v>23</v>
      </c>
      <c r="O4958" s="6">
        <v>77</v>
      </c>
    </row>
    <row r="4959" spans="1:15" x14ac:dyDescent="0.25">
      <c r="A4959" s="6" t="s">
        <v>0</v>
      </c>
      <c r="B4959" s="6" t="s">
        <v>5</v>
      </c>
      <c r="C4959" s="6" t="s">
        <v>183</v>
      </c>
      <c r="D4959" s="6" t="s">
        <v>184</v>
      </c>
      <c r="E4959" s="6" t="s">
        <v>97</v>
      </c>
      <c r="F4959" s="6" t="s">
        <v>125</v>
      </c>
      <c r="G4959" s="6">
        <v>45</v>
      </c>
      <c r="H4959" s="6">
        <v>193</v>
      </c>
      <c r="I4959" s="6">
        <v>48</v>
      </c>
      <c r="J4959" s="6">
        <v>196</v>
      </c>
      <c r="K4959" s="6">
        <v>48</v>
      </c>
      <c r="L4959" s="6">
        <v>196</v>
      </c>
      <c r="M4959" s="6" t="s">
        <v>108</v>
      </c>
      <c r="N4959" s="6" t="s">
        <v>21</v>
      </c>
      <c r="O4959" s="6">
        <v>90</v>
      </c>
    </row>
    <row r="4960" spans="1:15" x14ac:dyDescent="0.25">
      <c r="A4960" s="6" t="s">
        <v>0</v>
      </c>
      <c r="B4960" s="6" t="s">
        <v>8</v>
      </c>
      <c r="C4960" s="6" t="s">
        <v>141</v>
      </c>
      <c r="D4960" s="6" t="s">
        <v>142</v>
      </c>
      <c r="E4960" s="6" t="s">
        <v>97</v>
      </c>
      <c r="F4960" s="6" t="s">
        <v>98</v>
      </c>
      <c r="G4960" s="6">
        <v>186</v>
      </c>
      <c r="H4960" s="6">
        <v>1002</v>
      </c>
      <c r="I4960" s="6">
        <v>183</v>
      </c>
      <c r="J4960" s="6">
        <v>971</v>
      </c>
      <c r="K4960" s="6">
        <v>188</v>
      </c>
      <c r="L4960" s="6">
        <v>1003</v>
      </c>
      <c r="M4960" s="6" t="s">
        <v>108</v>
      </c>
      <c r="N4960" s="6" t="s">
        <v>23</v>
      </c>
      <c r="O4960" s="6">
        <v>1003</v>
      </c>
    </row>
    <row r="4961" spans="1:15" x14ac:dyDescent="0.25">
      <c r="A4961" s="6" t="s">
        <v>0</v>
      </c>
      <c r="B4961" s="6" t="s">
        <v>5</v>
      </c>
      <c r="C4961" s="6" t="s">
        <v>273</v>
      </c>
      <c r="D4961" s="6" t="s">
        <v>274</v>
      </c>
      <c r="E4961" s="6" t="s">
        <v>97</v>
      </c>
      <c r="F4961" s="6" t="s">
        <v>98</v>
      </c>
      <c r="G4961" s="6">
        <v>85</v>
      </c>
      <c r="H4961" s="6">
        <v>367</v>
      </c>
      <c r="I4961" s="6">
        <v>80</v>
      </c>
      <c r="J4961" s="6">
        <v>337</v>
      </c>
      <c r="K4961" s="6">
        <v>85</v>
      </c>
      <c r="L4961" s="6">
        <v>367</v>
      </c>
      <c r="M4961" s="6" t="s">
        <v>108</v>
      </c>
      <c r="N4961" s="6" t="s">
        <v>23</v>
      </c>
      <c r="O4961" s="6">
        <v>367</v>
      </c>
    </row>
    <row r="4962" spans="1:15" x14ac:dyDescent="0.25">
      <c r="A4962" s="6" t="s">
        <v>0</v>
      </c>
      <c r="B4962" s="6" t="s">
        <v>4</v>
      </c>
      <c r="C4962" s="6" t="s">
        <v>149</v>
      </c>
      <c r="D4962" s="6" t="s">
        <v>150</v>
      </c>
      <c r="E4962" s="6" t="s">
        <v>97</v>
      </c>
      <c r="F4962" s="6" t="s">
        <v>98</v>
      </c>
      <c r="G4962" s="6">
        <v>6</v>
      </c>
      <c r="H4962" s="6">
        <v>39</v>
      </c>
      <c r="I4962" s="6">
        <v>6</v>
      </c>
      <c r="J4962" s="6">
        <v>39</v>
      </c>
      <c r="K4962" s="6">
        <v>6</v>
      </c>
      <c r="L4962" s="6">
        <v>39</v>
      </c>
      <c r="M4962" s="6" t="s">
        <v>108</v>
      </c>
      <c r="N4962" s="6" t="s">
        <v>21</v>
      </c>
      <c r="O4962" s="6">
        <v>18</v>
      </c>
    </row>
    <row r="4963" spans="1:15" x14ac:dyDescent="0.25">
      <c r="A4963" s="6" t="s">
        <v>0</v>
      </c>
      <c r="B4963" s="6" t="s">
        <v>5</v>
      </c>
      <c r="C4963" s="6" t="s">
        <v>183</v>
      </c>
      <c r="D4963" s="6" t="s">
        <v>184</v>
      </c>
      <c r="E4963" s="6" t="s">
        <v>97</v>
      </c>
      <c r="F4963" s="6" t="s">
        <v>125</v>
      </c>
      <c r="G4963" s="6">
        <v>45</v>
      </c>
      <c r="H4963" s="6">
        <v>193</v>
      </c>
      <c r="I4963" s="6">
        <v>48</v>
      </c>
      <c r="J4963" s="6">
        <v>196</v>
      </c>
      <c r="K4963" s="6">
        <v>48</v>
      </c>
      <c r="L4963" s="6">
        <v>196</v>
      </c>
      <c r="M4963" s="6" t="s">
        <v>108</v>
      </c>
      <c r="N4963" s="6" t="s">
        <v>22</v>
      </c>
      <c r="O4963" s="6">
        <v>106</v>
      </c>
    </row>
    <row r="4964" spans="1:15" x14ac:dyDescent="0.25">
      <c r="A4964" s="6" t="s">
        <v>0</v>
      </c>
      <c r="B4964" s="6" t="s">
        <v>8</v>
      </c>
      <c r="C4964" s="6" t="s">
        <v>743</v>
      </c>
      <c r="D4964" s="6" t="s">
        <v>744</v>
      </c>
      <c r="E4964" s="6" t="s">
        <v>209</v>
      </c>
      <c r="F4964" s="6" t="s">
        <v>125</v>
      </c>
      <c r="G4964" s="6">
        <v>612</v>
      </c>
      <c r="H4964" s="6">
        <v>2944</v>
      </c>
      <c r="I4964" s="6">
        <v>608</v>
      </c>
      <c r="J4964" s="6">
        <v>2914</v>
      </c>
      <c r="K4964" s="6">
        <v>608</v>
      </c>
      <c r="L4964" s="6">
        <v>2944</v>
      </c>
      <c r="M4964" s="6" t="s">
        <v>108</v>
      </c>
      <c r="N4964" s="6" t="s">
        <v>23</v>
      </c>
      <c r="O4964" s="6">
        <v>2944</v>
      </c>
    </row>
    <row r="4965" spans="1:15" x14ac:dyDescent="0.25">
      <c r="A4965" s="6" t="s">
        <v>0</v>
      </c>
      <c r="B4965" s="6" t="s">
        <v>5</v>
      </c>
      <c r="C4965" s="6" t="s">
        <v>261</v>
      </c>
      <c r="D4965" s="6" t="s">
        <v>262</v>
      </c>
      <c r="E4965" s="6" t="s">
        <v>97</v>
      </c>
      <c r="F4965" s="6" t="s">
        <v>98</v>
      </c>
      <c r="G4965" s="6">
        <v>42</v>
      </c>
      <c r="H4965" s="6">
        <v>175</v>
      </c>
      <c r="I4965" s="6">
        <v>27</v>
      </c>
      <c r="J4965" s="6">
        <v>131</v>
      </c>
      <c r="K4965" s="6">
        <v>42</v>
      </c>
      <c r="L4965" s="6">
        <v>175</v>
      </c>
      <c r="M4965" s="6" t="s">
        <v>108</v>
      </c>
      <c r="N4965" s="6" t="s">
        <v>21</v>
      </c>
      <c r="O4965" s="6">
        <v>79</v>
      </c>
    </row>
    <row r="4966" spans="1:15" x14ac:dyDescent="0.25">
      <c r="A4966" s="6" t="s">
        <v>0</v>
      </c>
      <c r="B4966" s="6" t="s">
        <v>8</v>
      </c>
      <c r="C4966" s="6" t="s">
        <v>128</v>
      </c>
      <c r="D4966" s="6" t="s">
        <v>129</v>
      </c>
      <c r="E4966" s="6" t="s">
        <v>97</v>
      </c>
      <c r="F4966" s="6" t="s">
        <v>125</v>
      </c>
      <c r="G4966" s="6">
        <v>46</v>
      </c>
      <c r="H4966" s="6">
        <v>272</v>
      </c>
      <c r="I4966" s="6">
        <v>45</v>
      </c>
      <c r="J4966" s="6">
        <v>257</v>
      </c>
      <c r="K4966" s="6">
        <v>45</v>
      </c>
      <c r="L4966" s="6">
        <v>269</v>
      </c>
      <c r="M4966" s="6" t="s">
        <v>108</v>
      </c>
      <c r="N4966" s="6" t="s">
        <v>23</v>
      </c>
      <c r="O4966" s="6">
        <v>269</v>
      </c>
    </row>
    <row r="4967" spans="1:15" x14ac:dyDescent="0.25">
      <c r="A4967" s="6" t="s">
        <v>0</v>
      </c>
      <c r="B4967" s="6" t="s">
        <v>5</v>
      </c>
      <c r="C4967" s="6" t="s">
        <v>257</v>
      </c>
      <c r="D4967" s="6" t="s">
        <v>258</v>
      </c>
      <c r="E4967" s="6" t="s">
        <v>97</v>
      </c>
      <c r="F4967" s="6" t="s">
        <v>98</v>
      </c>
      <c r="G4967" s="6">
        <v>128</v>
      </c>
      <c r="H4967" s="6">
        <v>725</v>
      </c>
      <c r="I4967" s="6">
        <v>100</v>
      </c>
      <c r="J4967" s="6">
        <v>608</v>
      </c>
      <c r="K4967" s="6">
        <v>128</v>
      </c>
      <c r="L4967" s="6">
        <v>746</v>
      </c>
      <c r="M4967" s="6" t="s">
        <v>108</v>
      </c>
      <c r="N4967" s="6" t="s">
        <v>23</v>
      </c>
      <c r="O4967" s="6">
        <v>746</v>
      </c>
    </row>
    <row r="4968" spans="1:15" x14ac:dyDescent="0.25">
      <c r="A4968" s="6" t="s">
        <v>0</v>
      </c>
      <c r="B4968" s="6" t="s">
        <v>4</v>
      </c>
      <c r="C4968" s="6" t="s">
        <v>263</v>
      </c>
      <c r="D4968" s="6" t="s">
        <v>264</v>
      </c>
      <c r="E4968" s="6" t="s">
        <v>97</v>
      </c>
      <c r="F4968" s="6" t="s">
        <v>125</v>
      </c>
      <c r="G4968" s="6">
        <v>22</v>
      </c>
      <c r="H4968" s="6">
        <v>101</v>
      </c>
      <c r="I4968" s="6">
        <v>18</v>
      </c>
      <c r="J4968" s="6">
        <v>91</v>
      </c>
      <c r="K4968" s="6">
        <v>22</v>
      </c>
      <c r="L4968" s="6">
        <v>103</v>
      </c>
      <c r="M4968" s="6" t="s">
        <v>108</v>
      </c>
      <c r="N4968" s="6" t="s">
        <v>21</v>
      </c>
      <c r="O4968" s="6">
        <v>61</v>
      </c>
    </row>
    <row r="4969" spans="1:15" x14ac:dyDescent="0.25">
      <c r="A4969" s="6" t="s">
        <v>0</v>
      </c>
      <c r="B4969" s="6" t="s">
        <v>5</v>
      </c>
      <c r="C4969" s="6" t="s">
        <v>840</v>
      </c>
      <c r="D4969" s="6" t="s">
        <v>841</v>
      </c>
      <c r="E4969" s="6" t="s">
        <v>209</v>
      </c>
      <c r="F4969" s="6" t="s">
        <v>125</v>
      </c>
      <c r="G4969" s="6">
        <v>640</v>
      </c>
      <c r="H4969" s="6">
        <v>2600</v>
      </c>
      <c r="I4969" s="6">
        <v>623</v>
      </c>
      <c r="J4969" s="6">
        <v>2635</v>
      </c>
      <c r="K4969" s="6">
        <v>623</v>
      </c>
      <c r="L4969" s="6">
        <v>2635</v>
      </c>
      <c r="M4969" s="6" t="s">
        <v>108</v>
      </c>
      <c r="N4969" s="6" t="s">
        <v>22</v>
      </c>
      <c r="O4969" s="6">
        <v>1304</v>
      </c>
    </row>
    <row r="4970" spans="1:15" x14ac:dyDescent="0.25">
      <c r="A4970" s="6" t="s">
        <v>0</v>
      </c>
      <c r="B4970" s="6" t="s">
        <v>11</v>
      </c>
      <c r="C4970" s="6" t="s">
        <v>187</v>
      </c>
      <c r="D4970" s="6" t="s">
        <v>188</v>
      </c>
      <c r="E4970" s="6" t="s">
        <v>97</v>
      </c>
      <c r="F4970" s="6" t="s">
        <v>132</v>
      </c>
      <c r="G4970" s="6">
        <v>18</v>
      </c>
      <c r="H4970" s="6">
        <v>78</v>
      </c>
      <c r="I4970" s="6">
        <v>18</v>
      </c>
      <c r="J4970" s="6">
        <v>79</v>
      </c>
      <c r="K4970" s="6">
        <v>18</v>
      </c>
      <c r="L4970" s="6">
        <v>77</v>
      </c>
      <c r="M4970" s="6" t="s">
        <v>108</v>
      </c>
      <c r="N4970" s="6" t="s">
        <v>21</v>
      </c>
      <c r="O4970" s="6">
        <v>42</v>
      </c>
    </row>
    <row r="4971" spans="1:15" x14ac:dyDescent="0.25">
      <c r="A4971" s="6" t="s">
        <v>0</v>
      </c>
      <c r="B4971" s="6" t="s">
        <v>5</v>
      </c>
      <c r="C4971" s="6" t="s">
        <v>259</v>
      </c>
      <c r="D4971" s="6" t="s">
        <v>260</v>
      </c>
      <c r="E4971" s="6" t="s">
        <v>97</v>
      </c>
      <c r="F4971" s="6" t="s">
        <v>98</v>
      </c>
      <c r="G4971" s="6">
        <v>94</v>
      </c>
      <c r="H4971" s="6">
        <v>341</v>
      </c>
      <c r="I4971" s="6">
        <v>65</v>
      </c>
      <c r="J4971" s="6">
        <v>240</v>
      </c>
      <c r="K4971" s="6">
        <v>95</v>
      </c>
      <c r="L4971" s="6">
        <v>343</v>
      </c>
      <c r="M4971" s="6" t="s">
        <v>108</v>
      </c>
      <c r="N4971" s="6" t="s">
        <v>21</v>
      </c>
      <c r="O4971" s="6">
        <v>180</v>
      </c>
    </row>
    <row r="4972" spans="1:15" x14ac:dyDescent="0.25">
      <c r="A4972" s="6" t="s">
        <v>0</v>
      </c>
      <c r="B4972" s="6" t="s">
        <v>4</v>
      </c>
      <c r="C4972" s="6" t="s">
        <v>155</v>
      </c>
      <c r="D4972" s="6" t="s">
        <v>156</v>
      </c>
      <c r="E4972" s="6" t="s">
        <v>97</v>
      </c>
      <c r="F4972" s="6" t="s">
        <v>98</v>
      </c>
      <c r="G4972" s="6">
        <v>97</v>
      </c>
      <c r="H4972" s="6">
        <v>382</v>
      </c>
      <c r="I4972" s="6">
        <v>95</v>
      </c>
      <c r="J4972" s="6">
        <v>386</v>
      </c>
      <c r="K4972" s="6">
        <v>95</v>
      </c>
      <c r="L4972" s="6">
        <v>386</v>
      </c>
      <c r="M4972" s="6" t="s">
        <v>108</v>
      </c>
      <c r="N4972" s="6" t="s">
        <v>21</v>
      </c>
      <c r="O4972" s="6">
        <v>202</v>
      </c>
    </row>
    <row r="4973" spans="1:15" x14ac:dyDescent="0.25">
      <c r="A4973" s="6" t="s">
        <v>0</v>
      </c>
      <c r="B4973" s="6" t="s">
        <v>8</v>
      </c>
      <c r="C4973" s="6" t="s">
        <v>128</v>
      </c>
      <c r="D4973" s="6" t="s">
        <v>129</v>
      </c>
      <c r="E4973" s="6" t="s">
        <v>97</v>
      </c>
      <c r="F4973" s="6" t="s">
        <v>125</v>
      </c>
      <c r="G4973" s="6">
        <v>46</v>
      </c>
      <c r="H4973" s="6">
        <v>272</v>
      </c>
      <c r="I4973" s="6">
        <v>45</v>
      </c>
      <c r="J4973" s="6">
        <v>257</v>
      </c>
      <c r="K4973" s="6">
        <v>45</v>
      </c>
      <c r="L4973" s="6">
        <v>269</v>
      </c>
      <c r="M4973" s="6" t="s">
        <v>108</v>
      </c>
      <c r="N4973" s="6" t="s">
        <v>22</v>
      </c>
      <c r="O4973" s="6">
        <v>126</v>
      </c>
    </row>
    <row r="4974" spans="1:15" x14ac:dyDescent="0.25">
      <c r="A4974" s="6" t="s">
        <v>0</v>
      </c>
      <c r="B4974" s="6" t="s">
        <v>5</v>
      </c>
      <c r="C4974" s="6" t="s">
        <v>257</v>
      </c>
      <c r="D4974" s="6" t="s">
        <v>258</v>
      </c>
      <c r="E4974" s="6" t="s">
        <v>97</v>
      </c>
      <c r="F4974" s="6" t="s">
        <v>98</v>
      </c>
      <c r="G4974" s="6">
        <v>128</v>
      </c>
      <c r="H4974" s="6">
        <v>725</v>
      </c>
      <c r="I4974" s="6">
        <v>100</v>
      </c>
      <c r="J4974" s="6">
        <v>608</v>
      </c>
      <c r="K4974" s="6">
        <v>128</v>
      </c>
      <c r="L4974" s="6">
        <v>746</v>
      </c>
      <c r="M4974" s="6" t="s">
        <v>108</v>
      </c>
      <c r="N4974" s="6" t="s">
        <v>21</v>
      </c>
      <c r="O4974" s="6">
        <v>385</v>
      </c>
    </row>
    <row r="4975" spans="1:15" x14ac:dyDescent="0.25">
      <c r="A4975" s="6" t="s">
        <v>0</v>
      </c>
      <c r="B4975" s="6" t="s">
        <v>11</v>
      </c>
      <c r="C4975" s="6" t="s">
        <v>187</v>
      </c>
      <c r="D4975" s="6" t="s">
        <v>188</v>
      </c>
      <c r="E4975" s="6" t="s">
        <v>97</v>
      </c>
      <c r="F4975" s="6" t="s">
        <v>132</v>
      </c>
      <c r="G4975" s="6">
        <v>18</v>
      </c>
      <c r="H4975" s="6">
        <v>78</v>
      </c>
      <c r="I4975" s="6">
        <v>18</v>
      </c>
      <c r="J4975" s="6">
        <v>79</v>
      </c>
      <c r="K4975" s="6">
        <v>18</v>
      </c>
      <c r="L4975" s="6">
        <v>77</v>
      </c>
      <c r="M4975" s="6" t="s">
        <v>108</v>
      </c>
      <c r="N4975" s="6" t="s">
        <v>22</v>
      </c>
      <c r="O4975" s="6">
        <v>35</v>
      </c>
    </row>
    <row r="4976" spans="1:15" x14ac:dyDescent="0.25">
      <c r="A4976" s="6" t="s">
        <v>0</v>
      </c>
      <c r="B4976" s="6" t="s">
        <v>5</v>
      </c>
      <c r="C4976" s="6" t="s">
        <v>269</v>
      </c>
      <c r="D4976" s="6" t="s">
        <v>270</v>
      </c>
      <c r="E4976" s="6" t="s">
        <v>97</v>
      </c>
      <c r="F4976" s="6" t="s">
        <v>98</v>
      </c>
      <c r="G4976" s="6">
        <v>31</v>
      </c>
      <c r="H4976" s="6">
        <v>170</v>
      </c>
      <c r="I4976" s="6">
        <v>25</v>
      </c>
      <c r="J4976" s="6">
        <v>125</v>
      </c>
      <c r="K4976" s="6">
        <v>31</v>
      </c>
      <c r="L4976" s="6">
        <v>170</v>
      </c>
      <c r="M4976" s="6" t="s">
        <v>108</v>
      </c>
      <c r="N4976" s="6" t="s">
        <v>23</v>
      </c>
      <c r="O4976" s="6">
        <v>170</v>
      </c>
    </row>
    <row r="4977" spans="1:15" x14ac:dyDescent="0.25">
      <c r="A4977" s="6" t="s">
        <v>0</v>
      </c>
      <c r="B4977" s="6" t="s">
        <v>5</v>
      </c>
      <c r="C4977" s="6" t="s">
        <v>169</v>
      </c>
      <c r="D4977" s="6" t="s">
        <v>170</v>
      </c>
      <c r="E4977" s="6" t="s">
        <v>97</v>
      </c>
      <c r="F4977" s="6" t="s">
        <v>98</v>
      </c>
      <c r="G4977" s="6">
        <v>65</v>
      </c>
      <c r="H4977" s="6">
        <v>315</v>
      </c>
      <c r="I4977" s="6">
        <v>31</v>
      </c>
      <c r="J4977" s="6">
        <v>171</v>
      </c>
      <c r="K4977" s="6">
        <v>65</v>
      </c>
      <c r="L4977" s="6">
        <v>323</v>
      </c>
      <c r="M4977" s="6" t="s">
        <v>108</v>
      </c>
      <c r="N4977" s="6" t="s">
        <v>21</v>
      </c>
      <c r="O4977" s="6">
        <v>162</v>
      </c>
    </row>
    <row r="4978" spans="1:15" x14ac:dyDescent="0.25">
      <c r="A4978" s="6" t="s">
        <v>0</v>
      </c>
      <c r="B4978" s="6" t="s">
        <v>4</v>
      </c>
      <c r="C4978" s="6" t="s">
        <v>147</v>
      </c>
      <c r="D4978" s="6" t="s">
        <v>148</v>
      </c>
      <c r="E4978" s="6" t="s">
        <v>97</v>
      </c>
      <c r="F4978" s="6" t="s">
        <v>98</v>
      </c>
      <c r="G4978" s="6">
        <v>87</v>
      </c>
      <c r="H4978" s="6">
        <v>461</v>
      </c>
      <c r="I4978" s="6">
        <v>90</v>
      </c>
      <c r="J4978" s="6">
        <v>489</v>
      </c>
      <c r="K4978" s="6">
        <v>90</v>
      </c>
      <c r="L4978" s="6">
        <v>489</v>
      </c>
      <c r="M4978" s="6" t="s">
        <v>108</v>
      </c>
      <c r="N4978" s="6" t="s">
        <v>22</v>
      </c>
      <c r="O4978" s="6">
        <v>248</v>
      </c>
    </row>
    <row r="4979" spans="1:15" x14ac:dyDescent="0.25">
      <c r="A4979" s="6" t="s">
        <v>0</v>
      </c>
      <c r="B4979" s="6" t="s">
        <v>5</v>
      </c>
      <c r="C4979" s="6" t="s">
        <v>834</v>
      </c>
      <c r="D4979" s="6" t="s">
        <v>835</v>
      </c>
      <c r="E4979" s="6" t="s">
        <v>209</v>
      </c>
      <c r="F4979" s="6" t="s">
        <v>125</v>
      </c>
      <c r="G4979" s="6">
        <v>169</v>
      </c>
      <c r="H4979" s="6">
        <v>1216</v>
      </c>
      <c r="I4979" s="6">
        <v>176</v>
      </c>
      <c r="J4979" s="6">
        <v>1216</v>
      </c>
      <c r="K4979" s="6">
        <v>176</v>
      </c>
      <c r="L4979" s="6">
        <v>1216</v>
      </c>
      <c r="M4979" s="6" t="s">
        <v>108</v>
      </c>
      <c r="N4979" s="6" t="s">
        <v>22</v>
      </c>
      <c r="O4979" s="6">
        <v>612</v>
      </c>
    </row>
    <row r="4980" spans="1:15" x14ac:dyDescent="0.25">
      <c r="A4980" s="6" t="s">
        <v>0</v>
      </c>
      <c r="B4980" s="6" t="s">
        <v>5</v>
      </c>
      <c r="C4980" s="6" t="s">
        <v>257</v>
      </c>
      <c r="D4980" s="6" t="s">
        <v>258</v>
      </c>
      <c r="E4980" s="6" t="s">
        <v>97</v>
      </c>
      <c r="F4980" s="6" t="s">
        <v>98</v>
      </c>
      <c r="G4980" s="6">
        <v>128</v>
      </c>
      <c r="H4980" s="6">
        <v>725</v>
      </c>
      <c r="I4980" s="6">
        <v>100</v>
      </c>
      <c r="J4980" s="6">
        <v>608</v>
      </c>
      <c r="K4980" s="6">
        <v>128</v>
      </c>
      <c r="L4980" s="6">
        <v>746</v>
      </c>
      <c r="M4980" s="6" t="s">
        <v>108</v>
      </c>
      <c r="N4980" s="6" t="s">
        <v>22</v>
      </c>
      <c r="O4980" s="6">
        <v>361</v>
      </c>
    </row>
    <row r="4981" spans="1:15" x14ac:dyDescent="0.25">
      <c r="A4981" s="6" t="s">
        <v>0</v>
      </c>
      <c r="B4981" s="6" t="s">
        <v>5</v>
      </c>
      <c r="C4981" s="6" t="s">
        <v>701</v>
      </c>
      <c r="D4981" s="6" t="s">
        <v>702</v>
      </c>
      <c r="E4981" s="6" t="s">
        <v>209</v>
      </c>
      <c r="F4981" s="6" t="s">
        <v>125</v>
      </c>
      <c r="G4981" s="6">
        <v>155</v>
      </c>
      <c r="H4981" s="6">
        <v>664</v>
      </c>
      <c r="I4981" s="6">
        <v>156</v>
      </c>
      <c r="J4981" s="6">
        <v>641</v>
      </c>
      <c r="K4981" s="6">
        <v>273</v>
      </c>
      <c r="L4981" s="6">
        <v>0</v>
      </c>
      <c r="M4981" s="6" t="s">
        <v>108</v>
      </c>
      <c r="N4981" s="6" t="s">
        <v>21</v>
      </c>
      <c r="O4981" s="6">
        <v>0</v>
      </c>
    </row>
    <row r="4982" spans="1:15" x14ac:dyDescent="0.25">
      <c r="A4982" s="6" t="s">
        <v>0</v>
      </c>
      <c r="B4982" s="6" t="s">
        <v>8</v>
      </c>
      <c r="C4982" s="6" t="s">
        <v>126</v>
      </c>
      <c r="D4982" s="6" t="s">
        <v>127</v>
      </c>
      <c r="E4982" s="6" t="s">
        <v>97</v>
      </c>
      <c r="F4982" s="6" t="s">
        <v>132</v>
      </c>
      <c r="G4982" s="6">
        <v>50</v>
      </c>
      <c r="H4982" s="6">
        <v>295</v>
      </c>
      <c r="I4982" s="6">
        <v>50</v>
      </c>
      <c r="J4982" s="6">
        <v>293</v>
      </c>
      <c r="K4982" s="6">
        <v>50</v>
      </c>
      <c r="L4982" s="6">
        <v>293</v>
      </c>
      <c r="M4982" s="6" t="s">
        <v>108</v>
      </c>
      <c r="N4982" s="6" t="s">
        <v>22</v>
      </c>
      <c r="O4982" s="6">
        <v>142</v>
      </c>
    </row>
    <row r="4983" spans="1:15" x14ac:dyDescent="0.25">
      <c r="A4983" s="6" t="s">
        <v>0</v>
      </c>
      <c r="B4983" s="6" t="s">
        <v>5</v>
      </c>
      <c r="C4983" s="6" t="s">
        <v>271</v>
      </c>
      <c r="D4983" s="6" t="s">
        <v>272</v>
      </c>
      <c r="E4983" s="6" t="s">
        <v>97</v>
      </c>
      <c r="F4983" s="6" t="s">
        <v>125</v>
      </c>
      <c r="G4983" s="6">
        <v>18</v>
      </c>
      <c r="H4983" s="6">
        <v>82</v>
      </c>
      <c r="I4983" s="6">
        <v>18</v>
      </c>
      <c r="J4983" s="6">
        <v>82</v>
      </c>
      <c r="K4983" s="6">
        <v>18</v>
      </c>
      <c r="L4983" s="6">
        <v>80</v>
      </c>
      <c r="M4983" s="6" t="s">
        <v>108</v>
      </c>
      <c r="N4983" s="6" t="s">
        <v>22</v>
      </c>
      <c r="O4983" s="6">
        <v>31</v>
      </c>
    </row>
    <row r="4984" spans="1:15" x14ac:dyDescent="0.25">
      <c r="A4984" s="6" t="s">
        <v>0</v>
      </c>
      <c r="B4984" s="6" t="s">
        <v>4</v>
      </c>
      <c r="C4984" s="6" t="s">
        <v>153</v>
      </c>
      <c r="D4984" s="6" t="s">
        <v>154</v>
      </c>
      <c r="E4984" s="6" t="s">
        <v>97</v>
      </c>
      <c r="F4984" s="6" t="s">
        <v>98</v>
      </c>
      <c r="G4984" s="6">
        <v>35</v>
      </c>
      <c r="H4984" s="6">
        <v>175</v>
      </c>
      <c r="I4984" s="6">
        <v>32</v>
      </c>
      <c r="J4984" s="6">
        <v>173</v>
      </c>
      <c r="K4984" s="6">
        <v>43</v>
      </c>
      <c r="L4984" s="6">
        <v>212</v>
      </c>
      <c r="M4984" s="6" t="s">
        <v>108</v>
      </c>
      <c r="N4984" s="6" t="s">
        <v>22</v>
      </c>
      <c r="O4984" s="6">
        <v>105</v>
      </c>
    </row>
    <row r="4985" spans="1:15" x14ac:dyDescent="0.25">
      <c r="A4985" s="6" t="s">
        <v>0</v>
      </c>
      <c r="B4985" s="6" t="s">
        <v>4</v>
      </c>
      <c r="C4985" s="6" t="s">
        <v>688</v>
      </c>
      <c r="D4985" s="6" t="s">
        <v>689</v>
      </c>
      <c r="E4985" s="6" t="s">
        <v>97</v>
      </c>
      <c r="F4985" s="6" t="s">
        <v>98</v>
      </c>
      <c r="G4985" s="6">
        <v>107</v>
      </c>
      <c r="H4985" s="6">
        <v>501</v>
      </c>
      <c r="I4985" s="6">
        <v>107</v>
      </c>
      <c r="J4985" s="6">
        <v>503</v>
      </c>
      <c r="K4985" s="6">
        <v>107</v>
      </c>
      <c r="L4985" s="6">
        <v>497</v>
      </c>
      <c r="M4985" s="6" t="s">
        <v>108</v>
      </c>
      <c r="N4985" s="6" t="s">
        <v>22</v>
      </c>
      <c r="O4985" s="6">
        <v>221</v>
      </c>
    </row>
    <row r="4986" spans="1:15" x14ac:dyDescent="0.25">
      <c r="A4986" s="6" t="s">
        <v>0</v>
      </c>
      <c r="B4986" s="6" t="s">
        <v>4</v>
      </c>
      <c r="C4986" s="6" t="s">
        <v>147</v>
      </c>
      <c r="D4986" s="6" t="s">
        <v>148</v>
      </c>
      <c r="E4986" s="6" t="s">
        <v>97</v>
      </c>
      <c r="F4986" s="6" t="s">
        <v>98</v>
      </c>
      <c r="G4986" s="6">
        <v>87</v>
      </c>
      <c r="H4986" s="6">
        <v>461</v>
      </c>
      <c r="I4986" s="6">
        <v>90</v>
      </c>
      <c r="J4986" s="6">
        <v>489</v>
      </c>
      <c r="K4986" s="6">
        <v>90</v>
      </c>
      <c r="L4986" s="6">
        <v>489</v>
      </c>
      <c r="M4986" s="6" t="s">
        <v>108</v>
      </c>
      <c r="N4986" s="6" t="s">
        <v>23</v>
      </c>
      <c r="O4986" s="6">
        <v>489</v>
      </c>
    </row>
    <row r="4987" spans="1:15" x14ac:dyDescent="0.25">
      <c r="A4987" s="6" t="s">
        <v>0</v>
      </c>
      <c r="B4987" s="6" t="s">
        <v>9</v>
      </c>
      <c r="C4987" s="6" t="s">
        <v>207</v>
      </c>
      <c r="D4987" s="6" t="s">
        <v>208</v>
      </c>
      <c r="E4987" s="6" t="s">
        <v>209</v>
      </c>
      <c r="F4987" s="6" t="s">
        <v>125</v>
      </c>
      <c r="G4987" s="6">
        <v>541</v>
      </c>
      <c r="H4987" s="6">
        <v>2607</v>
      </c>
      <c r="I4987" s="6">
        <v>545</v>
      </c>
      <c r="J4987" s="6">
        <v>2544</v>
      </c>
      <c r="K4987" s="6">
        <v>545</v>
      </c>
      <c r="L4987" s="6">
        <v>2545</v>
      </c>
      <c r="M4987" s="6" t="s">
        <v>108</v>
      </c>
      <c r="N4987" s="6" t="s">
        <v>23</v>
      </c>
      <c r="O4987" s="6">
        <v>2545</v>
      </c>
    </row>
    <row r="4988" spans="1:15" x14ac:dyDescent="0.25">
      <c r="A4988" s="6" t="s">
        <v>0</v>
      </c>
      <c r="B4988" s="6" t="s">
        <v>9</v>
      </c>
      <c r="C4988" s="6" t="s">
        <v>207</v>
      </c>
      <c r="D4988" s="6" t="s">
        <v>208</v>
      </c>
      <c r="E4988" s="6" t="s">
        <v>209</v>
      </c>
      <c r="F4988" s="6" t="s">
        <v>125</v>
      </c>
      <c r="G4988" s="6">
        <v>541</v>
      </c>
      <c r="H4988" s="6">
        <v>2607</v>
      </c>
      <c r="I4988" s="6">
        <v>545</v>
      </c>
      <c r="J4988" s="6">
        <v>2544</v>
      </c>
      <c r="K4988" s="6">
        <v>545</v>
      </c>
      <c r="L4988" s="6">
        <v>2545</v>
      </c>
      <c r="M4988" s="6" t="s">
        <v>108</v>
      </c>
      <c r="N4988" s="6" t="s">
        <v>22</v>
      </c>
      <c r="O4988" s="6">
        <v>1120</v>
      </c>
    </row>
    <row r="4989" spans="1:15" x14ac:dyDescent="0.25">
      <c r="A4989" s="6" t="s">
        <v>0</v>
      </c>
      <c r="B4989" s="6" t="s">
        <v>5</v>
      </c>
      <c r="C4989" s="6" t="s">
        <v>271</v>
      </c>
      <c r="D4989" s="6" t="s">
        <v>272</v>
      </c>
      <c r="E4989" s="6" t="s">
        <v>97</v>
      </c>
      <c r="F4989" s="6" t="s">
        <v>125</v>
      </c>
      <c r="G4989" s="6">
        <v>18</v>
      </c>
      <c r="H4989" s="6">
        <v>82</v>
      </c>
      <c r="I4989" s="6">
        <v>18</v>
      </c>
      <c r="J4989" s="6">
        <v>82</v>
      </c>
      <c r="K4989" s="6">
        <v>18</v>
      </c>
      <c r="L4989" s="6">
        <v>80</v>
      </c>
      <c r="M4989" s="6" t="s">
        <v>108</v>
      </c>
      <c r="N4989" s="6" t="s">
        <v>21</v>
      </c>
      <c r="O4989" s="6">
        <v>49</v>
      </c>
    </row>
    <row r="4990" spans="1:15" x14ac:dyDescent="0.25">
      <c r="A4990" s="6" t="s">
        <v>0</v>
      </c>
      <c r="B4990" s="6" t="s">
        <v>5</v>
      </c>
      <c r="C4990" s="6" t="s">
        <v>269</v>
      </c>
      <c r="D4990" s="6" t="s">
        <v>270</v>
      </c>
      <c r="E4990" s="6" t="s">
        <v>97</v>
      </c>
      <c r="F4990" s="6" t="s">
        <v>98</v>
      </c>
      <c r="G4990" s="6">
        <v>31</v>
      </c>
      <c r="H4990" s="6">
        <v>170</v>
      </c>
      <c r="I4990" s="6">
        <v>25</v>
      </c>
      <c r="J4990" s="6">
        <v>125</v>
      </c>
      <c r="K4990" s="6">
        <v>31</v>
      </c>
      <c r="L4990" s="6">
        <v>170</v>
      </c>
      <c r="M4990" s="6" t="s">
        <v>108</v>
      </c>
      <c r="N4990" s="6" t="s">
        <v>22</v>
      </c>
      <c r="O4990" s="6">
        <v>76</v>
      </c>
    </row>
    <row r="4991" spans="1:15" x14ac:dyDescent="0.25">
      <c r="A4991" s="6" t="s">
        <v>0</v>
      </c>
      <c r="B4991" s="6" t="s">
        <v>8</v>
      </c>
      <c r="C4991" s="6" t="s">
        <v>128</v>
      </c>
      <c r="D4991" s="6" t="s">
        <v>129</v>
      </c>
      <c r="E4991" s="6" t="s">
        <v>97</v>
      </c>
      <c r="F4991" s="6" t="s">
        <v>125</v>
      </c>
      <c r="G4991" s="6">
        <v>46</v>
      </c>
      <c r="H4991" s="6">
        <v>272</v>
      </c>
      <c r="I4991" s="6">
        <v>45</v>
      </c>
      <c r="J4991" s="6">
        <v>257</v>
      </c>
      <c r="K4991" s="6">
        <v>45</v>
      </c>
      <c r="L4991" s="6">
        <v>269</v>
      </c>
      <c r="M4991" s="6" t="s">
        <v>108</v>
      </c>
      <c r="N4991" s="6" t="s">
        <v>21</v>
      </c>
      <c r="O4991" s="6">
        <v>143</v>
      </c>
    </row>
    <row r="4992" spans="1:15" x14ac:dyDescent="0.25">
      <c r="A4992" s="6" t="s">
        <v>0</v>
      </c>
      <c r="B4992" s="6" t="s">
        <v>5</v>
      </c>
      <c r="C4992" s="6" t="s">
        <v>259</v>
      </c>
      <c r="D4992" s="6" t="s">
        <v>260</v>
      </c>
      <c r="E4992" s="6" t="s">
        <v>97</v>
      </c>
      <c r="F4992" s="6" t="s">
        <v>98</v>
      </c>
      <c r="G4992" s="6">
        <v>94</v>
      </c>
      <c r="H4992" s="6">
        <v>341</v>
      </c>
      <c r="I4992" s="6">
        <v>65</v>
      </c>
      <c r="J4992" s="6">
        <v>240</v>
      </c>
      <c r="K4992" s="6">
        <v>95</v>
      </c>
      <c r="L4992" s="6">
        <v>343</v>
      </c>
      <c r="M4992" s="6" t="s">
        <v>108</v>
      </c>
      <c r="N4992" s="6" t="s">
        <v>23</v>
      </c>
      <c r="O4992" s="6">
        <v>343</v>
      </c>
    </row>
    <row r="4993" spans="1:15" x14ac:dyDescent="0.25">
      <c r="A4993" s="6" t="s">
        <v>0</v>
      </c>
      <c r="B4993" s="6" t="s">
        <v>5</v>
      </c>
      <c r="C4993" s="6" t="s">
        <v>259</v>
      </c>
      <c r="D4993" s="6" t="s">
        <v>260</v>
      </c>
      <c r="E4993" s="6" t="s">
        <v>97</v>
      </c>
      <c r="F4993" s="6" t="s">
        <v>98</v>
      </c>
      <c r="G4993" s="6">
        <v>94</v>
      </c>
      <c r="H4993" s="6">
        <v>341</v>
      </c>
      <c r="I4993" s="6">
        <v>65</v>
      </c>
      <c r="J4993" s="6">
        <v>240</v>
      </c>
      <c r="K4993" s="6">
        <v>95</v>
      </c>
      <c r="L4993" s="6">
        <v>343</v>
      </c>
      <c r="M4993" s="6" t="s">
        <v>108</v>
      </c>
      <c r="N4993" s="6" t="s">
        <v>22</v>
      </c>
      <c r="O4993" s="6">
        <v>163</v>
      </c>
    </row>
    <row r="4994" spans="1:15" x14ac:dyDescent="0.25">
      <c r="A4994" s="6" t="s">
        <v>0</v>
      </c>
      <c r="B4994" s="6" t="s">
        <v>4</v>
      </c>
      <c r="C4994" s="6" t="s">
        <v>688</v>
      </c>
      <c r="D4994" s="6" t="s">
        <v>689</v>
      </c>
      <c r="E4994" s="6" t="s">
        <v>97</v>
      </c>
      <c r="F4994" s="6" t="s">
        <v>98</v>
      </c>
      <c r="G4994" s="6">
        <v>107</v>
      </c>
      <c r="H4994" s="6">
        <v>501</v>
      </c>
      <c r="I4994" s="6">
        <v>107</v>
      </c>
      <c r="J4994" s="6">
        <v>503</v>
      </c>
      <c r="K4994" s="6">
        <v>107</v>
      </c>
      <c r="L4994" s="6">
        <v>497</v>
      </c>
      <c r="M4994" s="6" t="s">
        <v>108</v>
      </c>
      <c r="N4994" s="6" t="s">
        <v>23</v>
      </c>
      <c r="O4994" s="6">
        <v>497</v>
      </c>
    </row>
    <row r="4995" spans="1:15" x14ac:dyDescent="0.25">
      <c r="A4995" s="6" t="s">
        <v>0</v>
      </c>
      <c r="B4995" s="6" t="s">
        <v>4</v>
      </c>
      <c r="C4995" s="6" t="s">
        <v>153</v>
      </c>
      <c r="D4995" s="6" t="s">
        <v>154</v>
      </c>
      <c r="E4995" s="6" t="s">
        <v>97</v>
      </c>
      <c r="F4995" s="6" t="s">
        <v>98</v>
      </c>
      <c r="G4995" s="6">
        <v>35</v>
      </c>
      <c r="H4995" s="6">
        <v>175</v>
      </c>
      <c r="I4995" s="6">
        <v>32</v>
      </c>
      <c r="J4995" s="6">
        <v>173</v>
      </c>
      <c r="K4995" s="6">
        <v>43</v>
      </c>
      <c r="L4995" s="6">
        <v>212</v>
      </c>
      <c r="M4995" s="6" t="s">
        <v>108</v>
      </c>
      <c r="N4995" s="6" t="s">
        <v>23</v>
      </c>
      <c r="O4995" s="6">
        <v>212</v>
      </c>
    </row>
    <row r="4996" spans="1:15" x14ac:dyDescent="0.25">
      <c r="A4996" s="6" t="s">
        <v>0</v>
      </c>
      <c r="B4996" s="6" t="s">
        <v>5</v>
      </c>
      <c r="C4996" s="6" t="s">
        <v>840</v>
      </c>
      <c r="D4996" s="6" t="s">
        <v>841</v>
      </c>
      <c r="E4996" s="6" t="s">
        <v>209</v>
      </c>
      <c r="F4996" s="6" t="s">
        <v>125</v>
      </c>
      <c r="G4996" s="6">
        <v>640</v>
      </c>
      <c r="H4996" s="6">
        <v>2600</v>
      </c>
      <c r="I4996" s="6">
        <v>623</v>
      </c>
      <c r="J4996" s="6">
        <v>2635</v>
      </c>
      <c r="K4996" s="6">
        <v>623</v>
      </c>
      <c r="L4996" s="6">
        <v>2635</v>
      </c>
      <c r="M4996" s="6" t="s">
        <v>108</v>
      </c>
      <c r="N4996" s="6" t="s">
        <v>23</v>
      </c>
      <c r="O4996" s="6">
        <v>2635</v>
      </c>
    </row>
    <row r="4997" spans="1:15" x14ac:dyDescent="0.25">
      <c r="A4997" s="6" t="s">
        <v>0</v>
      </c>
      <c r="B4997" s="6" t="s">
        <v>8</v>
      </c>
      <c r="C4997" s="6" t="s">
        <v>126</v>
      </c>
      <c r="D4997" s="6" t="s">
        <v>127</v>
      </c>
      <c r="E4997" s="6" t="s">
        <v>97</v>
      </c>
      <c r="F4997" s="6" t="s">
        <v>132</v>
      </c>
      <c r="G4997" s="6">
        <v>50</v>
      </c>
      <c r="H4997" s="6">
        <v>295</v>
      </c>
      <c r="I4997" s="6">
        <v>50</v>
      </c>
      <c r="J4997" s="6">
        <v>293</v>
      </c>
      <c r="K4997" s="6">
        <v>50</v>
      </c>
      <c r="L4997" s="6">
        <v>293</v>
      </c>
      <c r="M4997" s="6" t="s">
        <v>108</v>
      </c>
      <c r="N4997" s="6" t="s">
        <v>23</v>
      </c>
      <c r="O4997" s="6">
        <v>293</v>
      </c>
    </row>
    <row r="4998" spans="1:15" x14ac:dyDescent="0.25">
      <c r="A4998" s="6" t="s">
        <v>0</v>
      </c>
      <c r="B4998" s="6" t="s">
        <v>12</v>
      </c>
      <c r="C4998" s="6" t="s">
        <v>197</v>
      </c>
      <c r="D4998" s="6" t="s">
        <v>198</v>
      </c>
      <c r="E4998" s="6" t="s">
        <v>97</v>
      </c>
      <c r="F4998" s="6" t="s">
        <v>125</v>
      </c>
      <c r="G4998" s="6">
        <v>20</v>
      </c>
      <c r="H4998" s="6">
        <v>106</v>
      </c>
      <c r="I4998" s="6">
        <v>13</v>
      </c>
      <c r="J4998" s="6">
        <v>94</v>
      </c>
      <c r="K4998" s="6">
        <v>18</v>
      </c>
      <c r="L4998" s="6">
        <v>94</v>
      </c>
      <c r="M4998" s="6" t="s">
        <v>108</v>
      </c>
      <c r="N4998" s="6" t="s">
        <v>21</v>
      </c>
      <c r="O4998" s="6">
        <v>47</v>
      </c>
    </row>
    <row r="4999" spans="1:15" x14ac:dyDescent="0.25">
      <c r="A4999" s="6" t="s">
        <v>0</v>
      </c>
      <c r="B4999" s="6" t="s">
        <v>13</v>
      </c>
      <c r="C4999" s="6" t="s">
        <v>179</v>
      </c>
      <c r="D4999" s="6" t="s">
        <v>180</v>
      </c>
      <c r="E4999" s="6" t="s">
        <v>97</v>
      </c>
      <c r="F4999" s="6" t="s">
        <v>125</v>
      </c>
      <c r="G4999" s="6">
        <v>13</v>
      </c>
      <c r="H4999" s="6">
        <v>70</v>
      </c>
      <c r="I4999" s="6">
        <v>8</v>
      </c>
      <c r="J4999" s="6">
        <v>49</v>
      </c>
      <c r="K4999" s="6">
        <v>12</v>
      </c>
      <c r="L4999" s="6">
        <v>70</v>
      </c>
      <c r="M4999" s="6" t="s">
        <v>108</v>
      </c>
      <c r="N4999" s="6" t="s">
        <v>23</v>
      </c>
      <c r="O4999" s="6">
        <v>70</v>
      </c>
    </row>
    <row r="5000" spans="1:15" x14ac:dyDescent="0.25">
      <c r="A5000" s="6" t="s">
        <v>0</v>
      </c>
      <c r="B5000" s="6" t="s">
        <v>12</v>
      </c>
      <c r="C5000" s="6" t="s">
        <v>197</v>
      </c>
      <c r="D5000" s="6" t="s">
        <v>198</v>
      </c>
      <c r="E5000" s="6" t="s">
        <v>97</v>
      </c>
      <c r="F5000" s="6" t="s">
        <v>125</v>
      </c>
      <c r="G5000" s="6">
        <v>20</v>
      </c>
      <c r="H5000" s="6">
        <v>106</v>
      </c>
      <c r="I5000" s="6">
        <v>13</v>
      </c>
      <c r="J5000" s="6">
        <v>94</v>
      </c>
      <c r="K5000" s="6">
        <v>18</v>
      </c>
      <c r="L5000" s="6">
        <v>94</v>
      </c>
      <c r="M5000" s="6" t="s">
        <v>108</v>
      </c>
      <c r="N5000" s="6" t="s">
        <v>22</v>
      </c>
      <c r="O5000" s="6">
        <v>47</v>
      </c>
    </row>
    <row r="5001" spans="1:15" x14ac:dyDescent="0.25">
      <c r="A5001" s="6" t="s">
        <v>0</v>
      </c>
      <c r="B5001" s="6" t="s">
        <v>13</v>
      </c>
      <c r="C5001" s="6" t="s">
        <v>245</v>
      </c>
      <c r="D5001" s="6" t="s">
        <v>246</v>
      </c>
      <c r="E5001" s="6" t="s">
        <v>97</v>
      </c>
      <c r="F5001" s="6" t="s">
        <v>98</v>
      </c>
      <c r="G5001" s="6">
        <v>25</v>
      </c>
      <c r="H5001" s="6">
        <v>133</v>
      </c>
      <c r="I5001" s="6">
        <v>22</v>
      </c>
      <c r="J5001" s="6">
        <v>95</v>
      </c>
      <c r="K5001" s="6">
        <v>25</v>
      </c>
      <c r="L5001" s="6">
        <v>134</v>
      </c>
      <c r="M5001" s="6" t="s">
        <v>108</v>
      </c>
      <c r="N5001" s="6" t="s">
        <v>21</v>
      </c>
      <c r="O5001" s="6">
        <v>63</v>
      </c>
    </row>
    <row r="5002" spans="1:15" x14ac:dyDescent="0.25">
      <c r="A5002" s="6" t="s">
        <v>0</v>
      </c>
      <c r="B5002" s="6" t="s">
        <v>13</v>
      </c>
      <c r="C5002" s="6" t="s">
        <v>245</v>
      </c>
      <c r="D5002" s="6" t="s">
        <v>246</v>
      </c>
      <c r="E5002" s="6" t="s">
        <v>97</v>
      </c>
      <c r="F5002" s="6" t="s">
        <v>98</v>
      </c>
      <c r="G5002" s="6">
        <v>25</v>
      </c>
      <c r="H5002" s="6">
        <v>133</v>
      </c>
      <c r="I5002" s="6">
        <v>22</v>
      </c>
      <c r="J5002" s="6">
        <v>95</v>
      </c>
      <c r="K5002" s="6">
        <v>25</v>
      </c>
      <c r="L5002" s="6">
        <v>134</v>
      </c>
      <c r="M5002" s="6" t="s">
        <v>108</v>
      </c>
      <c r="N5002" s="6" t="s">
        <v>22</v>
      </c>
      <c r="O5002" s="6">
        <v>71</v>
      </c>
    </row>
    <row r="5003" spans="1:15" x14ac:dyDescent="0.25">
      <c r="A5003" s="6" t="s">
        <v>3</v>
      </c>
      <c r="B5003" s="6" t="s">
        <v>15</v>
      </c>
      <c r="C5003" s="6" t="s">
        <v>806</v>
      </c>
      <c r="D5003" s="6" t="s">
        <v>807</v>
      </c>
      <c r="E5003" s="6" t="s">
        <v>97</v>
      </c>
      <c r="F5003" s="6" t="s">
        <v>125</v>
      </c>
      <c r="G5003" s="6">
        <v>178</v>
      </c>
      <c r="H5003" s="6">
        <v>827</v>
      </c>
      <c r="I5003" s="6">
        <v>194</v>
      </c>
      <c r="J5003" s="6">
        <v>890</v>
      </c>
      <c r="K5003" s="6">
        <v>194</v>
      </c>
      <c r="L5003" s="6">
        <v>890</v>
      </c>
      <c r="M5003" s="6" t="s">
        <v>108</v>
      </c>
      <c r="N5003" s="6" t="s">
        <v>22</v>
      </c>
      <c r="O5003" s="6">
        <v>449</v>
      </c>
    </row>
    <row r="5004" spans="1:15" x14ac:dyDescent="0.25">
      <c r="A5004" s="6" t="s">
        <v>3</v>
      </c>
      <c r="B5004" s="6" t="s">
        <v>15</v>
      </c>
      <c r="C5004" s="6" t="s">
        <v>234</v>
      </c>
      <c r="D5004" s="6" t="s">
        <v>1060</v>
      </c>
      <c r="E5004" s="6" t="s">
        <v>97</v>
      </c>
      <c r="F5004" s="6" t="s">
        <v>132</v>
      </c>
      <c r="G5004" s="6">
        <v>21</v>
      </c>
      <c r="H5004" s="6">
        <v>107</v>
      </c>
      <c r="I5004" s="6">
        <v>22</v>
      </c>
      <c r="J5004" s="6">
        <v>108</v>
      </c>
      <c r="K5004" s="6">
        <v>22</v>
      </c>
      <c r="L5004" s="6">
        <v>0</v>
      </c>
      <c r="M5004" s="6" t="s">
        <v>108</v>
      </c>
      <c r="N5004" s="6" t="s">
        <v>21</v>
      </c>
      <c r="O5004" s="6">
        <v>0</v>
      </c>
    </row>
    <row r="5005" spans="1:15" x14ac:dyDescent="0.25">
      <c r="A5005" s="6" t="s">
        <v>3</v>
      </c>
      <c r="B5005" s="6" t="s">
        <v>15</v>
      </c>
      <c r="C5005" s="6" t="s">
        <v>806</v>
      </c>
      <c r="D5005" s="6" t="s">
        <v>807</v>
      </c>
      <c r="E5005" s="6" t="s">
        <v>97</v>
      </c>
      <c r="F5005" s="6" t="s">
        <v>125</v>
      </c>
      <c r="G5005" s="6">
        <v>178</v>
      </c>
      <c r="H5005" s="6">
        <v>827</v>
      </c>
      <c r="I5005" s="6">
        <v>194</v>
      </c>
      <c r="J5005" s="6">
        <v>890</v>
      </c>
      <c r="K5005" s="6">
        <v>194</v>
      </c>
      <c r="L5005" s="6">
        <v>890</v>
      </c>
      <c r="M5005" s="6" t="s">
        <v>108</v>
      </c>
      <c r="N5005" s="6" t="s">
        <v>21</v>
      </c>
      <c r="O5005" s="6">
        <v>441</v>
      </c>
    </row>
    <row r="5006" spans="1:15" x14ac:dyDescent="0.25">
      <c r="A5006" s="6" t="s">
        <v>3</v>
      </c>
      <c r="B5006" s="6" t="s">
        <v>15</v>
      </c>
      <c r="C5006" s="6" t="s">
        <v>234</v>
      </c>
      <c r="D5006" s="6" t="s">
        <v>1060</v>
      </c>
      <c r="E5006" s="6" t="s">
        <v>97</v>
      </c>
      <c r="F5006" s="6" t="s">
        <v>132</v>
      </c>
      <c r="G5006" s="6">
        <v>21</v>
      </c>
      <c r="H5006" s="6">
        <v>107</v>
      </c>
      <c r="I5006" s="6">
        <v>22</v>
      </c>
      <c r="J5006" s="6">
        <v>108</v>
      </c>
      <c r="K5006" s="6">
        <v>22</v>
      </c>
      <c r="L5006" s="6">
        <v>0</v>
      </c>
      <c r="M5006" s="6" t="s">
        <v>108</v>
      </c>
      <c r="N5006" s="6" t="s">
        <v>22</v>
      </c>
      <c r="O5006" s="6">
        <v>0</v>
      </c>
    </row>
    <row r="5007" spans="1:15" x14ac:dyDescent="0.25">
      <c r="A5007" s="6" t="s">
        <v>3</v>
      </c>
      <c r="B5007" s="6" t="s">
        <v>14</v>
      </c>
      <c r="C5007" s="6" t="s">
        <v>780</v>
      </c>
      <c r="D5007" s="6" t="s">
        <v>781</v>
      </c>
      <c r="E5007" s="6" t="s">
        <v>97</v>
      </c>
      <c r="F5007" s="6" t="s">
        <v>98</v>
      </c>
      <c r="G5007" s="6">
        <v>73</v>
      </c>
      <c r="H5007" s="6">
        <v>393</v>
      </c>
      <c r="I5007" s="6">
        <v>73</v>
      </c>
      <c r="J5007" s="6">
        <v>393</v>
      </c>
      <c r="K5007" s="6">
        <v>73</v>
      </c>
      <c r="L5007" s="6">
        <v>393</v>
      </c>
      <c r="M5007" s="6" t="s">
        <v>108</v>
      </c>
      <c r="N5007" s="6" t="s">
        <v>23</v>
      </c>
      <c r="O5007" s="6">
        <v>393</v>
      </c>
    </row>
    <row r="5008" spans="1:15" x14ac:dyDescent="0.25">
      <c r="A5008" s="6" t="s">
        <v>0</v>
      </c>
      <c r="B5008" s="6" t="s">
        <v>13</v>
      </c>
      <c r="C5008" s="6" t="s">
        <v>245</v>
      </c>
      <c r="D5008" s="6" t="s">
        <v>246</v>
      </c>
      <c r="E5008" s="6" t="s">
        <v>97</v>
      </c>
      <c r="F5008" s="6" t="s">
        <v>98</v>
      </c>
      <c r="G5008" s="6">
        <v>25</v>
      </c>
      <c r="H5008" s="6">
        <v>133</v>
      </c>
      <c r="I5008" s="6">
        <v>22</v>
      </c>
      <c r="J5008" s="6">
        <v>95</v>
      </c>
      <c r="K5008" s="6">
        <v>25</v>
      </c>
      <c r="L5008" s="6">
        <v>134</v>
      </c>
      <c r="M5008" s="6" t="s">
        <v>108</v>
      </c>
      <c r="N5008" s="6" t="s">
        <v>23</v>
      </c>
      <c r="O5008" s="6">
        <v>134</v>
      </c>
    </row>
    <row r="5009" spans="1:15" x14ac:dyDescent="0.25">
      <c r="A5009" s="6" t="s">
        <v>0</v>
      </c>
      <c r="B5009" s="6" t="s">
        <v>13</v>
      </c>
      <c r="C5009" s="6" t="s">
        <v>181</v>
      </c>
      <c r="D5009" s="6" t="s">
        <v>182</v>
      </c>
      <c r="E5009" s="6" t="s">
        <v>97</v>
      </c>
      <c r="F5009" s="6" t="s">
        <v>98</v>
      </c>
      <c r="G5009" s="6">
        <v>16</v>
      </c>
      <c r="H5009" s="6">
        <v>58</v>
      </c>
      <c r="I5009" s="6">
        <v>10</v>
      </c>
      <c r="J5009" s="6">
        <v>45</v>
      </c>
      <c r="K5009" s="6">
        <v>16</v>
      </c>
      <c r="L5009" s="6">
        <v>58</v>
      </c>
      <c r="M5009" s="6" t="s">
        <v>108</v>
      </c>
      <c r="N5009" s="6" t="s">
        <v>21</v>
      </c>
      <c r="O5009" s="6">
        <v>27</v>
      </c>
    </row>
    <row r="5010" spans="1:15" x14ac:dyDescent="0.25">
      <c r="A5010" s="6" t="s">
        <v>3</v>
      </c>
      <c r="B5010" s="6" t="s">
        <v>15</v>
      </c>
      <c r="C5010" s="6" t="s">
        <v>787</v>
      </c>
      <c r="D5010" s="6" t="s">
        <v>788</v>
      </c>
      <c r="E5010" s="6" t="s">
        <v>97</v>
      </c>
      <c r="F5010" s="6" t="s">
        <v>125</v>
      </c>
      <c r="G5010" s="6">
        <v>87</v>
      </c>
      <c r="H5010" s="6">
        <v>488</v>
      </c>
      <c r="I5010" s="6">
        <v>86</v>
      </c>
      <c r="J5010" s="6">
        <v>472</v>
      </c>
      <c r="K5010" s="6">
        <v>86</v>
      </c>
      <c r="L5010" s="6">
        <v>472</v>
      </c>
      <c r="M5010" s="6" t="s">
        <v>108</v>
      </c>
      <c r="N5010" s="6" t="s">
        <v>21</v>
      </c>
      <c r="O5010" s="6">
        <v>240</v>
      </c>
    </row>
    <row r="5011" spans="1:15" x14ac:dyDescent="0.25">
      <c r="A5011" s="6" t="s">
        <v>0</v>
      </c>
      <c r="B5011" s="6" t="s">
        <v>9</v>
      </c>
      <c r="C5011" s="6" t="s">
        <v>759</v>
      </c>
      <c r="D5011" s="6" t="s">
        <v>760</v>
      </c>
      <c r="E5011" s="6" t="s">
        <v>97</v>
      </c>
      <c r="F5011" s="6" t="s">
        <v>125</v>
      </c>
      <c r="G5011" s="6">
        <v>319</v>
      </c>
      <c r="H5011" s="6">
        <v>1567</v>
      </c>
      <c r="I5011" s="6">
        <v>133</v>
      </c>
      <c r="J5011" s="6">
        <v>499</v>
      </c>
      <c r="K5011" s="6">
        <v>133</v>
      </c>
      <c r="L5011" s="6">
        <v>499</v>
      </c>
      <c r="M5011" s="6" t="s">
        <v>108</v>
      </c>
      <c r="N5011" s="6" t="s">
        <v>21</v>
      </c>
      <c r="O5011" s="6">
        <v>255</v>
      </c>
    </row>
    <row r="5012" spans="1:15" x14ac:dyDescent="0.25">
      <c r="A5012" s="6" t="s">
        <v>0</v>
      </c>
      <c r="B5012" s="6" t="s">
        <v>13</v>
      </c>
      <c r="C5012" s="6" t="s">
        <v>205</v>
      </c>
      <c r="D5012" s="6" t="s">
        <v>206</v>
      </c>
      <c r="E5012" s="6" t="s">
        <v>97</v>
      </c>
      <c r="F5012" s="6" t="s">
        <v>125</v>
      </c>
      <c r="G5012" s="6">
        <v>116</v>
      </c>
      <c r="H5012" s="6">
        <v>530</v>
      </c>
      <c r="I5012" s="6">
        <v>105</v>
      </c>
      <c r="J5012" s="6">
        <v>464</v>
      </c>
      <c r="K5012" s="6">
        <v>105</v>
      </c>
      <c r="L5012" s="6">
        <v>492</v>
      </c>
      <c r="M5012" s="6" t="s">
        <v>108</v>
      </c>
      <c r="N5012" s="6" t="s">
        <v>23</v>
      </c>
      <c r="O5012" s="6">
        <v>492</v>
      </c>
    </row>
    <row r="5013" spans="1:15" x14ac:dyDescent="0.25">
      <c r="A5013" s="6" t="s">
        <v>3</v>
      </c>
      <c r="B5013" s="6" t="s">
        <v>15</v>
      </c>
      <c r="C5013" s="6" t="s">
        <v>787</v>
      </c>
      <c r="D5013" s="6" t="s">
        <v>788</v>
      </c>
      <c r="E5013" s="6" t="s">
        <v>97</v>
      </c>
      <c r="F5013" s="6" t="s">
        <v>125</v>
      </c>
      <c r="G5013" s="6">
        <v>87</v>
      </c>
      <c r="H5013" s="6">
        <v>488</v>
      </c>
      <c r="I5013" s="6">
        <v>86</v>
      </c>
      <c r="J5013" s="6">
        <v>472</v>
      </c>
      <c r="K5013" s="6">
        <v>86</v>
      </c>
      <c r="L5013" s="6">
        <v>472</v>
      </c>
      <c r="M5013" s="6" t="s">
        <v>108</v>
      </c>
      <c r="N5013" s="6" t="s">
        <v>22</v>
      </c>
      <c r="O5013" s="6">
        <v>232</v>
      </c>
    </row>
    <row r="5014" spans="1:15" x14ac:dyDescent="0.25">
      <c r="A5014" s="6" t="s">
        <v>0</v>
      </c>
      <c r="B5014" s="6" t="s">
        <v>9</v>
      </c>
      <c r="C5014" s="6" t="s">
        <v>756</v>
      </c>
      <c r="D5014" s="6" t="s">
        <v>757</v>
      </c>
      <c r="E5014" s="6" t="s">
        <v>97</v>
      </c>
      <c r="F5014" s="6" t="s">
        <v>125</v>
      </c>
      <c r="G5014" s="6">
        <v>115</v>
      </c>
      <c r="H5014" s="6">
        <v>532</v>
      </c>
      <c r="I5014" s="6">
        <v>115</v>
      </c>
      <c r="J5014" s="6">
        <v>537</v>
      </c>
      <c r="K5014" s="6">
        <v>115</v>
      </c>
      <c r="L5014" s="6">
        <v>537</v>
      </c>
      <c r="M5014" s="6" t="s">
        <v>108</v>
      </c>
      <c r="N5014" s="6" t="s">
        <v>23</v>
      </c>
      <c r="O5014" s="6">
        <v>537</v>
      </c>
    </row>
    <row r="5015" spans="1:15" x14ac:dyDescent="0.25">
      <c r="A5015" s="6" t="s">
        <v>3</v>
      </c>
      <c r="B5015" s="6" t="s">
        <v>15</v>
      </c>
      <c r="C5015" s="6" t="s">
        <v>234</v>
      </c>
      <c r="D5015" s="6" t="s">
        <v>1060</v>
      </c>
      <c r="E5015" s="6" t="s">
        <v>97</v>
      </c>
      <c r="F5015" s="6" t="s">
        <v>132</v>
      </c>
      <c r="G5015" s="6">
        <v>21</v>
      </c>
      <c r="H5015" s="6">
        <v>107</v>
      </c>
      <c r="I5015" s="6">
        <v>22</v>
      </c>
      <c r="J5015" s="6">
        <v>108</v>
      </c>
      <c r="K5015" s="6">
        <v>22</v>
      </c>
      <c r="L5015" s="6">
        <v>0</v>
      </c>
      <c r="M5015" s="6" t="s">
        <v>108</v>
      </c>
      <c r="N5015" s="6" t="s">
        <v>23</v>
      </c>
      <c r="O5015" s="6">
        <v>0</v>
      </c>
    </row>
    <row r="5016" spans="1:15" x14ac:dyDescent="0.25">
      <c r="A5016" s="6" t="s">
        <v>0</v>
      </c>
      <c r="B5016" s="6" t="s">
        <v>937</v>
      </c>
      <c r="C5016" s="6" t="s">
        <v>1082</v>
      </c>
      <c r="D5016" s="6" t="s">
        <v>1083</v>
      </c>
      <c r="E5016" s="6" t="s">
        <v>97</v>
      </c>
      <c r="F5016" s="6" t="s">
        <v>98</v>
      </c>
      <c r="G5016" s="6">
        <v>91</v>
      </c>
      <c r="H5016" s="6">
        <v>400</v>
      </c>
      <c r="I5016" s="6">
        <v>60</v>
      </c>
      <c r="J5016" s="6">
        <v>228</v>
      </c>
      <c r="K5016" s="6">
        <v>74</v>
      </c>
      <c r="L5016" s="6">
        <v>228</v>
      </c>
      <c r="M5016" s="6" t="s">
        <v>108</v>
      </c>
      <c r="N5016" s="6" t="s">
        <v>23</v>
      </c>
      <c r="O5016" s="6">
        <v>228</v>
      </c>
    </row>
    <row r="5017" spans="1:15" x14ac:dyDescent="0.25">
      <c r="A5017" s="6" t="s">
        <v>0</v>
      </c>
      <c r="B5017" s="6" t="s">
        <v>13</v>
      </c>
      <c r="C5017" s="6" t="s">
        <v>195</v>
      </c>
      <c r="D5017" s="6" t="s">
        <v>196</v>
      </c>
      <c r="E5017" s="6" t="s">
        <v>97</v>
      </c>
      <c r="F5017" s="6" t="s">
        <v>132</v>
      </c>
      <c r="G5017" s="6">
        <v>20</v>
      </c>
      <c r="H5017" s="6">
        <v>64</v>
      </c>
      <c r="I5017" s="6">
        <v>14</v>
      </c>
      <c r="J5017" s="6">
        <v>52</v>
      </c>
      <c r="K5017" s="6">
        <v>14</v>
      </c>
      <c r="L5017" s="6">
        <v>52</v>
      </c>
      <c r="M5017" s="6" t="s">
        <v>108</v>
      </c>
      <c r="N5017" s="6" t="s">
        <v>21</v>
      </c>
      <c r="O5017" s="6">
        <v>27</v>
      </c>
    </row>
    <row r="5018" spans="1:15" x14ac:dyDescent="0.25">
      <c r="A5018" s="6" t="s">
        <v>3</v>
      </c>
      <c r="B5018" s="6" t="s">
        <v>15</v>
      </c>
      <c r="C5018" s="6" t="s">
        <v>794</v>
      </c>
      <c r="D5018" s="6" t="s">
        <v>795</v>
      </c>
      <c r="E5018" s="6" t="s">
        <v>97</v>
      </c>
      <c r="F5018" s="6" t="s">
        <v>125</v>
      </c>
      <c r="G5018" s="6">
        <v>78</v>
      </c>
      <c r="H5018" s="6">
        <v>390</v>
      </c>
      <c r="I5018" s="6">
        <v>77</v>
      </c>
      <c r="J5018" s="6">
        <v>384</v>
      </c>
      <c r="K5018" s="6">
        <v>77</v>
      </c>
      <c r="L5018" s="6">
        <v>384</v>
      </c>
      <c r="M5018" s="6" t="s">
        <v>108</v>
      </c>
      <c r="N5018" s="6" t="s">
        <v>21</v>
      </c>
      <c r="O5018" s="6">
        <v>214</v>
      </c>
    </row>
    <row r="5019" spans="1:15" x14ac:dyDescent="0.25">
      <c r="A5019" s="6" t="s">
        <v>0</v>
      </c>
      <c r="B5019" s="6" t="s">
        <v>13</v>
      </c>
      <c r="C5019" s="6" t="s">
        <v>249</v>
      </c>
      <c r="D5019" s="6" t="s">
        <v>250</v>
      </c>
      <c r="E5019" s="6" t="s">
        <v>97</v>
      </c>
      <c r="F5019" s="6" t="s">
        <v>98</v>
      </c>
      <c r="G5019" s="6">
        <v>14</v>
      </c>
      <c r="H5019" s="6">
        <v>83</v>
      </c>
      <c r="I5019" s="6">
        <v>8</v>
      </c>
      <c r="J5019" s="6">
        <v>35</v>
      </c>
      <c r="K5019" s="6">
        <v>13</v>
      </c>
      <c r="L5019" s="6">
        <v>82</v>
      </c>
      <c r="M5019" s="6" t="s">
        <v>108</v>
      </c>
      <c r="N5019" s="6" t="s">
        <v>21</v>
      </c>
      <c r="O5019" s="6">
        <v>38</v>
      </c>
    </row>
    <row r="5020" spans="1:15" x14ac:dyDescent="0.25">
      <c r="A5020" s="6" t="s">
        <v>0</v>
      </c>
      <c r="B5020" s="6" t="s">
        <v>13</v>
      </c>
      <c r="C5020" s="6" t="s">
        <v>201</v>
      </c>
      <c r="D5020" s="6" t="s">
        <v>202</v>
      </c>
      <c r="E5020" s="6" t="s">
        <v>97</v>
      </c>
      <c r="F5020" s="6" t="s">
        <v>132</v>
      </c>
      <c r="G5020" s="6">
        <v>8</v>
      </c>
      <c r="H5020" s="6">
        <v>40</v>
      </c>
      <c r="I5020" s="6">
        <v>8</v>
      </c>
      <c r="J5020" s="6">
        <v>28</v>
      </c>
      <c r="K5020" s="6">
        <v>8</v>
      </c>
      <c r="L5020" s="6">
        <v>40</v>
      </c>
      <c r="M5020" s="6" t="s">
        <v>108</v>
      </c>
      <c r="N5020" s="6" t="s">
        <v>22</v>
      </c>
      <c r="O5020" s="6">
        <v>17</v>
      </c>
    </row>
    <row r="5021" spans="1:15" x14ac:dyDescent="0.25">
      <c r="A5021" s="6" t="s">
        <v>3</v>
      </c>
      <c r="B5021" s="6" t="s">
        <v>15</v>
      </c>
      <c r="C5021" s="6" t="s">
        <v>791</v>
      </c>
      <c r="D5021" s="6" t="s">
        <v>792</v>
      </c>
      <c r="E5021" s="6" t="s">
        <v>97</v>
      </c>
      <c r="F5021" s="6" t="s">
        <v>98</v>
      </c>
      <c r="G5021" s="6">
        <v>64</v>
      </c>
      <c r="H5021" s="6">
        <v>305</v>
      </c>
      <c r="I5021" s="6">
        <v>63</v>
      </c>
      <c r="J5021" s="6">
        <v>304</v>
      </c>
      <c r="K5021" s="6">
        <v>63</v>
      </c>
      <c r="L5021" s="6">
        <v>304</v>
      </c>
      <c r="M5021" s="6" t="s">
        <v>108</v>
      </c>
      <c r="N5021" s="6" t="s">
        <v>23</v>
      </c>
      <c r="O5021" s="6">
        <v>304</v>
      </c>
    </row>
    <row r="5022" spans="1:15" x14ac:dyDescent="0.25">
      <c r="A5022" s="6" t="s">
        <v>3</v>
      </c>
      <c r="B5022" s="6" t="s">
        <v>15</v>
      </c>
      <c r="C5022" s="6" t="s">
        <v>228</v>
      </c>
      <c r="D5022" s="6" t="s">
        <v>229</v>
      </c>
      <c r="E5022" s="6" t="s">
        <v>97</v>
      </c>
      <c r="F5022" s="6" t="s">
        <v>98</v>
      </c>
      <c r="G5022" s="6">
        <v>30</v>
      </c>
      <c r="H5022" s="6">
        <v>139</v>
      </c>
      <c r="I5022" s="6">
        <v>31</v>
      </c>
      <c r="J5022" s="6">
        <v>140</v>
      </c>
      <c r="K5022" s="6">
        <v>31</v>
      </c>
      <c r="L5022" s="6">
        <v>140</v>
      </c>
      <c r="M5022" s="6" t="s">
        <v>108</v>
      </c>
      <c r="N5022" s="6" t="s">
        <v>23</v>
      </c>
      <c r="O5022" s="6">
        <v>140</v>
      </c>
    </row>
    <row r="5023" spans="1:15" x14ac:dyDescent="0.25">
      <c r="A5023" s="6" t="s">
        <v>0</v>
      </c>
      <c r="B5023" s="6" t="s">
        <v>13</v>
      </c>
      <c r="C5023" s="6" t="s">
        <v>201</v>
      </c>
      <c r="D5023" s="6" t="s">
        <v>202</v>
      </c>
      <c r="E5023" s="6" t="s">
        <v>97</v>
      </c>
      <c r="F5023" s="6" t="s">
        <v>132</v>
      </c>
      <c r="G5023" s="6">
        <v>8</v>
      </c>
      <c r="H5023" s="6">
        <v>40</v>
      </c>
      <c r="I5023" s="6">
        <v>8</v>
      </c>
      <c r="J5023" s="6">
        <v>28</v>
      </c>
      <c r="K5023" s="6">
        <v>8</v>
      </c>
      <c r="L5023" s="6">
        <v>40</v>
      </c>
      <c r="M5023" s="6" t="s">
        <v>108</v>
      </c>
      <c r="N5023" s="6" t="s">
        <v>21</v>
      </c>
      <c r="O5023" s="6">
        <v>23</v>
      </c>
    </row>
    <row r="5024" spans="1:15" x14ac:dyDescent="0.25">
      <c r="A5024" s="6" t="s">
        <v>0</v>
      </c>
      <c r="B5024" s="6" t="s">
        <v>13</v>
      </c>
      <c r="C5024" s="6" t="s">
        <v>1080</v>
      </c>
      <c r="D5024" s="6" t="s">
        <v>1081</v>
      </c>
      <c r="E5024" s="6" t="s">
        <v>97</v>
      </c>
      <c r="F5024" s="6" t="s">
        <v>125</v>
      </c>
      <c r="G5024" s="6">
        <v>54</v>
      </c>
      <c r="H5024" s="6">
        <v>242</v>
      </c>
      <c r="I5024" s="6">
        <v>50</v>
      </c>
      <c r="J5024" s="6">
        <v>219</v>
      </c>
      <c r="K5024" s="6">
        <v>50</v>
      </c>
      <c r="L5024" s="6">
        <v>227</v>
      </c>
      <c r="M5024" s="6" t="s">
        <v>108</v>
      </c>
      <c r="N5024" s="6" t="s">
        <v>23</v>
      </c>
      <c r="O5024" s="6">
        <v>227</v>
      </c>
    </row>
    <row r="5025" spans="1:15" x14ac:dyDescent="0.25">
      <c r="A5025" s="6" t="s">
        <v>3</v>
      </c>
      <c r="B5025" s="6" t="s">
        <v>1084</v>
      </c>
      <c r="C5025" s="6" t="s">
        <v>1085</v>
      </c>
      <c r="D5025" s="6" t="s">
        <v>1086</v>
      </c>
      <c r="E5025" s="6" t="s">
        <v>97</v>
      </c>
      <c r="F5025" s="6" t="s">
        <v>125</v>
      </c>
      <c r="G5025" s="6">
        <v>44</v>
      </c>
      <c r="H5025" s="6">
        <v>273</v>
      </c>
      <c r="I5025" s="6">
        <v>40</v>
      </c>
      <c r="J5025" s="6">
        <v>208</v>
      </c>
      <c r="K5025" s="6">
        <v>40</v>
      </c>
      <c r="L5025" s="6">
        <v>208</v>
      </c>
      <c r="M5025" s="6" t="s">
        <v>108</v>
      </c>
      <c r="N5025" s="6" t="s">
        <v>21</v>
      </c>
      <c r="O5025" s="6">
        <v>109</v>
      </c>
    </row>
    <row r="5026" spans="1:15" x14ac:dyDescent="0.25">
      <c r="A5026" s="6" t="s">
        <v>3</v>
      </c>
      <c r="B5026" s="6" t="s">
        <v>15</v>
      </c>
      <c r="C5026" s="6" t="s">
        <v>228</v>
      </c>
      <c r="D5026" s="6" t="s">
        <v>229</v>
      </c>
      <c r="E5026" s="6" t="s">
        <v>97</v>
      </c>
      <c r="F5026" s="6" t="s">
        <v>98</v>
      </c>
      <c r="G5026" s="6">
        <v>30</v>
      </c>
      <c r="H5026" s="6">
        <v>139</v>
      </c>
      <c r="I5026" s="6">
        <v>31</v>
      </c>
      <c r="J5026" s="6">
        <v>140</v>
      </c>
      <c r="K5026" s="6">
        <v>31</v>
      </c>
      <c r="L5026" s="6">
        <v>140</v>
      </c>
      <c r="M5026" s="6" t="s">
        <v>108</v>
      </c>
      <c r="N5026" s="6" t="s">
        <v>21</v>
      </c>
      <c r="O5026" s="6">
        <v>81</v>
      </c>
    </row>
    <row r="5027" spans="1:15" x14ac:dyDescent="0.25">
      <c r="A5027" s="6" t="s">
        <v>0</v>
      </c>
      <c r="B5027" s="6" t="s">
        <v>937</v>
      </c>
      <c r="C5027" s="6" t="s">
        <v>1082</v>
      </c>
      <c r="D5027" s="6" t="s">
        <v>1083</v>
      </c>
      <c r="E5027" s="6" t="s">
        <v>97</v>
      </c>
      <c r="F5027" s="6" t="s">
        <v>98</v>
      </c>
      <c r="G5027" s="6">
        <v>91</v>
      </c>
      <c r="H5027" s="6">
        <v>400</v>
      </c>
      <c r="I5027" s="6">
        <v>60</v>
      </c>
      <c r="J5027" s="6">
        <v>228</v>
      </c>
      <c r="K5027" s="6">
        <v>74</v>
      </c>
      <c r="L5027" s="6">
        <v>228</v>
      </c>
      <c r="M5027" s="6" t="s">
        <v>108</v>
      </c>
      <c r="N5027" s="6" t="s">
        <v>22</v>
      </c>
      <c r="O5027" s="6">
        <v>117</v>
      </c>
    </row>
    <row r="5028" spans="1:15" x14ac:dyDescent="0.25">
      <c r="A5028" s="6" t="s">
        <v>0</v>
      </c>
      <c r="B5028" s="6" t="s">
        <v>13</v>
      </c>
      <c r="C5028" s="6" t="s">
        <v>203</v>
      </c>
      <c r="D5028" s="6" t="s">
        <v>204</v>
      </c>
      <c r="E5028" s="6" t="s">
        <v>97</v>
      </c>
      <c r="F5028" s="6" t="s">
        <v>125</v>
      </c>
      <c r="G5028" s="6">
        <v>41</v>
      </c>
      <c r="H5028" s="6">
        <v>199</v>
      </c>
      <c r="I5028" s="6">
        <v>41</v>
      </c>
      <c r="J5028" s="6">
        <v>196</v>
      </c>
      <c r="K5028" s="6">
        <v>41</v>
      </c>
      <c r="L5028" s="6">
        <v>201</v>
      </c>
      <c r="M5028" s="6" t="s">
        <v>108</v>
      </c>
      <c r="N5028" s="6" t="s">
        <v>22</v>
      </c>
      <c r="O5028" s="6">
        <v>96</v>
      </c>
    </row>
    <row r="5029" spans="1:15" x14ac:dyDescent="0.25">
      <c r="A5029" s="6" t="s">
        <v>0</v>
      </c>
      <c r="B5029" s="6" t="s">
        <v>13</v>
      </c>
      <c r="C5029" s="6" t="s">
        <v>201</v>
      </c>
      <c r="D5029" s="6" t="s">
        <v>202</v>
      </c>
      <c r="E5029" s="6" t="s">
        <v>97</v>
      </c>
      <c r="F5029" s="6" t="s">
        <v>132</v>
      </c>
      <c r="G5029" s="6">
        <v>8</v>
      </c>
      <c r="H5029" s="6">
        <v>40</v>
      </c>
      <c r="I5029" s="6">
        <v>8</v>
      </c>
      <c r="J5029" s="6">
        <v>28</v>
      </c>
      <c r="K5029" s="6">
        <v>8</v>
      </c>
      <c r="L5029" s="6">
        <v>40</v>
      </c>
      <c r="M5029" s="6" t="s">
        <v>108</v>
      </c>
      <c r="N5029" s="6" t="s">
        <v>23</v>
      </c>
      <c r="O5029" s="6">
        <v>40</v>
      </c>
    </row>
    <row r="5030" spans="1:15" x14ac:dyDescent="0.25">
      <c r="A5030" s="6" t="s">
        <v>0</v>
      </c>
      <c r="B5030" s="6" t="s">
        <v>937</v>
      </c>
      <c r="C5030" s="6" t="s">
        <v>1082</v>
      </c>
      <c r="D5030" s="6" t="s">
        <v>1083</v>
      </c>
      <c r="E5030" s="6" t="s">
        <v>97</v>
      </c>
      <c r="F5030" s="6" t="s">
        <v>98</v>
      </c>
      <c r="G5030" s="6">
        <v>91</v>
      </c>
      <c r="H5030" s="6">
        <v>400</v>
      </c>
      <c r="I5030" s="6">
        <v>60</v>
      </c>
      <c r="J5030" s="6">
        <v>228</v>
      </c>
      <c r="K5030" s="6">
        <v>74</v>
      </c>
      <c r="L5030" s="6">
        <v>228</v>
      </c>
      <c r="M5030" s="6" t="s">
        <v>108</v>
      </c>
      <c r="N5030" s="6" t="s">
        <v>21</v>
      </c>
      <c r="O5030" s="6">
        <v>111</v>
      </c>
    </row>
    <row r="5031" spans="1:15" x14ac:dyDescent="0.25">
      <c r="A5031" s="6" t="s">
        <v>3</v>
      </c>
      <c r="B5031" s="6" t="s">
        <v>15</v>
      </c>
      <c r="C5031" s="6" t="s">
        <v>228</v>
      </c>
      <c r="D5031" s="6" t="s">
        <v>229</v>
      </c>
      <c r="E5031" s="6" t="s">
        <v>97</v>
      </c>
      <c r="F5031" s="6" t="s">
        <v>98</v>
      </c>
      <c r="G5031" s="6">
        <v>30</v>
      </c>
      <c r="H5031" s="6">
        <v>139</v>
      </c>
      <c r="I5031" s="6">
        <v>31</v>
      </c>
      <c r="J5031" s="6">
        <v>140</v>
      </c>
      <c r="K5031" s="6">
        <v>31</v>
      </c>
      <c r="L5031" s="6">
        <v>140</v>
      </c>
      <c r="M5031" s="6" t="s">
        <v>108</v>
      </c>
      <c r="N5031" s="6" t="s">
        <v>22</v>
      </c>
      <c r="O5031" s="6">
        <v>59</v>
      </c>
    </row>
    <row r="5032" spans="1:15" x14ac:dyDescent="0.25">
      <c r="A5032" s="6" t="s">
        <v>0</v>
      </c>
      <c r="B5032" s="6" t="s">
        <v>13</v>
      </c>
      <c r="C5032" s="6" t="s">
        <v>203</v>
      </c>
      <c r="D5032" s="6" t="s">
        <v>204</v>
      </c>
      <c r="E5032" s="6" t="s">
        <v>97</v>
      </c>
      <c r="F5032" s="6" t="s">
        <v>125</v>
      </c>
      <c r="G5032" s="6">
        <v>41</v>
      </c>
      <c r="H5032" s="6">
        <v>199</v>
      </c>
      <c r="I5032" s="6">
        <v>41</v>
      </c>
      <c r="J5032" s="6">
        <v>196</v>
      </c>
      <c r="K5032" s="6">
        <v>41</v>
      </c>
      <c r="L5032" s="6">
        <v>201</v>
      </c>
      <c r="M5032" s="6" t="s">
        <v>108</v>
      </c>
      <c r="N5032" s="6" t="s">
        <v>21</v>
      </c>
      <c r="O5032" s="6">
        <v>105</v>
      </c>
    </row>
    <row r="5033" spans="1:15" x14ac:dyDescent="0.25">
      <c r="A5033" s="6" t="s">
        <v>0</v>
      </c>
      <c r="B5033" s="6" t="s">
        <v>9</v>
      </c>
      <c r="C5033" s="6" t="s">
        <v>756</v>
      </c>
      <c r="D5033" s="6" t="s">
        <v>757</v>
      </c>
      <c r="E5033" s="6" t="s">
        <v>97</v>
      </c>
      <c r="F5033" s="6" t="s">
        <v>125</v>
      </c>
      <c r="G5033" s="6">
        <v>115</v>
      </c>
      <c r="H5033" s="6">
        <v>532</v>
      </c>
      <c r="I5033" s="6">
        <v>115</v>
      </c>
      <c r="J5033" s="6">
        <v>537</v>
      </c>
      <c r="K5033" s="6">
        <v>115</v>
      </c>
      <c r="L5033" s="6">
        <v>537</v>
      </c>
      <c r="M5033" s="6" t="s">
        <v>108</v>
      </c>
      <c r="N5033" s="6" t="s">
        <v>22</v>
      </c>
      <c r="O5033" s="6">
        <v>251</v>
      </c>
    </row>
    <row r="5034" spans="1:15" x14ac:dyDescent="0.25">
      <c r="A5034" s="6" t="s">
        <v>3</v>
      </c>
      <c r="B5034" s="6" t="s">
        <v>1084</v>
      </c>
      <c r="C5034" s="6" t="s">
        <v>1085</v>
      </c>
      <c r="D5034" s="6" t="s">
        <v>1086</v>
      </c>
      <c r="E5034" s="6" t="s">
        <v>97</v>
      </c>
      <c r="F5034" s="6" t="s">
        <v>125</v>
      </c>
      <c r="G5034" s="6">
        <v>44</v>
      </c>
      <c r="H5034" s="6">
        <v>273</v>
      </c>
      <c r="I5034" s="6">
        <v>40</v>
      </c>
      <c r="J5034" s="6">
        <v>208</v>
      </c>
      <c r="K5034" s="6">
        <v>40</v>
      </c>
      <c r="L5034" s="6">
        <v>208</v>
      </c>
      <c r="M5034" s="6" t="s">
        <v>108</v>
      </c>
      <c r="N5034" s="6" t="s">
        <v>22</v>
      </c>
      <c r="O5034" s="6">
        <v>99</v>
      </c>
    </row>
    <row r="5035" spans="1:15" x14ac:dyDescent="0.25">
      <c r="A5035" s="6" t="s">
        <v>0</v>
      </c>
      <c r="B5035" s="6" t="s">
        <v>12</v>
      </c>
      <c r="C5035" s="6" t="s">
        <v>197</v>
      </c>
      <c r="D5035" s="6" t="s">
        <v>198</v>
      </c>
      <c r="E5035" s="6" t="s">
        <v>97</v>
      </c>
      <c r="F5035" s="6" t="s">
        <v>125</v>
      </c>
      <c r="G5035" s="6">
        <v>20</v>
      </c>
      <c r="H5035" s="6">
        <v>106</v>
      </c>
      <c r="I5035" s="6">
        <v>13</v>
      </c>
      <c r="J5035" s="6">
        <v>94</v>
      </c>
      <c r="K5035" s="6">
        <v>18</v>
      </c>
      <c r="L5035" s="6">
        <v>94</v>
      </c>
      <c r="M5035" s="6" t="s">
        <v>108</v>
      </c>
      <c r="N5035" s="6" t="s">
        <v>23</v>
      </c>
      <c r="O5035" s="6">
        <v>94</v>
      </c>
    </row>
    <row r="5036" spans="1:15" x14ac:dyDescent="0.25">
      <c r="A5036" s="6" t="s">
        <v>0</v>
      </c>
      <c r="B5036" s="6" t="s">
        <v>9</v>
      </c>
      <c r="C5036" s="6" t="s">
        <v>759</v>
      </c>
      <c r="D5036" s="6" t="s">
        <v>760</v>
      </c>
      <c r="E5036" s="6" t="s">
        <v>97</v>
      </c>
      <c r="F5036" s="6" t="s">
        <v>125</v>
      </c>
      <c r="G5036" s="6">
        <v>319</v>
      </c>
      <c r="H5036" s="6">
        <v>1567</v>
      </c>
      <c r="I5036" s="6">
        <v>133</v>
      </c>
      <c r="J5036" s="6">
        <v>499</v>
      </c>
      <c r="K5036" s="6">
        <v>133</v>
      </c>
      <c r="L5036" s="6">
        <v>499</v>
      </c>
      <c r="M5036" s="6" t="s">
        <v>108</v>
      </c>
      <c r="N5036" s="6" t="s">
        <v>22</v>
      </c>
      <c r="O5036" s="6">
        <v>244</v>
      </c>
    </row>
    <row r="5037" spans="1:15" x14ac:dyDescent="0.25">
      <c r="A5037" s="6" t="s">
        <v>3</v>
      </c>
      <c r="B5037" s="6" t="s">
        <v>14</v>
      </c>
      <c r="C5037" s="6" t="s">
        <v>780</v>
      </c>
      <c r="D5037" s="6" t="s">
        <v>781</v>
      </c>
      <c r="E5037" s="6" t="s">
        <v>97</v>
      </c>
      <c r="F5037" s="6" t="s">
        <v>98</v>
      </c>
      <c r="G5037" s="6">
        <v>73</v>
      </c>
      <c r="H5037" s="6">
        <v>393</v>
      </c>
      <c r="I5037" s="6">
        <v>73</v>
      </c>
      <c r="J5037" s="6">
        <v>393</v>
      </c>
      <c r="K5037" s="6">
        <v>73</v>
      </c>
      <c r="L5037" s="6">
        <v>393</v>
      </c>
      <c r="M5037" s="6" t="s">
        <v>108</v>
      </c>
      <c r="N5037" s="6" t="s">
        <v>22</v>
      </c>
      <c r="O5037" s="6">
        <v>187</v>
      </c>
    </row>
    <row r="5038" spans="1:15" x14ac:dyDescent="0.25">
      <c r="A5038" s="6" t="s">
        <v>0</v>
      </c>
      <c r="B5038" s="6" t="s">
        <v>13</v>
      </c>
      <c r="C5038" s="6" t="s">
        <v>247</v>
      </c>
      <c r="D5038" s="6" t="s">
        <v>248</v>
      </c>
      <c r="E5038" s="6" t="s">
        <v>97</v>
      </c>
      <c r="F5038" s="6" t="s">
        <v>98</v>
      </c>
      <c r="G5038" s="6">
        <v>10</v>
      </c>
      <c r="H5038" s="6">
        <v>39</v>
      </c>
      <c r="I5038" s="6">
        <v>7</v>
      </c>
      <c r="J5038" s="6">
        <v>25</v>
      </c>
      <c r="K5038" s="6">
        <v>10</v>
      </c>
      <c r="L5038" s="6">
        <v>39</v>
      </c>
      <c r="M5038" s="6" t="s">
        <v>108</v>
      </c>
      <c r="N5038" s="6" t="s">
        <v>21</v>
      </c>
      <c r="O5038" s="6">
        <v>16</v>
      </c>
    </row>
    <row r="5039" spans="1:15" x14ac:dyDescent="0.25">
      <c r="A5039" s="6" t="s">
        <v>3</v>
      </c>
      <c r="B5039" s="6" t="s">
        <v>15</v>
      </c>
      <c r="C5039" s="6" t="s">
        <v>787</v>
      </c>
      <c r="D5039" s="6" t="s">
        <v>788</v>
      </c>
      <c r="E5039" s="6" t="s">
        <v>97</v>
      </c>
      <c r="F5039" s="6" t="s">
        <v>125</v>
      </c>
      <c r="G5039" s="6">
        <v>87</v>
      </c>
      <c r="H5039" s="6">
        <v>488</v>
      </c>
      <c r="I5039" s="6">
        <v>86</v>
      </c>
      <c r="J5039" s="6">
        <v>472</v>
      </c>
      <c r="K5039" s="6">
        <v>86</v>
      </c>
      <c r="L5039" s="6">
        <v>472</v>
      </c>
      <c r="M5039" s="6" t="s">
        <v>108</v>
      </c>
      <c r="N5039" s="6" t="s">
        <v>23</v>
      </c>
      <c r="O5039" s="6">
        <v>472</v>
      </c>
    </row>
    <row r="5040" spans="1:15" x14ac:dyDescent="0.25">
      <c r="A5040" s="6" t="s">
        <v>3</v>
      </c>
      <c r="B5040" s="6" t="s">
        <v>15</v>
      </c>
      <c r="C5040" s="6" t="s">
        <v>794</v>
      </c>
      <c r="D5040" s="6" t="s">
        <v>795</v>
      </c>
      <c r="E5040" s="6" t="s">
        <v>97</v>
      </c>
      <c r="F5040" s="6" t="s">
        <v>125</v>
      </c>
      <c r="G5040" s="6">
        <v>78</v>
      </c>
      <c r="H5040" s="6">
        <v>390</v>
      </c>
      <c r="I5040" s="6">
        <v>77</v>
      </c>
      <c r="J5040" s="6">
        <v>384</v>
      </c>
      <c r="K5040" s="6">
        <v>77</v>
      </c>
      <c r="L5040" s="6">
        <v>384</v>
      </c>
      <c r="M5040" s="6" t="s">
        <v>108</v>
      </c>
      <c r="N5040" s="6" t="s">
        <v>23</v>
      </c>
      <c r="O5040" s="6">
        <v>384</v>
      </c>
    </row>
    <row r="5041" spans="1:15" x14ac:dyDescent="0.25">
      <c r="A5041" s="6" t="s">
        <v>0</v>
      </c>
      <c r="B5041" s="6" t="s">
        <v>13</v>
      </c>
      <c r="C5041" s="6" t="s">
        <v>179</v>
      </c>
      <c r="D5041" s="6" t="s">
        <v>180</v>
      </c>
      <c r="E5041" s="6" t="s">
        <v>97</v>
      </c>
      <c r="F5041" s="6" t="s">
        <v>125</v>
      </c>
      <c r="G5041" s="6">
        <v>13</v>
      </c>
      <c r="H5041" s="6">
        <v>70</v>
      </c>
      <c r="I5041" s="6">
        <v>8</v>
      </c>
      <c r="J5041" s="6">
        <v>49</v>
      </c>
      <c r="K5041" s="6">
        <v>12</v>
      </c>
      <c r="L5041" s="6">
        <v>70</v>
      </c>
      <c r="M5041" s="6" t="s">
        <v>108</v>
      </c>
      <c r="N5041" s="6" t="s">
        <v>21</v>
      </c>
      <c r="O5041" s="6">
        <v>35</v>
      </c>
    </row>
    <row r="5042" spans="1:15" x14ac:dyDescent="0.25">
      <c r="A5042" s="6" t="s">
        <v>0</v>
      </c>
      <c r="B5042" s="6" t="s">
        <v>13</v>
      </c>
      <c r="C5042" s="6" t="s">
        <v>195</v>
      </c>
      <c r="D5042" s="6" t="s">
        <v>196</v>
      </c>
      <c r="E5042" s="6" t="s">
        <v>97</v>
      </c>
      <c r="F5042" s="6" t="s">
        <v>132</v>
      </c>
      <c r="G5042" s="6">
        <v>20</v>
      </c>
      <c r="H5042" s="6">
        <v>64</v>
      </c>
      <c r="I5042" s="6">
        <v>14</v>
      </c>
      <c r="J5042" s="6">
        <v>52</v>
      </c>
      <c r="K5042" s="6">
        <v>14</v>
      </c>
      <c r="L5042" s="6">
        <v>52</v>
      </c>
      <c r="M5042" s="6" t="s">
        <v>108</v>
      </c>
      <c r="N5042" s="6" t="s">
        <v>23</v>
      </c>
      <c r="O5042" s="6">
        <v>52</v>
      </c>
    </row>
    <row r="5043" spans="1:15" x14ac:dyDescent="0.25">
      <c r="A5043" s="6" t="s">
        <v>0</v>
      </c>
      <c r="B5043" s="6" t="s">
        <v>13</v>
      </c>
      <c r="C5043" s="6" t="s">
        <v>247</v>
      </c>
      <c r="D5043" s="6" t="s">
        <v>248</v>
      </c>
      <c r="E5043" s="6" t="s">
        <v>97</v>
      </c>
      <c r="F5043" s="6" t="s">
        <v>98</v>
      </c>
      <c r="G5043" s="6">
        <v>10</v>
      </c>
      <c r="H5043" s="6">
        <v>39</v>
      </c>
      <c r="I5043" s="6">
        <v>7</v>
      </c>
      <c r="J5043" s="6">
        <v>25</v>
      </c>
      <c r="K5043" s="6">
        <v>10</v>
      </c>
      <c r="L5043" s="6">
        <v>39</v>
      </c>
      <c r="M5043" s="6" t="s">
        <v>108</v>
      </c>
      <c r="N5043" s="6" t="s">
        <v>22</v>
      </c>
      <c r="O5043" s="6">
        <v>13</v>
      </c>
    </row>
    <row r="5044" spans="1:15" x14ac:dyDescent="0.25">
      <c r="A5044" s="6" t="s">
        <v>0</v>
      </c>
      <c r="B5044" s="6" t="s">
        <v>13</v>
      </c>
      <c r="C5044" s="6" t="s">
        <v>1080</v>
      </c>
      <c r="D5044" s="6" t="s">
        <v>1081</v>
      </c>
      <c r="E5044" s="6" t="s">
        <v>97</v>
      </c>
      <c r="F5044" s="6" t="s">
        <v>125</v>
      </c>
      <c r="G5044" s="6">
        <v>54</v>
      </c>
      <c r="H5044" s="6">
        <v>242</v>
      </c>
      <c r="I5044" s="6">
        <v>50</v>
      </c>
      <c r="J5044" s="6">
        <v>219</v>
      </c>
      <c r="K5044" s="6">
        <v>50</v>
      </c>
      <c r="L5044" s="6">
        <v>227</v>
      </c>
      <c r="M5044" s="6" t="s">
        <v>108</v>
      </c>
      <c r="N5044" s="6" t="s">
        <v>22</v>
      </c>
      <c r="O5044" s="6">
        <v>111</v>
      </c>
    </row>
    <row r="5045" spans="1:15" x14ac:dyDescent="0.25">
      <c r="A5045" s="6" t="s">
        <v>3</v>
      </c>
      <c r="B5045" s="6" t="s">
        <v>14</v>
      </c>
      <c r="C5045" s="6" t="s">
        <v>780</v>
      </c>
      <c r="D5045" s="6" t="s">
        <v>781</v>
      </c>
      <c r="E5045" s="6" t="s">
        <v>97</v>
      </c>
      <c r="F5045" s="6" t="s">
        <v>98</v>
      </c>
      <c r="G5045" s="6">
        <v>73</v>
      </c>
      <c r="H5045" s="6">
        <v>393</v>
      </c>
      <c r="I5045" s="6">
        <v>73</v>
      </c>
      <c r="J5045" s="6">
        <v>393</v>
      </c>
      <c r="K5045" s="6">
        <v>73</v>
      </c>
      <c r="L5045" s="6">
        <v>393</v>
      </c>
      <c r="M5045" s="6" t="s">
        <v>108</v>
      </c>
      <c r="N5045" s="6" t="s">
        <v>21</v>
      </c>
      <c r="O5045" s="6">
        <v>206</v>
      </c>
    </row>
    <row r="5046" spans="1:15" x14ac:dyDescent="0.25">
      <c r="A5046" s="6" t="s">
        <v>0</v>
      </c>
      <c r="B5046" s="6" t="s">
        <v>13</v>
      </c>
      <c r="C5046" s="6" t="s">
        <v>179</v>
      </c>
      <c r="D5046" s="6" t="s">
        <v>180</v>
      </c>
      <c r="E5046" s="6" t="s">
        <v>97</v>
      </c>
      <c r="F5046" s="6" t="s">
        <v>125</v>
      </c>
      <c r="G5046" s="6">
        <v>13</v>
      </c>
      <c r="H5046" s="6">
        <v>70</v>
      </c>
      <c r="I5046" s="6">
        <v>8</v>
      </c>
      <c r="J5046" s="6">
        <v>49</v>
      </c>
      <c r="K5046" s="6">
        <v>12</v>
      </c>
      <c r="L5046" s="6">
        <v>70</v>
      </c>
      <c r="M5046" s="6" t="s">
        <v>108</v>
      </c>
      <c r="N5046" s="6" t="s">
        <v>22</v>
      </c>
      <c r="O5046" s="6">
        <v>35</v>
      </c>
    </row>
    <row r="5047" spans="1:15" x14ac:dyDescent="0.25">
      <c r="A5047" s="6" t="s">
        <v>3</v>
      </c>
      <c r="B5047" s="6" t="s">
        <v>15</v>
      </c>
      <c r="C5047" s="6" t="s">
        <v>791</v>
      </c>
      <c r="D5047" s="6" t="s">
        <v>792</v>
      </c>
      <c r="E5047" s="6" t="s">
        <v>97</v>
      </c>
      <c r="F5047" s="6" t="s">
        <v>98</v>
      </c>
      <c r="G5047" s="6">
        <v>64</v>
      </c>
      <c r="H5047" s="6">
        <v>305</v>
      </c>
      <c r="I5047" s="6">
        <v>63</v>
      </c>
      <c r="J5047" s="6">
        <v>304</v>
      </c>
      <c r="K5047" s="6">
        <v>63</v>
      </c>
      <c r="L5047" s="6">
        <v>304</v>
      </c>
      <c r="M5047" s="6" t="s">
        <v>108</v>
      </c>
      <c r="N5047" s="6" t="s">
        <v>21</v>
      </c>
      <c r="O5047" s="6">
        <v>156</v>
      </c>
    </row>
    <row r="5048" spans="1:15" x14ac:dyDescent="0.25">
      <c r="A5048" s="6" t="s">
        <v>0</v>
      </c>
      <c r="B5048" s="6" t="s">
        <v>13</v>
      </c>
      <c r="C5048" s="6" t="s">
        <v>249</v>
      </c>
      <c r="D5048" s="6" t="s">
        <v>250</v>
      </c>
      <c r="E5048" s="6" t="s">
        <v>97</v>
      </c>
      <c r="F5048" s="6" t="s">
        <v>98</v>
      </c>
      <c r="G5048" s="6">
        <v>14</v>
      </c>
      <c r="H5048" s="6">
        <v>83</v>
      </c>
      <c r="I5048" s="6">
        <v>8</v>
      </c>
      <c r="J5048" s="6">
        <v>35</v>
      </c>
      <c r="K5048" s="6">
        <v>13</v>
      </c>
      <c r="L5048" s="6">
        <v>82</v>
      </c>
      <c r="M5048" s="6" t="s">
        <v>108</v>
      </c>
      <c r="N5048" s="6" t="s">
        <v>23</v>
      </c>
      <c r="O5048" s="6">
        <v>82</v>
      </c>
    </row>
    <row r="5049" spans="1:15" x14ac:dyDescent="0.25">
      <c r="A5049" s="6" t="s">
        <v>0</v>
      </c>
      <c r="B5049" s="6" t="s">
        <v>13</v>
      </c>
      <c r="C5049" s="6" t="s">
        <v>1080</v>
      </c>
      <c r="D5049" s="6" t="s">
        <v>1081</v>
      </c>
      <c r="E5049" s="6" t="s">
        <v>97</v>
      </c>
      <c r="F5049" s="6" t="s">
        <v>125</v>
      </c>
      <c r="G5049" s="6">
        <v>54</v>
      </c>
      <c r="H5049" s="6">
        <v>242</v>
      </c>
      <c r="I5049" s="6">
        <v>50</v>
      </c>
      <c r="J5049" s="6">
        <v>219</v>
      </c>
      <c r="K5049" s="6">
        <v>50</v>
      </c>
      <c r="L5049" s="6">
        <v>227</v>
      </c>
      <c r="M5049" s="6" t="s">
        <v>108</v>
      </c>
      <c r="N5049" s="6" t="s">
        <v>21</v>
      </c>
      <c r="O5049" s="6">
        <v>115</v>
      </c>
    </row>
    <row r="5050" spans="1:15" x14ac:dyDescent="0.25">
      <c r="A5050" s="6" t="s">
        <v>0</v>
      </c>
      <c r="B5050" s="6" t="s">
        <v>13</v>
      </c>
      <c r="C5050" s="6" t="s">
        <v>195</v>
      </c>
      <c r="D5050" s="6" t="s">
        <v>196</v>
      </c>
      <c r="E5050" s="6" t="s">
        <v>97</v>
      </c>
      <c r="F5050" s="6" t="s">
        <v>132</v>
      </c>
      <c r="G5050" s="6">
        <v>20</v>
      </c>
      <c r="H5050" s="6">
        <v>64</v>
      </c>
      <c r="I5050" s="6">
        <v>14</v>
      </c>
      <c r="J5050" s="6">
        <v>52</v>
      </c>
      <c r="K5050" s="6">
        <v>14</v>
      </c>
      <c r="L5050" s="6">
        <v>52</v>
      </c>
      <c r="M5050" s="6" t="s">
        <v>108</v>
      </c>
      <c r="N5050" s="6" t="s">
        <v>22</v>
      </c>
      <c r="O5050" s="6">
        <v>25</v>
      </c>
    </row>
    <row r="5051" spans="1:15" x14ac:dyDescent="0.25">
      <c r="A5051" s="6" t="s">
        <v>0</v>
      </c>
      <c r="B5051" s="6" t="s">
        <v>13</v>
      </c>
      <c r="C5051" s="6" t="s">
        <v>247</v>
      </c>
      <c r="D5051" s="6" t="s">
        <v>248</v>
      </c>
      <c r="E5051" s="6" t="s">
        <v>97</v>
      </c>
      <c r="F5051" s="6" t="s">
        <v>98</v>
      </c>
      <c r="G5051" s="6">
        <v>10</v>
      </c>
      <c r="H5051" s="6">
        <v>39</v>
      </c>
      <c r="I5051" s="6">
        <v>7</v>
      </c>
      <c r="J5051" s="6">
        <v>25</v>
      </c>
      <c r="K5051" s="6">
        <v>10</v>
      </c>
      <c r="L5051" s="6">
        <v>39</v>
      </c>
      <c r="M5051" s="6" t="s">
        <v>108</v>
      </c>
      <c r="N5051" s="6" t="s">
        <v>23</v>
      </c>
      <c r="O5051" s="6">
        <v>39</v>
      </c>
    </row>
    <row r="5052" spans="1:15" x14ac:dyDescent="0.25">
      <c r="A5052" s="6" t="s">
        <v>3</v>
      </c>
      <c r="B5052" s="6" t="s">
        <v>15</v>
      </c>
      <c r="C5052" s="6" t="s">
        <v>794</v>
      </c>
      <c r="D5052" s="6" t="s">
        <v>795</v>
      </c>
      <c r="E5052" s="6" t="s">
        <v>97</v>
      </c>
      <c r="F5052" s="6" t="s">
        <v>125</v>
      </c>
      <c r="G5052" s="6">
        <v>78</v>
      </c>
      <c r="H5052" s="6">
        <v>390</v>
      </c>
      <c r="I5052" s="6">
        <v>77</v>
      </c>
      <c r="J5052" s="6">
        <v>384</v>
      </c>
      <c r="K5052" s="6">
        <v>77</v>
      </c>
      <c r="L5052" s="6">
        <v>384</v>
      </c>
      <c r="M5052" s="6" t="s">
        <v>108</v>
      </c>
      <c r="N5052" s="6" t="s">
        <v>22</v>
      </c>
      <c r="O5052" s="6">
        <v>170</v>
      </c>
    </row>
    <row r="5053" spans="1:15" x14ac:dyDescent="0.25">
      <c r="A5053" s="6" t="s">
        <v>3</v>
      </c>
      <c r="B5053" s="6" t="s">
        <v>15</v>
      </c>
      <c r="C5053" s="6" t="s">
        <v>791</v>
      </c>
      <c r="D5053" s="6" t="s">
        <v>792</v>
      </c>
      <c r="E5053" s="6" t="s">
        <v>97</v>
      </c>
      <c r="F5053" s="6" t="s">
        <v>98</v>
      </c>
      <c r="G5053" s="6">
        <v>64</v>
      </c>
      <c r="H5053" s="6">
        <v>305</v>
      </c>
      <c r="I5053" s="6">
        <v>63</v>
      </c>
      <c r="J5053" s="6">
        <v>304</v>
      </c>
      <c r="K5053" s="6">
        <v>63</v>
      </c>
      <c r="L5053" s="6">
        <v>304</v>
      </c>
      <c r="M5053" s="6" t="s">
        <v>108</v>
      </c>
      <c r="N5053" s="6" t="s">
        <v>22</v>
      </c>
      <c r="O5053" s="6">
        <v>148</v>
      </c>
    </row>
    <row r="5054" spans="1:15" x14ac:dyDescent="0.25">
      <c r="A5054" s="6" t="s">
        <v>0</v>
      </c>
      <c r="B5054" s="6" t="s">
        <v>13</v>
      </c>
      <c r="C5054" s="6" t="s">
        <v>249</v>
      </c>
      <c r="D5054" s="6" t="s">
        <v>250</v>
      </c>
      <c r="E5054" s="6" t="s">
        <v>97</v>
      </c>
      <c r="F5054" s="6" t="s">
        <v>98</v>
      </c>
      <c r="G5054" s="6">
        <v>14</v>
      </c>
      <c r="H5054" s="6">
        <v>83</v>
      </c>
      <c r="I5054" s="6">
        <v>8</v>
      </c>
      <c r="J5054" s="6">
        <v>35</v>
      </c>
      <c r="K5054" s="6">
        <v>13</v>
      </c>
      <c r="L5054" s="6">
        <v>82</v>
      </c>
      <c r="M5054" s="6" t="s">
        <v>108</v>
      </c>
      <c r="N5054" s="6" t="s">
        <v>22</v>
      </c>
      <c r="O5054" s="6">
        <v>44</v>
      </c>
    </row>
    <row r="5055" spans="1:15" x14ac:dyDescent="0.25">
      <c r="A5055" s="6" t="s">
        <v>0</v>
      </c>
      <c r="B5055" s="6" t="s">
        <v>9</v>
      </c>
      <c r="C5055" s="6" t="s">
        <v>759</v>
      </c>
      <c r="D5055" s="6" t="s">
        <v>760</v>
      </c>
      <c r="E5055" s="6" t="s">
        <v>97</v>
      </c>
      <c r="F5055" s="6" t="s">
        <v>125</v>
      </c>
      <c r="G5055" s="6">
        <v>319</v>
      </c>
      <c r="H5055" s="6">
        <v>1567</v>
      </c>
      <c r="I5055" s="6">
        <v>133</v>
      </c>
      <c r="J5055" s="6">
        <v>499</v>
      </c>
      <c r="K5055" s="6">
        <v>133</v>
      </c>
      <c r="L5055" s="6">
        <v>499</v>
      </c>
      <c r="M5055" s="6" t="s">
        <v>108</v>
      </c>
      <c r="N5055" s="6" t="s">
        <v>23</v>
      </c>
      <c r="O5055" s="6">
        <v>499</v>
      </c>
    </row>
    <row r="5056" spans="1:15" x14ac:dyDescent="0.25">
      <c r="A5056" s="6" t="s">
        <v>3</v>
      </c>
      <c r="B5056" s="6" t="s">
        <v>16</v>
      </c>
      <c r="C5056" s="6" t="s">
        <v>230</v>
      </c>
      <c r="D5056" s="6" t="s">
        <v>231</v>
      </c>
      <c r="E5056" s="6" t="s">
        <v>97</v>
      </c>
      <c r="F5056" s="6" t="s">
        <v>98</v>
      </c>
      <c r="G5056" s="6">
        <v>31</v>
      </c>
      <c r="H5056" s="6">
        <v>191</v>
      </c>
      <c r="I5056" s="6">
        <v>31</v>
      </c>
      <c r="J5056" s="6">
        <v>183</v>
      </c>
      <c r="K5056" s="6">
        <v>31</v>
      </c>
      <c r="L5056" s="6">
        <v>183</v>
      </c>
      <c r="M5056" s="6" t="s">
        <v>108</v>
      </c>
      <c r="N5056" s="6" t="s">
        <v>23</v>
      </c>
      <c r="O5056" s="6">
        <v>183</v>
      </c>
    </row>
    <row r="5057" spans="1:15" x14ac:dyDescent="0.25">
      <c r="A5057" s="6" t="s">
        <v>0</v>
      </c>
      <c r="B5057" s="6" t="s">
        <v>13</v>
      </c>
      <c r="C5057" s="6" t="s">
        <v>175</v>
      </c>
      <c r="D5057" s="6" t="s">
        <v>176</v>
      </c>
      <c r="E5057" s="6" t="s">
        <v>97</v>
      </c>
      <c r="F5057" s="6" t="s">
        <v>125</v>
      </c>
      <c r="G5057" s="6">
        <v>35</v>
      </c>
      <c r="H5057" s="6">
        <v>215</v>
      </c>
      <c r="I5057" s="6">
        <v>35</v>
      </c>
      <c r="J5057" s="6">
        <v>211</v>
      </c>
      <c r="K5057" s="6">
        <v>35</v>
      </c>
      <c r="L5057" s="6">
        <v>212</v>
      </c>
      <c r="M5057" s="6" t="s">
        <v>108</v>
      </c>
      <c r="N5057" s="6" t="s">
        <v>23</v>
      </c>
      <c r="O5057" s="6">
        <v>212</v>
      </c>
    </row>
    <row r="5058" spans="1:15" x14ac:dyDescent="0.25">
      <c r="A5058" s="6" t="s">
        <v>0</v>
      </c>
      <c r="B5058" s="6" t="s">
        <v>6</v>
      </c>
      <c r="C5058" s="6" t="s">
        <v>718</v>
      </c>
      <c r="D5058" s="6" t="s">
        <v>719</v>
      </c>
      <c r="E5058" s="6" t="s">
        <v>97</v>
      </c>
      <c r="F5058" s="6" t="s">
        <v>132</v>
      </c>
      <c r="G5058" s="6">
        <v>68</v>
      </c>
      <c r="H5058" s="6">
        <v>327</v>
      </c>
      <c r="I5058" s="6">
        <v>10</v>
      </c>
      <c r="J5058" s="6">
        <v>20</v>
      </c>
      <c r="K5058" s="6">
        <v>63</v>
      </c>
      <c r="L5058" s="6">
        <v>307</v>
      </c>
      <c r="M5058" s="6" t="s">
        <v>108</v>
      </c>
      <c r="N5058" s="6" t="s">
        <v>21</v>
      </c>
      <c r="O5058" s="6">
        <v>171</v>
      </c>
    </row>
    <row r="5059" spans="1:15" x14ac:dyDescent="0.25">
      <c r="A5059" s="6" t="s">
        <v>0</v>
      </c>
      <c r="B5059" s="6" t="s">
        <v>9</v>
      </c>
      <c r="C5059" s="6" t="s">
        <v>220</v>
      </c>
      <c r="D5059" s="6" t="s">
        <v>221</v>
      </c>
      <c r="E5059" s="6" t="s">
        <v>97</v>
      </c>
      <c r="F5059" s="6" t="s">
        <v>125</v>
      </c>
      <c r="G5059" s="6">
        <v>121</v>
      </c>
      <c r="H5059" s="6">
        <v>596</v>
      </c>
      <c r="I5059" s="6">
        <v>129</v>
      </c>
      <c r="J5059" s="6">
        <v>575</v>
      </c>
      <c r="K5059" s="6">
        <v>129</v>
      </c>
      <c r="L5059" s="6">
        <v>575</v>
      </c>
      <c r="M5059" s="6" t="s">
        <v>108</v>
      </c>
      <c r="N5059" s="6" t="s">
        <v>23</v>
      </c>
      <c r="O5059" s="6">
        <v>575</v>
      </c>
    </row>
    <row r="5060" spans="1:15" x14ac:dyDescent="0.25">
      <c r="A5060" s="6" t="s">
        <v>3</v>
      </c>
      <c r="B5060" s="6" t="s">
        <v>15</v>
      </c>
      <c r="C5060" s="6" t="s">
        <v>798</v>
      </c>
      <c r="D5060" s="6" t="s">
        <v>799</v>
      </c>
      <c r="E5060" s="6" t="s">
        <v>97</v>
      </c>
      <c r="F5060" s="6" t="s">
        <v>125</v>
      </c>
      <c r="G5060" s="6">
        <v>51</v>
      </c>
      <c r="H5060" s="6">
        <v>260</v>
      </c>
      <c r="I5060" s="6">
        <v>51</v>
      </c>
      <c r="J5060" s="6">
        <v>263</v>
      </c>
      <c r="K5060" s="6">
        <v>51</v>
      </c>
      <c r="L5060" s="6">
        <v>263</v>
      </c>
      <c r="M5060" s="6" t="s">
        <v>108</v>
      </c>
      <c r="N5060" s="6" t="s">
        <v>21</v>
      </c>
      <c r="O5060" s="6">
        <v>136</v>
      </c>
    </row>
    <row r="5061" spans="1:15" x14ac:dyDescent="0.25">
      <c r="A5061" s="6" t="s">
        <v>3</v>
      </c>
      <c r="B5061" s="6" t="s">
        <v>17</v>
      </c>
      <c r="C5061" s="6" t="s">
        <v>767</v>
      </c>
      <c r="D5061" s="6" t="s">
        <v>768</v>
      </c>
      <c r="E5061" s="6" t="s">
        <v>97</v>
      </c>
      <c r="F5061" s="6" t="s">
        <v>98</v>
      </c>
      <c r="G5061" s="6">
        <v>61</v>
      </c>
      <c r="H5061" s="6">
        <v>264</v>
      </c>
      <c r="I5061" s="6">
        <v>55</v>
      </c>
      <c r="J5061" s="6">
        <v>251</v>
      </c>
      <c r="K5061" s="6">
        <v>55</v>
      </c>
      <c r="L5061" s="6">
        <v>251</v>
      </c>
      <c r="M5061" s="6" t="s">
        <v>108</v>
      </c>
      <c r="N5061" s="6" t="s">
        <v>21</v>
      </c>
      <c r="O5061" s="6">
        <v>149</v>
      </c>
    </row>
    <row r="5062" spans="1:15" x14ac:dyDescent="0.25">
      <c r="A5062" s="6" t="s">
        <v>3</v>
      </c>
      <c r="B5062" s="6" t="s">
        <v>14</v>
      </c>
      <c r="C5062" s="6" t="s">
        <v>785</v>
      </c>
      <c r="D5062" s="6" t="s">
        <v>786</v>
      </c>
      <c r="E5062" s="6" t="s">
        <v>97</v>
      </c>
      <c r="F5062" s="6" t="s">
        <v>98</v>
      </c>
      <c r="G5062" s="6">
        <v>140</v>
      </c>
      <c r="H5062" s="6">
        <v>613</v>
      </c>
      <c r="I5062" s="6">
        <v>137</v>
      </c>
      <c r="J5062" s="6">
        <v>622</v>
      </c>
      <c r="K5062" s="6">
        <v>137</v>
      </c>
      <c r="L5062" s="6">
        <v>622</v>
      </c>
      <c r="M5062" s="6" t="s">
        <v>108</v>
      </c>
      <c r="N5062" s="6" t="s">
        <v>21</v>
      </c>
      <c r="O5062" s="6">
        <v>338</v>
      </c>
    </row>
    <row r="5063" spans="1:15" x14ac:dyDescent="0.25">
      <c r="A5063" s="6" t="s">
        <v>0</v>
      </c>
      <c r="B5063" s="6" t="s">
        <v>13</v>
      </c>
      <c r="C5063" s="6" t="s">
        <v>241</v>
      </c>
      <c r="D5063" s="6" t="s">
        <v>242</v>
      </c>
      <c r="E5063" s="6" t="s">
        <v>97</v>
      </c>
      <c r="F5063" s="6" t="s">
        <v>98</v>
      </c>
      <c r="G5063" s="6">
        <v>65</v>
      </c>
      <c r="H5063" s="6">
        <v>347</v>
      </c>
      <c r="I5063" s="6">
        <v>65</v>
      </c>
      <c r="J5063" s="6">
        <v>347</v>
      </c>
      <c r="K5063" s="6">
        <v>65</v>
      </c>
      <c r="L5063" s="6">
        <v>347</v>
      </c>
      <c r="M5063" s="6" t="s">
        <v>108</v>
      </c>
      <c r="N5063" s="6" t="s">
        <v>21</v>
      </c>
      <c r="O5063" s="6">
        <v>175</v>
      </c>
    </row>
    <row r="5064" spans="1:15" x14ac:dyDescent="0.25">
      <c r="A5064" s="6" t="s">
        <v>3</v>
      </c>
      <c r="B5064" s="6" t="s">
        <v>16</v>
      </c>
      <c r="C5064" s="6" t="s">
        <v>813</v>
      </c>
      <c r="D5064" s="6" t="s">
        <v>814</v>
      </c>
      <c r="E5064" s="6" t="s">
        <v>97</v>
      </c>
      <c r="F5064" s="6" t="s">
        <v>98</v>
      </c>
      <c r="G5064" s="6">
        <v>38</v>
      </c>
      <c r="H5064" s="6">
        <v>164</v>
      </c>
      <c r="I5064" s="6">
        <v>37</v>
      </c>
      <c r="J5064" s="6">
        <v>155</v>
      </c>
      <c r="K5064" s="6">
        <v>38</v>
      </c>
      <c r="L5064" s="6">
        <v>4</v>
      </c>
      <c r="M5064" s="6" t="s">
        <v>108</v>
      </c>
      <c r="N5064" s="6" t="s">
        <v>22</v>
      </c>
      <c r="O5064" s="6">
        <v>2</v>
      </c>
    </row>
    <row r="5065" spans="1:15" x14ac:dyDescent="0.25">
      <c r="A5065" s="6" t="s">
        <v>0</v>
      </c>
      <c r="B5065" s="6" t="s">
        <v>13</v>
      </c>
      <c r="C5065" s="6" t="s">
        <v>239</v>
      </c>
      <c r="D5065" s="6" t="s">
        <v>240</v>
      </c>
      <c r="E5065" s="6" t="s">
        <v>97</v>
      </c>
      <c r="F5065" s="6" t="s">
        <v>98</v>
      </c>
      <c r="G5065" s="6">
        <v>15</v>
      </c>
      <c r="H5065" s="6">
        <v>74</v>
      </c>
      <c r="I5065" s="6">
        <v>12</v>
      </c>
      <c r="J5065" s="6">
        <v>60</v>
      </c>
      <c r="K5065" s="6">
        <v>16</v>
      </c>
      <c r="L5065" s="6">
        <v>74</v>
      </c>
      <c r="M5065" s="6" t="s">
        <v>108</v>
      </c>
      <c r="N5065" s="6" t="s">
        <v>21</v>
      </c>
      <c r="O5065" s="6">
        <v>34</v>
      </c>
    </row>
    <row r="5066" spans="1:15" x14ac:dyDescent="0.25">
      <c r="A5066" s="6" t="s">
        <v>3</v>
      </c>
      <c r="B5066" s="6" t="s">
        <v>16</v>
      </c>
      <c r="C5066" s="6" t="s">
        <v>230</v>
      </c>
      <c r="D5066" s="6" t="s">
        <v>231</v>
      </c>
      <c r="E5066" s="6" t="s">
        <v>97</v>
      </c>
      <c r="F5066" s="6" t="s">
        <v>98</v>
      </c>
      <c r="G5066" s="6">
        <v>31</v>
      </c>
      <c r="H5066" s="6">
        <v>191</v>
      </c>
      <c r="I5066" s="6">
        <v>31</v>
      </c>
      <c r="J5066" s="6">
        <v>183</v>
      </c>
      <c r="K5066" s="6">
        <v>31</v>
      </c>
      <c r="L5066" s="6">
        <v>183</v>
      </c>
      <c r="M5066" s="6" t="s">
        <v>108</v>
      </c>
      <c r="N5066" s="6" t="s">
        <v>22</v>
      </c>
      <c r="O5066" s="6">
        <v>82</v>
      </c>
    </row>
    <row r="5067" spans="1:15" x14ac:dyDescent="0.25">
      <c r="A5067" s="6" t="s">
        <v>0</v>
      </c>
      <c r="B5067" s="6" t="s">
        <v>6</v>
      </c>
      <c r="C5067" s="6" t="s">
        <v>721</v>
      </c>
      <c r="D5067" s="6" t="s">
        <v>722</v>
      </c>
      <c r="E5067" s="6" t="s">
        <v>97</v>
      </c>
      <c r="F5067" s="6" t="s">
        <v>125</v>
      </c>
      <c r="G5067" s="6">
        <v>30</v>
      </c>
      <c r="H5067" s="6">
        <v>181</v>
      </c>
      <c r="I5067" s="6">
        <v>30</v>
      </c>
      <c r="J5067" s="6">
        <v>181</v>
      </c>
      <c r="K5067" s="6">
        <v>30</v>
      </c>
      <c r="L5067" s="6">
        <v>181</v>
      </c>
      <c r="M5067" s="6" t="s">
        <v>108</v>
      </c>
      <c r="N5067" s="6" t="s">
        <v>21</v>
      </c>
      <c r="O5067" s="6">
        <v>93</v>
      </c>
    </row>
    <row r="5068" spans="1:15" x14ac:dyDescent="0.25">
      <c r="A5068" s="6" t="s">
        <v>3</v>
      </c>
      <c r="B5068" s="6" t="s">
        <v>14</v>
      </c>
      <c r="C5068" s="6" t="s">
        <v>783</v>
      </c>
      <c r="D5068" s="6" t="s">
        <v>784</v>
      </c>
      <c r="E5068" s="6" t="s">
        <v>97</v>
      </c>
      <c r="F5068" s="6" t="s">
        <v>98</v>
      </c>
      <c r="G5068" s="6">
        <v>41</v>
      </c>
      <c r="H5068" s="6">
        <v>214</v>
      </c>
      <c r="I5068" s="6">
        <v>41</v>
      </c>
      <c r="J5068" s="6">
        <v>214</v>
      </c>
      <c r="K5068" s="6">
        <v>41</v>
      </c>
      <c r="L5068" s="6">
        <v>214</v>
      </c>
      <c r="M5068" s="6" t="s">
        <v>108</v>
      </c>
      <c r="N5068" s="6" t="s">
        <v>23</v>
      </c>
      <c r="O5068" s="6">
        <v>214</v>
      </c>
    </row>
    <row r="5069" spans="1:15" x14ac:dyDescent="0.25">
      <c r="A5069" s="6" t="s">
        <v>3</v>
      </c>
      <c r="B5069" s="6" t="s">
        <v>14</v>
      </c>
      <c r="C5069" s="6" t="s">
        <v>776</v>
      </c>
      <c r="D5069" s="6" t="s">
        <v>777</v>
      </c>
      <c r="E5069" s="6" t="s">
        <v>97</v>
      </c>
      <c r="F5069" s="6" t="s">
        <v>98</v>
      </c>
      <c r="G5069" s="6">
        <v>77</v>
      </c>
      <c r="H5069" s="6">
        <v>384</v>
      </c>
      <c r="I5069" s="6">
        <v>79</v>
      </c>
      <c r="J5069" s="6">
        <v>394</v>
      </c>
      <c r="K5069" s="6">
        <v>79</v>
      </c>
      <c r="L5069" s="6">
        <v>394</v>
      </c>
      <c r="M5069" s="6" t="s">
        <v>108</v>
      </c>
      <c r="N5069" s="6" t="s">
        <v>23</v>
      </c>
      <c r="O5069" s="6">
        <v>394</v>
      </c>
    </row>
    <row r="5070" spans="1:15" x14ac:dyDescent="0.25">
      <c r="A5070" s="6" t="s">
        <v>0</v>
      </c>
      <c r="B5070" s="6" t="s">
        <v>6</v>
      </c>
      <c r="C5070" s="6" t="s">
        <v>277</v>
      </c>
      <c r="D5070" s="6" t="s">
        <v>278</v>
      </c>
      <c r="E5070" s="6" t="s">
        <v>97</v>
      </c>
      <c r="F5070" s="6" t="s">
        <v>98</v>
      </c>
      <c r="G5070" s="6">
        <v>139</v>
      </c>
      <c r="H5070" s="6">
        <v>640</v>
      </c>
      <c r="I5070" s="6">
        <v>127</v>
      </c>
      <c r="J5070" s="6">
        <v>578</v>
      </c>
      <c r="K5070" s="6">
        <v>146</v>
      </c>
      <c r="L5070" s="6">
        <v>640</v>
      </c>
      <c r="M5070" s="6" t="s">
        <v>108</v>
      </c>
      <c r="N5070" s="6" t="s">
        <v>22</v>
      </c>
      <c r="O5070" s="6">
        <v>317</v>
      </c>
    </row>
    <row r="5071" spans="1:15" x14ac:dyDescent="0.25">
      <c r="A5071" s="6" t="s">
        <v>0</v>
      </c>
      <c r="B5071" s="6" t="s">
        <v>13</v>
      </c>
      <c r="C5071" s="6" t="s">
        <v>241</v>
      </c>
      <c r="D5071" s="6" t="s">
        <v>242</v>
      </c>
      <c r="E5071" s="6" t="s">
        <v>97</v>
      </c>
      <c r="F5071" s="6" t="s">
        <v>98</v>
      </c>
      <c r="G5071" s="6">
        <v>65</v>
      </c>
      <c r="H5071" s="6">
        <v>347</v>
      </c>
      <c r="I5071" s="6">
        <v>65</v>
      </c>
      <c r="J5071" s="6">
        <v>347</v>
      </c>
      <c r="K5071" s="6">
        <v>65</v>
      </c>
      <c r="L5071" s="6">
        <v>347</v>
      </c>
      <c r="M5071" s="6" t="s">
        <v>108</v>
      </c>
      <c r="N5071" s="6" t="s">
        <v>22</v>
      </c>
      <c r="O5071" s="6">
        <v>172</v>
      </c>
    </row>
    <row r="5072" spans="1:15" x14ac:dyDescent="0.25">
      <c r="A5072" s="6" t="s">
        <v>3</v>
      </c>
      <c r="B5072" s="6" t="s">
        <v>14</v>
      </c>
      <c r="C5072" s="6" t="s">
        <v>785</v>
      </c>
      <c r="D5072" s="6" t="s">
        <v>786</v>
      </c>
      <c r="E5072" s="6" t="s">
        <v>97</v>
      </c>
      <c r="F5072" s="6" t="s">
        <v>98</v>
      </c>
      <c r="G5072" s="6">
        <v>140</v>
      </c>
      <c r="H5072" s="6">
        <v>613</v>
      </c>
      <c r="I5072" s="6">
        <v>137</v>
      </c>
      <c r="J5072" s="6">
        <v>622</v>
      </c>
      <c r="K5072" s="6">
        <v>137</v>
      </c>
      <c r="L5072" s="6">
        <v>622</v>
      </c>
      <c r="M5072" s="6" t="s">
        <v>108</v>
      </c>
      <c r="N5072" s="6" t="s">
        <v>22</v>
      </c>
      <c r="O5072" s="6">
        <v>284</v>
      </c>
    </row>
    <row r="5073" spans="1:15" x14ac:dyDescent="0.25">
      <c r="A5073" s="6" t="s">
        <v>0</v>
      </c>
      <c r="B5073" s="6" t="s">
        <v>6</v>
      </c>
      <c r="C5073" s="6" t="s">
        <v>721</v>
      </c>
      <c r="D5073" s="6" t="s">
        <v>722</v>
      </c>
      <c r="E5073" s="6" t="s">
        <v>97</v>
      </c>
      <c r="F5073" s="6" t="s">
        <v>125</v>
      </c>
      <c r="G5073" s="6">
        <v>30</v>
      </c>
      <c r="H5073" s="6">
        <v>181</v>
      </c>
      <c r="I5073" s="6">
        <v>30</v>
      </c>
      <c r="J5073" s="6">
        <v>181</v>
      </c>
      <c r="K5073" s="6">
        <v>30</v>
      </c>
      <c r="L5073" s="6">
        <v>181</v>
      </c>
      <c r="M5073" s="6" t="s">
        <v>108</v>
      </c>
      <c r="N5073" s="6" t="s">
        <v>22</v>
      </c>
      <c r="O5073" s="6">
        <v>88</v>
      </c>
    </row>
    <row r="5074" spans="1:15" x14ac:dyDescent="0.25">
      <c r="A5074" s="6" t="s">
        <v>0</v>
      </c>
      <c r="B5074" s="6" t="s">
        <v>4</v>
      </c>
      <c r="C5074" s="6" t="s">
        <v>696</v>
      </c>
      <c r="D5074" s="6" t="s">
        <v>697</v>
      </c>
      <c r="E5074" s="6" t="s">
        <v>97</v>
      </c>
      <c r="F5074" s="6" t="s">
        <v>125</v>
      </c>
      <c r="G5074" s="6">
        <v>43</v>
      </c>
      <c r="H5074" s="6">
        <v>247</v>
      </c>
      <c r="I5074" s="6">
        <v>41</v>
      </c>
      <c r="J5074" s="6">
        <v>232</v>
      </c>
      <c r="K5074" s="6">
        <v>41</v>
      </c>
      <c r="L5074" s="6">
        <v>9</v>
      </c>
      <c r="M5074" s="6" t="s">
        <v>108</v>
      </c>
      <c r="N5074" s="6" t="s">
        <v>23</v>
      </c>
      <c r="O5074" s="6">
        <v>9</v>
      </c>
    </row>
    <row r="5075" spans="1:15" x14ac:dyDescent="0.25">
      <c r="A5075" s="6" t="s">
        <v>3</v>
      </c>
      <c r="B5075" s="6" t="s">
        <v>16</v>
      </c>
      <c r="C5075" s="6" t="s">
        <v>813</v>
      </c>
      <c r="D5075" s="6" t="s">
        <v>814</v>
      </c>
      <c r="E5075" s="6" t="s">
        <v>97</v>
      </c>
      <c r="F5075" s="6" t="s">
        <v>98</v>
      </c>
      <c r="G5075" s="6">
        <v>38</v>
      </c>
      <c r="H5075" s="6">
        <v>164</v>
      </c>
      <c r="I5075" s="6">
        <v>37</v>
      </c>
      <c r="J5075" s="6">
        <v>155</v>
      </c>
      <c r="K5075" s="6">
        <v>38</v>
      </c>
      <c r="L5075" s="6">
        <v>4</v>
      </c>
      <c r="M5075" s="6" t="s">
        <v>108</v>
      </c>
      <c r="N5075" s="6" t="s">
        <v>23</v>
      </c>
      <c r="O5075" s="6">
        <v>4</v>
      </c>
    </row>
    <row r="5076" spans="1:15" x14ac:dyDescent="0.25">
      <c r="A5076" s="6" t="s">
        <v>0</v>
      </c>
      <c r="B5076" s="6" t="s">
        <v>6</v>
      </c>
      <c r="C5076" s="6" t="s">
        <v>277</v>
      </c>
      <c r="D5076" s="6" t="s">
        <v>278</v>
      </c>
      <c r="E5076" s="6" t="s">
        <v>97</v>
      </c>
      <c r="F5076" s="6" t="s">
        <v>98</v>
      </c>
      <c r="G5076" s="6">
        <v>139</v>
      </c>
      <c r="H5076" s="6">
        <v>640</v>
      </c>
      <c r="I5076" s="6">
        <v>127</v>
      </c>
      <c r="J5076" s="6">
        <v>578</v>
      </c>
      <c r="K5076" s="6">
        <v>146</v>
      </c>
      <c r="L5076" s="6">
        <v>640</v>
      </c>
      <c r="M5076" s="6" t="s">
        <v>108</v>
      </c>
      <c r="N5076" s="6" t="s">
        <v>21</v>
      </c>
      <c r="O5076" s="6">
        <v>323</v>
      </c>
    </row>
    <row r="5077" spans="1:15" x14ac:dyDescent="0.25">
      <c r="A5077" s="6" t="s">
        <v>0</v>
      </c>
      <c r="B5077" s="6" t="s">
        <v>7</v>
      </c>
      <c r="C5077" s="6" t="s">
        <v>130</v>
      </c>
      <c r="D5077" s="6" t="s">
        <v>131</v>
      </c>
      <c r="E5077" s="6" t="s">
        <v>97</v>
      </c>
      <c r="F5077" s="6" t="s">
        <v>125</v>
      </c>
      <c r="G5077" s="6">
        <v>169</v>
      </c>
      <c r="H5077" s="6">
        <v>816</v>
      </c>
      <c r="I5077" s="6">
        <v>153</v>
      </c>
      <c r="J5077" s="6">
        <v>754</v>
      </c>
      <c r="K5077" s="6">
        <v>157</v>
      </c>
      <c r="L5077" s="6">
        <v>761</v>
      </c>
      <c r="M5077" s="6" t="s">
        <v>108</v>
      </c>
      <c r="N5077" s="6" t="s">
        <v>22</v>
      </c>
      <c r="O5077" s="6">
        <v>325</v>
      </c>
    </row>
    <row r="5078" spans="1:15" x14ac:dyDescent="0.25">
      <c r="A5078" s="6" t="s">
        <v>0</v>
      </c>
      <c r="B5078" s="6" t="s">
        <v>6</v>
      </c>
      <c r="C5078" s="6" t="s">
        <v>277</v>
      </c>
      <c r="D5078" s="6" t="s">
        <v>278</v>
      </c>
      <c r="E5078" s="6" t="s">
        <v>97</v>
      </c>
      <c r="F5078" s="6" t="s">
        <v>98</v>
      </c>
      <c r="G5078" s="6">
        <v>139</v>
      </c>
      <c r="H5078" s="6">
        <v>640</v>
      </c>
      <c r="I5078" s="6">
        <v>127</v>
      </c>
      <c r="J5078" s="6">
        <v>578</v>
      </c>
      <c r="K5078" s="6">
        <v>146</v>
      </c>
      <c r="L5078" s="6">
        <v>640</v>
      </c>
      <c r="M5078" s="6" t="s">
        <v>108</v>
      </c>
      <c r="N5078" s="6" t="s">
        <v>23</v>
      </c>
      <c r="O5078" s="6">
        <v>640</v>
      </c>
    </row>
    <row r="5079" spans="1:15" x14ac:dyDescent="0.25">
      <c r="A5079" s="6" t="s">
        <v>0</v>
      </c>
      <c r="B5079" s="6" t="s">
        <v>9</v>
      </c>
      <c r="C5079" s="6" t="s">
        <v>220</v>
      </c>
      <c r="D5079" s="6" t="s">
        <v>221</v>
      </c>
      <c r="E5079" s="6" t="s">
        <v>97</v>
      </c>
      <c r="F5079" s="6" t="s">
        <v>125</v>
      </c>
      <c r="G5079" s="6">
        <v>121</v>
      </c>
      <c r="H5079" s="6">
        <v>596</v>
      </c>
      <c r="I5079" s="6">
        <v>129</v>
      </c>
      <c r="J5079" s="6">
        <v>575</v>
      </c>
      <c r="K5079" s="6">
        <v>129</v>
      </c>
      <c r="L5079" s="6">
        <v>575</v>
      </c>
      <c r="M5079" s="6" t="s">
        <v>108</v>
      </c>
      <c r="N5079" s="6" t="s">
        <v>21</v>
      </c>
      <c r="O5079" s="6">
        <v>326</v>
      </c>
    </row>
    <row r="5080" spans="1:15" x14ac:dyDescent="0.25">
      <c r="A5080" s="6" t="s">
        <v>3</v>
      </c>
      <c r="B5080" s="6" t="s">
        <v>15</v>
      </c>
      <c r="C5080" s="6" t="s">
        <v>800</v>
      </c>
      <c r="D5080" s="6" t="s">
        <v>801</v>
      </c>
      <c r="E5080" s="6" t="s">
        <v>97</v>
      </c>
      <c r="F5080" s="6" t="s">
        <v>125</v>
      </c>
      <c r="G5080" s="6">
        <v>70</v>
      </c>
      <c r="H5080" s="6">
        <v>273</v>
      </c>
      <c r="I5080" s="6">
        <v>71</v>
      </c>
      <c r="J5080" s="6">
        <v>278</v>
      </c>
      <c r="K5080" s="6">
        <v>71</v>
      </c>
      <c r="L5080" s="6">
        <v>278</v>
      </c>
      <c r="M5080" s="6" t="s">
        <v>108</v>
      </c>
      <c r="N5080" s="6" t="s">
        <v>21</v>
      </c>
      <c r="O5080" s="6">
        <v>162</v>
      </c>
    </row>
    <row r="5081" spans="1:15" x14ac:dyDescent="0.25">
      <c r="A5081" s="6" t="s">
        <v>3</v>
      </c>
      <c r="B5081" s="6" t="s">
        <v>14</v>
      </c>
      <c r="C5081" s="6" t="s">
        <v>783</v>
      </c>
      <c r="D5081" s="6" t="s">
        <v>784</v>
      </c>
      <c r="E5081" s="6" t="s">
        <v>97</v>
      </c>
      <c r="F5081" s="6" t="s">
        <v>98</v>
      </c>
      <c r="G5081" s="6">
        <v>41</v>
      </c>
      <c r="H5081" s="6">
        <v>214</v>
      </c>
      <c r="I5081" s="6">
        <v>41</v>
      </c>
      <c r="J5081" s="6">
        <v>214</v>
      </c>
      <c r="K5081" s="6">
        <v>41</v>
      </c>
      <c r="L5081" s="6">
        <v>214</v>
      </c>
      <c r="M5081" s="6" t="s">
        <v>108</v>
      </c>
      <c r="N5081" s="6" t="s">
        <v>21</v>
      </c>
      <c r="O5081" s="6">
        <v>109</v>
      </c>
    </row>
    <row r="5082" spans="1:15" x14ac:dyDescent="0.25">
      <c r="A5082" s="6" t="s">
        <v>0</v>
      </c>
      <c r="B5082" s="6" t="s">
        <v>9</v>
      </c>
      <c r="C5082" s="6" t="s">
        <v>135</v>
      </c>
      <c r="D5082" s="6" t="s">
        <v>136</v>
      </c>
      <c r="E5082" s="6" t="s">
        <v>97</v>
      </c>
      <c r="F5082" s="6" t="s">
        <v>125</v>
      </c>
      <c r="G5082" s="6">
        <v>207</v>
      </c>
      <c r="H5082" s="6">
        <v>1141</v>
      </c>
      <c r="I5082" s="6">
        <v>352</v>
      </c>
      <c r="J5082" s="6">
        <v>1386</v>
      </c>
      <c r="K5082" s="6">
        <v>352</v>
      </c>
      <c r="L5082" s="6">
        <v>1386</v>
      </c>
      <c r="M5082" s="6" t="s">
        <v>108</v>
      </c>
      <c r="N5082" s="6" t="s">
        <v>22</v>
      </c>
      <c r="O5082" s="6">
        <v>613</v>
      </c>
    </row>
    <row r="5083" spans="1:15" x14ac:dyDescent="0.25">
      <c r="A5083" s="6" t="s">
        <v>0</v>
      </c>
      <c r="B5083" s="6" t="s">
        <v>9</v>
      </c>
      <c r="C5083" s="6" t="s">
        <v>135</v>
      </c>
      <c r="D5083" s="6" t="s">
        <v>136</v>
      </c>
      <c r="E5083" s="6" t="s">
        <v>97</v>
      </c>
      <c r="F5083" s="6" t="s">
        <v>125</v>
      </c>
      <c r="G5083" s="6">
        <v>207</v>
      </c>
      <c r="H5083" s="6">
        <v>1141</v>
      </c>
      <c r="I5083" s="6">
        <v>352</v>
      </c>
      <c r="J5083" s="6">
        <v>1386</v>
      </c>
      <c r="K5083" s="6">
        <v>352</v>
      </c>
      <c r="L5083" s="6">
        <v>1386</v>
      </c>
      <c r="M5083" s="6" t="s">
        <v>108</v>
      </c>
      <c r="N5083" s="6" t="s">
        <v>23</v>
      </c>
      <c r="O5083" s="6">
        <v>1386</v>
      </c>
    </row>
    <row r="5084" spans="1:15" x14ac:dyDescent="0.25">
      <c r="A5084" s="6" t="s">
        <v>3</v>
      </c>
      <c r="B5084" s="6" t="s">
        <v>15</v>
      </c>
      <c r="C5084" s="6" t="s">
        <v>798</v>
      </c>
      <c r="D5084" s="6" t="s">
        <v>799</v>
      </c>
      <c r="E5084" s="6" t="s">
        <v>97</v>
      </c>
      <c r="F5084" s="6" t="s">
        <v>125</v>
      </c>
      <c r="G5084" s="6">
        <v>51</v>
      </c>
      <c r="H5084" s="6">
        <v>260</v>
      </c>
      <c r="I5084" s="6">
        <v>51</v>
      </c>
      <c r="J5084" s="6">
        <v>263</v>
      </c>
      <c r="K5084" s="6">
        <v>51</v>
      </c>
      <c r="L5084" s="6">
        <v>263</v>
      </c>
      <c r="M5084" s="6" t="s">
        <v>108</v>
      </c>
      <c r="N5084" s="6" t="s">
        <v>23</v>
      </c>
      <c r="O5084" s="6">
        <v>263</v>
      </c>
    </row>
    <row r="5085" spans="1:15" x14ac:dyDescent="0.25">
      <c r="A5085" s="6" t="s">
        <v>0</v>
      </c>
      <c r="B5085" s="6" t="s">
        <v>13</v>
      </c>
      <c r="C5085" s="6" t="s">
        <v>173</v>
      </c>
      <c r="D5085" s="6" t="s">
        <v>174</v>
      </c>
      <c r="E5085" s="6" t="s">
        <v>97</v>
      </c>
      <c r="F5085" s="6" t="s">
        <v>125</v>
      </c>
      <c r="G5085" s="6">
        <v>74</v>
      </c>
      <c r="H5085" s="6">
        <v>404</v>
      </c>
      <c r="I5085" s="6">
        <v>60</v>
      </c>
      <c r="J5085" s="6">
        <v>330</v>
      </c>
      <c r="K5085" s="6">
        <v>74</v>
      </c>
      <c r="L5085" s="6">
        <v>369</v>
      </c>
      <c r="M5085" s="6" t="s">
        <v>108</v>
      </c>
      <c r="N5085" s="6" t="s">
        <v>23</v>
      </c>
      <c r="O5085" s="6">
        <v>369</v>
      </c>
    </row>
    <row r="5086" spans="1:15" x14ac:dyDescent="0.25">
      <c r="A5086" s="6" t="s">
        <v>3</v>
      </c>
      <c r="B5086" s="6" t="s">
        <v>14</v>
      </c>
      <c r="C5086" s="6" t="s">
        <v>783</v>
      </c>
      <c r="D5086" s="6" t="s">
        <v>784</v>
      </c>
      <c r="E5086" s="6" t="s">
        <v>97</v>
      </c>
      <c r="F5086" s="6" t="s">
        <v>98</v>
      </c>
      <c r="G5086" s="6">
        <v>41</v>
      </c>
      <c r="H5086" s="6">
        <v>214</v>
      </c>
      <c r="I5086" s="6">
        <v>41</v>
      </c>
      <c r="J5086" s="6">
        <v>214</v>
      </c>
      <c r="K5086" s="6">
        <v>41</v>
      </c>
      <c r="L5086" s="6">
        <v>214</v>
      </c>
      <c r="M5086" s="6" t="s">
        <v>108</v>
      </c>
      <c r="N5086" s="6" t="s">
        <v>22</v>
      </c>
      <c r="O5086" s="6">
        <v>105</v>
      </c>
    </row>
    <row r="5087" spans="1:15" x14ac:dyDescent="0.25">
      <c r="A5087" s="6" t="s">
        <v>0</v>
      </c>
      <c r="B5087" s="6" t="s">
        <v>13</v>
      </c>
      <c r="C5087" s="6" t="s">
        <v>173</v>
      </c>
      <c r="D5087" s="6" t="s">
        <v>174</v>
      </c>
      <c r="E5087" s="6" t="s">
        <v>97</v>
      </c>
      <c r="F5087" s="6" t="s">
        <v>125</v>
      </c>
      <c r="G5087" s="6">
        <v>74</v>
      </c>
      <c r="H5087" s="6">
        <v>404</v>
      </c>
      <c r="I5087" s="6">
        <v>60</v>
      </c>
      <c r="J5087" s="6">
        <v>330</v>
      </c>
      <c r="K5087" s="6">
        <v>74</v>
      </c>
      <c r="L5087" s="6">
        <v>369</v>
      </c>
      <c r="M5087" s="6" t="s">
        <v>108</v>
      </c>
      <c r="N5087" s="6" t="s">
        <v>21</v>
      </c>
      <c r="O5087" s="6">
        <v>189</v>
      </c>
    </row>
    <row r="5088" spans="1:15" x14ac:dyDescent="0.25">
      <c r="A5088" s="6" t="s">
        <v>3</v>
      </c>
      <c r="B5088" s="6" t="s">
        <v>15</v>
      </c>
      <c r="C5088" s="6" t="s">
        <v>800</v>
      </c>
      <c r="D5088" s="6" t="s">
        <v>801</v>
      </c>
      <c r="E5088" s="6" t="s">
        <v>97</v>
      </c>
      <c r="F5088" s="6" t="s">
        <v>125</v>
      </c>
      <c r="G5088" s="6">
        <v>70</v>
      </c>
      <c r="H5088" s="6">
        <v>273</v>
      </c>
      <c r="I5088" s="6">
        <v>71</v>
      </c>
      <c r="J5088" s="6">
        <v>278</v>
      </c>
      <c r="K5088" s="6">
        <v>71</v>
      </c>
      <c r="L5088" s="6">
        <v>278</v>
      </c>
      <c r="M5088" s="6" t="s">
        <v>108</v>
      </c>
      <c r="N5088" s="6" t="s">
        <v>22</v>
      </c>
      <c r="O5088" s="6">
        <v>116</v>
      </c>
    </row>
    <row r="5089" spans="1:15" x14ac:dyDescent="0.25">
      <c r="A5089" s="6" t="s">
        <v>0</v>
      </c>
      <c r="B5089" s="6" t="s">
        <v>13</v>
      </c>
      <c r="C5089" s="6" t="s">
        <v>239</v>
      </c>
      <c r="D5089" s="6" t="s">
        <v>240</v>
      </c>
      <c r="E5089" s="6" t="s">
        <v>97</v>
      </c>
      <c r="F5089" s="6" t="s">
        <v>98</v>
      </c>
      <c r="G5089" s="6">
        <v>15</v>
      </c>
      <c r="H5089" s="6">
        <v>74</v>
      </c>
      <c r="I5089" s="6">
        <v>12</v>
      </c>
      <c r="J5089" s="6">
        <v>60</v>
      </c>
      <c r="K5089" s="6">
        <v>16</v>
      </c>
      <c r="L5089" s="6">
        <v>74</v>
      </c>
      <c r="M5089" s="6" t="s">
        <v>108</v>
      </c>
      <c r="N5089" s="6" t="s">
        <v>22</v>
      </c>
      <c r="O5089" s="6">
        <v>40</v>
      </c>
    </row>
    <row r="5090" spans="1:15" x14ac:dyDescent="0.25">
      <c r="A5090" s="6" t="s">
        <v>3</v>
      </c>
      <c r="B5090" s="6" t="s">
        <v>17</v>
      </c>
      <c r="C5090" s="6" t="s">
        <v>767</v>
      </c>
      <c r="D5090" s="6" t="s">
        <v>768</v>
      </c>
      <c r="E5090" s="6" t="s">
        <v>97</v>
      </c>
      <c r="F5090" s="6" t="s">
        <v>98</v>
      </c>
      <c r="G5090" s="6">
        <v>61</v>
      </c>
      <c r="H5090" s="6">
        <v>264</v>
      </c>
      <c r="I5090" s="6">
        <v>55</v>
      </c>
      <c r="J5090" s="6">
        <v>251</v>
      </c>
      <c r="K5090" s="6">
        <v>55</v>
      </c>
      <c r="L5090" s="6">
        <v>251</v>
      </c>
      <c r="M5090" s="6" t="s">
        <v>108</v>
      </c>
      <c r="N5090" s="6" t="s">
        <v>23</v>
      </c>
      <c r="O5090" s="6">
        <v>251</v>
      </c>
    </row>
    <row r="5091" spans="1:15" x14ac:dyDescent="0.25">
      <c r="A5091" s="6" t="s">
        <v>3</v>
      </c>
      <c r="B5091" s="6" t="s">
        <v>16</v>
      </c>
      <c r="C5091" s="6" t="s">
        <v>813</v>
      </c>
      <c r="D5091" s="6" t="s">
        <v>814</v>
      </c>
      <c r="E5091" s="6" t="s">
        <v>97</v>
      </c>
      <c r="F5091" s="6" t="s">
        <v>98</v>
      </c>
      <c r="G5091" s="6">
        <v>38</v>
      </c>
      <c r="H5091" s="6">
        <v>164</v>
      </c>
      <c r="I5091" s="6">
        <v>37</v>
      </c>
      <c r="J5091" s="6">
        <v>155</v>
      </c>
      <c r="K5091" s="6">
        <v>38</v>
      </c>
      <c r="L5091" s="6">
        <v>4</v>
      </c>
      <c r="M5091" s="6" t="s">
        <v>108</v>
      </c>
      <c r="N5091" s="6" t="s">
        <v>21</v>
      </c>
      <c r="O5091" s="6">
        <v>2</v>
      </c>
    </row>
    <row r="5092" spans="1:15" x14ac:dyDescent="0.25">
      <c r="A5092" s="6" t="s">
        <v>0</v>
      </c>
      <c r="B5092" s="6" t="s">
        <v>13</v>
      </c>
      <c r="C5092" s="6" t="s">
        <v>175</v>
      </c>
      <c r="D5092" s="6" t="s">
        <v>176</v>
      </c>
      <c r="E5092" s="6" t="s">
        <v>97</v>
      </c>
      <c r="F5092" s="6" t="s">
        <v>125</v>
      </c>
      <c r="G5092" s="6">
        <v>35</v>
      </c>
      <c r="H5092" s="6">
        <v>215</v>
      </c>
      <c r="I5092" s="6">
        <v>35</v>
      </c>
      <c r="J5092" s="6">
        <v>211</v>
      </c>
      <c r="K5092" s="6">
        <v>35</v>
      </c>
      <c r="L5092" s="6">
        <v>212</v>
      </c>
      <c r="M5092" s="6" t="s">
        <v>108</v>
      </c>
      <c r="N5092" s="6" t="s">
        <v>21</v>
      </c>
      <c r="O5092" s="6">
        <v>107</v>
      </c>
    </row>
    <row r="5093" spans="1:15" x14ac:dyDescent="0.25">
      <c r="A5093" s="6" t="s">
        <v>0</v>
      </c>
      <c r="B5093" s="6" t="s">
        <v>13</v>
      </c>
      <c r="C5093" s="6" t="s">
        <v>203</v>
      </c>
      <c r="D5093" s="6" t="s">
        <v>204</v>
      </c>
      <c r="E5093" s="6" t="s">
        <v>97</v>
      </c>
      <c r="F5093" s="6" t="s">
        <v>125</v>
      </c>
      <c r="G5093" s="6">
        <v>41</v>
      </c>
      <c r="H5093" s="6">
        <v>199</v>
      </c>
      <c r="I5093" s="6">
        <v>41</v>
      </c>
      <c r="J5093" s="6">
        <v>196</v>
      </c>
      <c r="K5093" s="6">
        <v>41</v>
      </c>
      <c r="L5093" s="6">
        <v>201</v>
      </c>
      <c r="M5093" s="6" t="s">
        <v>108</v>
      </c>
      <c r="N5093" s="6" t="s">
        <v>23</v>
      </c>
      <c r="O5093" s="6">
        <v>201</v>
      </c>
    </row>
    <row r="5094" spans="1:15" x14ac:dyDescent="0.25">
      <c r="A5094" s="6" t="s">
        <v>3</v>
      </c>
      <c r="B5094" s="6" t="s">
        <v>15</v>
      </c>
      <c r="C5094" s="6" t="s">
        <v>800</v>
      </c>
      <c r="D5094" s="6" t="s">
        <v>801</v>
      </c>
      <c r="E5094" s="6" t="s">
        <v>97</v>
      </c>
      <c r="F5094" s="6" t="s">
        <v>125</v>
      </c>
      <c r="G5094" s="6">
        <v>70</v>
      </c>
      <c r="H5094" s="6">
        <v>273</v>
      </c>
      <c r="I5094" s="6">
        <v>71</v>
      </c>
      <c r="J5094" s="6">
        <v>278</v>
      </c>
      <c r="K5094" s="6">
        <v>71</v>
      </c>
      <c r="L5094" s="6">
        <v>278</v>
      </c>
      <c r="M5094" s="6" t="s">
        <v>108</v>
      </c>
      <c r="N5094" s="6" t="s">
        <v>23</v>
      </c>
      <c r="O5094" s="6">
        <v>278</v>
      </c>
    </row>
    <row r="5095" spans="1:15" x14ac:dyDescent="0.25">
      <c r="A5095" s="6" t="s">
        <v>0</v>
      </c>
      <c r="B5095" s="6" t="s">
        <v>13</v>
      </c>
      <c r="C5095" s="6" t="s">
        <v>239</v>
      </c>
      <c r="D5095" s="6" t="s">
        <v>240</v>
      </c>
      <c r="E5095" s="6" t="s">
        <v>97</v>
      </c>
      <c r="F5095" s="6" t="s">
        <v>98</v>
      </c>
      <c r="G5095" s="6">
        <v>15</v>
      </c>
      <c r="H5095" s="6">
        <v>74</v>
      </c>
      <c r="I5095" s="6">
        <v>12</v>
      </c>
      <c r="J5095" s="6">
        <v>60</v>
      </c>
      <c r="K5095" s="6">
        <v>16</v>
      </c>
      <c r="L5095" s="6">
        <v>74</v>
      </c>
      <c r="M5095" s="6" t="s">
        <v>108</v>
      </c>
      <c r="N5095" s="6" t="s">
        <v>23</v>
      </c>
      <c r="O5095" s="6">
        <v>74</v>
      </c>
    </row>
    <row r="5096" spans="1:15" x14ac:dyDescent="0.25">
      <c r="A5096" s="6" t="s">
        <v>0</v>
      </c>
      <c r="B5096" s="6" t="s">
        <v>13</v>
      </c>
      <c r="C5096" s="6" t="s">
        <v>175</v>
      </c>
      <c r="D5096" s="6" t="s">
        <v>176</v>
      </c>
      <c r="E5096" s="6" t="s">
        <v>97</v>
      </c>
      <c r="F5096" s="6" t="s">
        <v>125</v>
      </c>
      <c r="G5096" s="6">
        <v>35</v>
      </c>
      <c r="H5096" s="6">
        <v>215</v>
      </c>
      <c r="I5096" s="6">
        <v>35</v>
      </c>
      <c r="J5096" s="6">
        <v>211</v>
      </c>
      <c r="K5096" s="6">
        <v>35</v>
      </c>
      <c r="L5096" s="6">
        <v>212</v>
      </c>
      <c r="M5096" s="6" t="s">
        <v>108</v>
      </c>
      <c r="N5096" s="6" t="s">
        <v>22</v>
      </c>
      <c r="O5096" s="6">
        <v>105</v>
      </c>
    </row>
    <row r="5097" spans="1:15" x14ac:dyDescent="0.25">
      <c r="A5097" s="6" t="s">
        <v>0</v>
      </c>
      <c r="B5097" s="6" t="s">
        <v>6</v>
      </c>
      <c r="C5097" s="6" t="s">
        <v>718</v>
      </c>
      <c r="D5097" s="6" t="s">
        <v>719</v>
      </c>
      <c r="E5097" s="6" t="s">
        <v>97</v>
      </c>
      <c r="F5097" s="6" t="s">
        <v>132</v>
      </c>
      <c r="G5097" s="6">
        <v>68</v>
      </c>
      <c r="H5097" s="6">
        <v>327</v>
      </c>
      <c r="I5097" s="6">
        <v>10</v>
      </c>
      <c r="J5097" s="6">
        <v>20</v>
      </c>
      <c r="K5097" s="6">
        <v>63</v>
      </c>
      <c r="L5097" s="6">
        <v>307</v>
      </c>
      <c r="M5097" s="6" t="s">
        <v>108</v>
      </c>
      <c r="N5097" s="6" t="s">
        <v>22</v>
      </c>
      <c r="O5097" s="6">
        <v>136</v>
      </c>
    </row>
    <row r="5098" spans="1:15" x14ac:dyDescent="0.25">
      <c r="A5098" s="6" t="s">
        <v>0</v>
      </c>
      <c r="B5098" s="6" t="s">
        <v>9</v>
      </c>
      <c r="C5098" s="6" t="s">
        <v>220</v>
      </c>
      <c r="D5098" s="6" t="s">
        <v>221</v>
      </c>
      <c r="E5098" s="6" t="s">
        <v>97</v>
      </c>
      <c r="F5098" s="6" t="s">
        <v>125</v>
      </c>
      <c r="G5098" s="6">
        <v>121</v>
      </c>
      <c r="H5098" s="6">
        <v>596</v>
      </c>
      <c r="I5098" s="6">
        <v>129</v>
      </c>
      <c r="J5098" s="6">
        <v>575</v>
      </c>
      <c r="K5098" s="6">
        <v>129</v>
      </c>
      <c r="L5098" s="6">
        <v>575</v>
      </c>
      <c r="M5098" s="6" t="s">
        <v>108</v>
      </c>
      <c r="N5098" s="6" t="s">
        <v>22</v>
      </c>
      <c r="O5098" s="6">
        <v>249</v>
      </c>
    </row>
    <row r="5099" spans="1:15" x14ac:dyDescent="0.25">
      <c r="A5099" s="6" t="s">
        <v>3</v>
      </c>
      <c r="B5099" s="6" t="s">
        <v>15</v>
      </c>
      <c r="C5099" s="6" t="s">
        <v>798</v>
      </c>
      <c r="D5099" s="6" t="s">
        <v>799</v>
      </c>
      <c r="E5099" s="6" t="s">
        <v>97</v>
      </c>
      <c r="F5099" s="6" t="s">
        <v>125</v>
      </c>
      <c r="G5099" s="6">
        <v>51</v>
      </c>
      <c r="H5099" s="6">
        <v>260</v>
      </c>
      <c r="I5099" s="6">
        <v>51</v>
      </c>
      <c r="J5099" s="6">
        <v>263</v>
      </c>
      <c r="K5099" s="6">
        <v>51</v>
      </c>
      <c r="L5099" s="6">
        <v>263</v>
      </c>
      <c r="M5099" s="6" t="s">
        <v>108</v>
      </c>
      <c r="N5099" s="6" t="s">
        <v>22</v>
      </c>
      <c r="O5099" s="6">
        <v>127</v>
      </c>
    </row>
    <row r="5100" spans="1:15" x14ac:dyDescent="0.25">
      <c r="A5100" s="6" t="s">
        <v>3</v>
      </c>
      <c r="B5100" s="6" t="s">
        <v>17</v>
      </c>
      <c r="C5100" s="6" t="s">
        <v>767</v>
      </c>
      <c r="D5100" s="6" t="s">
        <v>768</v>
      </c>
      <c r="E5100" s="6" t="s">
        <v>97</v>
      </c>
      <c r="F5100" s="6" t="s">
        <v>98</v>
      </c>
      <c r="G5100" s="6">
        <v>61</v>
      </c>
      <c r="H5100" s="6">
        <v>264</v>
      </c>
      <c r="I5100" s="6">
        <v>55</v>
      </c>
      <c r="J5100" s="6">
        <v>251</v>
      </c>
      <c r="K5100" s="6">
        <v>55</v>
      </c>
      <c r="L5100" s="6">
        <v>251</v>
      </c>
      <c r="M5100" s="6" t="s">
        <v>108</v>
      </c>
      <c r="N5100" s="6" t="s">
        <v>22</v>
      </c>
      <c r="O5100" s="6">
        <v>102</v>
      </c>
    </row>
    <row r="5101" spans="1:15" x14ac:dyDescent="0.25">
      <c r="A5101" s="6" t="s">
        <v>0</v>
      </c>
      <c r="B5101" s="6" t="s">
        <v>6</v>
      </c>
      <c r="C5101" s="6" t="s">
        <v>721</v>
      </c>
      <c r="D5101" s="6" t="s">
        <v>722</v>
      </c>
      <c r="E5101" s="6" t="s">
        <v>97</v>
      </c>
      <c r="F5101" s="6" t="s">
        <v>125</v>
      </c>
      <c r="G5101" s="6">
        <v>30</v>
      </c>
      <c r="H5101" s="6">
        <v>181</v>
      </c>
      <c r="I5101" s="6">
        <v>30</v>
      </c>
      <c r="J5101" s="6">
        <v>181</v>
      </c>
      <c r="K5101" s="6">
        <v>30</v>
      </c>
      <c r="L5101" s="6">
        <v>181</v>
      </c>
      <c r="M5101" s="6" t="s">
        <v>108</v>
      </c>
      <c r="N5101" s="6" t="s">
        <v>23</v>
      </c>
      <c r="O5101" s="6">
        <v>181</v>
      </c>
    </row>
    <row r="5102" spans="1:15" x14ac:dyDescent="0.25">
      <c r="A5102" s="6" t="s">
        <v>0</v>
      </c>
      <c r="B5102" s="6" t="s">
        <v>9</v>
      </c>
      <c r="C5102" s="6" t="s">
        <v>135</v>
      </c>
      <c r="D5102" s="6" t="s">
        <v>136</v>
      </c>
      <c r="E5102" s="6" t="s">
        <v>97</v>
      </c>
      <c r="F5102" s="6" t="s">
        <v>125</v>
      </c>
      <c r="G5102" s="6">
        <v>207</v>
      </c>
      <c r="H5102" s="6">
        <v>1141</v>
      </c>
      <c r="I5102" s="6">
        <v>352</v>
      </c>
      <c r="J5102" s="6">
        <v>1386</v>
      </c>
      <c r="K5102" s="6">
        <v>352</v>
      </c>
      <c r="L5102" s="6">
        <v>1386</v>
      </c>
      <c r="M5102" s="6" t="s">
        <v>108</v>
      </c>
      <c r="N5102" s="6" t="s">
        <v>21</v>
      </c>
      <c r="O5102" s="6">
        <v>773</v>
      </c>
    </row>
    <row r="5103" spans="1:15" x14ac:dyDescent="0.25">
      <c r="A5103" s="6" t="s">
        <v>0</v>
      </c>
      <c r="B5103" s="6" t="s">
        <v>7</v>
      </c>
      <c r="C5103" s="6" t="s">
        <v>130</v>
      </c>
      <c r="D5103" s="6" t="s">
        <v>131</v>
      </c>
      <c r="E5103" s="6" t="s">
        <v>97</v>
      </c>
      <c r="F5103" s="6" t="s">
        <v>125</v>
      </c>
      <c r="G5103" s="6">
        <v>169</v>
      </c>
      <c r="H5103" s="6">
        <v>816</v>
      </c>
      <c r="I5103" s="6">
        <v>153</v>
      </c>
      <c r="J5103" s="6">
        <v>754</v>
      </c>
      <c r="K5103" s="6">
        <v>157</v>
      </c>
      <c r="L5103" s="6">
        <v>761</v>
      </c>
      <c r="M5103" s="6" t="s">
        <v>108</v>
      </c>
      <c r="N5103" s="6" t="s">
        <v>21</v>
      </c>
      <c r="O5103" s="6">
        <v>436</v>
      </c>
    </row>
    <row r="5104" spans="1:15" x14ac:dyDescent="0.25">
      <c r="A5104" s="6" t="s">
        <v>0</v>
      </c>
      <c r="B5104" s="6" t="s">
        <v>13</v>
      </c>
      <c r="C5104" s="6" t="s">
        <v>199</v>
      </c>
      <c r="D5104" s="6" t="s">
        <v>200</v>
      </c>
      <c r="E5104" s="6" t="s">
        <v>97</v>
      </c>
      <c r="F5104" s="6" t="s">
        <v>125</v>
      </c>
      <c r="G5104" s="6">
        <v>77</v>
      </c>
      <c r="H5104" s="6">
        <v>380</v>
      </c>
      <c r="I5104" s="6">
        <v>76</v>
      </c>
      <c r="J5104" s="6">
        <v>342</v>
      </c>
      <c r="K5104" s="6">
        <v>76</v>
      </c>
      <c r="L5104" s="6">
        <v>344</v>
      </c>
      <c r="M5104" s="6" t="s">
        <v>108</v>
      </c>
      <c r="N5104" s="6" t="s">
        <v>21</v>
      </c>
      <c r="O5104" s="6">
        <v>192</v>
      </c>
    </row>
    <row r="5105" spans="1:15" x14ac:dyDescent="0.25">
      <c r="A5105" s="6" t="s">
        <v>3</v>
      </c>
      <c r="B5105" s="6" t="s">
        <v>18</v>
      </c>
      <c r="C5105" s="6" t="s">
        <v>809</v>
      </c>
      <c r="D5105" s="6" t="s">
        <v>810</v>
      </c>
      <c r="E5105" s="6" t="s">
        <v>97</v>
      </c>
      <c r="F5105" s="6" t="s">
        <v>98</v>
      </c>
      <c r="G5105" s="6">
        <v>12</v>
      </c>
      <c r="H5105" s="6">
        <v>52</v>
      </c>
      <c r="I5105" s="6">
        <v>10</v>
      </c>
      <c r="J5105" s="6">
        <v>44</v>
      </c>
      <c r="K5105" s="6">
        <v>10</v>
      </c>
      <c r="L5105" s="6">
        <v>44</v>
      </c>
      <c r="M5105" s="6" t="s">
        <v>108</v>
      </c>
      <c r="N5105" s="6" t="s">
        <v>21</v>
      </c>
      <c r="O5105" s="6">
        <v>27</v>
      </c>
    </row>
    <row r="5106" spans="1:15" x14ac:dyDescent="0.25">
      <c r="A5106" s="6" t="s">
        <v>3</v>
      </c>
      <c r="B5106" s="6" t="s">
        <v>17</v>
      </c>
      <c r="C5106" s="6" t="s">
        <v>232</v>
      </c>
      <c r="D5106" s="6" t="s">
        <v>233</v>
      </c>
      <c r="E5106" s="6" t="s">
        <v>97</v>
      </c>
      <c r="F5106" s="6" t="s">
        <v>98</v>
      </c>
      <c r="G5106" s="6">
        <v>30</v>
      </c>
      <c r="H5106" s="6">
        <v>188</v>
      </c>
      <c r="I5106" s="6">
        <v>24</v>
      </c>
      <c r="J5106" s="6">
        <v>112</v>
      </c>
      <c r="K5106" s="6">
        <v>24</v>
      </c>
      <c r="L5106" s="6">
        <v>112</v>
      </c>
      <c r="M5106" s="6" t="s">
        <v>108</v>
      </c>
      <c r="N5106" s="6" t="s">
        <v>22</v>
      </c>
      <c r="O5106" s="6">
        <v>47</v>
      </c>
    </row>
    <row r="5107" spans="1:15" x14ac:dyDescent="0.25">
      <c r="A5107" s="6" t="s">
        <v>3</v>
      </c>
      <c r="B5107" s="6" t="s">
        <v>17</v>
      </c>
      <c r="C5107" s="6" t="s">
        <v>771</v>
      </c>
      <c r="D5107" s="6" t="s">
        <v>772</v>
      </c>
      <c r="E5107" s="6" t="s">
        <v>209</v>
      </c>
      <c r="F5107" s="6" t="s">
        <v>125</v>
      </c>
      <c r="G5107" s="6">
        <v>9</v>
      </c>
      <c r="H5107" s="6">
        <v>40</v>
      </c>
      <c r="I5107" s="6">
        <v>9</v>
      </c>
      <c r="J5107" s="6">
        <v>43</v>
      </c>
      <c r="K5107" s="6">
        <v>9</v>
      </c>
      <c r="L5107" s="6">
        <v>43</v>
      </c>
      <c r="M5107" s="6" t="s">
        <v>108</v>
      </c>
      <c r="N5107" s="6" t="s">
        <v>22</v>
      </c>
      <c r="O5107" s="6">
        <v>18</v>
      </c>
    </row>
    <row r="5108" spans="1:15" x14ac:dyDescent="0.25">
      <c r="A5108" s="6" t="s">
        <v>0</v>
      </c>
      <c r="B5108" s="6" t="s">
        <v>13</v>
      </c>
      <c r="C5108" s="6" t="s">
        <v>173</v>
      </c>
      <c r="D5108" s="6" t="s">
        <v>174</v>
      </c>
      <c r="E5108" s="6" t="s">
        <v>97</v>
      </c>
      <c r="F5108" s="6" t="s">
        <v>125</v>
      </c>
      <c r="G5108" s="6">
        <v>74</v>
      </c>
      <c r="H5108" s="6">
        <v>404</v>
      </c>
      <c r="I5108" s="6">
        <v>60</v>
      </c>
      <c r="J5108" s="6">
        <v>330</v>
      </c>
      <c r="K5108" s="6">
        <v>74</v>
      </c>
      <c r="L5108" s="6">
        <v>369</v>
      </c>
      <c r="M5108" s="6" t="s">
        <v>108</v>
      </c>
      <c r="N5108" s="6" t="s">
        <v>22</v>
      </c>
      <c r="O5108" s="6">
        <v>180</v>
      </c>
    </row>
    <row r="5109" spans="1:15" x14ac:dyDescent="0.25">
      <c r="A5109" s="6" t="s">
        <v>0</v>
      </c>
      <c r="B5109" s="6" t="s">
        <v>5</v>
      </c>
      <c r="C5109" s="6" t="s">
        <v>713</v>
      </c>
      <c r="D5109" s="6" t="s">
        <v>714</v>
      </c>
      <c r="E5109" s="6" t="s">
        <v>209</v>
      </c>
      <c r="F5109" s="6" t="s">
        <v>125</v>
      </c>
      <c r="G5109" s="6">
        <v>110</v>
      </c>
      <c r="H5109" s="6">
        <v>643</v>
      </c>
      <c r="I5109" s="6">
        <v>106</v>
      </c>
      <c r="J5109" s="6"/>
      <c r="K5109" s="6">
        <v>124</v>
      </c>
      <c r="L5109" s="6">
        <v>0</v>
      </c>
      <c r="M5109" s="6" t="s">
        <v>108</v>
      </c>
      <c r="N5109" s="6" t="s">
        <v>22</v>
      </c>
      <c r="O5109" s="6">
        <v>0</v>
      </c>
    </row>
    <row r="5110" spans="1:15" x14ac:dyDescent="0.25">
      <c r="A5110" s="6" t="s">
        <v>0</v>
      </c>
      <c r="B5110" s="6" t="s">
        <v>6</v>
      </c>
      <c r="C5110" s="6" t="s">
        <v>718</v>
      </c>
      <c r="D5110" s="6" t="s">
        <v>719</v>
      </c>
      <c r="E5110" s="6" t="s">
        <v>97</v>
      </c>
      <c r="F5110" s="6" t="s">
        <v>132</v>
      </c>
      <c r="G5110" s="6">
        <v>68</v>
      </c>
      <c r="H5110" s="6">
        <v>327</v>
      </c>
      <c r="I5110" s="6">
        <v>10</v>
      </c>
      <c r="J5110" s="6">
        <v>20</v>
      </c>
      <c r="K5110" s="6">
        <v>63</v>
      </c>
      <c r="L5110" s="6">
        <v>307</v>
      </c>
      <c r="M5110" s="6" t="s">
        <v>108</v>
      </c>
      <c r="N5110" s="6" t="s">
        <v>23</v>
      </c>
      <c r="O5110" s="6">
        <v>307</v>
      </c>
    </row>
    <row r="5111" spans="1:15" x14ac:dyDescent="0.25">
      <c r="A5111" s="6" t="s">
        <v>0</v>
      </c>
      <c r="B5111" s="6" t="s">
        <v>13</v>
      </c>
      <c r="C5111" s="6" t="s">
        <v>199</v>
      </c>
      <c r="D5111" s="6" t="s">
        <v>200</v>
      </c>
      <c r="E5111" s="6" t="s">
        <v>97</v>
      </c>
      <c r="F5111" s="6" t="s">
        <v>125</v>
      </c>
      <c r="G5111" s="6">
        <v>77</v>
      </c>
      <c r="H5111" s="6">
        <v>380</v>
      </c>
      <c r="I5111" s="6">
        <v>76</v>
      </c>
      <c r="J5111" s="6">
        <v>342</v>
      </c>
      <c r="K5111" s="6">
        <v>76</v>
      </c>
      <c r="L5111" s="6">
        <v>344</v>
      </c>
      <c r="M5111" s="6" t="s">
        <v>108</v>
      </c>
      <c r="N5111" s="6" t="s">
        <v>22</v>
      </c>
      <c r="O5111" s="6">
        <v>152</v>
      </c>
    </row>
    <row r="5112" spans="1:15" x14ac:dyDescent="0.25">
      <c r="A5112" s="6" t="s">
        <v>3</v>
      </c>
      <c r="B5112" s="6" t="s">
        <v>18</v>
      </c>
      <c r="C5112" s="6" t="s">
        <v>809</v>
      </c>
      <c r="D5112" s="6" t="s">
        <v>810</v>
      </c>
      <c r="E5112" s="6" t="s">
        <v>97</v>
      </c>
      <c r="F5112" s="6" t="s">
        <v>98</v>
      </c>
      <c r="G5112" s="6">
        <v>12</v>
      </c>
      <c r="H5112" s="6">
        <v>52</v>
      </c>
      <c r="I5112" s="6">
        <v>10</v>
      </c>
      <c r="J5112" s="6">
        <v>44</v>
      </c>
      <c r="K5112" s="6">
        <v>10</v>
      </c>
      <c r="L5112" s="6">
        <v>44</v>
      </c>
      <c r="M5112" s="6" t="s">
        <v>108</v>
      </c>
      <c r="N5112" s="6" t="s">
        <v>22</v>
      </c>
      <c r="O5112" s="6">
        <v>17</v>
      </c>
    </row>
    <row r="5113" spans="1:15" x14ac:dyDescent="0.25">
      <c r="A5113" s="6" t="s">
        <v>0</v>
      </c>
      <c r="B5113" s="6" t="s">
        <v>13</v>
      </c>
      <c r="C5113" s="6" t="s">
        <v>241</v>
      </c>
      <c r="D5113" s="6" t="s">
        <v>242</v>
      </c>
      <c r="E5113" s="6" t="s">
        <v>97</v>
      </c>
      <c r="F5113" s="6" t="s">
        <v>98</v>
      </c>
      <c r="G5113" s="6">
        <v>65</v>
      </c>
      <c r="H5113" s="6">
        <v>347</v>
      </c>
      <c r="I5113" s="6">
        <v>65</v>
      </c>
      <c r="J5113" s="6">
        <v>347</v>
      </c>
      <c r="K5113" s="6">
        <v>65</v>
      </c>
      <c r="L5113" s="6">
        <v>347</v>
      </c>
      <c r="M5113" s="6" t="s">
        <v>108</v>
      </c>
      <c r="N5113" s="6" t="s">
        <v>23</v>
      </c>
      <c r="O5113" s="6">
        <v>347</v>
      </c>
    </row>
    <row r="5114" spans="1:15" x14ac:dyDescent="0.25">
      <c r="A5114" s="6" t="s">
        <v>3</v>
      </c>
      <c r="B5114" s="6" t="s">
        <v>14</v>
      </c>
      <c r="C5114" s="6" t="s">
        <v>226</v>
      </c>
      <c r="D5114" s="6" t="s">
        <v>227</v>
      </c>
      <c r="E5114" s="6" t="s">
        <v>97</v>
      </c>
      <c r="F5114" s="6" t="s">
        <v>98</v>
      </c>
      <c r="G5114" s="6">
        <v>50</v>
      </c>
      <c r="H5114" s="6">
        <v>218</v>
      </c>
      <c r="I5114" s="6">
        <v>53</v>
      </c>
      <c r="J5114" s="6">
        <v>217</v>
      </c>
      <c r="K5114" s="6">
        <v>53</v>
      </c>
      <c r="L5114" s="6">
        <v>217</v>
      </c>
      <c r="M5114" s="6" t="s">
        <v>108</v>
      </c>
      <c r="N5114" s="6" t="s">
        <v>22</v>
      </c>
      <c r="O5114" s="6">
        <v>100</v>
      </c>
    </row>
    <row r="5115" spans="1:15" x14ac:dyDescent="0.25">
      <c r="A5115" s="6" t="s">
        <v>3</v>
      </c>
      <c r="B5115" s="6" t="s">
        <v>1084</v>
      </c>
      <c r="C5115" s="6" t="s">
        <v>1085</v>
      </c>
      <c r="D5115" s="6" t="s">
        <v>1086</v>
      </c>
      <c r="E5115" s="6" t="s">
        <v>97</v>
      </c>
      <c r="F5115" s="6" t="s">
        <v>125</v>
      </c>
      <c r="G5115" s="6">
        <v>44</v>
      </c>
      <c r="H5115" s="6">
        <v>273</v>
      </c>
      <c r="I5115" s="6">
        <v>40</v>
      </c>
      <c r="J5115" s="6">
        <v>208</v>
      </c>
      <c r="K5115" s="6">
        <v>40</v>
      </c>
      <c r="L5115" s="6">
        <v>208</v>
      </c>
      <c r="M5115" s="6" t="s">
        <v>108</v>
      </c>
      <c r="N5115" s="6" t="s">
        <v>23</v>
      </c>
      <c r="O5115" s="6">
        <v>208</v>
      </c>
    </row>
    <row r="5116" spans="1:15" x14ac:dyDescent="0.25">
      <c r="A5116" s="6" t="s">
        <v>3</v>
      </c>
      <c r="B5116" s="6" t="s">
        <v>17</v>
      </c>
      <c r="C5116" s="6" t="s">
        <v>771</v>
      </c>
      <c r="D5116" s="6" t="s">
        <v>772</v>
      </c>
      <c r="E5116" s="6" t="s">
        <v>209</v>
      </c>
      <c r="F5116" s="6" t="s">
        <v>125</v>
      </c>
      <c r="G5116" s="6">
        <v>9</v>
      </c>
      <c r="H5116" s="6">
        <v>40</v>
      </c>
      <c r="I5116" s="6">
        <v>9</v>
      </c>
      <c r="J5116" s="6">
        <v>43</v>
      </c>
      <c r="K5116" s="6">
        <v>9</v>
      </c>
      <c r="L5116" s="6">
        <v>43</v>
      </c>
      <c r="M5116" s="6" t="s">
        <v>108</v>
      </c>
      <c r="N5116" s="6" t="s">
        <v>21</v>
      </c>
      <c r="O5116" s="6">
        <v>25</v>
      </c>
    </row>
    <row r="5117" spans="1:15" x14ac:dyDescent="0.25">
      <c r="A5117" s="6" t="s">
        <v>0</v>
      </c>
      <c r="B5117" s="6" t="s">
        <v>5</v>
      </c>
      <c r="C5117" s="6" t="s">
        <v>713</v>
      </c>
      <c r="D5117" s="6" t="s">
        <v>714</v>
      </c>
      <c r="E5117" s="6" t="s">
        <v>209</v>
      </c>
      <c r="F5117" s="6" t="s">
        <v>125</v>
      </c>
      <c r="G5117" s="6">
        <v>110</v>
      </c>
      <c r="H5117" s="6">
        <v>643</v>
      </c>
      <c r="I5117" s="6">
        <v>106</v>
      </c>
      <c r="J5117" s="6"/>
      <c r="K5117" s="6">
        <v>124</v>
      </c>
      <c r="L5117" s="6">
        <v>0</v>
      </c>
      <c r="M5117" s="6" t="s">
        <v>108</v>
      </c>
      <c r="N5117" s="6" t="s">
        <v>21</v>
      </c>
      <c r="O5117" s="6">
        <v>0</v>
      </c>
    </row>
    <row r="5118" spans="1:15" x14ac:dyDescent="0.25">
      <c r="A5118" s="6" t="s">
        <v>0</v>
      </c>
      <c r="B5118" s="6" t="s">
        <v>13</v>
      </c>
      <c r="C5118" s="6" t="s">
        <v>199</v>
      </c>
      <c r="D5118" s="6" t="s">
        <v>200</v>
      </c>
      <c r="E5118" s="6" t="s">
        <v>97</v>
      </c>
      <c r="F5118" s="6" t="s">
        <v>125</v>
      </c>
      <c r="G5118" s="6">
        <v>77</v>
      </c>
      <c r="H5118" s="6">
        <v>380</v>
      </c>
      <c r="I5118" s="6">
        <v>76</v>
      </c>
      <c r="J5118" s="6">
        <v>342</v>
      </c>
      <c r="K5118" s="6">
        <v>76</v>
      </c>
      <c r="L5118" s="6">
        <v>344</v>
      </c>
      <c r="M5118" s="6" t="s">
        <v>108</v>
      </c>
      <c r="N5118" s="6" t="s">
        <v>23</v>
      </c>
      <c r="O5118" s="6">
        <v>344</v>
      </c>
    </row>
    <row r="5119" spans="1:15" x14ac:dyDescent="0.25">
      <c r="A5119" s="6" t="s">
        <v>0</v>
      </c>
      <c r="B5119" s="6" t="s">
        <v>13</v>
      </c>
      <c r="C5119" s="6" t="s">
        <v>181</v>
      </c>
      <c r="D5119" s="6" t="s">
        <v>182</v>
      </c>
      <c r="E5119" s="6" t="s">
        <v>97</v>
      </c>
      <c r="F5119" s="6" t="s">
        <v>98</v>
      </c>
      <c r="G5119" s="6">
        <v>16</v>
      </c>
      <c r="H5119" s="6">
        <v>58</v>
      </c>
      <c r="I5119" s="6">
        <v>10</v>
      </c>
      <c r="J5119" s="6">
        <v>45</v>
      </c>
      <c r="K5119" s="6">
        <v>16</v>
      </c>
      <c r="L5119" s="6">
        <v>58</v>
      </c>
      <c r="M5119" s="6" t="s">
        <v>108</v>
      </c>
      <c r="N5119" s="6" t="s">
        <v>23</v>
      </c>
      <c r="O5119" s="6">
        <v>58</v>
      </c>
    </row>
    <row r="5120" spans="1:15" x14ac:dyDescent="0.25">
      <c r="A5120" s="6" t="s">
        <v>3</v>
      </c>
      <c r="B5120" s="6" t="s">
        <v>17</v>
      </c>
      <c r="C5120" s="6" t="s">
        <v>232</v>
      </c>
      <c r="D5120" s="6" t="s">
        <v>233</v>
      </c>
      <c r="E5120" s="6" t="s">
        <v>97</v>
      </c>
      <c r="F5120" s="6" t="s">
        <v>98</v>
      </c>
      <c r="G5120" s="6">
        <v>30</v>
      </c>
      <c r="H5120" s="6">
        <v>188</v>
      </c>
      <c r="I5120" s="6">
        <v>24</v>
      </c>
      <c r="J5120" s="6">
        <v>112</v>
      </c>
      <c r="K5120" s="6">
        <v>24</v>
      </c>
      <c r="L5120" s="6">
        <v>112</v>
      </c>
      <c r="M5120" s="6" t="s">
        <v>108</v>
      </c>
      <c r="N5120" s="6" t="s">
        <v>23</v>
      </c>
      <c r="O5120" s="6">
        <v>112</v>
      </c>
    </row>
    <row r="5121" spans="1:15" x14ac:dyDescent="0.25">
      <c r="A5121" s="6" t="s">
        <v>3</v>
      </c>
      <c r="B5121" s="6" t="s">
        <v>15</v>
      </c>
      <c r="C5121" s="6" t="s">
        <v>806</v>
      </c>
      <c r="D5121" s="6" t="s">
        <v>807</v>
      </c>
      <c r="E5121" s="6" t="s">
        <v>97</v>
      </c>
      <c r="F5121" s="6" t="s">
        <v>125</v>
      </c>
      <c r="G5121" s="6">
        <v>178</v>
      </c>
      <c r="H5121" s="6">
        <v>827</v>
      </c>
      <c r="I5121" s="6">
        <v>194</v>
      </c>
      <c r="J5121" s="6">
        <v>890</v>
      </c>
      <c r="K5121" s="6">
        <v>194</v>
      </c>
      <c r="L5121" s="6">
        <v>890</v>
      </c>
      <c r="M5121" s="6" t="s">
        <v>108</v>
      </c>
      <c r="N5121" s="6" t="s">
        <v>23</v>
      </c>
      <c r="O5121" s="6">
        <v>890</v>
      </c>
    </row>
    <row r="5122" spans="1:15" x14ac:dyDescent="0.25">
      <c r="A5122" s="6" t="s">
        <v>0</v>
      </c>
      <c r="B5122" s="6" t="s">
        <v>13</v>
      </c>
      <c r="C5122" s="6" t="s">
        <v>205</v>
      </c>
      <c r="D5122" s="6" t="s">
        <v>206</v>
      </c>
      <c r="E5122" s="6" t="s">
        <v>97</v>
      </c>
      <c r="F5122" s="6" t="s">
        <v>125</v>
      </c>
      <c r="G5122" s="6">
        <v>116</v>
      </c>
      <c r="H5122" s="6">
        <v>530</v>
      </c>
      <c r="I5122" s="6">
        <v>105</v>
      </c>
      <c r="J5122" s="6">
        <v>464</v>
      </c>
      <c r="K5122" s="6">
        <v>105</v>
      </c>
      <c r="L5122" s="6">
        <v>492</v>
      </c>
      <c r="M5122" s="6" t="s">
        <v>108</v>
      </c>
      <c r="N5122" s="6" t="s">
        <v>22</v>
      </c>
      <c r="O5122" s="6">
        <v>227</v>
      </c>
    </row>
    <row r="5123" spans="1:15" x14ac:dyDescent="0.25">
      <c r="A5123" s="6" t="s">
        <v>3</v>
      </c>
      <c r="B5123" s="6" t="s">
        <v>14</v>
      </c>
      <c r="C5123" s="6" t="s">
        <v>226</v>
      </c>
      <c r="D5123" s="6" t="s">
        <v>227</v>
      </c>
      <c r="E5123" s="6" t="s">
        <v>97</v>
      </c>
      <c r="F5123" s="6" t="s">
        <v>98</v>
      </c>
      <c r="G5123" s="6">
        <v>50</v>
      </c>
      <c r="H5123" s="6">
        <v>218</v>
      </c>
      <c r="I5123" s="6">
        <v>53</v>
      </c>
      <c r="J5123" s="6">
        <v>217</v>
      </c>
      <c r="K5123" s="6">
        <v>53</v>
      </c>
      <c r="L5123" s="6">
        <v>217</v>
      </c>
      <c r="M5123" s="6" t="s">
        <v>108</v>
      </c>
      <c r="N5123" s="6" t="s">
        <v>21</v>
      </c>
      <c r="O5123" s="6">
        <v>117</v>
      </c>
    </row>
    <row r="5124" spans="1:15" x14ac:dyDescent="0.25">
      <c r="A5124" s="6" t="s">
        <v>3</v>
      </c>
      <c r="B5124" s="6" t="s">
        <v>18</v>
      </c>
      <c r="C5124" s="6" t="s">
        <v>809</v>
      </c>
      <c r="D5124" s="6" t="s">
        <v>810</v>
      </c>
      <c r="E5124" s="6" t="s">
        <v>97</v>
      </c>
      <c r="F5124" s="6" t="s">
        <v>98</v>
      </c>
      <c r="G5124" s="6">
        <v>12</v>
      </c>
      <c r="H5124" s="6">
        <v>52</v>
      </c>
      <c r="I5124" s="6">
        <v>10</v>
      </c>
      <c r="J5124" s="6">
        <v>44</v>
      </c>
      <c r="K5124" s="6">
        <v>10</v>
      </c>
      <c r="L5124" s="6">
        <v>44</v>
      </c>
      <c r="M5124" s="6" t="s">
        <v>108</v>
      </c>
      <c r="N5124" s="6" t="s">
        <v>23</v>
      </c>
      <c r="O5124" s="6">
        <v>44</v>
      </c>
    </row>
    <row r="5125" spans="1:15" x14ac:dyDescent="0.25">
      <c r="A5125" s="6" t="s">
        <v>0</v>
      </c>
      <c r="B5125" s="6" t="s">
        <v>13</v>
      </c>
      <c r="C5125" s="6" t="s">
        <v>205</v>
      </c>
      <c r="D5125" s="6" t="s">
        <v>206</v>
      </c>
      <c r="E5125" s="6" t="s">
        <v>97</v>
      </c>
      <c r="F5125" s="6" t="s">
        <v>125</v>
      </c>
      <c r="G5125" s="6">
        <v>116</v>
      </c>
      <c r="H5125" s="6">
        <v>530</v>
      </c>
      <c r="I5125" s="6">
        <v>105</v>
      </c>
      <c r="J5125" s="6">
        <v>464</v>
      </c>
      <c r="K5125" s="6">
        <v>105</v>
      </c>
      <c r="L5125" s="6">
        <v>492</v>
      </c>
      <c r="M5125" s="6" t="s">
        <v>108</v>
      </c>
      <c r="N5125" s="6" t="s">
        <v>21</v>
      </c>
      <c r="O5125" s="6">
        <v>265</v>
      </c>
    </row>
    <row r="5126" spans="1:15" x14ac:dyDescent="0.25">
      <c r="A5126" s="6" t="s">
        <v>0</v>
      </c>
      <c r="B5126" s="6" t="s">
        <v>4</v>
      </c>
      <c r="C5126" s="6" t="s">
        <v>696</v>
      </c>
      <c r="D5126" s="6" t="s">
        <v>697</v>
      </c>
      <c r="E5126" s="6" t="s">
        <v>97</v>
      </c>
      <c r="F5126" s="6" t="s">
        <v>125</v>
      </c>
      <c r="G5126" s="6">
        <v>43</v>
      </c>
      <c r="H5126" s="6">
        <v>247</v>
      </c>
      <c r="I5126" s="6">
        <v>41</v>
      </c>
      <c r="J5126" s="6">
        <v>232</v>
      </c>
      <c r="K5126" s="6">
        <v>41</v>
      </c>
      <c r="L5126" s="6">
        <v>9</v>
      </c>
      <c r="M5126" s="6" t="s">
        <v>108</v>
      </c>
      <c r="N5126" s="6" t="s">
        <v>21</v>
      </c>
      <c r="O5126" s="6">
        <v>4</v>
      </c>
    </row>
    <row r="5127" spans="1:15" x14ac:dyDescent="0.25">
      <c r="A5127" s="6" t="s">
        <v>3</v>
      </c>
      <c r="B5127" s="6" t="s">
        <v>14</v>
      </c>
      <c r="C5127" s="6" t="s">
        <v>776</v>
      </c>
      <c r="D5127" s="6" t="s">
        <v>777</v>
      </c>
      <c r="E5127" s="6" t="s">
        <v>97</v>
      </c>
      <c r="F5127" s="6" t="s">
        <v>98</v>
      </c>
      <c r="G5127" s="6">
        <v>77</v>
      </c>
      <c r="H5127" s="6">
        <v>384</v>
      </c>
      <c r="I5127" s="6">
        <v>79</v>
      </c>
      <c r="J5127" s="6">
        <v>394</v>
      </c>
      <c r="K5127" s="6">
        <v>79</v>
      </c>
      <c r="L5127" s="6">
        <v>394</v>
      </c>
      <c r="M5127" s="6" t="s">
        <v>108</v>
      </c>
      <c r="N5127" s="6" t="s">
        <v>22</v>
      </c>
      <c r="O5127" s="6">
        <v>201</v>
      </c>
    </row>
    <row r="5128" spans="1:15" x14ac:dyDescent="0.25">
      <c r="A5128" s="6" t="s">
        <v>3</v>
      </c>
      <c r="B5128" s="6" t="s">
        <v>17</v>
      </c>
      <c r="C5128" s="6" t="s">
        <v>761</v>
      </c>
      <c r="D5128" s="6" t="s">
        <v>762</v>
      </c>
      <c r="E5128" s="6" t="s">
        <v>209</v>
      </c>
      <c r="F5128" s="6" t="s">
        <v>125</v>
      </c>
      <c r="G5128" s="6">
        <v>32</v>
      </c>
      <c r="H5128" s="6">
        <v>156</v>
      </c>
      <c r="I5128" s="6">
        <v>9</v>
      </c>
      <c r="J5128" s="6">
        <v>58</v>
      </c>
      <c r="K5128" s="6">
        <v>9</v>
      </c>
      <c r="L5128" s="6">
        <v>58</v>
      </c>
      <c r="M5128" s="6" t="s">
        <v>108</v>
      </c>
      <c r="N5128" s="6" t="s">
        <v>21</v>
      </c>
      <c r="O5128" s="6">
        <v>34</v>
      </c>
    </row>
    <row r="5129" spans="1:15" x14ac:dyDescent="0.25">
      <c r="A5129" s="6" t="s">
        <v>0</v>
      </c>
      <c r="B5129" s="6" t="s">
        <v>4</v>
      </c>
      <c r="C5129" s="6" t="s">
        <v>696</v>
      </c>
      <c r="D5129" s="6" t="s">
        <v>697</v>
      </c>
      <c r="E5129" s="6" t="s">
        <v>97</v>
      </c>
      <c r="F5129" s="6" t="s">
        <v>125</v>
      </c>
      <c r="G5129" s="6">
        <v>43</v>
      </c>
      <c r="H5129" s="6">
        <v>247</v>
      </c>
      <c r="I5129" s="6">
        <v>41</v>
      </c>
      <c r="J5129" s="6">
        <v>232</v>
      </c>
      <c r="K5129" s="6">
        <v>41</v>
      </c>
      <c r="L5129" s="6">
        <v>9</v>
      </c>
      <c r="M5129" s="6" t="s">
        <v>108</v>
      </c>
      <c r="N5129" s="6" t="s">
        <v>22</v>
      </c>
      <c r="O5129" s="6">
        <v>5</v>
      </c>
    </row>
    <row r="5130" spans="1:15" x14ac:dyDescent="0.25">
      <c r="A5130" s="6" t="s">
        <v>0</v>
      </c>
      <c r="B5130" s="6" t="s">
        <v>7</v>
      </c>
      <c r="C5130" s="6" t="s">
        <v>143</v>
      </c>
      <c r="D5130" s="6" t="s">
        <v>144</v>
      </c>
      <c r="E5130" s="6" t="s">
        <v>97</v>
      </c>
      <c r="F5130" s="6" t="s">
        <v>132</v>
      </c>
      <c r="G5130" s="6">
        <v>12</v>
      </c>
      <c r="H5130" s="6">
        <v>51</v>
      </c>
      <c r="I5130" s="6">
        <v>4</v>
      </c>
      <c r="J5130" s="6">
        <v>20</v>
      </c>
      <c r="K5130" s="6">
        <v>12</v>
      </c>
      <c r="L5130" s="6">
        <v>52</v>
      </c>
      <c r="M5130" s="6" t="s">
        <v>108</v>
      </c>
      <c r="N5130" s="6" t="s">
        <v>23</v>
      </c>
      <c r="O5130" s="6">
        <v>52</v>
      </c>
    </row>
    <row r="5131" spans="1:15" x14ac:dyDescent="0.25">
      <c r="A5131" s="6" t="s">
        <v>0</v>
      </c>
      <c r="B5131" s="6" t="s">
        <v>13</v>
      </c>
      <c r="C5131" s="6" t="s">
        <v>243</v>
      </c>
      <c r="D5131" s="6" t="s">
        <v>244</v>
      </c>
      <c r="E5131" s="6" t="s">
        <v>97</v>
      </c>
      <c r="F5131" s="6" t="s">
        <v>98</v>
      </c>
      <c r="G5131" s="6">
        <v>67</v>
      </c>
      <c r="H5131" s="6">
        <v>350</v>
      </c>
      <c r="I5131" s="6">
        <v>67</v>
      </c>
      <c r="J5131" s="6">
        <v>350</v>
      </c>
      <c r="K5131" s="6">
        <v>67</v>
      </c>
      <c r="L5131" s="6">
        <v>350</v>
      </c>
      <c r="M5131" s="6" t="s">
        <v>108</v>
      </c>
      <c r="N5131" s="6" t="s">
        <v>21</v>
      </c>
      <c r="O5131" s="6">
        <v>173</v>
      </c>
    </row>
    <row r="5132" spans="1:15" x14ac:dyDescent="0.25">
      <c r="A5132" s="6" t="s">
        <v>3</v>
      </c>
      <c r="B5132" s="6" t="s">
        <v>16</v>
      </c>
      <c r="C5132" s="6" t="s">
        <v>230</v>
      </c>
      <c r="D5132" s="6" t="s">
        <v>231</v>
      </c>
      <c r="E5132" s="6" t="s">
        <v>97</v>
      </c>
      <c r="F5132" s="6" t="s">
        <v>98</v>
      </c>
      <c r="G5132" s="6">
        <v>31</v>
      </c>
      <c r="H5132" s="6">
        <v>191</v>
      </c>
      <c r="I5132" s="6">
        <v>31</v>
      </c>
      <c r="J5132" s="6">
        <v>183</v>
      </c>
      <c r="K5132" s="6">
        <v>31</v>
      </c>
      <c r="L5132" s="6">
        <v>183</v>
      </c>
      <c r="M5132" s="6" t="s">
        <v>108</v>
      </c>
      <c r="N5132" s="6" t="s">
        <v>21</v>
      </c>
      <c r="O5132" s="6">
        <v>101</v>
      </c>
    </row>
    <row r="5133" spans="1:15" x14ac:dyDescent="0.25">
      <c r="A5133" s="6" t="s">
        <v>3</v>
      </c>
      <c r="B5133" s="6" t="s">
        <v>14</v>
      </c>
      <c r="C5133" s="6" t="s">
        <v>785</v>
      </c>
      <c r="D5133" s="6" t="s">
        <v>786</v>
      </c>
      <c r="E5133" s="6" t="s">
        <v>97</v>
      </c>
      <c r="F5133" s="6" t="s">
        <v>98</v>
      </c>
      <c r="G5133" s="6">
        <v>140</v>
      </c>
      <c r="H5133" s="6">
        <v>613</v>
      </c>
      <c r="I5133" s="6">
        <v>137</v>
      </c>
      <c r="J5133" s="6">
        <v>622</v>
      </c>
      <c r="K5133" s="6">
        <v>137</v>
      </c>
      <c r="L5133" s="6">
        <v>622</v>
      </c>
      <c r="M5133" s="6" t="s">
        <v>108</v>
      </c>
      <c r="N5133" s="6" t="s">
        <v>23</v>
      </c>
      <c r="O5133" s="6">
        <v>622</v>
      </c>
    </row>
    <row r="5134" spans="1:15" x14ac:dyDescent="0.25">
      <c r="A5134" s="6" t="s">
        <v>3</v>
      </c>
      <c r="B5134" s="6" t="s">
        <v>17</v>
      </c>
      <c r="C5134" s="6" t="s">
        <v>761</v>
      </c>
      <c r="D5134" s="6" t="s">
        <v>762</v>
      </c>
      <c r="E5134" s="6" t="s">
        <v>209</v>
      </c>
      <c r="F5134" s="6" t="s">
        <v>125</v>
      </c>
      <c r="G5134" s="6">
        <v>32</v>
      </c>
      <c r="H5134" s="6">
        <v>156</v>
      </c>
      <c r="I5134" s="6">
        <v>9</v>
      </c>
      <c r="J5134" s="6">
        <v>58</v>
      </c>
      <c r="K5134" s="6">
        <v>9</v>
      </c>
      <c r="L5134" s="6">
        <v>58</v>
      </c>
      <c r="M5134" s="6" t="s">
        <v>108</v>
      </c>
      <c r="N5134" s="6" t="s">
        <v>22</v>
      </c>
      <c r="O5134" s="6">
        <v>24</v>
      </c>
    </row>
    <row r="5135" spans="1:15" x14ac:dyDescent="0.25">
      <c r="A5135" s="6" t="s">
        <v>0</v>
      </c>
      <c r="B5135" s="6" t="s">
        <v>9</v>
      </c>
      <c r="C5135" s="6" t="s">
        <v>1078</v>
      </c>
      <c r="D5135" s="6" t="s">
        <v>1079</v>
      </c>
      <c r="E5135" s="6" t="s">
        <v>97</v>
      </c>
      <c r="F5135" s="6" t="s">
        <v>125</v>
      </c>
      <c r="G5135" s="6">
        <v>115</v>
      </c>
      <c r="H5135" s="6">
        <v>502</v>
      </c>
      <c r="I5135" s="6">
        <v>123</v>
      </c>
      <c r="J5135" s="6">
        <v>555</v>
      </c>
      <c r="K5135" s="6">
        <v>123</v>
      </c>
      <c r="L5135" s="6">
        <v>555</v>
      </c>
      <c r="M5135" s="6" t="s">
        <v>108</v>
      </c>
      <c r="N5135" s="6" t="s">
        <v>21</v>
      </c>
      <c r="O5135" s="6">
        <v>305</v>
      </c>
    </row>
    <row r="5136" spans="1:15" x14ac:dyDescent="0.25">
      <c r="A5136" s="6" t="s">
        <v>3</v>
      </c>
      <c r="B5136" s="6" t="s">
        <v>14</v>
      </c>
      <c r="C5136" s="6" t="s">
        <v>226</v>
      </c>
      <c r="D5136" s="6" t="s">
        <v>227</v>
      </c>
      <c r="E5136" s="6" t="s">
        <v>97</v>
      </c>
      <c r="F5136" s="6" t="s">
        <v>98</v>
      </c>
      <c r="G5136" s="6">
        <v>50</v>
      </c>
      <c r="H5136" s="6">
        <v>218</v>
      </c>
      <c r="I5136" s="6">
        <v>53</v>
      </c>
      <c r="J5136" s="6">
        <v>217</v>
      </c>
      <c r="K5136" s="6">
        <v>53</v>
      </c>
      <c r="L5136" s="6">
        <v>217</v>
      </c>
      <c r="M5136" s="6" t="s">
        <v>108</v>
      </c>
      <c r="N5136" s="6" t="s">
        <v>23</v>
      </c>
      <c r="O5136" s="6">
        <v>217</v>
      </c>
    </row>
    <row r="5137" spans="1:15" x14ac:dyDescent="0.25">
      <c r="A5137" s="6" t="s">
        <v>0</v>
      </c>
      <c r="B5137" s="6" t="s">
        <v>7</v>
      </c>
      <c r="C5137" s="6" t="s">
        <v>143</v>
      </c>
      <c r="D5137" s="6" t="s">
        <v>144</v>
      </c>
      <c r="E5137" s="6" t="s">
        <v>97</v>
      </c>
      <c r="F5137" s="6" t="s">
        <v>132</v>
      </c>
      <c r="G5137" s="6">
        <v>12</v>
      </c>
      <c r="H5137" s="6">
        <v>51</v>
      </c>
      <c r="I5137" s="6">
        <v>4</v>
      </c>
      <c r="J5137" s="6">
        <v>20</v>
      </c>
      <c r="K5137" s="6">
        <v>12</v>
      </c>
      <c r="L5137" s="6">
        <v>52</v>
      </c>
      <c r="M5137" s="6" t="s">
        <v>108</v>
      </c>
      <c r="N5137" s="6" t="s">
        <v>22</v>
      </c>
      <c r="O5137" s="6">
        <v>26</v>
      </c>
    </row>
    <row r="5138" spans="1:15" x14ac:dyDescent="0.25">
      <c r="A5138" s="6" t="s">
        <v>0</v>
      </c>
      <c r="B5138" s="6" t="s">
        <v>9</v>
      </c>
      <c r="C5138" s="6" t="s">
        <v>1078</v>
      </c>
      <c r="D5138" s="6" t="s">
        <v>1079</v>
      </c>
      <c r="E5138" s="6" t="s">
        <v>97</v>
      </c>
      <c r="F5138" s="6" t="s">
        <v>125</v>
      </c>
      <c r="G5138" s="6">
        <v>115</v>
      </c>
      <c r="H5138" s="6">
        <v>502</v>
      </c>
      <c r="I5138" s="6">
        <v>123</v>
      </c>
      <c r="J5138" s="6">
        <v>555</v>
      </c>
      <c r="K5138" s="6">
        <v>123</v>
      </c>
      <c r="L5138" s="6">
        <v>555</v>
      </c>
      <c r="M5138" s="6" t="s">
        <v>108</v>
      </c>
      <c r="N5138" s="6" t="s">
        <v>23</v>
      </c>
      <c r="O5138" s="6">
        <v>555</v>
      </c>
    </row>
    <row r="5139" spans="1:15" x14ac:dyDescent="0.25">
      <c r="A5139" s="6" t="s">
        <v>0</v>
      </c>
      <c r="B5139" s="6" t="s">
        <v>13</v>
      </c>
      <c r="C5139" s="6" t="s">
        <v>243</v>
      </c>
      <c r="D5139" s="6" t="s">
        <v>244</v>
      </c>
      <c r="E5139" s="6" t="s">
        <v>97</v>
      </c>
      <c r="F5139" s="6" t="s">
        <v>98</v>
      </c>
      <c r="G5139" s="6">
        <v>67</v>
      </c>
      <c r="H5139" s="6">
        <v>350</v>
      </c>
      <c r="I5139" s="6">
        <v>67</v>
      </c>
      <c r="J5139" s="6">
        <v>350</v>
      </c>
      <c r="K5139" s="6">
        <v>67</v>
      </c>
      <c r="L5139" s="6">
        <v>350</v>
      </c>
      <c r="M5139" s="6" t="s">
        <v>108</v>
      </c>
      <c r="N5139" s="6" t="s">
        <v>22</v>
      </c>
      <c r="O5139" s="6">
        <v>177</v>
      </c>
    </row>
    <row r="5140" spans="1:15" x14ac:dyDescent="0.25">
      <c r="A5140" s="6" t="s">
        <v>3</v>
      </c>
      <c r="B5140" s="6" t="s">
        <v>17</v>
      </c>
      <c r="C5140" s="6" t="s">
        <v>771</v>
      </c>
      <c r="D5140" s="6" t="s">
        <v>772</v>
      </c>
      <c r="E5140" s="6" t="s">
        <v>209</v>
      </c>
      <c r="F5140" s="6" t="s">
        <v>125</v>
      </c>
      <c r="G5140" s="6">
        <v>9</v>
      </c>
      <c r="H5140" s="6">
        <v>40</v>
      </c>
      <c r="I5140" s="6">
        <v>9</v>
      </c>
      <c r="J5140" s="6">
        <v>43</v>
      </c>
      <c r="K5140" s="6">
        <v>9</v>
      </c>
      <c r="L5140" s="6">
        <v>43</v>
      </c>
      <c r="M5140" s="6" t="s">
        <v>108</v>
      </c>
      <c r="N5140" s="6" t="s">
        <v>23</v>
      </c>
      <c r="O5140" s="6">
        <v>43</v>
      </c>
    </row>
    <row r="5141" spans="1:15" x14ac:dyDescent="0.25">
      <c r="A5141" s="6" t="s">
        <v>0</v>
      </c>
      <c r="B5141" s="6" t="s">
        <v>7</v>
      </c>
      <c r="C5141" s="6" t="s">
        <v>143</v>
      </c>
      <c r="D5141" s="6" t="s">
        <v>144</v>
      </c>
      <c r="E5141" s="6" t="s">
        <v>97</v>
      </c>
      <c r="F5141" s="6" t="s">
        <v>132</v>
      </c>
      <c r="G5141" s="6">
        <v>12</v>
      </c>
      <c r="H5141" s="6">
        <v>51</v>
      </c>
      <c r="I5141" s="6">
        <v>4</v>
      </c>
      <c r="J5141" s="6">
        <v>20</v>
      </c>
      <c r="K5141" s="6">
        <v>12</v>
      </c>
      <c r="L5141" s="6">
        <v>52</v>
      </c>
      <c r="M5141" s="6" t="s">
        <v>108</v>
      </c>
      <c r="N5141" s="6" t="s">
        <v>21</v>
      </c>
      <c r="O5141" s="6">
        <v>26</v>
      </c>
    </row>
    <row r="5142" spans="1:15" x14ac:dyDescent="0.25">
      <c r="A5142" s="6" t="s">
        <v>3</v>
      </c>
      <c r="B5142" s="6" t="s">
        <v>17</v>
      </c>
      <c r="C5142" s="6" t="s">
        <v>232</v>
      </c>
      <c r="D5142" s="6" t="s">
        <v>233</v>
      </c>
      <c r="E5142" s="6" t="s">
        <v>97</v>
      </c>
      <c r="F5142" s="6" t="s">
        <v>98</v>
      </c>
      <c r="G5142" s="6">
        <v>30</v>
      </c>
      <c r="H5142" s="6">
        <v>188</v>
      </c>
      <c r="I5142" s="6">
        <v>24</v>
      </c>
      <c r="J5142" s="6">
        <v>112</v>
      </c>
      <c r="K5142" s="6">
        <v>24</v>
      </c>
      <c r="L5142" s="6">
        <v>112</v>
      </c>
      <c r="M5142" s="6" t="s">
        <v>108</v>
      </c>
      <c r="N5142" s="6" t="s">
        <v>21</v>
      </c>
      <c r="O5142" s="6">
        <v>65</v>
      </c>
    </row>
    <row r="5143" spans="1:15" x14ac:dyDescent="0.25">
      <c r="A5143" s="6" t="s">
        <v>0</v>
      </c>
      <c r="B5143" s="6" t="s">
        <v>9</v>
      </c>
      <c r="C5143" s="6" t="s">
        <v>1078</v>
      </c>
      <c r="D5143" s="6" t="s">
        <v>1079</v>
      </c>
      <c r="E5143" s="6" t="s">
        <v>97</v>
      </c>
      <c r="F5143" s="6" t="s">
        <v>125</v>
      </c>
      <c r="G5143" s="6">
        <v>115</v>
      </c>
      <c r="H5143" s="6">
        <v>502</v>
      </c>
      <c r="I5143" s="6">
        <v>123</v>
      </c>
      <c r="J5143" s="6">
        <v>555</v>
      </c>
      <c r="K5143" s="6">
        <v>123</v>
      </c>
      <c r="L5143" s="6">
        <v>555</v>
      </c>
      <c r="M5143" s="6" t="s">
        <v>108</v>
      </c>
      <c r="N5143" s="6" t="s">
        <v>22</v>
      </c>
      <c r="O5143" s="6">
        <v>250</v>
      </c>
    </row>
    <row r="5144" spans="1:15" x14ac:dyDescent="0.25">
      <c r="A5144" s="6" t="s">
        <v>0</v>
      </c>
      <c r="B5144" s="6" t="s">
        <v>13</v>
      </c>
      <c r="C5144" s="6" t="s">
        <v>243</v>
      </c>
      <c r="D5144" s="6" t="s">
        <v>244</v>
      </c>
      <c r="E5144" s="6" t="s">
        <v>97</v>
      </c>
      <c r="F5144" s="6" t="s">
        <v>98</v>
      </c>
      <c r="G5144" s="6">
        <v>67</v>
      </c>
      <c r="H5144" s="6">
        <v>350</v>
      </c>
      <c r="I5144" s="6">
        <v>67</v>
      </c>
      <c r="J5144" s="6">
        <v>350</v>
      </c>
      <c r="K5144" s="6">
        <v>67</v>
      </c>
      <c r="L5144" s="6">
        <v>350</v>
      </c>
      <c r="M5144" s="6" t="s">
        <v>108</v>
      </c>
      <c r="N5144" s="6" t="s">
        <v>23</v>
      </c>
      <c r="O5144" s="6">
        <v>350</v>
      </c>
    </row>
    <row r="5145" spans="1:15" x14ac:dyDescent="0.25">
      <c r="A5145" s="6" t="s">
        <v>0</v>
      </c>
      <c r="B5145" s="6" t="s">
        <v>5</v>
      </c>
      <c r="C5145" s="6" t="s">
        <v>713</v>
      </c>
      <c r="D5145" s="6" t="s">
        <v>714</v>
      </c>
      <c r="E5145" s="6" t="s">
        <v>209</v>
      </c>
      <c r="F5145" s="6" t="s">
        <v>125</v>
      </c>
      <c r="G5145" s="6">
        <v>110</v>
      </c>
      <c r="H5145" s="6">
        <v>643</v>
      </c>
      <c r="I5145" s="6">
        <v>106</v>
      </c>
      <c r="J5145" s="6"/>
      <c r="K5145" s="6">
        <v>124</v>
      </c>
      <c r="L5145" s="6">
        <v>0</v>
      </c>
      <c r="M5145" s="6" t="s">
        <v>108</v>
      </c>
      <c r="N5145" s="6" t="s">
        <v>23</v>
      </c>
      <c r="O5145" s="6">
        <v>0</v>
      </c>
    </row>
    <row r="5146" spans="1:15" x14ac:dyDescent="0.25">
      <c r="A5146" s="6" t="s">
        <v>3</v>
      </c>
      <c r="B5146" s="6" t="s">
        <v>17</v>
      </c>
      <c r="C5146" s="6" t="s">
        <v>761</v>
      </c>
      <c r="D5146" s="6" t="s">
        <v>762</v>
      </c>
      <c r="E5146" s="6" t="s">
        <v>209</v>
      </c>
      <c r="F5146" s="6" t="s">
        <v>125</v>
      </c>
      <c r="G5146" s="6">
        <v>32</v>
      </c>
      <c r="H5146" s="6">
        <v>156</v>
      </c>
      <c r="I5146" s="6">
        <v>9</v>
      </c>
      <c r="J5146" s="6">
        <v>58</v>
      </c>
      <c r="K5146" s="6">
        <v>9</v>
      </c>
      <c r="L5146" s="6">
        <v>58</v>
      </c>
      <c r="M5146" s="6" t="s">
        <v>108</v>
      </c>
      <c r="N5146" s="6" t="s">
        <v>23</v>
      </c>
      <c r="O5146" s="6">
        <v>58</v>
      </c>
    </row>
    <row r="5147" spans="1:15" x14ac:dyDescent="0.25">
      <c r="A5147" s="6" t="s">
        <v>0</v>
      </c>
      <c r="B5147" s="6" t="s">
        <v>7</v>
      </c>
      <c r="C5147" s="6" t="s">
        <v>130</v>
      </c>
      <c r="D5147" s="6" t="s">
        <v>131</v>
      </c>
      <c r="E5147" s="6" t="s">
        <v>97</v>
      </c>
      <c r="F5147" s="6" t="s">
        <v>125</v>
      </c>
      <c r="G5147" s="6">
        <v>169</v>
      </c>
      <c r="H5147" s="6">
        <v>816</v>
      </c>
      <c r="I5147" s="6">
        <v>153</v>
      </c>
      <c r="J5147" s="6">
        <v>754</v>
      </c>
      <c r="K5147" s="6">
        <v>157</v>
      </c>
      <c r="L5147" s="6">
        <v>761</v>
      </c>
      <c r="M5147" s="6" t="s">
        <v>108</v>
      </c>
      <c r="N5147" s="6" t="s">
        <v>23</v>
      </c>
      <c r="O5147" s="6">
        <v>761</v>
      </c>
    </row>
    <row r="5148" spans="1:15" x14ac:dyDescent="0.25">
      <c r="A5148" s="6" t="s">
        <v>0</v>
      </c>
      <c r="B5148" s="6" t="s">
        <v>13</v>
      </c>
      <c r="C5148" s="6" t="s">
        <v>181</v>
      </c>
      <c r="D5148" s="6" t="s">
        <v>182</v>
      </c>
      <c r="E5148" s="6" t="s">
        <v>97</v>
      </c>
      <c r="F5148" s="6" t="s">
        <v>98</v>
      </c>
      <c r="G5148" s="6">
        <v>16</v>
      </c>
      <c r="H5148" s="6">
        <v>58</v>
      </c>
      <c r="I5148" s="6">
        <v>10</v>
      </c>
      <c r="J5148" s="6">
        <v>45</v>
      </c>
      <c r="K5148" s="6">
        <v>16</v>
      </c>
      <c r="L5148" s="6">
        <v>58</v>
      </c>
      <c r="M5148" s="6" t="s">
        <v>108</v>
      </c>
      <c r="N5148" s="6" t="s">
        <v>22</v>
      </c>
      <c r="O5148" s="6">
        <v>31</v>
      </c>
    </row>
    <row r="5149" spans="1:15" x14ac:dyDescent="0.25">
      <c r="A5149" s="6" t="s">
        <v>3</v>
      </c>
      <c r="B5149" s="6" t="s">
        <v>14</v>
      </c>
      <c r="C5149" s="6" t="s">
        <v>776</v>
      </c>
      <c r="D5149" s="6" t="s">
        <v>777</v>
      </c>
      <c r="E5149" s="6" t="s">
        <v>97</v>
      </c>
      <c r="F5149" s="6" t="s">
        <v>98</v>
      </c>
      <c r="G5149" s="6">
        <v>77</v>
      </c>
      <c r="H5149" s="6">
        <v>384</v>
      </c>
      <c r="I5149" s="6">
        <v>79</v>
      </c>
      <c r="J5149" s="6">
        <v>394</v>
      </c>
      <c r="K5149" s="6">
        <v>79</v>
      </c>
      <c r="L5149" s="6">
        <v>394</v>
      </c>
      <c r="M5149" s="6" t="s">
        <v>108</v>
      </c>
      <c r="N5149" s="6" t="s">
        <v>21</v>
      </c>
      <c r="O5149" s="6">
        <v>203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vt:i4>
      </vt:variant>
    </vt:vector>
  </HeadingPairs>
  <TitlesOfParts>
    <vt:vector size="33" baseType="lpstr">
      <vt:lpstr>Definition</vt:lpstr>
      <vt:lpstr>Dashboard</vt:lpstr>
      <vt:lpstr>Camp_Link</vt:lpstr>
      <vt:lpstr>Control</vt:lpstr>
      <vt:lpstr>Data_CCCM</vt:lpstr>
      <vt:lpstr>Data_SourceOfInfo</vt:lpstr>
      <vt:lpstr>CCCM (1)</vt:lpstr>
      <vt:lpstr>CCCM(2)</vt:lpstr>
      <vt:lpstr>Data_Demography</vt:lpstr>
      <vt:lpstr>Demography_Est</vt:lpstr>
      <vt:lpstr>Demography (1)</vt:lpstr>
      <vt:lpstr>Demography(2)</vt:lpstr>
      <vt:lpstr>Data_Gap</vt:lpstr>
      <vt:lpstr>Gap</vt:lpstr>
      <vt:lpstr>Data_Livelihood</vt:lpstr>
      <vt:lpstr>Livelihood</vt:lpstr>
      <vt:lpstr>Data_Protection</vt:lpstr>
      <vt:lpstr>Protection_t</vt:lpstr>
      <vt:lpstr>Data_Sector_Education</vt:lpstr>
      <vt:lpstr>Education</vt:lpstr>
      <vt:lpstr>Data_Sector_Food</vt:lpstr>
      <vt:lpstr>Food</vt:lpstr>
      <vt:lpstr>Data_Sector_Health</vt:lpstr>
      <vt:lpstr>Health</vt:lpstr>
      <vt:lpstr>Data_Sector_Shelter</vt:lpstr>
      <vt:lpstr>Shelter</vt:lpstr>
      <vt:lpstr>Data_Sector_Wash</vt:lpstr>
      <vt:lpstr>Wash</vt:lpstr>
      <vt:lpstr>Vulnerability</vt:lpstr>
      <vt:lpstr>CampList</vt:lpstr>
      <vt:lpstr>POO</vt:lpstr>
      <vt:lpstr>Dashboard!Print_Area</vt:lpstr>
      <vt:lpstr>Profile_Finish</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2016-01-05T10:09:00Z</dcterms:modified>
</cp:coreProperties>
</file>